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🔧 Painel" sheetId="1" r:id="rId4"/>
    <sheet state="visible" name="Dashboard" sheetId="2" r:id="rId5"/>
    <sheet state="visible" name="Greenfield — Em Cobrança" sheetId="3" r:id="rId6"/>
    <sheet state="visible" name="🔵 Upsell Consolidado" sheetId="4" r:id="rId7"/>
    <sheet state="visible" name="📋 Worklist" sheetId="5" r:id="rId8"/>
    <sheet state="visible" name="📈 Ranking" sheetId="6" r:id="rId9"/>
    <sheet state="visible" name="Resumo Executivo" sheetId="7" r:id="rId10"/>
    <sheet state="visible" name="⚙️ Config" sheetId="8" r:id="rId11"/>
    <sheet state="visible" name="Claude Log" sheetId="9" r:id="rId12"/>
    <sheet state="visible" name="Upsell — Penhora" sheetId="10" r:id="rId13"/>
    <sheet state="visible" name="Upsell — Depósito" sheetId="11" r:id="rId14"/>
    <sheet state="visible" name="Upsell — Carta Fiança" sheetId="12" r:id="rId15"/>
    <sheet state="visible" name="Upsell — Seg.Garantia+Aberto" sheetId="13" r:id="rId16"/>
  </sheets>
  <definedNames>
    <definedName name="AP71AJ72">'Greenfield — Em Cobrança'!$AP$71</definedName>
    <definedName hidden="1" localSheetId="2" name="_xlnm._FilterDatabase">'Greenfield — Em Cobrança'!$A$3:$N$6696</definedName>
  </definedNames>
  <calcPr/>
  <extLst>
    <ext uri="GoogleSheetsCustomDataVersion2">
      <go:sheetsCustomData xmlns:go="http://customooxmlschemas.google.com/" r:id="rId17" roundtripDataChecksum="BS6ivvJOohs7DpxPyKBvGelvT1bIQt7nb08/zdguEck="/>
    </ext>
  </extLst>
</workbook>
</file>

<file path=xl/sharedStrings.xml><?xml version="1.0" encoding="utf-8"?>
<sst xmlns="http://schemas.openxmlformats.org/spreadsheetml/2006/main" count="47772" uniqueCount="14244">
  <si>
    <t>V&amp;F  |  Sistema Seguro Garantia — Painel de Controle</t>
  </si>
  <si>
    <t>INDICADORES</t>
  </si>
  <si>
    <t>BASE TOTAL</t>
  </si>
  <si>
    <t>PIPELINE ATIVO</t>
  </si>
  <si>
    <t>FOLLOW-UPS ATRASADOS</t>
  </si>
  <si>
    <t>empresas</t>
  </si>
  <si>
    <t>oportunidades</t>
  </si>
  <si>
    <t>urgentes</t>
  </si>
  <si>
    <t>valor total</t>
  </si>
  <si>
    <t>em pipeline</t>
  </si>
  <si>
    <t>ligar HOJE</t>
  </si>
  <si>
    <t>→ ver Worklist</t>
  </si>
  <si>
    <t>PROPOSTAS ENVIADAS</t>
  </si>
  <si>
    <t>EMISSÕES (WON)</t>
  </si>
  <si>
    <t>CONSULTAS PENDENTES</t>
  </si>
  <si>
    <t>propostas</t>
  </si>
  <si>
    <t>s/ consulta</t>
  </si>
  <si>
    <t>valor propostas</t>
  </si>
  <si>
    <t>convertidos ✅</t>
  </si>
  <si>
    <t>no pipeline, consultar Cia</t>
  </si>
  <si>
    <t>TOP 10 OPORTUNIDADES POR PRÊMIO ESTIMADO</t>
  </si>
  <si>
    <t>Empresa</t>
  </si>
  <si>
    <t>Valor Aberto (R$)</t>
  </si>
  <si>
    <t>Prêmio Estim. (R$)</t>
  </si>
  <si>
    <t>Estágio</t>
  </si>
  <si>
    <t>V&amp;F  |  Dashboard — Pipeline Seguro Garantia</t>
  </si>
  <si>
    <t>Atualizado automaticamente | Base: 6.693 empresas Greenfield</t>
  </si>
  <si>
    <t>KPI</t>
  </si>
  <si>
    <t>Total Prospects</t>
  </si>
  <si>
    <t>Pipeline Ativo</t>
  </si>
  <si>
    <t>Consultas em Andamento</t>
  </si>
  <si>
    <t>Propostas Enviadas</t>
  </si>
  <si>
    <t>Emissões (Won)</t>
  </si>
  <si>
    <t>Perdidos</t>
  </si>
  <si>
    <t>Taxa Conversão</t>
  </si>
  <si>
    <t>Quantidade</t>
  </si>
  <si>
    <t>Valor (R$)</t>
  </si>
  <si>
    <t>📈 FUNIL POR ESTÁGIO</t>
  </si>
  <si>
    <t>📅 FOLLOW-UP STATUS</t>
  </si>
  <si>
    <t>Qtd Empresas</t>
  </si>
  <si>
    <t>Valor Pipeline (R$)</t>
  </si>
  <si>
    <t>Status</t>
  </si>
  <si>
    <t>Qtd</t>
  </si>
  <si>
    <t>% do Total</t>
  </si>
  <si>
    <t>(Sem estágio)</t>
  </si>
  <si>
    <t>🟢 Em dia</t>
  </si>
  <si>
    <t>🆕 Novo</t>
  </si>
  <si>
    <t>🟡 Atenção</t>
  </si>
  <si>
    <t>📞 Consulta Cia</t>
  </si>
  <si>
    <t>🔴 Atrasado</t>
  </si>
  <si>
    <t>📋 Proposta Enviada</t>
  </si>
  <si>
    <t>Sem contato</t>
  </si>
  <si>
    <t>🤝 Negociação</t>
  </si>
  <si>
    <t>✅ Emissão</t>
  </si>
  <si>
    <t>❌ Perdido</t>
  </si>
  <si>
    <t>🗑️ Descarte</t>
  </si>
  <si>
    <t>🏦 RESULTADO SEGURADORA</t>
  </si>
  <si>
    <t>💰 PRÊMIO &amp; RECEITA ESTIMADA</t>
  </si>
  <si>
    <t>Situação Cia</t>
  </si>
  <si>
    <t>Métrica</t>
  </si>
  <si>
    <t>Valor</t>
  </si>
  <si>
    <t>Obs.</t>
  </si>
  <si>
    <t>Cadastrou (✅)</t>
  </si>
  <si>
    <t>Prêmio Total Estimado (R$)</t>
  </si>
  <si>
    <t>Soma de todos com taxa preenchida</t>
  </si>
  <si>
    <t>Fora da Política</t>
  </si>
  <si>
    <t>Prêmio Médio por Apólice (R$)</t>
  </si>
  <si>
    <t>Média</t>
  </si>
  <si>
    <t>SERASA</t>
  </si>
  <si>
    <t>Qtd com Taxa Preenchida</t>
  </si>
  <si>
    <t>Empresas cotadas</t>
  </si>
  <si>
    <t>Outro Corretor</t>
  </si>
  <si>
    <t>Valor IS Coberto (R$)</t>
  </si>
  <si>
    <t>Valor com seguro aprovado</t>
  </si>
  <si>
    <t>Inapta/Baixada</t>
  </si>
  <si>
    <t>Receita V&amp;F Potencial (5a)</t>
  </si>
  <si>
    <t>Base total × Taxa × 5a × 30%</t>
  </si>
  <si>
    <t>Pendente consulta</t>
  </si>
  <si>
    <t>Prêmio Total Apólices (5a)</t>
  </si>
  <si>
    <t>Mercado total endereçável</t>
  </si>
  <si>
    <t>🎯 PIPELINE POR PRIORIDADE</t>
  </si>
  <si>
    <t>Prioridade</t>
  </si>
  <si>
    <t>Qtd Total</t>
  </si>
  <si>
    <t>Em Pipeline</t>
  </si>
  <si>
    <t>🔴 ALTA</t>
  </si>
  <si>
    <t>🟡 MÉDIA</t>
  </si>
  <si>
    <t>⚪ NORMAL</t>
  </si>
  <si>
    <t>TOTAL</t>
  </si>
  <si>
    <t>V&amp;F  |  Seguro Garantia — Greenfield: Inscrições Ajuizadas sem Garantia (R$1M–R$50M | 2021–2025)</t>
  </si>
  <si>
    <t>Situação</t>
  </si>
  <si>
    <t>Col1_Default</t>
  </si>
  <si>
    <t>Col2_Default</t>
  </si>
  <si>
    <t>Col3_Default</t>
  </si>
  <si>
    <t>Base: 6,693 empresas | 1993 ALTA | 2069 MÉDIA | 2631 NORMAL  •  Apenas PRINCIPAL • Sem falidos/RJ • CNPJ Raiz</t>
  </si>
  <si>
    <t>✏️ = campo editável  |  🔒 = protegido (fórmula ou dado-fonte)</t>
  </si>
  <si>
    <t>Cadastrou</t>
  </si>
  <si>
    <t>—</t>
  </si>
  <si>
    <t>✅ Aprovado</t>
  </si>
  <si>
    <t>#</t>
  </si>
  <si>
    <t>UF</t>
  </si>
  <si>
    <t>CNPJ Raiz</t>
  </si>
  <si>
    <t>Score</t>
  </si>
  <si>
    <t>Faixa Valor</t>
  </si>
  <si>
    <t>Qtd. Inscrições</t>
  </si>
  <si>
    <t>Anos na PGFN</t>
  </si>
  <si>
    <t>Ano Últ. Inscrição</t>
  </si>
  <si>
    <t>Receita Principal</t>
  </si>
  <si>
    <t>Ano Entrada PGFN</t>
  </si>
  <si>
    <t>Situações Presentes</t>
  </si>
  <si>
    <t>Base12</t>
  </si>
  <si>
    <t>DV1</t>
  </si>
  <si>
    <t>DV2</t>
  </si>
  <si>
    <t>CNPJ Completo</t>
  </si>
  <si>
    <t>✏️ Situação Cia</t>
  </si>
  <si>
    <t>✏️ Limite / Status</t>
  </si>
  <si>
    <t>✏️ Taxa / Motivo</t>
  </si>
  <si>
    <t>Resultado / Ação</t>
  </si>
  <si>
    <t>✏️ Estágio Pipeline</t>
  </si>
  <si>
    <t>✏️ Responsável V&amp;F</t>
  </si>
  <si>
    <t>✏️ Dt. Último Contato</t>
  </si>
  <si>
    <t>✏️ Próx. Follow-up</t>
  </si>
  <si>
    <t>Dias s/ Contato</t>
  </si>
  <si>
    <t>Status Follow-up</t>
  </si>
  <si>
    <t>✏️ Taxa Real (%)</t>
  </si>
  <si>
    <t>✏️ Observações</t>
  </si>
  <si>
    <t>Taxa Aplicada</t>
  </si>
  <si>
    <t>Prêmio Anual (R$)</t>
  </si>
  <si>
    <t>AI3</t>
  </si>
  <si>
    <t>Receita V&amp;F 30% (R$)</t>
  </si>
  <si>
    <t>✏️ Capital Social (R$)</t>
  </si>
  <si>
    <t>✏️ Porte</t>
  </si>
  <si>
    <t>✏️ Simples Nacional</t>
  </si>
  <si>
    <t>✏️ Telefone</t>
  </si>
  <si>
    <t>✏️ E-mail</t>
  </si>
  <si>
    <t>✏️ Contato (Nome)</t>
  </si>
  <si>
    <t>✏️ Contato (Cargo)</t>
  </si>
  <si>
    <t>✏️ Contato (Celular)</t>
  </si>
  <si>
    <t xml:space="preserve"> </t>
  </si>
  <si>
    <t>Regra da Cia</t>
  </si>
  <si>
    <t>Refazer 2ª Cia</t>
  </si>
  <si>
    <t>MANTOVANI INTERNATIONAL TRADING S.A.</t>
  </si>
  <si>
    <t>SP</t>
  </si>
  <si>
    <t>40008207</t>
  </si>
  <si>
    <t>R$ 50M+</t>
  </si>
  <si>
    <t>Receita da dívida ativa - CSLL | Receita da dívida ativa - IRPJ</t>
  </si>
  <si>
    <t>COBRANCA</t>
  </si>
  <si>
    <t>Rodrigo Vazquez</t>
  </si>
  <si>
    <t>Falta CCG</t>
  </si>
  <si>
    <t>Grande</t>
  </si>
  <si>
    <t>Não</t>
  </si>
  <si>
    <t>11 4758-2949</t>
  </si>
  <si>
    <t>karinamantovani@gmail.com</t>
  </si>
  <si>
    <t>Análise Manual</t>
  </si>
  <si>
    <t>MEAT &amp; LEATHER INDUSTRIA E COMERCIO DE ALIMENTOS LTDA</t>
  </si>
  <si>
    <t>MS</t>
  </si>
  <si>
    <t>30735239</t>
  </si>
  <si>
    <t>Análise</t>
  </si>
  <si>
    <t>Ana</t>
  </si>
  <si>
    <t>HMAR CONSULTORIA EM INFORMATICA LTDA</t>
  </si>
  <si>
    <t>09182880</t>
  </si>
  <si>
    <t>Receita da dívida ativa - IOF | Receita da dívida ativa - IRRF</t>
  </si>
  <si>
    <t>AJUIZADA_SEM_GAR</t>
  </si>
  <si>
    <t>Descarte</t>
  </si>
  <si>
    <t>MUNICIPIO DE CACHOEIRA PAULISTA</t>
  </si>
  <si>
    <t>45192275</t>
  </si>
  <si>
    <t>R D Ativa -Multa Isolada Compensação Previdenciária Indevida | R D Ativa - Glosa de Compensação Previdenciária</t>
  </si>
  <si>
    <t>COPAR CONDUTORES ELETRICOS LTDA</t>
  </si>
  <si>
    <t>17344440</t>
  </si>
  <si>
    <t>Receita da dívida ativa - PIS | Receita da dívida ativa - CSLL</t>
  </si>
  <si>
    <t>ACO E ACO VERGALHOES LTDA</t>
  </si>
  <si>
    <t>08345565</t>
  </si>
  <si>
    <t>FRIG WEST TRANSPORTES LTDA</t>
  </si>
  <si>
    <t>10426902</t>
  </si>
  <si>
    <t>R$ 30-50M</t>
  </si>
  <si>
    <t>R D Ativa - Contribuição Previdenciária Sobre Receita Bruta | R D Ativa - Contribuição Risco Ambiental/Aposent Especial</t>
  </si>
  <si>
    <t>YOUNG LINE CONFECCOES LTDA</t>
  </si>
  <si>
    <t>96420344</t>
  </si>
  <si>
    <t>Receita da dívida ativa - IRRF</t>
  </si>
  <si>
    <t>MADEX INDUSTRIA DE PLASTICOS LTDA</t>
  </si>
  <si>
    <t>45067428</t>
  </si>
  <si>
    <t>FX VIAGENS E TURISMO LTDA</t>
  </si>
  <si>
    <t>10923833</t>
  </si>
  <si>
    <t>Receita da dívida ativa - PIS | R D Ativa - Simples Nacional</t>
  </si>
  <si>
    <t>ANA MAIS CONSULTORIA LTDA</t>
  </si>
  <si>
    <t>19071758</t>
  </si>
  <si>
    <t>OVS IMPORTADORA LTDA.</t>
  </si>
  <si>
    <t>03394819</t>
  </si>
  <si>
    <t>R$ 20-30M</t>
  </si>
  <si>
    <t>Receita da dívida ativa - Outras multas</t>
  </si>
  <si>
    <t>AJUIZADA_SEM_GAR|COBRANCA</t>
  </si>
  <si>
    <t>Médio</t>
  </si>
  <si>
    <t>Francisco Emerson Maximiniano</t>
  </si>
  <si>
    <t>Socio</t>
  </si>
  <si>
    <t>WANMIX LTDA</t>
  </si>
  <si>
    <t>17481813</t>
  </si>
  <si>
    <t>CTR METAIS PRECIOSOS LTDA</t>
  </si>
  <si>
    <t>45685839</t>
  </si>
  <si>
    <t>R D Ativa - Multa Isolada</t>
  </si>
  <si>
    <t>VETOR COMERCIO DE COMBUSTIVEIS LTDA</t>
  </si>
  <si>
    <t>04677033</t>
  </si>
  <si>
    <t>SUMATRA  COMERCIO EXTERIOR LTDA</t>
  </si>
  <si>
    <t>31235518</t>
  </si>
  <si>
    <t>Receita da dívida ativa - IRPJ</t>
  </si>
  <si>
    <t>19 3661-9928</t>
  </si>
  <si>
    <t>Jose Roberto Zerneri</t>
  </si>
  <si>
    <t>BARSOTTI SERVICOS DE PORTARIA LTDA</t>
  </si>
  <si>
    <t>10468394</t>
  </si>
  <si>
    <t>Receita da dívida ativa - COFINS | R D Ativa - Contribuição Empresa/Empregador | R D Ativa - Multa Isolada</t>
  </si>
  <si>
    <t>AJUIZADA_SEM_GAR|OUTROS</t>
  </si>
  <si>
    <t>(11) 2339-6642</t>
  </si>
  <si>
    <t>rh@grupobarsotti.com.br</t>
  </si>
  <si>
    <t>JOSE VALDIR DE OLIVEIRA</t>
  </si>
  <si>
    <t>Sócio-Administrador</t>
  </si>
  <si>
    <t>KOPRUM INDUSTRIA E COMERCIO SA</t>
  </si>
  <si>
    <t>08759416</t>
  </si>
  <si>
    <t>Receita da dívida ativa - CSLL</t>
  </si>
  <si>
    <t>(31) 3438-7904</t>
  </si>
  <si>
    <t>legalizacao@britt.com.br</t>
  </si>
  <si>
    <t>PAULO CESAR VERLY DA CRUZ</t>
  </si>
  <si>
    <t>Diretor</t>
  </si>
  <si>
    <t>CP  CONSTRUCOES E PARTICIPACOES LTDA</t>
  </si>
  <si>
    <t>07177497</t>
  </si>
  <si>
    <t>(11) 3154-1500</t>
  </si>
  <si>
    <t>processos@swscontabil.com.br</t>
  </si>
  <si>
    <t>ANDRE LOIFERMAN</t>
  </si>
  <si>
    <t>Administrador</t>
  </si>
  <si>
    <t>REGENCIA COMERCIO DE GENEROS ALIMENTICIOS LTDA</t>
  </si>
  <si>
    <t>23866428</t>
  </si>
  <si>
    <t>Receita da dívida ativa - PIS</t>
  </si>
  <si>
    <t>(15) 3259-2634</t>
  </si>
  <si>
    <t>hazdelservicos@gmail.com</t>
  </si>
  <si>
    <t>MARCIUS CESAR COSTA</t>
  </si>
  <si>
    <t>ORIGINAL BRASIL COMERCIO IMPORTACAO E EXPORTACAO LTDA</t>
  </si>
  <si>
    <t>72980642</t>
  </si>
  <si>
    <t>(11) 2657-4485</t>
  </si>
  <si>
    <t>apoio@originalbr.com.br</t>
  </si>
  <si>
    <t>APARECIDO DONIZETI DA SILVA</t>
  </si>
  <si>
    <t>VLADS INTERMEDIACOES E SERVICOS ADMINISTRATIVOS LTDA</t>
  </si>
  <si>
    <t>28365646</t>
  </si>
  <si>
    <t>(11) 3500-9994</t>
  </si>
  <si>
    <t>contato@dacbrasil.com</t>
  </si>
  <si>
    <t>VLADMIR RODRIGUES DE SALES</t>
  </si>
  <si>
    <t>ICBA INDUSTRIA E COMERCIO DE BANCOS AUTOMOTIVOS LTDA.</t>
  </si>
  <si>
    <t>51966612</t>
  </si>
  <si>
    <t>R$ 10-20M</t>
  </si>
  <si>
    <t>Receita da dívida ativa - Imposto de Importação | IPI - Receita da dívida ativa</t>
  </si>
  <si>
    <t>(11) 6160-9425</t>
  </si>
  <si>
    <t>mac@keiper.com.br</t>
  </si>
  <si>
    <t>CRISTINA CEZAR BASTIANELLO</t>
  </si>
  <si>
    <t>AGROPECUARIA PONTE ALTA LTDA</t>
  </si>
  <si>
    <t>00983080</t>
  </si>
  <si>
    <t>(67) 3301-7312</t>
  </si>
  <si>
    <t>esccom@terra.com.br</t>
  </si>
  <si>
    <t>PAULO RENATO KOVALSKI</t>
  </si>
  <si>
    <t>EVINO COMERCIO DE VINHOS S.A.</t>
  </si>
  <si>
    <t>17392519</t>
  </si>
  <si>
    <t>Receita da dívida ativa - PIS | Receita da dívida ativa - COFINS</t>
  </si>
  <si>
    <t>(11) 4200-4999</t>
  </si>
  <si>
    <t>fiscal@evino.com.br</t>
  </si>
  <si>
    <t>PATRICIA COULON PERIM</t>
  </si>
  <si>
    <t>TRANSPORTES EXECUTIVOS M.C. LTDA</t>
  </si>
  <si>
    <t>19254407</t>
  </si>
  <si>
    <t>Receita da dívida ativa - CSLL | R D Ativa - Multa Isolada</t>
  </si>
  <si>
    <t>(11) 4115-5557</t>
  </si>
  <si>
    <t>transportesexecutivosmc@hotmail.com</t>
  </si>
  <si>
    <t>PAULO RODRIGUES COELHO</t>
  </si>
  <si>
    <t>ED FORT COMERCIAL IMPORTADORA E EXPORTADORA LTDA</t>
  </si>
  <si>
    <t>01468951</t>
  </si>
  <si>
    <t>IPI - Receita da dívida ativa</t>
  </si>
  <si>
    <t>(11) 3661-8500</t>
  </si>
  <si>
    <t>adm@spdccontabil.com.br</t>
  </si>
  <si>
    <t>EPS  EMPRESA PAULISTA DE SERVICOS S.A.</t>
  </si>
  <si>
    <t>61244034</t>
  </si>
  <si>
    <t>Receita da dívida ativa - COFINS | R D Ativa - Glosa de Compensação Previdenciária</t>
  </si>
  <si>
    <t>(11) 4785-1600</t>
  </si>
  <si>
    <t>controladoria@grupogtp.com.br</t>
  </si>
  <si>
    <t>FRANKLIN KUPERMAN</t>
  </si>
  <si>
    <t>Presidente</t>
  </si>
  <si>
    <t>TINTAS MC LTDA</t>
  </si>
  <si>
    <t>61149506</t>
  </si>
  <si>
    <t>(19) 8111-4665</t>
  </si>
  <si>
    <t>fiscal@tintasmc.com.br</t>
  </si>
  <si>
    <t>JOSE ROBERTO BRUNO SILVA</t>
  </si>
  <si>
    <t>CEG COMERCIALIZADORA DE ETANOL SA</t>
  </si>
  <si>
    <t>07308871</t>
  </si>
  <si>
    <t>(11) 2935-6440</t>
  </si>
  <si>
    <t>adilson@adilcont.com.br</t>
  </si>
  <si>
    <t>GLAUCIO WILSON GOMES DE OLIVEIRA</t>
  </si>
  <si>
    <t>BRAZIL CHILE COMERCIO DE PRODUTOS INDUSTRIALIZADOS LTDA</t>
  </si>
  <si>
    <t>47168504</t>
  </si>
  <si>
    <t>(11) 9351-3085</t>
  </si>
  <si>
    <t>rclementinoarruda@gmail.com</t>
  </si>
  <si>
    <t>JIHAN KAMAL TOHME</t>
  </si>
  <si>
    <t>DESIDERIO PLANTOES MEDICOS LTDA</t>
  </si>
  <si>
    <t>17875313</t>
  </si>
  <si>
    <t>R D Ativa - Contribuição Empresa/Empregador</t>
  </si>
  <si>
    <t>(16) 3916-5890</t>
  </si>
  <si>
    <t>marcio.souto@grupomscontabilidade.com.br</t>
  </si>
  <si>
    <t>VAGNER LUIS DESIDERIO</t>
  </si>
  <si>
    <t>NORTEL NETWORKS TELECOMUNICACOES DO BRASIL COMERCIO E SERVICOS LTDA</t>
  </si>
  <si>
    <t>01993432</t>
  </si>
  <si>
    <t>RENATO DA SILVEIRA PAZOTTO	Administrador</t>
  </si>
  <si>
    <t>LUBRIN LUBRIFICACAO INDUSTRIAL LTDA</t>
  </si>
  <si>
    <t>01078322</t>
  </si>
  <si>
    <t>(11) 5070-2260</t>
  </si>
  <si>
    <t>contato@lubrin.com.br</t>
  </si>
  <si>
    <t>CARLOS CESAR NEGREIROS DE ALMENDRA FREITAS FILHO</t>
  </si>
  <si>
    <t>EMPRESA AUTO VIACAO TABOAO LTDA</t>
  </si>
  <si>
    <t>61541645</t>
  </si>
  <si>
    <t>R D Ativa -Multa Isolada Compensação Previdenciária Indevida | R D Ativa - Multa Regulamentar Descump Obrig Acessória Prev | R D Ativa - Glosa de Compensação Previdenciária</t>
  </si>
  <si>
    <t>AJUIZADA_SEM_GAR|COBRANCA|OUTROS</t>
  </si>
  <si>
    <t>(11) 6335-1627</t>
  </si>
  <si>
    <t>FRANCISCO PARENTE DOS SANTOS</t>
  </si>
  <si>
    <t>HALCANTACA AGROPECUARIA E PARTICIPACOES LTDA.</t>
  </si>
  <si>
    <t>01052837</t>
  </si>
  <si>
    <t>Receita da dívida ativa - ITR - Exercício 1997 e posteriores</t>
  </si>
  <si>
    <t>(16) 9149-0126</t>
  </si>
  <si>
    <t>halcantaca@halcantaca.com.br</t>
  </si>
  <si>
    <t>EDUARDO DE MAGALHAES MENDONCA</t>
  </si>
  <si>
    <t>PCBOX SERVICOS DE INFORMATICA LTDA.</t>
  </si>
  <si>
    <t>05362376</t>
  </si>
  <si>
    <t>(11) 3732-5500</t>
  </si>
  <si>
    <t>ISABEL CRISTINA CREPALDI SANTOS</t>
  </si>
  <si>
    <t>WINTER  GESTAO E CONSULTORIA MEDICA LTDA</t>
  </si>
  <si>
    <t>26392666</t>
  </si>
  <si>
    <t>NEXUS VIGILANCIA LTDA</t>
  </si>
  <si>
    <t>06911840</t>
  </si>
  <si>
    <t>(31) 3439-6900</t>
  </si>
  <si>
    <t>ROMIR BARBOSA GUERRA</t>
  </si>
  <si>
    <t>CLOUD2B DESENVOLVIMENTO DE SOFTWARES LTDA</t>
  </si>
  <si>
    <t>20719500</t>
  </si>
  <si>
    <t>Receita da dívida ativa - Multa - CLT</t>
  </si>
  <si>
    <t>DISTRIBUIDORA DE BEBIDAS OVIDIO LTDA</t>
  </si>
  <si>
    <t>15429905</t>
  </si>
  <si>
    <t>BRAS ANTONIO OVIDIO</t>
  </si>
  <si>
    <t>J. DE A. CASTRO COBRANCAS</t>
  </si>
  <si>
    <t>00324837</t>
  </si>
  <si>
    <t>PLAYER EMPREENDIMENTOS ESPORTIVOS E CULTURAIS LTDA</t>
  </si>
  <si>
    <t>02934076</t>
  </si>
  <si>
    <t>Receita da dívida ativa - IRPJ | Receita da dívida ativa - IRRF</t>
  </si>
  <si>
    <t>KUX ALIMENTOS LTDA</t>
  </si>
  <si>
    <t>18499051</t>
  </si>
  <si>
    <t>RETOMAR_AJUIZ</t>
  </si>
  <si>
    <t>(16) 3944-3125</t>
  </si>
  <si>
    <t>JOSE ABILIO MARIN FERNANDEZ</t>
  </si>
  <si>
    <t>CONTA UM TECNOLOGIA E SERVICOS DE PAGAMENTO SA</t>
  </si>
  <si>
    <t>20704998</t>
  </si>
  <si>
    <t>(11) 4706-2451</t>
  </si>
  <si>
    <t>GUSTAVO SALVESTRINI DA CUNHA</t>
  </si>
  <si>
    <t>SESTINI MERCANTIL LTDA</t>
  </si>
  <si>
    <t>00501618</t>
  </si>
  <si>
    <t>Receita da dívida ativa - Imposto de Importação</t>
  </si>
  <si>
    <t>(11) 3123-1600</t>
  </si>
  <si>
    <t>PAULO HENRIQUE PEREIRA DAMIAO</t>
  </si>
  <si>
    <t>FRIGOPOTI  FRIGORIFICO POTI LTDA</t>
  </si>
  <si>
    <t>05116902</t>
  </si>
  <si>
    <t>R D Ativa - Contribuição Previdenciária Sobre Receita Bruta | R D Ativa - Contribuição Empresa/Empregador</t>
  </si>
  <si>
    <t>ERNESTO LUCIO CALEGARE</t>
  </si>
  <si>
    <t>GAMP  GRUPO DE APOIO A MEDICINA PREVENTIVA E  A SAUDE PUBLICA</t>
  </si>
  <si>
    <t>09549061</t>
  </si>
  <si>
    <t>PROMOCIA  MARKETING PROMOCIONAL INCENTIVO PUBLICIDADE E PROPAGANDA LTDA.</t>
  </si>
  <si>
    <t>08264743</t>
  </si>
  <si>
    <t>(11) 3429-5585</t>
  </si>
  <si>
    <t>MANOEL LUIZ MARQUES</t>
  </si>
  <si>
    <t>COMERCIO DE BEBIDAS GRAN DOURADOS LTDA</t>
  </si>
  <si>
    <t>15407117</t>
  </si>
  <si>
    <t>(67) 3411-5000</t>
  </si>
  <si>
    <t>LUCIANO PEDROSO MARIANO</t>
  </si>
  <si>
    <t>MP TERRAPLENAGEM ENGENHARIA TRANSPORTES E CONSTRUCOES LTDA</t>
  </si>
  <si>
    <t>01885848</t>
  </si>
  <si>
    <t>(11) 3901-9191</t>
  </si>
  <si>
    <t>ALEX SANDRO MARTINS PIRO</t>
  </si>
  <si>
    <t>PREMIER FOODS LTDA</t>
  </si>
  <si>
    <t>23285781</t>
  </si>
  <si>
    <t>R D Ativa - Contribuição Previdenciária Sobre Receita Bruta | R D Ativa - Contribuição Terceiros - Senar</t>
  </si>
  <si>
    <t>MEUVALE GESTAO ADMINISTRATIVA LTDA</t>
  </si>
  <si>
    <t>18678159</t>
  </si>
  <si>
    <t>ASSOCIACAO ESCOLA DO FUTURO</t>
  </si>
  <si>
    <t>08604054</t>
  </si>
  <si>
    <t>(11) 3813-9748</t>
  </si>
  <si>
    <t>LUIZ CARLOS MUNIZ</t>
  </si>
  <si>
    <t>GAMA SERVICOS E NEGOCIOS LTDA</t>
  </si>
  <si>
    <t>05867976</t>
  </si>
  <si>
    <t>(11) 4984-4884</t>
  </si>
  <si>
    <t>ALDO GALESCO JUNIOR</t>
  </si>
  <si>
    <t>CONTRATA CONSTRUCOES E COMERCIO LTDA</t>
  </si>
  <si>
    <t>44907418</t>
  </si>
  <si>
    <t>Receita da dívida ativa - IRPJ | Receita da dívida ativa - COFINS</t>
  </si>
  <si>
    <t>(11) 3258-0968</t>
  </si>
  <si>
    <t>CAROLINA ROSSI ZAMPINI</t>
  </si>
  <si>
    <t>INCLUA DENTAL LTDA</t>
  </si>
  <si>
    <t>40121595</t>
  </si>
  <si>
    <t>(11) 3231-0704</t>
  </si>
  <si>
    <t>VICTOR FISS</t>
  </si>
  <si>
    <t>AQUAFEED NUTRICAO ANIMAL S.A.</t>
  </si>
  <si>
    <t>13274958</t>
  </si>
  <si>
    <t>(11) 3123-2106</t>
  </si>
  <si>
    <t>MARCOS VINICIUS FARINA PALUDO</t>
  </si>
  <si>
    <t>GP  GUARDA PATRIMONIAL DE MINAS GERAIS LTDA</t>
  </si>
  <si>
    <t>10403744</t>
  </si>
  <si>
    <t>R D Ativa - Glosa de Compensação Previdenciária</t>
  </si>
  <si>
    <t>(11) 4858-9085</t>
  </si>
  <si>
    <t>MILTON PAULO BECHERI</t>
  </si>
  <si>
    <t>CALCARIO BELA VISTA LTDA</t>
  </si>
  <si>
    <t>09225584</t>
  </si>
  <si>
    <t>(67) 3439-1500</t>
  </si>
  <si>
    <t>ANA PAULA DE CARVALHO VILLELA DE ANDRADE GONCALVES DIAS</t>
  </si>
  <si>
    <t>RILTY ENGENHARIA LTDA</t>
  </si>
  <si>
    <t>20059339</t>
  </si>
  <si>
    <t>(11) 2548-0599</t>
  </si>
  <si>
    <t>LUIZ GUSTAVO MARTINS</t>
  </si>
  <si>
    <t>SP TRADE COMERCIAL IMPORTACAO E EXPORTACAO LTDA</t>
  </si>
  <si>
    <t>06114131</t>
  </si>
  <si>
    <t>RESINOR RESINAS SINTETICAS SA</t>
  </si>
  <si>
    <t>09119447</t>
  </si>
  <si>
    <t>APIS DELTA LTDA</t>
  </si>
  <si>
    <t>01940049</t>
  </si>
  <si>
    <t>(11) 4056-2300</t>
  </si>
  <si>
    <t>SILVIA MOREIRA SILVA</t>
  </si>
  <si>
    <t>COMERCIAL FORT METAL FERRAGENS E FERRAMENTAS LTDA</t>
  </si>
  <si>
    <t>01436308</t>
  </si>
  <si>
    <t>INDARU INDUSTRIA E COMERCIO LTD</t>
  </si>
  <si>
    <t>62474564</t>
  </si>
  <si>
    <t>R$ 5-10M</t>
  </si>
  <si>
    <t>PEDRO JESUS SERRANO LETOSA</t>
  </si>
  <si>
    <t>SCIENCE VALE CONSULTORIA PESQUISA E DESENVOLVIMENTO NA AREA MEDICA LTDA</t>
  </si>
  <si>
    <t>30324102</t>
  </si>
  <si>
    <t>(11) 4040-8670</t>
  </si>
  <si>
    <t>EDUARDO RAMACCIOTTI</t>
  </si>
  <si>
    <t>VOLKSWAGEN PARTICIPACOES LTDA</t>
  </si>
  <si>
    <t>03495672</t>
  </si>
  <si>
    <t>Receita da dívida ativa - PIS | Receita da dívida ativa - IRRF</t>
  </si>
  <si>
    <t>PROLUB SERVICOS ADMINISTRATIVOS LTDA</t>
  </si>
  <si>
    <t>52554300</t>
  </si>
  <si>
    <t>(18) 3311-1665</t>
  </si>
  <si>
    <t>DEMETRIO AUGUSTO ZACHARIAS</t>
  </si>
  <si>
    <t>ATENAS ELETRO ELETRONICOS LTDA</t>
  </si>
  <si>
    <t>16868040</t>
  </si>
  <si>
    <t>AMG COMERCIO DE MATERIAIS LTDA</t>
  </si>
  <si>
    <t>18939938</t>
  </si>
  <si>
    <t>ECB COMERCIAL BAZAR LTDA</t>
  </si>
  <si>
    <t>07604491</t>
  </si>
  <si>
    <t>PONTO A PONTO SP CONSERVACAO COMERCIAL E DOMICILIAR LTDA</t>
  </si>
  <si>
    <t>19447268</t>
  </si>
  <si>
    <t>AQUITAINE SERVICOS DE MECANICA E FUNILARIA LTDA</t>
  </si>
  <si>
    <t>02590237</t>
  </si>
  <si>
    <t>CONDOMINIO SHOPPING CENTER IGUATEMI</t>
  </si>
  <si>
    <t>53991378</t>
  </si>
  <si>
    <t>Receita da dívida ativa - COFINS</t>
  </si>
  <si>
    <t>HARA EMPREENDIMENTOS LTDA</t>
  </si>
  <si>
    <t>44717171</t>
  </si>
  <si>
    <t>CEBI BRASIL LTDA</t>
  </si>
  <si>
    <t>03171093</t>
  </si>
  <si>
    <t>R D Ativa - Contribuição Empresa/Empregador | R D Ativa - Contribuição Risco Ambiental/Aposent Especial</t>
  </si>
  <si>
    <t>(19) 3834-3543</t>
  </si>
  <si>
    <t>LUCIANO DA MOTA PRESTES</t>
  </si>
  <si>
    <t>W M LOGISTICA E COMERCIO DE CEREAIS LTDA</t>
  </si>
  <si>
    <t>12185343</t>
  </si>
  <si>
    <t>R D Ativa - Contribuição Previdenciária Sobre Receita Bruta</t>
  </si>
  <si>
    <t>AVIBRAS DIVISAO AEREA E NAVAL SA</t>
  </si>
  <si>
    <t>00435091</t>
  </si>
  <si>
    <t>(12) 3955-6426</t>
  </si>
  <si>
    <t>FABIO GUIMARAES LEITE</t>
  </si>
  <si>
    <t>SUPERPACK INDUSTRIA DE PRODUTOS PLASTICOS LTDA</t>
  </si>
  <si>
    <t>05994759</t>
  </si>
  <si>
    <t>GUARU COMERCIO DE EMBALAGENS EM GERAL LTDA</t>
  </si>
  <si>
    <t>03852789</t>
  </si>
  <si>
    <t>VITAE SERVICOS EMPRESARIAIS LTDA</t>
  </si>
  <si>
    <t>02105644</t>
  </si>
  <si>
    <t>ANAN SERVICOS MEDICOS E EM SAUDE LTDA</t>
  </si>
  <si>
    <t>57746208</t>
  </si>
  <si>
    <t>NOVACKI INDUSTRIAL S.A.</t>
  </si>
  <si>
    <t>13284642</t>
  </si>
  <si>
    <t>Receita da dívida ativa - PIS | IPI - Receita da dívida ativa | Receita da dívida ativa - COFINS</t>
  </si>
  <si>
    <t>(42) 3903-3454</t>
  </si>
  <si>
    <t>MARCIA HELENA KOCHAKI</t>
  </si>
  <si>
    <t>ABC INCORPORACAO E EMPREENDIMENTOS IMOBILIARIOS LTDA</t>
  </si>
  <si>
    <t>26080230</t>
  </si>
  <si>
    <t>TURISCENTER TURISMO LTDA</t>
  </si>
  <si>
    <t>68827435</t>
  </si>
  <si>
    <t>LOGPORT  LOGISTICA PORTUARIA LTDA</t>
  </si>
  <si>
    <t>29443142</t>
  </si>
  <si>
    <t>FEREZIN  GUINDASTES MONTAGENS E TRANSPORTES LTDA</t>
  </si>
  <si>
    <t>02348094</t>
  </si>
  <si>
    <t>CASAGRANDE ARTIGOS RECREATIVOS E ESPORTIVOS LTDA</t>
  </si>
  <si>
    <t>14914812</t>
  </si>
  <si>
    <t>RN EXPRESS E COURIER DO BRASIL LTDA</t>
  </si>
  <si>
    <t>03243739</t>
  </si>
  <si>
    <t>TIOSERTEC COMERCIO E TRANSPORTE  DE PRODUTOS LTDA.</t>
  </si>
  <si>
    <t>03120135</t>
  </si>
  <si>
    <t>ANSHUN COMERCIO DE ELETRONICOS LTDA</t>
  </si>
  <si>
    <t>15830406</t>
  </si>
  <si>
    <t>LUPE CONSULTORIA E ASSESSORIA LTDA</t>
  </si>
  <si>
    <t>59710582</t>
  </si>
  <si>
    <t>Receita Dívida Ativa - Multa Não Tributária - RFB</t>
  </si>
  <si>
    <t>DROGAVIDA COMERCIAL DE DROGAS LTDA.</t>
  </si>
  <si>
    <t>55992358</t>
  </si>
  <si>
    <t>USINA ITAJOBI LTDA  ACUCAR E ALCOOL</t>
  </si>
  <si>
    <t>43533819</t>
  </si>
  <si>
    <t>APB COMERCIO DE ALIMENTOS S.A.</t>
  </si>
  <si>
    <t>06152015</t>
  </si>
  <si>
    <t>R D Ativa - Contribuição Previdenciária Segurados | R D Ativa - Contribuição Empresa/Empregador</t>
  </si>
  <si>
    <t>CITRUS COMMODITIES S.A.</t>
  </si>
  <si>
    <t>27182892</t>
  </si>
  <si>
    <t>YNOVA TRANSPORTES E LOGISTICA LTDA</t>
  </si>
  <si>
    <t>21329965</t>
  </si>
  <si>
    <t>T4S TECNOLOGIA S.A.</t>
  </si>
  <si>
    <t>23858704</t>
  </si>
  <si>
    <t>Receita da dívida ativa - COFINS | R D Ativa - Contribuição Empresa/Empregador</t>
  </si>
  <si>
    <t>EBT PROJETOS E SERVICOS DE EMBALAGENS LTDA.</t>
  </si>
  <si>
    <t>60143609</t>
  </si>
  <si>
    <t>SOLAR MOVEIS LTDA</t>
  </si>
  <si>
    <t>19278207</t>
  </si>
  <si>
    <t>CENTRO MEDICO RIO PRETO S.A.</t>
  </si>
  <si>
    <t>48310098</t>
  </si>
  <si>
    <t>ARIMA COMUNICACOES BRASIL LTDA</t>
  </si>
  <si>
    <t>10337888</t>
  </si>
  <si>
    <t>FENICIA ADMINISTRACAO DE NEGOCIOS E COBRANCA LTDA</t>
  </si>
  <si>
    <t>52940319</t>
  </si>
  <si>
    <t>COBRENET COMERCIAL E DISTRIBUIDORA DE METAIS E ELETROELETRONICOS LTDA.</t>
  </si>
  <si>
    <t>08065746</t>
  </si>
  <si>
    <t>SCORPION ZELADORIA PATRIMONIAL LTDA</t>
  </si>
  <si>
    <t>11562390</t>
  </si>
  <si>
    <t>ORGANON FARMACEUTICA LTDA.</t>
  </si>
  <si>
    <t>45987013</t>
  </si>
  <si>
    <t>DOMI BRASIL TRADING COMERCIO E IMPORTACAO LTDA</t>
  </si>
  <si>
    <t>34999959</t>
  </si>
  <si>
    <t>GALLIBRA EXPORTACAO E IMPORTACAO LTDA.</t>
  </si>
  <si>
    <t>04236778</t>
  </si>
  <si>
    <t>POLIMPEX ASSOCIADOS E COMERCIO INTERNACIONAL LTDA</t>
  </si>
  <si>
    <t>08299807</t>
  </si>
  <si>
    <t>FANAL SAO PAULO COMERCIO DERIVADOS DE PETROLEO LTDA</t>
  </si>
  <si>
    <t>43896562</t>
  </si>
  <si>
    <t>DANACO INDUSTRIA E COMERCIO DE ACOS LTDA</t>
  </si>
  <si>
    <t>67608711</t>
  </si>
  <si>
    <t>LONDON COMERCIO DE ACRILICOS LTDA</t>
  </si>
  <si>
    <t>08416460</t>
  </si>
  <si>
    <t>BERTACINI &amp; BERTACINI COMERCIO DE GENERO ALIMENTICIOS LTDA</t>
  </si>
  <si>
    <t>00027020</t>
  </si>
  <si>
    <t>ADISSEO BRASIL NUTRICAO ANIMAL LTDA</t>
  </si>
  <si>
    <t>04879841</t>
  </si>
  <si>
    <t>Receita da dívida ativa - Imposto de Importação | Receita da dívida ativa - COFINS</t>
  </si>
  <si>
    <t>ARYAN SCHUT FLORES</t>
  </si>
  <si>
    <t>12397767</t>
  </si>
  <si>
    <t>ATESA  COOPERATIVA DE TRABALHO DOS PROFISSIONAIS DA SAUDE</t>
  </si>
  <si>
    <t>08930337</t>
  </si>
  <si>
    <t>ARTE &amp; CAZZA TEXTIL LTDA</t>
  </si>
  <si>
    <t>11210052</t>
  </si>
  <si>
    <t>ROYAL AGRO CEREAIS LTDA</t>
  </si>
  <si>
    <t>01655275</t>
  </si>
  <si>
    <t>R D Ativa - Contribuição Risco Ambiental/Aposent Especial | R D Ativa - Contribuição Terceiros - Senar</t>
  </si>
  <si>
    <t>AJUIZADA_SEM_GAR|SUSPENSA</t>
  </si>
  <si>
    <t>TRICURY INCORPORACOES E CONSTRUCOES LTDA</t>
  </si>
  <si>
    <t>74444233</t>
  </si>
  <si>
    <t>INITIAL TECNOLOGIA LTDA</t>
  </si>
  <si>
    <t>97521125</t>
  </si>
  <si>
    <t>Receita da dívida ativa - IRRF | R D Ativa - Multa Isolada</t>
  </si>
  <si>
    <t>TRICURY EMPREENDIMENTOS LTDA</t>
  </si>
  <si>
    <t>04547243</t>
  </si>
  <si>
    <t>MENESES E FREITAS ALIMENTOS DELIVERY LTDA</t>
  </si>
  <si>
    <t>07037318</t>
  </si>
  <si>
    <t>AGROPECUARIA SANTA INES LTDA</t>
  </si>
  <si>
    <t>02161573</t>
  </si>
  <si>
    <t>CAMPO VERDE COMERCIO DE COMBUSTIVEIS LTDA</t>
  </si>
  <si>
    <t>14886193</t>
  </si>
  <si>
    <t>INSTITUTO INTEGRAL</t>
  </si>
  <si>
    <t>19155177</t>
  </si>
  <si>
    <t>F L P INDUSTRIA E COMERCIO DE PLASTICO LTDA</t>
  </si>
  <si>
    <t>33160850</t>
  </si>
  <si>
    <t>G5 COMERCIO DE PRODUTOS SIDERURGICOS LTDA</t>
  </si>
  <si>
    <t>28472071</t>
  </si>
  <si>
    <t>ABASE ALIANCA BRASILEIRA DE ASS SOCL E EDUCACIONAL</t>
  </si>
  <si>
    <t>62207634</t>
  </si>
  <si>
    <t>DUPLOR COMERCIO DE FERRAMENTAS INDUSTRIAIS E SERVICOS LTDA</t>
  </si>
  <si>
    <t>10622178</t>
  </si>
  <si>
    <t>CRLS CONFECCAO CONSULTORIA E EVENTOS LTDA</t>
  </si>
  <si>
    <t>11282932</t>
  </si>
  <si>
    <t>PRABOR  COMERCIO DE BORRACHA LTDA</t>
  </si>
  <si>
    <t>06127108</t>
  </si>
  <si>
    <t>KRENAK DO BRASIL INDUSTRIA E COMERCIO DE COSMETICOS LTDA</t>
  </si>
  <si>
    <t>05415487</t>
  </si>
  <si>
    <t>CONSULTORIA LIVRE LTDA</t>
  </si>
  <si>
    <t>19614170</t>
  </si>
  <si>
    <t>COSTA CRUZEIROS AGENCIA MARITIMA E TURISMO LTDA</t>
  </si>
  <si>
    <t>61450292</t>
  </si>
  <si>
    <t>J.C.J  AGRICOLA &amp; PECUARIA LTDA</t>
  </si>
  <si>
    <t>39794181</t>
  </si>
  <si>
    <t>D.FILIPA EVENTOS LTDA</t>
  </si>
  <si>
    <t>09487912</t>
  </si>
  <si>
    <t>ELEVE  COMERCIO E MONTAGEM DE ESTRUTURAS METALICAS LTDA.</t>
  </si>
  <si>
    <t>15773448</t>
  </si>
  <si>
    <t>R D Ativa - Contribuição Empresa/Empregador | R D Ativa - Multa Isolada</t>
  </si>
  <si>
    <t>SFD SA INDUSTRIA E COMERCIO</t>
  </si>
  <si>
    <t>60581618</t>
  </si>
  <si>
    <t>Receita da dívida ativa - IRRF | Receita da dívida ativa - Multa - CLT</t>
  </si>
  <si>
    <t>COBRANCA|RETOMAR_AJUIZ</t>
  </si>
  <si>
    <t>ADDCE COMERCIO DE BRINDES E EVENTOS LTDA</t>
  </si>
  <si>
    <t>14892717</t>
  </si>
  <si>
    <t>MINGWU PAN</t>
  </si>
  <si>
    <t>22720405</t>
  </si>
  <si>
    <t>MAIS SAUDE ADMINISTRADORA DE BENEFICIOS LTDA</t>
  </si>
  <si>
    <t>45901045</t>
  </si>
  <si>
    <t>RODOTEC INDUSTRIA COMERCIO E PRESTACAO DE SERVICOS RODOVIARIOS LTDA</t>
  </si>
  <si>
    <t>01284131</t>
  </si>
  <si>
    <t>HIDROPLAN CONSTRUCAO LTDA</t>
  </si>
  <si>
    <t>08356336</t>
  </si>
  <si>
    <t>R$ 1-5M</t>
  </si>
  <si>
    <t>SPE HOTEL PERDIZES DESENVOLVIMENTO IMOBILIARIO S.A.</t>
  </si>
  <si>
    <t>29206822</t>
  </si>
  <si>
    <t>INCLUA MEDICA LTDA</t>
  </si>
  <si>
    <t>24593342</t>
  </si>
  <si>
    <t>SERRA DO MAR COMERCIO EXPORTACAO E IMPORTACAO LTDA</t>
  </si>
  <si>
    <t>24578371</t>
  </si>
  <si>
    <t>DANBRU CONSULTORIA LTDA</t>
  </si>
  <si>
    <t>08835321</t>
  </si>
  <si>
    <t>IPI - Receita da dívida ativa | Receita da dívida ativa - COFINS</t>
  </si>
  <si>
    <t>RIO ALTO SERVICOS E CONSTRUCOES LTDA</t>
  </si>
  <si>
    <t>13034286</t>
  </si>
  <si>
    <t>YU PRESENTES LTDA</t>
  </si>
  <si>
    <t>32811641</t>
  </si>
  <si>
    <t>ADEQUIM COMERCIAL QUIMICA DO BRASIL LTDA</t>
  </si>
  <si>
    <t>02929140</t>
  </si>
  <si>
    <t>SAO PAULO TRANSPORTE S.A.</t>
  </si>
  <si>
    <t>60498417</t>
  </si>
  <si>
    <t>STAY WORK SEGURANCA LTDA</t>
  </si>
  <si>
    <t>67144097</t>
  </si>
  <si>
    <t>COSTAMARES COMERCIO IMPORTACAO E EXPORTACAO LTDA</t>
  </si>
  <si>
    <t>26958941</t>
  </si>
  <si>
    <t>TMSIGA SERVICOS DE INFORMATICA LTDA</t>
  </si>
  <si>
    <t>17212662</t>
  </si>
  <si>
    <t>R D Ativa - Simples Nacional</t>
  </si>
  <si>
    <t>PEDRO DE CAMPOS CAMARGO FILHO</t>
  </si>
  <si>
    <t>19873922</t>
  </si>
  <si>
    <t>FENIX METAIS DO BRASIL LTDA</t>
  </si>
  <si>
    <t>MT</t>
  </si>
  <si>
    <t>15728895</t>
  </si>
  <si>
    <t>LABORATORIO FARMAERVAS LTDA</t>
  </si>
  <si>
    <t>60565520</t>
  </si>
  <si>
    <t>ATHOS GESTAO E MANUTENCAO DE EQUIPAMENTOS MEDICOS LTDA</t>
  </si>
  <si>
    <t>03199571</t>
  </si>
  <si>
    <t>SUPERMERCADO VERAN LTDA.</t>
  </si>
  <si>
    <t>58767252</t>
  </si>
  <si>
    <t>R D Ativa - Contribuição Risco Ambiental/Aposent Especial</t>
  </si>
  <si>
    <t>K8 CONSULTORIA E GESTAO EMPRESARIAL LTDA</t>
  </si>
  <si>
    <t>02935052</t>
  </si>
  <si>
    <t>DAMARFE PRODUTOS QUIMICOS LTDA</t>
  </si>
  <si>
    <t>74509902</t>
  </si>
  <si>
    <t>LIDIMA MANUTENCAO E FACILITIES LTDA</t>
  </si>
  <si>
    <t>33093992</t>
  </si>
  <si>
    <t>GARANTIA REAL SERVICOS LTDA.</t>
  </si>
  <si>
    <t>00215548</t>
  </si>
  <si>
    <t>R D Ativa - Contribuição Terceiros - Salário Educação</t>
  </si>
  <si>
    <t>J A DE SOUZA COSMETICOS LTDA</t>
  </si>
  <si>
    <t>07265970</t>
  </si>
  <si>
    <t>LAND ASSESSORIA EM GESTAO DE SERVICOS LTDA</t>
  </si>
  <si>
    <t>08842694</t>
  </si>
  <si>
    <t>TNX FOOD SERVICE REFEICOES LTDA</t>
  </si>
  <si>
    <t>15321694</t>
  </si>
  <si>
    <t>M.S. FARMA COMERCIO DE MEDICAMENTOS LTDA</t>
  </si>
  <si>
    <t>09279011</t>
  </si>
  <si>
    <t>PREMIUM LOG LOGISTICA E TRANSPORTES LTDA</t>
  </si>
  <si>
    <t>08852322</t>
  </si>
  <si>
    <t>I B GUSSON SERVICOS AGRICOLAS LTDA</t>
  </si>
  <si>
    <t>48444650</t>
  </si>
  <si>
    <t>HOSPITAL E MATERNIDADE 8 DE MAIO LTDA</t>
  </si>
  <si>
    <t>58404005</t>
  </si>
  <si>
    <t>INTERSAUDE COOPERATIVA DOS PROFISSIONAIS AUTONOMOS DA AREA DA SAUDE</t>
  </si>
  <si>
    <t>06074647</t>
  </si>
  <si>
    <t>TD CONSTRUCOES REDES E INSTALACOES DE GAS LTDA</t>
  </si>
  <si>
    <t>08217851</t>
  </si>
  <si>
    <t>Receita da dívida ativa - IRRF | Receita da dívida ativa - COFINS | R D Ativa - Contribuição Empresa/Empregador</t>
  </si>
  <si>
    <t>MAKRON TRADE COMERCIO E ASSESSORIA EM IMPORTACAO E EXPORTACAO LTDA</t>
  </si>
  <si>
    <t>53851259</t>
  </si>
  <si>
    <t>VIACAO TRANS LIDER TRANSPORTES RODOVIARIOS E LOGISTICA LIMITADA</t>
  </si>
  <si>
    <t>11424484</t>
  </si>
  <si>
    <t>DISTRIBUIDORA AGRICOLA BALBINOT LTDA</t>
  </si>
  <si>
    <t>68444223</t>
  </si>
  <si>
    <t>UNIKLIMA ELETRO INDUSTRIAL LTDA.</t>
  </si>
  <si>
    <t>02673475</t>
  </si>
  <si>
    <t>COMETA MOVEIS E ESTOFADOS LTDA</t>
  </si>
  <si>
    <t>14577150</t>
  </si>
  <si>
    <t>APSB COMERCIO EM GERAL EIRELI</t>
  </si>
  <si>
    <t>28838817</t>
  </si>
  <si>
    <t>SACOLAO PIRAPORINHA LTDA</t>
  </si>
  <si>
    <t>21582154</t>
  </si>
  <si>
    <t>KBP ASSESSORIA EMPRESARIAL LTDA</t>
  </si>
  <si>
    <t>22101845</t>
  </si>
  <si>
    <t>D.F. TRANSPORTE LTDA</t>
  </si>
  <si>
    <t>29556369</t>
  </si>
  <si>
    <t>MUNDI DISTRIBUIDORA DE COSMETICOS LTDA</t>
  </si>
  <si>
    <t>26806560</t>
  </si>
  <si>
    <t>Receita da dívida ativa - IRPJ | R D Ativa - Contribuição Empresa/Empregador</t>
  </si>
  <si>
    <t>INTERLOKAL 770 TRANSPORTES LTDA</t>
  </si>
  <si>
    <t>00967324</t>
  </si>
  <si>
    <t>VALOR RH TERCEIRIZACAO DE MAO DE OBRA LTDA</t>
  </si>
  <si>
    <t>38151609</t>
  </si>
  <si>
    <t>CONSORCIO ACET SUL II</t>
  </si>
  <si>
    <t>44140730</t>
  </si>
  <si>
    <t>ASSECOM SERVICES ASSESSORIA LTDA</t>
  </si>
  <si>
    <t>20756951</t>
  </si>
  <si>
    <t>BARBOSA DE MELLO SOCIEDADE INDIVIDUAL DE  ADVOCACIA</t>
  </si>
  <si>
    <t>21072162</t>
  </si>
  <si>
    <t>MABOL COMERCIO DE CEREAIS LTDA</t>
  </si>
  <si>
    <t>70390869</t>
  </si>
  <si>
    <t>R D Ativa - Multa Regulamentar Descump Obrig Acessória Prev</t>
  </si>
  <si>
    <t>SMS RAMOS CABELEIREIROS LTDA.</t>
  </si>
  <si>
    <t>08665559</t>
  </si>
  <si>
    <t>PERFULE COSMETICOS LIMITADA</t>
  </si>
  <si>
    <t>06158237</t>
  </si>
  <si>
    <t>TINTAS JD LTDA</t>
  </si>
  <si>
    <t>54190319</t>
  </si>
  <si>
    <t>MAGAZINE PELICANO LTDA</t>
  </si>
  <si>
    <t>43440643</t>
  </si>
  <si>
    <t>COBRANCA|OUTROS</t>
  </si>
  <si>
    <t>DESTILARIA GUARICANGA LTDA.</t>
  </si>
  <si>
    <t>47807797</t>
  </si>
  <si>
    <t>Receita da dívida ativa - IRRF | Receita da dívida ativa - COFINS</t>
  </si>
  <si>
    <t>AKITA PARTICIPACOES E INVESTIMENTOS IMOBILIARIOS S.A.</t>
  </si>
  <si>
    <t>40141697</t>
  </si>
  <si>
    <t>Receita da dívida ativa - CSLL | Receita da dívida ativa - IRPJ | Receita da dívida ativa - COFINS</t>
  </si>
  <si>
    <t>CENTRO AUTOMOTIVO MONTECARLO LTDA</t>
  </si>
  <si>
    <t>09562382</t>
  </si>
  <si>
    <t>Receita da dívida ativa - Outras</t>
  </si>
  <si>
    <t>COBRANCA|SUSPENSA</t>
  </si>
  <si>
    <t>SPAVIAS ENGENHARIA LTDA</t>
  </si>
  <si>
    <t>06059982</t>
  </si>
  <si>
    <t>Receita da dívida ativa - IOF</t>
  </si>
  <si>
    <t>RLX INDUSTRIA E COMERCIO LTDA</t>
  </si>
  <si>
    <t>44985998</t>
  </si>
  <si>
    <t>ERGOMAT INDUSTRIA E COMERCIO LTDA.</t>
  </si>
  <si>
    <t>56992936</t>
  </si>
  <si>
    <t>JIREH  CONSTRUCOES E EMPREENDIMENTOS LTDA</t>
  </si>
  <si>
    <t>05086683</t>
  </si>
  <si>
    <t>SIXFAM EMPREENDIMENTOS E PARTICIPACOES LTDA.</t>
  </si>
  <si>
    <t>33266775</t>
  </si>
  <si>
    <t>PIAZZA SAN GIACOMO INCORPORACOES SPE LTDA</t>
  </si>
  <si>
    <t>33270317</t>
  </si>
  <si>
    <t>OZ EARTH PATICIPACOES S A</t>
  </si>
  <si>
    <t>29775965</t>
  </si>
  <si>
    <t>PAPERMAN VISION COMERCIO DE PRODUTOS PROMOCIONAIS LTDA</t>
  </si>
  <si>
    <t>07187522</t>
  </si>
  <si>
    <t>MOREIRA &amp; SOUSA TRANSLOGISTICA LTDA</t>
  </si>
  <si>
    <t>10979469</t>
  </si>
  <si>
    <t>LABORATORIO DE PATOLOGIA CIRURGICA DE SAO PAULO LTDA.</t>
  </si>
  <si>
    <t>51236974</t>
  </si>
  <si>
    <t>TERRAZA CONSTRUTORA LTDA</t>
  </si>
  <si>
    <t>32303874</t>
  </si>
  <si>
    <t>CENTRO AUTOMOTIVO CYLLCAR LTDA</t>
  </si>
  <si>
    <t>02209387</t>
  </si>
  <si>
    <t>MAX LOCACAO DE MOTOS LTDA</t>
  </si>
  <si>
    <t>09279014</t>
  </si>
  <si>
    <t>DARELLI DISTRIBUIDORA DE BEBIDAS E PRODUTOS DE HIGIENE E LIMPEZA LTDA</t>
  </si>
  <si>
    <t>61463170</t>
  </si>
  <si>
    <t>GLOBAL ENERGY SA</t>
  </si>
  <si>
    <t>09149159</t>
  </si>
  <si>
    <t>FENIX INDUSTRIA E COMERCIO DE ARTEFATOS DE MADEIRAS LTDA</t>
  </si>
  <si>
    <t>43884743</t>
  </si>
  <si>
    <t>TAKFERR COMERCIAL LTDA</t>
  </si>
  <si>
    <t>11054180</t>
  </si>
  <si>
    <t>PHOENIX TRADING INDUSTRIA E COMERCIO LTDA</t>
  </si>
  <si>
    <t>01792221</t>
  </si>
  <si>
    <t>ZEVIPLAST INDUSTRIA E COMERCIO DE PLASTICOS LTDA</t>
  </si>
  <si>
    <t>62934294</t>
  </si>
  <si>
    <t>CONSTRUTORA RIO DAS PEDRAS LTDA</t>
  </si>
  <si>
    <t>20013279</t>
  </si>
  <si>
    <t>ATACADO DE ALIMENTOS SOUZA IMPORTACAO E EXPORTACAO LTDA</t>
  </si>
  <si>
    <t>13453954</t>
  </si>
  <si>
    <t>TOP ALPHA EMPREENDIMENTOS IMOBILIARIOS LTDA</t>
  </si>
  <si>
    <t>07119964</t>
  </si>
  <si>
    <t>FLEXFORMA ESTOFADOS LTDA</t>
  </si>
  <si>
    <t>36469587</t>
  </si>
  <si>
    <t>CERAMICA LOPES LTDA</t>
  </si>
  <si>
    <t>52615960</t>
  </si>
  <si>
    <t>AMCOR PACKAGING DO BRASIL LTDA</t>
  </si>
  <si>
    <t>43235795</t>
  </si>
  <si>
    <t>SANT ANNA MATERIAIS DE CONSTRUCAO LTDA</t>
  </si>
  <si>
    <t>37541569</t>
  </si>
  <si>
    <t>VIP BRASIL SERVICOS TERCEIRIZADOS LTDA</t>
  </si>
  <si>
    <t>43797038</t>
  </si>
  <si>
    <t>CENTRO EDUCACIONAL MICHELIN LTDA</t>
  </si>
  <si>
    <t>09381333</t>
  </si>
  <si>
    <t>LEONOR BARBOZA DE SOUZA BOUTIQUE EIRELI</t>
  </si>
  <si>
    <t>03223315</t>
  </si>
  <si>
    <t>M2B SERVICOS INTELIGENTES DE TELECOM LTDA</t>
  </si>
  <si>
    <t>17774087</t>
  </si>
  <si>
    <t>GOLDEN GEX GESTAO E PREVENCAO DE RISCOS E SERVICOS LTDA</t>
  </si>
  <si>
    <t>13629843</t>
  </si>
  <si>
    <t>JBG SERVICOS ADMINISTRATIVOS E LOGISTICA LTDA</t>
  </si>
  <si>
    <t>16708731</t>
  </si>
  <si>
    <t>DESTILARIA CORREGO AZUL LTDA</t>
  </si>
  <si>
    <t>47427257</t>
  </si>
  <si>
    <t>QUALITY DO LITORAL REFEICAO EMPRESARIAL LTDA</t>
  </si>
  <si>
    <t>74321100</t>
  </si>
  <si>
    <t>PELISTER PARTICIPACOES S.A.</t>
  </si>
  <si>
    <t>07451674</t>
  </si>
  <si>
    <t>S.Y.G TRANSPORTES LTDA</t>
  </si>
  <si>
    <t>15235243</t>
  </si>
  <si>
    <t>J.L. RIO PRETO IMPLEMENTOS RODOVIARIOS LTDA</t>
  </si>
  <si>
    <t>16692917</t>
  </si>
  <si>
    <t>FERTPLAS LTDA</t>
  </si>
  <si>
    <t>44286892</t>
  </si>
  <si>
    <t>RIBEIRO EQUIPAMENTOS E TECNOLOGIA LTDA</t>
  </si>
  <si>
    <t>21366659</t>
  </si>
  <si>
    <t>JOSE ROBERTO ALMEIDA TEIXEIRA</t>
  </si>
  <si>
    <t>42704345</t>
  </si>
  <si>
    <t>NAVARRO DISTRIBUIDORA DE MEDICAMENTOS SA</t>
  </si>
  <si>
    <t>24415230</t>
  </si>
  <si>
    <t>R D Ativa - Contribuição Terceiros - Salário Educação | R D Ativa - Contribuição Terceiros - Sesc</t>
  </si>
  <si>
    <t>MAIS VALOR ACNJ SERVICOS ESPECIALIZADOS DE APOIO ADMINISTRATIVO LTDA</t>
  </si>
  <si>
    <t>19685446</t>
  </si>
  <si>
    <t>SPRIMATEC PINTURAS AUTOMATICAS LTDA</t>
  </si>
  <si>
    <t>02874498</t>
  </si>
  <si>
    <t>Receita da dívida ativa - COFINS | R D Ativa - Contribuição Previdenciária Sobre Receita Bruta</t>
  </si>
  <si>
    <t>BOPE SERVICOS DE LAVAGEM LTDA</t>
  </si>
  <si>
    <t>23141605</t>
  </si>
  <si>
    <t>EVERQUIM PLASTICOS LTDA</t>
  </si>
  <si>
    <t>51468087</t>
  </si>
  <si>
    <t>FAUSTO LONGUINHO DE SOUZA BAZAR EIRELI</t>
  </si>
  <si>
    <t>74386517</t>
  </si>
  <si>
    <t>SANFI CLINICA MEDICA LTDA</t>
  </si>
  <si>
    <t>26074687</t>
  </si>
  <si>
    <t>INDUSTRIA E COMERCIO DE ALIMENTOS PERECIVEIS BRAGA &amp; BRAGA LTDA</t>
  </si>
  <si>
    <t>09258289</t>
  </si>
  <si>
    <t>SOTEP CONSTRUTORA LTDA</t>
  </si>
  <si>
    <t>45211877</t>
  </si>
  <si>
    <t>AUSUS AUTOMOTIVE SYSTEMS DO BRASIL LTDA</t>
  </si>
  <si>
    <t>57501207</t>
  </si>
  <si>
    <t>Receita da dívida ativa - IRRF | R D Ativa - Contribuição Previdenciária Segurados | R D Ativa - Contribuição Empresa/Empregador</t>
  </si>
  <si>
    <t>GRANLIMP LIMPEZA E CONSERVACAO LTDA</t>
  </si>
  <si>
    <t>23501536</t>
  </si>
  <si>
    <t>Receita da dívida ativa - Outras | R D Ativa - Simples Nacional</t>
  </si>
  <si>
    <t>JCF TECNOLOGIA E SERVICOS LTDA</t>
  </si>
  <si>
    <t>49312180</t>
  </si>
  <si>
    <t>SOBROSA MELLO CONSTRUTORA LTDA</t>
  </si>
  <si>
    <t>60908639</t>
  </si>
  <si>
    <t>ROMERO SOLUCOES SUSTENTAVEIS LTDA</t>
  </si>
  <si>
    <t>24248691</t>
  </si>
  <si>
    <t>R D Ativa - Simples Nacional | R D Ativa - Contribuição Empresa/Empregador</t>
  </si>
  <si>
    <t>DATAUSI COMERCIO DE MATERIAIS MECANICOS E INDUSTRIAIS LTDA</t>
  </si>
  <si>
    <t>03444786</t>
  </si>
  <si>
    <t>FIRENZE INDUSTRIA E COMERCIO DE CONFECCOES LTDA</t>
  </si>
  <si>
    <t>48950372</t>
  </si>
  <si>
    <t>SPORT &amp; CAMPING PRESTACAO LTDA</t>
  </si>
  <si>
    <t>05210434</t>
  </si>
  <si>
    <t>PERSONALE ACESSORIOS E ESTETICA PARA VEICULOS LTDA</t>
  </si>
  <si>
    <t>21578677</t>
  </si>
  <si>
    <t>INOVACAO TRANSPORTES LTDA</t>
  </si>
  <si>
    <t>34229529</t>
  </si>
  <si>
    <t>ALADIM DECORACOES LTDA</t>
  </si>
  <si>
    <t>60890381</t>
  </si>
  <si>
    <t>HEDGE SEGURANCA E VIGILANCIA LTDA</t>
  </si>
  <si>
    <t>11659891</t>
  </si>
  <si>
    <t>NASCIMENTO COMERCIO DE BEBIDAS E ALIMENTOS LTDA</t>
  </si>
  <si>
    <t>39684959</t>
  </si>
  <si>
    <t>P S LOPES ESTAQUEAMENTOS LTDA</t>
  </si>
  <si>
    <t>03868794</t>
  </si>
  <si>
    <t>Receita da dívida ativa - IRPJ | R D Ativa - Simples Nacional</t>
  </si>
  <si>
    <t>ECOSENA  OFICINA DE EQUIPAMENTOS LTDA.</t>
  </si>
  <si>
    <t>03333178</t>
  </si>
  <si>
    <t>VICMAISA TRANSPORTE E ARMAZENAMENTO LTDA</t>
  </si>
  <si>
    <t>29206975</t>
  </si>
  <si>
    <t>M.LAYER COMPOSTOS DE SEGURANCA LTDA</t>
  </si>
  <si>
    <t>11905118</t>
  </si>
  <si>
    <t>FAMMA SERVICOS MEDICOS SOCIEDADE SIMPLES LIMITADA</t>
  </si>
  <si>
    <t>05844532</t>
  </si>
  <si>
    <t>SANGESSO PRODUTOS MINEIRAIS E TRANSPORTES LTDA</t>
  </si>
  <si>
    <t>54187360</t>
  </si>
  <si>
    <t>ALVI VERDE CALCADOS LTDA</t>
  </si>
  <si>
    <t>10382512</t>
  </si>
  <si>
    <t>DPP COMERCIO DE ALIMENTOS LTDA</t>
  </si>
  <si>
    <t>36574048</t>
  </si>
  <si>
    <t>TEHOKKUUS SERVICOS DE INFORMATICA LTDA</t>
  </si>
  <si>
    <t>21248560</t>
  </si>
  <si>
    <t>F L TECHNOLOGIES LTDA</t>
  </si>
  <si>
    <t>03466375</t>
  </si>
  <si>
    <t>R D Ativa - Contribuição para o Funttel</t>
  </si>
  <si>
    <t>VELLOCE TELECOM LTDA</t>
  </si>
  <si>
    <t>04721634</t>
  </si>
  <si>
    <t>LUME SERVICOS E ENGENHARIA LTDA</t>
  </si>
  <si>
    <t>14599466</t>
  </si>
  <si>
    <t>A PRODUCAO ENTRETENIMENTO E RESTAURANTE LTDA</t>
  </si>
  <si>
    <t>43644578</t>
  </si>
  <si>
    <t>STARVESA SERV TEC ACESSORIOS E REVENDA DE VEICULOS LTDA</t>
  </si>
  <si>
    <t>43905454</t>
  </si>
  <si>
    <t>CONSULTORIA BARBOSA CHRIST LTDA</t>
  </si>
  <si>
    <t>38145224</t>
  </si>
  <si>
    <t>MARCELO DOS SANTOS CEREAIS</t>
  </si>
  <si>
    <t>23765273</t>
  </si>
  <si>
    <t>ALAMO LOGISTICA E TRANSPORTE INTERMODAL LTDA.</t>
  </si>
  <si>
    <t>04211559</t>
  </si>
  <si>
    <t>Receita da dívida ativa - COFINS | R D Ativa - Contribuição Previdenciária Segurados</t>
  </si>
  <si>
    <t>DH COMERCIO DE MOVEIS LTDA</t>
  </si>
  <si>
    <t>36529610</t>
  </si>
  <si>
    <t>UNIX COMERCIAL IMPORTADORA E EXPORTADORA DE EQUIPAMENTOS DE COMUNICACAO LTDA</t>
  </si>
  <si>
    <t>02115330</t>
  </si>
  <si>
    <t>3GS TECHNOLOGY COMERCIO LTDA</t>
  </si>
  <si>
    <t>26833926</t>
  </si>
  <si>
    <t>FIRMINO MENDES DA SILVA FILHO</t>
  </si>
  <si>
    <t>13855548</t>
  </si>
  <si>
    <t>METALBRAS METALURGICA BRASILIENSE LTDA.</t>
  </si>
  <si>
    <t>04931353</t>
  </si>
  <si>
    <t>WORK FORCE SOLUTIONS SOLUCOES EMPRESARIAIS LTDA</t>
  </si>
  <si>
    <t>28574083</t>
  </si>
  <si>
    <t>OFTSERVICE COMERCIO IMPORTACAO E SERVICOS LTDA</t>
  </si>
  <si>
    <t>05438137</t>
  </si>
  <si>
    <t>FALCON SERVICO DE TRANSPORTE LTDA</t>
  </si>
  <si>
    <t>09629390</t>
  </si>
  <si>
    <t>MERCOSERVICE ASSESSORIA TECNICA E REPRESENTACOES LTDA</t>
  </si>
  <si>
    <t>08360928</t>
  </si>
  <si>
    <t>BFW INTERMEDIACAO E NEGOCIOS LTDA</t>
  </si>
  <si>
    <t>45521965</t>
  </si>
  <si>
    <t>DROGARIA CAMPEA POPULAR C. COSTA LTDA</t>
  </si>
  <si>
    <t>21812204</t>
  </si>
  <si>
    <t>ROSSTAMP CONFECCAO E ESTAMPARIA LTDA</t>
  </si>
  <si>
    <t>13756472</t>
  </si>
  <si>
    <t>Receita da dívida ativa - COFINS | R D Ativa - Contribuição Terceiros - Sesi</t>
  </si>
  <si>
    <t>CREDLAR EMPREENDIMENTOS IMOBILIARIOS LTDA</t>
  </si>
  <si>
    <t>07095113</t>
  </si>
  <si>
    <t>Rec. dív. ativa - Regime esp. tributação patrimônio afetação</t>
  </si>
  <si>
    <t>KHS PRESTADORA DE SERVICOS LTDA</t>
  </si>
  <si>
    <t>24915838</t>
  </si>
  <si>
    <t>SFROES TRANSPORTES E MUDANCAS LTDA</t>
  </si>
  <si>
    <t>37914575</t>
  </si>
  <si>
    <t>MEGA NEUMANN COMERCIAL LTDA</t>
  </si>
  <si>
    <t>30013413</t>
  </si>
  <si>
    <t>CARNEIRO ALMEIDA TRANSPORTES DISTRIBUICAO E LOGISTICA LTDA</t>
  </si>
  <si>
    <t>13008025</t>
  </si>
  <si>
    <t>METAMAX SERVICOS EMPRESARIAIS LTDA</t>
  </si>
  <si>
    <t>04962644</t>
  </si>
  <si>
    <t>SERCAL EQUIPAMENTOS INDUSTRIAIS LTDA</t>
  </si>
  <si>
    <t>08664463</t>
  </si>
  <si>
    <t>CKM TRANSPORTE DE CARGAS SECAS E LIQUIDAS LTDA</t>
  </si>
  <si>
    <t>18257423</t>
  </si>
  <si>
    <t>SINCROBOR COMERCIO DE ARTIGOS INDUSTRIAIS LTDA</t>
  </si>
  <si>
    <t>01822271</t>
  </si>
  <si>
    <t>TWA EQUIPAMENTOS INDUSTRIAIS E SERVICOS LTDA</t>
  </si>
  <si>
    <t>54856163</t>
  </si>
  <si>
    <t>Receita da dívida ativa - IRRF | R D Ativa - Contribuição Previdenciária Segurados</t>
  </si>
  <si>
    <t>SNOW LION COMERCIO E IMPORTACAO LTDA</t>
  </si>
  <si>
    <t>11133719</t>
  </si>
  <si>
    <t>PATROCINIO SERVICOS AUXILIARES DE ESCRITORIO LTDA</t>
  </si>
  <si>
    <t>13007258</t>
  </si>
  <si>
    <t>MANSIL  IMPLEMENTOS RODOVIARIOS LTDA</t>
  </si>
  <si>
    <t>04515014</t>
  </si>
  <si>
    <t>IBCM SERVICOS E MONTAGENS LTDA</t>
  </si>
  <si>
    <t>32288944</t>
  </si>
  <si>
    <t>SPARKLING ROGUE DISTRIBUIDORA E ENVASADORA DE PRODUTOS SANEANTES LTDA</t>
  </si>
  <si>
    <t>10451196</t>
  </si>
  <si>
    <t>FLAVOUR MIX INDUSTRIA COMERCIO IMPORTACAO E EXPORTACAO LTDA</t>
  </si>
  <si>
    <t>09357504</t>
  </si>
  <si>
    <t>G.A.P.E. LOCACAO DE SERVICOS LTDA</t>
  </si>
  <si>
    <t>00928898</t>
  </si>
  <si>
    <t>CEREALISTA AMENDOGUTI LTDA</t>
  </si>
  <si>
    <t>30430853</t>
  </si>
  <si>
    <t>JK EXPRESS SERVICOS LTDA</t>
  </si>
  <si>
    <t>19402151</t>
  </si>
  <si>
    <t>PALMIRO NESPOLI JUNIOR TRANSPORTES E CIA LTDA</t>
  </si>
  <si>
    <t>20222249</t>
  </si>
  <si>
    <t>BADY ACO LTDA</t>
  </si>
  <si>
    <t>30985955</t>
  </si>
  <si>
    <t>GERTAD SEGURANCA PATRIMONIAL LTDA</t>
  </si>
  <si>
    <t>14117320</t>
  </si>
  <si>
    <t>WIKI ALPHABET SOLUCOES LTDA</t>
  </si>
  <si>
    <t>32223421</t>
  </si>
  <si>
    <t>LUMAPACK COMERCIO DE EMBALAGENS LTDA</t>
  </si>
  <si>
    <t>13963641</t>
  </si>
  <si>
    <t>MOTECHFILM PRODUTOS PLASTICOS S.A.</t>
  </si>
  <si>
    <t>05098333</t>
  </si>
  <si>
    <t>MSCR ADMINISTRACAO E PARTICIPACOES LTDA</t>
  </si>
  <si>
    <t>59785980</t>
  </si>
  <si>
    <t>CENNABRAS INDUSTRIA E COMERCIO LTDA</t>
  </si>
  <si>
    <t>60028370</t>
  </si>
  <si>
    <t>SUPERFRIO SOLUCOES EM REFRIGERACAO LTDA</t>
  </si>
  <si>
    <t>10776141</t>
  </si>
  <si>
    <t>HESC PARTICIPACOES LTDA</t>
  </si>
  <si>
    <t>10243530</t>
  </si>
  <si>
    <t>Receita da dívida ativa - IRPJ | R D Ativa - Multa Isolada</t>
  </si>
  <si>
    <t>PEEQFLEX CONSULTORIA E SERVICOS EM EMBALAGENS LTDA</t>
  </si>
  <si>
    <t>MG</t>
  </si>
  <si>
    <t>11081091</t>
  </si>
  <si>
    <t>SP ENGENHARIA S.A.</t>
  </si>
  <si>
    <t>07016112</t>
  </si>
  <si>
    <t>R D Ativa - Contribuição Sujeita a Retenção Previdenciária</t>
  </si>
  <si>
    <t>MBR LIGAS METALICAS LTDA</t>
  </si>
  <si>
    <t>47348525</t>
  </si>
  <si>
    <t>CRISCIUMA COMERCIAL E CONSTRUTORA LTDA</t>
  </si>
  <si>
    <t>48067409</t>
  </si>
  <si>
    <t>BOZZI LOGISTICA E TRANSPORTE LTDA</t>
  </si>
  <si>
    <t>01604588</t>
  </si>
  <si>
    <t>QB DIGITACAO DE TEXTOS LTDA</t>
  </si>
  <si>
    <t>11762901</t>
  </si>
  <si>
    <t>EDUQ LTDA</t>
  </si>
  <si>
    <t>03900104</t>
  </si>
  <si>
    <t>MAGAZINE PRO COMERCIAL LTDA</t>
  </si>
  <si>
    <t>15397431</t>
  </si>
  <si>
    <t>3 IRMAOS SERVICOS DE COBRANCA LTDA</t>
  </si>
  <si>
    <t>24987351</t>
  </si>
  <si>
    <t>JOAO VICTOR DA SILVA DELIBERTI</t>
  </si>
  <si>
    <t>23731891</t>
  </si>
  <si>
    <t>VOSKI PAINEIS INDUSTRIAIS S.A.</t>
  </si>
  <si>
    <t>37351963</t>
  </si>
  <si>
    <t>TRANSPORCAR TRANSPORTE DE SUCATAS LTDA</t>
  </si>
  <si>
    <t>43293771</t>
  </si>
  <si>
    <t>DYLAN LIGHTING COMERCIAL LTDA</t>
  </si>
  <si>
    <t>18915001</t>
  </si>
  <si>
    <t>ALIDA KELLY DA SILVA FERNANDES</t>
  </si>
  <si>
    <t>32729823</t>
  </si>
  <si>
    <t>F.C ROSA SOLUCOES INDUSTRIAIS LTDA</t>
  </si>
  <si>
    <t>23125759</t>
  </si>
  <si>
    <t>PRADZIA EMBALAGENS LTDA</t>
  </si>
  <si>
    <t>21019840</t>
  </si>
  <si>
    <t>TUPY TRANSPORTES DE RESIDUOS LTDA.</t>
  </si>
  <si>
    <t>26272373</t>
  </si>
  <si>
    <t>ALTECFUND METAIS LTDA</t>
  </si>
  <si>
    <t>67508945</t>
  </si>
  <si>
    <t>RLM LOCACAO DE EQUIPAMENTOS INDUSTRIAIS LTDA</t>
  </si>
  <si>
    <t>06121546</t>
  </si>
  <si>
    <t>TRANSNAC LOGISTICA E TRANSPORTES NACIONAL LTDA</t>
  </si>
  <si>
    <t>15834113</t>
  </si>
  <si>
    <t>100 POR CENTO LOCACAO DE MOVEIS E MONTAGENS LTDA.</t>
  </si>
  <si>
    <t>11179783</t>
  </si>
  <si>
    <t>PARCERIA ALUGUEL DE MAQUINAS LTDA</t>
  </si>
  <si>
    <t>33472335</t>
  </si>
  <si>
    <t>DELTALAB PRODUTOS LABORATORIAIS LTDA</t>
  </si>
  <si>
    <t>20773433</t>
  </si>
  <si>
    <t>HORTOSAT INSTALACOES AUTOMOTIVA ALARMES E ACESSORIOS LTDA</t>
  </si>
  <si>
    <t>68126663</t>
  </si>
  <si>
    <t>ECO X SOLUCOES TECNOLOGICAS PARA UNIDADES MOVEIS LTDA</t>
  </si>
  <si>
    <t>18701922</t>
  </si>
  <si>
    <t>PROCESS EQUIPAMENTOS INDUSTRIAIS E SERVICOS LTDA</t>
  </si>
  <si>
    <t>13662504</t>
  </si>
  <si>
    <t>FH MONTAGEM E MANUTENCAO INDUSTRIAL LTDA</t>
  </si>
  <si>
    <t>14763956</t>
  </si>
  <si>
    <t>CONKETAL CONSTRUCOES LTDA</t>
  </si>
  <si>
    <t>00880282</t>
  </si>
  <si>
    <t>YAMINS GESTAO MEDICA E SAUDE LTDA</t>
  </si>
  <si>
    <t>51867735</t>
  </si>
  <si>
    <t>J B S INSPECAO E ENSAIOS LTDA</t>
  </si>
  <si>
    <t>01899341</t>
  </si>
  <si>
    <t>BHT COMERCIO INDUSTRIA E SERVICOS DE EQUIPAMENTOS INDUSTRIAIS LTDA</t>
  </si>
  <si>
    <t>13936586</t>
  </si>
  <si>
    <t>BONIFACIO MONTAGENS INDUSTRIAIS LTDA</t>
  </si>
  <si>
    <t>21803037</t>
  </si>
  <si>
    <t>Receita da dívida ativa - IRRF | R D Ativa - Contribuição Empresa/Empregador</t>
  </si>
  <si>
    <t>EFHT COMERCIO E SERVICOS DE TECNOLOGIA LTDA</t>
  </si>
  <si>
    <t>15292079</t>
  </si>
  <si>
    <t>MARCELO COIMBRA</t>
  </si>
  <si>
    <t>01226759</t>
  </si>
  <si>
    <t>OREGON  IFOOD  LTDA</t>
  </si>
  <si>
    <t>20529474</t>
  </si>
  <si>
    <t>ATMOS INCORPORADORA LTDA</t>
  </si>
  <si>
    <t>10741491</t>
  </si>
  <si>
    <t>Receita da dívida ativa - IOF | Receita da dívida ativa - COFINS</t>
  </si>
  <si>
    <t>B &amp; T ENGENHARIA LTDA</t>
  </si>
  <si>
    <t>32618046</t>
  </si>
  <si>
    <t>LIGUE TAXI GPASP GRUPO PONTO DE APOIO DE SAO PAULO</t>
  </si>
  <si>
    <t>53989711</t>
  </si>
  <si>
    <t>INTERFOR INSTALACOES INDUSTRIAIS LTDA</t>
  </si>
  <si>
    <t>30840453</t>
  </si>
  <si>
    <t>BFW TELECOM LTDA</t>
  </si>
  <si>
    <t>46600894</t>
  </si>
  <si>
    <t>SERVICO ESP DE SEGURANCA VIG INT SESVI DE S PAULO LTDA</t>
  </si>
  <si>
    <t>57524399</t>
  </si>
  <si>
    <t>WF SERVICES GESTAO EMPRESARIAL LTDA</t>
  </si>
  <si>
    <t>35086588</t>
  </si>
  <si>
    <t>PRANDOPEL INDUSTRIA E COMERCIO DE PAPEL E EMBALAGENS LTDA</t>
  </si>
  <si>
    <t>41301271</t>
  </si>
  <si>
    <t>MERCOPLASA INDUSTRIA DE CONTENTORES LTDA</t>
  </si>
  <si>
    <t>05623823</t>
  </si>
  <si>
    <t>MMV SERVICES CUSTOMIZED TERCEIRIZACAO LTDA.</t>
  </si>
  <si>
    <t>10677464</t>
  </si>
  <si>
    <t>AGROPECUARIA NOVO PARAISO LTDA</t>
  </si>
  <si>
    <t>27326680</t>
  </si>
  <si>
    <t>REAL BRASIL METAIS LTDA</t>
  </si>
  <si>
    <t>18803546</t>
  </si>
  <si>
    <t>MDJ SERVICOS  LTDA</t>
  </si>
  <si>
    <t>42759742</t>
  </si>
  <si>
    <t>DISTRIBUIDORA DE EMBALAGENS CASTROPIL LTDA.</t>
  </si>
  <si>
    <t>08961274</t>
  </si>
  <si>
    <t>AUTO POSTO QUALITY PROMISSAO LTDA</t>
  </si>
  <si>
    <t>07106418</t>
  </si>
  <si>
    <t>TRFLAN INDUSTRIA E COMERCIO DE ACOS LTDA</t>
  </si>
  <si>
    <t>31085291</t>
  </si>
  <si>
    <t>I.B. INTERNATIONAL BUSINESS NEGOCIOS E PARTICIPACAO LTD</t>
  </si>
  <si>
    <t>65924060</t>
  </si>
  <si>
    <t>ALUMICONDE ESQUADRIAS LTDA</t>
  </si>
  <si>
    <t>40588197</t>
  </si>
  <si>
    <t>CITYCON ENGENHARIA E CONSTRUCOES LTDA</t>
  </si>
  <si>
    <t>00125782</t>
  </si>
  <si>
    <t>THOR PRESTADORA DE SERVICOS E SEGURANCA UNIPESSOAL LIMITADA</t>
  </si>
  <si>
    <t>16905404</t>
  </si>
  <si>
    <t>IMPERI METAIS PRODUCAO  DE LAMINADOS LTDA</t>
  </si>
  <si>
    <t>11641642</t>
  </si>
  <si>
    <t>NEXUS SERVICOS E SOLUCOES DIGITAIS LTDA</t>
  </si>
  <si>
    <t>08746962</t>
  </si>
  <si>
    <t>SS RIMAQ SERVICOS DE APOIO ADMINISTRATIVO LTDA</t>
  </si>
  <si>
    <t>17870245</t>
  </si>
  <si>
    <t>SOUZA &amp; MOURA TRANSPORTES E LOGISTICA LTDA</t>
  </si>
  <si>
    <t>08826443</t>
  </si>
  <si>
    <t>CONSTRUTORA EXPRESSO MUNDIAL LTDA</t>
  </si>
  <si>
    <t>13007015</t>
  </si>
  <si>
    <t>PLASCA INDUSTRIA E COMERCIO DE EMBALAGENS FLEXIVEIS LTDA</t>
  </si>
  <si>
    <t>15006434</t>
  </si>
  <si>
    <t>ALLFLOW EQUIPAMENTOS INDUSTRIAIS E COMERCIO LTDA</t>
  </si>
  <si>
    <t>43591064</t>
  </si>
  <si>
    <t>EXPRESSO ATUALLE TRANSPORTES LTDA</t>
  </si>
  <si>
    <t>24740370</t>
  </si>
  <si>
    <t>SEDRO MOVEIS COMERCIO DE MOVEIS LTDA</t>
  </si>
  <si>
    <t>12472202</t>
  </si>
  <si>
    <t>BRASIL BROOKS SOLUTIONS EMPRESARIAL LTDA</t>
  </si>
  <si>
    <t>18921203</t>
  </si>
  <si>
    <t>INDUSTRIA DE TECIDOS DARONYL LTDA</t>
  </si>
  <si>
    <t>61512687</t>
  </si>
  <si>
    <t>WS TRANSPORTES LTDA</t>
  </si>
  <si>
    <t>39592817</t>
  </si>
  <si>
    <t>ZION 7 PRODUCOES ARTISTICAS LTDA</t>
  </si>
  <si>
    <t>14804878</t>
  </si>
  <si>
    <t>S. O. CONSTRUCOES E INCORPORACOES LTDA</t>
  </si>
  <si>
    <t>23936035</t>
  </si>
  <si>
    <t>NUVETO COMUNICACOES LTDA</t>
  </si>
  <si>
    <t>26957821</t>
  </si>
  <si>
    <t>CELTA CONSULTORIA EM GESTAO EMPRESARIAL LTDA</t>
  </si>
  <si>
    <t>31095682</t>
  </si>
  <si>
    <t>ALPHA SERVICOS DE CONSULTORIA LTDA</t>
  </si>
  <si>
    <t>10265145</t>
  </si>
  <si>
    <t>ORION S.A.</t>
  </si>
  <si>
    <t>61082863</t>
  </si>
  <si>
    <t>T.S. VIANA HOTELARIA E NEGOCIOS LTDA</t>
  </si>
  <si>
    <t>26279443</t>
  </si>
  <si>
    <t>HIDROPOWER MANUTENCAO INDUSTRIAL E COMERCIO LTDA</t>
  </si>
  <si>
    <t>03982340</t>
  </si>
  <si>
    <t>BETA AMBIENTAL LTDA</t>
  </si>
  <si>
    <t>24303231</t>
  </si>
  <si>
    <t>COMERCIAL ARMAZEM 01 LTDA</t>
  </si>
  <si>
    <t>47565269</t>
  </si>
  <si>
    <t>CAPORRINO &amp; FEDRIGO COMERCIO DE PNEUS E ACESSORIOS LTDA.</t>
  </si>
  <si>
    <t>03484616</t>
  </si>
  <si>
    <t>LEONARDO MESSA LTDA</t>
  </si>
  <si>
    <t>29132698</t>
  </si>
  <si>
    <t>CLUB CASA ORGANIZACAO DE EVENTOS LTDA</t>
  </si>
  <si>
    <t>21487703</t>
  </si>
  <si>
    <t>PLASTEX DO BRASIL INDUSTRIA E COMERCIO LTDA</t>
  </si>
  <si>
    <t>05100148</t>
  </si>
  <si>
    <t>M R M SERVICOS MEDICOS LTDA</t>
  </si>
  <si>
    <t>22434322</t>
  </si>
  <si>
    <t>SURUBIM ADMINISTRADORA DE SERVICOS AGRICOLAS LTDA</t>
  </si>
  <si>
    <t>01447238</t>
  </si>
  <si>
    <t>FIOLA REPARADORA DE VEICULOS LTDA</t>
  </si>
  <si>
    <t>17237668</t>
  </si>
  <si>
    <t>AGUA PAULISTA GERACAO DE ENERGIA LTDA.</t>
  </si>
  <si>
    <t>08930210</t>
  </si>
  <si>
    <t>CORREIAS SINCRON INDUSTRIA E COMERCIO LTDA</t>
  </si>
  <si>
    <t>05299200</t>
  </si>
  <si>
    <t>SIGA TRANSPORTES RODOVIARIOS LTDA</t>
  </si>
  <si>
    <t>33211119</t>
  </si>
  <si>
    <t>BEST MINDS PARTNERS CONSULTORIA INVESTIMENTOS E PARTICIPACOES LTDA</t>
  </si>
  <si>
    <t>PE</t>
  </si>
  <si>
    <t>36157876</t>
  </si>
  <si>
    <t>COOPERATIVA INDUSTRIAL DE TRABALHADORES EM TRATAMENTO TERMICO E TRANSFORMACAO DE METAIS  COOPERTRATT</t>
  </si>
  <si>
    <t>02392422</t>
  </si>
  <si>
    <t>R D Ativa - Contribuição Previdenciária Segurados</t>
  </si>
  <si>
    <t>GMVB WCC APOIO LTDA</t>
  </si>
  <si>
    <t>26588300</t>
  </si>
  <si>
    <t>IS LOG &amp; SERVICES LTDA</t>
  </si>
  <si>
    <t>05546877</t>
  </si>
  <si>
    <t>SCBR AUTOMACAO DO BRASIL LTDA</t>
  </si>
  <si>
    <t>02735564</t>
  </si>
  <si>
    <t>VARIOS TRANSPORTES DE CARGAS LTDA</t>
  </si>
  <si>
    <t>01320716</t>
  </si>
  <si>
    <t>CERAMICA INDUSTRIAL DE TAUBATE LTDA</t>
  </si>
  <si>
    <t>61657102</t>
  </si>
  <si>
    <t>SOLIMOES TRANSPORTES DE PASSAGEIROS E CARGAS LTDA.</t>
  </si>
  <si>
    <t>07549414</t>
  </si>
  <si>
    <t>Receita da dívida ativa - COFINS | R D Ativa - Contribuição Previdenciária Sobre Receita Bruta | R D Ativa - Contribuição Previdenciária Segurados</t>
  </si>
  <si>
    <t>QUALITY LAVANDERIA INDUSTRIAL LTDA</t>
  </si>
  <si>
    <t>00884985</t>
  </si>
  <si>
    <t>LETTER POST LTDA.</t>
  </si>
  <si>
    <t>71745020</t>
  </si>
  <si>
    <t>MEGASCAP DISTRIBUICAO E COMERCIO DE AUTO PECAS LTDA</t>
  </si>
  <si>
    <t>03409583</t>
  </si>
  <si>
    <t>VALMARI ADMINISTRACAO PARTICIPACOES E FRANSCHISING S.A.</t>
  </si>
  <si>
    <t>00161336</t>
  </si>
  <si>
    <t>MASTER UNI UNIFORMES PROFISSIONAIS LTDA</t>
  </si>
  <si>
    <t>42606447</t>
  </si>
  <si>
    <t>AGROPECUARIA FRAGNANI LTDA</t>
  </si>
  <si>
    <t>03815731</t>
  </si>
  <si>
    <t>CHEMIN ENGENHARIA E CONSTRUCAO LTDA</t>
  </si>
  <si>
    <t>16910435</t>
  </si>
  <si>
    <t>BIOGEOENERGY FABRICACAO E LOCACAO DE EQUIPAMENTOS LTDA.</t>
  </si>
  <si>
    <t>33578004</t>
  </si>
  <si>
    <t>RDGS CERRUTI TRANSPORTE E LOGISTICA LTDA</t>
  </si>
  <si>
    <t>30300117</t>
  </si>
  <si>
    <t>BOM APETIT ALIMENTACAO LTDA</t>
  </si>
  <si>
    <t>12912320</t>
  </si>
  <si>
    <t>M R M TELECOMUNICACOES LTDA</t>
  </si>
  <si>
    <t>11654995</t>
  </si>
  <si>
    <t>TRANS EURO TRANSPORTES LTDA</t>
  </si>
  <si>
    <t>12640475</t>
  </si>
  <si>
    <t>SWH SERVICOS TEMPORARIOS LTDA</t>
  </si>
  <si>
    <t>08528751</t>
  </si>
  <si>
    <t>TECNO FLEX IND E COM LTDA</t>
  </si>
  <si>
    <t>57039802</t>
  </si>
  <si>
    <t>BARTER SERVICOS EM COMERCIO EXTERIOR LTDA.</t>
  </si>
  <si>
    <t>20633038</t>
  </si>
  <si>
    <t>COMERCIO DE COMBUSTIVEIS TERMINAL PARQUE LTDA</t>
  </si>
  <si>
    <t>10506396</t>
  </si>
  <si>
    <t>PRG PROJETOS GERENCIAMENTO E CONSULTORIA LTDA</t>
  </si>
  <si>
    <t>11126518</t>
  </si>
  <si>
    <t>VERT RECURSOS HUMANOS LTDA</t>
  </si>
  <si>
    <t>05205245</t>
  </si>
  <si>
    <t>COLEGIO ARCA DA ALIANCA LTDA</t>
  </si>
  <si>
    <t>21574099</t>
  </si>
  <si>
    <t>INSTITUTO BRASILEIRO DE TREINAMENTO IBT</t>
  </si>
  <si>
    <t>01093435</t>
  </si>
  <si>
    <t>MAX SERVICE MONTAGENS INDUSTRIAIS LTDA</t>
  </si>
  <si>
    <t>13214134</t>
  </si>
  <si>
    <t>IRAJA ALIFE NINO RESTAURANTE LTDA</t>
  </si>
  <si>
    <t>35962527</t>
  </si>
  <si>
    <t>ZINKPOWER SAO PAULO GALVANIZACAO A FOGO LTDA</t>
  </si>
  <si>
    <t>15080950</t>
  </si>
  <si>
    <t>HPL SOLUCOES EM LAMINADOS S.A.</t>
  </si>
  <si>
    <t>67302943</t>
  </si>
  <si>
    <t>BXIT SERVICES TECNOLOGIA DA INFORMACAO LTDA</t>
  </si>
  <si>
    <t>22272936</t>
  </si>
  <si>
    <t>CONTROLP INFORMATICA LTDA</t>
  </si>
  <si>
    <t>03278180</t>
  </si>
  <si>
    <t>DROGARIA W6 LTDA.</t>
  </si>
  <si>
    <t>04655093</t>
  </si>
  <si>
    <t>GPO  TERCEIRIZACAO E SERVICOS LTDA</t>
  </si>
  <si>
    <t>28304170</t>
  </si>
  <si>
    <t>GAMBOA SEGURANCA E VIGILANCIA PATRIMONIAL LTDA</t>
  </si>
  <si>
    <t>08930462</t>
  </si>
  <si>
    <t>TOPFLEX COMERCIO E SERVICOS LTDA.</t>
  </si>
  <si>
    <t>04977121</t>
  </si>
  <si>
    <t>NATURAL LINE COSMETICOS LTDA</t>
  </si>
  <si>
    <t>54479563</t>
  </si>
  <si>
    <t>J S SERVICOS LTDA</t>
  </si>
  <si>
    <t>10450837</t>
  </si>
  <si>
    <t>DAMHA AGRONEGOCIOS LTDA.</t>
  </si>
  <si>
    <t>51400042</t>
  </si>
  <si>
    <t>RAFAEL LUCIO CARDOSO ALARCON</t>
  </si>
  <si>
    <t>22372997</t>
  </si>
  <si>
    <t>NOVA FITNESS EQUIPAMENTOS DE GINASTICA E SERVICOS LTDA</t>
  </si>
  <si>
    <t>46281125</t>
  </si>
  <si>
    <t>ANTONIO BORIN INDUSTRIA E COMERCIO DE VINAGRES LTDA</t>
  </si>
  <si>
    <t>50938273</t>
  </si>
  <si>
    <t>YAPI COMERCIO DE PRODUTOS DE HIGIENE PESSOAL LTDA</t>
  </si>
  <si>
    <t>17811210</t>
  </si>
  <si>
    <t>TUBINOX COMERCIO DE TUBOS DE INOX LTDA</t>
  </si>
  <si>
    <t>10246844</t>
  </si>
  <si>
    <t>CIMASA INDUSTRIA E COMERCIO DE ARTIGOS ESPORTIVOS LTDA</t>
  </si>
  <si>
    <t>62949250</t>
  </si>
  <si>
    <t>POLYNOVA COMERCIAL E INDUSTRIAL LTDA</t>
  </si>
  <si>
    <t>PA</t>
  </si>
  <si>
    <t>51943623</t>
  </si>
  <si>
    <t>Receita da dívida ativa - IRPJ | IPI - Receita da dívida ativa</t>
  </si>
  <si>
    <t>AEVIAS LOGISTICA E COMERCIO BRASIL LTDA.</t>
  </si>
  <si>
    <t>29245504</t>
  </si>
  <si>
    <t>ANGELICA NEGRI</t>
  </si>
  <si>
    <t>47352255</t>
  </si>
  <si>
    <t>PLATINO INSTITUTO DE BELEZA LTDA</t>
  </si>
  <si>
    <t>60654092</t>
  </si>
  <si>
    <t>ACAPULCO TERCERIZACAO DE SERVICOS LTDA</t>
  </si>
  <si>
    <t>22457412</t>
  </si>
  <si>
    <t>COLLER SPORTS LTDA</t>
  </si>
  <si>
    <t>45516599</t>
  </si>
  <si>
    <t>A.J. DE MELLO NETO</t>
  </si>
  <si>
    <t>24818073</t>
  </si>
  <si>
    <t>BEHAVE ABA  CLINICA MULTIDISCIPLINAR LTDA</t>
  </si>
  <si>
    <t>25453716</t>
  </si>
  <si>
    <t>LTA TRANSPORTES E LOGISTICA LTDA</t>
  </si>
  <si>
    <t>00210903</t>
  </si>
  <si>
    <t>FOCO SEGURANCA DO TRABALHO LTDA</t>
  </si>
  <si>
    <t>08329707</t>
  </si>
  <si>
    <t>PRIME GESTAO CONSULTORIA EMPRESARIAL LTDA</t>
  </si>
  <si>
    <t>29467395</t>
  </si>
  <si>
    <t>ENGPAUL SERVICOS DE ENGENHARIA ELETRICA E REPAROS LTDA</t>
  </si>
  <si>
    <t>05114989</t>
  </si>
  <si>
    <t>EDEL SECURITIZADORA DE RECEBIVEIS COMERCIAIS SA</t>
  </si>
  <si>
    <t>13344434</t>
  </si>
  <si>
    <t>FASTER ROAD EXPRESS LTDA</t>
  </si>
  <si>
    <t>02671195</t>
  </si>
  <si>
    <t>EZAN ENGENHARIA GEOTECNIA E LOCACAO MAQUINAS LTDA</t>
  </si>
  <si>
    <t>34547784</t>
  </si>
  <si>
    <t>IGLES INDUSTRIA E COMERCIO DE EMBALAGENS E LOGISTICA LTDA</t>
  </si>
  <si>
    <t>05742615</t>
  </si>
  <si>
    <t>ORLEANS APOIO PARA SERVICOS ESTRATEGICOS EM VENDAS LTDA</t>
  </si>
  <si>
    <t>19096172</t>
  </si>
  <si>
    <t>CSP CERDAS SINTETICAS PIRACICABA LTDA</t>
  </si>
  <si>
    <t>07915296</t>
  </si>
  <si>
    <t>ONIX APRAZIVEL SERVICOS AGRICOLAS LTDA</t>
  </si>
  <si>
    <t>11365639</t>
  </si>
  <si>
    <t>INSTITUTO PRESIDENTE DE ASSISTENCIA SOCIAL E A SAUDE</t>
  </si>
  <si>
    <t>06070426</t>
  </si>
  <si>
    <t>ARAUJO TRANSPORTES E CONSTRUCAO LTDA</t>
  </si>
  <si>
    <t>29224699</t>
  </si>
  <si>
    <t>C.L.A TRANSPORTES DE PASSAGEIROS LTDA</t>
  </si>
  <si>
    <t>21919463</t>
  </si>
  <si>
    <t>JRGF COMERCIO E DISTRIBUIDORA LTDA</t>
  </si>
  <si>
    <t>05705924</t>
  </si>
  <si>
    <t>ALINHAMENTO SANTA INES LTDA</t>
  </si>
  <si>
    <t>20587494</t>
  </si>
  <si>
    <t>RSC LOG  TRANSPORTES LOGISTICA E SERVICOS INTELIGENTES LTDA</t>
  </si>
  <si>
    <t>33804307</t>
  </si>
  <si>
    <t>ZANIN &amp; ZANIN LTDA</t>
  </si>
  <si>
    <t>05242774</t>
  </si>
  <si>
    <t>NAI1 LOGISTICA ARMAZENAGEM E DISTRIBUICAO LTDA.</t>
  </si>
  <si>
    <t>31700717</t>
  </si>
  <si>
    <t>DETECTA SEGURANCA PATRIMONIAL LTDA</t>
  </si>
  <si>
    <t>08992020</t>
  </si>
  <si>
    <t>MICHELE SANTANA FERREIRA</t>
  </si>
  <si>
    <t>46060747</t>
  </si>
  <si>
    <t>HOTEL FAZENDA ENCANTO DA ROCA LTDA</t>
  </si>
  <si>
    <t>46849920</t>
  </si>
  <si>
    <t>JVNK  MARKETING E TREINAMENTO LTDA</t>
  </si>
  <si>
    <t>47982892</t>
  </si>
  <si>
    <t>ATOS PRODUTOS ALIMENTICIOS LTDA</t>
  </si>
  <si>
    <t>19965674</t>
  </si>
  <si>
    <t>TAMARGUEIRA EMPREENDIMENTOS IMOBILIARIOS LTDA</t>
  </si>
  <si>
    <t>07462019</t>
  </si>
  <si>
    <t>AUGURI EMPREENDIMENTOS E ASSESSORIA COMERCIAL LTDA</t>
  </si>
  <si>
    <t>61610390</t>
  </si>
  <si>
    <t>PAYLIVRE BRASIL INSTITUICAO DE PAGAMENTO LTDA</t>
  </si>
  <si>
    <t>34559748</t>
  </si>
  <si>
    <t>R C P  FARMACIA LTDA</t>
  </si>
  <si>
    <t>36535917</t>
  </si>
  <si>
    <t>MARIA DA CONCEICAO OLIVEIRA REIS</t>
  </si>
  <si>
    <t>46556764</t>
  </si>
  <si>
    <t>LINEAR PLASTICOS INDUSTRIA E COMERCIO LTDA</t>
  </si>
  <si>
    <t>22731460</t>
  </si>
  <si>
    <t>EMPREITEIRA SOUZA LTDA</t>
  </si>
  <si>
    <t>37752228</t>
  </si>
  <si>
    <t>INTEGRAL CLIMATIZACAO LTDA</t>
  </si>
  <si>
    <t>14040502</t>
  </si>
  <si>
    <t>ATLANTIS REPAROS DE CONTAINERS LTDA</t>
  </si>
  <si>
    <t>05205249</t>
  </si>
  <si>
    <t>DOWN CONSTRUTORA E INCORPORADORA E CIA LTDA</t>
  </si>
  <si>
    <t>43077885</t>
  </si>
  <si>
    <t>FORTE CONCEITO TERCEIRIZACAO LTDA</t>
  </si>
  <si>
    <t>29426438</t>
  </si>
  <si>
    <t>RIFORMATO &amp; ESTRUTURALLE CONSTRUTORA E INCORPORADORA LTDA</t>
  </si>
  <si>
    <t>04219714</t>
  </si>
  <si>
    <t>BIOTHERMAL IMPORTACAO E EXPORTACAO S.A</t>
  </si>
  <si>
    <t>28561839</t>
  </si>
  <si>
    <t>SETE INSTALACOES COMERCIO DE EQUIPAMENTOS DE TELEFONIA LTDA</t>
  </si>
  <si>
    <t>04189733</t>
  </si>
  <si>
    <t>SS FORT ADMINISTRATIVO E TECNOLOGICO LTDA</t>
  </si>
  <si>
    <t>19453699</t>
  </si>
  <si>
    <t>HSF COMERCIO E SERVICOS DE MATERIAIS HIDRAULICOS LTDA</t>
  </si>
  <si>
    <t>23897240</t>
  </si>
  <si>
    <t>MARFIN COMERCIO E SERVICOS AUTOMOTIVOS LTDA</t>
  </si>
  <si>
    <t>28689645</t>
  </si>
  <si>
    <t>NAT ENERGIA SOLAR LTDA</t>
  </si>
  <si>
    <t>44928285</t>
  </si>
  <si>
    <t>REAL SERV SECOND SERVICOS ESPECIALIZADOS LTDA</t>
  </si>
  <si>
    <t>18133931</t>
  </si>
  <si>
    <t>CICERONE VOX  SERVICOS DE COMUNICACAO LTDA</t>
  </si>
  <si>
    <t>28633929</t>
  </si>
  <si>
    <t>FAST TERCEIRIZADA SA</t>
  </si>
  <si>
    <t>03219839</t>
  </si>
  <si>
    <t>DELAVILLE SERVICOS ADMINISTRATIVOS LTDA</t>
  </si>
  <si>
    <t>00146457</t>
  </si>
  <si>
    <t>INTER INTERMEDIACOES E CONSULTORIA LTDA</t>
  </si>
  <si>
    <t>49538810</t>
  </si>
  <si>
    <t>GR COMERCIO DE VESTUARIOS LTDA</t>
  </si>
  <si>
    <t>11018203</t>
  </si>
  <si>
    <t>AKUA INDUSTRIA COMERCIO IMPORTACAO E EXPORTACAO DE COSMETICOS LTDA</t>
  </si>
  <si>
    <t>07295591</t>
  </si>
  <si>
    <t>CONSTRUCOES MECANICAS GARDELIN LTDA</t>
  </si>
  <si>
    <t>61425161</t>
  </si>
  <si>
    <t>SQUARE SERVICOS INDUSTRIAIS LTDA</t>
  </si>
  <si>
    <t>33269506</t>
  </si>
  <si>
    <t>TOMIX COMERCIO DE PRODUTOS NACIONAIS E IMPORTADOS LTDA</t>
  </si>
  <si>
    <t>05074546</t>
  </si>
  <si>
    <t>BMB BESTY MERCHAND BANK CONSULTORIAS LTDA</t>
  </si>
  <si>
    <t>14675586</t>
  </si>
  <si>
    <t>ILFRAN FUNDACOES E CONSTRUCOES COMERCIAL LTDA</t>
  </si>
  <si>
    <t>01159012</t>
  </si>
  <si>
    <t>DR ASFALTO E PAVIMENTACAO LTDA</t>
  </si>
  <si>
    <t>24339850</t>
  </si>
  <si>
    <t>P RESTAURANTE CINTRA EMPREENDIMENTOS E PARTICIPACOES LTDA</t>
  </si>
  <si>
    <t>54481247</t>
  </si>
  <si>
    <t>KP CONSTRUTORA LTDA.</t>
  </si>
  <si>
    <t>08821292</t>
  </si>
  <si>
    <t>COSIFER COMERCIO DE CHAPAS DE FERRO LTDA</t>
  </si>
  <si>
    <t>48949937</t>
  </si>
  <si>
    <t>JDS JARDINS RESTAURANTE LTDA</t>
  </si>
  <si>
    <t>12343525</t>
  </si>
  <si>
    <t>ARROJO COMERCIO E SERVICOS LTDA</t>
  </si>
  <si>
    <t>37682126</t>
  </si>
  <si>
    <t>JJM SERVICOS ADMINISTRATIVOS LTDA</t>
  </si>
  <si>
    <t>21281618</t>
  </si>
  <si>
    <t>ZARRA BLUE COMERCIO VAREJISTA DE ROUPAS LTDA</t>
  </si>
  <si>
    <t>04414674</t>
  </si>
  <si>
    <t>NAVAL DO BRASIL LTDA</t>
  </si>
  <si>
    <t>21118045</t>
  </si>
  <si>
    <t>AFA TREINAMENTO DE PROFISSIONAIS LTDA</t>
  </si>
  <si>
    <t>74110487</t>
  </si>
  <si>
    <t>KAIRES CONSULTORIA E SERVICOS LTDA.</t>
  </si>
  <si>
    <t>40409168</t>
  </si>
  <si>
    <t>M. MOREIRA COMERCIO E SERVICOS DE FERRAGENS LTDA</t>
  </si>
  <si>
    <t>12434204</t>
  </si>
  <si>
    <t>FS  ENSINO FUNDAMENTAL LTDA</t>
  </si>
  <si>
    <t>05967198</t>
  </si>
  <si>
    <t>AUTO VIACAO JAUENSE LTDA.</t>
  </si>
  <si>
    <t>68944610</t>
  </si>
  <si>
    <t>PJQ TRANSPORTES LTDA</t>
  </si>
  <si>
    <t>27875503</t>
  </si>
  <si>
    <t>DI KASA MASSAS ALIMENTICIAS LTDA.</t>
  </si>
  <si>
    <t>66640095</t>
  </si>
  <si>
    <t>ALCANCE COMERCIO DE ARTIGOS DIVERSOS LTDA</t>
  </si>
  <si>
    <t>34974849</t>
  </si>
  <si>
    <t>M.M. ARAPHANES RESTAURANTE E EVENTOS LTDA</t>
  </si>
  <si>
    <t>08915606</t>
  </si>
  <si>
    <t>VERTICAL TJ MANUTENCAO PREDIAL E PINTURAS LTDA</t>
  </si>
  <si>
    <t>13184885</t>
  </si>
  <si>
    <t>INDUSTRIA QUIMICA EXACTA LTDA</t>
  </si>
  <si>
    <t>04747327</t>
  </si>
  <si>
    <t>STN SANTANA RESTAURANTE LTDA</t>
  </si>
  <si>
    <t>28960484</t>
  </si>
  <si>
    <t>CONSTRUPLAZA EMPREITEIRA DA CONSTRUCAO LTDA</t>
  </si>
  <si>
    <t>23698280</t>
  </si>
  <si>
    <t>JP MACHADO CONSTRUCAO</t>
  </si>
  <si>
    <t>48138460</t>
  </si>
  <si>
    <t>INDUSTRIA DE MOLDES E MODELOS ICARAI LTDA</t>
  </si>
  <si>
    <t>59093245</t>
  </si>
  <si>
    <t>MRJ MODAL LTDA</t>
  </si>
  <si>
    <t>45178988</t>
  </si>
  <si>
    <t>GH FACILITIES LTDA</t>
  </si>
  <si>
    <t>28895510</t>
  </si>
  <si>
    <t>A. R. CHAVES CONSTRUTORA</t>
  </si>
  <si>
    <t>24400162</t>
  </si>
  <si>
    <t>RS COMERCIAL DE DISTRIBUIDORA LTDA</t>
  </si>
  <si>
    <t>27025630</t>
  </si>
  <si>
    <t>RETENTORES VEDALONE INDUSTRIA E COMERCIO LTDA</t>
  </si>
  <si>
    <t>39052220</t>
  </si>
  <si>
    <t>RACOES REIS DISTRIBUIDORA DE ARTIGOS PET LTDA.</t>
  </si>
  <si>
    <t>09367055</t>
  </si>
  <si>
    <t>Receita da dívida ativa - PIS | Receita da dívida ativa - CSLL | Receita da dívida ativa - IRPJ</t>
  </si>
  <si>
    <t>LEGACY INSTALACOES LTDA</t>
  </si>
  <si>
    <t>28857807</t>
  </si>
  <si>
    <t>ASSOCIACAO EDUCACIONAL PENTAGONO</t>
  </si>
  <si>
    <t>49205616</t>
  </si>
  <si>
    <t>ENSEN CORRETORA DE SEGUROS LTDA</t>
  </si>
  <si>
    <t>42206735</t>
  </si>
  <si>
    <t>ORTOCENTER APARELHOS ORTOPEDICOS LTDA</t>
  </si>
  <si>
    <t>54421953</t>
  </si>
  <si>
    <t>TATIANE TEDESCHI ROQUE LTDA</t>
  </si>
  <si>
    <t>32176549</t>
  </si>
  <si>
    <t>HOLEIN1 DISTRIBUIDORA LTDA</t>
  </si>
  <si>
    <t>43024299</t>
  </si>
  <si>
    <t>M F LEAL MOREIRA GESSO LTDA</t>
  </si>
  <si>
    <t>24100898</t>
  </si>
  <si>
    <t>VALESP DISTRIBUIDORA DE ALIMENTOS LTDA</t>
  </si>
  <si>
    <t>18847064</t>
  </si>
  <si>
    <t>SF SISTEMA DE FORMAS PARA CONCRETO LTDA</t>
  </si>
  <si>
    <t>15114179</t>
  </si>
  <si>
    <t>GRUPO FJ TECH SOLUCOES EM T.I.C LTDA</t>
  </si>
  <si>
    <t>35709580</t>
  </si>
  <si>
    <t>REAL SERV FOURTH SERVICOS ESPECIALIZADOS LTDA</t>
  </si>
  <si>
    <t>27218750</t>
  </si>
  <si>
    <t>DREAM ROCK ENTRETENIMENTO LTDA.</t>
  </si>
  <si>
    <t>10228190</t>
  </si>
  <si>
    <t>JPX TREINAMENTOS LTDA</t>
  </si>
  <si>
    <t>33510392</t>
  </si>
  <si>
    <t>EMPRESA DE SEGURANCA INFINITY LTDA</t>
  </si>
  <si>
    <t>18714967</t>
  </si>
  <si>
    <t>Receita da dívida ativa - Outras | Receita da dívida ativa - Outras multas</t>
  </si>
  <si>
    <t>USICALD MANUTENCAO INDUSTRIAL LTDA</t>
  </si>
  <si>
    <t>19318440</t>
  </si>
  <si>
    <t>ACFE TRANSPORTES LTDA</t>
  </si>
  <si>
    <t>46009830</t>
  </si>
  <si>
    <t>ADELAIDE JAMASCO BELAI LTDA</t>
  </si>
  <si>
    <t>04238179</t>
  </si>
  <si>
    <t>IZI HOTEIS EXPRESS CAMPO GRANDE LTDA</t>
  </si>
  <si>
    <t>49076017</t>
  </si>
  <si>
    <t>WINEBRANDS COMERCIAL E IMPORTADORA DE BEBIDAS E ALIMENTOS LTDA.</t>
  </si>
  <si>
    <t>10494067</t>
  </si>
  <si>
    <t>AUTO GREEN VEICULOS SA</t>
  </si>
  <si>
    <t>03921799</t>
  </si>
  <si>
    <t>VIBE TOUR AGENCIA DE VIAGENS LTDA</t>
  </si>
  <si>
    <t>04243206</t>
  </si>
  <si>
    <t>REINALDO APARECIDO DE CARLO  LTDA</t>
  </si>
  <si>
    <t>46284834</t>
  </si>
  <si>
    <t>ANACONDA  DISPOSICAO E TRATAMENTO DE RESIDUOS LTDA.</t>
  </si>
  <si>
    <t>05876278</t>
  </si>
  <si>
    <t>PALANO METAL ARTEFATOS METALICOS LTDA</t>
  </si>
  <si>
    <t>17605771</t>
  </si>
  <si>
    <t>WESTWING COMERCIO VAREJISTA S.A.</t>
  </si>
  <si>
    <t>14776142</t>
  </si>
  <si>
    <t>CARDOSO CELESTINO APOIO ADMINISTRATIVO E NEGOCIOS LTDA</t>
  </si>
  <si>
    <t>00861410</t>
  </si>
  <si>
    <t>SNOW SPORT MARKETING LTDA</t>
  </si>
  <si>
    <t>36173139</t>
  </si>
  <si>
    <t>SAZARTE PRODUCOES LTDA</t>
  </si>
  <si>
    <t>14710097</t>
  </si>
  <si>
    <t>BORDEAUX BUFFET S A</t>
  </si>
  <si>
    <t>61361283</t>
  </si>
  <si>
    <t>UPCON SPE 26 EMPREENDIMENTOS IMOBILIARIOS S.A.</t>
  </si>
  <si>
    <t>18160464</t>
  </si>
  <si>
    <t>ROLL CENTER ROLAMENTOS E EQUIPAMENTOS LTDA</t>
  </si>
  <si>
    <t>72876030</t>
  </si>
  <si>
    <t>LRK CONSTRUCOES RESIDENCIAIS LTDA.</t>
  </si>
  <si>
    <t>13967597</t>
  </si>
  <si>
    <t>ROMEU DE OLIVEIRA E SILVA SOCIEDADE INDIVIDUAL DE ADVOCACIA</t>
  </si>
  <si>
    <t>42789052</t>
  </si>
  <si>
    <t>GRILO ATACAREJO LTDA</t>
  </si>
  <si>
    <t>49417549</t>
  </si>
  <si>
    <t>M R DA SILVA TRANSPORTES LTDA</t>
  </si>
  <si>
    <t>48086874</t>
  </si>
  <si>
    <t>PROSPERO PARTICIPACOES SERVICOS E ADMINISTRACAO SS LTDA</t>
  </si>
  <si>
    <t>19427013</t>
  </si>
  <si>
    <t>CARTAPLAST DO BRASIL LTDA</t>
  </si>
  <si>
    <t>67467845</t>
  </si>
  <si>
    <t>PONTA LINDA METAIS LTDA</t>
  </si>
  <si>
    <t>36639324</t>
  </si>
  <si>
    <t>FASTER LOG TRANSPORTES LTDA</t>
  </si>
  <si>
    <t>40217872</t>
  </si>
  <si>
    <t>INSTITUTO RITA LOBATO</t>
  </si>
  <si>
    <t>24386755</t>
  </si>
  <si>
    <t>AGINAN INCORPORACAO E PLANEJAMENTO DE IMOVEIS LTDA</t>
  </si>
  <si>
    <t>11457401</t>
  </si>
  <si>
    <t>COLORBRAS MANUTENCAO E PREVENCAO INDUSTRIAL LTDA</t>
  </si>
  <si>
    <t>09361356</t>
  </si>
  <si>
    <t>SANTA CASA ANNA CINTRA</t>
  </si>
  <si>
    <t>43464197</t>
  </si>
  <si>
    <t>EMPRESA DE ESTACIONAMENTOS METROPOLITANOS LTDA</t>
  </si>
  <si>
    <t>10820286</t>
  </si>
  <si>
    <t>AUTO CLIMA AR CONDICIONADO AUTOMOTIVO LTDA</t>
  </si>
  <si>
    <t>33531451</t>
  </si>
  <si>
    <t>HABITAR CONSULTORIA DE CONDOMINIOS LTDA</t>
  </si>
  <si>
    <t>66493883</t>
  </si>
  <si>
    <t>PAULO SERGIO BATISTUCCI LTDA</t>
  </si>
  <si>
    <t>18635047</t>
  </si>
  <si>
    <t>M.V.S. MARICATO INDUSTRIA DE COSMETICOS LTDA</t>
  </si>
  <si>
    <t>02036859</t>
  </si>
  <si>
    <t>DP SERVICE LTDA</t>
  </si>
  <si>
    <t>27537859</t>
  </si>
  <si>
    <t>ENOVATTI IMPERMEABILIZADORA LTDA</t>
  </si>
  <si>
    <t>22076931</t>
  </si>
  <si>
    <t>EMBRASAC TECNOLOGIA E SERVICOS LTDA</t>
  </si>
  <si>
    <t>40153935</t>
  </si>
  <si>
    <t>PHL CONSTRUCOES A SECO LTDA</t>
  </si>
  <si>
    <t>29214940</t>
  </si>
  <si>
    <t>ENGTAK MANUTENCAO INDUSTRIAL LTDA</t>
  </si>
  <si>
    <t>29558436</t>
  </si>
  <si>
    <t>O TIME ENGENHARIA E ARQUITETURA LTDA</t>
  </si>
  <si>
    <t>21344404</t>
  </si>
  <si>
    <t>COTAC COMERCIO DE TRATORES AUTOMOVEIS CAMINHOES LTDA</t>
  </si>
  <si>
    <t>52541315</t>
  </si>
  <si>
    <t>SERENA &amp; GOTTARDO LTDA</t>
  </si>
  <si>
    <t>14522849</t>
  </si>
  <si>
    <t>SP NORTE VEICULOS LTDA</t>
  </si>
  <si>
    <t>05847121</t>
  </si>
  <si>
    <t>ADRIANO MARINHO TRANSPORTES LTDA</t>
  </si>
  <si>
    <t>40977582</t>
  </si>
  <si>
    <t>EQUIPO INOX DO BRASIL COMERCIO E SERVICOS LTDA</t>
  </si>
  <si>
    <t>11857996</t>
  </si>
  <si>
    <t>JPF MARTINS TRANSPORTES</t>
  </si>
  <si>
    <t>48471283</t>
  </si>
  <si>
    <t>COOPERATIVA AGRICOLA BRAZILIAN TRADING COMPANY IMPORTACAO E EXPORTACAO</t>
  </si>
  <si>
    <t>16801392</t>
  </si>
  <si>
    <t>BHEL ART COMERCIO DE DECORACOES LTDA</t>
  </si>
  <si>
    <t>18983602</t>
  </si>
  <si>
    <t>TREVO PARTICIPACOES LTDA</t>
  </si>
  <si>
    <t>13331440</t>
  </si>
  <si>
    <t>INSTITUTO JOSE MARQUES FILHO IMAFE</t>
  </si>
  <si>
    <t>29066302</t>
  </si>
  <si>
    <t>TEXTIL GODOY LTDA.</t>
  </si>
  <si>
    <t>55940100</t>
  </si>
  <si>
    <t>B. LUX MATERIAIS ELETRICOS LTDA.</t>
  </si>
  <si>
    <t>00425361</t>
  </si>
  <si>
    <t>VIA INFRA LTDA</t>
  </si>
  <si>
    <t>04467737</t>
  </si>
  <si>
    <t>ESCOLA INTERNACIONAL DE SANTO ANDRE 1 LTDA</t>
  </si>
  <si>
    <t>45724627</t>
  </si>
  <si>
    <t>A. R. DE ARAUJO  TRANSPORTES</t>
  </si>
  <si>
    <t>10715918</t>
  </si>
  <si>
    <t>ROCHA SERVICOS TERCEIRIZADOS LTDA</t>
  </si>
  <si>
    <t>14036146</t>
  </si>
  <si>
    <t>ITAPLAS MS RECICLAGEM LTDA</t>
  </si>
  <si>
    <t>11220361</t>
  </si>
  <si>
    <t>CALMAP EQUIPAMENTOS E MONTAGEM LTDA</t>
  </si>
  <si>
    <t>67869503</t>
  </si>
  <si>
    <t>CARESURGE S.A</t>
  </si>
  <si>
    <t>46207912</t>
  </si>
  <si>
    <t>USINA SAO BENTO LTDA</t>
  </si>
  <si>
    <t>47757174</t>
  </si>
  <si>
    <t>CONSTANCE SERVICOS ESTRATEGICOS PARA VENDAS LTDA</t>
  </si>
  <si>
    <t>42118563</t>
  </si>
  <si>
    <t>S C S SPORTS LTDA</t>
  </si>
  <si>
    <t>48996007</t>
  </si>
  <si>
    <t>NOVA CASTILHO AGROINDUSTRIAL S.A.</t>
  </si>
  <si>
    <t>26489421</t>
  </si>
  <si>
    <t>ARTHUR MONTEIRO FERRAZ 36589059802</t>
  </si>
  <si>
    <t>24677790</t>
  </si>
  <si>
    <t>MECANICA INDUSTRIAL SAO JOSE LTDA</t>
  </si>
  <si>
    <t>40952466</t>
  </si>
  <si>
    <t>HOTEL CERRADO RIBAS LTDA</t>
  </si>
  <si>
    <t>43397859</t>
  </si>
  <si>
    <t>GF PRESTACAO DE SERVICO LTDA</t>
  </si>
  <si>
    <t>04043043</t>
  </si>
  <si>
    <t>COMERCIO DE EQUIPAMENTOS PLASTICOS SAO MIGUEL LTDA</t>
  </si>
  <si>
    <t>22915983</t>
  </si>
  <si>
    <t>FORTE CONCEITO SERVICES LTDA</t>
  </si>
  <si>
    <t>48960369</t>
  </si>
  <si>
    <t>RIBERI LOBO SOCIEDADE DE ADVOGADOS</t>
  </si>
  <si>
    <t>00262898</t>
  </si>
  <si>
    <t>CRESCER SERVICOS TEMPORARIOS LTDA</t>
  </si>
  <si>
    <t>25219571</t>
  </si>
  <si>
    <t>JMV ADMINISTRACAO EMPREENDIMENTOS E PARTICIPACOES SS LTDA</t>
  </si>
  <si>
    <t>11581208</t>
  </si>
  <si>
    <t>CARONE SERVICOS TERCEIRIZADOS LTDA</t>
  </si>
  <si>
    <t>32190625</t>
  </si>
  <si>
    <t>ABOLITAL TECNOLOGIA STRATEGIC LTDA</t>
  </si>
  <si>
    <t>51398760</t>
  </si>
  <si>
    <t>AGS CONTRUCAO CIVIL LTDA</t>
  </si>
  <si>
    <t>48356361</t>
  </si>
  <si>
    <t>THIRD CONSULTORIA EM INFORMATICA LTDA</t>
  </si>
  <si>
    <t>01587987</t>
  </si>
  <si>
    <t>SAEKI ADVOGADOS</t>
  </si>
  <si>
    <t>56322167</t>
  </si>
  <si>
    <t>TERRA FERTIL DISTRIBUIDORA DE FRUTAS LTDA.</t>
  </si>
  <si>
    <t>08148657</t>
  </si>
  <si>
    <t>PREDIAL ADMINISTRACAO E PARTICIPACAO LTDA</t>
  </si>
  <si>
    <t>07442762</t>
  </si>
  <si>
    <t>VANESSA ORSINI SILVA</t>
  </si>
  <si>
    <t>28808770</t>
  </si>
  <si>
    <t>CGA CONSTRUTORA LTDA</t>
  </si>
  <si>
    <t>29431537</t>
  </si>
  <si>
    <t>CARDAS DO BRASIL INDUSTRIA E COMERCIO DE GUARNICOES DE CARDAS LTDA</t>
  </si>
  <si>
    <t>24954222</t>
  </si>
  <si>
    <t>INBRAX COMERCIO DE REATORES ELETRICO LTDA</t>
  </si>
  <si>
    <t>17724883</t>
  </si>
  <si>
    <t>FAITEC FENIX INFORMATICA E TECNOLOGIA LTDA</t>
  </si>
  <si>
    <t>24582379</t>
  </si>
  <si>
    <t>SUBURBAN INDUSTRIA E COMERCIO DE ROUPAS LTDA.</t>
  </si>
  <si>
    <t>07731249</t>
  </si>
  <si>
    <t>ZNT TRANSPORTE E LOGISTICA LTDA</t>
  </si>
  <si>
    <t>50349522</t>
  </si>
  <si>
    <t>LOURIVAL DE REZENDE JUNIOR LTDA</t>
  </si>
  <si>
    <t>15049912</t>
  </si>
  <si>
    <t>ADMINISTRADORA DE CARTOES DE DESCONTO SOROCABA LTDA</t>
  </si>
  <si>
    <t>12831230</t>
  </si>
  <si>
    <t>GOLACO DISTRIBUIDORA DE AUTO PECAS SLU LTDA</t>
  </si>
  <si>
    <t>32162665</t>
  </si>
  <si>
    <t>POLIVALENTE TRANSPORTES E LOGISTICA LTDA</t>
  </si>
  <si>
    <t>29947060</t>
  </si>
  <si>
    <t>VANTAGEM LOG LTDA</t>
  </si>
  <si>
    <t>31525465</t>
  </si>
  <si>
    <t>SANTOS CRUZ REPRESENTACAO COMERCIAL LTDA</t>
  </si>
  <si>
    <t>18242498</t>
  </si>
  <si>
    <t>FONTAINE VILLE URBANISMO SA</t>
  </si>
  <si>
    <t>20174877</t>
  </si>
  <si>
    <t>F&amp;E PREPARACAO DE DOCUMENTOS LTDA</t>
  </si>
  <si>
    <t>21880538</t>
  </si>
  <si>
    <t>FACULDADE CAMPOS ELISEOS ADMINISTRATIVO LTDA</t>
  </si>
  <si>
    <t>26240402</t>
  </si>
  <si>
    <t>DELTA  INDUSTRIA E COMERCIO DE MOBILIARIO URBANO LTDA</t>
  </si>
  <si>
    <t>13885475</t>
  </si>
  <si>
    <t>GRIFON BRASIL ASSESSORIA LTDA</t>
  </si>
  <si>
    <t>21129497</t>
  </si>
  <si>
    <t>SOLIDSTEEL INDUSTRIA E COMERCIO DE EQUIPAMENTOS LABORATORIAIS LTDA</t>
  </si>
  <si>
    <t>18429007</t>
  </si>
  <si>
    <t>VILLA BELLA DAS FURNAS PARTICIPACOES E NEGOCIOS SOCIEDADE UNIPESSOAL LTDA</t>
  </si>
  <si>
    <t>15359591</t>
  </si>
  <si>
    <t>AMG CONSTRUCOES LTDA</t>
  </si>
  <si>
    <t>36885222</t>
  </si>
  <si>
    <t>APOIO SERVICOS ESPECIALIZADOS DE LAVANDERIA LTDA</t>
  </si>
  <si>
    <t>35569400</t>
  </si>
  <si>
    <t>AZIMUTE SEG  AUTOMACAO E SISTEMAS DE SEGURANCA LTDA</t>
  </si>
  <si>
    <t>07464005</t>
  </si>
  <si>
    <t>ALEX JOSE DA SILVA LTDA</t>
  </si>
  <si>
    <t>23596520</t>
  </si>
  <si>
    <t>SANDALO EQUIPAMENTOS E PRODUTOS DE HIGIENE PESSOAL LTDA</t>
  </si>
  <si>
    <t>30379727</t>
  </si>
  <si>
    <t>QUATRO  MOVEIS LTDA</t>
  </si>
  <si>
    <t>38779930</t>
  </si>
  <si>
    <t>BENEFICENCIA HOSPITALAR DE BELA VISTA</t>
  </si>
  <si>
    <t>03168879</t>
  </si>
  <si>
    <t>S.M. FIORENTINO PINTURAS LTDA</t>
  </si>
  <si>
    <t>12127121</t>
  </si>
  <si>
    <t>OMEGA DIGITAL CENTER LTDA</t>
  </si>
  <si>
    <t>32241428</t>
  </si>
  <si>
    <t>DESTAK CONSTRUTORA LTDA</t>
  </si>
  <si>
    <t>30376942</t>
  </si>
  <si>
    <t>ATIVA SERVICOS E CONSTRUCOES LTDA</t>
  </si>
  <si>
    <t>15682686</t>
  </si>
  <si>
    <t>EQUITY EVENTOS PRODUCOES LOCACOES BUFFET REPRESENTACOES E TRANSPORTE LTDA</t>
  </si>
  <si>
    <t>22014762</t>
  </si>
  <si>
    <t>PRIVATE WORLD CONSULTING BUSINESS LTDA</t>
  </si>
  <si>
    <t>40591692</t>
  </si>
  <si>
    <t>BRIGATTO INDUSTRIA DE MOVEIS LTDA</t>
  </si>
  <si>
    <t>51466233</t>
  </si>
  <si>
    <t>JVP INVENTARIOS E CONTROLE DE ESTOQUE LTDA</t>
  </si>
  <si>
    <t>19941943</t>
  </si>
  <si>
    <t>MARCEL DANIEL JUNIOR</t>
  </si>
  <si>
    <t>33384149</t>
  </si>
  <si>
    <t>MERV  PRESTACAO DE SERVICOS DE APANHA DE FRANGOS LTDA</t>
  </si>
  <si>
    <t>36515528</t>
  </si>
  <si>
    <t>MV LOG ENTREGAS RAPIDAS LTDA</t>
  </si>
  <si>
    <t>20165303</t>
  </si>
  <si>
    <t>MRM CONTABILIDADE DIGITAL LTDA</t>
  </si>
  <si>
    <t>22982226</t>
  </si>
  <si>
    <t>HIDROCAMP COMERCIAL HIDRAULICA E ELETRICA LTDA</t>
  </si>
  <si>
    <t>14417791</t>
  </si>
  <si>
    <t>JFR&amp;N ENGENHARIA LTDA</t>
  </si>
  <si>
    <t>29797899</t>
  </si>
  <si>
    <t>USIFOCO INDUSTRIA E COMERCIO DE MASSA ASFALTICA LTDA</t>
  </si>
  <si>
    <t>24323425</t>
  </si>
  <si>
    <t>TERMOFILTRO INDUSTRIA E COMERCIO DE EQUIPAMENTOS LTDA</t>
  </si>
  <si>
    <t>19846648</t>
  </si>
  <si>
    <t>AUTOMOTIV DO BRASIL INDUSTRIAL LTDA.</t>
  </si>
  <si>
    <t>33249279</t>
  </si>
  <si>
    <t>AUTO SOCORRO REMOVECAR LTDA</t>
  </si>
  <si>
    <t>08377732</t>
  </si>
  <si>
    <t>JUCILENE APARECIDA LIMA COMERCIO DISTRIBUICAO E TRANSPORTE</t>
  </si>
  <si>
    <t>45778449</t>
  </si>
  <si>
    <t>A R PRODUCOES E EVENTOS LTDA</t>
  </si>
  <si>
    <t>11736032</t>
  </si>
  <si>
    <t>ARSERVICE LOCACAO DE AR CONDICIONADO LTDA</t>
  </si>
  <si>
    <t>23714866</t>
  </si>
  <si>
    <t>ALLIANCA SAUDE E PARTICIPACOES S.A.</t>
  </si>
  <si>
    <t>42771949</t>
  </si>
  <si>
    <t>TRANSLIPE TRANSPORTES RODOVIARIOS LTDA</t>
  </si>
  <si>
    <t>20532158</t>
  </si>
  <si>
    <t>NOVA ORIGINAL COMERCIO VAREJISTA DE TINTAS E MATERIAIS PARA PINTURA LTDA</t>
  </si>
  <si>
    <t>05140409</t>
  </si>
  <si>
    <t>BENCHMARK ELECTRONICS LTDA</t>
  </si>
  <si>
    <t>02470563</t>
  </si>
  <si>
    <t>COFLEX INDUSTRIA E COMERCIO DE PLASTICOS LTDA</t>
  </si>
  <si>
    <t>48132831</t>
  </si>
  <si>
    <t>FUNERARIA PACAEMBU LTDA</t>
  </si>
  <si>
    <t>30889390</t>
  </si>
  <si>
    <t>MAX FIRE EQUIPAMENTOS INDUSTRIAIS LTDA</t>
  </si>
  <si>
    <t>25532732</t>
  </si>
  <si>
    <t>GRTX CONSTRUTORA E INCORPORADORA LTDA</t>
  </si>
  <si>
    <t>29823900</t>
  </si>
  <si>
    <t>PAULO DE CASTRO LIMA EQUIPAMENTOS PESADOS LTDA</t>
  </si>
  <si>
    <t>21190765</t>
  </si>
  <si>
    <t>TOP CLEAN COM DE PRODS DE LIMPEZA SERVS E CONSERV LTDA</t>
  </si>
  <si>
    <t>96427919</t>
  </si>
  <si>
    <t>JATOBA INDUSTRIA DE MADEIRAS LTDA.</t>
  </si>
  <si>
    <t>13725246</t>
  </si>
  <si>
    <t>A. D. TAUBATE TRANSPORTES RODOVIARIOS LTDA</t>
  </si>
  <si>
    <t>03865428</t>
  </si>
  <si>
    <t>J. C. L. DOS SANTOS LTDA</t>
  </si>
  <si>
    <t>08545999</t>
  </si>
  <si>
    <t>VEEDHA AI LTDA</t>
  </si>
  <si>
    <t>27222127</t>
  </si>
  <si>
    <t>CME COBRANCAS &amp; INTERMEDIACOES LTDA</t>
  </si>
  <si>
    <t>47575163</t>
  </si>
  <si>
    <t>FLV ATACADISTA E DISTRIBUIDORA LTDA</t>
  </si>
  <si>
    <t>31318491</t>
  </si>
  <si>
    <t>CONSTRUTORA E INCORPORADORA PASTI LTDA</t>
  </si>
  <si>
    <t>40002820</t>
  </si>
  <si>
    <t>JHS STEEL DISTRIBUIDORA DE ACOS LTDA</t>
  </si>
  <si>
    <t>22172430</t>
  </si>
  <si>
    <t>M. T. GUIMARAES TRANSPORTES LTDA</t>
  </si>
  <si>
    <t>60449014</t>
  </si>
  <si>
    <t>MEDEIROS &amp; MEDEIROS COM IMP E EXP LTDA</t>
  </si>
  <si>
    <t>31076279</t>
  </si>
  <si>
    <t>NUTRI CARNES  INDUSTRIA E COMERCIO DE CARNES LTDA</t>
  </si>
  <si>
    <t>09608303</t>
  </si>
  <si>
    <t>TRISMEGISTO LTDA</t>
  </si>
  <si>
    <t>15122935</t>
  </si>
  <si>
    <t>ICAL CALDEIRARIA LTDA</t>
  </si>
  <si>
    <t>24281178</t>
  </si>
  <si>
    <t>MANIMAR REPRESENTACOES COMERCIAIS E PARTICIPACOES LTDA</t>
  </si>
  <si>
    <t>32138676</t>
  </si>
  <si>
    <t>MOAS INDUSTRIA E COMERCIO IMPORTACAO E EXPORTACAO LTDA</t>
  </si>
  <si>
    <t>05388725</t>
  </si>
  <si>
    <t>COMANDO G8  SEGURANCA PATRIMONIAL E TRANSPORTE DE VALORES LTDA</t>
  </si>
  <si>
    <t>17521682</t>
  </si>
  <si>
    <t>PRANDO TRANSPORTES E SERVICOS LTDA</t>
  </si>
  <si>
    <t>04264259</t>
  </si>
  <si>
    <t>RFS LOCACOES E TRANSPORTES LTDA</t>
  </si>
  <si>
    <t>41037834</t>
  </si>
  <si>
    <t>LYNK DO BRASIL SERVICOS FINANCEIROS LTDA</t>
  </si>
  <si>
    <t>30192607</t>
  </si>
  <si>
    <t>RENIM SERVICE LTDA</t>
  </si>
  <si>
    <t>01544875</t>
  </si>
  <si>
    <t>CS EMPREENDIMENTOS IMOBILIARIOS LTDA</t>
  </si>
  <si>
    <t>50268543</t>
  </si>
  <si>
    <t>LUCKY FEST EMBALAGENS LTDA</t>
  </si>
  <si>
    <t>18392638</t>
  </si>
  <si>
    <t>JAVEJ LOCACAO DE EQUIPAMENTOS E TRANSPORTES LTDA</t>
  </si>
  <si>
    <t>47624078</t>
  </si>
  <si>
    <t>METALE PRODUTOS METALURGICOS LTDA</t>
  </si>
  <si>
    <t>03531868</t>
  </si>
  <si>
    <t>BAID7 FRANCHISING LTDA</t>
  </si>
  <si>
    <t>37481642</t>
  </si>
  <si>
    <t>GMVB PROMOCOES E INTERMEDIACOES DE CREDITO CONSIGNADO LTDA</t>
  </si>
  <si>
    <t>09391735</t>
  </si>
  <si>
    <t>CONFECCOES BRANCA FLORLTDA</t>
  </si>
  <si>
    <t>20079586</t>
  </si>
  <si>
    <t>OPERADORA DJ VIAGENS E TURISMO LTDA</t>
  </si>
  <si>
    <t>34976405</t>
  </si>
  <si>
    <t>INDUSPACKING INDUSTRIA DE EMBALAGENS E SERVICOS LTDA</t>
  </si>
  <si>
    <t>26341045</t>
  </si>
  <si>
    <t>PHI PAINEIS ELETRICOS LTDA</t>
  </si>
  <si>
    <t>31057627</t>
  </si>
  <si>
    <t>COMPANHIA PAULISTANA DE PNEUS LTDA</t>
  </si>
  <si>
    <t>30309988</t>
  </si>
  <si>
    <t>NOSSA SENHORA DE FATIMA IND. COM. DE EMBALAGENS LTDA.</t>
  </si>
  <si>
    <t>48657027</t>
  </si>
  <si>
    <t>CAROLINE LOPES CASTRO</t>
  </si>
  <si>
    <t>26453990</t>
  </si>
  <si>
    <t>THAYRYNE DE SOUSA BARBOSA</t>
  </si>
  <si>
    <t>43193132</t>
  </si>
  <si>
    <t>STILLO MAO DE OBRA TEMPORARIA LTDA</t>
  </si>
  <si>
    <t>60270964</t>
  </si>
  <si>
    <t>VANDERLEI FERNANDES DE MACEDO</t>
  </si>
  <si>
    <t>04839513</t>
  </si>
  <si>
    <t>ELISEU DE OLIVEIRA LTDA</t>
  </si>
  <si>
    <t>40541925</t>
  </si>
  <si>
    <t>IRMAOS GADOTTI TRANSPORTES E SERVICOS LTDA</t>
  </si>
  <si>
    <t>62470505</t>
  </si>
  <si>
    <t>RAW MATERIAL POLIMEROS E CERAMICA LTDA</t>
  </si>
  <si>
    <t>22011415</t>
  </si>
  <si>
    <t>V. ALVES COMERCIAL LTDA</t>
  </si>
  <si>
    <t>17066244</t>
  </si>
  <si>
    <t>LEAD TRANSPORTES DE CARGAS LTDA</t>
  </si>
  <si>
    <t>34430986</t>
  </si>
  <si>
    <t>INDUSTRIA METALURGICA SALMAZO LTDA</t>
  </si>
  <si>
    <t>59382903</t>
  </si>
  <si>
    <t>AGROPECUARIA SAO MIGUEL LTDA</t>
  </si>
  <si>
    <t>01504707</t>
  </si>
  <si>
    <t>ONIX COMERCIO DE PECAS E ACESSORIOS LTDA</t>
  </si>
  <si>
    <t>36750871</t>
  </si>
  <si>
    <t>CONSTRUTORA E INCORPORADORA SENA LTDA</t>
  </si>
  <si>
    <t>68869692</t>
  </si>
  <si>
    <t>ASSOCIACAO EDUCACIONAL DO CONE SUL</t>
  </si>
  <si>
    <t>24664641</t>
  </si>
  <si>
    <t>OPHICINA COMERCIO DE CONFECCOES E CALCADOS LTDA</t>
  </si>
  <si>
    <t>11280204</t>
  </si>
  <si>
    <t>CONDOMINIO NORTH SHOPPING BARRETOS</t>
  </si>
  <si>
    <t>12877600</t>
  </si>
  <si>
    <t>AUTO POSTO MONTE CARLO ONDA VERDE LTDA.</t>
  </si>
  <si>
    <t>05867856</t>
  </si>
  <si>
    <t>RMS  ASSESSORIA EM PRODUTOS PARA SAUDE LTDA</t>
  </si>
  <si>
    <t>41684623</t>
  </si>
  <si>
    <t>WENDER CONSTRUCAO REFORMA E ACABAMENTO LTDA</t>
  </si>
  <si>
    <t>46303966</t>
  </si>
  <si>
    <t>L &amp; E LIMA INSTALACOES ELETRICAS LTDA</t>
  </si>
  <si>
    <t>15219216</t>
  </si>
  <si>
    <t>ATACADAO LOGISTICA E ALIMENTOS LTDA</t>
  </si>
  <si>
    <t>23859398</t>
  </si>
  <si>
    <t>LUMAR COMERCIO E INSTALACOES ELETRICAS LTDA</t>
  </si>
  <si>
    <t>33894079</t>
  </si>
  <si>
    <t>M. RODRIGUES CONSTRUTORA LTDA</t>
  </si>
  <si>
    <t>18364344</t>
  </si>
  <si>
    <t>LE MARK PUBLICIDADE PROPAGANDA E MARKETING E CONSULTORIA LTDA</t>
  </si>
  <si>
    <t>28330889</t>
  </si>
  <si>
    <t>ELENILTOM CONSTRUCOES LTDA</t>
  </si>
  <si>
    <t>44534859</t>
  </si>
  <si>
    <t>A.V.G. SERVICOS LTDA</t>
  </si>
  <si>
    <t>52346154</t>
  </si>
  <si>
    <t>GOLDEN INSTRUMENTACAO INDUSTRIAL LTDA</t>
  </si>
  <si>
    <t>29066236</t>
  </si>
  <si>
    <t>SOS TRANSPORTES RODOVIARIOS LTDA</t>
  </si>
  <si>
    <t>04654722</t>
  </si>
  <si>
    <t>OESTE COMERCIO ELETRONICO LTDA</t>
  </si>
  <si>
    <t>27055930</t>
  </si>
  <si>
    <t>BLUE SOL ENERGIA SOLAR LTDA</t>
  </si>
  <si>
    <t>11167539</t>
  </si>
  <si>
    <t>ENGETRACTOR SERVICOS E PECAS PARA TRATORES LTDA.</t>
  </si>
  <si>
    <t>37822371</t>
  </si>
  <si>
    <t>PH1 CINE VIDEO E EVENTOS ARTISTICOS LTDA</t>
  </si>
  <si>
    <t>10341825</t>
  </si>
  <si>
    <t>LBL COMERCIO DE PRODUTOS ELETRICOS ELETRONICOS E MAQUINARIOS LTDA</t>
  </si>
  <si>
    <t>45314684</t>
  </si>
  <si>
    <t>A B DA SILVA BARBOSA GESSO LTDA</t>
  </si>
  <si>
    <t>15234425</t>
  </si>
  <si>
    <t>MARCONDES DE LIMA ENGENHARIA LTDA</t>
  </si>
  <si>
    <t>11140515</t>
  </si>
  <si>
    <t>LANCHONETE E PADARIA FLOR DE YPE LTDA</t>
  </si>
  <si>
    <t>52822640</t>
  </si>
  <si>
    <t>ROSEMBERG FREIRE GUEDES SOCIEDADE INDIVIDUAL DE ADVOCACIA</t>
  </si>
  <si>
    <t>11489276</t>
  </si>
  <si>
    <t>MAIS FACIL PAINEIS PUBLICITARIOS LTDA</t>
  </si>
  <si>
    <t>40114836</t>
  </si>
  <si>
    <t>ENGEOBRAS  CONSTRUTORA E COMERCIO LTDA</t>
  </si>
  <si>
    <t>17808467</t>
  </si>
  <si>
    <t>NOVASFERA COMUNICACAO VISUAL LTDA</t>
  </si>
  <si>
    <t>13539555</t>
  </si>
  <si>
    <t>RAMOS &amp; SILVA SOLUCOES DIGITAIS LTDA</t>
  </si>
  <si>
    <t>44347046</t>
  </si>
  <si>
    <t>FUNDACAO KARNIG BAZARIAN</t>
  </si>
  <si>
    <t>50790823</t>
  </si>
  <si>
    <t>A R C CONTROLE DE INVESTIMENTOS LTDA</t>
  </si>
  <si>
    <t>73072613</t>
  </si>
  <si>
    <t>FRUTATOP DISTRIBUIDORA E COMERCIO DE FRUTAS LTDA</t>
  </si>
  <si>
    <t>19066189</t>
  </si>
  <si>
    <t>PERITO EQUIPAMENTOS LTDA</t>
  </si>
  <si>
    <t>17872270</t>
  </si>
  <si>
    <t>BFW PROJETOS LTDA</t>
  </si>
  <si>
    <t>45523111</t>
  </si>
  <si>
    <t>POWER CLEAN GROUP LTDA</t>
  </si>
  <si>
    <t>35094943</t>
  </si>
  <si>
    <t>ESTUDIO DO TAPETE LTDA</t>
  </si>
  <si>
    <t>48713379</t>
  </si>
  <si>
    <t>PRW COMERCIAL LTDA</t>
  </si>
  <si>
    <t>21743492</t>
  </si>
  <si>
    <t>COLDBLOCK EQUIPAMENTOS PARA REFRIGERACAO LTDA</t>
  </si>
  <si>
    <t>00716911</t>
  </si>
  <si>
    <t>HICKMANN SERVICOS LTDA</t>
  </si>
  <si>
    <t>03609683</t>
  </si>
  <si>
    <t>GPWAY SERVICOS EMPRESARIAIS LTDA</t>
  </si>
  <si>
    <t>50868391</t>
  </si>
  <si>
    <t>OPERTIME LOGISTICA E TRANSPORTES LTDA.</t>
  </si>
  <si>
    <t>20909375</t>
  </si>
  <si>
    <t>ITZON CONEXOES DE MARCA E CONSUMIDORES LTDA</t>
  </si>
  <si>
    <t>28792420</t>
  </si>
  <si>
    <t>GRAN QUALYMAIS MINIMERCADO LTDA</t>
  </si>
  <si>
    <t>29259764</t>
  </si>
  <si>
    <t>BARATAO SOUZA LTDA</t>
  </si>
  <si>
    <t>32310660</t>
  </si>
  <si>
    <t>VC COMERCIO DE CAMA MESA E BANHO LTDA</t>
  </si>
  <si>
    <t>23422502</t>
  </si>
  <si>
    <t>SAFETY GESTAO E SERVICOS EMPRESARIAIS LTDA</t>
  </si>
  <si>
    <t>24613608</t>
  </si>
  <si>
    <t>CONTROL SERVICE AMBIENTAL LTDA</t>
  </si>
  <si>
    <t>21650706</t>
  </si>
  <si>
    <t>ASSOCIACAO PAULISTA DE GESTAO PUBLICAAPGP</t>
  </si>
  <si>
    <t>08015235</t>
  </si>
  <si>
    <t>MIDAS TRADING COMERCIAL IMPORTACAO E EXPORTACAO LTDA</t>
  </si>
  <si>
    <t>16539338</t>
  </si>
  <si>
    <t>SM ATIVIDADES LOGISTICA LTDA</t>
  </si>
  <si>
    <t>45898595</t>
  </si>
  <si>
    <t>SILLMANN LTDA</t>
  </si>
  <si>
    <t>02818157</t>
  </si>
  <si>
    <t>ARNIX INDUSTRIA E COMERCIO DE ALUMINIO LTDA</t>
  </si>
  <si>
    <t>21732874</t>
  </si>
  <si>
    <t>NH TOOLS FERRAMENTAS LTDA</t>
  </si>
  <si>
    <t>29713629</t>
  </si>
  <si>
    <t>FERCOL SERVICOS ADMINISTRATIVOS LTDA</t>
  </si>
  <si>
    <t>04403164</t>
  </si>
  <si>
    <t>CINTYA MARTINS CAVALCANTE MERCEARIA</t>
  </si>
  <si>
    <t>28560615</t>
  </si>
  <si>
    <t>CAPITANI ZANINI USINAGEM LTDA</t>
  </si>
  <si>
    <t>61205159</t>
  </si>
  <si>
    <t>SCALABIS COMERCIAL LTDA</t>
  </si>
  <si>
    <t>20748187</t>
  </si>
  <si>
    <t>MARIA ELACIENE PRENTICE MOVEIS E CENOGRAFIA</t>
  </si>
  <si>
    <t>29251010</t>
  </si>
  <si>
    <t>DIGITAL LZ LTDA</t>
  </si>
  <si>
    <t>36678342</t>
  </si>
  <si>
    <t>LINS CONSTRUCOES SOCIEDADE UNIPESSOAL LTDA</t>
  </si>
  <si>
    <t>44822289</t>
  </si>
  <si>
    <t>WEX BRAZIL IMPORTADORA E EXPORTADORA LTDA</t>
  </si>
  <si>
    <t>20002806</t>
  </si>
  <si>
    <t>HDA COMERCIO E INDUSTRIA DE BOLSAS E ROUPAS LTDA</t>
  </si>
  <si>
    <t>43825941</t>
  </si>
  <si>
    <t>R. GONCALVES SUPRIMENTOS MEDICOS LTDA</t>
  </si>
  <si>
    <t>05389365</t>
  </si>
  <si>
    <t>RECIFE TELECOM LTDA</t>
  </si>
  <si>
    <t>32957208</t>
  </si>
  <si>
    <t>BETON COMERCIO DE PECAS E EQUIPAMENTOS INDUSTRIAIS LTDA</t>
  </si>
  <si>
    <t>21256214</t>
  </si>
  <si>
    <t>ADCCONT  SERVICOS CONTABEIS SOCIEDADE SIMPLES</t>
  </si>
  <si>
    <t>01029808</t>
  </si>
  <si>
    <t>HYDRA TRANSPORTES E SERVICOS MONITORAMENTO DE BENS LTDA</t>
  </si>
  <si>
    <t>11767835</t>
  </si>
  <si>
    <t>FACCIO COMERCIO DE CALCADOS LTDA</t>
  </si>
  <si>
    <t>12616451</t>
  </si>
  <si>
    <t>SALUS COMERCIO DE PRODUTOS DE SAUDE E NUTRICAO ANIMAL S.A.</t>
  </si>
  <si>
    <t>12459961</t>
  </si>
  <si>
    <t>ATOMO SERVICOS DE INSTALACOES LTDA</t>
  </si>
  <si>
    <t>36381789</t>
  </si>
  <si>
    <t>BABADOSHOP COMERCIO DE PRODUTOS DE MODA E CUIDADOS PESSOAIS S.A.</t>
  </si>
  <si>
    <t>17852759</t>
  </si>
  <si>
    <t>PROSHIELD TERCEIRIZACAO DE SERVICOS LTDA</t>
  </si>
  <si>
    <t>31544051</t>
  </si>
  <si>
    <t>IZI HOTEIS LTDA</t>
  </si>
  <si>
    <t>42550141</t>
  </si>
  <si>
    <t>SSIMPLE TECNOLOGIA EIRELI</t>
  </si>
  <si>
    <t>29955013</t>
  </si>
  <si>
    <t>LUCPEL COMERCIAL LTDA</t>
  </si>
  <si>
    <t>60042538</t>
  </si>
  <si>
    <t>REALEZA SERVICOS EM GERAL LTDA</t>
  </si>
  <si>
    <t>32460139</t>
  </si>
  <si>
    <t>ORIGINAL MAX AUTO POSTO LTDA</t>
  </si>
  <si>
    <t>15409731</t>
  </si>
  <si>
    <t>RURAL AGRO EMPREITEIRA LTDA</t>
  </si>
  <si>
    <t>32877470</t>
  </si>
  <si>
    <t>SANTA CASA DE MISERICORDIA FREDERICO OZANAN</t>
  </si>
  <si>
    <t>58484239</t>
  </si>
  <si>
    <t>SPEED SOLUTIONS FACILITIES SERVICOS LTDA</t>
  </si>
  <si>
    <t>23879495</t>
  </si>
  <si>
    <t>GISAMAR USINAGEM LTDA</t>
  </si>
  <si>
    <t>53846051</t>
  </si>
  <si>
    <t>RWA SERVICOS ADMINISTRATIVOS LTDA</t>
  </si>
  <si>
    <t>30864165</t>
  </si>
  <si>
    <t>ALFA E OMEGA ENGENHARIA VENTILACAO E CLIMATIZACAO LTDA</t>
  </si>
  <si>
    <t>20646257</t>
  </si>
  <si>
    <t>R A RODRIGUES DA SILVA SOUSA GESSO LTDA</t>
  </si>
  <si>
    <t>15466203</t>
  </si>
  <si>
    <t>ESTAFER TRANSPORTES LTDA</t>
  </si>
  <si>
    <t>27045076</t>
  </si>
  <si>
    <t>SOULTECH FABRICACAO DE ARTEFATOS TEXTEIS TECNICOS LTDA</t>
  </si>
  <si>
    <t>08291628</t>
  </si>
  <si>
    <t>J.C. EVENTOS LTDA</t>
  </si>
  <si>
    <t>33167211</t>
  </si>
  <si>
    <t>ATIVA SERVICOS DE SEGURANCA E RECUPERACAO VEICULAR LTDA</t>
  </si>
  <si>
    <t>52264050</t>
  </si>
  <si>
    <t>RIO BRILHANTE COMERCIO DE CARNES LTDA</t>
  </si>
  <si>
    <t>08758999</t>
  </si>
  <si>
    <t>ILHA VERDE RIVIERA EMPREENDIMENTO IMOBILIARIO SPE LTDA.</t>
  </si>
  <si>
    <t>10321851</t>
  </si>
  <si>
    <t>LAURA PEREIRA DA SILVA TRANSPORTES</t>
  </si>
  <si>
    <t>41850741</t>
  </si>
  <si>
    <t>NETI SOLUCOES TECNOLOGICAS LTDA</t>
  </si>
  <si>
    <t>01331204</t>
  </si>
  <si>
    <t>ESSE ELLE SERVICOS GERAIS LTDA</t>
  </si>
  <si>
    <t>26666598</t>
  </si>
  <si>
    <t>PAC RIO PRETO TRANSPORTES LTDA</t>
  </si>
  <si>
    <t>09081731</t>
  </si>
  <si>
    <t>DOBRA PAPER ACABAMENTOS GRAFICOS LTDA</t>
  </si>
  <si>
    <t>04460851</t>
  </si>
  <si>
    <t>SANEMAR SANEAMENTO E OBRA LIMITADA</t>
  </si>
  <si>
    <t>39611862</t>
  </si>
  <si>
    <t>NEUPACK EMBALAGENS LTDA</t>
  </si>
  <si>
    <t>42559528</t>
  </si>
  <si>
    <t>INDUFLEX INDUSTRIA E COMERCIO DE ARTEFATOS DE BORRACHA LTDA</t>
  </si>
  <si>
    <t>13038110</t>
  </si>
  <si>
    <t>THIAGO VICTOR AFONSO</t>
  </si>
  <si>
    <t>29028672</t>
  </si>
  <si>
    <t>MG MONTAGEM INDUSTRIAL PENAPOLIS LTDA</t>
  </si>
  <si>
    <t>30515523</t>
  </si>
  <si>
    <t>REI DO TRUCK DIESEL LTDA</t>
  </si>
  <si>
    <t>18765410</t>
  </si>
  <si>
    <t>ITA FRIA INDUSTRIA E COMERCIO LTDA</t>
  </si>
  <si>
    <t>03510588</t>
  </si>
  <si>
    <t>W. M. DE CASTRO NETO PRODUTOS FARMACEUTICOS</t>
  </si>
  <si>
    <t>08196295</t>
  </si>
  <si>
    <t>TRANSPASSO FRETAMENTO E TURISMO LTDA</t>
  </si>
  <si>
    <t>18593759</t>
  </si>
  <si>
    <t>ORIENTE PLACAS LTDA</t>
  </si>
  <si>
    <t>37895874</t>
  </si>
  <si>
    <t>SEG FORTE COMERCIO E SERVICOS DE SISTEMA EM SEGURANCA ELETRONICA LTDA</t>
  </si>
  <si>
    <t>08710278</t>
  </si>
  <si>
    <t>MEC TOOLS FERRAMENTARIA E USINAGEM LTDA</t>
  </si>
  <si>
    <t>42071575</t>
  </si>
  <si>
    <t>KALENDAR CONSTRUTORA E DISTRIBUIDORA LTDA</t>
  </si>
  <si>
    <t>33353678</t>
  </si>
  <si>
    <t>LINEA CONFECCAO &amp; SERVICOS LTDA</t>
  </si>
  <si>
    <t>18546013</t>
  </si>
  <si>
    <t>PATRIA CONSTRUCAO LTDA</t>
  </si>
  <si>
    <t>30905116</t>
  </si>
  <si>
    <t>ODETE LIS CALCADOS LTDA</t>
  </si>
  <si>
    <t>13937999</t>
  </si>
  <si>
    <t>APICE INSTALACOES E SERVICOS LTDA</t>
  </si>
  <si>
    <t>16697813</t>
  </si>
  <si>
    <t>RODOBOX TRANSPORTES E ARMAZENAGEM DE CARGAS LTDA</t>
  </si>
  <si>
    <t>14763606</t>
  </si>
  <si>
    <t>JINGJING LIU</t>
  </si>
  <si>
    <t>20113640</t>
  </si>
  <si>
    <t>TRUCKSERVICE SERVICO DE MANUTENCAO DE VEICULOS LTDA</t>
  </si>
  <si>
    <t>35710123</t>
  </si>
  <si>
    <t>ALPHA REFRIGERACAO E AR CONDICIONADO LTDA</t>
  </si>
  <si>
    <t>11816245</t>
  </si>
  <si>
    <t>TRANSMERIDIANO TRANSPORTES RODOVIARIOS LTDA</t>
  </si>
  <si>
    <t>57582785</t>
  </si>
  <si>
    <t>GIAMIX CONCRETO LTDA</t>
  </si>
  <si>
    <t>02610449</t>
  </si>
  <si>
    <t>TRANSPORTADORA EMANUEL LTDA</t>
  </si>
  <si>
    <t>13563268</t>
  </si>
  <si>
    <t>NESIMA  INDUSTRIA DE ELEMENTOS METALICOS LTDA</t>
  </si>
  <si>
    <t>01606464</t>
  </si>
  <si>
    <t>A.M CONFECCAO LTDA</t>
  </si>
  <si>
    <t>42847369</t>
  </si>
  <si>
    <t>SAMFER CONSTRUTORA MONTE ALTO LTDA</t>
  </si>
  <si>
    <t>10506457</t>
  </si>
  <si>
    <t>LUCIVANIA VILAR DE OLIVEIRA</t>
  </si>
  <si>
    <t>29447959</t>
  </si>
  <si>
    <t>IS METROLOGIA E SERVICOS TECNOLOGICOS LTDA</t>
  </si>
  <si>
    <t>74547696</t>
  </si>
  <si>
    <t>TKM CONSTRUCOES E SANEAMENTO LTDA</t>
  </si>
  <si>
    <t>04702164</t>
  </si>
  <si>
    <t>D PLASTICOS INDUSTRIA E COMERCIO LTDA</t>
  </si>
  <si>
    <t>22058215</t>
  </si>
  <si>
    <t>ANTI SHOCK SERVICOS AUTOMOTIVOS LTDA</t>
  </si>
  <si>
    <t>42162004</t>
  </si>
  <si>
    <t>NUTRIVITA INDUSTRIA E COMERCIO LTDA</t>
  </si>
  <si>
    <t>00441871</t>
  </si>
  <si>
    <t>BAUHAUS DO BRASIL LTDA</t>
  </si>
  <si>
    <t>02635031</t>
  </si>
  <si>
    <t>STR GESTAO E INTERMEDIACAO DE NEGOCIOS LTDA</t>
  </si>
  <si>
    <t>43396549</t>
  </si>
  <si>
    <t>SOARES LIMA CONSTRUCAO CIVIL LTDA</t>
  </si>
  <si>
    <t>28751759</t>
  </si>
  <si>
    <t>CAP NAUTICA COMERCIO DE PRODUTOS NAUTICOS LTDA</t>
  </si>
  <si>
    <t>45704596</t>
  </si>
  <si>
    <t>ECOMEX COMERCIAL IMPORTADORA E EXPORTADORA LTDA</t>
  </si>
  <si>
    <t>39233941</t>
  </si>
  <si>
    <t>GP PRIME TELECOM LTDA</t>
  </si>
  <si>
    <t>48673444</t>
  </si>
  <si>
    <t>EMBALAGENS MAGICAS INDUSTRIA E COMERCIO LTDA</t>
  </si>
  <si>
    <t>41349752</t>
  </si>
  <si>
    <t>R. S. BARRETO ELETRONICOS E VESTUARIO</t>
  </si>
  <si>
    <t>31612794</t>
  </si>
  <si>
    <t>PROTEQ PROTECAO E QUALIDADE LTDA</t>
  </si>
  <si>
    <t>26475554</t>
  </si>
  <si>
    <t>RSM CONSTRUCOES LTDA</t>
  </si>
  <si>
    <t>30204678</t>
  </si>
  <si>
    <t>RIOPAR FRESAGEM E RECICLAGEM SA</t>
  </si>
  <si>
    <t>23029678</t>
  </si>
  <si>
    <t>EMPREITEIRA PETROVA DE CONSTRUCOES LTDA</t>
  </si>
  <si>
    <t>32862762</t>
  </si>
  <si>
    <t>COLE LOG IMPORTACAO E EXPORTACAO ARMAZENAGEM TRANSPORTES E LOGISTICA LTDA</t>
  </si>
  <si>
    <t>14492954</t>
  </si>
  <si>
    <t>DX10 DISTRIBUIDORA &amp; COMERCIO DE FERTILIZANTES LTDA</t>
  </si>
  <si>
    <t>32125132</t>
  </si>
  <si>
    <t>DS AUTOMACAO LTDA</t>
  </si>
  <si>
    <t>10219044</t>
  </si>
  <si>
    <t>JRI ENGENHARIA LTDA</t>
  </si>
  <si>
    <t>45096510</t>
  </si>
  <si>
    <t>PORTO SISTEMAS DE PORTARIA E LIMPEZA LTDA</t>
  </si>
  <si>
    <t>18585027</t>
  </si>
  <si>
    <t>TECH GEN SERVICOS DE MANUTENCAO EM GERADORES LTDA</t>
  </si>
  <si>
    <t>14837392</t>
  </si>
  <si>
    <t>RG LIMPEZA PORTARIA E FACILITIES LTDA</t>
  </si>
  <si>
    <t>35420220</t>
  </si>
  <si>
    <t>RL TRANSPORTES ARACATUBA LTDA</t>
  </si>
  <si>
    <t>40968507</t>
  </si>
  <si>
    <t>VS EMPREENDIMENTOS E PARTICIPACOES LTDA</t>
  </si>
  <si>
    <t>00651385</t>
  </si>
  <si>
    <t>METALTELA TECIDOS METALICOS LTDA</t>
  </si>
  <si>
    <t>47139837</t>
  </si>
  <si>
    <t>STEC SOLUCOES METALURGICAS LTDA</t>
  </si>
  <si>
    <t>26159267</t>
  </si>
  <si>
    <t>32.732.592 RENAN ALLAN SANCHEZ ZELASCHI</t>
  </si>
  <si>
    <t>32732592</t>
  </si>
  <si>
    <t>FACTUM EQUIPAMENTOS PARA SANEAMENTO LTDA</t>
  </si>
  <si>
    <t>88843370</t>
  </si>
  <si>
    <t>NATALIA C B DA SILVA MOUTINHO</t>
  </si>
  <si>
    <t>18347210</t>
  </si>
  <si>
    <t>BELCITO OBRAS E SERVICOS LTDA</t>
  </si>
  <si>
    <t>19584458</t>
  </si>
  <si>
    <t>IGC INDUSTRIA E COMERCIO DE PECAS PARA EQUIPAMENTOS RODOVIARIOS LTDA</t>
  </si>
  <si>
    <t>30973189</t>
  </si>
  <si>
    <t>TRANS MOURA TRANSPORTES LTDA</t>
  </si>
  <si>
    <t>48504244</t>
  </si>
  <si>
    <t>F A BARBOSA TRANSPORTES</t>
  </si>
  <si>
    <t>45693469</t>
  </si>
  <si>
    <t>INSTITUTO EDUCACIONAL DA CIDADE DE ITATIBA LTDA</t>
  </si>
  <si>
    <t>02708221</t>
  </si>
  <si>
    <t>MOVE SERVICOS EMPRESARIAIS LTDA</t>
  </si>
  <si>
    <t>40010644</t>
  </si>
  <si>
    <t>MYTRA CONSULTORIA E PARTICIPACOES LTDA.</t>
  </si>
  <si>
    <t>11412575</t>
  </si>
  <si>
    <t>MARINALVA JOAQUINA DE SOUZA</t>
  </si>
  <si>
    <t>43528468</t>
  </si>
  <si>
    <t>LJS LOGISTICA EM TRANSPORTES LTDA</t>
  </si>
  <si>
    <t>41030634</t>
  </si>
  <si>
    <t>RC. EMPREITEIRA E CONSTRUCOES LTDA</t>
  </si>
  <si>
    <t>13233570</t>
  </si>
  <si>
    <t>OVERSOUND INDUSTRIA E COMERCIO ELETRO ACUSTICO LTDA</t>
  </si>
  <si>
    <t>67868273</t>
  </si>
  <si>
    <t>KADOSH LOCACAO DE EQUIPAMENTOS E TERRAPLENAGEM LTDA</t>
  </si>
  <si>
    <t>27798932</t>
  </si>
  <si>
    <t>R. R. TURISMO E ENCOMENDAS LTDA</t>
  </si>
  <si>
    <t>51082541</t>
  </si>
  <si>
    <t>GUAPORE AGRONEGOCIOS LTDA</t>
  </si>
  <si>
    <t>21904093</t>
  </si>
  <si>
    <t>JM TRANSPORTES DE CARGAS PRES. VENCESLAU LTDA</t>
  </si>
  <si>
    <t>12622126</t>
  </si>
  <si>
    <t>SYNERJET BRASIL LTDA</t>
  </si>
  <si>
    <t>15918330</t>
  </si>
  <si>
    <t>STEEL TRUCK INDUSTRIA COMERCIO E SERVICOS LTDA</t>
  </si>
  <si>
    <t>15496099</t>
  </si>
  <si>
    <t>SAFRA BAG INDUSTRIA E COMERCIO DE EMBALAGENS LTDA</t>
  </si>
  <si>
    <t>07858290</t>
  </si>
  <si>
    <t>BFW TERRAPLENAGEM E SERVICOS DE ENGENHARIA LTDA</t>
  </si>
  <si>
    <t>48773638</t>
  </si>
  <si>
    <t>RPMEDICAL SYSTEMS  COMERCIO E REPRESENTACOES LTDA</t>
  </si>
  <si>
    <t>06651013</t>
  </si>
  <si>
    <t>GLOBAL INDUSTRIA E COMERCIO DE ARTEFATOS EM ALUMINIO LTDA</t>
  </si>
  <si>
    <t>13653599</t>
  </si>
  <si>
    <t>EDU VEICULOS UTILITARIOS LTDA</t>
  </si>
  <si>
    <t>11326529</t>
  </si>
  <si>
    <t>SAMARA VANESSA DE OLIVEIRA</t>
  </si>
  <si>
    <t>02342005</t>
  </si>
  <si>
    <t>WORLD SINALIZE E DECORE LTDA</t>
  </si>
  <si>
    <t>13402773</t>
  </si>
  <si>
    <t>TECNOSERVICE TECNOLOGIA EM SERVICOS LTDA</t>
  </si>
  <si>
    <t>04449995</t>
  </si>
  <si>
    <t>N GABRIEL DE SOUZA TRANSPORTES</t>
  </si>
  <si>
    <t>29527639</t>
  </si>
  <si>
    <t>ALNECH FERRAMENTAS LTDA.</t>
  </si>
  <si>
    <t>36939963</t>
  </si>
  <si>
    <t>SUMAR SERVICOS DE COBRANCAS LTDA</t>
  </si>
  <si>
    <t>50812742</t>
  </si>
  <si>
    <t>EMPREENDIMENTOS IMOBILIARIOS REFAU LTDA</t>
  </si>
  <si>
    <t>49098213</t>
  </si>
  <si>
    <t>ASSOCIACAO DE DESENVOLVIMENTO EDUCACIONAL CSM</t>
  </si>
  <si>
    <t>14718764</t>
  </si>
  <si>
    <t>CINAS  COMERCIO LTDA</t>
  </si>
  <si>
    <t>53359530</t>
  </si>
  <si>
    <t>ASSOCIACAO CARTAO CRISTAO DE VILA GUARANI</t>
  </si>
  <si>
    <t>05759894</t>
  </si>
  <si>
    <t>DINAMIC SERVICE TERCEIRIZACAO LTDA</t>
  </si>
  <si>
    <t>15329192</t>
  </si>
  <si>
    <t>ALVEAR DISTRIBUIDORA DE LIVROS LTDA.</t>
  </si>
  <si>
    <t>08104736</t>
  </si>
  <si>
    <t>PROTECTION IMPORTACAO E EXPORTACAO LTDA</t>
  </si>
  <si>
    <t>12167057</t>
  </si>
  <si>
    <t>INFRANER MONTAGEM E CONSTRUCAO LTDA</t>
  </si>
  <si>
    <t>04814660</t>
  </si>
  <si>
    <t>VISAN MULTISERVICES SERVICOS DE TERCEIROS LTDA</t>
  </si>
  <si>
    <t>21454539</t>
  </si>
  <si>
    <t>BOTTEON MAQUINAS INDUSTRIA E COMERCIO LTDA</t>
  </si>
  <si>
    <t>19618085</t>
  </si>
  <si>
    <t>EMPREITEIRA CHAVES LTDA</t>
  </si>
  <si>
    <t>31858085</t>
  </si>
  <si>
    <t>MIC  MINERACAO IRMAOS CONCEICAO LTDA.</t>
  </si>
  <si>
    <t>05302946</t>
  </si>
  <si>
    <t>MONTAC SERVICOS E LOCACOES LTDA</t>
  </si>
  <si>
    <t>23608476</t>
  </si>
  <si>
    <t>LM GETS ARQUITETURA E CONSTRUCAO LTDA</t>
  </si>
  <si>
    <t>07715813</t>
  </si>
  <si>
    <t>MUNICIPIO DE ECHAPORA</t>
  </si>
  <si>
    <t>44470300</t>
  </si>
  <si>
    <t>R D Ativa -Multa Isolada Compensação Previdenciária Indevida</t>
  </si>
  <si>
    <t>FUNDIMAX DO BRASIL INDUSTRIA E COMERCIO DE METAIS LTDA</t>
  </si>
  <si>
    <t>32516936</t>
  </si>
  <si>
    <t>CARTA EDITORIAL LTDA</t>
  </si>
  <si>
    <t>48112650</t>
  </si>
  <si>
    <t>ANCONA SERVICOS ESTRATEGICOS E ADMINISTRATIVOS PARA VENDAS LTDA.</t>
  </si>
  <si>
    <t>36617510</t>
  </si>
  <si>
    <t>AGRICOLA BELA VISTA LTDA</t>
  </si>
  <si>
    <t>54398656</t>
  </si>
  <si>
    <t>PALMOEIRA COMERCIO IMPORTACAO E EXPORTACAO DE OLEOS E AZEITE LTDA</t>
  </si>
  <si>
    <t>MA</t>
  </si>
  <si>
    <t>53960942</t>
  </si>
  <si>
    <t>CLINICA ODONTOLOGICA  E MEDICA NOSSA SAUDE E SORRISO LTDA</t>
  </si>
  <si>
    <t>08078442</t>
  </si>
  <si>
    <t>ORGANIZACAO CAMPO VALE  SERVICOS EM PLANOS DE ASSISTENCIA FAMILIAR LTDA</t>
  </si>
  <si>
    <t>13960104</t>
  </si>
  <si>
    <t>MERCO INTELIGENCIA LOGISTICA LTDA</t>
  </si>
  <si>
    <t>36734463</t>
  </si>
  <si>
    <t>MILANI METTALI INDUSTRIA E COMERCIO LTDA</t>
  </si>
  <si>
    <t>46344818</t>
  </si>
  <si>
    <t>VIP SERVICOS LOGISTICOS E ARMAZENS GERAIS DO CENTRO OESTE LTDA</t>
  </si>
  <si>
    <t>44823669</t>
  </si>
  <si>
    <t>AUTO PARTS AUTOMOTIVO LTDA</t>
  </si>
  <si>
    <t>34208372</t>
  </si>
  <si>
    <t>STAND NETWORK COMERCIO DE CONECTORES LTDA</t>
  </si>
  <si>
    <t>10672188</t>
  </si>
  <si>
    <t>PROMAX SERVICOS EMPRESARIAIS E GERAIS LTDA</t>
  </si>
  <si>
    <t>39496960</t>
  </si>
  <si>
    <t>FACILITA SOLUCOES ADMINISTRATIVAS LTDA</t>
  </si>
  <si>
    <t>18864308</t>
  </si>
  <si>
    <t>MARIA EDUARDA DOS SANTOS WERNECK RIBAS</t>
  </si>
  <si>
    <t>51604191</t>
  </si>
  <si>
    <t>JPMC IV EMPREITEIRA LTDA</t>
  </si>
  <si>
    <t>46259841</t>
  </si>
  <si>
    <t>LOGSTOCK PRESTACAO SERVICOS ADMINISTRATIVOS LTDA</t>
  </si>
  <si>
    <t>13927621</t>
  </si>
  <si>
    <t>COLOR WAY INDUSTRIA E COMERCIO LTDA</t>
  </si>
  <si>
    <t>05486165</t>
  </si>
  <si>
    <t>DJ GRACE AGROPECUARIA LTDA</t>
  </si>
  <si>
    <t>42083369</t>
  </si>
  <si>
    <t>ANALIN  ANALISES CLINICAS LTDA</t>
  </si>
  <si>
    <t>24512324</t>
  </si>
  <si>
    <t>MTSI COMERCIO E SERVICOS DE IMPRESSAO LTDA</t>
  </si>
  <si>
    <t>26145027</t>
  </si>
  <si>
    <t>SEACON SERVICOS ADM E REPRESENTACOES LTDA</t>
  </si>
  <si>
    <t>06879029</t>
  </si>
  <si>
    <t>ENSA SERVICOS E COMERCIO DE GERADORES E TRANSFORMADORES LTDA</t>
  </si>
  <si>
    <t>29762587</t>
  </si>
  <si>
    <t>HIDRO GOLD AQUECEDOR SOLAR LTDA</t>
  </si>
  <si>
    <t>11703861</t>
  </si>
  <si>
    <t>AGROSANTOS E PECUARIA LTDA</t>
  </si>
  <si>
    <t>17237547</t>
  </si>
  <si>
    <t>GRIFIN SABINE INDUSTRIA E COMERCIO LTDA</t>
  </si>
  <si>
    <t>05352941</t>
  </si>
  <si>
    <t>SINERGIA ATENDMENTO AO CLIENTE LTDA</t>
  </si>
  <si>
    <t>33781732</t>
  </si>
  <si>
    <t>HR ALPHAVILLE PRESTACAO DE SERVICOS LTDA</t>
  </si>
  <si>
    <t>30544979</t>
  </si>
  <si>
    <t>TOP IMOVEIS LTDA</t>
  </si>
  <si>
    <t>43267742</t>
  </si>
  <si>
    <t>AFLINE INTERMEDIACOES E RECEBIMENTOS DE SERVICOS TERCEIRIZADOS LTDA</t>
  </si>
  <si>
    <t>46339071</t>
  </si>
  <si>
    <t>JOLEEMAX TRANSPORTADORA LTDA</t>
  </si>
  <si>
    <t>38456294</t>
  </si>
  <si>
    <t>NEWTON INDUSTRIA E COMERCIO LTDA.</t>
  </si>
  <si>
    <t>51466761</t>
  </si>
  <si>
    <t>UNIFILTER INDUSTRIA E COMERCIO DE FILTROS LTDA</t>
  </si>
  <si>
    <t>01141767</t>
  </si>
  <si>
    <t>CARINA PASCHOALINO MARCAL</t>
  </si>
  <si>
    <t>42113317</t>
  </si>
  <si>
    <t>HERTZ MOVIMENTACAO E EQUIPAMENTOS INDUSTRIAIS LTDA</t>
  </si>
  <si>
    <t>23798240</t>
  </si>
  <si>
    <t>IVETE APARECIDA CALLEGARO FREDERICO</t>
  </si>
  <si>
    <t>06996064</t>
  </si>
  <si>
    <t>REQUENA DE FRANCA CONSTRUCOES LTDA</t>
  </si>
  <si>
    <t>13859037</t>
  </si>
  <si>
    <t>BATISTA TRUCK SERVICE LTDA</t>
  </si>
  <si>
    <t>12965200</t>
  </si>
  <si>
    <t>CSI LIMPEZA SEGURANCA E PORTARIA LTDA</t>
  </si>
  <si>
    <t>27894797</t>
  </si>
  <si>
    <t>JMG3 CONFECCAO LTDA</t>
  </si>
  <si>
    <t>47363730</t>
  </si>
  <si>
    <t>GTP  TREZE LISTAS SEGURANCA E VIGILANCIA LTDA</t>
  </si>
  <si>
    <t>62874094</t>
  </si>
  <si>
    <t>SD SOLUCOES INDUSTRIAIS LTDA</t>
  </si>
  <si>
    <t>10787549</t>
  </si>
  <si>
    <t>A ANDRE MARQUES LTDA</t>
  </si>
  <si>
    <t>32317925</t>
  </si>
  <si>
    <t>CMC COMERCIO DIGITAL LTDA</t>
  </si>
  <si>
    <t>27510885</t>
  </si>
  <si>
    <t>REIS TRANSPORTES LTDA</t>
  </si>
  <si>
    <t>34807671</t>
  </si>
  <si>
    <t>ISABELLE B DE ALMEIDA CONSULTORIA EMPRESARIAL LTDA</t>
  </si>
  <si>
    <t>35100172</t>
  </si>
  <si>
    <t>GEOVANI DE SANT ANA FERREIRA LTDA</t>
  </si>
  <si>
    <t>22665130</t>
  </si>
  <si>
    <t>GF PRESTACAO DE SERVICOS LTDA</t>
  </si>
  <si>
    <t>15759746</t>
  </si>
  <si>
    <t>LUIS HENRIQUE WOLF</t>
  </si>
  <si>
    <t>47227149</t>
  </si>
  <si>
    <t>GF CLEAN SERVICE LTDA</t>
  </si>
  <si>
    <t>19436988</t>
  </si>
  <si>
    <t>DON PACO MOVEIS LTDA</t>
  </si>
  <si>
    <t>45574464</t>
  </si>
  <si>
    <t>IMATEC BRASIL COMERCIO E SERVICOS LTDA</t>
  </si>
  <si>
    <t>30234857</t>
  </si>
  <si>
    <t>NC MOTORES  MANUTENCAO DE MAQUINAS LTDA</t>
  </si>
  <si>
    <t>16435664</t>
  </si>
  <si>
    <t>UNIMED DE TAUBATE COOPERATIVA DE TRABALHO MEDICO</t>
  </si>
  <si>
    <t>45171402</t>
  </si>
  <si>
    <t>VALER LABORATORIOS COMERCIO E SERVICOS ANALITICOS LTDA</t>
  </si>
  <si>
    <t>27423569</t>
  </si>
  <si>
    <t>NEUCRIL REVESTIMENTOS LTDA</t>
  </si>
  <si>
    <t>28297344</t>
  </si>
  <si>
    <t>CONFIANCA SERVICOS LTDA</t>
  </si>
  <si>
    <t>06921566</t>
  </si>
  <si>
    <t>POSTO MONTE CARLO LTDA</t>
  </si>
  <si>
    <t>03726672</t>
  </si>
  <si>
    <t>TEAMWORK MUDANCAS INTERNACIONAIS LTDA</t>
  </si>
  <si>
    <t>08160926</t>
  </si>
  <si>
    <t>RELOJOARIA HERNANDEZ LTDA</t>
  </si>
  <si>
    <t>09340565</t>
  </si>
  <si>
    <t>WORLDPAV RECAP. SINALIZACAO LTDA</t>
  </si>
  <si>
    <t>37316662</t>
  </si>
  <si>
    <t>PARADA DA ECONOMIA COMERCIO DE UTILIDADES DOMESTICAS LTDA</t>
  </si>
  <si>
    <t>02528014</t>
  </si>
  <si>
    <t>TECAR INSTALACAO DE AR CONDICIONADO VENTILACAO EXAUSTAO MECANICA LTDA</t>
  </si>
  <si>
    <t>29633883</t>
  </si>
  <si>
    <t>FUNDICAO PAVANELLI LTDA</t>
  </si>
  <si>
    <t>06132333</t>
  </si>
  <si>
    <t>COMERCIAL ELETRICA E HIDRAULICA SAO JOSE DE PERUIBE LTDA</t>
  </si>
  <si>
    <t>03277122</t>
  </si>
  <si>
    <t>SOLU  COMERCIO DE DESCARTAVEIS LTDA</t>
  </si>
  <si>
    <t>43079811</t>
  </si>
  <si>
    <t>RONIELES DE MORAES DA SILVA CONSTRUCOES</t>
  </si>
  <si>
    <t>30185032</t>
  </si>
  <si>
    <t>SCULP RESIDENCIAL LA PREMIER IV SPE LTDA</t>
  </si>
  <si>
    <t>32218310</t>
  </si>
  <si>
    <t>INTEGGRE ENGENHARIA INTEGRADA LTDA</t>
  </si>
  <si>
    <t>26546933</t>
  </si>
  <si>
    <t>ZTL SERVICOS ADMINISTRATIVOS LTDA</t>
  </si>
  <si>
    <t>06312298</t>
  </si>
  <si>
    <t>RICARDO DO N. NATAL INDUSTRIA E COMERCIO DE MOVEIS</t>
  </si>
  <si>
    <t>37916924</t>
  </si>
  <si>
    <t>CARLOS XAVIER &amp; CIA LTDA</t>
  </si>
  <si>
    <t>43236629</t>
  </si>
  <si>
    <t>FERRAREZ TRANSPORTES LTDA</t>
  </si>
  <si>
    <t>42216921</t>
  </si>
  <si>
    <t>HIS TECNOLOGIA E SISTEMAS LTDA.</t>
  </si>
  <si>
    <t>13382260</t>
  </si>
  <si>
    <t>CONSERVENGENHARIA E MANUTENCAO LTDA</t>
  </si>
  <si>
    <t>55120513</t>
  </si>
  <si>
    <t>ELAP ADMINISTRADORA E EMPREENDIMENTOS IMOBILIARIOS LTDA</t>
  </si>
  <si>
    <t>07320300</t>
  </si>
  <si>
    <t>CONDUGRAF SERVICOS ADMINISTRATIVOS LTDA</t>
  </si>
  <si>
    <t>06865611</t>
  </si>
  <si>
    <t>MAXPAR SERVICOS AUTOMOTIVOS LTDA</t>
  </si>
  <si>
    <t>07038535</t>
  </si>
  <si>
    <t>C. R. SILVA COMERCIO DE CALCADOS LTDA</t>
  </si>
  <si>
    <t>34268648</t>
  </si>
  <si>
    <t>IMPLANTAR SOLUCOES AMBIENTAIS LTDA</t>
  </si>
  <si>
    <t>20329393</t>
  </si>
  <si>
    <t>LC ISOLAMENTOS TERMICOS E FERRAGENS  LTDA</t>
  </si>
  <si>
    <t>13786956</t>
  </si>
  <si>
    <t>MARIA DAS GRACAS MARINHO DA SILVA TRANSPORTADORA</t>
  </si>
  <si>
    <t>48375577</t>
  </si>
  <si>
    <t>LOPES CUNHA EMPREITEIRA LTDA</t>
  </si>
  <si>
    <t>03272955</t>
  </si>
  <si>
    <t>ACX TRANSPORT LTDA</t>
  </si>
  <si>
    <t>38417734</t>
  </si>
  <si>
    <t>MILENA FURLAN BERTOLINO CALCADOS</t>
  </si>
  <si>
    <t>09167256</t>
  </si>
  <si>
    <t>ZEUS CONSTRUCAO E GESTAO DE OBRAS LTDA</t>
  </si>
  <si>
    <t>43626132</t>
  </si>
  <si>
    <t>SEMENTES J C MASCHIETTO LTDA</t>
  </si>
  <si>
    <t>53774022</t>
  </si>
  <si>
    <t>SINNERGY IMPORTACAO E EXPORTACAO LTDA.</t>
  </si>
  <si>
    <t>08243351</t>
  </si>
  <si>
    <t>A J N SERVICOS DE TERCEIRIZACAO LTDA</t>
  </si>
  <si>
    <t>38213247</t>
  </si>
  <si>
    <t>TECSUGAR FABRICACAO E MANUTENCAO DE MAQUINAS LTDA.</t>
  </si>
  <si>
    <t>11269613</t>
  </si>
  <si>
    <t>ART LETRA ACRILICOS E METAIS LTDA</t>
  </si>
  <si>
    <t>66122540</t>
  </si>
  <si>
    <t>FRANCISCO SALOMAO MAIA BARRETO ELETRONICOS LTDA</t>
  </si>
  <si>
    <t>37837206</t>
  </si>
  <si>
    <t>CRUZEIRONEWMARC PATENTES E MARCAS LTDA</t>
  </si>
  <si>
    <t>46160644</t>
  </si>
  <si>
    <t>SL PISOS CONSTRUCOES LTDA</t>
  </si>
  <si>
    <t>26636059</t>
  </si>
  <si>
    <t>JAIR SANGALI COSTA LTDA</t>
  </si>
  <si>
    <t>28945953</t>
  </si>
  <si>
    <t>ACO FERRO TUBOS &amp; PERFILADOS LTDA</t>
  </si>
  <si>
    <t>18328913</t>
  </si>
  <si>
    <t>BRATAK TERCEIRIZACAO DE SERVICOS LTDA</t>
  </si>
  <si>
    <t>48401425</t>
  </si>
  <si>
    <t>ARK AMBIENTAL CONSTRUCAO E FACILITES LTDA</t>
  </si>
  <si>
    <t>26724813</t>
  </si>
  <si>
    <t>SPALLO DO BRASIL INDUSTRIA E COMERCIO LTDA</t>
  </si>
  <si>
    <t>04789929</t>
  </si>
  <si>
    <t>JOY EVENTOS E PROMOCOES LTDA</t>
  </si>
  <si>
    <t>55800577</t>
  </si>
  <si>
    <t>BAP CONNECT TECNOLOGIA LTDA</t>
  </si>
  <si>
    <t>29830670</t>
  </si>
  <si>
    <t>TRANSPORTADORA FRANK GUINDASTES LTDA</t>
  </si>
  <si>
    <t>13192884</t>
  </si>
  <si>
    <t>J.J CONSTRUCOES E SERVICOS LTDA</t>
  </si>
  <si>
    <t>31247037</t>
  </si>
  <si>
    <t>MULTIVIDROS VIDROS ESPECIAIS LTDA</t>
  </si>
  <si>
    <t>10804349</t>
  </si>
  <si>
    <t>IMOBILIARIA BLT IMOVEIS LTDA</t>
  </si>
  <si>
    <t>45758817</t>
  </si>
  <si>
    <t>R S CONSTRUCOES ARARAQUARA LTDA</t>
  </si>
  <si>
    <t>44798804</t>
  </si>
  <si>
    <t>LOGVALE OPERADOR LOGISTICO LTDA</t>
  </si>
  <si>
    <t>06988314</t>
  </si>
  <si>
    <t>MONTBELLE MOVEIS PLANEJADOS LTDA</t>
  </si>
  <si>
    <t>29594880</t>
  </si>
  <si>
    <t>TRANSCAPITAL TRANSPORTES LTDA</t>
  </si>
  <si>
    <t>44328201</t>
  </si>
  <si>
    <t>TRADE PRO COMERCIO DE TECNOLOGIA LTDA.</t>
  </si>
  <si>
    <t>28399013</t>
  </si>
  <si>
    <t>N TUBOS COMERCIO DE TUBOS E ACOS LTDA</t>
  </si>
  <si>
    <t>03645190</t>
  </si>
  <si>
    <t>TONON AGRO IMOVEIS RURAIS LTDA</t>
  </si>
  <si>
    <t>13508608</t>
  </si>
  <si>
    <t>LINE LIFE CARDIOVASCULAR COMERCIO DE PRODUTOS MEDICOS E HOSPITALARES LTDA</t>
  </si>
  <si>
    <t>01197835</t>
  </si>
  <si>
    <t>ACAO TELECOM REPRESENTACOES LTDA</t>
  </si>
  <si>
    <t>09254115</t>
  </si>
  <si>
    <t>PHD SILVA TRANSPORTES RODOVIARIO LTDA</t>
  </si>
  <si>
    <t>49775997</t>
  </si>
  <si>
    <t>YGGDRASIL TECNOLOGIA AMBIENTAL LTDA</t>
  </si>
  <si>
    <t>31227847</t>
  </si>
  <si>
    <t>KELLTCHON ELETRICA E CONSTRUCAO CIVIL LTDA</t>
  </si>
  <si>
    <t>35184440</t>
  </si>
  <si>
    <t>MEGABRAX COMERCIO DE ARMARINHOS LTDA</t>
  </si>
  <si>
    <t>31061289</t>
  </si>
  <si>
    <t>CLEUNIE NARCISO ARA</t>
  </si>
  <si>
    <t>17327561</t>
  </si>
  <si>
    <t>ERGOQUALI SERVICOS TERCEIRIZADOS LTDA</t>
  </si>
  <si>
    <t>02190877</t>
  </si>
  <si>
    <t>IZI HOTEIS RIBAS DO RIO PARDO LTDA</t>
  </si>
  <si>
    <t>46732035</t>
  </si>
  <si>
    <t>SERVICOS DE TRANSPORTE RJ LTDA</t>
  </si>
  <si>
    <t>14314420</t>
  </si>
  <si>
    <t>ALETEC SERVICE COMPRESSORES LTDA</t>
  </si>
  <si>
    <t>21267169</t>
  </si>
  <si>
    <t>CASSIA SOUZA SERVICOS TERCEIRIZADOS LTDA</t>
  </si>
  <si>
    <t>08084457</t>
  </si>
  <si>
    <t>VIVER A VIDA RESTAURANTE LTDA</t>
  </si>
  <si>
    <t>11233068</t>
  </si>
  <si>
    <t>WF MONTAGENS DE MOVEIS E EQUIPAMENTOS LTDA</t>
  </si>
  <si>
    <t>27811007</t>
  </si>
  <si>
    <t>ADMINISTRACAO DE APETITE E SABORES LTDA</t>
  </si>
  <si>
    <t>52603391</t>
  </si>
  <si>
    <t>SMILE TRANSPORTES E TURISMO LTDA</t>
  </si>
  <si>
    <t>05564404</t>
  </si>
  <si>
    <t>PLAY SERVICES CONSTRUTORA LTDA</t>
  </si>
  <si>
    <t>13923853</t>
  </si>
  <si>
    <t>DB COMERCIO DE CIMENTO LTDA.</t>
  </si>
  <si>
    <t>01232025</t>
  </si>
  <si>
    <t>BAH LOCACAO INDUSTRIAL E PUBLICITARIA LTDA</t>
  </si>
  <si>
    <t>37641759</t>
  </si>
  <si>
    <t>AC MARQUES SERVICOS ADMINISTRATIVOS LTDA</t>
  </si>
  <si>
    <t>07135152</t>
  </si>
  <si>
    <t>LUKA INDUSTRIA E COMERCIO DE PLASTICOS LTDA</t>
  </si>
  <si>
    <t>13236756</t>
  </si>
  <si>
    <t>AVANTE ADMINISTRACAO E COBRANCA LTDA</t>
  </si>
  <si>
    <t>07918102</t>
  </si>
  <si>
    <t>NOVA ERA TERMINAIS E LOGISTICA LTDA</t>
  </si>
  <si>
    <t>38493294</t>
  </si>
  <si>
    <t>RAGI REFRIGERANTES LTDA</t>
  </si>
  <si>
    <t>02286974</t>
  </si>
  <si>
    <t>RESILOG8 TRANSPORTES DE RESIDUOS LTDA</t>
  </si>
  <si>
    <t>13438603</t>
  </si>
  <si>
    <t>JJT SOFTPAY SERVICOS LTDA</t>
  </si>
  <si>
    <t>21761889</t>
  </si>
  <si>
    <t>ADAPT INSTALACOES LTDA</t>
  </si>
  <si>
    <t>02597028</t>
  </si>
  <si>
    <t>RODOCAMP TRANSPORTES RODOVIARIOS DE CARGAS LTDA</t>
  </si>
  <si>
    <t>04406784</t>
  </si>
  <si>
    <t>RJS PRODUTOS SIDERURGICOS LTDA</t>
  </si>
  <si>
    <t>12254208</t>
  </si>
  <si>
    <t>ITA &amp; CIA SERVICOS FLORESTAIS LTDA</t>
  </si>
  <si>
    <t>34672072</t>
  </si>
  <si>
    <t>ELIZABETH TOGNATO LTDA</t>
  </si>
  <si>
    <t>30232609</t>
  </si>
  <si>
    <t>YCONI PINTURAS LTDA</t>
  </si>
  <si>
    <t>43592036</t>
  </si>
  <si>
    <t>CMC E COMMERCE SUPRIMENTOS LTDA</t>
  </si>
  <si>
    <t>24382945</t>
  </si>
  <si>
    <t>MAXX COMERCIO E TECNOLOGIA LTDA</t>
  </si>
  <si>
    <t>41185328</t>
  </si>
  <si>
    <t>MOVA EMPREENDIMENTOS COMERCIAL E SERVICOS LTDA</t>
  </si>
  <si>
    <t>20323784</t>
  </si>
  <si>
    <t>PEROLA DA SERRA LTDA.</t>
  </si>
  <si>
    <t>22880357</t>
  </si>
  <si>
    <t>ITRAFO TRANSFORMADORES LTDA</t>
  </si>
  <si>
    <t>44343277</t>
  </si>
  <si>
    <t>HCM EQUIPAMENTOS INDUSTRIAIS LTDA</t>
  </si>
  <si>
    <t>37295498</t>
  </si>
  <si>
    <t>FALECRED SERVICOS FINANCEIROS LTDA</t>
  </si>
  <si>
    <t>44355588</t>
  </si>
  <si>
    <t>I9 SOLUCOES LOGISTICAS LTDA</t>
  </si>
  <si>
    <t>37781461</t>
  </si>
  <si>
    <t>MEUPEIXE LITORAL DISTRIBUIDORA DE PESCADOS LTDA</t>
  </si>
  <si>
    <t>18196101</t>
  </si>
  <si>
    <t>FIRE SOLUTIONS TREINAMENTOS E SERVICOS EM SEGURANCA LTDA</t>
  </si>
  <si>
    <t>08853164</t>
  </si>
  <si>
    <t>RD SERVICOS TEMPORARIOS LTDA</t>
  </si>
  <si>
    <t>29408095</t>
  </si>
  <si>
    <t>MOOR SERVICOS DE CONSTRUCAO E MANUTENCAO LTDA</t>
  </si>
  <si>
    <t>27935143</t>
  </si>
  <si>
    <t>VITA HOME CARE SERVICOS HOSPITALARES E DOMICILIARES LTDA</t>
  </si>
  <si>
    <t>15709235</t>
  </si>
  <si>
    <t>ARTEFATOS DE METAIS CONDOR LTDA</t>
  </si>
  <si>
    <t>90463704</t>
  </si>
  <si>
    <t>L P MACOFORCE TRUCK CENTER LTDA</t>
  </si>
  <si>
    <t>45165092</t>
  </si>
  <si>
    <t>BRANCO EVENTOS LTDA</t>
  </si>
  <si>
    <t>29623065</t>
  </si>
  <si>
    <t>FRIGORIFICO BDS FOODS LTDA</t>
  </si>
  <si>
    <t>37962897</t>
  </si>
  <si>
    <t>REVO MANUFACTORY LTDA</t>
  </si>
  <si>
    <t>25423629</t>
  </si>
  <si>
    <t>MULTI TEK IMPORTACAO E COMERCIO LTDA</t>
  </si>
  <si>
    <t>49093834</t>
  </si>
  <si>
    <t>SERRALHERIA LI ARTE LTDA</t>
  </si>
  <si>
    <t>26720226</t>
  </si>
  <si>
    <t>COMERCIAL DIMAX LTDA</t>
  </si>
  <si>
    <t>34257627</t>
  </si>
  <si>
    <t>RETOQUE INDUSTRIA E COMERCIO LTDA</t>
  </si>
  <si>
    <t>58468661</t>
  </si>
  <si>
    <t>R&amp;R INTEGRAR PSICOLOGIA E SAUDE LTDA</t>
  </si>
  <si>
    <t>31810209</t>
  </si>
  <si>
    <t>TRANSLITORAL PARTICIPACOES SOCIETARIAS LTDA</t>
  </si>
  <si>
    <t>46481529</t>
  </si>
  <si>
    <t>AUTO POSTO VILA BARROS LTDA</t>
  </si>
  <si>
    <t>44270999</t>
  </si>
  <si>
    <t>I 7 LOCACOES E SERVICOS LTDA.</t>
  </si>
  <si>
    <t>15111309</t>
  </si>
  <si>
    <t>INDUSTRIA DE MAQUINAS HYPPOLITO LTDA</t>
  </si>
  <si>
    <t>61091724</t>
  </si>
  <si>
    <t>TRANSPORTES TRANS CARLOS LTDA</t>
  </si>
  <si>
    <t>08399888</t>
  </si>
  <si>
    <t>AMENIX IMPORTADORA E EXPORTADORA LTDA</t>
  </si>
  <si>
    <t>14282116</t>
  </si>
  <si>
    <t>DANYELO CFTV LTDA</t>
  </si>
  <si>
    <t>45901720</t>
  </si>
  <si>
    <t>J. A. VENDA DE PECAS E SERVICOS FLORESTAIS LTDA</t>
  </si>
  <si>
    <t>31899153</t>
  </si>
  <si>
    <t>SANTOS INTERMEDIACOES LTDA</t>
  </si>
  <si>
    <t>44381495</t>
  </si>
  <si>
    <t>MASTER PLATE PISOS LTDA</t>
  </si>
  <si>
    <t>08883714</t>
  </si>
  <si>
    <t>REDENTOR PALLETS RIO LTDA</t>
  </si>
  <si>
    <t>12464757</t>
  </si>
  <si>
    <t>JMS COSTA CONSTRUCOES LTDA</t>
  </si>
  <si>
    <t>35934654</t>
  </si>
  <si>
    <t>PURPPLE COMUNICACOES  LTDA</t>
  </si>
  <si>
    <t>13559112</t>
  </si>
  <si>
    <t>ENGVALLI SERVICOS ELETRICOS HIDRAULICOS E INSTALACOES LTDA.</t>
  </si>
  <si>
    <t>33911197</t>
  </si>
  <si>
    <t>HORIZONTE FABRICACAO DISTRIBUICAO IMPORTACAO E EXPORTACAO LTDA</t>
  </si>
  <si>
    <t>03869536</t>
  </si>
  <si>
    <t>CUSTODIO CONDUTORES ELETRICOS ESPECIAIS LTDA</t>
  </si>
  <si>
    <t>97538589</t>
  </si>
  <si>
    <t>EH MIDIA PLANEJAMENTO E INTELIGENCIA PUBLICITARIA LTDA</t>
  </si>
  <si>
    <t>31174342</t>
  </si>
  <si>
    <t>JDS  SERVICOS ESPECIALIZADOS LTDA</t>
  </si>
  <si>
    <t>20129033</t>
  </si>
  <si>
    <t>ULTRA LUCKY FEST COMERCIO EMBALAGENS LTDA</t>
  </si>
  <si>
    <t>45705853</t>
  </si>
  <si>
    <t>HINOVAR COMERCIO DE ESTEIRAS E TELAS METALICAS LTDA</t>
  </si>
  <si>
    <t>28375106</t>
  </si>
  <si>
    <t>TREVISAN CONSTRUCOES LTDA</t>
  </si>
  <si>
    <t>41176451</t>
  </si>
  <si>
    <t>S. M. SERVICOS ESPECIALIZADOS EM VIGIA E PORTEIRO LTDA</t>
  </si>
  <si>
    <t>06265655</t>
  </si>
  <si>
    <t>LUMA MATERIAIS PARA CONSTRUCOES LTDA</t>
  </si>
  <si>
    <t>39010095</t>
  </si>
  <si>
    <t>GWP BRASIL SERVICOS TERCEIRIZADOS LTDA</t>
  </si>
  <si>
    <t>19941215</t>
  </si>
  <si>
    <t>A.P. DE OLIVEIRA MOVEIS LTDA</t>
  </si>
  <si>
    <t>06255420</t>
  </si>
  <si>
    <t>Z2G COMERCIO SERVICOS E NEGOCIOS DE TELECOMUNICACAO LTDA</t>
  </si>
  <si>
    <t>28573967</t>
  </si>
  <si>
    <t>OXIFORD DIVERSOES LTDA</t>
  </si>
  <si>
    <t>43547646</t>
  </si>
  <si>
    <t>SEED CONSTRUCOES E INTERMEDIACAO IMOBILIARIA LTDA</t>
  </si>
  <si>
    <t>10202478</t>
  </si>
  <si>
    <t>L D M INDUSTRIA E COMERCIO DE MOVEIS LTDA</t>
  </si>
  <si>
    <t>19405851</t>
  </si>
  <si>
    <t>JOJO LOGISTICA E LOCACOES LTDA</t>
  </si>
  <si>
    <t>50318658</t>
  </si>
  <si>
    <t>OMEGA MATERIAIS CONTRA INCENDIO LTDA.</t>
  </si>
  <si>
    <t>35248935</t>
  </si>
  <si>
    <t>CONNECT GIFTS IMPORTACAO LTDA</t>
  </si>
  <si>
    <t>46240682</t>
  </si>
  <si>
    <t>ALPHA SOLUCOES ESPECIALIZADA EM EDUCACAO E SAUDE LTDA</t>
  </si>
  <si>
    <t>19976586</t>
  </si>
  <si>
    <t>FJH COMERCIO E REFEICOES LTDA</t>
  </si>
  <si>
    <t>42643756</t>
  </si>
  <si>
    <t>ESTRELA AMERICA DO SUL COMERCIO IMPORTACAO E EXPORTACAO LTDA</t>
  </si>
  <si>
    <t>01276924</t>
  </si>
  <si>
    <t>BLACK OFFICE CONSULTING CORRETORA DE SEGUROS LTDA</t>
  </si>
  <si>
    <t>29549190</t>
  </si>
  <si>
    <t>BETA CARNES ALIMENTOS LTDA</t>
  </si>
  <si>
    <t>16039489</t>
  </si>
  <si>
    <t>PRICEMET SOLUCOES LTDA</t>
  </si>
  <si>
    <t>45037663</t>
  </si>
  <si>
    <t>FABIANA DOMINGUES DE JESUS</t>
  </si>
  <si>
    <t>50345635</t>
  </si>
  <si>
    <t>CONSTRUTORA CARDOSO GONCALVES LTDA</t>
  </si>
  <si>
    <t>28808583</t>
  </si>
  <si>
    <t>ESCOLA INTERNACIONAL DE SANTO ANDRE LTDA</t>
  </si>
  <si>
    <t>39501948</t>
  </si>
  <si>
    <t>V.S.R. COMERCIO E SERVICOS DE ALIMENTACAO LTDA</t>
  </si>
  <si>
    <t>41057189</t>
  </si>
  <si>
    <t>KELVIN MOREIRA DE JESUS CONSTRUCAO CIVIL UNIPESSOAL LTDA</t>
  </si>
  <si>
    <t>44274138</t>
  </si>
  <si>
    <t>N. E. ARTIGOS NAUTICOS LTDA</t>
  </si>
  <si>
    <t>00863958</t>
  </si>
  <si>
    <t>AMVELLEDA PREPARACAO DE DOCUMENTOS LTDA</t>
  </si>
  <si>
    <t>14523801</t>
  </si>
  <si>
    <t>MANCHESTER COMERCIO VAREJISTA DE ROUPAS E ACESSORIOS LTDA</t>
  </si>
  <si>
    <t>37729889</t>
  </si>
  <si>
    <t>FERNANDEZ MERA HOLDING E PARTICIPACOES LTDA</t>
  </si>
  <si>
    <t>52840709</t>
  </si>
  <si>
    <t>HENRIQUE GONCALVES TIBERIO</t>
  </si>
  <si>
    <t>34061162</t>
  </si>
  <si>
    <t>SILVA RODRIGUES TRANSPORTE RODOVIARIO DE CARGA LTDA</t>
  </si>
  <si>
    <t>37434804</t>
  </si>
  <si>
    <t>ALUMINY COMERCIO DE ESQUADRIAS DE ALUMINIOS E VIDROS LTDA</t>
  </si>
  <si>
    <t>30557576</t>
  </si>
  <si>
    <t>QI SERVICOS INDUSTRIAIS LTDA</t>
  </si>
  <si>
    <t>20114068</t>
  </si>
  <si>
    <t>PRIME BREAD ALIMENTOS LTDA</t>
  </si>
  <si>
    <t>07421743</t>
  </si>
  <si>
    <t>ALGO  SERVICOS TEMPORARIOS LTDA</t>
  </si>
  <si>
    <t>07995808</t>
  </si>
  <si>
    <t>PEEQFLEX SERVICOS LTDA</t>
  </si>
  <si>
    <t>56990435</t>
  </si>
  <si>
    <t>V DE SOUZA FERREIRA LTDA</t>
  </si>
  <si>
    <t>10580088</t>
  </si>
  <si>
    <t>ATUANTE EMPREITEIRA DE MAO DE OBRA E LOCACAO DE EQUIPAMENTO LTDA</t>
  </si>
  <si>
    <t>07926053</t>
  </si>
  <si>
    <t>K.C.S DE JESUS SERVICOS DE PAISAGISMO</t>
  </si>
  <si>
    <t>15692805</t>
  </si>
  <si>
    <t>NOVALLOY INDUSTRIA E COMERCIO DE ACOS E LIGAS ESPECIAIS LTDA</t>
  </si>
  <si>
    <t>12936095</t>
  </si>
  <si>
    <t>COBERACO ESTRUTURAS DE ACO LTDA</t>
  </si>
  <si>
    <t>18929434</t>
  </si>
  <si>
    <t>COMPACTO ARTES GRAFICAS LTDA</t>
  </si>
  <si>
    <t>09257149</t>
  </si>
  <si>
    <t>J. L. PINTURAS LTDA</t>
  </si>
  <si>
    <t>27701385</t>
  </si>
  <si>
    <t>DOMINGOS JOSE CARDOSO</t>
  </si>
  <si>
    <t>27853044</t>
  </si>
  <si>
    <t>SAGITAL LOGISTICA E INTERMEDIACOES LTDA</t>
  </si>
  <si>
    <t>44508537</t>
  </si>
  <si>
    <t>JABOX INDUSTRIA DE MOVEIS LTDA</t>
  </si>
  <si>
    <t>42769642</t>
  </si>
  <si>
    <t>STRON AREIA E PEDRA COMERCIO LTDA</t>
  </si>
  <si>
    <t>48772044</t>
  </si>
  <si>
    <t>DIBARI ALIMENTOS LTDA</t>
  </si>
  <si>
    <t>27500106</t>
  </si>
  <si>
    <t>W.V. TRANSPORTE DE CARGAS EM GERAL LTDA</t>
  </si>
  <si>
    <t>17273767</t>
  </si>
  <si>
    <t>TW PINTURAS E MANUTENCAO PREDIAL LTDA</t>
  </si>
  <si>
    <t>23160467</t>
  </si>
  <si>
    <t>DREAM BOX MONTAGEM DE MOVEIS LTDA</t>
  </si>
  <si>
    <t>35716947</t>
  </si>
  <si>
    <t>F F CONSTRUCOES E REALIZACOES IMOBILIARIAS LTDA</t>
  </si>
  <si>
    <t>28288417</t>
  </si>
  <si>
    <t>MAXXLOC LOCACOES DE EQUIPAMENTOS LTDA</t>
  </si>
  <si>
    <t>05497245</t>
  </si>
  <si>
    <t>METAL SPACE INDUSTRIA E COMERCIO DE ARTEFATOS DE ESTAMPARIAS LTDA</t>
  </si>
  <si>
    <t>09636254</t>
  </si>
  <si>
    <t>STAR UP X INVERSO EM MOVIMENTO E TECNOLOGIA HUMANA LTDA</t>
  </si>
  <si>
    <t>11919573</t>
  </si>
  <si>
    <t>ELIZANDRO MACHADO DE LIMA 95907300000</t>
  </si>
  <si>
    <t>16907494</t>
  </si>
  <si>
    <t>JRW EXPRESS TRUCK CENTER LTDA</t>
  </si>
  <si>
    <t>47881021</t>
  </si>
  <si>
    <t>STONELAND COMERCIO DE MATERIAL DE CONSTRUCAO E SERVICOS LTDA</t>
  </si>
  <si>
    <t>53029261</t>
  </si>
  <si>
    <t>J2A DISTRIBUIDORA LTDA</t>
  </si>
  <si>
    <t>15384959</t>
  </si>
  <si>
    <t>PORTAL COMERCIO E INDUSTRIA DE LUSTRES E ILUMINACAO LTDA</t>
  </si>
  <si>
    <t>46616866</t>
  </si>
  <si>
    <t>TRC  TRANSPORTES MATAO LTDA</t>
  </si>
  <si>
    <t>03411247</t>
  </si>
  <si>
    <t>M.R. MARQUES SERVICOS E TRANSPORTES</t>
  </si>
  <si>
    <t>41212265</t>
  </si>
  <si>
    <t>CONSORCIO SANTO ANDRE PERALTA  LARA</t>
  </si>
  <si>
    <t>49273958</t>
  </si>
  <si>
    <t>DESKARPLAS INDUSTRIA E COMERCIO LTDA</t>
  </si>
  <si>
    <t>00424413</t>
  </si>
  <si>
    <t>RCP COMERCIO DE ELETRONICOS E INFORMATICA LTDA</t>
  </si>
  <si>
    <t>45415672</t>
  </si>
  <si>
    <t>ERVOLINO TRANSPORTE E TURISMO LTDA</t>
  </si>
  <si>
    <t>50103659</t>
  </si>
  <si>
    <t>FS DISTRIBUICAO E TRANSPORTE LTDA</t>
  </si>
  <si>
    <t>31931628</t>
  </si>
  <si>
    <t>COMERCIAL ORLANDI LTDA</t>
  </si>
  <si>
    <t>53561619</t>
  </si>
  <si>
    <t>CX MS PUBLICIDADE LTDA</t>
  </si>
  <si>
    <t>11134734</t>
  </si>
  <si>
    <t>DANLUZ SOLAR ENERGY LTDA</t>
  </si>
  <si>
    <t>16838796</t>
  </si>
  <si>
    <t>MAPELL CLEAN DISTRIBUIDOR E COMERCIO DE SANEANTES LTDA</t>
  </si>
  <si>
    <t>37713155</t>
  </si>
  <si>
    <t>PANPLAS  COMERCIO DE PANOS E PLASTICOS LTDA</t>
  </si>
  <si>
    <t>49974483</t>
  </si>
  <si>
    <t>ENTREPOSTO DE CARNES E DERIVADOS SAO JOSE LTDA</t>
  </si>
  <si>
    <t>18344869</t>
  </si>
  <si>
    <t>LOJAS EMOFER COMERCIO DE FERROS E FERRAGENS LTDA</t>
  </si>
  <si>
    <t>65685257</t>
  </si>
  <si>
    <t>GPX CALCADOS LTDA</t>
  </si>
  <si>
    <t>47341599</t>
  </si>
  <si>
    <t>LEONARDO SANTOS DE ARAUJO TRANSPORTE</t>
  </si>
  <si>
    <t>14911378</t>
  </si>
  <si>
    <t>SISCAP PRODUCOES ASSESSORIA EVENTOS DECORACOES REPRESENTACOES LTDA</t>
  </si>
  <si>
    <t>26510365</t>
  </si>
  <si>
    <t>GOLD FILTROS AUTOMOTIVO INDUSTRIA E COMERCIO LTDA</t>
  </si>
  <si>
    <t>29749291</t>
  </si>
  <si>
    <t>SOUZA INDUSTRIA ADAMANTINA LTDA</t>
  </si>
  <si>
    <t>32117927</t>
  </si>
  <si>
    <t>MARTINS INDUSTRIA E COMERCIO DE PRODUTOS CERAMICOS LTDA</t>
  </si>
  <si>
    <t>64504491</t>
  </si>
  <si>
    <t>VTZ 2 COMERCIO ELETRONICO LTDA</t>
  </si>
  <si>
    <t>42376031</t>
  </si>
  <si>
    <t>JULIO CESAR RODRIGUES DE JESUS</t>
  </si>
  <si>
    <t>22319468</t>
  </si>
  <si>
    <t>WALBER ELETRONICA LTDA</t>
  </si>
  <si>
    <t>56111362</t>
  </si>
  <si>
    <t>CENTRO VETERINARIO E PET SHOP RUMO CERTO LTDA</t>
  </si>
  <si>
    <t>10979754</t>
  </si>
  <si>
    <t>NOLI SOLUCOES LOGISTICAS LTDA</t>
  </si>
  <si>
    <t>26341062</t>
  </si>
  <si>
    <t>BOLSA DE VEICULOS VALPARAISO LTDA</t>
  </si>
  <si>
    <t>21106850</t>
  </si>
  <si>
    <t>PRIME GLOBAL DISTRIBUIDORA E CONSULTORIA LTDA</t>
  </si>
  <si>
    <t>45175813</t>
  </si>
  <si>
    <t>CENTER CONEX INDUSTRIA E COMERCIO DE CONEXOES LTDA</t>
  </si>
  <si>
    <t>41039193</t>
  </si>
  <si>
    <t>SHUTTLE TRANSPORTES LOGISTICA E TECNOLOGIA LTDA</t>
  </si>
  <si>
    <t>00026680</t>
  </si>
  <si>
    <t>NAXOS TELECOM COMERCIO E SERVICOS LTDA</t>
  </si>
  <si>
    <t>12320817</t>
  </si>
  <si>
    <t>BENDITA DITA FACILITIES LTDA</t>
  </si>
  <si>
    <t>41368760</t>
  </si>
  <si>
    <t>HEALTH PALACE COMERCIO DE APARELHOS DE GINASTICA LTDA</t>
  </si>
  <si>
    <t>51430021</t>
  </si>
  <si>
    <t>WALTER DE OLIVEIRA  RESTAURANTE</t>
  </si>
  <si>
    <t>30347719</t>
  </si>
  <si>
    <t>DOUGTEAM COMERCIO DE BEBIDAS E EVENTOS LTDA</t>
  </si>
  <si>
    <t>03289420</t>
  </si>
  <si>
    <t>ACT ON ENGENHARIA E CONSTRUCAO LTDA</t>
  </si>
  <si>
    <t>28341669</t>
  </si>
  <si>
    <t>DROPSHOP LTDA</t>
  </si>
  <si>
    <t>19214463</t>
  </si>
  <si>
    <t>PHELIPE TRANSPORTES RODOAEREO LTDA</t>
  </si>
  <si>
    <t>39545859</t>
  </si>
  <si>
    <t>TEX INC DISTRIBUICAO LTDA</t>
  </si>
  <si>
    <t>49018828</t>
  </si>
  <si>
    <t>FARDOCOTTON INDUSTRIA E COMERCIO LTDA</t>
  </si>
  <si>
    <t>03487446</t>
  </si>
  <si>
    <t>PLANO NEGOCIOS SERVICOS E TECNOLOGIA LTDA.</t>
  </si>
  <si>
    <t>20258989</t>
  </si>
  <si>
    <t>AME RESERVATORIOS METALICOS LTDA</t>
  </si>
  <si>
    <t>24658821</t>
  </si>
  <si>
    <t>MACHINE AMPLIFICADORES LTDA</t>
  </si>
  <si>
    <t>05256485</t>
  </si>
  <si>
    <t>CASA DO SABER EVENTOS CULTURAIS S.A.</t>
  </si>
  <si>
    <t>05452257</t>
  </si>
  <si>
    <t>PARRA COMERCIO DE PRODUTOS IMPORTADOS LTDA</t>
  </si>
  <si>
    <t>40716874</t>
  </si>
  <si>
    <t>CESTOU COMERCIO DE PRODUTOS ALIMENTICIOS LTDA</t>
  </si>
  <si>
    <t>22962050</t>
  </si>
  <si>
    <t>TECLAGO INDUSTRIA COMERCIO E SERVICOS DE MAQUINAS E EQUIPAMENTOS LTDA</t>
  </si>
  <si>
    <t>03603722</t>
  </si>
  <si>
    <t>LINSTRANS TRANSPORTES LTDA</t>
  </si>
  <si>
    <t>06210509</t>
  </si>
  <si>
    <t>TR MENESES TRANSPORTE DE CARGAS LTDA</t>
  </si>
  <si>
    <t>31679240</t>
  </si>
  <si>
    <t>SPORT BAR MOOCA LTDA</t>
  </si>
  <si>
    <t>34198917</t>
  </si>
  <si>
    <t>FORTHE &amp; FORTHE TERCEIRIZACOES LTDA</t>
  </si>
  <si>
    <t>45680333</t>
  </si>
  <si>
    <t>WS SOLUTIONS  COMERCIO E SERVICOS LTDA</t>
  </si>
  <si>
    <t>29220197</t>
  </si>
  <si>
    <t>GRANVALE  LOGISTICA E TRANSPORTES LTDA</t>
  </si>
  <si>
    <t>61824777</t>
  </si>
  <si>
    <t>J&amp;J COMERCIO DE PLASTICOS LTDA</t>
  </si>
  <si>
    <t>52171084</t>
  </si>
  <si>
    <t>BENDITA DITA SERVICOS ESPECIALIZADOS LTDA</t>
  </si>
  <si>
    <t>25382537</t>
  </si>
  <si>
    <t>FARTEC PECAS E MAQUINAS AGRICOLAS LTDA</t>
  </si>
  <si>
    <t>33012058</t>
  </si>
  <si>
    <t>DURAWELL LTDA</t>
  </si>
  <si>
    <t>28722785</t>
  </si>
  <si>
    <t>ALBERTO G NETO COMUNICACAO VISUAL</t>
  </si>
  <si>
    <t>39545072</t>
  </si>
  <si>
    <t>C. C. DOS SANTOS COMERCIO DE ALIMENTOS</t>
  </si>
  <si>
    <t>29136214</t>
  </si>
  <si>
    <t>EMPORIO DO PAPAI NOEL LTDA</t>
  </si>
  <si>
    <t>14978400</t>
  </si>
  <si>
    <t>EMPREITEIRA LLS LTDA</t>
  </si>
  <si>
    <t>46620545</t>
  </si>
  <si>
    <t>STRECK METAL COMERCIO DE ARTEFATOS DE METAIS LTDA</t>
  </si>
  <si>
    <t>68479955</t>
  </si>
  <si>
    <t>ASX ELETRICA E HIDRAULICA LTDA</t>
  </si>
  <si>
    <t>29387751</t>
  </si>
  <si>
    <t>ALEX RODRIGO TETZNER COMERCIO</t>
  </si>
  <si>
    <t>39417862</t>
  </si>
  <si>
    <t>LOJA NOVA PROMOCOE DE VENDA LTDA</t>
  </si>
  <si>
    <t>26020500</t>
  </si>
  <si>
    <t>DRIF EMPREITEIRA DE CONSTRUCOES LTDA</t>
  </si>
  <si>
    <t>01961532</t>
  </si>
  <si>
    <t>ABC ESTETICA CORPORAL LTDA</t>
  </si>
  <si>
    <t>44496316</t>
  </si>
  <si>
    <t>JPB LEAL EQUIPAMENTOS LTDA</t>
  </si>
  <si>
    <t>24091593</t>
  </si>
  <si>
    <t>MARVEPEL COMERCIO DE EMBALAGENS LTDA</t>
  </si>
  <si>
    <t>60976800</t>
  </si>
  <si>
    <t>SALVE SOLUCOES EM TECNOLOGIA DA INFORMACAO LTDA</t>
  </si>
  <si>
    <t>42717170</t>
  </si>
  <si>
    <t>ABREH CLINICA DE APRENDIZAGEM LTDA</t>
  </si>
  <si>
    <t>14085119</t>
  </si>
  <si>
    <t>FF LIMA JUNIOR CONSTRUCOES</t>
  </si>
  <si>
    <t>27103402</t>
  </si>
  <si>
    <t>CAMATEX TEXTIL LTDA</t>
  </si>
  <si>
    <t>45993985</t>
  </si>
  <si>
    <t>L. A. PEREIRA COUROS</t>
  </si>
  <si>
    <t>16851451</t>
  </si>
  <si>
    <t>B.C. FAVERO INDUSTRIA E COMERCIO DE MOVEIS LTDA</t>
  </si>
  <si>
    <t>30453412</t>
  </si>
  <si>
    <t>EVOLUTION INDUSTRIA E COMERCIO DE COSMETICOS LTDA</t>
  </si>
  <si>
    <t>29077171</t>
  </si>
  <si>
    <t>PERSIANAS VENICE LTDA</t>
  </si>
  <si>
    <t>04219905</t>
  </si>
  <si>
    <t>BRG PINTURAS COMERCIO E SERVICOS LTDA</t>
  </si>
  <si>
    <t>06164627</t>
  </si>
  <si>
    <t>FACE BRZ COMERCIAL EXPORTADORA E IMPORTADORA LTDA</t>
  </si>
  <si>
    <t>07829771</t>
  </si>
  <si>
    <t>NOVA EVEREST SUPRIMENTOS INDUSTRIAIS LTDA</t>
  </si>
  <si>
    <t>06246982</t>
  </si>
  <si>
    <t>LUIZ FELIPE PINTEL COUTINHO</t>
  </si>
  <si>
    <t>33240457</t>
  </si>
  <si>
    <t>PREARO ALIMENTOS LTDA</t>
  </si>
  <si>
    <t>34661049</t>
  </si>
  <si>
    <t>NSJ ASSESSORIA EMPRESARIAL.LTDA.</t>
  </si>
  <si>
    <t>22209214</t>
  </si>
  <si>
    <t>AUTO POSTO BRASIL GAS MOGI LTDA</t>
  </si>
  <si>
    <t>07461912</t>
  </si>
  <si>
    <t>A. C. VITORINO MECANIZACAO AGRICOLA E TERRAPLANAGEM LTDA</t>
  </si>
  <si>
    <t>40550415</t>
  </si>
  <si>
    <t>AGRONOVO SERVICOS AGRICOLAS LTDA</t>
  </si>
  <si>
    <t>47629223</t>
  </si>
  <si>
    <t>KOTAR METAIS LTDA</t>
  </si>
  <si>
    <t>33310213</t>
  </si>
  <si>
    <t>ESCOLA EQUILIBRIO LTDA</t>
  </si>
  <si>
    <t>53055810</t>
  </si>
  <si>
    <t>G. V. BONELLO LTDA</t>
  </si>
  <si>
    <t>26826794</t>
  </si>
  <si>
    <t>HIGH PROFIT ADMINISTRADORA DE EMPRESAS LTDA</t>
  </si>
  <si>
    <t>33736350</t>
  </si>
  <si>
    <t>M. N. PEREIRA TRANSPORTES LTDA</t>
  </si>
  <si>
    <t>25193628</t>
  </si>
  <si>
    <t>ROCHAFORT LOCACAO DE EQUIPAMENTOS LTDA</t>
  </si>
  <si>
    <t>12638310</t>
  </si>
  <si>
    <t>LION PACKING LTDA</t>
  </si>
  <si>
    <t>07621912</t>
  </si>
  <si>
    <t>ISSAMU KASSAGUI LTDA</t>
  </si>
  <si>
    <t>06187565</t>
  </si>
  <si>
    <t>SUPPORT SERVICE MANUTENCAO DE MAQUINAS LTDA</t>
  </si>
  <si>
    <t>18957489</t>
  </si>
  <si>
    <t>OBEN PRIME GROUP INVESTIMENTOS E PARTICIPACOES LTDA</t>
  </si>
  <si>
    <t>20310519</t>
  </si>
  <si>
    <t>NOVOS RUMOS CLINICA DE FISIOTERAPIA E REABILITACAO LTDA</t>
  </si>
  <si>
    <t>26398268</t>
  </si>
  <si>
    <t>ALL LUX ATACADO LTDA</t>
  </si>
  <si>
    <t>41077796</t>
  </si>
  <si>
    <t>SARE MAQUINAS LTDA</t>
  </si>
  <si>
    <t>28439340</t>
  </si>
  <si>
    <t>KING COMERCIO VAREJO E ATACADO DE VARIEDADES EM GERAL LTDA</t>
  </si>
  <si>
    <t>48794701</t>
  </si>
  <si>
    <t>BEAUTY SERVICES LTDA.</t>
  </si>
  <si>
    <t>06037076</t>
  </si>
  <si>
    <t>BARROSSEG SEGURANCA E VIGILANCIA LTDA</t>
  </si>
  <si>
    <t>35403552</t>
  </si>
  <si>
    <t>CAROLINA DA NOBREGA DE BONA LTDA</t>
  </si>
  <si>
    <t>21161073</t>
  </si>
  <si>
    <t>EDUKEM CONFECCOES E CALCADOS LTDA</t>
  </si>
  <si>
    <t>32128125</t>
  </si>
  <si>
    <t>R.T.M. MIRANDA UTENSILIOS LTDA</t>
  </si>
  <si>
    <t>13341685</t>
  </si>
  <si>
    <t>QAD BRASIL LTDA</t>
  </si>
  <si>
    <t>00455093</t>
  </si>
  <si>
    <t>FACILITIES MAGNI  LTDA</t>
  </si>
  <si>
    <t>47019535</t>
  </si>
  <si>
    <t>AM COMERCIO DE EQUIPAMENTOS E MONTAGENS INDUSTRIAIS LTDA</t>
  </si>
  <si>
    <t>06003796</t>
  </si>
  <si>
    <t>CPM CONCRETO PRE MOLDADO SA</t>
  </si>
  <si>
    <t>50962299</t>
  </si>
  <si>
    <t>PRINCZ COMERCIAL LTDA</t>
  </si>
  <si>
    <t>50345216</t>
  </si>
  <si>
    <t>MARTEC MANUTENCAO E SERVICOS INDUSTRIAIS LTDA</t>
  </si>
  <si>
    <t>20218074</t>
  </si>
  <si>
    <t>44OITO EXPRESS LTDA</t>
  </si>
  <si>
    <t>46947705</t>
  </si>
  <si>
    <t>ZANCAPEL COMERCIO DE SUPRIMENTOS E SERVICOS EM GERAL LTDA</t>
  </si>
  <si>
    <t>26958241</t>
  </si>
  <si>
    <t>MARTINS COMERCIO E SOLUCOES A VACUO LTDA</t>
  </si>
  <si>
    <t>48639303</t>
  </si>
  <si>
    <t>JN ARTEFATOS DE PLASTICOS LTDA</t>
  </si>
  <si>
    <t>46092555</t>
  </si>
  <si>
    <t>FERNANDA AMORIM GIMENEZ DE FREITAS</t>
  </si>
  <si>
    <t>33171499</t>
  </si>
  <si>
    <t>STAGE 360 EVENTOS LTDA</t>
  </si>
  <si>
    <t>46429701</t>
  </si>
  <si>
    <t>ZENTRA SERVICOS ADMINISTRATIVOS LTDA</t>
  </si>
  <si>
    <t>42730270</t>
  </si>
  <si>
    <t>FRESH TRANSPORTES LTDA</t>
  </si>
  <si>
    <t>68994821</t>
  </si>
  <si>
    <t>GUILHEN &amp; BROLLO INDUSTRIA E COMERCIO DE MOVEIS LTDA</t>
  </si>
  <si>
    <t>27359368</t>
  </si>
  <si>
    <t>VASLOG TRANSPORTES LTDA</t>
  </si>
  <si>
    <t>35595397</t>
  </si>
  <si>
    <t>NATULIVE COMERCIO DE ARMARINHOS LTDA</t>
  </si>
  <si>
    <t>33765143</t>
  </si>
  <si>
    <t>VICA ADMINISTRACAO E SERVICOS LTDA</t>
  </si>
  <si>
    <t>08371017</t>
  </si>
  <si>
    <t>TH PEREIRA COMERCIO DE PRODUTOS ELETROELETRONICOS LTDA</t>
  </si>
  <si>
    <t>39994425</t>
  </si>
  <si>
    <t>MBL TECIDOS E CONFECCAO LTDA</t>
  </si>
  <si>
    <t>09109305</t>
  </si>
  <si>
    <t>JN. MF. MAGAZINE LTDA</t>
  </si>
  <si>
    <t>43529599</t>
  </si>
  <si>
    <t>LINITI MULTI SERVICOS LTDA</t>
  </si>
  <si>
    <t>20237082</t>
  </si>
  <si>
    <t>VERTICAL HG PINTURAS LTDA</t>
  </si>
  <si>
    <t>18420685</t>
  </si>
  <si>
    <t>SANDRA REGINA FREDERICO PECAS E ACESSORIOS LTDA</t>
  </si>
  <si>
    <t>24622542</t>
  </si>
  <si>
    <t>FRIGO FORTE ALIMENTOS LTDA</t>
  </si>
  <si>
    <t>53429141</t>
  </si>
  <si>
    <t>VCAT BOATS S A</t>
  </si>
  <si>
    <t>86755345</t>
  </si>
  <si>
    <t>SANEFLUX SOLUCOES AMBIENTAIS LTDA</t>
  </si>
  <si>
    <t>18647142</t>
  </si>
  <si>
    <t>FEDERAL AUTOMOVEIS LTDA</t>
  </si>
  <si>
    <t>52768322</t>
  </si>
  <si>
    <t>MAUA SAUDE ANIMAL LTDA</t>
  </si>
  <si>
    <t>32594156</t>
  </si>
  <si>
    <t>TGDTELEGLOBAL DIGITAL S.A</t>
  </si>
  <si>
    <t>04710973</t>
  </si>
  <si>
    <t>R. D. INDUSTRIA QUIMICA LTDA</t>
  </si>
  <si>
    <t>05543080</t>
  </si>
  <si>
    <t>EMP CONSTRUCOES LTDA</t>
  </si>
  <si>
    <t>24283430</t>
  </si>
  <si>
    <t>HR SOLUCOES EM EMBALAGENS LTDA</t>
  </si>
  <si>
    <t>16790551</t>
  </si>
  <si>
    <t>QUALITY PAPEIS PARA HIGIENE LTDA</t>
  </si>
  <si>
    <t>23197513</t>
  </si>
  <si>
    <t>MS BRASIL SERVICOS DE EMERGENCIAS MEDICAS LTDA</t>
  </si>
  <si>
    <t>10775418</t>
  </si>
  <si>
    <t>MP GESSO E DRYWALL LTDA</t>
  </si>
  <si>
    <t>52088322</t>
  </si>
  <si>
    <t>CENTRO DE EDUCACAO E CULTURA DE ITATIBA LTDA</t>
  </si>
  <si>
    <t>00453195</t>
  </si>
  <si>
    <t>ALESSANDRA COMERCIO DE ESQUADRIAS METALICAS LIMITADA</t>
  </si>
  <si>
    <t>42786468</t>
  </si>
  <si>
    <t>CIPAX MEDICINA DIAGNOSTICA LTDA.</t>
  </si>
  <si>
    <t>50011949</t>
  </si>
  <si>
    <t>K&amp;C INDUSTRIA DE TRANSFORMACAO DE PLASTICOS E EMBALAGENS LTDA</t>
  </si>
  <si>
    <t>50741076</t>
  </si>
  <si>
    <t>SILVANA REGINA DE OLIVEIRA DORTA CARLINI LTDA</t>
  </si>
  <si>
    <t>10340988</t>
  </si>
  <si>
    <t>CEB INDUSTRIA E COMERCIO DE LAPIS LTDA</t>
  </si>
  <si>
    <t>08165592</t>
  </si>
  <si>
    <t>KRR RESTAURANTE LTDA</t>
  </si>
  <si>
    <t>43976329</t>
  </si>
  <si>
    <t>CLAUDIO RIOS DE OLIVEIRA</t>
  </si>
  <si>
    <t>19295881</t>
  </si>
  <si>
    <t>LORENZO MACIEL GOBBI TRANSPORTES LTDA</t>
  </si>
  <si>
    <t>08996906</t>
  </si>
  <si>
    <t>DIMENSAO SANEAMENTO E SERVICOS ELETROMECNICOS LTDA</t>
  </si>
  <si>
    <t>13486422</t>
  </si>
  <si>
    <t>PRADO ADMINISTRACAO LTDA</t>
  </si>
  <si>
    <t>18127208</t>
  </si>
  <si>
    <t>LINAH COMERCIO E SERVICOS LTDA</t>
  </si>
  <si>
    <t>43555626</t>
  </si>
  <si>
    <t>MCH COMERCIO DE PRODUTOS PLASTICOS LTDA</t>
  </si>
  <si>
    <t>59139600</t>
  </si>
  <si>
    <t>MDE GESTAO DE NEGOCIOS E SERVICOS LTDA</t>
  </si>
  <si>
    <t>00396501</t>
  </si>
  <si>
    <t>JT MANUTENCAO DE MAQUINAS INDUSTRIAIS E COMERCIO LTDA</t>
  </si>
  <si>
    <t>27381838</t>
  </si>
  <si>
    <t>REDE MONTE CARLO ADMINISTRACAO DE POSTOS LTDA</t>
  </si>
  <si>
    <t>17652159</t>
  </si>
  <si>
    <t>OCEANAVE SERVICOS MARITIMOS E TERRESTRES LTDA</t>
  </si>
  <si>
    <t>59501908</t>
  </si>
  <si>
    <t>AUTO POSTO SENA LTDA</t>
  </si>
  <si>
    <t>96460779</t>
  </si>
  <si>
    <t>GUEDES INDUSTRIA E COMERCIO DE ALUMINIO LTDA</t>
  </si>
  <si>
    <t>29822809</t>
  </si>
  <si>
    <t>SOMAVE  CONSTRUTORA LTDA</t>
  </si>
  <si>
    <t>11161828</t>
  </si>
  <si>
    <t>GRANITO EVENTOS SOCIEDADE UNIPESSOAL LIMITADA</t>
  </si>
  <si>
    <t>42022502</t>
  </si>
  <si>
    <t>DANS DISTRIBUIDORA DE PRODUTOS ALIMENTICIOS LTDA</t>
  </si>
  <si>
    <t>08968586</t>
  </si>
  <si>
    <t>SANTIAGO PADARIA ARTESANAL LTDA.</t>
  </si>
  <si>
    <t>17188076</t>
  </si>
  <si>
    <t>TRANSCAPE MATAO LTDA</t>
  </si>
  <si>
    <t>01862824</t>
  </si>
  <si>
    <t>MONTECCHIO DO BRASIL EMPREENDIMENTOS IMOBILIARIOS LTDA SCP</t>
  </si>
  <si>
    <t>27708728</t>
  </si>
  <si>
    <t>PRECISION INDUSTRIA E COMERCIO DE MAQUINAS LTDA</t>
  </si>
  <si>
    <t>30190923</t>
  </si>
  <si>
    <t>CANAVIEIRA COMERCIO DE PRODUTOS ALIMENTICIOS LTDA</t>
  </si>
  <si>
    <t>32034598</t>
  </si>
  <si>
    <t>SUSEJVIEIRA MAQUINAS LEVES E PESADAS LTDA</t>
  </si>
  <si>
    <t>24517156</t>
  </si>
  <si>
    <t>FEPENG PROJETOS E INSTALACOES INDUSTRIAIS SLU LTDA</t>
  </si>
  <si>
    <t>49818567</t>
  </si>
  <si>
    <t>XW6PROJETOS COMUNICACOES PUBLICIDADE IMAGEM E ASSESSORIA LTDA</t>
  </si>
  <si>
    <t>30793445</t>
  </si>
  <si>
    <t>RPALOG TRANSPORTES E LOGISTICA LTDA</t>
  </si>
  <si>
    <t>25227429</t>
  </si>
  <si>
    <t>REZENDE CONSTRUTORA LTDA</t>
  </si>
  <si>
    <t>06866518</t>
  </si>
  <si>
    <t>RAINHA INDUSTRIA E COMERCIO DE ALIMENTOS LTDA</t>
  </si>
  <si>
    <t>14939817</t>
  </si>
  <si>
    <t>DOM PEDRO BAR E RESTAURANTE LTDA</t>
  </si>
  <si>
    <t>04453305</t>
  </si>
  <si>
    <t>A.P.A.B COMERCIO DE ROUPAS E ACESSORIOS LTDA</t>
  </si>
  <si>
    <t>34579206</t>
  </si>
  <si>
    <t>WROAD TRANSPORTES LTDA</t>
  </si>
  <si>
    <t>34839939</t>
  </si>
  <si>
    <t>ONDAS ACUSTICA  REVESTIMENTO ACUSTICO LTDA</t>
  </si>
  <si>
    <t>14106923</t>
  </si>
  <si>
    <t>CERTICRED SERVICOS ADMINISTRATIVOS LTDA</t>
  </si>
  <si>
    <t>24990338</t>
  </si>
  <si>
    <t>FACILITY CLEAN SERVICOS DE LIMPEZA LTDA</t>
  </si>
  <si>
    <t>14810157</t>
  </si>
  <si>
    <t>REALIZA CASA CONTEINER LTDA</t>
  </si>
  <si>
    <t>30375925</t>
  </si>
  <si>
    <t>TOP MAX ATACADISTA LTDA</t>
  </si>
  <si>
    <t>07964317</t>
  </si>
  <si>
    <t>M DINIZ COMERCIO DE EXTINTORES LTDA</t>
  </si>
  <si>
    <t>29029742</t>
  </si>
  <si>
    <t>QSOFT  DISTRIBUIDORA DE ALIMENTOS E BEBIDAS LTDA</t>
  </si>
  <si>
    <t>11706170</t>
  </si>
  <si>
    <t>ICS  CONSULTORIA GESTAO E PLANEJAMENTO DE ESTOQUES SOCIEDADE UNIPESSOAL LTDA</t>
  </si>
  <si>
    <t>18528918</t>
  </si>
  <si>
    <t>MOTTECH SOLUTIONS LTDA</t>
  </si>
  <si>
    <t>43037070</t>
  </si>
  <si>
    <t>UNIT CONSULTORIA E ASSESSORIA EM SEGURANCA LTDA</t>
  </si>
  <si>
    <t>13230634</t>
  </si>
  <si>
    <t>NOBILIS INDUSTRIA COSMETICA LTDA.</t>
  </si>
  <si>
    <t>11429653</t>
  </si>
  <si>
    <t>NYVA DISTRIBUIDORA DE ALIMENTOS E BEBIDAS LTDA</t>
  </si>
  <si>
    <t>11047795</t>
  </si>
  <si>
    <t>TOTALPEC NUTRICAO ANIMAL LTDA</t>
  </si>
  <si>
    <t>05475436</t>
  </si>
  <si>
    <t>SOLAREA ENERGIA LTDA</t>
  </si>
  <si>
    <t>32289499</t>
  </si>
  <si>
    <t>NEO PARTS LTDA</t>
  </si>
  <si>
    <t>42562047</t>
  </si>
  <si>
    <t>ALFACON  CONSTRUCOES LTDA</t>
  </si>
  <si>
    <t>17073865</t>
  </si>
  <si>
    <t>MABILE FABRICACAO E COMERCIO DE TELHAS E ACOS LTDA</t>
  </si>
  <si>
    <t>39956890</t>
  </si>
  <si>
    <t>BIOMAX BIOMASSA LTDA</t>
  </si>
  <si>
    <t>11185990</t>
  </si>
  <si>
    <t>MASTER SOLUCOES METALICAS LTDA</t>
  </si>
  <si>
    <t>30735413</t>
  </si>
  <si>
    <t>JOAO PEDRO FOGACA SENE ITAPETININGA LTDA</t>
  </si>
  <si>
    <t>21227300</t>
  </si>
  <si>
    <t>PANTANAL PRODUTOS ALIMENTICIOS LTDA</t>
  </si>
  <si>
    <t>44188375</t>
  </si>
  <si>
    <t>AGENCIA COWORKING  PRESTACAO DE SERVICOS PARA REALIZACAO DE NEGOCIOS LTDA</t>
  </si>
  <si>
    <t>28492876</t>
  </si>
  <si>
    <t>MYAMY ENGENHARIA E COMERCIO LTDA</t>
  </si>
  <si>
    <t>14749424</t>
  </si>
  <si>
    <t>MSO TRANSPORTES LTDA</t>
  </si>
  <si>
    <t>22037897</t>
  </si>
  <si>
    <t>DELTA M.M.M. INDUSTRIA E COMERCIO LTDA</t>
  </si>
  <si>
    <t>03740589</t>
  </si>
  <si>
    <t>RDO TUBOS E CONEXOES LTDA</t>
  </si>
  <si>
    <t>44896667</t>
  </si>
  <si>
    <t>EDUFORME INDUSTRIA E COMERCIO DE UNIFORMES LTDA</t>
  </si>
  <si>
    <t>80577463</t>
  </si>
  <si>
    <t>JOSE ANTONIO BATISTA RODRIGUES</t>
  </si>
  <si>
    <t>44225798</t>
  </si>
  <si>
    <t>USE MAIS SOLUCOES LTDA</t>
  </si>
  <si>
    <t>11195812</t>
  </si>
  <si>
    <t>ULTRADIGICOM EDICAO E PRODUTOS GRAFICOS LTDA</t>
  </si>
  <si>
    <t>32466860</t>
  </si>
  <si>
    <t>4 PS PROMOCOES E EVENTOS LTDA</t>
  </si>
  <si>
    <t>29532594</t>
  </si>
  <si>
    <t>VANNUCHI COMERCIO DE PRODUTOS IMPORTADOS E NACIONAL LTDA</t>
  </si>
  <si>
    <t>45629775</t>
  </si>
  <si>
    <t>CONSULT SYSTEMS &amp; FACILITIES DO BRASIL LTDA</t>
  </si>
  <si>
    <t>15351541</t>
  </si>
  <si>
    <t>H.M.I. SERVICOS INDUSTRIAIS LTDA</t>
  </si>
  <si>
    <t>26173242</t>
  </si>
  <si>
    <t>BPACK COMERCIO DE EMBALAGENS LTDA</t>
  </si>
  <si>
    <t>44327465</t>
  </si>
  <si>
    <t>RAL CASES SOCIEDADE UNIPESSOAL LTDA</t>
  </si>
  <si>
    <t>39879049</t>
  </si>
  <si>
    <t>KACAM IND. COM. E MANUTENCAO DE PECAS PARA TRATORES LTDA</t>
  </si>
  <si>
    <t>24383056</t>
  </si>
  <si>
    <t>BERTA CONSULTORIA LTDA</t>
  </si>
  <si>
    <t>19390220</t>
  </si>
  <si>
    <t>IDEU TECNOLOGIA AMBIENTAL LTDA</t>
  </si>
  <si>
    <t>07939797</t>
  </si>
  <si>
    <t>BRASONDA FUNDACOES ESPECIAIS LTDA</t>
  </si>
  <si>
    <t>35551279</t>
  </si>
  <si>
    <t>VENEZA SERVICOS EMPRESARIAIS LTDA</t>
  </si>
  <si>
    <t>14490337</t>
  </si>
  <si>
    <t>MONASTIL MONTAGENS INDUSTRIAIS LTDA</t>
  </si>
  <si>
    <t>26766026</t>
  </si>
  <si>
    <t>EMPREITEIRA CAMPUS LTDA</t>
  </si>
  <si>
    <t>52070946</t>
  </si>
  <si>
    <t>D FERRO INDUSTRIA E COMERCIO LTDA</t>
  </si>
  <si>
    <t>36515157</t>
  </si>
  <si>
    <t>ENGEKO SERVICOS DE ELETROMECANICA E CONSTRUCAO CIVIL LTDA</t>
  </si>
  <si>
    <t>08672579</t>
  </si>
  <si>
    <t>CONNECT X SERVICOS ADMINISTRATIVOS LTDA</t>
  </si>
  <si>
    <t>15447192</t>
  </si>
  <si>
    <t>FOUR  COMERCIO E INDUSTRIA DE PLASTICOS LTDA</t>
  </si>
  <si>
    <t>07708858</t>
  </si>
  <si>
    <t>DI VALENTINE CONFECCAO DE BOLSAS E ACESSORIOS LTDA</t>
  </si>
  <si>
    <t>17836911</t>
  </si>
  <si>
    <t>HOTEL FAZENDA RANCHO 7 LAGOS LTDA</t>
  </si>
  <si>
    <t>53205084</t>
  </si>
  <si>
    <t>OPPERT EVENTOS PRODUCOES LOCACOES BUFFET REPRESENTACAO E TRANSPORTE LTDA.</t>
  </si>
  <si>
    <t>30798004</t>
  </si>
  <si>
    <t>SUPERMERCADO E SACOLAO SANTA CLARA LTDA</t>
  </si>
  <si>
    <t>05215268</t>
  </si>
  <si>
    <t>SINERGIA COMERCIO E REPRESENTACAO DE PRODUTOS PARA LABORATORIOS LTDA</t>
  </si>
  <si>
    <t>16685538</t>
  </si>
  <si>
    <t>VAM BROS RESTAURANTE LTDA</t>
  </si>
  <si>
    <t>11498711</t>
  </si>
  <si>
    <t>LEANZA CONSTRUTORA LTDA</t>
  </si>
  <si>
    <t>37831108</t>
  </si>
  <si>
    <t>NATUGE COMERCIO DE ARMARINHOS LTDA</t>
  </si>
  <si>
    <t>34581604</t>
  </si>
  <si>
    <t>QUEBRA GALHO FESTAS LTDA</t>
  </si>
  <si>
    <t>20086598</t>
  </si>
  <si>
    <t>FAN STORE COMERCIO DE SOUVENIRES LTDA</t>
  </si>
  <si>
    <t>31544070</t>
  </si>
  <si>
    <t>IDW UNIFORMES PROFISSIONAIS LTDA</t>
  </si>
  <si>
    <t>22343141</t>
  </si>
  <si>
    <t>EASY B2B SOFTWARES LTDA</t>
  </si>
  <si>
    <t>35679369</t>
  </si>
  <si>
    <t>SUPERMERCADO GOLDEN LTDA</t>
  </si>
  <si>
    <t>07906052</t>
  </si>
  <si>
    <t>ETTLOG TRANSPORTES E LOGISTICA LTDA</t>
  </si>
  <si>
    <t>36505639</t>
  </si>
  <si>
    <t>INTERCAPITAL BELAS ARTES LTDA.</t>
  </si>
  <si>
    <t>01334179</t>
  </si>
  <si>
    <t>MAUA BENEFICIAMENTO DE PECAS LTDA</t>
  </si>
  <si>
    <t>12883432</t>
  </si>
  <si>
    <t>BIANCHI &amp; PAMEBO PINTURAS E REFORMAS LTDA</t>
  </si>
  <si>
    <t>10781704</t>
  </si>
  <si>
    <t>COMPANHIA BRASILEIRA DE AGROINDUSTRIA</t>
  </si>
  <si>
    <t>11316941</t>
  </si>
  <si>
    <t>FENIX MERCANTIL IMPORTADORA E EXPORTADORA LTDA.</t>
  </si>
  <si>
    <t>43770965</t>
  </si>
  <si>
    <t>RR COMERCIO DE ALIMENTOS E HORTI FRUTI LTDA</t>
  </si>
  <si>
    <t>18208227</t>
  </si>
  <si>
    <t>YARID E PIMENTEL COMERCIO E SERVICOS LTDA</t>
  </si>
  <si>
    <t>39699568</t>
  </si>
  <si>
    <t>SPIGEN BRASIL  DISTRIBUIDORA E IMPORTADORA DE ACESSORIOS PARA CELULAR E TABLET LTDA</t>
  </si>
  <si>
    <t>40121229</t>
  </si>
  <si>
    <t>INTELGORS ELETRONICOS  LTDA</t>
  </si>
  <si>
    <t>46270350</t>
  </si>
  <si>
    <t>SALAMANCA  IMPORTACAO E EXPORTACAO LTDA</t>
  </si>
  <si>
    <t>30352376</t>
  </si>
  <si>
    <t>LOBRAS DO BRASIL LTDA</t>
  </si>
  <si>
    <t>46698523</t>
  </si>
  <si>
    <t>COFEL COMERCIAL E INDUSTRIAL DE FERRO LIGAS LTDA</t>
  </si>
  <si>
    <t>01382565</t>
  </si>
  <si>
    <t>MRL BUS COMERCIO DE ALIMENTOS LTDA</t>
  </si>
  <si>
    <t>27343134</t>
  </si>
  <si>
    <t>GLOBAL REPRESENTACAO COMERCIAL LTDA</t>
  </si>
  <si>
    <t>37978987</t>
  </si>
  <si>
    <t>JR HAMBURGUERIA LTDA</t>
  </si>
  <si>
    <t>23698294</t>
  </si>
  <si>
    <t>MARE FERTILIZANTES SA</t>
  </si>
  <si>
    <t>02092515</t>
  </si>
  <si>
    <t>AR LUBRIFICANTES LTDA</t>
  </si>
  <si>
    <t>37867804</t>
  </si>
  <si>
    <t>MARCIO TOME DO NASCIMENTO PECAS</t>
  </si>
  <si>
    <t>42532585</t>
  </si>
  <si>
    <t>BEST SANTOS DISTRIBUIDORA DE BEBIDAS E ALIMENTOS LTDA</t>
  </si>
  <si>
    <t>45683128</t>
  </si>
  <si>
    <t>BECAP CONSTRUCAO DE ALTO PADRAO LTDA</t>
  </si>
  <si>
    <t>39683596</t>
  </si>
  <si>
    <t>V3 TECNOLOGIA LTDA</t>
  </si>
  <si>
    <t>43861654</t>
  </si>
  <si>
    <t>MMAB TRANSPORTES  LTDA</t>
  </si>
  <si>
    <t>45028646</t>
  </si>
  <si>
    <t>LD SERVICOS DE APOIO ADMINISTRATIVO LTDA</t>
  </si>
  <si>
    <t>24048247</t>
  </si>
  <si>
    <t>FUNDICAO ANCHIETA LTDA</t>
  </si>
  <si>
    <t>08883679</t>
  </si>
  <si>
    <t>LUIZ CARLOS URSULINO DOS SANTOS</t>
  </si>
  <si>
    <t>32678564</t>
  </si>
  <si>
    <t>DUOMAG FUNDIDOS ESPECIAIS SA</t>
  </si>
  <si>
    <t>08249414</t>
  </si>
  <si>
    <t>CHARLES CALLEGARI LTDA</t>
  </si>
  <si>
    <t>20328310</t>
  </si>
  <si>
    <t>NT TRANSPORTES E REPRESENTACAO COMERCIAL LTDA</t>
  </si>
  <si>
    <t>17204894</t>
  </si>
  <si>
    <t>CJ ENGENHARIA E CONSTRUCOES LTDA</t>
  </si>
  <si>
    <t>28425409</t>
  </si>
  <si>
    <t>JUNIO CGP DISTRIDUIDORA LTDA</t>
  </si>
  <si>
    <t>26175477</t>
  </si>
  <si>
    <t>COMAHOSE  COMERCIO DE MATERIAIS HOSPITALARES E SERVICOS LTDA</t>
  </si>
  <si>
    <t>05314749</t>
  </si>
  <si>
    <t>POLIEDRO CONTADORES LTDA</t>
  </si>
  <si>
    <t>11485979</t>
  </si>
  <si>
    <t>CLINICA NEVES PSICOLOGIA E SAUDE LTDA</t>
  </si>
  <si>
    <t>34197316</t>
  </si>
  <si>
    <t>MC PORTAS LTDA</t>
  </si>
  <si>
    <t>47420496</t>
  </si>
  <si>
    <t>MAURICIO MINELLI  PECAS LTDA</t>
  </si>
  <si>
    <t>28592894</t>
  </si>
  <si>
    <t>EMPREENDIMENTOS IMOBILIARIOS DAMHA  SAO JOSE DO RIO PRETO VI  SPE LTDA</t>
  </si>
  <si>
    <t>12578482</t>
  </si>
  <si>
    <t>R A DA SERRA PRESTACAO DE SERVICOS LTDA</t>
  </si>
  <si>
    <t>19737567</t>
  </si>
  <si>
    <t>BLUEPRINT CONSTRUTORA LTDA</t>
  </si>
  <si>
    <t>31289134</t>
  </si>
  <si>
    <t>MISTRAL LOGISTICA E TRANSPORTES INTERNACIONAIS LTDA</t>
  </si>
  <si>
    <t>10844863</t>
  </si>
  <si>
    <t>REMAH TRADE EXPORTADORA E IMPORTADORA LTDA</t>
  </si>
  <si>
    <t>07219564</t>
  </si>
  <si>
    <t>ALIANCA FLORESTAL LTDA</t>
  </si>
  <si>
    <t>43303243</t>
  </si>
  <si>
    <t>BYME PRESENTES E ACESSORIOS SAO CAETANO LTDA</t>
  </si>
  <si>
    <t>44290581</t>
  </si>
  <si>
    <t>NUOVE DIREZIONI SPE  EMPREENDIMENTOS IMOBILIARIOS LTDA.</t>
  </si>
  <si>
    <t>35152014</t>
  </si>
  <si>
    <t>LOGQUIM TRANSPORTES E LOGISTICA LTDA</t>
  </si>
  <si>
    <t>10629429</t>
  </si>
  <si>
    <t>LEDA MANUTENCAO ELETRICA LTDA</t>
  </si>
  <si>
    <t>26732395</t>
  </si>
  <si>
    <t>THIAGO DE CAMARGO LTDA</t>
  </si>
  <si>
    <t>44803939</t>
  </si>
  <si>
    <t>MARCENARIA MOVEIS PLANEJADOS E DESIGN DE INTERIORES LTDA</t>
  </si>
  <si>
    <t>43076443</t>
  </si>
  <si>
    <t>FUTURA SERVICOS ADMINISTRATIVOS LTDA</t>
  </si>
  <si>
    <t>14492370</t>
  </si>
  <si>
    <t>MERIDINOX COMERCIO DE PRODUTOS DE ACO INOXIDAVEL LTDA</t>
  </si>
  <si>
    <t>04734138</t>
  </si>
  <si>
    <t>B.B.P.M.C. SERVICOS E BUFFET LTDA</t>
  </si>
  <si>
    <t>29300427</t>
  </si>
  <si>
    <t>ANTONIO CARLOS DA COSTA OLIVEIRA</t>
  </si>
  <si>
    <t>39676916</t>
  </si>
  <si>
    <t>ASSOCIACAO EDUCACIONAL CONDOR</t>
  </si>
  <si>
    <t>43353421</t>
  </si>
  <si>
    <t>MERCADO DANJU LTDA</t>
  </si>
  <si>
    <t>04589581</t>
  </si>
  <si>
    <t>T. V. DA SILVA  FABRICACAO DE BIJUTERIAS</t>
  </si>
  <si>
    <t>33304950</t>
  </si>
  <si>
    <t>NOVA ALIANCA MONTAGENS E LOCACOES LTDA</t>
  </si>
  <si>
    <t>12007566</t>
  </si>
  <si>
    <t>EXCELENCE SERVICOS DE MAODEOBRA ESPECIALIZADA LTDA.</t>
  </si>
  <si>
    <t>06199213</t>
  </si>
  <si>
    <t>AILTON ANTONIO DE SOUZA</t>
  </si>
  <si>
    <t>11845814</t>
  </si>
  <si>
    <t>ADM CONSTRUCAO E ENGENHARIA LTDA</t>
  </si>
  <si>
    <t>46500202</t>
  </si>
  <si>
    <t>TECSA ENGENHARIA E COMERCIO LTDA</t>
  </si>
  <si>
    <t>66502493</t>
  </si>
  <si>
    <t>CCPU  CONTROLE DE PRAGAS TRATAMENTOS FITOSSANITARIOS LTDA</t>
  </si>
  <si>
    <t>02495188</t>
  </si>
  <si>
    <t>PRO HOME QUALITY  COOPERATIVA DOS PROFISSIONAIS QUALIFICADOS NA AREA DA SAUDE E HOME CARE</t>
  </si>
  <si>
    <t>10800807</t>
  </si>
  <si>
    <t>CRONON MULTISERVICE SERVICOS ADMINISTRATIVOS E PESSOAIS LTDA</t>
  </si>
  <si>
    <t>36606740</t>
  </si>
  <si>
    <t>ENGETERP  CONSTRUCAO TERRAPLENAGEM E AGROPECUARIA LTDA</t>
  </si>
  <si>
    <t>08979046</t>
  </si>
  <si>
    <t>REFLO CERRADO LTDA</t>
  </si>
  <si>
    <t>30313843</t>
  </si>
  <si>
    <t>KTF SOLUCOES EM LIMPEZA E DESCARTAVEIS LTDA</t>
  </si>
  <si>
    <t>20290978</t>
  </si>
  <si>
    <t>PERSONALCAR CENTRO AUTOMOTIVO LTDA</t>
  </si>
  <si>
    <t>08915879</t>
  </si>
  <si>
    <t>BLB COMERCIAL LTDA</t>
  </si>
  <si>
    <t>43316663</t>
  </si>
  <si>
    <t>ARRUDA  INDUSTRIA E COMERCIO DE MAQUINAS E PLASTICOS LTDA</t>
  </si>
  <si>
    <t>58753450</t>
  </si>
  <si>
    <t>TOY GOLD COMERCIO LTDA</t>
  </si>
  <si>
    <t>51244769</t>
  </si>
  <si>
    <t>RICARDO TACANOBU SHIRAHAMA LTDA</t>
  </si>
  <si>
    <t>17771722</t>
  </si>
  <si>
    <t>LUZ ATUAL ILUMINACAO LTDA</t>
  </si>
  <si>
    <t>20112049</t>
  </si>
  <si>
    <t>S4 COMERCIO DE CARNES E DERIVADOS LTDA</t>
  </si>
  <si>
    <t>29929523</t>
  </si>
  <si>
    <t>ATEMIS SISTEMAS DE SEGURANCA LTDA</t>
  </si>
  <si>
    <t>56044290</t>
  </si>
  <si>
    <t>COMPANY COMERCIO DE ACESSORIOS E VIDROS LTDA</t>
  </si>
  <si>
    <t>38447895</t>
  </si>
  <si>
    <t>BM MULTIMARCAS COMERCIO LTDA</t>
  </si>
  <si>
    <t>47344909</t>
  </si>
  <si>
    <t>L E M CONSTRUCAO CIVIL LTDA</t>
  </si>
  <si>
    <t>40647910</t>
  </si>
  <si>
    <t>APS INFORMATICA E SUPRIMENTOS LTDA</t>
  </si>
  <si>
    <t>47245409</t>
  </si>
  <si>
    <t>J. TAVARES DA SILVA TRANSPORTE LTDA</t>
  </si>
  <si>
    <t>07430581</t>
  </si>
  <si>
    <t>PERCILIANA CONSTRUTORA LTDA</t>
  </si>
  <si>
    <t>35503490</t>
  </si>
  <si>
    <t>UNICORTE COMERCIO E BENEFICIAMENTO DE METAIS LTDA</t>
  </si>
  <si>
    <t>02974268</t>
  </si>
  <si>
    <t>ARMANDO SOARES DO NASCIMENTO JUNIOR LTDA</t>
  </si>
  <si>
    <t>33862143</t>
  </si>
  <si>
    <t>HEALTH MEDICAL PARTICIPACOES LTDA</t>
  </si>
  <si>
    <t>36348830</t>
  </si>
  <si>
    <t>BGN NIKIMBA TRANSPORTE LTDA</t>
  </si>
  <si>
    <t>09344231</t>
  </si>
  <si>
    <t>OXYSERV SERVICOS DE EMBALAGEM LTDA</t>
  </si>
  <si>
    <t>30705872</t>
  </si>
  <si>
    <t>STR4 TRANSPORTES &amp; LOGISTICA LTDA</t>
  </si>
  <si>
    <t>28380196</t>
  </si>
  <si>
    <t>RAVENNA COMERCIO DE EMBALAGENS LTDA</t>
  </si>
  <si>
    <t>13925504</t>
  </si>
  <si>
    <t>JLP COMERCIO E MANUTENCAO DE PRODUTOS HIDRAULICOS LTDA</t>
  </si>
  <si>
    <t>31597329</t>
  </si>
  <si>
    <t>TAVARES SERVICOS E MANUTENCOES LTDA</t>
  </si>
  <si>
    <t>23538398</t>
  </si>
  <si>
    <t>TEXTIL CORTI LESTER LTDA</t>
  </si>
  <si>
    <t>61730669</t>
  </si>
  <si>
    <t>NEW TIME TERCEIRIZACAO E TRANSPORTES LTDA</t>
  </si>
  <si>
    <t>33403864</t>
  </si>
  <si>
    <t>REDE LIVRE ESCOLHA CONSULTORIA E GESTAO LTDA</t>
  </si>
  <si>
    <t>33444810</t>
  </si>
  <si>
    <t>HEADSET MARKETING E TELEMARKETING LTDA</t>
  </si>
  <si>
    <t>22120180</t>
  </si>
  <si>
    <t>ARICINA EMPREENDIMENTOS E PARTICIPACOES LTDA.</t>
  </si>
  <si>
    <t>15444679</t>
  </si>
  <si>
    <t>IGUANA MIDIA  COMUNICACAO E EVENTOS LTDA.</t>
  </si>
  <si>
    <t>10899157</t>
  </si>
  <si>
    <t>ARIES SOLUCOES LTDA</t>
  </si>
  <si>
    <t>14582840</t>
  </si>
  <si>
    <t>ORION PAY TECNOLOGIA LTDA</t>
  </si>
  <si>
    <t>30290199</t>
  </si>
  <si>
    <t>EUREKA INDUSTRIA E COMERCIO LTDA</t>
  </si>
  <si>
    <t>59108456</t>
  </si>
  <si>
    <t>F2 INDUSTRIA METALURGICA LTDA</t>
  </si>
  <si>
    <t>09040096</t>
  </si>
  <si>
    <t>WIDMER ENGENHARIA INDUSTRIAL LTDA</t>
  </si>
  <si>
    <t>31248138</t>
  </si>
  <si>
    <t>J. R. LOPES LOCACOES</t>
  </si>
  <si>
    <t>07705829</t>
  </si>
  <si>
    <t>4X4 SEGURO  CONSULTORES ASSOCIADOS EM SEGUROS LTDA.</t>
  </si>
  <si>
    <t>14690620</t>
  </si>
  <si>
    <t>RONALDO DOS SANTOS SERVICOS DE CONCRETAGEM</t>
  </si>
  <si>
    <t>16992275</t>
  </si>
  <si>
    <t>DISTRIBUIDORA MIRO LTDA</t>
  </si>
  <si>
    <t>10528268</t>
  </si>
  <si>
    <t>KEFER CONSTRUCOES LTDA</t>
  </si>
  <si>
    <t>24163140</t>
  </si>
  <si>
    <t>PARDIX EVENTOS TRANSPORTES PRODUCOES ARTISTICAS ARQUITETURA E CULTURAIS LTDA</t>
  </si>
  <si>
    <t>31455861</t>
  </si>
  <si>
    <t>A S COMUNICACAO VISUAL LTDA</t>
  </si>
  <si>
    <t>37010919</t>
  </si>
  <si>
    <t>BILLY WILLY BUFFET INFANTIL E COMERCIO LTDA</t>
  </si>
  <si>
    <t>01181938</t>
  </si>
  <si>
    <t>IMPERIUM MENTORING LTDA</t>
  </si>
  <si>
    <t>27391065</t>
  </si>
  <si>
    <t>MELLO E RACHED CONSULTORIA LTDA</t>
  </si>
  <si>
    <t>20532011</t>
  </si>
  <si>
    <t>TRANSNILMAN TRANSPORTADORA LTDA</t>
  </si>
  <si>
    <t>53767794</t>
  </si>
  <si>
    <t>I890 PAMPLONA SPE EMPREENDIMENTOS IMOBILIARIOS LTDA.</t>
  </si>
  <si>
    <t>36706072</t>
  </si>
  <si>
    <t>JPX INDUSTRIA E COMERCIO DE EQUIPAMENTOS INDUSTRIAIS LTDA</t>
  </si>
  <si>
    <t>13404829</t>
  </si>
  <si>
    <t>ENERGY BRASIL FRANCHISING LTDA</t>
  </si>
  <si>
    <t>33748395</t>
  </si>
  <si>
    <t>HIPER CREDITO CONSULTORIA E GESTAO EMPRESARIAL LTDA</t>
  </si>
  <si>
    <t>50328220</t>
  </si>
  <si>
    <t>J.B.J. COMERCIO DE PECAS E MANUTENCOES LTDA</t>
  </si>
  <si>
    <t>23769283</t>
  </si>
  <si>
    <t>ALICE PENA TRANSPORTE E COMERCIO LTDA</t>
  </si>
  <si>
    <t>29443921</t>
  </si>
  <si>
    <t>N.TESLA SERVICOS ELETRONICOS E COMUNICACAO LTDA</t>
  </si>
  <si>
    <t>31324248</t>
  </si>
  <si>
    <t>COOKSHOP BR COMERCIO DE UTILIDADES DOMESTICAS LTDA</t>
  </si>
  <si>
    <t>40467825</t>
  </si>
  <si>
    <t>RIG VIZZION TELEVISORES LTDA.</t>
  </si>
  <si>
    <t>44068481</t>
  </si>
  <si>
    <t>FRIOPLAST COMERCIO E MANUTENCAO DE APARELHOS DE REFRIGERACAO LTDA</t>
  </si>
  <si>
    <t>20498834</t>
  </si>
  <si>
    <t>MTEXT EMPRESARIAL LTDA</t>
  </si>
  <si>
    <t>42785852</t>
  </si>
  <si>
    <t>GW METAL INDUSTRIA E COMERCIO LTDA.</t>
  </si>
  <si>
    <t>17757745</t>
  </si>
  <si>
    <t>CENTRO CULTURAL E RECREATIVO CRISTOVAO COLOMBO</t>
  </si>
  <si>
    <t>54404603</t>
  </si>
  <si>
    <t>SSM EMPREENDIMENTOS E PARTICIPACOES LTDA.</t>
  </si>
  <si>
    <t>02983037</t>
  </si>
  <si>
    <t>PROLINE NUTRICAO PET LTDA</t>
  </si>
  <si>
    <t>10350739</t>
  </si>
  <si>
    <t>JAG SISTEMAS DE PROTECAO CONTRA INCENDIO LTDA</t>
  </si>
  <si>
    <t>24854437</t>
  </si>
  <si>
    <t>BIG NUTRI SERVICOS DE ALIMENTACAO LTDA.</t>
  </si>
  <si>
    <t>41036871</t>
  </si>
  <si>
    <t>CENTERSUL  CONSTRUCOES LTDA</t>
  </si>
  <si>
    <t>18309600</t>
  </si>
  <si>
    <t>CLICK  RODO ENTREGAS LTDA</t>
  </si>
  <si>
    <t>15121491</t>
  </si>
  <si>
    <t>JR ARTE EM MDF LTDA</t>
  </si>
  <si>
    <t>23020067</t>
  </si>
  <si>
    <t>L LIMA SOLUCOES EMPRESARIAIS LTDA</t>
  </si>
  <si>
    <t>14826202</t>
  </si>
  <si>
    <t>COLMEIA VERDE DISTRIBUIDORA DE SUPLEMENTOS ALIMENTARES LTDA</t>
  </si>
  <si>
    <t>34133783</t>
  </si>
  <si>
    <t>MDFF TRANSPORTES LTDA</t>
  </si>
  <si>
    <t>22580411</t>
  </si>
  <si>
    <t>W&amp;S COMERCIO DE FRUTAS E LEGUMES LTDA</t>
  </si>
  <si>
    <t>14118761</t>
  </si>
  <si>
    <t>AMSTS ISOLAMENTOS E ANDAIMES LTDA</t>
  </si>
  <si>
    <t>44783555</t>
  </si>
  <si>
    <t>G.M COSTA PRESTADORA DE SERVICOS DE TRANSPORTES LTDA</t>
  </si>
  <si>
    <t>02496268</t>
  </si>
  <si>
    <t>MIXMAIS IMPORT COMERCIO VAREJISTA LTDA</t>
  </si>
  <si>
    <t>44796642</t>
  </si>
  <si>
    <t>D F T MOVEIS LTDA</t>
  </si>
  <si>
    <t>20070059</t>
  </si>
  <si>
    <t>MBSET INDUSTRIAL LTDA</t>
  </si>
  <si>
    <t>02034206</t>
  </si>
  <si>
    <t>COSTA JUNIOR ENGENHARIA E CONSTRUCOES LTDA</t>
  </si>
  <si>
    <t>07132942</t>
  </si>
  <si>
    <t>FREE JEANS COMERCIO DE IMPORTACAO E EXPORTACAO LTDA</t>
  </si>
  <si>
    <t>29665638</t>
  </si>
  <si>
    <t>G CONSULTORIA DE MODA LTDA</t>
  </si>
  <si>
    <t>44072304</t>
  </si>
  <si>
    <t>UNICHARQUE  INDUSTRIA E COMERCIO DE PRODUTOS ALIMENTICIOS LTDA</t>
  </si>
  <si>
    <t>10602152</t>
  </si>
  <si>
    <t>ROUTEWAY TRANSPORTES LTDA</t>
  </si>
  <si>
    <t>51280168</t>
  </si>
  <si>
    <t>MARIANNE NAZARI DE OLIVEIRA</t>
  </si>
  <si>
    <t>28245469</t>
  </si>
  <si>
    <t>TRANSTUDO TRANSPORTES LTDA</t>
  </si>
  <si>
    <t>28662418</t>
  </si>
  <si>
    <t>SERCOM COMERCIO E SERVICOS DE  REFRATARIOS LTDA</t>
  </si>
  <si>
    <t>37481431</t>
  </si>
  <si>
    <t>OMD DO BRASIL SISTEMAS E COMERCIO DE ELETRONICOS LTDA</t>
  </si>
  <si>
    <t>22874922</t>
  </si>
  <si>
    <t>AMERICAN INVESTIMENTOS E PARTICIPACOES LTDA</t>
  </si>
  <si>
    <t>11035366</t>
  </si>
  <si>
    <t>SR BRASIL AGRONEGOCIO LTDA</t>
  </si>
  <si>
    <t>45984106</t>
  </si>
  <si>
    <t>MN SYSTEM LTDA</t>
  </si>
  <si>
    <t>06999167</t>
  </si>
  <si>
    <t>V&amp;V TECNOLOGIA INDUSTRIA E COMERCIO LTDA</t>
  </si>
  <si>
    <t>11282237</t>
  </si>
  <si>
    <t>OMEGA TELAS COMERCIAL LTDA</t>
  </si>
  <si>
    <t>10483321</t>
  </si>
  <si>
    <t>SS MANUTENCAO E INSTALACAO DE EQUIPAMENTOS DE COMBATE A INCENDIO LTDA</t>
  </si>
  <si>
    <t>28159067</t>
  </si>
  <si>
    <t>GOD SERVICE SERVICOS E TRANSPORTES LTDA</t>
  </si>
  <si>
    <t>12360165</t>
  </si>
  <si>
    <t>A L S K MODA LTDA</t>
  </si>
  <si>
    <t>06317722</t>
  </si>
  <si>
    <t>EMBRAVI GESTAO EMPRESARIAL E CONSULTORIA LTDA</t>
  </si>
  <si>
    <t>28542216</t>
  </si>
  <si>
    <t>SBI FASHION LTDA</t>
  </si>
  <si>
    <t>51102869</t>
  </si>
  <si>
    <t>J E MONTAGENS  LTDA</t>
  </si>
  <si>
    <t>26678596</t>
  </si>
  <si>
    <t>GABRIEL HENRIQUE PEDROSO 49352794869</t>
  </si>
  <si>
    <t>45250538</t>
  </si>
  <si>
    <t>APICE TRADE IMPORTACAO E EXPORTACAO LTDA</t>
  </si>
  <si>
    <t>13511230</t>
  </si>
  <si>
    <t>SO1 EMPREENDIMENTOS IMOBILIARIOS SPE LTDA</t>
  </si>
  <si>
    <t>35120902</t>
  </si>
  <si>
    <t>E GALHARDO EMPREITEIRA LTDA</t>
  </si>
  <si>
    <t>15238243</t>
  </si>
  <si>
    <t>AUTO BRILHO ESTETICA AUTOMOTIVA LTDA</t>
  </si>
  <si>
    <t>00932373</t>
  </si>
  <si>
    <t>COLEGIO FENIX SANTA PAULA</t>
  </si>
  <si>
    <t>26204471</t>
  </si>
  <si>
    <t>LOTHUS PORTARIA E SERVICOS GERAIS LTDA</t>
  </si>
  <si>
    <t>33883229</t>
  </si>
  <si>
    <t>RVP DISTRIBUIDORA DE PERFIS COMPONENTES E VIDROS PARA ESQUADRIAS LTDA</t>
  </si>
  <si>
    <t>43004135</t>
  </si>
  <si>
    <t>INNOVARE IN WORK DESIGN DE MOVEIS LTDA</t>
  </si>
  <si>
    <t>47272382</t>
  </si>
  <si>
    <t>OFC INDUSTRIA E COMERCIO DE PRODUTOS PARA ESCRITORIO LTDA</t>
  </si>
  <si>
    <t>04756408</t>
  </si>
  <si>
    <t>IPI - Receita da dívida ativa | R D Ativa - Glosa de Compensação Previdenciária</t>
  </si>
  <si>
    <t>STS SERVICOS DE TRANSITO E SINALIZACAO LTDA</t>
  </si>
  <si>
    <t>29300055</t>
  </si>
  <si>
    <t>CIVA &amp; CIVA CARS LTDA</t>
  </si>
  <si>
    <t>04156885</t>
  </si>
  <si>
    <t>ALPE INDUSTRIA E COM DE MOVEIS E ESQUADRIAS LTDA</t>
  </si>
  <si>
    <t>44749893</t>
  </si>
  <si>
    <t>FULL  POWER COMERCIO E CONFECCOES LTDA.</t>
  </si>
  <si>
    <t>03765071</t>
  </si>
  <si>
    <t>CURIO AGROPECUARIA LTDA</t>
  </si>
  <si>
    <t>31781920</t>
  </si>
  <si>
    <t>BIG SABOR INDUSTRIA E COMERCIO DE CONGELADOS LTDA</t>
  </si>
  <si>
    <t>01681606</t>
  </si>
  <si>
    <t>CENTRO EDUCATIVO DE ENSINO MEDIO DEGRAU LTDA</t>
  </si>
  <si>
    <t>07706868</t>
  </si>
  <si>
    <t>ESCOLHA LOGISTICA E TRANSPORTES LTDA</t>
  </si>
  <si>
    <t>22635476</t>
  </si>
  <si>
    <t>VLADIMIR UMBELINO DE OLIVEIRA TRANSPORTES</t>
  </si>
  <si>
    <t>71646574</t>
  </si>
  <si>
    <t>F. R. DOS REIS ARTEFATOS DE COURO LTDA</t>
  </si>
  <si>
    <t>13996605</t>
  </si>
  <si>
    <t>JET CLASS AVIATION S.A.</t>
  </si>
  <si>
    <t>29934688</t>
  </si>
  <si>
    <t>DIARADESENVOLVIMENTO IMOBILIARIO ARACARIGUAMA LTDA.</t>
  </si>
  <si>
    <t>13639913</t>
  </si>
  <si>
    <t>IBATANQUES INDUSTRIAL DE IMPLEMENTOS RODOVIARIOS LTDA</t>
  </si>
  <si>
    <t>07726061</t>
  </si>
  <si>
    <t>ART FINAL MANUSEIOS E ACABAMENTOS LTDA</t>
  </si>
  <si>
    <t>15618553</t>
  </si>
  <si>
    <t>SELL  MAC MAQUINAS E EQUIPAMENTOS LTDA</t>
  </si>
  <si>
    <t>00022022</t>
  </si>
  <si>
    <t>LIMA ENGENHARIA E ENERGIA SOLAR LTDA</t>
  </si>
  <si>
    <t>25142569</t>
  </si>
  <si>
    <t>SPEED GUINCHOS TRANSPORTES LTDA</t>
  </si>
  <si>
    <t>10950957</t>
  </si>
  <si>
    <t>COMERCIO VAREJISTA E ATACADISTA E DISTRIBUIDORA DE OVOS MARIA GRANDE LTDA</t>
  </si>
  <si>
    <t>37591792</t>
  </si>
  <si>
    <t>MILLENIUM MATERIAL DE CONSTRUCAO E SERVICOS LTDA</t>
  </si>
  <si>
    <t>38427197</t>
  </si>
  <si>
    <t>AW ENGENHARIA LTDA</t>
  </si>
  <si>
    <t>22447898</t>
  </si>
  <si>
    <t>PROMOLINK MARKETING PROMOCIONAL LTDA.</t>
  </si>
  <si>
    <t>11364531</t>
  </si>
  <si>
    <t>DEMOLIDORA SDL LTDA</t>
  </si>
  <si>
    <t>48262319</t>
  </si>
  <si>
    <t>ONIX PLASTIC INDUSTRIA E COMERCIO LTDA</t>
  </si>
  <si>
    <t>72995392</t>
  </si>
  <si>
    <t>NEW ESQUADRIAS METALICAS LTDA</t>
  </si>
  <si>
    <t>35002441</t>
  </si>
  <si>
    <t>LEDWARE TECNOLOGIA EM INFORMATICA LTDA</t>
  </si>
  <si>
    <t>10886933</t>
  </si>
  <si>
    <t>CENTRO DE TECNOLOGIA INTELIGENTE DE SEGURANCA FUTURA</t>
  </si>
  <si>
    <t>26122600</t>
  </si>
  <si>
    <t>S. JOTA TRANSPORTES LTDA</t>
  </si>
  <si>
    <t>50158482</t>
  </si>
  <si>
    <t>LETTER CONSULTING AUDITORIA GESTAO INVESTIMENTOS E PARTICIPACOES LTDA</t>
  </si>
  <si>
    <t>11194400</t>
  </si>
  <si>
    <t>MOJIANA CONSTRUCOES LTDA</t>
  </si>
  <si>
    <t>27787450</t>
  </si>
  <si>
    <t>GABRIELLE PASTEGA EMPREENDIMENTOS COMERCIAIS LTDA</t>
  </si>
  <si>
    <t>47112757</t>
  </si>
  <si>
    <t>SOCIEDADE RECREATIVA E DE ESPORTES DE RIBEIRAO PRETO</t>
  </si>
  <si>
    <t>55985857</t>
  </si>
  <si>
    <t>MARCOOL SERVICOS ADMINISTRATIVOS LTDA</t>
  </si>
  <si>
    <t>47351744</t>
  </si>
  <si>
    <t>DROPJET LAVA AUTOS LTDA</t>
  </si>
  <si>
    <t>26281925</t>
  </si>
  <si>
    <t>POSTO AMERICA DE RIBEIRAO LTDA</t>
  </si>
  <si>
    <t>10579724</t>
  </si>
  <si>
    <t>CHINA FAST DELIVERY ALIMENTOS LTDA</t>
  </si>
  <si>
    <t>01476487</t>
  </si>
  <si>
    <t>UPCON 32 EMPREENDIMENTOS IMOBILIARIOS SPE LTDA</t>
  </si>
  <si>
    <t>33590708</t>
  </si>
  <si>
    <t>ENGETUB COMERCIO E SERVICOS EM BATERIA TRACIONARIA LTDA</t>
  </si>
  <si>
    <t>09407185</t>
  </si>
  <si>
    <t>EGBX CONSTRUTORA LTDA</t>
  </si>
  <si>
    <t>29211033</t>
  </si>
  <si>
    <t>VEM Q TEM  MERCEARIA SS LTDA</t>
  </si>
  <si>
    <t>40170065</t>
  </si>
  <si>
    <t>D R T DISTRIBUIDORA DE ARTIGOS PARA CASA LTDA</t>
  </si>
  <si>
    <t>11164349</t>
  </si>
  <si>
    <t>RDF SERVICOS DE GUINCHOS LTDA</t>
  </si>
  <si>
    <t>44624552</t>
  </si>
  <si>
    <t>LIGHT MARKET IMPORTACAO E EXPORTACAO LTDA</t>
  </si>
  <si>
    <t>44005483</t>
  </si>
  <si>
    <t>21.942.736 MARCIO TEIXEIRA BASTOS</t>
  </si>
  <si>
    <t>21942736</t>
  </si>
  <si>
    <t>REDE LOCAL DE PRODUTOS ALIMENTICIOS LTDA</t>
  </si>
  <si>
    <t>06227913</t>
  </si>
  <si>
    <t>RACINE DO BRASIL PRODUTOS ALIMENTICIOS LTDA</t>
  </si>
  <si>
    <t>08778562</t>
  </si>
  <si>
    <t>VITAL SERVICOS TERCEIRIZADOS LTDA</t>
  </si>
  <si>
    <t>24765545</t>
  </si>
  <si>
    <t>TRANSFRET LOCACAO E SERVICOS LTDA</t>
  </si>
  <si>
    <t>11293718</t>
  </si>
  <si>
    <t>MYV TEAM MARKETING E LANCAMENTOS DIGITAIS LTDA.</t>
  </si>
  <si>
    <t>41767525</t>
  </si>
  <si>
    <t>DORIVAL SOARES DE OLIVEIRA</t>
  </si>
  <si>
    <t>17744838</t>
  </si>
  <si>
    <t>MOBILI LUDVICH INDUSTRIA DE MOVEIS LTDA</t>
  </si>
  <si>
    <t>21218197</t>
  </si>
  <si>
    <t>MTOP FRANQUIAS LTDA</t>
  </si>
  <si>
    <t>29408289</t>
  </si>
  <si>
    <t>MARTIN LOGISTICA APOIO OPERACIONAL LTDA</t>
  </si>
  <si>
    <t>37810845</t>
  </si>
  <si>
    <t>RETHEC PROCESSOS TECNICOS LTDA</t>
  </si>
  <si>
    <t>17058585</t>
  </si>
  <si>
    <t>WODEN INDUSTRIA E COMERCIO E SERVICOS LTDA</t>
  </si>
  <si>
    <t>16921820</t>
  </si>
  <si>
    <t>LORIEL DUARTE GOMES</t>
  </si>
  <si>
    <t>18581403</t>
  </si>
  <si>
    <t>TRIBAL X  PRODUCAO E IMAGEM LTDA</t>
  </si>
  <si>
    <t>09505626</t>
  </si>
  <si>
    <t>YKP SOLUCOES DE NEGOCIOS E DE TI LTDA</t>
  </si>
  <si>
    <t>28982616</t>
  </si>
  <si>
    <t>GABRIEL ANGELO BITTENCOURT DE ARAUJO LTDA</t>
  </si>
  <si>
    <t>31845642</t>
  </si>
  <si>
    <t>CASA POMPEIA LTDA</t>
  </si>
  <si>
    <t>33056483</t>
  </si>
  <si>
    <t>DSPLUG COMERCIO LTDA</t>
  </si>
  <si>
    <t>39249475</t>
  </si>
  <si>
    <t>SENNY CONSTRUCOES LTDA</t>
  </si>
  <si>
    <t>44264543</t>
  </si>
  <si>
    <t>PAC. ADMINISTRADORA CARD E PROMOCOES LTDA</t>
  </si>
  <si>
    <t>42930977</t>
  </si>
  <si>
    <t>MARIANA NEVES DE ALENCAR LOPES</t>
  </si>
  <si>
    <t>22494812</t>
  </si>
  <si>
    <t>LUIS ARMANDO FARIAS DE LION</t>
  </si>
  <si>
    <t>08503319</t>
  </si>
  <si>
    <t>SILVANA CRISTIANO DOS SANTOS SILVA SERVICOS DE TRANSPORTES LTDA.</t>
  </si>
  <si>
    <t>05687559</t>
  </si>
  <si>
    <t>BRESSIL TRANSPORTES LTDA</t>
  </si>
  <si>
    <t>23530951</t>
  </si>
  <si>
    <t>W W A ENGENHARIA LTDA</t>
  </si>
  <si>
    <t>23741172</t>
  </si>
  <si>
    <t>WEST BALI HAI EMPREENDIMENTOS IMOBILIARIOS LTDA</t>
  </si>
  <si>
    <t>13045507</t>
  </si>
  <si>
    <t>PTF ALIMENTACAO LTDA</t>
  </si>
  <si>
    <t>00156618</t>
  </si>
  <si>
    <t>VLC OBRAS DE ACABAMENTO LTDA</t>
  </si>
  <si>
    <t>43331649</t>
  </si>
  <si>
    <t>TR FLAN COMERCIO E INDUSTRIA DE ACO LTDA</t>
  </si>
  <si>
    <t>10467863</t>
  </si>
  <si>
    <t>PASQUETTA E PASQUETTA TELHAS LTDA</t>
  </si>
  <si>
    <t>05140012</t>
  </si>
  <si>
    <t>TRANSTEIO  LOCACAO DE MAQUINAS EQUIPAMENTOS E SERVICOS LTDA</t>
  </si>
  <si>
    <t>48790103</t>
  </si>
  <si>
    <t>GRUPO PIMENTEL COSTA PARTICIPACOES EMPREENDIMENTOS E TECNOLOGIA LTDA</t>
  </si>
  <si>
    <t>14362805</t>
  </si>
  <si>
    <t>ED. SERVICOS ADMINISTRATIVOS LTDA</t>
  </si>
  <si>
    <t>17204235</t>
  </si>
  <si>
    <t>CMPNY COMERCIO E SERVICOS LTDA</t>
  </si>
  <si>
    <t>42384916</t>
  </si>
  <si>
    <t>BRASPALMA AGROINDUSTRIAL LTDA</t>
  </si>
  <si>
    <t>05040384</t>
  </si>
  <si>
    <t>VAZ CONSTRUCOES LTDA</t>
  </si>
  <si>
    <t>49477577</t>
  </si>
  <si>
    <t>AURORA INDUSTRIA E COMERCIO DE PRODUTOS FUNDIDOS LTDA</t>
  </si>
  <si>
    <t>13693873</t>
  </si>
  <si>
    <t>PEDRO RENATO DE ARAUJO RIBEIRO 42943513814</t>
  </si>
  <si>
    <t>40954929</t>
  </si>
  <si>
    <t>OPTICA TECNICA DE INDAIATUBA LTDA</t>
  </si>
  <si>
    <t>13460394</t>
  </si>
  <si>
    <t>MONACO SERVICOS DE CONSULTORIA LTDA</t>
  </si>
  <si>
    <t>02265792</t>
  </si>
  <si>
    <t>MP DA SILVA COMERCIO</t>
  </si>
  <si>
    <t>46962804</t>
  </si>
  <si>
    <t>SPFIBER SERVICOS DE IMPLANTACAO E MANUTENCAO DE REDES DE TELECOMUNICACOES LTDA.</t>
  </si>
  <si>
    <t>23059303</t>
  </si>
  <si>
    <t>RAPIDO COMERCIO DE HORTIFRUTIGRANJEIROS E TRANSPORTES DIALAN LTDA</t>
  </si>
  <si>
    <t>09649608</t>
  </si>
  <si>
    <t>ADMINISTRADORA E CONSTRUTORA SOMA LTDA</t>
  </si>
  <si>
    <t>47089297</t>
  </si>
  <si>
    <t>CICLO SERVICOS INTELIGENTES E CONSULTORIA EM SUSTENTABILIDADE LTDA</t>
  </si>
  <si>
    <t>38234430</t>
  </si>
  <si>
    <t>TEC ENGENHARIA COMERCIO E SERVICOS LTDA</t>
  </si>
  <si>
    <t>32286525</t>
  </si>
  <si>
    <t>STAALFER ESTRUTURAS METALICAS LTDA</t>
  </si>
  <si>
    <t>21140552</t>
  </si>
  <si>
    <t>COBERVICKAS ENGENHARIA COMERCIO E PRESTADORA DE SERVICOS LTDA</t>
  </si>
  <si>
    <t>05267678</t>
  </si>
  <si>
    <t>SEBASTIAO CARLOS PAZZETO</t>
  </si>
  <si>
    <t>01603996</t>
  </si>
  <si>
    <t>MIMO TRANSPORTES TURISMO E EVENTOS LTDA</t>
  </si>
  <si>
    <t>26383895</t>
  </si>
  <si>
    <t>IRMANDADE DA SANTA CASA DE MIS SAO VICENTE DE PAULO</t>
  </si>
  <si>
    <t>54344833</t>
  </si>
  <si>
    <t>AMIXXAM SISTEMAS DE PROTECAO E SERVICOS LTDA</t>
  </si>
  <si>
    <t>07287934</t>
  </si>
  <si>
    <t>UNIOXY COMERCIO IMPORTACAO E EXPORTACAO LTDA</t>
  </si>
  <si>
    <t>05671215</t>
  </si>
  <si>
    <t>NSA AUTOMACAO LTDA</t>
  </si>
  <si>
    <t>22568162</t>
  </si>
  <si>
    <t>MONTECHIESI CUNHA METALURGICA LTDA</t>
  </si>
  <si>
    <t>29321027</t>
  </si>
  <si>
    <t>CONSTRUIZA CONSTRUCOES E REFORMAS LTDA</t>
  </si>
  <si>
    <t>17221688</t>
  </si>
  <si>
    <t>A. C. M. D. PRESTACAO DE SERVICOS LTDA</t>
  </si>
  <si>
    <t>04543719</t>
  </si>
  <si>
    <t>FRIGORIFICO VILMON LTDA</t>
  </si>
  <si>
    <t>07105908</t>
  </si>
  <si>
    <t>L C SUPERMERCADOS OLIMPIA LTDA</t>
  </si>
  <si>
    <t>19578260</t>
  </si>
  <si>
    <t>GOURMET SPORTS HOSPITALITY SERVICOS DE ALIMENTACAO LTDA</t>
  </si>
  <si>
    <t>18437149</t>
  </si>
  <si>
    <t>BETHA PINTURAS SERVICOS E COMERCIO LTDA</t>
  </si>
  <si>
    <t>46336139</t>
  </si>
  <si>
    <t>AUTO POSTO MONEZI LTDA</t>
  </si>
  <si>
    <t>14650126</t>
  </si>
  <si>
    <t>CAMBOINHAS INCORPORACOES LTDA</t>
  </si>
  <si>
    <t>10250179</t>
  </si>
  <si>
    <t>Receita da dívida ativa - SPU</t>
  </si>
  <si>
    <t>MARBOW RESINAS LTDA</t>
  </si>
  <si>
    <t>08970866</t>
  </si>
  <si>
    <t>SP CAPACHOS PERSONALIZADOS LTDA</t>
  </si>
  <si>
    <t>23944626</t>
  </si>
  <si>
    <t>JOBEN ENTERTAINMENT BAR LTDA</t>
  </si>
  <si>
    <t>32206867</t>
  </si>
  <si>
    <t>KENOTRACTOR COMERCIO DE PECAS NOVAS LTDA</t>
  </si>
  <si>
    <t>33678875</t>
  </si>
  <si>
    <t>SUD TRANSPORTES DE CARGAS LTDA</t>
  </si>
  <si>
    <t>29063677</t>
  </si>
  <si>
    <t>EGC COMERCIO E REPRESENTACAO LTDA</t>
  </si>
  <si>
    <t>48128788</t>
  </si>
  <si>
    <t>SINDICATO DOS CONDUTORES AUTONOMOS DE VEICULOS RODOVIARIOS DE SAO PAULO</t>
  </si>
  <si>
    <t>61594164</t>
  </si>
  <si>
    <t>ZAP INSTALACAO E MANUTENCAO ELETRICA RIO PRETO LTDA</t>
  </si>
  <si>
    <t>22480916</t>
  </si>
  <si>
    <t>FOURPLUS HOTEIS E TURISMO LTDA</t>
  </si>
  <si>
    <t>07446383</t>
  </si>
  <si>
    <t>SIKA MIX INDUSTRIA E COMERCIO DE PECAS PARA BETONEIRAS LTDA</t>
  </si>
  <si>
    <t>02354269</t>
  </si>
  <si>
    <t>JEMP MONTAGENS E DESMONTAGENS INDUSTRIAIS LTDA.</t>
  </si>
  <si>
    <t>21484320</t>
  </si>
  <si>
    <t>PLATAFORT LOCACAO E COMERCIO DE EQUIPAMENTOS LTDA</t>
  </si>
  <si>
    <t>18064120</t>
  </si>
  <si>
    <t>RAMIREZ FACILITIES E VIGILANCIA LTDA</t>
  </si>
  <si>
    <t>42026410</t>
  </si>
  <si>
    <t>IMPERIAL MUDAS LTDA</t>
  </si>
  <si>
    <t>15351738</t>
  </si>
  <si>
    <t>MOVEIS REGIANI JUNQUEIROPOLIS LTDA</t>
  </si>
  <si>
    <t>04700036</t>
  </si>
  <si>
    <t>FASE  1 COMUNICACAO VISUAL SP03 LTDA</t>
  </si>
  <si>
    <t>34331999</t>
  </si>
  <si>
    <t>GRAIN ADMINISTRACAO E EVENTOS LTDA</t>
  </si>
  <si>
    <t>21045940</t>
  </si>
  <si>
    <t>PLESSEY SERVICOS DE TELECOMUNICACOES LTDA</t>
  </si>
  <si>
    <t>04945102</t>
  </si>
  <si>
    <t>CENTRO CULTURAL BRASIL ESTADOS UNIDOS DE CAMPINAS</t>
  </si>
  <si>
    <t>46023214</t>
  </si>
  <si>
    <t>FULL TIME SERVICE CONTROLE DE PORTARIA E LIMPEZA LTDA</t>
  </si>
  <si>
    <t>12446537</t>
  </si>
  <si>
    <t>JNA COMERCIAL IMPORTACAO E EXPORTACAO DE FERRAMENTAS LTDA</t>
  </si>
  <si>
    <t>23431536</t>
  </si>
  <si>
    <t>L. F. MADEIRAS LTDA</t>
  </si>
  <si>
    <t>15038689</t>
  </si>
  <si>
    <t>FBR ROLAMENTOS COMERCIO E IMPORTACAO LTDA</t>
  </si>
  <si>
    <t>27390687</t>
  </si>
  <si>
    <t>ROCHA &amp; RAMOS NUCLEO DE PSICOLOGIA E APRENDIZADO LTDA</t>
  </si>
  <si>
    <t>14395544</t>
  </si>
  <si>
    <t>LION PROMOCOES PRODUCOES &amp; EVENTOS EIRELI</t>
  </si>
  <si>
    <t>27026641</t>
  </si>
  <si>
    <t>CASA GIARDINO LTDA</t>
  </si>
  <si>
    <t>44017305</t>
  </si>
  <si>
    <t>ALEXANDER BUENO MOTTA SERVICOS</t>
  </si>
  <si>
    <t>15051864</t>
  </si>
  <si>
    <t>WS INDUSTRIA E COMERCIO LTDA</t>
  </si>
  <si>
    <t>67525576</t>
  </si>
  <si>
    <t>LENA &amp; CIA. LTDA</t>
  </si>
  <si>
    <t>43467547</t>
  </si>
  <si>
    <t>IN VITRO DIAGNOSTICO ESPECIALIZADO LTDA</t>
  </si>
  <si>
    <t>01660416</t>
  </si>
  <si>
    <t>AUTO POSTO MP DE SJCAMPOS LTDA</t>
  </si>
  <si>
    <t>05418170</t>
  </si>
  <si>
    <t>MEDELIN GESTAO E SAUDE LTDA</t>
  </si>
  <si>
    <t>46465232</t>
  </si>
  <si>
    <t>M.J.R DA SILVA CONSTRUCOES</t>
  </si>
  <si>
    <t>34075676</t>
  </si>
  <si>
    <t>IDG TECNOLOGIA E SOLUCOES LTDA</t>
  </si>
  <si>
    <t>11062017</t>
  </si>
  <si>
    <t>PRISCILLA BORZI NAKAMURA</t>
  </si>
  <si>
    <t>20301369</t>
  </si>
  <si>
    <t>GTEC SERVICOS INDUSTRIAIS LTDA</t>
  </si>
  <si>
    <t>23797940</t>
  </si>
  <si>
    <t>GRAMOLA FUNDICAO LTDA</t>
  </si>
  <si>
    <t>68418599</t>
  </si>
  <si>
    <t>REIS E RIBEIRO TREINAMENTOS LTDA</t>
  </si>
  <si>
    <t>31871265</t>
  </si>
  <si>
    <t>ALN SCHENEIDER SERVICOS GERAIS</t>
  </si>
  <si>
    <t>33398719</t>
  </si>
  <si>
    <t>SELTE SERVICOS ELETRICOS TELEFONICOS LTDA</t>
  </si>
  <si>
    <t>50708700</t>
  </si>
  <si>
    <t>WSA  AR CONDICIONADO LTDA</t>
  </si>
  <si>
    <t>44006775</t>
  </si>
  <si>
    <t>LUANA CRISTINA GARCIA TRANSPORTES</t>
  </si>
  <si>
    <t>39541593</t>
  </si>
  <si>
    <t>AQUARIUM COMERCIO DE ARTIGOS DE USO PESSOAL E DOMESTICO LTDA</t>
  </si>
  <si>
    <t>13745790</t>
  </si>
  <si>
    <t>UPCON 33 EMPREENDIMENTOS IMOBILIARIOS SPE LTDA</t>
  </si>
  <si>
    <t>33518766</t>
  </si>
  <si>
    <t>PARTS &amp; TOOLS INDUSTRIA E COMERCIO DE PECAS LTDA</t>
  </si>
  <si>
    <t>00359084</t>
  </si>
  <si>
    <t>AMBIENTE LEGAL CONSULTORIA AMBIENTAL LTDA</t>
  </si>
  <si>
    <t>17848842</t>
  </si>
  <si>
    <t>WAGNER DA SILVA SONORIZACAO</t>
  </si>
  <si>
    <t>06008732</t>
  </si>
  <si>
    <t>CRD COMERCIO E SERVICOS DE SALAS LIMPAS LTDA</t>
  </si>
  <si>
    <t>33580557</t>
  </si>
  <si>
    <t>FABIANO FERRARI DO PINHO SOCIEDADE INDIVIDUAL DE ADVOCACIA</t>
  </si>
  <si>
    <t>34893680</t>
  </si>
  <si>
    <t>TRANSPORTADORA VALE DA SERRA LTDA</t>
  </si>
  <si>
    <t>01877595</t>
  </si>
  <si>
    <t>6 ENERGY SERVICOS E INSTALACOES LTDA</t>
  </si>
  <si>
    <t>23443886</t>
  </si>
  <si>
    <t>W. S. DA SILVA GESSO</t>
  </si>
  <si>
    <t>35637810</t>
  </si>
  <si>
    <t>TREEBIO SOLUCOES LTDA</t>
  </si>
  <si>
    <t>01411625</t>
  </si>
  <si>
    <t>TS PROMOCOES E EVENTOS LTDA</t>
  </si>
  <si>
    <t>39359485</t>
  </si>
  <si>
    <t>V3 EDIFICACOES LTDA.</t>
  </si>
  <si>
    <t>25224854</t>
  </si>
  <si>
    <t>TASTY SP ELDORADO MARKET PROMOCOES E EVENTOS LTDA</t>
  </si>
  <si>
    <t>41936821</t>
  </si>
  <si>
    <t>ITALCABOS LTDA</t>
  </si>
  <si>
    <t>01784833</t>
  </si>
  <si>
    <t>DANILO TRANSPORTE E LOGISTICA LTDA</t>
  </si>
  <si>
    <t>36066626</t>
  </si>
  <si>
    <t>CRISTALERIA MUNDIAL COMERCIO DE VIDROS LTDA</t>
  </si>
  <si>
    <t>67907972</t>
  </si>
  <si>
    <t>LLF BASE ATENDIMENTO ESPECIALIZADO LTDA</t>
  </si>
  <si>
    <t>42929305</t>
  </si>
  <si>
    <t>SPRAYMASTER LTDA</t>
  </si>
  <si>
    <t>07078869</t>
  </si>
  <si>
    <t>FLAMBOYANT ASSISTENCIA GERIATRICA LTDA</t>
  </si>
  <si>
    <t>21028470</t>
  </si>
  <si>
    <t>MURANO COMERCIAL LTDA</t>
  </si>
  <si>
    <t>52632228</t>
  </si>
  <si>
    <t>BELMAX GESTAO ADMINISTRATIVA LTDA</t>
  </si>
  <si>
    <t>08235185</t>
  </si>
  <si>
    <t>VICTOR IGNACIO PINTO TRANSPORTES</t>
  </si>
  <si>
    <t>23102919</t>
  </si>
  <si>
    <t>GARDEN QUIMICA INDUSTRIA E COMERCIO LTDA</t>
  </si>
  <si>
    <t>67666834</t>
  </si>
  <si>
    <t>RHOMEGA TRANSPORTES LTDA</t>
  </si>
  <si>
    <t>07458223</t>
  </si>
  <si>
    <t>JOAO DE BARRO VINHEDO ADMINISTRADORA LTDA</t>
  </si>
  <si>
    <t>47210216</t>
  </si>
  <si>
    <t>TOP PAV ENGENHARIA LTDA</t>
  </si>
  <si>
    <t>17884936</t>
  </si>
  <si>
    <t>STY X COMERCIO IMPORTACAO E EXPORTACAO DE COSMETICOS LTDA</t>
  </si>
  <si>
    <t>22569003</t>
  </si>
  <si>
    <t>C R A DA SILVEIRA CONSTRUCAO CIVIL</t>
  </si>
  <si>
    <t>23758242</t>
  </si>
  <si>
    <t>MRS ALIMENTACAO LTDA</t>
  </si>
  <si>
    <t>43664707</t>
  </si>
  <si>
    <t>BOULEVARD PREMIUM SERVICOS AUTOMOTIVOS LTDA</t>
  </si>
  <si>
    <t>49068941</t>
  </si>
  <si>
    <t>PERICOCO COMUNICACAO E MIDIA DIGITAL LTDA</t>
  </si>
  <si>
    <t>26354499</t>
  </si>
  <si>
    <t>MAFIZA ENGENHARIA E INFRAESTRUTURA LTDA</t>
  </si>
  <si>
    <t>12370264</t>
  </si>
  <si>
    <t>SMART PRODUCOES E COMUNICACOES LTDA</t>
  </si>
  <si>
    <t>01382574</t>
  </si>
  <si>
    <t>SOLUCAO COMERCIO DE ELETRONICOS LTDA</t>
  </si>
  <si>
    <t>37951643</t>
  </si>
  <si>
    <t>KDV INDUSTRIA COMERCIO DE EQUIPAMENTOS E ACESSORIOS DE MEDIDA TESTE E CONTROLE LTDA</t>
  </si>
  <si>
    <t>07348362</t>
  </si>
  <si>
    <t>JW NEVES LIMPEZA E PORTARIA LTDA.</t>
  </si>
  <si>
    <t>17101290</t>
  </si>
  <si>
    <t>ACL CASELLATO GODINHO TRANSPORTES</t>
  </si>
  <si>
    <t>28392270</t>
  </si>
  <si>
    <t>J.SANTOS DISTRIBUIDORA LTDA</t>
  </si>
  <si>
    <t>15236737</t>
  </si>
  <si>
    <t>SIMPLES COMERCIO IMPORTACAO E EXPORTACAO LTDA</t>
  </si>
  <si>
    <t>09551062</t>
  </si>
  <si>
    <t>CRIATIVA TRANSPORTES E LOGISTICA LTDA</t>
  </si>
  <si>
    <t>60372380</t>
  </si>
  <si>
    <t>TONGUE COMERCIAL LTDA</t>
  </si>
  <si>
    <t>57403974</t>
  </si>
  <si>
    <t>M &amp; J ADMINISTRACAO DE BENS E IMOVEIS FAMILIARES LTDA</t>
  </si>
  <si>
    <t>50514360</t>
  </si>
  <si>
    <t>PLINIO DOS SANTOS LEGNARI JUNIOR</t>
  </si>
  <si>
    <t>01770498</t>
  </si>
  <si>
    <t>SANTO EXPEDITO INDUSTRIA DE PAPEIS LTDA</t>
  </si>
  <si>
    <t>01010258</t>
  </si>
  <si>
    <t>NACIONAL CONSTRUTORA LTDA</t>
  </si>
  <si>
    <t>06148169</t>
  </si>
  <si>
    <t>TGW COMERCIO E SERVICOS LTDA</t>
  </si>
  <si>
    <t>11377436</t>
  </si>
  <si>
    <t>DIAMANTE AZUL PARTICIPACOES E COMERCIO EXTERIOR LTDA</t>
  </si>
  <si>
    <t>71772149</t>
  </si>
  <si>
    <t>VALE DOS VENTOS ESPECIARIAS PIMENTAS E REPRESENTACAO LTDA</t>
  </si>
  <si>
    <t>47150175</t>
  </si>
  <si>
    <t>VALMATECH MANUTENCAO E REPAROS DE VALVULAS LTDA</t>
  </si>
  <si>
    <t>32241131</t>
  </si>
  <si>
    <t>LEANBIC SYSTEMS LTDA</t>
  </si>
  <si>
    <t>20793619</t>
  </si>
  <si>
    <t>MCD MAGAZINE LTDA</t>
  </si>
  <si>
    <t>55812028</t>
  </si>
  <si>
    <t>SERPLANCO SERVICO FLORESTAL LTDA</t>
  </si>
  <si>
    <t>43819983</t>
  </si>
  <si>
    <t>ENGEFAB  FABRICACAO E MONTAGENS DE EQUIPAMENTOS INDUSTRIAIS LTDA.</t>
  </si>
  <si>
    <t>28053401</t>
  </si>
  <si>
    <t>SERCOM REFRATARIOS E ISOLAMENTOS TERMICOS LTDA</t>
  </si>
  <si>
    <t>50914466</t>
  </si>
  <si>
    <t>ASSOCIACAO HOSPITAL PERSONAL CUIDADOS ESPECIAIS</t>
  </si>
  <si>
    <t>08620828</t>
  </si>
  <si>
    <t>HOSPITAL NOVA REABILITACAO SAUDE LTDA</t>
  </si>
  <si>
    <t>37085334</t>
  </si>
  <si>
    <t>CST EMBALAGENS COMERCIAL LTDA</t>
  </si>
  <si>
    <t>08702699</t>
  </si>
  <si>
    <t>MI CONSTRUTORA E ENGENHARIA LTDA</t>
  </si>
  <si>
    <t>23837076</t>
  </si>
  <si>
    <t>JACOBER CALDEIRARIA LTDA</t>
  </si>
  <si>
    <t>13361626</t>
  </si>
  <si>
    <t>RESTAURANTE CANDIDO CASTEJON LTDA</t>
  </si>
  <si>
    <t>60199288</t>
  </si>
  <si>
    <t>IMPERIO USINAGEM LTDA</t>
  </si>
  <si>
    <t>41975676</t>
  </si>
  <si>
    <t>COSBRASIL INDUSTRIA E COMERCIO DE COSMETICOS LTDA</t>
  </si>
  <si>
    <t>04258845</t>
  </si>
  <si>
    <t>BEBIDA NA PORTA COMERCIO DE BEBIDAS LTDA</t>
  </si>
  <si>
    <t>31586743</t>
  </si>
  <si>
    <t>ASPRO PLASTIC INDUSTRIA E COMERCIO DE ARTIGOS PLASTICOS E FERRAMENTARIA LTDA</t>
  </si>
  <si>
    <t>72904998</t>
  </si>
  <si>
    <t>L&amp;D LOUIS DEMOLICAO E TERRAPLANAGEM LTDA</t>
  </si>
  <si>
    <t>35809828</t>
  </si>
  <si>
    <t>EXPRESSO ADAMANTINA LTDA</t>
  </si>
  <si>
    <t>43004159</t>
  </si>
  <si>
    <t>RTM COMERCIO DE PRESENTES CORPORATIVOS LTDA</t>
  </si>
  <si>
    <t>45048230</t>
  </si>
  <si>
    <t>IBTEC SERVICOS E COMERCIO DE CONSTRUCAO CIVIL LTDA</t>
  </si>
  <si>
    <t>06301414</t>
  </si>
  <si>
    <t>IBRAVIR INDUSTRIA BRASILEIRA DE VIDROS E REFRATARIOS LTDA</t>
  </si>
  <si>
    <t>59122663</t>
  </si>
  <si>
    <t>FWS ARICANDUVA PROMOCOES E EVENTOS LTDA</t>
  </si>
  <si>
    <t>42977351</t>
  </si>
  <si>
    <t>SISTEMAS DE FLUXOS BRASIL INDUSTRIA E COMERCIO  LTDA</t>
  </si>
  <si>
    <t>01510736</t>
  </si>
  <si>
    <t>L DA SILVA TRIGUEIRO COMERCIO VAREJISTA DE VARIEDADES LTDA</t>
  </si>
  <si>
    <t>41625643</t>
  </si>
  <si>
    <t>COMPACD TEJANNY SERVICOS LTDA</t>
  </si>
  <si>
    <t>49964003</t>
  </si>
  <si>
    <t>JULIO ESTEFANO CONSULTORIA IMOBILIARIA LTDA</t>
  </si>
  <si>
    <t>31378224</t>
  </si>
  <si>
    <t>POPULAR TRANSPORTES LTDA</t>
  </si>
  <si>
    <t>22056141</t>
  </si>
  <si>
    <t>PRINCE MONTAGEM DE CAMA BOX LTDA</t>
  </si>
  <si>
    <t>09422383</t>
  </si>
  <si>
    <t>CLM CAPITAL PARTICIPACOES LTDA</t>
  </si>
  <si>
    <t>10309905</t>
  </si>
  <si>
    <t>VITOR LEAL FILIZZOLA FILHO TRANSPORTES LTDA</t>
  </si>
  <si>
    <t>22782421</t>
  </si>
  <si>
    <t>J R CABRINI TRANSPORTES LTDA</t>
  </si>
  <si>
    <t>04590384</t>
  </si>
  <si>
    <t>VICTOR LUIS DE SALLES FREIRE SOCIEDADE INDIVIDUAL DE ADVOCACIA</t>
  </si>
  <si>
    <t>62568183</t>
  </si>
  <si>
    <t>GALEGO IMPLEMENTOS PARA TRANSPORTES LTDA</t>
  </si>
  <si>
    <t>05161380</t>
  </si>
  <si>
    <t>SUPORT  ASSISTENCIA TECNICA E SISTEMAS SS LTDA</t>
  </si>
  <si>
    <t>04019530</t>
  </si>
  <si>
    <t>KATIUSCIA ROBERTA MARCAL MONTAGEM E MANUTENCAO INDUSTRIAL</t>
  </si>
  <si>
    <t>27552729</t>
  </si>
  <si>
    <t>CANAL VOCE SABIA FINALIZACAO DE FILMES E PRODUCAO LTDA.</t>
  </si>
  <si>
    <t>23046894</t>
  </si>
  <si>
    <t>STUDIO G.A. PLANEJADOS E COLCHOES LTDA</t>
  </si>
  <si>
    <t>43711436</t>
  </si>
  <si>
    <t>LP PROJETOS LOGISTICOS LTDA</t>
  </si>
  <si>
    <t>30165570</t>
  </si>
  <si>
    <t>MAURICIO GOMES DE SOUSA SERVICOS</t>
  </si>
  <si>
    <t>21525846</t>
  </si>
  <si>
    <t>MAX EBERHARDT UTILIDADES DOMESTICAS COMERCIO IMPORTACAO EXPORTACAO E REPRESENTACAO LTDA</t>
  </si>
  <si>
    <t>56991334</t>
  </si>
  <si>
    <t>IMPERIO SANTO ANDRE LTDA</t>
  </si>
  <si>
    <t>40802648</t>
  </si>
  <si>
    <t>AVATAR TRANSPORTES SERVICOS E LOCACOES LTDA</t>
  </si>
  <si>
    <t>22166095</t>
  </si>
  <si>
    <t>CENTRO EDUCACIONAL CULTURAL PIRACICABA LTDA</t>
  </si>
  <si>
    <t>02538851</t>
  </si>
  <si>
    <t>F M G SERVICOS AGRICOLAS LTDA</t>
  </si>
  <si>
    <t>10269531</t>
  </si>
  <si>
    <t>BARRAMED CASA DE APOIO LTDA</t>
  </si>
  <si>
    <t>01014101</t>
  </si>
  <si>
    <t>B.S.A ARQUITETURA CONSTRUCAO E COMERCIO LTDA</t>
  </si>
  <si>
    <t>02572896</t>
  </si>
  <si>
    <t>AMBIENTAL CONSTRUCAO CIVIL LTDA</t>
  </si>
  <si>
    <t>11979248</t>
  </si>
  <si>
    <t>HP TOPOGRAFIA LTDA</t>
  </si>
  <si>
    <t>39557235</t>
  </si>
  <si>
    <t>PLIMONT MONTAGENS DE ESTRUTURAS LTDA</t>
  </si>
  <si>
    <t>33079272</t>
  </si>
  <si>
    <t>TM LACERDA CONFECCOES LTDA</t>
  </si>
  <si>
    <t>15757912</t>
  </si>
  <si>
    <t>USEFORMAS MANUTENCAO E SERVICOS INDUSTRIAIS LTDA</t>
  </si>
  <si>
    <t>34370864</t>
  </si>
  <si>
    <t>HUERCAL CONSULTORIA E SERVICOS LTDA</t>
  </si>
  <si>
    <t>07287462</t>
  </si>
  <si>
    <t>LINE BRASIL INDUSTRIA COMERCIO E DISTRIBUICAO DE PRODUTOS PARA SAUDE E AMBIENTES CONTROLADOS LTDA</t>
  </si>
  <si>
    <t>08713696</t>
  </si>
  <si>
    <t>LS CENTER CAR COMERCIO DE ACESSORIOS AUTOMOTIVOS LTDA</t>
  </si>
  <si>
    <t>48629427</t>
  </si>
  <si>
    <t>PATRICIA RODRIGUES DA SILVA LTDA</t>
  </si>
  <si>
    <t>26551371</t>
  </si>
  <si>
    <t>MACHROTERM FUNDICAO DE FERRO E ACO LTDA</t>
  </si>
  <si>
    <t>03991223</t>
  </si>
  <si>
    <t>CENARIOS E COMUNICACAO VISUAL LTDA</t>
  </si>
  <si>
    <t>50918376</t>
  </si>
  <si>
    <t>MASTER SAUDE LTDA</t>
  </si>
  <si>
    <t>20628239</t>
  </si>
  <si>
    <t>ITAIM VILLAGE HOTEL LTDA</t>
  </si>
  <si>
    <t>09103377</t>
  </si>
  <si>
    <t>PROL RIO IMAGEM LTDA.</t>
  </si>
  <si>
    <t>15089928</t>
  </si>
  <si>
    <t>COMERCIAL AMARANTOS LTDA</t>
  </si>
  <si>
    <t>01138958</t>
  </si>
  <si>
    <t>PANIFICIO HOARA MARA LTDA</t>
  </si>
  <si>
    <t>53939351</t>
  </si>
  <si>
    <t>LUAM EMPREENDIMENTOS PARTICIPACOES E ADMINISTRACAO DE BENS PROPRIOS LTDA.</t>
  </si>
  <si>
    <t>44966667</t>
  </si>
  <si>
    <t>ORIGINALE IN PIETRA DISTRIBUIDORA IMPORTACAO E EXPORTACAO DE MARMORES E GRANITOS LTDA</t>
  </si>
  <si>
    <t>15271579</t>
  </si>
  <si>
    <t>S. MOTA CONSTRUCAO CIVIL LTDA</t>
  </si>
  <si>
    <t>35818455</t>
  </si>
  <si>
    <t>CENTRO DE ENSINO SUPERIOR DE DRACENA</t>
  </si>
  <si>
    <t>57319741</t>
  </si>
  <si>
    <t>MANSOUR COMERCIO DE FERRAMENTAS E SUPRIMENTOS LTDA</t>
  </si>
  <si>
    <t>01229843</t>
  </si>
  <si>
    <t>AFC CORREIA  PRESTADORA DE SERVICOS LTDA</t>
  </si>
  <si>
    <t>15094547</t>
  </si>
  <si>
    <t>G.R. EDITORA EDUCACIONAL MAIS BRASIL LTDA</t>
  </si>
  <si>
    <t>30570387</t>
  </si>
  <si>
    <t>CAMACAM EMPREENDIMENTOS E PARTICIPACOES LTDA</t>
  </si>
  <si>
    <t>04386026</t>
  </si>
  <si>
    <t>JMKSERVICOS DE PORTARIA CONTROLADORIA DE ACESSO E ATIVIDADE DE VIGILANCIA ELETRONICA BOITUVA LTDA</t>
  </si>
  <si>
    <t>43629279</t>
  </si>
  <si>
    <t>FARIAS REVESTIMENTOS E ACABAMENTOS LTDA</t>
  </si>
  <si>
    <t>42794955</t>
  </si>
  <si>
    <t>BFA CONSULTORIA E SERVICOS ESPECIALIZADOS LTDA</t>
  </si>
  <si>
    <t>35744092</t>
  </si>
  <si>
    <t>M. E A. EQUIPAMENTOS LTDA.</t>
  </si>
  <si>
    <t>23833955</t>
  </si>
  <si>
    <t>GARDENS SERVICOS WIFI SOLUCOES LTDA.</t>
  </si>
  <si>
    <t>22246908</t>
  </si>
  <si>
    <t>LINHA 7 CONFECCOES LTDA</t>
  </si>
  <si>
    <t>27500832</t>
  </si>
  <si>
    <t>RETAIL MEDIA S.A.</t>
  </si>
  <si>
    <t>39952321</t>
  </si>
  <si>
    <t>BRASPAV COMERCIAL E CONSTRUTORA LTDA</t>
  </si>
  <si>
    <t>31170091</t>
  </si>
  <si>
    <t>LA CASA CONDIMENTOS E ARTIGOS DE ARMARINHOS LTDA</t>
  </si>
  <si>
    <t>44905965</t>
  </si>
  <si>
    <t>FOCO CENTRO DE CONTATOS E TELEMARKETING LTDA</t>
  </si>
  <si>
    <t>08752352</t>
  </si>
  <si>
    <t>PROCOMEX IMPORTACAO E EXPORTACAO LTDA</t>
  </si>
  <si>
    <t>01414471</t>
  </si>
  <si>
    <t>ACADEMY CENTRO DE TREINAMENTO ACADEMICO S.A</t>
  </si>
  <si>
    <t>36368359</t>
  </si>
  <si>
    <t>GOLDEN TRANSPORTE E LOGISTICA LTDA</t>
  </si>
  <si>
    <t>23005542</t>
  </si>
  <si>
    <t>ARTH MONTAGENS LTDA</t>
  </si>
  <si>
    <t>26850635</t>
  </si>
  <si>
    <t>LOG BRASIL TRANSPORTES LTDA</t>
  </si>
  <si>
    <t>48390047</t>
  </si>
  <si>
    <t>STREMA PARTICIPACOES E EMPREENDIMENTOS LTDA</t>
  </si>
  <si>
    <t>24660344</t>
  </si>
  <si>
    <t>CES MAX IMPORTACAO E EXPORTACAO DE ELETRONICOS LTDA</t>
  </si>
  <si>
    <t>42117542</t>
  </si>
  <si>
    <t>CAREFUL RESCUE SAUDE LTDA</t>
  </si>
  <si>
    <t>19810932</t>
  </si>
  <si>
    <t>J2M LOGISTICA E TRANSPORTES LTDA</t>
  </si>
  <si>
    <t>32623793</t>
  </si>
  <si>
    <t>ATENEU SANTISTA LTDA</t>
  </si>
  <si>
    <t>58181926</t>
  </si>
  <si>
    <t>ECOAR TRANSPORTE E LOGISTICA LTDA</t>
  </si>
  <si>
    <t>10909296</t>
  </si>
  <si>
    <t>MOUSINHO &amp; MARTINS SOCIEDADE DE ADVOGADOS</t>
  </si>
  <si>
    <t>44347479</t>
  </si>
  <si>
    <t>MASTER MED GESTAO ADMINISTRATIVA DE RECURSOS EM SAUDE LTDA</t>
  </si>
  <si>
    <t>18661402</t>
  </si>
  <si>
    <t>COMUNICAR E SIGNIFICAR PSICOLOGIA E INTERVENCAO  COMPORTAMENTAL LTDA</t>
  </si>
  <si>
    <t>29422024</t>
  </si>
  <si>
    <t>AWB CONFECCOES LTDA</t>
  </si>
  <si>
    <t>38250173</t>
  </si>
  <si>
    <t>R. M. F. RIBOLI TRANSPORTES</t>
  </si>
  <si>
    <t>34770279</t>
  </si>
  <si>
    <t>MAGNIFICA TELEMARKETING LTDA</t>
  </si>
  <si>
    <t>35784063</t>
  </si>
  <si>
    <t>ILHABELA CONVENIENCE STORE LTDA</t>
  </si>
  <si>
    <t>33674764</t>
  </si>
  <si>
    <t>CMTO COMPANHIA MUNICIPAL DE TRANSPORTES DE OSASCO</t>
  </si>
  <si>
    <t>55513279</t>
  </si>
  <si>
    <t>POWER CRANES MANUTENCOES E INSTALACOES INDUSTRIAIS LTDA</t>
  </si>
  <si>
    <t>15146503</t>
  </si>
  <si>
    <t>VALDIR BASTIDA MARTINEZ JUNIOR INDUSTRIA DE ZINCO</t>
  </si>
  <si>
    <t>16728559</t>
  </si>
  <si>
    <t>SOLEMAK RECAUCHUTADORA LTDA</t>
  </si>
  <si>
    <t>06276672</t>
  </si>
  <si>
    <t>GREENLITE DISTRIBUICAO DE MATERIAL DE ILUMINACAO LTDA</t>
  </si>
  <si>
    <t>07355454</t>
  </si>
  <si>
    <t>PRIME TRANSPORTES LTDA</t>
  </si>
  <si>
    <t>39692286</t>
  </si>
  <si>
    <t>J. J. L. DE CARVALHO</t>
  </si>
  <si>
    <t>20389450</t>
  </si>
  <si>
    <t>M. F. F. RUETTE LTDA</t>
  </si>
  <si>
    <t>13107939</t>
  </si>
  <si>
    <t>BORFLEX SOLUCOES INDUSTRIAIS LTDA</t>
  </si>
  <si>
    <t>27568834</t>
  </si>
  <si>
    <t>CL.I CONSULTORIA LIMPEZA INTELIGENCIA E TERCEIRIZACAO LTDA</t>
  </si>
  <si>
    <t>10864889</t>
  </si>
  <si>
    <t>CLV COMERCIAL DE HORTIFRUTIGRANJEIROS LTDA</t>
  </si>
  <si>
    <t>20280447</t>
  </si>
  <si>
    <t>DROGARIA COMERCIO DE MEDICAMENTOS SABARA LTDA</t>
  </si>
  <si>
    <t>28885743</t>
  </si>
  <si>
    <t>FAST GAMA SOLUCOES GRAFICAS LTDA</t>
  </si>
  <si>
    <t>21093508</t>
  </si>
  <si>
    <t>L500 EMPREENDIMENTOS IMOBILIARIOS SPE LTDA.</t>
  </si>
  <si>
    <t>40627869</t>
  </si>
  <si>
    <t>J. V. LISS DISTRIBUIDORA DE COSMETICOS LTDA</t>
  </si>
  <si>
    <t>31307000</t>
  </si>
  <si>
    <t>CONSTRUTORA MACROS LTDA</t>
  </si>
  <si>
    <t>27483302</t>
  </si>
  <si>
    <t>ESBAE SERVICOS DE SANEAMENTO BASICO LTDA</t>
  </si>
  <si>
    <t>19382066</t>
  </si>
  <si>
    <t>FRATER POLIMEROS INDUSTRIA E COMERCIO DE PLASTICOS LTDA</t>
  </si>
  <si>
    <t>26562650</t>
  </si>
  <si>
    <t>LUANA LONGUINHO DE SOUZA EIRELI</t>
  </si>
  <si>
    <t>10230478</t>
  </si>
  <si>
    <t>R DA C MORAIS MECANIZACAO AGRICOLA</t>
  </si>
  <si>
    <t>30298248</t>
  </si>
  <si>
    <t>ZEPOXI SERVICO DE REVESTIMENTO E RESINAS LTDA</t>
  </si>
  <si>
    <t>29764506</t>
  </si>
  <si>
    <t>JR CAVALCANTE INVESTIMENTOS</t>
  </si>
  <si>
    <t>13295973</t>
  </si>
  <si>
    <t>3 MELOS  SERVICOS EM LOGISTICA LTDA</t>
  </si>
  <si>
    <t>21433831</t>
  </si>
  <si>
    <t>FARIAS INDUSTRIA E COMERCIO DE POLIMEROS LTDA</t>
  </si>
  <si>
    <t>11475496</t>
  </si>
  <si>
    <t>J C BRASIL PANIFICACAO E COMERCIO DE ALIMENTOS LTDA</t>
  </si>
  <si>
    <t>56284458</t>
  </si>
  <si>
    <t>DUBAI CELL E ELETRONICOS LTDA</t>
  </si>
  <si>
    <t>32222480</t>
  </si>
  <si>
    <t>ENGRELL  ENGENHARIA &amp; CONSTRUCOES LTDA</t>
  </si>
  <si>
    <t>34169202</t>
  </si>
  <si>
    <t>CENTRAL SUPRIMENTOS INDUSTRIAL LTDA</t>
  </si>
  <si>
    <t>41203793</t>
  </si>
  <si>
    <t>PERFUMI DO BRASIL COSMETICOS LTDA</t>
  </si>
  <si>
    <t>23074996</t>
  </si>
  <si>
    <t>TS&amp;J COMERCIAL &amp; REPRESENTACOES LTDA</t>
  </si>
  <si>
    <t>48094351</t>
  </si>
  <si>
    <t>EUROPLAN MOVEIS E DECORACOES LTDA</t>
  </si>
  <si>
    <t>28832447</t>
  </si>
  <si>
    <t>JUSFRIO COMERCIO DE PECAS E TRANSPORTES LTDA</t>
  </si>
  <si>
    <t>16675651</t>
  </si>
  <si>
    <t>ASSOCIACAO DE PROTECAO E ASSISTENCIA A MATERNIDADE E A INFANCIA DE REGISTRO  APAMIR</t>
  </si>
  <si>
    <t>55856710</t>
  </si>
  <si>
    <t>CAIOBA MOTOCICLETAS E PECAS LTDA</t>
  </si>
  <si>
    <t>70391016</t>
  </si>
  <si>
    <t>BRB COMPANHIA DE TRANSPORTES LTDA</t>
  </si>
  <si>
    <t>32481911</t>
  </si>
  <si>
    <t>FRANCICA E YABUKI MANUTENCAO INDUSTRIAL LTDA</t>
  </si>
  <si>
    <t>01411141</t>
  </si>
  <si>
    <t>ENGEUS ENGENHARIA E MONTAGENS INDUSTRIAIS LTDA</t>
  </si>
  <si>
    <t>27596979</t>
  </si>
  <si>
    <t>R M J DISTRIBUIDORA LTDA</t>
  </si>
  <si>
    <t>21338291</t>
  </si>
  <si>
    <t>MCJ COMERCIO ATACADISTA DE PLASTICOS E EMBALAGENS LTDA</t>
  </si>
  <si>
    <t>68266022</t>
  </si>
  <si>
    <t>2001 SERVICOS DE ENTREGAS RAPIDAS LTDA</t>
  </si>
  <si>
    <t>10924673</t>
  </si>
  <si>
    <t>DDC CONSTRUCOES LTDA</t>
  </si>
  <si>
    <t>49104696</t>
  </si>
  <si>
    <t>PGE PRODUTOS GRAFICOS E EMBALAGEM LTDA</t>
  </si>
  <si>
    <t>39581787</t>
  </si>
  <si>
    <t>CENTRO EDUCACIONAL JOAO PAULO I SS LTDA.</t>
  </si>
  <si>
    <t>46269510</t>
  </si>
  <si>
    <t>META MANUTENCAO E INSTALACOES INDUSTRIAIS LTDA</t>
  </si>
  <si>
    <t>66076738</t>
  </si>
  <si>
    <t>SPACE SOLUCOES LTDA</t>
  </si>
  <si>
    <t>48013433</t>
  </si>
  <si>
    <t>AKTION DISTRIBUIDORA DE ELETRONICOS LTDA</t>
  </si>
  <si>
    <t>27619821</t>
  </si>
  <si>
    <t>ALO ENTREGAS RAPIDAS LTDA</t>
  </si>
  <si>
    <t>26134063</t>
  </si>
  <si>
    <t>SANTOS CAMPEAO COMERCIO DE ALIMENTOS LTDA</t>
  </si>
  <si>
    <t>20750011</t>
  </si>
  <si>
    <t>TH PLATAFORMA DE DECOR E INTERIORES LTDA</t>
  </si>
  <si>
    <t>39585539</t>
  </si>
  <si>
    <t>ABATEDOURO NOBRE LTDA</t>
  </si>
  <si>
    <t>24941868</t>
  </si>
  <si>
    <t>KOPER AMBIENTAL GESTAO DE RESIDUOS LTDA</t>
  </si>
  <si>
    <t>32184634</t>
  </si>
  <si>
    <t>NEWCONCEPTS PRODUTOS GRAFICOS LTDA</t>
  </si>
  <si>
    <t>11081540</t>
  </si>
  <si>
    <t>ALLSAP IT SOLUTIONS TECNOLOGIA DA INFORMACAO LTDA</t>
  </si>
  <si>
    <t>36637680</t>
  </si>
  <si>
    <t>SUPERMERCADO CUCA DE PERUIBE LTDA</t>
  </si>
  <si>
    <t>06369759</t>
  </si>
  <si>
    <t>ESTILO TEXTIL LTDA</t>
  </si>
  <si>
    <t>49909103</t>
  </si>
  <si>
    <t>KENNYA BORGES ESTETICA LTDA</t>
  </si>
  <si>
    <t>35799169</t>
  </si>
  <si>
    <t>NOVITECH EQUIPAMENTOS MEDICOS LTDA</t>
  </si>
  <si>
    <t>10233825</t>
  </si>
  <si>
    <t>AGDA CONSTRUTORA LTDA</t>
  </si>
  <si>
    <t>27179475</t>
  </si>
  <si>
    <t>SHILOH MEDICINA DIAGNOSTICA E REPRODUTIVA LTDA</t>
  </si>
  <si>
    <t>31461066</t>
  </si>
  <si>
    <t>HOSPITAL MAHATMA GANDHI</t>
  </si>
  <si>
    <t>47078019</t>
  </si>
  <si>
    <t>J. L. PRESTACAO DE SERVICOS ASSEIO E CONSERVACAO LTDA</t>
  </si>
  <si>
    <t>10705500</t>
  </si>
  <si>
    <t>EWG CORPORATIONS NEGOCIOS E PARTICIPACOES LTDA</t>
  </si>
  <si>
    <t>49160388</t>
  </si>
  <si>
    <t>VITRINE GLOBALTECH LAVANDERIA LTDA</t>
  </si>
  <si>
    <t>03788787</t>
  </si>
  <si>
    <t>KMED COMERCIO DE PRODUTOS HOSPITALARES LTDA</t>
  </si>
  <si>
    <t>40464071</t>
  </si>
  <si>
    <t>EAS MONTAGENS INDUSTRIAIS E INSTALACOES LTDA</t>
  </si>
  <si>
    <t>22566025</t>
  </si>
  <si>
    <t>W. SALLES INDUSTRIA E COMERCIO DE EMBALAGENS LTDA.</t>
  </si>
  <si>
    <t>10964199</t>
  </si>
  <si>
    <t>F.J.H. SISTEMAS DE INFORMACAO LTDA</t>
  </si>
  <si>
    <t>03376598</t>
  </si>
  <si>
    <t>CARLOS CUNHA VEICULOS E PECAS LTDA</t>
  </si>
  <si>
    <t>73032492</t>
  </si>
  <si>
    <t>MG3 AUTOMOTORES LTDA</t>
  </si>
  <si>
    <t>45162665</t>
  </si>
  <si>
    <t>GRAFICA TUDO LTDA</t>
  </si>
  <si>
    <t>21369543</t>
  </si>
  <si>
    <t>AURILABOR COMERCIO DE MATERIAIS PARA LABORATORIO LTDA</t>
  </si>
  <si>
    <t>05347036</t>
  </si>
  <si>
    <t>SALA SOLUTIONS RECUPERACAO DE CREDITO E SERVICOS DIGITAIS LTDA</t>
  </si>
  <si>
    <t>29281317</t>
  </si>
  <si>
    <t>EDSON DA COSTA</t>
  </si>
  <si>
    <t>06130392</t>
  </si>
  <si>
    <t>EXTRAPEL INDUSTRIA E COMERCIO DE ARTEFATOS DE PAPEL LTDA</t>
  </si>
  <si>
    <t>03487135</t>
  </si>
  <si>
    <t>LUCK COMERCIO DE VESTUARIO LTDA</t>
  </si>
  <si>
    <t>42171285</t>
  </si>
  <si>
    <t>IMPERYO CONSTRUCOES UNIPESSOAL LTDA</t>
  </si>
  <si>
    <t>24906387</t>
  </si>
  <si>
    <t>CONTINENTAL DISTRIBUIDORA DE SUPRIMENTOS PARA INFORMATICA E PRESTACAO DE SERVICOS LTDA</t>
  </si>
  <si>
    <t>35830704</t>
  </si>
  <si>
    <t>FERADSA TERCEIRIZA LTDA</t>
  </si>
  <si>
    <t>32903509</t>
  </si>
  <si>
    <t>CONSTRUMOURA GUARUJA EMPREENDIMENTOS IMOBILIARIOS LTDA</t>
  </si>
  <si>
    <t>34276222</t>
  </si>
  <si>
    <t>WS SELOS MECANICOS E BOMBAS LTDA</t>
  </si>
  <si>
    <t>23572468</t>
  </si>
  <si>
    <t>HELENA ALMEIDA SILVA LTDA</t>
  </si>
  <si>
    <t>37031062</t>
  </si>
  <si>
    <t>PRINTEC COMERCIO E SERVICOS LTDA</t>
  </si>
  <si>
    <t>28429418</t>
  </si>
  <si>
    <t>LOGICA SEGURANCA E VIGILANCIA LTDA</t>
  </si>
  <si>
    <t>05408502</t>
  </si>
  <si>
    <t>PHARMATHERM INTERMEDIACAO DE SERVICOS LTDA</t>
  </si>
  <si>
    <t>14024397</t>
  </si>
  <si>
    <t>DANIELA RODRIGUES DE CASTRO PALHARES</t>
  </si>
  <si>
    <t>06981439</t>
  </si>
  <si>
    <t>RMG LOCACAO DE VEICULOS LTDA</t>
  </si>
  <si>
    <t>24527813</t>
  </si>
  <si>
    <t>RIFER PLASTICOS PARA CONSTRUCAO LTDA</t>
  </si>
  <si>
    <t>41931215</t>
  </si>
  <si>
    <t>DIVAMED  DISTRIBUIDORA IRMAOS VALOTTO DE MEDICAMENTOS LTDA</t>
  </si>
  <si>
    <t>02057329</t>
  </si>
  <si>
    <t>INCORPORADORA ALTOS DA BELLA VISTA SPE LTDA</t>
  </si>
  <si>
    <t>19166100</t>
  </si>
  <si>
    <t>JW ALIMENTOS LTDA</t>
  </si>
  <si>
    <t>15411336</t>
  </si>
  <si>
    <t>SGI POWER TRANSMISSION DO BRASIL LTDA</t>
  </si>
  <si>
    <t>18299985</t>
  </si>
  <si>
    <t>CENTRO DE APRENDIZAGEM FORMACAO E CONVIVENCIA METROPOLITANACAFCM</t>
  </si>
  <si>
    <t>07720366</t>
  </si>
  <si>
    <t>SEVEN PRIME IMPORTACAO  LTDA</t>
  </si>
  <si>
    <t>26368351</t>
  </si>
  <si>
    <t>BEM TE FAZ FARMACIAS LTDA</t>
  </si>
  <si>
    <t>53877171</t>
  </si>
  <si>
    <t>NOVAMARKA  AUTOMOVEIS LTDA</t>
  </si>
  <si>
    <t>29133059</t>
  </si>
  <si>
    <t>PETROTEC EQUIPAMENTOS PARA CONSTRUCAO CIVIL LTDA</t>
  </si>
  <si>
    <t>03881568</t>
  </si>
  <si>
    <t>LIMA TRANSPORTES LTDA.</t>
  </si>
  <si>
    <t>04531517</t>
  </si>
  <si>
    <t>SAO GRINO COMERCIO LTDA</t>
  </si>
  <si>
    <t>49938381</t>
  </si>
  <si>
    <t>PRESTACAO DE SERVICOS DE SUPERVISAO DE ALIMENTOS HALAL LTDA</t>
  </si>
  <si>
    <t>35020743</t>
  </si>
  <si>
    <t>TASS COMERCIO E TECNOLOGIA LTDA</t>
  </si>
  <si>
    <t>42284536</t>
  </si>
  <si>
    <t>GDEX  TRANSPORTES  LTDA</t>
  </si>
  <si>
    <t>07119511</t>
  </si>
  <si>
    <t>ROYAL LIFE SERVICOS MEDICOS LTDA.</t>
  </si>
  <si>
    <t>09618557</t>
  </si>
  <si>
    <t>SAMUEL PRESLEY INTERNATIONAL PRESTACAO DE SERVICOS LTDA.</t>
  </si>
  <si>
    <t>24217753</t>
  </si>
  <si>
    <t>COASA  ARMAZENS GERAIS LTDA</t>
  </si>
  <si>
    <t>15466550</t>
  </si>
  <si>
    <t>TRANSPORTES ROSSO LTDA</t>
  </si>
  <si>
    <t>09229746</t>
  </si>
  <si>
    <t>FERRETO ORTODONTIA LTDA</t>
  </si>
  <si>
    <t>34196800</t>
  </si>
  <si>
    <t>FIODELL C.L. CONFECCOES LTDA</t>
  </si>
  <si>
    <t>59151746</t>
  </si>
  <si>
    <t>ABF &amp; FREIRE LOCACAO DE MAQUINAS E EQUIPAMENTOS LTDA</t>
  </si>
  <si>
    <t>11820550</t>
  </si>
  <si>
    <t>PONTA 1 SERVICOS E FACILITIES LTDA</t>
  </si>
  <si>
    <t>44625873</t>
  </si>
  <si>
    <t>MJ COMPANY  DISTRIBUIDORA DE ALIMENTOS LTDA</t>
  </si>
  <si>
    <t>19930193</t>
  </si>
  <si>
    <t>NOVICK CONFECCOES LTDA</t>
  </si>
  <si>
    <t>03467744</t>
  </si>
  <si>
    <t>ENGOMATEXTIL LTDA</t>
  </si>
  <si>
    <t>53002358</t>
  </si>
  <si>
    <t>SANLUP COMERCIO DE ALIMENTOS E BEBIDAS LTDA</t>
  </si>
  <si>
    <t>41358021</t>
  </si>
  <si>
    <t>RELUZ TRANSPORTE DE AGUA LTDA</t>
  </si>
  <si>
    <t>09532377</t>
  </si>
  <si>
    <t>COLMEIA INDUSTRIA E AGROPECUARIA DO NORTE S A CIAN</t>
  </si>
  <si>
    <t>04808002</t>
  </si>
  <si>
    <t>INSTITUTO NOVOS CAMINHOS</t>
  </si>
  <si>
    <t>04179664</t>
  </si>
  <si>
    <t>Receita da dívida ativa - PIS | Receita da dívida ativa - CSLL | Receita da dívida ativa - COFINS</t>
  </si>
  <si>
    <t>AJUIZADA_SEM_GAR|RETOMAR_AJUIZ</t>
  </si>
  <si>
    <t>HQ MERCANTIL DE ALIMENTOS LTDA</t>
  </si>
  <si>
    <t>15832750</t>
  </si>
  <si>
    <t>ROCK STAR MARKETING LTDA.</t>
  </si>
  <si>
    <t>07829493</t>
  </si>
  <si>
    <t>EFX LOGISTICA IMPORTACAO EXPORTACAO E COMERCIO INTERNACIONAL LTDA</t>
  </si>
  <si>
    <t>47787056</t>
  </si>
  <si>
    <t>PG MUNDI PAULISTANA LOGISTICA DE PRODUTOS DE HIGIENE E LIMPEZA LTDA</t>
  </si>
  <si>
    <t>14480378</t>
  </si>
  <si>
    <t>BRAZ PELI COMERCIO DE COUROS LTDA</t>
  </si>
  <si>
    <t>08217906</t>
  </si>
  <si>
    <t>TELEMINIO SERVICOS DE TELEMATICA LTDA</t>
  </si>
  <si>
    <t>01845258</t>
  </si>
  <si>
    <t>SULBBS INFORMATICA LTDA</t>
  </si>
  <si>
    <t>84913185</t>
  </si>
  <si>
    <t>ROYSTER S.A. GESTAO DE PATRIMONIO PESSOAL E SERVICOS</t>
  </si>
  <si>
    <t>05944502</t>
  </si>
  <si>
    <t>ETTICA COOPERATIVA DE TRABALHO E SERVICOS DE SAUDE</t>
  </si>
  <si>
    <t>08194377</t>
  </si>
  <si>
    <t>Receita da dívida ativa - Multa - CLT | R D Ativa - Contribuição Previdenciária Segurados</t>
  </si>
  <si>
    <t>TAG INDUSTRIA E LAMINACAO LTDA</t>
  </si>
  <si>
    <t>33233778</t>
  </si>
  <si>
    <t>BLOKOS ENGENHARIA LTDA</t>
  </si>
  <si>
    <t>30735773</t>
  </si>
  <si>
    <t>MOYSES ALIMENTOS DO BRASIL LTDA</t>
  </si>
  <si>
    <t>34260095</t>
  </si>
  <si>
    <t>PLATINA AGROPECUARIA LTDA.</t>
  </si>
  <si>
    <t>04016734</t>
  </si>
  <si>
    <t>LOG IN LOGISTICA DE PRODUTOS DE HIGIENE E LIMPEZA LTDA</t>
  </si>
  <si>
    <t>11520450</t>
  </si>
  <si>
    <t>SOCIEDADE MOVELEIRA PARANA LTDA</t>
  </si>
  <si>
    <t>02234157</t>
  </si>
  <si>
    <t>CENNATECH  COMERCIO  IMPORTACAO E EXPORTACAO LTDA</t>
  </si>
  <si>
    <t>53115366</t>
  </si>
  <si>
    <t>Receita da dívida ativa - CSLL | Receita da dívida ativa - IRPJ | R D Ativa - Multa Isolada</t>
  </si>
  <si>
    <t>INFRAMAX CONSTRUCOES E TERRAPLENAGEM LTDA</t>
  </si>
  <si>
    <t>02470900</t>
  </si>
  <si>
    <t>ALGODOAL ALGODOEIRA LTDA</t>
  </si>
  <si>
    <t>08561535</t>
  </si>
  <si>
    <t>R D Ativa - Contribuição Previdenciária Sobre Receita Bruta | R D Ativa - Multa Isolada</t>
  </si>
  <si>
    <t>RSBF PARTICIPACOES E SERVICOS DE ESCRITORIO S.A.</t>
  </si>
  <si>
    <t>61787776</t>
  </si>
  <si>
    <t>HOTBRAS COMERCIO DE CONFECCOES LTDA</t>
  </si>
  <si>
    <t>12165435</t>
  </si>
  <si>
    <t>FABIO APARECIDO BARRIENTO MIGUEL E OUTROS</t>
  </si>
  <si>
    <t>23793504</t>
  </si>
  <si>
    <t>R D Ativa - Contribuição Empresa/Empregador | R D Ativa - Contribuição Risco Ambiental/Aposent Especial | R D Ativa - Contribuição Terceiros - Senar</t>
  </si>
  <si>
    <t>DUNAS COMERCIO E PARTICIPACOES LTDA.</t>
  </si>
  <si>
    <t>56938939</t>
  </si>
  <si>
    <t>Receita da dívida ativa - CSLL | Receita da dívida ativa - IRPJ | Receita da dívida ativa - IRRF</t>
  </si>
  <si>
    <t>MELVERS COMERCIAL LTDA</t>
  </si>
  <si>
    <t>10876929</t>
  </si>
  <si>
    <t>POLO WEAR COMERCIO DE CONFECCOES LTDA</t>
  </si>
  <si>
    <t>11774839</t>
  </si>
  <si>
    <t>GALVAO ENGENHARIA SA</t>
  </si>
  <si>
    <t>01340937</t>
  </si>
  <si>
    <t>Receita da dívida ativa - PIS | Receita da dívida ativa - IRPJ | Receita da dívida ativa - IRRF</t>
  </si>
  <si>
    <t>TAUNSA AGROPECUARIA LTDA</t>
  </si>
  <si>
    <t>10470152</t>
  </si>
  <si>
    <t>ALEXANDRIA SERVICOS ADMINISTRATIVOS LTDA</t>
  </si>
  <si>
    <t>47608344</t>
  </si>
  <si>
    <t>CTBA PARTICIPACOES IMOBILIARIAS LTDA</t>
  </si>
  <si>
    <t>05020120</t>
  </si>
  <si>
    <t>LIANEX PARTICIPACAO LTDA</t>
  </si>
  <si>
    <t>07357521</t>
  </si>
  <si>
    <t>AULIK COMERCIO ATACADISTA E VAREJISTA LTDA</t>
  </si>
  <si>
    <t>05256426</t>
  </si>
  <si>
    <t>PEM ENGENHARIA LTDA</t>
  </si>
  <si>
    <t>62458088</t>
  </si>
  <si>
    <t>ENNT COMERCIO SERVICOS E PARTICIPACOES LTDA</t>
  </si>
  <si>
    <t>14423288</t>
  </si>
  <si>
    <t>BEBIDAS CONFIANCA REPRESENTACAO LTDA</t>
  </si>
  <si>
    <t>03436141</t>
  </si>
  <si>
    <t>FORINOX INDUSTRIA E COMERCIO DE CONEXOES DE ACO LTDA</t>
  </si>
  <si>
    <t>09649548</t>
  </si>
  <si>
    <t>MASTER CARGO  AGENCIADORA DE DERIVADOS DE PETROLEO LTDA</t>
  </si>
  <si>
    <t>13536764</t>
  </si>
  <si>
    <t>TRIPACK SOROCABA INDUSTRIA E COMERCIO LTDA</t>
  </si>
  <si>
    <t>13682395</t>
  </si>
  <si>
    <t>ARMCO DO BRASIL SA</t>
  </si>
  <si>
    <t>71586952</t>
  </si>
  <si>
    <t>UNILUM COMERCIO E SERVICOS DE REPRESENTACAO LTDA</t>
  </si>
  <si>
    <t>18253379</t>
  </si>
  <si>
    <t>BEQUEST SOLUCOES LTDA</t>
  </si>
  <si>
    <t>04704424</t>
  </si>
  <si>
    <t>AMPERES ADMINISTRACAO E PARTICIPACOES LTDA</t>
  </si>
  <si>
    <t>09660995</t>
  </si>
  <si>
    <t>ESSENZA SEGURANCA PATRIMONIAL LTDA</t>
  </si>
  <si>
    <t>30260847</t>
  </si>
  <si>
    <t>SAVAR SERVICOS DE DESIGN DE EMBALAGENS LTDA</t>
  </si>
  <si>
    <t>58487349</t>
  </si>
  <si>
    <t>P L J COMERCIO INTERNACIONAL DE VESTUARIOS E ACESSORIOS LTDA</t>
  </si>
  <si>
    <t>04842256</t>
  </si>
  <si>
    <t>UNICER UNIAO CERAMICAS LTDA</t>
  </si>
  <si>
    <t>57838591</t>
  </si>
  <si>
    <t>SUPERTEC EQUIPAMENTOS DE PROTECAO LTDA</t>
  </si>
  <si>
    <t>03310062</t>
  </si>
  <si>
    <t>GILEADE COMERCIO DE PAPEIS EIRELI</t>
  </si>
  <si>
    <t>10416712</t>
  </si>
  <si>
    <t>Receita da dívida ativa - PIS | Receita da dívida ativa - Imposto de Importação | IPI - Receita da dívida ativa</t>
  </si>
  <si>
    <t>WORKS CONSTRUCAO &amp; SERVICOS LTDA</t>
  </si>
  <si>
    <t>56419492</t>
  </si>
  <si>
    <t>Receita da dívida ativa - PIS | Receita da dívida ativa - COFINS | R D Ativa - Contribuição Terceiros - Salário Educação</t>
  </si>
  <si>
    <t>ALGOULART COMERCIO ATACADISTA DE CARNES EIRELI</t>
  </si>
  <si>
    <t>61170411</t>
  </si>
  <si>
    <t>Receita da dívida ativa - CSLL | Receita da dívida ativa - IRPJ | R D Ativa - Contribuição Previdenciária Sobre Receita Bruta</t>
  </si>
  <si>
    <t>ROCK STAR PRODUCOES COMERCIO E SERVICOS LTDA</t>
  </si>
  <si>
    <t>05298439</t>
  </si>
  <si>
    <t>AGIVAN FOMENTO MERCANTIL LTDA</t>
  </si>
  <si>
    <t>10748917</t>
  </si>
  <si>
    <t>CICERO MELO DA SILVA PIRACICABA</t>
  </si>
  <si>
    <t>58598871</t>
  </si>
  <si>
    <t>MICROCAMP ESCOLA DE EDUCACAO PROFISSIONAL E COMERCIO DE LIVROS LTDA.</t>
  </si>
  <si>
    <t>07139282</t>
  </si>
  <si>
    <t>DPA  DISTRIBUIDORA PAULISTA DE ACOS SA</t>
  </si>
  <si>
    <t>20792758</t>
  </si>
  <si>
    <t>MSK ADMINISTRACAO E CORRETAGEM DE SEGUROS LTDA</t>
  </si>
  <si>
    <t>15912281</t>
  </si>
  <si>
    <t>VALE GRAOS REPRESENTACAO EM ALIMENTOS LTDA</t>
  </si>
  <si>
    <t>26011549</t>
  </si>
  <si>
    <t>GUAYPORE QUIMICA LTDA</t>
  </si>
  <si>
    <t>68930783</t>
  </si>
  <si>
    <t>SEITON INDUSTRIAL LTDA</t>
  </si>
  <si>
    <t>01525928</t>
  </si>
  <si>
    <t>UNIAO CORRETORA DE MERCADORIAS SS LTDA</t>
  </si>
  <si>
    <t>53454526</t>
  </si>
  <si>
    <t>ILL GESTAO EMPRESARIAL LTDA</t>
  </si>
  <si>
    <t>05195503</t>
  </si>
  <si>
    <t>EUROAMERICA IMPORTACAO E EXPORTACAO DE ELETRO ELETRONICOS LTDA.</t>
  </si>
  <si>
    <t>02996135</t>
  </si>
  <si>
    <t>LOTUSMETAL IMPORTACAO E EXPORTACAO LTDA</t>
  </si>
  <si>
    <t>15129222</t>
  </si>
  <si>
    <t>SEFANUTS ALIMENTOS LTDA</t>
  </si>
  <si>
    <t>19617527</t>
  </si>
  <si>
    <t>MAXLOG IMPORTACAO E EXPORTACAO LTDA</t>
  </si>
  <si>
    <t>10447922</t>
  </si>
  <si>
    <t>Receita da dívida ativa - PIS | Receita da dívida ativa - COFINS | R D Ativa - Multa Isolada</t>
  </si>
  <si>
    <t>MERRILL LYNCH SA CORRETORA DE TITULOS E VALORES MOBILIARIOS</t>
  </si>
  <si>
    <t>02670590</t>
  </si>
  <si>
    <t>SLW CONSULTORIA E ASSESSORIA EMPRESARIAL LTDA</t>
  </si>
  <si>
    <t>50657675</t>
  </si>
  <si>
    <t>AGROPECUARIA SAO PAULO MINAS S A</t>
  </si>
  <si>
    <t>61343851</t>
  </si>
  <si>
    <t>DPM DISTRIBUIDORA SA.</t>
  </si>
  <si>
    <t>12882650</t>
  </si>
  <si>
    <t>SELECT INVESTIMENTOS SA</t>
  </si>
  <si>
    <t>00340355</t>
  </si>
  <si>
    <t>VISIMPEX COMERCIO E SERVICOS DE EXPORTACAO E IMPORTACAO LTDA</t>
  </si>
  <si>
    <t>02248766</t>
  </si>
  <si>
    <t>TOTAL ASSESSORIA E CONSULTORIA EM RESINAS PLASTICAS LTDA</t>
  </si>
  <si>
    <t>09223111</t>
  </si>
  <si>
    <t>Receita da dívida ativa - CSLL | Receita da dívida ativa - IRPJ | IPI - Receita da dívida ativa</t>
  </si>
  <si>
    <t>X5 CONSTRUCOES E REFORMAS LTDA</t>
  </si>
  <si>
    <t>26602311</t>
  </si>
  <si>
    <t>LION LIGAS COMERCIAL DE METAIS LTDA.</t>
  </si>
  <si>
    <t>15449779</t>
  </si>
  <si>
    <t>M B FRANCA PARTICIPACAO E SUPERVISAO EM EMPRESAS LTDA</t>
  </si>
  <si>
    <t>09535419</t>
  </si>
  <si>
    <t>PRIMEPOL SERVICOS  LTDA</t>
  </si>
  <si>
    <t>07233330</t>
  </si>
  <si>
    <t>G5 SERVICOS E MONTAGENS INDUSTRIAIS LTDA</t>
  </si>
  <si>
    <t>18939390</t>
  </si>
  <si>
    <t>TRYOGRAF EDITORA LTDA.</t>
  </si>
  <si>
    <t>06183924</t>
  </si>
  <si>
    <t>SINTESE  FOMENTO MERCANTIL LTDA</t>
  </si>
  <si>
    <t>06984919</t>
  </si>
  <si>
    <t>SHC METAIS E FIXADORES LTDA</t>
  </si>
  <si>
    <t>23819721</t>
  </si>
  <si>
    <t>IPI - Receita da dívida ativa | R D Ativa - Multa Isolada</t>
  </si>
  <si>
    <t>FORINTEC SEGURANCA LTDA</t>
  </si>
  <si>
    <t>17308770</t>
  </si>
  <si>
    <t>VIACAO CIDADE DUTRA LTDA</t>
  </si>
  <si>
    <t>02320010</t>
  </si>
  <si>
    <t>R D Ativa - Contribuição Previdenciária Sobre Receita Bruta | R D Ativa - Contribuição Terceiros - Salário Educação | R D Ativa - Contribuição Terceiros - Senat</t>
  </si>
  <si>
    <t>GIB GUINDASTES LTDA</t>
  </si>
  <si>
    <t>04858504</t>
  </si>
  <si>
    <t>ORIUM COMERCIO DE PRODUTOS ALIMENTICIOS LTDA</t>
  </si>
  <si>
    <t>07941828</t>
  </si>
  <si>
    <t>Receita da dívida ativa - IRPJ | Receita da dívida ativa - IRRF | Receita da dívida ativa - COFINS</t>
  </si>
  <si>
    <t>CRUZ VERMELHA BRASILEIRA  FILIAL DE SAO PAULO</t>
  </si>
  <si>
    <t>07127753</t>
  </si>
  <si>
    <t>Receita da dívida ativa - COFINS | R D Ativa - Contribuição Empresa/Empregador | R D Ativa - Contribuição Risco Ambiental/Aposent Especial</t>
  </si>
  <si>
    <t>CNC SOLUTIONS TECNOLOGIA DA INFORMACAO LTDA</t>
  </si>
  <si>
    <t>01307379</t>
  </si>
  <si>
    <t>RAPIDO SAO PAULO SERVICOS LTDA</t>
  </si>
  <si>
    <t>03021496</t>
  </si>
  <si>
    <t>CAMBUI CORRETORA DE SEGUROS LTDA</t>
  </si>
  <si>
    <t>02875495</t>
  </si>
  <si>
    <t>GANDINI AUTOMOVEIS LTDA.</t>
  </si>
  <si>
    <t>16962761</t>
  </si>
  <si>
    <t>TEMPERALHO TRADING COMERCIO IMPORTACAO E EXPORTACAO LTDA</t>
  </si>
  <si>
    <t>65009466</t>
  </si>
  <si>
    <t>MULTIREDE INFORMATICA LTDA</t>
  </si>
  <si>
    <t>66060088</t>
  </si>
  <si>
    <t>Receita da dívida ativa - PIS | Receita da dívida ativa - IRRF | Receita da dívida ativa - COFINS</t>
  </si>
  <si>
    <t>BOI VERDE ALIMENTOS LTDA</t>
  </si>
  <si>
    <t>05413780</t>
  </si>
  <si>
    <t>DECON EMPREITEIRA DE CONSTRUCAO CIVIL E COMERCIO LTDA</t>
  </si>
  <si>
    <t>07717020</t>
  </si>
  <si>
    <t>TREELOG  LOGISTICA E DISTRIBUICAO LTDA</t>
  </si>
  <si>
    <t>61438248</t>
  </si>
  <si>
    <t>COFACO FABRICADORA DE CORREIAS LTDA</t>
  </si>
  <si>
    <t>56720543</t>
  </si>
  <si>
    <t>BEBIDAS REAL DE SAO GONCALO LTDA</t>
  </si>
  <si>
    <t>02860455</t>
  </si>
  <si>
    <t>SETE PRODUTOS E LIMPEZA LTDA</t>
  </si>
  <si>
    <t>07121365</t>
  </si>
  <si>
    <t>Receita da dívida ativa - PIS | Receita da dívida ativa - IRPJ | Receita da dívida ativa - COFINS</t>
  </si>
  <si>
    <t>M.L INDUSTRIA ELETRONICA SA</t>
  </si>
  <si>
    <t>53456950</t>
  </si>
  <si>
    <t>IMPERIUM DISTRIBUIDORA DE TITULOS E VALORES MOBILIARIOS LTDA</t>
  </si>
  <si>
    <t>31239250</t>
  </si>
  <si>
    <t>ANSESIL INDUSTRIA E COMERCIO DE PAPEIS LTDA</t>
  </si>
  <si>
    <t>11972706</t>
  </si>
  <si>
    <t>B R V SERVICOS ADMINISTRATIVOS LTDA</t>
  </si>
  <si>
    <t>11620797</t>
  </si>
  <si>
    <t>LLINEA SERVICOS E ALIMENTACAO LTDA.</t>
  </si>
  <si>
    <t>16436783</t>
  </si>
  <si>
    <t>Receita da dívida ativa - PIS | Receita da dívida ativa - COFINS | R D Ativa - Contribuição Empresa/Empregador</t>
  </si>
  <si>
    <t>PREMIER INTELIGENCIA FINANCEIRA LTDA</t>
  </si>
  <si>
    <t>30548434</t>
  </si>
  <si>
    <t>JMS EMPREENDIMENTOS E PARTICIPACOES LTDA</t>
  </si>
  <si>
    <t>13426080</t>
  </si>
  <si>
    <t>AKRON OPERADORA LOGISTICA PET LTDA</t>
  </si>
  <si>
    <t>67692418</t>
  </si>
  <si>
    <t>SAO JOSE DESENVOLVIMENTO IMOBILIARIO 20 LTDA.</t>
  </si>
  <si>
    <t>08973230</t>
  </si>
  <si>
    <t>JSM ENGENHARIA E TERRAPLENAGEM LTDA.</t>
  </si>
  <si>
    <t>10361606</t>
  </si>
  <si>
    <t>ATM AUTOMACAO LTDA</t>
  </si>
  <si>
    <t>02834861</t>
  </si>
  <si>
    <t>NOVA RECICLE PLASTIK LTDA</t>
  </si>
  <si>
    <t>44275283</t>
  </si>
  <si>
    <t>TRUST AGRO COMPANY HOLDING LTDA</t>
  </si>
  <si>
    <t>35808259</t>
  </si>
  <si>
    <t>CASA DE CHA E RESTAURANTE REPUBLYKA LTDA</t>
  </si>
  <si>
    <t>10347182</t>
  </si>
  <si>
    <t>RODOMILLI TRANSPORTES RODOVIARIOS LTDA</t>
  </si>
  <si>
    <t>67529677</t>
  </si>
  <si>
    <t>GASPAR &amp; CIA LTDA</t>
  </si>
  <si>
    <t>04647288</t>
  </si>
  <si>
    <t>MEDIHEALTH AESTHETICS LTDA.</t>
  </si>
  <si>
    <t>20092174</t>
  </si>
  <si>
    <t>BRASIL EXCELLANCE COMERCIAL E EXPORTADORA DE BEBIDAS LTDA</t>
  </si>
  <si>
    <t>05235983</t>
  </si>
  <si>
    <t>FRIGORIFICO PERI LTDA</t>
  </si>
  <si>
    <t>03971108</t>
  </si>
  <si>
    <t>R D Ativa - Contribuição Previdenciária Segurados | R D Ativa - Contribuição Empresa/Empregador | R D Ativa - Contribuição Risco Ambiental/Aposent Especial</t>
  </si>
  <si>
    <t>ALLPLASTIC COMERCIO DE PLASTICOS E ALUMINIO LTDA</t>
  </si>
  <si>
    <t>40800603</t>
  </si>
  <si>
    <t>SENNE GRAFICA LTDA</t>
  </si>
  <si>
    <t>08969441</t>
  </si>
  <si>
    <t>MSK SERVICOS DIGITAIS LTDA</t>
  </si>
  <si>
    <t>11990838</t>
  </si>
  <si>
    <t>PLASTIX TRADING INDUSTRIA E COMERCIO DE PLASTICOS LTDA</t>
  </si>
  <si>
    <t>00813559</t>
  </si>
  <si>
    <t>EXPRESSO MIRASSOL LTDA</t>
  </si>
  <si>
    <t>52438082</t>
  </si>
  <si>
    <t>Receita da dívida ativa - PIS | Receita da dívida ativa - COFINS | R D Ativa - Contribuição Previdenciária Sobre Receita Bruta</t>
  </si>
  <si>
    <t>AMR INDUSTRIA E COMERCIO DE PRODUTOS SIDERURGICOS LTDA.</t>
  </si>
  <si>
    <t>07020252</t>
  </si>
  <si>
    <t>UBERLANDIA DISTRIBUIDORA DE PETROLEO DO TRIANGULO LTDA</t>
  </si>
  <si>
    <t>01586202</t>
  </si>
  <si>
    <t>JIN CHI COMERCIO DE ARMARINHOS LTDA</t>
  </si>
  <si>
    <t>18872670</t>
  </si>
  <si>
    <t>CGG TRADING S.A</t>
  </si>
  <si>
    <t>13448516</t>
  </si>
  <si>
    <t>INSTITUTO DE EDUCACAO SUPERIOR IES LTDA</t>
  </si>
  <si>
    <t>02745324</t>
  </si>
  <si>
    <t>R D Ativa - Contribuição Previdenciária Segurados | R D Ativa - Contribuição Empresa/Empregador | R D Ativa - Glosa de Compensação Previdenciária</t>
  </si>
  <si>
    <t>LM AGROGLOBAL IMPORTACAO E EXPORTACAO LTDA</t>
  </si>
  <si>
    <t>00453689</t>
  </si>
  <si>
    <t>DISP  SEGURANCA E VIGILANCIA LTDA</t>
  </si>
  <si>
    <t>05052780</t>
  </si>
  <si>
    <t>FAFM MANUTENCOES LTDA</t>
  </si>
  <si>
    <t>17537546</t>
  </si>
  <si>
    <t>ATB REPRESENTACAO COMERCIAL LTDA</t>
  </si>
  <si>
    <t>15212024</t>
  </si>
  <si>
    <t>ARFARMA COMERCIO DE SUPLEMENTOS ALIMENTARES LTDA</t>
  </si>
  <si>
    <t>25239827</t>
  </si>
  <si>
    <t>QUALYFAST CONSTRUTORA LTDA.</t>
  </si>
  <si>
    <t>07247833</t>
  </si>
  <si>
    <t>Receita da dívida ativa - IRRF | R D Ativa - Contribuição Previdenciária Sobre Receita Bruta</t>
  </si>
  <si>
    <t>RAUCCI &amp; DOMINGUES ASSESSORIA CONTABIL SS LTDA</t>
  </si>
  <si>
    <t>04511725</t>
  </si>
  <si>
    <t>COMINOESTE COM DE MADEIRAS IMOBILIARIA NORTE CENTRO OLT</t>
  </si>
  <si>
    <t>14927263</t>
  </si>
  <si>
    <t>CIVILE PROJETOS E ENGENHARIA EIRELI</t>
  </si>
  <si>
    <t>07218489</t>
  </si>
  <si>
    <t>ALPHA COMERCIO INTERNACIONAL LTDA</t>
  </si>
  <si>
    <t>27691507</t>
  </si>
  <si>
    <t>VALEPAR PARTICIPACOES LTDA</t>
  </si>
  <si>
    <t>60194511</t>
  </si>
  <si>
    <t>FERREIRA &amp; GOMES TRANSPORTES E SERVICOS DE MONITORAMENTO LTDA</t>
  </si>
  <si>
    <t>08491024</t>
  </si>
  <si>
    <t>R D Ativa - Contribuição Empresa/Empregador | R D Ativa - Contribuição Risco Ambiental/Aposent Especial | R D Ativa - Contribuição Terceiros - Salário Educação</t>
  </si>
  <si>
    <t>MARVIN  SEGURANCA PATRIMONIAL LTDA.</t>
  </si>
  <si>
    <t>04145243</t>
  </si>
  <si>
    <t>Receita da dívida ativa - IOF | Receita da dívida ativa - IRPJ | Receita da dívida ativa - Multa - CLT</t>
  </si>
  <si>
    <t>ASSOCIACAO HOSPITALAR CASA DE SAUDE DE SANTOS</t>
  </si>
  <si>
    <t>18290268</t>
  </si>
  <si>
    <t>Receita da dívida ativa - IRRF | Rec. dív. ativa - Ret. contrib. pagam. PJ a PJ de dir. priv. | R D Ativa - Contribuição Previdenciária Segurados</t>
  </si>
  <si>
    <t>SOLARE MOVEIS LTDA</t>
  </si>
  <si>
    <t>11760131</t>
  </si>
  <si>
    <t>ECOVILLE GESTAO E VALORIZACAO DE RESIDUOS LTDA</t>
  </si>
  <si>
    <t>09350058</t>
  </si>
  <si>
    <t>RR REPRESENTACOES LTDA</t>
  </si>
  <si>
    <t>43027201</t>
  </si>
  <si>
    <t>MERK BAK  EIRELI</t>
  </si>
  <si>
    <t>51486553</t>
  </si>
  <si>
    <t>CEEME CONSTRUCOES E MONTAGENS LTDA</t>
  </si>
  <si>
    <t>02005894</t>
  </si>
  <si>
    <t>MMD SERVICOS E SOLUCOES EM SISTEMAS DE INCENDIO LTDA</t>
  </si>
  <si>
    <t>07029541</t>
  </si>
  <si>
    <t>LOPES E CIA LTDA</t>
  </si>
  <si>
    <t>19450917</t>
  </si>
  <si>
    <t>GRAFICA MEGABOX LTDA</t>
  </si>
  <si>
    <t>67965152</t>
  </si>
  <si>
    <t>LENCOIS PAULISTA CEREAIS E OLEOS LTDA</t>
  </si>
  <si>
    <t>20775337</t>
  </si>
  <si>
    <t>TUBOS E CONEXOES SUNS DO BRASIL LTDA</t>
  </si>
  <si>
    <t>06320464</t>
  </si>
  <si>
    <t>COMBAT ARMOR DEFENSE DO BRASIL LTDA</t>
  </si>
  <si>
    <t>33101177</t>
  </si>
  <si>
    <t>FETTEROLF DO BRASIL COMERCIO E INDUSTRIA DE VALVULAS LTDA</t>
  </si>
  <si>
    <t>01870071</t>
  </si>
  <si>
    <t>INTEC INTEGRACAO NACIONAL DE TRANSPORTES DE ENCOMENDAS E CARGAS LTDA</t>
  </si>
  <si>
    <t>52134798</t>
  </si>
  <si>
    <t>NOVA SCOT CONSULTORIA &amp; ASSESSORIA CONTABIL E TRIBUTARIA LTDA</t>
  </si>
  <si>
    <t>26314255</t>
  </si>
  <si>
    <t>IZ! MARKETING COMUNICACAO LTDA</t>
  </si>
  <si>
    <t>10319534</t>
  </si>
  <si>
    <t>IEC  INSTALACOES E ENGENHARIA DE CONSTRUCAO LTDA</t>
  </si>
  <si>
    <t>05440699</t>
  </si>
  <si>
    <t>GFLEX CONSULTORIA DE GESTAO LTDA</t>
  </si>
  <si>
    <t>18015831</t>
  </si>
  <si>
    <t>PLASTICOS ITAQUITI LTDA.</t>
  </si>
  <si>
    <t>03662365</t>
  </si>
  <si>
    <t>IPI - Receita da dívida ativa | Receita da dívida ativa - COFINS | R D Ativa - Contribuição Empresa/Empregador</t>
  </si>
  <si>
    <t>ALCHOIS COMERCIO DE PRODUTOS QUIMICOS LTDA</t>
  </si>
  <si>
    <t>05243830</t>
  </si>
  <si>
    <t>RAPIDO TRANSPAULO LTDA</t>
  </si>
  <si>
    <t>88317847</t>
  </si>
  <si>
    <t>Receita da dívida ativa - PIS | Receita da dívida ativa - Multa - CLT | Receita da dívida ativa - COFINS</t>
  </si>
  <si>
    <t>COBREPLAS INDUSTRIA E COMERCIO DE CONDUTORES ELETRICOS LTDA</t>
  </si>
  <si>
    <t>07608297</t>
  </si>
  <si>
    <t>MIDIA GUARULHOS LTDA</t>
  </si>
  <si>
    <t>05647305</t>
  </si>
  <si>
    <t>NSCA COMERCIO DE ARTIGOS DO VESTUARIO LTDA</t>
  </si>
  <si>
    <t>61035267</t>
  </si>
  <si>
    <t>ABMAD COMERCIO LTDA</t>
  </si>
  <si>
    <t>51207534</t>
  </si>
  <si>
    <t>VITAMINA BRASIL PARTICIPACOES LTDA</t>
  </si>
  <si>
    <t>35635112</t>
  </si>
  <si>
    <t>BOMFREE TRANSPORTE RODOVIARIO DE CARGA LTDA</t>
  </si>
  <si>
    <t>21997510</t>
  </si>
  <si>
    <t>DAMAPEL INDUSTRIA COMERCIO E DISTRIBUICAO DE PAPEIS LTDA</t>
  </si>
  <si>
    <t>02969683</t>
  </si>
  <si>
    <t>Receita da dívida ativa - IRPJ | IPI - Receita da dívida ativa | Receita da dívida ativa - COFINS</t>
  </si>
  <si>
    <t>SIMAC MANUTENCAO E SERVICOS LTDA</t>
  </si>
  <si>
    <t>09132935</t>
  </si>
  <si>
    <t>SOLBOR BENEFICIAMENTO DE LATEX LTDA.</t>
  </si>
  <si>
    <t>04699999</t>
  </si>
  <si>
    <t>BMA COMERCIAL LTDA</t>
  </si>
  <si>
    <t>59492116</t>
  </si>
  <si>
    <t>FIB BANK GARANTIA DE FIANCAS FIDEJUSSORIAS SA</t>
  </si>
  <si>
    <t>23706333</t>
  </si>
  <si>
    <t>LANCHONETE ROSALISKA LTDA</t>
  </si>
  <si>
    <t>10632341</t>
  </si>
  <si>
    <t>SANTOS AGROINDUSTRIA ATACADISTA E VAREJISTA LTDA</t>
  </si>
  <si>
    <t>29595625</t>
  </si>
  <si>
    <t>CAVIGLIA  INDUSTRIA DE MOVEIS PARA ESCRITORIO LTDA</t>
  </si>
  <si>
    <t>08254821</t>
  </si>
  <si>
    <t>HOTNUMBERONE COMERCIO DE CONFECCOES LTDA</t>
  </si>
  <si>
    <t>12523506</t>
  </si>
  <si>
    <t>Receita da dívida ativa - IRPJ | Receita da dívida ativa - COFINS | R D Ativa - Contribuição Empresa/Empregador</t>
  </si>
  <si>
    <t>INDEPENDENCIA S.A.</t>
  </si>
  <si>
    <t>09041699</t>
  </si>
  <si>
    <t>DIV.ATIVA-IMP DE EXPORTACAO</t>
  </si>
  <si>
    <t>BSG SERVICOS E SOLUCOES UNIPESSOAL LTDA</t>
  </si>
  <si>
    <t>08254239</t>
  </si>
  <si>
    <t>GB BRASIL LOGISTICA LTDA</t>
  </si>
  <si>
    <t>00362811</t>
  </si>
  <si>
    <t>EXPRESSCOMERCIAL ALIMENTOS BEBIDAS E LIMPEZA LTDA</t>
  </si>
  <si>
    <t>37593707</t>
  </si>
  <si>
    <t>MN ASSESSORIA EM PROJETOS E OBRAS DE INFRA ESTRUTURA EIRELI</t>
  </si>
  <si>
    <t>14091613</t>
  </si>
  <si>
    <t>ASSOCIACAO BRASILEIRA DE ASSISTENCIA AS PESSOAS COM CANCER  ABRAPEC</t>
  </si>
  <si>
    <t>05116931</t>
  </si>
  <si>
    <t>NACIONAL MERCANTIL COMPUTADORES E SUPRIMENTOS DE INFORMATICA LTDA.</t>
  </si>
  <si>
    <t>03913348</t>
  </si>
  <si>
    <t>FRITOP INDUSTRIA E COMERCIO DE ALIMENTOS LTDA</t>
  </si>
  <si>
    <t>12100110</t>
  </si>
  <si>
    <t>MEGA PLAST SA INDUSTRIA DE PLASTICOS</t>
  </si>
  <si>
    <t>60398542</t>
  </si>
  <si>
    <t>SANTOS TEODORO &amp; MARIANO SERVICOS DE ZELADORIA LTDA</t>
  </si>
  <si>
    <t>01323406</t>
  </si>
  <si>
    <t>CONSTRUTORA COMERCIAL BRASIL LTDA</t>
  </si>
  <si>
    <t>31072430</t>
  </si>
  <si>
    <t>RANALLE COMPONENTES AUTOMOTIVOS LTDA</t>
  </si>
  <si>
    <t>04659149</t>
  </si>
  <si>
    <t>NOVA EMBALAGENS E FILMES TECNICOS LTDA</t>
  </si>
  <si>
    <t>56394281</t>
  </si>
  <si>
    <t>PLASPEL RECUPERACAO DE MATERIAIS PLASTICOS LTDA</t>
  </si>
  <si>
    <t>41250114</t>
  </si>
  <si>
    <t>PROSAFE COMERCIAL IMPORTADORA E EXPORTADORA LTDA</t>
  </si>
  <si>
    <t>04071192</t>
  </si>
  <si>
    <t>SECTOR SECURITY VIGILANCIA LTDA</t>
  </si>
  <si>
    <t>17838006</t>
  </si>
  <si>
    <t>Receita da dívida ativa - IRPJ | R D Ativa - Contribuição Previdenciária Segurados | R D Ativa - Contribuição Empresa/Empregador</t>
  </si>
  <si>
    <t>S.C. SEGURANCA E MONITORAMENTO LTDA</t>
  </si>
  <si>
    <t>10636836</t>
  </si>
  <si>
    <t>Receita da dívida ativa - Multa - CLT | R D Ativa - Contribuição Previdenciária Segurados | R D Ativa - Contribuição Empresa/Empregador</t>
  </si>
  <si>
    <t>MSF SERVICOS LTDA</t>
  </si>
  <si>
    <t>13034438</t>
  </si>
  <si>
    <t>Receita da dívida ativa - IRPJ | R D Ativa - Simples Nacional | R D Ativa - Contribuição Empresa/Empregador</t>
  </si>
  <si>
    <t>IRMANDADE DA SANTA CASA DE MISERICORDIA DE LORENA</t>
  </si>
  <si>
    <t>51779304</t>
  </si>
  <si>
    <t>AGROPECUARIA PKST LTDA</t>
  </si>
  <si>
    <t>45543686</t>
  </si>
  <si>
    <t>VIA TERRESTRE TRANSPORTE E LOGISTICA LTDA</t>
  </si>
  <si>
    <t>32834617</t>
  </si>
  <si>
    <t>TABAS TECNOLOGIA IMOBILIARIA LTDA.</t>
  </si>
  <si>
    <t>37010059</t>
  </si>
  <si>
    <t>JOALHERIA E RELOJOARIA A ITALIANA LTDA</t>
  </si>
  <si>
    <t>34612780</t>
  </si>
  <si>
    <t>LOYOLLA PRADO SERVICOS ADMINISTRATIVOS LTDA</t>
  </si>
  <si>
    <t>05802054</t>
  </si>
  <si>
    <t>FUNDACAO SANTO ANDRE</t>
  </si>
  <si>
    <t>57538696</t>
  </si>
  <si>
    <t>NEUMANN PREPARACAO DE DOCUMENTOS LTDA</t>
  </si>
  <si>
    <t>05597753</t>
  </si>
  <si>
    <t>VINICIUS SCARABELLI BORTOLUZI EIRELI</t>
  </si>
  <si>
    <t>21154328</t>
  </si>
  <si>
    <t>LEILAO VIP ALIENACOES PUBLICAS S.A.</t>
  </si>
  <si>
    <t>24766265</t>
  </si>
  <si>
    <t>JADE TRANSPORTES LTDA</t>
  </si>
  <si>
    <t>53611141</t>
  </si>
  <si>
    <t>TDAGO TRANSPORTES LTDA</t>
  </si>
  <si>
    <t>06880071</t>
  </si>
  <si>
    <t>TECNOESTAMP INDUSTRIA E COMERCIO LIMITADA</t>
  </si>
  <si>
    <t>05632850</t>
  </si>
  <si>
    <t>AMERICANFLEX INDUSTRIAS REUNIDAS LTDA</t>
  </si>
  <si>
    <t>49967961</t>
  </si>
  <si>
    <t>Receita da dívida ativa - COFINS | R D Ativa - Contribuição Previdenciária Segurados | R D Ativa - Contribuição Empresa/Empregador</t>
  </si>
  <si>
    <t>SOCIEDADE COMERCIAL E AGROPECUARIA TRIANGULO LTDA</t>
  </si>
  <si>
    <t>71825350</t>
  </si>
  <si>
    <t>BALBOA IMPORTADORA LTDA</t>
  </si>
  <si>
    <t>00485605</t>
  </si>
  <si>
    <t>MKA SERVICOS TEMPORARIOS LTDA</t>
  </si>
  <si>
    <t>16697238</t>
  </si>
  <si>
    <t>AGNELO PACHECO CRIACAO E PROPAGANDA LTDA</t>
  </si>
  <si>
    <t>54779343</t>
  </si>
  <si>
    <t>POLIS DESENVOLVIMENTO IMOBILIARIO LTDA.</t>
  </si>
  <si>
    <t>08627579</t>
  </si>
  <si>
    <t>A.J DA SILVA COMERCIAL LTDA</t>
  </si>
  <si>
    <t>07548660</t>
  </si>
  <si>
    <t>OZIAS VIEIRA DOS SANTOS  EMPREITEIRO</t>
  </si>
  <si>
    <t>04422669</t>
  </si>
  <si>
    <t>L. RODRIGUES ATA TRANSPORTES RODOVIARIOS LTDA</t>
  </si>
  <si>
    <t>04413817</t>
  </si>
  <si>
    <t>BRAPIRA COMERCIO DE BEBIDAS LTDA</t>
  </si>
  <si>
    <t>54849682</t>
  </si>
  <si>
    <t>SPEL EMBALAGENS LTDA</t>
  </si>
  <si>
    <t>44786432</t>
  </si>
  <si>
    <t>IRMAOS GALERA TRANSPORTES E COMERCIO DE PEDRA E AREIA LTDA.</t>
  </si>
  <si>
    <t>67543306</t>
  </si>
  <si>
    <t>APS ASSOCIADOS LTDA</t>
  </si>
  <si>
    <t>01319109</t>
  </si>
  <si>
    <t>TECKNOMETAL INDUSTRIA E COMERCIO DE METAIS LTDA</t>
  </si>
  <si>
    <t>25533281</t>
  </si>
  <si>
    <t>VIACAO PRINCESA TECELA TRANSPORTES LTDA</t>
  </si>
  <si>
    <t>62152657</t>
  </si>
  <si>
    <t>Receita da dívida ativa - Multa - CLT | Receita da dívida ativa - COFINS | R D Ativa - Glosa de Compensação Previdenciária</t>
  </si>
  <si>
    <t>ECOCON INSTALACOES LTDA</t>
  </si>
  <si>
    <t>15787778</t>
  </si>
  <si>
    <t>ENPA  PAVIMENTACAO E CONSTRUCAO LTDA</t>
  </si>
  <si>
    <t>48786743</t>
  </si>
  <si>
    <t>MUNICIPIO DE AMAMBAI</t>
  </si>
  <si>
    <t>03568433</t>
  </si>
  <si>
    <t>HAFFA PESQUISA CLINICA E ENSINO LTDA</t>
  </si>
  <si>
    <t>46738635</t>
  </si>
  <si>
    <t>ADVOCACIA EDUARDO MILREU</t>
  </si>
  <si>
    <t>04673262</t>
  </si>
  <si>
    <t>VIACAO JARAGUA LTDA</t>
  </si>
  <si>
    <t>00005073</t>
  </si>
  <si>
    <t>ATIVIA SERVICOS DE SAUDE SA</t>
  </si>
  <si>
    <t>69289171</t>
  </si>
  <si>
    <t>Receita da dívida ativa - IRRF | Receita da dívida ativa - COFINS | Rec. dív. ativa - Ret. contrib. pagam. PJ a PJ de dir. priv.</t>
  </si>
  <si>
    <t>ACX GROUP LTDA</t>
  </si>
  <si>
    <t>31795165</t>
  </si>
  <si>
    <t>ASSOCIACAO EDUCATIVA CAMPOS SALLES</t>
  </si>
  <si>
    <t>62622857</t>
  </si>
  <si>
    <t>FORNASA SA</t>
  </si>
  <si>
    <t>61090338</t>
  </si>
  <si>
    <t>BOREAL PINTURAS LTDA</t>
  </si>
  <si>
    <t>59429241</t>
  </si>
  <si>
    <t>CENTER CELL COMERCIO E SERVICOS SOROCABA LTDA</t>
  </si>
  <si>
    <t>03956519</t>
  </si>
  <si>
    <t>BRL SOLAR EQUIPAMENTOS LTDA.</t>
  </si>
  <si>
    <t>26959778</t>
  </si>
  <si>
    <t>AEQ ALIANCA ELETROQUIMICA LTDA</t>
  </si>
  <si>
    <t>PR</t>
  </si>
  <si>
    <t>03535330</t>
  </si>
  <si>
    <t>HERAQ EMPREENDIMENTOS IMOBILIARIOS LTDA</t>
  </si>
  <si>
    <t>08675101</t>
  </si>
  <si>
    <t>TDM METAIS LTDA</t>
  </si>
  <si>
    <t>31416427</t>
  </si>
  <si>
    <t>MSK OPERACOES E INVESTIMENTOS LTDA</t>
  </si>
  <si>
    <t>23206780</t>
  </si>
  <si>
    <t>GMALATO SERVICOS E NEGOCIOS DIGITAIS LTDA</t>
  </si>
  <si>
    <t>05429615</t>
  </si>
  <si>
    <t>R.G. SERTAL INDUSTRIA E COMERCIO LTDA</t>
  </si>
  <si>
    <t>60627312</t>
  </si>
  <si>
    <t>ABERDEN ALIMENTOS  INDUSTRIA E COMERCIO LTDA</t>
  </si>
  <si>
    <t>07514411</t>
  </si>
  <si>
    <t>ANDANZA TECHNOLOGIES BRASIL SERVICOS DE TECNOLOGIA LTDA</t>
  </si>
  <si>
    <t>11815091</t>
  </si>
  <si>
    <t>Receita da dívida ativa - IRPJ | Receita da dívida ativa - COFINS | R D Ativa - Contribuição Previdenciária Sobre Receita Bruta</t>
  </si>
  <si>
    <t>MULTIPLUS BEBIDAS E ALIMENTOS LTDA</t>
  </si>
  <si>
    <t>00796352</t>
  </si>
  <si>
    <t>ANGELICA RODRIGUES SILVEIRA 38657215837</t>
  </si>
  <si>
    <t>32573589</t>
  </si>
  <si>
    <t>AME DIGITAL BRASIL INSTITUICAO DE PAGAMENTO LTDA</t>
  </si>
  <si>
    <t>32778350</t>
  </si>
  <si>
    <t>BMQ EMBALAGENS LTDA</t>
  </si>
  <si>
    <t>58445362</t>
  </si>
  <si>
    <t>BRAND TEXTIL LTDA</t>
  </si>
  <si>
    <t>07258383</t>
  </si>
  <si>
    <t>KIRIBATI PATRIMONIAL SA</t>
  </si>
  <si>
    <t>10670633</t>
  </si>
  <si>
    <t>SUVIFER INDUSTRIA E COMERCIO DE FERRO E ACO LTDA.</t>
  </si>
  <si>
    <t>62088828</t>
  </si>
  <si>
    <t>R D Ativa - Contribuição Previdenciária Segurados | R D Ativa - Contribuição Empresa/Empregador | R D Ativa -Multa Isolada Compensação Previdenciária Indevida</t>
  </si>
  <si>
    <t>G. A. COMERCIO DE COMBUSTIVEIS LTDA.</t>
  </si>
  <si>
    <t>14022489</t>
  </si>
  <si>
    <t>BLOCK FINANCIAL HOLDINGS DO BRASIL SA</t>
  </si>
  <si>
    <t>35618250</t>
  </si>
  <si>
    <t>FUTURAMA SUPERMERCADO LTDA</t>
  </si>
  <si>
    <t>68361468</t>
  </si>
  <si>
    <t>G.A.P.C GRUPO DE APOIO A PESSOAS COM CANCER</t>
  </si>
  <si>
    <t>04560782</t>
  </si>
  <si>
    <t>GTA SERVICOS AGRICOLA LTDA</t>
  </si>
  <si>
    <t>08639896</t>
  </si>
  <si>
    <t>GUARUBAG  CONTAINERS FLEXIVEIS LTDA</t>
  </si>
  <si>
    <t>03761428</t>
  </si>
  <si>
    <t>EDITORA DIARIO  CORREIO DE MARILIA LTDA</t>
  </si>
  <si>
    <t>08843828</t>
  </si>
  <si>
    <t>RENOVA METAIS EIRELI</t>
  </si>
  <si>
    <t>40900578</t>
  </si>
  <si>
    <t>A EDUTENIMENTO  ENTRETENIMENTOS DO BRASIL LTDA</t>
  </si>
  <si>
    <t>11522120</t>
  </si>
  <si>
    <t>ANJUN EXPRESS LOGISTICA E TRANSPORTES LTDA</t>
  </si>
  <si>
    <t>11605535</t>
  </si>
  <si>
    <t>TOBEMA TRANSPORTADORA LTDA</t>
  </si>
  <si>
    <t>58338138</t>
  </si>
  <si>
    <t>GLOBAL SERVICOS &amp; COMERCIO LTDA</t>
  </si>
  <si>
    <t>09439320</t>
  </si>
  <si>
    <t>JDRP SERVICOS ADMINISTRATIVOS LTDA</t>
  </si>
  <si>
    <t>03211164</t>
  </si>
  <si>
    <t>EQUIPSEA EQUIPAMENTOS E SERVICOS INDUSTRIAIS LTDA</t>
  </si>
  <si>
    <t>27072076</t>
  </si>
  <si>
    <t>IBC PRUDENTE APOIO ADMINISTRATIVO LTDA</t>
  </si>
  <si>
    <t>18501306</t>
  </si>
  <si>
    <t>PRE ENGENHARIA CONSTRUCOES E COMERCIO LTDA</t>
  </si>
  <si>
    <t>00947442</t>
  </si>
  <si>
    <t>BLUE CLOUD PARTICIPACOES LTDA.</t>
  </si>
  <si>
    <t>04053487</t>
  </si>
  <si>
    <t>QUALITECNICA EMPRESA NACIONAL DE SERVICOS LTDA</t>
  </si>
  <si>
    <t>04437161</t>
  </si>
  <si>
    <t>Receita da dívida ativa - Multa - CLT | R D Ativa -Multa Isolada Compensação Previdenciária Indevida | R D Ativa - Glosa de Compensação Previdenciária</t>
  </si>
  <si>
    <t>FIGUEIRA INDUSTRIA E COMERCIO DE ALIMENTOS LTDA</t>
  </si>
  <si>
    <t>12920137</t>
  </si>
  <si>
    <t>IMAVI INDUSTRIA E COMERCIO LTDA</t>
  </si>
  <si>
    <t>55568919</t>
  </si>
  <si>
    <t>ALEKOSMETICA COMERCIO DE COSMETICOS LTDA.</t>
  </si>
  <si>
    <t>09663065</t>
  </si>
  <si>
    <t>DIMAN SERVICOS MECANICOS LTDA</t>
  </si>
  <si>
    <t>15307406</t>
  </si>
  <si>
    <t>Receita da dívida ativa - IRPJ | Receita da dívida ativa - IRRF | R D Ativa - Contribuição Previdenciária Segurados</t>
  </si>
  <si>
    <t>USINA GLOBAL GOIAS S.A</t>
  </si>
  <si>
    <t>08284453</t>
  </si>
  <si>
    <t>JOAKINS HAMBURGER LTDA</t>
  </si>
  <si>
    <t>61282612</t>
  </si>
  <si>
    <t>Receita da dívida ativa - IRRF | Receita da dívida ativa - COFINS | R D Ativa - Contribuição Previdenciária Segurados</t>
  </si>
  <si>
    <t>TRANSACO TRANSPORTES NACIONAIS E INTERNACIONAIS LTDA</t>
  </si>
  <si>
    <t>03835426</t>
  </si>
  <si>
    <t>FLEXIMPORT COMERCIO INTERNACIONAL E SERVICOS LTDA</t>
  </si>
  <si>
    <t>11031654</t>
  </si>
  <si>
    <t>CATCH COMUNICACAO VISUAL E DISPLAYS LTDA</t>
  </si>
  <si>
    <t>03497236</t>
  </si>
  <si>
    <t>KW LIMA SERVICOS LTDA</t>
  </si>
  <si>
    <t>20105291</t>
  </si>
  <si>
    <t>GASPAR &amp; GASPAR SC LTDA</t>
  </si>
  <si>
    <t>65710535</t>
  </si>
  <si>
    <t>HOSPITAL SAO MARCOS S A</t>
  </si>
  <si>
    <t>50385384</t>
  </si>
  <si>
    <t>SANTANA COMERCIAL IMPORTACAO E EXPORTACAO LTDA</t>
  </si>
  <si>
    <t>42812790</t>
  </si>
  <si>
    <t>CONCIC ENGENHARIA SA</t>
  </si>
  <si>
    <t>15103039</t>
  </si>
  <si>
    <t>HOSPITAL SANTA RITA LTDA</t>
  </si>
  <si>
    <t>03151578</t>
  </si>
  <si>
    <t>OROPLAST COMERCIAL E INDUSTRIAL LIMITADA</t>
  </si>
  <si>
    <t>00157219</t>
  </si>
  <si>
    <t>PEB ADMINISTRACAO DE BENS LTDA</t>
  </si>
  <si>
    <t>55271464</t>
  </si>
  <si>
    <t>CAP ADMINISTRACAO E PARTICIPACOES LTDA</t>
  </si>
  <si>
    <t>51029239</t>
  </si>
  <si>
    <t>METALURGICA BONIN LTDA</t>
  </si>
  <si>
    <t>51194835</t>
  </si>
  <si>
    <t>MUNDO GRAOS COMERCIO DE CEREAIS E TRANSPORTE LTDA</t>
  </si>
  <si>
    <t>42643092</t>
  </si>
  <si>
    <t>SOUZA AMARAL SAO PAULO CONSTRUCOES LTDA</t>
  </si>
  <si>
    <t>03364276</t>
  </si>
  <si>
    <t>AXUS AGRO INDUSTRIA DE PRODUTOS QUIMICOS LTDA</t>
  </si>
  <si>
    <t>06019316</t>
  </si>
  <si>
    <t>STAFF PARTICIPACOES E SERVICOS LTDA</t>
  </si>
  <si>
    <t>15469834</t>
  </si>
  <si>
    <t>DVS COMERCIO INTERNACIONAL E IMPORTACAO LTDA</t>
  </si>
  <si>
    <t>20803908</t>
  </si>
  <si>
    <t>Receita da dívida ativa - IRPJ | Receita da dívida ativa - IRRF | R D Ativa - Multa Isolada</t>
  </si>
  <si>
    <t>BENEDITO ELCIO MOREIRA</t>
  </si>
  <si>
    <t>96337175</t>
  </si>
  <si>
    <t>DEVANIR SABINO GOMES</t>
  </si>
  <si>
    <t>30404568</t>
  </si>
  <si>
    <t>DIVICOM CONSULTORIA ASSESSORIA E NEGOCIOS LTDA</t>
  </si>
  <si>
    <t>01052526</t>
  </si>
  <si>
    <t>RO7 COMERCIO IMPORTACAO E EXPORTACAO DE PRODUTOS ELETRONICOS LTDA</t>
  </si>
  <si>
    <t>03778691</t>
  </si>
  <si>
    <t>ALVEOTECH INDUSTRIA E COMERCIO DE EMBALAGENS RETORNAVEIS LTDA</t>
  </si>
  <si>
    <t>06887924</t>
  </si>
  <si>
    <t>IPI - Receita da dívida ativa | R D Ativa - Contribuição Empresa/Empregador</t>
  </si>
  <si>
    <t>TMH DO BRASIL COMERCIAL E SERVICOS LTDA</t>
  </si>
  <si>
    <t>31027864</t>
  </si>
  <si>
    <t>SM SERVICOS EMPRESARIAIS LTDA</t>
  </si>
  <si>
    <t>37820419</t>
  </si>
  <si>
    <t>TK3 CLEANING SERVICOS LTDA</t>
  </si>
  <si>
    <t>23839008</t>
  </si>
  <si>
    <t>IVA QUIMICA DO BRASIL LTDA</t>
  </si>
  <si>
    <t>05079776</t>
  </si>
  <si>
    <t>ALEXANDER PROUDFOOT SERVICOS EMPRESARIAIS LTDA</t>
  </si>
  <si>
    <t>08266327</t>
  </si>
  <si>
    <t>Receita da dívida ativa - IRRF | Receita da dívida ativa - COFINS | Receita da dívida ativa - CIDE - Remessas ao exterior</t>
  </si>
  <si>
    <t>IBEMI  INSTITUTO BENEFICENTE DE MEDICINA INTEGRADA</t>
  </si>
  <si>
    <t>23179954</t>
  </si>
  <si>
    <t>UNIBRAC INDUSTRIA E COMERCIO DE EMBALAGENS LTDA</t>
  </si>
  <si>
    <t>03548995</t>
  </si>
  <si>
    <t>ASSOCIACAO ENERGIA VITAL</t>
  </si>
  <si>
    <t>03755784</t>
  </si>
  <si>
    <t>IRMANDADE DA SANTA CASA DE MISERICORDIA DE BIRIGUI</t>
  </si>
  <si>
    <t>45383106</t>
  </si>
  <si>
    <t>DOUGLAS CORREA FRAZAO INFORMATICA</t>
  </si>
  <si>
    <t>36725217</t>
  </si>
  <si>
    <t>APP PRE MOLDADOS SA</t>
  </si>
  <si>
    <t>36699630</t>
  </si>
  <si>
    <t>KAIRO S GLOBAL ALIMENTOS LTDA</t>
  </si>
  <si>
    <t>10312105</t>
  </si>
  <si>
    <t>SERSIL TRANSPORTES LTDA</t>
  </si>
  <si>
    <t>71925101</t>
  </si>
  <si>
    <t>DISTRIMAX LTDA</t>
  </si>
  <si>
    <t>09313535</t>
  </si>
  <si>
    <t>Receita da dívida ativa - CSLL | Receita da dívida ativa - IRPJ | R D Ativa - Contribuição Empresa/Empregador</t>
  </si>
  <si>
    <t>BSF GESTAO EM SAUDE LTDA</t>
  </si>
  <si>
    <t>20595406</t>
  </si>
  <si>
    <t>USIPREST LIMPEZA E MANUTENCAO DE EQUIPAMENTOS LTDA</t>
  </si>
  <si>
    <t>02291444</t>
  </si>
  <si>
    <t>CARMEL INDUSTRIA E COMERCIO DE PRODUTOS DE HIGIENE E LIMPEZA LTDA</t>
  </si>
  <si>
    <t>18741907</t>
  </si>
  <si>
    <t>STAR REDUTORES E EQUIPAMENTOS INDUSTRIAIS LTDA</t>
  </si>
  <si>
    <t>24678300</t>
  </si>
  <si>
    <t>ACONSTRUJA EMPREITEIRA DE CONSTRUCAO CIVIL LTDA</t>
  </si>
  <si>
    <t>42201466</t>
  </si>
  <si>
    <t>MARCELO CHECON ANTONGINI LOCACOES</t>
  </si>
  <si>
    <t>08606169</t>
  </si>
  <si>
    <t>TO HIRE CARS COMERCIO E LOCADORA DE VEICULOS LTDA</t>
  </si>
  <si>
    <t>40033061</t>
  </si>
  <si>
    <t>ALVIM SERVICOS ADMINISTRATIVOS LTDA</t>
  </si>
  <si>
    <t>06092955</t>
  </si>
  <si>
    <t>VALE DO SAO FRANCISCO SISTEMAS DE TRANSMISSAO SPE LTDA.</t>
  </si>
  <si>
    <t>28426078</t>
  </si>
  <si>
    <t>MISSY EMPREENDIMENTOS E PARTICIPACOES S.A</t>
  </si>
  <si>
    <t>30680817</t>
  </si>
  <si>
    <t>AGROPECUARIA SANTA MARIA LTDA</t>
  </si>
  <si>
    <t>05389491</t>
  </si>
  <si>
    <t>DULCINI SA</t>
  </si>
  <si>
    <t>01062529</t>
  </si>
  <si>
    <t>METAPERFIL SERVICOS DE PINTURA ELETROSTATICA LTDA</t>
  </si>
  <si>
    <t>14487811</t>
  </si>
  <si>
    <t>B&amp;P VIA PACK BRASIL PRODUTOS ALIMENTICIOS LTDA</t>
  </si>
  <si>
    <t>26677386</t>
  </si>
  <si>
    <t>NUTRI MAIS INTERMEDIACOES E PARTICIPACOES LTDA</t>
  </si>
  <si>
    <t>13470602</t>
  </si>
  <si>
    <t>RD2 CONSTRUCAO CIVIL LTDA</t>
  </si>
  <si>
    <t>30252155</t>
  </si>
  <si>
    <t>CAMPNOX MONTAGEM INDUSTRIAL LTDA.</t>
  </si>
  <si>
    <t>04542233</t>
  </si>
  <si>
    <t>BRU SERV SERVICOS LTDA</t>
  </si>
  <si>
    <t>19558837</t>
  </si>
  <si>
    <t>MTL SERVICOS ESPECIALIZADOS DE MAODEOBRA LTDA</t>
  </si>
  <si>
    <t>22506115</t>
  </si>
  <si>
    <t>ONICO SERVICOS ADMINISTRATIVOS LTDA</t>
  </si>
  <si>
    <t>01902871</t>
  </si>
  <si>
    <t>ESCOLA NOVO EQUIPE LTDA</t>
  </si>
  <si>
    <t>07237809</t>
  </si>
  <si>
    <t>SANDRIONE CONFECCOES LTDA</t>
  </si>
  <si>
    <t>68062728</t>
  </si>
  <si>
    <t>DOLFIN INDUSTRIA E COMERCIO LTDA</t>
  </si>
  <si>
    <t>62359591</t>
  </si>
  <si>
    <t>J A AGRICOLA LIMITADA</t>
  </si>
  <si>
    <t>33588461</t>
  </si>
  <si>
    <t>FERPEL CONSTRUCOES LTDA</t>
  </si>
  <si>
    <t>05965532</t>
  </si>
  <si>
    <t>COMERCIAL DE ROUPAS K.HAGE LTDA</t>
  </si>
  <si>
    <t>52832276</t>
  </si>
  <si>
    <t>CHROMA MANAGEMENT &amp; EQUITY  NEGOCIOS E PARTICIPACOES LTDA.</t>
  </si>
  <si>
    <t>17080644</t>
  </si>
  <si>
    <t>MLS TELEMARKETING LTDA</t>
  </si>
  <si>
    <t>41519739</t>
  </si>
  <si>
    <t>COLTY SERVICE SERVICOS DE PORTARIA E LIMPEZA LTDA</t>
  </si>
  <si>
    <t>22668557</t>
  </si>
  <si>
    <t>ASSOCIACAO EDUCACIONAL DO VALE DA JURUMIRIM</t>
  </si>
  <si>
    <t>02330820</t>
  </si>
  <si>
    <t>TRANSPORTADORA STECK LTDA</t>
  </si>
  <si>
    <t>02709172</t>
  </si>
  <si>
    <t>YES FORNECIMENTO DE MAO DE OBRA LTDA</t>
  </si>
  <si>
    <t>05051620</t>
  </si>
  <si>
    <t>R D Ativa - Contribuição Previdenciária Segurados | R D Ativa - Contribuição Empresa/Empregador | R D Ativa - Multa Isolada</t>
  </si>
  <si>
    <t>L. R. RODRIGUES LOGISTICA E TRANSPORTES LTDA</t>
  </si>
  <si>
    <t>30170016</t>
  </si>
  <si>
    <t>OPTIMA MAO DE OBRA TEMPORARIA LTDA</t>
  </si>
  <si>
    <t>20369247</t>
  </si>
  <si>
    <t>EASY GESTAO E APOIO ADMINISTRATIVO LTDA</t>
  </si>
  <si>
    <t>27220725</t>
  </si>
  <si>
    <t>DRM RESINAS LTDA</t>
  </si>
  <si>
    <t>27244195</t>
  </si>
  <si>
    <t>MOLDTEC MATRIZES LTDA</t>
  </si>
  <si>
    <t>72027683</t>
  </si>
  <si>
    <t>SERRA DO JAPI INDUSTRIA E COMERCIO DE CARNES LTDA</t>
  </si>
  <si>
    <t>07466638</t>
  </si>
  <si>
    <t>INOX CONEXOES VALVULAS E TUBOS LTDA</t>
  </si>
  <si>
    <t>27026311</t>
  </si>
  <si>
    <t>MMC LOGISTICA E TRANSPORTES RODOVIARIOS LTDA</t>
  </si>
  <si>
    <t>04787536</t>
  </si>
  <si>
    <t>ADDRESS CONSULTING NEGOCIOS IMOBILIARIOS E ADMINISTRACAO LTDA</t>
  </si>
  <si>
    <t>72711294</t>
  </si>
  <si>
    <t>CONSTRUTORA OHANA LTDA</t>
  </si>
  <si>
    <t>05568046</t>
  </si>
  <si>
    <t>MARCOS ANTONIO MARINI</t>
  </si>
  <si>
    <t>10692767</t>
  </si>
  <si>
    <t>DROID TECNOLOGIA PROMOCIONAL LTDA</t>
  </si>
  <si>
    <t>04576003</t>
  </si>
  <si>
    <t>B.R.A. INDUSTRIAL  LTDA</t>
  </si>
  <si>
    <t>67734053</t>
  </si>
  <si>
    <t>ELITE SERVICOS ESPECIAIS LTDA</t>
  </si>
  <si>
    <t>00034927</t>
  </si>
  <si>
    <t>ASSISTEC PAISAGISMO LTDA</t>
  </si>
  <si>
    <t>11516393</t>
  </si>
  <si>
    <t>VISAO MOVIMENTACAO DE CONTAINERES TRANSPORTES E LOGISTICA LTDA</t>
  </si>
  <si>
    <t>12240742</t>
  </si>
  <si>
    <t>R D Ativa - Contribuição Previdenciária Sobre Receita Bruta | R D Ativa - Contribuição Previdenciária Segurados</t>
  </si>
  <si>
    <t>CDC CENTRO DE DIAGNOSTICO DE CABREUVA LTDA</t>
  </si>
  <si>
    <t>17031112</t>
  </si>
  <si>
    <t>VALEU IMPORTACAO EXPORTACAO E COMERCIO DE PRODUTOS PETROQUIMICOS LTDA</t>
  </si>
  <si>
    <t>32973907</t>
  </si>
  <si>
    <t>TAMPET COMERCIO DE ARTEFATOS PLASTICOS LTDA</t>
  </si>
  <si>
    <t>12406758</t>
  </si>
  <si>
    <t>BRASTRELA IMPORTACAO E EXPORTACAO LTDA</t>
  </si>
  <si>
    <t>00546078</t>
  </si>
  <si>
    <t>DYNATEC COMERCIO DE PECAS PARA MAQUINAS OPERATRIZES LTDA</t>
  </si>
  <si>
    <t>02976639</t>
  </si>
  <si>
    <t>CLINS  COMERCIAL E SERVICOS LTDA</t>
  </si>
  <si>
    <t>17524246</t>
  </si>
  <si>
    <t>TJ INDUSTRIA E COMERCIO DE CALCADOS LTDA</t>
  </si>
  <si>
    <t>39034871</t>
  </si>
  <si>
    <t>NOTA 10 COMERCIO DE VARIEDADES LTDA</t>
  </si>
  <si>
    <t>23718896</t>
  </si>
  <si>
    <t>BELLUNO COMERCIO E DISTRIBUICAO LTDA</t>
  </si>
  <si>
    <t>11449454</t>
  </si>
  <si>
    <t>KEPPLER E ADVOGADOS ASSOCIADOS</t>
  </si>
  <si>
    <t>01917032</t>
  </si>
  <si>
    <t>ASSOCIACAO JABOTICABALENSE DE EDUCACAO E CULTURA</t>
  </si>
  <si>
    <t>45337425</t>
  </si>
  <si>
    <t>ITAPETY SEGURANCA E VIGILANCIA LTDA</t>
  </si>
  <si>
    <t>10818851</t>
  </si>
  <si>
    <t>SR SERVICOS DE VIDROS BLINDADOS LTDA</t>
  </si>
  <si>
    <t>26648848</t>
  </si>
  <si>
    <t>MOREIRA E SILVA ADVOGADOS ASSOCIADOS</t>
  </si>
  <si>
    <t>02074332</t>
  </si>
  <si>
    <t>FOUR RUBBER INDUSTRIA E COMERCIO DE BORRACHAS E PLASTICO LTDA</t>
  </si>
  <si>
    <t>30368366</t>
  </si>
  <si>
    <t>METALMIX INDUSTRIA E COMERCIO LTDA</t>
  </si>
  <si>
    <t>56170780</t>
  </si>
  <si>
    <t>TC TECNOLOGIA EM EQUIPAMENTOS LTDA.</t>
  </si>
  <si>
    <t>31841160</t>
  </si>
  <si>
    <t>KINSBERG COMERCIO IMPORTACAO E EXPORTACAO DE TECIDOS LTDA</t>
  </si>
  <si>
    <t>46515532</t>
  </si>
  <si>
    <t>PUPEE INDUSTRIA E COMERCIO DE BRINQUEDOS LTDA</t>
  </si>
  <si>
    <t>30008343</t>
  </si>
  <si>
    <t>TRANSPORTADORA SAO JOSE DE CAPIVARI LTDA</t>
  </si>
  <si>
    <t>01158429</t>
  </si>
  <si>
    <t>I.T.C. AMERICA LATINA LTDA</t>
  </si>
  <si>
    <t>04640787</t>
  </si>
  <si>
    <t>Receita da dívida ativa - CIDE - Remessas ao exterior</t>
  </si>
  <si>
    <t>FB EMPREENDIMENTOS TURISTICOS LTDA</t>
  </si>
  <si>
    <t>48068076</t>
  </si>
  <si>
    <t>PRO SINALIZACAO VIARIA LIMITADA</t>
  </si>
  <si>
    <t>44218154</t>
  </si>
  <si>
    <t>HIDROELETRIC INSTALACOES HIDRAULICAS ELETRICAS E MATERIAIS DE CONSTRUCAO LTDA</t>
  </si>
  <si>
    <t>02100573</t>
  </si>
  <si>
    <t>EDEX CONFECCOES LTDA</t>
  </si>
  <si>
    <t>05275238</t>
  </si>
  <si>
    <t>VULTEC INDUSTRIA E COMERCIO DE PALETES E EMBALAGEM LTDA</t>
  </si>
  <si>
    <t>33247439</t>
  </si>
  <si>
    <t>Receita da dívida ativa - IRPJ | Receita da dívida ativa - COFINS | R D Ativa - Simples Nacional</t>
  </si>
  <si>
    <t>FUNDACAO PINHALENSE DE ENSINO</t>
  </si>
  <si>
    <t>54228416</t>
  </si>
  <si>
    <t>HBUSTER DO BRASIL INDUSTRIA E COMERCIO LTDA.</t>
  </si>
  <si>
    <t>03376682</t>
  </si>
  <si>
    <t>TORRES &amp; VIANA FOOD LTDA</t>
  </si>
  <si>
    <t>16749701</t>
  </si>
  <si>
    <t>MUNICIPIO DE BERNARDINO DE CAMPOS</t>
  </si>
  <si>
    <t>44563591</t>
  </si>
  <si>
    <t>COOPERATIVA INDUSTRIAL DE TRABALHADORES DE LAMINACAO DE ANEIS E FORJADOS ESPECIAIS</t>
  </si>
  <si>
    <t>02514014</t>
  </si>
  <si>
    <t>TED TERRAS PARTICIPACOES S.A.</t>
  </si>
  <si>
    <t>18968381</t>
  </si>
  <si>
    <t>MW EDITORA SOCIEDADE UNIPESSOAL LIMITADA</t>
  </si>
  <si>
    <t>05468154</t>
  </si>
  <si>
    <t>TORNOMATIC INDUSTRIA E COMERCIO LTDA</t>
  </si>
  <si>
    <t>46086864</t>
  </si>
  <si>
    <t>COSTA &amp; COSTA COMERCIO DE CEREAIS E REPRESENTACAO LTDA</t>
  </si>
  <si>
    <t>17370710</t>
  </si>
  <si>
    <t>INOVAR COMERCIAL ALIMENTICIA LTDA</t>
  </si>
  <si>
    <t>32161677</t>
  </si>
  <si>
    <t>BELLATRIX INDUSTRIA COMERCIO IMPORTACAO E EXPORTACAO LTDA.</t>
  </si>
  <si>
    <t>64741853</t>
  </si>
  <si>
    <t>TRATOR FILMES LTDA</t>
  </si>
  <si>
    <t>08164917</t>
  </si>
  <si>
    <t>QUATRO MARCOS LTDA</t>
  </si>
  <si>
    <t>01311661</t>
  </si>
  <si>
    <t>SELLER IMPORTACAO E DISTRIBUICAO LTDA</t>
  </si>
  <si>
    <t>44900344</t>
  </si>
  <si>
    <t>MP COBRANCAS LTDA</t>
  </si>
  <si>
    <t>23410201</t>
  </si>
  <si>
    <t>SANTOS TRANSPORTES DE CARGAS LTDA</t>
  </si>
  <si>
    <t>74212069</t>
  </si>
  <si>
    <t>INA  INDUSTRIA NAUTICA DE ATIBAIA LTDA</t>
  </si>
  <si>
    <t>38950903</t>
  </si>
  <si>
    <t>NALCON COMPOSTOS PARA ROTOMOLDAGEM LTDA</t>
  </si>
  <si>
    <t>10210349</t>
  </si>
  <si>
    <t>C.D.V. EXPORTACAO IMPORTACAO E COMERCIO LTDA</t>
  </si>
  <si>
    <t>05109438</t>
  </si>
  <si>
    <t>CHECKUP ASSESSORIA ADMINISTRATIVA SS LTDA</t>
  </si>
  <si>
    <t>57284200</t>
  </si>
  <si>
    <t>ART BEND DO BRASIL LTDA</t>
  </si>
  <si>
    <t>11220055</t>
  </si>
  <si>
    <t>PLASTICOS SANTANA LTDA</t>
  </si>
  <si>
    <t>55773964</t>
  </si>
  <si>
    <t>J. E. LOGISTICA E TRANSPORTE LTDA.</t>
  </si>
  <si>
    <t>10692696</t>
  </si>
  <si>
    <t>TERRITORIO DO COURO LTDA</t>
  </si>
  <si>
    <t>05022866</t>
  </si>
  <si>
    <t>RIOLAX  INDUSTRIA E COMERCIO DE BANHEIRAS SPAS E ACESSORIOS LTDA</t>
  </si>
  <si>
    <t>10227829</t>
  </si>
  <si>
    <t>SOCIEDADE PAULISTA DE PRODUTOS E SERVICOS LTDA</t>
  </si>
  <si>
    <t>66116880</t>
  </si>
  <si>
    <t>Receita da dívida ativa - COFINS | R D Ativa - Multa Isolada</t>
  </si>
  <si>
    <t>DROGARIA FAM FARMA LTDA</t>
  </si>
  <si>
    <t>58768557</t>
  </si>
  <si>
    <t>HIDRODEMA MATERIAIS HIDRAULICOS LTDA</t>
  </si>
  <si>
    <t>07013388</t>
  </si>
  <si>
    <t>DIOGO RODRIGUES FRANCISCO  COMERCIO DE EMBALAGENS LTDA</t>
  </si>
  <si>
    <t>35217915</t>
  </si>
  <si>
    <t>MARKETING PADRONIZACAO VISUAL LTDA.</t>
  </si>
  <si>
    <t>07037300</t>
  </si>
  <si>
    <t>CINDUMEL AGRO PECUARIA DE IGUAPE LTDA</t>
  </si>
  <si>
    <t>52678125</t>
  </si>
  <si>
    <t>LP GUIZILIM LTDA</t>
  </si>
  <si>
    <t>10980541</t>
  </si>
  <si>
    <t>BRENDA BOOK DIGITAL LTDA</t>
  </si>
  <si>
    <t>03209204</t>
  </si>
  <si>
    <t>BR2 TRANSPORTE DE CARGAS LTDA</t>
  </si>
  <si>
    <t>45034092</t>
  </si>
  <si>
    <t>EDROSA CONSULTORIA E EMPREENDIMENTOS LTDA</t>
  </si>
  <si>
    <t>08012161</t>
  </si>
  <si>
    <t>NILTON SERSON ADVOGADOS ASSOCIADOS</t>
  </si>
  <si>
    <t>01283461</t>
  </si>
  <si>
    <t>AGROPECUARIA FIGUEIRA LTDA</t>
  </si>
  <si>
    <t>10322042</t>
  </si>
  <si>
    <t>CENTRO OESTE EXPORTADORA E IMPORTADORA LTDA</t>
  </si>
  <si>
    <t>05889885</t>
  </si>
  <si>
    <t>Receita da dívida ativa - Imposto de Importação | R D Ativa - Multa Isolada</t>
  </si>
  <si>
    <t>SBCT TRANSPORTES LTDA</t>
  </si>
  <si>
    <t>31716792</t>
  </si>
  <si>
    <t>TI3J CONSULTORIA LTDA</t>
  </si>
  <si>
    <t>23735763</t>
  </si>
  <si>
    <t>NNA  TRANSPORTES LTDA</t>
  </si>
  <si>
    <t>19167136</t>
  </si>
  <si>
    <t>JCR RODRIGUES GRAMAS LTDA</t>
  </si>
  <si>
    <t>15761553</t>
  </si>
  <si>
    <t>VZ TRANSPORTES LTDA</t>
  </si>
  <si>
    <t>81771669</t>
  </si>
  <si>
    <t>E&amp;L LOCACAO DE MAQUINA INDUSTRIAL LTDA</t>
  </si>
  <si>
    <t>46000123</t>
  </si>
  <si>
    <t>FAST CONNECT DISTRIBUIDORA LTDA</t>
  </si>
  <si>
    <t>28355582</t>
  </si>
  <si>
    <t>COUROMODA FEIRAS COMERCIAIS LTDA</t>
  </si>
  <si>
    <t>87322673</t>
  </si>
  <si>
    <t>NTM COMERCIO E SERVICOS LTDA.</t>
  </si>
  <si>
    <t>23046229</t>
  </si>
  <si>
    <t>PERSPICAZ EMPREENDIMENTOS E PARTICIPACOES SA.</t>
  </si>
  <si>
    <t>10321774</t>
  </si>
  <si>
    <t>AUBERT ENGRENAGENS LTDA</t>
  </si>
  <si>
    <t>55882401</t>
  </si>
  <si>
    <t>BMF  GRAFICA E EDITORA LTDA</t>
  </si>
  <si>
    <t>27568225</t>
  </si>
  <si>
    <t>R.PRINT SERVICOS E PARTICIPACOES LTDA.</t>
  </si>
  <si>
    <t>84658855</t>
  </si>
  <si>
    <t>PREMIER LOG TRANSFERENCIA DE CARGAS LTDA</t>
  </si>
  <si>
    <t>13094183</t>
  </si>
  <si>
    <t>SOCIEDADE BENEFICENTE MUCULMANA</t>
  </si>
  <si>
    <t>50560093</t>
  </si>
  <si>
    <t>A.CRAVEIRO SOCIEDADE INDIVIDUAL DE ADVOCACIA</t>
  </si>
  <si>
    <t>30274879</t>
  </si>
  <si>
    <t>BRASCIRURGICA IMPORTADORA E EXPORTADORA DE DISPOSITIVOS MEDICOS LTDA</t>
  </si>
  <si>
    <t>34442700</t>
  </si>
  <si>
    <t>ROD POY COMERCIO DE VEICULOS LTDA</t>
  </si>
  <si>
    <t>01220704</t>
  </si>
  <si>
    <t>SYSTEMBOR INDUSTRIA E COMERCIO DE ARTEFATOS DE BORRACHA LTDA</t>
  </si>
  <si>
    <t>05411171</t>
  </si>
  <si>
    <t>FIREBRASS COMERCIO DE ARTIGOS E SISTEMAS CONTRA INCENDIO LTDA.</t>
  </si>
  <si>
    <t>26575618</t>
  </si>
  <si>
    <t>TANQUES SAO JOAO  FABRICACAO E REFORMA DE IMPLEMENTOS RODOVIARIOS LTDA</t>
  </si>
  <si>
    <t>10579889</t>
  </si>
  <si>
    <t>FKS LOGISTICS LTDA</t>
  </si>
  <si>
    <t>17353801</t>
  </si>
  <si>
    <t>COMPACT  MOVEIS LTDA.</t>
  </si>
  <si>
    <t>05502552</t>
  </si>
  <si>
    <t>R.P DE FREITAS CONSTRUCAO CIVIL E SERVICOS ADMINISTRATIVOS LTDA</t>
  </si>
  <si>
    <t>46909967</t>
  </si>
  <si>
    <t>FORUSI METAIS SANITARIOS LTDA</t>
  </si>
  <si>
    <t>04002733</t>
  </si>
  <si>
    <t>ALUMINI INDUSTRIA E COMERCIO DE METAIS FERROSOS E NAO FERROSOS EIRELI</t>
  </si>
  <si>
    <t>28748297</t>
  </si>
  <si>
    <t>CONCRETO CONFIANCA LTDA</t>
  </si>
  <si>
    <t>11632466</t>
  </si>
  <si>
    <t>ALIANCA EXPRESS TRANSPORTES RODOVIARIO LTDA</t>
  </si>
  <si>
    <t>22939519</t>
  </si>
  <si>
    <t>TOV CORRETORA DE CAMBIO TITULOS E VALORES MOBILIARIOS LTDA</t>
  </si>
  <si>
    <t>74451022</t>
  </si>
  <si>
    <t>AZEVEDO &amp; TRAVASSOS INFRAESTRUTURA LTDA</t>
  </si>
  <si>
    <t>24795416</t>
  </si>
  <si>
    <t>EVEREL DO BRASIL LTDA</t>
  </si>
  <si>
    <t>00640048</t>
  </si>
  <si>
    <t>S. S. J. COMERCIO DE MOVEIS USADOS LTDA</t>
  </si>
  <si>
    <t>74644972</t>
  </si>
  <si>
    <t>DY GRANNO COMERCIO DE CEREAIS LTDA</t>
  </si>
  <si>
    <t>11165029</t>
  </si>
  <si>
    <t>ITACITRUS AGROINDUSTRIAL E EXPORTADORA LTDA.</t>
  </si>
  <si>
    <t>58828377</t>
  </si>
  <si>
    <t>PLATINUM INTERNACIONAL IMPORTACAO E LOGISTICA LTDA</t>
  </si>
  <si>
    <t>03008477</t>
  </si>
  <si>
    <t>AMFR ONLINE  ESTRATEGIA  COLETA E PROCESSAMENTO DE DADOS LTDA</t>
  </si>
  <si>
    <t>22198106</t>
  </si>
  <si>
    <t>BLITZEM SEGURANCA LTDA</t>
  </si>
  <si>
    <t>04731108</t>
  </si>
  <si>
    <t>IBERPACK EMBALAGENS LTDA</t>
  </si>
  <si>
    <t>24456093</t>
  </si>
  <si>
    <t>PRODUTOS ALIMENTICIOS CRISPETES LTDA</t>
  </si>
  <si>
    <t>59279737</t>
  </si>
  <si>
    <t>TOTAL FISIO FISIOTERAPIA LTDA</t>
  </si>
  <si>
    <t>13953907</t>
  </si>
  <si>
    <t>MAIS ATACADO &amp; MERCADO LTDA</t>
  </si>
  <si>
    <t>30994642</t>
  </si>
  <si>
    <t>GTM SOLUCOES EM VENDAS LTDA</t>
  </si>
  <si>
    <t>21638885</t>
  </si>
  <si>
    <t>TERRAPLENAGEM MODOLO DE PRAIA GRANDE LTDA</t>
  </si>
  <si>
    <t>04314935</t>
  </si>
  <si>
    <t>REDE MANAMBU DE POSTOS UNIDADE RIBEIRAO PRETO II LTDA</t>
  </si>
  <si>
    <t>10971337</t>
  </si>
  <si>
    <t>WU YA MAO YI AVIAMENTOS LTDA</t>
  </si>
  <si>
    <t>19488464</t>
  </si>
  <si>
    <t>BRASIL LAUDOS  SERVICOS MEDICOS LTDA.</t>
  </si>
  <si>
    <t>30788324</t>
  </si>
  <si>
    <t>ALCOMETALIC DO BRASIL INDUSTRIA E COMERCIO DE CONDUTORES ELETRICOS LTDA</t>
  </si>
  <si>
    <t>07688606</t>
  </si>
  <si>
    <t>F M A SERVICOS AGRICOLAS LTDA</t>
  </si>
  <si>
    <t>34152318</t>
  </si>
  <si>
    <t>Receita da dívida ativa - CSLL | Receita da dívida ativa - IRPJ | R D Ativa - Simples Nacional</t>
  </si>
  <si>
    <t>VOLCAFE LTDA</t>
  </si>
  <si>
    <t>61100772</t>
  </si>
  <si>
    <t>BURLINGTON ENGLISH LATAM LTDA</t>
  </si>
  <si>
    <t>08049394</t>
  </si>
  <si>
    <t>PRINT CENARIOS E SOLUCOES EM COMUNICACAO VISUAL LTDA</t>
  </si>
  <si>
    <t>35256150</t>
  </si>
  <si>
    <t>A.R.A CONSTRUCOES LTDA</t>
  </si>
  <si>
    <t>34178564</t>
  </si>
  <si>
    <t>DINAMICA CATANDUVA PRESTACAO DE SERVICOS DE CARGA LTDA</t>
  </si>
  <si>
    <t>32086413</t>
  </si>
  <si>
    <t>MARINEL DA SILVA MARTINS</t>
  </si>
  <si>
    <t>35949393</t>
  </si>
  <si>
    <t>ASSOCIACAO EDUCACIONAL DE ARARAS</t>
  </si>
  <si>
    <t>44699494</t>
  </si>
  <si>
    <t>TRANSPORTADORA AZUL E BRANCO LTDA</t>
  </si>
  <si>
    <t>77601433</t>
  </si>
  <si>
    <t>TECNOPERFIL TAURUS LTDA</t>
  </si>
  <si>
    <t>51137859</t>
  </si>
  <si>
    <t>Receita da dívida ativa - Multa - CLT | Receita da dívida ativa - COFINS</t>
  </si>
  <si>
    <t>SANTA CASA DE CARIDADE E MATERNIDADE DE IBITINGA</t>
  </si>
  <si>
    <t>49270671</t>
  </si>
  <si>
    <t>FERNANDO TEIXEIRA CONSTRUCOES</t>
  </si>
  <si>
    <t>11455678</t>
  </si>
  <si>
    <t>BONANZA COMERCIO E PRESTACAO DE SERVICOS LTDA</t>
  </si>
  <si>
    <t>17960003</t>
  </si>
  <si>
    <t>FERREIRA DEVELES LTDA</t>
  </si>
  <si>
    <t>31558999</t>
  </si>
  <si>
    <t>ANTIX CONFECCOES LTDA</t>
  </si>
  <si>
    <t>08220332</t>
  </si>
  <si>
    <t>NOBRECEL SA CELULOSE E PAPEL</t>
  </si>
  <si>
    <t>47693270</t>
  </si>
  <si>
    <t>IBTC  COMERCIO DE AUTOPECAS LTDA</t>
  </si>
  <si>
    <t>00809895</t>
  </si>
  <si>
    <t>PRODUTOS ELETRICOS EDSON LTDA</t>
  </si>
  <si>
    <t>61549978</t>
  </si>
  <si>
    <t>NOVA ATELIER COMERCIO E INDUSTRIA DE JOIAS LTDA</t>
  </si>
  <si>
    <t>10982483</t>
  </si>
  <si>
    <t>VALTEK SULAMERICANA INDUSTRIA E COMERCIO LTDA</t>
  </si>
  <si>
    <t>51145027</t>
  </si>
  <si>
    <t>PRIME CARGO LOGISTICA INTEGRADA LTDA</t>
  </si>
  <si>
    <t>07588299</t>
  </si>
  <si>
    <t>NICOLA COLELLA INDUSTRIA DE ROUPAS LTDA</t>
  </si>
  <si>
    <t>60893534</t>
  </si>
  <si>
    <t>TOMACA FERTILIZANTES LTDA</t>
  </si>
  <si>
    <t>40087193</t>
  </si>
  <si>
    <t>VIACAO VAZ LTDA</t>
  </si>
  <si>
    <t>05102172</t>
  </si>
  <si>
    <t>DISTRIBUIDORA BOM TEMPO COMERCIO DE ARTIGOS PESSOAIS E PRODUTOS LTDA</t>
  </si>
  <si>
    <t>47979682</t>
  </si>
  <si>
    <t>RUB CAR COMERCIO DE AUTO PECAS E FUNDICAO LTDA</t>
  </si>
  <si>
    <t>59350124</t>
  </si>
  <si>
    <t>EDR 3 COMUNICACAO TOTAL LTDA</t>
  </si>
  <si>
    <t>06198779</t>
  </si>
  <si>
    <t>2 IRMAS TRANSPORTES LTDA</t>
  </si>
  <si>
    <t>32933142</t>
  </si>
  <si>
    <t>CHAIM XYZ PRODUCOES COMUNICACAO E EVENTOS LTDA.</t>
  </si>
  <si>
    <t>15435008</t>
  </si>
  <si>
    <t>COOPSERV SOCIEDADE COOPERATIVA DOS PROFISSIONAIS NA AREA DA SAUDE</t>
  </si>
  <si>
    <t>01062990</t>
  </si>
  <si>
    <t>SILVIA HELENA DIAGONE</t>
  </si>
  <si>
    <t>06112120</t>
  </si>
  <si>
    <t>Receita da dívida ativa - COFINS | Receita da dívida ativa - INSS - SIMPLES</t>
  </si>
  <si>
    <t>CONSISTE CONDOMINIOS E SERVICOS LTDA.</t>
  </si>
  <si>
    <t>54724950</t>
  </si>
  <si>
    <t>PRODEM MINAS SISTEMAS LTDA</t>
  </si>
  <si>
    <t>28902020</t>
  </si>
  <si>
    <t>HEROS SERVICE SOLUCOES ESTRATEGICAS LTDA</t>
  </si>
  <si>
    <t>17369123</t>
  </si>
  <si>
    <t>GUINZZA COMERCIO IMPORTACAO EXPORTACAO DE MAQUINAS E PECAS LTDA</t>
  </si>
  <si>
    <t>18758658</t>
  </si>
  <si>
    <t>MKS EQUIPAMENTOS HIDRAULICOS LTDA</t>
  </si>
  <si>
    <t>01420613</t>
  </si>
  <si>
    <t>VITT AGENCIA DE EVENTOS LTDA</t>
  </si>
  <si>
    <t>28524880</t>
  </si>
  <si>
    <t>VERTEX LOG LTDA.</t>
  </si>
  <si>
    <t>05342379</t>
  </si>
  <si>
    <t>LAYER2 SOLUCOES EM INFORMATICA LTDA</t>
  </si>
  <si>
    <t>11274154</t>
  </si>
  <si>
    <t>VALEBETON CONCRETO LTDA</t>
  </si>
  <si>
    <t>19869582</t>
  </si>
  <si>
    <t>AUTOTEC TECNOLOGIA LTDA</t>
  </si>
  <si>
    <t>00571389</t>
  </si>
  <si>
    <t>ABF SERVICOS FINANCEIROS LTDA</t>
  </si>
  <si>
    <t>11144050</t>
  </si>
  <si>
    <t>TOP CONFECCOES DE VOTUPORANGA LTDA</t>
  </si>
  <si>
    <t>07458302</t>
  </si>
  <si>
    <t>INSTITUTO DE SAUDE GESTAO MEDICINA OCUPACIONAL MAOS AMIGAS</t>
  </si>
  <si>
    <t>22741429</t>
  </si>
  <si>
    <t>IRMANDADE DA SANTA CASA DE MISERICORDIA DE PENAPOLIS</t>
  </si>
  <si>
    <t>53894218</t>
  </si>
  <si>
    <t>ERVIK COMERCIO DE PRODUTOS DE SAUDE E BELEZA LTDA</t>
  </si>
  <si>
    <t>35420481</t>
  </si>
  <si>
    <t>GLD ENERGIA LTDA</t>
  </si>
  <si>
    <t>30299845</t>
  </si>
  <si>
    <t>DOXS LOGISTICA INTEGRADA LTDA</t>
  </si>
  <si>
    <t>10329139</t>
  </si>
  <si>
    <t>INBRABLINDADOS SERVICOS DE BLINDAGEM LTDA</t>
  </si>
  <si>
    <t>03243868</t>
  </si>
  <si>
    <t>AIRSOFT DO BRASIL COMERCIO IMPORTACAO E EXPORTACAO SA</t>
  </si>
  <si>
    <t>10455028</t>
  </si>
  <si>
    <t>F. C. DOS SANTOS COSTRUCOES</t>
  </si>
  <si>
    <t>30005436</t>
  </si>
  <si>
    <t>PLASTUNION INDUSTRIA DE PLASTICOS LIMITADA</t>
  </si>
  <si>
    <t>61331237</t>
  </si>
  <si>
    <t>COOPERATIVA INDUSTRIAL DE TRABALHADORES EM FORJARIA COOPERFOR</t>
  </si>
  <si>
    <t>02702557</t>
  </si>
  <si>
    <t>CERAMICA RIO VERDE LTDA</t>
  </si>
  <si>
    <t>29878489</t>
  </si>
  <si>
    <t>PROMPT SERVICOS ESPECIALIZADOS EM MAO DE OBRA LTDA</t>
  </si>
  <si>
    <t>17495397</t>
  </si>
  <si>
    <t>INOVE PACK DO BRASIL INDUSTRIA E COMERCIO DE SANEANTES E DOMISSANITARIOS LTDA</t>
  </si>
  <si>
    <t>01687851</t>
  </si>
  <si>
    <t>LP SERVICOS AUXILIARES AO TRANSPORTE AEREO LTDA</t>
  </si>
  <si>
    <t>10628611</t>
  </si>
  <si>
    <t>G.M.M. COMERCIO E DISTRIBUICAO LTDA</t>
  </si>
  <si>
    <t>38131640</t>
  </si>
  <si>
    <t>FRANPAV CONSTRUTORA LTDA</t>
  </si>
  <si>
    <t>62842968</t>
  </si>
  <si>
    <t>ALPHAPRINT COMERCIO IMPORTACAO EXPORTACAO LTDA</t>
  </si>
  <si>
    <t>55599088</t>
  </si>
  <si>
    <t>ILUMINACIENCIA COMERCIO DE PRODUTOS DE ILUMINACAO E EFICIENCIA ENERGETICA LTDA</t>
  </si>
  <si>
    <t>36947595</t>
  </si>
  <si>
    <t>MANUEL GOMES PEREIRA LTDA</t>
  </si>
  <si>
    <t>54406566</t>
  </si>
  <si>
    <t>CONKETALL CONSTRUCOES LTDA</t>
  </si>
  <si>
    <t>37482708</t>
  </si>
  <si>
    <t>Receita da dívida ativa - IRPJ | R D Ativa - Simples Nacional | R D Ativa - Contribuição Previdenciária Sobre Receita Bruta</t>
  </si>
  <si>
    <t>VAPT VUPT REMOCAO DE VEICULOS LTDA</t>
  </si>
  <si>
    <t>03235721</t>
  </si>
  <si>
    <t>IRPAL INDUSTRIA METALURGICA LTDA</t>
  </si>
  <si>
    <t>62486162</t>
  </si>
  <si>
    <t>AXPR VALVE SCIENCE DISTRIBUICAO E MANUTENCAO INDUSTRIAL LTDA</t>
  </si>
  <si>
    <t>36243599</t>
  </si>
  <si>
    <t>B HOLDING PARTICIPACOES LTDA</t>
  </si>
  <si>
    <t>10772872</t>
  </si>
  <si>
    <t>LEALES TRANSPORTES E LOGISTICA LTDA</t>
  </si>
  <si>
    <t>16583985</t>
  </si>
  <si>
    <t>AGRO EMPREENDIMENTOS VITORIA REGIA LTDA</t>
  </si>
  <si>
    <t>05377112</t>
  </si>
  <si>
    <t>LIDER RECURSOS HUMANOS LTDA</t>
  </si>
  <si>
    <t>07826825</t>
  </si>
  <si>
    <t>LONGATO CIA LTDA</t>
  </si>
  <si>
    <t>44290229</t>
  </si>
  <si>
    <t>R D Ativa - Cofins - Lançado de Ofício - Simples Nacional | R D Ativa - Contrib Previd Patronal - L Ofício - Simples Nac</t>
  </si>
  <si>
    <t>M. DE LAZZARI BARRUFFINI LOCACAO DE MAQUINAS</t>
  </si>
  <si>
    <t>13490712</t>
  </si>
  <si>
    <t>INO9VE CONSULTORIA EMPRESARIAL LTDA</t>
  </si>
  <si>
    <t>18666872</t>
  </si>
  <si>
    <t>ZEGE COMERCIO ELETRONICO LTDA</t>
  </si>
  <si>
    <t>47910846</t>
  </si>
  <si>
    <t>LOG FUEL TRANSPORTES LTDA</t>
  </si>
  <si>
    <t>31319971</t>
  </si>
  <si>
    <t>TMV ENGENHARIA E CONSTRUCOES LTDA</t>
  </si>
  <si>
    <t>03625870</t>
  </si>
  <si>
    <t>INSTITUTO DE EDUCACAO LEMENSE LTDA</t>
  </si>
  <si>
    <t>10444358</t>
  </si>
  <si>
    <t>ARCAD GEO PROCESSAMENTO DE PROJETOS LTDA</t>
  </si>
  <si>
    <t>11811111</t>
  </si>
  <si>
    <t>ACESSUS GRAFICA E COMERCIO LTDA</t>
  </si>
  <si>
    <t>01025917</t>
  </si>
  <si>
    <t>MOGIANA NEGOCIOS AGROPECUARIO LTDA</t>
  </si>
  <si>
    <t>33030913</t>
  </si>
  <si>
    <t>USIRENT LOCACAO DE EQUIPAMENTOS LTDA</t>
  </si>
  <si>
    <t>02753900</t>
  </si>
  <si>
    <t>GF COMERCIO E CONSTRUCOES LTDA</t>
  </si>
  <si>
    <t>04115559</t>
  </si>
  <si>
    <t>BRASCOMP  TECNOLOGIA DA INFORMACAO LTDA</t>
  </si>
  <si>
    <t>45087236</t>
  </si>
  <si>
    <t>TECHCOLLOR INDUSTRIA DE RESINAS PLASTICAS LTDA</t>
  </si>
  <si>
    <t>08231735</t>
  </si>
  <si>
    <t>FRIGOGIL INDUSTRIAL E COMERCIAL LTDA</t>
  </si>
  <si>
    <t>03533009</t>
  </si>
  <si>
    <t>IMPERIAL BAKERY COMERCIO DE PRODUTOS ALIMENTICIOS LTDA.</t>
  </si>
  <si>
    <t>05634169</t>
  </si>
  <si>
    <t>PTS TRANSPORTES E LOGISTICA LTDA</t>
  </si>
  <si>
    <t>15628632</t>
  </si>
  <si>
    <t>CONCEITO DISTRIBUIDORA DE PRODUTOS DE INFORMATICA LTDA</t>
  </si>
  <si>
    <t>07964170</t>
  </si>
  <si>
    <t>ATLAS SERVICES  SERVICOS DE SUPORTE ADMINISTRATIVO E DE CONSULTORIA EM GESTAO EMPRESARIAL LTDA</t>
  </si>
  <si>
    <t>30608097</t>
  </si>
  <si>
    <t>VEC SERVICOS DE PORTARIA E CONSERVACAO PATRIMONIAL LTDA</t>
  </si>
  <si>
    <t>09112971</t>
  </si>
  <si>
    <t>SUPER LIMA  COMERCIO E REPRESENTACAO LTDA</t>
  </si>
  <si>
    <t>48932929</t>
  </si>
  <si>
    <t>JAL INSTALACOES ELETROMECANICA LTDA</t>
  </si>
  <si>
    <t>04312892</t>
  </si>
  <si>
    <t>ITAMARATI DE MINAS PARTICIPACOES E EMPREENDIMENTOS SA</t>
  </si>
  <si>
    <t>26266262</t>
  </si>
  <si>
    <t>CONSTRUTORA CRR INCORPORACAO E PARTICIPACOES LTDA</t>
  </si>
  <si>
    <t>67280339</t>
  </si>
  <si>
    <t>GREMAFER COMERCIAL E IMPORTADORA LTDA</t>
  </si>
  <si>
    <t>59161083</t>
  </si>
  <si>
    <t>TUBOCAP ARTEFATOS DE METAL LTDA</t>
  </si>
  <si>
    <t>60850799</t>
  </si>
  <si>
    <t>INFOPARTZ COMUNICACAO VISUAL LTDA</t>
  </si>
  <si>
    <t>04628157</t>
  </si>
  <si>
    <t>MADETURISMO LTDA</t>
  </si>
  <si>
    <t>01558689</t>
  </si>
  <si>
    <t>GMU COMERCIO DE ACOS LTDA</t>
  </si>
  <si>
    <t>08793369</t>
  </si>
  <si>
    <t>CYPRIUM FUNDICAO DE METAIS LTDA.</t>
  </si>
  <si>
    <t>16575298</t>
  </si>
  <si>
    <t>IMPERIO IT COMERCIO SERVICOS E SOLUCOES EM INFORMATICA LTDA</t>
  </si>
  <si>
    <t>20931904</t>
  </si>
  <si>
    <t>R.V. BRAZIL COMERCIAL IMPORTACAO E EXPORTACAO LTDA</t>
  </si>
  <si>
    <t>06280278</t>
  </si>
  <si>
    <t>BMAC CONSTRUCOES E EMPREENDIMENTOS LTDA</t>
  </si>
  <si>
    <t>24137921</t>
  </si>
  <si>
    <t>WILSON SILVEIRA  SOCIEDADE INDIVIDUAL DE ADVOCACIA</t>
  </si>
  <si>
    <t>67354639</t>
  </si>
  <si>
    <t>POT SPEED DISTRIBUICAO DE ENCOMENDAS LTDA</t>
  </si>
  <si>
    <t>18410130</t>
  </si>
  <si>
    <t>INDUSTRIA E COMERCIO DE CALCADOS ALMANI LTDA</t>
  </si>
  <si>
    <t>24717510</t>
  </si>
  <si>
    <t>CENTRO DE EDUCACAO E CULTURA ARQUIMEDES LTDA</t>
  </si>
  <si>
    <t>02309858</t>
  </si>
  <si>
    <t>LIRIOS DO VALE DE CARAPICUIBA PAISAGISMO LTDA</t>
  </si>
  <si>
    <t>13207340</t>
  </si>
  <si>
    <t>JEUNESSE BRASIL COMERCIAL LTDA.</t>
  </si>
  <si>
    <t>09338123</t>
  </si>
  <si>
    <t>SMART CHILLER INDUSTRIA E COMERCIO LTDA</t>
  </si>
  <si>
    <t>19793464</t>
  </si>
  <si>
    <t>LOMEL SERVICOS SA</t>
  </si>
  <si>
    <t>69965333</t>
  </si>
  <si>
    <t>FAST TECH MANUTENCAO DE SISTEMAS DE AUTOMACAO COMERCIAL LTDA</t>
  </si>
  <si>
    <t>03294430</t>
  </si>
  <si>
    <t>PROZAPP LOGISTICA EMPRESARIAL LTDA</t>
  </si>
  <si>
    <t>17549646</t>
  </si>
  <si>
    <t>DM LABOR PRESTACAO DE SERVICOS LTDA</t>
  </si>
  <si>
    <t>12796282</t>
  </si>
  <si>
    <t>FILTROS BRASIL INDUSTRIA E COMERCIO LTDA</t>
  </si>
  <si>
    <t>09258346</t>
  </si>
  <si>
    <t>LAIRSON MUNIZ MOTA</t>
  </si>
  <si>
    <t>37933218</t>
  </si>
  <si>
    <t>CONTECH PRODUTOS BIODEGRADAVEIS LTDA</t>
  </si>
  <si>
    <t>62239488</t>
  </si>
  <si>
    <t>MORENO LONGUINHO DE SOUZA EIRELI</t>
  </si>
  <si>
    <t>05205167</t>
  </si>
  <si>
    <t>JM TRANSPORTES E LOGISTICA LTDA</t>
  </si>
  <si>
    <t>74395542</t>
  </si>
  <si>
    <t>COMERCIO DE FRUTAS P.B LTDA</t>
  </si>
  <si>
    <t>38910188</t>
  </si>
  <si>
    <t>BRN INDUSTRIA DE QUIMICOS PARA CONSTRUCAO LTDA</t>
  </si>
  <si>
    <t>25526038</t>
  </si>
  <si>
    <t>ALPHA SERVICOS PREDIAIS LTDA</t>
  </si>
  <si>
    <t>30838359</t>
  </si>
  <si>
    <t>DIMOV SERVICOS DE INSTALACAO LTDA</t>
  </si>
  <si>
    <t>32925503</t>
  </si>
  <si>
    <t>Receita da dívida ativa - COFINS | R D Ativa - Simples Nacional</t>
  </si>
  <si>
    <t>FELICITA IMPORTADORA E DISTRIBUIDORA DE ALIMENTOS LTDA</t>
  </si>
  <si>
    <t>33849518</t>
  </si>
  <si>
    <t>ATHENAS PROJETOS E CONSULTORIA LTDA.</t>
  </si>
  <si>
    <t>09284107</t>
  </si>
  <si>
    <t>RUBI CLEAN COMERCIO DE PRODUTOS DE LIMPEZA E SERVICOS ESPECIALIZADOS LTDA</t>
  </si>
  <si>
    <t>11599249</t>
  </si>
  <si>
    <t>BRF STORE COMERCIO DE PRODUTOS DE INFORMATICA LTDA</t>
  </si>
  <si>
    <t>07567622</t>
  </si>
  <si>
    <t>DESART CONSULTORIA E ASSESSORIA EMPRESARIAL LTDA</t>
  </si>
  <si>
    <t>43583616</t>
  </si>
  <si>
    <t>VWC EQUIPAMENTOS DE INSTRUMENTACAO E COMERCIO LTDA</t>
  </si>
  <si>
    <t>00676488</t>
  </si>
  <si>
    <t>EMBAVI  EMPRESA BRASILEIRA DE AZEITE E VINAGRE LTDA</t>
  </si>
  <si>
    <t>44637163</t>
  </si>
  <si>
    <t>ARTESANA BAZAR E ARMARINHO LTDA</t>
  </si>
  <si>
    <t>44913721</t>
  </si>
  <si>
    <t>CBB SOCIEDADE BRASILEIRA DE BEBIDAS E COMERCIO LTDA</t>
  </si>
  <si>
    <t>01676643</t>
  </si>
  <si>
    <t>FRIGORIFICO MERCOSUL SA</t>
  </si>
  <si>
    <t>00411002</t>
  </si>
  <si>
    <t>EXCELENCE TERCEIRIZACAO DE MAO DE OBRA &amp; PORTARIA VIRTUAL LTDA</t>
  </si>
  <si>
    <t>11679828</t>
  </si>
  <si>
    <t>PRO NOVA INDUSTRIA E COMERCIO LTDA</t>
  </si>
  <si>
    <t>11151445</t>
  </si>
  <si>
    <t>ALIA TRANSPORTES LTDA</t>
  </si>
  <si>
    <t>20826545</t>
  </si>
  <si>
    <t>HEROS SERVICOS GERAIS ESPECIALIZADOS LTDA</t>
  </si>
  <si>
    <t>06327404</t>
  </si>
  <si>
    <t>VANE COMERCIAL DE AUTOS E PECAS LTDA</t>
  </si>
  <si>
    <t>55207443</t>
  </si>
  <si>
    <t>SUKCES EMPREENDIMENTOS IMOBILIARIOS S.A</t>
  </si>
  <si>
    <t>31857990</t>
  </si>
  <si>
    <t>GMF COMERCIO E SERVICOS LTDA</t>
  </si>
  <si>
    <t>01283802</t>
  </si>
  <si>
    <t>ALVO K CONSULTORIA EM ENERGIA ELETRICA LTDA</t>
  </si>
  <si>
    <t>26272649</t>
  </si>
  <si>
    <t>REVIVA CONSTRUCAO E PAVIMENTACAO LTDA</t>
  </si>
  <si>
    <t>28842713</t>
  </si>
  <si>
    <t>HCM SERVICOS INDUSTRIAIS LTDA</t>
  </si>
  <si>
    <t>23766690</t>
  </si>
  <si>
    <t>TCM SERVICOS DE MONTAGEM LTDA</t>
  </si>
  <si>
    <t>67686329</t>
  </si>
  <si>
    <t>AMERICANA SISTEMAS DE IDENTIFICACAO PARA EMBALAGENS LTDA</t>
  </si>
  <si>
    <t>10498623</t>
  </si>
  <si>
    <t>SYBERG PARTICIPACOES E EMPREENDIMENTOS LTDA.</t>
  </si>
  <si>
    <t>20467576</t>
  </si>
  <si>
    <t>PWS BRASIL ASSESSORIA DE CREDITO E COBRANCA LTDA</t>
  </si>
  <si>
    <t>17804520</t>
  </si>
  <si>
    <t>SIS  SISTEMA INTEGRADO DE SERVICOS TERCEIRIZADOS LTDA</t>
  </si>
  <si>
    <t>10926121</t>
  </si>
  <si>
    <t>SM COMERCIO DE VINHOS FINOS LTDA</t>
  </si>
  <si>
    <t>08656549</t>
  </si>
  <si>
    <t>TRANSPORTADORA T.M.S. LTDA</t>
  </si>
  <si>
    <t>03431344</t>
  </si>
  <si>
    <t>AGROCEN AGRO FLORESTAL CENTRO SUL SA</t>
  </si>
  <si>
    <t>47423074</t>
  </si>
  <si>
    <t>VIBROTEC SOLUCOES INDUSTRIAIS LTDA</t>
  </si>
  <si>
    <t>27911748</t>
  </si>
  <si>
    <t>EMPRESA AUTO ONIBUS SANTO ANDRE LTDA</t>
  </si>
  <si>
    <t>57541443</t>
  </si>
  <si>
    <t>CENTRO DE FORMACAO DE CONDUTORES CENTROCON LTDA</t>
  </si>
  <si>
    <t>02632697</t>
  </si>
  <si>
    <t>HOKKAIDO PLASTICS INDUSTRIA E COMERCIO LTDA</t>
  </si>
  <si>
    <t>01783239</t>
  </si>
  <si>
    <t>M3D INDUSTRIA E COMERCIO DE PECAS AUTOMOTIVAS LTDA</t>
  </si>
  <si>
    <t>16844959</t>
  </si>
  <si>
    <t>HEAT TRANSFER LTDA</t>
  </si>
  <si>
    <t>24503885</t>
  </si>
  <si>
    <t>EDISON FREITAS DE SIQUEIRA  SOCIEDADE INDIVIDUAL DE ADVOCACIA</t>
  </si>
  <si>
    <t>05911044</t>
  </si>
  <si>
    <t>SOCIEDADE EDUCACIONAL SAO PAULO SESP</t>
  </si>
  <si>
    <t>44012151</t>
  </si>
  <si>
    <t>SILEDI SERVICOS E MONTAGENS INDUSTRIAIS LTDA</t>
  </si>
  <si>
    <t>35441913</t>
  </si>
  <si>
    <t>FRJ MENEGUSSI SERVICOS PREDIAIS LTDA</t>
  </si>
  <si>
    <t>11948600</t>
  </si>
  <si>
    <t>AGRO MAR LTDA</t>
  </si>
  <si>
    <t>26773855</t>
  </si>
  <si>
    <t>CAPEZIO DO BRASIL CONFECCAO LTDA</t>
  </si>
  <si>
    <t>07348007</t>
  </si>
  <si>
    <t>MROCHA BRASIL INDUSTRIA E COMERCIO DE ACOS LTDA</t>
  </si>
  <si>
    <t>30725506</t>
  </si>
  <si>
    <t>FIRST CONSULTORIA E ASSESSORIA EMPRESARIAL LTDA</t>
  </si>
  <si>
    <t>00771090</t>
  </si>
  <si>
    <t>ABSOLUTA SERVICOS TERCEIRIZADOS LTDA</t>
  </si>
  <si>
    <t>10720602</t>
  </si>
  <si>
    <t>TOTAL SANTOS CORRETORA DE SEGUROS LTDA</t>
  </si>
  <si>
    <t>08871570</t>
  </si>
  <si>
    <t>INDUSTRIA COMERCIO IMPORTACAO E EXPORTACAO DE ALIMENTOS MULTLAC LTDA</t>
  </si>
  <si>
    <t>02389692</t>
  </si>
  <si>
    <t>VIRTUS TECH TECNOLOGIA E SERVICOS S.A</t>
  </si>
  <si>
    <t>27148375</t>
  </si>
  <si>
    <t>TEC SCREEN INDUSTRIA DE PRODUTOS TECNICOS PARA SERIGRAFIA LTDA</t>
  </si>
  <si>
    <t>44036234</t>
  </si>
  <si>
    <t>LUMINAE SERVICOS LTDA.</t>
  </si>
  <si>
    <t>31219646</t>
  </si>
  <si>
    <t>ASTRO ABC INDUSTRIA E COMERCIO LIMITADA</t>
  </si>
  <si>
    <t>04678283</t>
  </si>
  <si>
    <t>COLEGIO PRISMA SS LTDA</t>
  </si>
  <si>
    <t>09443772</t>
  </si>
  <si>
    <t>GMVB GAC APOIO LTDA</t>
  </si>
  <si>
    <t>26083112</t>
  </si>
  <si>
    <t>LMD CONSTRUCOES E INCORPORACOES LTDA</t>
  </si>
  <si>
    <t>20488762</t>
  </si>
  <si>
    <t>NELMARA CAMPINAS ASSESSORIA DE RECURSOS HUMANOS LTDA</t>
  </si>
  <si>
    <t>51877025</t>
  </si>
  <si>
    <t>TRANSMODAL LOGISTICA LTDA</t>
  </si>
  <si>
    <t>49192362</t>
  </si>
  <si>
    <t>PR FACILITIES SERVICE LTDA</t>
  </si>
  <si>
    <t>27820770</t>
  </si>
  <si>
    <t>FL  GESTAO E PARTICIPACOES LTDA</t>
  </si>
  <si>
    <t>11152705</t>
  </si>
  <si>
    <t>TM DEVICES BRASIL LTDA</t>
  </si>
  <si>
    <t>26659392</t>
  </si>
  <si>
    <t>R.C.N. ESTACIONAMENTOS LTDA</t>
  </si>
  <si>
    <t>38080690</t>
  </si>
  <si>
    <t>A.C PRISMA INDUSTRIA E COMERCIO DE PLASTICOS EIRELI</t>
  </si>
  <si>
    <t>32158449</t>
  </si>
  <si>
    <t>DIMPER COMERCIAL LTDA</t>
  </si>
  <si>
    <t>02938268</t>
  </si>
  <si>
    <t>RIBEIRO JANESCH &amp; SOUZA ADVOGADOS</t>
  </si>
  <si>
    <t>35400766</t>
  </si>
  <si>
    <t>PERSONAL DESPACHANTE LTDA</t>
  </si>
  <si>
    <t>01380939</t>
  </si>
  <si>
    <t>VICNET PRODUCOES LTDA.</t>
  </si>
  <si>
    <t>04380257</t>
  </si>
  <si>
    <t>CONCEITO FORTE SERVICOS LTDA</t>
  </si>
  <si>
    <t>23460581</t>
  </si>
  <si>
    <t>METALLINCE INDUSTRIA E COMERCIO LTDA</t>
  </si>
  <si>
    <t>59247460</t>
  </si>
  <si>
    <t>CEAGRO AGRICOLA LTDA</t>
  </si>
  <si>
    <t>65971624</t>
  </si>
  <si>
    <t>ROMA LOCACOES DE EQUIPAMENTOS LTDA</t>
  </si>
  <si>
    <t>41103517</t>
  </si>
  <si>
    <t>R D Ativa - Simples Nacional | R D Ativa - Contribuição Previdenciária Segurados</t>
  </si>
  <si>
    <t>C.E.M. DE CARVALHO &amp; IRMA LTDA</t>
  </si>
  <si>
    <t>02078309</t>
  </si>
  <si>
    <t>FLEX PRESS TRANSPORTES LTDA</t>
  </si>
  <si>
    <t>11184998</t>
  </si>
  <si>
    <t>M. H. C. DE GOES LTDA</t>
  </si>
  <si>
    <t>14405265</t>
  </si>
  <si>
    <t>VIERO NUTRICAO ANIMAL LTDA</t>
  </si>
  <si>
    <t>18809450</t>
  </si>
  <si>
    <t>LAR DIGITAL ELETROELETRONICOS LTDA</t>
  </si>
  <si>
    <t>64125552</t>
  </si>
  <si>
    <t>CLAUDIA CRISTIANE GARCIA</t>
  </si>
  <si>
    <t>10873961</t>
  </si>
  <si>
    <t>BETA THERM SISTEMAS EQUIPAMENTOS E SERVICOS LTDA</t>
  </si>
  <si>
    <t>06320688</t>
  </si>
  <si>
    <t>HONG CHEN AUDIO E VIDEO</t>
  </si>
  <si>
    <t>19616541</t>
  </si>
  <si>
    <t>TRANSLIMEIRA TRANSPORTES LTDA</t>
  </si>
  <si>
    <t>27610791</t>
  </si>
  <si>
    <t>FARCOMP COMERCIO E INFORMATICA LTDA</t>
  </si>
  <si>
    <t>02400425</t>
  </si>
  <si>
    <t>LABORATORIO DE ANALISES CLINICAS ANCHIETA LTDA</t>
  </si>
  <si>
    <t>51864353</t>
  </si>
  <si>
    <t>WILMA ALVES DE ARAUJO</t>
  </si>
  <si>
    <t>30898494</t>
  </si>
  <si>
    <t>MM PRODUTOS ALIMENTICIOS LTDA</t>
  </si>
  <si>
    <t>06067497</t>
  </si>
  <si>
    <t>WEB COTTON COMERCIO DE COMMODITIES  LTDA</t>
  </si>
  <si>
    <t>11011711</t>
  </si>
  <si>
    <t>NOVA WS COMERCIO E PRESTACAO DE SERVICOS EM EQUIPAMENTOS LTDA</t>
  </si>
  <si>
    <t>02324092</t>
  </si>
  <si>
    <t>CONTTROLARE ASSESSORIA EM SEGURANCA ALIMENTAR LTDA</t>
  </si>
  <si>
    <t>10417862</t>
  </si>
  <si>
    <t>ROBENIR ESPINDOLA GONCALVES</t>
  </si>
  <si>
    <t>24973359</t>
  </si>
  <si>
    <t>AUTO VIACAO MILLENIUM LTDA.</t>
  </si>
  <si>
    <t>03209735</t>
  </si>
  <si>
    <t>NEW TOP TIME COMERCIO DE PRODUTOS E UTILIDADES DOMESTICAS EM GERAL LTDA.</t>
  </si>
  <si>
    <t>17558328</t>
  </si>
  <si>
    <t>SIDERAL MATERIAIS PARA CONSTRUCAO LTDA</t>
  </si>
  <si>
    <t>59441816</t>
  </si>
  <si>
    <t>VIACOM COMERCIAL LTDA</t>
  </si>
  <si>
    <t>30432401</t>
  </si>
  <si>
    <t>COOPERATIVA CENTRAL DE LATICINIOS DE RIBEIRAO PRETO COOCELARP</t>
  </si>
  <si>
    <t>04652561</t>
  </si>
  <si>
    <t>R D Ativa - Crédito Rural - Programa Espec Saneamento Ativos</t>
  </si>
  <si>
    <t>ALLTERNATIVA ASSESSORIA EM RECURSOS HUMANOS LTDA</t>
  </si>
  <si>
    <t>26703414</t>
  </si>
  <si>
    <t>QUALL SERVICOS DE COMUNICACAO MULTIMIDIA LTDA</t>
  </si>
  <si>
    <t>03798617</t>
  </si>
  <si>
    <t>TERACOM TELECOMUNICACOES LTDA</t>
  </si>
  <si>
    <t>04039720</t>
  </si>
  <si>
    <t>LOGICA PERFIL INDUSTRIA E COMERCIO LTDA</t>
  </si>
  <si>
    <t>07020434</t>
  </si>
  <si>
    <t>INSPEBRAS SERVICOS EM MONTAGEM INDUSTRIAL LTDA</t>
  </si>
  <si>
    <t>07414509</t>
  </si>
  <si>
    <t>Receita da dívida ativa - IRPJ | R D Ativa - Contribuição Previdenciária Sobre Receita Bruta</t>
  </si>
  <si>
    <t>DISTRIPAPER PAPEIS COMERCIO  E IMPORTACAO E EXPORTACAO LTDA</t>
  </si>
  <si>
    <t>41893644</t>
  </si>
  <si>
    <t>DROGA UTIL DE SAO CARLOS LTDA</t>
  </si>
  <si>
    <t>67295444</t>
  </si>
  <si>
    <t>PINGO NO I LTDA</t>
  </si>
  <si>
    <t>15156249</t>
  </si>
  <si>
    <t>QUALIDADE EM SAUDE GESTAO E TECNOLOGIA SA</t>
  </si>
  <si>
    <t>23681475</t>
  </si>
  <si>
    <t>AEROFAR TAXI AEREO LTDA</t>
  </si>
  <si>
    <t>01698213</t>
  </si>
  <si>
    <t>SMART GRAFICA EDITORA LTDA</t>
  </si>
  <si>
    <t>19846350</t>
  </si>
  <si>
    <t>JP CARGO TRANSPORTES &amp; LOGISTICA LTDA</t>
  </si>
  <si>
    <t>25051409</t>
  </si>
  <si>
    <t>LEFORT COMERCIAL DE EQUIPAMENTOS ELETRONICOS LTDA</t>
  </si>
  <si>
    <t>05565872</t>
  </si>
  <si>
    <t>J H AMORIM CONSTRUCOES LTDA</t>
  </si>
  <si>
    <t>19776144</t>
  </si>
  <si>
    <t>ESP SERVICOS INDUSTRIAIS LTDA</t>
  </si>
  <si>
    <t>10476198</t>
  </si>
  <si>
    <t>COSTA BERTHOLDO SOCIEDADE DE ADVOGADOS</t>
  </si>
  <si>
    <t>09621374</t>
  </si>
  <si>
    <t>GRILO COMERCIO DE PRODUTOS ALIMENTICIOS LTDA</t>
  </si>
  <si>
    <t>03560680</t>
  </si>
  <si>
    <t>TATUI MOTORS TEST SERVICOS LOCACOES E EVENTOS LTDA</t>
  </si>
  <si>
    <t>12253081</t>
  </si>
  <si>
    <t>FRANCISCO DA LUZ CAMPOS PINTURAS LTDA</t>
  </si>
  <si>
    <t>15308432</t>
  </si>
  <si>
    <t>TALISMA  COMERCIO DE MATERIAIS RECICLAVEIS LTDA</t>
  </si>
  <si>
    <t>09345934</t>
  </si>
  <si>
    <t>TUBOSTEEL COMERCIO DE TUBOS ACOS E CONEXOES LTDA</t>
  </si>
  <si>
    <t>21132413</t>
  </si>
  <si>
    <t>ATTACH LIVE MARKETING LTDA</t>
  </si>
  <si>
    <t>19614867</t>
  </si>
  <si>
    <t>QUALICHEF ALIMENTOS LTDA</t>
  </si>
  <si>
    <t>11819470</t>
  </si>
  <si>
    <t>TRANSEBERI TRANSPORTE E TURISMO LTDA</t>
  </si>
  <si>
    <t>34324744</t>
  </si>
  <si>
    <t>HAPPY STAR MAO DE OBRA TERCEIRIZADA LTDA</t>
  </si>
  <si>
    <t>17315437</t>
  </si>
  <si>
    <t>P A R K  H O M E  ESTACIONAMENTO E SERVICOS DIGITAIS LTDA</t>
  </si>
  <si>
    <t>37719222</t>
  </si>
  <si>
    <t>FR INSTALACOES E CONSTRUCOES LTDA</t>
  </si>
  <si>
    <t>03203961</t>
  </si>
  <si>
    <t>CAMBARA INDUSTRIA METALURGICA LTDA</t>
  </si>
  <si>
    <t>71581763</t>
  </si>
  <si>
    <t>INOSERV SERVICOS DE QUALIDADE LTDA</t>
  </si>
  <si>
    <t>33234983</t>
  </si>
  <si>
    <t>HSUL EMPRESA TEXTIL LTDA</t>
  </si>
  <si>
    <t>71873509</t>
  </si>
  <si>
    <t>VETOR CONSULTORIA EM TRANSPORTES LTDA</t>
  </si>
  <si>
    <t>05095642</t>
  </si>
  <si>
    <t>MARISETE ESMERIA DE ALMEIDA</t>
  </si>
  <si>
    <t>02704374</t>
  </si>
  <si>
    <t>EXCLUSIVA CORRETORA DE SEGUROS E BENEFICIOS LTDA</t>
  </si>
  <si>
    <t>20983448</t>
  </si>
  <si>
    <t>IVATI INOVACAO E INTERATIVIDADE SA</t>
  </si>
  <si>
    <t>10617053</t>
  </si>
  <si>
    <t>XIKSIS GESTAO EMPRESARIAL LTDA.</t>
  </si>
  <si>
    <t>07565337</t>
  </si>
  <si>
    <t>MZ3 INDUSTRIA E COMERCIO DE COSMETICOS LTDA</t>
  </si>
  <si>
    <t>08170462</t>
  </si>
  <si>
    <t>INSTITUTO PAULISTA DE ENSINO E PESQUISAIPEP</t>
  </si>
  <si>
    <t>67996488</t>
  </si>
  <si>
    <t>SIDNEY VICTORINO LTDA</t>
  </si>
  <si>
    <t>26509854</t>
  </si>
  <si>
    <t>SLAB LABORATORIO E MEDICINA DIAGNOSTICA LTDA</t>
  </si>
  <si>
    <t>26746293</t>
  </si>
  <si>
    <t>CAMPO VERDE 262 EMPREENDIMENTOS IMOBILIARIOS SPE LTDA.</t>
  </si>
  <si>
    <t>36648175</t>
  </si>
  <si>
    <t>JUSTINO DOS SANTOS</t>
  </si>
  <si>
    <t>21725716</t>
  </si>
  <si>
    <t>SONACON ENGENHARIA E CONSTRUTORA LTDA</t>
  </si>
  <si>
    <t>59301770</t>
  </si>
  <si>
    <t>FISIOCOR SERVICOS FISIOTERAPICOS LTDA</t>
  </si>
  <si>
    <t>67187336</t>
  </si>
  <si>
    <t>NOVA ARTE COMUNICACAO VISUAL LTDA</t>
  </si>
  <si>
    <t>03147759</t>
  </si>
  <si>
    <t>KEMIKAL DO BRASIL COMERCIO E CONSTRUCOES LTDA</t>
  </si>
  <si>
    <t>61430666</t>
  </si>
  <si>
    <t>MONTPLAST INDUSTRIA E COMERCIO LTDA</t>
  </si>
  <si>
    <t>07650829</t>
  </si>
  <si>
    <t>R&amp;D ENGENHARIA E CONSTRUCAO LTDA</t>
  </si>
  <si>
    <t>33196739</t>
  </si>
  <si>
    <t>NOVVA REALIZE COMERCIO E SERVICOS LTDA</t>
  </si>
  <si>
    <t>37349187</t>
  </si>
  <si>
    <t>HBJ BIOMASSA LTDA</t>
  </si>
  <si>
    <t>23361490</t>
  </si>
  <si>
    <t>SUNORT TRANSPORTES E ENGENHARIA LTDA</t>
  </si>
  <si>
    <t>31599637</t>
  </si>
  <si>
    <t>HASH LAB INSTITUICAO DE PAGAMENTO LTDA</t>
  </si>
  <si>
    <t>27188579</t>
  </si>
  <si>
    <t>INTERNACIONAL LABORATORIOS NUTRACEUTICOS LTDA</t>
  </si>
  <si>
    <t>40483466</t>
  </si>
  <si>
    <t>G3 PARTICIPACOES SA</t>
  </si>
  <si>
    <t>12868581</t>
  </si>
  <si>
    <t>PH AQUINO TERRAPLENAGEM LTDA</t>
  </si>
  <si>
    <t>09073900</t>
  </si>
  <si>
    <t>PLUS  SERVICOS AUXILIARES DE TRANSPORTE AEREO LTDA</t>
  </si>
  <si>
    <t>10546900</t>
  </si>
  <si>
    <t>Q PACKING  COMERCIO E INDUSTRIA DE EMBALAGENS LTDA</t>
  </si>
  <si>
    <t>22261626</t>
  </si>
  <si>
    <t>SERPOL SERVICOS E PORTARIA E LOGISTICA LTDA.</t>
  </si>
  <si>
    <t>02650614</t>
  </si>
  <si>
    <t>TAMARAMA LOCACOES LTDA</t>
  </si>
  <si>
    <t>17880052</t>
  </si>
  <si>
    <t>TRANSPORTADORA LABUTA LTDA</t>
  </si>
  <si>
    <t>AM</t>
  </si>
  <si>
    <t>10508454</t>
  </si>
  <si>
    <t>OPERACIONAL  PROJETOS E CONSTRUCOES LTDA</t>
  </si>
  <si>
    <t>03384378</t>
  </si>
  <si>
    <t>TOP CLIP INFORMACOES E PESQUISAS LTDA</t>
  </si>
  <si>
    <t>08062204</t>
  </si>
  <si>
    <t>ABZ SEGURANCA INTELIGENTE RIO PRETO LTDA</t>
  </si>
  <si>
    <t>10540188</t>
  </si>
  <si>
    <t>AGENCIA INVICTUS LTDA</t>
  </si>
  <si>
    <t>33404803</t>
  </si>
  <si>
    <t>PANIF. E LANCHONETE PILL 100 LTDA</t>
  </si>
  <si>
    <t>00299997</t>
  </si>
  <si>
    <t>H2F ASSESSORIA E PROPAGANDA LTDA</t>
  </si>
  <si>
    <t>32162167</t>
  </si>
  <si>
    <t>CERB CONSULTING LTDA</t>
  </si>
  <si>
    <t>23617076</t>
  </si>
  <si>
    <t>MONTELBRAS ENERGIA COMERCIO E MONTAGEM ELETROMECANICA LTDA</t>
  </si>
  <si>
    <t>02496105</t>
  </si>
  <si>
    <t>A2 SERVICOS GRAFICOS E COMERCIO LTDA</t>
  </si>
  <si>
    <t>10923391</t>
  </si>
  <si>
    <t>THE F MEDIA LTDA</t>
  </si>
  <si>
    <t>32631192</t>
  </si>
  <si>
    <t>ROPER SUSTENTABILIDADE AMBIENTAL E EVENTOS LTDA</t>
  </si>
  <si>
    <t>15267103</t>
  </si>
  <si>
    <t>COLEGIO ELSHADAY ABC LTDA</t>
  </si>
  <si>
    <t>11693955</t>
  </si>
  <si>
    <t>Receita da dívida ativa - IRRF | R D Ativa - Simples Nacional</t>
  </si>
  <si>
    <t>STARPAV LOCACAO PAVIMENTACAO E CONSTRUCAO LTDA</t>
  </si>
  <si>
    <t>42784144</t>
  </si>
  <si>
    <t>C.V. TRANSPORTES LTDA</t>
  </si>
  <si>
    <t>08917922</t>
  </si>
  <si>
    <t>MINI MERCADO IBICUAN LTDA</t>
  </si>
  <si>
    <t>10510533</t>
  </si>
  <si>
    <t>BRAZIL CONSTRUCTION LTDA</t>
  </si>
  <si>
    <t>16490504</t>
  </si>
  <si>
    <t>JADE DISTRIBUIDORA DE COSMETICOS LTDA</t>
  </si>
  <si>
    <t>35848835</t>
  </si>
  <si>
    <t>NORTECH EMBALAGEM LTDA.</t>
  </si>
  <si>
    <t>07342428</t>
  </si>
  <si>
    <t>COOPERATIVA MEDICA CAMPINAS COOPERMECA</t>
  </si>
  <si>
    <t>45098787</t>
  </si>
  <si>
    <t>CORDELLA AUTOMACAO LTDA</t>
  </si>
  <si>
    <t>05597211</t>
  </si>
  <si>
    <t>RBS VEICULOS LTDA</t>
  </si>
  <si>
    <t>18625282</t>
  </si>
  <si>
    <t>COBMETAIS COMERCIO DE METAIS E PLASTICOS LTDA</t>
  </si>
  <si>
    <t>09102342</t>
  </si>
  <si>
    <t>CRAVA IND E COM DE PECAS DE MAQUINAS DE COSTURA LTDA</t>
  </si>
  <si>
    <t>59532150</t>
  </si>
  <si>
    <t>ACC AGRICOLA LTDA</t>
  </si>
  <si>
    <t>25088057</t>
  </si>
  <si>
    <t>A AP GARCIA TRANSPORTES LTDA</t>
  </si>
  <si>
    <t>36399829</t>
  </si>
  <si>
    <t>ROM  TEC RP PAINEIS ELETRICOS LTDA</t>
  </si>
  <si>
    <t>29864595</t>
  </si>
  <si>
    <t>TOP LINE PARTICIPACOES LTDA.</t>
  </si>
  <si>
    <t>02645291</t>
  </si>
  <si>
    <t>MAQUINAS TOTAL INDUSTRIA E COMERCIO DE COMPONENTES ELETRICOS LTDA</t>
  </si>
  <si>
    <t>00954821</t>
  </si>
  <si>
    <t>EXPORTADORA VALLE VALLE LTDA</t>
  </si>
  <si>
    <t>04335802</t>
  </si>
  <si>
    <t>MAISFACIL CONSULTORIA E ASSESSORIA EMPRESARIAL LTDA</t>
  </si>
  <si>
    <t>09555050</t>
  </si>
  <si>
    <t>VACHERON DO BRASIL LTDA</t>
  </si>
  <si>
    <t>02995451</t>
  </si>
  <si>
    <t>MAX LIGAS ESPECIAIS DE ALUMINIO LTDA</t>
  </si>
  <si>
    <t>44441893</t>
  </si>
  <si>
    <t>INTEREFIKA PROMOTORA DE VENDAS LTDA.</t>
  </si>
  <si>
    <t>19687535</t>
  </si>
  <si>
    <t>KS TUBOS LTDA</t>
  </si>
  <si>
    <t>14226762</t>
  </si>
  <si>
    <t>VEDAK INDUSTRIA DE PLASTICOS DA AMAZONIA LTDA</t>
  </si>
  <si>
    <t>15616093</t>
  </si>
  <si>
    <t>ALVES EMBALAGENS LTDA</t>
  </si>
  <si>
    <t>34133104</t>
  </si>
  <si>
    <t>R D Ativa - Simples Nacional | R D Ativa - Multa Isolada</t>
  </si>
  <si>
    <t>P &amp; D JUNDIAI  ASSESSORIA E CONSULTORIA EM INFORMATICA LTDA.</t>
  </si>
  <si>
    <t>07417364</t>
  </si>
  <si>
    <t>ESPERANCA SERVICOS LTDA</t>
  </si>
  <si>
    <t>51265841</t>
  </si>
  <si>
    <t>MPJ CONSULTORIA COMERCIAL LTDA</t>
  </si>
  <si>
    <t>05465814</t>
  </si>
  <si>
    <t>VISION MIDIA E PROPAGANDA LTDA</t>
  </si>
  <si>
    <t>10435582</t>
  </si>
  <si>
    <t>TOYLAND COMERCIAL DISTRIBUIDORA TECIDOS E APLICATIVOS DE CONSTRUCAO CIVIL LTDA</t>
  </si>
  <si>
    <t>56200934</t>
  </si>
  <si>
    <t>TRANSCORP TRANSPORTES E SERVICOS LTDA</t>
  </si>
  <si>
    <t>53906335</t>
  </si>
  <si>
    <t>LAUFEN ACHT COMERCIO ATACADISTA DE PLASTICOS E EMBALAGENS LTDA</t>
  </si>
  <si>
    <t>40148112</t>
  </si>
  <si>
    <t>GOLD NIGERIA EMPREENDIMENTOS IMOBILIARIOS SPE LTDA</t>
  </si>
  <si>
    <t>09185079</t>
  </si>
  <si>
    <t>Receita da dívida ativa - Multas código eleit. leis conexas</t>
  </si>
  <si>
    <t>METAL ART COMERCIO INSTALACAO E SERVICO DE SERRALHERIA LTDA</t>
  </si>
  <si>
    <t>07684325</t>
  </si>
  <si>
    <t>S.T.M. ELETRO ELETRONICA LTDA</t>
  </si>
  <si>
    <t>01077013</t>
  </si>
  <si>
    <t>P COMPANY ASSESSORIA E CONSULTORIA EM CONTABILIDADE SOCIEDADE SIMPLES LIMITADA</t>
  </si>
  <si>
    <t>23910159</t>
  </si>
  <si>
    <t>DALLAS PRODUCOES E EVENTOS E LANCHONETE LTDA.</t>
  </si>
  <si>
    <t>18852926</t>
  </si>
  <si>
    <t>CONSTRUTORA TARDELLI LTDA</t>
  </si>
  <si>
    <t>49696206</t>
  </si>
  <si>
    <t>PRECISAO SERVICOS GERAIS LTDA</t>
  </si>
  <si>
    <t>05606766</t>
  </si>
  <si>
    <t>A P S DE SOUZA COMERCIO DE PRODUTOS DE LIMPEZA E SERVICOS</t>
  </si>
  <si>
    <t>21034630</t>
  </si>
  <si>
    <t>DRY PORT SAO PAULO SA</t>
  </si>
  <si>
    <t>63058325</t>
  </si>
  <si>
    <t>M H FLORES  ADVOGADOS ASSOCIADOS</t>
  </si>
  <si>
    <t>04731079</t>
  </si>
  <si>
    <t>DDC TRANSPARENTE E LOGISTICA LTDA</t>
  </si>
  <si>
    <t>17101812</t>
  </si>
  <si>
    <t>SUPERBRANDS COMERCIO DE PRODUTOS DE USO PESSOAL LTDA</t>
  </si>
  <si>
    <t>08959556</t>
  </si>
  <si>
    <t>STRATA COMERCIO  DE TINTAS E EQUIPAMENTOS DE SINALIZACAO LTDA</t>
  </si>
  <si>
    <t>29910985</t>
  </si>
  <si>
    <t>TRANSFORMAR OPERACOES E ASSESSORIA ESPECIALIZADA S.A</t>
  </si>
  <si>
    <t>13358364</t>
  </si>
  <si>
    <t>METALURGICA CASER LTDA</t>
  </si>
  <si>
    <t>46570420</t>
  </si>
  <si>
    <t>WM ENGENHARIA COMERCIO E EMPREENDIMENTOS LTDA</t>
  </si>
  <si>
    <t>64702459</t>
  </si>
  <si>
    <t>LCP SERVICOS AMBIENTAIS LTDA</t>
  </si>
  <si>
    <t>13473537</t>
  </si>
  <si>
    <t>UILSON APARECIDO ULIAN &amp; CIA LTDA</t>
  </si>
  <si>
    <t>54516133</t>
  </si>
  <si>
    <t>AGENDA 21 COMERCIO DE CEREAIS E TRANSPORTES LTDA</t>
  </si>
  <si>
    <t>07836650</t>
  </si>
  <si>
    <t>AUTO SOCORRO SAN MARINO LTDA</t>
  </si>
  <si>
    <t>05332720</t>
  </si>
  <si>
    <t>HELLOU GLOBAL PHONE TELECOM LTDA</t>
  </si>
  <si>
    <t>07673557</t>
  </si>
  <si>
    <t>EPSILON INFORMATICA E TELECOMUNICACOES LTDA</t>
  </si>
  <si>
    <t>73797045</t>
  </si>
  <si>
    <t>DIEGO MARTINS MANCHINI</t>
  </si>
  <si>
    <t>17632051</t>
  </si>
  <si>
    <t>SANTA ROSA EMBALAGENS FLEXIVEIS LTDA</t>
  </si>
  <si>
    <t>60570884</t>
  </si>
  <si>
    <t>IPI - Receita da dívida ativa | Receita da dívida ativa - Multa - CLT</t>
  </si>
  <si>
    <t>J N E TELECOMUNICACOES E INFORMATICA EIRELI</t>
  </si>
  <si>
    <t>06927754</t>
  </si>
  <si>
    <t>COOPERATIVA DOS PRODUTORES DE ALGODAO DO CERRADO</t>
  </si>
  <si>
    <t>05162429</t>
  </si>
  <si>
    <t>VISAN SERVICOS DE TERCEIROS E TEMPORARIOS LTDA</t>
  </si>
  <si>
    <t>20428846</t>
  </si>
  <si>
    <t>INDUSTRIA DE PLASTICOS INPLAST LTDA</t>
  </si>
  <si>
    <t>46409975</t>
  </si>
  <si>
    <t>AMBIENTAL SOLUCOES COMERCIAL EIRELI</t>
  </si>
  <si>
    <t>27324675</t>
  </si>
  <si>
    <t>M.M. PAINEIS DE PUBLICIDADE LTDA</t>
  </si>
  <si>
    <t>10645598</t>
  </si>
  <si>
    <t>CIAP INDUSTRIA E COMERCIO DE EMBALAGENS DE MADEIRA LTDA</t>
  </si>
  <si>
    <t>71976708</t>
  </si>
  <si>
    <t>BEGE COMERCIAL DE ELETROFERRAGENS LTDA</t>
  </si>
  <si>
    <t>00830302</t>
  </si>
  <si>
    <t>IMPACTA SERVICOS ESPECIALIZADOS LTDA</t>
  </si>
  <si>
    <t>26371637</t>
  </si>
  <si>
    <t>INSTITUTO SOCIAL SANTA LUCIA</t>
  </si>
  <si>
    <t>03841493</t>
  </si>
  <si>
    <t>CICS TECNOLOGIA DA INFORMACAO LTDA</t>
  </si>
  <si>
    <t>15417693</t>
  </si>
  <si>
    <t>RISELI ASSESSORIA GRAFICA LTDA</t>
  </si>
  <si>
    <t>02824301</t>
  </si>
  <si>
    <t>TRANSPORTADORA JP &amp; GUIMARAES LOGISTICA LTDA.</t>
  </si>
  <si>
    <t>26411557</t>
  </si>
  <si>
    <t>MAFERSA SOCIEDADE ANONIMA</t>
  </si>
  <si>
    <t>61381604</t>
  </si>
  <si>
    <t>LINHARES E FONTOURA CONSTRUCAO CIVIL LTDA</t>
  </si>
  <si>
    <t>33822716</t>
  </si>
  <si>
    <t>R D Ativa - Simples Nacional | R D Ativa - Contribuição Previdenciária Sobre Receita Bruta</t>
  </si>
  <si>
    <t>IMAGRAF INDUSTRIA QUIMICA LTDA.</t>
  </si>
  <si>
    <t>43083153</t>
  </si>
  <si>
    <t>BEIJING PRODUCOES ARTISTICAS LTDA</t>
  </si>
  <si>
    <t>10427442</t>
  </si>
  <si>
    <t>M. ESTELINA MACHADO DOS REIS TRANSPORTES</t>
  </si>
  <si>
    <t>20708666</t>
  </si>
  <si>
    <t>REAL ASSESSORIA FINANCEIRA LTDA</t>
  </si>
  <si>
    <t>14165341</t>
  </si>
  <si>
    <t>FRISS COMERCIO VAREJISTA DE PLASTICOS E FERRAGENS LTDA.</t>
  </si>
  <si>
    <t>22596990</t>
  </si>
  <si>
    <t>K D F LOGISTICA LTDA</t>
  </si>
  <si>
    <t>18988397</t>
  </si>
  <si>
    <t>VALPE ELETRICA E AUTOMACAO INDUSTRIAL LTDA</t>
  </si>
  <si>
    <t>23829297</t>
  </si>
  <si>
    <t>RONALDO GABRIEL SERVICOS DE TELEATENDIMENTO LTDA</t>
  </si>
  <si>
    <t>13229822</t>
  </si>
  <si>
    <t>FIRSTPACK SUPRIMENTOS LTDA</t>
  </si>
  <si>
    <t>35046775</t>
  </si>
  <si>
    <t>MEGA METRO ENGENHARIA LTDA</t>
  </si>
  <si>
    <t>30780964</t>
  </si>
  <si>
    <t>TRANSPORTADORA DOIS IRMAOS ANDRADE LTDA</t>
  </si>
  <si>
    <t>05508087</t>
  </si>
  <si>
    <t>COELHO DA SILVA CONSTRUCAO CIVIL E REFORMA LTDA</t>
  </si>
  <si>
    <t>10593951</t>
  </si>
  <si>
    <t>SAPHRA LOGISTICA E TRANSPORTES LTDA</t>
  </si>
  <si>
    <t>26994396</t>
  </si>
  <si>
    <t>HOTEL AVENIDA CENTRAL LTDA</t>
  </si>
  <si>
    <t>45417163</t>
  </si>
  <si>
    <t>GLOBO COMERCIO DE BEBIDAS LTDA</t>
  </si>
  <si>
    <t>10306010</t>
  </si>
  <si>
    <t>R.R.V.M. COMERCIO E ASSESSORIA TECNICA LTDA</t>
  </si>
  <si>
    <t>05968568</t>
  </si>
  <si>
    <t>WALTER GUIMARAES RODRIGUES LTDA</t>
  </si>
  <si>
    <t>29800454</t>
  </si>
  <si>
    <t>VALE CARGAS FRIOS TRANSPORTES LTDA</t>
  </si>
  <si>
    <t>04879999</t>
  </si>
  <si>
    <t>RHADASSA LOG. TRANSPORTES LTDA</t>
  </si>
  <si>
    <t>29309786</t>
  </si>
  <si>
    <t>ALTERA COMERCIO IMPORTACAO E EXPORTACAO LTDA</t>
  </si>
  <si>
    <t>13645099</t>
  </si>
  <si>
    <t>Receita da dívida ativa - Outras | R D Ativa - Multa Isolada</t>
  </si>
  <si>
    <t>ANEMOTERMICA SOLUCOES EM CLIMATIZACAO LTDA</t>
  </si>
  <si>
    <t>22771284</t>
  </si>
  <si>
    <t>S.G.S. MONTAGENS E SERVICOS INDUSTRIAIS ELETROMECANICAS LTDA.</t>
  </si>
  <si>
    <t>08029559</t>
  </si>
  <si>
    <t>MACAN LOGISTICA E TRANSPORTES SOCIEDADE ANONIMA</t>
  </si>
  <si>
    <t>24400628</t>
  </si>
  <si>
    <t>RC2 ASSESSORIA CONSULTORIA SERVICOS E PARTICIPACOES LTDA</t>
  </si>
  <si>
    <t>06973225</t>
  </si>
  <si>
    <t>QUITAUNA COMERCIO DE ACOS PLANOS SA</t>
  </si>
  <si>
    <t>36419756</t>
  </si>
  <si>
    <t>MICRONAL S A</t>
  </si>
  <si>
    <t>56995707</t>
  </si>
  <si>
    <t>CARBEX INDUSTRIA E COMERCIO DE MATERIAIS DE ESCRITORIO LTDA</t>
  </si>
  <si>
    <t>60890837</t>
  </si>
  <si>
    <t>STUDIO FC SERVICOS DIGITAIS E APLICATIVOS LTDA</t>
  </si>
  <si>
    <t>40853789</t>
  </si>
  <si>
    <t>MERIDIONAL LOCADORA DE VEICULOS LTDA</t>
  </si>
  <si>
    <t>08955945</t>
  </si>
  <si>
    <t>MODELARTE PROJETOS E MODELOS INDUSTRIAIS LTDA.</t>
  </si>
  <si>
    <t>44402568</t>
  </si>
  <si>
    <t>ATENDESERVE SERVICOS E PROMOCAO DE NEGOCIOS LTDA</t>
  </si>
  <si>
    <t>08367635</t>
  </si>
  <si>
    <t>CNP INDUSTRIA E COMERCIO DE PLASTICOS TECNICOS LTDA</t>
  </si>
  <si>
    <t>09330712</t>
  </si>
  <si>
    <t>ONCOFARMA COMERCIO ATACADISTA DE MEDICAMENTOS LTDA</t>
  </si>
  <si>
    <t>01529206</t>
  </si>
  <si>
    <t>SIEGH DISTRIBUIDORA HOSPITALAR DE MEDICAMENTOS ONCOLOGIA E MATERIAIS HOSPITALARES LTDA.</t>
  </si>
  <si>
    <t>30306521</t>
  </si>
  <si>
    <t>MEGAPRICE COMERCIAL LTDA</t>
  </si>
  <si>
    <t>37595125</t>
  </si>
  <si>
    <t>CORELLI EXPRESS LOGISTICA E TRANSPORTES LTDA</t>
  </si>
  <si>
    <t>24261206</t>
  </si>
  <si>
    <t>NDS SERVICOS ADMINISTRATIVOS LTDA</t>
  </si>
  <si>
    <t>00532125</t>
  </si>
  <si>
    <t>ALVORADA DISPLAY INDUSTRIA E COMERCIO DE DISPLAYS LTDA</t>
  </si>
  <si>
    <t>12035849</t>
  </si>
  <si>
    <t>BMM PARTICIPACOES E INVESTIMENTOS LTDA</t>
  </si>
  <si>
    <t>12213562</t>
  </si>
  <si>
    <t>JSN LOGISTICA LTDA</t>
  </si>
  <si>
    <t>33075783</t>
  </si>
  <si>
    <t>POOLING INTERNATIONAL REPRES.E ASSES.EM COM. EXT.LTDA</t>
  </si>
  <si>
    <t>58952326</t>
  </si>
  <si>
    <t>ZEUS GESTAO FINANCEIRA LTDA.</t>
  </si>
  <si>
    <t>34093099</t>
  </si>
  <si>
    <t>GMS SERVICOS TERCEIRIZADOS LTDA</t>
  </si>
  <si>
    <t>14914101</t>
  </si>
  <si>
    <t>IRENE MANCUSSO DE OLIVEIRA TRANSPORTES</t>
  </si>
  <si>
    <t>25286142</t>
  </si>
  <si>
    <t>REAL SUPRI COMERCIAL E LOCADORA LTDA</t>
  </si>
  <si>
    <t>04121574</t>
  </si>
  <si>
    <t>M. DE LOURDES DE O. ELIAS LTDA</t>
  </si>
  <si>
    <t>29229609</t>
  </si>
  <si>
    <t>RATECH ELETROMECANICA COMERCIO E SERVICOS LTDA</t>
  </si>
  <si>
    <t>15737542</t>
  </si>
  <si>
    <t>CIS ELETRONICA COMERCIO E SERVICOS LTDA</t>
  </si>
  <si>
    <t>49922131</t>
  </si>
  <si>
    <t>PATRIZZI &amp; FERNANDES COMERCIO LTDA.</t>
  </si>
  <si>
    <t>67612390</t>
  </si>
  <si>
    <t>LOS RODRIGUES TRANSPORTES LTDA</t>
  </si>
  <si>
    <t>22573676</t>
  </si>
  <si>
    <t>COLEGIO CAMPOS SALLES</t>
  </si>
  <si>
    <t>60746203</t>
  </si>
  <si>
    <t>GONCALVES E SILVA PLANEJAMENTO EMPRESARIAL LTDA</t>
  </si>
  <si>
    <t>10425636</t>
  </si>
  <si>
    <t>SIDNEY SOARES DA SILVA</t>
  </si>
  <si>
    <t>24095685</t>
  </si>
  <si>
    <t>INJETRONIC CENTRO AUTOMOTIVO LTDA</t>
  </si>
  <si>
    <t>03418722</t>
  </si>
  <si>
    <t>INTEGRAL IMPERMEABILIZACAO E CONST CIVIL LTDA</t>
  </si>
  <si>
    <t>00463975</t>
  </si>
  <si>
    <t>J R ANEQUINI TRANSPORTE E LOGISTICA LTDA</t>
  </si>
  <si>
    <t>41340624</t>
  </si>
  <si>
    <t>BONNE SANTE  ASSISTENCIA MEDICA DOMICILIAR LTDA</t>
  </si>
  <si>
    <t>13034276</t>
  </si>
  <si>
    <t>APS COMERCIO DE AUTO E MOTO PECAS E ACESSORIOS LTDA</t>
  </si>
  <si>
    <t>39343460</t>
  </si>
  <si>
    <t>ENERTEL ENGENHARIA LTDA</t>
  </si>
  <si>
    <t>26832030</t>
  </si>
  <si>
    <t>JW CONSTRUCOES E SERVICOS  LTDA</t>
  </si>
  <si>
    <t>28533244</t>
  </si>
  <si>
    <t>MB FORMAS LTDA</t>
  </si>
  <si>
    <t>40969411</t>
  </si>
  <si>
    <t>DORI TRANSPORTES E SERVICOS DE ENTREGAS EXPRESSAS LTDA</t>
  </si>
  <si>
    <t>31635282</t>
  </si>
  <si>
    <t>FRS COMERCIO DE PECAS E SERVICOS LTDA</t>
  </si>
  <si>
    <t>03110026</t>
  </si>
  <si>
    <t>PRIME FABRICACAO E COMERCIO DE ARTEFATOS TEXTEIS LTDA</t>
  </si>
  <si>
    <t>30002631</t>
  </si>
  <si>
    <t>NATURELL INDUSTRIA E COMERCIO LTDA</t>
  </si>
  <si>
    <t>62069760</t>
  </si>
  <si>
    <t>R2M DISTRIBUIDORA E COMERCIO LTDA</t>
  </si>
  <si>
    <t>26735216</t>
  </si>
  <si>
    <t>SO PETS COMERCIO DE RACOES LTDA</t>
  </si>
  <si>
    <t>33304516</t>
  </si>
  <si>
    <t>GINGER COMUNIC PUBLICIDADE LTDA</t>
  </si>
  <si>
    <t>15777871</t>
  </si>
  <si>
    <t>INSTITUTO DE DESENVOLVIMENTO DE GESTAO TECNOLOGIA E PESQUISA EM SAUDE E ASSISTENCIA SOCIAL</t>
  </si>
  <si>
    <t>67642496</t>
  </si>
  <si>
    <t>OFICINA DE AUTOS MARTELINHO DE OURO LTDA</t>
  </si>
  <si>
    <t>55400667</t>
  </si>
  <si>
    <t>FIVE SERVICE SERVICOS DE LIMPEZA LTDA</t>
  </si>
  <si>
    <t>25168625</t>
  </si>
  <si>
    <t>RPL  SERVICOS TECNICOS EM MANUTENCAO LTDA</t>
  </si>
  <si>
    <t>08748202</t>
  </si>
  <si>
    <t>PITER PAN INDUSTRIA E COMERCIO LTDA</t>
  </si>
  <si>
    <t>61497186</t>
  </si>
  <si>
    <t>BETTER DRINKS INDUSTRIA DE BEBIDAS LTDA.</t>
  </si>
  <si>
    <t>40384304</t>
  </si>
  <si>
    <t>ARTRADE BRASIL LTDA</t>
  </si>
  <si>
    <t>26777450</t>
  </si>
  <si>
    <t>DUQUE COMERCIO DE ARMARINHOS LTDA</t>
  </si>
  <si>
    <t>96412580</t>
  </si>
  <si>
    <t>TRANSPORTADORA RINALDO GARCIA LTDA</t>
  </si>
  <si>
    <t>05827562</t>
  </si>
  <si>
    <t>Receita da dívida ativa - INSS - SIMPLES</t>
  </si>
  <si>
    <t>CRDM CONSULTORES TECNICOS EMPRESARIAIS LTDA</t>
  </si>
  <si>
    <t>18770211</t>
  </si>
  <si>
    <t>MERVALE AUTOMACAO  COMERCIAL LTDA</t>
  </si>
  <si>
    <t>10362951</t>
  </si>
  <si>
    <t>RICOSTI COSMETICOS INDUSTRIA E COMERCIO LTDA</t>
  </si>
  <si>
    <t>04218431</t>
  </si>
  <si>
    <t>AVANTE.COM.VC SOLUCOES E PARTICIPACOES S.A.</t>
  </si>
  <si>
    <t>15562467</t>
  </si>
  <si>
    <t>SOBRENCO ENGENHARIA LTDA</t>
  </si>
  <si>
    <t>33453671</t>
  </si>
  <si>
    <t>COOPCARESS COOPERATIVA DOS PROFISSIONAIS DA SAUDE DO VALE</t>
  </si>
  <si>
    <t>24874002</t>
  </si>
  <si>
    <t>INCORVIL  DISTRIBUIDORA COMERCIO IMPORTACAO E EXPORTACAO DE LONAS PARA COMUNICACAO VISUAL LTDA</t>
  </si>
  <si>
    <t>59187385</t>
  </si>
  <si>
    <t>GRAN PREMIATTA INDUSTRIA DE ALIMENTOS PARA ANIMAIS LTDA</t>
  </si>
  <si>
    <t>23658807</t>
  </si>
  <si>
    <t>COMTECH  INDUSTRIA E COMERCIO DE MAQUINAS E FERRAMENTAS E IMPORTACAO E EXPORTACAO LTDA</t>
  </si>
  <si>
    <t>09171894</t>
  </si>
  <si>
    <t>INTRALOGISTICA DISTRIBUIDORA CONCEPT LTDA</t>
  </si>
  <si>
    <t>72726474</t>
  </si>
  <si>
    <t>DTI SAO PAULO ZO SERVICOS E TECNOLOGIA DIGITAL LTDA</t>
  </si>
  <si>
    <t>27164118</t>
  </si>
  <si>
    <t>VIBA  VIACAO BARBARENSE LIMITADA</t>
  </si>
  <si>
    <t>52733631</t>
  </si>
  <si>
    <t>COOPER VIDA  COOPERATIVA DE TRABALHO DE PROFISSIONAIS NA AREA DE HOSPEDAGEM E REPOUSO</t>
  </si>
  <si>
    <t>10847223</t>
  </si>
  <si>
    <t>EDR CONSTRUCOES COMERCIAIS LTDA</t>
  </si>
  <si>
    <t>13340925</t>
  </si>
  <si>
    <t>SINGLE PRODUCOES E EVENTOS ARTISTICOS LTDA</t>
  </si>
  <si>
    <t>24253937</t>
  </si>
  <si>
    <t>GLOBAL MOOV  CONSULTORIA E REPRESENTACOES COMERCIAIS LTDA</t>
  </si>
  <si>
    <t>06002285</t>
  </si>
  <si>
    <t>CENTRO DE DESENVOLVIMENTO INFANTIL AQUARELA SS LTDA</t>
  </si>
  <si>
    <t>55032700</t>
  </si>
  <si>
    <t>COMERCIO DE PISCINAS C A DOS SANTOS LTDA</t>
  </si>
  <si>
    <t>32117938</t>
  </si>
  <si>
    <t>J. M. S DE OLIVEIRA CONSTRUCOES</t>
  </si>
  <si>
    <t>22874406</t>
  </si>
  <si>
    <t>ASSOCIACAO PLURAL</t>
  </si>
  <si>
    <t>03126200</t>
  </si>
  <si>
    <t>Rec. dív. ativa - Ret. contrib. pagam. PJ a PJ de dir. priv.</t>
  </si>
  <si>
    <t>CEREALISTA TAQUARI LTDA</t>
  </si>
  <si>
    <t>20335334</t>
  </si>
  <si>
    <t>ASSESSO SERVICOS DE LIMPEZA LTDA</t>
  </si>
  <si>
    <t>07983044</t>
  </si>
  <si>
    <t>MARCOMAR COMERCIO DE ALIMENTOS LTDA</t>
  </si>
  <si>
    <t>00928396</t>
  </si>
  <si>
    <t>COPAX INDUSTRIAL LTDA</t>
  </si>
  <si>
    <t>67347179</t>
  </si>
  <si>
    <t>AJW MONTAGENS INDUSTRIAIS LTDA</t>
  </si>
  <si>
    <t>33470376</t>
  </si>
  <si>
    <t>LUMAG COMERCIO DE MAQUINAS E MATERIAL GRAFICO LTDA</t>
  </si>
  <si>
    <t>57955957</t>
  </si>
  <si>
    <t>FX8PROJETOS COMUNICACOES PUBLICIDADE IMAGEM E ASSESSORIA LTDA</t>
  </si>
  <si>
    <t>19991329</t>
  </si>
  <si>
    <t>TELLIG TELECOM LTDA</t>
  </si>
  <si>
    <t>11907637</t>
  </si>
  <si>
    <t>USICON CONSTRUCOES PREFABRICADAS LTDA.</t>
  </si>
  <si>
    <t>58087172</t>
  </si>
  <si>
    <t>JRS DISTRIBUIDORA DE COSMETICOS E ACESSORIOS LTDA</t>
  </si>
  <si>
    <t>21693761</t>
  </si>
  <si>
    <t>ICMX CONSULTORIA E PARTICIPACOES LTDA</t>
  </si>
  <si>
    <t>21249789</t>
  </si>
  <si>
    <t>MC3 INDUSTRIA E COMERCIO DE ARTEFATOS DE ARAME LTDA</t>
  </si>
  <si>
    <t>35297349</t>
  </si>
  <si>
    <t>TECNOBOX INDUSTRIA E COMERCIO DE EMBALAGENS LTDA</t>
  </si>
  <si>
    <t>26200947</t>
  </si>
  <si>
    <t>LATIN EQUIPMENT DO BRASIL LTDA</t>
  </si>
  <si>
    <t>02297111</t>
  </si>
  <si>
    <t>ALBERTO G NOJO</t>
  </si>
  <si>
    <t>14353264</t>
  </si>
  <si>
    <t>GIVOVA TRANSPORTES E LOGISTICA LTDA</t>
  </si>
  <si>
    <t>36113872</t>
  </si>
  <si>
    <t>IBIRAPUERA PROMOCOES E PARTICIPACOES LTDA</t>
  </si>
  <si>
    <t>03345037</t>
  </si>
  <si>
    <t>FERAL METALURGICA LTDA</t>
  </si>
  <si>
    <t>07296787</t>
  </si>
  <si>
    <t>TRIANGULO AUTO POSTO LTDA</t>
  </si>
  <si>
    <t>62999909</t>
  </si>
  <si>
    <t>STAR NETWORK &amp; COMMUNICATION DO BRASIL LTDA</t>
  </si>
  <si>
    <t>03260773</t>
  </si>
  <si>
    <t>SOLUCOES DE ENERGIA RDX LTDA</t>
  </si>
  <si>
    <t>34583522</t>
  </si>
  <si>
    <t>GOURMAND ALIMENTOS LTDA</t>
  </si>
  <si>
    <t>64944135</t>
  </si>
  <si>
    <t>DCAA ESTACIONAMENTOS LTDA</t>
  </si>
  <si>
    <t>31298505</t>
  </si>
  <si>
    <t>ANDERSON DE PROENCA SANTOS EXPRESS</t>
  </si>
  <si>
    <t>11206291</t>
  </si>
  <si>
    <t>PROVECTO LTDA</t>
  </si>
  <si>
    <t>71723456</t>
  </si>
  <si>
    <t>TECHCASA INCORPORACAO E CONSTRUCAO LTDA</t>
  </si>
  <si>
    <t>03439355</t>
  </si>
  <si>
    <t>A D R SERVICE MANUTENCAO E MONTAGEM INDUSTRIAL LTDA</t>
  </si>
  <si>
    <t>31505579</t>
  </si>
  <si>
    <t>F FRANCHIN GRAFICA E EDITORA LTDA</t>
  </si>
  <si>
    <t>07568460</t>
  </si>
  <si>
    <t>BRACAL TERCEIRIZACAO DE SERVICOS LTDA</t>
  </si>
  <si>
    <t>23423462</t>
  </si>
  <si>
    <t>PBA CINEMA PRODUCOES AUDIOVISUAIS LTDA.</t>
  </si>
  <si>
    <t>13479981</t>
  </si>
  <si>
    <t>PONTUALSEG SERVICOS EM GERAL LTDA</t>
  </si>
  <si>
    <t>15582535</t>
  </si>
  <si>
    <t>INTOC  INTERMEDIACOES E NEGOCIOS LTDA</t>
  </si>
  <si>
    <t>07692263</t>
  </si>
  <si>
    <t>PONTEVECCHIO ALIMENTOS LTDA.</t>
  </si>
  <si>
    <t>11007666</t>
  </si>
  <si>
    <t>LNS EQUIPAMENTOS LTDA</t>
  </si>
  <si>
    <t>08206532</t>
  </si>
  <si>
    <t>ASSOCIACAO HOSPITALAR SANTANA</t>
  </si>
  <si>
    <t>15186359</t>
  </si>
  <si>
    <t>BEM INDUSTRIAS DE SEMENTES LTDA</t>
  </si>
  <si>
    <t>02498157</t>
  </si>
  <si>
    <t>F.F.W LOGISTICA LTDA</t>
  </si>
  <si>
    <t>12666064</t>
  </si>
  <si>
    <t>ARTAT COMERCIO DE VEICULOS LTDA</t>
  </si>
  <si>
    <t>18864242</t>
  </si>
  <si>
    <t>LVTEC IMPERMEABILIZACAO E CONSTRUCAO LTDA</t>
  </si>
  <si>
    <t>19686365</t>
  </si>
  <si>
    <t>SUPERMERCADO ESTRELA LTDA</t>
  </si>
  <si>
    <t>46434288</t>
  </si>
  <si>
    <t>LMV SERVICOS EM SAUDE CURSOS E PALESTRAS LTDA</t>
  </si>
  <si>
    <t>24671071</t>
  </si>
  <si>
    <t>IVAN TRANSPORTES E LOGISTICA LTDA</t>
  </si>
  <si>
    <t>13481671</t>
  </si>
  <si>
    <t>ASSOCIACAO AMPARO AOS PRAIANOS DO GUARUJA</t>
  </si>
  <si>
    <t>48703227</t>
  </si>
  <si>
    <t>EQUIDADE INTERDISCIPLINAR LTDA</t>
  </si>
  <si>
    <t>34895073</t>
  </si>
  <si>
    <t>VIDROLANDIA INDUSTRIA E COMERCIO LTDA</t>
  </si>
  <si>
    <t>61371597</t>
  </si>
  <si>
    <t>EVENTUAL SERVICOS DE FORNECIMENTO DE MAO DE OBRA LTDA</t>
  </si>
  <si>
    <t>50896448</t>
  </si>
  <si>
    <t>PERRONE GRAFICA E EDITORA LTDA</t>
  </si>
  <si>
    <t>11069790</t>
  </si>
  <si>
    <t>ASTUSTECNICA TECNOLOGY EM APARELHOS MEDICOS LTDA</t>
  </si>
  <si>
    <t>20695448</t>
  </si>
  <si>
    <t>DJ MAGAZINE E DISTRIBUIDORA LTDA</t>
  </si>
  <si>
    <t>28403009</t>
  </si>
  <si>
    <t>FRANS CAFE FRANCHISING LTDA</t>
  </si>
  <si>
    <t>03465151</t>
  </si>
  <si>
    <t>ELITE PRODUTOS CERAMICOS LTDA</t>
  </si>
  <si>
    <t>00014055</t>
  </si>
  <si>
    <t>K PARTS INDUSTRIA E COMERCIO DE PECAS LTDA.</t>
  </si>
  <si>
    <t>07749651</t>
  </si>
  <si>
    <t>RL COMERCIO IMPORTACAO EXPORTACAO E LOGISTICA LTDA</t>
  </si>
  <si>
    <t>43871464</t>
  </si>
  <si>
    <t>SECOLMATERIAIS PARA CONSTRUCAO LTDA</t>
  </si>
  <si>
    <t>00020606</t>
  </si>
  <si>
    <t>COMERCIO E CONFECCAO OTIMA TEXTIL LTDA</t>
  </si>
  <si>
    <t>10236894</t>
  </si>
  <si>
    <t>ROBERTO GALVAO EMBALAGENS</t>
  </si>
  <si>
    <t>08252558</t>
  </si>
  <si>
    <t>ESTUDIO SPACE EVENTOS LTDA</t>
  </si>
  <si>
    <t>23007178</t>
  </si>
  <si>
    <t>COPRAMIL COMERCIO E TRANSPORTE DE PRODUTOS AGRICOLAS LTDA</t>
  </si>
  <si>
    <t>01010309</t>
  </si>
  <si>
    <t>PRIME FIELD TECNOLOGIA NO CAMPO LTDA</t>
  </si>
  <si>
    <t>26310047</t>
  </si>
  <si>
    <t>GALLEON PREFABRICADOS DE CONCRETO LTDA</t>
  </si>
  <si>
    <t>04014217</t>
  </si>
  <si>
    <t>HOME NURSE SERVICOS DE ENFERMAGEM LTDA</t>
  </si>
  <si>
    <t>00351524</t>
  </si>
  <si>
    <t>LM ACOS E METAIS LTDA</t>
  </si>
  <si>
    <t>30308284</t>
  </si>
  <si>
    <t>OXICARBO INDUSTRIA E COMERCIO DE GASES LTDA</t>
  </si>
  <si>
    <t>06070048</t>
  </si>
  <si>
    <t>UNIPRODUTOS TECNOLOGIA EM SISTEMAS LTDA</t>
  </si>
  <si>
    <t>10865339</t>
  </si>
  <si>
    <t>MASUD SEGURANCA LTDA</t>
  </si>
  <si>
    <t>25159490</t>
  </si>
  <si>
    <t>ECB ENGENHARIA E CONSTRUCOES LTDA</t>
  </si>
  <si>
    <t>02466321</t>
  </si>
  <si>
    <t>M.COLOR SERVICOS LTDA</t>
  </si>
  <si>
    <t>05377797</t>
  </si>
  <si>
    <t>S. R. M. APOIO ADMINISTRATIVO LTDA</t>
  </si>
  <si>
    <t>06258682</t>
  </si>
  <si>
    <t>GRUPO EDUCACIONAL EQUIPE LIMITADA</t>
  </si>
  <si>
    <t>62004775</t>
  </si>
  <si>
    <t>MESQUITA CONSTRUCOES E COMERCIO LTDA</t>
  </si>
  <si>
    <t>04483550</t>
  </si>
  <si>
    <t>BRASCIN COMERCIO E SERVICOS EM INFORMATICA LTDA</t>
  </si>
  <si>
    <t>55255087</t>
  </si>
  <si>
    <t>DIAS SERVICOS EMPRESARIAIS LTDA</t>
  </si>
  <si>
    <t>13115411</t>
  </si>
  <si>
    <t>GUACU CABOS REPRESENTACAO LTDA</t>
  </si>
  <si>
    <t>03946203</t>
  </si>
  <si>
    <t>RING PRODUCOES CULTURAIS LTDA</t>
  </si>
  <si>
    <t>12654464</t>
  </si>
  <si>
    <t>MASTIR INDUSTRIA E COMERCIO DE EQUIPAMENTOS DE IRRIGACAO LTDA</t>
  </si>
  <si>
    <t>03357593</t>
  </si>
  <si>
    <t>M.M.S COMERCIO DE VARIEDADES DOMESTICAS LTDA</t>
  </si>
  <si>
    <t>40816382</t>
  </si>
  <si>
    <t>ORCOZOL ASSESSORIA E CONSULTORIA DE COBRANCAS LTDA</t>
  </si>
  <si>
    <t>62551486</t>
  </si>
  <si>
    <t>CMQ BRASIL IMPORTACAO EXPORTACAO LTDA.</t>
  </si>
  <si>
    <t>07221363</t>
  </si>
  <si>
    <t>ACTION SERVICES SOLUCOES INDUSTRIAIS ELETRICA LTDA</t>
  </si>
  <si>
    <t>15863817</t>
  </si>
  <si>
    <t>SOROCABA FEST BUFFET LTDA</t>
  </si>
  <si>
    <t>44159468</t>
  </si>
  <si>
    <t>UILIAN SANTOS MATOS TRANSPORTES</t>
  </si>
  <si>
    <t>21235974</t>
  </si>
  <si>
    <t>MARCUS TRANSPORTES LTDA</t>
  </si>
  <si>
    <t>45381661</t>
  </si>
  <si>
    <t>ARJ ENGENHARIA PROJETOS E CONSTRUCOES LTDA</t>
  </si>
  <si>
    <t>31997918</t>
  </si>
  <si>
    <t>ANALIA DELICIOUS DISTRIBUIDORA DE ALIMENTOS E BEBIDAS LTDA</t>
  </si>
  <si>
    <t>24096185</t>
  </si>
  <si>
    <t>WHITE PROTECAO E SEGURANCA DE APARELHOS PERIFERICOS LTDA</t>
  </si>
  <si>
    <t>56793037</t>
  </si>
  <si>
    <t>FG&amp;P CONSULTORIA ADMINISTRATIVA LTDA.</t>
  </si>
  <si>
    <t>33261721</t>
  </si>
  <si>
    <t>D. B. F. APOIO ADMINISTRATIVO LTDA</t>
  </si>
  <si>
    <t>04320219</t>
  </si>
  <si>
    <t>RAMA COMERCIO E SERVICOS LTDA</t>
  </si>
  <si>
    <t>DF</t>
  </si>
  <si>
    <t>19921165</t>
  </si>
  <si>
    <t>CEDRO PREPARACAO DE DOCUMENTOS E SERVICOS LTDA</t>
  </si>
  <si>
    <t>12075623</t>
  </si>
  <si>
    <t>RETROMAC MAQUINAS E EQUIPAMENTOS LTDA</t>
  </si>
  <si>
    <t>08418403</t>
  </si>
  <si>
    <t>GRUNOX EQUIPAMENTOS PARA GASTRONOMIA LTDA</t>
  </si>
  <si>
    <t>10777579</t>
  </si>
  <si>
    <t>RCX SINALIZACAO LTDA</t>
  </si>
  <si>
    <t>21859906</t>
  </si>
  <si>
    <t>TRANSCOCEU TRANSPORTES E COMERCIO DE CEREAIS LTDA</t>
  </si>
  <si>
    <t>18651100</t>
  </si>
  <si>
    <t>SOCIAL SERVICE COMUNICACAO MKT DE RESPONSABILIDADE LTDA</t>
  </si>
  <si>
    <t>07303492</t>
  </si>
  <si>
    <t>MEGABUS  COMERCIO E REPRESENTACOES LTDA</t>
  </si>
  <si>
    <t>04387652</t>
  </si>
  <si>
    <t>ENOVASYS TECNOLOGIA DA INFORMACAO LTDA</t>
  </si>
  <si>
    <t>11826549</t>
  </si>
  <si>
    <t>DJEUTEC INDUSTRIA E COMERCIO LTDA</t>
  </si>
  <si>
    <t>23690263</t>
  </si>
  <si>
    <t>SBOMPATTO TELECOMUNICACOES LTDA</t>
  </si>
  <si>
    <t>10785925</t>
  </si>
  <si>
    <t>VERONA CONSULTORIA LTDA</t>
  </si>
  <si>
    <t>11189392</t>
  </si>
  <si>
    <t>RANCAR INDUSTRIA MECANICA LTDA</t>
  </si>
  <si>
    <t>54720040</t>
  </si>
  <si>
    <t>FFLV INFORMATICA PRODUCAO E SERVICOS LTDA</t>
  </si>
  <si>
    <t>25056000</t>
  </si>
  <si>
    <t>EXCELLCOM INTEGRACAO E SISTEMAS DE COMUNICACAO LTDA.</t>
  </si>
  <si>
    <t>73295230</t>
  </si>
  <si>
    <t>MIRANDA BOLSAS E ACESSORIOS LTDA</t>
  </si>
  <si>
    <t>19759192</t>
  </si>
  <si>
    <t>ELETRO HIDRAULICA BOMFIM LTDA</t>
  </si>
  <si>
    <t>07887205</t>
  </si>
  <si>
    <t>CONSTRUTORA NICON LTDA</t>
  </si>
  <si>
    <t>09147630</t>
  </si>
  <si>
    <t>RVECK TALHAS INDUSTRIA E COMERCIO LTDA.</t>
  </si>
  <si>
    <t>13359363</t>
  </si>
  <si>
    <t>NARENA COMERCIO DE ROUPAS E AVIAMENTOS LTDA</t>
  </si>
  <si>
    <t>19931745</t>
  </si>
  <si>
    <t>ZHOU SHI SERVICOS DE DIGITACAO LTDA</t>
  </si>
  <si>
    <t>09509429</t>
  </si>
  <si>
    <t>UNICA DO BRASIL LTDA</t>
  </si>
  <si>
    <t>14041183</t>
  </si>
  <si>
    <t>BRAZ AMORIM &amp; CIA LTDA</t>
  </si>
  <si>
    <t>07520350</t>
  </si>
  <si>
    <t>F SOUZA MANUTENCAO TECNICA LTDA</t>
  </si>
  <si>
    <t>27140084</t>
  </si>
  <si>
    <t>ENERGEC ENGENHARIA E CONSTRUCOES LTDA</t>
  </si>
  <si>
    <t>02424236</t>
  </si>
  <si>
    <t>A R ATIVIDADES DE LOGISTICAS LTDA</t>
  </si>
  <si>
    <t>24599312</t>
  </si>
  <si>
    <t>COMPLEXO DE ENSINO SUPERIOR DE SAO PAULO LTDA  CESUSP</t>
  </si>
  <si>
    <t>05844842</t>
  </si>
  <si>
    <t>BIASOTTO TRANSPORTES RODOVIARIOS LTDA</t>
  </si>
  <si>
    <t>28788849</t>
  </si>
  <si>
    <t>FACILITY COMPANY EQUIPAMENTOS E SERVICOS LTDA</t>
  </si>
  <si>
    <t>18456352</t>
  </si>
  <si>
    <t>MESTRA BOATS INDUSTRIA E COMERCIO DE EMBARCACOES LTDA</t>
  </si>
  <si>
    <t>27193421</t>
  </si>
  <si>
    <t>MADALENA SERVICOS ADMINISTRATIVOS LTDA</t>
  </si>
  <si>
    <t>36366283</t>
  </si>
  <si>
    <t>RAMM QUIMICA COMERCIO E INDUSTRIA LTDA</t>
  </si>
  <si>
    <t>19309816</t>
  </si>
  <si>
    <t>BLUE TEX INDUSTRIA E COMERCIO DE CONFECCOES LTDA</t>
  </si>
  <si>
    <t>36198815</t>
  </si>
  <si>
    <t>BSI COMERCIO E SERVICOS EIRELI</t>
  </si>
  <si>
    <t>10684449</t>
  </si>
  <si>
    <t>KWV PRODUCAO E EVENTOS LTDA</t>
  </si>
  <si>
    <t>18940747</t>
  </si>
  <si>
    <t>AGUIA INDUSTRIA DE PROTOTIPOS E FERRAMENTARIA LTDA</t>
  </si>
  <si>
    <t>03877633</t>
  </si>
  <si>
    <t>LWIZ XV COMERCIAL LTDA</t>
  </si>
  <si>
    <t>04483021</t>
  </si>
  <si>
    <t>MARCELO BRITO VILLACA MORTARI</t>
  </si>
  <si>
    <t>04516774</t>
  </si>
  <si>
    <t>MG&amp;F ASSESSORIA EMPRESARIAL LTDA</t>
  </si>
  <si>
    <t>06979916</t>
  </si>
  <si>
    <t>SERRANO COMERCIO DE ELETRONICOS LTDA</t>
  </si>
  <si>
    <t>31348045</t>
  </si>
  <si>
    <t>MJ DO NASCIMENTO COMERCIO DE MOVEIS LTDA</t>
  </si>
  <si>
    <t>41254452</t>
  </si>
  <si>
    <t>LAGCAR COMERCIO DE VEICULOS LTDA</t>
  </si>
  <si>
    <t>20907174</t>
  </si>
  <si>
    <t>FRANCISCO ALDENISIO DO NASCIMENTO CANTINA</t>
  </si>
  <si>
    <t>03748608</t>
  </si>
  <si>
    <t>ALFACOM SA</t>
  </si>
  <si>
    <t>56323371</t>
  </si>
  <si>
    <t>AOS EMBALAGENS LTDA</t>
  </si>
  <si>
    <t>24071194</t>
  </si>
  <si>
    <t>MICHELE DE SA BENANTE SERVICOS DE PORTARIA</t>
  </si>
  <si>
    <t>14367626</t>
  </si>
  <si>
    <t>LANCHONETE E PIZZARIA SANCHES LTDA</t>
  </si>
  <si>
    <t>07168900</t>
  </si>
  <si>
    <t>GACI ASSESSORIA DE COBRANCA LTDA.</t>
  </si>
  <si>
    <t>08881788</t>
  </si>
  <si>
    <t>HOME WAY REMOCAO LTDA</t>
  </si>
  <si>
    <t>16882917</t>
  </si>
  <si>
    <t>VISEG SERVICOS TERCEIRIZADOS LTDA</t>
  </si>
  <si>
    <t>14468533</t>
  </si>
  <si>
    <t>MICHELETTI SERVICOS DE MANUTENCAO LTDA</t>
  </si>
  <si>
    <t>07735539</t>
  </si>
  <si>
    <t>PIRATRACTOR COMERCIO DE PECAS PARA TRATORES LTDA</t>
  </si>
  <si>
    <t>08040695</t>
  </si>
  <si>
    <t>MULTIPLA GESTAO DE PESSOAS LTDA</t>
  </si>
  <si>
    <t>04908856</t>
  </si>
  <si>
    <t>ROPARK ESTACIONAMENTOS LTDA</t>
  </si>
  <si>
    <t>19761494</t>
  </si>
  <si>
    <t>FIRMO &amp; SILVA ASSESSORIA CONTABIL LTDA</t>
  </si>
  <si>
    <t>68478841</t>
  </si>
  <si>
    <t>ALTIMAR ARTEFATOS PLASTICOS LTDA</t>
  </si>
  <si>
    <t>59399212</t>
  </si>
  <si>
    <t>GUTIERRES &amp; SILVA MANUTENCAO ELETRICA LTDA</t>
  </si>
  <si>
    <t>18220754</t>
  </si>
  <si>
    <t>ACQUA LIFE COMERCIAL EIRELI</t>
  </si>
  <si>
    <t>13950339</t>
  </si>
  <si>
    <t>FLORIM SERVICOS FINANCEIROS LTDA</t>
  </si>
  <si>
    <t>40064045</t>
  </si>
  <si>
    <t>SOMHAR EQUIPAMENTOS DE SEGURANCA LTDA</t>
  </si>
  <si>
    <t>56323637</t>
  </si>
  <si>
    <t>DIRWA SOLUCOES E APOIO ADMINISTRATIVO LTDA</t>
  </si>
  <si>
    <t>27117784</t>
  </si>
  <si>
    <t>TREZE BRASIL TERCEIRIZACAO DE SERVICOS LTDA</t>
  </si>
  <si>
    <t>22488797</t>
  </si>
  <si>
    <t>SEMPRY SERVICOS EMPRESARIAIS LTDA</t>
  </si>
  <si>
    <t>00743262</t>
  </si>
  <si>
    <t>THOMITAO VEICULOS LTDA</t>
  </si>
  <si>
    <t>02747728</t>
  </si>
  <si>
    <t>CONTAFACILES COBRANCAS ATENDIMENTOS E SERVICOS LTDA</t>
  </si>
  <si>
    <t>11471415</t>
  </si>
  <si>
    <t>ITORORO VEICULOS E PECAS LTDA</t>
  </si>
  <si>
    <t>61488904</t>
  </si>
  <si>
    <t>H QUINTAS SA MATERIAIS PARA CONSTRUCOES</t>
  </si>
  <si>
    <t>58128331</t>
  </si>
  <si>
    <t>CEMPAKA IMPORTACAOEXPORTACAO COMERCIAL LTDA</t>
  </si>
  <si>
    <t>74461484</t>
  </si>
  <si>
    <t>KIPACK PLASTICOS INDUSTRIA E COMERCIO LTDA.</t>
  </si>
  <si>
    <t>17856776</t>
  </si>
  <si>
    <t>APOIO  SERVICOS DE INFORMACOES CADASTRAIS LTDA</t>
  </si>
  <si>
    <t>08021274</t>
  </si>
  <si>
    <t>FAMI DISTRIBUIDORA E INTERMEDIADORA DE NEGOCIOS LTDA.</t>
  </si>
  <si>
    <t>26764392</t>
  </si>
  <si>
    <t>VEDIC HINDUS INDUSTRIA COMERCIO IMPORTACAO E EXPORTACAO LTDA</t>
  </si>
  <si>
    <t>48875587</t>
  </si>
  <si>
    <t>FARIA LIMA SERVICOS DE APOIO ADMINISTRATIVO LTDA</t>
  </si>
  <si>
    <t>34049235</t>
  </si>
  <si>
    <t>ASTURIA PRODUCOES ARTISTICAS PUBLICIDADE COMUNICACAO E COMPUTACAO GRAFICA LTDA</t>
  </si>
  <si>
    <t>23514371</t>
  </si>
  <si>
    <t>TRANSNETINHO TRANSPORTES LTDA</t>
  </si>
  <si>
    <t>68287085</t>
  </si>
  <si>
    <t>MTEC SERVICOS DE DISTRIBUICAO E LOGISTICA LTDA</t>
  </si>
  <si>
    <t>03258682</t>
  </si>
  <si>
    <t>FINANCIAL MANAGEMENT CONTROL LTDA</t>
  </si>
  <si>
    <t>00787269</t>
  </si>
  <si>
    <t>ACOTRIM NEGOCIOS ADMINISTRATIVOS LTDA</t>
  </si>
  <si>
    <t>07484584</t>
  </si>
  <si>
    <t>CONSTRUDAG CONSTRUCOES LTDA</t>
  </si>
  <si>
    <t>13317463</t>
  </si>
  <si>
    <t>INDUSTRIAS THIELE INDUSTRIA E COMERCIO DE MAQUINAS POLIDORAS LTDA</t>
  </si>
  <si>
    <t>03075916</t>
  </si>
  <si>
    <t>TUF EXPRESS SERVICOS INTELIGENTES LTDA</t>
  </si>
  <si>
    <t>13392275</t>
  </si>
  <si>
    <t>MEGA MULLER INDUSTRIA E COMERCIO LTDA</t>
  </si>
  <si>
    <t>22688730</t>
  </si>
  <si>
    <t>E.L. DE V. JUNIOR</t>
  </si>
  <si>
    <t>21272100</t>
  </si>
  <si>
    <t>IABS  ASSESSORIA E PRESTACAO DE SERVICOS LTDA.</t>
  </si>
  <si>
    <t>04712925</t>
  </si>
  <si>
    <t>DIVIWORLD COMERCIO DE FORROS E DIVISORIAS LTDA</t>
  </si>
  <si>
    <t>07651450</t>
  </si>
  <si>
    <t>SSTX SUN COMERCIO E DISTRIBUICAO DE MATERIAIS ELETRICOS LTDA</t>
  </si>
  <si>
    <t>37355998</t>
  </si>
  <si>
    <t>SOCIALSOUL ADMINISTRADORA DE PLATAFORMA DE AFILIADOS LTDA</t>
  </si>
  <si>
    <t>21920560</t>
  </si>
  <si>
    <t>F.E TRANSPORTES LTDA</t>
  </si>
  <si>
    <t>40432920</t>
  </si>
  <si>
    <t>LANGBEHN LOG TRANSPORTES E LOGISTICA LTDA</t>
  </si>
  <si>
    <t>24620388</t>
  </si>
  <si>
    <t>EXPAND PARK ESTACIONAMENTO LTDA</t>
  </si>
  <si>
    <t>09664320</t>
  </si>
  <si>
    <t>JOY ELETRONIC EIRELI</t>
  </si>
  <si>
    <t>42694829</t>
  </si>
  <si>
    <t>MJ  ENGENHARIA ELETRICA LTDA</t>
  </si>
  <si>
    <t>14459644</t>
  </si>
  <si>
    <t>AWSETE BRASIL SERVICE LTDA</t>
  </si>
  <si>
    <t>22209224</t>
  </si>
  <si>
    <t>LPAP PROMOCAO DE EVENTOS AUTOMOBILISTICOS LTDA</t>
  </si>
  <si>
    <t>04612336</t>
  </si>
  <si>
    <t>RUBI  SERVICOS A PRODUCAO DE COMPUTACAO GRAFICA IMAGEM E COMUNICACAO LTDA</t>
  </si>
  <si>
    <t>12164440</t>
  </si>
  <si>
    <t>ZANELLA APOIO ADMINISTRATIVO LTDA</t>
  </si>
  <si>
    <t>23663428</t>
  </si>
  <si>
    <t>MONTEK MONTAGEM DE MOVEIS LTDA</t>
  </si>
  <si>
    <t>05975972</t>
  </si>
  <si>
    <t>ART LAMINAS  COMERCIO DE LAMINAS DE MADEIRA LTDA</t>
  </si>
  <si>
    <t>01920734</t>
  </si>
  <si>
    <t>INTERBOLSA DO BRASIL ADMINISTRADORA DE BENS LTDA</t>
  </si>
  <si>
    <t>00169331</t>
  </si>
  <si>
    <t>MERCADO HAVAI LTDA</t>
  </si>
  <si>
    <t>07423046</t>
  </si>
  <si>
    <t>JRMEDIC COMERCIO E ASSISTENCIA TECNICA LTDA</t>
  </si>
  <si>
    <t>03329477</t>
  </si>
  <si>
    <t>M FERRARO COMERCIO E SERVICOS LTDA</t>
  </si>
  <si>
    <t>03607203</t>
  </si>
  <si>
    <t>COLLECTION AMENITIES INDUSTRIA E COMERCIO LTDA</t>
  </si>
  <si>
    <t>04792973</t>
  </si>
  <si>
    <t>SONDAR SERVICOS E SISTEMAS LTDA</t>
  </si>
  <si>
    <t>03089715</t>
  </si>
  <si>
    <t>BORDO PLAST INDUSTRIA E COMERCIO LTDA</t>
  </si>
  <si>
    <t>71968655</t>
  </si>
  <si>
    <t>T. RODRIGUES OBRA E ARQUITETURA LTDA</t>
  </si>
  <si>
    <t>11191410</t>
  </si>
  <si>
    <t>RESIL GRAXARIA E TRANSPORTES LTDA</t>
  </si>
  <si>
    <t>12154091</t>
  </si>
  <si>
    <t>ISAMARI EVENTOS ARTISTICOS E LOCACAO LTDA</t>
  </si>
  <si>
    <t>17432761</t>
  </si>
  <si>
    <t>JM  LOCACOES LIMITADA</t>
  </si>
  <si>
    <t>21622657</t>
  </si>
  <si>
    <t>SMART TAX CONSULTORIA E AUDITORIA TRIBUTARIA LTDA</t>
  </si>
  <si>
    <t>17970585</t>
  </si>
  <si>
    <t>COPANY COMERCIO DE FLORES LTDA.</t>
  </si>
  <si>
    <t>26108750</t>
  </si>
  <si>
    <t>CABLING SERVICES TECNOLOGIA E EQUIPAMENTOS LTDA</t>
  </si>
  <si>
    <t>26916618</t>
  </si>
  <si>
    <t>SVI AMBIENTAL LTDA</t>
  </si>
  <si>
    <t>10921424</t>
  </si>
  <si>
    <t>EQUILIBRYUM  REABILITACAO E CONSULTORIA EM SAUDE LTDA</t>
  </si>
  <si>
    <t>05441897</t>
  </si>
  <si>
    <t>GPS CORRETAGENS DE SEGUROS LTDA</t>
  </si>
  <si>
    <t>03724425</t>
  </si>
  <si>
    <t>TGE CONSULTORIA DE INFORMATICA LTDA</t>
  </si>
  <si>
    <t>01548323</t>
  </si>
  <si>
    <t>ARTES GRAFICAS FREIRE LTDA</t>
  </si>
  <si>
    <t>01034548</t>
  </si>
  <si>
    <t>AMERICA DISTRIBUIDORA DE BEBIDAS E ALIMENTOS LTDA</t>
  </si>
  <si>
    <t>09084193</t>
  </si>
  <si>
    <t>E BERCELLI MENDES LTDA</t>
  </si>
  <si>
    <t>31171532</t>
  </si>
  <si>
    <t>VIDEOSOM INDUSTRIA E COMERCIO S.A.</t>
  </si>
  <si>
    <t>61454435</t>
  </si>
  <si>
    <t>DIV.ATIVA-CPMF</t>
  </si>
  <si>
    <t>W.R.S. TAVARES ENXOVAIS UNIPESSOAL LIMITADA</t>
  </si>
  <si>
    <t>22407828</t>
  </si>
  <si>
    <t>JOB LINE APOIO A EMPRESA LTDA</t>
  </si>
  <si>
    <t>14310656</t>
  </si>
  <si>
    <t>JAYME DA SILVA</t>
  </si>
  <si>
    <t>28003768</t>
  </si>
  <si>
    <t>2J GESTAO EMPRESARIAL LTDA</t>
  </si>
  <si>
    <t>11165127</t>
  </si>
  <si>
    <t>RAUTA CABRAL TRANSPORTES E LOGISTICA LTDA</t>
  </si>
  <si>
    <t>12000383</t>
  </si>
  <si>
    <t>TOKA EVENTOS ARTISTICOS LTDA</t>
  </si>
  <si>
    <t>24198825</t>
  </si>
  <si>
    <t>METALCASTY LTDA</t>
  </si>
  <si>
    <t>05005513</t>
  </si>
  <si>
    <t>IAPP  INSTITUTO DE APOIO A POLITICAS PUBLICAS</t>
  </si>
  <si>
    <t>11649946</t>
  </si>
  <si>
    <t>MT MODERNA TRANSLOG TRANSPORTES ESPECIALIZADOS LTDA</t>
  </si>
  <si>
    <t>24900310</t>
  </si>
  <si>
    <t>RECOM AUTOMACAO E EFICIENCIA ENERGETICA LTDA</t>
  </si>
  <si>
    <t>19037135</t>
  </si>
  <si>
    <t>HELD COURIERS TRANSPORTES LTDA</t>
  </si>
  <si>
    <t>04837799</t>
  </si>
  <si>
    <t>PAULISTA TERMINAL RETROPORTUARIO LTDA.</t>
  </si>
  <si>
    <t>14112937</t>
  </si>
  <si>
    <t>SENSO RH TERCEIRIZACAO DE SERVICOS LTDA</t>
  </si>
  <si>
    <t>09199031</t>
  </si>
  <si>
    <t>Receita da dívida ativa - Multa - CLT | R D Ativa - Contribuição Risco Ambiental/Aposent Especial</t>
  </si>
  <si>
    <t>ETHANOLSUGAR DESENVOLVIMENTO INDUSTRIAL LTDA.</t>
  </si>
  <si>
    <t>17294808</t>
  </si>
  <si>
    <t>ENTER LIGHT DO BRASIL COMERCIO ELETRONICO LTDA</t>
  </si>
  <si>
    <t>17777802</t>
  </si>
  <si>
    <t>ASFRAN COMERCIAL DE ALIMENTOS E INTERMEDIACAO DE NEGOCIOS LTDA.</t>
  </si>
  <si>
    <t>05431833</t>
  </si>
  <si>
    <t>LUCAS BEZERRA DE SOUZA</t>
  </si>
  <si>
    <t>21120836</t>
  </si>
  <si>
    <t>PSC APOIO ADMINISTRATIVO LTDA</t>
  </si>
  <si>
    <t>12288291</t>
  </si>
  <si>
    <t>MAXIMA SEGURANCA E VIGILANCIA PATRIMONIAL LTDA</t>
  </si>
  <si>
    <t>00391294</t>
  </si>
  <si>
    <t>DUBBAI SEGURANCA E VIGILANCIA LTDA</t>
  </si>
  <si>
    <t>09634979</t>
  </si>
  <si>
    <t>ESCOLA DINAMICA DE ENSINO FUNDAMENTAL IRMAS ZARZUR LTDA</t>
  </si>
  <si>
    <t>13825190</t>
  </si>
  <si>
    <t>TRANSPORTADORA CRISTAL LTDA</t>
  </si>
  <si>
    <t>10732419</t>
  </si>
  <si>
    <t>DATAESP SACOMANI SISTEMAS DE INFORMATICA LTDA</t>
  </si>
  <si>
    <t>10785811</t>
  </si>
  <si>
    <t>ZMX COMERCIO DE PRODUTOS FOTOGRAFICOS LTDA</t>
  </si>
  <si>
    <t>17712447</t>
  </si>
  <si>
    <t>JPG INCORPORACAO LTDA</t>
  </si>
  <si>
    <t>07539423</t>
  </si>
  <si>
    <t>NAVEGACAO PORTO MORRINHO S.A.  NPM</t>
  </si>
  <si>
    <t>10848918</t>
  </si>
  <si>
    <t>R D Ativa - Multas Diversas - SPU</t>
  </si>
  <si>
    <t>HEALTH CARE SOLUTIONS INDUSTRIA E COMERCIO DE PRODUTOS ORTOPEDICOS LTDA</t>
  </si>
  <si>
    <t>26443446</t>
  </si>
  <si>
    <t>PERSICO PIZZAMIGLIO SA</t>
  </si>
  <si>
    <t>61091013</t>
  </si>
  <si>
    <t>VITORIA SERVICOS ADM LTDA</t>
  </si>
  <si>
    <t>40854471</t>
  </si>
  <si>
    <t>HRJ TRANSPORTE E LOGISTICA LTDA</t>
  </si>
  <si>
    <t>27914460</t>
  </si>
  <si>
    <t>HILFER EVENTOS E PRODUCOES LTDA</t>
  </si>
  <si>
    <t>11636863</t>
  </si>
  <si>
    <t>COOPERATIVA DOS PRODUTORES DE ALGODAO PROFIBRAS IMPORTACAO E EXPORTACAO</t>
  </si>
  <si>
    <t>15443402</t>
  </si>
  <si>
    <t>INSTITUTO DOM SAUDE</t>
  </si>
  <si>
    <t>07094331</t>
  </si>
  <si>
    <t>ANDRE ROBERTI COACHING E SERVICOS DE MARKETING LTDA</t>
  </si>
  <si>
    <t>24207114</t>
  </si>
  <si>
    <t>NOVA ALIANCA TRANSPORTES E LOCACOES LTDA</t>
  </si>
  <si>
    <t>13273116</t>
  </si>
  <si>
    <t>LINSEN INDUSTRIA E COMERCIO DE PRODUTOS OPTICOS LTDA</t>
  </si>
  <si>
    <t>27549174</t>
  </si>
  <si>
    <t>IBPP SOLUCAO E PROTECAO LTDA</t>
  </si>
  <si>
    <t>41347391</t>
  </si>
  <si>
    <t>Y K G L COMERCIO DE VARIEDADES E DISTRIBUIDORA LTDA</t>
  </si>
  <si>
    <t>42756566</t>
  </si>
  <si>
    <t>DIV.ATIVA-OUTROS IMPOSTOS SE.4</t>
  </si>
  <si>
    <t>NONATRANS EXPRESS  LTDA</t>
  </si>
  <si>
    <t>37389073</t>
  </si>
  <si>
    <t>GOLD CALIFORNIA EMPREENDIMENTOS IMOBILIARIOS SPE LTDA</t>
  </si>
  <si>
    <t>09498139</t>
  </si>
  <si>
    <t>JFS DO BRASIL INDUSTRIA E COMERCIO LTDA</t>
  </si>
  <si>
    <t>29972964</t>
  </si>
  <si>
    <t>MND CONSTRUCOES SUBTERRANEAS METODO NAO DESTRUTIVO LTDA</t>
  </si>
  <si>
    <t>66595026</t>
  </si>
  <si>
    <t>AGUINALDO GUIMARAES PRODUTOS AGROPECUARIOS</t>
  </si>
  <si>
    <t>01130907</t>
  </si>
  <si>
    <t>DUFER COMERCIO DE TUBOS E ACOS LTDA</t>
  </si>
  <si>
    <t>10334695</t>
  </si>
  <si>
    <t>ROSINHA COZINHA INDUSTRIAL LTDA</t>
  </si>
  <si>
    <t>14934097</t>
  </si>
  <si>
    <t>TELLECOM GABINETES E RACKS INDUSTRIA E COMERCIO LTDA</t>
  </si>
  <si>
    <t>04264738</t>
  </si>
  <si>
    <t>TALA SHAWARMA ARABE LANCHES LTDA</t>
  </si>
  <si>
    <t>31806505</t>
  </si>
  <si>
    <t>D&amp;C CARGAS E LOGISTICA LTDA.</t>
  </si>
  <si>
    <t>08801605</t>
  </si>
  <si>
    <t>IMPORTMED IMPORTACAO E EXPORTACAO LTDA</t>
  </si>
  <si>
    <t>00738031</t>
  </si>
  <si>
    <t>H.H.COMERCIO DE MATERIAIS DE CONSTRUCOES E MADEIRAS LTDA</t>
  </si>
  <si>
    <t>07576700</t>
  </si>
  <si>
    <t>AMBOLE COMERCIO DE MOVEIS E DECORACAO LTDA</t>
  </si>
  <si>
    <t>11102938</t>
  </si>
  <si>
    <t>TRANSFARMA LOGISTICA E TRANSPORTES LTDA</t>
  </si>
  <si>
    <t>17557611</t>
  </si>
  <si>
    <t>PROMO 1 PREPARACAO DE DOCUMENTOS E SERVICOS LTDA</t>
  </si>
  <si>
    <t>18474175</t>
  </si>
  <si>
    <t>FERLEX VIATURAS E EQUIPAMENTOS LTDA</t>
  </si>
  <si>
    <t>49073331</t>
  </si>
  <si>
    <t>R S M ARTIGOS ESPOTIVOS LTDA</t>
  </si>
  <si>
    <t>44522846</t>
  </si>
  <si>
    <t>BMX ASSESSORIA EMPRESARIAL LTDA</t>
  </si>
  <si>
    <t>18578966</t>
  </si>
  <si>
    <t>N.C.GAMES &amp; ARCADESCOMERCIO IMPORTACAO EXPORTACAO E LOCACAO DE FITAS E MAQUINAS LTDA</t>
  </si>
  <si>
    <t>01455929</t>
  </si>
  <si>
    <t>J&amp;J OMEGA SERVICES CONSTRUCOES E SERVICOS LTDA</t>
  </si>
  <si>
    <t>25532246</t>
  </si>
  <si>
    <t>T&amp;M TESTE DE SOFTWARE LTDA</t>
  </si>
  <si>
    <t>90296161</t>
  </si>
  <si>
    <t>DISTRIBUIDORA NACIONAL DE CIMENTO LTDA</t>
  </si>
  <si>
    <t>74259235</t>
  </si>
  <si>
    <t>ESTRUTEZZA INDUSTRIA COMERCIO LTDA</t>
  </si>
  <si>
    <t>47007257</t>
  </si>
  <si>
    <t>B.R. DA SILVA  PINTURA DE IMOVEIS LTDA.</t>
  </si>
  <si>
    <t>10579364</t>
  </si>
  <si>
    <t>MINEBRA MINERADORA BRASIL LTDA</t>
  </si>
  <si>
    <t>38816815</t>
  </si>
  <si>
    <t>M. AOIHO ACOUGUE</t>
  </si>
  <si>
    <t>07562459</t>
  </si>
  <si>
    <t>ESTRUTURA SERVICE SERVICOS DE ELETRICA E LOGICA LTDA</t>
  </si>
  <si>
    <t>26173984</t>
  </si>
  <si>
    <t>CGV1 LTDA</t>
  </si>
  <si>
    <t>08560885</t>
  </si>
  <si>
    <t>NESBER COMPANHIA INDUSTRIAL</t>
  </si>
  <si>
    <t>60881364</t>
  </si>
  <si>
    <t>TECMAPAN MAQUINAS PARA INDUSTRIA ALIMENTICIA LTDA</t>
  </si>
  <si>
    <t>25292983</t>
  </si>
  <si>
    <t>ESCOL CONSTRUTORA LTDA</t>
  </si>
  <si>
    <t>03820993</t>
  </si>
  <si>
    <t>VIGGO NEGOCIOS LTDA</t>
  </si>
  <si>
    <t>12074249</t>
  </si>
  <si>
    <t>CAMARA BRASILEIRA DE NEGOCIOS S.A.  NEBRACAM</t>
  </si>
  <si>
    <t>03767997</t>
  </si>
  <si>
    <t>ELIZELIO SOUSA OLIVEIRA TRANSPORTES</t>
  </si>
  <si>
    <t>07584046</t>
  </si>
  <si>
    <t>KOLATE FILMS E EVENTOS LTDA</t>
  </si>
  <si>
    <t>15448086</t>
  </si>
  <si>
    <t>GAMING TECNOLOGIA E INFORMATICA LTDA</t>
  </si>
  <si>
    <t>38280315</t>
  </si>
  <si>
    <t>ARR MULTIMARCAS LTDA</t>
  </si>
  <si>
    <t>11399759</t>
  </si>
  <si>
    <t>AROEIRA COMERCIO DE PLANTAS E SERVICOS DE PAISAGISMO LTDA</t>
  </si>
  <si>
    <t>25282416</t>
  </si>
  <si>
    <t>GEF SERVICE SOLUCOES INDUSTRIAIS LTDA</t>
  </si>
  <si>
    <t>11039986</t>
  </si>
  <si>
    <t>TABUACO SERVICOS ADMINISTRATIVOS LTDA</t>
  </si>
  <si>
    <t>55878839</t>
  </si>
  <si>
    <t>STAR HOPE TRANSPORTE E LOGISTICA LTDA</t>
  </si>
  <si>
    <t>36953681</t>
  </si>
  <si>
    <t>ESP PISOS INDUSTRIAIS COMERCIO IMPORTACAO E EXPORTACAO LTDA</t>
  </si>
  <si>
    <t>03074936</t>
  </si>
  <si>
    <t>J &amp; E COMERCIO DE MAQUINAS LTDA</t>
  </si>
  <si>
    <t>31258960</t>
  </si>
  <si>
    <t>CES TRANSPORTES LTDA</t>
  </si>
  <si>
    <t>18259095</t>
  </si>
  <si>
    <t>SOUVER CONFECCOES E COMERCIO LTDA</t>
  </si>
  <si>
    <t>59963645</t>
  </si>
  <si>
    <t>A2 ARTIOLI SERVICOS E MAO DE OBRA ESPECIALIZADA LTDA</t>
  </si>
  <si>
    <t>14797538</t>
  </si>
  <si>
    <t>WK COMERCIAL DE JOIAS  E EVENTOS LTDA</t>
  </si>
  <si>
    <t>34432431</t>
  </si>
  <si>
    <t>SILVA &amp; COSTA COMERCIO E SERVICOS UNIPESSOAL LIMITADA</t>
  </si>
  <si>
    <t>11961933</t>
  </si>
  <si>
    <t>INKUBE TECHNOLOGIES PROTOTYPES LTDA</t>
  </si>
  <si>
    <t>23072469</t>
  </si>
  <si>
    <t>TARGET SOLUCOES MEDICAS LTDA</t>
  </si>
  <si>
    <t>06088794</t>
  </si>
  <si>
    <t>BRASFRI SA</t>
  </si>
  <si>
    <t>11955656</t>
  </si>
  <si>
    <t>PLASTITECO INDUSTRIA E COMERCIO DE PLASTICOS LTDA.</t>
  </si>
  <si>
    <t>58637752</t>
  </si>
  <si>
    <t>FORTSMAQ COMERCIO DE FERRAMENTAS LTDA</t>
  </si>
  <si>
    <t>15615383</t>
  </si>
  <si>
    <t>CIASULLI EDITORES LTDA</t>
  </si>
  <si>
    <t>22793726</t>
  </si>
  <si>
    <t>BRASIL.COM  CONSTRUTORA E INCORPORADORA LTDA</t>
  </si>
  <si>
    <t>18300959</t>
  </si>
  <si>
    <t>POSTO UNIQUE DE SERVICOS LTDA</t>
  </si>
  <si>
    <t>26672912</t>
  </si>
  <si>
    <t>SERPAVIAS OBRAS LTDA</t>
  </si>
  <si>
    <t>23349920</t>
  </si>
  <si>
    <t>MTSZ EMBALAGENS PLASTICAS LTDA</t>
  </si>
  <si>
    <t>05385324</t>
  </si>
  <si>
    <t>GESAWORLD DO BRASIL  CONSULTORIA EM SISTEMAS E GESTAO DE SAUDE LTDA.</t>
  </si>
  <si>
    <t>03936258</t>
  </si>
  <si>
    <t>CEPAV DO BRASIL INFORMATICA LTDA</t>
  </si>
  <si>
    <t>01026219</t>
  </si>
  <si>
    <t>NET INDUSTRIA E COMERCIO DE EMBALAGENS LTDA</t>
  </si>
  <si>
    <t>11515169</t>
  </si>
  <si>
    <t>CSO GLOBAL TECNOLOGIA E SERVICOS LTDA</t>
  </si>
  <si>
    <t>27911903</t>
  </si>
  <si>
    <t>FIAPLAS RECUPERACAO DE MATERIAIS PLASTICOS LTDA</t>
  </si>
  <si>
    <t>37306338</t>
  </si>
  <si>
    <t>CB COMERCIO DE ROUPAS LTDA</t>
  </si>
  <si>
    <t>11334600</t>
  </si>
  <si>
    <t>EXPERIENCE CLUB EVENTOS LTDA</t>
  </si>
  <si>
    <t>10414014</t>
  </si>
  <si>
    <t>EOZ CLINICA ODONTOLOGICA LTDA</t>
  </si>
  <si>
    <t>17891503</t>
  </si>
  <si>
    <t>HARTINST MANUTENCAO INDUSTRIAL LTDA</t>
  </si>
  <si>
    <t>22175014</t>
  </si>
  <si>
    <t>SUSANA MARA FERNANDES TRANSPORTES LTDA</t>
  </si>
  <si>
    <t>26484614</t>
  </si>
  <si>
    <t>ROGERIO MARCELLINO INFORMATICA</t>
  </si>
  <si>
    <t>11346877</t>
  </si>
  <si>
    <t>TETOBLOCOS ARTEFATOS DE CONCRETO LTDA</t>
  </si>
  <si>
    <t>12894025</t>
  </si>
  <si>
    <t>CONTSEC TECNOLOGIA EM SISTEMAS DE SEGURANCA ELETRONICA AUTOMACAO E INCENDIO LTDA</t>
  </si>
  <si>
    <t>41745910</t>
  </si>
  <si>
    <t>RAKE &amp; RAI TELECOMUNICACOES LTDA</t>
  </si>
  <si>
    <t>01452789</t>
  </si>
  <si>
    <t>VIDA NOVA PRODUTOS DE HIGIENE LTDA</t>
  </si>
  <si>
    <t>32288072</t>
  </si>
  <si>
    <t>OAK TREE TRANSPORTES URBANOS LTDA.</t>
  </si>
  <si>
    <t>03175937</t>
  </si>
  <si>
    <t>SERVMONT MONTAGENS E SERVICOS INDUSTRIAIS LTDA</t>
  </si>
  <si>
    <t>30290253</t>
  </si>
  <si>
    <t>775 ESTUDIO EVENTOS LTDA</t>
  </si>
  <si>
    <t>22434884</t>
  </si>
  <si>
    <t>AGENCIA ANA BRASIL LTDA</t>
  </si>
  <si>
    <t>17659783</t>
  </si>
  <si>
    <t>RESTAURANTE E CASA DO NORTE E FRIGIDEIRA DULINE LTDA</t>
  </si>
  <si>
    <t>14970116</t>
  </si>
  <si>
    <t>YOUTILITY CENTER DO BRASIL SERVICOS DE INFORMATICA E TELEMARKETING LTDA.</t>
  </si>
  <si>
    <t>RJ</t>
  </si>
  <si>
    <t>16621776</t>
  </si>
  <si>
    <t>CRISTIANO FRANCISCO DE FREITAS  HORTIFRUTIGRANJEIROS</t>
  </si>
  <si>
    <t>05864290</t>
  </si>
  <si>
    <t>LU MINELY PRODUCAO E EVENTOS ARTISTICOS LTDA</t>
  </si>
  <si>
    <t>12557514</t>
  </si>
  <si>
    <t>J. CAPACLE INDUSTRIA DE EQUIPAMENTOS RODOVIARIOS LTDA</t>
  </si>
  <si>
    <t>54320874</t>
  </si>
  <si>
    <t>GAVI SERVICOS LTDA</t>
  </si>
  <si>
    <t>08090509</t>
  </si>
  <si>
    <t>W MARCANDAL PEREIRA</t>
  </si>
  <si>
    <t>13373514</t>
  </si>
  <si>
    <t>SEMPRE CONSTRUCOES CIVIS E PAVIMENTACAO LTDA</t>
  </si>
  <si>
    <t>07215725</t>
  </si>
  <si>
    <t>MGC COMERCIO DE CALCADOS E ACESSORIOS LTDA</t>
  </si>
  <si>
    <t>18648997</t>
  </si>
  <si>
    <t>CENTRO EDUCACIONAL NATUREZA LTDA</t>
  </si>
  <si>
    <t>02851626</t>
  </si>
  <si>
    <t>AGNALDO ALVES DE SOUZA</t>
  </si>
  <si>
    <t>46075394</t>
  </si>
  <si>
    <t>SOUZA LIMA  SINALIZACAO &amp; COMUNICACAO VISUAL LTDA</t>
  </si>
  <si>
    <t>02211186</t>
  </si>
  <si>
    <t>JMA COMERCIO DE MAQUINAS DE COSTURA LTDA</t>
  </si>
  <si>
    <t>18332447</t>
  </si>
  <si>
    <t>ROTACAO MAXIMA TRANSPORTES ESPECIAIS LTDA</t>
  </si>
  <si>
    <t>08596278</t>
  </si>
  <si>
    <t>XBETEC COMERCIO DE ARTIGOS DE INFORMATICA EIRELI</t>
  </si>
  <si>
    <t>16674663</t>
  </si>
  <si>
    <t>CONTAFACILMS COBRANCAS ATENDIMENTOS E SERVICOS LTDA</t>
  </si>
  <si>
    <t>11467807</t>
  </si>
  <si>
    <t>C.G. ANDREAZI MASSONETO MOVEIS EM JUNCO</t>
  </si>
  <si>
    <t>23288611</t>
  </si>
  <si>
    <t>BLITTZEN CENOGRAFIA E EVENTOS LTDA</t>
  </si>
  <si>
    <t>32653352</t>
  </si>
  <si>
    <t>MULTI PROMOTER MARKETING PROMOCIONAL E SERVICOS LTDA</t>
  </si>
  <si>
    <t>22432932</t>
  </si>
  <si>
    <t>DON RHUAN CONSTRUTORA E TRANSPORTADORA LTDA</t>
  </si>
  <si>
    <t>65814261</t>
  </si>
  <si>
    <t>MALBEC COMERCIAL LTDA</t>
  </si>
  <si>
    <t>74382862</t>
  </si>
  <si>
    <t>INSTITUTO BRASILEIRO DE EDUCACAO CULTURA E MEIO AMBIENTE  IBECMA</t>
  </si>
  <si>
    <t>13991139</t>
  </si>
  <si>
    <t>VLC LTDA</t>
  </si>
  <si>
    <t>66594904</t>
  </si>
  <si>
    <t>AGELIFY INTERMEDIACAO E AGENCIAMENTO DE NEGOCIOS LTDA</t>
  </si>
  <si>
    <t>24414986</t>
  </si>
  <si>
    <t>JM EMBALAGEM LTDA</t>
  </si>
  <si>
    <t>04333726</t>
  </si>
  <si>
    <t>PATOS LOGISTICA LTDA</t>
  </si>
  <si>
    <t>31416153</t>
  </si>
  <si>
    <t>ECO TRANSPORTES AMBIENTAL LTDA</t>
  </si>
  <si>
    <t>06895498</t>
  </si>
  <si>
    <t>CHRISTIAN ALBERTO CUEVA BRAVO</t>
  </si>
  <si>
    <t>26269968</t>
  </si>
  <si>
    <t>J. BIGONJAR DE OLIVEIRA &amp; CIA LTDA</t>
  </si>
  <si>
    <t>12499131</t>
  </si>
  <si>
    <t>OFICINA DE NOTICIAS E EVENTOS LTDA</t>
  </si>
  <si>
    <t>04761401</t>
  </si>
  <si>
    <t>VIA SANTOS LTDA</t>
  </si>
  <si>
    <t>33746570</t>
  </si>
  <si>
    <t>GESA COMERCIO DE ALIMENTOS LTDA</t>
  </si>
  <si>
    <t>96635198</t>
  </si>
  <si>
    <t>TRANSPORTES JANUARIA DE CARGAS LTDA</t>
  </si>
  <si>
    <t>38387781</t>
  </si>
  <si>
    <t>INDUSTRIA E COMERCIO DE ALIMENTOS DO SITIO LTDA</t>
  </si>
  <si>
    <t>28391566</t>
  </si>
  <si>
    <t>VITAL DISTRIBUIDORA RIBEIRO &amp; FILHOS LTDA</t>
  </si>
  <si>
    <t>04690937</t>
  </si>
  <si>
    <t>AST MONTAGENS INDUSTRIAIS LTDA</t>
  </si>
  <si>
    <t>39484544</t>
  </si>
  <si>
    <t>MILANEZ LOGISTICA SOROCABA LTDA</t>
  </si>
  <si>
    <t>27885523</t>
  </si>
  <si>
    <t>WMW INDUSTRIA E COMERCIO DE PRODUTOS ALIMENTICIOS LTDA</t>
  </si>
  <si>
    <t>02960961</t>
  </si>
  <si>
    <t>SMS SERVICOS DE LIMPEZA E OBRA LTDA</t>
  </si>
  <si>
    <t>20876384</t>
  </si>
  <si>
    <t>RVR NEGOCIOS EM TELEFONIA LTDA</t>
  </si>
  <si>
    <t>23043667</t>
  </si>
  <si>
    <t>ISRATEC HIDROSISTEMAS LTDA.</t>
  </si>
  <si>
    <t>52901022</t>
  </si>
  <si>
    <t>SEDMEN INDUSTRIAL E COMERCIAL LTDA</t>
  </si>
  <si>
    <t>00890641</t>
  </si>
  <si>
    <t>SUPREME COMERCIAL LTDA</t>
  </si>
  <si>
    <t>23655332</t>
  </si>
  <si>
    <t>GIRASSOL COMERCIO ATACADISTA DE CEREAIS E ALIMENTOS IMPORTACAO E EXPORTACAO LTDA</t>
  </si>
  <si>
    <t>07953578</t>
  </si>
  <si>
    <t>PHARMA TERRA LTDA</t>
  </si>
  <si>
    <t>03720586</t>
  </si>
  <si>
    <t>TRANSPORTADORA SPEEDVIA LTDA</t>
  </si>
  <si>
    <t>27570196</t>
  </si>
  <si>
    <t>ESSENCIA EQUIPES DE ENSINOS LTDA</t>
  </si>
  <si>
    <t>46263851</t>
  </si>
  <si>
    <t>UNIKIT COMPONENTES ELETRICOS LTDA.</t>
  </si>
  <si>
    <t>68277664</t>
  </si>
  <si>
    <t>FERTIMIX LTDA</t>
  </si>
  <si>
    <t>53049730</t>
  </si>
  <si>
    <t>QUATRO PONTO 4 TERRAPLANAGEM LTDA</t>
  </si>
  <si>
    <t>35274250</t>
  </si>
  <si>
    <t>A. A. DE ARAUJO SOCIEDADE INDIVIDUAL DE ADVOCACIA</t>
  </si>
  <si>
    <t>06309885</t>
  </si>
  <si>
    <t>CONCETTO &amp; CONCETTO LTDA</t>
  </si>
  <si>
    <t>72983331</t>
  </si>
  <si>
    <t>TGDR  NEGOCIOS IMOBILIARIOS LTDA</t>
  </si>
  <si>
    <t>10677551</t>
  </si>
  <si>
    <t>CHIC COMERCIO DE BIJUTERIAS LTDA</t>
  </si>
  <si>
    <t>24653802</t>
  </si>
  <si>
    <t>JOSE GOMES NETO ENXOVAIS</t>
  </si>
  <si>
    <t>09364057</t>
  </si>
  <si>
    <t>I.R CARVALHO CONSTRUCAO LTDA</t>
  </si>
  <si>
    <t>37849782</t>
  </si>
  <si>
    <t>SDL ELETRO  ELETRONICA LTDA</t>
  </si>
  <si>
    <t>11354726</t>
  </si>
  <si>
    <t>AL SERVICOS DE APOIO ADMINISTRATIVO LTDA</t>
  </si>
  <si>
    <t>04622604</t>
  </si>
  <si>
    <t>WC ARTEFATOS DO COURO EIRELI</t>
  </si>
  <si>
    <t>32184318</t>
  </si>
  <si>
    <t>HOLANDA CONSULTORIA ASSESSORIA &amp; GESTAO EMPRESARIAL LTDA</t>
  </si>
  <si>
    <t>18127130</t>
  </si>
  <si>
    <t>REGINA RAGAZZI DE PAULA</t>
  </si>
  <si>
    <t>05252991</t>
  </si>
  <si>
    <t>SOCIEDADE CIVIL PARQUE SAO VICENTE</t>
  </si>
  <si>
    <t>60466588</t>
  </si>
  <si>
    <t>T.C.F.ARTES VISUAIS INDUSTRIA &amp; COMERCIO LTDA</t>
  </si>
  <si>
    <t>09633453</t>
  </si>
  <si>
    <t>Receita da dívida ativa - IRPJ | R D Ativa - Contribuição Previdenciária Segurados</t>
  </si>
  <si>
    <t>INOVACAO SERVICOS DE ENGENHARIA CONSTRUCOES E INSTALACOES LTDA</t>
  </si>
  <si>
    <t>26530240</t>
  </si>
  <si>
    <t>VECTRANS EVENTOS LTDA</t>
  </si>
  <si>
    <t>06950468</t>
  </si>
  <si>
    <t>IDK ORGANIZACAO EM EVENTOS EIRELI</t>
  </si>
  <si>
    <t>23541051</t>
  </si>
  <si>
    <t>SBW DO BRASIL AGRIFLORICULTURA LTDA</t>
  </si>
  <si>
    <t>07481491</t>
  </si>
  <si>
    <t>EMBRAS INSTRUMENTACAO LTDA</t>
  </si>
  <si>
    <t>02185356</t>
  </si>
  <si>
    <t>TRANSINACIO TRANSPORTES LTDA</t>
  </si>
  <si>
    <t>12045992</t>
  </si>
  <si>
    <t>MEDICAL CORP ASSESSORIA A SAUDE E BEM ESTAR LTDA</t>
  </si>
  <si>
    <t>11620725</t>
  </si>
  <si>
    <t>TRANSBAHIA SERVICOS E LOCACOES LTDA</t>
  </si>
  <si>
    <t>04601401</t>
  </si>
  <si>
    <t>VAREJAO E MERCEARIA SALTEIRO &amp; OLIVEIRA LTDA</t>
  </si>
  <si>
    <t>67347690</t>
  </si>
  <si>
    <t>FUICOM NEGOCIOS LTDA</t>
  </si>
  <si>
    <t>40591658</t>
  </si>
  <si>
    <t>DRM BAR E RESTAURANTE LTDA</t>
  </si>
  <si>
    <t>19340679</t>
  </si>
  <si>
    <t>H R REPRESENTACAO COMERCIAL E COMERCIO DE PRODUTOS VARIADOS LTDA</t>
  </si>
  <si>
    <t>26864855</t>
  </si>
  <si>
    <t>EXTINTEC  COMERCIO SERVICOS EXPORTACAO E IMPORTACAO DE EQUIPAMENTOS CONTRA INCENDIO E SALVATAGEM LTDA.</t>
  </si>
  <si>
    <t>44972560</t>
  </si>
  <si>
    <t>SOSECAL COMERCIO IMPORTACAO E EXPORTACAO LTDA</t>
  </si>
  <si>
    <t>61356101</t>
  </si>
  <si>
    <t>VIANAUTO SERVICOS E LOCACAO DE VEICULOS LTDA</t>
  </si>
  <si>
    <t>06252228</t>
  </si>
  <si>
    <t>SCUDO CONFECCOES LTDA</t>
  </si>
  <si>
    <t>17802564</t>
  </si>
  <si>
    <t>CARLOS GILBERTO DOS SANTOS</t>
  </si>
  <si>
    <t>24293261</t>
  </si>
  <si>
    <t>IMPERIAL MOVEIS LTDA</t>
  </si>
  <si>
    <t>41200575</t>
  </si>
  <si>
    <t>RONALDO DA SILVA BRUNHOLI</t>
  </si>
  <si>
    <t>10240210</t>
  </si>
  <si>
    <t>NETWAN SOLUTIONS SERVICOS DE INFORMATICA LTDA</t>
  </si>
  <si>
    <t>07694828</t>
  </si>
  <si>
    <t>FBL COMERCIO DE CORREIAS TRANSPORTADORAS LTDA</t>
  </si>
  <si>
    <t>19309753</t>
  </si>
  <si>
    <t>FUTURA PACK ARTEFATOS DE PAPEL LTDA</t>
  </si>
  <si>
    <t>26248836</t>
  </si>
  <si>
    <t>NAVAL EQUIPAMENTOS INDUSTRIAIS LTDA</t>
  </si>
  <si>
    <t>04101064</t>
  </si>
  <si>
    <t>GVEJ 03 LTDA</t>
  </si>
  <si>
    <t>24430098</t>
  </si>
  <si>
    <t>ELISAFER DISTRIBUIDORA DE COSMETICOS LTDA</t>
  </si>
  <si>
    <t>07716595</t>
  </si>
  <si>
    <t>THIAGO SILVA DOS ANJOS TRANSPORTES</t>
  </si>
  <si>
    <t>29947367</t>
  </si>
  <si>
    <t>HAMON RESEARCH COTTRELL DO BRASIL LTDA</t>
  </si>
  <si>
    <t>71660054</t>
  </si>
  <si>
    <t>D. M. DA SILVA LTDA</t>
  </si>
  <si>
    <t>36271459</t>
  </si>
  <si>
    <t>REVEST INSTALACOES TERMOPLASTICAS LTDA</t>
  </si>
  <si>
    <t>08237900</t>
  </si>
  <si>
    <t>GTEX BRASIL INDUSTRIA E COMERCIO S.A.</t>
  </si>
  <si>
    <t>43623792</t>
  </si>
  <si>
    <t>COMPROMISSO INFORMATICA SC LTDA</t>
  </si>
  <si>
    <t>67644476</t>
  </si>
  <si>
    <t>CONC. SEC. ENGENHARIA LTDA</t>
  </si>
  <si>
    <t>37632372</t>
  </si>
  <si>
    <t>RX3 ASSESSORIA TECNICA CURSOS E TREINAMENTOS LTDA</t>
  </si>
  <si>
    <t>20289581</t>
  </si>
  <si>
    <t>TECDESP SERVICOS DE INFORMACOES CADASTRAIS LTDA</t>
  </si>
  <si>
    <t>03173124</t>
  </si>
  <si>
    <t>D DE O FAGUNDES CONSULTORIA E PUBLICIDADE LTDA</t>
  </si>
  <si>
    <t>31742536</t>
  </si>
  <si>
    <t>THAYS FATIMA DE OLIVEIRA SANTOS</t>
  </si>
  <si>
    <t>33923328</t>
  </si>
  <si>
    <t>YOU.ON ENERGIA S.A</t>
  </si>
  <si>
    <t>04334872</t>
  </si>
  <si>
    <t>RRJ TRANSPORTE DE VALORES SEGURANCA E VIGILANCIA LTDA.</t>
  </si>
  <si>
    <t>02459497</t>
  </si>
  <si>
    <t>CLINICA DR. ALEXANDRE EDUARDO NOWILL LTDA</t>
  </si>
  <si>
    <t>02742430</t>
  </si>
  <si>
    <t>MARAU GALVANOPLASTIA E COMERCIO LTDA</t>
  </si>
  <si>
    <t>15498056</t>
  </si>
  <si>
    <t>CENTRO EDUCACIONAL LEMENSE LTDA</t>
  </si>
  <si>
    <t>04723554</t>
  </si>
  <si>
    <t>TECHTOOLS HEALTH TECNOLOGIA S.A.</t>
  </si>
  <si>
    <t>30033738</t>
  </si>
  <si>
    <t>INFOBLACK EDITORA LTDA</t>
  </si>
  <si>
    <t>43872840</t>
  </si>
  <si>
    <t>CONSTRUTORA MENDONCA SOCIEDADE EMRESARIA LIMITADA</t>
  </si>
  <si>
    <t>23229012</t>
  </si>
  <si>
    <t>MEGA INDUSTRIA E COMERCIO DE DISPLAYS LTDA</t>
  </si>
  <si>
    <t>04260976</t>
  </si>
  <si>
    <t>EBA COMERCIAL LTDA</t>
  </si>
  <si>
    <t>06269250</t>
  </si>
  <si>
    <t>COQUEIRO &amp; SANTANA CONSTRUCOES E INSTALACAO ELETRICA LTDA</t>
  </si>
  <si>
    <t>24156054</t>
  </si>
  <si>
    <t>GLOBALVIDA  REMOCOES MEDICAS LTDA</t>
  </si>
  <si>
    <t>15354049</t>
  </si>
  <si>
    <t>GYG CENTRO DE SERVICOS AUTOMOTIVOS LTDA</t>
  </si>
  <si>
    <t>20530540</t>
  </si>
  <si>
    <t>WASHINGTON SILVA COSTA EVENTOS</t>
  </si>
  <si>
    <t>18949272</t>
  </si>
  <si>
    <t>FUNDICAO LTK LTDA</t>
  </si>
  <si>
    <t>02559856</t>
  </si>
  <si>
    <t>LABET EXAMES TOXICOLOGICOS LTDA</t>
  </si>
  <si>
    <t>11506512</t>
  </si>
  <si>
    <t>BWE COMERCIO DE APARAS DE PAPEL UNIPESSOAL LIMITADA</t>
  </si>
  <si>
    <t>41259712</t>
  </si>
  <si>
    <t>FLATTING  COMERCIAL IMPORTADORA &amp; EXPORTADORA E DISTRIBUIDORA LTDA</t>
  </si>
  <si>
    <t>05810801</t>
  </si>
  <si>
    <t>GMAX INFORMATICA CONSULTORIA REPRESENTACAO INDUSTRIA E COMERCIO LTDA</t>
  </si>
  <si>
    <t>18588968</t>
  </si>
  <si>
    <t>J C L FABRICACAO DE PORTAS CORTA FOGO LTDA</t>
  </si>
  <si>
    <t>25130995</t>
  </si>
  <si>
    <t>BIRD COMERCIO E SERVICOS DE PUBLICIDADE &amp; PRODUCAO LTDA</t>
  </si>
  <si>
    <t>24177738</t>
  </si>
  <si>
    <t>CONECT CELL COMERCIO DE ELETRONICOS E ACESSORIOS LTDA</t>
  </si>
  <si>
    <t>17448511</t>
  </si>
  <si>
    <t>INDC INDUSTRIA E COMERCIO DE CHOCOLATES E ALIMENTOS LTDA</t>
  </si>
  <si>
    <t>06178512</t>
  </si>
  <si>
    <t>MNB CONSULTORIA E SERVICOS LTDA</t>
  </si>
  <si>
    <t>37074793</t>
  </si>
  <si>
    <t>ASSOCIACAO CULTURAL PLANTANDO CULTURA</t>
  </si>
  <si>
    <t>08242864</t>
  </si>
  <si>
    <t>MOGITRANS LOGISTICA E TRANSPORTES LTDA</t>
  </si>
  <si>
    <t>07130807</t>
  </si>
  <si>
    <t>RUSH EDITORA LTDA</t>
  </si>
  <si>
    <t>67377416</t>
  </si>
  <si>
    <t>ENERGIA ENGENHARIA SERVICOS E MANUTENCOES LTDA</t>
  </si>
  <si>
    <t>06865948</t>
  </si>
  <si>
    <t>MGR INDUSTRIA DE ACESSORIOS DE USO PESSOAL LTDA</t>
  </si>
  <si>
    <t>12995175</t>
  </si>
  <si>
    <t>META SEVERINIA SOLUCOES INDUSTRIAIS LTDA</t>
  </si>
  <si>
    <t>42275309</t>
  </si>
  <si>
    <t>TRZ EXPRESS TRANSPORTES LTDA</t>
  </si>
  <si>
    <t>41596078</t>
  </si>
  <si>
    <t>VIVACE SERVICOS &amp; CONSTRUCOES LTDA</t>
  </si>
  <si>
    <t>13746740</t>
  </si>
  <si>
    <t>VERSA COMERCIO DE OLEOS E GORDURAS LTDA</t>
  </si>
  <si>
    <t>43276440</t>
  </si>
  <si>
    <t>LACERDA &amp; OLIVEIRA MONITORAMENTO E SERVICOS PREDIAIS LTDA</t>
  </si>
  <si>
    <t>37530443</t>
  </si>
  <si>
    <t>J.A. CREMASCO SOCIEDADE INDIVIDUAL DE ADVOCACIA</t>
  </si>
  <si>
    <t>02562753</t>
  </si>
  <si>
    <t>VERTEX ENGENHARIA E COMERCIO LTDA</t>
  </si>
  <si>
    <t>18364180</t>
  </si>
  <si>
    <t>SILVER STAR LAND GROUP DO BRASIL HOLDING LTDA.</t>
  </si>
  <si>
    <t>08638167</t>
  </si>
  <si>
    <t>IBITIRAMA COMERCIO DE MATERIAIS PARA CONSTRUCAO LTDA</t>
  </si>
  <si>
    <t>58940883</t>
  </si>
  <si>
    <t>METAL TECHNOLOGY BRASIL LTDA</t>
  </si>
  <si>
    <t>21108958</t>
  </si>
  <si>
    <t>GOVERNANCA CONDOMINIAL LTDA</t>
  </si>
  <si>
    <t>14815760</t>
  </si>
  <si>
    <t>A DUQUEZA RIO PRETO COMERCIO DE CONFECCOES LTDA</t>
  </si>
  <si>
    <t>10693674</t>
  </si>
  <si>
    <t>R DE A CARVALHO EMBALAGENS LTDA</t>
  </si>
  <si>
    <t>13351107</t>
  </si>
  <si>
    <t>UNILAB  UNIAO DE LABORATORIO LTDA</t>
  </si>
  <si>
    <t>44640373</t>
  </si>
  <si>
    <t>EA DOS SANTOS CONSTRUCOES</t>
  </si>
  <si>
    <t>31598088</t>
  </si>
  <si>
    <t>F.R.RAMOS DA SILVA BIJUTERIAS LTDA</t>
  </si>
  <si>
    <t>21149484</t>
  </si>
  <si>
    <t>LDP PROMOCOES LTDA</t>
  </si>
  <si>
    <t>35449041</t>
  </si>
  <si>
    <t>CAR REPRESENTACOES COMERCIAIS LTDA</t>
  </si>
  <si>
    <t>08483498</t>
  </si>
  <si>
    <t>GOULART TRANSPORTES E LOGISTICA LTDA</t>
  </si>
  <si>
    <t>32837719</t>
  </si>
  <si>
    <t>ARAUCAIA AGROPECUARIA E EXTRACAO DE MINERIOS COMERCIO IMPORTACAO E EXPORTACAO LTDA</t>
  </si>
  <si>
    <t>56498876</t>
  </si>
  <si>
    <t>ECOL PRODUTOS E PROJETOS ECOLOGICOS LTDA</t>
  </si>
  <si>
    <t>18428810</t>
  </si>
  <si>
    <t>FALCON SERVICOS PATRIMONIAIS LTDA</t>
  </si>
  <si>
    <t>10635194</t>
  </si>
  <si>
    <t>R.D.O. COMERCIAL LTDA</t>
  </si>
  <si>
    <t>33949274</t>
  </si>
  <si>
    <t>SCL EQUIPAMENTOS E MONTAGENS ELETROELETRONICAS LTDA</t>
  </si>
  <si>
    <t>10578890</t>
  </si>
  <si>
    <t>METALTHUR REPRESENTACAO E SERVICOS LTDA</t>
  </si>
  <si>
    <t>15032640</t>
  </si>
  <si>
    <t>CB DESIGN INDUSTRIA E COMERCIO LTDA</t>
  </si>
  <si>
    <t>16569653</t>
  </si>
  <si>
    <t>KSL INDUSTRIA E COMERCIO AUTO PECAS LTDA</t>
  </si>
  <si>
    <t>40724579</t>
  </si>
  <si>
    <t>COMTEC COMPOSTOS DE SEGURANCA LTDA</t>
  </si>
  <si>
    <t>05509004</t>
  </si>
  <si>
    <t>NUTRIVALE COMERCIO TRANSPORTES E SERVICOS LTDA</t>
  </si>
  <si>
    <t>33931584</t>
  </si>
  <si>
    <t>MULTI INTER COMERCIO IMPORTACAO E EXPORTACAO LTDA</t>
  </si>
  <si>
    <t>26336853</t>
  </si>
  <si>
    <t>ELOMUNCK SERVICOS DE CONSTRUCAO CIVIL LTDA</t>
  </si>
  <si>
    <t>21560581</t>
  </si>
  <si>
    <t>ICN ACADEMIAS DE GINASTICA LTDA</t>
  </si>
  <si>
    <t>29310670</t>
  </si>
  <si>
    <t>JCON  INDUSTRIA E COMERCIO DE CONSTRUCAO LTDA.</t>
  </si>
  <si>
    <t>49974918</t>
  </si>
  <si>
    <t>JC ASSESSORIA LTDA</t>
  </si>
  <si>
    <t>02601761</t>
  </si>
  <si>
    <t>TRANSMAYTAM TRANSPORTE E LOGISTICA LTDA</t>
  </si>
  <si>
    <t>33312944</t>
  </si>
  <si>
    <t>TRIUNFO EMPREGOS EFETIVOS E TEMPORARIOS LTDA</t>
  </si>
  <si>
    <t>10173555</t>
  </si>
  <si>
    <t>COSMETICA BRASIL LTDA</t>
  </si>
  <si>
    <t>28982138</t>
  </si>
  <si>
    <t>ALAN RAFAEL GUTIERRES MANUTENCAO ELETRICA LTDA</t>
  </si>
  <si>
    <t>33214536</t>
  </si>
  <si>
    <t>ENGENHARIA INDUSTRIAL CALLEGARI LTDA</t>
  </si>
  <si>
    <t>35092369</t>
  </si>
  <si>
    <t>CONDALI DISTRIBUIDORA DE ALIMENTOS LTDA</t>
  </si>
  <si>
    <t>11185952</t>
  </si>
  <si>
    <t>FERTRON SOLUCOES INDUSTRIAIS LTDA</t>
  </si>
  <si>
    <t>26580343</t>
  </si>
  <si>
    <t>R. E. DA SILVA DIOGO</t>
  </si>
  <si>
    <t>15236611</t>
  </si>
  <si>
    <t>MONTEVALE MONTAGENS INDUSTRIAIS LTDA</t>
  </si>
  <si>
    <t>09552342</t>
  </si>
  <si>
    <t>CICILIATO IMPORTACAO E  EXPORTACAO LTDA</t>
  </si>
  <si>
    <t>35008930</t>
  </si>
  <si>
    <t>TATENO CONSTRUTORA LTDA</t>
  </si>
  <si>
    <t>06963294</t>
  </si>
  <si>
    <t>SEED INVEST NEBRASKA 677 EMPREENDIMENTO IMOBILIARIO SPE LTDA</t>
  </si>
  <si>
    <t>32333686</t>
  </si>
  <si>
    <t>KMC ENGENHARIA E INSTALACOES LTDA</t>
  </si>
  <si>
    <t>13376797</t>
  </si>
  <si>
    <t>CONTROL MOTORS GESTAO E COMERCIO DE VEICULOS AUTOMOTORES LTDA.</t>
  </si>
  <si>
    <t>18632218</t>
  </si>
  <si>
    <t>UNIFIBRA EQUIPAMENTOS INDUSTRIAIS E LOCACAO LTDA</t>
  </si>
  <si>
    <t>19927728</t>
  </si>
  <si>
    <t>COLEGIO MASTER DE SAO PAULO UNIPESSOAL LTDA</t>
  </si>
  <si>
    <t>19134182</t>
  </si>
  <si>
    <t>FERRAZ &amp; OLIVEIRA CONSTRUTORA LTDA</t>
  </si>
  <si>
    <t>23370652</t>
  </si>
  <si>
    <t>FABRICA DA MAGIA &amp; EVENTOS E MIDIA LTDA</t>
  </si>
  <si>
    <t>24178293</t>
  </si>
  <si>
    <t>KANANIND E COM DE MOVEIS LTDA.</t>
  </si>
  <si>
    <t>68281534</t>
  </si>
  <si>
    <t>AHZ EVENTOS LTDA</t>
  </si>
  <si>
    <t>22679368</t>
  </si>
  <si>
    <t>MOHAMAD SLEIMAN</t>
  </si>
  <si>
    <t>28695174</t>
  </si>
  <si>
    <t>RECAP REFORMADORA DE PNEUS AM LTDA</t>
  </si>
  <si>
    <t>25190311</t>
  </si>
  <si>
    <t>H MASTER ALIMENTOS E COMERCIO LTDA</t>
  </si>
  <si>
    <t>32117055</t>
  </si>
  <si>
    <t>PB SERVICOS AGRICOLAS LTDA</t>
  </si>
  <si>
    <t>42731911</t>
  </si>
  <si>
    <t>AZARIAS APOIO ADMINISTRATIVO LTDA</t>
  </si>
  <si>
    <t>34073948</t>
  </si>
  <si>
    <t>LE PREMIER FORNECIMENTO DE REFEICOES E MAO DE OBRA LTDA</t>
  </si>
  <si>
    <t>04111515</t>
  </si>
  <si>
    <t>IMPERIO CALDEIRARIA E EQUIPAMENTOS INDUSTRIAIS LTDA</t>
  </si>
  <si>
    <t>13474660</t>
  </si>
  <si>
    <t>INTL LABORATORIOS NUTRACEUTICOS LTDA</t>
  </si>
  <si>
    <t>24634280</t>
  </si>
  <si>
    <t>VIP ARTIGOS AUTOMOTIVOS LTDA</t>
  </si>
  <si>
    <t>05118049</t>
  </si>
  <si>
    <t>ALBERTO ANTONIO DE AZEVEDO</t>
  </si>
  <si>
    <t>29133080</t>
  </si>
  <si>
    <t>L.V. PRESTADORA DE SERVICOS LTDA</t>
  </si>
  <si>
    <t>71533921</t>
  </si>
  <si>
    <t>JOSE MARIA DOS SANTOS ANDRADE</t>
  </si>
  <si>
    <t>34630718</t>
  </si>
  <si>
    <t>MEGASCI SISTEMA CONSTRUTIVO INDUSTRIALIZADO LTDA</t>
  </si>
  <si>
    <t>09616856</t>
  </si>
  <si>
    <t>ALTECNO CONSTRUCOES LTDA</t>
  </si>
  <si>
    <t>17197162</t>
  </si>
  <si>
    <t>HD ACESSORIOS LTDA</t>
  </si>
  <si>
    <t>40430150</t>
  </si>
  <si>
    <t>MONTE LIBANO COSMETICOS E PRESENTES LTDA</t>
  </si>
  <si>
    <t>21541864</t>
  </si>
  <si>
    <t>WILLIAM LOPES DE OLIVEIRA</t>
  </si>
  <si>
    <t>42927553</t>
  </si>
  <si>
    <t>UTILPLAST COMERCIO DE PLASTICOS LTDA</t>
  </si>
  <si>
    <t>43367390</t>
  </si>
  <si>
    <t>SATO SERVICOS DE CARGA E DESCARGA LTDA.</t>
  </si>
  <si>
    <t>11457015</t>
  </si>
  <si>
    <t>E.R.A  COMERCIAL E SERVICOS  LIMITADA</t>
  </si>
  <si>
    <t>25250665</t>
  </si>
  <si>
    <t>ROLANDO RODRIGUES LTDA</t>
  </si>
  <si>
    <t>20335624</t>
  </si>
  <si>
    <t>COLEGIO VISCONDE DE ITABORAI LTDA</t>
  </si>
  <si>
    <t>49523491</t>
  </si>
  <si>
    <t>KATEK SOLUCOES EM INFORMATICA LTDA.</t>
  </si>
  <si>
    <t>20021566</t>
  </si>
  <si>
    <t>ATHUAR MEDICINA E SEGURANCA DO TRABALHO LTDA</t>
  </si>
  <si>
    <t>34060684</t>
  </si>
  <si>
    <t>ROGEXT.S. ASSESSORIA E CONSULTORIA  LTDA</t>
  </si>
  <si>
    <t>42550324</t>
  </si>
  <si>
    <t>TERA FIBER TELECOMUNICACOES LTDA</t>
  </si>
  <si>
    <t>26728407</t>
  </si>
  <si>
    <t>MONTSP MONTAGEM DE ANDAIMES E ESCORAMENTOS LTDA</t>
  </si>
  <si>
    <t>21332301</t>
  </si>
  <si>
    <t>AHAZA EVENTOS LTDA</t>
  </si>
  <si>
    <t>13750676</t>
  </si>
  <si>
    <t>TRANSIT DO BRASIL S.A.</t>
  </si>
  <si>
    <t>02868267</t>
  </si>
  <si>
    <t>DEEPSEA  AGENCIA MARITIMA LTDA</t>
  </si>
  <si>
    <t>06540879</t>
  </si>
  <si>
    <t>EVOLUCAO TERCEIRIZACAO E MANUTENCAO LTDA</t>
  </si>
  <si>
    <t>23456581</t>
  </si>
  <si>
    <t>CV MECANIZACAO AGRICOLA E TRANSPORTES LTDA</t>
  </si>
  <si>
    <t>21813143</t>
  </si>
  <si>
    <t>TRANSPORTE RODOR LTDA</t>
  </si>
  <si>
    <t>45351418</t>
  </si>
  <si>
    <t>GABRIEL HENRIQUE CARDOSO DE OLIVEIRA PECAS LTDA</t>
  </si>
  <si>
    <t>32269742</t>
  </si>
  <si>
    <t>PERSONNEL SEVENSOLUCOES COMERCIO E SERVICOS EM GESTAO DE PESSOAS LTDA.</t>
  </si>
  <si>
    <t>22218993</t>
  </si>
  <si>
    <t>BENETTIINVEST PARTICIPACAO E INTERMEDIACAO EMPRESARIAL LTDA</t>
  </si>
  <si>
    <t>11924620</t>
  </si>
  <si>
    <t>REKITCHEN COMERCIO DE EQUIPAMENTOS LTDA</t>
  </si>
  <si>
    <t>23150825</t>
  </si>
  <si>
    <t>GONCALVES  PAISAGISMO LTDA</t>
  </si>
  <si>
    <t>34178146</t>
  </si>
  <si>
    <t>VANGUARDA COMERCIO E SERVICOS LTDA</t>
  </si>
  <si>
    <t>13646433</t>
  </si>
  <si>
    <t>WOOD DESIGN MARCENARIA TECNICA LTDA</t>
  </si>
  <si>
    <t>07853379</t>
  </si>
  <si>
    <t>PRAQUESHOP COMERCIO DE ARMARINHOS LTDA</t>
  </si>
  <si>
    <t>27151556</t>
  </si>
  <si>
    <t>METALICA INDUSTRIA E COMERCIO LTDA</t>
  </si>
  <si>
    <t>72947385</t>
  </si>
  <si>
    <t>DISTRIAR COMERCIO DE REFRIGERACAO LTDA</t>
  </si>
  <si>
    <t>37581053</t>
  </si>
  <si>
    <t>JKS CARGA E DESCARGA LTDA.</t>
  </si>
  <si>
    <t>11378923</t>
  </si>
  <si>
    <t>AGROTERRA BIODIVERSA E AMBIENTAL LTDA</t>
  </si>
  <si>
    <t>12768483</t>
  </si>
  <si>
    <t>AGNALDO GONCALVES DA SILVA INFORMATICA</t>
  </si>
  <si>
    <t>11715517</t>
  </si>
  <si>
    <t>ARC MEDICINA E SEGURANCA DO TRABALHO LTDA</t>
  </si>
  <si>
    <t>42697579</t>
  </si>
  <si>
    <t>BELLO BOX SOLUCOES DIGITAIS LTDA</t>
  </si>
  <si>
    <t>42527571</t>
  </si>
  <si>
    <t>ENOB ECOLOGICA LTDA.</t>
  </si>
  <si>
    <t>14857873</t>
  </si>
  <si>
    <t>CEAL MANUTENCAO E REPARACAO DE MAQUINAS E EQUIPAMENTOS INDUSTRIAIS LTDA</t>
  </si>
  <si>
    <t>33038348</t>
  </si>
  <si>
    <t>CREDIT BRASIL CONSULTORIA S.A.</t>
  </si>
  <si>
    <t>08739213</t>
  </si>
  <si>
    <t>VIVA SALUTE ALIMENTACAO SAUDAVEL LTDA</t>
  </si>
  <si>
    <t>21016833</t>
  </si>
  <si>
    <t>POSTO TITAN DE S. MANUEL LTDA.</t>
  </si>
  <si>
    <t>06995721</t>
  </si>
  <si>
    <t>FMT BRASIL SERVICOS TERCEIRIZADOS LTDA</t>
  </si>
  <si>
    <t>14497825</t>
  </si>
  <si>
    <t>GEOSERVICE TRANSPORTES E SERVICOS LTDA</t>
  </si>
  <si>
    <t>13380428</t>
  </si>
  <si>
    <t>TERPAVI TERRAPLENAGEM PAVIMENTACAO E SUPRESSAO VEGETALLTDA</t>
  </si>
  <si>
    <t>07885297</t>
  </si>
  <si>
    <t>BSS CARGAS E LOGISTICA LTDA.</t>
  </si>
  <si>
    <t>22659769</t>
  </si>
  <si>
    <t>SELBER TRATAMENTO DE METAIS LTDA</t>
  </si>
  <si>
    <t>29846341</t>
  </si>
  <si>
    <t>INVEL ADAPTADORA DE VEICULOS ESPECIAIS LTDA</t>
  </si>
  <si>
    <t>25255938</t>
  </si>
  <si>
    <t>CONSTRUKA CONSTRUCOES INTELIGENTES LTDA</t>
  </si>
  <si>
    <t>15618097</t>
  </si>
  <si>
    <t>INSTITUTO BRANTA DE EDUCACAO E CULTURA LTDA</t>
  </si>
  <si>
    <t>13277599</t>
  </si>
  <si>
    <t>UNITRA IDEALIZA SERVICOS E ENGENHARIA LTDA</t>
  </si>
  <si>
    <t>45060037</t>
  </si>
  <si>
    <t>INDUSTRIA GRAFICA GAZETA DE SAO PAULO LTDA</t>
  </si>
  <si>
    <t>03069083</t>
  </si>
  <si>
    <t>PLAMER SERVICOS ADMINISTRATIVOS LTDA</t>
  </si>
  <si>
    <t>26280929</t>
  </si>
  <si>
    <t>PANIFICADORA NOVA MARQUESA DE SAO VICENTE LTDA</t>
  </si>
  <si>
    <t>49104805</t>
  </si>
  <si>
    <t>F J FRANCO MATERIAIS DE SEGURANCA</t>
  </si>
  <si>
    <t>22193450</t>
  </si>
  <si>
    <t>R R MEMEDE LTDA</t>
  </si>
  <si>
    <t>25476619</t>
  </si>
  <si>
    <t>BILIERO ENGENHARIA LTDA</t>
  </si>
  <si>
    <t>20486540</t>
  </si>
  <si>
    <t>REDE EVOLUA EDUCACAO LTDA</t>
  </si>
  <si>
    <t>36779813</t>
  </si>
  <si>
    <t>TOGNONI CONSTRUCOES E PINTURA LTDA</t>
  </si>
  <si>
    <t>28081584</t>
  </si>
  <si>
    <t>FASHION GLOBAL COMERCIO DE ROUPAS E ACESSORIOS DO VESTUARIO LTDA</t>
  </si>
  <si>
    <t>31490187</t>
  </si>
  <si>
    <t>FERNANCAIXAS INDUSTRIA E COMERCIO LTDA</t>
  </si>
  <si>
    <t>27427017</t>
  </si>
  <si>
    <t>A F COELHO LTDA</t>
  </si>
  <si>
    <t>14600844</t>
  </si>
  <si>
    <t>FCA IMPORTACAO E COMERCIO DE PECAS E PRODUTOS METALURGICOS LTDA</t>
  </si>
  <si>
    <t>35633293</t>
  </si>
  <si>
    <t>INTEGRACAO SERVICOS DE MAO DE OBRA LTDA</t>
  </si>
  <si>
    <t>11471363</t>
  </si>
  <si>
    <t>M. J. M. CONSTRUCOES LTDA</t>
  </si>
  <si>
    <t>40018019</t>
  </si>
  <si>
    <t>AGUIA SERVICOS DE LIMPEZA LTDA</t>
  </si>
  <si>
    <t>01892531</t>
  </si>
  <si>
    <t>GAMAC INDUSTRIA E COMERCIO DE SUPORTES E ESCADAS LTDA</t>
  </si>
  <si>
    <t>21710407</t>
  </si>
  <si>
    <t>L. C. CAMPELO ELETRONICA</t>
  </si>
  <si>
    <t>20254849</t>
  </si>
  <si>
    <t>HAB SERVICOS HIDRAULICOS E LOCACOES LTDA</t>
  </si>
  <si>
    <t>17352373</t>
  </si>
  <si>
    <t>C.P.M. MARKETING LTDA</t>
  </si>
  <si>
    <t>35706008</t>
  </si>
  <si>
    <t>MFG DISTRIBUIDORA PRODUTOS ALIMENTICIOS LTDA</t>
  </si>
  <si>
    <t>35848890</t>
  </si>
  <si>
    <t>DSI DROGARIA LTDA</t>
  </si>
  <si>
    <t>60184751</t>
  </si>
  <si>
    <t>Receita da dívida ativa - PIS | R D Ativa - Contribuição Empresa/Empregador</t>
  </si>
  <si>
    <t>L &amp; S AGRICOLA LTDA</t>
  </si>
  <si>
    <t>22107934</t>
  </si>
  <si>
    <t>WELL CLINIC ASSOCIATES LTDA</t>
  </si>
  <si>
    <t>09632560</t>
  </si>
  <si>
    <t>COPLASTIL INDUSTRIA E COMERCIO DE PLASTICOS SA</t>
  </si>
  <si>
    <t>60614328</t>
  </si>
  <si>
    <t>OTICAS MORUMBY LTDA</t>
  </si>
  <si>
    <t>02155520</t>
  </si>
  <si>
    <t>CS BUSINESS CORPORATION LTDA</t>
  </si>
  <si>
    <t>43631198</t>
  </si>
  <si>
    <t>ORGANIZACAO DE ENSINO TEIXEIRA LTDA</t>
  </si>
  <si>
    <t>05166121</t>
  </si>
  <si>
    <t>ANDERSON DIAN FERRARI MECANICA LTDA</t>
  </si>
  <si>
    <t>32411298</t>
  </si>
  <si>
    <t>FL FLORESTAL ENERGIAS RENOVAVEIS LTDA</t>
  </si>
  <si>
    <t>10573823</t>
  </si>
  <si>
    <t>A. L. M. ANASTACIO PRODUTOS AGROPECUARIOS</t>
  </si>
  <si>
    <t>19187238</t>
  </si>
  <si>
    <t>MARIA ILAINE DAVILA</t>
  </si>
  <si>
    <t>04721054</t>
  </si>
  <si>
    <t>STS SERVICOS E COMERCIO LTDA</t>
  </si>
  <si>
    <t>29283679</t>
  </si>
  <si>
    <t>LIMPAC SISTEMA DE SERVICOS DE PORTARIA E LIMPEZA LTDA</t>
  </si>
  <si>
    <t>07933530</t>
  </si>
  <si>
    <t>COLORADO MAX ESQUADRIAS E TEMPERADOS LTDA</t>
  </si>
  <si>
    <t>09503316</t>
  </si>
  <si>
    <t>RGD COMERCIO E CONFECCOES DE ROUPAS HOSPITALARES LTDA</t>
  </si>
  <si>
    <t>40955385</t>
  </si>
  <si>
    <t>TRLOG TRANSPORTES E LOGISTICA LTDA</t>
  </si>
  <si>
    <t>20290751</t>
  </si>
  <si>
    <t>DISTRIBUIDORA DE BANANAS FABIO LTDA</t>
  </si>
  <si>
    <t>13770666</t>
  </si>
  <si>
    <t>VCM SOLUCOES GRAFICAS LTDA</t>
  </si>
  <si>
    <t>24146450</t>
  </si>
  <si>
    <t>A LAVANDERIA SERVICOS DE LAVAGEM DE ROUPAS ESPECIAIS LTDA</t>
  </si>
  <si>
    <t>04401724</t>
  </si>
  <si>
    <t>IRUSA ROLAMENTOS LTDA</t>
  </si>
  <si>
    <t>42423079</t>
  </si>
  <si>
    <t>PALAZZO DISTRIBUIDORA DE BEBIDAS LTDA</t>
  </si>
  <si>
    <t>35652273</t>
  </si>
  <si>
    <t>NDA II CONSTRUCOES LTDA</t>
  </si>
  <si>
    <t>25449978</t>
  </si>
  <si>
    <t>OPERALOG DA AMAZONIA TRANSPORTES LTDA</t>
  </si>
  <si>
    <t>20618821</t>
  </si>
  <si>
    <t>HTM ENGENHARIA DE PROJETOS LTDA.</t>
  </si>
  <si>
    <t>61356382</t>
  </si>
  <si>
    <t>RIOS REFRIGERACAO E AR CONDICIONADO LTDA</t>
  </si>
  <si>
    <t>07114427</t>
  </si>
  <si>
    <t>CONSTRUTORA E VIDRACARIA JUMIRIM LTDA</t>
  </si>
  <si>
    <t>54338363</t>
  </si>
  <si>
    <t>AUTO DESIGNER LTDA</t>
  </si>
  <si>
    <t>02383641</t>
  </si>
  <si>
    <t>STORM COMERCIO IMPORTACAO E EXPORTACAO DE PRODUTOS MEDICOS HOSPITALARES LTDA.</t>
  </si>
  <si>
    <t>10171385</t>
  </si>
  <si>
    <t>Receita da dívida ativa - CSLL | Receita da dívida ativa - IRRF</t>
  </si>
  <si>
    <t>MARCOS DE ALMEIDA SERVICOS</t>
  </si>
  <si>
    <t>19785603</t>
  </si>
  <si>
    <t>REGINALDO RAMALHO MAMEDE</t>
  </si>
  <si>
    <t>25174647</t>
  </si>
  <si>
    <t>MENDES DISTRIBUIDORA E COMERCIO EM GERAL LTDA</t>
  </si>
  <si>
    <t>39782004</t>
  </si>
  <si>
    <t>NOVA MB7 INDUSTRIA E COMERCIO DE PLASTICOS LTDA</t>
  </si>
  <si>
    <t>30670356</t>
  </si>
  <si>
    <t>DA20 CENOGRAFIA LTDA</t>
  </si>
  <si>
    <t>24681969</t>
  </si>
  <si>
    <t>AVR EVENTOS E SERVICOS DE PUBLICIDADE LTDA</t>
  </si>
  <si>
    <t>17555596</t>
  </si>
  <si>
    <t>GTECH COMERCIO DE PRODUTOS QUIMICOS LTDA</t>
  </si>
  <si>
    <t>13024103</t>
  </si>
  <si>
    <t>U C S  MONTAGENS INDUSTRIAIS LTDA</t>
  </si>
  <si>
    <t>32831172</t>
  </si>
  <si>
    <t>RIBEIRO E SILVA ALIMENTOS LTDA</t>
  </si>
  <si>
    <t>33566259</t>
  </si>
  <si>
    <t>FRAGOSO COMERCIO E REPRESENTACAO DE CALCADOS LTDA</t>
  </si>
  <si>
    <t>16442788</t>
  </si>
  <si>
    <t>DCTM TRANSPORTE E REPRESENTACAO DE CEREAIS LTDA</t>
  </si>
  <si>
    <t>26980976</t>
  </si>
  <si>
    <t>ADMINISTRACAO GRAUNA LTDA</t>
  </si>
  <si>
    <t>68057744</t>
  </si>
  <si>
    <t>SM7.X SERVICOS DIGITAIS LTDA</t>
  </si>
  <si>
    <t>31276979</t>
  </si>
  <si>
    <t>PDV ARTES GRAFICAS LTDA</t>
  </si>
  <si>
    <t>22833600</t>
  </si>
  <si>
    <t>GVT LOGISTICA E TRANSPORTES LTDA</t>
  </si>
  <si>
    <t>01033135</t>
  </si>
  <si>
    <t>POLTEK TECNICAS EM PLASTICOS &amp; POLIURETANOS LTDA</t>
  </si>
  <si>
    <t>07235544</t>
  </si>
  <si>
    <t>UNIKE COMERCIO IMPORTACAO EXPORTACAO E DISTRIBUICAO DE COSMETICOS LTDA</t>
  </si>
  <si>
    <t>08287169</t>
  </si>
  <si>
    <t>ALFABRINK COMERCIO DE BRINQUEDOS E SERVICOS LTDA</t>
  </si>
  <si>
    <t>26865222</t>
  </si>
  <si>
    <t>3J FUNDICAO INDUSTRIAL LTDA</t>
  </si>
  <si>
    <t>26628832</t>
  </si>
  <si>
    <t>HARIM COMERCIO DE EMBALAGENS LTDA</t>
  </si>
  <si>
    <t>21772665</t>
  </si>
  <si>
    <t>ONE STEP AGRICOLA E TRANSPORTE LTDA</t>
  </si>
  <si>
    <t>32226982</t>
  </si>
  <si>
    <t>RAINHA &amp; BELLO COMERCIO E ADMINISTRACAO DE RESIDUOS INDUSTRIAIS LTDA.</t>
  </si>
  <si>
    <t>08915651</t>
  </si>
  <si>
    <t>AGRO SILVA SANTOS LTDA.</t>
  </si>
  <si>
    <t>62640529</t>
  </si>
  <si>
    <t>CONTINENTE CARGAS E TRANSPORTES LTDA</t>
  </si>
  <si>
    <t>24688950</t>
  </si>
  <si>
    <t>GROW INDUSTRIA E COMERCIO DE ARTIGOS DO VESTUARIO E CALCADOS LTDA</t>
  </si>
  <si>
    <t>33393147</t>
  </si>
  <si>
    <t>NEOGEO ENGENHARIA E SOLUCOES TECNOLOGICAS LTDA.</t>
  </si>
  <si>
    <t>23410862</t>
  </si>
  <si>
    <t>M G FERRAMENTARIA LIMEIRA LTDA</t>
  </si>
  <si>
    <t>05232537</t>
  </si>
  <si>
    <t>J P T FRIENDS TRANSPORTES E LOGISTICA LTDA</t>
  </si>
  <si>
    <t>21710386</t>
  </si>
  <si>
    <t>TRANSPORTE KAFENY SLU LTDA</t>
  </si>
  <si>
    <t>07722752</t>
  </si>
  <si>
    <t>EMPLAC INDUSTRIA DE PRODUTOS ELETRICOS LTDA.</t>
  </si>
  <si>
    <t>09127700</t>
  </si>
  <si>
    <t>ADVANTAGE LOGISTICA INTELIGENTE LTDA</t>
  </si>
  <si>
    <t>31765486</t>
  </si>
  <si>
    <t>TRANSMONARCA TRANSPORTES LTDA</t>
  </si>
  <si>
    <t>04152687</t>
  </si>
  <si>
    <t>BRASCAR CENTRO AUTOMOTIVO  LTDA</t>
  </si>
  <si>
    <t>36602633</t>
  </si>
  <si>
    <t>ADM SERVICOS DE TRANSPORTES EM GERAL LTDA</t>
  </si>
  <si>
    <t>43761421</t>
  </si>
  <si>
    <t>DARIS  INDUSTRIA E COMERCIO LTDA</t>
  </si>
  <si>
    <t>61369195</t>
  </si>
  <si>
    <t>D M TUBOS E TUBETES DE PAPELAO LTDA</t>
  </si>
  <si>
    <t>04527235</t>
  </si>
  <si>
    <t>AGUIAR MOTORS LTDA</t>
  </si>
  <si>
    <t>43895699</t>
  </si>
  <si>
    <t>DJ SP APOIO ADMINISTRATIVO LTDA</t>
  </si>
  <si>
    <t>11196924</t>
  </si>
  <si>
    <t>RESOLVE  PRESTACAO DE SERVICOS ASSEIO E CONSERVACAO LTDA</t>
  </si>
  <si>
    <t>09012515</t>
  </si>
  <si>
    <t>GLOBALTECH AUTOMACAO MANUTENCAO E CONTROLE INDUSTRIAL LTDA.</t>
  </si>
  <si>
    <t>12860387</t>
  </si>
  <si>
    <t>ECOCOBRE DO BRASIL LTDA</t>
  </si>
  <si>
    <t>33872475</t>
  </si>
  <si>
    <t>RIFER COMERCIO DE MATERIAIS PLASTICOS PARA CONSTRUCAO LTDA.</t>
  </si>
  <si>
    <t>34928850</t>
  </si>
  <si>
    <t>ICLA SA COMERCIO INDUSTRIA IMPORTACAO E EXPORTACAO</t>
  </si>
  <si>
    <t>33022369</t>
  </si>
  <si>
    <t>GLASS CONSTRUTORA E INCORPORADORA SPE LTDA</t>
  </si>
  <si>
    <t>17809832</t>
  </si>
  <si>
    <t>ATA TECNOLOGIA E REPRESENTACAO LTDA.</t>
  </si>
  <si>
    <t>64919608</t>
  </si>
  <si>
    <t>O F DA CUNHA PRESTACAO DE SERVICOS E COMUNICACAO LTDA</t>
  </si>
  <si>
    <t>18731324</t>
  </si>
  <si>
    <t>SANFER  INDUSTRIA E COMERCIO DE MAQUINAS LTDA</t>
  </si>
  <si>
    <t>15317749</t>
  </si>
  <si>
    <t>A. A. DE CARVALHO CHAGAS</t>
  </si>
  <si>
    <t>17677051</t>
  </si>
  <si>
    <t>CARRIER EXPRESS CARGO SERVICOS DE COLETAS LTDA</t>
  </si>
  <si>
    <t>07490363</t>
  </si>
  <si>
    <t>DNUTRI REFEICOES COLETIVAS LTDA</t>
  </si>
  <si>
    <t>02554487</t>
  </si>
  <si>
    <t>REAL PAULISTA COMERCIAL DE ALIMENTOS LTDA</t>
  </si>
  <si>
    <t>16881766</t>
  </si>
  <si>
    <t>IRMANDADE DA SANTA CASA DE MISERICORDIA DE SUZANO</t>
  </si>
  <si>
    <t>51261998</t>
  </si>
  <si>
    <t>KINTE SERVICOS TERCEIRIZADOS LTDA</t>
  </si>
  <si>
    <t>30228018</t>
  </si>
  <si>
    <t>PRIME SERVICOS TERCEIRIZADOS MONITORAMENTO DE ALARME E RASTREAMENTO LTDA</t>
  </si>
  <si>
    <t>21055502</t>
  </si>
  <si>
    <t>LIGA SERVICOS DE LIMPEZA LTDA</t>
  </si>
  <si>
    <t>07863853</t>
  </si>
  <si>
    <t>MD TRANSPORTADORA LTDA</t>
  </si>
  <si>
    <t>35266706</t>
  </si>
  <si>
    <t>TOTAL EMBALAGENS E PAPELARIA LTDA</t>
  </si>
  <si>
    <t>28520452</t>
  </si>
  <si>
    <t>NATANAEL SILVEIRA  PLASTICOS</t>
  </si>
  <si>
    <t>02780683</t>
  </si>
  <si>
    <t>LUCASVANS LOCADORA DE VEICULOS LTDA</t>
  </si>
  <si>
    <t>11721718</t>
  </si>
  <si>
    <t>AGROTERRA SERVICOS AGRICOLAS NOVO HORIZONTE LTDA</t>
  </si>
  <si>
    <t>40856799</t>
  </si>
  <si>
    <t>PERFIX INDUSTRIA E COMERCIO DE RETENTORES LTDA</t>
  </si>
  <si>
    <t>31043046</t>
  </si>
  <si>
    <t>JSC CONSULTORIA E SERVICOS LTDA</t>
  </si>
  <si>
    <t>23142295</t>
  </si>
  <si>
    <t>SHEKINAH SERVICOS ADMINISTRATIVOS LTDA</t>
  </si>
  <si>
    <t>12770428</t>
  </si>
  <si>
    <t>SUL PAG ATIVIDADES DE INTERNET LTDA</t>
  </si>
  <si>
    <t>41797584</t>
  </si>
  <si>
    <t>A M F DA SILVA LTDA</t>
  </si>
  <si>
    <t>04692033</t>
  </si>
  <si>
    <t>SUCCESSCON TELEMARKETING LTDA</t>
  </si>
  <si>
    <t>24242824</t>
  </si>
  <si>
    <t>C F SOLIS</t>
  </si>
  <si>
    <t>09597967</t>
  </si>
  <si>
    <t>TNT PRO COMERCIO EXPORTACAO E IMPORTACAO LTDA</t>
  </si>
  <si>
    <t>01339127</t>
  </si>
  <si>
    <t>HONISUL ARAMADOS INDUSTRIA E COMERCIO LTDA</t>
  </si>
  <si>
    <t>00694280</t>
  </si>
  <si>
    <t>ATIVA  MONTAGENS E MANUTENCAO LTDA.</t>
  </si>
  <si>
    <t>11770373</t>
  </si>
  <si>
    <t>FENIX MADACO COMERCIO DE MOVEIS LTDA.</t>
  </si>
  <si>
    <t>06040866</t>
  </si>
  <si>
    <t>FGX COMERCIO IMPORTACAO E EXPORTACAO LTDA</t>
  </si>
  <si>
    <t>19172698</t>
  </si>
  <si>
    <t>I9 ASSET REAL ESTATE &amp; CONSTRUCAO LTDA</t>
  </si>
  <si>
    <t>19586108</t>
  </si>
  <si>
    <t>LUSTRECO COMERCIO DE ILUMINACAO E DECORACOES LTDA</t>
  </si>
  <si>
    <t>47981659</t>
  </si>
  <si>
    <t>CONSMEC TECNOLOGIA E SERVICOS EM MONTAGENS INDUSTRIAIS LIMITADA</t>
  </si>
  <si>
    <t>07612506</t>
  </si>
  <si>
    <t>ALESSANDRO MARUAN RIBEIRO EVENTOS E SERVICOS</t>
  </si>
  <si>
    <t>17680283</t>
  </si>
  <si>
    <t>REI DO BRILHO FUNILARIA E PINTURA LTDA</t>
  </si>
  <si>
    <t>38316506</t>
  </si>
  <si>
    <t>VIA ENERGIA LTDA</t>
  </si>
  <si>
    <t>19326565</t>
  </si>
  <si>
    <t>FW SERVICOS TERCEIRIZADOS LTDA</t>
  </si>
  <si>
    <t>29805861</t>
  </si>
  <si>
    <t>OZLI DO BRASIL ILUMINACAO LTDA.</t>
  </si>
  <si>
    <t>61578118</t>
  </si>
  <si>
    <t>SINURB COMERCIAL LTDA</t>
  </si>
  <si>
    <t>18735711</t>
  </si>
  <si>
    <t>TIP VISUAL LTDA</t>
  </si>
  <si>
    <t>32948603</t>
  </si>
  <si>
    <t>QUILLES PORTARIA E LIMPEZA LTDA</t>
  </si>
  <si>
    <t>08281352</t>
  </si>
  <si>
    <t>SK INDUSTRIA E COMERCIO LTDA</t>
  </si>
  <si>
    <t>36025817</t>
  </si>
  <si>
    <t>GEFRIO MULTIMODAL LTDA</t>
  </si>
  <si>
    <t>30530447</t>
  </si>
  <si>
    <t>EXPRESSO SOFIA LTDA</t>
  </si>
  <si>
    <t>12331372</t>
  </si>
  <si>
    <t>ART &amp; TECK  ENGENHARIA ARQUITETURA E CONSTRUCOES LTDA</t>
  </si>
  <si>
    <t>04909060</t>
  </si>
  <si>
    <t>SELETEX TEXTIL E COMERCIO DE TECIDOS LTDA</t>
  </si>
  <si>
    <t>40601887</t>
  </si>
  <si>
    <t>TREVO COMERCIO DE PAPEIS LTDA</t>
  </si>
  <si>
    <t>59496877</t>
  </si>
  <si>
    <t>MIX SUL COMUNICACAO VISUAL LTDA</t>
  </si>
  <si>
    <t>17256600</t>
  </si>
  <si>
    <t>PWS MANUTENCAO E INSTALACAO CIVIL LTDA</t>
  </si>
  <si>
    <t>09247836</t>
  </si>
  <si>
    <t>CALIFORNIA COMERCIO DE HORTIFRUTIGRANJEIROS LTDA</t>
  </si>
  <si>
    <t>26950884</t>
  </si>
  <si>
    <t>VITTALIVE LTDA</t>
  </si>
  <si>
    <t>28313208</t>
  </si>
  <si>
    <t>BRASIL NOTICIAS PRODUCAO DE FILMES E PESQUISAS LTDA</t>
  </si>
  <si>
    <t>08745939</t>
  </si>
  <si>
    <t>ENGECAP TWO CONSTRUCAO LTDA</t>
  </si>
  <si>
    <t>17117630</t>
  </si>
  <si>
    <t>POLIMEC INDUSTRIA E COMERCIO LTDA</t>
  </si>
  <si>
    <t>50064377</t>
  </si>
  <si>
    <t>IRGA LUPERCIO TORRES SA</t>
  </si>
  <si>
    <t>43880731</t>
  </si>
  <si>
    <t>OVG GARANTIAS E SOLUCOES SA</t>
  </si>
  <si>
    <t>16825999</t>
  </si>
  <si>
    <t>PORPEL ARTEFATOS DE PAPEL E TUBOS DE PAPELAO LTDA</t>
  </si>
  <si>
    <t>35611421</t>
  </si>
  <si>
    <t>DINAMICO PRESTADORA DE SERVICOS LTDA</t>
  </si>
  <si>
    <t>04386691</t>
  </si>
  <si>
    <t>BRASIL B PREPARACAO DE DOCUMENTOS E SERVICOS LTDA</t>
  </si>
  <si>
    <t>22456832</t>
  </si>
  <si>
    <t>GRAUER SERVICOS DE INFORMATICA TELECOMUNICACOES IMPORTACAO E EXPORTACAO LTDA</t>
  </si>
  <si>
    <t>04334177</t>
  </si>
  <si>
    <t>TK3 SECURITY GESTAO DE ACESSOS LTDA</t>
  </si>
  <si>
    <t>32169985</t>
  </si>
  <si>
    <t>S.C.PEREIRA DE LIMA COMERCIAL</t>
  </si>
  <si>
    <t>30941401</t>
  </si>
  <si>
    <t>VIA SAFRA TRANSPORTES E SERVICOS AGRICOLAS LTDA</t>
  </si>
  <si>
    <t>27504365</t>
  </si>
  <si>
    <t>CRITTER INFRAESTRUTURA E PAVIMENTADORA LTDA</t>
  </si>
  <si>
    <t>19048690</t>
  </si>
  <si>
    <t>NAJARA CINE VIDEO E EVENTOS LTDA</t>
  </si>
  <si>
    <t>15488939</t>
  </si>
  <si>
    <t>SIDMEX INTERNACIONAL LTDA</t>
  </si>
  <si>
    <t>05655506</t>
  </si>
  <si>
    <t>ARETUSA MARCILI TEIXEIRA GOMES</t>
  </si>
  <si>
    <t>13332410</t>
  </si>
  <si>
    <t>UNIQUE ELETRIC COMERCIO DE MATERIAIS ELETRICOS E ELETRONICA LTDA</t>
  </si>
  <si>
    <t>03461231</t>
  </si>
  <si>
    <t>ACACIA INFORMATICA LTDA</t>
  </si>
  <si>
    <t>57265977</t>
  </si>
  <si>
    <t>HERIC F. DIAS LTDA</t>
  </si>
  <si>
    <t>27201584</t>
  </si>
  <si>
    <t>PROTECK INDUSTRIA E COMERCIO DE EQUIPAMENTOS DE REDE ELETRICA LTDA</t>
  </si>
  <si>
    <t>04203123</t>
  </si>
  <si>
    <t>CONSTRUTORA PROCIVIL ENGENHARIA E EMPREENDIMENTOS LTDA</t>
  </si>
  <si>
    <t>07497938</t>
  </si>
  <si>
    <t>CHEPPS SERVICOS DE COBRANCAS LTDA</t>
  </si>
  <si>
    <t>23324444</t>
  </si>
  <si>
    <t>ALL SANE ACESSORIOS E CONEXOES LTDA</t>
  </si>
  <si>
    <t>02740658</t>
  </si>
  <si>
    <t>TRANSFORTE SERVICOS AGRICOLA LTDA</t>
  </si>
  <si>
    <t>25265727</t>
  </si>
  <si>
    <t>CBWR PROMOCOES E EVENTOS LTDA</t>
  </si>
  <si>
    <t>20954299</t>
  </si>
  <si>
    <t>MINI MERCADO VIJORGAN LTDA</t>
  </si>
  <si>
    <t>07126301</t>
  </si>
  <si>
    <t>B.R.A CONSTRUCOES COMERCIAIS LTDA</t>
  </si>
  <si>
    <t>27426088</t>
  </si>
  <si>
    <t>OESTE MANUTENCAO ILUMINACAO E ELETRONICOS LTDA</t>
  </si>
  <si>
    <t>33642560</t>
  </si>
  <si>
    <t>J. V. CLARINDO &amp; CIA LTDA.</t>
  </si>
  <si>
    <t>23630526</t>
  </si>
  <si>
    <t>NMR SERVICOS DE INFRAESTRUTURA DE TELECOMUNICACOES LTDA</t>
  </si>
  <si>
    <t>32227754</t>
  </si>
  <si>
    <t>ALLIEX TRANSPORTE LTDA</t>
  </si>
  <si>
    <t>27654549</t>
  </si>
  <si>
    <t>KRAFT SPINE COMERCIAL IMPORTACAO E EXPORTACAO LTDA</t>
  </si>
  <si>
    <t>13533599</t>
  </si>
  <si>
    <t>TELLCENTER SOLUCOES EM TELECOMUNICACOES LTDA</t>
  </si>
  <si>
    <t>35057715</t>
  </si>
  <si>
    <t>ARTPORTAS DE MIRASSOL LTDA</t>
  </si>
  <si>
    <t>10993702</t>
  </si>
  <si>
    <t>FAVORITA DIGITAL LTDA</t>
  </si>
  <si>
    <t>30594457</t>
  </si>
  <si>
    <t>FERPOWER COMERCIO DE FERRAMENTAS LTDA</t>
  </si>
  <si>
    <t>61007068</t>
  </si>
  <si>
    <t>NW COMERCIO REPRESENTACAO IMPORTACAO &amp; EXPORTACAO LTDA</t>
  </si>
  <si>
    <t>28786914</t>
  </si>
  <si>
    <t>ALPHA WIN INTERMEDIACOES LTDA</t>
  </si>
  <si>
    <t>37073119</t>
  </si>
  <si>
    <t>FIXLABEL ETIQUETAS E ROTULOS LTDA</t>
  </si>
  <si>
    <t>23866357</t>
  </si>
  <si>
    <t>ALMEIDA SILVA DO BRASIL LTDA</t>
  </si>
  <si>
    <t>29425065</t>
  </si>
  <si>
    <t>VALE MANUTENCAO E INSTALACAO DE GERADORES LTDA</t>
  </si>
  <si>
    <t>31297134</t>
  </si>
  <si>
    <t>ADJ CARGAS E DESCARGAS LTDA</t>
  </si>
  <si>
    <t>35833167</t>
  </si>
  <si>
    <t>EW TEXTIL INDUSTRIA LTDA</t>
  </si>
  <si>
    <t>40066790</t>
  </si>
  <si>
    <t>FENOTECH INDUSTRIA E COMERCIO DE PLASTICOS LTDA</t>
  </si>
  <si>
    <t>05518262</t>
  </si>
  <si>
    <t>M.D.D HAMBURGUERIA E ALIMENTACOES LTDA</t>
  </si>
  <si>
    <t>32655138</t>
  </si>
  <si>
    <t>DLM ENERGY SISTEMAS DE ENERGIA LTDA</t>
  </si>
  <si>
    <t>14208707</t>
  </si>
  <si>
    <t>SPGEOSSINTETICOS GEOTECNIA DISTRIBUIDORA DE MATERIAIS PARA CONSTRUCAO CIVIL LTDA</t>
  </si>
  <si>
    <t>31258703</t>
  </si>
  <si>
    <t>W. D. DE ANDRADE LTDA</t>
  </si>
  <si>
    <t>42482859</t>
  </si>
  <si>
    <t>CONSTRUDAGER CONSTRUCOES LTDA</t>
  </si>
  <si>
    <t>15422696</t>
  </si>
  <si>
    <t>PERG INDUSTRIAL LTDA</t>
  </si>
  <si>
    <t>31275561</t>
  </si>
  <si>
    <t>NAPUL TRANSPORTES LTDA</t>
  </si>
  <si>
    <t>78876554</t>
  </si>
  <si>
    <t>INOVE FLEX SOLUCOES EM MOVEIS CORPORATIVOS LTDA</t>
  </si>
  <si>
    <t>27071951</t>
  </si>
  <si>
    <t>BEDENDO &amp; VIANA LOGISTICA E TRANSPORTES LTDA</t>
  </si>
  <si>
    <t>24737455</t>
  </si>
  <si>
    <t>EDVALDO RODRIGUES DE AGUIAR</t>
  </si>
  <si>
    <t>19519486</t>
  </si>
  <si>
    <t>VALENTINS BEAUTY LTDA</t>
  </si>
  <si>
    <t>18465689</t>
  </si>
  <si>
    <t>SANESIL COMERCIO DE VALVULAS TUBOS E CONEXOES LTDA</t>
  </si>
  <si>
    <t>25138434</t>
  </si>
  <si>
    <t>MCI  METALURGICA CALDEIRARIA E INSPECAO LTDA</t>
  </si>
  <si>
    <t>07792668</t>
  </si>
  <si>
    <t>A. DE ANDRADE SOBRINHO CALCADOS E CONFECCAO LTDA</t>
  </si>
  <si>
    <t>44534407</t>
  </si>
  <si>
    <t>NETAN ENGENHARIA E CONSTRUCOES LTDA</t>
  </si>
  <si>
    <t>38970125</t>
  </si>
  <si>
    <t>ITACOM COMERCIO DE MATERIAIS PARA CONSTRUCAO LTDA</t>
  </si>
  <si>
    <t>01109700</t>
  </si>
  <si>
    <t>LEGITIMA TRANSPORTES LTDA</t>
  </si>
  <si>
    <t>34305089</t>
  </si>
  <si>
    <t>TERRASEMEN BAURU PRODUTOS AGROPECUARIOS LTDA</t>
  </si>
  <si>
    <t>38951380</t>
  </si>
  <si>
    <t>BERKEL S.A.</t>
  </si>
  <si>
    <t>44377042</t>
  </si>
  <si>
    <t>EMPRESARIAL CERTA SERVICOS DE TERCEIRIZACAO COMERCIO LTDA</t>
  </si>
  <si>
    <t>10334723</t>
  </si>
  <si>
    <t>VILE PAINEIS LTDA</t>
  </si>
  <si>
    <t>32810085</t>
  </si>
  <si>
    <t>MAXPROMOTION MARKETING PROMOCIONAL E SERVICOS LTDA</t>
  </si>
  <si>
    <t>13119990</t>
  </si>
  <si>
    <t>EXPRESSO VLRLOG TRANSPORTE LTDA</t>
  </si>
  <si>
    <t>37995326</t>
  </si>
  <si>
    <t>AAP FRANCHISING LTDA.</t>
  </si>
  <si>
    <t>03085716</t>
  </si>
  <si>
    <t>ECF CONSTRUCOES LTDA</t>
  </si>
  <si>
    <t>11470274</t>
  </si>
  <si>
    <t>D J SANTANA FILHO PROMOTORA DE VENDAS LTDA</t>
  </si>
  <si>
    <t>30540540</t>
  </si>
  <si>
    <t>RAF SOLAR ENERGIA ELETRICA SUSTENTAVEL LTDA</t>
  </si>
  <si>
    <t>01958598</t>
  </si>
  <si>
    <t>LEANDRO ANDERSON SUSSAI</t>
  </si>
  <si>
    <t>23747243</t>
  </si>
  <si>
    <t>TRANSBRASIL LTDA</t>
  </si>
  <si>
    <t>03366581</t>
  </si>
  <si>
    <t>STAGROUP FINANCIAL NEGOCIOS EMPRESARIAIS LTDA</t>
  </si>
  <si>
    <t>28427673</t>
  </si>
  <si>
    <t>WAGNER HENRIQUE DA SILVA SANTOS</t>
  </si>
  <si>
    <t>35590768</t>
  </si>
  <si>
    <t>QUALITY BENEFICIADORA DE TECIDOS LTDA.</t>
  </si>
  <si>
    <t>03580981</t>
  </si>
  <si>
    <t>F9  SERVICOS ESTETICOS E ESPORTIVOS LTDA</t>
  </si>
  <si>
    <t>09134997</t>
  </si>
  <si>
    <t>DEBORA CRISTINA CARDOSO</t>
  </si>
  <si>
    <t>07187864</t>
  </si>
  <si>
    <t>LSCOSTA INTERMEDIACAO DE CONSORCIOS LTDA</t>
  </si>
  <si>
    <t>37733426</t>
  </si>
  <si>
    <t>EDUARDO RODRIGUES DA SILVA CONSTRUCAO</t>
  </si>
  <si>
    <t>09298419</t>
  </si>
  <si>
    <t>ALVES &amp; COSTA COMERCIO DE PALETES E EMBALAGENS DE MADEIRA LTDA</t>
  </si>
  <si>
    <t>24816777</t>
  </si>
  <si>
    <t>AVANTTI TEXTIL LTDA</t>
  </si>
  <si>
    <t>38233791</t>
  </si>
  <si>
    <t>PRODIMAGE TECNOLOGIA EM DOCUMENTACAO DIGITAL LTDA</t>
  </si>
  <si>
    <t>04992498</t>
  </si>
  <si>
    <t>DOMICILIAR TRANSPORTES LTDA</t>
  </si>
  <si>
    <t>30073063</t>
  </si>
  <si>
    <t>JRBM ENGENHARIA LTDA</t>
  </si>
  <si>
    <t>36316691</t>
  </si>
  <si>
    <t>ASSOCIACAO DOS AGRICULTORES FAMILIARES DE MARTINOPOLIS</t>
  </si>
  <si>
    <t>04959738</t>
  </si>
  <si>
    <t>R D Ativa - Fundo de Terras e da Reforma Agrária</t>
  </si>
  <si>
    <t>FERNANDO CAMPELO DE ABREU CONSTRUCOES</t>
  </si>
  <si>
    <t>29346320</t>
  </si>
  <si>
    <t>AFT MAO DE OBRA TEMPORARIA LTDA</t>
  </si>
  <si>
    <t>29397214</t>
  </si>
  <si>
    <t>ALLTERRA TERRAPLENAGEM E PAVIMENTACAO SOCIEDADE LIMITADA</t>
  </si>
  <si>
    <t>35523952</t>
  </si>
  <si>
    <t>NEREIDE APARECIDA ALVES DA SILVA DA LUZ  QUEIJOS LTDA</t>
  </si>
  <si>
    <t>00166317</t>
  </si>
  <si>
    <t>NC PRODUTOS DESCARTAVEIS LTDA</t>
  </si>
  <si>
    <t>32708140</t>
  </si>
  <si>
    <t>BOLT FACILITIES  LOGISTICA E TRANSPORTE LTDA</t>
  </si>
  <si>
    <t>36514865</t>
  </si>
  <si>
    <t>BORTOLANZA CORRETORA E SERVICOS EMPRESARIAIS LTDA</t>
  </si>
  <si>
    <t>24121042</t>
  </si>
  <si>
    <t>MEDTOUR ADMINISTRADORA DE BENEFICIOS E EMPREENDIMENTOS LTDA</t>
  </si>
  <si>
    <t>00453863</t>
  </si>
  <si>
    <t>EXATA CONSTRUCOES E SERVICOS DE ENGENHARIA LTDA</t>
  </si>
  <si>
    <t>26987964</t>
  </si>
  <si>
    <t>MULTIGRAPH SOLUCOES GRAFICAS LTDA</t>
  </si>
  <si>
    <t>22856724</t>
  </si>
  <si>
    <t>GOLDEN SUN ILUMINACAO PROFISSIONAL LTDA</t>
  </si>
  <si>
    <t>11016785</t>
  </si>
  <si>
    <t>GRAFICA IDEIAS CRIATIVAS LTDA</t>
  </si>
  <si>
    <t>27718552</t>
  </si>
  <si>
    <t>SANTA TEREZINHA SOLUCOES PUBLICITARIAS LTDA</t>
  </si>
  <si>
    <t>24634261</t>
  </si>
  <si>
    <t>SANTA HELENA DISTRIBUIDORA DE ALIMENTOS LTDA</t>
  </si>
  <si>
    <t>38159837</t>
  </si>
  <si>
    <t>DISTRIBUIDORA SULAMERICANA IMPORTACAO E EXPORTACAO LTDA</t>
  </si>
  <si>
    <t>67025452</t>
  </si>
  <si>
    <t>B. A. UNICAMERAS COMERCIO DE ELETRONICOS LTDA</t>
  </si>
  <si>
    <t>37636697</t>
  </si>
  <si>
    <t>APICE SERVICOS DE PROMOCOES DE VENDAS LTDA.</t>
  </si>
  <si>
    <t>33223836</t>
  </si>
  <si>
    <t>D7 CAPTURA E PROCESSAMENTO DE PAGAMENTO LTDA</t>
  </si>
  <si>
    <t>24928261</t>
  </si>
  <si>
    <t>SIMPLES ASSIM TELECOM LTDA</t>
  </si>
  <si>
    <t>13167839</t>
  </si>
  <si>
    <t>H.S. INSTALACAO DE SISTEMAS DE TELECOMUNICACAO LTDA</t>
  </si>
  <si>
    <t>09598450</t>
  </si>
  <si>
    <t>RCA JEANS INDUSTRIA E COMERCIO LTDA</t>
  </si>
  <si>
    <t>22811745</t>
  </si>
  <si>
    <t>IBL ENERGIA SOLAR LTDA.</t>
  </si>
  <si>
    <t>29813159</t>
  </si>
  <si>
    <t>ACQUAVIDA INDUSTRIA E COMERCIO LTDA</t>
  </si>
  <si>
    <t>59291427</t>
  </si>
  <si>
    <t>METALURGICA PLAXTEX INDUSTRIA E COMERCIO LTDA</t>
  </si>
  <si>
    <t>05658781</t>
  </si>
  <si>
    <t>PR BRASIL MADEIRAS E TELHAS LTDA</t>
  </si>
  <si>
    <t>32146799</t>
  </si>
  <si>
    <t>COOPERATIVA DE LATICINIOS E AGRICOLA DE BATATAIS</t>
  </si>
  <si>
    <t>44945137</t>
  </si>
  <si>
    <t>ALI NUTRI  COMERCIO E SERVICOS LTDA</t>
  </si>
  <si>
    <t>11826125</t>
  </si>
  <si>
    <t>CHRISTIELLE TRANSPORTES RODOVIARIOS LTDA</t>
  </si>
  <si>
    <t>43913403</t>
  </si>
  <si>
    <t>LEADFORMING PLASTICOS LTDA</t>
  </si>
  <si>
    <t>19421967</t>
  </si>
  <si>
    <t>MINDBE TECNOLOGIA E DESIGN DE ATENDIMENTO LTDA</t>
  </si>
  <si>
    <t>05036434</t>
  </si>
  <si>
    <t>ALFA SERVICOS DE PINTURAS EM GERAL LTDA</t>
  </si>
  <si>
    <t>38470942</t>
  </si>
  <si>
    <t>NORTH SHOPPING BARRETOS SPE LTDA.</t>
  </si>
  <si>
    <t>11754427</t>
  </si>
  <si>
    <t>LEDWARE TECNOLOGIA EM SOFTWARE LTDA.</t>
  </si>
  <si>
    <t>18454737</t>
  </si>
  <si>
    <t>SJM SERVICOS HOSPITALARES LTDA</t>
  </si>
  <si>
    <t>28053911</t>
  </si>
  <si>
    <t>MENCUCINI INDUSTRIA E COMERCIO DE PRODUTOS ALIMENTICIOS LTDA</t>
  </si>
  <si>
    <t>24001631</t>
  </si>
  <si>
    <t>POINT MEDIA DIGITAL LTDA</t>
  </si>
  <si>
    <t>28071120</t>
  </si>
  <si>
    <t>BELOTI TRANSPORTES LTDA</t>
  </si>
  <si>
    <t>28983217</t>
  </si>
  <si>
    <t>REI DO ABADA COMERCIO DE ARTIGOS PARA IMPRESSAO LTDA</t>
  </si>
  <si>
    <t>31977297</t>
  </si>
  <si>
    <t>ULISSES JOSE DA SILVA SOARES COMERCIAL</t>
  </si>
  <si>
    <t>27285045</t>
  </si>
  <si>
    <t>LOGPEL LOGISTICA DE PAPEL E EMBALAGENS LTDA</t>
  </si>
  <si>
    <t>08335854</t>
  </si>
  <si>
    <t>MENDES &amp; BATISTA CONSTRUCOES LTDA</t>
  </si>
  <si>
    <t>21869076</t>
  </si>
  <si>
    <t>TKM COMERCIO DE ALUMINIO LTDA</t>
  </si>
  <si>
    <t>26288539</t>
  </si>
  <si>
    <t>R.A.PLANTIO FLORESTAL LTDA</t>
  </si>
  <si>
    <t>10840083</t>
  </si>
  <si>
    <t>BRASIL EXPRESS SOLUCOES LOGISTICAS LTDA</t>
  </si>
  <si>
    <t>18102259</t>
  </si>
  <si>
    <t>LIBRA INDUSTRIA COMERCIO E IMPORTACAO LTDA</t>
  </si>
  <si>
    <t>02994632</t>
  </si>
  <si>
    <t>SUPERMERCADO MW METEORO LTDA</t>
  </si>
  <si>
    <t>02889779</t>
  </si>
  <si>
    <t>BLUG EQUIPAMENTOS ESPORTIVOS LTDA</t>
  </si>
  <si>
    <t>16417095</t>
  </si>
  <si>
    <t>MARCENARIA EURO MOVEIS LTDA</t>
  </si>
  <si>
    <t>34162952</t>
  </si>
  <si>
    <t>SKII TALHAS EQUIPAMENTOS E PECAS MULTIMARCAS LTDA</t>
  </si>
  <si>
    <t>13010630</t>
  </si>
  <si>
    <t>STARBOAT DO BRASIL BARCOS INFLAVEIS LTDA.</t>
  </si>
  <si>
    <t>04288918</t>
  </si>
  <si>
    <t>M.L.G. COMERCIO E SERVICOS DE MANUTENCAO DE APARELHOS ELETRODOMESTICOS LTDA</t>
  </si>
  <si>
    <t>07319785</t>
  </si>
  <si>
    <t>VISION  ARQUITETURA CONSTRUCOES &amp; INFORMATICA LTDA</t>
  </si>
  <si>
    <t>26244027</t>
  </si>
  <si>
    <t>VIDONE ARTEFATOS DE COURO LTDA</t>
  </si>
  <si>
    <t>05020073</t>
  </si>
  <si>
    <t>JUST SPORTS MARKETING BUSINESS &amp; EVENTOS LTDA</t>
  </si>
  <si>
    <t>14680852</t>
  </si>
  <si>
    <t>3 CORES LTDA</t>
  </si>
  <si>
    <t>13318179</t>
  </si>
  <si>
    <t>ANNA SOLUCOES EM ALIMENTOS LTDA</t>
  </si>
  <si>
    <t>40711044</t>
  </si>
  <si>
    <t>CMR DISTRIBUIDORA DE ARTIGOS DE DECORACAO LTDA</t>
  </si>
  <si>
    <t>29093426</t>
  </si>
  <si>
    <t>CELFER ADMINISTRACAO E PARTICIPACAO LTDA.</t>
  </si>
  <si>
    <t>62535414</t>
  </si>
  <si>
    <t>RC FUNDICAO LTDA</t>
  </si>
  <si>
    <t>04816048</t>
  </si>
  <si>
    <t>ONX RIO PRETO INDUSTRIA ELETRO ELETRONICA LTDA</t>
  </si>
  <si>
    <t>17515060</t>
  </si>
  <si>
    <t>CENTRAL DE ELEVADORES COMERCIO E SERVICOS LTDA</t>
  </si>
  <si>
    <t>13570096</t>
  </si>
  <si>
    <t>GRAMADO AGRO COMERCIAL LTDA</t>
  </si>
  <si>
    <t>73176364</t>
  </si>
  <si>
    <t>EDACOM TECNOLOGIA EM SISTEMAS DE INFORMATICA LTDA</t>
  </si>
  <si>
    <t>01054258</t>
  </si>
  <si>
    <t>TOP  ATACADISTA E DISTRIBUIDORA DE MATERIAIS DE CONSTRUCAO LTDA</t>
  </si>
  <si>
    <t>32299891</t>
  </si>
  <si>
    <t>SEABRA SOUZA E BOSSARDI LTDA</t>
  </si>
  <si>
    <t>03850486</t>
  </si>
  <si>
    <t>PRO INFORM SERVICOS DESENHOS TECNICOS LTDA</t>
  </si>
  <si>
    <t>14407579</t>
  </si>
  <si>
    <t>PLANET KIDS E TEENS COMERCIO DE ROUPAS LTDA</t>
  </si>
  <si>
    <t>15529608</t>
  </si>
  <si>
    <t>BARILOG TRANSPORTE E LOGISTICA LTDA</t>
  </si>
  <si>
    <t>18956408</t>
  </si>
  <si>
    <t>LITORAL DISTRIBUIDORA DE FERRO &amp; ACO LTDA</t>
  </si>
  <si>
    <t>28632501</t>
  </si>
  <si>
    <t>CALCADOS SALVIANO LTDA</t>
  </si>
  <si>
    <t>31318081</t>
  </si>
  <si>
    <t>SERDEAL TERRAPLENAGEM E PAVIMENTACAO LTDA</t>
  </si>
  <si>
    <t>22130422</t>
  </si>
  <si>
    <t>ELETRONICOS PRINCE REPRESENTACAO INDUSTRIA COMERCIO IMPORTACAO E EXPORTACAO DE PRODUTOS EM GERAL LTDA</t>
  </si>
  <si>
    <t>51553709</t>
  </si>
  <si>
    <t>COMERCIAL TEXTIL TREVO NORTE LTDA</t>
  </si>
  <si>
    <t>44921177</t>
  </si>
  <si>
    <t>RESIDENCIAL MONTANINI EMPREENDIMENTOS IMOBILIARIOS SPE LTDA</t>
  </si>
  <si>
    <t>18911019</t>
  </si>
  <si>
    <t>LIGA SERVICOS GERAIS LTDA</t>
  </si>
  <si>
    <t>07836985</t>
  </si>
  <si>
    <t>BRAS ALVES SERVICOS ADMINISTRATIVOS LTDA</t>
  </si>
  <si>
    <t>03324521</t>
  </si>
  <si>
    <t>L M CREDIT LTDA</t>
  </si>
  <si>
    <t>24373057</t>
  </si>
  <si>
    <t>BODYYES INDUSTRIA E COMERCIO DE ROUPAS LTDA</t>
  </si>
  <si>
    <t>35209795</t>
  </si>
  <si>
    <t>UNISERV SERVICOS INTEGRADOS LTDA</t>
  </si>
  <si>
    <t>20778161</t>
  </si>
  <si>
    <t>SANTA CASA DE MISERICORDIA DE TATUI</t>
  </si>
  <si>
    <t>72189582</t>
  </si>
  <si>
    <t>N.A. EQUIPAMENTOS E ACESSORIOS INDUSTRIAIS LTDA</t>
  </si>
  <si>
    <t>31964761</t>
  </si>
  <si>
    <t>JAC SP MANUTENCAO PREDIAL LTDA</t>
  </si>
  <si>
    <t>03046693</t>
  </si>
  <si>
    <t>BUSINESS PARTNERS RECRUTAMENTO E SELECAO LTDA</t>
  </si>
  <si>
    <t>08663583</t>
  </si>
  <si>
    <t>TAX COMPLIANCE SOLUCOES TRIBUTARIAS LTDA</t>
  </si>
  <si>
    <t>12738024</t>
  </si>
  <si>
    <t>NORDESTTES SP CONSTRUCOES LTDA</t>
  </si>
  <si>
    <t>21787937</t>
  </si>
  <si>
    <t>C R ROSSETTI DA SILVA E CIA COMERCIO E BAZAR LTDA</t>
  </si>
  <si>
    <t>18705642</t>
  </si>
  <si>
    <t>KHROMA TINTAS INDUSTRIA E COMERCIO LTDA</t>
  </si>
  <si>
    <t>17873724</t>
  </si>
  <si>
    <t>THERMOPOL ADMINISTRADORA DE BENS LTDA</t>
  </si>
  <si>
    <t>68131721</t>
  </si>
  <si>
    <t>CONSTRUMONTI  MANUTENCAO E MONTAGEM LTDA</t>
  </si>
  <si>
    <t>09264640</t>
  </si>
  <si>
    <t>PEARSON CARTONAGEM E DISTRIBUIDORA DE EMBALAGENS LTDA</t>
  </si>
  <si>
    <t>36273247</t>
  </si>
  <si>
    <t>PAPELARIA CASTRO LTDA</t>
  </si>
  <si>
    <t>29936578</t>
  </si>
  <si>
    <t>JULIO FERRAZ PROJETOS E OBRAS LTDA</t>
  </si>
  <si>
    <t>03426403</t>
  </si>
  <si>
    <t>ITAMARACA COMERCIAL TEXTIL EIRELI</t>
  </si>
  <si>
    <t>36945032</t>
  </si>
  <si>
    <t>RAFAEL FERREIRA LIMA</t>
  </si>
  <si>
    <t>36014891</t>
  </si>
  <si>
    <t>PJ REFEICOES LTDA</t>
  </si>
  <si>
    <t>44609015</t>
  </si>
  <si>
    <t>2MLOG TRANSPORTES LTDA</t>
  </si>
  <si>
    <t>39340174</t>
  </si>
  <si>
    <t>MEGA LUCKY FEST COMERCIO DE ARTIGOS PARA FESTAS E EMBALAGENS LTDA</t>
  </si>
  <si>
    <t>32441979</t>
  </si>
  <si>
    <t>A &amp; E IMPORTACAO E DISTRIBUICAO LTDA</t>
  </si>
  <si>
    <t>00680758</t>
  </si>
  <si>
    <t>SIMLOG SOLUCOES LOGISTICAS LTDA</t>
  </si>
  <si>
    <t>24961834</t>
  </si>
  <si>
    <t>PETRUS COMERCIO IMPORTACAO E EXPORTACAO DE ACABAMENTOS LTDA.</t>
  </si>
  <si>
    <t>17294142</t>
  </si>
  <si>
    <t>NOVA METALIZACAO E RECUPERACAO DE PECAS LTDA</t>
  </si>
  <si>
    <t>64995582</t>
  </si>
  <si>
    <t>FADAN INDUSTRIA E COMERCIO DE PRODUTOS METALURG.LTDA</t>
  </si>
  <si>
    <t>64933096</t>
  </si>
  <si>
    <t>GIRO COMERCIO IMPORTACAO EXPORTACAO DE ALIMENTOS ARTIGOS ELETRONICOS E PNEUMATICOS LTDA.</t>
  </si>
  <si>
    <t>06695833</t>
  </si>
  <si>
    <t>PORTAL DO EDUCANDARIO AUTO POSTO LTDA</t>
  </si>
  <si>
    <t>10400453</t>
  </si>
  <si>
    <t>PAULISTA 25841 BAR E EVENTOS LTDA</t>
  </si>
  <si>
    <t>44274957</t>
  </si>
  <si>
    <t>MACKSOLO ENGENHARIA E FUNDACOES ESPECIAIS LTDA</t>
  </si>
  <si>
    <t>27656089</t>
  </si>
  <si>
    <t>I A M F CUNHA  ESTAMPARIA LTDA</t>
  </si>
  <si>
    <t>26677006</t>
  </si>
  <si>
    <t>MGA DO BRASIL MAQUINAS E EQUIPAMENTOS PARA CERAMICAS LTDA</t>
  </si>
  <si>
    <t>05005556</t>
  </si>
  <si>
    <t>ULTRA  SOM VILA RICA DIAGNOSTICO POR IMAGEM LTDA</t>
  </si>
  <si>
    <t>02347972</t>
  </si>
  <si>
    <t>SERCONPREV  SERVICOS E CONSULTORIA EM PREVIDENCIA SS LTDA</t>
  </si>
  <si>
    <t>PI</t>
  </si>
  <si>
    <t>04540923</t>
  </si>
  <si>
    <t>BRASIL SPORT SHOW PRODUCOES LTDA</t>
  </si>
  <si>
    <t>14787533</t>
  </si>
  <si>
    <t>ROCHA INVESTIMENTOSINCORPORACOES E PARTICIPACOES LTDA</t>
  </si>
  <si>
    <t>28557103</t>
  </si>
  <si>
    <t>ACESSEBUS ACESSIBILIDADE VEICULAR LTDA</t>
  </si>
  <si>
    <t>13311335</t>
  </si>
  <si>
    <t>EQUIPE  SERVICOS HUMANIZADOS LTDA</t>
  </si>
  <si>
    <t>13109093</t>
  </si>
  <si>
    <t>BETA 17 INCORPORACAO SPE LTDA</t>
  </si>
  <si>
    <t>13445740</t>
  </si>
  <si>
    <t>SILVER COMERCIO DE SISTEMAS DE SEGURANCA LTDA</t>
  </si>
  <si>
    <t>31832331</t>
  </si>
  <si>
    <t>WIPEX BRASIL INDUSTRIA E COMERCIO DE PRODUTOS HIGIENICOS LTDA</t>
  </si>
  <si>
    <t>04501223</t>
  </si>
  <si>
    <t>ALGAZARRA INDUSTRIA E COMERCIO DE BRINQUEDOS LTDA.</t>
  </si>
  <si>
    <t>68060755</t>
  </si>
  <si>
    <t>RESIPLAST COMERCIO E BENEFICIAMENTO DE PLASTICOS LTDA</t>
  </si>
  <si>
    <t>13471855</t>
  </si>
  <si>
    <t>3R RESTAURANTE LTDA</t>
  </si>
  <si>
    <t>13781809</t>
  </si>
  <si>
    <t>AGADECOM TELECOMUNICACOES E INFORMATICA LTDA</t>
  </si>
  <si>
    <t>74595679</t>
  </si>
  <si>
    <t>ELETRO SETE COMERCIO E SERVICOS DE MATERIAIS EM GERAL LTDA</t>
  </si>
  <si>
    <t>44222918</t>
  </si>
  <si>
    <t>MANALU RESTAURANTE LTDA</t>
  </si>
  <si>
    <t>32690249</t>
  </si>
  <si>
    <t>AVELARTE MOVEIS LTDA</t>
  </si>
  <si>
    <t>16673151</t>
  </si>
  <si>
    <t>TRV EXPRESS TRANSPORTES LTDA</t>
  </si>
  <si>
    <t>29127561</t>
  </si>
  <si>
    <t>CORPAV TRANSPORTES E EMPREENDIMENTOS LTDA</t>
  </si>
  <si>
    <t>57618191</t>
  </si>
  <si>
    <t>KEEPEE SERVICOS DE MANUTENCAO LTDA</t>
  </si>
  <si>
    <t>18973806</t>
  </si>
  <si>
    <t>FSTEEL COMERCIO DE ACO LTDA</t>
  </si>
  <si>
    <t>20148030</t>
  </si>
  <si>
    <t>JWM ENGENHARIA E COMERCIO LTDA</t>
  </si>
  <si>
    <t>51378511</t>
  </si>
  <si>
    <t>K C MOREIRA ELETRICA LTDA</t>
  </si>
  <si>
    <t>24188696</t>
  </si>
  <si>
    <t>TEM SOLUCOES CONSTRUTIVAS LTDA</t>
  </si>
  <si>
    <t>07203310</t>
  </si>
  <si>
    <t>PARKONE SERVICOS DE OPERACAO E ADMINISTRACAO DE ESTACIONAMENTOS LTDA</t>
  </si>
  <si>
    <t>08268107</t>
  </si>
  <si>
    <t>CADENCE GESTORA DE RECURSOS LTDA</t>
  </si>
  <si>
    <t>19037127</t>
  </si>
  <si>
    <t>KOPPER CONSTRUTORA LTDA</t>
  </si>
  <si>
    <t>26740485</t>
  </si>
  <si>
    <t>TALISMA TRANSPORTES LTDA</t>
  </si>
  <si>
    <t>29033679</t>
  </si>
  <si>
    <t>MELO ALVES RESTAURANTE E COMERCIO DE ALIMENTOS LTDA</t>
  </si>
  <si>
    <t>34534601</t>
  </si>
  <si>
    <t>BETA 11 INCORPORACAO SPE LTDA</t>
  </si>
  <si>
    <t>12887278</t>
  </si>
  <si>
    <t>SUPREMA DISTRIBUIDORA DE MEDICAMENTOS LTDA</t>
  </si>
  <si>
    <t>19868965</t>
  </si>
  <si>
    <t>PLAYTEX VECHIN INDUSTRIA E COMERCIO DE ARTEFATOS DE BORRACHA UNIPESSOAL LTDA</t>
  </si>
  <si>
    <t>12557656</t>
  </si>
  <si>
    <t>GOCARE PLANOS DE SAUDE LTDA</t>
  </si>
  <si>
    <t>40187311</t>
  </si>
  <si>
    <t>Receita da dívida ativa - COFINS | Rec. dív. ativa - Ret. contrib. pagam. PJ a PJ de dir. priv. | R D Ativa - Contribuição Empresa/Empregador</t>
  </si>
  <si>
    <t>MARCO ANTONIO MERIGUE VESTUARIOS E ACESSORIOS</t>
  </si>
  <si>
    <t>37123659</t>
  </si>
  <si>
    <t>FURLANETO EMBALAGENS DE MADEIRA LTDA</t>
  </si>
  <si>
    <t>10460360</t>
  </si>
  <si>
    <t>EMBRATRONIC  INDUSTRIA E COMERCIO DE ELETROELETRONICOS LTDA</t>
  </si>
  <si>
    <t>28071795</t>
  </si>
  <si>
    <t>NATALICE DUARTE MOREIRA</t>
  </si>
  <si>
    <t>26241076</t>
  </si>
  <si>
    <t>GALERIA MARCELO GUARNIERI LTDA</t>
  </si>
  <si>
    <t>00606796</t>
  </si>
  <si>
    <t>MARIN SERVICOS AGRICOLA LTDA</t>
  </si>
  <si>
    <t>33117040</t>
  </si>
  <si>
    <t>SEBASTIANA MARCIA TALARICO ENXOVAIS</t>
  </si>
  <si>
    <t>31528179</t>
  </si>
  <si>
    <t>ORIGEM AGROINDUSTRIA LTDA</t>
  </si>
  <si>
    <t>08819296</t>
  </si>
  <si>
    <t>YAMA PARTICIPACOES E EMPREENDIMENTOS LTDA.</t>
  </si>
  <si>
    <t>02188777</t>
  </si>
  <si>
    <t>PAG JA SOLUCOES EMPRESARIAIS E FINANCEIRA LTDA</t>
  </si>
  <si>
    <t>11971262</t>
  </si>
  <si>
    <t>BM INDUSTRIA E COMERCIO DE ACOS LTDA</t>
  </si>
  <si>
    <t>24995864</t>
  </si>
  <si>
    <t>VALTUFLAN TUBOS E CONEXOES LIMITADA</t>
  </si>
  <si>
    <t>03345806</t>
  </si>
  <si>
    <t>QUEIROZ JUNIOR SERVICOS ESPECIALIZADOS LTDA</t>
  </si>
  <si>
    <t>19540139</t>
  </si>
  <si>
    <t>LIVEB URBANISMO LTDA</t>
  </si>
  <si>
    <t>37110310</t>
  </si>
  <si>
    <t>DARIO PEREIRA MANUTENCAO LTDA</t>
  </si>
  <si>
    <t>21019528</t>
  </si>
  <si>
    <t>WQZ TRANSPORTES LTDA</t>
  </si>
  <si>
    <t>06301666</t>
  </si>
  <si>
    <t>MAGNOTEC COMERCIO DE EQUIPAMENTOS LTDA</t>
  </si>
  <si>
    <t>18297249</t>
  </si>
  <si>
    <t>LOCARSAMPA SERVICOS DE LOCACAO DE VEICULOS LTDA</t>
  </si>
  <si>
    <t>12488114</t>
  </si>
  <si>
    <t>CANAFORTE COMERCIO DE MAQUINAS E EQUIPAMENTOS AGRICOLAS LTDA</t>
  </si>
  <si>
    <t>25023400</t>
  </si>
  <si>
    <t>MARIA APARECIDA DOS SANTOS MOTTA 03319087860</t>
  </si>
  <si>
    <t>34339856</t>
  </si>
  <si>
    <t>A2B SERVICOS LTDA</t>
  </si>
  <si>
    <t>19337364</t>
  </si>
  <si>
    <t>CENTRAL BRASILEIRA DE DELIVERY LTDA</t>
  </si>
  <si>
    <t>13821999</t>
  </si>
  <si>
    <t>PIF BACK OFFICE SERVICOS ADMINISTRATIVOS LTDA.</t>
  </si>
  <si>
    <t>29664312</t>
  </si>
  <si>
    <t>INTACTA SISTEMAS DE EMBALAGENS LTDA</t>
  </si>
  <si>
    <t>08049995</t>
  </si>
  <si>
    <t>LIMA FERREIRA INDUSTRIA E COMERCIO DE MOVEIS LTDA</t>
  </si>
  <si>
    <t>36246873</t>
  </si>
  <si>
    <t>A. F. SERVICOS LTDA</t>
  </si>
  <si>
    <t>24427368</t>
  </si>
  <si>
    <t>BEVE CESTARI CONSTRUTORA E EMPREENDIMENTOS LTDA</t>
  </si>
  <si>
    <t>52850047</t>
  </si>
  <si>
    <t>GYN CONSULTING EM TECNOLOGIA DA INFORMACAO LTDA</t>
  </si>
  <si>
    <t>15233719</t>
  </si>
  <si>
    <t>AIR SUPPLY SOLUCOES EM AR CONDICIONADO LTDA</t>
  </si>
  <si>
    <t>30395112</t>
  </si>
  <si>
    <t>INSTITUTO PRO REI</t>
  </si>
  <si>
    <t>07905222</t>
  </si>
  <si>
    <t>IPG COMERCIO DE GERADORES LTDA</t>
  </si>
  <si>
    <t>22695918</t>
  </si>
  <si>
    <t>AKTIVA EMBALAGENS INDUSTRIA E COMERCIO LTDA</t>
  </si>
  <si>
    <t>16692890</t>
  </si>
  <si>
    <t>GRADUAL MATERIAL PARA CONSTRUCAO LTDA</t>
  </si>
  <si>
    <t>22401341</t>
  </si>
  <si>
    <t>FUZZI ENGENHARIA LTDA</t>
  </si>
  <si>
    <t>08352727</t>
  </si>
  <si>
    <t>SERRARIA PAUBRASIL LTDA</t>
  </si>
  <si>
    <t>51985794</t>
  </si>
  <si>
    <t>ANDRE LOPES SERVICOS GRAFICOS LTDA</t>
  </si>
  <si>
    <t>21338022</t>
  </si>
  <si>
    <t>PORTISS VIGILANCIA E SEGURANACA PATRIMONIAL  EIRELI</t>
  </si>
  <si>
    <t>10887212</t>
  </si>
  <si>
    <t>ICAM  INTELIGENCIA COMPETITIVA E ANALISE DE MERCADO LTDA.</t>
  </si>
  <si>
    <t>10734189</t>
  </si>
  <si>
    <t>SUSHI UM COMERCIO DE ALIMENTOS LTDA</t>
  </si>
  <si>
    <t>28489848</t>
  </si>
  <si>
    <t>ARJ SERVICOS ADMINISTRATIVOS SEGURANCA E LIMPEZA LTDA</t>
  </si>
  <si>
    <t>37621092</t>
  </si>
  <si>
    <t>PEIXOTOS ZELADORIA LTDA</t>
  </si>
  <si>
    <t>21859652</t>
  </si>
  <si>
    <t>MERKLE DO BRASIL EQUIPAMENTOS DE SOLDAGEM LTDA</t>
  </si>
  <si>
    <t>02138275</t>
  </si>
  <si>
    <t>INTERLABEL SOLUCOES EM ROTULAGEM LTDA</t>
  </si>
  <si>
    <t>30019250</t>
  </si>
  <si>
    <t>VIVA GNV  COMERCIO E CONVERSAO VEICULAR LTDA</t>
  </si>
  <si>
    <t>10296427</t>
  </si>
  <si>
    <t>JOSE RONALDO DA SILVA COLHEITA</t>
  </si>
  <si>
    <t>33518886</t>
  </si>
  <si>
    <t>CROSS STREAMING E FILMAGEM DE EVENTOS SLU LTDA</t>
  </si>
  <si>
    <t>13928533</t>
  </si>
  <si>
    <t>INSLAB COMERCIO E INSTALACAO DE LABORATORIO LTDA</t>
  </si>
  <si>
    <t>02682346</t>
  </si>
  <si>
    <t>FULGOR CONSULTORIA E PARTICIPACOES LTDA</t>
  </si>
  <si>
    <t>31681746</t>
  </si>
  <si>
    <t>B A NAREZZI LTDA</t>
  </si>
  <si>
    <t>12096399</t>
  </si>
  <si>
    <t>ADEMIR COELHO TORRES  CONSTRUCAO E SERVICOS</t>
  </si>
  <si>
    <t>32795477</t>
  </si>
  <si>
    <t>EVIDENCE CASA LAR E UTENSILIOS DOMESTICOS LTDA</t>
  </si>
  <si>
    <t>40492612</t>
  </si>
  <si>
    <t>ADRIANA DE FATIMA CANDIANO LTDA</t>
  </si>
  <si>
    <t>18895236</t>
  </si>
  <si>
    <t>DLUCAS COMERCIO ATACADISTA DE FEERO E ACO LTDA</t>
  </si>
  <si>
    <t>35800359</t>
  </si>
  <si>
    <t>VFI SERVICOS COMBINADOS DE ESCRITORIO LTDA</t>
  </si>
  <si>
    <t>PB</t>
  </si>
  <si>
    <t>33156946</t>
  </si>
  <si>
    <t>FADIGA BUOSI E CAMARGO SOCIEDADE DE ADVOGADOS</t>
  </si>
  <si>
    <t>08859463</t>
  </si>
  <si>
    <t>SETPOINT INDUSTRIA E COMERCIO LTDA</t>
  </si>
  <si>
    <t>07794425</t>
  </si>
  <si>
    <t>SUPERMERCADOS NOVA ALIANCA LTDA</t>
  </si>
  <si>
    <t>23410829</t>
  </si>
  <si>
    <t>HOSPITAL ITATIBA LTDA</t>
  </si>
  <si>
    <t>02290842</t>
  </si>
  <si>
    <t>MARTINS &amp; REGAGNAN LTDA</t>
  </si>
  <si>
    <t>09535652</t>
  </si>
  <si>
    <t>MUFON TRADE COMPANY IMPORTACAO E EXPORTACAO LTDA</t>
  </si>
  <si>
    <t>97548585</t>
  </si>
  <si>
    <t>BANDANA PRESTADORA DE SERVICOS LTDA</t>
  </si>
  <si>
    <t>14280767</t>
  </si>
  <si>
    <t>FISHER LAB PRODUTOS PARA LABORATORIO LTDA</t>
  </si>
  <si>
    <t>40722029</t>
  </si>
  <si>
    <t>SP PARTICIPACOES SOCIETARIAS LTDA</t>
  </si>
  <si>
    <t>10958066</t>
  </si>
  <si>
    <t>JOSE CLANDIANE RODRIGUES 43447422300</t>
  </si>
  <si>
    <t>43540174</t>
  </si>
  <si>
    <t>CHRISTMAS MAGIC COMERCIO IMPORTACAO E EXPORTACAO LTDA</t>
  </si>
  <si>
    <t>66882200</t>
  </si>
  <si>
    <t>MARNEW COMERCIO INTERNACIONAL LTDA</t>
  </si>
  <si>
    <t>09430920</t>
  </si>
  <si>
    <t>BOULEVARD GREEN SERVICOS AUTOMOTIVOS LTDA</t>
  </si>
  <si>
    <t>30066028</t>
  </si>
  <si>
    <t>ALESSANDRA TONISI ATELIER DE BOLOS E DOCES   LTDA</t>
  </si>
  <si>
    <t>11328496</t>
  </si>
  <si>
    <t>RODOXICO TRANSPORTES LTDA</t>
  </si>
  <si>
    <t>27822869</t>
  </si>
  <si>
    <t>KMC DO BRASIL INDUSTRIA E COMERCIO DE EQUIPAMENTOS LTDA</t>
  </si>
  <si>
    <t>06089448</t>
  </si>
  <si>
    <t>ECOMAXI ESQUADRIAS E MONTAGENS LTDA</t>
  </si>
  <si>
    <t>09270599</t>
  </si>
  <si>
    <t>FUSION SERVICOS AVANCADOS LTDA</t>
  </si>
  <si>
    <t>07036009</t>
  </si>
  <si>
    <t>APS CONSTRUTORA E INCORPORADORA SPE LTDA</t>
  </si>
  <si>
    <t>24200250</t>
  </si>
  <si>
    <t>NUVEO TECHNOLOGIES LTDA</t>
  </si>
  <si>
    <t>23632511</t>
  </si>
  <si>
    <t>TRANSPORTADORA MARIS LTDA</t>
  </si>
  <si>
    <t>59713008</t>
  </si>
  <si>
    <t>KARINA DE OLIVEIRA LIMA AUDIO VIDEO LTDA</t>
  </si>
  <si>
    <t>14493468</t>
  </si>
  <si>
    <t>FLORESTAL MATARAZZO LTDA</t>
  </si>
  <si>
    <t>51145928</t>
  </si>
  <si>
    <t>LIONS CARRINHOS E EQUIPAMENTOS LTDA</t>
  </si>
  <si>
    <t>32088029</t>
  </si>
  <si>
    <t>SILMARA DUARTE DOS SANTOS</t>
  </si>
  <si>
    <t>35336331</t>
  </si>
  <si>
    <t>ESPIGAO AGROPECUARIA E TRANSPORTE LTDA</t>
  </si>
  <si>
    <t>20755701</t>
  </si>
  <si>
    <t>MARISA AGUIAR REPAROS DE CONTAINERS</t>
  </si>
  <si>
    <t>17594380</t>
  </si>
  <si>
    <t>L A MENDES ENTREGAS</t>
  </si>
  <si>
    <t>41398612</t>
  </si>
  <si>
    <t>AOR PINTURAS LTDA</t>
  </si>
  <si>
    <t>19380883</t>
  </si>
  <si>
    <t>WEB FOR MED CONSULTORIA DIGITAL LTDA</t>
  </si>
  <si>
    <t>39752861</t>
  </si>
  <si>
    <t>SPAGNOL CONSTRUTORA E COMERCIO LTDA</t>
  </si>
  <si>
    <t>36810232</t>
  </si>
  <si>
    <t>MORIVALDO DO CARMO COLPAS</t>
  </si>
  <si>
    <t>02601209</t>
  </si>
  <si>
    <t>MULTI ARTE COMUNICACAO VISUAL E COMERCIO E LICITACOES LTDA</t>
  </si>
  <si>
    <t>30137604</t>
  </si>
  <si>
    <t>PHG SERVICE INSTRUMENTACAO E COMERCIO LTDA</t>
  </si>
  <si>
    <t>21409296</t>
  </si>
  <si>
    <t>CAMBARA CERTIFICACAO DIGITAL LTDA</t>
  </si>
  <si>
    <t>15470993</t>
  </si>
  <si>
    <t>E.L. GREGORIN SANT ANA INFORMATICA LTDA</t>
  </si>
  <si>
    <t>10464003</t>
  </si>
  <si>
    <t>SAC PARTICIPACOES INDUSTRIA E COMERCIO VAREJISTA DE MOVEIS LTDA</t>
  </si>
  <si>
    <t>17166960</t>
  </si>
  <si>
    <t>MARIA CLARET RIBEIRO DA ROCHA E CIA LTDA</t>
  </si>
  <si>
    <t>10891716</t>
  </si>
  <si>
    <t>ACOART FERRAGENS E INDUSTRIA LTDA</t>
  </si>
  <si>
    <t>11073552</t>
  </si>
  <si>
    <t>FIDELIZACAO SOLUCOES INTELIGENTES TELEATENDIMENTO LTDA</t>
  </si>
  <si>
    <t>15253223</t>
  </si>
  <si>
    <t>CLEAR SOLUCOES EM MARKETING LTDA</t>
  </si>
  <si>
    <t>27173711</t>
  </si>
  <si>
    <t>MQ SERVICOS ADMINISTRATIVOS LTDA</t>
  </si>
  <si>
    <t>CE</t>
  </si>
  <si>
    <t>15745988</t>
  </si>
  <si>
    <t>CRISTAIS GILENO DESIGN COMERCIO DE OBJETOS DE DECORACAO LTDA</t>
  </si>
  <si>
    <t>34608680</t>
  </si>
  <si>
    <t>MXL SERVICOS DE LOGISTICA LTDA</t>
  </si>
  <si>
    <t>33965322</t>
  </si>
  <si>
    <t>STANDARD MUSIC INDUSTRIA E COMERCIO DE INSTRUMENTOS MUSICAIS E ACESSORIOS LTDA</t>
  </si>
  <si>
    <t>22169384</t>
  </si>
  <si>
    <t>PLUS TERCEIRIZACAO DE MAO DE OBRA LTDA</t>
  </si>
  <si>
    <t>20912628</t>
  </si>
  <si>
    <t>APA ACABAMENTOS E PRIMERS ANTICORROSIVOS LTDA</t>
  </si>
  <si>
    <t>51295210</t>
  </si>
  <si>
    <t>SDF TRANSPORTES LTDA</t>
  </si>
  <si>
    <t>07334878</t>
  </si>
  <si>
    <t>MCM EMPREITEIRA DE CONSTRUCOES METALICAS LTDA</t>
  </si>
  <si>
    <t>33492043</t>
  </si>
  <si>
    <t>ITALINDUSTRIA TERMO ELETRO MECANICA LTDA</t>
  </si>
  <si>
    <t>61523452</t>
  </si>
  <si>
    <t>LABORCOM   COMUNICACAO SERVICOS E PARTICIPACOES EIRELI</t>
  </si>
  <si>
    <t>96598248</t>
  </si>
  <si>
    <t>IRMAOS ADJIMAN SERVICOS  LTDA</t>
  </si>
  <si>
    <t>43814037</t>
  </si>
  <si>
    <t>SBKBPO PROCESSAMENTO E GESTAO EMPRESARIAL LTDA</t>
  </si>
  <si>
    <t>01679974</t>
  </si>
  <si>
    <t>SERV TECH  ELETRONICA LTDA</t>
  </si>
  <si>
    <t>09274565</t>
  </si>
  <si>
    <t>MDS COMERCIO DE BRINDES BOLSAS E ARTIGOS PROMOCIONAIS LTDA</t>
  </si>
  <si>
    <t>32142620</t>
  </si>
  <si>
    <t>INSTITUTO EDUCACIONAL EURO SS LTDA</t>
  </si>
  <si>
    <t>09250116</t>
  </si>
  <si>
    <t>ADC INDUSTRIA E COMERCIO DE PECAS INDUSTRIAIS LTDA</t>
  </si>
  <si>
    <t>10142528</t>
  </si>
  <si>
    <t>DAVICOL SERVICOS DE LIMPEZA LTDA</t>
  </si>
  <si>
    <t>19324423</t>
  </si>
  <si>
    <t>COLEGIO PENTAGONO SS LTDA</t>
  </si>
  <si>
    <t>18099155</t>
  </si>
  <si>
    <t>C. L. RANIERI SERVICOS DE ALIMENTACAO LTDA</t>
  </si>
  <si>
    <t>14665057</t>
  </si>
  <si>
    <t>CAMPO BRANCO ACUSTICOS E CONSTRUCOES LTDA</t>
  </si>
  <si>
    <t>10333554</t>
  </si>
  <si>
    <t>S M DRYWALL LTDA</t>
  </si>
  <si>
    <t>29618499</t>
  </si>
  <si>
    <t>IGNIS SECURITY EQUIPAMENTOS DE COMBATE A INCENDIO LTDA</t>
  </si>
  <si>
    <t>28340361</t>
  </si>
  <si>
    <t>MAISDOISX TECNOLOGIA EM DOBRO S.A.</t>
  </si>
  <si>
    <t>03369656</t>
  </si>
  <si>
    <t>IVAN CARLOS TORRES BURANELLO TRANSPORTES LTDA</t>
  </si>
  <si>
    <t>42583176</t>
  </si>
  <si>
    <t>COOPERATIVA DE TRABALHO DOS PROFISSIONAIS DAS AREAS DOCENTES E OPERACIONAIS  NORTE E LESTE</t>
  </si>
  <si>
    <t>10765940</t>
  </si>
  <si>
    <t>TERRA PRETA REFORMADORA COMERCIO DE PNEUS E COMPONENTES AUTOMOTIVOS LTDA</t>
  </si>
  <si>
    <t>06198433</t>
  </si>
  <si>
    <t>M.P. PERES SAO SIMAO TRANSPORTES LTDA</t>
  </si>
  <si>
    <t>45761966</t>
  </si>
  <si>
    <t>BREAD AND COMPANY COMERCIO DE ALIMENTOS LTDA</t>
  </si>
  <si>
    <t>10943648</t>
  </si>
  <si>
    <t>REALITZ EMPREENDIMENTOS E DESENVOLVIMENTO LTDA</t>
  </si>
  <si>
    <t>21582117</t>
  </si>
  <si>
    <t>ANDRESSA DE CASSIA DA SILVA</t>
  </si>
  <si>
    <t>06184934</t>
  </si>
  <si>
    <t>E D PEREIRA TRANSPORTES SOCIEDADE UNIPESSOAL LIMITADA</t>
  </si>
  <si>
    <t>35977472</t>
  </si>
  <si>
    <t>BN4 SERVICOS E TRANSPORTES LTDA</t>
  </si>
  <si>
    <t>34683218</t>
  </si>
  <si>
    <t>NAMS SOLUCOES CONSTRUTIVAS E COMERCIO LTDA</t>
  </si>
  <si>
    <t>08328774</t>
  </si>
  <si>
    <t>TEL LINK LTDA</t>
  </si>
  <si>
    <t>18936241</t>
  </si>
  <si>
    <t>J. DE A. A. DA SILVA INFORMATICA</t>
  </si>
  <si>
    <t>13007553</t>
  </si>
  <si>
    <t>SERVICENTE PECAS E ASSISTENCIA TECNICA LTDA</t>
  </si>
  <si>
    <t>47793336</t>
  </si>
  <si>
    <t>VICKY UTENSILIOS DO LAR LTDA</t>
  </si>
  <si>
    <t>44660654</t>
  </si>
  <si>
    <t>INSTITUTO EDUSAEDUCACAO E SAUDE</t>
  </si>
  <si>
    <t>05303355</t>
  </si>
  <si>
    <t>ELINO FORNOS INDUSTRIAIS LTDA</t>
  </si>
  <si>
    <t>45766375</t>
  </si>
  <si>
    <t>GIOVANA  COMERCIO VAREJISTA DE PLANTAS E PAISAGISMO LTDA</t>
  </si>
  <si>
    <t>08084879</t>
  </si>
  <si>
    <t>FEVA COMERCIO E EXPORTACAO DE MAQUINAS E EQUIPAMENTOS INDUSTRIAIS LTDA.</t>
  </si>
  <si>
    <t>06349710</t>
  </si>
  <si>
    <t>MEGA BABIE COMERCIO DE ARTIGOS INFANTIS LTDA</t>
  </si>
  <si>
    <t>10962937</t>
  </si>
  <si>
    <t>ATRIBUTOS COMERCIO DE EMBALAGENS LTDA</t>
  </si>
  <si>
    <t>71717839</t>
  </si>
  <si>
    <t>MICHEL TEIXEIRA DE SOUSA LTDA</t>
  </si>
  <si>
    <t>18643203</t>
  </si>
  <si>
    <t>FFE CONSTRUCOES INCORPORACOES E PARTICIPACOES LTDA.</t>
  </si>
  <si>
    <t>05749716</t>
  </si>
  <si>
    <t>OPERATOR ASSESSORIA E ANALISES AMBIENTAIS LTDA.</t>
  </si>
  <si>
    <t>00022416</t>
  </si>
  <si>
    <t>POLLEOTEK SERVICOS DE TELECOMUNICACAO LTDA</t>
  </si>
  <si>
    <t>13257956</t>
  </si>
  <si>
    <t>CS VINHEDO COMERCIO E SERVICOS EM CORREIAIS LTDA</t>
  </si>
  <si>
    <t>28595446</t>
  </si>
  <si>
    <t>AGENCIA JOB WORK SERVICOS TEMPORARIOS E TERCEIRIZADOS LTDA</t>
  </si>
  <si>
    <t>05565398</t>
  </si>
  <si>
    <t>SR INDUSTRIA DE CAIXAS E PAINEIS PARA INSTALACOES ELETRICAS LTDA</t>
  </si>
  <si>
    <t>25052138</t>
  </si>
  <si>
    <t>RAPIDO SARON TRANSPORTES E LOGISTICA LTDA</t>
  </si>
  <si>
    <t>29553984</t>
  </si>
  <si>
    <t>BIOFERTEC TECNOLOGIA DE FERTILIZANTES ORGANICOS E BIOLOGICOS LTDA</t>
  </si>
  <si>
    <t>13692072</t>
  </si>
  <si>
    <t>KDSHOP COMERCIO DE ELETRONICOS LTDA</t>
  </si>
  <si>
    <t>27607058</t>
  </si>
  <si>
    <t>FIRST POWERS SERVICOS ADMINISTRATIVOS LTDA</t>
  </si>
  <si>
    <t>01174955</t>
  </si>
  <si>
    <t>LANCHONETE HOTDOG LTDA</t>
  </si>
  <si>
    <t>03311882</t>
  </si>
  <si>
    <t>AUDIO CONTRACTORS SISTEMAS DE AUDIO E VIDEO LTDA</t>
  </si>
  <si>
    <t>33891455</t>
  </si>
  <si>
    <t>METALFER BRASIL COMERCIO VAREJISTA DE MATERIAL EM ACO LTDA</t>
  </si>
  <si>
    <t>17791850</t>
  </si>
  <si>
    <t>CONSTRUNICA CONSTRUTORA LTDA</t>
  </si>
  <si>
    <t>57621617</t>
  </si>
  <si>
    <t>LMB SERVICOS DE TELEMARKETING LTDA.</t>
  </si>
  <si>
    <t>15589008</t>
  </si>
  <si>
    <t>SABIA MORUMBI EMPREENDIMENTOS IMOBILIARIOS SPE LTDA</t>
  </si>
  <si>
    <t>13757021</t>
  </si>
  <si>
    <t>INOXFIT ACOS E METAIS LTDA.</t>
  </si>
  <si>
    <t>17676725</t>
  </si>
  <si>
    <t>CENTRAL MIX IMPORTACAO E EXPORTACAO  INDUSTRIA DE ALIMENTOS LTDA</t>
  </si>
  <si>
    <t>32450576</t>
  </si>
  <si>
    <t>BIBIENA ASSESSORIA E CONSULTORIA LTDA</t>
  </si>
  <si>
    <t>25475268</t>
  </si>
  <si>
    <t>PAVFLEX ASFALTO E COMERCIO LTDA</t>
  </si>
  <si>
    <t>17561118</t>
  </si>
  <si>
    <t>IAGES  INSTITUTO DE APOIO E GESTAO A SAUDE</t>
  </si>
  <si>
    <t>18593381</t>
  </si>
  <si>
    <t>F &amp; J COMERCIO DE BOLSAS E CALCADOS LTDA</t>
  </si>
  <si>
    <t>07583965</t>
  </si>
  <si>
    <t>CHANADU CENTRO DE BELEZA LTDA</t>
  </si>
  <si>
    <t>02349305</t>
  </si>
  <si>
    <t>KRIA TECNOLOGIA LTDA</t>
  </si>
  <si>
    <t>03058851</t>
  </si>
  <si>
    <t>MDR SERVICOS ESPECIALIZADOS LTDA</t>
  </si>
  <si>
    <t>39701670</t>
  </si>
  <si>
    <t>STZ SERVICOS LTDA</t>
  </si>
  <si>
    <t>15375696</t>
  </si>
  <si>
    <t>IN SAMPA COURIER ENTREGAS LTDA</t>
  </si>
  <si>
    <t>34253619</t>
  </si>
  <si>
    <t>ACALVE ENGENHARIA LTDA</t>
  </si>
  <si>
    <t>72972466</t>
  </si>
  <si>
    <t>HERCULANO RAMOS DO NASCIMENTO 03598529805</t>
  </si>
  <si>
    <t>23933601</t>
  </si>
  <si>
    <t>AGENCY RECRUTAMENTO ESPECIALIZADO LTDA</t>
  </si>
  <si>
    <t>21162968</t>
  </si>
  <si>
    <t>ELEFE CONSTRUTORA INCORPORADORA LTDA</t>
  </si>
  <si>
    <t>12381044</t>
  </si>
  <si>
    <t>LINEA SERVICOS DE ELETRICIDADE LTDA</t>
  </si>
  <si>
    <t>03927813</t>
  </si>
  <si>
    <t>MATRA ADMINISTRACAO E PARTICIPACOES  LTDA</t>
  </si>
  <si>
    <t>06225422</t>
  </si>
  <si>
    <t>MARCOS RODRIGUES DA COSTA LTDA</t>
  </si>
  <si>
    <t>20172447</t>
  </si>
  <si>
    <t>IBRAPHEL GRAFICA E EDITORA LTDA</t>
  </si>
  <si>
    <t>01660290</t>
  </si>
  <si>
    <t>LAND WORK ASSESSORIA EM MEDICINA E SEGURANCA OCUPACIONAL LTDA</t>
  </si>
  <si>
    <t>24366298</t>
  </si>
  <si>
    <t>BIAVA TRANSPORTES LTDA</t>
  </si>
  <si>
    <t>09185386</t>
  </si>
  <si>
    <t>RBT SERVICOS LTDA</t>
  </si>
  <si>
    <t>36973247</t>
  </si>
  <si>
    <t>BTB CRIATIVE SERVICOS DE PREPARACAO DE DOCUMENTOS LTDA</t>
  </si>
  <si>
    <t>23793299</t>
  </si>
  <si>
    <t>REALCE CONSULTORIA DE RECURSOS HUMANOS E TERCEIRIZACAO EMPRESARIAL LTDA</t>
  </si>
  <si>
    <t>15351763</t>
  </si>
  <si>
    <t>THILE LOCACAO E MANUTENCAO DE MAQUINAS POLIDORAS LTDA</t>
  </si>
  <si>
    <t>SC</t>
  </si>
  <si>
    <t>11478417</t>
  </si>
  <si>
    <t>YADOYA INDUSTRIAL LTDA.</t>
  </si>
  <si>
    <t>55194534</t>
  </si>
  <si>
    <t>RR &amp; F COMERCIO INTERMEDIACAO E PRESTACAO DE SERVICOS LTDA</t>
  </si>
  <si>
    <t>26238655</t>
  </si>
  <si>
    <t>FRULATTI DISTRIBUIDORA DE HORTIFRUTI LTDA</t>
  </si>
  <si>
    <t>17777757</t>
  </si>
  <si>
    <t>NAILTON JOSE DOS SANTOS GESSO</t>
  </si>
  <si>
    <t>10732297</t>
  </si>
  <si>
    <t>PERSONAL SERVICOS DE TRANSCRICAO DOCUMENTAL LTDA</t>
  </si>
  <si>
    <t>14025424</t>
  </si>
  <si>
    <t>FIVE STAR SERVICOS ADMINISTRATIVOS LTDA</t>
  </si>
  <si>
    <t>35521163</t>
  </si>
  <si>
    <t>AMARAL GURGEL ADVOGADOS</t>
  </si>
  <si>
    <t>60738663</t>
  </si>
  <si>
    <t>AMBIENTAL INDUSTRIA E COMERCIO DE PALLETS LTDA</t>
  </si>
  <si>
    <t>17687353</t>
  </si>
  <si>
    <t>TRANSLOGISTICA ARMAZEM GERAL E TRANSPORTE LTDA</t>
  </si>
  <si>
    <t>19977987</t>
  </si>
  <si>
    <t>ACRUX CALCADOS LTDA</t>
  </si>
  <si>
    <t>02395462</t>
  </si>
  <si>
    <t>NG SERVICOS DE APOIO ADMINISTRATIVO E COBRANCAS LTDA</t>
  </si>
  <si>
    <t>06218890</t>
  </si>
  <si>
    <t>SOUZA &amp; ZEQUIM MANUTENCOES LTDA</t>
  </si>
  <si>
    <t>13080465</t>
  </si>
  <si>
    <t>HAGEN EMPREENDIMENTOS E PARTICIPACOES LTDA.</t>
  </si>
  <si>
    <t>67755181</t>
  </si>
  <si>
    <t>SENIOR PROTECAO CONTRA INCENDIO LTDA.</t>
  </si>
  <si>
    <t>03259032</t>
  </si>
  <si>
    <t>JHL COMERCIO DE ARTIGOS DE ILUMINACAO EIRELI</t>
  </si>
  <si>
    <t>19982259</t>
  </si>
  <si>
    <t>E.V.CORTEZ AUTOCENTER LTDA</t>
  </si>
  <si>
    <t>21196437</t>
  </si>
  <si>
    <t>GCP SOLUCOES INTEGRADAS CONSULTORIA E GESTAO EM EFICIENCIA LTDA</t>
  </si>
  <si>
    <t>19422994</t>
  </si>
  <si>
    <t>DPA ADEGA E TABACARIA LTDA</t>
  </si>
  <si>
    <t>39527498</t>
  </si>
  <si>
    <t>GAV NOVA SAO PAULO ASSESSORIA EMPRESARIAL EIRELI</t>
  </si>
  <si>
    <t>23504537</t>
  </si>
  <si>
    <t>COLORADO TEMPERADOS FORROS E DIVISORIAS LTDA</t>
  </si>
  <si>
    <t>06115582</t>
  </si>
  <si>
    <t>LACERDA SISTEMAS DE ENERGIA LTDA.</t>
  </si>
  <si>
    <t>02699847</t>
  </si>
  <si>
    <t>BAP COMERCIO DE SUCATAS LTDA</t>
  </si>
  <si>
    <t>03457577</t>
  </si>
  <si>
    <t>QUINTANA 922 EMBALAGENS E PRODUTOS SIDERURGICOS LTDA</t>
  </si>
  <si>
    <t>39894778</t>
  </si>
  <si>
    <t>GUARU INDUSTRIA E COMERCIO DE PECAS AUTOMOTIVAS LTDA</t>
  </si>
  <si>
    <t>22206714</t>
  </si>
  <si>
    <t>C.R.S.MINDS:CONSERTOSREPAROS E SERVICOS DE INSTALACOES E MANUTENCAO LTDA</t>
  </si>
  <si>
    <t>16582102</t>
  </si>
  <si>
    <t>GRG COMERCIO IMPORTADORA E EXPORTADORA DE EQUIPAMENTOS REPROGRAFICOS SOCIEDADE LIMITADA</t>
  </si>
  <si>
    <t>03737249</t>
  </si>
  <si>
    <t>MIB PRODUTOS GRAFICOS LTDA</t>
  </si>
  <si>
    <t>09391686</t>
  </si>
  <si>
    <t>FENIX INDUSTRIA E COMERCIO DE ACESSORIOS PARA O LAR LTDA</t>
  </si>
  <si>
    <t>14001263</t>
  </si>
  <si>
    <t>MAR SERVICE SERVICOS DE ALIMENTACAO E COMERCIO LTDA</t>
  </si>
  <si>
    <t>20696658</t>
  </si>
  <si>
    <t>EMPIRE IMPORTADORA LTDA</t>
  </si>
  <si>
    <t>24365459</t>
  </si>
  <si>
    <t>RECOMPENSE COMERCIO INTERMEDIACAO E REPRESENTACOES DE NEGOCIOS LTDA</t>
  </si>
  <si>
    <t>12228845</t>
  </si>
  <si>
    <t>OPUS OPCOES PAPEIS SOLUCOES LTDA</t>
  </si>
  <si>
    <t>74395450</t>
  </si>
  <si>
    <t>GRAMTOK DISTRIBUICAO E LOGISTICA LTDA</t>
  </si>
  <si>
    <t>27483260</t>
  </si>
  <si>
    <t>AVELAR COUTO EMPREENDIMENTOS LTDA</t>
  </si>
  <si>
    <t>18534591</t>
  </si>
  <si>
    <t>MM INOX LTDA</t>
  </si>
  <si>
    <t>11979164</t>
  </si>
  <si>
    <t>STEEL LION COMERCIO DE METAIS LTDA</t>
  </si>
  <si>
    <t>22780935</t>
  </si>
  <si>
    <t>INDY MONTAGENS INDUSTRIAIS LTDA</t>
  </si>
  <si>
    <t>24103972</t>
  </si>
  <si>
    <t>SPORT CLUB CORINTHIANS PAULISTA</t>
  </si>
  <si>
    <t>61902722</t>
  </si>
  <si>
    <t>NPL ENGENHARIA S.A.</t>
  </si>
  <si>
    <t>64667728</t>
  </si>
  <si>
    <t>VMT TELECOMUNICACOES LTDA</t>
  </si>
  <si>
    <t>05828732</t>
  </si>
  <si>
    <t>CRIA SIM PRODUTOS DE HIGIENE LTDA.</t>
  </si>
  <si>
    <t>05975111</t>
  </si>
  <si>
    <t>IBCINDUSTRIA BRASILEIRA DE CIGARROS LTDA</t>
  </si>
  <si>
    <t>20901675</t>
  </si>
  <si>
    <t>Receita da dívida ativa - PIS | Receita da dívida ativa - IRRF | IPI - Receita da dívida ativa</t>
  </si>
  <si>
    <t>AJUIZADA_SEM_GAR|COBRANCA|RETOMAR_AJUIZ</t>
  </si>
  <si>
    <t>GP  GUARDA PATRIMONIAL DE SAO PAULO LTDA.</t>
  </si>
  <si>
    <t>50087022</t>
  </si>
  <si>
    <t>Receita da dívida ativa - IRRF | Receita da dívida ativa - Multa - CLT | R D Ativa - Contribuição Previdenciária Segurados</t>
  </si>
  <si>
    <t>L.A.F. DO BRASIL INDUSTRIA DE CABOS E FIOS GRANULADOS LTDA</t>
  </si>
  <si>
    <t>11328730</t>
  </si>
  <si>
    <t>OCEANBRASIL COMERCIO DE PRODUTOS DESCARTAVEIS LTDA</t>
  </si>
  <si>
    <t>18740979</t>
  </si>
  <si>
    <t>INDUSTRIAS ARTEB LTDA</t>
  </si>
  <si>
    <t>62291380</t>
  </si>
  <si>
    <t>Receita da dívida ativa - IRPJ | Receita da dívida ativa - IRRF | Receita da dívida ativa - Multa - CLT</t>
  </si>
  <si>
    <t>MAXIM ADMINISTRACAO E PARTICIPACOES LTDA</t>
  </si>
  <si>
    <t>39032453</t>
  </si>
  <si>
    <t>INDUSTRIA DE BEBIDAS PIRASSUNUNGA LTDA</t>
  </si>
  <si>
    <t>58551326</t>
  </si>
  <si>
    <t>Receita da dívida ativa - IRRF | IPI - Receita da dívida ativa | R D Ativa - Contribuição Previdenciária Segurados</t>
  </si>
  <si>
    <t>RAMOS &amp; SILVA SOLUCOES EM NEGOCIOS LTDA</t>
  </si>
  <si>
    <t>07625729</t>
  </si>
  <si>
    <t>COMERCIAL DELTA PONTO CERTO LTDA</t>
  </si>
  <si>
    <t>62488937</t>
  </si>
  <si>
    <t>Receita da dívida ativa - PIS | Receita da dívida ativa - Outras | Receita da dívida ativa - COFINS</t>
  </si>
  <si>
    <t>INDUSTRIA DE PRODUTOS ALIMENTICIOS CORY LTDA</t>
  </si>
  <si>
    <t>51665073</t>
  </si>
  <si>
    <t>Receita da dívida ativa - PIS | IPI - Receita da dívida ativa | Receita da dívida ativa - Multa - CLT</t>
  </si>
  <si>
    <t>NPN CONSTRUCOES S.A.</t>
  </si>
  <si>
    <t>02763210</t>
  </si>
  <si>
    <t>ALTERNATIVA SERVICOS E TERCEIRIZACAO EM GERAL LTDA</t>
  </si>
  <si>
    <t>68000199</t>
  </si>
  <si>
    <t>Receita da dívida ativa - PIS | Receita da dívida ativa - COFINS | R D Ativa - Contribuição Previdenciária Segurados</t>
  </si>
  <si>
    <t>CPA DISTRIBUIDORA DE PRODUTOS INDUSTRIAIS EIRELI</t>
  </si>
  <si>
    <t>49292394</t>
  </si>
  <si>
    <t>DUNBAR SERVICOS DE SEGURANCA  EIRELI</t>
  </si>
  <si>
    <t>13649411</t>
  </si>
  <si>
    <t>Receita da dívida ativa - Multa - CLT | R D Ativa - Contribuição Empresa/Empregador | R D Ativa - Contribuição Terceiros - Salário Educação</t>
  </si>
  <si>
    <t>CRC  CENTRAL DE RECEBIMENTO DE CHEQUES SS LTDA.</t>
  </si>
  <si>
    <t>08831108</t>
  </si>
  <si>
    <t>THERMOGLASS VIDROS LTDA</t>
  </si>
  <si>
    <t>48254858</t>
  </si>
  <si>
    <t>INSTITUTO DE CIENCIA E EDUCACAO DE SAO PAULO</t>
  </si>
  <si>
    <t>58252636</t>
  </si>
  <si>
    <t>Receita da dívida ativa - IOF | Receita da dívida ativa - IRRF | R D Ativa - Contribuição Previdenciária Sobre Receita Bruta</t>
  </si>
  <si>
    <t>PASSAREDO TRANSPORTES AEREOS S.A</t>
  </si>
  <si>
    <t>00512777</t>
  </si>
  <si>
    <t>Receita da dívida ativa - PIS | Receita da dívida ativa - IRRF | Receita da dívida ativa - Multa - CLT</t>
  </si>
  <si>
    <t>TRANSUNIAO TRANSPORTES SA</t>
  </si>
  <si>
    <t>19224852</t>
  </si>
  <si>
    <t>Receita da dívida ativa - IRRF | R D Ativa - Contribuição Previdenciária Sobre Receita Bruta | R D Ativa - Contribuição Previdenciária Segurados</t>
  </si>
  <si>
    <t>AJUIZADA_SEM_GAR|COBRANCA|OUTROS|RETOMAR_AJUIZ</t>
  </si>
  <si>
    <t>AVDV ESTETICA LTDA</t>
  </si>
  <si>
    <t>31237773</t>
  </si>
  <si>
    <t>COOPS SAUDE  COOPERATIVA DOS PROFISSIONAIS NA AREA DA SAUDE</t>
  </si>
  <si>
    <t>06854651</t>
  </si>
  <si>
    <t>R D Ativa - Contribuição Previdenciária Segurados | R D Ativa -Multa Isolada Compensação Previdenciária Indevida | R D Ativa - Glosa de Compensação Previdenciária</t>
  </si>
  <si>
    <t>ROTELE LIMITADA</t>
  </si>
  <si>
    <t>33778846</t>
  </si>
  <si>
    <t>NUTRIPLUS ALIMENTACAO E TECNOLOGIA SA</t>
  </si>
  <si>
    <t>49254634</t>
  </si>
  <si>
    <t>EMPRESA BRASILEIRA DE SERVICOS GERAIS LTDA</t>
  </si>
  <si>
    <t>64162795</t>
  </si>
  <si>
    <t>FEREZIN  MANUTENCAO E MONTAGEM INDUSTRIAL LTDA</t>
  </si>
  <si>
    <t>14083821</t>
  </si>
  <si>
    <t>PLASTIT APOIO OPERACIONAL EIRELI</t>
  </si>
  <si>
    <t>14607588</t>
  </si>
  <si>
    <t>COMATIC COMERCIO E SERVICOS LTDA</t>
  </si>
  <si>
    <t>59231555</t>
  </si>
  <si>
    <t>LABOGEN SA QUIMICA FINA E BIOTECNOLOGIA</t>
  </si>
  <si>
    <t>58092297</t>
  </si>
  <si>
    <t>NOVA  INJECAO SOB PRESSAO E COMERCIO DE PECAS INDUSTRIAIS LTDA</t>
  </si>
  <si>
    <t>06931598</t>
  </si>
  <si>
    <t>Receita da dívida ativa - PIS | Receita da dívida ativa - IRPJ | IPI - Receita da dívida ativa</t>
  </si>
  <si>
    <t>APARECIDA EMBALAGENS SAO PAULO LTDA</t>
  </si>
  <si>
    <t>05394454</t>
  </si>
  <si>
    <t>CREDIT CASH ASSESSORIA FINANCEIRA LTDA</t>
  </si>
  <si>
    <t>03387062</t>
  </si>
  <si>
    <t>BARAO DE SERRO AZUL TRANSPORTE LTDA</t>
  </si>
  <si>
    <t>31332176</t>
  </si>
  <si>
    <t>VISAR TRANSPORTES LTDA</t>
  </si>
  <si>
    <t>02486147</t>
  </si>
  <si>
    <t>HOSPITAL SAO LUCAS DE SANTOS LTDA</t>
  </si>
  <si>
    <t>58213380</t>
  </si>
  <si>
    <t>PROL STAFF LTDA.</t>
  </si>
  <si>
    <t>31651490</t>
  </si>
  <si>
    <t>Receita da dívida ativa - PIS | Receita da dívida ativa - CSLL | Receita da dívida ativa - Multa - CLT</t>
  </si>
  <si>
    <t>BLUE ANGELS SEGURANCA PRIVADA E TRANSPORTE DE VALORES LTDA</t>
  </si>
  <si>
    <t>01566128</t>
  </si>
  <si>
    <t>MOVENT AUTOMOTIVE INDUSTRIA E COMERCIO DE AUTOPECAS LTDA</t>
  </si>
  <si>
    <t>61091963</t>
  </si>
  <si>
    <t>WIREX CABLE S.A</t>
  </si>
  <si>
    <t>66007857</t>
  </si>
  <si>
    <t>ABBC  ASSOCIACAO BRASILEIRA DE BENEFICENCIA COMUNITARIA</t>
  </si>
  <si>
    <t>09095412</t>
  </si>
  <si>
    <t>GK 108 INDUSTRIAL DE PARTES DE AUTOPECAS LTDA</t>
  </si>
  <si>
    <t>06879489</t>
  </si>
  <si>
    <t>VIKSTAR SERVICES TECHNOLOGY S.A.</t>
  </si>
  <si>
    <t>08075274</t>
  </si>
  <si>
    <t>Receita da dívida ativa - IRRF | Receita da dívida ativa - Multa - CLT | Receita da dívida ativa - COFINS</t>
  </si>
  <si>
    <t>I.C.A INDUSTRIA COMERCIO E LOGISTICA LTDA</t>
  </si>
  <si>
    <t>11310764</t>
  </si>
  <si>
    <t>ASSOCIACAO METROPOLITANA DE GESTAO  AMG</t>
  </si>
  <si>
    <t>07400978</t>
  </si>
  <si>
    <t>CYBELAR COMERCIO E INDUSTRIA LTDA</t>
  </si>
  <si>
    <t>72456809</t>
  </si>
  <si>
    <t>PANORAMA FUNDICAO DE METAIS LTDA</t>
  </si>
  <si>
    <t>62603733</t>
  </si>
  <si>
    <t>SALES TERCEIRIZACAO LTDA</t>
  </si>
  <si>
    <t>34825197</t>
  </si>
  <si>
    <t>NVH TERCEIRIZACAO DE SERVICOS LTDA</t>
  </si>
  <si>
    <t>07253582</t>
  </si>
  <si>
    <t>COMERCIO DE FERRO AREVALO &amp; JUNIOR LTDA</t>
  </si>
  <si>
    <t>52009693</t>
  </si>
  <si>
    <t>EMBU ECOLOGICA E AMBIENTAL LTDA</t>
  </si>
  <si>
    <t>12505853</t>
  </si>
  <si>
    <t>NATARI ALIMENTOS LTDA</t>
  </si>
  <si>
    <t>10381139</t>
  </si>
  <si>
    <t>Receita da dívida ativa - Imposto de Importação | Receita da dívida ativa - Outras</t>
  </si>
  <si>
    <t>MZ NEGOCIOS ADMINISTRATIVOS LTDA</t>
  </si>
  <si>
    <t>22504346</t>
  </si>
  <si>
    <t>SALGUEIRO CONSTRUCOES S.A</t>
  </si>
  <si>
    <t>10788628</t>
  </si>
  <si>
    <t>TRANSPORTADORA AMERICANA S.A.</t>
  </si>
  <si>
    <t>43244631</t>
  </si>
  <si>
    <t>METAL WIRE METALURGICA LTDA</t>
  </si>
  <si>
    <t>08968756</t>
  </si>
  <si>
    <t>DESTAKE SERVICOS TERCEIRIZADOS LTDA</t>
  </si>
  <si>
    <t>04024325</t>
  </si>
  <si>
    <t>FPC INDUSTRIA METALURGICA LTDA</t>
  </si>
  <si>
    <t>59682757</t>
  </si>
  <si>
    <t>MALTA LIGAS METALICAS LTDA</t>
  </si>
  <si>
    <t>09123893</t>
  </si>
  <si>
    <t>ATENTO SAO PAULO SERVICOS DE SEGURANCA PATRIMONIAL LTDA</t>
  </si>
  <si>
    <t>06069276</t>
  </si>
  <si>
    <t>CMA  CONSULTORIA METODOS ASSESSORIA E MERCANTIL S.A.</t>
  </si>
  <si>
    <t>43819978</t>
  </si>
  <si>
    <t>ITALICA SAUDE LTDA</t>
  </si>
  <si>
    <t>01560138</t>
  </si>
  <si>
    <t>COTIA AMBIENTAL LTDA</t>
  </si>
  <si>
    <t>12538448</t>
  </si>
  <si>
    <t>SPPBRASIL COMERCIO DE BEBIDAS EM GERAL LTDA</t>
  </si>
  <si>
    <t>32170109</t>
  </si>
  <si>
    <t>CONCESSAO AMBIENTAL JACAREI LTDA.</t>
  </si>
  <si>
    <t>10673156</t>
  </si>
  <si>
    <t>MEGAPLAST IMPORTACAO E EXPORTACAO LTDA</t>
  </si>
  <si>
    <t>22173253</t>
  </si>
  <si>
    <t>MGK SOLUCOES INDUSTRIAIS PARA CALDEIRARIA LTDA</t>
  </si>
  <si>
    <t>30418405</t>
  </si>
  <si>
    <t>GARDE SOLUCOES E TRADE LTDA</t>
  </si>
  <si>
    <t>27511478</t>
  </si>
  <si>
    <t>SETEC TECNOLOGIA LTDA</t>
  </si>
  <si>
    <t>61413423</t>
  </si>
  <si>
    <t>REAK SEGURANCA E VIGILANCIA PATRIMONIAL LTDA</t>
  </si>
  <si>
    <t>10928126</t>
  </si>
  <si>
    <t>AMEPLAN ASSISTENCIA MEDICA PLANEJADA LTDA.</t>
  </si>
  <si>
    <t>67839969</t>
  </si>
  <si>
    <t>MULTIMEX SA</t>
  </si>
  <si>
    <t>04289494</t>
  </si>
  <si>
    <t>TERMOTECNICA LTDA</t>
  </si>
  <si>
    <t>83636019</t>
  </si>
  <si>
    <t>SALES EQUIPAMENTOS E PRODUTOS DE HIGIENE PROFISSIONAL LTDA</t>
  </si>
  <si>
    <t>10290557</t>
  </si>
  <si>
    <t>MALOSSO BIOENERGIA S.A</t>
  </si>
  <si>
    <t>49976251</t>
  </si>
  <si>
    <t>COMERCIAL LP IMPORTACAO E EXPORTACAO LTDA</t>
  </si>
  <si>
    <t>16714846</t>
  </si>
  <si>
    <t>TECHNOPAPER EMBALAGENS DE PAPEL LTDA</t>
  </si>
  <si>
    <t>97547022</t>
  </si>
  <si>
    <t>C.L.N. SOLUCOES EM ALIMENTACAO LTDA</t>
  </si>
  <si>
    <t>14055816</t>
  </si>
  <si>
    <t>NOVALATA EMBALAGENS PERSONALIZADAS LTDA</t>
  </si>
  <si>
    <t>74396318</t>
  </si>
  <si>
    <t>IPI - Receita da dívida ativa | R D Ativa - Contribuição Empresa/Empregador | R D Ativa - Glosa de Compensação Previdenciária</t>
  </si>
  <si>
    <t>ALPES DISTRIBUIDORA DE PETROLEO LTDA</t>
  </si>
  <si>
    <t>10354704</t>
  </si>
  <si>
    <t>GARCIA &amp; OLIVEIRA COSMETICOS LTDA</t>
  </si>
  <si>
    <t>12222702</t>
  </si>
  <si>
    <t>SEQUOIA LOGISTICA E TRANSPORTES S.A</t>
  </si>
  <si>
    <t>01599101</t>
  </si>
  <si>
    <t>STRATEGIC SECURITY PROTECAO PATRIMONIALLTDA</t>
  </si>
  <si>
    <t>05345091</t>
  </si>
  <si>
    <t>ALERTA SERVICOS DE SEGURANCA LTDA</t>
  </si>
  <si>
    <t>62802285</t>
  </si>
  <si>
    <t>Receita da dívida ativa - Multa - CLT | R D Ativa - Contribuição Empresa/Empregador | R D Ativa - Contribuição Risco Ambiental/Aposent Especial</t>
  </si>
  <si>
    <t>C &amp; K CONSTRUCOES LTDA</t>
  </si>
  <si>
    <t>11275768</t>
  </si>
  <si>
    <t>INBRATERRESTRE INDUSTRIA E COMERCIO DE MATERIAIS DE SEGURANCA LTDA.</t>
  </si>
  <si>
    <t>12887936</t>
  </si>
  <si>
    <t>ENOB ENGENHARIA AMBIENTAL LTDA.</t>
  </si>
  <si>
    <t>49499106</t>
  </si>
  <si>
    <t>MR IMPORTACAO E EXPORTACAO LTDA</t>
  </si>
  <si>
    <t>11179794</t>
  </si>
  <si>
    <t>HOSPITAL E MATERNIDADE VIDAS LTDA.</t>
  </si>
  <si>
    <t>96534300</t>
  </si>
  <si>
    <t>CENTRO MANUFATUREIRO DO ACO LTDA</t>
  </si>
  <si>
    <t>04565265</t>
  </si>
  <si>
    <t>FIGWAL TRANSPORTES INTERNACIONAIS LTDA</t>
  </si>
  <si>
    <t>62145008</t>
  </si>
  <si>
    <t>TRIADSOFT CONSULTORIA ASSESSORIA COM INFORMATICA LTDA</t>
  </si>
  <si>
    <t>68448943</t>
  </si>
  <si>
    <t>Receita da dívida ativa - IRPJ | Receita da dívida ativa - IRRF | R D Ativa - Contribuição Previdenciária Sobre Receita Bruta</t>
  </si>
  <si>
    <t>ASSOCIACAO ATLETICA PONTE PRETA</t>
  </si>
  <si>
    <t>46125175</t>
  </si>
  <si>
    <t>Receita da dívida ativa - IRRF | R D Ativa - Contribuição Previdenciária Segurados | R D Ativa - Contribuição Terceiros - Salário Educação</t>
  </si>
  <si>
    <t>AJUIZADA_SEM_GAR|OUTROS|RETOMAR_AJUIZ</t>
  </si>
  <si>
    <t>MMS  SP INDUSTRIA E COMERCIO DE PLASTICOS LTDA</t>
  </si>
  <si>
    <t>06149977</t>
  </si>
  <si>
    <t>BALBINOS AGROINDUSTRIAL LTDA</t>
  </si>
  <si>
    <t>12052144</t>
  </si>
  <si>
    <t>MIB INDUSTRIA E COMERCIO DE CARROCERIAS LTDA</t>
  </si>
  <si>
    <t>07441922</t>
  </si>
  <si>
    <t>PROCARTA SERVICOS DE INFORMATICA LTDA</t>
  </si>
  <si>
    <t>65699704</t>
  </si>
  <si>
    <t>R D Ativa - Contribuição Terceiros - Salário Educação | R D Ativa -Multa Isolada Compensação Previdenciária Indevida | R D Ativa - Glosa de Compensação Previdenciária</t>
  </si>
  <si>
    <t>QUALLY PELES LTDA.</t>
  </si>
  <si>
    <t>05841957</t>
  </si>
  <si>
    <t>IRMANDADE DA SANTA CASA DE MISERICORDIA DE BARIRI</t>
  </si>
  <si>
    <t>44690238</t>
  </si>
  <si>
    <t>R D Ativa - Contribuição Previdenciária Segurados | R D Ativa - Contribuição Risco Ambiental/Aposent Especial | R D Ativa - Contribuição Terceiros - Salário Educação</t>
  </si>
  <si>
    <t>CONFATEX IMPORTACAO E EXPORTACAO LTDA</t>
  </si>
  <si>
    <t>04582739</t>
  </si>
  <si>
    <t>MASTRA INDUSTRIA E COMERCIO LTDA</t>
  </si>
  <si>
    <t>51476109</t>
  </si>
  <si>
    <t>CCM INDUSTRIA COMERCIO IMPORTACAO E EXPORTACAO LTDA</t>
  </si>
  <si>
    <t>04165003</t>
  </si>
  <si>
    <t>FUSION SERVICOS ESPECIAIS LTDA</t>
  </si>
  <si>
    <t>13661825</t>
  </si>
  <si>
    <t>COLT SERVICOS LTDA</t>
  </si>
  <si>
    <t>04081577</t>
  </si>
  <si>
    <t>RECONLOG LTDA</t>
  </si>
  <si>
    <t>97528102</t>
  </si>
  <si>
    <t>INTERGRIFFES NORDESTE INDUSTRIA DE CONFECCOES LTDA</t>
  </si>
  <si>
    <t>03813485</t>
  </si>
  <si>
    <t>PADO SA INDUSTRIAL COMERCIAL E IMPORTADORA</t>
  </si>
  <si>
    <t>61144150</t>
  </si>
  <si>
    <t>AJUIZADA_SEM_GAR|COBRANCA|OUTROS|SUSPENSA</t>
  </si>
  <si>
    <t>CANA BRAVA TRANSPORTE E COMERCIO LTDA</t>
  </si>
  <si>
    <t>60664356</t>
  </si>
  <si>
    <t>NEWAGE INDUSTRIA DE BEBIDAS LTDA.</t>
  </si>
  <si>
    <t>01307936</t>
  </si>
  <si>
    <t>TBLV COMERCIO IMPORTACAO E EXPORTACAO DE PAPEIS LTDA.</t>
  </si>
  <si>
    <t>04155947</t>
  </si>
  <si>
    <t>C.L.B.  CAMPINAS TEXTIL  EIRELI</t>
  </si>
  <si>
    <t>20041681</t>
  </si>
  <si>
    <t>MONDELLI INDUSTRIA DE ALIMENTOS S.A.</t>
  </si>
  <si>
    <t>45007630</t>
  </si>
  <si>
    <t>ITAPEVI EMBALAGENS LTDA</t>
  </si>
  <si>
    <t>14277182</t>
  </si>
  <si>
    <t>INDUSTRIA MECANICA SAMOT LTDA</t>
  </si>
  <si>
    <t>56912124</t>
  </si>
  <si>
    <t>ACEFLEX CONTENTORES FLEXIVEIS LTDA</t>
  </si>
  <si>
    <t>16101500</t>
  </si>
  <si>
    <t>IRMAOS PORFIRIO LTDA</t>
  </si>
  <si>
    <t>04543651</t>
  </si>
  <si>
    <t>Receita da dívida ativa - PIS | Receita da dívida ativa - IRPJ | Receita da dívida ativa - Multa - CLT</t>
  </si>
  <si>
    <t>TROCAFONE S.A.</t>
  </si>
  <si>
    <t>20553221</t>
  </si>
  <si>
    <t>GLOBALPACK PLASTICASE EMBALAGENS PLASTICAS S.A.</t>
  </si>
  <si>
    <t>19696456</t>
  </si>
  <si>
    <t>COMERCIAL QZ DE ALIMENTOS LTDA</t>
  </si>
  <si>
    <t>15920066</t>
  </si>
  <si>
    <t>NIAGARA INDUSTRIA E COMERCIO DE VALVULAS LTDA</t>
  </si>
  <si>
    <t>33500612</t>
  </si>
  <si>
    <t>SOCIEDADE EDUCACIONAL IESP  SAO PAULO LTDA.</t>
  </si>
  <si>
    <t>63083869</t>
  </si>
  <si>
    <t>AMAVITA DISTRIBUIDORA DE ALIMENTOS LTDA</t>
  </si>
  <si>
    <t>15153534</t>
  </si>
  <si>
    <t>DDS INDUSTRIA E COMERCIO DE MOVEIS E ESTOFADOS LTDA</t>
  </si>
  <si>
    <t>07430082</t>
  </si>
  <si>
    <t>DTC TRADING LTDA</t>
  </si>
  <si>
    <t>05448850</t>
  </si>
  <si>
    <t>Receita da dívida ativa - CSLL | Receita da dívida ativa - IRRF | IPI - Receita da dívida ativa</t>
  </si>
  <si>
    <t>O.V. COMERCIO DE CONFECCOES LTDA</t>
  </si>
  <si>
    <t>11746273</t>
  </si>
  <si>
    <t>FRIGORIFICO AVICOLA GUARANTA LTDA</t>
  </si>
  <si>
    <t>67814145</t>
  </si>
  <si>
    <t>FABMOV COBRANCAS LTDA</t>
  </si>
  <si>
    <t>10174623</t>
  </si>
  <si>
    <t>BSB PRODUTORA DE EQUIPAMENTOS DE PROTECAO INDIVIDUAL S.A.</t>
  </si>
  <si>
    <t>10472968</t>
  </si>
  <si>
    <t>Receita da dívida ativa - PIS | Receita da dívida ativa - IOF | Receita da dívida ativa - COFINS</t>
  </si>
  <si>
    <t>GRAN PETRO DISTRIBUIDORA DE COMBUSTIVEIS LTDA</t>
  </si>
  <si>
    <t>07135653</t>
  </si>
  <si>
    <t>HORIZONTE EXPRESS TRANSPORTES LTDA</t>
  </si>
  <si>
    <t>03965584</t>
  </si>
  <si>
    <t>NORTEL NETWORKS TELECOMUNICACOES DO BRASIL LTDA.</t>
  </si>
  <si>
    <t>67807859</t>
  </si>
  <si>
    <t>Receita da dívida ativa - PIS | Receita da dívida ativa - CSLL | IPI - Receita da dívida ativa</t>
  </si>
  <si>
    <t>INSTITUTO MUNICIPAL DE PREVIDENCIA DE CAMPO GRANDE</t>
  </si>
  <si>
    <t>03514189</t>
  </si>
  <si>
    <t>Receita da dívida ativa - PASEP | R D Ativa - Multa Isolada</t>
  </si>
  <si>
    <t>SIQUEIRA CASTRO  ADVOGADOS</t>
  </si>
  <si>
    <t>04824890</t>
  </si>
  <si>
    <t>METALURGICA GOLIN SA</t>
  </si>
  <si>
    <t>49034275</t>
  </si>
  <si>
    <t>Receita da dívida ativa - CSLL | Receita da dívida ativa - IRPJ | R D Ativa - Contribuição Previdenciária Segurados</t>
  </si>
  <si>
    <t>ENGECAP THREE CONSTRUCAO LTDA</t>
  </si>
  <si>
    <t>17117617</t>
  </si>
  <si>
    <t>FERNANDES REPRESENTACAO COMERCIAL LTDA</t>
  </si>
  <si>
    <t>40748599</t>
  </si>
  <si>
    <t>PACKSEVEN  INDUSTRIA E COMERCIO LTDA</t>
  </si>
  <si>
    <t>01352926</t>
  </si>
  <si>
    <t>Receita da dívida ativa - CSLL | Receita da dívida ativa - COFINS | R D Ativa - Contribuição Empresa/Empregador</t>
  </si>
  <si>
    <t>VEX LOGISTICA E TRANSPORTES LTDA</t>
  </si>
  <si>
    <t>03234748</t>
  </si>
  <si>
    <t>RP DE CAMPINAS COMERCIO DE CARNES E DERIVADOS LTDA</t>
  </si>
  <si>
    <t>04317184</t>
  </si>
  <si>
    <t>EDR COMERCIO IMPORTACAO E EXPORTACAO DE POLIMEROS EIRELI</t>
  </si>
  <si>
    <t>02567761</t>
  </si>
  <si>
    <t>BRAVOX S A INDUSTRIA E COMERCIO ELETRONICO</t>
  </si>
  <si>
    <t>60854833</t>
  </si>
  <si>
    <t>R GUIMARAES CONSTRUTORA LTDA</t>
  </si>
  <si>
    <t>19065699</t>
  </si>
  <si>
    <t>TAG MENSAGERIA TRANSPORTES E SERVICOS LTDA</t>
  </si>
  <si>
    <t>13970839</t>
  </si>
  <si>
    <t>R D Ativa - Simples Nacional | R D Ativa - Contribuição Empresa/Empregador | R D Ativa - Contribuição Risco Ambiental/Aposent Especial</t>
  </si>
  <si>
    <t>SUPRICEL LOGISTICA LTDA.</t>
  </si>
  <si>
    <t>03077452</t>
  </si>
  <si>
    <t>M.P.F. NOVA UNIAO ALIMENTOS LTDA</t>
  </si>
  <si>
    <t>07172011</t>
  </si>
  <si>
    <t>ASK TRADING IMPORTACAO E EXPORTACAO LTDA</t>
  </si>
  <si>
    <t>08335198</t>
  </si>
  <si>
    <t>ART LINE COMERCIO DE EMBALAGENS PLASTICAS LTDA</t>
  </si>
  <si>
    <t>01455222</t>
  </si>
  <si>
    <t>ALIANCA METALURGICA S.A.</t>
  </si>
  <si>
    <t>61143632</t>
  </si>
  <si>
    <t>AMAKHA INTERMEDIACOES DE NEGOCIOS LTDA.</t>
  </si>
  <si>
    <t>33167204</t>
  </si>
  <si>
    <t>ITAPEMIRIM TRANSPORTES AEREOS LTDA</t>
  </si>
  <si>
    <t>02907387</t>
  </si>
  <si>
    <t>MONGEL VENDAS REPAROS E LOCACAO DE GUINDASTES LTDA</t>
  </si>
  <si>
    <t>06172337</t>
  </si>
  <si>
    <t>QUARTZ SERVICOS GERAIS LTDA</t>
  </si>
  <si>
    <t>02249492</t>
  </si>
  <si>
    <t>PRO NOVA DISTRIBUIDORA E COMERCIO DE COSMETICOS LTDA</t>
  </si>
  <si>
    <t>21998451</t>
  </si>
  <si>
    <t>PETROBALL DISTRIBUIDORA DE PETROLEO LTDA.</t>
  </si>
  <si>
    <t>02431337</t>
  </si>
  <si>
    <t>Receita da dívida ativa - PIS | R D Ativa - Multa Isolada</t>
  </si>
  <si>
    <t>AMAKHA PARIS COMERCIO DE PRODUTOS DE PERFUMARIA LTDA</t>
  </si>
  <si>
    <t>28707475</t>
  </si>
  <si>
    <t>GLOBAL GESTAO EM SAUDE S.A.</t>
  </si>
  <si>
    <t>10375666</t>
  </si>
  <si>
    <t>GRESSIT REVESTIMENTOS INDUSTRIA E COMERCIO LTDA.</t>
  </si>
  <si>
    <t>62708862</t>
  </si>
  <si>
    <t>ORION TRADING LTDA</t>
  </si>
  <si>
    <t>01736714</t>
  </si>
  <si>
    <t>GPS LOGISTICA E GERENCIAMENTO DE RISCOS S.A.</t>
  </si>
  <si>
    <t>01000786</t>
  </si>
  <si>
    <t>ALPITEL BRASIL IMPLANTACOES DE SISTEMAS LTDA</t>
  </si>
  <si>
    <t>19045238</t>
  </si>
  <si>
    <t>ZEKAMETAL METALURGICA LTDA</t>
  </si>
  <si>
    <t>23817173</t>
  </si>
  <si>
    <t>BRIC COMPONENTES ELETRONICOS UNIPESSOAL LTDA</t>
  </si>
  <si>
    <t>18915796</t>
  </si>
  <si>
    <t>SELETA SOCIEDADE CARITATIVA E HUMANITARIA</t>
  </si>
  <si>
    <t>15452212</t>
  </si>
  <si>
    <t>LATINNA COMERCIO DE IMPORTACAO E EXPORTACAO EIRELI</t>
  </si>
  <si>
    <t>21505686</t>
  </si>
  <si>
    <t>SALVADOR LOGISTICA E TRANSPORTES LTDA</t>
  </si>
  <si>
    <t>07452156</t>
  </si>
  <si>
    <t>KITCHENS DECORACOES PLANEJAMENTO DE INTERIORES E COMERCIO LTDA</t>
  </si>
  <si>
    <t>43304484</t>
  </si>
  <si>
    <t>TRANSPORTE E COMERCIO FASSINA LTDA</t>
  </si>
  <si>
    <t>45059060</t>
  </si>
  <si>
    <t>AMAZONIA IMPORTACAO E EXPORTACAO EIRELI</t>
  </si>
  <si>
    <t>06213148</t>
  </si>
  <si>
    <t>CERAMICA SANTA TEREZINHA SOCIEDADE ANONIMA</t>
  </si>
  <si>
    <t>53858312</t>
  </si>
  <si>
    <t>SAFERPACK SERVICOS E COBRANCAS LTDA</t>
  </si>
  <si>
    <t>05602956</t>
  </si>
  <si>
    <t>BBKO CONSULTING LTDA</t>
  </si>
  <si>
    <t>04494544</t>
  </si>
  <si>
    <t>ASSOCIACAO SANTAMARENSE DE BENEFICENCIA DO GUARUJA</t>
  </si>
  <si>
    <t>48697338</t>
  </si>
  <si>
    <t>Receita da dívida ativa - IRRF | Receita da dívida ativa - Multa - CLT | Receita da dívida ativa - COFINS - Retenção na fonte</t>
  </si>
  <si>
    <t>ENGRATECH TECNOLOGIA EM EMBALAGENS PLASTICAS SA</t>
  </si>
  <si>
    <t>05825478</t>
  </si>
  <si>
    <t>IPI - Receita da dívida ativa | R D Ativa - Contribuição Previdenciária Segurados | R D Ativa - Contribuição Empresa/Empregador</t>
  </si>
  <si>
    <t>FIBAM COMPANHIA INDUSTRIAL</t>
  </si>
  <si>
    <t>61410395</t>
  </si>
  <si>
    <t>Receita da dívida ativa - Multa - CLT | R D Ativa - Contribuição Previdenciária Sobre Receita Bruta | R D Ativa - Contribuição Empresa/Empregador</t>
  </si>
  <si>
    <t>BURITI COMERCIO DE CARNES LTDA</t>
  </si>
  <si>
    <t>06132739</t>
  </si>
  <si>
    <t>I C B C  INDUSTRIA E COMERCIO DE BEBIDAS LTDA</t>
  </si>
  <si>
    <t>05355352</t>
  </si>
  <si>
    <t>RJ SOLUCOES EM TRADE E PESSOAS LTDA</t>
  </si>
  <si>
    <t>11000980</t>
  </si>
  <si>
    <t>AXT TELECOMUNICACOES SOCIEDADE EMPRESARIA LIMITADA</t>
  </si>
  <si>
    <t>03987645</t>
  </si>
  <si>
    <t>JOCKEY CLUB DE SAO PAULO</t>
  </si>
  <si>
    <t>60920345</t>
  </si>
  <si>
    <t>INNARA INDUSTRIA NACIONAL DE ARAMADOS LTDA</t>
  </si>
  <si>
    <t>05819185</t>
  </si>
  <si>
    <t>WILIAM FRONZA</t>
  </si>
  <si>
    <t>33532139</t>
  </si>
  <si>
    <t>ACACIA IMPORTADORA  EXPORTADORA ADMINISTRACAO DE EMPRESAS E PARTICIPACOES EIRELI</t>
  </si>
  <si>
    <t>11431414</t>
  </si>
  <si>
    <t>SILVER CONSULTORIA EMPRESARIAL LTDA</t>
  </si>
  <si>
    <t>10945120</t>
  </si>
  <si>
    <t>SUGAR BRAZIL LTDA</t>
  </si>
  <si>
    <t>03509578</t>
  </si>
  <si>
    <t>BLUE TECH SOLUTIONS E.Q.I. S.A.</t>
  </si>
  <si>
    <t>60637238</t>
  </si>
  <si>
    <t>Receita da dívida ativa - CSLL | Receita da dívida ativa - IRPJ | Receita da dívida ativa - ITR - Exercício 1997 e posteriores</t>
  </si>
  <si>
    <t>NACAO INDUSTRIA DE MOVEIS TANABI LTDA</t>
  </si>
  <si>
    <t>07739369</t>
  </si>
  <si>
    <t>CEDARWOOD PRIVATE EQUITY S.A.</t>
  </si>
  <si>
    <t>19182613</t>
  </si>
  <si>
    <t>LANCE CONSULTORIA EMPREENDIMENTOS E GESTAO DE ATIVOS LTDA</t>
  </si>
  <si>
    <t>02342260</t>
  </si>
  <si>
    <t>SINDICATO DOS EMPREGADOS NO COMERCIO HOTELEIRO E SIMILARES DE SAO PAULO</t>
  </si>
  <si>
    <t>62657168</t>
  </si>
  <si>
    <t>INSTITUTO DOS LAGOS  RIO</t>
  </si>
  <si>
    <t>07813739</t>
  </si>
  <si>
    <t>TERRAL PRIME INTERMEDIACOES E PARTICIPACOES EM NEGOCIOS LTDA</t>
  </si>
  <si>
    <t>09013628</t>
  </si>
  <si>
    <t>HOT SHOP COMUNICACAO TOTAL LTDA</t>
  </si>
  <si>
    <t>09024109</t>
  </si>
  <si>
    <t>CABANA BURGER S.A.</t>
  </si>
  <si>
    <t>25058899</t>
  </si>
  <si>
    <t>SS RECRUTAMENTO E TERCEIRIZACAO  LTDA</t>
  </si>
  <si>
    <t>26200540</t>
  </si>
  <si>
    <t>CERAMICA LANZI LTDA.</t>
  </si>
  <si>
    <t>52738630</t>
  </si>
  <si>
    <t>IPI - Receita da dívida ativa | Receita da dívida ativa - COFINS | R D Ativa - Multa Isolada</t>
  </si>
  <si>
    <t>LOTRANS  LOGISTICA TRANSPORTES DE CARGAS COMERCIO E SERVICOS LTDA.</t>
  </si>
  <si>
    <t>03203556</t>
  </si>
  <si>
    <t>R D Ativa - Contribuição Previdenciária Sobre Receita Bruta | R D Ativa - Contribuição Previdenciária Segurados | R D Ativa - Contribuição Risco Ambiental/Aposent Especial</t>
  </si>
  <si>
    <t>ITA INDUSTRIAL LTDA</t>
  </si>
  <si>
    <t>43734979</t>
  </si>
  <si>
    <t>MAQUINAS FURLAN LTDA</t>
  </si>
  <si>
    <t>46743043</t>
  </si>
  <si>
    <t>AMP INDUSTRIA E COMERCIO DE PECAS AUTOMOTIVAS LTDA</t>
  </si>
  <si>
    <t>07752881</t>
  </si>
  <si>
    <t>VMP PAPEIS PARA EMBALAGENS LTDA</t>
  </si>
  <si>
    <t>49810369</t>
  </si>
  <si>
    <t>HOSPITAL ALVORADA LTDA.</t>
  </si>
  <si>
    <t>50482298</t>
  </si>
  <si>
    <t>GRN PAVIMENTACAO E OBRAS LTDA</t>
  </si>
  <si>
    <t>65907008</t>
  </si>
  <si>
    <t>TEXTIL DALUTEX LTDA</t>
  </si>
  <si>
    <t>43390996</t>
  </si>
  <si>
    <t>CLUBE ESPERIA</t>
  </si>
  <si>
    <t>62215223</t>
  </si>
  <si>
    <t>R D Ativa - Contribuição Empresa/Empregador | R D Ativa -Multa Isolada Compensação Previdenciária Indevida | R D Ativa - Glosa de Compensação Previdenciária</t>
  </si>
  <si>
    <t>CRK COMERCIO DE BEBIDAS LTDA</t>
  </si>
  <si>
    <t>06935009</t>
  </si>
  <si>
    <t>VIX COMERCIAL IMPORTACAO E EXPORTACAO LTDA</t>
  </si>
  <si>
    <t>03919239</t>
  </si>
  <si>
    <t>USIESP USINAGENS ESPECIAIS LTDA</t>
  </si>
  <si>
    <t>54156658</t>
  </si>
  <si>
    <t>VISA CLEAN PORTARIA E HIGIENIZACAO LTDA</t>
  </si>
  <si>
    <t>02907432</t>
  </si>
  <si>
    <t>R. BARGIERI COMERCIAL LTDA</t>
  </si>
  <si>
    <t>23251646</t>
  </si>
  <si>
    <t>T.G. LOGISTICA E TRANSPORTES LTDA</t>
  </si>
  <si>
    <t>10839911</t>
  </si>
  <si>
    <t>RANGEL CONSTRUCOES LTDA</t>
  </si>
  <si>
    <t>02986125</t>
  </si>
  <si>
    <t>Receita da dívida ativa - COFINS | R D Ativa - Contribuição Risco Ambiental/Aposent Especial | R D Ativa -Multa Isolada Compensação Previdenciária Indevida</t>
  </si>
  <si>
    <t>INFOTEL IMPORTACAO E DISTRIBUICAO LTDA</t>
  </si>
  <si>
    <t>07640726</t>
  </si>
  <si>
    <t>NEOLIDER COMERCIO IMPORTACAO E EXPORTACAO DE ACOS LTDA</t>
  </si>
  <si>
    <t>07801105</t>
  </si>
  <si>
    <t>MORUBIXABA GERENCIAMENTO DE RESIDUOS E RECICLAGEM LTDA</t>
  </si>
  <si>
    <t>05542986</t>
  </si>
  <si>
    <t>STEEL ROL EMBALAGENS PERSONALIZADAS LTDA</t>
  </si>
  <si>
    <t>58954850</t>
  </si>
  <si>
    <t>BOLA CHEIA ALIMENTOS LTDA</t>
  </si>
  <si>
    <t>19645459</t>
  </si>
  <si>
    <t>ACP MERCANTIL INDUSTRIAL LTDA</t>
  </si>
  <si>
    <t>03235174</t>
  </si>
  <si>
    <t>PILAR QUIMICA DO BRASIL LTDA</t>
  </si>
  <si>
    <t>55743298</t>
  </si>
  <si>
    <t>AKAER ENGENHARIA S.A.</t>
  </si>
  <si>
    <t>65047250</t>
  </si>
  <si>
    <t>Receita da dívida ativa - IRRF | Receita da dívida ativa - INSS - SIMPLES | R D Ativa - Contribuição Previdenciária Segurados</t>
  </si>
  <si>
    <t>SEU SEGURO EM QUALQUER LUGAR S.A</t>
  </si>
  <si>
    <t>10272197</t>
  </si>
  <si>
    <t>POLI SPORTS COMERCIO E INDUSTRIA LTDA</t>
  </si>
  <si>
    <t>01126934</t>
  </si>
  <si>
    <t>HAUSCENTER SA.</t>
  </si>
  <si>
    <t>56444250</t>
  </si>
  <si>
    <t>BRASACO COMERCIO DE ACO LTDA</t>
  </si>
  <si>
    <t>27331515</t>
  </si>
  <si>
    <t>R E FERRARI  LTDA</t>
  </si>
  <si>
    <t>03913346</t>
  </si>
  <si>
    <t>SANTO ANDRE PLANOS DE ASSISTENCIA MEDICA LTDA</t>
  </si>
  <si>
    <t>02282844</t>
  </si>
  <si>
    <t>HOSPITAL SANTA MARIA DE SUZANO S.A</t>
  </si>
  <si>
    <t>23122790</t>
  </si>
  <si>
    <t>INSPIRATTO COMERCIO EXPORTACAO E IMPORTACAO DE TECIDOS LTDA</t>
  </si>
  <si>
    <t>10548891</t>
  </si>
  <si>
    <t>Receita da dívida ativa - IRPJ | Receita da dívida ativa - COFINS | R D Ativa - Multa Isolada</t>
  </si>
  <si>
    <t>1001 SERVICOS E APOIO ADMINISTRATIVO LTDA</t>
  </si>
  <si>
    <t>22956357</t>
  </si>
  <si>
    <t>LOMAQ LOCACAO DE MAQUINAS E EQUIPAMENTOS LTDA</t>
  </si>
  <si>
    <t>67768457</t>
  </si>
  <si>
    <t>INDUSTRIA METALURGICA LIPOS LTDA</t>
  </si>
  <si>
    <t>57486326</t>
  </si>
  <si>
    <t>PCM IMPORT &amp; EXPORT E COMERCIO LTDA</t>
  </si>
  <si>
    <t>11204546</t>
  </si>
  <si>
    <t>RAPIDO 900 DE TRANSPORTES RODOVIARIOS LTDA</t>
  </si>
  <si>
    <t>60510583</t>
  </si>
  <si>
    <t>Receita da dívida ativa - PIS | Receita da dívida ativa - IRRF | R D Ativa - Contribuição Previdenciária Segurados</t>
  </si>
  <si>
    <t>PIONEIRA SANEAMENTO E LIMPEZA URBANA LTDA</t>
  </si>
  <si>
    <t>62719083</t>
  </si>
  <si>
    <t>METALLICA INDUSTRIAL LTDA</t>
  </si>
  <si>
    <t>03282398</t>
  </si>
  <si>
    <t>VORAXXX COMERCIO E IMPORTACAO DE PRODUTOS INDUSTRIALIZADOS LTDA</t>
  </si>
  <si>
    <t>15730774</t>
  </si>
  <si>
    <t>MELFLEX PRESTADORA DE SERVICOS ADMINISTRATIVOS LTDA.</t>
  </si>
  <si>
    <t>07333342</t>
  </si>
  <si>
    <t>ALFA IT SERVICOS DE TECNOLOGIA LTDA</t>
  </si>
  <si>
    <t>61379046</t>
  </si>
  <si>
    <t>MULTLOCK DO BRASIL INDUSTRIA E COMERCIO LTDA</t>
  </si>
  <si>
    <t>58609553</t>
  </si>
  <si>
    <t>COOPERLIDER BR  SOCIEDADE COOPERATIVA DOS TRABALHADORES AUTONOMOS DO COMERCIO INDUSTRIA E ADMINISTRACAO DE SERVICOS</t>
  </si>
  <si>
    <t>09063661</t>
  </si>
  <si>
    <t>R D Ativa - Contribuição Previdenciária Segurados | R D Ativa - Multa Isolada</t>
  </si>
  <si>
    <t>SERGIO V DA COSTA IMPORTADORA</t>
  </si>
  <si>
    <t>06072836</t>
  </si>
  <si>
    <t>FBV ENGENHARIA LTDA</t>
  </si>
  <si>
    <t>03269901</t>
  </si>
  <si>
    <t>ACTION BR SOLUCOES EM PROMOCOES LTDA</t>
  </si>
  <si>
    <t>10612134</t>
  </si>
  <si>
    <t>INSTITUTO DE EDUCACAO SAO JOSE</t>
  </si>
  <si>
    <t>32198191</t>
  </si>
  <si>
    <t>LORDELO LOGISTICA E SERVICOS LTDA</t>
  </si>
  <si>
    <t>33590062</t>
  </si>
  <si>
    <t>MEDICAL PRIME IMPORTACAO E EXPORTACAO E DISTRIBUIDORA DE PRODUTOS MEDICOS HOSPITALARES LTDA</t>
  </si>
  <si>
    <t>19450138</t>
  </si>
  <si>
    <t>AMARO LTDA.</t>
  </si>
  <si>
    <t>15070688</t>
  </si>
  <si>
    <t>BWA BRASIL TECNOLOGIA DIGITAL LTDA</t>
  </si>
  <si>
    <t>27873394</t>
  </si>
  <si>
    <t>TOTAL QUIMICA LIMITADA</t>
  </si>
  <si>
    <t>68418433</t>
  </si>
  <si>
    <t>RBM DISTRIBUIDORA DE PRODUTOS OTICOS EIRELI</t>
  </si>
  <si>
    <t>22958255</t>
  </si>
  <si>
    <t>Receita da dívida ativa - Imposto de Importação | IPI - Receita da dívida ativa | Receita da dívida ativa - COFINS</t>
  </si>
  <si>
    <t>DOCE SABOR INDUSTRIA E COMERCIO DE PRODUTOS ALIMENTICIOS LTDA</t>
  </si>
  <si>
    <t>07175867</t>
  </si>
  <si>
    <t>Receita da dívida ativa - ITR - Exercício 1997 e posteriores | R D Ativa - Multa Isolada</t>
  </si>
  <si>
    <t>EL CAMINO FOODS S.A.</t>
  </si>
  <si>
    <t>10291637</t>
  </si>
  <si>
    <t>VIA BRASIL FASHION COMERCIO DE ROUPAS LTDA</t>
  </si>
  <si>
    <t>46708841</t>
  </si>
  <si>
    <t>MKTBR IMPORTACAO E COMERCIO LTDA</t>
  </si>
  <si>
    <t>04297038</t>
  </si>
  <si>
    <t>HQZ COMERCIO DE ALIMENTOS LTDA.</t>
  </si>
  <si>
    <t>07910959</t>
  </si>
  <si>
    <t>MEDRAL SERVICOS E INFRAESTRUTURA LTDA</t>
  </si>
  <si>
    <t>08340113</t>
  </si>
  <si>
    <t>Receita da dívida ativa - IRRF | Receita da dívida ativa - COFINS | R D Ativa - Contribuição Previdenciária Sobre Receita Bruta</t>
  </si>
  <si>
    <t>SULTANUM &amp; FONSECA TRANSPORTES LTDA</t>
  </si>
  <si>
    <t>13513035</t>
  </si>
  <si>
    <t>POLIAMERICA INDUSTRIA COMERCIO IMPORTACAO E EXPORTACAO DE RESINAS LTDA</t>
  </si>
  <si>
    <t>24531000</t>
  </si>
  <si>
    <t>GY LOG LOGISTICA E TRANSPORTES LTDA</t>
  </si>
  <si>
    <t>11249408</t>
  </si>
  <si>
    <t>NATUREZA EMBALAGENS E GRAFICA LTDA.</t>
  </si>
  <si>
    <t>43100155</t>
  </si>
  <si>
    <t>Receita da dívida ativa - IRPJ | Receita da dívida ativa - IRRF | IPI - Receita da dívida ativa</t>
  </si>
  <si>
    <t>FRIGOBRAS FRIGORIFICOS LTDA</t>
  </si>
  <si>
    <t>09129753</t>
  </si>
  <si>
    <t>POLYENKA LTDA.</t>
  </si>
  <si>
    <t>59142745</t>
  </si>
  <si>
    <t>FRIGORIFICO OUROESTE LTDA</t>
  </si>
  <si>
    <t>03006200</t>
  </si>
  <si>
    <t>Receita da dívida ativa - IRRF | R D Ativa - Contribuição Previdenciária Sobre Receita Bruta | R D Ativa - Contribuição Empresa/Empregador</t>
  </si>
  <si>
    <t>METALPART INDUSTRIA E COMERCIO LTDA</t>
  </si>
  <si>
    <t>00233546</t>
  </si>
  <si>
    <t>INTERNACIONAL DE TECIDOS LTDA</t>
  </si>
  <si>
    <t>01985566</t>
  </si>
  <si>
    <t>AR DISTRIBUIDORA DE PUBLICACOES LTDA.</t>
  </si>
  <si>
    <t>11411415</t>
  </si>
  <si>
    <t>G8 LOG SERVICOS LTDA</t>
  </si>
  <si>
    <t>41451452</t>
  </si>
  <si>
    <t>OPTITEX INDUSTRIA E COMERCIO DE ESTOJOS E BRINDES LTDA</t>
  </si>
  <si>
    <t>51747038</t>
  </si>
  <si>
    <t>PLASTVINIL INDUSTRIA E COMERCIO DE PLASTICOS LTDA</t>
  </si>
  <si>
    <t>10435340</t>
  </si>
  <si>
    <t>FM MODEL TRANSPORTES LTDA</t>
  </si>
  <si>
    <t>05367368</t>
  </si>
  <si>
    <t>ALUMINI ENGENHARIA S.A.</t>
  </si>
  <si>
    <t>58580465</t>
  </si>
  <si>
    <t>Receita da dívida ativa - IRPJ | Receita da dívida ativa - Multa - CLT | Receita da dívida ativa - COFINS</t>
  </si>
  <si>
    <t>FRIUNA ALIMENTOS LTDA</t>
  </si>
  <si>
    <t>06095896</t>
  </si>
  <si>
    <t>R D Ativa - Contribuição Previdenciária Sobre Receita Bruta | R D Ativa - Contribuição Previdenciária Segurados | R D Ativa - Contribuição Empresa/Empregador</t>
  </si>
  <si>
    <t>SPSYN PARTICIPACOES LTDA</t>
  </si>
  <si>
    <t>06335724</t>
  </si>
  <si>
    <t>LOCAN EQUIPAMENTOS E MONTAGEM INDUSTRIAL LTDA</t>
  </si>
  <si>
    <t>13050391</t>
  </si>
  <si>
    <t>Receita da dívida ativa - COFINS | R D Ativa - Contribuição Previdenciária Sobre Receita Bruta | R D Ativa - Contribuição Empresa/Empregador</t>
  </si>
  <si>
    <t>CLARIFTO SERVICOS DE LIMPEZA &amp; CONSERVACAO LTDA</t>
  </si>
  <si>
    <t>14774761</t>
  </si>
  <si>
    <t>ECCOS INDUSTRIA METALURGICA LTDA</t>
  </si>
  <si>
    <t>66550518</t>
  </si>
  <si>
    <t>K.F. INDUSTRIA E COMERCIO DE PECAS LTDA</t>
  </si>
  <si>
    <t>57912255</t>
  </si>
  <si>
    <t>TEXFORMA  MOVEIS LTDA</t>
  </si>
  <si>
    <t>23784548</t>
  </si>
  <si>
    <t>EXPLOVALE INDUSTRIA E COMERCIO DE EXPLOSIVOS LTDA</t>
  </si>
  <si>
    <t>05933838</t>
  </si>
  <si>
    <t>IPI - Receita da dívida ativa | Receita da dívida ativa - COFINS | R D Ativa - Glosa de Compensação Previdenciária</t>
  </si>
  <si>
    <t>WA INFORMATICA CONSULTORIA E COMERCIALIZACAO SA</t>
  </si>
  <si>
    <t>59197673</t>
  </si>
  <si>
    <t>TZL REPRESENTACOES LTDA</t>
  </si>
  <si>
    <t>35374546</t>
  </si>
  <si>
    <t>WECLIX TELECOM S.A.</t>
  </si>
  <si>
    <t>31445249</t>
  </si>
  <si>
    <t>CLINICA PIRES SERVICOS MEDICOS E HOSPITALARES LTDA</t>
  </si>
  <si>
    <t>18160462</t>
  </si>
  <si>
    <t>TRANSPORTADORA PERLOPES LTDA</t>
  </si>
  <si>
    <t>55154371</t>
  </si>
  <si>
    <t>PAPERPACK GRAFICA SA</t>
  </si>
  <si>
    <t>08751249</t>
  </si>
  <si>
    <t>IPI - Receita da dívida ativa | Receita da dívida ativa - COFINS | R D Ativa - Contribuição Previdenciária Segurados</t>
  </si>
  <si>
    <t>LIVE OFFICE A MAIOR RECUPERADORA DE CREDITO DO BRASIL EIRELI</t>
  </si>
  <si>
    <t>15792404</t>
  </si>
  <si>
    <t>HOSPITAL E MATERNIDADE CENTRAL LTDA</t>
  </si>
  <si>
    <t>44402675</t>
  </si>
  <si>
    <t>APOLO SOLUCOES EM EMBALAGENS PLASTICAS LTDA</t>
  </si>
  <si>
    <t>11840059</t>
  </si>
  <si>
    <t>CAPITAL JOALHERIAS LTDA</t>
  </si>
  <si>
    <t>17855301</t>
  </si>
  <si>
    <t>TEC WI COMERCIO E IMPORTACAO DE EQUIPAMENTOS WIRELESS LTDA</t>
  </si>
  <si>
    <t>09615574</t>
  </si>
  <si>
    <t>KASLO COMERCIO DE VESTUARIO LTDA</t>
  </si>
  <si>
    <t>11593303</t>
  </si>
  <si>
    <t>LIDER INDUSTRIA E COMERCIO DE BRINQUEDOS LTDA</t>
  </si>
  <si>
    <t>59400853</t>
  </si>
  <si>
    <t>KUBA VIACAO URBANA LTDA</t>
  </si>
  <si>
    <t>00277649</t>
  </si>
  <si>
    <t>ZAHIL IMPORTADORA LTDA</t>
  </si>
  <si>
    <t>55761993</t>
  </si>
  <si>
    <t>SUA MAJESTADE TRANSPORTES LOGISTICA E ARMAZENAGEM LTDA</t>
  </si>
  <si>
    <t>02748818</t>
  </si>
  <si>
    <t>SIQUEIRA EMPREENDIMENTOS E PARTICIPACOES LTDA.</t>
  </si>
  <si>
    <t>15464925</t>
  </si>
  <si>
    <t>COLEGIO PALMARES LTDA</t>
  </si>
  <si>
    <t>05824890</t>
  </si>
  <si>
    <t>SOTERRA TERRAPLENAGEM E LOCACAO DE EQUIPAMENTOS LTDA.</t>
  </si>
  <si>
    <t>10447939</t>
  </si>
  <si>
    <t>GR4 COMERCIO DE ROUPAS LTDA</t>
  </si>
  <si>
    <t>27362945</t>
  </si>
  <si>
    <t>TECH CENTER SOLUCOES EM TECNOLOGIA LTDA</t>
  </si>
  <si>
    <t>07771362</t>
  </si>
  <si>
    <t>DUNAMIS  SERVICOS EMPRESARIAIS TERCEIRIZADOS LTDA</t>
  </si>
  <si>
    <t>07056075</t>
  </si>
  <si>
    <t>RADQUIM PRODUTOS AUTOMOTIVOS LTDA</t>
  </si>
  <si>
    <t>11145571</t>
  </si>
  <si>
    <t>DUMONT COMERCIO DE ACOS E METAIS LTDA</t>
  </si>
  <si>
    <t>53360707</t>
  </si>
  <si>
    <t>ONDAPEL INDUSTRIA DE EMBALAGENS LTDA.</t>
  </si>
  <si>
    <t>51459667</t>
  </si>
  <si>
    <t>ALERT BPO SOLUCOES INTEGRADAS LTDA</t>
  </si>
  <si>
    <t>22116625</t>
  </si>
  <si>
    <t>J M F TRANSPORTES LTDA</t>
  </si>
  <si>
    <t>64778301</t>
  </si>
  <si>
    <t>QUAD PROTECAO E SERVICOS PREDIAIS LTDA</t>
  </si>
  <si>
    <t>10555864</t>
  </si>
  <si>
    <t>ALBAN INDUSTRIA E COMERCIO DE EMBALAGENS PLASTICAS LTDA</t>
  </si>
  <si>
    <t>66908955</t>
  </si>
  <si>
    <t>SISTEMA UM COMERCIO EXPORTACAO E IMPORTACAO LTDA</t>
  </si>
  <si>
    <t>55609606</t>
  </si>
  <si>
    <t>FACOBRAS INDUSTRIA E COMERCIO LTDA</t>
  </si>
  <si>
    <t>60691094</t>
  </si>
  <si>
    <t>PTI  POWER TRANSMISSION INDUSTRIES DO BRASIL LTDA</t>
  </si>
  <si>
    <t>51452910</t>
  </si>
  <si>
    <t>FRIGORIFICO JUTI IMPORTACAO E EXPORTACAO LTDA</t>
  </si>
  <si>
    <t>13277602</t>
  </si>
  <si>
    <t>RESMAT COMERCIO DE POLIMEROS LTDA</t>
  </si>
  <si>
    <t>30630132</t>
  </si>
  <si>
    <t>CELLEP ENSINO DE IDIOMAS S.A.</t>
  </si>
  <si>
    <t>10772420</t>
  </si>
  <si>
    <t>DERMIWIL INDUSTRIA PLASTICA LTDA</t>
  </si>
  <si>
    <t>60643988</t>
  </si>
  <si>
    <t>RADIAL INDUSTRIA METALURGICA LTDA</t>
  </si>
  <si>
    <t>47134556</t>
  </si>
  <si>
    <t>IRMANDADE DE MISERICORDIA DE CAMPINAS</t>
  </si>
  <si>
    <t>46045290</t>
  </si>
  <si>
    <t>TOC TERMINAIS DE OPERACAO DE CARGAS LTDA</t>
  </si>
  <si>
    <t>67546671</t>
  </si>
  <si>
    <t>CONFORTO REDE COMERCIAL DE COLCHOES LTDA</t>
  </si>
  <si>
    <t>61522850</t>
  </si>
  <si>
    <t>SOLUCIONA LOGISTICA E TRANSPORTE LTDA</t>
  </si>
  <si>
    <t>19700976</t>
  </si>
  <si>
    <t>M &amp; SB DO BRASIL CONSTRUTORA LTDA</t>
  </si>
  <si>
    <t>32607118</t>
  </si>
  <si>
    <t>TRANSPORTADORA CAPIVARI LIMITADA</t>
  </si>
  <si>
    <t>44597524</t>
  </si>
  <si>
    <t>BARRIFORTE INDUSTRIA E COMERCIO DE EMBALAGENS LTDA</t>
  </si>
  <si>
    <t>08447044</t>
  </si>
  <si>
    <t>EIKO ENGENHARIA E INSTALACOES LTDA</t>
  </si>
  <si>
    <t>66917071</t>
  </si>
  <si>
    <t>S2 SOLUCOES E TERCEIRIZACAO LTDA</t>
  </si>
  <si>
    <t>14377649</t>
  </si>
  <si>
    <t>USINA CAROLO SA  ACUCAR E ALCOOL.</t>
  </si>
  <si>
    <t>55109474</t>
  </si>
  <si>
    <t>WAPMETAL INDUSTRIA E COMERCIO DE MOLAS E ESTAMPADOS LTDA</t>
  </si>
  <si>
    <t>60601309</t>
  </si>
  <si>
    <t>INDUSTRIA MECANICA PANEGOSSI LIMITADA</t>
  </si>
  <si>
    <t>47055959</t>
  </si>
  <si>
    <t>CS SERVICOS E LOCACAO DE EQUIPAMENTOS LTDA</t>
  </si>
  <si>
    <t>05360142</t>
  </si>
  <si>
    <t>POLIPRIME IND. DE ARTIGOS EM PLASTICO LTDA</t>
  </si>
  <si>
    <t>18090346</t>
  </si>
  <si>
    <t>SOBRENK SERVICOS E EMPREENDIMENTOS TECNICOS LTDA</t>
  </si>
  <si>
    <t>10915151</t>
  </si>
  <si>
    <t>AMONEX DO BRASIL INDUSTRIA E COMERCIO LTDA</t>
  </si>
  <si>
    <t>43165042</t>
  </si>
  <si>
    <t>Receita da dívida ativa - IRPJ | Receita da dívida ativa - COFINS | R D Ativa - Contribuição Previdenciária Segurados</t>
  </si>
  <si>
    <t>IRMANDADE DA SANTA CASA DE MISERICORDIA DE MAUA</t>
  </si>
  <si>
    <t>57553265</t>
  </si>
  <si>
    <t>EAGLE DO BRASIL LTDA</t>
  </si>
  <si>
    <t>66975699</t>
  </si>
  <si>
    <t>Receita da dívida ativa - IRPJ | IPI - Receita da dívida ativa | R D Ativa - Contribuição Previdenciária Segurados</t>
  </si>
  <si>
    <t>DEX SOLUCOES LOGISTICAS LTDA</t>
  </si>
  <si>
    <t>11383880</t>
  </si>
  <si>
    <t>FRIGORIFICO COMERCIAL BOSSONI LTDA</t>
  </si>
  <si>
    <t>01550620</t>
  </si>
  <si>
    <t>R D Ativa - Contribuição Previdenciária Sobre Receita Bruta | R D Ativa - Contribuição Empresa/Empregador | R D Ativa - Contribuição Terceiros - Senar</t>
  </si>
  <si>
    <t>TOTAL HEALTH DO BRASIL LTDA</t>
  </si>
  <si>
    <t>04569945</t>
  </si>
  <si>
    <t>MS BRASIL LOCACAO E SERVICOS LTDA</t>
  </si>
  <si>
    <t>14335163</t>
  </si>
  <si>
    <t>TK3 INDUSTRIA E COMERCIO DE EQUIPAMENTOS ESPORTIVOS LTDA.</t>
  </si>
  <si>
    <t>07459015</t>
  </si>
  <si>
    <t>FRIGORIFICO DOM GLUTAO LTDA</t>
  </si>
  <si>
    <t>06086255</t>
  </si>
  <si>
    <t>FUNDACAO PARA O DESENVOLVIMENTO DAS ARTES E DA COMUNICACAO</t>
  </si>
  <si>
    <t>03349489</t>
  </si>
  <si>
    <t>Receita da dívida ativa - IRRF | R D Ativa - Contribuição Empresa/Empregador | R D Ativa - Contribuição Terceiros - Salário Educação</t>
  </si>
  <si>
    <t>AGROCEREAIS COMERCIO DE CEREAIS DE GUAIRA LTDA</t>
  </si>
  <si>
    <t>30286735</t>
  </si>
  <si>
    <t>ADEMILSON FERNANDO TAPPARO LTDA</t>
  </si>
  <si>
    <t>51353076</t>
  </si>
  <si>
    <t>MEGA LIDER SERVICOS SOCIEDADE UNIPESSOAL LTDA</t>
  </si>
  <si>
    <t>42086375</t>
  </si>
  <si>
    <t>GL SOUSA  ELETRONICOS</t>
  </si>
  <si>
    <t>17672969</t>
  </si>
  <si>
    <t>VYGA PRESTADORA DE SERVICOS DE CONSERVACAO E ASSEIO LTDA</t>
  </si>
  <si>
    <t>11773715</t>
  </si>
  <si>
    <t>VIACAO SAO BENTO LTDA.</t>
  </si>
  <si>
    <t>44944577</t>
  </si>
  <si>
    <t>ELETRONET ADMINISTRADORA DE BENS LTDA</t>
  </si>
  <si>
    <t>04582141</t>
  </si>
  <si>
    <t>LUINOX SERVICOS E COMERCIO DE TUBOS E CONEXOES LTDA</t>
  </si>
  <si>
    <t>04800633</t>
  </si>
  <si>
    <t>CRM INTELLIGENCE SERVICES LTDA</t>
  </si>
  <si>
    <t>11000835</t>
  </si>
  <si>
    <t>MULTIFORMULAS FARMACIA DE MANIPULACAO LTDA</t>
  </si>
  <si>
    <t>01763776</t>
  </si>
  <si>
    <t>RIO ALTO INFRAESTRUTURA E CONSTRUCAO S.A</t>
  </si>
  <si>
    <t>14590454</t>
  </si>
  <si>
    <t>FORUSI FORJARIA DO BRASIL LTDA</t>
  </si>
  <si>
    <t>33960282</t>
  </si>
  <si>
    <t>ALTOM INDUSTRIA E COMERCIO DE IMAS LTDA</t>
  </si>
  <si>
    <t>36448573</t>
  </si>
  <si>
    <t>LUIZ EDUARDO QUADRINI CASTILHO</t>
  </si>
  <si>
    <t>09507364</t>
  </si>
  <si>
    <t>COMERCIAL E DISTRIBUIDORA DE MERCADORIAS HAQUAS LTDA</t>
  </si>
  <si>
    <t>04646312</t>
  </si>
  <si>
    <t>MEGA FABRICACAO DE ROTULOS LTDA</t>
  </si>
  <si>
    <t>31562855</t>
  </si>
  <si>
    <t>MW COMERCIO IMPORTACAO E EXPORTACAO DE ARTIGOS DE ILUMINACAO LTDA</t>
  </si>
  <si>
    <t>22459293</t>
  </si>
  <si>
    <t>ELETRICA VULCANO LTDA</t>
  </si>
  <si>
    <t>19672339</t>
  </si>
  <si>
    <t>RYCO ALIMENTOS COMERCIO E REPRESENTACOES COMERCIAIS LTDA.</t>
  </si>
  <si>
    <t>58901117</t>
  </si>
  <si>
    <t>ANNAHME SOLUCOES DE CONTROLES LTDA</t>
  </si>
  <si>
    <t>45040185</t>
  </si>
  <si>
    <t>Receita da dívida ativa - IOF | Receita da dívida ativa - IRPJ | IPI - Receita da dívida ativa</t>
  </si>
  <si>
    <t>VITROTEC INDUSTRIA E COMERCIO LTDA</t>
  </si>
  <si>
    <t>58610338</t>
  </si>
  <si>
    <t>MEEKAH CONSULTORIA E FOMENTOS DE PROJETOS LTDA</t>
  </si>
  <si>
    <t>32816598</t>
  </si>
  <si>
    <t>T.R. ADMINISTRACAO E PARTICIPACAO LTDA</t>
  </si>
  <si>
    <t>05273506</t>
  </si>
  <si>
    <t>HOXXIS  GESTAO DE SUPRIMENTOS E FABRICACAO DE EMBALAGENS LTDA</t>
  </si>
  <si>
    <t>11641035</t>
  </si>
  <si>
    <t>GAMMA COMERCIO IMPORTACAO  EXPORTACAO LTDA</t>
  </si>
  <si>
    <t>03177596</t>
  </si>
  <si>
    <t>MPI ENGENHARIA LTDA</t>
  </si>
  <si>
    <t>20984620</t>
  </si>
  <si>
    <t>QUALITY CONSTRUTORA E SANEAMENTO LTDA</t>
  </si>
  <si>
    <t>09061634</t>
  </si>
  <si>
    <t>LEAO &amp; JETEX INDUSTRIA TEXTIL LTDA</t>
  </si>
  <si>
    <t>62825864</t>
  </si>
  <si>
    <t>GOURMAITRE COZINHA INDUSTRIAL E REFEICOES LTDA</t>
  </si>
  <si>
    <t>02578495</t>
  </si>
  <si>
    <t>MZ TELECOM NEGOCIOS CORPORATIVOS LTDA</t>
  </si>
  <si>
    <t>12779886</t>
  </si>
  <si>
    <t>SHALOM SERVICOS TERCEIRIZADOS LTDA</t>
  </si>
  <si>
    <t>14709296</t>
  </si>
  <si>
    <t>EMPRESA BRAGANTINA DE MONTAGEM INDUSTRIAL LTDA</t>
  </si>
  <si>
    <t>05071991</t>
  </si>
  <si>
    <t>VITO LEONARDO FRUGIS LTDA</t>
  </si>
  <si>
    <t>61365151</t>
  </si>
  <si>
    <t>PRIME REFEICOES E SERVICOS LTDA</t>
  </si>
  <si>
    <t>13769784</t>
  </si>
  <si>
    <t>PALLET FILM EMBALAGENS PLASTICAS LTDA</t>
  </si>
  <si>
    <t>18671592</t>
  </si>
  <si>
    <t>ITAMARATY PRODUTOS SIDERURGICOS LTDA</t>
  </si>
  <si>
    <t>26522317</t>
  </si>
  <si>
    <t>GP  SERVICOS GERAIS LTDA.</t>
  </si>
  <si>
    <t>51314375</t>
  </si>
  <si>
    <t>ICOMM GROUP S.A.</t>
  </si>
  <si>
    <t>10495757</t>
  </si>
  <si>
    <t>T &amp; D LOGISTICA E TRANSPORTES LTDA</t>
  </si>
  <si>
    <t>06259363</t>
  </si>
  <si>
    <t>LABORPRINT GRAFICA E EDITORA LTDA</t>
  </si>
  <si>
    <t>00460424</t>
  </si>
  <si>
    <t>METALURGICA VARZEA PAULISTA S.A</t>
  </si>
  <si>
    <t>04852528</t>
  </si>
  <si>
    <t>INBRAFILTRO INDUSTRIA E COMERCIO DE FILTROS LTDA</t>
  </si>
  <si>
    <t>51135705</t>
  </si>
  <si>
    <t>GIUSTI CIA LTDA</t>
  </si>
  <si>
    <t>61093068</t>
  </si>
  <si>
    <t>Receita da dívida ativa - IRRF | IPI - Receita da dívida ativa | Receita da dívida ativa - COFINS</t>
  </si>
  <si>
    <t>A 2 TRANSPORTES LTDA</t>
  </si>
  <si>
    <t>21559841</t>
  </si>
  <si>
    <t>MAXIMO OLIVEIRA E SOARES TRANSPORTES LTDA</t>
  </si>
  <si>
    <t>04289284</t>
  </si>
  <si>
    <t>CALMITEC CALDEIRARIA E MONTAGENS INDUSTRIAIS LTDA.</t>
  </si>
  <si>
    <t>00176652</t>
  </si>
  <si>
    <t>MALEK DISTRIBUIDORA LTDA</t>
  </si>
  <si>
    <t>24940799</t>
  </si>
  <si>
    <t>INSTITUTO BRASIL SAUDE</t>
  </si>
  <si>
    <t>09652823</t>
  </si>
  <si>
    <t>Receita da dívida ativa - IRRF | Receita da dívida ativa - Multa - CLT | Rec. dív. ativa - Ret. contrib. pagam. PJ a PJ de dir. priv.</t>
  </si>
  <si>
    <t>AGR IMPORTACAO E COMERCIO DE CONFECCOES LTDA</t>
  </si>
  <si>
    <t>12595364</t>
  </si>
  <si>
    <t>MEDRAL ENERGIA LTDA</t>
  </si>
  <si>
    <t>47611306</t>
  </si>
  <si>
    <t>KARYNE REIS SANTANA DO CARMOLTDA</t>
  </si>
  <si>
    <t>08885257</t>
  </si>
  <si>
    <t>CONCRETO REDIMIX DO BRASIL SA</t>
  </si>
  <si>
    <t>27701564</t>
  </si>
  <si>
    <t>Receita da dívida ativa - IOF | Receita da dívida ativa - COFINS | R D Ativa - Contribuição Previdenciária Segurados</t>
  </si>
  <si>
    <t>MARKA PROMOCAO DE VENDAS E EVENTOS LTDA</t>
  </si>
  <si>
    <t>31412436</t>
  </si>
  <si>
    <t>BRASIL GLOBAL AGROINDUSTRIAL LTDA</t>
  </si>
  <si>
    <t>10853605</t>
  </si>
  <si>
    <t>PALASH INDUSTRIA COMERCIO E IMPORTACAO DE ARTEFATOS PLASTICOS LTDA</t>
  </si>
  <si>
    <t>06879428</t>
  </si>
  <si>
    <t>CASA ALBANO SA MATERIAIS DE CONSTRUCAO</t>
  </si>
  <si>
    <t>60685443</t>
  </si>
  <si>
    <t>G2PTV PRODUCOES E EVENTOS LTDA</t>
  </si>
  <si>
    <t>16630422</t>
  </si>
  <si>
    <t>NEXT ENTREGA E PRESTACAO DE SERVICOS LTDA</t>
  </si>
  <si>
    <t>40840640</t>
  </si>
  <si>
    <t>BRUMAZI EQUIPAMENTOS INDUSTRIAIS LTDA</t>
  </si>
  <si>
    <t>60136249</t>
  </si>
  <si>
    <t>MULTIMARCAS COMERCIO E DISTRIBUICAO DE PRODUTOS ALIMENTICIOS LTDA.</t>
  </si>
  <si>
    <t>11983311</t>
  </si>
  <si>
    <t>CONCREMIX SA</t>
  </si>
  <si>
    <t>61888269</t>
  </si>
  <si>
    <t>CONTATO AG INDUSTRIAL LTDA</t>
  </si>
  <si>
    <t>08780242</t>
  </si>
  <si>
    <t>FIGUEIREDO FERRAZ CONSULTORIA E ENGENHARIA DE PROJETO S.A.</t>
  </si>
  <si>
    <t>62144969</t>
  </si>
  <si>
    <t>Receita da dívida ativa - IRRF | R D Ativa -Multa Isolada Compensação Previdenciária Indevida | R D Ativa - Glosa de Compensação Previdenciária</t>
  </si>
  <si>
    <t>PLASTICOS MUELLER S.A. INDUSTRIA E COMERCIO</t>
  </si>
  <si>
    <t>61187043</t>
  </si>
  <si>
    <t>ULIANA INDUSTRIA METALURGICA LIMITADA</t>
  </si>
  <si>
    <t>59298091</t>
  </si>
  <si>
    <t>TETRALON IND E COM DE EQUIPAMENTOS INDUSTRIAIS LTDA</t>
  </si>
  <si>
    <t>53945507</t>
  </si>
  <si>
    <t>HOSPITAL E MATERNIDADE MOGI LTDA</t>
  </si>
  <si>
    <t>04711695</t>
  </si>
  <si>
    <t>DUROPLAST INDUSTRIA E COMERCIO DE FERROLIGAS LTDA</t>
  </si>
  <si>
    <t>27540074</t>
  </si>
  <si>
    <t>RIZA M&amp;A ASSESSORIA EMPRESARIAL LTDA.</t>
  </si>
  <si>
    <t>30822339</t>
  </si>
  <si>
    <t>CONEXAO SISTEMAS DE PROTESE LTDA</t>
  </si>
  <si>
    <t>00233695</t>
  </si>
  <si>
    <t>ULTRAFARMA SAUDE LTDA</t>
  </si>
  <si>
    <t>02543945</t>
  </si>
  <si>
    <t>SYNVIA LABORATORIOS E TOXICOLOGIA LTDA</t>
  </si>
  <si>
    <t>07339867</t>
  </si>
  <si>
    <t>TYN INDUSTRIA E COMERCIO DE PECAS AUTOMOTIVAS EIRELI</t>
  </si>
  <si>
    <t>11270918</t>
  </si>
  <si>
    <t>BARUEL BRASIL LTDA</t>
  </si>
  <si>
    <t>21236437</t>
  </si>
  <si>
    <t>INDUSTRIA E COMERCIO DE DOCES SANTA FE LTDA</t>
  </si>
  <si>
    <t>61175303</t>
  </si>
  <si>
    <t>METALPO INDUSTRIA E COMERCIO LIMITADA</t>
  </si>
  <si>
    <t>61032645</t>
  </si>
  <si>
    <t>MISTER OIL DISTRIBUIDORA LTDA</t>
  </si>
  <si>
    <t>00948173</t>
  </si>
  <si>
    <t>SBG APOIO EMPRESARIAL INTEGRADO LTDA</t>
  </si>
  <si>
    <t>60852118</t>
  </si>
  <si>
    <t>WIREFLEX COMERCIO E INDUSTRIA LTDA</t>
  </si>
  <si>
    <t>05001408</t>
  </si>
  <si>
    <t>LUFT SOLUTIONS LOGISTICA LTDA.</t>
  </si>
  <si>
    <t>06288375</t>
  </si>
  <si>
    <t>GRIGORA LOGISTICA E TRANSPORTES LTDA</t>
  </si>
  <si>
    <t>41662280</t>
  </si>
  <si>
    <t>R D Ativa - Simples Nacional | R D Ativa - Contribuição Previdenciária Segurados | R D Ativa - Contribuição Empresa/Empregador</t>
  </si>
  <si>
    <t>ROCK STAR MARKETING PROMOCOES E EVENTOS LTDA.</t>
  </si>
  <si>
    <t>10354248</t>
  </si>
  <si>
    <t>REAL MECANICA DE PRECISAO LTDA</t>
  </si>
  <si>
    <t>47401062</t>
  </si>
  <si>
    <t>EMPRESA DE NAVEGACAO AQUIDABAN LTDA</t>
  </si>
  <si>
    <t>04922159</t>
  </si>
  <si>
    <t>ROSA S A INDUSTRIA COMERCIO PRODUTOS AGRICOLAS</t>
  </si>
  <si>
    <t>45483054</t>
  </si>
  <si>
    <t>CALIXTO FOODS COMERCIO IMPORTACAO E EXPORTACAO LTDA</t>
  </si>
  <si>
    <t>26515893</t>
  </si>
  <si>
    <t>INDUSTRIA DAUD DE BORRACHAS LTDA</t>
  </si>
  <si>
    <t>66857715</t>
  </si>
  <si>
    <t>INSTITUTO INTERAMERICANO DE DESENVOLVIMENTO HUMANO  BEM BRASIL</t>
  </si>
  <si>
    <t>10427965</t>
  </si>
  <si>
    <t>Receita da dívida ativa - Multa - CLT | R D Ativa - Contribuição Empresa/Empregador</t>
  </si>
  <si>
    <t>EASYWAY COMERCIO E SERVICOS EM INFORMATICA LTDA</t>
  </si>
  <si>
    <t>22380404</t>
  </si>
  <si>
    <t>STEINTEMP GESTAO DE PESSOAS LTDA</t>
  </si>
  <si>
    <t>05400513</t>
  </si>
  <si>
    <t>HEMOMED INSTITUTO DE ONCOLOGIA E HEMATOLOGIA</t>
  </si>
  <si>
    <t>10475230</t>
  </si>
  <si>
    <t>Receita da dívida ativa - COFINS | Rec. dív. ativa - Ret. contrib. pagam. PJ a PJ de dir. priv. | R D Ativa - Contribuição Previdenciária Segurados</t>
  </si>
  <si>
    <t>NILPEL INDUSTRIA E COMERCIO DE PAPEIS LTDA</t>
  </si>
  <si>
    <t>59261388</t>
  </si>
  <si>
    <t>ANDERSON BELLAZZI</t>
  </si>
  <si>
    <t>06108962</t>
  </si>
  <si>
    <t>BRASIMET PROCESSAMENTO TERMICO LTDA</t>
  </si>
  <si>
    <t>60856820</t>
  </si>
  <si>
    <t>IRMANDADE DA SANTA CASA DE MISERICORDIA DE ARARAS</t>
  </si>
  <si>
    <t>44215341</t>
  </si>
  <si>
    <t>TRANSPRANDO TRANSPORTES E SERVICOS LTDA</t>
  </si>
  <si>
    <t>08918499</t>
  </si>
  <si>
    <t>CINDUMEL INDUSTRIAL DE METAIS E LAMINADOS LTDA</t>
  </si>
  <si>
    <t>49814056</t>
  </si>
  <si>
    <t>INTERGRIFFES SAO CRISTOVAO INDUSTRIA E COMERCIO DE CONFECCOES LTDA</t>
  </si>
  <si>
    <t>10632565</t>
  </si>
  <si>
    <t>TS SERVICOS DE ATENDIMENTO LTDA</t>
  </si>
  <si>
    <t>17861245</t>
  </si>
  <si>
    <t>SM SERVICE SYSTEM TERCEIRIZADOS LTDA</t>
  </si>
  <si>
    <t>08431441</t>
  </si>
  <si>
    <t>FRIGORIFICO COFERCARNES LTDA</t>
  </si>
  <si>
    <t>59074468</t>
  </si>
  <si>
    <t>YKAL EMPREENDIMENTOS IMOBILIARIOS LTDA.</t>
  </si>
  <si>
    <t>14030457</t>
  </si>
  <si>
    <t>QUALLY WORK RECURSOS HUMANOS LTDA</t>
  </si>
  <si>
    <t>18473214</t>
  </si>
  <si>
    <t>INDUSTRIA MECANICA SIGRIST IMPORTACAO E EXPORTACAO LTDA</t>
  </si>
  <si>
    <t>50080092</t>
  </si>
  <si>
    <t>MEDIAMATH PUBLICIDADE DIGITAL LTDA.</t>
  </si>
  <si>
    <t>18668948</t>
  </si>
  <si>
    <t>IB INSTITUTO BIOSAUDE</t>
  </si>
  <si>
    <t>03170887</t>
  </si>
  <si>
    <t>Receita da dívida ativa - Multa - CLT | R D Ativa -Multa Isolada Compensação Previdenciária Indevida</t>
  </si>
  <si>
    <t>JDC ALPHA EMPREENDIMENTOS IMOBILIARIOS LTDA</t>
  </si>
  <si>
    <t>61583860</t>
  </si>
  <si>
    <t>C. C. NASCIMENTO</t>
  </si>
  <si>
    <t>10587983</t>
  </si>
  <si>
    <t>FUX QUIMICA LTDA</t>
  </si>
  <si>
    <t>36429111</t>
  </si>
  <si>
    <t>BRAGA NASCIMENTO E ZILIO ADVOGADOS ASSOCIADOS</t>
  </si>
  <si>
    <t>03960070</t>
  </si>
  <si>
    <t>RIO GUACU COMERCIO DE MADEIRA LTDA</t>
  </si>
  <si>
    <t>05599449</t>
  </si>
  <si>
    <t>VESPER TRANSPORTES LTDA</t>
  </si>
  <si>
    <t>00873594</t>
  </si>
  <si>
    <t>PREBRASIL CONSTRUCOES PREFABRICADAS S.A.</t>
  </si>
  <si>
    <t>08630516</t>
  </si>
  <si>
    <t>HEMOCENTRO SAO LUCAS  TERAPIA CELULAR</t>
  </si>
  <si>
    <t>57001604</t>
  </si>
  <si>
    <t>HEMPCARE PHARMA REPRESENTACOES LTDA</t>
  </si>
  <si>
    <t>34049323</t>
  </si>
  <si>
    <t>PASINI E CIA. LTDA.</t>
  </si>
  <si>
    <t>60727740</t>
  </si>
  <si>
    <t>A. A. DE ALMEIDA EQUIPAMENTOS AGRO INDUSTRIAL</t>
  </si>
  <si>
    <t>02647585</t>
  </si>
  <si>
    <t>NOBELKRAFT INDUSTRIA DE EMBALAGENS LTDA</t>
  </si>
  <si>
    <t>96624952</t>
  </si>
  <si>
    <t>TORINO EMBALAGENS E PRODUTOS PLASTICOS LTDA</t>
  </si>
  <si>
    <t>28052500</t>
  </si>
  <si>
    <t>DIRECT FACIL ADMINISTRADORA DE CARTOES LTDA</t>
  </si>
  <si>
    <t>15327706</t>
  </si>
  <si>
    <t>EXPRESSO QUEIROZ LTDA</t>
  </si>
  <si>
    <t>01537539</t>
  </si>
  <si>
    <t>IDEAL AMBIENTAL LTDA</t>
  </si>
  <si>
    <t>19406853</t>
  </si>
  <si>
    <t>TRIMAVERA COMERCIO IMPORTACAO E EXPORTACAO LTDA</t>
  </si>
  <si>
    <t>06373936</t>
  </si>
  <si>
    <t>GUIA MAIS MARKETING DIGITAL LTDA.</t>
  </si>
  <si>
    <t>53026472</t>
  </si>
  <si>
    <t>Receita da dívida ativa - CSLL | Receita da dívida ativa - IRPJ | Receita da dívida ativa - Multa - CLT</t>
  </si>
  <si>
    <t>AMBIENTAL REGENCE LTDA</t>
  </si>
  <si>
    <t>31714078</t>
  </si>
  <si>
    <t>IDEAL SUCOS INDUSTRIALIZACAO E DISTRIBUICAO DE PRODUTOS ALIMENTICIOS LTDA</t>
  </si>
  <si>
    <t>01531475</t>
  </si>
  <si>
    <t>ENERCOM INDUSTRIA E COMERCIO DE PLASTICOS LTDA</t>
  </si>
  <si>
    <t>04709876</t>
  </si>
  <si>
    <t>SBK TECNOLOGIA S.A</t>
  </si>
  <si>
    <t>00581891</t>
  </si>
  <si>
    <t>EMBRASE EMPRESA BRASILEIRA DE SEGURANCA E VIGILANCIA LTDA.</t>
  </si>
  <si>
    <t>57574154</t>
  </si>
  <si>
    <t>ASSOCIACAO EDUCACIONAL UIRAPURU</t>
  </si>
  <si>
    <t>13932073</t>
  </si>
  <si>
    <t>SOUZA FILHO  SUB EMPREITEIRA DA CONSTRUCAO CIVIL LTDA</t>
  </si>
  <si>
    <t>10439191</t>
  </si>
  <si>
    <t>Receita da dívida ativa - IRPJ | R D Ativa -Multa Isolada Compensação Previdenciária Indevida | R D Ativa - Glosa de Compensação Previdenciária</t>
  </si>
  <si>
    <t>CEPAM PANIFICADORA E RESTAURANTE LTDA</t>
  </si>
  <si>
    <t>37818450</t>
  </si>
  <si>
    <t>P G R TRANSPORTE INTERMODAL ARMAZENAGEM E LOGISTICA INTEGRADA LTDA</t>
  </si>
  <si>
    <t>10449909</t>
  </si>
  <si>
    <t>INBRATEXTIL INDUSTRIA E COMERCIO DE TECIDOS TECNICOS LTDA.</t>
  </si>
  <si>
    <t>04729192</t>
  </si>
  <si>
    <t>ASSOCIACAO BENEFICENTE DE CORUMBA</t>
  </si>
  <si>
    <t>03381498</t>
  </si>
  <si>
    <t>GARBO SA</t>
  </si>
  <si>
    <t>61322970</t>
  </si>
  <si>
    <t>CORE VALUE BPO SERVICOS EM INTEGRACAO DE NEGOCIOS LTDA</t>
  </si>
  <si>
    <t>09645785</t>
  </si>
  <si>
    <t>BL INDUSTRIA E COMERCIO DE MAQUINAS E FORNOS LTDA.</t>
  </si>
  <si>
    <t>61074654</t>
  </si>
  <si>
    <t>SIXTY SIX COMERCIO E PARTICIPACOES LTDA</t>
  </si>
  <si>
    <t>04450155</t>
  </si>
  <si>
    <t>DEMARCCHI CONSULTORIA EMPRESARIAL LTDA</t>
  </si>
  <si>
    <t>33677653</t>
  </si>
  <si>
    <t>INDUSTRIA E COMERCIO URSO BRANCO LTDA</t>
  </si>
  <si>
    <t>01507853</t>
  </si>
  <si>
    <t>T.C.L. SERVICOS DE TERCEIRIZACAO E COMERCIO LTDA</t>
  </si>
  <si>
    <t>52663964</t>
  </si>
  <si>
    <t>COPER REPRESENTACAO E PARTICIPACAO LTDA.</t>
  </si>
  <si>
    <t>52863891</t>
  </si>
  <si>
    <t>J W A CONSTRUCAO E COMERCIO LTDA</t>
  </si>
  <si>
    <t>64179609</t>
  </si>
  <si>
    <t>Receita da dívida ativa - CSLL | Receita da dívida ativa - IRPJ | Receita da dívida ativa - Outras multas</t>
  </si>
  <si>
    <t>PAULISTA SAUDE SA</t>
  </si>
  <si>
    <t>04677722</t>
  </si>
  <si>
    <t>OMEL BOMBAS E COMPRESSORES LTDA</t>
  </si>
  <si>
    <t>67693440</t>
  </si>
  <si>
    <t>M.X.M MONTAGEM INDUSTRIAL E LOCACAO LTDA</t>
  </si>
  <si>
    <t>10187636</t>
  </si>
  <si>
    <t>TERNI ENGENHARIA LTDA</t>
  </si>
  <si>
    <t>67632133</t>
  </si>
  <si>
    <t>Receita da dívida ativa - Multa - CLT | R D Ativa - Contribuição Previdenciária Sobre Receita Bruta</t>
  </si>
  <si>
    <t>REALPLAN CONSTRUTORA LTDA</t>
  </si>
  <si>
    <t>32536174</t>
  </si>
  <si>
    <t>ISOS INDUSTRIAL TERMOPLASTICOS LTDA</t>
  </si>
  <si>
    <t>04664311</t>
  </si>
  <si>
    <t>OPORTUNITH PRESTADORA DE SERVICOS LTDA</t>
  </si>
  <si>
    <t>07306691</t>
  </si>
  <si>
    <t>D.M.P.EQUIPAMENTOS LTDA.</t>
  </si>
  <si>
    <t>38874848</t>
  </si>
  <si>
    <t>OLEO DE OURO COMERCIO ATACADISTA E RECUPERACAO DE OLEO VEGETAL LTDA</t>
  </si>
  <si>
    <t>34727338</t>
  </si>
  <si>
    <t>COLORADO SERVICOS AMBIENTAIS LTDA</t>
  </si>
  <si>
    <t>21971438</t>
  </si>
  <si>
    <t>SANRISIL SA INDUSTRIA E COMERCIO</t>
  </si>
  <si>
    <t>00783239</t>
  </si>
  <si>
    <t>STILGRAF ARTES GRAFICAS E EDITORA LTDA</t>
  </si>
  <si>
    <t>67935122</t>
  </si>
  <si>
    <t>WAM BRASIL INTERMEDIACAO DE NEGOCIOS SAO PAULO LTDA</t>
  </si>
  <si>
    <t>35728913</t>
  </si>
  <si>
    <t>SYNTHESIS INDUSTRIA E COMERCIO DE MOBILIARIO LTDA</t>
  </si>
  <si>
    <t>54477500</t>
  </si>
  <si>
    <t>ADLUSU  NEGOCIOS E COBRANCAS SS LTDA</t>
  </si>
  <si>
    <t>52833753</t>
  </si>
  <si>
    <t>GAVEA INDUSTRIA MANUFATUREIRA DE PLASTICOS LTDA</t>
  </si>
  <si>
    <t>60598984</t>
  </si>
  <si>
    <t>CMAX CLOTHES AND HAPPINESS CONFECCOES LTDA.</t>
  </si>
  <si>
    <t>07272752</t>
  </si>
  <si>
    <t>SUSTENPACK EMBALAGENS SUSTENTAVEIS IMPORTACAO E EXPORTACAO LTDA.</t>
  </si>
  <si>
    <t>33709396</t>
  </si>
  <si>
    <t>METALURGICA CONFOR LTDA</t>
  </si>
  <si>
    <t>04591902</t>
  </si>
  <si>
    <t>MAITTRA INDUSTRIA E COMERCIO DE ARTEFATO DE PAPEL SA.</t>
  </si>
  <si>
    <t>72679145</t>
  </si>
  <si>
    <t>HOSPITAL E MATERNIDADE SAO MIGUEL S A</t>
  </si>
  <si>
    <t>60458262</t>
  </si>
  <si>
    <t>UNIKA PROJETOS E INSTALACOES ELETRICAS LTDA</t>
  </si>
  <si>
    <t>07701511</t>
  </si>
  <si>
    <t>VICKER ACESSORIOS PARA MOLAS LTDA</t>
  </si>
  <si>
    <t>11751834</t>
  </si>
  <si>
    <t>RVM PAPER IMPORTACAO E EXPORTACAO LTDA</t>
  </si>
  <si>
    <t>30710499</t>
  </si>
  <si>
    <t>NNEX MARKETING DIGITAL LTDA</t>
  </si>
  <si>
    <t>10702436</t>
  </si>
  <si>
    <t>WILLING TRADING IMPORTACAO E EXPORTACAO LTDA</t>
  </si>
  <si>
    <t>02494897</t>
  </si>
  <si>
    <t>VECOFLOW LTDA.</t>
  </si>
  <si>
    <t>03118332</t>
  </si>
  <si>
    <t>PETROPASY TECNOLOGIA EM POLIURETANOS LTDA</t>
  </si>
  <si>
    <t>59325506</t>
  </si>
  <si>
    <t>TOPSERVICE SERVICOS PESSOAIS DE CONTROLE DE ACESSO LTDA</t>
  </si>
  <si>
    <t>09110954</t>
  </si>
  <si>
    <t>CASA SOL DECOR LTDA</t>
  </si>
  <si>
    <t>18947578</t>
  </si>
  <si>
    <t>COMERCIO DE CARNES SAO GERMANO LTDA</t>
  </si>
  <si>
    <t>23362832</t>
  </si>
  <si>
    <t>GR PROMOCOES DE VENDAS LTDA</t>
  </si>
  <si>
    <t>34638756</t>
  </si>
  <si>
    <t>INDUSTRIAS DE PAPEL R RAMENZONI SA</t>
  </si>
  <si>
    <t>58910316</t>
  </si>
  <si>
    <t>DRACENA LOCACAO DE VEICULOS E EQUIPAMENTOS LTDA</t>
  </si>
  <si>
    <t>03770305</t>
  </si>
  <si>
    <t>RODOGARCIA TRANSPORTES RODOVIARIOS LTDA</t>
  </si>
  <si>
    <t>60960473</t>
  </si>
  <si>
    <t>AFS ASSESORAMENTO COMPONENTES AUTOMOTIVOS LTDA</t>
  </si>
  <si>
    <t>07765200</t>
  </si>
  <si>
    <t>IRMANDADE DA SANTA CASA DE VINHEDO</t>
  </si>
  <si>
    <t>72909179</t>
  </si>
  <si>
    <t>CHAIM PRODUCOES ARTISTICAS LTDA</t>
  </si>
  <si>
    <t>01722066</t>
  </si>
  <si>
    <t>AGROPECUARIA ENGERS LTDA</t>
  </si>
  <si>
    <t>97343677</t>
  </si>
  <si>
    <t>Receita da dívida ativa - IRPJ | Receita da dívida ativa - ITR - Exercício 1997 e posteriores</t>
  </si>
  <si>
    <t>GEMAK EMPREITEIRA DE OBRAS LTDA</t>
  </si>
  <si>
    <t>08076460</t>
  </si>
  <si>
    <t>BSM CARGAS E LOGISTICA LTDA</t>
  </si>
  <si>
    <t>27976249</t>
  </si>
  <si>
    <t>PR MEDEIROS COMERCIO DE ALIMENTOS E BEBIDAS SOCIEDADE UNIPESSOAL LTDA</t>
  </si>
  <si>
    <t>29457371</t>
  </si>
  <si>
    <t>PREMIER TERCEIRIZACAO SERVICO PORTARIA LIMPEZA LTDA</t>
  </si>
  <si>
    <t>04826486</t>
  </si>
  <si>
    <t>ALPHA SERVICOS ESPECIALIZADOS LTDA</t>
  </si>
  <si>
    <t>03179852</t>
  </si>
  <si>
    <t>BRAGA IMPORTACAO E EXPORTACAO LTDA</t>
  </si>
  <si>
    <t>35975354</t>
  </si>
  <si>
    <t>BOX COLOR INDUSTRIA E COMERCIO DE EMBALAGENS LTDA.</t>
  </si>
  <si>
    <t>03648130</t>
  </si>
  <si>
    <t>SERVGAS DISTRIBUIDORA DE GAS SA</t>
  </si>
  <si>
    <t>55332811</t>
  </si>
  <si>
    <t>ART BRASIL INDUSTRIA E COMERCIO DE MOVEIS LTDA</t>
  </si>
  <si>
    <t>05325662</t>
  </si>
  <si>
    <t>PRISMA COMERCIO E INDUSTRIA DE PRODUTOS DE PLASTICOS LTDA</t>
  </si>
  <si>
    <t>27602590</t>
  </si>
  <si>
    <t>VF PAPEIS S.A.</t>
  </si>
  <si>
    <t>46642678</t>
  </si>
  <si>
    <t>NBG III  CONSTRUCOES COMERCIAIS LTDA</t>
  </si>
  <si>
    <t>08788111</t>
  </si>
  <si>
    <t>BARGA BRASIL INDUSTRIA METALURGICA LTDA</t>
  </si>
  <si>
    <t>04079996</t>
  </si>
  <si>
    <t>METALZUL INDUSTRIA METALURGICA E COMERCIO LIMITADA</t>
  </si>
  <si>
    <t>62689864</t>
  </si>
  <si>
    <t>JOBARE IMPORTACAO  EXPORTACAO LTDA .</t>
  </si>
  <si>
    <t>08572747</t>
  </si>
  <si>
    <t>JOS COMERCIO DE CONFECCOES LTDA</t>
  </si>
  <si>
    <t>13385771</t>
  </si>
  <si>
    <t>MIXRESINAS SERVICOS LTDA</t>
  </si>
  <si>
    <t>23502200</t>
  </si>
  <si>
    <t>DESPACHANTE LENY LTDA</t>
  </si>
  <si>
    <t>55038392</t>
  </si>
  <si>
    <t>UNIQUIMA INDUSTRIA QUIMICA LTDA</t>
  </si>
  <si>
    <t>16696151</t>
  </si>
  <si>
    <t>SERVADMIN APOIO ADMINISTRATIVO LTDA</t>
  </si>
  <si>
    <t>03733964</t>
  </si>
  <si>
    <t>AGROPECUARIA ALTA PAULISTA LTDA</t>
  </si>
  <si>
    <t>68235936</t>
  </si>
  <si>
    <t>ASSOCIACAO AQUIDAUANENSE DE ASSISTENCIA HOSPITALAR</t>
  </si>
  <si>
    <t>03038445</t>
  </si>
  <si>
    <t>TAMBORLINE RECUPERADORA DE TAMBORES LTDA</t>
  </si>
  <si>
    <t>02759853</t>
  </si>
  <si>
    <t>PRO  CASCAO INDUSTRIA E COMERCIO LTDA</t>
  </si>
  <si>
    <t>04716732</t>
  </si>
  <si>
    <t>ECONOCELL DO BRASIL  PROVEDORES LTDA.</t>
  </si>
  <si>
    <t>05122795</t>
  </si>
  <si>
    <t>ACOPLAST INDUSTRIA E COMERCIO LIMITADA</t>
  </si>
  <si>
    <t>61344578</t>
  </si>
  <si>
    <t>STAFF IMPORTACAO E EXPORTACAO LTDA</t>
  </si>
  <si>
    <t>19156344</t>
  </si>
  <si>
    <t>COOPERATIVA DE PRODUTOS METALURGICOS DE MOCOCA  COPROMEM</t>
  </si>
  <si>
    <t>03542221</t>
  </si>
  <si>
    <t>R D Ativa - Contribuição Previdenciária Sobre Receita Bruta | R D Ativa - Contribuição Previdenciária Segurados | R D Ativa -Multa Isolada Compensação Previdenciária Indevida</t>
  </si>
  <si>
    <t>ABREU MANUTENCAO OPERACAO INDUSTRIAL LTDA</t>
  </si>
  <si>
    <t>01075021</t>
  </si>
  <si>
    <t>NN SERVICOS EM LIMPEZA E JARDINAGEM LTDA</t>
  </si>
  <si>
    <t>01390904</t>
  </si>
  <si>
    <t>PROTURBO USINAGEM DE PRECISAO LTDA</t>
  </si>
  <si>
    <t>02455462</t>
  </si>
  <si>
    <t>POINT SHOES LTDA</t>
  </si>
  <si>
    <t>01937718</t>
  </si>
  <si>
    <t>SM LAMINADOS COMERCIO DE PLASTICOS LTDA</t>
  </si>
  <si>
    <t>26297064</t>
  </si>
  <si>
    <t>SECALUX COMERCIO E INDUSTRIA LTDA</t>
  </si>
  <si>
    <t>53924379</t>
  </si>
  <si>
    <t>UNICONSULT CONSULTORES ASSOCIADOS LTDA</t>
  </si>
  <si>
    <t>08720891</t>
  </si>
  <si>
    <t>ZAPI COMERCIAL ELETRONICA LTDA</t>
  </si>
  <si>
    <t>59159095</t>
  </si>
  <si>
    <t>COFAM  GESTAO E LOCACAO DE ATIVOS LTDA</t>
  </si>
  <si>
    <t>62479365</t>
  </si>
  <si>
    <t>MEDSTAR IMPORTACAO E EXPORTACAO LTDA</t>
  </si>
  <si>
    <t>03580620</t>
  </si>
  <si>
    <t>MEGA CONSTRUTORA EMPREENDIMENTOS E EQUIPAMENTOS LTDA</t>
  </si>
  <si>
    <t>20264540</t>
  </si>
  <si>
    <t>4 TRADING IMPORTACAO E EXPORTACAO DE PRODUTOS EM GERAL LTDA</t>
  </si>
  <si>
    <t>19937766</t>
  </si>
  <si>
    <t>CITRO CARDILLI COMERCIO IMPORTACAO E EXPORTACAO LTDA</t>
  </si>
  <si>
    <t>02115482</t>
  </si>
  <si>
    <t>TRANSMASSA LOGISTICA LTDA</t>
  </si>
  <si>
    <t>05555431</t>
  </si>
  <si>
    <t>CONSTRUTORA CASTELLO LTDA</t>
  </si>
  <si>
    <t>34320261</t>
  </si>
  <si>
    <t>ENFOK SERVICOS DE TERCEIRIZACAO E RECRUTAMENTO LTDA.</t>
  </si>
  <si>
    <t>10140064</t>
  </si>
  <si>
    <t>PERFIL REFRIGERACAO INDUSTRIA COMERCIO E SERVICO LTDA</t>
  </si>
  <si>
    <t>09536473</t>
  </si>
  <si>
    <t>HIKARI INDUSTRIA E COMERCIO LTDA.</t>
  </si>
  <si>
    <t>61155511</t>
  </si>
  <si>
    <t>INDUSTRIA E COMERCIO ATIBAIENSE DE BEBIDAS EM GERAL LTDA</t>
  </si>
  <si>
    <t>44509677</t>
  </si>
  <si>
    <t>J.C.HELENO AMORIM CONSTRUCOES LTDA</t>
  </si>
  <si>
    <t>64698467</t>
  </si>
  <si>
    <t>SHUTTLE SERVICOS EM TRANSPORTADORAS LTDA</t>
  </si>
  <si>
    <t>04711147</t>
  </si>
  <si>
    <t>SOBASICO  INDUSTRIA E COMERCIO DE ALIMENTOS LTDA</t>
  </si>
  <si>
    <t>05802880</t>
  </si>
  <si>
    <t>CETEC EDUCACIONAL S.A.</t>
  </si>
  <si>
    <t>07761676</t>
  </si>
  <si>
    <t>PSE  PRESTACAO DE SERVICOS MEDICOS E NA AREA DE SAUDE SS LTDA</t>
  </si>
  <si>
    <t>15659118</t>
  </si>
  <si>
    <t>BFW ENERGIA E NEGOCIOS SUSTENTAVEIS LTDA</t>
  </si>
  <si>
    <t>36538339</t>
  </si>
  <si>
    <t>MELFLEX INTERMEDIACAO DE NEGOCIOS E SERVICOS LTDA</t>
  </si>
  <si>
    <t>18890006</t>
  </si>
  <si>
    <t>ZHANGCHENG PAN ROUPAS</t>
  </si>
  <si>
    <t>24069026</t>
  </si>
  <si>
    <t>TOURINTER DO BRASIL SA EMPREND TURIST E IMOBILIARIOS</t>
  </si>
  <si>
    <t>34151688</t>
  </si>
  <si>
    <t>CONTINUY SERVICOS EM TECNOLOGIA DA INFORMACAO SA</t>
  </si>
  <si>
    <t>33175360</t>
  </si>
  <si>
    <t>THERMIX TRATAMENTO TERMICO LTDA.</t>
  </si>
  <si>
    <t>03924876</t>
  </si>
  <si>
    <t>PORTTEPEL COMERCIO LTDA</t>
  </si>
  <si>
    <t>02563056</t>
  </si>
  <si>
    <t>MEDFAR CENTRO DE MANIPULACAO DE FARMACOS LTDA</t>
  </si>
  <si>
    <t>08621389</t>
  </si>
  <si>
    <t>NOVA ESTRADAS E CONSTRUCOES LTDA</t>
  </si>
  <si>
    <t>07489950</t>
  </si>
  <si>
    <t>LS DELIVERY E TRANSPORTES LTDA.</t>
  </si>
  <si>
    <t>13498377</t>
  </si>
  <si>
    <t>ATELIER KC LTDA</t>
  </si>
  <si>
    <t>32391375</t>
  </si>
  <si>
    <t>LUMINI SOLUCOES EM ILUMINACAO LTDA</t>
  </si>
  <si>
    <t>40418865</t>
  </si>
  <si>
    <t>PISO X ENGENHARIA E CONSTRUCOES LTDA</t>
  </si>
  <si>
    <t>54644042</t>
  </si>
  <si>
    <t>ALECO DISTRIBUIDORA DE COSMETICOS LTDA.</t>
  </si>
  <si>
    <t>09664683</t>
  </si>
  <si>
    <t>ATB S A ARTEFATOS TECNICOS DE BORRACHA</t>
  </si>
  <si>
    <t>60455862</t>
  </si>
  <si>
    <t>BRINQUEDOS ZUCATOYS INDUSTRIA E COMERCIO LTDA</t>
  </si>
  <si>
    <t>11894930</t>
  </si>
  <si>
    <t>INDUSTRIA E COMERCIO DE BEBIDAS PALAZZO LTDA</t>
  </si>
  <si>
    <t>50381003</t>
  </si>
  <si>
    <t>TRANSPORTADORA LC DE CASTRO LTDA</t>
  </si>
  <si>
    <t>10560885</t>
  </si>
  <si>
    <t>PEDREX INDUSTRIA METALURGICA LTDA</t>
  </si>
  <si>
    <t>12053935</t>
  </si>
  <si>
    <t>PACKERMAN COMERCIO DE CEREAIS LTDA</t>
  </si>
  <si>
    <t>10448183</t>
  </si>
  <si>
    <t>SERV GLASS SERVICOS DE VIDROS BLINDADOS LTDA</t>
  </si>
  <si>
    <t>24612498</t>
  </si>
  <si>
    <t>MGFC INDUSTRIA COMERCIO MICROFUSAO IMPORTACAO E EXPORTACAO DE PECAS AUTOMOTIVAS LTDA</t>
  </si>
  <si>
    <t>03594475</t>
  </si>
  <si>
    <t>CONSTRUCOES GBN  SP LTDA</t>
  </si>
  <si>
    <t>08787399</t>
  </si>
  <si>
    <t>BASEPEX ENCOMENDAS URGENTES LTDA</t>
  </si>
  <si>
    <t>22860204</t>
  </si>
  <si>
    <t>TECELAGEM SAO CARLOS SA</t>
  </si>
  <si>
    <t>59596395</t>
  </si>
  <si>
    <t>VIBRASIL INDUSTRIA DE ARTEFATOS DE BORRACHA LTDA</t>
  </si>
  <si>
    <t>61243507</t>
  </si>
  <si>
    <t>QUALITY OIL DO BRASIL LTDA</t>
  </si>
  <si>
    <t>28678396</t>
  </si>
  <si>
    <t>VICK COMERCIO DE PLASTICOS E METAIS LTDA</t>
  </si>
  <si>
    <t>45877115</t>
  </si>
  <si>
    <t>URBAN OBRAS E COMERCIO LTDA</t>
  </si>
  <si>
    <t>18131889</t>
  </si>
  <si>
    <t>JKFM BRASIL COMERCIO E DISTRIBUICAO DE ALIMENTOS LTDA</t>
  </si>
  <si>
    <t>15504701</t>
  </si>
  <si>
    <t>CAFE EXPRESSO SERVICOS DE TERCEIRIZACAO DE MAO DE OBRA LTDA.</t>
  </si>
  <si>
    <t>06349679</t>
  </si>
  <si>
    <t>MALCON METALURGICA LTDA</t>
  </si>
  <si>
    <t>07223780</t>
  </si>
  <si>
    <t>VMP CONSULTING COMERCIAL LTDA</t>
  </si>
  <si>
    <t>29218102</t>
  </si>
  <si>
    <t>TRANSPEN TRANSPORTE COLETIVO E ENCOMENDAS LTDA</t>
  </si>
  <si>
    <t>75156265</t>
  </si>
  <si>
    <t>CARGOBR TRANSPORTES LTDA</t>
  </si>
  <si>
    <t>31548672</t>
  </si>
  <si>
    <t>NOVAKRAFT  INDUSTRIA E COMERCIO DE PAPEL E EMBALAGEM LTDA</t>
  </si>
  <si>
    <t>07003660</t>
  </si>
  <si>
    <t>VESUVIO INDUSTRIA DE COLCHOES TECNOLOGICOS LTDA.</t>
  </si>
  <si>
    <t>34593353</t>
  </si>
  <si>
    <t>JBT EMPREENDIMENTOS E PARTICIPACOES LTDA</t>
  </si>
  <si>
    <t>21379339</t>
  </si>
  <si>
    <t>ELDORADO REFEICOES LTDA.</t>
  </si>
  <si>
    <t>02416118</t>
  </si>
  <si>
    <t>CENTRO DE PREVENCAO E REABIL DE DEFICIENCIA DA VISAO</t>
  </si>
  <si>
    <t>51619906</t>
  </si>
  <si>
    <t>Receita da dívida ativa - IRRF | Rec. dív. ativa - Ret. contrib. pagam. PJ a PJ de dir. priv.</t>
  </si>
  <si>
    <t>BALBINOS LTDA</t>
  </si>
  <si>
    <t>74453697</t>
  </si>
  <si>
    <t>COOPERATIVA DE PRODUCAO DE PECAS FUNDIDAS EM ALUMINIO E ZAMAC  COFAZ</t>
  </si>
  <si>
    <t>04888713</t>
  </si>
  <si>
    <t>MULTIPROPROCESSADORA RECUPERADORA E SERVICOS S.A.</t>
  </si>
  <si>
    <t>08260688</t>
  </si>
  <si>
    <t>MSINDUSTRIA E COMERCIO DE COSMETICOS LTDA</t>
  </si>
  <si>
    <t>53365359</t>
  </si>
  <si>
    <t>SIFCO S. A.</t>
  </si>
  <si>
    <t>60499605</t>
  </si>
  <si>
    <t>DISTRIBUIDORA DE PRODUTOS ALIMENTICIOS ICEKISS LTDA</t>
  </si>
  <si>
    <t>31061713</t>
  </si>
  <si>
    <t>FMF INDUSTRIA E COMERCIO DE ESQUADRIAS LTDA</t>
  </si>
  <si>
    <t>14900881</t>
  </si>
  <si>
    <t>PROMOTRADE MARKETING LTDA</t>
  </si>
  <si>
    <t>23948444</t>
  </si>
  <si>
    <t>SOLDIER SEGURANCA SS LTDA.</t>
  </si>
  <si>
    <t>00658132</t>
  </si>
  <si>
    <t>AVEMAIS  COMERCIO DE ALIMENTOS LTDA</t>
  </si>
  <si>
    <t>08825175</t>
  </si>
  <si>
    <t>VICI CONSTRUTORA LTDA</t>
  </si>
  <si>
    <t>60676616</t>
  </si>
  <si>
    <t>ULTRA HI PLASTICOS INDUSTRIAIS S.A.</t>
  </si>
  <si>
    <t>02234590</t>
  </si>
  <si>
    <t>STAFFS RECURSOS HUMANOS LTDA</t>
  </si>
  <si>
    <t>00009062</t>
  </si>
  <si>
    <t>METAL 2 INDUSTRIA E COMERCIO LTDA</t>
  </si>
  <si>
    <t>57537805</t>
  </si>
  <si>
    <t>F . A . SERVICE INDUSTRIA E COMERCIO DE EQUIPAMENTOS INDUSTRIAIS LTDA.</t>
  </si>
  <si>
    <t>06927444</t>
  </si>
  <si>
    <t>LSK ENGENHARIA LTDA</t>
  </si>
  <si>
    <t>57660961</t>
  </si>
  <si>
    <t>SASAZAKI INDUSTRIA E COMERCIO S.A.</t>
  </si>
  <si>
    <t>52045697</t>
  </si>
  <si>
    <t>FLORIDA DISTRIBUIDORA DE PETROLEO LTDA</t>
  </si>
  <si>
    <t>03652783</t>
  </si>
  <si>
    <t>AROMAX INDUSTRIA E COMERCIO LTDA</t>
  </si>
  <si>
    <t>55586473</t>
  </si>
  <si>
    <t>TRIADE SERVICOS ESPECIALIZADOS LTDA</t>
  </si>
  <si>
    <t>07683449</t>
  </si>
  <si>
    <t>TREFILACAO ACORAG LTDA</t>
  </si>
  <si>
    <t>04765656</t>
  </si>
  <si>
    <t>MEGATEC CONSULTORIA E SERVICOS LTDA</t>
  </si>
  <si>
    <t>01495813</t>
  </si>
  <si>
    <t>TEREZA DORCELINA INDUSTRIA E COMERCIO DE BICICLETAS E PECAS LTDA</t>
  </si>
  <si>
    <t>10350220</t>
  </si>
  <si>
    <t>CONSTRUJA CONSTRUCOES LTDA</t>
  </si>
  <si>
    <t>34729451</t>
  </si>
  <si>
    <t>DYNALF INDUSTRIA DE COMPONENTES ELETRONICOS LTDA</t>
  </si>
  <si>
    <t>04631183</t>
  </si>
  <si>
    <t>EBENEZER EMPREENDIMENTOS IMOBILIARIOS LTDA</t>
  </si>
  <si>
    <t>17425014</t>
  </si>
  <si>
    <t>ITABA SERVICOS E APOIO ADMINISTRATIVO LTDA.</t>
  </si>
  <si>
    <t>02750676</t>
  </si>
  <si>
    <t>E.R. MUNARIM TRANSPORTES E LOGISTICA LTDA</t>
  </si>
  <si>
    <t>29864671</t>
  </si>
  <si>
    <t>DECORIDEA COMERCIO DECORACAO EM VIDROS LTDA</t>
  </si>
  <si>
    <t>08828724</t>
  </si>
  <si>
    <t>HOSPITAL E MATERNIDADE SAINT PATRICK LTDA</t>
  </si>
  <si>
    <t>49460108</t>
  </si>
  <si>
    <t>A C SERVICOS CORPORATIVOS LTDA.</t>
  </si>
  <si>
    <t>66059510</t>
  </si>
  <si>
    <t>FUNDACAO ESTATAL DE SAUDE DO PANTANAL</t>
  </si>
  <si>
    <t>11285282</t>
  </si>
  <si>
    <t>PROJETO EMPREITADA GESTAO EMPRESARIAL LTDA</t>
  </si>
  <si>
    <t>26204001</t>
  </si>
  <si>
    <t>K.S. GOUVEA &amp; GOUVEIA LTDA</t>
  </si>
  <si>
    <t>03799810</t>
  </si>
  <si>
    <t>PHR COMERCIO E SERVICOS LTDA</t>
  </si>
  <si>
    <t>19308129</t>
  </si>
  <si>
    <t>IGE INDUSTRIA E COMERCIO LTDA</t>
  </si>
  <si>
    <t>51466381</t>
  </si>
  <si>
    <t>CONTROLE DE DOPING BRASIL LTDA</t>
  </si>
  <si>
    <t>19757575</t>
  </si>
  <si>
    <t>METALUR BRASIL INDUSTRIA E COMERCIO DE METAIS LTDA.</t>
  </si>
  <si>
    <t>07450247</t>
  </si>
  <si>
    <t>CEVATRANS COMERCIO LTDA</t>
  </si>
  <si>
    <t>10430055</t>
  </si>
  <si>
    <t>SUZANPECAS INDUSTRIA METALURGICA LTDA</t>
  </si>
  <si>
    <t>55020952</t>
  </si>
  <si>
    <t>FINGERPRINT PROCESSAMENTO DE DADOS GRAFICA EDITORA E REPRESENTACOES LTDA.</t>
  </si>
  <si>
    <t>72945587</t>
  </si>
  <si>
    <t>ELETRO RIO MONTAGENS INDUSTRIAIS LTDA</t>
  </si>
  <si>
    <t>54981493</t>
  </si>
  <si>
    <t>KIBOX INDUSTRIA E COMERCIO DE VIDROS E ESPELHOS LTDA.</t>
  </si>
  <si>
    <t>64660335</t>
  </si>
  <si>
    <t>DISNAC  INDUSTRIA NACIONAL DE PRODUTOS DE BORRACHAS LTDA.</t>
  </si>
  <si>
    <t>43301126</t>
  </si>
  <si>
    <t>EXPRESSO TRANSPEN LTDA</t>
  </si>
  <si>
    <t>13207092</t>
  </si>
  <si>
    <t>ESCOLA MONTEIRO LOBATO LTDA</t>
  </si>
  <si>
    <t>60210127</t>
  </si>
  <si>
    <t>COMPANHIA DE EMPREENDIMENTOS SAO PAULO</t>
  </si>
  <si>
    <t>01417577</t>
  </si>
  <si>
    <t>COMERCIAL PORTO REAL ALIMENTOS LTDA</t>
  </si>
  <si>
    <t>30480534</t>
  </si>
  <si>
    <t>NARDINI PISOS E REVESTIMENTOS LTDA.</t>
  </si>
  <si>
    <t>03054730</t>
  </si>
  <si>
    <t>ESTEVES SA.</t>
  </si>
  <si>
    <t>60837457</t>
  </si>
  <si>
    <t>DON COMERCIO VAREJISTA DE ARTIGOS OPTICOS LTDA</t>
  </si>
  <si>
    <t>01329476</t>
  </si>
  <si>
    <t>ABTEX COMERCIAL IMPORTADORA E EXPORTADORA EIRELI</t>
  </si>
  <si>
    <t>05872787</t>
  </si>
  <si>
    <t>FRM SERVICOS EDUCACIONAIS LTDA</t>
  </si>
  <si>
    <t>04048863</t>
  </si>
  <si>
    <t>MR&amp;T TERCEIRIZACAO DE SERVICOS LTDA</t>
  </si>
  <si>
    <t>21687953</t>
  </si>
  <si>
    <t>STYLLOS SERVICE SERVICOS DE LIMPEZA LTDA</t>
  </si>
  <si>
    <t>09303027</t>
  </si>
  <si>
    <t>M2 INDUSTRIA DE ROUPAS LTDA.</t>
  </si>
  <si>
    <t>69101921</t>
  </si>
  <si>
    <t>GWI ASSET MANAGEMENT S.A.</t>
  </si>
  <si>
    <t>01941968</t>
  </si>
  <si>
    <t>MIC SA  METALURGIA INDUSTRIA E COMERCIO</t>
  </si>
  <si>
    <t>62474945</t>
  </si>
  <si>
    <t>RAFER APOIO ADMINISTRATIVO LTDA</t>
  </si>
  <si>
    <t>16314791</t>
  </si>
  <si>
    <t>MERCANTE TUBOS E ACOS LTDA</t>
  </si>
  <si>
    <t>43432624</t>
  </si>
  <si>
    <t>FUNDICAO SAO FRANCISCO LTDA</t>
  </si>
  <si>
    <t>53164695</t>
  </si>
  <si>
    <t>INDUSTRIA DE ALUMINIOS EIRILAR SA</t>
  </si>
  <si>
    <t>49021009</t>
  </si>
  <si>
    <t>ASSERTH CONSULTORIA EMPRESARIAL LTDA</t>
  </si>
  <si>
    <t>02648385</t>
  </si>
  <si>
    <t>RTB ENERGIAS RENOVAVEIS LTDA</t>
  </si>
  <si>
    <t>14731935</t>
  </si>
  <si>
    <t>BRASFILTER INDUSTRIA E COMERCIO LTDA</t>
  </si>
  <si>
    <t>53437406</t>
  </si>
  <si>
    <t>COMERCIAL ZHQ DE ALIMENTOS LTDA.</t>
  </si>
  <si>
    <t>22459088</t>
  </si>
  <si>
    <t>MARGIL MONTAGEM E SERVICOS INDUSTRIAIS LTDA</t>
  </si>
  <si>
    <t>34718715</t>
  </si>
  <si>
    <t>SUCOS KIKI LTDA</t>
  </si>
  <si>
    <t>60823747</t>
  </si>
  <si>
    <t>TECNICAS ELETRO MECANICAS TELEM SA</t>
  </si>
  <si>
    <t>61529285</t>
  </si>
  <si>
    <t>DBA EXPRESS LOGISTICA E TRANSPORTE LTDA</t>
  </si>
  <si>
    <t>22966500</t>
  </si>
  <si>
    <t>INOVA TS ENGENHARIA LTDA</t>
  </si>
  <si>
    <t>08608026</t>
  </si>
  <si>
    <t>CONSTRUFREITAS CONSTRUCOES LTDA</t>
  </si>
  <si>
    <t>28220257</t>
  </si>
  <si>
    <t>ITAUNA INDUSTRIA DE PAPEL LTDA</t>
  </si>
  <si>
    <t>44214708</t>
  </si>
  <si>
    <t>FERTRON AUTOMACAO E ELETRICA LTDA</t>
  </si>
  <si>
    <t>08659656</t>
  </si>
  <si>
    <t>MCC ELETROMECANICA LTDA</t>
  </si>
  <si>
    <t>66121773</t>
  </si>
  <si>
    <t>DRINK HOUSE INDUSTRIA E COMERCIO DE BEBIDAS E ALIMENTOS LTDA</t>
  </si>
  <si>
    <t>08033076</t>
  </si>
  <si>
    <t>PAULISTA INDUSTRIA COMERCIO DE JOIAS LTDA</t>
  </si>
  <si>
    <t>10665918</t>
  </si>
  <si>
    <t>TRANSLIFT SISTEMAS DE MOVIMENTACAO E ARMAZENAGEM LTDA.</t>
  </si>
  <si>
    <t>07869892</t>
  </si>
  <si>
    <t>ALPHA IMPORTACAO E EXPORTACAO DE ELETROELETRONICOS LTDA</t>
  </si>
  <si>
    <t>04898091</t>
  </si>
  <si>
    <t>MENU MODERNO ARMAZENS GERAIS FRIGORIFICOS LTDA</t>
  </si>
  <si>
    <t>58279134</t>
  </si>
  <si>
    <t>META STEEL ENGENHARIA LTDA</t>
  </si>
  <si>
    <t>07434240</t>
  </si>
  <si>
    <t>VALPAMED SERVICOS DE ASSISTENCIA A SAUDE LTDA</t>
  </si>
  <si>
    <t>02867367</t>
  </si>
  <si>
    <t>COMERCIO E INDUSTRIA LIMONGI LTDA</t>
  </si>
  <si>
    <t>56563786</t>
  </si>
  <si>
    <t>INBRAAEROSPACE INDUSTRIA E COMERCIO DE COMPOSTOS AERONAUTICOS S.A.</t>
  </si>
  <si>
    <t>05254436</t>
  </si>
  <si>
    <t>FUNDACAO INSTITUTO DE ENSINO PARA OSASCO</t>
  </si>
  <si>
    <t>73063166</t>
  </si>
  <si>
    <t>Receita da dívida ativa - Multa - CLT | R D Ativa - Contribuição Previdenciária Segurados | R D Ativa - Multa Isolada</t>
  </si>
  <si>
    <t>ASSOCIACAO DE EDUCACAO E CULTURA PETROPOLIS</t>
  </si>
  <si>
    <t>10545173</t>
  </si>
  <si>
    <t>CRB INCORPORACAO E CONSTRUCAO LTDA</t>
  </si>
  <si>
    <t>06171343</t>
  </si>
  <si>
    <t>Rec. dív. ativa - Regime esp. tributação patrimônio afetação | R D Ativa - Contribuição Previdenciária Segurados | R D Ativa - Contribuição Empresa/Empregador</t>
  </si>
  <si>
    <t>MY BUSINESS LTDA</t>
  </si>
  <si>
    <t>04645585</t>
  </si>
  <si>
    <t>MIRALUX CONSULTORIA EM EFICIENCIA ENERGETICA LTDA</t>
  </si>
  <si>
    <t>05692186</t>
  </si>
  <si>
    <t>S.G.O AGRIBUSINESS LTDA</t>
  </si>
  <si>
    <t>10529959</t>
  </si>
  <si>
    <t>MONDEO COML E DISTRIBUIDORA LTDA</t>
  </si>
  <si>
    <t>00849076</t>
  </si>
  <si>
    <t>TITULAR PATRIMONIAL E PARTICIPACOES LTDA</t>
  </si>
  <si>
    <t>40302532</t>
  </si>
  <si>
    <t>ECOFIX ARRUELAS INDUSTRIA E COMERCIO LTDA</t>
  </si>
  <si>
    <t>29170978</t>
  </si>
  <si>
    <t>ALFA 7 EMPREENDIMENTOS S.A.</t>
  </si>
  <si>
    <t>58293143</t>
  </si>
  <si>
    <t>CPBRASIL INFORMATICA LTDA</t>
  </si>
  <si>
    <t>23313137</t>
  </si>
  <si>
    <t>D&amp;L COMERCIO DE MATERIAIS ELETRICOS LTDA</t>
  </si>
  <si>
    <t>22131786</t>
  </si>
  <si>
    <t>ISAVIC TRANSPORTE E ARMAZENAMENTO LTDA</t>
  </si>
  <si>
    <t>16950996</t>
  </si>
  <si>
    <t>DINAMICA CONSTRUCOES E OBRAS LTDA</t>
  </si>
  <si>
    <t>19509141</t>
  </si>
  <si>
    <t>MERCANTIL FARMED LTDA</t>
  </si>
  <si>
    <t>46642567</t>
  </si>
  <si>
    <t>PLASTICOS JUQUITIBA INDUSTRIA E COMERCIO LTDA</t>
  </si>
  <si>
    <t>73113367</t>
  </si>
  <si>
    <t>PAVAN ZANETTI INDUSTRIA METALURGICA LTDA</t>
  </si>
  <si>
    <t>43249515</t>
  </si>
  <si>
    <t>AREA DEPOSITO DE BENS LTDA</t>
  </si>
  <si>
    <t>73136996</t>
  </si>
  <si>
    <t>FDR COMERCIALIZADORA DE ENERGIA LTDA</t>
  </si>
  <si>
    <t>14704926</t>
  </si>
  <si>
    <t>REDE HORT MAIS HORTIFRUTI LTDA</t>
  </si>
  <si>
    <t>07844741</t>
  </si>
  <si>
    <t>IBECON ENGENHARIA E CONSTRUCOES LTDA</t>
  </si>
  <si>
    <t>52962438</t>
  </si>
  <si>
    <t>A.S.TECHNOLOGY COMPONENTES ESPECIAIS LTDA</t>
  </si>
  <si>
    <t>01786547</t>
  </si>
  <si>
    <t>PETROSOL COMERCIO DE TAMBORES BOMBONAS E CONTAINERS LTDA</t>
  </si>
  <si>
    <t>12195059</t>
  </si>
  <si>
    <t>EXITOLOG TRANSPORTES LTDA</t>
  </si>
  <si>
    <t>19210373</t>
  </si>
  <si>
    <t>TRANSPORTADORA AJOFER LTDA</t>
  </si>
  <si>
    <t>44191880</t>
  </si>
  <si>
    <t>BRASIPAR  INDUSTRIA DE MOVEIS LTDA.</t>
  </si>
  <si>
    <t>07155253</t>
  </si>
  <si>
    <t>BENEVIDES TEXTIL IMPORTACAO E EXPORTACAO LTDA</t>
  </si>
  <si>
    <t>44820223</t>
  </si>
  <si>
    <t>AMERICAR EQUIPAMENTOS E PECAS PARA MOVIMENTACAO DE MATERIAIS LTDA</t>
  </si>
  <si>
    <t>08254834</t>
  </si>
  <si>
    <t>NUTOP PRODUTOS FUNCIONAIS LTDA.</t>
  </si>
  <si>
    <t>08455356</t>
  </si>
  <si>
    <t>RIPRESA COMERCIO DE POLIMEROS  LTDA</t>
  </si>
  <si>
    <t>23646509</t>
  </si>
  <si>
    <t>COLORIDO AVIAMENTOS LTDA</t>
  </si>
  <si>
    <t>20148384</t>
  </si>
  <si>
    <t>FERRUCCI &amp; CIA LTDA</t>
  </si>
  <si>
    <t>50753912</t>
  </si>
  <si>
    <t>COSINOX CENTRO DE SERVICOS DE ACOS LTDA</t>
  </si>
  <si>
    <t>00001203</t>
  </si>
  <si>
    <t>BRYLCORSANTANA INDUSTRIA E COMERCIO DE TINTAS E VERNIZES LTDA</t>
  </si>
  <si>
    <t>07094233</t>
  </si>
  <si>
    <t>MONTE SANTO STONE SA</t>
  </si>
  <si>
    <t>62644505</t>
  </si>
  <si>
    <t>ALPHA QUINA SERVICOS ESPECIALIZADOS LTDA</t>
  </si>
  <si>
    <t>21053565</t>
  </si>
  <si>
    <t>INDUSTRIA PAULISTA DE ESTOFADOS LTDA</t>
  </si>
  <si>
    <t>03852018</t>
  </si>
  <si>
    <t>MAGO INDUSTRIA E COMERCIO DE PRODUTOS PARA CONFEITARIA LTDA</t>
  </si>
  <si>
    <t>53509568</t>
  </si>
  <si>
    <t>COURT COMERCIAL LTDA</t>
  </si>
  <si>
    <t>02074457</t>
  </si>
  <si>
    <t>BR SNACKS DISTRIBUIDORA DE ALIMENTOS LTDA</t>
  </si>
  <si>
    <t>26682200</t>
  </si>
  <si>
    <t>TRANSBALAN TRANSPORTE RODOVIARIO LTDA</t>
  </si>
  <si>
    <t>05133188</t>
  </si>
  <si>
    <t>DESTILARIA NOVA ERA LTDA.</t>
  </si>
  <si>
    <t>07736245</t>
  </si>
  <si>
    <t>IPI - Receita da dívida ativa | R D Ativa - Contribuição Previdenciária Sobre Receita Bruta</t>
  </si>
  <si>
    <t>CONDUPAR CONDUTORES ELETRICOS LTDA</t>
  </si>
  <si>
    <t>03285026</t>
  </si>
  <si>
    <t>VENETO ALIMENTOS LTDA</t>
  </si>
  <si>
    <t>03418924</t>
  </si>
  <si>
    <t>NEW COMERCIO INDUSTRIA IMPORTACAO E EXPORTACAO INC. LTDA</t>
  </si>
  <si>
    <t>11197210</t>
  </si>
  <si>
    <t>RESTAURANTE E CASA DE LANCHES NOVASK LTDA</t>
  </si>
  <si>
    <t>10632340</t>
  </si>
  <si>
    <t>MCRH INTERVENCAO COMPORTAMENTAL LTDA</t>
  </si>
  <si>
    <t>23300210</t>
  </si>
  <si>
    <t>STY COMERCIO DE COSMETICOS LTDA</t>
  </si>
  <si>
    <t>11446781</t>
  </si>
  <si>
    <t>APORT SEGURANCA PATRIMONIAL LTDA.</t>
  </si>
  <si>
    <t>14483111</t>
  </si>
  <si>
    <t>VENTILADORES BERNAUER S A</t>
  </si>
  <si>
    <t>61413852</t>
  </si>
  <si>
    <t>DAY HOSPITAL DE ERMELINO MATARAZZO LTDA</t>
  </si>
  <si>
    <t>67133637</t>
  </si>
  <si>
    <t>UNIKA INDUSTRIA E COMERCIO LTDA</t>
  </si>
  <si>
    <t>23843703</t>
  </si>
  <si>
    <t>VIACAO FLAMA TRANSPORTES TURISMO E LOCACAO LTDA</t>
  </si>
  <si>
    <t>18696215</t>
  </si>
  <si>
    <t>JOALMI INDUSTRIA E COMERCIO LIMITADA</t>
  </si>
  <si>
    <t>60980240</t>
  </si>
  <si>
    <t>URBAN INC  INCORPORACOES E PARTICIPACOES SA</t>
  </si>
  <si>
    <t>14252808</t>
  </si>
  <si>
    <t>FISCHER AMERICA COMUNICACAO TOTAL S.A.</t>
  </si>
  <si>
    <t>61678173</t>
  </si>
  <si>
    <t>ALMIR &amp;  LOPES IMPORTACAO E EXPORTACAO LTDA</t>
  </si>
  <si>
    <t>09132074</t>
  </si>
  <si>
    <t>AGROINDUSTRIAL VISTA ALEGRE S.A.</t>
  </si>
  <si>
    <t>44836856</t>
  </si>
  <si>
    <t>ITALORA BRASIL DISTRIBUICAO DE COMPONENTES LTDA.</t>
  </si>
  <si>
    <t>07453313</t>
  </si>
  <si>
    <t>SOLO FERTIL SERVICOS AGRICOLAS LTDA</t>
  </si>
  <si>
    <t>35826292</t>
  </si>
  <si>
    <t>DELBRAS ESTRUTURAS METALICAS LTDA</t>
  </si>
  <si>
    <t>56149271</t>
  </si>
  <si>
    <t>HOSPITAL SAN GENNARO LTDA</t>
  </si>
  <si>
    <t>56813082</t>
  </si>
  <si>
    <t>TRANSPORTADORA REAL 94 LTDA</t>
  </si>
  <si>
    <t>00367894</t>
  </si>
  <si>
    <t>GUEVEL COMERCIO DE PECAS PARA VEICULOS LTDA</t>
  </si>
  <si>
    <t>01059095</t>
  </si>
  <si>
    <t>ALPHAFER CONSTRUCOES METALICAS LTDA.</t>
  </si>
  <si>
    <t>03886619</t>
  </si>
  <si>
    <t>ETHANOL QUIMICOS BRASIL SLU LTDA</t>
  </si>
  <si>
    <t>01678475</t>
  </si>
  <si>
    <t>HOSPITAL PSIQUIATRICO ESPIRITA CAIRBAR SCHUTEL</t>
  </si>
  <si>
    <t>45271137</t>
  </si>
  <si>
    <t>R D Ativa - Contribuição Empresa/Empregador | R D Ativa - Contribuição Terceiros - Salário Educação</t>
  </si>
  <si>
    <t>S.E.R GLASS VIDROS BLINDADOS LTDA</t>
  </si>
  <si>
    <t>10207856</t>
  </si>
  <si>
    <t>HORECA BROKER REPRESENTACAO COMERCIAL E SERVICOS LOGISTICOS LTDA</t>
  </si>
  <si>
    <t>07621735</t>
  </si>
  <si>
    <t>MULTICOBRA COBRANCA LTDA</t>
  </si>
  <si>
    <t>51098549</t>
  </si>
  <si>
    <t>PATRIFARM  EMPRESA PATRIMONIAL DE BENS SA</t>
  </si>
  <si>
    <t>07250499</t>
  </si>
  <si>
    <t>RONDOLOG TRANSPORTES LTDA</t>
  </si>
  <si>
    <t>17915300</t>
  </si>
  <si>
    <t>GLOBORR INDUSTRIA E COMERCIO IMPORTACAO E EXPORTACAO DE BORRACHAS LTDA</t>
  </si>
  <si>
    <t>71763932</t>
  </si>
  <si>
    <t>PANOZON AMBIENTAL S.A.</t>
  </si>
  <si>
    <t>04872742</t>
  </si>
  <si>
    <t>NOVINVEST ADMINISTRACAO E CONSULTORIA EMPRESARIAL LTDA</t>
  </si>
  <si>
    <t>43060029</t>
  </si>
  <si>
    <t>FRIGORIFICO ELDORADO RIOPRETENSE LTDA</t>
  </si>
  <si>
    <t>04527734</t>
  </si>
  <si>
    <t>FERREIRA PROJETOS E INSTALACOES INDUSTRIAIS LTDA</t>
  </si>
  <si>
    <t>15725766</t>
  </si>
  <si>
    <t>JORTEK TRANSPORTES E LOGISTICA LTDA</t>
  </si>
  <si>
    <t>04805994</t>
  </si>
  <si>
    <t>TAKASHI SHINTANI INDUSTRIA E COMERCIO DE PECAS CIA LTDA</t>
  </si>
  <si>
    <t>47356001</t>
  </si>
  <si>
    <t>TREM  CONFECCOES LTDA</t>
  </si>
  <si>
    <t>52067212</t>
  </si>
  <si>
    <t>DELOS  DESTILARIA LOPES DA SILVA LTDA</t>
  </si>
  <si>
    <t>71322523</t>
  </si>
  <si>
    <t>LUBRISINT LUBRIFICANTES SINTETICOS ESPECIAIS S.A.</t>
  </si>
  <si>
    <t>50484476</t>
  </si>
  <si>
    <t>MONTEMOR INDUSTRIA DE BORRACHA LTDA</t>
  </si>
  <si>
    <t>60864709</t>
  </si>
  <si>
    <t>MUNICIPIO DE CAMPO GRANDE</t>
  </si>
  <si>
    <t>03501509</t>
  </si>
  <si>
    <t>Receita da dívida ativa - PASEP</t>
  </si>
  <si>
    <t>HOSPITAL NEUROCENTER LTDA</t>
  </si>
  <si>
    <t>24291004</t>
  </si>
  <si>
    <t>THE MACHINE COMERCIO DIGITAL E SERVICOS EIRELI</t>
  </si>
  <si>
    <t>10749017</t>
  </si>
  <si>
    <t>EDSON ALVES BASTOS LTDA</t>
  </si>
  <si>
    <t>05017229</t>
  </si>
  <si>
    <t>BEBIDAS SUPERBOM LTDA</t>
  </si>
  <si>
    <t>55839922</t>
  </si>
  <si>
    <t>OCA EMPREENDIMENTOS IMOBILIARIOS EIRELI</t>
  </si>
  <si>
    <t>05459091</t>
  </si>
  <si>
    <t>ATOMPLAST INDUSTRIA E COMERCIO DE PLASTICOS LTDA</t>
  </si>
  <si>
    <t>07616693</t>
  </si>
  <si>
    <t>FRIGORIFICO FRIBORDOGUE LTDA</t>
  </si>
  <si>
    <t>64510894</t>
  </si>
  <si>
    <t>TRADE COMERCIAL LTDA</t>
  </si>
  <si>
    <t>96589056</t>
  </si>
  <si>
    <t>MEGA PINTURAS LTDA</t>
  </si>
  <si>
    <t>01578828</t>
  </si>
  <si>
    <t>SVBV PRODUTOS ALIMENTICIOS LTDA</t>
  </si>
  <si>
    <t>26435141</t>
  </si>
  <si>
    <t>CAL LEVE INDUSTRIA E COMERCIO LTDA</t>
  </si>
  <si>
    <t>01527301</t>
  </si>
  <si>
    <t>M.R. INDUSTRIA COMERCIO E BENEFICIAMENTO DE AUTO PECAS E ACESSORIOS LTDA.</t>
  </si>
  <si>
    <t>02157787</t>
  </si>
  <si>
    <t>DOCEIRA CAMPOS DO JORDAO LTDA.</t>
  </si>
  <si>
    <t>57885220</t>
  </si>
  <si>
    <t>Rec. dív. ativa - Ret. contrib. pagam. PJ a PJ de dir. priv. | R D Ativa - Contribuição Previdenciária Segurados | R D Ativa - Contribuição Empresa/Empregador</t>
  </si>
  <si>
    <t>PEDREIRA ANHANGUERA SA EMPRESA DE MINERACAO</t>
  </si>
  <si>
    <t>50170281</t>
  </si>
  <si>
    <t>TERRA DO SOL MANUFATURA E CONFECCAO DE ROUPAS LTDA</t>
  </si>
  <si>
    <t>01054356</t>
  </si>
  <si>
    <t>CLEBER MARTINS COSTA</t>
  </si>
  <si>
    <t>08330150</t>
  </si>
  <si>
    <t>BRAZIL 8 IMOVEIS EIRELI</t>
  </si>
  <si>
    <t>08745698</t>
  </si>
  <si>
    <t>ATLANTICO SUL SEGURANCA E VIGILANCIA LTDA</t>
  </si>
  <si>
    <t>05164958</t>
  </si>
  <si>
    <t>NEW WORK COMERCIO E PARTICIPACOES LTDA</t>
  </si>
  <si>
    <t>58634536</t>
  </si>
  <si>
    <t>FERNANDA JAQUELINE SANGUEZA GUILLEN</t>
  </si>
  <si>
    <t>13309450</t>
  </si>
  <si>
    <t>LOGMED ARMAZENAGEM E LOGISTICA LTDA</t>
  </si>
  <si>
    <t>09303268</t>
  </si>
  <si>
    <t>NOVENTA GRAUS SERVICOS DE SEGURANCA E VIGILANCIA LTDA</t>
  </si>
  <si>
    <t>03772051</t>
  </si>
  <si>
    <t>MASITUBOS INDUSTRIA E COMERCIO LTDA</t>
  </si>
  <si>
    <t>51317402</t>
  </si>
  <si>
    <t>B76 COMERCIO DE ROUPAS LTDA</t>
  </si>
  <si>
    <t>07728342</t>
  </si>
  <si>
    <t>MPJ MONTAGEM &amp; MANUTENCAO INDUSTRIAL LTDA</t>
  </si>
  <si>
    <t>11715523</t>
  </si>
  <si>
    <t>Receita da dívida ativa - COFINS | R D Ativa - Simples Nacional | R D Ativa - Contribuição Previdenciária Sobre Receita Bruta</t>
  </si>
  <si>
    <t>ENGETEC CONSULTORIA E ENGENHARIA LTDA</t>
  </si>
  <si>
    <t>09203892</t>
  </si>
  <si>
    <t>METALURGICA D7 LTDA</t>
  </si>
  <si>
    <t>07215894</t>
  </si>
  <si>
    <t>MORRO DOS ANJOS LLF AGROPECUARIA LTDA</t>
  </si>
  <si>
    <t>05170070</t>
  </si>
  <si>
    <t>LORENSID LTDA</t>
  </si>
  <si>
    <t>47080197</t>
  </si>
  <si>
    <t>MULTITECNICA EMPREENDIMENTOS E PARTICIPACOES LTDA</t>
  </si>
  <si>
    <t>47114525</t>
  </si>
  <si>
    <t>ENCOPARTS COMERCIO IMPORTACAO E EXPORTACAO DE PECAS E SERVICOS LTDA</t>
  </si>
  <si>
    <t>69133353</t>
  </si>
  <si>
    <t>PLASOLUTION INDUSTRIA E COMERCIO DE PLASTICOS LTDA</t>
  </si>
  <si>
    <t>04840663</t>
  </si>
  <si>
    <t>MINERACAO ITAPEVA LTDA</t>
  </si>
  <si>
    <t>45851169</t>
  </si>
  <si>
    <t>ENVESP VEICULOS ESPECIAIS LTDA</t>
  </si>
  <si>
    <t>73169021</t>
  </si>
  <si>
    <t>PRYSLLA LOGISTICA EM TRANSPORTES LTDA</t>
  </si>
  <si>
    <t>08303756</t>
  </si>
  <si>
    <t>IDEIAS VIDROS INDUSTRIA E COMERCIO LTDA</t>
  </si>
  <si>
    <t>10924726</t>
  </si>
  <si>
    <t>INSTITUTO SANTANENSE DE ENSINO SUPERIOR LTDA</t>
  </si>
  <si>
    <t>62881099</t>
  </si>
  <si>
    <t>INDUSTRIA AUTO METALURGICA S A</t>
  </si>
  <si>
    <t>61199550</t>
  </si>
  <si>
    <t>VIA MUNDO TRANSAEREO TRANSPORTES LTDA</t>
  </si>
  <si>
    <t>18997640</t>
  </si>
  <si>
    <t>RESTITUI LOGISTICA E TRANSPORTES LTDA</t>
  </si>
  <si>
    <t>07782318</t>
  </si>
  <si>
    <t>BEGHIM INDUSTRIA E COMERCIO DE EQUIPAMENTOS ELETRICOS LTDA</t>
  </si>
  <si>
    <t>61145843</t>
  </si>
  <si>
    <t>JBC REPRESENTACOES LTDA</t>
  </si>
  <si>
    <t>55077820</t>
  </si>
  <si>
    <t>EMAX SERVICOS DE ESCRITORIO LTDA</t>
  </si>
  <si>
    <t>29288256</t>
  </si>
  <si>
    <t>OFICINA DE CERAMICA E ARTES LTDA</t>
  </si>
  <si>
    <t>03413335</t>
  </si>
  <si>
    <t>PTA SERVICOS TERCEIRIZADOS LTDA</t>
  </si>
  <si>
    <t>43460831</t>
  </si>
  <si>
    <t>PITOLI UD LTDA</t>
  </si>
  <si>
    <t>04770950</t>
  </si>
  <si>
    <t>BIOSPHERE INDUSTRIA E COMERCIO DE COSMETICOS LTDA</t>
  </si>
  <si>
    <t>07476137</t>
  </si>
  <si>
    <t>SPLOG COMERCIO DE MEDICAMENTOS LTDA</t>
  </si>
  <si>
    <t>14826894</t>
  </si>
  <si>
    <t>ITAJAI TRANSPORTES COLETIVOS LTDA</t>
  </si>
  <si>
    <t>06346461</t>
  </si>
  <si>
    <t>MANFERS INDUSTRIA E COMERCIO DE FIOS E CABOS ESPECIAIS LTDA</t>
  </si>
  <si>
    <t>15103546</t>
  </si>
  <si>
    <t>ROTA 10 TRANSPORTES E LOGISTICA EIRELI</t>
  </si>
  <si>
    <t>31100748</t>
  </si>
  <si>
    <t>RM INDUSTRIA DE PAPEIS E EMBALAGENS LTDA.</t>
  </si>
  <si>
    <t>35251088</t>
  </si>
  <si>
    <t>CONECTA COMERCIO E SERVICOS LTDA</t>
  </si>
  <si>
    <t>00355025</t>
  </si>
  <si>
    <t>LMPR ENGENHARIA LTDA</t>
  </si>
  <si>
    <t>06323675</t>
  </si>
  <si>
    <t>Receita da dívida ativa - IRPJ | Receita da dívida ativa - COFINS | R D Ativa - Contribuição Sujeita a Retenção Previdenciária</t>
  </si>
  <si>
    <t>HELAL EMPREENDIMENTOS EDUCACIONAIS LTDA</t>
  </si>
  <si>
    <t>04657884</t>
  </si>
  <si>
    <t>Receita da dívida ativa - IRPJ | Receita da dívida ativa - IRRF | R D Ativa - Contribuição Empresa/Empregador</t>
  </si>
  <si>
    <t>MEDRAL FABRICACAO E COMERCIO DE EQUIPAMENTOS ELETRICOS LTDA</t>
  </si>
  <si>
    <t>08742706</t>
  </si>
  <si>
    <t>MASSARI VEICULOS COMERCIO E SERVICO LTDA</t>
  </si>
  <si>
    <t>04121704</t>
  </si>
  <si>
    <t>INBRAGLASS INDUSTRIA E COMERCIO LTDA</t>
  </si>
  <si>
    <t>04728953</t>
  </si>
  <si>
    <t>LQF LABORATORIO QUIMICO FARMACEUTICO RIO PRETO LTDA</t>
  </si>
  <si>
    <t>17159943</t>
  </si>
  <si>
    <t>ARMAZEM CENTRAL DE ACABAMENTOS LTDA</t>
  </si>
  <si>
    <t>05005166</t>
  </si>
  <si>
    <t>TORRESSAMO CONSTRUTORA E REFORMAS EM GERAL LTDA</t>
  </si>
  <si>
    <t>05145150</t>
  </si>
  <si>
    <t>GURGEL MOTORES LTDA</t>
  </si>
  <si>
    <t>00930077</t>
  </si>
  <si>
    <t>RR CONSTRUTORA SALTO LTDA</t>
  </si>
  <si>
    <t>15297228</t>
  </si>
  <si>
    <t>WUSTENJET  SANEAMENTO E SERVICOS LTDA</t>
  </si>
  <si>
    <t>48621395</t>
  </si>
  <si>
    <t>MULTIPLIER TRADE E COMERCIO EXTERIOR LIMITADA</t>
  </si>
  <si>
    <t>22139875</t>
  </si>
  <si>
    <t>SONICLEAR INDUSTRIA COMERCIO IMPORTACAO E EXP LTDA</t>
  </si>
  <si>
    <t>58511270</t>
  </si>
  <si>
    <t>M4 PRODUTOS ALIMENTARES LTDA</t>
  </si>
  <si>
    <t>15608530</t>
  </si>
  <si>
    <t>SELECTA PET CARE INDUSTRIA E COMERCIO LTDA</t>
  </si>
  <si>
    <t>07270261</t>
  </si>
  <si>
    <t>EMPREITEIRA DE MAO DE OBRAS SV LTDA</t>
  </si>
  <si>
    <t>30313658</t>
  </si>
  <si>
    <t>COSCO SHIPPING LINES  BRASIL S.A.</t>
  </si>
  <si>
    <t>02502234</t>
  </si>
  <si>
    <t>ENERGETICA BRASILANDIA LTDA</t>
  </si>
  <si>
    <t>02851051</t>
  </si>
  <si>
    <t>JURITI CONSTRUCOES E MAO DE OBRA LTDA</t>
  </si>
  <si>
    <t>20639471</t>
  </si>
  <si>
    <t>CASA FORTALEZA COMERCIO DE TECIDOS LTDA</t>
  </si>
  <si>
    <t>61277489</t>
  </si>
  <si>
    <t>STILUS SERVICOS DE APOIO ADMINISTRATIVO LTDA</t>
  </si>
  <si>
    <t>00015483</t>
  </si>
  <si>
    <t>METALURGICA SETE DE SETEMBRO LTDA</t>
  </si>
  <si>
    <t>01603041</t>
  </si>
  <si>
    <t>E B  ALIMENTACAO ESCOLAR LTDA.</t>
  </si>
  <si>
    <t>05836307</t>
  </si>
  <si>
    <t>MARPRESS INFORMATICA LTDA</t>
  </si>
  <si>
    <t>96536511</t>
  </si>
  <si>
    <t>JAMBEIRO CALDEIRARIA E USINAGEM LTDA</t>
  </si>
  <si>
    <t>04506441</t>
  </si>
  <si>
    <t>OSTEOMED S.A</t>
  </si>
  <si>
    <t>00638390</t>
  </si>
  <si>
    <t>GLOBAL EMBALAGENS LTDA</t>
  </si>
  <si>
    <t>02805062</t>
  </si>
  <si>
    <t>IRMAOS SOLDERA LTDA</t>
  </si>
  <si>
    <t>47599980</t>
  </si>
  <si>
    <t>SOG OLEO E GAS LTDA.</t>
  </si>
  <si>
    <t>07639071</t>
  </si>
  <si>
    <t>LIONFER COMERCIAL SIDERURGICA LTDA</t>
  </si>
  <si>
    <t>09335799</t>
  </si>
  <si>
    <t>ARMAZENS GERAIS TRIANGULO LTDA</t>
  </si>
  <si>
    <t>03749700</t>
  </si>
  <si>
    <t>TANBY COMERCIO DE PAPEIS LIMITADA</t>
  </si>
  <si>
    <t>65069593</t>
  </si>
  <si>
    <t>GWI EMPREENDIMENTOS E PARTICIPACOES LTDA</t>
  </si>
  <si>
    <t>00628543</t>
  </si>
  <si>
    <t>AVALOKITA HOTELARIA E ADMINISTRACAO DE BENS LTDA</t>
  </si>
  <si>
    <t>07694872</t>
  </si>
  <si>
    <t>ROCA DISTRIBUIDORA DE PRODUTOS ALIMENTICIOS LTDA</t>
  </si>
  <si>
    <t>46118949</t>
  </si>
  <si>
    <t>USINA SANTA HELENA PAULISTA LTDA</t>
  </si>
  <si>
    <t>12006555</t>
  </si>
  <si>
    <t>AROMAS E SACHE LTDA.</t>
  </si>
  <si>
    <t>05125873</t>
  </si>
  <si>
    <t>MULTIPLAN ESPACOS CORPORATIVOS LTDA</t>
  </si>
  <si>
    <t>11660921</t>
  </si>
  <si>
    <t>SANTO AMARO SOLUCOES EM ARQUIVAMENTO E SEGURANCA LTDA.</t>
  </si>
  <si>
    <t>06787489</t>
  </si>
  <si>
    <t>POBRE JUAN RESTAURANTE GRILL LTDA</t>
  </si>
  <si>
    <t>06276203</t>
  </si>
  <si>
    <t>HOSPITAL ESPORTE E SAUDE LTDA.</t>
  </si>
  <si>
    <t>07683694</t>
  </si>
  <si>
    <t>REIPLAS INDUSTRIA E COMERCIO DE MATERIAL ELETRICO LTDA</t>
  </si>
  <si>
    <t>43175454</t>
  </si>
  <si>
    <t>CONSTRUTORA SQUADRIUM LTDA</t>
  </si>
  <si>
    <t>08163787</t>
  </si>
  <si>
    <t>PETTROPERFIL INDUSTRIA DE PERFIS PLASTICOS LTDA</t>
  </si>
  <si>
    <t>08299507</t>
  </si>
  <si>
    <t>ZANOTELLI TRANSPORTES E LOGISTICA LTDA</t>
  </si>
  <si>
    <t>95826285</t>
  </si>
  <si>
    <t>FURNAX COMERCIAL E IMPORTADORA LTDA</t>
  </si>
  <si>
    <t>00144257</t>
  </si>
  <si>
    <t>TAKAFER INDUSTRIA E COMERCIO DE MATERIAIS ISOLANTES LTDA.</t>
  </si>
  <si>
    <t>00982111</t>
  </si>
  <si>
    <t>VIACAO PIRACEMA DE TRANSPORTE LTDA</t>
  </si>
  <si>
    <t>44810034</t>
  </si>
  <si>
    <t>MF COMERCIAL DE PRODUTOS ALIMENTICIOS LTDA</t>
  </si>
  <si>
    <t>53242145</t>
  </si>
  <si>
    <t>CLEDSON DA SILVA QUEIROZ EIRELI</t>
  </si>
  <si>
    <t>11243835</t>
  </si>
  <si>
    <t>RS LOCACAO DE EQUIPAMENTOS LTDA</t>
  </si>
  <si>
    <t>08319292</t>
  </si>
  <si>
    <t>MP BRONZE RP PREPARACAO DE DOCUMENTOS LTDA</t>
  </si>
  <si>
    <t>07244263</t>
  </si>
  <si>
    <t>MIKROSTAMP ESTAMPARIA COMERCIO E INDUSTRIA LTDA</t>
  </si>
  <si>
    <t>57462285</t>
  </si>
  <si>
    <t>RUNNER MOEMA ESTETICA E GINASTICA LTDA.</t>
  </si>
  <si>
    <t>04631468</t>
  </si>
  <si>
    <t>AXMOL INDUSTRIAL LTDA</t>
  </si>
  <si>
    <t>05333742</t>
  </si>
  <si>
    <t>GIGAFORT DISTRIBUIDORA DE BRINQUEDOS S.A</t>
  </si>
  <si>
    <t>09282293</t>
  </si>
  <si>
    <t>ONICAMP TRANSPORTE COLETIVO LTDA</t>
  </si>
  <si>
    <t>07268038</t>
  </si>
  <si>
    <t>SOLPAC COMPANY LTDA</t>
  </si>
  <si>
    <t>03874095</t>
  </si>
  <si>
    <t>RIZA CAPITAL CONSULTORIA DE INVESTIMENTOS S.A.</t>
  </si>
  <si>
    <t>26683264</t>
  </si>
  <si>
    <t>ALCATEIA SERVICOS DE INFORMATICA LTDA</t>
  </si>
  <si>
    <t>03191614</t>
  </si>
  <si>
    <t>SDS INDUSTRIA DE MATERIAIS PLASTICOS LTDA</t>
  </si>
  <si>
    <t>08370495</t>
  </si>
  <si>
    <t>FINQUIMICA IND E COMERC DE PRODUTOS QUIMICOS FINOS LTDA</t>
  </si>
  <si>
    <t>53933768</t>
  </si>
  <si>
    <t>CANTONEIRA PAULISTA INDUSTRIA DE EMBALAGENS LTDA</t>
  </si>
  <si>
    <t>57130718</t>
  </si>
  <si>
    <t>ELEVACAO SERVICOS DE INTERMEDIACAO DE EQUIPAMENTOS PARA MOVIMENTACAO DE CARGAS LTDA</t>
  </si>
  <si>
    <t>56149784</t>
  </si>
  <si>
    <t>CERAMICA KI TELHA LTDA</t>
  </si>
  <si>
    <t>53410130</t>
  </si>
  <si>
    <t>ALAMEDA MOVEIS E DECORACOES LTDA</t>
  </si>
  <si>
    <t>04365154</t>
  </si>
  <si>
    <t>HORTIPLAST EMBALAGENS LTDA</t>
  </si>
  <si>
    <t>01495013</t>
  </si>
  <si>
    <t>INSTITUTO HYGIA SAUDE E DESENVOLVIMENTO SOCIAL</t>
  </si>
  <si>
    <t>00912784</t>
  </si>
  <si>
    <t>JURESA COMERCIAL SOCIEDADE UNIPESSOAL LTDA</t>
  </si>
  <si>
    <t>60887239</t>
  </si>
  <si>
    <t>BV IMPORTACAO E EXPORTACAO LTDA</t>
  </si>
  <si>
    <t>21496514</t>
  </si>
  <si>
    <t>CMY COMERCIAL PLASTICOS E PELICULAS LTDA</t>
  </si>
  <si>
    <t>04223110</t>
  </si>
  <si>
    <t>SPIN ENERGY SERVICOS ELETRICOS LTDA.</t>
  </si>
  <si>
    <t>26645318</t>
  </si>
  <si>
    <t>IPPLAST INDUSTRIA PAULISTA DE PLASTICOS LTDA</t>
  </si>
  <si>
    <t>04022742</t>
  </si>
  <si>
    <t>CALYPSO BAY ARRENDAMENTO DE MARCAS E PATENTES LTDA</t>
  </si>
  <si>
    <t>73395022</t>
  </si>
  <si>
    <t>VIACAO SAO LUIZ LTDA</t>
  </si>
  <si>
    <t>01016179</t>
  </si>
  <si>
    <t>AUTO LIMP INDUSTRIA E COMERCIO DE PRODUTOS AUTOMOTIVOS LTDA</t>
  </si>
  <si>
    <t>03924124</t>
  </si>
  <si>
    <t>M17 CONTROLE DE PRAGAS LTDA</t>
  </si>
  <si>
    <t>01248192</t>
  </si>
  <si>
    <t>SKYLINE SECURITIZADORA S.A.</t>
  </si>
  <si>
    <t>31668867</t>
  </si>
  <si>
    <t>CONFEITEIRO PRO INDUSTRIA DE ALIMENTOS LTDA</t>
  </si>
  <si>
    <t>58215666</t>
  </si>
  <si>
    <t>AVILA SERVICOS EMPRESARIAIS LTDA</t>
  </si>
  <si>
    <t>36175612</t>
  </si>
  <si>
    <t>FAV 105 FRAGRANCES LTDA</t>
  </si>
  <si>
    <t>00997332</t>
  </si>
  <si>
    <t>AAX PRODUCAO E COMERCIO DE SEMENTES LTDA</t>
  </si>
  <si>
    <t>09528992</t>
  </si>
  <si>
    <t>SBPR SISTEMA BRASILEIRO DE PROTECAO RESPIRATORIA LTDA.</t>
  </si>
  <si>
    <t>00165251</t>
  </si>
  <si>
    <t>EXTRAFOR  COMERCIO ATACADISTA DE PRODUTOS METALURGICOS EIRELI</t>
  </si>
  <si>
    <t>37529142</t>
  </si>
  <si>
    <t>FALE FACIL SERVICOS DE COBRANCA LTDA</t>
  </si>
  <si>
    <t>03984107</t>
  </si>
  <si>
    <t>SAMHWA ELETROELETRONICA LTDA</t>
  </si>
  <si>
    <t>64021827</t>
  </si>
  <si>
    <t>GP TRADE E GESTAO LTDA</t>
  </si>
  <si>
    <t>23990952</t>
  </si>
  <si>
    <t>FRIGORIFICO ILHA SOLTEIRA LTDA</t>
  </si>
  <si>
    <t>02307789</t>
  </si>
  <si>
    <t>MATHUR TRANSPORTES LTDA</t>
  </si>
  <si>
    <t>18102174</t>
  </si>
  <si>
    <t>LG&amp;T INFORMATICA SS LTDA</t>
  </si>
  <si>
    <t>04946086</t>
  </si>
  <si>
    <t>ESTILO PACK PRODUTOS SUSTENTAVEIS LTDA</t>
  </si>
  <si>
    <t>13543070</t>
  </si>
  <si>
    <t>AGROFLORESTAL KURITA LIMA LTDA</t>
  </si>
  <si>
    <t>15462559</t>
  </si>
  <si>
    <t>FUSAO IMPRESSAO DIGITAL LTDA</t>
  </si>
  <si>
    <t>08153481</t>
  </si>
  <si>
    <t>TRANSPORTES LCM LTDA</t>
  </si>
  <si>
    <t>62738653</t>
  </si>
  <si>
    <t>ENGEMAV ENGENHARIA E INSTALACOES LTDA</t>
  </si>
  <si>
    <t>57120875</t>
  </si>
  <si>
    <t>MYATECH INDUSTRIA COMERCIO E SERVICOS DE INFORMATICA  LTDA</t>
  </si>
  <si>
    <t>07695362</t>
  </si>
  <si>
    <t>TLI ENGENHARIA LTDA</t>
  </si>
  <si>
    <t>02469319</t>
  </si>
  <si>
    <t>GRANERO TRANSPORTES LTDA</t>
  </si>
  <si>
    <t>61641031</t>
  </si>
  <si>
    <t>SLCL INSPECOES SOLDAGENS E COMERCIO LTDA</t>
  </si>
  <si>
    <t>02318722</t>
  </si>
  <si>
    <t>INDUSTRIAL E COMERCIAL SATO LTDA.</t>
  </si>
  <si>
    <t>05393752</t>
  </si>
  <si>
    <t>EMBAPACK INDUSTRIA GRAFICA DE EMBALAGENS LTDA</t>
  </si>
  <si>
    <t>05651821</t>
  </si>
  <si>
    <t>METAL TERRA COMERCIO E SERVICOS EM FERRAGENS LTDA</t>
  </si>
  <si>
    <t>26256183</t>
  </si>
  <si>
    <t>BRAZAL  BRASIL ALIMENTOS S.A</t>
  </si>
  <si>
    <t>10826798</t>
  </si>
  <si>
    <t>INBRACEL  INDUSTRIA BRASILEIRA DE CENTRIFUGACAO LTDA</t>
  </si>
  <si>
    <t>00971248</t>
  </si>
  <si>
    <t>TELECOM CELCAMP CAMPINAS LTDA</t>
  </si>
  <si>
    <t>14292087</t>
  </si>
  <si>
    <t>COMERCIO DE CARNES BORTOTTI LTDA</t>
  </si>
  <si>
    <t>30727189</t>
  </si>
  <si>
    <t>PIATEX INDUSTRIA E COMERCIO DE FIBERGLASS LTDA</t>
  </si>
  <si>
    <t>62543665</t>
  </si>
  <si>
    <t>METALFOR METALURGIA E SERVICOS LTDA</t>
  </si>
  <si>
    <t>01967534</t>
  </si>
  <si>
    <t>TRANSPOL INDUSTRIA E COMERCIO LTDA</t>
  </si>
  <si>
    <t>01810470</t>
  </si>
  <si>
    <t>NO BARRIL DISTRIBUIDORA LTDA</t>
  </si>
  <si>
    <t>61608576</t>
  </si>
  <si>
    <t>WILTON INDUSTRIA E COMERCIO LTDA</t>
  </si>
  <si>
    <t>62555248</t>
  </si>
  <si>
    <t>BOM DEGUSTY ASSESSORIA E ALIMENTOS LTDA</t>
  </si>
  <si>
    <t>09122224</t>
  </si>
  <si>
    <t>TRINITY SOLUTIONS SERVICOS DE COBRANCA LTDA</t>
  </si>
  <si>
    <t>11217682</t>
  </si>
  <si>
    <t>ENIR DE OLIVEIRA SODRE LTDA</t>
  </si>
  <si>
    <t>06259926</t>
  </si>
  <si>
    <t>WOODTEC INDUSTRIA E COMERCIO DE MADEIRAS LTDA</t>
  </si>
  <si>
    <t>68929231</t>
  </si>
  <si>
    <t>POWER MOENDAS INDUSTRIA E COMERCIO LTDA</t>
  </si>
  <si>
    <t>08571526</t>
  </si>
  <si>
    <t>COOPERATIVA DE TRABALHO DOS PROFISSIONAIS EM ESTACIONAMENTOS E SIMILARES COOPPARK</t>
  </si>
  <si>
    <t>02301944</t>
  </si>
  <si>
    <t>BOSSA NOVA FILMS CRIACOES E PRODUCOES SA</t>
  </si>
  <si>
    <t>07477471</t>
  </si>
  <si>
    <t>METALURGICA NHOZINHO LIMITADA</t>
  </si>
  <si>
    <t>59283671</t>
  </si>
  <si>
    <t>TLTO MODA LTDA</t>
  </si>
  <si>
    <t>19731344</t>
  </si>
  <si>
    <t>INDUSTRIA TEXTIL MARIA DE NAZARETH LTDA</t>
  </si>
  <si>
    <t>43263359</t>
  </si>
  <si>
    <t>SELMEC EQUIPAMENTOS PARA PROCESSOS LTDA</t>
  </si>
  <si>
    <t>62053921</t>
  </si>
  <si>
    <t>PH TERRAPLANAGEM LTDA</t>
  </si>
  <si>
    <t>03854846</t>
  </si>
  <si>
    <t>ELMAPLAS INDUSTRIA E COMERCIO DE PLASTICOS LTDA</t>
  </si>
  <si>
    <t>05540189</t>
  </si>
  <si>
    <t>OSAEC  ORGANIZACAO SANTO ANDREENSE DE EDUCACAO E CULTURA SS LTDA</t>
  </si>
  <si>
    <t>44188506</t>
  </si>
  <si>
    <t>CLADIR THIS LTDA</t>
  </si>
  <si>
    <t>33014058</t>
  </si>
  <si>
    <t>AMPER DO BRASIL TELECOMUNICACOES LTDA</t>
  </si>
  <si>
    <t>90883281</t>
  </si>
  <si>
    <t>ALQUISA PRODUTOS QUIMICOS LTDA</t>
  </si>
  <si>
    <t>02504676</t>
  </si>
  <si>
    <t>BIG QUALITY SERVICOS LTDA</t>
  </si>
  <si>
    <t>05586168</t>
  </si>
  <si>
    <t>Receita da dívida ativa - IRPJ | R D Ativa - Contribuição Empresa/Empregador | R D Ativa - Contribuição Risco Ambiental/Aposent Especial</t>
  </si>
  <si>
    <t>THE FIFTIES COMERCIO DE ALIMENTOS S.A</t>
  </si>
  <si>
    <t>71821839</t>
  </si>
  <si>
    <t>LOGMAXI MOVIMENTACAO E LOGISTICA LTDA</t>
  </si>
  <si>
    <t>26082408</t>
  </si>
  <si>
    <t>LS TRANSLOG LOGISTICA E SERVICOS DE TRANSPORTE LTDA</t>
  </si>
  <si>
    <t>19569173</t>
  </si>
  <si>
    <t>ENGESTRAUSS ENGENHARIA E FUNDACOES</t>
  </si>
  <si>
    <t>64632003</t>
  </si>
  <si>
    <t>COOPERNORPI COOPERATIVA AGRICOLA DO NORTE PIONEIRO</t>
  </si>
  <si>
    <t>07450667</t>
  </si>
  <si>
    <t>REVESPISOS PINTURA INDUSTRIAL LTDA</t>
  </si>
  <si>
    <t>17322887</t>
  </si>
  <si>
    <t>TRANSPORTADORA TMC LTDA</t>
  </si>
  <si>
    <t>12334060</t>
  </si>
  <si>
    <t>Receita da dívida ativa - IRRF | R D Ativa - Glosa de Compensação Previdenciária</t>
  </si>
  <si>
    <t>BORGES DISTRIBUIDORA E COMERCIO DE ALIMENTOS EM GERAL LTDA</t>
  </si>
  <si>
    <t>32219507</t>
  </si>
  <si>
    <t>ASSOCIACAO DOS DIPLOMADOS DA FACULDADE DE ECONOMIA ADMINISTRACAO E CONTABILIDADE DA UNIVERSIDADE DE SAO PAULO  ADIFEAUSP</t>
  </si>
  <si>
    <t>50866615</t>
  </si>
  <si>
    <t>SUPERMERCADO T.L. CONTI LTDA</t>
  </si>
  <si>
    <t>06927353</t>
  </si>
  <si>
    <t>Receita da dívida ativa - IRPJ | Receita da dívida ativa - COFINS | R D Ativa - Glosa de Compensação Previdenciária</t>
  </si>
  <si>
    <t>SANDRA HELENA DA SILVA DE SOUZA</t>
  </si>
  <si>
    <t>02050344</t>
  </si>
  <si>
    <t>FERRUSI  INDUSTRIA E COMERCIO DE PECAS LTDA.</t>
  </si>
  <si>
    <t>02114381</t>
  </si>
  <si>
    <t>CLINICA SANTO ANTONIO PRESTACAO DE SERVICOS MEDICOS LTDA</t>
  </si>
  <si>
    <t>51262665</t>
  </si>
  <si>
    <t>VIDE EDITORIAL REVISTAS E PERIODICOS LTDA</t>
  </si>
  <si>
    <t>06024333</t>
  </si>
  <si>
    <t>ZENEGA TECNOLOGIA DA INFORMACAO LTDA</t>
  </si>
  <si>
    <t>03133738</t>
  </si>
  <si>
    <t>NATURAMA SA EMPREENDIMENTOS E PARTICIPACOES</t>
  </si>
  <si>
    <t>47105960</t>
  </si>
  <si>
    <t>ARMY ORGANIZACAO DE SERVICOS PROFISSIONAIS LTDA</t>
  </si>
  <si>
    <t>67986430</t>
  </si>
  <si>
    <t>ASSOCIACAO PRINCESA ISABEL DE EDUCACAO E CULTURA</t>
  </si>
  <si>
    <t>50954213</t>
  </si>
  <si>
    <t>AGROPECUARIA AGUA VIVA LTDA</t>
  </si>
  <si>
    <t>02317837</t>
  </si>
  <si>
    <t>SORVETES SKIMIL &amp; SKIMONI LTDA</t>
  </si>
  <si>
    <t>43257591</t>
  </si>
  <si>
    <t>BTI  BRASIL BUSINESS TRAVEL INTERNATIONAL LTDA</t>
  </si>
  <si>
    <t>01373743</t>
  </si>
  <si>
    <t>SW EMPREENDIMENTOS E SERVICOS LTDA</t>
  </si>
  <si>
    <t>21347360</t>
  </si>
  <si>
    <t>SUPERMERCADO ANTUNES LTDA.</t>
  </si>
  <si>
    <t>54265970</t>
  </si>
  <si>
    <t>IMPERIAL TRANSPORTES URBANOS LTDA</t>
  </si>
  <si>
    <t>21558843</t>
  </si>
  <si>
    <t>ARTE VISAO VAN GOGH COMERCIO DE PRODUTOS PROMOCIONAIS LTDA</t>
  </si>
  <si>
    <t>13361914</t>
  </si>
  <si>
    <t>ATECH IMPERMEAVEL LTDA</t>
  </si>
  <si>
    <t>04433690</t>
  </si>
  <si>
    <t>MENTA &amp; MELLOW CONFECCAO  TEXTIL LTDA</t>
  </si>
  <si>
    <t>56220841</t>
  </si>
  <si>
    <t>BSI TECNOLOGIA LTDA.</t>
  </si>
  <si>
    <t>59948570</t>
  </si>
  <si>
    <t>ZILOG LOGISTICA LTDA</t>
  </si>
  <si>
    <t>09232721</t>
  </si>
  <si>
    <t>ACCENTUM MANUTENCAO E SERVICOS LTDA</t>
  </si>
  <si>
    <t>66185802</t>
  </si>
  <si>
    <t>VOKO INTERSTEEL MOVEIS LTDA</t>
  </si>
  <si>
    <t>67694489</t>
  </si>
  <si>
    <t>A R T DE BARROS LTDA</t>
  </si>
  <si>
    <t>18378460</t>
  </si>
  <si>
    <t>UNIVERSAL TELECOM LTDA</t>
  </si>
  <si>
    <t>03197023</t>
  </si>
  <si>
    <t>CIV INDUSTRIA E COMERCIO DE EQUIPAMENTOS FRIGORIFICOS LTDA</t>
  </si>
  <si>
    <t>02560410</t>
  </si>
  <si>
    <t>FAZTAPE SERVICOS E PROJETOS ADMINISTRATIVOS LTDA</t>
  </si>
  <si>
    <t>15078243</t>
  </si>
  <si>
    <t>CONCREPAV PARTICIPACAO E ADMINISTRACAO LTDA</t>
  </si>
  <si>
    <t>46244919</t>
  </si>
  <si>
    <t>AMARC EMPREENDIMENTOS E ADMINISTRACAO LTDA.</t>
  </si>
  <si>
    <t>06050304</t>
  </si>
  <si>
    <t>C A COCITO JUNIOR EMBALAGENS LTDA</t>
  </si>
  <si>
    <t>26732078</t>
  </si>
  <si>
    <t>ACECIL CENTRAL DE ESTERILIZACAO COM E INDUSTRIA LTDA</t>
  </si>
  <si>
    <t>46974614</t>
  </si>
  <si>
    <t>UNIFIBRA EMBALAGENS LTDA.</t>
  </si>
  <si>
    <t>07411297</t>
  </si>
  <si>
    <t>FUNDACAO PAULISTA DE TECNOLOGIA  E EDUCACAO</t>
  </si>
  <si>
    <t>51665727</t>
  </si>
  <si>
    <t>CAIUMA EMBALAGENS LTDA</t>
  </si>
  <si>
    <t>04941402</t>
  </si>
  <si>
    <t>J RYAL E CIA LTDA</t>
  </si>
  <si>
    <t>61373304</t>
  </si>
  <si>
    <t>UNITED MILLS  ALIMENTOS LTDA</t>
  </si>
  <si>
    <t>05268852</t>
  </si>
  <si>
    <t>PROJECTUS CONSULTORIA LTDA</t>
  </si>
  <si>
    <t>64098932</t>
  </si>
  <si>
    <t>CASA DE SAUDE SANTA HELENA LTDA</t>
  </si>
  <si>
    <t>59970947</t>
  </si>
  <si>
    <t>BRV VIGILANCIA E SEGURANCA LTDA</t>
  </si>
  <si>
    <t>07791739</t>
  </si>
  <si>
    <t>CURTUME ARACATUBA LTDA</t>
  </si>
  <si>
    <t>54633235</t>
  </si>
  <si>
    <t>ZP INDUSTRIA E COMERCIO DE PECAS LTDA</t>
  </si>
  <si>
    <t>28846711</t>
  </si>
  <si>
    <t>ASBRASIL SA</t>
  </si>
  <si>
    <t>59118000</t>
  </si>
  <si>
    <t>RDL CICLA EIRELI</t>
  </si>
  <si>
    <t>08756486</t>
  </si>
  <si>
    <t>BENGE ENGENHARIA E SERVICOS LTDA</t>
  </si>
  <si>
    <t>15808984</t>
  </si>
  <si>
    <t>IMPLAMEDIMPLANTES ESPECIALIZADOS COM IMPOR E EXPOR LTD</t>
  </si>
  <si>
    <t>57146607</t>
  </si>
  <si>
    <t>ROTATIVA GRAFICA LTDA</t>
  </si>
  <si>
    <t>24507482</t>
  </si>
  <si>
    <t>META IMPRESSAO E SOLUCOES DIGITAIS LTDA</t>
  </si>
  <si>
    <t>23284876</t>
  </si>
  <si>
    <t>COMINA COMERCIO E REPRESENTACAO DE ALIMENTOS LTDA</t>
  </si>
  <si>
    <t>96644935</t>
  </si>
  <si>
    <t>MEGANY TRANSPORTES LTDA</t>
  </si>
  <si>
    <t>19863516</t>
  </si>
  <si>
    <t>MIRANDA PERECIN CONSULTORIA DE NEGOCIOS E SERVICOS LTDA</t>
  </si>
  <si>
    <t>08742083</t>
  </si>
  <si>
    <t>BUROCENTER INDUSTRIA E COMERCIO DE MOVEIS LTDA</t>
  </si>
  <si>
    <t>04282777</t>
  </si>
  <si>
    <t>BORRACHAS DAUD LTDA</t>
  </si>
  <si>
    <t>55845549</t>
  </si>
  <si>
    <t>FRANPLAST INDUSTRIA E COMERCIO DE PLASTICOS LTDA</t>
  </si>
  <si>
    <t>52736295</t>
  </si>
  <si>
    <t>FIRST SA</t>
  </si>
  <si>
    <t>00802235</t>
  </si>
  <si>
    <t>IPI - Receita da dívida ativa | Receita da dívida ativa - Outras</t>
  </si>
  <si>
    <t>SELETA  AGENCIA FORNECEDORA DE PROFISSIONAIS ESPECIALIZADOS E DE PROFISSIONALIZACAO DE TRABALHADORES LTDA</t>
  </si>
  <si>
    <t>07191442</t>
  </si>
  <si>
    <t>METALQUIP INDUSTRIA DE CONEXOES HIDRAULICAS PARA ALTA PRESSAO S.A.</t>
  </si>
  <si>
    <t>03939466</t>
  </si>
  <si>
    <t>IMPORT EXPRESS COMERCIAL IMPORTADORA LTDA</t>
  </si>
  <si>
    <t>65491029</t>
  </si>
  <si>
    <t>ECADIL INDUSTRIA QUIMICA SOCIEDADE ANONIMA</t>
  </si>
  <si>
    <t>47902424</t>
  </si>
  <si>
    <t>ZZK INDUSTRIA E COMERCIO DE PECAS AUTOMOTIVAS LTDA</t>
  </si>
  <si>
    <t>60640083</t>
  </si>
  <si>
    <t>GIREPAR CONSULTORIA EMPRESARIAL LTDA</t>
  </si>
  <si>
    <t>19585765</t>
  </si>
  <si>
    <t>UBP CONSULTORIA E SERVICOS LTDA</t>
  </si>
  <si>
    <t>03279954</t>
  </si>
  <si>
    <t>TRANSTECH TRANSPORTES E LOGISTICA S.A.</t>
  </si>
  <si>
    <t>03277663</t>
  </si>
  <si>
    <t>LUCIANE PRODUTOS PARA VEDACAO LTDA</t>
  </si>
  <si>
    <t>61433827</t>
  </si>
  <si>
    <t>D&amp;P PRIME TECNOLOGIA EM SERVICOS LTDA</t>
  </si>
  <si>
    <t>07257580</t>
  </si>
  <si>
    <t>CENTER CARNES DE MARILIA LTDA</t>
  </si>
  <si>
    <t>00210649</t>
  </si>
  <si>
    <t>MARQUES &amp; PAGANINI LTDA</t>
  </si>
  <si>
    <t>53740197</t>
  </si>
  <si>
    <t>AMPURIA COSMETICOS LTDA.</t>
  </si>
  <si>
    <t>21236973</t>
  </si>
  <si>
    <t>HDS MECPAR INDUSTRIA E COMERCIO LTDA</t>
  </si>
  <si>
    <t>04774509</t>
  </si>
  <si>
    <t>H.BETTARELLO CURTIDORA E CALCADOS LTDA</t>
  </si>
  <si>
    <t>47953526</t>
  </si>
  <si>
    <t>RICARDO GODOI ADVOGADOS</t>
  </si>
  <si>
    <t>01973405</t>
  </si>
  <si>
    <t>NOVELPRINT SISTEMAS DE ETIQUETAGEM LTDA</t>
  </si>
  <si>
    <t>58834268</t>
  </si>
  <si>
    <t>DISTRIBUIDORA SULVAPE DE PRODUTOS ALIMENTICIOS LTDA</t>
  </si>
  <si>
    <t>60207362</t>
  </si>
  <si>
    <t>THOMAS CASE &amp; ASSOCIADOS CONSULTORIA EM RECURSOS HUMANOS LTDA.</t>
  </si>
  <si>
    <t>04190585</t>
  </si>
  <si>
    <t>MOLAS FERCAI LTDA</t>
  </si>
  <si>
    <t>02279239</t>
  </si>
  <si>
    <t>SANTOS SOLUCOES EM PESSOAS LTDA</t>
  </si>
  <si>
    <t>09326062</t>
  </si>
  <si>
    <t>ADILSON APARECIDO PERETE TENORE</t>
  </si>
  <si>
    <t>23683961</t>
  </si>
  <si>
    <t>JUNDICARGAS TRANSPORTES LTDA</t>
  </si>
  <si>
    <t>02745573</t>
  </si>
  <si>
    <t>COMPACTACENTRAL DE RESTAURACAO E REVESTIMENTOS LTDA</t>
  </si>
  <si>
    <t>55200026</t>
  </si>
  <si>
    <t>CAYOWAA NEGOCIOS IMOBILIARIOS LTDA</t>
  </si>
  <si>
    <t>23374449</t>
  </si>
  <si>
    <t>MARCELO PEREIRA DLUGOSZ 31487155867</t>
  </si>
  <si>
    <t>23626855</t>
  </si>
  <si>
    <t>PROPOWER ENERGY DO BRASIL SA</t>
  </si>
  <si>
    <t>05352245</t>
  </si>
  <si>
    <t>GADAN RECUPERACAO DE MATERIAIS PLASTICOS LTDA</t>
  </si>
  <si>
    <t>37168679</t>
  </si>
  <si>
    <t>MELIDA COMERCIO E INDUSTRIA LTDA</t>
  </si>
  <si>
    <t>61574372</t>
  </si>
  <si>
    <t>AUTO SERIE ABC COMERCIAL E SERVICOS AUTOMOTIVOS LTDA</t>
  </si>
  <si>
    <t>03006695</t>
  </si>
  <si>
    <t>C. W. A. INDUSTRIAS MECANICAS LTDA</t>
  </si>
  <si>
    <t>53423778</t>
  </si>
  <si>
    <t>ATACADO E COMERCIO DE MEDICAMENTOS AYMORE LTDA</t>
  </si>
  <si>
    <t>96681861</t>
  </si>
  <si>
    <t>COOPERATIVA DOS CAFEICULTORES DA REGIAO DE MARILIA</t>
  </si>
  <si>
    <t>52046927</t>
  </si>
  <si>
    <t>BARRADAS &amp; QUEIROZ GUARDA E TRANSPORTE DE VEICULOS LTDA</t>
  </si>
  <si>
    <t>05084216</t>
  </si>
  <si>
    <t>ULLIAN ESQUADRIAS METALICA LTDA</t>
  </si>
  <si>
    <t>45517000</t>
  </si>
  <si>
    <t>BOLSHOI MERCADO GOURMET LTDA</t>
  </si>
  <si>
    <t>15107181</t>
  </si>
  <si>
    <t>CHEFFS BAR E LANCHES COM REFEICOES LTDA</t>
  </si>
  <si>
    <t>71683759</t>
  </si>
  <si>
    <t>ASSOCIACAO EDUCACIONAL E ASSISTENCIAL SANTA LUCIA</t>
  </si>
  <si>
    <t>60717261</t>
  </si>
  <si>
    <t>ORGANIZACAO SOCIAL PRO VIDA</t>
  </si>
  <si>
    <t>10995737</t>
  </si>
  <si>
    <t>Receita da dívida ativa - IRRF | Receita da dívida ativa - Multa - CLT | R D Ativa - Multa Isolada</t>
  </si>
  <si>
    <t>VIA BRASIL TRANSAEREO TRANSPORTES LTDA</t>
  </si>
  <si>
    <t>11596298</t>
  </si>
  <si>
    <t>INDUSTRIA DE PISTOES ROCATTI LTDA.</t>
  </si>
  <si>
    <t>43949825</t>
  </si>
  <si>
    <t>KANGURU COMERCIO ELETRONICO LTDA</t>
  </si>
  <si>
    <t>43093327</t>
  </si>
  <si>
    <t>URBANIZA ENGENHARIA CONSULTIVA LTDA</t>
  </si>
  <si>
    <t>00963096</t>
  </si>
  <si>
    <t>PQ PARTICIPACOES SOCIETARIAS LTDA</t>
  </si>
  <si>
    <t>11393749</t>
  </si>
  <si>
    <t>MV12 SERVICOS E COMERCIO DE PRODUTOS PARA CONTROLE INTEGRADO DE PRAGAS LTDA</t>
  </si>
  <si>
    <t>12573348</t>
  </si>
  <si>
    <t>SUNPLAY INDUSTRIA E COMERCIO LTDA</t>
  </si>
  <si>
    <t>04125547</t>
  </si>
  <si>
    <t>M2B AUTOMOTIVE LTDA</t>
  </si>
  <si>
    <t>03887803</t>
  </si>
  <si>
    <t>W2D SERVICOS TECNICOS LTDA</t>
  </si>
  <si>
    <t>18157525</t>
  </si>
  <si>
    <t>TEAM LEASING BRASIL PARCERIA EM SOLUCAO DE MAO DE OBRA LTDA.</t>
  </si>
  <si>
    <t>03759044</t>
  </si>
  <si>
    <t>ORGANIZACAO SULSANCAETANENSE DE EDUCACAO E CULTURA LTDA.</t>
  </si>
  <si>
    <t>02240444</t>
  </si>
  <si>
    <t>PERA TRANSPORTE LTDA</t>
  </si>
  <si>
    <t>66148370</t>
  </si>
  <si>
    <t>DEPOSITO OG LIMA DE PAPEIS LTDA</t>
  </si>
  <si>
    <t>46659884</t>
  </si>
  <si>
    <t>C M L INDUSTRIA E COMERCIO LTDA</t>
  </si>
  <si>
    <t>01190725</t>
  </si>
  <si>
    <t>EMB ADMINISTRACAO E PARTICIPACOES EIRELI</t>
  </si>
  <si>
    <t>18377729</t>
  </si>
  <si>
    <t>WKS TECHNOLOGY DO BRASIL LTDA</t>
  </si>
  <si>
    <t>10223588</t>
  </si>
  <si>
    <t>FOCCO SERVICOS ESPECIALIZADOS LTDA</t>
  </si>
  <si>
    <t>19153385</t>
  </si>
  <si>
    <t>FIRST MILE INTERNET SERVICE LTDA</t>
  </si>
  <si>
    <t>03533923</t>
  </si>
  <si>
    <t>COLT TAXI AEREO SA</t>
  </si>
  <si>
    <t>07286824</t>
  </si>
  <si>
    <t>ULTRA PRINT IMPRESSORA LTDA</t>
  </si>
  <si>
    <t>60663150</t>
  </si>
  <si>
    <t>Receita da dívida ativa - IRRF | IPI - Receita da dívida ativa</t>
  </si>
  <si>
    <t>MDA COMERCIAL EIRELI</t>
  </si>
  <si>
    <t>20764683</t>
  </si>
  <si>
    <t>EFICAZ CLINICA MEDICA LTDA</t>
  </si>
  <si>
    <t>26388643</t>
  </si>
  <si>
    <t>MARK QUALITY SERVICOS DE CONSERVACAO E LIMPEZA LTDA</t>
  </si>
  <si>
    <t>09385241</t>
  </si>
  <si>
    <t>CENTRAL SERVICOS DE LOGISTICA INFORMATIZADO LTDA</t>
  </si>
  <si>
    <t>02267811</t>
  </si>
  <si>
    <t>ESSE ELLE VIGILANCIA E SEGURANCA PATRIMONIAL SS LTDA.</t>
  </si>
  <si>
    <t>07839915</t>
  </si>
  <si>
    <t>JMB EQUIPAMENTOS LTDA</t>
  </si>
  <si>
    <t>07421243</t>
  </si>
  <si>
    <t>SHARK TRANSPORTES E LOGISTICA LTDA</t>
  </si>
  <si>
    <t>22230713</t>
  </si>
  <si>
    <t>GALILEIA FILMES E PRODUCOES LTDA</t>
  </si>
  <si>
    <t>19199149</t>
  </si>
  <si>
    <t>MAPPEL INDUSTRIA DE EMBALAGENS S.A.</t>
  </si>
  <si>
    <t>01233103</t>
  </si>
  <si>
    <t>VINIGAS INDUSTRIA E COMERCIO DE COMPONENTES PARA GAS LT</t>
  </si>
  <si>
    <t>01756533</t>
  </si>
  <si>
    <t>BOLSHOI MINI MARKET LTDA</t>
  </si>
  <si>
    <t>20938848</t>
  </si>
  <si>
    <t>MUNDIAL RISK GERENCIADORA DE RISCO LTDA</t>
  </si>
  <si>
    <t>07065131</t>
  </si>
  <si>
    <t>WOODPEL INDUSTRIA DE EMBALAGENS LTDA</t>
  </si>
  <si>
    <t>13487534</t>
  </si>
  <si>
    <t>SOLOTICA INDUSTRIA E COMERCIO LTDA</t>
  </si>
  <si>
    <t>61406203</t>
  </si>
  <si>
    <t>ATI GEL FRUTAS CONGELADAS ATIBAIA LTDA</t>
  </si>
  <si>
    <t>57607673</t>
  </si>
  <si>
    <t>MERSE ARTIGOS PARA LABORATORIOS LTDA</t>
  </si>
  <si>
    <t>68877752</t>
  </si>
  <si>
    <t>FORJACO SISTEMAS CONSTRUTIVOS METALICOS LTDA</t>
  </si>
  <si>
    <t>22731611</t>
  </si>
  <si>
    <t>AKRAMIE COMERCIAL IMPORTACAO E EXPORTACAO LTDA</t>
  </si>
  <si>
    <t>01182436</t>
  </si>
  <si>
    <t>GLASSHIELD SECURITY PRODUCTS LIMITADA</t>
  </si>
  <si>
    <t>04355720</t>
  </si>
  <si>
    <t>CBEMED  INDUSTRIA E COMERCIO DE EQUIPAMENTOS MEDICOS LTDA</t>
  </si>
  <si>
    <t>06188236</t>
  </si>
  <si>
    <t>COSTA FORTUNA FUNDACOES E CONSTRUCOES LIMITADA</t>
  </si>
  <si>
    <t>04165364</t>
  </si>
  <si>
    <t>G L A SERVICOS ADMINISTRATIVOS LTDA</t>
  </si>
  <si>
    <t>30593080</t>
  </si>
  <si>
    <t>J F TRANSPORTE LTDA</t>
  </si>
  <si>
    <t>01430561</t>
  </si>
  <si>
    <t>AGILIZA AGENCIA DE EMPREGOS TEMPORARIOS LTDA</t>
  </si>
  <si>
    <t>00573255</t>
  </si>
  <si>
    <t>VANIA LUCIANI PAVAO LTDA</t>
  </si>
  <si>
    <t>12420995</t>
  </si>
  <si>
    <t>CARTOVALE INDUSTRIA E COMERCIO DE EMBALAGENS LTDA</t>
  </si>
  <si>
    <t>01041297</t>
  </si>
  <si>
    <t>EXPRESSO JOACABA LTDA</t>
  </si>
  <si>
    <t>60423365</t>
  </si>
  <si>
    <t>MERCANTIL MOR LTDA</t>
  </si>
  <si>
    <t>43271139</t>
  </si>
  <si>
    <t>LINKTEL TELECOMUNICACOES DO BRASIL LTDA</t>
  </si>
  <si>
    <t>02945663</t>
  </si>
  <si>
    <t>NOVA SIPACK  PRODUTOS PLASTICOS LTDA</t>
  </si>
  <si>
    <t>10735903</t>
  </si>
  <si>
    <t>COLEGIO CARAMELO LTDA</t>
  </si>
  <si>
    <t>10446036</t>
  </si>
  <si>
    <t>DIMENSAO ENTREGAS E COLETAS RAPIDAS LTDA</t>
  </si>
  <si>
    <t>07550513</t>
  </si>
  <si>
    <t>L.C.D. DE C. CAMARGO LTDA</t>
  </si>
  <si>
    <t>22764148</t>
  </si>
  <si>
    <t>CENTRAL  COOPERATIVA DOS TRABALHADORES NA AREA DA SAUDE</t>
  </si>
  <si>
    <t>05481009</t>
  </si>
  <si>
    <t>PORTO SEGURO AGENCIA DE EMPREGOS TEMPORARIOS LTDA</t>
  </si>
  <si>
    <t>03928436</t>
  </si>
  <si>
    <t>SILMAFER INDUSTRIA METALURGICA LTDA</t>
  </si>
  <si>
    <t>53191151</t>
  </si>
  <si>
    <t>NEW ALUM INDUSTRIA E COMERCIO DE ALUMINIO LTDA</t>
  </si>
  <si>
    <t>04625664</t>
  </si>
  <si>
    <t>SOLAR PRESTACAO DE SERVICOS LTDA</t>
  </si>
  <si>
    <t>06151206</t>
  </si>
  <si>
    <t>MARINAS NACIONAIS COMERCIAL LTDA.</t>
  </si>
  <si>
    <t>46389185</t>
  </si>
  <si>
    <t>FRANK COMERCIO DE PRESENTES LTDA</t>
  </si>
  <si>
    <t>12919198</t>
  </si>
  <si>
    <t>INDUSTRIA METALURGICA MM LTDA</t>
  </si>
  <si>
    <t>03385843</t>
  </si>
  <si>
    <t>MARCIO CAVALCANTE DA SILVA</t>
  </si>
  <si>
    <t>69137768</t>
  </si>
  <si>
    <t>R.V.G EMPREITEIRA DE MAODEOBRA LTDA</t>
  </si>
  <si>
    <t>26510785</t>
  </si>
  <si>
    <t>RLT MANUTENCAO INDUSTRIAL LTDA</t>
  </si>
  <si>
    <t>17260675</t>
  </si>
  <si>
    <t>CARVALHO EXPOSITORES COMERCIAIS LTDA</t>
  </si>
  <si>
    <t>13669926</t>
  </si>
  <si>
    <t>SAITOCAR REMOCOES LTDA</t>
  </si>
  <si>
    <t>11338727</t>
  </si>
  <si>
    <t>CANAA ALIMENTOS LTDA</t>
  </si>
  <si>
    <t>07437792</t>
  </si>
  <si>
    <t>F &amp; S GROUP  PRODUTOS QUIMICOS LTDA</t>
  </si>
  <si>
    <t>05904358</t>
  </si>
  <si>
    <t>Receita da dívida ativa - Imposto de Importação | IPI - Receita da dívida ativa | R D Ativa - Multa Isolada</t>
  </si>
  <si>
    <t>MSO  INDUSTRIA DE PRODUTOS OTICOS LTDA</t>
  </si>
  <si>
    <t>61472650</t>
  </si>
  <si>
    <t>ARCTESTSERVICOS TEC. DE INSPECAO E MANUT. INDUSTRIAL LTDA</t>
  </si>
  <si>
    <t>01893091</t>
  </si>
  <si>
    <t>IMPORT EXPRESS SERVICE LTDA</t>
  </si>
  <si>
    <t>04069904</t>
  </si>
  <si>
    <t>IN TIME COMUNICACAO LTDA</t>
  </si>
  <si>
    <t>03478389</t>
  </si>
  <si>
    <t>LOGBR LOGISTICA EM TRANSPORTES LTDA</t>
  </si>
  <si>
    <t>24139912</t>
  </si>
  <si>
    <t>Receita da dívida ativa - CSLL | Receita da dívida ativa - COFINS</t>
  </si>
  <si>
    <t>G&amp;G EMPREENDIMENTOS LTDA</t>
  </si>
  <si>
    <t>04119791</t>
  </si>
  <si>
    <t>EVERMOBILE LTDA</t>
  </si>
  <si>
    <t>07792459</t>
  </si>
  <si>
    <t>VERGILIO WINKLER JUNIOR LTDA</t>
  </si>
  <si>
    <t>16100937</t>
  </si>
  <si>
    <t>REAL SERV FIRST SERVICOS ESPECIALIZADOS LTDA</t>
  </si>
  <si>
    <t>25369526</t>
  </si>
  <si>
    <t>ETAGE INDUSTRIA E COMERCIO LTDA</t>
  </si>
  <si>
    <t>01409315</t>
  </si>
  <si>
    <t>AVP INFLAVEIS PROMOCIONAIS LTDA</t>
  </si>
  <si>
    <t>03060912</t>
  </si>
  <si>
    <t>GRAN VALE ALIMENTOS LTDA</t>
  </si>
  <si>
    <t>21284191</t>
  </si>
  <si>
    <t>J.V.A. SERVICOS EM GERAL LTDA</t>
  </si>
  <si>
    <t>15398536</t>
  </si>
  <si>
    <t>PATAGONIA TRANSPORTE INTERNACIONAL LTDA</t>
  </si>
  <si>
    <t>36005312</t>
  </si>
  <si>
    <t>SILICATE INDUSTRIA E COMERCIO LTDA</t>
  </si>
  <si>
    <t>04952265</t>
  </si>
  <si>
    <t>HOME DESIGN COMERCIO IMPORTACAO E EXPORTACAO LTDA</t>
  </si>
  <si>
    <t>04111279</t>
  </si>
  <si>
    <t>GENESIS PRIME ASSOCIADOS LTDA</t>
  </si>
  <si>
    <t>18632161</t>
  </si>
  <si>
    <t>TOKEN LICENCIAMENTO DE FRANQUIA LTDA</t>
  </si>
  <si>
    <t>55620918</t>
  </si>
  <si>
    <t>HEBROM FACILITY SERVICOS E MANUTENCOES LTDA</t>
  </si>
  <si>
    <t>13010200</t>
  </si>
  <si>
    <t>FRIGORIFICO RD LTDA</t>
  </si>
  <si>
    <t>02423381</t>
  </si>
  <si>
    <t>MCL ADMINISTRACAO DE RECURSOS HUMANOS LTDA.</t>
  </si>
  <si>
    <t>02521510</t>
  </si>
  <si>
    <t>MCA COMERCIAL IMPORTADORA E EXPORTADORA LTDA.</t>
  </si>
  <si>
    <t>02875728</t>
  </si>
  <si>
    <t>ZANCANARO TELECOMUNICACOES LTDA</t>
  </si>
  <si>
    <t>03752837</t>
  </si>
  <si>
    <t>AAB BENEFICIAMENTO E COMERCIO DE EMBALAGENS LTDA</t>
  </si>
  <si>
    <t>14766350</t>
  </si>
  <si>
    <t>NATIVIDADE TRADE IMPORTACAO E EXPORTACAO LTDA</t>
  </si>
  <si>
    <t>14571738</t>
  </si>
  <si>
    <t>GIROCERTO DISTRIBUIDORA  DE PRODUTOS ALIMENTICIOS LTDA</t>
  </si>
  <si>
    <t>15567391</t>
  </si>
  <si>
    <t>TRANSPORTADORA ROUTE LTDA</t>
  </si>
  <si>
    <t>12787399</t>
  </si>
  <si>
    <t>BLOCOS E LAJES BAHIA LTDA</t>
  </si>
  <si>
    <t>05015229</t>
  </si>
  <si>
    <t>SANTA RITA SISTEMA DE SAUDE LTDA</t>
  </si>
  <si>
    <t>04004287</t>
  </si>
  <si>
    <t>FUTON DESIGN COMERCIO DE MOVEIS LTDA</t>
  </si>
  <si>
    <t>05692242</t>
  </si>
  <si>
    <t>A G COMERCIAL IMPORTADORA LTDA</t>
  </si>
  <si>
    <t>05091430</t>
  </si>
  <si>
    <t>GENESIS LIVE RECUPERADORA DE CREDITO E NEGOCIOS LTDA</t>
  </si>
  <si>
    <t>21876921</t>
  </si>
  <si>
    <t>NEXXUS MANUTENCAO DE ELEVADORES LTDA</t>
  </si>
  <si>
    <t>21812138</t>
  </si>
  <si>
    <t>FITATECH TECNOLOGIA DE AMARRACAO E FIXACAO DE CARGAS LTDA</t>
  </si>
  <si>
    <t>08327067</t>
  </si>
  <si>
    <t>BRASFOOD EQUIPAMENTOS FRIGORIFICOS LTDA</t>
  </si>
  <si>
    <t>02418503</t>
  </si>
  <si>
    <t>JELLY FISH SOLUCOES TERMICAS LTDA</t>
  </si>
  <si>
    <t>14383968</t>
  </si>
  <si>
    <t>PEGASUS DISTRIBUIDORA DE ARTIGOS PARA FESTAS LTDA</t>
  </si>
  <si>
    <t>12481478</t>
  </si>
  <si>
    <t>FTB INDUSTRIA E COMERCIO DE RACOES LTDA</t>
  </si>
  <si>
    <t>06122339</t>
  </si>
  <si>
    <t>GINOVA RECURSOS HUMANOS LTDA.</t>
  </si>
  <si>
    <t>05127419</t>
  </si>
  <si>
    <t>INOVADORA 2A SERVICOS S.A.</t>
  </si>
  <si>
    <t>04558255</t>
  </si>
  <si>
    <t>FABRIMOVEIS INDUSTRIAL LTDA</t>
  </si>
  <si>
    <t>43072990</t>
  </si>
  <si>
    <t>TAALENT CONSULTORIA E ASSESSORIA ADMINISTRATIVA LTDA.</t>
  </si>
  <si>
    <t>43285501</t>
  </si>
  <si>
    <t>MOBILINS FORMACAO PROFISSIONAL EM BELEZA LTDA.</t>
  </si>
  <si>
    <t>12294307</t>
  </si>
  <si>
    <t>DAKON COMERCIO DE COSMETICOS LTDA</t>
  </si>
  <si>
    <t>54103981</t>
  </si>
  <si>
    <t>INDUSTRIA REUNIDAS CMA</t>
  </si>
  <si>
    <t>89633945</t>
  </si>
  <si>
    <t>Receita da dívida ativa - IRPJ | DIV.ATIVA-IMP DE EXPORTACAO</t>
  </si>
  <si>
    <t>REVESTE CONSTRUCOES LTDA</t>
  </si>
  <si>
    <t>17771911</t>
  </si>
  <si>
    <t>VINAGRE BELMONT SA</t>
  </si>
  <si>
    <t>44806784</t>
  </si>
  <si>
    <t>SALVATORE PETRUSOSUPERMERCADOS DE PAPAI LTDA</t>
  </si>
  <si>
    <t>45602315</t>
  </si>
  <si>
    <t>VERDECO INDUSTRIA COMERCIO E IMPORTACAO DE ARTEFATOS PARA JARDIM LTDA</t>
  </si>
  <si>
    <t>08031381</t>
  </si>
  <si>
    <t>COOP. CENTRAL DE PROD. INDL. DE TRAB. EM METALURGIA  UNIFORJA</t>
  </si>
  <si>
    <t>04136535</t>
  </si>
  <si>
    <t>METALPLUS  COMERCIO ATACADISTA DE PRODUTOS METALURGICOS EIRELI</t>
  </si>
  <si>
    <t>37354723</t>
  </si>
  <si>
    <t>MARAVILHAS DA TERRA PRODUTOS NATURAIS LTDA</t>
  </si>
  <si>
    <t>22981209</t>
  </si>
  <si>
    <t>J.K.M. CONFECCOES LTDA</t>
  </si>
  <si>
    <t>24302402</t>
  </si>
  <si>
    <t>COMERCIO DE MADEIRAS CASTELLA LTDA</t>
  </si>
  <si>
    <t>00389805</t>
  </si>
  <si>
    <t>JOSE ALVES DE SOUZA SERVICOS AGRICOLAS LTDA</t>
  </si>
  <si>
    <t>14849272</t>
  </si>
  <si>
    <t>ZIPPING COMERCIO IMPORTACAO E EXPORTACAO LTDA</t>
  </si>
  <si>
    <t>03128613</t>
  </si>
  <si>
    <t>HIGIENIX HIGIENIZACAO E SERVICOS LTDA</t>
  </si>
  <si>
    <t>09212711</t>
  </si>
  <si>
    <t>FABIO ROCHA LIMA DE MELLO</t>
  </si>
  <si>
    <t>19444166</t>
  </si>
  <si>
    <t>CONSULT SERVICE RECURSOS HUMANOS LTDA</t>
  </si>
  <si>
    <t>67649954</t>
  </si>
  <si>
    <t>GOLNET SISTEMAS E TELECOMUNICACOES LTDA</t>
  </si>
  <si>
    <t>04314088</t>
  </si>
  <si>
    <t>PRIME ADMINISTRADORA DE BENS LTDA</t>
  </si>
  <si>
    <t>RS</t>
  </si>
  <si>
    <t>27405057</t>
  </si>
  <si>
    <t>LUMEN LUZ ILUMINACAO LTDA</t>
  </si>
  <si>
    <t>43591957</t>
  </si>
  <si>
    <t>SERGERAL INDUSTRIA METALURGICA LTDA</t>
  </si>
  <si>
    <t>54923693</t>
  </si>
  <si>
    <t>EX DISTRIBUIDORA E COMERCIO LTDA</t>
  </si>
  <si>
    <t>57345050</t>
  </si>
  <si>
    <t>BLUE BEVERAGES ENVASADORA LTDA</t>
  </si>
  <si>
    <t>05193785</t>
  </si>
  <si>
    <t>ROGERIO LUIZ BATISTA LTDA</t>
  </si>
  <si>
    <t>11721880</t>
  </si>
  <si>
    <t>RS ENGENHARIA E EMPREENDIMENTOS IMOBILIARIOS SA</t>
  </si>
  <si>
    <t>77799195</t>
  </si>
  <si>
    <t>TIV SERVICOS ADMINISTRATIVOS LTDA</t>
  </si>
  <si>
    <t>04732138</t>
  </si>
  <si>
    <t>UNIMAN MANUTENCAO E FACILITIES LTDA</t>
  </si>
  <si>
    <t>08988223</t>
  </si>
  <si>
    <t>BARILOG SERVICOS DE ENTREGAS EXPRESSAS LTDA.</t>
  </si>
  <si>
    <t>20283059</t>
  </si>
  <si>
    <t>FIAGROFABRICA DE IMPLEMENTOS AGRICOLAS OLIMPIA LTDA</t>
  </si>
  <si>
    <t>06942746</t>
  </si>
  <si>
    <t>CONSTRULIMPEE CONSTRUCOES LTDA</t>
  </si>
  <si>
    <t>28170328</t>
  </si>
  <si>
    <t>RECICLAGENS PLANALTO EIRELI</t>
  </si>
  <si>
    <t>32683503</t>
  </si>
  <si>
    <t>MAMAPLAST EMBALAGENS PLASTICAS EIRELI</t>
  </si>
  <si>
    <t>59527424</t>
  </si>
  <si>
    <t>PEDRO DE CAMPOS CAMARGO FILHO LTDA</t>
  </si>
  <si>
    <t>16800228</t>
  </si>
  <si>
    <t>IRMAOS SOARES SERVICOS ESPECIALIZADOS EM PORTARIA LTDA</t>
  </si>
  <si>
    <t>07492385</t>
  </si>
  <si>
    <t>EPROM COMERCIO DE EXPOSITORES LTDA</t>
  </si>
  <si>
    <t>57901134</t>
  </si>
  <si>
    <t>PODER EDITORA LTDA</t>
  </si>
  <si>
    <t>07769134</t>
  </si>
  <si>
    <t>BRAZILIAN WELDING INDUSTRIA E COMERCIO DE MAQUINAS LTDA.</t>
  </si>
  <si>
    <t>03868938</t>
  </si>
  <si>
    <t>I V DE SOUSA LOCACOES E TRANSPORTES LTDA</t>
  </si>
  <si>
    <t>22259354</t>
  </si>
  <si>
    <t>RBV LOG LTDA</t>
  </si>
  <si>
    <t>22779647</t>
  </si>
  <si>
    <t>TROLE INDUSTRIA E COMERCIO DE ARAMADOS LTDA</t>
  </si>
  <si>
    <t>07228697</t>
  </si>
  <si>
    <t>TBT  COMERCIO DE PAPEIS LTDA</t>
  </si>
  <si>
    <t>11550874</t>
  </si>
  <si>
    <t>2EASY SERVICOS DE PROCESSAMENTO DE DADOS LTDA</t>
  </si>
  <si>
    <t>08805740</t>
  </si>
  <si>
    <t>MADOPE INDUSTRIA E COMERCIO LTDA</t>
  </si>
  <si>
    <t>57495574</t>
  </si>
  <si>
    <t>REMEC EQUIPAMENTOS INDUSTRIAIS LTDA</t>
  </si>
  <si>
    <t>00906429</t>
  </si>
  <si>
    <t>CONCRETO LOCACOES E SERVICOS LTDA.</t>
  </si>
  <si>
    <t>56215379</t>
  </si>
  <si>
    <t>LUCIO ROBERTO GONCALVES ACCESSOR LTDA</t>
  </si>
  <si>
    <t>00233206</t>
  </si>
  <si>
    <t>W.F.P. FERRAMENTARIA INDUSTRIA E COMERCIO LTDA</t>
  </si>
  <si>
    <t>10417445</t>
  </si>
  <si>
    <t>ALTERNATIVA REPRESENTACOES COMERCIAIS LTDA</t>
  </si>
  <si>
    <t>63967590</t>
  </si>
  <si>
    <t>LEACS INDUSTRIA E COMERCIO DE AUDIO PROFISSIONAL LTDA</t>
  </si>
  <si>
    <t>04790198</t>
  </si>
  <si>
    <t>IPI - Receita da dívida ativa | R D Ativa - Simples Nacional</t>
  </si>
  <si>
    <t>PAT PAULICEIA TRANSMISSOES LTDA.</t>
  </si>
  <si>
    <t>04105056</t>
  </si>
  <si>
    <t>ERIKA DA SILVA PEREIRA LTDA</t>
  </si>
  <si>
    <t>32398557</t>
  </si>
  <si>
    <t>TRANSPORTADORA MOROMIZATO LTDA</t>
  </si>
  <si>
    <t>00591780</t>
  </si>
  <si>
    <t>EASYTONE TELECOMUNICACOES LTDA.</t>
  </si>
  <si>
    <t>04760795</t>
  </si>
  <si>
    <t>MONTAV SERVICO DE MANUTENCAO DE MONTAGEM DE EQUIPAMENTO LTDA</t>
  </si>
  <si>
    <t>02995228</t>
  </si>
  <si>
    <t>LE MASTER FERRAMENTARIA E METALICA LTDA</t>
  </si>
  <si>
    <t>11736470</t>
  </si>
  <si>
    <t>FIXOPAR COMERCIO DE PARAFUSOS E FERRAMENTAS LTDA</t>
  </si>
  <si>
    <t>44393825</t>
  </si>
  <si>
    <t>INDUSTRIA E COMERCIO DE PECAS MRS LTDA</t>
  </si>
  <si>
    <t>03602269</t>
  </si>
  <si>
    <t>PRECISAO EQUIPAMENTOS INDUSTRIAIS LTDA</t>
  </si>
  <si>
    <t>10270093</t>
  </si>
  <si>
    <t>R D Ativa - Simples Nacional | Multa - Simples Nacional - Dívida Ativa</t>
  </si>
  <si>
    <t>GRAUNA AEROSPACE LTDA</t>
  </si>
  <si>
    <t>03011370</t>
  </si>
  <si>
    <t>LUIZ ROBERTO RODRIGUES INFORMACOES DE MERCADO LTDA</t>
  </si>
  <si>
    <t>15674570</t>
  </si>
  <si>
    <t>IMPERIO DESENTUPIDORA E DEDETIZADORA LTDA</t>
  </si>
  <si>
    <t>04624125</t>
  </si>
  <si>
    <t>CLICHERLUX SERVICOS CLICHES E MATRIZES LTDA</t>
  </si>
  <si>
    <t>54498902</t>
  </si>
  <si>
    <t>GHADIEH CIA LTDA</t>
  </si>
  <si>
    <t>50223973</t>
  </si>
  <si>
    <t>AIC PRODUCOES 10 LTDA</t>
  </si>
  <si>
    <t>06100509</t>
  </si>
  <si>
    <t>NOVA SPTRANS SERVICOS &amp; LOGISTICA LTDA</t>
  </si>
  <si>
    <t>31320440</t>
  </si>
  <si>
    <t>INDUSTRIA E COMERCIO DE ALIMENTOS ESPERANCA LTDA</t>
  </si>
  <si>
    <t>02723677</t>
  </si>
  <si>
    <t>Receita da dívida ativa - Outras multas | R D Ativa - Contribuição Empresa/Empregador</t>
  </si>
  <si>
    <t>RCX GROUP INVESTIMENTOS E PARTICIPACOES LTDA</t>
  </si>
  <si>
    <t>29846942</t>
  </si>
  <si>
    <t>REQUINTE INDUSTRIA E COMERCIO LTDA</t>
  </si>
  <si>
    <t>11076332</t>
  </si>
  <si>
    <t>JMP INDUSTRIAL LTDA</t>
  </si>
  <si>
    <t>07295472</t>
  </si>
  <si>
    <t>DIGISERVI TRADING LTDA</t>
  </si>
  <si>
    <t>02602747</t>
  </si>
  <si>
    <t>COMERCIO E TRANSPORTES DE CEREAIS BRUXEUGO LTDA</t>
  </si>
  <si>
    <t>62808969</t>
  </si>
  <si>
    <t>METALTREND EQUIPAMENTOS INDUSTRIAIS LTDA</t>
  </si>
  <si>
    <t>06115785</t>
  </si>
  <si>
    <t>ADVERGE MIDIA E TECNOLOGIA DIGITAL LTDA</t>
  </si>
  <si>
    <t>27368317</t>
  </si>
  <si>
    <t>SOCIEDADE EDUCACIONAL DO GRANDE ABC LTDA</t>
  </si>
  <si>
    <t>71538862</t>
  </si>
  <si>
    <t>PANTERA EMBALAGENS PLASTICAS LTDA</t>
  </si>
  <si>
    <t>49440456</t>
  </si>
  <si>
    <t>A2P SOLUCOES TELECOM LTDA</t>
  </si>
  <si>
    <t>28855766</t>
  </si>
  <si>
    <t>METALGAMICA PRODUTOS GRAFICOS LTDA</t>
  </si>
  <si>
    <t>43623727</t>
  </si>
  <si>
    <t>GMZ CONFECCOES LTDA</t>
  </si>
  <si>
    <t>04665096</t>
  </si>
  <si>
    <t>AMIGOS SERVICOS RADIOLOGICOS LTDA</t>
  </si>
  <si>
    <t>15317833</t>
  </si>
  <si>
    <t>NUTRIX SP SERVICOS DE CONSULTORIA ADMINISTRATIVA FINANCEIRA E CONSULTORIA EM TECNOLOGIA DA INFORMACAO PRESTADOS PRINCIPALMENTE AS EMPRESAS LTDA</t>
  </si>
  <si>
    <t>06940439</t>
  </si>
  <si>
    <t>BALDEIO CASCINI LTDA</t>
  </si>
  <si>
    <t>21310475</t>
  </si>
  <si>
    <t>VIACAO LIMEIRENSE LTDA</t>
  </si>
  <si>
    <t>51472421</t>
  </si>
  <si>
    <t>FILOAUTO INDUSTRIA E COMERCIO LTDA</t>
  </si>
  <si>
    <t>03930366</t>
  </si>
  <si>
    <t>ADBF EMPREENDIMENTOS IMOBILIARIOS SPE LTDA</t>
  </si>
  <si>
    <t>15380290</t>
  </si>
  <si>
    <t>4 ESSEN PARTICIPACAO INSPECAO E SOLDAGEM LTDA.</t>
  </si>
  <si>
    <t>12047975</t>
  </si>
  <si>
    <t>LOPES E MORAIS OPERACAO E ADMINISTRACAO DE EMPREENDIMENTOS DE TURISMO LTDA.</t>
  </si>
  <si>
    <t>09283905</t>
  </si>
  <si>
    <t>TURINI &amp; TURINI CONTROLE E AUTOMACAO LTDA</t>
  </si>
  <si>
    <t>03643677</t>
  </si>
  <si>
    <t>REDS CALCADOS LTDA</t>
  </si>
  <si>
    <t>63960355</t>
  </si>
  <si>
    <t>PROLINK TELECOM LTDA</t>
  </si>
  <si>
    <t>04784537</t>
  </si>
  <si>
    <t>METROPOLI COMERCIO DE EMBALAGENS LTDA</t>
  </si>
  <si>
    <t>07675990</t>
  </si>
  <si>
    <t>LAMINORE LANCHONETE LTDA</t>
  </si>
  <si>
    <t>06038130</t>
  </si>
  <si>
    <t>RODOTITANIO TRANSPORTES RODOVIARIOS LTDA</t>
  </si>
  <si>
    <t>24414520</t>
  </si>
  <si>
    <t>CENTRAL SISTEMA DE LIMPEZA LTDA</t>
  </si>
  <si>
    <t>54328729</t>
  </si>
  <si>
    <t>LUCIMIKEL RECUPERADORA DE METAIS LTDA</t>
  </si>
  <si>
    <t>63096507</t>
  </si>
  <si>
    <t>BEM SELETO COMERCIO LTDA</t>
  </si>
  <si>
    <t>12431733</t>
  </si>
  <si>
    <t>DWG ASSESSORIA LTDA</t>
  </si>
  <si>
    <t>06186122</t>
  </si>
  <si>
    <t>GANDI ADMINISTRACAO E PARTICIPACOES LTDA</t>
  </si>
  <si>
    <t>04768220</t>
  </si>
  <si>
    <t>FLEX SERVICOS TEMPORARIOS LTDA</t>
  </si>
  <si>
    <t>09468047</t>
  </si>
  <si>
    <t>ELEMAR ARMAZENS GERAIS LTDA</t>
  </si>
  <si>
    <t>08729953</t>
  </si>
  <si>
    <t>TECNOCUBA INDUSTRIA E COMERCIO LTDA</t>
  </si>
  <si>
    <t>69167625</t>
  </si>
  <si>
    <t>ORGANIZACAO SOCIAL SAUDE HUMANIZACAO BRASIL</t>
  </si>
  <si>
    <t>07106879</t>
  </si>
  <si>
    <t>VIVA MAO DE OBRA TEMPORARIA E SERVICOS TERCERIZADOS LTDA</t>
  </si>
  <si>
    <t>12315369</t>
  </si>
  <si>
    <t>FORTEPLAST INDUSTRIA E COMERCIO DE PLASTICOS LTDA</t>
  </si>
  <si>
    <t>56471428</t>
  </si>
  <si>
    <t>ROGIMOLD INDUSTRIA E COMERCIO DE MOLDES LTDA</t>
  </si>
  <si>
    <t>05943534</t>
  </si>
  <si>
    <t>LIMA &amp; ALMEIDA LIMA SERVICOS LTDA</t>
  </si>
  <si>
    <t>11294609</t>
  </si>
  <si>
    <t>ORGANIZACAO HOTELEIRA FONTE COLINA VERDE LTDA</t>
  </si>
  <si>
    <t>49631344</t>
  </si>
  <si>
    <t>POLO WEAR OUTLET COMERCIO DE CONFECCOES LTDA.</t>
  </si>
  <si>
    <t>12523484</t>
  </si>
  <si>
    <t>CONTERBAG INDUSTRIA E COMERCIO DE TECIDOS DE POLIPROPILENO LTDA</t>
  </si>
  <si>
    <t>06038966</t>
  </si>
  <si>
    <t>MENINA MORENA TRANSPORTE LTDA</t>
  </si>
  <si>
    <t>05647812</t>
  </si>
  <si>
    <t>ANDRADE MELLO CONSTRUCOES E FUNDACOES LTDA</t>
  </si>
  <si>
    <t>22406941</t>
  </si>
  <si>
    <t>RF IMPORTACAO EXPORTACAO E COMERCIO LTDA</t>
  </si>
  <si>
    <t>04293326</t>
  </si>
  <si>
    <t>MIRASSOL MED COMERCIO DE MEDICAMENTOS LTDA</t>
  </si>
  <si>
    <t>13046855</t>
  </si>
  <si>
    <t>AMANIS INDUSTRIA E COMERCIO DE EQUIPAMENTOS PARA ILUMINACAO LTDA</t>
  </si>
  <si>
    <t>08460682</t>
  </si>
  <si>
    <t>HERNANDES FIM &amp; CIA LTDA</t>
  </si>
  <si>
    <t>53626479</t>
  </si>
  <si>
    <t>DFF SERVICOS CONSTRUCAO CIVIL E NAVAL LTDA</t>
  </si>
  <si>
    <t>00883360</t>
  </si>
  <si>
    <t>LAURIMAR TRANSPORTES GERAIS LTDA</t>
  </si>
  <si>
    <t>44349199</t>
  </si>
  <si>
    <t>BRASIL EXPRESS TRANSPORTES URGENTES LTDA</t>
  </si>
  <si>
    <t>15242990</t>
  </si>
  <si>
    <t>TREND EXPRESS TRANSPORTES LTDA</t>
  </si>
  <si>
    <t>11274899</t>
  </si>
  <si>
    <t>ELZ CONSTRUCOES LTDA</t>
  </si>
  <si>
    <t>12207081</t>
  </si>
  <si>
    <t>PRIMELOG TRANSPORTES LOGISTICA E SERVICOS LTDA</t>
  </si>
  <si>
    <t>13478669</t>
  </si>
  <si>
    <t>GUZZI INDUSTRIA E COMERCIO DE APARELHOS ELETRICOS LTDA</t>
  </si>
  <si>
    <t>08081825</t>
  </si>
  <si>
    <t>CIMPAC EMBALAGENS LTDA</t>
  </si>
  <si>
    <t>02199437</t>
  </si>
  <si>
    <t>ANATOTE COMERCIAL EMPREENDIMENTO IMOBILIARIO SPE LTDA</t>
  </si>
  <si>
    <t>13373891</t>
  </si>
  <si>
    <t>CONTRAL  COMERCIO DE RESIDUO INDUSTRIAL LTDA</t>
  </si>
  <si>
    <t>09489476</t>
  </si>
  <si>
    <t>SBU SOCIEDADE BRASILEIRA DE USINAGENS LTDA</t>
  </si>
  <si>
    <t>47094743</t>
  </si>
  <si>
    <t>CONSULTORES DE INTEGRACAO DE SISTEMAS LTDA.</t>
  </si>
  <si>
    <t>03544082</t>
  </si>
  <si>
    <t>TPN SOLUCOES GRAFICAS LTDA</t>
  </si>
  <si>
    <t>02228030</t>
  </si>
  <si>
    <t>TCM MANUTENCAO DE CAMINHOES LTDA</t>
  </si>
  <si>
    <t>21750018</t>
  </si>
  <si>
    <t>ENCONTRO ANTIGUIDADES E PRESENTES LTDA</t>
  </si>
  <si>
    <t>54509070</t>
  </si>
  <si>
    <t>ONE UP INDUSTRIA DE MODA LTDA</t>
  </si>
  <si>
    <t>48047765</t>
  </si>
  <si>
    <t>MRF INDUSTRIA E COMERCIO DE PLASTICOS LTDA</t>
  </si>
  <si>
    <t>08615230</t>
  </si>
  <si>
    <t>LDA INDUSTRIA E COMERCIO LTDA</t>
  </si>
  <si>
    <t>46253225</t>
  </si>
  <si>
    <t>ABRASIPA IND.DE ABRASIVOS LTDA</t>
  </si>
  <si>
    <t>61092680</t>
  </si>
  <si>
    <t>8RGM  INTERMEDIACAO DE NEGOCIOS LTDA</t>
  </si>
  <si>
    <t>12884829</t>
  </si>
  <si>
    <t>GRAN FOODS DISTRIBUIDORA E COMERCIO DE GENEROS ALIMENTICIOS LTDA</t>
  </si>
  <si>
    <t>05427395</t>
  </si>
  <si>
    <t>GY  LOG MOVIMENTACAO E SERVICOS LTDA</t>
  </si>
  <si>
    <t>14709086</t>
  </si>
  <si>
    <t>SEMPRE LIDER SERVICOS ADMINISTRATIVOS LTDA</t>
  </si>
  <si>
    <t>15590533</t>
  </si>
  <si>
    <t>BIOVERA PRODUTOS NATURAIS LTDA</t>
  </si>
  <si>
    <t>21559446</t>
  </si>
  <si>
    <t>MILGLASS INDUSTRIA E COMERCIO DE VIDROS TEMPERADOS LTDA</t>
  </si>
  <si>
    <t>30593934</t>
  </si>
  <si>
    <t>VALEP SERVICOS COMERCIO E MANUTENCAO DE ALARMES LTDA</t>
  </si>
  <si>
    <t>11363973</t>
  </si>
  <si>
    <t>VICTOR BLUE CONFECCOES LTDA</t>
  </si>
  <si>
    <t>03390831</t>
  </si>
  <si>
    <t>MASTERS TRAINING ASSESSORIA CONSULTORIA EM RECURSOS HUMANOS LTDA.</t>
  </si>
  <si>
    <t>09275883</t>
  </si>
  <si>
    <t>COTTONPAR APOIO ADMINISTRATIVO LTDA</t>
  </si>
  <si>
    <t>21229045</t>
  </si>
  <si>
    <t>LEVE BRISA INDUSTRIA E COMERCIO LTDA</t>
  </si>
  <si>
    <t>72845720</t>
  </si>
  <si>
    <t>FONSECA E MEDICOS ASSOCIADOS LTDA</t>
  </si>
  <si>
    <t>02101785</t>
  </si>
  <si>
    <t>LEGAS METAL INDUSTRIA E COMERCIO LTDA</t>
  </si>
  <si>
    <t>47668835</t>
  </si>
  <si>
    <t>QUERUBIM  INDUSTRIA E COMERCIO DE ARTEFATOS PLASTICOS LTDA</t>
  </si>
  <si>
    <t>51334506</t>
  </si>
  <si>
    <t>CORREIO POPULAR SOCIEDADE ANONIMA</t>
  </si>
  <si>
    <t>46024030</t>
  </si>
  <si>
    <t>BLZ INTERMEDIACOES LTDA</t>
  </si>
  <si>
    <t>30384256</t>
  </si>
  <si>
    <t>HER SECURITY PRIVADA LTDA</t>
  </si>
  <si>
    <t>12423761</t>
  </si>
  <si>
    <t>METALCORE INDUSTRIA E COMERCIO DE METAIS SPE SA</t>
  </si>
  <si>
    <t>16774816</t>
  </si>
  <si>
    <t>CREDIT BRASIL ESTRATEGIA EM DIREITOS CREDITORIOS LTDA</t>
  </si>
  <si>
    <t>29380251</t>
  </si>
  <si>
    <t>MATER MARAVALHA INDUSTRIA E COMERCIO LTDA</t>
  </si>
  <si>
    <t>04038049</t>
  </si>
  <si>
    <t>THERMEC COMERCIAL SERVICE LTDA</t>
  </si>
  <si>
    <t>56543432</t>
  </si>
  <si>
    <t>TECTEM ENGENHARIA CIVIL LTDA</t>
  </si>
  <si>
    <t>08852334</t>
  </si>
  <si>
    <t>FPLAP EQUIPAMENTOS PARA SAUDE LTDA</t>
  </si>
  <si>
    <t>04889941</t>
  </si>
  <si>
    <t>STC LUZ LTDA</t>
  </si>
  <si>
    <t>05379917</t>
  </si>
  <si>
    <t>MANTIQUEIRA COMERCIO DE SUCATAS LTDA</t>
  </si>
  <si>
    <t>01450047</t>
  </si>
  <si>
    <t>RODTEC SERVICOS TECNICOS E EMPREENDIMENTOS COMERCIAIS LTDA</t>
  </si>
  <si>
    <t>03157951</t>
  </si>
  <si>
    <t>PROSPECT  CONSULTORIA E PLANEJAMENTO EMPRESARIAL LTDA</t>
  </si>
  <si>
    <t>08389073</t>
  </si>
  <si>
    <t>JCMP COMERCIO DE MOVEIS EIRELI</t>
  </si>
  <si>
    <t>34532742</t>
  </si>
  <si>
    <t>PMG TRADING PARTICIPACOES LTDA</t>
  </si>
  <si>
    <t>02250783</t>
  </si>
  <si>
    <t>GIOVANA ANDRADE CONFECCOES DE ARTEFATOS TEXTEIS LTDA</t>
  </si>
  <si>
    <t>54578158</t>
  </si>
  <si>
    <t>NOVA CERRO AZUL TV PRODUCOES LTDA</t>
  </si>
  <si>
    <t>15682398</t>
  </si>
  <si>
    <t>BLANTECH INDUSTRIA COMERCIO E SERVICOS LTDA.</t>
  </si>
  <si>
    <t>02234066</t>
  </si>
  <si>
    <t>PAVMIX INDUSTRIA E COMERCIO DE ARGAMASSA LTDA</t>
  </si>
  <si>
    <t>68303619</t>
  </si>
  <si>
    <t>CAPITAL SECURITIES INVESTIMENTOS SA</t>
  </si>
  <si>
    <t>28326540</t>
  </si>
  <si>
    <t>Receita da dívida ativa - IOF | Receita da dívida ativa - IRPJ</t>
  </si>
  <si>
    <t>SECURISEG INDUSTRIA DE EQUIPAMENTOS ELETRONICOS LTDA</t>
  </si>
  <si>
    <t>11332218</t>
  </si>
  <si>
    <t>INSTITUTO FLEMING DE ANALISES CLINICAS E BIOLOGICAS LTDA</t>
  </si>
  <si>
    <t>55033674</t>
  </si>
  <si>
    <t>RONDAI SEGURANCA LTDA</t>
  </si>
  <si>
    <t>10398803</t>
  </si>
  <si>
    <t>DIVICOM CORRETORA DE SEGUROS LTDA</t>
  </si>
  <si>
    <t>03199971</t>
  </si>
  <si>
    <t>ESCOLA BILINGUE DE SANTO ANDRE LTDA</t>
  </si>
  <si>
    <t>12550020</t>
  </si>
  <si>
    <t>ASSERTTIVA CONSULTORIA EM INFORMATICA LTDA</t>
  </si>
  <si>
    <t>12638611</t>
  </si>
  <si>
    <t>GRIDWORK REPRESENTACAO COMERCIAL LTDA</t>
  </si>
  <si>
    <t>09479269</t>
  </si>
  <si>
    <t>RINFRATEL CONSTRUCOES SUBTERRANEAS DE TELECOMUNICACOES LTDA</t>
  </si>
  <si>
    <t>15807836</t>
  </si>
  <si>
    <t>EXPRESSO ALUMINIO ASSESSORIA CONSULTORIA E TRANSPORTES LTDA</t>
  </si>
  <si>
    <t>26181051</t>
  </si>
  <si>
    <t>MAGAZINE DO CABELEIREIRO BEATRIZ LTDA</t>
  </si>
  <si>
    <t>11581669</t>
  </si>
  <si>
    <t>CEW SERVICOS E TELECOMUNICACOES LTDA</t>
  </si>
  <si>
    <t>09530264</t>
  </si>
  <si>
    <t>CONFECCOES DE ROUPAS VITADINY LTDA</t>
  </si>
  <si>
    <t>07870559</t>
  </si>
  <si>
    <t>POUSADA DO VALE ENCANTADO LTDA</t>
  </si>
  <si>
    <t>03462013</t>
  </si>
  <si>
    <t>F. FRAMESCHI ETIQUETAS LTDA</t>
  </si>
  <si>
    <t>09112519</t>
  </si>
  <si>
    <t>SALGUEIRO INDUSTRIA E COMERCIO DE ACO LTDA</t>
  </si>
  <si>
    <t>62490255</t>
  </si>
  <si>
    <t>SUPPORT NET INFORMATICA LTDA</t>
  </si>
  <si>
    <t>03124212</t>
  </si>
  <si>
    <t>MEGACAMPOS FIOS E CABOS ELETRICOS LTDA</t>
  </si>
  <si>
    <t>07223781</t>
  </si>
  <si>
    <t>ZAPP COMERCIO DE MOVEIS LIMITADA</t>
  </si>
  <si>
    <t>03689000</t>
  </si>
  <si>
    <t>H2O DO LITORAL LTDA.</t>
  </si>
  <si>
    <t>04320077</t>
  </si>
  <si>
    <t>UNIQUALITA CONFECCOES LTDA</t>
  </si>
  <si>
    <t>25036486</t>
  </si>
  <si>
    <t>ANDRADE SERVICOS ADMINISTRATIVOS LTDA</t>
  </si>
  <si>
    <t>12027901</t>
  </si>
  <si>
    <t>LUCAS VIVALDO LTDA</t>
  </si>
  <si>
    <t>24027417</t>
  </si>
  <si>
    <t>PAULO JOSE PORFIDA  HIDROJATEAMENTO</t>
  </si>
  <si>
    <t>01337071</t>
  </si>
  <si>
    <t>NOTICIA HOJE MONITORAMENTO E INFORMACAO LTDA</t>
  </si>
  <si>
    <t>09640813</t>
  </si>
  <si>
    <t>SOCIEDADE MANTENEDORA DE ENSINO SUPERIOR DE MIRASSOL LTDA.  SOMESMI</t>
  </si>
  <si>
    <t>01194051</t>
  </si>
  <si>
    <t>ALEX ANTONIO MARTINS LTDA</t>
  </si>
  <si>
    <t>07265528</t>
  </si>
  <si>
    <t>DINAFLEX INDUSTRIA DE ARTEFATOS DE BORRACHA LTDA</t>
  </si>
  <si>
    <t>47348305</t>
  </si>
  <si>
    <t>ESCRITORIO DE ADVOCACIA CARLOS LEDUAR LOPES S C</t>
  </si>
  <si>
    <t>62646815</t>
  </si>
  <si>
    <t>VIATRANSP LOCADORA DE VEICULOS LTDA</t>
  </si>
  <si>
    <t>27429423</t>
  </si>
  <si>
    <t>VAGNER LUIZ CARDOSO</t>
  </si>
  <si>
    <t>02605016</t>
  </si>
  <si>
    <t>TERMOBRASIL TERCEIRIZACAO DE SERVICOS LTDA</t>
  </si>
  <si>
    <t>03432383</t>
  </si>
  <si>
    <t>MULTIPLAS COMERCIO DE EMBALAGENS LTDA</t>
  </si>
  <si>
    <t>65854226</t>
  </si>
  <si>
    <t>RCM CALDEIRARIA LTDA</t>
  </si>
  <si>
    <t>10837221</t>
  </si>
  <si>
    <t>DOMINATTO COMERCIO IMPORTACAO EXPORTACAO E SERVICOS LTDA</t>
  </si>
  <si>
    <t>10443071</t>
  </si>
  <si>
    <t>WLTROL COMERCIO DE PECAS LTDA</t>
  </si>
  <si>
    <t>07850075</t>
  </si>
  <si>
    <t>ART FESTA APOIO ADMINISTRATIVO LTDA</t>
  </si>
  <si>
    <t>49789175</t>
  </si>
  <si>
    <t>UNITEC UNIDADE TECNICA DE ENGENHARIA E CONSTRUCOES LTDA</t>
  </si>
  <si>
    <t>51593853</t>
  </si>
  <si>
    <t>TERRAPLENAGEM E PAVIMENTACAO TECNO TERRA LTDA</t>
  </si>
  <si>
    <t>43391036</t>
  </si>
  <si>
    <t>TNK COMERCIO DE PECAS LTDA</t>
  </si>
  <si>
    <t>13356296</t>
  </si>
  <si>
    <t>PROMATI COMERCIO DE IMPERMEABILIZANTES LTDA</t>
  </si>
  <si>
    <t>27501509</t>
  </si>
  <si>
    <t>COMERCIO DE OVOS DIONISIO LTDA</t>
  </si>
  <si>
    <t>65880452</t>
  </si>
  <si>
    <t>PAULICEIA RENOVADORA DE PNEUS LTDA</t>
  </si>
  <si>
    <t>64788854</t>
  </si>
  <si>
    <t>AMI MOVEIS E DECORACOES LTDA</t>
  </si>
  <si>
    <t>12185533</t>
  </si>
  <si>
    <t>G P M RIO PRETO EQUIPAMENTOS LTDA</t>
  </si>
  <si>
    <t>05298383</t>
  </si>
  <si>
    <t>KEYWORLD IMPORTACAO E EXPORTACAO LTDA</t>
  </si>
  <si>
    <t>03789808</t>
  </si>
  <si>
    <t>G8 COLCHOES LTDA</t>
  </si>
  <si>
    <t>21489725</t>
  </si>
  <si>
    <t>ASSOCIACAO DA IRMANDADE DA SANTA CASA DE MISERICORDIA DE PACAEMBU</t>
  </si>
  <si>
    <t>53524534</t>
  </si>
  <si>
    <t>ANDERSON CLAUS GASPER</t>
  </si>
  <si>
    <t>17589743</t>
  </si>
  <si>
    <t>MAGGIORE SPORTS  ATIVIDADES ESPORTIVAS LTDA</t>
  </si>
  <si>
    <t>12621051</t>
  </si>
  <si>
    <t>MO&amp;PC COLLECTIONS BRASIL LTDA.</t>
  </si>
  <si>
    <t>05161737</t>
  </si>
  <si>
    <t>TRANS DELTA TRANSPORTADORA LTDA</t>
  </si>
  <si>
    <t>08398753</t>
  </si>
  <si>
    <t>COLT TRANSPORTE AEREO SA</t>
  </si>
  <si>
    <t>17549566</t>
  </si>
  <si>
    <t>FANI INDUSTRIA METALURGICA LTDA</t>
  </si>
  <si>
    <t>55512727</t>
  </si>
  <si>
    <t>FAPARK PAULISTA ESTACIONAMENTOS DE VEICULOS LTDA</t>
  </si>
  <si>
    <t>08533567</t>
  </si>
  <si>
    <t>VISA MASTER BRUSQUE ADMINISTRADORA DE BENS LTDA</t>
  </si>
  <si>
    <t>19284318</t>
  </si>
  <si>
    <t>FOGO VIVO GRELHADOS FRANCA SHOPPING LTDA</t>
  </si>
  <si>
    <t>02419337</t>
  </si>
  <si>
    <t>VPM INDUSTRIA E COMERCIO DE AUTO PECAS LTDA</t>
  </si>
  <si>
    <t>26224912</t>
  </si>
  <si>
    <t>JCMAXX COMERCIO E SERVICOS TERCEIRIZADOS LTDA</t>
  </si>
  <si>
    <t>15269352</t>
  </si>
  <si>
    <t>FLY WALK COMERCIO DE CALCADOS ECOMMERCE LTDA</t>
  </si>
  <si>
    <t>11484070</t>
  </si>
  <si>
    <t>SANDEZA USINAGEM E FERRAMENTARIA LTDA.</t>
  </si>
  <si>
    <t>12487481</t>
  </si>
  <si>
    <t>CAMPSUL COMERCIO DE MADEIRAS LTDA</t>
  </si>
  <si>
    <t>00738494</t>
  </si>
  <si>
    <t>AMIGOS PETS INDUSTRIA E COMERCIO LTDA</t>
  </si>
  <si>
    <t>04612963</t>
  </si>
  <si>
    <t>GUACU S A DE PAPEIS E EMBALAGENS</t>
  </si>
  <si>
    <t>45294055</t>
  </si>
  <si>
    <t>REVOA COMERCIO DE BIJUTERIAS LTDA</t>
  </si>
  <si>
    <t>08800134</t>
  </si>
  <si>
    <t>GHIROTTI &amp; COMPANHIA PUBLICIDADE LTDA</t>
  </si>
  <si>
    <t>69006039</t>
  </si>
  <si>
    <t>TRANSMOBIL ELETROELETRONICA INDUSTRIA E COMERCIO LTDA</t>
  </si>
  <si>
    <t>43364785</t>
  </si>
  <si>
    <t>RESIDENCIAL GREEN LIFE EMPREENDIMENTO IMOBILIARIO LTDA</t>
  </si>
  <si>
    <t>14626959</t>
  </si>
  <si>
    <t>TRANSPORTES FLAVINHO LTDA</t>
  </si>
  <si>
    <t>21308332</t>
  </si>
  <si>
    <t>BRAMA BRASILEIRA DE MADEIRAS LTDA</t>
  </si>
  <si>
    <t>83944272</t>
  </si>
  <si>
    <t>MIKETA INDUSTRIA E COMERCIO DE BRINQUEDOS LTDA</t>
  </si>
  <si>
    <t>09571823</t>
  </si>
  <si>
    <t>E.J. DE SOUZA TRANSPORTES LTDA.</t>
  </si>
  <si>
    <t>00591531</t>
  </si>
  <si>
    <t>RODOVIARIO ICARAI LTDA</t>
  </si>
  <si>
    <t>01904357</t>
  </si>
  <si>
    <t>NEW FENIX REPARACAO AUTOMOTIVA LTDA</t>
  </si>
  <si>
    <t>14523083</t>
  </si>
  <si>
    <t>SANSILMONTAGENS INDUSTRIAIS LTDA</t>
  </si>
  <si>
    <t>11421305</t>
  </si>
  <si>
    <t>SENNIT CONSULTORIA LTDA</t>
  </si>
  <si>
    <t>13953218</t>
  </si>
  <si>
    <t>IFER ESTAMPARIA E FERRAMENTARIA LTDA</t>
  </si>
  <si>
    <t>60500725</t>
  </si>
  <si>
    <t>ONIX UTILIDADES LTDA</t>
  </si>
  <si>
    <t>03496440</t>
  </si>
  <si>
    <t>EAZYCOMM SUPORTE SERVICOS E COMERCIO DE INFORMATICA E TELECOMUNICACAO LTDA</t>
  </si>
  <si>
    <t>22393013</t>
  </si>
  <si>
    <t>PROSPPER SERVICOS ESPECIALIZADOS LTDA</t>
  </si>
  <si>
    <t>17348810</t>
  </si>
  <si>
    <t>GRULOG TRANSPORTES LTDA</t>
  </si>
  <si>
    <t>46047916</t>
  </si>
  <si>
    <t>A.C. ESCUDEIRO ESTACIONAMENTO LTDA</t>
  </si>
  <si>
    <t>18385095</t>
  </si>
  <si>
    <t>NETWORK BPO  GESTAO DE PROCESSOS E RECURSOS LTDA</t>
  </si>
  <si>
    <t>03369746</t>
  </si>
  <si>
    <t>A G PAIVA</t>
  </si>
  <si>
    <t>07017761</t>
  </si>
  <si>
    <t>FABRICA DE ARTEFATOS METALURGICOS ITA LTDA</t>
  </si>
  <si>
    <t>59293662</t>
  </si>
  <si>
    <t>THEO GESTAO DE BENEFICIOS CORRETORA DE SEGUROS LTDA</t>
  </si>
  <si>
    <t>17237641</t>
  </si>
  <si>
    <t>MB EQUIPAMENTOS INDUSTRIAIS LTDA</t>
  </si>
  <si>
    <t>05753929</t>
  </si>
  <si>
    <t>RESIVIDRO EQUIPAMENTOS INDUSTRIAIS LTDA</t>
  </si>
  <si>
    <t>00801509</t>
  </si>
  <si>
    <t>FRIHELP FRIGORIFICO VALE DAS AGUAS LTDA</t>
  </si>
  <si>
    <t>47014923</t>
  </si>
  <si>
    <t>TORQUE 7 COMERCIO E SERVICOS PARA SISTEMAS INDUSTRIAIS LTDA.</t>
  </si>
  <si>
    <t>22524851</t>
  </si>
  <si>
    <t>R. CLEAN COMERCIAL LTDA</t>
  </si>
  <si>
    <t>26728117</t>
  </si>
  <si>
    <t>LIPLASS COMERCIO DE EMBALAGENS PLASTICAS LTDA LTDA</t>
  </si>
  <si>
    <t>13235003</t>
  </si>
  <si>
    <t>BRASIL VAREJOS COMPANHIA DIGITAL COMERCIO INDUSTRIA IMPORTACAO E EXPORTACAO LTDA</t>
  </si>
  <si>
    <t>15549133</t>
  </si>
  <si>
    <t>JR8 IMPORTS  DISTRIBUIDORA LTDA</t>
  </si>
  <si>
    <t>12356098</t>
  </si>
  <si>
    <t>V S EQUIPAMENTOS INDUSTRIAIS SERTAOZINHO LTDA</t>
  </si>
  <si>
    <t>22575737</t>
  </si>
  <si>
    <t>DELTA INDUSTRIA COMERCIO IMPORTACAO E EXPORTACAO DE ALIMENTOS LTDA</t>
  </si>
  <si>
    <t>02857771</t>
  </si>
  <si>
    <t>SMETALURGICA INDUSTRIA DE BICICLETAS LTDA</t>
  </si>
  <si>
    <t>11956969</t>
  </si>
  <si>
    <t>H.M.  MECANIZACAO AGRICOLA LTDA</t>
  </si>
  <si>
    <t>05610825</t>
  </si>
  <si>
    <t>PROSPER VETOR SECURITIZADORA S.A.</t>
  </si>
  <si>
    <t>37557110</t>
  </si>
  <si>
    <t>ASTUSTEC MEDICAL TECNOLOGY COMERCIO E ASSISTENCIA TECNICA EM APARELHOS MEDICOS LTDA</t>
  </si>
  <si>
    <t>07865699</t>
  </si>
  <si>
    <t>FSD INDUSTRIA E USINAGEM DE PRECISAO LTDA</t>
  </si>
  <si>
    <t>10766336</t>
  </si>
  <si>
    <t>ROSANA MARIA SANTANA CUNHA SERVICOS LTDA.</t>
  </si>
  <si>
    <t>02784863</t>
  </si>
  <si>
    <t>DW  TRANSPORTES E PRESTACAO DE SERVICOS LTDA</t>
  </si>
  <si>
    <t>30231022</t>
  </si>
  <si>
    <t>MAIRIFER CONSTRUCOES METALICAS CIVIS E INSTALACOES LTDA.</t>
  </si>
  <si>
    <t>13031944</t>
  </si>
  <si>
    <t>MUNICH AUTOMOVEIS E PECAS LTDA</t>
  </si>
  <si>
    <t>53895678</t>
  </si>
  <si>
    <t>TK3 SUL SERVICOS ESPECIALIZADOS LTDA</t>
  </si>
  <si>
    <t>25244204</t>
  </si>
  <si>
    <t>ABRAFERRTOOLS COMERCIO DE FERRAMENTAS  LTDA</t>
  </si>
  <si>
    <t>27425857</t>
  </si>
  <si>
    <t>CONSTRUTORA NERI MARTINS LTDA</t>
  </si>
  <si>
    <t>01625034</t>
  </si>
  <si>
    <t>LOGOS LOGISTICA E TRANSPORTES PLANEJADOS LTDA.</t>
  </si>
  <si>
    <t>67506105</t>
  </si>
  <si>
    <t>INCONPER  INFORMACOES CONTABEIS PERSONALIZADAS LIMITADA</t>
  </si>
  <si>
    <t>59060566</t>
  </si>
  <si>
    <t>CIB CALDEIRARIA INDUSTRIAL BRASILEIRA LTDA</t>
  </si>
  <si>
    <t>07618166</t>
  </si>
  <si>
    <t>BRAZILCOA  INDUSTRIA COMERCIO E SERVICOS DE PRODUTOS ALIMENTICIOS LTDA</t>
  </si>
  <si>
    <t>08722117</t>
  </si>
  <si>
    <t>AGROBOITUVA COMERCIO DE PRODUTOS AGROPECUARIOS LTDA</t>
  </si>
  <si>
    <t>05121725</t>
  </si>
  <si>
    <t>DIGITAL BRASIL TELECOMUNICACOES LTDA</t>
  </si>
  <si>
    <t>15601526</t>
  </si>
  <si>
    <t>BR FOODS ALIMENTACAO LTDA</t>
  </si>
  <si>
    <t>23171863</t>
  </si>
  <si>
    <t>DISAC COMERCIAL LTDA</t>
  </si>
  <si>
    <t>01397852</t>
  </si>
  <si>
    <t>AMERICAN MEDICAL DO BRASIL LTDA</t>
  </si>
  <si>
    <t>01912177</t>
  </si>
  <si>
    <t>P1 COMERCIO DE ALIMENTOS E BEBIDAS LTDA</t>
  </si>
  <si>
    <t>10734308</t>
  </si>
  <si>
    <t>RIBEIRAO PECAS E SERVICOS LTDA</t>
  </si>
  <si>
    <t>67855585</t>
  </si>
  <si>
    <t>EMPRESA DE AUTO ONIBUS BOTUCATU LTDA</t>
  </si>
  <si>
    <t>45522364</t>
  </si>
  <si>
    <t>PERLIMA METAIS PERFURADOS LTDA</t>
  </si>
  <si>
    <t>51464022</t>
  </si>
  <si>
    <t>VIA MAIS PARKING LTDA</t>
  </si>
  <si>
    <t>27857396</t>
  </si>
  <si>
    <t>SUN BLOOM PARTICIPACOES LTDA</t>
  </si>
  <si>
    <t>02067055</t>
  </si>
  <si>
    <t>TRATECNO LTDA</t>
  </si>
  <si>
    <t>01655476</t>
  </si>
  <si>
    <t>MAYCARE DISTRIBUIDORA IMPORTADORA COMERCIO E SERVICOS LTDA</t>
  </si>
  <si>
    <t>30162373</t>
  </si>
  <si>
    <t>ALUMINIUM INDUSTRIA E COMERCIO LTDA</t>
  </si>
  <si>
    <t>53644456</t>
  </si>
  <si>
    <t>3A ALUMINIO INDUSTRIA E COMERCIO LTDA</t>
  </si>
  <si>
    <t>08985177</t>
  </si>
  <si>
    <t>VALNI TRANSPORTES RODOVIARIOS LTDA</t>
  </si>
  <si>
    <t>44599066</t>
  </si>
  <si>
    <t>VALTER PESCAROLO</t>
  </si>
  <si>
    <t>52501822</t>
  </si>
  <si>
    <t>RETENFIX VEDACAO E FIXACAO LTDA</t>
  </si>
  <si>
    <t>56639453</t>
  </si>
  <si>
    <t>COMERCIAL VATTEN LTDA</t>
  </si>
  <si>
    <t>17086054</t>
  </si>
  <si>
    <t>FOCCO LOGISTICA &amp; SERVICOS LTDA.</t>
  </si>
  <si>
    <t>13795863</t>
  </si>
  <si>
    <t>PRATIKKA  SOLUCOES EM INJETADOS DE ALUMINIO LTDA.</t>
  </si>
  <si>
    <t>14904090</t>
  </si>
  <si>
    <t>G  CHOQUE TECNOLOGIA &amp; SEGURANCA LTDA</t>
  </si>
  <si>
    <t>23750405</t>
  </si>
  <si>
    <t>EMPREENDIMENTO CRB 49 SPE LTDA</t>
  </si>
  <si>
    <t>34170141</t>
  </si>
  <si>
    <t>RPZ SISTEMAS DE ALIMENTACAO LTDA</t>
  </si>
  <si>
    <t>08597143</t>
  </si>
  <si>
    <t>MEI ENGENHARIA LTDA.</t>
  </si>
  <si>
    <t>23020712</t>
  </si>
  <si>
    <t>WAGO PRODUTOS PECUARIOS LTDA</t>
  </si>
  <si>
    <t>03670750</t>
  </si>
  <si>
    <t>KA TRANSPORTE E AGENCIAMENTO DE CARGAS EM GERAL LTDA</t>
  </si>
  <si>
    <t>05591163</t>
  </si>
  <si>
    <t>NUVA TRADING LTDA</t>
  </si>
  <si>
    <t>22467779</t>
  </si>
  <si>
    <t>UNIAO EDUCACIONAL CULTURAL E TECNOLOGICA IMPACTA  UNI.IMPACTA</t>
  </si>
  <si>
    <t>59069914</t>
  </si>
  <si>
    <t>INDUSTRIA COMERCIO IMPORTACAO E EXPORTACAO DE VIDROS TEMPERADOS SPEED TEMPER LTDA.</t>
  </si>
  <si>
    <t>73122996</t>
  </si>
  <si>
    <t>RIO TEC DISTRIBUIDORA DE PRODUTOS MEDICO HOSPITALAR LTDA</t>
  </si>
  <si>
    <t>07751517</t>
  </si>
  <si>
    <t>SPORT PROMOTION SOCIEDADE SIMPLES LTDA</t>
  </si>
  <si>
    <t>59049627</t>
  </si>
  <si>
    <t>CONAGEM CONSULTORIA EM GESTAO EMPRESARIAL LTDA</t>
  </si>
  <si>
    <t>61550869</t>
  </si>
  <si>
    <t>VILLENEUVE MODA MASCULINA LTDA</t>
  </si>
  <si>
    <t>05196213</t>
  </si>
  <si>
    <t>EMPREITEIRA CEARA LTDA</t>
  </si>
  <si>
    <t>19297705</t>
  </si>
  <si>
    <t>JUDA PIZARRO MOVEIS LTDA</t>
  </si>
  <si>
    <t>09414184</t>
  </si>
  <si>
    <t>ANTONIO FERNANDO CHAVES JOSE</t>
  </si>
  <si>
    <t>15428281</t>
  </si>
  <si>
    <t>WEBCARGO LOGISTICA E TRANSPORTES LTDA</t>
  </si>
  <si>
    <t>07756378</t>
  </si>
  <si>
    <t>PLASTEX COMERCIO DE PLASTICOS LTDA</t>
  </si>
  <si>
    <t>62745609</t>
  </si>
  <si>
    <t>STOCK SOLUTION LTDA</t>
  </si>
  <si>
    <t>26255447</t>
  </si>
  <si>
    <t>PAIVA PRATA E CHAPEADO  EIRELI</t>
  </si>
  <si>
    <t>64840523</t>
  </si>
  <si>
    <t>ITAMBE PRESTACAO DE SERVICOS LTDA</t>
  </si>
  <si>
    <t>62590872</t>
  </si>
  <si>
    <t>L.B. CALDEIRARIA E MONTAGENS INDUSTRIAIS LTDA</t>
  </si>
  <si>
    <t>13690194</t>
  </si>
  <si>
    <t>AGREG CONSTRUCAO E SOLUCOES AMBIENTAIS LTDA</t>
  </si>
  <si>
    <t>57866899</t>
  </si>
  <si>
    <t>SUPER MIDIA TV A CABO LTDA</t>
  </si>
  <si>
    <t>07257362</t>
  </si>
  <si>
    <t>PRIME SOLUCOES E EMPREENDIMENTOS LTDA</t>
  </si>
  <si>
    <t>13812209</t>
  </si>
  <si>
    <t>D.M. INDUSTRIA E COMERCIO DE VIDROS LTDA</t>
  </si>
  <si>
    <t>03961305</t>
  </si>
  <si>
    <t>UPPERPLAS ARTEFATOS PLASTICOS EIRELI</t>
  </si>
  <si>
    <t>02136341</t>
  </si>
  <si>
    <t>CORPORATE ASSETS DO BRASIL LTDA</t>
  </si>
  <si>
    <t>03139932</t>
  </si>
  <si>
    <t>WEBER MANUTENCAO INDUSTRIAL LTDA</t>
  </si>
  <si>
    <t>26048943</t>
  </si>
  <si>
    <t>PLANETOUT LET COMERCIO DE CONFECCOES LTDA</t>
  </si>
  <si>
    <t>12523538</t>
  </si>
  <si>
    <t>PREMIUM FOODS BRASIL SA</t>
  </si>
  <si>
    <t>13777437</t>
  </si>
  <si>
    <t>TRANSPORTADORA EMBORCACAO LTDA</t>
  </si>
  <si>
    <t>25412222</t>
  </si>
  <si>
    <t>LUIZ LEME DE MACEDO</t>
  </si>
  <si>
    <t>09539329</t>
  </si>
  <si>
    <t>MARCELO DE Q. MELLO</t>
  </si>
  <si>
    <t>13625312</t>
  </si>
  <si>
    <t>NOROESTE COMERCIO E INDUSTRIA LTDA</t>
  </si>
  <si>
    <t>63983241</t>
  </si>
  <si>
    <t>FORMIDAVEL SERVICOS ADMINISTRATIVOS LTDA.</t>
  </si>
  <si>
    <t>17653370</t>
  </si>
  <si>
    <t>S SERVICOS DE MAO DE OBRA LTDA</t>
  </si>
  <si>
    <t>04416859</t>
  </si>
  <si>
    <t>INDUSTRIA DE PRODUTOS ALIMENTICIOS JOBRAS LTDA</t>
  </si>
  <si>
    <t>00221990</t>
  </si>
  <si>
    <t>ANGASIL COMERCIO REPRESENTACAO E TRANSPORTES LTDA</t>
  </si>
  <si>
    <t>56218951</t>
  </si>
  <si>
    <t>W. S. MUSIC LTDA</t>
  </si>
  <si>
    <t>10826565</t>
  </si>
  <si>
    <t>ZORAK HOLDING E PARTICIPACOES LTDA</t>
  </si>
  <si>
    <t>35814033</t>
  </si>
  <si>
    <t>M &amp; V EVENTOS LTDA</t>
  </si>
  <si>
    <t>01807774</t>
  </si>
  <si>
    <t>JC THEDIN TRANSPORTES LTDA</t>
  </si>
  <si>
    <t>06979577</t>
  </si>
  <si>
    <t>VATH INDUSTRIA E COMERCIO DE MOLDES LTDA</t>
  </si>
  <si>
    <t>07422951</t>
  </si>
  <si>
    <t>OLITEL BRASIL TELECOMUNICACOES S.A.</t>
  </si>
  <si>
    <t>05358588</t>
  </si>
  <si>
    <t>INSTYLE PRODUTOS OPTICOS LTDA</t>
  </si>
  <si>
    <t>10899778</t>
  </si>
  <si>
    <t>CALVEN SHOE COMERCIO DE CALCADOS LTDA</t>
  </si>
  <si>
    <t>56639107</t>
  </si>
  <si>
    <t>REGCON SEGUROS LTDA</t>
  </si>
  <si>
    <t>31709584</t>
  </si>
  <si>
    <t>SEMENTES ESPERANCA COMERCIO IMPORTACAO E EXPORTACAO LTDA.</t>
  </si>
  <si>
    <t>55859656</t>
  </si>
  <si>
    <t>FORNECEDORA DE PAPEL FORPAL S A</t>
  </si>
  <si>
    <t>61466983</t>
  </si>
  <si>
    <t>MICHIBEL INDUSTRIA E COMERCIO DE MOVEIS LTDA</t>
  </si>
  <si>
    <t>51054856</t>
  </si>
  <si>
    <t>PARAMEDICA  COOPERATIVA DE TRABALHO NA AREA DA SAUDE</t>
  </si>
  <si>
    <t>72995327</t>
  </si>
  <si>
    <t>FIBERTEC TELECOMUNICACOES E COMERCIO LTDA</t>
  </si>
  <si>
    <t>03560952</t>
  </si>
  <si>
    <t>ECOLOGIC PAPER EMBALAGENS EIRELI</t>
  </si>
  <si>
    <t>16105952</t>
  </si>
  <si>
    <t>A.VITTI AGROPECUARIA E PARTICIPACOES LTDA</t>
  </si>
  <si>
    <t>67335232</t>
  </si>
  <si>
    <t>MUNDIAL COMERCIO DE FERRAGENS EIRELI</t>
  </si>
  <si>
    <t>25263557</t>
  </si>
  <si>
    <t>WAVE INCORPORADORA E CONSTRUTORA SPE LTDA</t>
  </si>
  <si>
    <t>20677254</t>
  </si>
  <si>
    <t>GSAP&amp;CA PRESTACAO DE SERVICOS LTDA</t>
  </si>
  <si>
    <t>26847567</t>
  </si>
  <si>
    <t>MIELLE INDUSTRIA E COMERCIO DE PLASTICOS LTDA</t>
  </si>
  <si>
    <t>10350818</t>
  </si>
  <si>
    <t>PROTECK INDUSTRIA METALURGICA LTDA</t>
  </si>
  <si>
    <t>03494121</t>
  </si>
  <si>
    <t>VIP SERVICOS LOGISTICOS E LOCACOES DE EQUIPAMENTOS LTDA</t>
  </si>
  <si>
    <t>30277319</t>
  </si>
  <si>
    <t>DISTRIBUIDORA WM LTDA</t>
  </si>
  <si>
    <t>51032399</t>
  </si>
  <si>
    <t>HORIZONTE DISTRIBUIDORA DE COSMETICOS LTDA</t>
  </si>
  <si>
    <t>11065881</t>
  </si>
  <si>
    <t>BRAZIL MOLDING INDUSTRIA METALURGICA LTDA</t>
  </si>
  <si>
    <t>05261176</t>
  </si>
  <si>
    <t>STCL SERVICOS TECNICOS DE LIMPEZA E TERCEIRIZACAO EM GERAL LTDA</t>
  </si>
  <si>
    <t>11794940</t>
  </si>
  <si>
    <t>4G COMERCIO E INSTALACOES ELETRICAS E HIDRAULICAS LTDA</t>
  </si>
  <si>
    <t>22832409</t>
  </si>
  <si>
    <t>ON PROJETOS E SISTEMAS CONTRA INCENDIO LTDA</t>
  </si>
  <si>
    <t>15331369</t>
  </si>
  <si>
    <t>AUCEMA INDUSTRIA E MONTAGEM LTDA</t>
  </si>
  <si>
    <t>19868810</t>
  </si>
  <si>
    <t>PANZONATTO &amp; PANZONATTO LANCHONETE LTDA</t>
  </si>
  <si>
    <t>01382884</t>
  </si>
  <si>
    <t>FOCUS DESENVOLVIMENTO DE SISTEMAS LTDA</t>
  </si>
  <si>
    <t>08564027</t>
  </si>
  <si>
    <t>DO VALE COBRANCAS CADASTRAIS LTDA</t>
  </si>
  <si>
    <t>03256527</t>
  </si>
  <si>
    <t>OTAVIO AUGUSTO MISSURA ARIOSI LTDA</t>
  </si>
  <si>
    <t>12386331</t>
  </si>
  <si>
    <t>S. C. T. ARTIGOS PARA PRESENTES LTDA</t>
  </si>
  <si>
    <t>03617441</t>
  </si>
  <si>
    <t>M A ZANELATO &amp; CIA LTDA</t>
  </si>
  <si>
    <t>72548506</t>
  </si>
  <si>
    <t>JOTAGE COMERCIO DE AUTO PECAS LTDA</t>
  </si>
  <si>
    <t>03308419</t>
  </si>
  <si>
    <t>E. J. LTDA</t>
  </si>
  <si>
    <t>28801885</t>
  </si>
  <si>
    <t>SETEMA SERVICOS TECNICOS DE MANUTENCAO LTDA</t>
  </si>
  <si>
    <t>46366928</t>
  </si>
  <si>
    <t>BRASIL MANAUS LOCADORA DE VEICULOS LTDA</t>
  </si>
  <si>
    <t>17839193</t>
  </si>
  <si>
    <t>PREST SERVICE RECURSOS HUMANOS LTDA</t>
  </si>
  <si>
    <t>07570155</t>
  </si>
  <si>
    <t>PAULO ROBERTO MURRAY  SOCIEDADE DE ADVOGADOS</t>
  </si>
  <si>
    <t>46357737</t>
  </si>
  <si>
    <t>INJETAQ INDUSTRIA E COMERCIO LTDA</t>
  </si>
  <si>
    <t>67117705</t>
  </si>
  <si>
    <t>SJP TRANSPORTES RODOVIARIO LTDA</t>
  </si>
  <si>
    <t>06062322</t>
  </si>
  <si>
    <t>PONKAN LANCHES LTDA</t>
  </si>
  <si>
    <t>09664182</t>
  </si>
  <si>
    <t>IT BUSINESS OFFICE LTDA</t>
  </si>
  <si>
    <t>14003469</t>
  </si>
  <si>
    <t>S L DOS SANTOS COMERCIO DE PRODUTOS DE LIMPEZA LTDA</t>
  </si>
  <si>
    <t>53511754</t>
  </si>
  <si>
    <t>SIGMAPLAST INDUSTRIA COMERCIO E EXPORTACAO LTDA</t>
  </si>
  <si>
    <t>55365563</t>
  </si>
  <si>
    <t>GIGIO MAGAZINE LTDA</t>
  </si>
  <si>
    <t>59426361</t>
  </si>
  <si>
    <t>VENDE MAIS SERVICOS AGRICOLAS LTDA</t>
  </si>
  <si>
    <t>26223474</t>
  </si>
  <si>
    <t>SANTOS E VIEIRA INDUSTRIA E COMERCIO LTDA</t>
  </si>
  <si>
    <t>31908458</t>
  </si>
  <si>
    <t>RHENKER TRANSPORTE RODOVIARIO DE CARGA LTDA</t>
  </si>
  <si>
    <t>13547705</t>
  </si>
  <si>
    <t>FLOR DE MAIO SA</t>
  </si>
  <si>
    <t>60811882</t>
  </si>
  <si>
    <t>JOLEEMIX TRANSPORTADORA LTDA</t>
  </si>
  <si>
    <t>29302477</t>
  </si>
  <si>
    <t>P.P.S. INSTALACOES E SERVICOS LTDA</t>
  </si>
  <si>
    <t>00393912</t>
  </si>
  <si>
    <t>ILHA SUBATIVIDADES SUBAQUATICAS LTDA</t>
  </si>
  <si>
    <t>02426141</t>
  </si>
  <si>
    <t>CWS DIGITAL PLATAFORMA E SERVICOS SA</t>
  </si>
  <si>
    <t>16756261</t>
  </si>
  <si>
    <t>TECHTEXTIL TECIDOS TECNICOS LTDA</t>
  </si>
  <si>
    <t>07310897</t>
  </si>
  <si>
    <t>VEMAG CALDEIRARIA INDUSTRIAL LTDA</t>
  </si>
  <si>
    <t>11116341</t>
  </si>
  <si>
    <t>SPARFLEX FIOS E CABOS ESPECIAIS LTDA</t>
  </si>
  <si>
    <t>62403431</t>
  </si>
  <si>
    <t>EXPLOVALE BRASIL ADMINISTRACAO E PARTICIPACAO LTDA</t>
  </si>
  <si>
    <t>05888694</t>
  </si>
  <si>
    <t>DTRADERS INVESTIMENTOS E PARTICIPACOES LTDA</t>
  </si>
  <si>
    <t>32752770</t>
  </si>
  <si>
    <t>SBV SERVICOS ADMINISTRATIVOS LTDA</t>
  </si>
  <si>
    <t>08810330</t>
  </si>
  <si>
    <t>CARVALHO &amp; CENTURION LTDA</t>
  </si>
  <si>
    <t>15184513</t>
  </si>
  <si>
    <t>FUNDO PATRIMONIAL LAVRA  SOCIEDADE SIMPLES LIMITADA</t>
  </si>
  <si>
    <t>11292617</t>
  </si>
  <si>
    <t>AGAPANTHUS ADMINISTRACAO DE BENS PROPRIOS LTDA</t>
  </si>
  <si>
    <t>07142290</t>
  </si>
  <si>
    <t>JCA  PINTURAS E REFORMAS EM GERAL EIRELI</t>
  </si>
  <si>
    <t>02396064</t>
  </si>
  <si>
    <t>GIOVANNI PASSARELLA INDUSTRIA METALURGICA LTDA</t>
  </si>
  <si>
    <t>46029880</t>
  </si>
  <si>
    <t>ITEK OBRA BRAZIL SERVICOS EM ESTRUTURAS LTDA.</t>
  </si>
  <si>
    <t>13725241</t>
  </si>
  <si>
    <t>GESPAR ADMINISTRACAO DE BENS LTDA</t>
  </si>
  <si>
    <t>35121354</t>
  </si>
  <si>
    <t>DAIANE SILVA BISPO</t>
  </si>
  <si>
    <t>30750299</t>
  </si>
  <si>
    <t>FORCA NOVA DISTRIBUIDORA DE BEBIDAS LTDA</t>
  </si>
  <si>
    <t>73365561</t>
  </si>
  <si>
    <t>MIRAGE INDUSTRIA E COMERCIO DE PECAS LTDA</t>
  </si>
  <si>
    <t>47567797</t>
  </si>
  <si>
    <t>WELCON INDUSTRIA METALURGICA LTDA</t>
  </si>
  <si>
    <t>64518004</t>
  </si>
  <si>
    <t>A.A. IRMAOS RODRIGUES  MUDANCAS E TRANSPORTES LTDA</t>
  </si>
  <si>
    <t>01511076</t>
  </si>
  <si>
    <t>FR&amp;FR  SERVICOS GERAIS LTDA</t>
  </si>
  <si>
    <t>17543279</t>
  </si>
  <si>
    <t>LJK MONTAGENS INDUSTRIAIS LTDA</t>
  </si>
  <si>
    <t>06260106</t>
  </si>
  <si>
    <t>CALENDE EQUIPAMENTOS HIDRAULICOS LTDA</t>
  </si>
  <si>
    <t>01147243</t>
  </si>
  <si>
    <t>STL CARGO LOGISTICA LTDA</t>
  </si>
  <si>
    <t>36106983</t>
  </si>
  <si>
    <t>MAREDU INDUSTRIA E COMERCIO DE CONFECCOES LTDA</t>
  </si>
  <si>
    <t>04085837</t>
  </si>
  <si>
    <t>INTERA CONSULTORIA E ASSESSORIA EM INFORMATICA LTDA</t>
  </si>
  <si>
    <t>07683762</t>
  </si>
  <si>
    <t>KOZI PLAST INDUSTRIA E COMERCIO LTDA</t>
  </si>
  <si>
    <t>16939440</t>
  </si>
  <si>
    <t>MILANE INDUSTRIALIZACAO DE BRINQUEDOS  LTDA</t>
  </si>
  <si>
    <t>12393157</t>
  </si>
  <si>
    <t>PROTMED INDUSTRIA E COMERCIO LTDA</t>
  </si>
  <si>
    <t>14202920</t>
  </si>
  <si>
    <t>DEMBERG REFORMA TECNICA DE MAQUINAS LTDA.</t>
  </si>
  <si>
    <t>18245484</t>
  </si>
  <si>
    <t>SOCIEDADE EDUCACIONAL DE MAUA LTDA</t>
  </si>
  <si>
    <t>03490295</t>
  </si>
  <si>
    <t>VIEIRA SA EMBALAGENS LTDA</t>
  </si>
  <si>
    <t>27362340</t>
  </si>
  <si>
    <t>M TORETI</t>
  </si>
  <si>
    <t>49606437</t>
  </si>
  <si>
    <t>MATISA MAQUINAS DE COSTURA E EMPACOTAMENTO LTDA</t>
  </si>
  <si>
    <t>51463420</t>
  </si>
  <si>
    <t>J.E.S.P SERVICOS DE ALIMENTACAO LTDA</t>
  </si>
  <si>
    <t>25021499</t>
  </si>
  <si>
    <t>SUPERA TECNOLOGIA E AUTOMACAO LTDA.</t>
  </si>
  <si>
    <t>33056720</t>
  </si>
  <si>
    <t>R FREITAS DE OLIVEIRA SERVICOS EMPRESARIAIS LTDA</t>
  </si>
  <si>
    <t>07195576</t>
  </si>
  <si>
    <t>R &amp; V SERVICOS TECNICOS E CONSERVACAO LTDA</t>
  </si>
  <si>
    <t>10214412</t>
  </si>
  <si>
    <t>Receita da dívida ativa - IRPJ | R D Ativa - Contribuição Risco Ambiental/Aposent Especial</t>
  </si>
  <si>
    <t>TRANSPEDRA CONSTRUTORA E PAVIMENTADORA LTDA</t>
  </si>
  <si>
    <t>53199360</t>
  </si>
  <si>
    <t>CBT  CENTRAL BRASILEIRA DE TUBOS LTDA</t>
  </si>
  <si>
    <t>07066916</t>
  </si>
  <si>
    <t>FMB ESTRUTURAS METALICAS INDUSTRIA E COMERCIO LTDA</t>
  </si>
  <si>
    <t>02026370</t>
  </si>
  <si>
    <t>PEREGRINA INDUSTRIA E COMERCIO DE EMBALAGENS LTDA.</t>
  </si>
  <si>
    <t>03077975</t>
  </si>
  <si>
    <t>ORTHO CAMPUS RIBEIRAO LTDA</t>
  </si>
  <si>
    <t>05313129</t>
  </si>
  <si>
    <t>A.G.F. INDUSTRIA E COMERCIO DE EQUIPAMENTOS HIDRAULICOS LTDA</t>
  </si>
  <si>
    <t>10405232</t>
  </si>
  <si>
    <t>BARAO DAS FESTAS DISTRIBUIDORA DE ARTIGOS PARA FESTAS LTDA</t>
  </si>
  <si>
    <t>22940451</t>
  </si>
  <si>
    <t>TECAR TECNOLOGIA EM CARGAS LTDA</t>
  </si>
  <si>
    <t>67395657</t>
  </si>
  <si>
    <t>GAMMA EMBALAGENS LTDA</t>
  </si>
  <si>
    <t>19307419</t>
  </si>
  <si>
    <t>STILLO BAG  COMERCIO DE BOLSAS LTDA</t>
  </si>
  <si>
    <t>09493943</t>
  </si>
  <si>
    <t>ROYAL BRASIL INDUSTRIA E COMERCIO DE EQUIPAMENTOS LIMITADA</t>
  </si>
  <si>
    <t>09174263</t>
  </si>
  <si>
    <t>ELFEN INDUSTRIA E COMERCIO LTDA</t>
  </si>
  <si>
    <t>15318065</t>
  </si>
  <si>
    <t>EDIMAGIC EDITORA S.A</t>
  </si>
  <si>
    <t>05872495</t>
  </si>
  <si>
    <t>MONTREAL GTEC FACILITY SERVICES SERVICOS INTEGRADOS LTDA</t>
  </si>
  <si>
    <t>01223019</t>
  </si>
  <si>
    <t>JOSE DE SOUZA BRITO CONSTRUCAO</t>
  </si>
  <si>
    <t>24116510</t>
  </si>
  <si>
    <t>VITREON EMBALAGENS LTDA</t>
  </si>
  <si>
    <t>16669621</t>
  </si>
  <si>
    <t>SOPREZZ  SERVICOS DE ENTREGA LTDA</t>
  </si>
  <si>
    <t>07471168</t>
  </si>
  <si>
    <t>SELOVAC INDUSTRIA E COMERCIO LTDA</t>
  </si>
  <si>
    <t>62700182</t>
  </si>
  <si>
    <t>ALVES &amp; YOSHIY COMERCIAL E DISTRIBUIDORA LTDA</t>
  </si>
  <si>
    <t>13480775</t>
  </si>
  <si>
    <t>REPRESENTACAO EM MATERIAIS PARA CONSTRUCAO ALVARENGA LTDA</t>
  </si>
  <si>
    <t>19615942</t>
  </si>
  <si>
    <t>SECTOR SERVICOS E CONSERVACAO LTDA</t>
  </si>
  <si>
    <t>09128618</t>
  </si>
  <si>
    <t>DOMUS SERVICOS ESPECIALIZADOS LTDA</t>
  </si>
  <si>
    <t>07349279</t>
  </si>
  <si>
    <t>AUTO SOCORRO SPMG LTDA</t>
  </si>
  <si>
    <t>20928385</t>
  </si>
  <si>
    <t>ELION PRESTACAO DE SERVICOS LTDA</t>
  </si>
  <si>
    <t>05740533</t>
  </si>
  <si>
    <t>NEW PRESS COMERCIO DE EMBALAGENS GRAFICAS EIRELI</t>
  </si>
  <si>
    <t>18738706</t>
  </si>
  <si>
    <t>FR COMERCIO VAREJISTA DE PEDRAS LTDA</t>
  </si>
  <si>
    <t>24438200</t>
  </si>
  <si>
    <t>BIZ BROKERS TECNOLOGIA LTDA</t>
  </si>
  <si>
    <t>13562438</t>
  </si>
  <si>
    <t>DIA ENTREGUE  TRANSPORTE DE ENCOMENDAS URGENTES LTDA</t>
  </si>
  <si>
    <t>07290287</t>
  </si>
  <si>
    <t>TRANSPORTADORA RIVABREN LTDA</t>
  </si>
  <si>
    <t>48990295</t>
  </si>
  <si>
    <t>ARICABOS  INDUSTRIA COMERCIO IMPORTACAO E EXPORTACAO LTDA.</t>
  </si>
  <si>
    <t>62031497</t>
  </si>
  <si>
    <t>THIAGO CEZAR DOS SANTOS</t>
  </si>
  <si>
    <t>10838471</t>
  </si>
  <si>
    <t>ALMEIDA TECNOLOGIA EM MANUTENCAO LTDA</t>
  </si>
  <si>
    <t>28301764</t>
  </si>
  <si>
    <t>GMP MARCATTO  INDUSTRIA E COMERCIO DE PECAS LTDA</t>
  </si>
  <si>
    <t>06217611</t>
  </si>
  <si>
    <t>FENIX BALANCEAMENTOS INDUSTRIAIS LTDA</t>
  </si>
  <si>
    <t>08736737</t>
  </si>
  <si>
    <t>COMBINADO SERVICOS ADMINISTRATIVOS LTDA</t>
  </si>
  <si>
    <t>19923959</t>
  </si>
  <si>
    <t>TREZE BRASIL MULTISERVICE LTDA</t>
  </si>
  <si>
    <t>15501678</t>
  </si>
  <si>
    <t>EDITORA FERJAL LTDA</t>
  </si>
  <si>
    <t>49689813</t>
  </si>
  <si>
    <t>UNIBRAX ALIMENTOS E PARTICIPACOES LTDA</t>
  </si>
  <si>
    <t>65934465</t>
  </si>
  <si>
    <t>TRAFFOS SERVICOS ADMINISTRATIVOS LTDA</t>
  </si>
  <si>
    <t>07787604</t>
  </si>
  <si>
    <t>FASTFIXX FIXADORES LTDA</t>
  </si>
  <si>
    <t>04992631</t>
  </si>
  <si>
    <t>ZITRAL  AGROPECUARIA INDUSTRIA COMERCIO E TRANSPORTE DE MADEIRAS LTDA.</t>
  </si>
  <si>
    <t>05756159</t>
  </si>
  <si>
    <t>SERVICOS LOGISTICA E EQUIPAMENTOS AMBIENTAIS LTDA</t>
  </si>
  <si>
    <t>05589215</t>
  </si>
  <si>
    <t>AUTOMOTOR EDITORA &amp; COMUNICACAO LTDA</t>
  </si>
  <si>
    <t>05477295</t>
  </si>
  <si>
    <t>CLIMESO  CLINICAS MEDICAS SOROCABA LTDA</t>
  </si>
  <si>
    <t>01379003</t>
  </si>
  <si>
    <t>QUALITEC SERVICOS INDUSTRIAIS LTDA</t>
  </si>
  <si>
    <t>22744267</t>
  </si>
  <si>
    <t>NEWPAV CONSTRUCAO E PAVIMENTACAO LTDA</t>
  </si>
  <si>
    <t>60065463</t>
  </si>
  <si>
    <t>BIOPLAN  MEIO AMBIENTE E PAISAGISMO LTDA</t>
  </si>
  <si>
    <t>03234714</t>
  </si>
  <si>
    <t>TV CINE PRODUCOES ARTISTICAS LTDA</t>
  </si>
  <si>
    <t>50247212</t>
  </si>
  <si>
    <t>ECOLIMP DISTRIBUIDORA ATACADISTA DE PRODUTOS DE HIGIENE LTDA</t>
  </si>
  <si>
    <t>16941656</t>
  </si>
  <si>
    <t>VEMPLAST PLASTICOS LTDA</t>
  </si>
  <si>
    <t>17336524</t>
  </si>
  <si>
    <t>ROYALMAX ESQUADRIAS PERSONALIZADAS LTDA</t>
  </si>
  <si>
    <t>13594760</t>
  </si>
  <si>
    <t>TRANSPORTADORA CELESTINO RODRIGUES LTDA</t>
  </si>
  <si>
    <t>01783197</t>
  </si>
  <si>
    <t>TEMPERSOL INDUSTRIA E COMERCIO DE AQUECEDORES LTDA</t>
  </si>
  <si>
    <t>06284477</t>
  </si>
  <si>
    <t>MARILENE FERREIRA DE MELO TRANSPORTES</t>
  </si>
  <si>
    <t>04446579</t>
  </si>
  <si>
    <t>OTAVIUS EMPREENDIMENTOS LTDA</t>
  </si>
  <si>
    <t>02972330</t>
  </si>
  <si>
    <t>RETENFIX COMERCIO DE ACESSORIOS INDUSTRIAIS LTDA</t>
  </si>
  <si>
    <t>06973878</t>
  </si>
  <si>
    <t>5S SERVICOS TERCEIRIZADOS LTDA</t>
  </si>
  <si>
    <t>11869842</t>
  </si>
  <si>
    <t>MAIBI HELENA REICHMANN MAGALHAES LTDA</t>
  </si>
  <si>
    <t>11086544</t>
  </si>
  <si>
    <t>CARMO CASTILHO SERVICOS DE PORTARIA LTDA</t>
  </si>
  <si>
    <t>12243781</t>
  </si>
  <si>
    <t>MEOS SERVICOS E REVESTIMENTO LTDA</t>
  </si>
  <si>
    <t>25218003</t>
  </si>
  <si>
    <t>LIDERMAX SERVICOS ADMINISTRATIVOS LTDA</t>
  </si>
  <si>
    <t>10014024</t>
  </si>
  <si>
    <t>RETIMICRON INDUSTRIA E COMERCIO LTDA</t>
  </si>
  <si>
    <t>57625675</t>
  </si>
  <si>
    <t>PROGRESSO EDUCACIONAL LTDA</t>
  </si>
  <si>
    <t>54784566</t>
  </si>
  <si>
    <t>FRIGORIFICO JOSE BONIFACIO LIMITADA</t>
  </si>
  <si>
    <t>54964457</t>
  </si>
  <si>
    <t>HIDRO FERPAULO LTDA</t>
  </si>
  <si>
    <t>03887967</t>
  </si>
  <si>
    <t>VAZOLI OLIMPIA SERVICOS CADASTRAIS LTDA</t>
  </si>
  <si>
    <t>11715629</t>
  </si>
  <si>
    <t>C.C.E.S. CULTIVO DE COGUMELOS ESPECIAIS SUZANO LTDA</t>
  </si>
  <si>
    <t>08360722</t>
  </si>
  <si>
    <t>SAMPAIO 2 COMERCIO DE CAMA MESA BANHO E DECORACAO LTDA</t>
  </si>
  <si>
    <t>28131525</t>
  </si>
  <si>
    <t>ANDRE BARROS DREYFUSS CALCADOS</t>
  </si>
  <si>
    <t>14518314</t>
  </si>
  <si>
    <t>CONSTRUTORA SANCHES SANCHEZ LTDA</t>
  </si>
  <si>
    <t>03155756</t>
  </si>
  <si>
    <t>VIFRAN COMERCIAL E CONSTRUTORA LTDA</t>
  </si>
  <si>
    <t>48678163</t>
  </si>
  <si>
    <t>REALCE RECURSOS HUMANOS LTDA</t>
  </si>
  <si>
    <t>58509282</t>
  </si>
  <si>
    <t>CENTRO DE TREINAMENTO MASTERS TRAINING LTDA</t>
  </si>
  <si>
    <t>18412925</t>
  </si>
  <si>
    <t>DSLI VOX 3 BRASIL COMUNICACOES LTDA</t>
  </si>
  <si>
    <t>06053352</t>
  </si>
  <si>
    <t>CERAMICA VILA RICA DE OURINHOS LTDA</t>
  </si>
  <si>
    <t>00292968</t>
  </si>
  <si>
    <t>UNIAO INSTALACOES INDUSTRIAIS LTDA</t>
  </si>
  <si>
    <t>54816962</t>
  </si>
  <si>
    <t>OURO VERDE COMERCIO DE RESIDUOS E SUCATAS DE METAIS LTDA</t>
  </si>
  <si>
    <t>12625750</t>
  </si>
  <si>
    <t>JUGATHA INDUSTRIA E COMERCIO DE PRODUTOS QUIMICOS LTDA</t>
  </si>
  <si>
    <t>04656563</t>
  </si>
  <si>
    <t>CLAUDEMIR PEREIRA DE SOUZA LTDA</t>
  </si>
  <si>
    <t>17577888</t>
  </si>
  <si>
    <t>CENTRO DE DESENV DE TECNOLOGIA E RECURSO HUMANOS</t>
  </si>
  <si>
    <t>60200979</t>
  </si>
  <si>
    <t>FOCCO GESTAO EMPRESARIAL II LTDA</t>
  </si>
  <si>
    <t>21037182</t>
  </si>
  <si>
    <t>BEZERRA TRANSPORTES COMERCIO E EVENTOS LTDA</t>
  </si>
  <si>
    <t>13601493</t>
  </si>
  <si>
    <t>ALPHA SET PRODUCOES COMERCIO E SERVICOS LTDA</t>
  </si>
  <si>
    <t>10951114</t>
  </si>
  <si>
    <t>ESCOLA MAVI LTDA</t>
  </si>
  <si>
    <t>07633526</t>
  </si>
  <si>
    <t>K.J. INDUSTRIAS REUNIDAS DE PLASTICOS LTDA</t>
  </si>
  <si>
    <t>61679965</t>
  </si>
  <si>
    <t>RAISIS RESIDUOS AGROINDUSTRIAIS LTDA</t>
  </si>
  <si>
    <t>08599274</t>
  </si>
  <si>
    <t>STEEL CONNECTOR USINAGEM LTDA</t>
  </si>
  <si>
    <t>24248370</t>
  </si>
  <si>
    <t>MI  C.M.I. DESENVOLVIMENTO E PROPAGANDA LTDA</t>
  </si>
  <si>
    <t>13024018</t>
  </si>
  <si>
    <t>Z PARK ESTACIONAMENTOS LTDA</t>
  </si>
  <si>
    <t>13265282</t>
  </si>
  <si>
    <t>MARIA J.R. ALVES</t>
  </si>
  <si>
    <t>09088809</t>
  </si>
  <si>
    <t>BALANCAS JUNDIAI INDUSTRIA E COMERCIO LTDA.</t>
  </si>
  <si>
    <t>54041405</t>
  </si>
  <si>
    <t>ZETTATECCK PROJETOS INDUSTRIAIS E AUTOMACAO LTDA</t>
  </si>
  <si>
    <t>14782413</t>
  </si>
  <si>
    <t>SABRINA PUGLIERI MUSOLINO LTDA.</t>
  </si>
  <si>
    <t>14878387</t>
  </si>
  <si>
    <t>BR CLEAN SERVICOS AUTOMOTIVOS LTDA</t>
  </si>
  <si>
    <t>04814536</t>
  </si>
  <si>
    <t>UFI USINAGEM E FERRAMENTARIA ITUPEVA LTDA</t>
  </si>
  <si>
    <t>15295815</t>
  </si>
  <si>
    <t>TERAPIE SOLUCOES E SERVICOS ESPECIALIZADOS LTDA</t>
  </si>
  <si>
    <t>32831392</t>
  </si>
  <si>
    <t>SELUCAN ATACADO DE PAPELARIA LTDA</t>
  </si>
  <si>
    <t>58746595</t>
  </si>
  <si>
    <t>LIBCAN AUTOMACAO LTDA</t>
  </si>
  <si>
    <t>07755484</t>
  </si>
  <si>
    <t>SDTRT TRANSPORTES E ENTREGAS LTDA</t>
  </si>
  <si>
    <t>23829464</t>
  </si>
  <si>
    <t>RICARDO LONGO</t>
  </si>
  <si>
    <t>11372980</t>
  </si>
  <si>
    <t>NURION FS INDUSTRIA E COMERCIO DE CORREIAS LTDA</t>
  </si>
  <si>
    <t>46026597</t>
  </si>
  <si>
    <t>RF TELAVO TELECOMUNICACOES LTDA.</t>
  </si>
  <si>
    <t>01010502</t>
  </si>
  <si>
    <t>LG TRANSPORTES ASSUNCAO LTDA</t>
  </si>
  <si>
    <t>58359456</t>
  </si>
  <si>
    <t>AKAFLEX INDUSTRIA E COMERCIO LIMITADA</t>
  </si>
  <si>
    <t>46078978</t>
  </si>
  <si>
    <t>RENATA NARDINI RODRIGUES</t>
  </si>
  <si>
    <t>06258539</t>
  </si>
  <si>
    <t>GARDEN MIX PAISAGISMO INDUSTRIA E COMERCIO DE PLASTICOS LTDA</t>
  </si>
  <si>
    <t>20142483</t>
  </si>
  <si>
    <t>PARIS ADMINISTRACAO E SERVICOS LTDA</t>
  </si>
  <si>
    <t>05685297</t>
  </si>
  <si>
    <t>BRAVO TE  2 SERVICOS ESPECIALIZADOS LTDA</t>
  </si>
  <si>
    <t>20855226</t>
  </si>
  <si>
    <t>PRIME DIAGNOSTICS DO BRASIL COMERCIO E IMPORTACAO DE PRODUTOS PARA LABORATORIOS LTDA</t>
  </si>
  <si>
    <t>05160298</t>
  </si>
  <si>
    <t>ARGUS CONSULTORIA E NEGOCIOS EMPRESARIAL LTDA</t>
  </si>
  <si>
    <t>13675593</t>
  </si>
  <si>
    <t>PROTON IT CONSULTORIA DE INFORMATICA LTDA</t>
  </si>
  <si>
    <t>00787498</t>
  </si>
  <si>
    <t>JBB PRESTACAO DE SERVICO LTDA</t>
  </si>
  <si>
    <t>07749036</t>
  </si>
  <si>
    <t>LUMINAX SERVICOS ADMINISTRATIVOS E DE COBRANCA LTDA</t>
  </si>
  <si>
    <t>12633296</t>
  </si>
  <si>
    <t>LITORAL TELECOM SERVICOS LTDA</t>
  </si>
  <si>
    <t>09281647</t>
  </si>
  <si>
    <t>SELTA DO BRASIL SERVICOS DE VIGILANCIA LTDA</t>
  </si>
  <si>
    <t>12152235</t>
  </si>
  <si>
    <t>ESQUADRIAS E VIDROS ESQUADRIMAXXI LTDA</t>
  </si>
  <si>
    <t>18261732</t>
  </si>
  <si>
    <t>OLIMPICA 2008 COMERCIO E PRESENTES LTDA</t>
  </si>
  <si>
    <t>10385810</t>
  </si>
  <si>
    <t>MIX COMERCIO ELETRONICO LTDA</t>
  </si>
  <si>
    <t>09043842</t>
  </si>
  <si>
    <t>ASCON CONSULTORIA EMPRESARIAL LTDA</t>
  </si>
  <si>
    <t>09518335</t>
  </si>
  <si>
    <t>JANAINA FERNANDES CAZONATTO MORALES LTDA</t>
  </si>
  <si>
    <t>28740668</t>
  </si>
  <si>
    <t>SAMAC FAST FOOD LTDA</t>
  </si>
  <si>
    <t>11023457</t>
  </si>
  <si>
    <t>ECIMATEC MANUTENCAO PROJETO AUTOMACAO E INDUSTRIALIZACAO DE EQUIPAMENTOS LTDA</t>
  </si>
  <si>
    <t>22404369</t>
  </si>
  <si>
    <t>BETTER LIFE IMPORTACAO E EXPORTACAO DE PRODUTOS MEDICOS E ALIMENTICIOS LTDA</t>
  </si>
  <si>
    <t>19984198</t>
  </si>
  <si>
    <t>PROLLIMPEZA  PRESTACAO DE SERVICOS ESPECIALIZADOS DE LIMPEZA LTDA</t>
  </si>
  <si>
    <t>04134416</t>
  </si>
  <si>
    <t>UP TECNOLOGIA E SISTEMAS LTDA</t>
  </si>
  <si>
    <t>23018209</t>
  </si>
  <si>
    <t>METASIL COMERCIO E CONSULTORIA EM MAQUINAS PARA LIXAR E POLIR LTDA</t>
  </si>
  <si>
    <t>07792136</t>
  </si>
  <si>
    <t>K.O. CONSULTORIA EM NEGOCIOS LTDA</t>
  </si>
  <si>
    <t>11468666</t>
  </si>
  <si>
    <t>TRANSLARM COMERCIO ELETRONICO E SERVICOS LTDA</t>
  </si>
  <si>
    <t>54026653</t>
  </si>
  <si>
    <t>ROAPLAS PLASTICOS E FERRAGENS LTDA</t>
  </si>
  <si>
    <t>03068248</t>
  </si>
  <si>
    <t>HYDROMONT POCOS ARTESIANOS E EQUIPAMENTOS LTDA</t>
  </si>
  <si>
    <t>10633674</t>
  </si>
  <si>
    <t>SB INDUSTRIA COMERCIO E SERVICOS DE ROTOMOLDAGEM LTDA</t>
  </si>
  <si>
    <t>26502801</t>
  </si>
  <si>
    <t>TELEFREE DO BRASIL TELECOMUNICACOES LTDA</t>
  </si>
  <si>
    <t>04289809</t>
  </si>
  <si>
    <t>FORWORK INFORMATICA LTDA</t>
  </si>
  <si>
    <t>00847844</t>
  </si>
  <si>
    <t>JOCATIBA COMERCIO IMPORTACAO E EXPORTACAO LTDA.</t>
  </si>
  <si>
    <t>67342303</t>
  </si>
  <si>
    <t>COMERCIAL BRD LTDA</t>
  </si>
  <si>
    <t>18185315</t>
  </si>
  <si>
    <t>ACOVIA INDUSTRIA E COMERCIO DE ESTRUTURAS METALICAS E PREMOLDADOS DE CONCRETO LTDA</t>
  </si>
  <si>
    <t>05942509</t>
  </si>
  <si>
    <t>LITORAL COMERCIO DE PRODUTOS ODONTOLOGICOS EIRELI</t>
  </si>
  <si>
    <t>03498644</t>
  </si>
  <si>
    <t>DOMINIO EMPREITEIRA I LTDA</t>
  </si>
  <si>
    <t>17866749</t>
  </si>
  <si>
    <t>KAMAL INDUSTRIA E COMERCIO DE PRODUTOS ALIMENTICIOS LTDA</t>
  </si>
  <si>
    <t>15355401</t>
  </si>
  <si>
    <t>CAMILA MODESTO DE ARAUJO LTDA</t>
  </si>
  <si>
    <t>10214541</t>
  </si>
  <si>
    <t>IMOTICA TECHNOLOGY COMERCIALIZACAO DE SISTEMAS LTDA</t>
  </si>
  <si>
    <t>07594380</t>
  </si>
  <si>
    <t>PROTEBAG INDUSTRIA E COMERCIO DE EMBALAGENS LTDA</t>
  </si>
  <si>
    <t>10468743</t>
  </si>
  <si>
    <t>REALFLEX PRODUTOS DE BORRACHA LTDA</t>
  </si>
  <si>
    <t>60905791</t>
  </si>
  <si>
    <t>INTERNACIONAL SYSTEM SOLUCOES LTDA</t>
  </si>
  <si>
    <t>05080595</t>
  </si>
  <si>
    <t>M. EDSON ALEXANDRE LTDA</t>
  </si>
  <si>
    <t>22659357</t>
  </si>
  <si>
    <t>BRIGHT AND NEW INDUSTRIA E COMERCIO DE BRINDES E ARTIGOS PROMOCIONAIS LTDA</t>
  </si>
  <si>
    <t>74219742</t>
  </si>
  <si>
    <t>IDEAL CENTRO DE FORM DE VIGILANTES APERF EM SEG PRIV LT</t>
  </si>
  <si>
    <t>00934005</t>
  </si>
  <si>
    <t>V M C LIMEIRA SERVICOS TEMPORARIOS LTDA</t>
  </si>
  <si>
    <t>71854087</t>
  </si>
  <si>
    <t>COOPERATIVA DE DEFESA DE USUARIOS DOS SERVICOS DE SAUDE</t>
  </si>
  <si>
    <t>96350194</t>
  </si>
  <si>
    <t>BRT SERVICOS ENGENHARIA LTDA</t>
  </si>
  <si>
    <t>05162574</t>
  </si>
  <si>
    <t>WOMER COMERCIO DE EQUIPAMENTOS LTDA</t>
  </si>
  <si>
    <t>54769435</t>
  </si>
  <si>
    <t>NEI COMERCIO IMPORTACAO E EXPORTACAO LTDA</t>
  </si>
  <si>
    <t>16631233</t>
  </si>
  <si>
    <t>SUN TECH CELULARES E MONITORES LTDA.</t>
  </si>
  <si>
    <t>10357438</t>
  </si>
  <si>
    <t>CSL TRANSPORTES E LOGISTICA LTDA</t>
  </si>
  <si>
    <t>29296769</t>
  </si>
  <si>
    <t>CRAVPEL COMERCIO DE PAPEIS E EMBALAGENS LTDA</t>
  </si>
  <si>
    <t>21804763</t>
  </si>
  <si>
    <t>TRANSPORTADORA RAPIDO CANARINHO LTDA</t>
  </si>
  <si>
    <t>53753927</t>
  </si>
  <si>
    <t>NEW FE  TECNOLOGIA EM TELECOMUNICACOES LTDA</t>
  </si>
  <si>
    <t>19581577</t>
  </si>
  <si>
    <t>A ARCA COMERCIO DE MATERIAIS ESCOLARES LTDA.</t>
  </si>
  <si>
    <t>09385893</t>
  </si>
  <si>
    <t>QUOTIDIEN COMERCIAL ATACADISTA LTDA</t>
  </si>
  <si>
    <t>09372296</t>
  </si>
  <si>
    <t>METALURGICA MARTINS &amp; MARTINS INDUSTRIA E COMERCIO LTDA</t>
  </si>
  <si>
    <t>03524494</t>
  </si>
  <si>
    <t>JUSTINO &amp; AZUMA ARTIGOS DE ALUMINIO E TRANSPORTES LTDA</t>
  </si>
  <si>
    <t>06192402</t>
  </si>
  <si>
    <t>UNIGLOBE TELECOM LTDA.</t>
  </si>
  <si>
    <t>00544744</t>
  </si>
  <si>
    <t>G J S ASSESSORIA E CONSULTORIA LTDA</t>
  </si>
  <si>
    <t>16753583</t>
  </si>
  <si>
    <t>MARXTOR EQUIPAMENTOS E MONTAGENS INDUSTRIAIS LTDA</t>
  </si>
  <si>
    <t>06281348</t>
  </si>
  <si>
    <t>MACLEY COMERCIO DE FERRO &amp; ACO LTDA</t>
  </si>
  <si>
    <t>10535381</t>
  </si>
  <si>
    <t>SERVICE ONE ENGENHARIA LTDA</t>
  </si>
  <si>
    <t>04960772</t>
  </si>
  <si>
    <t>GLOBER SERVICOS DE TELECOMUNICACOES E ENERGIA LTDA</t>
  </si>
  <si>
    <t>15716983</t>
  </si>
  <si>
    <t>COMERCIAL TEXTIL BOQUERAO LTDA</t>
  </si>
  <si>
    <t>07946665</t>
  </si>
  <si>
    <t>MNO REMOCOES LTDA</t>
  </si>
  <si>
    <t>21108011</t>
  </si>
  <si>
    <t>Y.FENGPING PRESENTES</t>
  </si>
  <si>
    <t>10874730</t>
  </si>
  <si>
    <t>RLS ENGENHARIA LTDA</t>
  </si>
  <si>
    <t>15387115</t>
  </si>
  <si>
    <t>FAGUNDES TRANSPORTE LTDA</t>
  </si>
  <si>
    <t>11603566</t>
  </si>
  <si>
    <t>GLUK COMERCIO DE ALIMENTOS E PARTICIPACOES LTDA</t>
  </si>
  <si>
    <t>16984761</t>
  </si>
  <si>
    <t>OSVALDO SERGIO MACHADO</t>
  </si>
  <si>
    <t>02060856</t>
  </si>
  <si>
    <t>ATENTO CONSERVACAO PATRIMONIAL LTDA</t>
  </si>
  <si>
    <t>23855750</t>
  </si>
  <si>
    <t>BM INCORPORACAO DE IMOVEIS LTDA</t>
  </si>
  <si>
    <t>12839732</t>
  </si>
  <si>
    <t>ORION SISTEMA DE SAUDE LTDA</t>
  </si>
  <si>
    <t>24813277</t>
  </si>
  <si>
    <t>MULTIFLOW INDUSTRIAL LTDA</t>
  </si>
  <si>
    <t>00594565</t>
  </si>
  <si>
    <t>TRANSRODE TRANSPORTES E LOGISTICA LTDA</t>
  </si>
  <si>
    <t>19267584</t>
  </si>
  <si>
    <t>TEAZER SERVICOS DE ESCRITORIO LTDA</t>
  </si>
  <si>
    <t>11538504</t>
  </si>
  <si>
    <t>LEANPLAST LTDA</t>
  </si>
  <si>
    <t>00594571</t>
  </si>
  <si>
    <t>ASSERTIVA PROJETOS E DESENHOS TECNICOS LTDA</t>
  </si>
  <si>
    <t>13383318</t>
  </si>
  <si>
    <t>QUALIBRIX TECNOLOGIA INDUSTRIAL LTDA</t>
  </si>
  <si>
    <t>18222095</t>
  </si>
  <si>
    <t>GUMMIFORM COMERCIO VIRTUAL LTDA</t>
  </si>
  <si>
    <t>21720672</t>
  </si>
  <si>
    <t>INTELSERV INTELIGENCIA EM SERVICOS LTDA</t>
  </si>
  <si>
    <t>54460357</t>
  </si>
  <si>
    <t>TRADEUP SERVICOS DE APOIO ADMINISTRATIVOS E COMERCIO DE EQUIPAMENTOS DE TELEFONIA E COMUNICACAO LTDA</t>
  </si>
  <si>
    <t>22696923</t>
  </si>
  <si>
    <t>COLEGIO DEGRAUS LTDA</t>
  </si>
  <si>
    <t>07706853</t>
  </si>
  <si>
    <t>CLINICA MEDICA CIRURVIDEO</t>
  </si>
  <si>
    <t>04051296</t>
  </si>
  <si>
    <t>VOLCAM RECUPERADORA DE CABINES LTDA</t>
  </si>
  <si>
    <t>07670890</t>
  </si>
  <si>
    <t>R. OSH TOTAL SOLUTIONS LTDA</t>
  </si>
  <si>
    <t>11051697</t>
  </si>
  <si>
    <t>TIAGO CHAVES DOS SANTOS PRESENTES</t>
  </si>
  <si>
    <t>19835619</t>
  </si>
  <si>
    <t>MARCIA MELLO COMERCIO DE ROUPAS LTDA</t>
  </si>
  <si>
    <t>23390407</t>
  </si>
  <si>
    <t>IJG CONSTRUCOES LTDA</t>
  </si>
  <si>
    <t>24153257</t>
  </si>
  <si>
    <t>RIBEIRO ALVES LOGISTICA LTDA</t>
  </si>
  <si>
    <t>11898254</t>
  </si>
  <si>
    <t>TRANSPOTENCIAL LTDA</t>
  </si>
  <si>
    <t>01420046</t>
  </si>
  <si>
    <t>FPRJ EMPRESA BRASILEIRA DE DISTRIBUICAO LTDA</t>
  </si>
  <si>
    <t>30761172</t>
  </si>
  <si>
    <t>W.E.Y CONSTRUCOES LTDA</t>
  </si>
  <si>
    <t>12187798</t>
  </si>
  <si>
    <t>COM PVC INDUSTRIA E COMERCIO DE PLASTICOS LTDA</t>
  </si>
  <si>
    <t>24692061</t>
  </si>
  <si>
    <t>J J ENGENHARIA E CONSTRUCOES LTDA</t>
  </si>
  <si>
    <t>04287104</t>
  </si>
  <si>
    <t>VITOR DA SILVA CAMPELO TRANSPORTES</t>
  </si>
  <si>
    <t>21542013</t>
  </si>
  <si>
    <t>ROSA DE BELEM ARTIGOS RELIGIOSOS LTDA</t>
  </si>
  <si>
    <t>17090027</t>
  </si>
  <si>
    <t>R. J. PAVIMENTACOES LTDA</t>
  </si>
  <si>
    <t>19880345</t>
  </si>
  <si>
    <t>TRANSCHRIS TRANSPORTES E LOGISTICAS LTDA</t>
  </si>
  <si>
    <t>17602688</t>
  </si>
  <si>
    <t>TEX PRINT INDUSTRIAS QUIMICAS E TEXTEIS LTDA</t>
  </si>
  <si>
    <t>44602696</t>
  </si>
  <si>
    <t>NCL COMERCIO DE PRESENTES LTDA</t>
  </si>
  <si>
    <t>05549193</t>
  </si>
  <si>
    <t>BR MARMORES E GRANITOS LTDA</t>
  </si>
  <si>
    <t>96642038</t>
  </si>
  <si>
    <t>FLUT SERVICOS &amp; NEGOCIOS LTDA</t>
  </si>
  <si>
    <t>07114786</t>
  </si>
  <si>
    <t>ADVANCE VIAGENS E TURISMO LTDA</t>
  </si>
  <si>
    <t>43685007</t>
  </si>
  <si>
    <t>SUCCESPAR CONSTRUCOES LTDA</t>
  </si>
  <si>
    <t>07265470</t>
  </si>
  <si>
    <t>KR3 FITNESS EIRELI</t>
  </si>
  <si>
    <t>28569880</t>
  </si>
  <si>
    <t>PEGA UNIFORMES CONFECCAO E COMERCIO LTDA</t>
  </si>
  <si>
    <t>14795217</t>
  </si>
  <si>
    <t>M &amp; C CONSULTORIA EMPRESARIAL LTDA</t>
  </si>
  <si>
    <t>06076809</t>
  </si>
  <si>
    <t>FLIPPER REPRESENTACOES E EMPREENDIMENTOS LTDA</t>
  </si>
  <si>
    <t>57441453</t>
  </si>
  <si>
    <t>NACAO.COM COMERCIO E PRESTACAO DE SERVCOS LTDA</t>
  </si>
  <si>
    <t>04995956</t>
  </si>
  <si>
    <t>DOCE DESEJO INDUSTRIA E COMERCIO DE DOCES E SALGADOS LTDA</t>
  </si>
  <si>
    <t>05148081</t>
  </si>
  <si>
    <t>FERNANDEZ MERA ABC NEGOCIOS IMOBILIARIOS LTDA.</t>
  </si>
  <si>
    <t>13119630</t>
  </si>
  <si>
    <t>A. D. FABIO TRANSPORTES LTDA</t>
  </si>
  <si>
    <t>07503183</t>
  </si>
  <si>
    <t>M.E. FIGUEIREDO MANUTENCAO E TRANSPORTE LTDA</t>
  </si>
  <si>
    <t>32890699</t>
  </si>
  <si>
    <t>KYROS CONSULTORIA E GESTAO LTDA</t>
  </si>
  <si>
    <t>13476373</t>
  </si>
  <si>
    <t>GPS  AGRIMENSORA LTDA</t>
  </si>
  <si>
    <t>07216220</t>
  </si>
  <si>
    <t>MAQCIENCE LTDA</t>
  </si>
  <si>
    <t>12696982</t>
  </si>
  <si>
    <t>CRIA SOLUCAO EM COMUNICACAO LTDA.</t>
  </si>
  <si>
    <t>08911171</t>
  </si>
  <si>
    <t>OIWA &amp; CIA LTDA</t>
  </si>
  <si>
    <t>61486676</t>
  </si>
  <si>
    <t>AGROESTE LTDA</t>
  </si>
  <si>
    <t>43360296</t>
  </si>
  <si>
    <t>ENGER EQUIPAMENTOS LTDA</t>
  </si>
  <si>
    <t>17057916</t>
  </si>
  <si>
    <t>SCHIAVINATTO AMBIENTAL COMERCIO E TRANSPORTE LTDA</t>
  </si>
  <si>
    <t>50853027</t>
  </si>
  <si>
    <t>LAVO HOTEL LAVANDERIA LTDA</t>
  </si>
  <si>
    <t>17731692</t>
  </si>
  <si>
    <t>EURATV A MULTIMIDIA LTDA</t>
  </si>
  <si>
    <t>01223901</t>
  </si>
  <si>
    <t>BRUWEST  COMERCIO DE EMBALAGENS E PRODUTOS ALIMENTICIOS E TRANSPORTES  EIRELI</t>
  </si>
  <si>
    <t>16625108</t>
  </si>
  <si>
    <t>FRIVATO PRODUTOS DE LIMPEZA LTDA</t>
  </si>
  <si>
    <t>12904267</t>
  </si>
  <si>
    <t>2BCHOSEN INFORMATICA LTDA</t>
  </si>
  <si>
    <t>34249248</t>
  </si>
  <si>
    <t>LAVORE UFFICIO COMERCIO DE MOVEIS E CADEIRAS PARA ESCRITORIO LTDA</t>
  </si>
  <si>
    <t>11185559</t>
  </si>
  <si>
    <t>ARION GERACAO E MANUTENCAO DE MOTORES LTDA</t>
  </si>
  <si>
    <t>22064241</t>
  </si>
  <si>
    <t>STX CONSTRUTORA PROJETOS E INCORPORACAO LTDA</t>
  </si>
  <si>
    <t>13516914</t>
  </si>
  <si>
    <t>HANNOVER SOLUCOES INDUSTRIAIS LTDA</t>
  </si>
  <si>
    <t>14685319</t>
  </si>
  <si>
    <t>POLICENE BRAGA</t>
  </si>
  <si>
    <t>10895807</t>
  </si>
  <si>
    <t>ANICESIO MARQUES DE SANTANA</t>
  </si>
  <si>
    <t>27558531</t>
  </si>
  <si>
    <t>CRB CONSULTORIA LTDA</t>
  </si>
  <si>
    <t>22144277</t>
  </si>
  <si>
    <t>GDS MARCAS DISTRIBUIDORA DE COSMETICOS LTDA</t>
  </si>
  <si>
    <t>26775701</t>
  </si>
  <si>
    <t>USIN TEC  USINAGEM LTDA</t>
  </si>
  <si>
    <t>09524310</t>
  </si>
  <si>
    <t>DESENVOLVER CONSULTORIA EMPRESARIAL E GESTAO DE NEGOCIOS LTDA</t>
  </si>
  <si>
    <t>13569310</t>
  </si>
  <si>
    <t>FPA TELECOMUNICACOES LTDA.</t>
  </si>
  <si>
    <t>11401655</t>
  </si>
  <si>
    <t>DICORTE FERRAMENTAS LTDA</t>
  </si>
  <si>
    <t>43730910</t>
  </si>
  <si>
    <t>CONECTA TELECOMUNICACOES S.A.</t>
  </si>
  <si>
    <t>04533132</t>
  </si>
  <si>
    <t>DUNGA PRODUTOS ALIMENTICIOS LTDA</t>
  </si>
  <si>
    <t>55814784</t>
  </si>
  <si>
    <t>PAPERINI CONSTRUCOES LTDA</t>
  </si>
  <si>
    <t>21207699</t>
  </si>
  <si>
    <t>SETLOG TRANSPORTES LTDA</t>
  </si>
  <si>
    <t>21581358</t>
  </si>
  <si>
    <t>AGROAMG NEGOCIOS AGRICOLAS LTDA</t>
  </si>
  <si>
    <t>30197310</t>
  </si>
  <si>
    <t>BZ EMPREENDIMENTOS E PARTICIPACOES S.A.</t>
  </si>
  <si>
    <t>11274434</t>
  </si>
  <si>
    <t>HOSPITAL DIADEMA LTDA</t>
  </si>
  <si>
    <t>47712054</t>
  </si>
  <si>
    <t>LOPES SERVICOS TECNICOS LTDA</t>
  </si>
  <si>
    <t>02081598</t>
  </si>
  <si>
    <t>TEKNO TOOLS DISPOSITIVOS LTDA</t>
  </si>
  <si>
    <t>16678092</t>
  </si>
  <si>
    <t>CAROLINA FALLUH ALDRIGUE</t>
  </si>
  <si>
    <t>12307320</t>
  </si>
  <si>
    <t>STAMP ACABAMENTO TEXTIL LTDA</t>
  </si>
  <si>
    <t>14314467</t>
  </si>
  <si>
    <t>CHJ COMERCIO DE ALIMENTOS LTDA</t>
  </si>
  <si>
    <t>08809334</t>
  </si>
  <si>
    <t>H. SILVA INJECAO DE TERMOPLASTICOS</t>
  </si>
  <si>
    <t>62016217</t>
  </si>
  <si>
    <t>ALETHEA CONSULTORIA EMPRESARIAL E GESTAO DE NEGOCIOS LTDA</t>
  </si>
  <si>
    <t>24507553</t>
  </si>
  <si>
    <t>ACI TRANSPORTES LTDA</t>
  </si>
  <si>
    <t>13402457</t>
  </si>
  <si>
    <t>INSTITUTO DE MEDICINA DIAGNOSTICA ALVES MULLER LTDA</t>
  </si>
  <si>
    <t>21944245</t>
  </si>
  <si>
    <t>ALMATHI PROJETOS USINAGENS E FERRAMENTARIA LTDA</t>
  </si>
  <si>
    <t>14233276</t>
  </si>
  <si>
    <t>KD COMERCIO ELETRODOMESTICOS LTDA</t>
  </si>
  <si>
    <t>26054962</t>
  </si>
  <si>
    <t>VISIONARI COMERCIO ARTIGOS DE OTICA LTDA</t>
  </si>
  <si>
    <t>22629698</t>
  </si>
  <si>
    <t>CRISTIANE DE SOUZA LENDENGUE</t>
  </si>
  <si>
    <t>07586061</t>
  </si>
  <si>
    <t>ICP ASSESSORIA LTDA</t>
  </si>
  <si>
    <t>21281517</t>
  </si>
  <si>
    <t>MPV MOTORS COBRANCAS LTDA</t>
  </si>
  <si>
    <t>11024996</t>
  </si>
  <si>
    <t>CIRURGICA TEXMED LTDA</t>
  </si>
  <si>
    <t>08665813</t>
  </si>
  <si>
    <t>SPEEDY DESIGN SERVICO DE INSTALACAO DE ACESSORIOS LTDA</t>
  </si>
  <si>
    <t>18829331</t>
  </si>
  <si>
    <t>NX MONTAGENS INDUSTRIAIS LTDA</t>
  </si>
  <si>
    <t>05290577</t>
  </si>
  <si>
    <t>AD DIESEL INDUSTRIA E COMERCIO DE PECAS LTDA</t>
  </si>
  <si>
    <t>13445072</t>
  </si>
  <si>
    <t>FLORA PARK ESTACIONAMENTOS LTDA</t>
  </si>
  <si>
    <t>00594645</t>
  </si>
  <si>
    <t>N.T.X TRANSPORTES &amp; LOGISTICA LTDA</t>
  </si>
  <si>
    <t>25158894</t>
  </si>
  <si>
    <t>A E G COMERCIO DE MAQUINAS LTDA</t>
  </si>
  <si>
    <t>08739206</t>
  </si>
  <si>
    <t>O.S.PIMENTA COMERCIAL E DISTRIBUIDORA LTDA</t>
  </si>
  <si>
    <t>17023167</t>
  </si>
  <si>
    <t>LIS LAVANDERIA INDUSTRIAL E SERVICOS LTDA</t>
  </si>
  <si>
    <t>14536481</t>
  </si>
  <si>
    <t>MIXTEXTIL CONFECCOES LTDA</t>
  </si>
  <si>
    <t>13032170</t>
  </si>
  <si>
    <t>JOSIVALDO BEZERRA DE MELO</t>
  </si>
  <si>
    <t>07899749</t>
  </si>
  <si>
    <t>NANOCORP DO BRASIL INDUSTRIA COMERCIO SERVICOS IMPORTACAO E EXPORTACAO LTDA EPP</t>
  </si>
  <si>
    <t>08622055</t>
  </si>
  <si>
    <t>ESCOLA BILINGUE DE SANTO ANDRE I LTDA</t>
  </si>
  <si>
    <t>28399164</t>
  </si>
  <si>
    <t>TONY BALDU TRANSPORTES DE CARGAS LTDA ME</t>
  </si>
  <si>
    <t>09480462</t>
  </si>
  <si>
    <t>EMBALAGENS PAULICEIA LTDA</t>
  </si>
  <si>
    <t>05042253</t>
  </si>
  <si>
    <t>LIRA NETO COMERCIO DE MOVEIS E SERVICOS LTDA</t>
  </si>
  <si>
    <t>17134848</t>
  </si>
  <si>
    <t>FGC ACABAMENTOS LTDA</t>
  </si>
  <si>
    <t>52737657</t>
  </si>
  <si>
    <t>EMMA TURISMO LTDA</t>
  </si>
  <si>
    <t>97537488</t>
  </si>
  <si>
    <t>CSJ SOLUCOES EM TELECOMUNICACOES LTDA</t>
  </si>
  <si>
    <t>18785630</t>
  </si>
  <si>
    <t>FREEART SERAL BRASIL METALURGICA LTDA</t>
  </si>
  <si>
    <t>05245607</t>
  </si>
  <si>
    <t>DIMENSAO ARTEFATOS DE CONCRETO LTDA</t>
  </si>
  <si>
    <t>72805732</t>
  </si>
  <si>
    <t>SF  FORMAS PARA CONSTRUCAO CIVIL LTDA</t>
  </si>
  <si>
    <t>00110268</t>
  </si>
  <si>
    <t>CENTRAL DO CORPO SUPLEMENTOS LTDA</t>
  </si>
  <si>
    <t>34753015</t>
  </si>
  <si>
    <t>ETABRASIL  MECANIZACAO E TRANSPORTE AGRICOLA LTDA</t>
  </si>
  <si>
    <t>11746992</t>
  </si>
  <si>
    <t>IDEAL GRAPHICAL COMERCIO E SERVICOS LTDA</t>
  </si>
  <si>
    <t>50585413</t>
  </si>
  <si>
    <t>PROJETEC MATERIAIS ELETRICOS LTDA</t>
  </si>
  <si>
    <t>10492913</t>
  </si>
  <si>
    <t>ROL TEC ROLAMENTOS LTDA</t>
  </si>
  <si>
    <t>61452496</t>
  </si>
  <si>
    <t>OXITAP COMERCIO DE MATERIAL DE SOLDAS E SERVICOS LTDA</t>
  </si>
  <si>
    <t>56167620</t>
  </si>
  <si>
    <t>COMERCIAL IMPORTACAO E EXPORTACAO CANTAREIRA LTDA</t>
  </si>
  <si>
    <t>05222234</t>
  </si>
  <si>
    <t>JCBL DISTRIBUIDORA DE PECAS AUTOMOTIVAS LTDA.</t>
  </si>
  <si>
    <t>08357761</t>
  </si>
  <si>
    <t>COMERCIAL ESTRELA DE EMBALAGENS E PRODUTOS ALIMENTICIOS LTDA</t>
  </si>
  <si>
    <t>02108438</t>
  </si>
  <si>
    <t>PORTOAVES ALIMENTOS LTDA</t>
  </si>
  <si>
    <t>08568413</t>
  </si>
  <si>
    <t>RODRIGO ANTONIO DA PURIFICACAO LTDA</t>
  </si>
  <si>
    <t>22131087</t>
  </si>
  <si>
    <t>BENSON SYSTEM COMERCIO E SERVICOS LTDA</t>
  </si>
  <si>
    <t>03008656</t>
  </si>
  <si>
    <t>PRENSAS MVS EQUIPAMENTOS INDUSTRIAIS LTDA</t>
  </si>
  <si>
    <t>67981647</t>
  </si>
  <si>
    <t>L. CASTRO DE ALMEIDA &amp; CIA. LTDA</t>
  </si>
  <si>
    <t>07472055</t>
  </si>
  <si>
    <t>ROCHA E TOLEDO SERVICOS POSTAIS LTDA</t>
  </si>
  <si>
    <t>00222255</t>
  </si>
  <si>
    <t>TRACK INFO COMERCIO E SERVICOS DE INFORMATICA LTDA</t>
  </si>
  <si>
    <t>10629688</t>
  </si>
  <si>
    <t>GF MONITORIA DE ALARMES LTDA.</t>
  </si>
  <si>
    <t>14107474</t>
  </si>
  <si>
    <t>JAVAN IND. E COM. DE MATERIAIS RECICLAVEIS LTDA</t>
  </si>
  <si>
    <t>39015565</t>
  </si>
  <si>
    <t>C. R BUFE E EVENTOS LTDA</t>
  </si>
  <si>
    <t>21682114</t>
  </si>
  <si>
    <t>FREDERICO RAMON ROMEIRO ROSE</t>
  </si>
  <si>
    <t>24925045</t>
  </si>
  <si>
    <t>CONECTA MKT LTDA</t>
  </si>
  <si>
    <t>07159485</t>
  </si>
  <si>
    <t>PAULINY DE SOUZA CANAL LTDA</t>
  </si>
  <si>
    <t>29031712</t>
  </si>
  <si>
    <t>F5 PROMOTORA E SERVICOS CADASTRAIS LTDA</t>
  </si>
  <si>
    <t>13041159</t>
  </si>
  <si>
    <t>ADICOM COSMETICOS LTDA</t>
  </si>
  <si>
    <t>06040100</t>
  </si>
  <si>
    <t>ACERT INTERMEDIACAO DE NEGOCIOS LTDA</t>
  </si>
  <si>
    <t>04234283</t>
  </si>
  <si>
    <t>TOURPAR PARTICIPACOES S.A.</t>
  </si>
  <si>
    <t>10351889</t>
  </si>
  <si>
    <t>ENCANTTO ESTILO LTDA</t>
  </si>
  <si>
    <t>13300432</t>
  </si>
  <si>
    <t>ALIADAS EMPORIO DO PAPEL LTDA</t>
  </si>
  <si>
    <t>13593394</t>
  </si>
  <si>
    <t>TEMPOPARA CURSOS E PUBLICIDADE LTDA</t>
  </si>
  <si>
    <t>13190352</t>
  </si>
  <si>
    <t>J NETO SERVICOS DE ESCRITORIO LTDA</t>
  </si>
  <si>
    <t>64609076</t>
  </si>
  <si>
    <t>AMATEK  CAPEMAR INDUSTRIA E COMERCIO DE PECAS INDUSTRIAIS LTDA</t>
  </si>
  <si>
    <t>61618542</t>
  </si>
  <si>
    <t>SGA ENGENHARIA DE SEGURANCA E MEDICINA DO TRABALHO LTDA</t>
  </si>
  <si>
    <t>01730122</t>
  </si>
  <si>
    <t>SELOFIX LACRES LTDA</t>
  </si>
  <si>
    <t>12477414</t>
  </si>
  <si>
    <t>B M COMERCIAL E SERVICOS TERCEIRIZADOS LTDA</t>
  </si>
  <si>
    <t>02535352</t>
  </si>
  <si>
    <t>INDUSTRIA E COMERCIO DE CORRENTES JARDIM LTDA</t>
  </si>
  <si>
    <t>06194411</t>
  </si>
  <si>
    <t>TECNOREV SERVICOS E SOLUCOES LTDA</t>
  </si>
  <si>
    <t>20059228</t>
  </si>
  <si>
    <t>SN ASSESSORIA DE COBRANCAS E SERVICOS LTDA</t>
  </si>
  <si>
    <t>12423264</t>
  </si>
  <si>
    <t>ILAT  AVALIACOES TECNOLOGICAS LTDA</t>
  </si>
  <si>
    <t>04292888</t>
  </si>
  <si>
    <t>ROSIMAR BARBOSA NESPOLO CARGAS</t>
  </si>
  <si>
    <t>24144458</t>
  </si>
  <si>
    <t>GISLU TRANSPORTES LTDA</t>
  </si>
  <si>
    <t>14010893</t>
  </si>
  <si>
    <t>ARTPACKS COMERCIO E SERVICOS DE EMBALABENS LTDA</t>
  </si>
  <si>
    <t>18015643</t>
  </si>
  <si>
    <t>TMK 14 SERVICOS DE BUFFET E EVENTOS LTDA</t>
  </si>
  <si>
    <t>17097952</t>
  </si>
  <si>
    <t>PACHECOLOG LTDA</t>
  </si>
  <si>
    <t>03000345</t>
  </si>
  <si>
    <t>TRANSGRL  TRANSPORTES LTDA</t>
  </si>
  <si>
    <t>32917806</t>
  </si>
  <si>
    <t>MIRAPACK  INDUSTRIA E COMERCIO DE EMBALAGENS MIRASSOL LTDA</t>
  </si>
  <si>
    <t>62771696</t>
  </si>
  <si>
    <t>HFS ADMINISTRACAO E PARTICIPACOES LTDA.</t>
  </si>
  <si>
    <t>08708538</t>
  </si>
  <si>
    <t>CONTELURB SOLUCOES AMBIENTAIS LTDA</t>
  </si>
  <si>
    <t>23432265</t>
  </si>
  <si>
    <t>CARLOS EDUARDO DE OLIVEIRA BRAGA RAMOS</t>
  </si>
  <si>
    <t>05886681</t>
  </si>
  <si>
    <t>TO GO REPRESENTACAO E ATACADO DE CONGELADOS LTDA</t>
  </si>
  <si>
    <t>30711251</t>
  </si>
  <si>
    <t>ASHER MULTICOM COMERCIO DE PRODUTOS DE TELECOMUNICACAO LTDA</t>
  </si>
  <si>
    <t>27310843</t>
  </si>
  <si>
    <t>JOAQUIM ROBERTO BRISCHILIARO ROMERO LTDA</t>
  </si>
  <si>
    <t>37194172</t>
  </si>
  <si>
    <t>RIPLAS COMERCIO DE CHAPEUS LTDA</t>
  </si>
  <si>
    <t>10903674</t>
  </si>
  <si>
    <t>JOSE TORRENTE DIOGO DE FARIAS</t>
  </si>
  <si>
    <t>19584285</t>
  </si>
  <si>
    <t>RECOMSERVICE COMPRESSORES E SISTEMAS DE AR CONDICIONADO E REFRIGERACAO LTDA</t>
  </si>
  <si>
    <t>08164992</t>
  </si>
  <si>
    <t>TRANSPORTES N.D. LTDA</t>
  </si>
  <si>
    <t>49057722</t>
  </si>
  <si>
    <t>M. C. S. CONSTRUCOES TECNICA DE MONTAGENS E SANEAMENTO LTDA</t>
  </si>
  <si>
    <t>11410502</t>
  </si>
  <si>
    <t>SEACIMPOR IMPORTACAO EXPORTACAO INDUSTRIA E COMERCIO DE ETIQUETAS SUPRIMENTOS LTDA</t>
  </si>
  <si>
    <t>11984446</t>
  </si>
  <si>
    <t>PLATE COMERCIO E SERVICOS DE ALIMENTACAO LTDA</t>
  </si>
  <si>
    <t>10999355</t>
  </si>
  <si>
    <t>VIA TEXTIL MALHARIA LTDA</t>
  </si>
  <si>
    <t>04109126</t>
  </si>
  <si>
    <t>LINE PLUS SERVICOS E SAUDE LTDA</t>
  </si>
  <si>
    <t>35502245</t>
  </si>
  <si>
    <t>ACOS CANADA LTDA</t>
  </si>
  <si>
    <t>56559693</t>
  </si>
  <si>
    <t>J. BRAZAL  MANUTENCAO PORTUARIA E INDUSTRIAL LTDA</t>
  </si>
  <si>
    <t>15408497</t>
  </si>
  <si>
    <t>ABAFIRE COMERCIO E SERVICOS LTDA</t>
  </si>
  <si>
    <t>10625409</t>
  </si>
  <si>
    <t>YPARK ESTACIONAMENTO LTDA</t>
  </si>
  <si>
    <t>11757766</t>
  </si>
  <si>
    <t>VIRTUAL PROMOCOES E PARTICIPACOES EIRELI</t>
  </si>
  <si>
    <t>04107436</t>
  </si>
  <si>
    <t>J. J. INSTALACOES E MANUTENCOES AKM LTDA</t>
  </si>
  <si>
    <t>96670054</t>
  </si>
  <si>
    <t>ACB ARMAZENAGEM E LOGISTICA LTDA</t>
  </si>
  <si>
    <t>20131463</t>
  </si>
  <si>
    <t>M. M. TONIOLLI DA SILVA</t>
  </si>
  <si>
    <t>07723322</t>
  </si>
  <si>
    <t>KASFLOOR INDUSTRIA E COMERCIO DE PISOS DE BORRACHA LTDA</t>
  </si>
  <si>
    <t>31204905</t>
  </si>
  <si>
    <t>DISTIMPORT COMERCIO LTDA</t>
  </si>
  <si>
    <t>28634592</t>
  </si>
  <si>
    <t>V.M. EMPREITEIRA LTDA</t>
  </si>
  <si>
    <t>31030847</t>
  </si>
  <si>
    <t>BRLINETECH LTDA</t>
  </si>
  <si>
    <t>44521052</t>
  </si>
  <si>
    <t>ARANTES ALIMENTOS LTDA</t>
  </si>
  <si>
    <t>04113497</t>
  </si>
  <si>
    <t>2PRESS GRAFICA E COMUNICACAO VISUAL LTDA</t>
  </si>
  <si>
    <t>26702748</t>
  </si>
  <si>
    <t>ALPHA YK RESTAURANTE LTDA</t>
  </si>
  <si>
    <t>23320323</t>
  </si>
  <si>
    <t>ALAGOANA CONSTRUCOES LTDA</t>
  </si>
  <si>
    <t>30948733</t>
  </si>
  <si>
    <t>I.S.S.M. COMERCIO DE FERRAMENTAS E MONTAGEM DE MOVEIS LTDA</t>
  </si>
  <si>
    <t>35445218</t>
  </si>
  <si>
    <t>ELITE MARCENARIA PROJETOS E CONSTRUCOES LTDA</t>
  </si>
  <si>
    <t>12308868</t>
  </si>
  <si>
    <t>TRANSPORTECH LOGISTICA E TRANSPORTES LTDA</t>
  </si>
  <si>
    <t>11203917</t>
  </si>
  <si>
    <t>WAX GREEN EXPORTACAO E COMERCIO LTDA</t>
  </si>
  <si>
    <t>04162443</t>
  </si>
  <si>
    <t>BRUNO FELIPE MARQUES DE JESUS</t>
  </si>
  <si>
    <t>31003275</t>
  </si>
  <si>
    <t>JOSEFA ALMINO GONCALVES LTDA</t>
  </si>
  <si>
    <t>26156234</t>
  </si>
  <si>
    <t>FERNANDES DA SILVA REPRESENTACAO COMERCIAL SJC LTDA</t>
  </si>
  <si>
    <t>17966582</t>
  </si>
  <si>
    <t>L. S SUPERMERCADO EIRELI</t>
  </si>
  <si>
    <t>31118520</t>
  </si>
  <si>
    <t>CONSYSTEM SERVICE SERVICOS DE LIMPEZA LTDA</t>
  </si>
  <si>
    <t>07626116</t>
  </si>
  <si>
    <t>CAMARGO COMERCIO LTDA</t>
  </si>
  <si>
    <t>26384946</t>
  </si>
  <si>
    <t>EDISON LUIS MURER</t>
  </si>
  <si>
    <t>14372250</t>
  </si>
  <si>
    <t>BRASALUM INDUSTRIA E COMERCIO DE METAIS LTDA</t>
  </si>
  <si>
    <t>12991020</t>
  </si>
  <si>
    <t>CONTEUDO AGRO PRODUCOES LTDA</t>
  </si>
  <si>
    <t>25009725</t>
  </si>
  <si>
    <t>BTV SERVICOS ADMINISTRATIVOS LTDA</t>
  </si>
  <si>
    <t>97535654</t>
  </si>
  <si>
    <t>TECTROL EQUIPAMENTOS ELETRICOS E ELETRONICOS S.A.</t>
  </si>
  <si>
    <t>43680172</t>
  </si>
  <si>
    <t>SUPRACOMEX COMERCIO DE EMBALAGEM LTDA</t>
  </si>
  <si>
    <t>23246546</t>
  </si>
  <si>
    <t>INTERLINK SERVICOS CORPORATIVOS LTDA</t>
  </si>
  <si>
    <t>04161357</t>
  </si>
  <si>
    <t>BHASE COMERCIAL LTDA</t>
  </si>
  <si>
    <t>22192321</t>
  </si>
  <si>
    <t>JS &amp; NETO SERVICOS DE ESCRITORIO LTDA</t>
  </si>
  <si>
    <t>03947537</t>
  </si>
  <si>
    <t>THERMOPOL SPRAY ADMINISTRADORA DE BENS LTDA</t>
  </si>
  <si>
    <t>14314379</t>
  </si>
  <si>
    <t>VITATEX COMERCIO DE CONFECCOES LTDA</t>
  </si>
  <si>
    <t>10650292</t>
  </si>
  <si>
    <t>FSA SERVICOS E APOIO ADMINISTRATIVO LTDA</t>
  </si>
  <si>
    <t>26132453</t>
  </si>
  <si>
    <t>ANTRACTOR DO BRASIL COMERCIO DE PECAS PARA TRATORES LTDA.</t>
  </si>
  <si>
    <t>11124089</t>
  </si>
  <si>
    <t>FAOP EVENTOS E PUBLICIDADE LTDA</t>
  </si>
  <si>
    <t>33560193</t>
  </si>
  <si>
    <t>ELIO NUNES MACEDO LTDA</t>
  </si>
  <si>
    <t>18213445</t>
  </si>
  <si>
    <t>PRACA TRAS OS MONTES SERVICOS DE ASSESSORIA EMPRESARIAL LTDA</t>
  </si>
  <si>
    <t>09583612</t>
  </si>
  <si>
    <t>BRASTUBO CONSTRUCOES METALICAS LTDA</t>
  </si>
  <si>
    <t>60853124</t>
  </si>
  <si>
    <t>IDEAL SIGN COMUNICACAO VISUAL LTDA</t>
  </si>
  <si>
    <t>04998574</t>
  </si>
  <si>
    <t>S.H.R. INDUSTRIA E COMERCIO DE EQUIPAMENTOS MEDICOS LTDA</t>
  </si>
  <si>
    <t>07404885</t>
  </si>
  <si>
    <t>NACOES COMERCIO E REPRESENTACAO DE VEICULOS AUTOMOTIVOS LTDA.</t>
  </si>
  <si>
    <t>02125994</t>
  </si>
  <si>
    <t>REGINA GONCALVES ALVES</t>
  </si>
  <si>
    <t>19381734</t>
  </si>
  <si>
    <t>TREVISFUR  EMPREENDIMENTOS IMOBILIARIOS LTDA</t>
  </si>
  <si>
    <t>23627578</t>
  </si>
  <si>
    <t>DAKOTA INDUSTRIA E COMERCIO DE MOVEIS LTDA</t>
  </si>
  <si>
    <t>14987830</t>
  </si>
  <si>
    <t>MEGA COMERCIO DE MAQUINAS E EQUIPAMENTOS INDUSTRIAIS LTDA</t>
  </si>
  <si>
    <t>72536659</t>
  </si>
  <si>
    <t>TRADE CALL SERVICE TECNOLOGIA EM SERVICOS DE INFORMACAO LTDA</t>
  </si>
  <si>
    <t>08869333</t>
  </si>
  <si>
    <t>WULCAN DISTRIBUIDORA LTDA</t>
  </si>
  <si>
    <t>61744116</t>
  </si>
  <si>
    <t>WOOD BRASIL MARCENARIA TECNICA LTDA</t>
  </si>
  <si>
    <t>14689422</t>
  </si>
  <si>
    <t>BEST FOODS ALIMENTOS E COSMESTICOS LTDA</t>
  </si>
  <si>
    <t>28689462</t>
  </si>
  <si>
    <t>LIFEMEDICA COMERCIO DE MATERIAIS MEDICOS E HOSPITALARES LTDA</t>
  </si>
  <si>
    <t>07117931</t>
  </si>
  <si>
    <t>M. KLEVER FERREIRA DE PAULA LTDA</t>
  </si>
  <si>
    <t>21391062</t>
  </si>
  <si>
    <t>ATLANTICA COMERCIO E MONTAGEM DE MAQUINAS DE BLOCOS LTDA</t>
  </si>
  <si>
    <t>28095178</t>
  </si>
  <si>
    <t>NOBLU SPORT BUSINESS COMERCIO E SERVICOS DE MATERIAIS ESPORTIVOS S.A.</t>
  </si>
  <si>
    <t>07787987</t>
  </si>
  <si>
    <t>RODOVIARIO EXPRESS TRANSPORTES DE CARGAS ENCOMENDAS E AGENCIAMENTO DE CARGAS LTDA</t>
  </si>
  <si>
    <t>13084072</t>
  </si>
  <si>
    <t>DIAMETRAL INDUSTRIAL LTDA</t>
  </si>
  <si>
    <t>58291865</t>
  </si>
  <si>
    <t>CEPE MONTAGENS E AUTOMACAO LTDA</t>
  </si>
  <si>
    <t>20685347</t>
  </si>
  <si>
    <t>L. DOS SANTOS TAVARES TRANSPORTADORA LTDA</t>
  </si>
  <si>
    <t>12303144</t>
  </si>
  <si>
    <t>TATICAL SEGURANCA PRIVADA LTDA</t>
  </si>
  <si>
    <t>06957223</t>
  </si>
  <si>
    <t>GHG SAO PAULO COMERCIO DE BOLSAS LTDA.</t>
  </si>
  <si>
    <t>16932671</t>
  </si>
  <si>
    <t>ISOTRAFO COMERCIAL DE ISOLADORES E TRANSFORMADORES LTDA</t>
  </si>
  <si>
    <t>03716806</t>
  </si>
  <si>
    <t>ATELIE DOS PISOS E REVESTIMENTOS LTDA</t>
  </si>
  <si>
    <t>15722193</t>
  </si>
  <si>
    <t>CCM SERVICOS DE BLINDAGENS LTDA</t>
  </si>
  <si>
    <t>23556636</t>
  </si>
  <si>
    <t>NOVA MONTEST INSTALACOES ELETRICAS LTDA</t>
  </si>
  <si>
    <t>05852526</t>
  </si>
  <si>
    <t>SERVICOS TECNICOS AMERICAR LTDA</t>
  </si>
  <si>
    <t>19142557</t>
  </si>
  <si>
    <t>GOLD TELECON COMERCIO E SERVICOS EM TELECOMUNICACOES LTDA</t>
  </si>
  <si>
    <t>16514862</t>
  </si>
  <si>
    <t>VAZOLI FRANCHISING LTDA</t>
  </si>
  <si>
    <t>18529949</t>
  </si>
  <si>
    <t>KELLY HIDROMETALURGICA LTDA</t>
  </si>
  <si>
    <t>51354314</t>
  </si>
  <si>
    <t>PONTEBRAS  PONTES ROLANTES E TALHAS LTDA</t>
  </si>
  <si>
    <t>13485331</t>
  </si>
  <si>
    <t>INAMEL MOVEIS DE ACO LTDA</t>
  </si>
  <si>
    <t>50096338</t>
  </si>
  <si>
    <t>W A ENGENHARIA E TECNOLOGIA LTDA</t>
  </si>
  <si>
    <t>32385001</t>
  </si>
  <si>
    <t>BRAU BERRINI RESTAURANTE LTDA</t>
  </si>
  <si>
    <t>26314114</t>
  </si>
  <si>
    <t>INFORMS  ETIQUETAS IMPRESSOS E ADESIVOS LTDA</t>
  </si>
  <si>
    <t>02941118</t>
  </si>
  <si>
    <t>VIPER  SERVICOS AMBIENTAIS E EMPREENDIMENTOS LTDA</t>
  </si>
  <si>
    <t>10971376</t>
  </si>
  <si>
    <t>MF TERCEIRIZACAO E GESTAO DE RECURSOS HUMANOS EIRELI</t>
  </si>
  <si>
    <t>26193692</t>
  </si>
  <si>
    <t>JURA TRANSPORTES LTDA</t>
  </si>
  <si>
    <t>69332682</t>
  </si>
  <si>
    <t>DORF  FABRICACAO METALICAS LTDA</t>
  </si>
  <si>
    <t>04955009</t>
  </si>
  <si>
    <t>FAMILIA MONETTS RESTAURANTE LTDA.</t>
  </si>
  <si>
    <t>19615516</t>
  </si>
  <si>
    <t>IMA DO BRASIL IMPORTACAO E EXPORTACAO LIMITADA</t>
  </si>
  <si>
    <t>AL</t>
  </si>
  <si>
    <t>49447329</t>
  </si>
  <si>
    <t>TRANJAN CENTRO OFTALMOLOGICO LTDA</t>
  </si>
  <si>
    <t>57656662</t>
  </si>
  <si>
    <t>TEXCOLOR INDUSTRIA E COMERCIO DE PRODUTOS SERIGRAFICOS LTDA.</t>
  </si>
  <si>
    <t>09230625</t>
  </si>
  <si>
    <t>PROGERAL INDUSTRIA DE ARTEFATOS PLASTICOS LTDA</t>
  </si>
  <si>
    <t>61309746</t>
  </si>
  <si>
    <t>ANTONIO CARLOS GARBELINI</t>
  </si>
  <si>
    <t>07110100</t>
  </si>
  <si>
    <t>PAVANNY INDUSTRIA E COMERCIO DE MOVEIS LTDA.</t>
  </si>
  <si>
    <t>45896107</t>
  </si>
  <si>
    <t>TGP CONSULTORIA E ASSESSORIA EMPRESARIAL LTDA</t>
  </si>
  <si>
    <t>10348136</t>
  </si>
  <si>
    <t>CONSTRUMAPER  CONSTRUCOES LTDA</t>
  </si>
  <si>
    <t>20955176</t>
  </si>
  <si>
    <t>MIABEL PENAS E PLUMAS LTDA</t>
  </si>
  <si>
    <t>17258314</t>
  </si>
  <si>
    <t>MASTERS LOCADORA E TRANSPORTE TURISTICO LTDA</t>
  </si>
  <si>
    <t>11220591</t>
  </si>
  <si>
    <t>SIEM TECNOLOGIA DA EMBALAGEM LTDA</t>
  </si>
  <si>
    <t>07869813</t>
  </si>
  <si>
    <t>TRANSFUTURAMA TRANSPORTES RODOVIARIOS DE CARGAS LTDA</t>
  </si>
  <si>
    <t>08666607</t>
  </si>
  <si>
    <t>VIA SEG VIGILANCIA LTDA</t>
  </si>
  <si>
    <t>20002006</t>
  </si>
  <si>
    <t>AGKL PRODUTOS NATURAIS LTDA</t>
  </si>
  <si>
    <t>05167844</t>
  </si>
  <si>
    <t>TRANSPORTADORA TRANSRAGUE LTDA</t>
  </si>
  <si>
    <t>45209921</t>
  </si>
  <si>
    <t>JM DA SILVA JUNIOR INFORMATICA</t>
  </si>
  <si>
    <t>14335888</t>
  </si>
  <si>
    <t>SCP TRANSPORTADORA LTDA</t>
  </si>
  <si>
    <t>14920065</t>
  </si>
  <si>
    <t>CLEUSA COMERCIO DE MAQUINAS E EQUIPAMENTOS LTDA</t>
  </si>
  <si>
    <t>21631600</t>
  </si>
  <si>
    <t>NOVA INDIANA ARTEFATOS DE BORRACHAS LTDA.</t>
  </si>
  <si>
    <t>71679229</t>
  </si>
  <si>
    <t>SAN MARTIN CORRETORA E ADMINISTRADORA DE SEGUROS LTDA</t>
  </si>
  <si>
    <t>00734544</t>
  </si>
  <si>
    <t>SOTRACAP TRANSPORTES LTDA</t>
  </si>
  <si>
    <t>02152596</t>
  </si>
  <si>
    <t>RIOPEX TRANSPORTES RODOVIARIOS LTDA</t>
  </si>
  <si>
    <t>18218874</t>
  </si>
  <si>
    <t>CHEMPEX PRODUTOS E EQUIPAMENTOS PARA LABORATORIOS LTDA</t>
  </si>
  <si>
    <t>26761456</t>
  </si>
  <si>
    <t>ETS EMPRESA DE TRANSPORTES E SERVICOS LTDA</t>
  </si>
  <si>
    <t>32930573</t>
  </si>
  <si>
    <t>M.T. LOURENCO TRANSPORTES LTDA</t>
  </si>
  <si>
    <t>28106108</t>
  </si>
  <si>
    <t>BRAU ITAIM SERVICOS LTDA</t>
  </si>
  <si>
    <t>17898734</t>
  </si>
  <si>
    <t>BRAU PLAZA SUL SERVICOS LTDA</t>
  </si>
  <si>
    <t>17236608</t>
  </si>
  <si>
    <t>VERSOPLAS INDUSTRIA E COMERCIO DE PLASTICOS LTDA</t>
  </si>
  <si>
    <t>10368335</t>
  </si>
  <si>
    <t>REFEICOES PREMIUM VIDA  SERVICOS EM ALIMENTACAO LTDA</t>
  </si>
  <si>
    <t>18581323</t>
  </si>
  <si>
    <t>SAGITTARIUS SERVICOS FERROVIARIOS LTDA</t>
  </si>
  <si>
    <t>20900804</t>
  </si>
  <si>
    <t>METALURGICA LUCCO LTDA</t>
  </si>
  <si>
    <t>59172791</t>
  </si>
  <si>
    <t>M DAS GRACAS GONCALVES ADEGA</t>
  </si>
  <si>
    <t>19214059</t>
  </si>
  <si>
    <t>COPELLI DECORACOES LTDA</t>
  </si>
  <si>
    <t>52547049</t>
  </si>
  <si>
    <t>BETTERS PRODUTOS ADESIVOS LTDA</t>
  </si>
  <si>
    <t>53601985</t>
  </si>
  <si>
    <t>ONIBUSTODO COMERCIO DE PECAS PARA ONIBUS LTDA</t>
  </si>
  <si>
    <t>26841948</t>
  </si>
  <si>
    <t>L &amp; N AMARAL TRANSPORTES LTDA</t>
  </si>
  <si>
    <t>10911777</t>
  </si>
  <si>
    <t>PANAMBY PLASTICOS UTILIDADES E ARTIGOS INFANTIS LIMITADA</t>
  </si>
  <si>
    <t>14150578</t>
  </si>
  <si>
    <t>PRIMEIRO ARMAZEM COMERCIO E IMPORTACAO LTDA</t>
  </si>
  <si>
    <t>09020093</t>
  </si>
  <si>
    <t>RADQUIM INDUSTRIA E COMERCIO DE PRODUTOS QUIMICOS LTDA</t>
  </si>
  <si>
    <t>55419139</t>
  </si>
  <si>
    <t>RENATO A. DE ASSIS TECNOLOGIA</t>
  </si>
  <si>
    <t>18825881</t>
  </si>
  <si>
    <t>GLOBOVIDA EMERGENCIAS MEDICAS LTDA</t>
  </si>
  <si>
    <t>08482854</t>
  </si>
  <si>
    <t>INCO PALMA INDUSTRIA E COMERCIO LTDA</t>
  </si>
  <si>
    <t>14338795</t>
  </si>
  <si>
    <t>CONSULT AGRO LTDA</t>
  </si>
  <si>
    <t>00705184</t>
  </si>
  <si>
    <t>TRANSVALE TRANSPORTADORA LTDA</t>
  </si>
  <si>
    <t>28365113</t>
  </si>
  <si>
    <t>TTL  ENGENHARIA DE INSTALACOES LTDA</t>
  </si>
  <si>
    <t>10589144</t>
  </si>
  <si>
    <t>UCI FARMA INDUSTRIA FARMACEUTICA LTDA</t>
  </si>
  <si>
    <t>48396378</t>
  </si>
  <si>
    <t>BOLSHOI EMBARE LTDA</t>
  </si>
  <si>
    <t>23140521</t>
  </si>
  <si>
    <t>COSMETICOS MARU LTDA</t>
  </si>
  <si>
    <t>61004305</t>
  </si>
  <si>
    <t>BRUXELAS EMPREENDIMENTOS IMOBILIARIOS SPE LTDA</t>
  </si>
  <si>
    <t>08528220</t>
  </si>
  <si>
    <t>CLINICA MEDICA FOLADOR &amp; GONCALVES LTDA</t>
  </si>
  <si>
    <t>22068016</t>
  </si>
  <si>
    <t>P.E.C. DE MELO COMERCIO DE UTILIDADES DOMESTICAS</t>
  </si>
  <si>
    <t>03356833</t>
  </si>
  <si>
    <t>RAPIDO VALE DO SOL TRANSPORTE E TURISMO LTDA</t>
  </si>
  <si>
    <t>57268013</t>
  </si>
  <si>
    <t>ELIAS LAURINDO DA SILVA COMERCIO DE PRODUTOS DE INFORMATICA LTDA</t>
  </si>
  <si>
    <t>24143829</t>
  </si>
  <si>
    <t>ROTAGRAF INDUSTRIA GRAFICA LTDA</t>
  </si>
  <si>
    <t>47424940</t>
  </si>
  <si>
    <t>MODAL LOGISTICA LTDA</t>
  </si>
  <si>
    <t>02733329</t>
  </si>
  <si>
    <t>VIZZA COMERCIO IMPORTACAO E EXPORTACAO DE MATERIAIS ELETRICOS LTDA</t>
  </si>
  <si>
    <t>08394144</t>
  </si>
  <si>
    <t>GRAFSTOCK GRAFICA E COMUNICACAO VISUAL LTDA</t>
  </si>
  <si>
    <t>15544282</t>
  </si>
  <si>
    <t>TRANS TRUCK LOGISTICA E TRANSPORTES LTDA</t>
  </si>
  <si>
    <t>04605519</t>
  </si>
  <si>
    <t>LANGUAGE ASSOCIATES TRADUCAO E INTERPRETACAO LTDA</t>
  </si>
  <si>
    <t>25055848</t>
  </si>
  <si>
    <t>GEOFLORESTAS INTERNACIONAL LTDA</t>
  </si>
  <si>
    <t>24439774</t>
  </si>
  <si>
    <t>IRATUS TRANSPORTES LTDA</t>
  </si>
  <si>
    <t>11020954</t>
  </si>
  <si>
    <t>LSS  COMERCIO CONSULTORIA E SERVICOS LTDA</t>
  </si>
  <si>
    <t>19004700</t>
  </si>
  <si>
    <t>SERPAL ENGENHARIA E CONSTRUTORA LTDA</t>
  </si>
  <si>
    <t>43930759</t>
  </si>
  <si>
    <t>OURO BRANCO ALGODOEIRA DE VALENTIM GENTIL LTDA</t>
  </si>
  <si>
    <t>03577747</t>
  </si>
  <si>
    <t>RAFAEL COUTINHO DE MELO SERRANO LTDA</t>
  </si>
  <si>
    <t>07400225</t>
  </si>
  <si>
    <t>M.K. COMERCIO DE PRODUTOS E SERVICOS EM MARKETING LTDA</t>
  </si>
  <si>
    <t>25424400</t>
  </si>
  <si>
    <t>INSTITUTO DE ENSINO SAO FRANCISCO DE ASSIS LTDA</t>
  </si>
  <si>
    <t>03393049</t>
  </si>
  <si>
    <t>NIMER &amp; NIMER LTDA</t>
  </si>
  <si>
    <t>07179479</t>
  </si>
  <si>
    <t>COMERCIAL GARLA LTDA</t>
  </si>
  <si>
    <t>26910700</t>
  </si>
  <si>
    <t>MADS SERVICOS TERCEIRIZADOS LTDA</t>
  </si>
  <si>
    <t>17984256</t>
  </si>
  <si>
    <t>TRINIX IMPORTACAO E EXPORTACAO LTDA</t>
  </si>
  <si>
    <t>13924421</t>
  </si>
  <si>
    <t>CEJO COMERCIAL LTDA</t>
  </si>
  <si>
    <t>10983521</t>
  </si>
  <si>
    <t>MAGE COMERCIO DE ARTIGOS PARA VESTUARIO LTDA</t>
  </si>
  <si>
    <t>06251650</t>
  </si>
  <si>
    <t>BARAOPLANET COMERCIO DE ROUPAS LTDA</t>
  </si>
  <si>
    <t>12523522</t>
  </si>
  <si>
    <t>CENTRAL SOLAR PEREIRA BARRETO IV S.A.</t>
  </si>
  <si>
    <t>31469852</t>
  </si>
  <si>
    <t>TRM SERVICOS ADMINISTRATIVOS LTDA</t>
  </si>
  <si>
    <t>07188590</t>
  </si>
  <si>
    <t>VMS COMERCIO DE BOLSAS E ACESSORIOS LTDA</t>
  </si>
  <si>
    <t>12847698</t>
  </si>
  <si>
    <t>RODOVALHO ADMINISTRACAO DE MAO DE OBRA EFETIVA LTDA</t>
  </si>
  <si>
    <t>10933989</t>
  </si>
  <si>
    <t>GEPCO INDUSTRIA E COMERCIO LTDA</t>
  </si>
  <si>
    <t>00618337</t>
  </si>
  <si>
    <t>EXACTA CONSTRUTORA UNIPESSOAL LTDA</t>
  </si>
  <si>
    <t>29263911</t>
  </si>
  <si>
    <t>JACARANDA EVENTOS LTDA</t>
  </si>
  <si>
    <t>14991212</t>
  </si>
  <si>
    <t>FOTOIMPRESS POSTAIS E ARTSGRAFICAS LTDA</t>
  </si>
  <si>
    <t>50657758</t>
  </si>
  <si>
    <t>ELDORADO SERVICOS E ADMINISTRACAO LTDA</t>
  </si>
  <si>
    <t>03633170</t>
  </si>
  <si>
    <t>KIRKLAND &amp; ARPS CONSTRUTORA E INCORPORADORA LTDA</t>
  </si>
  <si>
    <t>28621690</t>
  </si>
  <si>
    <t>ECO BANHO LAVANDERIA E SERVICOS LTDA</t>
  </si>
  <si>
    <t>20854729</t>
  </si>
  <si>
    <t>GBW DISTRIBUIDORA DE COSMETICOS LTDA</t>
  </si>
  <si>
    <t>23979699</t>
  </si>
  <si>
    <t>VALDEMIR MORAIS COSTA COMERCIAL LTDA</t>
  </si>
  <si>
    <t>74368663</t>
  </si>
  <si>
    <t>INDUSTRIA DE FERRAMENTAS DIAMANTADAS DO BRASIL LTDA</t>
  </si>
  <si>
    <t>56416555</t>
  </si>
  <si>
    <t>REMASO MANUTENCAO DE MAQUINAS SOROCABA LTDA</t>
  </si>
  <si>
    <t>74435439</t>
  </si>
  <si>
    <t>A3  SERVICOS ESPECIALIZADOS LTDA</t>
  </si>
  <si>
    <t>04505874</t>
  </si>
  <si>
    <t>NC PARICE AR CONDICIONADO LTDA</t>
  </si>
  <si>
    <t>11665901</t>
  </si>
  <si>
    <t>EXPERIENCE INTERMEDIACOES E CONSULTORIA LTDA</t>
  </si>
  <si>
    <t>19301317</t>
  </si>
  <si>
    <t>GRHATS TRABALHO TEMPORARIO LTDA</t>
  </si>
  <si>
    <t>08802616</t>
  </si>
  <si>
    <t>MEGA MUDANCAS E TRANSPORTES LTDA</t>
  </si>
  <si>
    <t>69002970</t>
  </si>
  <si>
    <t>EIF SERVICOS DA CONSTRUCAO CIVIL LTDA</t>
  </si>
  <si>
    <t>17700043</t>
  </si>
  <si>
    <t>GOLDPAC COMERCIO E INDUSTRIA DE PLASTICOS LTDA</t>
  </si>
  <si>
    <t>02929614</t>
  </si>
  <si>
    <t>REGIS ADRIANO M DE SOUZA CONSTRUCOES</t>
  </si>
  <si>
    <t>10878391</t>
  </si>
  <si>
    <t>THIAGO DOS SANTOS DA ROSA LTDA</t>
  </si>
  <si>
    <t>11384661</t>
  </si>
  <si>
    <t>R D Ativa - IRPJ - Lançado de Ofício - Simples Nacional</t>
  </si>
  <si>
    <t>HISECUR SECURITY SOLUTION TECNOLOGIA DA INFORMACAO LTDA</t>
  </si>
  <si>
    <t>03998775</t>
  </si>
  <si>
    <t>PROJETO PEIXES AQUICULTURA LTDA</t>
  </si>
  <si>
    <t>02224651</t>
  </si>
  <si>
    <t>INSTITUICAO DE ENSINO SUPERIOR DE AVARE LTDA</t>
  </si>
  <si>
    <t>45430956</t>
  </si>
  <si>
    <t>REFLORA REFLORESTAMENTO LTDA</t>
  </si>
  <si>
    <t>07702253</t>
  </si>
  <si>
    <t>KAMUR FACILITY SERVICOS DE TERCEIRIZACAO LTDA</t>
  </si>
  <si>
    <t>10460563</t>
  </si>
  <si>
    <t>LIF BRINDES LTDA</t>
  </si>
  <si>
    <t>10943580</t>
  </si>
  <si>
    <t>JVCA COMERCIO DE MOVEIS LTDA</t>
  </si>
  <si>
    <t>27103757</t>
  </si>
  <si>
    <t>NEW AMAZON CONFECCAO E COMERCIO LTDA</t>
  </si>
  <si>
    <t>10526857</t>
  </si>
  <si>
    <t>POLARES INDUSTRIAL LTDA</t>
  </si>
  <si>
    <t>54369566</t>
  </si>
  <si>
    <t>LEADER FAST COMERCIO DE PLASTICOS LTDA</t>
  </si>
  <si>
    <t>13125617</t>
  </si>
  <si>
    <t>ALVES &amp; MOURA APOIO ADMINISTRATIVO LTDA</t>
  </si>
  <si>
    <t>10526349</t>
  </si>
  <si>
    <t>V S DOS ANJOS PRESTACAO DE SERVICOS LTDA</t>
  </si>
  <si>
    <t>08656228</t>
  </si>
  <si>
    <t>PRIMEPOLY ASSESSORIA EMPRESARIAL LTDA</t>
  </si>
  <si>
    <t>28177767</t>
  </si>
  <si>
    <t>RS TWO COMERCIO DE CONFECCOES LTDA</t>
  </si>
  <si>
    <t>06142594</t>
  </si>
  <si>
    <t>S.E.R. SERVICOS ENGENHARIA REPRESENTACOES LTDA</t>
  </si>
  <si>
    <t>68911197</t>
  </si>
  <si>
    <t>PANTHER SERVICOS DE LIMPEZA E CONSERVACAO LTDA</t>
  </si>
  <si>
    <t>96534953</t>
  </si>
  <si>
    <t>EA7 CLIMATIZACAO COMERCIO E SERVICOS DE MANUTENCAO EM GERAL LTDA</t>
  </si>
  <si>
    <t>20780395</t>
  </si>
  <si>
    <t>FRANK ASSESSORIA COMERCIAL LTDA</t>
  </si>
  <si>
    <t>08786023</t>
  </si>
  <si>
    <t>PROUTIL COMERCIAL E IMPORTADORA  EIRELI</t>
  </si>
  <si>
    <t>16927065</t>
  </si>
  <si>
    <t>CENTRO HERMES DE EDUCACAO SUPERIOR LTDA</t>
  </si>
  <si>
    <t>24910432</t>
  </si>
  <si>
    <t>TERMOSOPRO INDUSTRIA E COMERCIO DE EMBALAGENS LTDA</t>
  </si>
  <si>
    <t>05372556</t>
  </si>
  <si>
    <t>MARCO POLO TEXTIL INDUSTRIA E COMERCIO LTDA</t>
  </si>
  <si>
    <t>52326527</t>
  </si>
  <si>
    <t>LUMINANCE INDUSTRIA E COMERCIO DE ILUMINACAO LTDA</t>
  </si>
  <si>
    <t>05217030</t>
  </si>
  <si>
    <t>BECAP COMERCIO DE AUTO PECAS LTDA</t>
  </si>
  <si>
    <t>66617747</t>
  </si>
  <si>
    <t>HITEC DESENVOLVIMENTO DE PROGRAMAS LTDA</t>
  </si>
  <si>
    <t>10921281</t>
  </si>
  <si>
    <t>EXEMPLA INDUSTRIA E COMERCIO LTDA</t>
  </si>
  <si>
    <t>04468652</t>
  </si>
  <si>
    <t>PHILTRAR INDUSTRIA E COMERCIO DE FILTROS E EQUIPAMENTOS LTDA</t>
  </si>
  <si>
    <t>46255972</t>
  </si>
  <si>
    <t>MASTER METAL USINAGEM LTDA</t>
  </si>
  <si>
    <t>12826735</t>
  </si>
  <si>
    <t>CIRCUITO LANCHONETE LTDA</t>
  </si>
  <si>
    <t>11195050</t>
  </si>
  <si>
    <t>POLO PRODUCOES EVENTOS COMERCIO DE BEBIDAS E ALIMENTOS LTDA</t>
  </si>
  <si>
    <t>36364985</t>
  </si>
  <si>
    <t>MKF MANUTENCAO E REPARACAO LTDA</t>
  </si>
  <si>
    <t>08346746</t>
  </si>
  <si>
    <t>SETA VISTORIA COMERCIO DE PECAS LTDA</t>
  </si>
  <si>
    <t>03171803</t>
  </si>
  <si>
    <t>PAULISTANA SUL COMERCIO DE EMBALAGENS LTDA</t>
  </si>
  <si>
    <t>21510709</t>
  </si>
  <si>
    <t>MAX ABRASIVOS LTDA</t>
  </si>
  <si>
    <t>30505453</t>
  </si>
  <si>
    <t>LONDON INDUSTRIA DE MAQUINAS GRAMPOS E LACOS PARA EMBALAGEM LTDA</t>
  </si>
  <si>
    <t>57437139</t>
  </si>
  <si>
    <t>TL COMERCIO IMPORTACAO E EXPORTACAO LTDA</t>
  </si>
  <si>
    <t>05038873</t>
  </si>
  <si>
    <t>LINECOM MONTAGENS LTDA</t>
  </si>
  <si>
    <t>24379068</t>
  </si>
  <si>
    <t>SERVCON LIMPEZA E CONSERVACAO LTDA</t>
  </si>
  <si>
    <t>10678349</t>
  </si>
  <si>
    <t>TRANSQUALLY SERVICOS LTDA</t>
  </si>
  <si>
    <t>08035911</t>
  </si>
  <si>
    <t>ALVES MATERIAL RODANTE LTDA</t>
  </si>
  <si>
    <t>20837818</t>
  </si>
  <si>
    <t>RAIOLI TRANSPORTES E LOGISTICA LTDA</t>
  </si>
  <si>
    <t>01488507</t>
  </si>
  <si>
    <t>VELOX TELECOMUNICACOES SOCIEDADE UNIPESSOAL LTDA</t>
  </si>
  <si>
    <t>28832458</t>
  </si>
  <si>
    <t>FITA PRODUCOES ARTISTICAS LTDA</t>
  </si>
  <si>
    <t>14726700</t>
  </si>
  <si>
    <t>S1 NEGOCIOS  PRODUCAO E PROMOCAO DE EVENTOS LTDA</t>
  </si>
  <si>
    <t>18249269</t>
  </si>
  <si>
    <t>MAGIC GRAPHIC PROPAGANDA LTDA</t>
  </si>
  <si>
    <t>03093109</t>
  </si>
  <si>
    <t>AGRICOLA ASSIS PECAS E SERVICOS DE TRATORES LTDA</t>
  </si>
  <si>
    <t>27595002</t>
  </si>
  <si>
    <t>ACAO ASSESSORIA ESPORTIVA LTDA</t>
  </si>
  <si>
    <t>23173262</t>
  </si>
  <si>
    <t>VAIROCANA PLAZA HOTEL LTDA</t>
  </si>
  <si>
    <t>17203416</t>
  </si>
  <si>
    <t>J L N  ESTACIONAMENTOS LTDA.</t>
  </si>
  <si>
    <t>04804727</t>
  </si>
  <si>
    <t>GADIV IND E COMERCIO DE ARTEFATOS DE BORRACHAS LTDA</t>
  </si>
  <si>
    <t>38945176</t>
  </si>
  <si>
    <t>J.I.G.S PAULISTA SERVICOS LTDA</t>
  </si>
  <si>
    <t>16916896</t>
  </si>
  <si>
    <t>MKA CONSTRUCAO E GESTAO DE RECURSOS HUMANOS LTDA</t>
  </si>
  <si>
    <t>16669405</t>
  </si>
  <si>
    <t>ALE INDUSTRIA METALURGICA E PLASTICOS LTDA</t>
  </si>
  <si>
    <t>51748762</t>
  </si>
  <si>
    <t>SIG PARK ESTACIONAMENTOS LTDA.</t>
  </si>
  <si>
    <t>02831496</t>
  </si>
  <si>
    <t>SISTEMAS E PRODUTOS PARA PROTECAO LTDA</t>
  </si>
  <si>
    <t>13534016</t>
  </si>
  <si>
    <t>CALHANDRA BAR E LANCHONETE LTDA</t>
  </si>
  <si>
    <t>00713484</t>
  </si>
  <si>
    <t>TOTALCOM COMUNICACAO E PARTICIPACOES S. A</t>
  </si>
  <si>
    <t>01921140</t>
  </si>
  <si>
    <t>DELKRON DO BRASIL COMERCIAL LTDA</t>
  </si>
  <si>
    <t>68367424</t>
  </si>
  <si>
    <t>STATUS LOCACAO E TRANSPORTES LTDA</t>
  </si>
  <si>
    <t>02934389</t>
  </si>
  <si>
    <t>NOVA TEC SERVICOS TECNICOS ESPECIALIZADOS E COMERCIO DE PECAS PARA APARELHOS DE REFRIGERACAO LTDA</t>
  </si>
  <si>
    <t>44402253</t>
  </si>
  <si>
    <t>TH MAX COMERCIO DE FERRAMENTAS LTDA</t>
  </si>
  <si>
    <t>06044151</t>
  </si>
  <si>
    <t>LAVANDERIA AMERICANA LTDA</t>
  </si>
  <si>
    <t>53003786</t>
  </si>
  <si>
    <t>MCAMILO CONSULTORIA EMPRESARIAL E CONTABIL LTDA.</t>
  </si>
  <si>
    <t>11241442</t>
  </si>
  <si>
    <t>V&amp;S UM EMPREENDIMENTO IMOBILIARIO SPE LTDA</t>
  </si>
  <si>
    <t>20396544</t>
  </si>
  <si>
    <t>MBTEC MONTAGENS INDUSTRIAIS EIRELI</t>
  </si>
  <si>
    <t>08604313</t>
  </si>
  <si>
    <t>PADROPEL COMERCIO DE PAPELARIA LTDA</t>
  </si>
  <si>
    <t>07001153</t>
  </si>
  <si>
    <t>ACOSTA &amp; ZIRONDI RESTAURANTE E PIZZARIA LTDA</t>
  </si>
  <si>
    <t>12158220</t>
  </si>
  <si>
    <t>EMPREITEIRA PASOLUGA LTDA</t>
  </si>
  <si>
    <t>04369420</t>
  </si>
  <si>
    <t>DEFAVARI MACHINES LTDA</t>
  </si>
  <si>
    <t>16623116</t>
  </si>
  <si>
    <t>MAMZ SERVICOS ADMINISTRATIVOS LTDA</t>
  </si>
  <si>
    <t>20042436</t>
  </si>
  <si>
    <t>TATIANA BRAGANCA PROMOCOES COMERCIAIS LTDA</t>
  </si>
  <si>
    <t>11948034</t>
  </si>
  <si>
    <t>SAMAS  MONTAGENS INDUSTRIAIS LTDA</t>
  </si>
  <si>
    <t>14607262</t>
  </si>
  <si>
    <t>SULFORTE INDUSTRIA E COMERCIO LTDA</t>
  </si>
  <si>
    <t>08340116</t>
  </si>
  <si>
    <t>VIVIAN DE  OLIVEIRA DA SILVA RECUPERADORA DE VEICULOS E PECAS LTDA</t>
  </si>
  <si>
    <t>17923296</t>
  </si>
  <si>
    <t>TERRAVISTA COMERCIO E DISTRIBUICAO LTDA</t>
  </si>
  <si>
    <t>02185243</t>
  </si>
  <si>
    <t>CLAUDENICE GONCALVES GAMA</t>
  </si>
  <si>
    <t>18175696</t>
  </si>
  <si>
    <t>LOCARALPHA LOCADORA DE VEICULOS LTDA</t>
  </si>
  <si>
    <t>00674835</t>
  </si>
  <si>
    <t>EVOLUCAO COMERCIO E DISTRIBUIDOR DE PECAS DE VANS E DIESEL LTDA</t>
  </si>
  <si>
    <t>16802430</t>
  </si>
  <si>
    <t>SPGEOSSINTETICOS VALE DISTRIBUIDORA DE MATERIAIS TECNICOS PARA CONSTRUCAO CIVIL LTDA</t>
  </si>
  <si>
    <t>12601990</t>
  </si>
  <si>
    <t>DEGUSTAS COMERCIO DE REFEICOES LTDA</t>
  </si>
  <si>
    <t>25006221</t>
  </si>
  <si>
    <t>ANTONIO MARTINEZ CITRUS</t>
  </si>
  <si>
    <t>06215166</t>
  </si>
  <si>
    <t>J.A JORDAN CID LOCACAO E SERVICOS LTDA.</t>
  </si>
  <si>
    <t>22932913</t>
  </si>
  <si>
    <t>TRANS LICHMANN SERVICOS LTDA</t>
  </si>
  <si>
    <t>16750494</t>
  </si>
  <si>
    <t>BRALMEX COMERCIO SERVICO E DISTRIBUIDORA DE MATERIAIS EM GERAL LTDA</t>
  </si>
  <si>
    <t>12070430</t>
  </si>
  <si>
    <t>PIRAMIDE CONSTRUCOES SANEAMENTO E LOCACOES LTDA</t>
  </si>
  <si>
    <t>07526591</t>
  </si>
  <si>
    <t>SERVCOR SERVICOS DO CORACAO SS LTDA</t>
  </si>
  <si>
    <t>03244426</t>
  </si>
  <si>
    <t>ALEX BENETTI CANESIN</t>
  </si>
  <si>
    <t>07674541</t>
  </si>
  <si>
    <t>A &amp; A TECNOLOGIA E COMERCIO DE EQUIPAMENTOS SOCIEDADE UNIPESSOAL LTDA</t>
  </si>
  <si>
    <t>13859957</t>
  </si>
  <si>
    <t>GOIAS VALLE LOCADORA DE VEICULOS LTDA</t>
  </si>
  <si>
    <t>01161189</t>
  </si>
  <si>
    <t>ICKR CONSTRUTORA LTDA</t>
  </si>
  <si>
    <t>12109840</t>
  </si>
  <si>
    <t>LADY ROCK COMERCIO DE ROUPAS LTDA</t>
  </si>
  <si>
    <t>10207656</t>
  </si>
  <si>
    <t>VALDINEI DA SILVA</t>
  </si>
  <si>
    <t>11162354</t>
  </si>
  <si>
    <t>THERMO CLEAN DO BRASIL LTDA</t>
  </si>
  <si>
    <t>04326363</t>
  </si>
  <si>
    <t>S M SHOP COMERCIO DE MAQUINAS LTDA</t>
  </si>
  <si>
    <t>04510686</t>
  </si>
  <si>
    <t>PERSONARE RH GESTAO DE RECURSOS HUMANOS LTDA</t>
  </si>
  <si>
    <t>18711260</t>
  </si>
  <si>
    <t>T S DAMASCENO PRODUTOS DE LIMPEZA</t>
  </si>
  <si>
    <t>31490035</t>
  </si>
  <si>
    <t>VJOY INDUSTRIA E COMERCIO DE COLCHOES LTDA.</t>
  </si>
  <si>
    <t>23421051</t>
  </si>
  <si>
    <t>NOGUEIRA E SILVEIRA SERVICOS E COMERCIO DE PECAS LTDA</t>
  </si>
  <si>
    <t>21018375</t>
  </si>
  <si>
    <t>FLEXSOSP COMERCIO IMPORTACAO E EXPORTACAO LTDA</t>
  </si>
  <si>
    <t>11873686</t>
  </si>
  <si>
    <t>GOLDEN BEACH PORTARIA &amp; LIMPEZA LTDA</t>
  </si>
  <si>
    <t>12126757</t>
  </si>
  <si>
    <t>SOLUTION MATERIAL HANDLING ASSESSORIA COMERCIAL IMPORTACAO E EXPORTACAO DE EQUIPAMENTOS LTDA</t>
  </si>
  <si>
    <t>02477625</t>
  </si>
  <si>
    <t>ALEXANDRE FABIANO MULLER ALVES LTDA</t>
  </si>
  <si>
    <t>24033595</t>
  </si>
  <si>
    <t>PRESERMEC INDUSTRIA E COMERCIO LTDA</t>
  </si>
  <si>
    <t>62360169</t>
  </si>
  <si>
    <t>GRX SAO PAULO INDUSTRIA E COMERCIO LTDA</t>
  </si>
  <si>
    <t>68347301</t>
  </si>
  <si>
    <t>SENNA TECH COMERCIO E SERVICOS PREDIAIS LTDA</t>
  </si>
  <si>
    <t>20137826</t>
  </si>
  <si>
    <t>SPGEOSSINTETICOS COMERCIAL DISTRIBUIDORA DE MATERIAIS PARA CONSTRUCAO CIVIL LTDA</t>
  </si>
  <si>
    <t>12759746</t>
  </si>
  <si>
    <t>PACHECO BOITUVA TRANSPORTES LTDA</t>
  </si>
  <si>
    <t>18329670</t>
  </si>
  <si>
    <t>CENTRAL TECNICA DISTRIBUIDORA LTDA</t>
  </si>
  <si>
    <t>31013390</t>
  </si>
  <si>
    <t>CAM500 LOCACOES LTDA</t>
  </si>
  <si>
    <t>20316628</t>
  </si>
  <si>
    <t>HBJ CONSTRUTORA LTDA</t>
  </si>
  <si>
    <t>17791665</t>
  </si>
  <si>
    <t>LM SERVICOS DE LAVANDERIA LTDA</t>
  </si>
  <si>
    <t>22297273</t>
  </si>
  <si>
    <t>MILFAB ESTAMPARIA LTDA</t>
  </si>
  <si>
    <t>17031176</t>
  </si>
  <si>
    <t>RENATO BEDIN</t>
  </si>
  <si>
    <t>01595269</t>
  </si>
  <si>
    <t>KMW EQUIPAMENTOS DE PINTURA LTDA</t>
  </si>
  <si>
    <t>06344146</t>
  </si>
  <si>
    <t>ECOLIFE QUIMICA BRASIL LTDA</t>
  </si>
  <si>
    <t>13568889</t>
  </si>
  <si>
    <t>SPS HIGIENIZACAO LTDA</t>
  </si>
  <si>
    <t>17727038</t>
  </si>
  <si>
    <t>MARCIO BONILHA VEICULOS</t>
  </si>
  <si>
    <t>15003958</t>
  </si>
  <si>
    <t>M.O. COSTA</t>
  </si>
  <si>
    <t>67815522</t>
  </si>
  <si>
    <t>COPROTEX COMERCIO DE PRODUTOS TEXTEIS EIRELI</t>
  </si>
  <si>
    <t>35082129</t>
  </si>
  <si>
    <t>PRODUTOS ALIMENTICIOS EXCELSA LTDA</t>
  </si>
  <si>
    <t>60879467</t>
  </si>
  <si>
    <t>TUDO PARA CABELEIREIRO INDUSTRIA E COMERCIO DE MOVEIS EIRELI</t>
  </si>
  <si>
    <t>29492293</t>
  </si>
  <si>
    <t>J.T.N.S. LIMPEZA E PAISAGISMO LTDA</t>
  </si>
  <si>
    <t>04999274</t>
  </si>
  <si>
    <t>FLEXHOSE FLEXIVEIS METALICOS LTDA</t>
  </si>
  <si>
    <t>12237360</t>
  </si>
  <si>
    <t>REGINALDO KANACHIRO 22268748871</t>
  </si>
  <si>
    <t>20505499</t>
  </si>
  <si>
    <t>PRIME HOLDING LTDA</t>
  </si>
  <si>
    <t>14079984</t>
  </si>
  <si>
    <t>QDE MINAS COMERCIO E EXPORTACAO DE ALIMENTOS LTDA</t>
  </si>
  <si>
    <t>09395498</t>
  </si>
  <si>
    <t>BROKERSEG ADMINISTRACAO E CORRETORA DE SEGUROS LTDA</t>
  </si>
  <si>
    <t>14623710</t>
  </si>
  <si>
    <t>INDUSHELL COMERCIO E REVENDA DE AUTO PECAS LTDA.</t>
  </si>
  <si>
    <t>01367173</t>
  </si>
  <si>
    <t>CAMPOY ESTRUTURAS LTDA</t>
  </si>
  <si>
    <t>23691960</t>
  </si>
  <si>
    <t>PONTOCELL BOTUCATU ELETRONICA LTDA</t>
  </si>
  <si>
    <t>04236142</t>
  </si>
  <si>
    <t>MARIANNO &amp; RICCI COMERCIO DE PRODUTOS ALIMENTICIOS LTDA</t>
  </si>
  <si>
    <t>24410535</t>
  </si>
  <si>
    <t>UNIXTRON TELECOMUNICACOES LTDA</t>
  </si>
  <si>
    <t>10578495</t>
  </si>
  <si>
    <t>QUASE TUDO FRANCO DA ROCHA LTDA</t>
  </si>
  <si>
    <t>13153777</t>
  </si>
  <si>
    <t>UNIQUE TERCEIRIZACAO DE SERVICOS LTDA</t>
  </si>
  <si>
    <t>07805768</t>
  </si>
  <si>
    <t>BOM PEDIDO DELIVERY SERVICOS DE TRANSPORTES E PROCESSAMENTO DE DADOS LTDA</t>
  </si>
  <si>
    <t>08157438</t>
  </si>
  <si>
    <t>MVM SERVICOS ADMINISTRACAO E COBRANCA LTDA</t>
  </si>
  <si>
    <t>25206348</t>
  </si>
  <si>
    <t>LUXFACTA SOLUCOES DE TI LTDA</t>
  </si>
  <si>
    <t>05239112</t>
  </si>
  <si>
    <t>SUPERCRON APOIO ADMINISTRATIVO LTDA.</t>
  </si>
  <si>
    <t>07281340</t>
  </si>
  <si>
    <t>BRAUGARTEN TAMBORE SERVICOS LTDA</t>
  </si>
  <si>
    <t>13219771</t>
  </si>
  <si>
    <t>HONEY INDUSTRIA E COMERCIO DE GLITTER LTDA</t>
  </si>
  <si>
    <t>04095845</t>
  </si>
  <si>
    <t>HITALE LTDA</t>
  </si>
  <si>
    <t>22663087</t>
  </si>
  <si>
    <t>ALERT BRASIL TELEATENDIMENTO LTDA</t>
  </si>
  <si>
    <t>03606772</t>
  </si>
  <si>
    <t>EJ REFRIGERACAO E COMERCIO DE MAQUINAS E EQUIPAMENTOS LTDA</t>
  </si>
  <si>
    <t>21902456</t>
  </si>
  <si>
    <t>FENICCE CONSULTORIA EM EMBALAGENS LTDA</t>
  </si>
  <si>
    <t>01068083</t>
  </si>
  <si>
    <t>VW LOG TRANSPORTES LTDA.</t>
  </si>
  <si>
    <t>36045861</t>
  </si>
  <si>
    <t>ROGITEC INDUSTRIA E COMERCIO DE MOLDES LTDA</t>
  </si>
  <si>
    <t>02807198</t>
  </si>
  <si>
    <t>LABORATORIO VITALAB LTDA</t>
  </si>
  <si>
    <t>56646953</t>
  </si>
  <si>
    <t>QUALLYPLUS COMERCIO E SERVICOS DE ALIMENTACAO LTDA</t>
  </si>
  <si>
    <t>18644825</t>
  </si>
  <si>
    <t>MASTERCON ADMINISTRADORA DE MAODEOBRA LTDA.</t>
  </si>
  <si>
    <t>01479540</t>
  </si>
  <si>
    <t>SIGMA COMERCIO E ASSISTENCIA TECNICA DE ELEVADORES LTDA</t>
  </si>
  <si>
    <t>12561699</t>
  </si>
  <si>
    <t>ANDREA RUBIO DE ASSIS</t>
  </si>
  <si>
    <t>20815867</t>
  </si>
  <si>
    <t>DERIG INDUSTRIA E COMERCIO DE MATERIAIS MEDICO  ODONTOLOGICOS LTDA</t>
  </si>
  <si>
    <t>00013609</t>
  </si>
  <si>
    <t>FORTUNATO &amp; SOUZA ARTIGOS DO VESTUARIO LTDA</t>
  </si>
  <si>
    <t>22765306</t>
  </si>
  <si>
    <t>NOBRE INOX INDUSTRIAL LTDA</t>
  </si>
  <si>
    <t>06159562</t>
  </si>
  <si>
    <t>SUPERENGE CONSTRUTORA LTDA</t>
  </si>
  <si>
    <t>03340695</t>
  </si>
  <si>
    <t>SAFEPRO SERVICOS LTDA</t>
  </si>
  <si>
    <t>08752749</t>
  </si>
  <si>
    <t>CUSTOM COMERCIO DE PLASTICOS EMBALAGENS E COSMETICOS EIRELI</t>
  </si>
  <si>
    <t>30321537</t>
  </si>
  <si>
    <t>CLEUSA VIEIRA DA SILVA LTDA</t>
  </si>
  <si>
    <t>10313957</t>
  </si>
  <si>
    <t>DJ ALVES EQUIPAMENTOS AGRICOLAS</t>
  </si>
  <si>
    <t>34884113</t>
  </si>
  <si>
    <t>I C B COMERCIO LOCACAO E SERVICOS LTDA</t>
  </si>
  <si>
    <t>00215555</t>
  </si>
  <si>
    <t>OMKE INDUSTRIA DE PRODUTOS AUTOMOTIVOS LTDA</t>
  </si>
  <si>
    <t>07029091</t>
  </si>
  <si>
    <t>TORIBA SERVICOS E APOIO ADMINISTRATIVO LTDA</t>
  </si>
  <si>
    <t>49463243</t>
  </si>
  <si>
    <t>VIVAAMODA CONFECCOES E COMERCIO DE CALCADOS LTDA</t>
  </si>
  <si>
    <t>18572084</t>
  </si>
  <si>
    <t>TLD  ENGENHARIA E PROJETOS LTDA</t>
  </si>
  <si>
    <t>22180427</t>
  </si>
  <si>
    <t>TIMEPIX DIGITAL E INTERATIVA LTDA</t>
  </si>
  <si>
    <t>12780566</t>
  </si>
  <si>
    <t>DU NONDAS TRANSPORTES LTDA</t>
  </si>
  <si>
    <t>29709924</t>
  </si>
  <si>
    <t>A A C G DA COSTA COMERCIO DE EMBALAGENS</t>
  </si>
  <si>
    <t>24832036</t>
  </si>
  <si>
    <t>CMI CENTRO DE MEDICINA INTEGRADA LTDA</t>
  </si>
  <si>
    <t>03277165</t>
  </si>
  <si>
    <t>GABRIELA ELY CHURRASCARIA LTDA</t>
  </si>
  <si>
    <t>10281119</t>
  </si>
  <si>
    <t>MILAN CONSULTORIA E ASSESSORIA DE SEGUROS LTDA</t>
  </si>
  <si>
    <t>02967946</t>
  </si>
  <si>
    <t>SCAI COMERCIO E SERVICOS LTDA</t>
  </si>
  <si>
    <t>61531299</t>
  </si>
  <si>
    <t>ATG ALIMENTOS LTDA</t>
  </si>
  <si>
    <t>67313130</t>
  </si>
  <si>
    <t>EQUIMEC EQUIPAMENTOS MECANICOS LTDA</t>
  </si>
  <si>
    <t>46093258</t>
  </si>
  <si>
    <t>ANDALUZIA INVESTIMENTOS E PARTICIPACOES E CONSULTORIAS LTDA</t>
  </si>
  <si>
    <t>27324992</t>
  </si>
  <si>
    <t>AUTO BANCS REVESTIMENTOS EM COURO LTDA</t>
  </si>
  <si>
    <t>03693012</t>
  </si>
  <si>
    <t>TRUCK CRANES TRANSPORTES LTDA</t>
  </si>
  <si>
    <t>30862485</t>
  </si>
  <si>
    <t>INDUSTRIA DE ALIMENTOS BRASIL LTDA</t>
  </si>
  <si>
    <t>21379541</t>
  </si>
  <si>
    <t>C. R. RODRIGUES ANTUNES LTDA</t>
  </si>
  <si>
    <t>08597135</t>
  </si>
  <si>
    <t>POLITRAN TECNOLOGIA E SISTEMAS LTDA</t>
  </si>
  <si>
    <t>02255627</t>
  </si>
  <si>
    <t>TEPLAST INDUSTRIA E COMERCIO LTDA</t>
  </si>
  <si>
    <t>24765952</t>
  </si>
  <si>
    <t>TERRA COMERCIO DE MAQUINAS E EQUIPAMENTOS LTDA</t>
  </si>
  <si>
    <t>19436498</t>
  </si>
  <si>
    <t>AGS AEROHOSES SA</t>
  </si>
  <si>
    <t>71973879</t>
  </si>
  <si>
    <t>MMC FISIO COMERCIO DE EQUIPAMENTOS LTDA</t>
  </si>
  <si>
    <t>12240418</t>
  </si>
  <si>
    <t>FLD APOIO ADMINISTRATIVO E SERVICOS COMPLEMENTARES LTDA</t>
  </si>
  <si>
    <t>10728107</t>
  </si>
  <si>
    <t>CROSS FILTER BRASIL LTDA</t>
  </si>
  <si>
    <t>00281679</t>
  </si>
  <si>
    <t>PRO ATIVA COSMETICOS EIRELI</t>
  </si>
  <si>
    <t>08612049</t>
  </si>
  <si>
    <t>ARCA COMERCIAL DE VEICULOS LTDA</t>
  </si>
  <si>
    <t>52983624</t>
  </si>
  <si>
    <t>JOTA K GRAND PLAZA MODAS LTDA</t>
  </si>
  <si>
    <t>22398654</t>
  </si>
  <si>
    <t>HMO CAMISETAS LTDA</t>
  </si>
  <si>
    <t>27843083</t>
  </si>
  <si>
    <t>IVS  INSTITUTO VIDA E SAUDE</t>
  </si>
  <si>
    <t>13499839</t>
  </si>
  <si>
    <t>CAMMUGA CALCADOS LTDA</t>
  </si>
  <si>
    <t>24663024</t>
  </si>
  <si>
    <t>MIRANTE SISTEMAS DE SEGURANCA ELETRONICA LTDA</t>
  </si>
  <si>
    <t>07464132</t>
  </si>
  <si>
    <t>RBL CAIXAS PLASTICAS LTDA</t>
  </si>
  <si>
    <t>27085457</t>
  </si>
  <si>
    <t>SCANLESTE  COMERCIO DE PECAS LTDA</t>
  </si>
  <si>
    <t>03199855</t>
  </si>
  <si>
    <t>RUBBERART ARTEFATOS DE BORRACHA LTDA</t>
  </si>
  <si>
    <t>56993371</t>
  </si>
  <si>
    <t>ESSENCIAL LABOR PRODUTOS E EQUIPAMENTOS PARA LABORATORIO LTDA.</t>
  </si>
  <si>
    <t>23027971</t>
  </si>
  <si>
    <t>PFE DISTRIBUIDORA DE ACESSORIOS DE USO PESSOAL LTDA</t>
  </si>
  <si>
    <t>15060232</t>
  </si>
  <si>
    <t>BENDITA BENEDITA BOUTIQUE LTDA.</t>
  </si>
  <si>
    <t>15059811</t>
  </si>
  <si>
    <t>CVV LOGISTICA E TRANSPORTE LTDA</t>
  </si>
  <si>
    <t>23571960</t>
  </si>
  <si>
    <t>CARLOS ALBERTO MUNHOZ ROMAGNOLLI &amp; CIA LTDA</t>
  </si>
  <si>
    <t>00297688</t>
  </si>
  <si>
    <t>ENGEFOGO LTDA</t>
  </si>
  <si>
    <t>12243274</t>
  </si>
  <si>
    <t>SERTA SERVICOS TERCEIRIZADOS LTDA</t>
  </si>
  <si>
    <t>08643061</t>
  </si>
  <si>
    <t>SIMONI KATIA DE OLIVEIRA CALCADOS LTDA</t>
  </si>
  <si>
    <t>14140422</t>
  </si>
  <si>
    <t>LA FAMIGLIA ALIMENTOS LTDA</t>
  </si>
  <si>
    <t>18467441</t>
  </si>
  <si>
    <t>RAV PLACAS PAINEIS E PLACAS LTDA</t>
  </si>
  <si>
    <t>11345651</t>
  </si>
  <si>
    <t>SOEMEG TERRAPLENAGEM PAVIMENTACAO E CONSTRUCOES LTDA</t>
  </si>
  <si>
    <t>43693761</t>
  </si>
  <si>
    <t>RC.TECH MONTAGENS ELETRICAS E AUTOMACAO INDUSTRIAL EIRELI</t>
  </si>
  <si>
    <t>05879843</t>
  </si>
  <si>
    <t>FELIPUR DO BRASIL COMERCIO DE PECAS TERMOPLASTICAS LTDA.</t>
  </si>
  <si>
    <t>28799994</t>
  </si>
  <si>
    <t>TBG COMERCIO DE MOVEIS E DECORACOES LTDA</t>
  </si>
  <si>
    <t>17140627</t>
  </si>
  <si>
    <t>ARTEMONT MONTAGENS E MANUTENCOES LTDA</t>
  </si>
  <si>
    <t>10452859</t>
  </si>
  <si>
    <t>FLEXPRESS TRANSPORTES LTDA</t>
  </si>
  <si>
    <t>01655913</t>
  </si>
  <si>
    <t>CENTRAL PARKCOMERCIO REPRESENTACOES E LOGISTICA LTDA.</t>
  </si>
  <si>
    <t>59101188</t>
  </si>
  <si>
    <t>VIACAO PASSAREDO LTDA</t>
  </si>
  <si>
    <t>49992142</t>
  </si>
  <si>
    <t>LATTINE SOLUTIONS SOFTWARE LTDA</t>
  </si>
  <si>
    <t>18596200</t>
  </si>
  <si>
    <t>LEANDRO RAFAEL DA SILVA FERRARI</t>
  </si>
  <si>
    <t>10826109</t>
  </si>
  <si>
    <t>FSS  IMPORTACAO E EXPORTACAO LTDA</t>
  </si>
  <si>
    <t>21263107</t>
  </si>
  <si>
    <t>BURELLA COMERCIO DE EQUIPAMENTOS EM GERAL LTDA</t>
  </si>
  <si>
    <t>24464043</t>
  </si>
  <si>
    <t>SERVICOM MASTER SERVICE LTDA</t>
  </si>
  <si>
    <t>02015572</t>
  </si>
  <si>
    <t>GREENLAV SOLUTIONS LAVANDERIA HOSPITALAR E INDUSTRIAL LTDA</t>
  </si>
  <si>
    <t>13190987</t>
  </si>
  <si>
    <t>LEMEPLAS COMERCIO E INDUSTRIA DE PLASTICOS LTDA</t>
  </si>
  <si>
    <t>01143035</t>
  </si>
  <si>
    <t>GUILHERME ALVES REZENDE</t>
  </si>
  <si>
    <t>28803820</t>
  </si>
  <si>
    <t>AGROPECUARIA AL LTDA</t>
  </si>
  <si>
    <t>02995802</t>
  </si>
  <si>
    <t>RUBIN BROS BOUTIQUE LTDA</t>
  </si>
  <si>
    <t>08161011</t>
  </si>
  <si>
    <t>CLINICA DE REPOUSO SANTA FE LTDA</t>
  </si>
  <si>
    <t>49911233</t>
  </si>
  <si>
    <t>FABRICA DE BOTOES COROZITA LTDA</t>
  </si>
  <si>
    <t>72278880</t>
  </si>
  <si>
    <t>2F  GROUP ENTRETENIMENTO LTDA</t>
  </si>
  <si>
    <t>11818118</t>
  </si>
  <si>
    <t>NVF &amp; PRODUCOES LTDA</t>
  </si>
  <si>
    <t>13312628</t>
  </si>
  <si>
    <t>B J FERRAMENTAS LTDA</t>
  </si>
  <si>
    <t>25008157</t>
  </si>
  <si>
    <t>ECRAN SISTEMAS DE AUDIO E VIDEO LTDA</t>
  </si>
  <si>
    <t>15534637</t>
  </si>
  <si>
    <t>LABOR LASER SERVICOS ADMINISTRATIVOS LTDA</t>
  </si>
  <si>
    <t>61187506</t>
  </si>
  <si>
    <t>DRICON COMERCIO DE TUBOS E CONEXOES LTDA</t>
  </si>
  <si>
    <t>26941206</t>
  </si>
  <si>
    <t>DELTA CASA PRIME APOIO ADMINISTRATIVO LTDA</t>
  </si>
  <si>
    <t>26667768</t>
  </si>
  <si>
    <t>GOLD FREIGHT SP TRANSPORTES LTDA</t>
  </si>
  <si>
    <t>20736571</t>
  </si>
  <si>
    <t>C. E. MELO  COZINHA INDUSTRIAL LTDA</t>
  </si>
  <si>
    <t>21609140</t>
  </si>
  <si>
    <t>TITANIUM FIVE PARTICIPACOES E REPRESENTACOES EMPRESARIAIS S.A.</t>
  </si>
  <si>
    <t>26030301</t>
  </si>
  <si>
    <t>DA HORA ACESSORIOS E BRINDES LTDA</t>
  </si>
  <si>
    <t>06376821</t>
  </si>
  <si>
    <t>TECHWAY INSTALACOES E MANUTENCAO PREDIAL LTDA</t>
  </si>
  <si>
    <t>19026321</t>
  </si>
  <si>
    <t>GEOBRITA CONSULTORIA E SERVICOS LTDA</t>
  </si>
  <si>
    <t>GO</t>
  </si>
  <si>
    <t>17124867</t>
  </si>
  <si>
    <t>D. F. I. ARAMADOS E UTILIDADES DOMESTICAS LTDA</t>
  </si>
  <si>
    <t>10776984</t>
  </si>
  <si>
    <t>RASTSAT SOFTWARE DO BRASIL LTDA</t>
  </si>
  <si>
    <t>17824975</t>
  </si>
  <si>
    <t>BK COMERCIO TEXTIL E CONFECCOES LTDA</t>
  </si>
  <si>
    <t>03410078</t>
  </si>
  <si>
    <t>MARCOS VALENCIO PEREIRA</t>
  </si>
  <si>
    <t>09160991</t>
  </si>
  <si>
    <t>BABYMANIA DE SANTO ANDRE UNIPESSOAL LTDA</t>
  </si>
  <si>
    <t>01404663</t>
  </si>
  <si>
    <t>DOHAN COMERCIO IMPORTACAO E EXPORTACAO DE BEBIDAS E ALIMENTOS EM GERAL LTDA</t>
  </si>
  <si>
    <t>27513540</t>
  </si>
  <si>
    <t>BB INDUSTRIA E COMERCIO DE BRINQUEDOS LTDA</t>
  </si>
  <si>
    <t>60054996</t>
  </si>
  <si>
    <t>BATERIAS.COM  COMERCIO DE BATERIAS LTDA</t>
  </si>
  <si>
    <t>06860649</t>
  </si>
  <si>
    <t>METALURGICA METALMATIC LTDA</t>
  </si>
  <si>
    <t>44803666</t>
  </si>
  <si>
    <t>SPGEOSSINTETICOS DISTRIBUIDORA DE MATERIAIS TECNICOS PARA CONSTRUCAO CIVIL LTDA</t>
  </si>
  <si>
    <t>09288555</t>
  </si>
  <si>
    <t>SORVETES SABOROSOS LTDA</t>
  </si>
  <si>
    <t>73113334</t>
  </si>
  <si>
    <t>TXT COMPUTER LTDA</t>
  </si>
  <si>
    <t>04184220</t>
  </si>
  <si>
    <t>COBRA METAIS DECORATIVOS LTDA</t>
  </si>
  <si>
    <t>50231778</t>
  </si>
  <si>
    <t>SNACK POINT HAMBURGUER LTDA</t>
  </si>
  <si>
    <t>00388344</t>
  </si>
  <si>
    <t>LOGIC LINE OPERACOES LOGISTICAS LTDA</t>
  </si>
  <si>
    <t>11638349</t>
  </si>
  <si>
    <t>PROSEG SEGURANCA E VIGILANCIA LTDA</t>
  </si>
  <si>
    <t>03805877</t>
  </si>
  <si>
    <t>QUALLICAL INDUSTRIA E COMERCIO LTDA.</t>
  </si>
  <si>
    <t>50313451</t>
  </si>
  <si>
    <t>GRUTTOLA LOCACOES DE MAQUINAS E EQUIPAMENTOS LTDA</t>
  </si>
  <si>
    <t>34702893</t>
  </si>
  <si>
    <t>AYUME PARTICIPACOES LTDA</t>
  </si>
  <si>
    <t>30522421</t>
  </si>
  <si>
    <t>BRASTUBO INDUSTRIA E COMERCIO DE PRODUTOS PLASTICOS E SIDERURGICOS SA</t>
  </si>
  <si>
    <t>69291367</t>
  </si>
  <si>
    <t>MUVE DESIGN ARTEFATOS DE MADEIRA LTDA</t>
  </si>
  <si>
    <t>26178058</t>
  </si>
  <si>
    <t>MALAGA COMERCIO DE ARTIGOS DO VESTUARIO LTDA</t>
  </si>
  <si>
    <t>21146281</t>
  </si>
  <si>
    <t>MB ESQUADRIAS  EXCELENCIA EM ALUMINIO LTDA</t>
  </si>
  <si>
    <t>12817520</t>
  </si>
  <si>
    <t>TECEA CARGO TRANSPORTES LTDA</t>
  </si>
  <si>
    <t>28340783</t>
  </si>
  <si>
    <t>WINIX CONFECCAO LTDA</t>
  </si>
  <si>
    <t>00665153</t>
  </si>
  <si>
    <t>GOLD FLOUR INDUSTRIA E REPRESENTACOES LTDA</t>
  </si>
  <si>
    <t>11851178</t>
  </si>
  <si>
    <t>FICCUS COMERCIO LTDA</t>
  </si>
  <si>
    <t>29154357</t>
  </si>
  <si>
    <t>HALABI INVESTIMENTOS E PARTICIPACOES LTDA</t>
  </si>
  <si>
    <t>08176621</t>
  </si>
  <si>
    <t>EMBRAVI SERVICOS DE SEGURANCA PORTARIA E LIMPEZA LTDA.</t>
  </si>
  <si>
    <t>96478557</t>
  </si>
  <si>
    <t>EAB CONTABILIDADE E CONSULTORIA SS LTDA.</t>
  </si>
  <si>
    <t>62572219</t>
  </si>
  <si>
    <t>CLB COMERCIO DE LIVROS E BRINQUEDOS LTDA</t>
  </si>
  <si>
    <t>03988335</t>
  </si>
  <si>
    <t>ALLURY COMERCIO DE PRODUTOS PROMOCIONAIS LTDA</t>
  </si>
  <si>
    <t>12384157</t>
  </si>
  <si>
    <t>PELLME SERVICOS AGRICOLAS E TERRAPLANAGEM LTDA</t>
  </si>
  <si>
    <t>18951447</t>
  </si>
  <si>
    <t>MUNDAO DOS CALCADOS LTDA</t>
  </si>
  <si>
    <t>15284161</t>
  </si>
  <si>
    <t>MARLEI CRISTINA DONIZETI RAIMUNDO</t>
  </si>
  <si>
    <t>18534774</t>
  </si>
  <si>
    <t>OSCAR LOPES FERREIRA VARIEDADES LTDA</t>
  </si>
  <si>
    <t>23256102</t>
  </si>
  <si>
    <t>BIOCARE AMBIENTAL LTDA</t>
  </si>
  <si>
    <t>18631875</t>
  </si>
  <si>
    <t>POLIPROP EMBALAGENS LTDA</t>
  </si>
  <si>
    <t>51193472</t>
  </si>
  <si>
    <t>DISCOVER TECHNOLOGY INFORMATICA LIMITADA</t>
  </si>
  <si>
    <t>01119622</t>
  </si>
  <si>
    <t>INDUSTRIA BRASILEIRA DE EMBALAGENS ALFA LTDA</t>
  </si>
  <si>
    <t>11205521</t>
  </si>
  <si>
    <t>SOARES OLIVEIRA AMBIENTAL LTDA</t>
  </si>
  <si>
    <t>05159043</t>
  </si>
  <si>
    <t>DGT ADMINISTRACAO EM ALIMENTACAO E NUTRICAO LTDA</t>
  </si>
  <si>
    <t>09663523</t>
  </si>
  <si>
    <t>UNIVERSO DA IMPRESSAO INDUSTRIA E COMERCIO DE ETIQUETAS E ROTULOS ADESIVOS IMPORTACAO E EXPORTACAO LTDA</t>
  </si>
  <si>
    <t>09461586</t>
  </si>
  <si>
    <t>INDECKS SERVICOS DE INFORMATICA LTDA</t>
  </si>
  <si>
    <t>06281373</t>
  </si>
  <si>
    <t>LABOR 9000 INDUSTRIA E COMERCIO DE MOVEIS LTDA</t>
  </si>
  <si>
    <t>01176840</t>
  </si>
  <si>
    <t>ATENA TECNOLOGIA INDUSTRIA E COMERCIO DE ELETROELETRONICOS LTDA.</t>
  </si>
  <si>
    <t>07779347</t>
  </si>
  <si>
    <t>J.I.G.S IBIRAPUERA SERVICOS LTDA</t>
  </si>
  <si>
    <t>16937129</t>
  </si>
  <si>
    <t>LUCMAR IMPORTACAO E EXPORTACAO LTDA</t>
  </si>
  <si>
    <t>08170012</t>
  </si>
  <si>
    <t>MOZARI FERRAMENTARIA LTDA</t>
  </si>
  <si>
    <t>12941899</t>
  </si>
  <si>
    <t>MAGE DO BRASIL LOGISTICA  ARMAZENAMENTO E DISTRIBUICAO LTDA</t>
  </si>
  <si>
    <t>33954184</t>
  </si>
  <si>
    <t>SCHMIDT TRANSPORTES LTDA</t>
  </si>
  <si>
    <t>19672343</t>
  </si>
  <si>
    <t>DISTRIBUIDORA DE LATICINIOS ALEGRIA LTDA</t>
  </si>
  <si>
    <t>33536176</t>
  </si>
  <si>
    <t>INDUSTRIA METALURGICA A PEDRO LTDA</t>
  </si>
  <si>
    <t>44403558</t>
  </si>
  <si>
    <t>FAPARK VALINHOS ESTACIONAMENTOS DE VEICULOS LTDA</t>
  </si>
  <si>
    <t>10551195</t>
  </si>
  <si>
    <t>Q.P.G  COMERCIO E ENGENHARIA LTDA</t>
  </si>
  <si>
    <t>11964783</t>
  </si>
  <si>
    <t>YMIDIA COMUNICACAO DIGITAL LTDA</t>
  </si>
  <si>
    <t>24952948</t>
  </si>
  <si>
    <t>UNYBRASIL EMERGENCIA AMBIENTAL E TRANSPORTE LTDA</t>
  </si>
  <si>
    <t>19183860</t>
  </si>
  <si>
    <t>SOLEIL CONSULTORIA PROJETOS E OBRAS LTDA</t>
  </si>
  <si>
    <t>02533993</t>
  </si>
  <si>
    <t>BATERIAS.SERV MANUTENCAO DE BATERIAS LTDA</t>
  </si>
  <si>
    <t>18647703</t>
  </si>
  <si>
    <t>VALERIA APARECIDA GALIOTI SILVA PRADO ITUPEVA</t>
  </si>
  <si>
    <t>03003950</t>
  </si>
  <si>
    <t>MOVTON INDUSTRIA E COMERCIO DE MOVEIS LTDA</t>
  </si>
  <si>
    <t>16865426</t>
  </si>
  <si>
    <t>MOTOMASTER ASSISTENCIA TECNICA DE COMPRESSORES DE AR LTDA</t>
  </si>
  <si>
    <t>60682275</t>
  </si>
  <si>
    <t>ECUS INJECAO LTDA</t>
  </si>
  <si>
    <t>05197482</t>
  </si>
  <si>
    <t>UNIC BAGATELLI COMERCIO E SERVICOS LTDA</t>
  </si>
  <si>
    <t>12596670</t>
  </si>
  <si>
    <t>CRIVITTA DIAGNOSTICA LTDA</t>
  </si>
  <si>
    <t>03241947</t>
  </si>
  <si>
    <t>ST ADMINISTRACAO DE BENS PROPRIOS LTDA</t>
  </si>
  <si>
    <t>61584033</t>
  </si>
  <si>
    <t>S.P.RAMALHO COMERCIO VAREJISTA DE CALCADOS</t>
  </si>
  <si>
    <t>14906237</t>
  </si>
  <si>
    <t>STARPLUS  SERVICOS EM ALIMENTACAO LTDA</t>
  </si>
  <si>
    <t>12478231</t>
  </si>
  <si>
    <t>MELANNINOS MOVEIS E MAQUINAS PARA ESCRITORIO LTDA</t>
  </si>
  <si>
    <t>00195893</t>
  </si>
  <si>
    <t>L. A. DE OLIVEIRA MATERIAIS CONTRA INCENDIO</t>
  </si>
  <si>
    <t>18049418</t>
  </si>
  <si>
    <t>L.E DE SOUZA DOS SANTOS</t>
  </si>
  <si>
    <t>18588309</t>
  </si>
  <si>
    <t>ARTECAR SERVICOS AUTOMOTIVOS LTDA</t>
  </si>
  <si>
    <t>18499393</t>
  </si>
  <si>
    <t>TRANSPORTES RODOVIARIOS A.J.R. LTDA</t>
  </si>
  <si>
    <t>65760340</t>
  </si>
  <si>
    <t>MGB DEDETIZADORA E DESENTUPIDORA LTDA</t>
  </si>
  <si>
    <t>08236156</t>
  </si>
  <si>
    <t>CMS DESENVOLVIMENTO PROFISSIONAL E GERENCIAL LTDA.</t>
  </si>
  <si>
    <t>13923296</t>
  </si>
  <si>
    <t>POLO SANEAMENTO AMBIENTAL LTDA</t>
  </si>
  <si>
    <t>73143950</t>
  </si>
  <si>
    <t>ZERO HORA TRANSPORTES E ENCOMENDAS LTDA.</t>
  </si>
  <si>
    <t>03088450</t>
  </si>
  <si>
    <t>MIKRON SERVICOS DE COBRANCAS LTDA</t>
  </si>
  <si>
    <t>03129361</t>
  </si>
  <si>
    <t>RRX CONSTRUTORA E COMERCIO LTDA</t>
  </si>
  <si>
    <t>11224952</t>
  </si>
  <si>
    <t>ECOO 1000  MINERIOS DO BRASIL LTDA</t>
  </si>
  <si>
    <t>30548056</t>
  </si>
  <si>
    <t>VALENTE &amp; VALENTE TRANSPORTES LTDA</t>
  </si>
  <si>
    <t>07856410</t>
  </si>
  <si>
    <t>LOG VISION TRANSPORTE RODOVIARIO DE CARGAS LTDA</t>
  </si>
  <si>
    <t>12656321</t>
  </si>
  <si>
    <t>AGASSETE COMERCIO E INDUSTRIA LTDA</t>
  </si>
  <si>
    <t>61567996</t>
  </si>
  <si>
    <t>PROPISOS DECORACOES LTDA</t>
  </si>
  <si>
    <t>04545871</t>
  </si>
  <si>
    <t>V A M MANUTENCAO INDUSTRIAL LTDA</t>
  </si>
  <si>
    <t>23036115</t>
  </si>
  <si>
    <t>COLEGIO INTERVIVA LTDA</t>
  </si>
  <si>
    <t>00878957</t>
  </si>
  <si>
    <t>MAGITECH  DISTRIBUIDOR DE ELETRONICOS LTDA</t>
  </si>
  <si>
    <t>19910840</t>
  </si>
  <si>
    <t>PROTECFRAN DO BRASIL COMERCIO E INDUSTRIA METALURGICA  LTDA</t>
  </si>
  <si>
    <t>13597838</t>
  </si>
  <si>
    <t>SYMBOL STORE PLAZA LTDA</t>
  </si>
  <si>
    <t>10275355</t>
  </si>
  <si>
    <t>HIDROSUPRIMENTOS EQUIPAMENTOS SERVICOS IMPORTACAO E EXPORTACAO LTDA.</t>
  </si>
  <si>
    <t>02604926</t>
  </si>
  <si>
    <t>GERMAN INTERMEDIACAO DE NEGOCIOS LTDA</t>
  </si>
  <si>
    <t>23188719</t>
  </si>
  <si>
    <t>AGE PRESTADORA DE SERVICOS LTDA</t>
  </si>
  <si>
    <t>04043772</t>
  </si>
  <si>
    <t>DXL SERVICOS E APOIO ADMINISTRATIVO LTDA</t>
  </si>
  <si>
    <t>14166469</t>
  </si>
  <si>
    <t>M.F ENTREGAS E TRANSPORTES LTDA</t>
  </si>
  <si>
    <t>22977628</t>
  </si>
  <si>
    <t>C. E. CANDIDO</t>
  </si>
  <si>
    <t>25448883</t>
  </si>
  <si>
    <t>OMMA DESENVOLVIMENTO E CONSTRUCOES LTDA</t>
  </si>
  <si>
    <t>02693967</t>
  </si>
  <si>
    <t>ATIVA ACESSORIOS INDUSTRIAIS LTDA</t>
  </si>
  <si>
    <t>26279982</t>
  </si>
  <si>
    <t>BELLA ALIANCA INDUSTRIA DE TINTAS E VERNIZES LTDA</t>
  </si>
  <si>
    <t>17144480</t>
  </si>
  <si>
    <t>HOME OF FAST FOOD JAU LTDA</t>
  </si>
  <si>
    <t>18383400</t>
  </si>
  <si>
    <t>SISTEMA PANTANAL DE PRODUCAO E COMUNICACAO LTDA</t>
  </si>
  <si>
    <t>18965800</t>
  </si>
  <si>
    <t>7 MARES AZUIS COMERCIO DE PESCADOS LTDA</t>
  </si>
  <si>
    <t>05546915</t>
  </si>
  <si>
    <t>COMERCIAL MEDEIROS E MENEZES LTDA</t>
  </si>
  <si>
    <t>24460377</t>
  </si>
  <si>
    <t>PANIFICADORA P.C. LTDA</t>
  </si>
  <si>
    <t>56389190</t>
  </si>
  <si>
    <t>WR CALDEIRARIA E MONTAGENS INDUSTRIAIS LTDA</t>
  </si>
  <si>
    <t>24961386</t>
  </si>
  <si>
    <t>LODORE LTDA</t>
  </si>
  <si>
    <t>20141923</t>
  </si>
  <si>
    <t>F.P.R. COMERCIO DE PRESENTES LTDA</t>
  </si>
  <si>
    <t>15237060</t>
  </si>
  <si>
    <t>AUTO REFORMADORA DUTRA INDUSTRIA E COMERCIO LTDA</t>
  </si>
  <si>
    <t>60451168</t>
  </si>
  <si>
    <t>EXPOFIX EXPOSITORES LTDA</t>
  </si>
  <si>
    <t>24177373</t>
  </si>
  <si>
    <t>EQUIPAHEVEA INDUSTRIA E COMERCIO DE PRODUTOS PLASTICOS LTDA</t>
  </si>
  <si>
    <t>13424427</t>
  </si>
  <si>
    <t>JANGADA TRANSPORTADORA DE CARGAS E PASSAGEIROS LTDA</t>
  </si>
  <si>
    <t>33790015</t>
  </si>
  <si>
    <t>ALOG LOGISTICA LTDA</t>
  </si>
  <si>
    <t>17848035</t>
  </si>
  <si>
    <t>MN3 BAUS E ACESSORIOS LTDA</t>
  </si>
  <si>
    <t>06539821</t>
  </si>
  <si>
    <t>CREMON INDUSTRIA E COMERCIO DE MOVEIS E TRANSPORTES LTDA</t>
  </si>
  <si>
    <t>08816130</t>
  </si>
  <si>
    <t>FOGO VIVO GRELHADOS RIBEIRAO SHOPPING LTDA</t>
  </si>
  <si>
    <t>73053696</t>
  </si>
  <si>
    <t>GLAPA EVENTOS LTDA</t>
  </si>
  <si>
    <t>06981899</t>
  </si>
  <si>
    <t>BRANCA PARTICIPACOES LTDA</t>
  </si>
  <si>
    <t>31985978</t>
  </si>
  <si>
    <t>G S BOASQUEVISQUE</t>
  </si>
  <si>
    <t>26318153</t>
  </si>
  <si>
    <t>IMMA MED DISTRIBUIDORA LTDA</t>
  </si>
  <si>
    <t>31853387</t>
  </si>
  <si>
    <t>SPEEDY REVOLUTION COMERCIO E INSTALACAO DE ACESSORIOS LTDA</t>
  </si>
  <si>
    <t>28157569</t>
  </si>
  <si>
    <t>MULT TRANSPORTES RIBEIRAO PRETO LTDA</t>
  </si>
  <si>
    <t>10863906</t>
  </si>
  <si>
    <t>ATB RIACHO GRANDE TRANSPORTES LTDA</t>
  </si>
  <si>
    <t>16754782</t>
  </si>
  <si>
    <t>MIRAMAR COMERCIO DE ARTIGOS ESPORTIVOS E ACESSORIOS LTDA</t>
  </si>
  <si>
    <t>27587911</t>
  </si>
  <si>
    <t>OLD FRAME COMERCIO DE ARTESANATO E DECORACAO LTDA</t>
  </si>
  <si>
    <t>28306308</t>
  </si>
  <si>
    <t>ORIGINAL BEAUTY COSMETICOS LTDA</t>
  </si>
  <si>
    <t>12487355</t>
  </si>
  <si>
    <t>SENNIT TECNOLOGIA LTDA</t>
  </si>
  <si>
    <t>05947129</t>
  </si>
  <si>
    <t>ASIA COMERCIO DE METAIS EIRELI</t>
  </si>
  <si>
    <t>20048413</t>
  </si>
  <si>
    <t>JOSE GONCALVES DOS SANTOS TRANSPORTES LTDA</t>
  </si>
  <si>
    <t>14373696</t>
  </si>
  <si>
    <t>AUREA ALIMENTACAO E SERVICOS LTDA</t>
  </si>
  <si>
    <t>02526623</t>
  </si>
  <si>
    <t>M. F. BERALDI CALCADOS LTDA</t>
  </si>
  <si>
    <t>13861341</t>
  </si>
  <si>
    <t>ANA PAULA RUMAN PRODUTOS PARA SAUDE LTDA</t>
  </si>
  <si>
    <t>11614477</t>
  </si>
  <si>
    <t>SAO BENTO COMESTIVEIS LTDA</t>
  </si>
  <si>
    <t>69001857</t>
  </si>
  <si>
    <t>LINE BRINDES E EVENTOS LTDA</t>
  </si>
  <si>
    <t>13003613</t>
  </si>
  <si>
    <t>SERVICECRANES MANUTENCAO DE MAQUINAS E APARELHOS DE ELEVACAO DE CARGAS LTDA</t>
  </si>
  <si>
    <t>21474670</t>
  </si>
  <si>
    <t>DARUS DESIGN INDUSTRIA DE MOVEIS LTDA</t>
  </si>
  <si>
    <t>24552837</t>
  </si>
  <si>
    <t>PURA ITALY COSMETICS  COMERCIO E DISTRIBUIDORA DE COSMETICOS LTDA.</t>
  </si>
  <si>
    <t>13440744</t>
  </si>
  <si>
    <t>CELSO A. ROMERO LTDA</t>
  </si>
  <si>
    <t>09269030</t>
  </si>
  <si>
    <t>C.G. CAMARGO SOLUCOES EM PALETES E LOGISTICA LTDA</t>
  </si>
  <si>
    <t>13966636</t>
  </si>
  <si>
    <t>AEROLIDER AVIACAO AGRICOLA LTDA</t>
  </si>
  <si>
    <t>73991168</t>
  </si>
  <si>
    <t>LINK AUTOMACAO LTDA</t>
  </si>
  <si>
    <t>05548818</t>
  </si>
  <si>
    <t>MICROPRESS LTDA</t>
  </si>
  <si>
    <t>56606544</t>
  </si>
  <si>
    <t>ANTARES EMBALAGENS PEDERNEIRAS LTDA</t>
  </si>
  <si>
    <t>07269512</t>
  </si>
  <si>
    <t>COLEGIO INTEGRADO PAULISTA CIP LTDA</t>
  </si>
  <si>
    <t>64725336</t>
  </si>
  <si>
    <t>BONMART FRIGORIFICO LTDA</t>
  </si>
  <si>
    <t>04304360</t>
  </si>
  <si>
    <t>SIEGREICH SERVICOS LTDA</t>
  </si>
  <si>
    <t>09198047</t>
  </si>
  <si>
    <t>CMA SAUDE OCUPACIONAL E SEGURANCA DO TRABALHO LTDA</t>
  </si>
  <si>
    <t>11815189</t>
  </si>
  <si>
    <t>FEX  INDUSTRIA E COMERCIO DE MATERIAIS METALICOS LTDA</t>
  </si>
  <si>
    <t>20395558</t>
  </si>
  <si>
    <t>RFMAIS COMUNICACAO PROMOCIONAL LTDA</t>
  </si>
  <si>
    <t>18633914</t>
  </si>
  <si>
    <t>NILCAP RENTAL LOCACAO E SERVICOS LTDA</t>
  </si>
  <si>
    <t>13067750</t>
  </si>
  <si>
    <t>GUSTAVO BOLIANI ALUMINIO</t>
  </si>
  <si>
    <t>14989234</t>
  </si>
  <si>
    <t>ITX TECNOLOGIA LTDA</t>
  </si>
  <si>
    <t>24682428</t>
  </si>
  <si>
    <t>HENRI TRAMPOLIM LTDA</t>
  </si>
  <si>
    <t>12689887</t>
  </si>
  <si>
    <t>CORFAL INDUSTRIAL PECAS E EQUIPAMENTOS LTDA</t>
  </si>
  <si>
    <t>47045174</t>
  </si>
  <si>
    <t>D.A.R. SERVICOS DE PREPARACAO DE DOCUMENTOS LTDA</t>
  </si>
  <si>
    <t>26430203</t>
  </si>
  <si>
    <t>EMPRESA EXPRESSO SAO BERNARDO DO CAMPO LTDA</t>
  </si>
  <si>
    <t>59107771</t>
  </si>
  <si>
    <t>CARBOLIGAS COMERCIO DE EQUIPAMENTOS INDUSTRIAIS LTDA</t>
  </si>
  <si>
    <t>10450975</t>
  </si>
  <si>
    <t>CENTRAL SINALIZACOES E CONSTRUCOES LTDA</t>
  </si>
  <si>
    <t>26931307</t>
  </si>
  <si>
    <t>STUDIO VITTY COMERCIO DESIGN E SERVICOS DE MOVEIS LTDA</t>
  </si>
  <si>
    <t>08746809</t>
  </si>
  <si>
    <t>BALTICO AUTOMOVEIS LTDA</t>
  </si>
  <si>
    <t>02966393</t>
  </si>
  <si>
    <t>LIME  APOIO ADMINISTRATIVO LTDA</t>
  </si>
  <si>
    <t>28531459</t>
  </si>
  <si>
    <t>NVS ARTIGOS DO VESTUARIO LTDA</t>
  </si>
  <si>
    <t>26117808</t>
  </si>
  <si>
    <t>CONFIANCA SERVICOS ADM LTDA</t>
  </si>
  <si>
    <t>11282598</t>
  </si>
  <si>
    <t>ALVES SERVICOS E TRANSPORTES ICEM LTDA</t>
  </si>
  <si>
    <t>17599604</t>
  </si>
  <si>
    <t>JR BRASIL CONTABIL LTDA</t>
  </si>
  <si>
    <t>06369039</t>
  </si>
  <si>
    <t>NOVA VULCAO SA NEGOCIOS EMPRESARIAIS E SERVICOS</t>
  </si>
  <si>
    <t>61542718</t>
  </si>
  <si>
    <t>SUPERMERCADO JACARANDA LTDA</t>
  </si>
  <si>
    <t>03804842</t>
  </si>
  <si>
    <t>NIBOR COMERCIAL LTDA</t>
  </si>
  <si>
    <t>46564365</t>
  </si>
  <si>
    <t>PROMAC EQUIPAMENTOS LTDA</t>
  </si>
  <si>
    <t>57911950</t>
  </si>
  <si>
    <t>CARGO WORLD BRASIL LTDA</t>
  </si>
  <si>
    <t>04936984</t>
  </si>
  <si>
    <t>LUISA APARECIDA COSTA SUPERMERCADO</t>
  </si>
  <si>
    <t>11496274</t>
  </si>
  <si>
    <t>MAGALHAES SERVICOS DE LIMPEZA E CONSERVACAO LTDA</t>
  </si>
  <si>
    <t>29749734</t>
  </si>
  <si>
    <t>DRIETTO DO BRASIL INDUSTRIAL DE METALICOS LTDA</t>
  </si>
  <si>
    <t>07826565</t>
  </si>
  <si>
    <t>ENTHER LOG TRANSPORTES LTDA</t>
  </si>
  <si>
    <t>10505806</t>
  </si>
  <si>
    <t>CAULE &amp; SEIVA ALIMENTACAO LTDA</t>
  </si>
  <si>
    <t>17033316</t>
  </si>
  <si>
    <t>MI3 CONSULTORIA LTDA</t>
  </si>
  <si>
    <t>17522532</t>
  </si>
  <si>
    <t>GIKA COMERCIO DE PRODUTOS ELETROELETRONICOS LTDA</t>
  </si>
  <si>
    <t>13729048</t>
  </si>
  <si>
    <t>TRANSPORTE COLETIVO DE PIRACICABA SPE LTDA</t>
  </si>
  <si>
    <t>19565573</t>
  </si>
  <si>
    <t>AILTON NEVES FRANGOS LTDA</t>
  </si>
  <si>
    <t>02509482</t>
  </si>
  <si>
    <t>COLUMBIA SERVICE SERVICOS DE LIMPEZA LTDA</t>
  </si>
  <si>
    <t>09645687</t>
  </si>
  <si>
    <t>SINDAL S.A. SOCIEDADE INDUSTRIAL DE ARTEFATOS PLASTICOS</t>
  </si>
  <si>
    <t>60944147</t>
  </si>
  <si>
    <t>INNOVATORE ENGENHARIA E CONSTRUCAO LTDA</t>
  </si>
  <si>
    <t>22632588</t>
  </si>
  <si>
    <t>GIMENES E GOUVEIA INTERMEDIACOES DE NEGOCIOS LTDA</t>
  </si>
  <si>
    <t>06167286</t>
  </si>
  <si>
    <t>MG COMERCIO DE EQUIPAMENTOS E SOLUCOES ON LINE LTDA</t>
  </si>
  <si>
    <t>28291457</t>
  </si>
  <si>
    <t>JCA CONSULTORIA E TECNOLOGIA LTDA</t>
  </si>
  <si>
    <t>16830642</t>
  </si>
  <si>
    <t>POLITEC SERVICOS DE USINAGEM LTDA</t>
  </si>
  <si>
    <t>07251660</t>
  </si>
  <si>
    <t>DIMITRIOS CONSULTORIA EMPRESARIAL E GESTAO DE NEGOCIOS LTDA</t>
  </si>
  <si>
    <t>00831209</t>
  </si>
  <si>
    <t>APAX SERVICOS ESPECIALIZADOS LTDA</t>
  </si>
  <si>
    <t>21023055</t>
  </si>
  <si>
    <t>F. DOS SANTOS PAINEIS</t>
  </si>
  <si>
    <t>02278438</t>
  </si>
  <si>
    <t>BRAX SERVICO E DISTRIBUICAO LTDA</t>
  </si>
  <si>
    <t>28743960</t>
  </si>
  <si>
    <t>CENTRO GASTRONOMICO ESTRELA DO LITORAL NORTE LTDA</t>
  </si>
  <si>
    <t>16859775</t>
  </si>
  <si>
    <t>MARCOS ROBERTO LEITE</t>
  </si>
  <si>
    <t>13742676</t>
  </si>
  <si>
    <t>REDUNOX PRODUTOS QUIMICOS LTDA</t>
  </si>
  <si>
    <t>00166364</t>
  </si>
  <si>
    <t>FAM LOCACAO COMERCIO E TRANSPORTES LTDA</t>
  </si>
  <si>
    <t>55880934</t>
  </si>
  <si>
    <t>FXS COMERCIO E LOCACAO DE EQUIPAMENTOS LTDA</t>
  </si>
  <si>
    <t>24031912</t>
  </si>
  <si>
    <t>FOCCO GESTAO DE EMPRESAS LTDA</t>
  </si>
  <si>
    <t>15343628</t>
  </si>
  <si>
    <t>B.C. FELIX TRANSPORTES</t>
  </si>
  <si>
    <t>21980140</t>
  </si>
  <si>
    <t>UNASCO UNIDADE DE NEFROLOGIA DE OSASCO LTDA</t>
  </si>
  <si>
    <t>47465380</t>
  </si>
  <si>
    <t>SEDUTE COMERCIO DE MOVEIS LTDA</t>
  </si>
  <si>
    <t>06120553</t>
  </si>
  <si>
    <t>VITALFLEX COMERCIO DE COLCHOES LTDA</t>
  </si>
  <si>
    <t>71884803</t>
  </si>
  <si>
    <t>G C L CARRINHOS LTDA</t>
  </si>
  <si>
    <t>19041463</t>
  </si>
  <si>
    <t>REFERENCE SHOP COMERCIO DE ARTIGOS ESPORTIVOS LTDA</t>
  </si>
  <si>
    <t>08738285</t>
  </si>
  <si>
    <t>ESPIROFLEX VEDACAO INDUSTRIAL LTDA</t>
  </si>
  <si>
    <t>02851016</t>
  </si>
  <si>
    <t>MDC COMERCIO DE BRINQUEDOS E ARMARINHOS LTDA</t>
  </si>
  <si>
    <t>26182239</t>
  </si>
  <si>
    <t>SUPERMERCADOS PATROCINIO E FILHOS LTDA</t>
  </si>
  <si>
    <t>07872399</t>
  </si>
  <si>
    <t>J F GANCHEIRAS COMERCIO E INDUSTRIA LTDA</t>
  </si>
  <si>
    <t>09233416</t>
  </si>
  <si>
    <t>R. A. DE CAMPOS HAMBURGUERIA LTDA.</t>
  </si>
  <si>
    <t>19374064</t>
  </si>
  <si>
    <t>TEXTIL SPARTACUS LTDA</t>
  </si>
  <si>
    <t>31060851</t>
  </si>
  <si>
    <t>OMEGA COMERCIAL DE EQUIPAMENTOS INDUSTRIAIS E IMPORTADORA LTDA</t>
  </si>
  <si>
    <t>67435099</t>
  </si>
  <si>
    <t>CAVALCANTE SERVICOS DE CONSTRUCAO &amp; REFORMA LTDA</t>
  </si>
  <si>
    <t>01839284</t>
  </si>
  <si>
    <t>FOX TIME PRESTACAO DE SERVICO E SERVICOS GERAIS LTDA</t>
  </si>
  <si>
    <t>04854896</t>
  </si>
  <si>
    <t>CHOPP DO FRITZ CAMPINAS LTDA</t>
  </si>
  <si>
    <t>04995864</t>
  </si>
  <si>
    <t>BIG PROC. PROCESSAMENTO DE DADOS LTDA</t>
  </si>
  <si>
    <t>03745851</t>
  </si>
  <si>
    <t>K1 AUDIT CONSULTORIA TRIBUTARIA LTDA</t>
  </si>
  <si>
    <t>12062958</t>
  </si>
  <si>
    <t>PRO LAV COMERCIO DE PRODUTOS QUIMICOS LTDA</t>
  </si>
  <si>
    <t>12939414</t>
  </si>
  <si>
    <t>EMERSON FRANCIS DA SILVA REFEICOES LTDA</t>
  </si>
  <si>
    <t>34282949</t>
  </si>
  <si>
    <t>MIRRORTECH  SOLUCOES E CONSULTORIA EM T.I. LTDA</t>
  </si>
  <si>
    <t>33924567</t>
  </si>
  <si>
    <t>ADELSON S PEREIRA TRANSPORTES</t>
  </si>
  <si>
    <t>21732965</t>
  </si>
  <si>
    <t>LOGFLEX COMERCIO E SERVICOS LTDA</t>
  </si>
  <si>
    <t>96317169</t>
  </si>
  <si>
    <t>LUGANO BIOMEDICA COMERCIO DE PRODUTOS HOSPITALARES LTDA</t>
  </si>
  <si>
    <t>10250899</t>
  </si>
  <si>
    <t>M.V.M SOLUCOES EMPRESARIAIS LTDA</t>
  </si>
  <si>
    <t>20133250</t>
  </si>
  <si>
    <t>NBM DESENVOLVIMENTO E PROMOCAO DE EVENTOS LTDA</t>
  </si>
  <si>
    <t>24495536</t>
  </si>
  <si>
    <t>LR INFORMACOES CADASTRAIS E COBRANCAS LTDA</t>
  </si>
  <si>
    <t>16418028</t>
  </si>
  <si>
    <t>TESLA TRANSPORTES E LOGISTICA LTDA</t>
  </si>
  <si>
    <t>19108418</t>
  </si>
  <si>
    <t>PEGAZUS GLOBAL TRANSPORTES LTDA</t>
  </si>
  <si>
    <t>08791331</t>
  </si>
  <si>
    <t>COTILUZ COMERCIO E SERVICOS PARA CONSTRUCAO CIVIL LTDA</t>
  </si>
  <si>
    <t>29198228</t>
  </si>
  <si>
    <t>QUEST INDUSTRIA DE PEFUMES E COSMETICOS LTDA</t>
  </si>
  <si>
    <t>22948702</t>
  </si>
  <si>
    <t>L1M4 IMOVEIS LTDA</t>
  </si>
  <si>
    <t>24933609</t>
  </si>
  <si>
    <t>RESOLVE SERVICOS EMPRESARIAIS LTDA</t>
  </si>
  <si>
    <t>65628950</t>
  </si>
  <si>
    <t>GUAPORE COMERCIO DE MADEIRAS LTDA</t>
  </si>
  <si>
    <t>52982808</t>
  </si>
  <si>
    <t>FMS  TELECOMUNICACOES LTDA</t>
  </si>
  <si>
    <t>04736692</t>
  </si>
  <si>
    <t>CLAIR APARECIDO MOREIRA</t>
  </si>
  <si>
    <t>17763055</t>
  </si>
  <si>
    <t>UNIAO COMERCIAL E ELETRICA LTDA</t>
  </si>
  <si>
    <t>04224574</t>
  </si>
  <si>
    <t>WOOD ART MARCENARIA TECNICA LTDA</t>
  </si>
  <si>
    <t>26628717</t>
  </si>
  <si>
    <t>IRAIDE BENINI GUSSON</t>
  </si>
  <si>
    <t>23743094</t>
  </si>
  <si>
    <t>SOMABUS  DISTRIBUIDORA DE PECAS AUTOMOTORES LTDA</t>
  </si>
  <si>
    <t>26024126</t>
  </si>
  <si>
    <t>HB SOLUCOES EM AR COMPRIMIDO LTDA</t>
  </si>
  <si>
    <t>58859331</t>
  </si>
  <si>
    <t>PLATO SHOW EMBREAGENS REMANUFATURADAS LTDA</t>
  </si>
  <si>
    <t>24922000</t>
  </si>
  <si>
    <t>FORMULA PDV SERVICOS PRESTADOS PARA EMPRESAS LTDA</t>
  </si>
  <si>
    <t>24206903</t>
  </si>
  <si>
    <t>PRIME TRADE INTELIGENCIA EM TRADE MARKETING LTDA</t>
  </si>
  <si>
    <t>12266543</t>
  </si>
  <si>
    <t>LONDON COMERCIO IMPORTACAO E EXPORTACAO LTDA</t>
  </si>
  <si>
    <t>20778228</t>
  </si>
  <si>
    <t>MAMAGGIORE COMERCIO DE ALIMENTOS E BEBIDAS LTDA</t>
  </si>
  <si>
    <t>13640607</t>
  </si>
  <si>
    <t>IMPACTO ASSESSORIA CONTABIL LTDA</t>
  </si>
  <si>
    <t>04930534</t>
  </si>
  <si>
    <t>INGOS DO BRASIL PARTICIPACOES LTDA.</t>
  </si>
  <si>
    <t>07890603</t>
  </si>
  <si>
    <t>ATICO ENGENHARIA LTDA</t>
  </si>
  <si>
    <t>03012965</t>
  </si>
  <si>
    <t>EUROBRASILINVEST ASSESSORIA LTDA.</t>
  </si>
  <si>
    <t>02499638</t>
  </si>
  <si>
    <t>JERRY A DE OLIVEIRA</t>
  </si>
  <si>
    <t>14710273</t>
  </si>
  <si>
    <t>SK MODA VESTUARIO LTDA</t>
  </si>
  <si>
    <t>21597491</t>
  </si>
  <si>
    <t>MADO ADMINISTRACAO DE CONTRATOS E CUSTOS LTDA</t>
  </si>
  <si>
    <t>13704161</t>
  </si>
  <si>
    <t>FINOPLASTIC INDUSTRIA DE EMBALAGENS LTDA</t>
  </si>
  <si>
    <t>60877834</t>
  </si>
  <si>
    <t>SPARK COMERCIAL IMPORTACAO E EXPORTACAO EIRELI</t>
  </si>
  <si>
    <t>30704283</t>
  </si>
  <si>
    <t>SAPOPEMBA REPRESENTACAO E COMERCIO LTDA</t>
  </si>
  <si>
    <t>35554561</t>
  </si>
  <si>
    <t>JC ELOIM SERVICOS EMPRESARIAIS LTDA</t>
  </si>
  <si>
    <t>02481454</t>
  </si>
  <si>
    <t>M. F. BROGLIO COMERCIO DE MEDICAMENTOS LTDA</t>
  </si>
  <si>
    <t>50093442</t>
  </si>
  <si>
    <t>COMPRESSORES E EQUIPAMENTOS HIDRAULICOS PRIMAX LTDA</t>
  </si>
  <si>
    <t>04239429</t>
  </si>
  <si>
    <t>TEMA PRINCIPAL CONSTRUCOES PARTICIPACOES E ADMINISTRACAO S.A.</t>
  </si>
  <si>
    <t>09089370</t>
  </si>
  <si>
    <t>W ANDRADE CONSTRUTORA ENGENHARIA E SERVICOS LTDA</t>
  </si>
  <si>
    <t>24357773</t>
  </si>
  <si>
    <t>S T R LOCADORA DE VEICULOS LTDA</t>
  </si>
  <si>
    <t>08594031</t>
  </si>
  <si>
    <t>ARAUJO MONTEIRO SERVICOS ADMINISTRATIVOS LTDA</t>
  </si>
  <si>
    <t>24734562</t>
  </si>
  <si>
    <t>EXHITO COMERCIO DE MOBILIARIO PROMOCIONAL LOGISTICA E POSITIVACAO  LTDA</t>
  </si>
  <si>
    <t>20247694</t>
  </si>
  <si>
    <t>V&amp;F  |  Upsell — Oportunidades Consolidadas</t>
  </si>
  <si>
    <t>Tipo Oportunidade</t>
  </si>
  <si>
    <t>Valor Em Cobrança (R$)</t>
  </si>
  <si>
    <t>Valor Garantia (R$)</t>
  </si>
  <si>
    <t>Valor Total Exposto (R$)</t>
  </si>
  <si>
    <t>Qtd Aberto</t>
  </si>
  <si>
    <t>Receitas</t>
  </si>
  <si>
    <t>Observações</t>
  </si>
  <si>
    <t>🔷 Penhora</t>
  </si>
  <si>
    <t>IGREJA MUNDIAL DO PODER DE DEUS</t>
  </si>
  <si>
    <t>VIA SUL TRANSPORTES URBANOS LTDA.</t>
  </si>
  <si>
    <t>COLEPAV AMBIENTAL LTDA</t>
  </si>
  <si>
    <t>MUNICIPIO DE LUIS ANTONIO</t>
  </si>
  <si>
    <t>Receita da dívida ativa - PASEP | R D Ativa -Multa Isolada Compensação Previdenciária Indevida | R D Ativa - Glosa de Compensação Previdenciária</t>
  </si>
  <si>
    <t>CRUZEIRO PAPEIS INDUSTRIAIS LTDA</t>
  </si>
  <si>
    <t>CONVENCAO SAO PAULO INDUSTRIA DE BEBIDAS E CONEXOS LTDA</t>
  </si>
  <si>
    <t>CANAMOR AGRO  INDUSTRIAL E MERCANTIL SA.</t>
  </si>
  <si>
    <t>EMPRESA DE TRANSPORTES TURISMO CARAPICUIBA LTDA</t>
  </si>
  <si>
    <t>R D Ativa - Contribuição Previdenciária Segurados | R D Ativa - Contribuição Terceiros - Senat | R D Ativa - Contribuição Terceiros - Sest</t>
  </si>
  <si>
    <t>🔶 Depósito Judicial</t>
  </si>
  <si>
    <t>ENGEBRAN MONTAGENS ELETROMECANICAS LTDA</t>
  </si>
  <si>
    <t>I&amp;M PAPEIS E EMBALAGENS LTDA</t>
  </si>
  <si>
    <t>TELLEMAX CONSULTORIA EM TELEMARKETING LTDA</t>
  </si>
  <si>
    <t>J.A. OLIVEIRA ADMINISTRACAO DE BENS E PARTICIPACOES LTDA.</t>
  </si>
  <si>
    <t>🟩 Carta Fiança → SG</t>
  </si>
  <si>
    <t>NAYR INDUSTRIA COMERCIO E DISTRIBUICAO DE PRODUTOS LTDA</t>
  </si>
  <si>
    <t>M SERVICOS LTDA</t>
  </si>
  <si>
    <t>LARRUS INDUSTRIA E COMERCIO DE COSMETICOS LTDA.</t>
  </si>
  <si>
    <t>EMPRESA DE TRANSPORTES ANDORINHA SA</t>
  </si>
  <si>
    <t>🟠 Seg.Garantia + Novo</t>
  </si>
  <si>
    <t>ELEVADORES ATLAS SCHINDLER LTDA.</t>
  </si>
  <si>
    <t>FRIGOSUL  FRIGORIFICO SUL LTDA</t>
  </si>
  <si>
    <t>HOTELARIA ACCOR BRASIL SA</t>
  </si>
  <si>
    <t>TOKIO MOTORS COMERCIO DE VEICULOS E SERVICOS DE OFICINA LTDA.</t>
  </si>
  <si>
    <t>ZAMP S.A.</t>
  </si>
  <si>
    <t>Receita da dívida ativa - CIDE - Remessas ao exterior | Rec. dív. ativa - Ret. contrib. pagam. PJ a PJ de dir. priv. | R D Ativa - Multa Isolada</t>
  </si>
  <si>
    <t>BARRY CALLEBAUT BRASIL INDUSTRIA E COMERCIO DE PRODUTOS ALIMENTICIOS LTDA</t>
  </si>
  <si>
    <t>Receita da dívida ativa - PIS | Receita da dívida ativa - AFRMM | Receita da dívida ativa - Imposto de Importação</t>
  </si>
  <si>
    <t>LIBRA SERVICOS DE NAVEGACAO LTDA.</t>
  </si>
  <si>
    <t>SOROCABA REFRESCOS S.A.</t>
  </si>
  <si>
    <t>Receita da dívida ativa - IOF | IPI - Receita da dívida ativa | Receita da dívida ativa - COFINS</t>
  </si>
  <si>
    <t>RADIO E TELEVISAO BANDEIRANTES S.A.</t>
  </si>
  <si>
    <t>ARTHUR LUNDGREN TECIDOS S A CASAS PERNAMBUCANAS</t>
  </si>
  <si>
    <t>MARISA LOJAS S.A.</t>
  </si>
  <si>
    <t>WICKBOLD &amp; NOSSO PAO INDUSTRIAS ALIMENTICIAS LTDA</t>
  </si>
  <si>
    <t>R D Ativa - Contribuição Terceiros - Incra | R D ATIVA - CONTRIBUIÇÃO OUTRAS ENTIDADES/FUNDOS - SENAI | R D Ativa - Contribuição Terceiros - Sesi</t>
  </si>
  <si>
    <t>OVETRIL OLEOS VEGETAIS LTDA</t>
  </si>
  <si>
    <t>Receita da dívida ativa - CSLL | Receita da dívida ativa - COFINS | R D Ativa - Crédito Rural - Programa Espec Saneamento Ativos</t>
  </si>
  <si>
    <t>V&amp;F  |  Worklist Diária — Tarefas de Hoje</t>
  </si>
  <si>
    <t>🔴 FOLLOW-UPS ATRASADOS</t>
  </si>
  <si>
    <t>Responsável V&amp;F</t>
  </si>
  <si>
    <t>Último Contato</t>
  </si>
  <si>
    <t>Follow-up Previsto</t>
  </si>
  <si>
    <t>Dias Atrasado</t>
  </si>
  <si>
    <t>Contato (Nome)</t>
  </si>
  <si>
    <t>Contato (Cargo)</t>
  </si>
  <si>
    <t>Contato (Celular)</t>
  </si>
  <si>
    <t>🟡 FOLLOW-UPS PARA HOJE / ESTA SEMANA</t>
  </si>
  <si>
    <t>Dias até Vencer</t>
  </si>
  <si>
    <t>⚪ LEADS NO PIPELINE SEM NENHUM CONTATO</t>
  </si>
  <si>
    <t>Natureza Jurídica</t>
  </si>
  <si>
    <t>📋 PROPOSTAS ENVIADAS HÁ +7 DIAS SEM RETORNO</t>
  </si>
  <si>
    <t>Data Proposta</t>
  </si>
  <si>
    <t>Dias sem Retorno</t>
  </si>
  <si>
    <t>Prêmio Est. (R$)</t>
  </si>
  <si>
    <t>V&amp;F  |  Ranking &amp; Metas — Performance do Time</t>
  </si>
  <si>
    <t>👤 PERFORMANCE POR CORRETOR</t>
  </si>
  <si>
    <t>Corretor</t>
  </si>
  <si>
    <t>Leads Atribuídos</t>
  </si>
  <si>
    <t>Em Consulta</t>
  </si>
  <si>
    <t>Propostas</t>
  </si>
  <si>
    <t>Negociação</t>
  </si>
  <si>
    <t>Emissões (✅)</t>
  </si>
  <si>
    <t>Prêmio Pipeline (R$)</t>
  </si>
  <si>
    <t>Ana Fonseca</t>
  </si>
  <si>
    <t>🎯 META vs REALIZADO</t>
  </si>
  <si>
    <t>Meta Mensal (R$)</t>
  </si>
  <si>
    <t>Prêmio Emitido (R$)</t>
  </si>
  <si>
    <t>% Atingido</t>
  </si>
  <si>
    <t>📊 FUNIL DE CONVERSÃO</t>
  </si>
  <si>
    <t>% do Total Pipeline</t>
  </si>
  <si>
    <t>Conversão Estágio → Próximo</t>
  </si>
  <si>
    <t>PGFN | Seguro Garantia — Mapeamento de Oportunidades (Jan/2021–Dez/2025)</t>
  </si>
  <si>
    <t>CRITÉRIOS DE FILTRO</t>
  </si>
  <si>
    <t>Arquivo fonte</t>
  </si>
  <si>
    <t>SIDA_3 PGFN dez/2025</t>
  </si>
  <si>
    <t>12.164.922 inscrições brutas</t>
  </si>
  <si>
    <t>Faixa de valor por inscrição</t>
  </si>
  <si>
    <t>R$ 1M a R$ 50M</t>
  </si>
  <si>
    <t>Compatível com capacidade das seguradoras</t>
  </si>
  <si>
    <t>Período</t>
  </si>
  <si>
    <t>Jan/2021 a Dez/2025</t>
  </si>
  <si>
    <t>Picos: 2021, 2023 e 2024</t>
  </si>
  <si>
    <t>Tipo devedor</t>
  </si>
  <si>
    <t>Somente PRINCIPAL</t>
  </si>
  <si>
    <t>Exclui corresponsável e solidário</t>
  </si>
  <si>
    <t>Tipo pessoa</t>
  </si>
  <si>
    <t>Somente Pessoa Jurídica</t>
  </si>
  <si>
    <t>CNPJ</t>
  </si>
  <si>
    <t>Agrupado por CNPJ Raiz</t>
  </si>
  <si>
    <t>Filiais consolidadas na matriz</t>
  </si>
  <si>
    <t>Excluídos</t>
  </si>
  <si>
    <t>Falido, RJ, Liquidação, Encerrado</t>
  </si>
  <si>
    <t>Flag em nome do devedor</t>
  </si>
  <si>
    <t>RESULTADO DA EXTRAÇÃO</t>
  </si>
  <si>
    <t>Total inscrições filtradas</t>
  </si>
  <si>
    <t>29.431</t>
  </si>
  <si>
    <t>Empresas únicas (CNPJ raiz)</t>
  </si>
  <si>
    <t>10.646</t>
  </si>
  <si>
    <t>Valor total da base filtrada</t>
  </si>
  <si>
    <t>R$ 109.88B</t>
  </si>
  <si>
    <t>SEGMENTOS DE OPORTUNIDADE</t>
  </si>
  <si>
    <t>Empresas</t>
  </si>
  <si>
    <t>Valor em Aberto</t>
  </si>
  <si>
    <t>Descrição</t>
  </si>
  <si>
    <t>🟢 Greenfield — Em Cobrança s/ Garantia</t>
  </si>
  <si>
    <t>6,693</t>
  </si>
  <si>
    <t>R$ 47.71B</t>
  </si>
  <si>
    <t>Alvo primário — sem nenhuma garantia</t>
  </si>
  <si>
    <t xml:space="preserve">   ↳ Prioridade 🔴 ALTA</t>
  </si>
  <si>
    <t>1993</t>
  </si>
  <si>
    <t>R$ 5104M</t>
  </si>
  <si>
    <t>≤2 anos PGFN, ≤2 inscrições</t>
  </si>
  <si>
    <t xml:space="preserve">   ↳ Prioridade 🟡 MÉDIA</t>
  </si>
  <si>
    <t>2069</t>
  </si>
  <si>
    <t>R$ 9864M</t>
  </si>
  <si>
    <t>≤4 anos PGFN, ≤4 inscrições</t>
  </si>
  <si>
    <t xml:space="preserve">   ↳ Prioridade ⚪ NORMAL</t>
  </si>
  <si>
    <t>2631</t>
  </si>
  <si>
    <t>R$ 32742M</t>
  </si>
  <si>
    <t>Histórico mais longo</t>
  </si>
  <si>
    <t>🔵 Upsell — Penhora + Aberto</t>
  </si>
  <si>
    <t>8</t>
  </si>
  <si>
    <t>R$ 197M</t>
  </si>
  <si>
    <t>Já garantiram parte, têm novo aberto</t>
  </si>
  <si>
    <t>🔵 Upsell — Depósito + Aberto</t>
  </si>
  <si>
    <t>4</t>
  </si>
  <si>
    <t>R$ 204M</t>
  </si>
  <si>
    <t>Depósito judicial + novas sem garantia</t>
  </si>
  <si>
    <t>🟩 Upsell — Carta Fiança → Seg.Garantia</t>
  </si>
  <si>
    <t>5</t>
  </si>
  <si>
    <t>R$ 111M</t>
  </si>
  <si>
    <t>Migração: CF é mais caro e burocrático</t>
  </si>
  <si>
    <t>🟠 Upsell — Seg.Garantia + Novo Aberto</t>
  </si>
  <si>
    <t>14</t>
  </si>
  <si>
    <t>R$ 570M</t>
  </si>
  <si>
    <t>Já cliente de seguro garantia, ampliar</t>
  </si>
  <si>
    <t>DISTRIBUIÇÃO POR FAIXA (Greenfield)</t>
  </si>
  <si>
    <t>Valor Total</t>
  </si>
  <si>
    <t xml:space="preserve">  R$ 1-5M</t>
  </si>
  <si>
    <t>4997</t>
  </si>
  <si>
    <t>R$ 9468M</t>
  </si>
  <si>
    <t xml:space="preserve">  R$ 10-20M</t>
  </si>
  <si>
    <t>487</t>
  </si>
  <si>
    <t>R$ 6786M</t>
  </si>
  <si>
    <t xml:space="preserve">  R$ 20-30M</t>
  </si>
  <si>
    <t>163</t>
  </si>
  <si>
    <t>R$ 3912M</t>
  </si>
  <si>
    <t xml:space="preserve">  R$ 30-50M</t>
  </si>
  <si>
    <t>181</t>
  </si>
  <si>
    <t>R$ 6940M</t>
  </si>
  <si>
    <t xml:space="preserve">  R$ 5-10M</t>
  </si>
  <si>
    <t>698</t>
  </si>
  <si>
    <t>R$ 5026M</t>
  </si>
  <si>
    <t xml:space="preserve">  R$ 50M+</t>
  </si>
  <si>
    <t>167</t>
  </si>
  <si>
    <t>R$ 15578M</t>
  </si>
  <si>
    <t>SCORING — PESOS</t>
  </si>
  <si>
    <t>Peso</t>
  </si>
  <si>
    <t>Recência de entrada na PGFN</t>
  </si>
  <si>
    <t>40%</t>
  </si>
  <si>
    <t>Quanto mais recente, maior urgência</t>
  </si>
  <si>
    <t>Recência da última inscrição</t>
  </si>
  <si>
    <t>30%</t>
  </si>
  <si>
    <t>Dívida nova = janela de abordagem aberta</t>
  </si>
  <si>
    <t>Poucas inscrições (novato na litigância)</t>
  </si>
  <si>
    <t>20%</t>
  </si>
  <si>
    <t>1 inscrição = score máximo no item</t>
  </si>
  <si>
    <t>Ticket (valor consolidado)</t>
  </si>
  <si>
    <t>10%</t>
  </si>
  <si>
    <t>Normalizado pelo maior valor da base</t>
  </si>
  <si>
    <t>V&amp;F  |  Configurações do Sistema</t>
  </si>
  <si>
    <t>👥 CORRETORES</t>
  </si>
  <si>
    <t>Nome</t>
  </si>
  <si>
    <t>Ativo</t>
  </si>
  <si>
    <t>📊 TAXA DE REFERÊNCIA (ESTIMATIVA)</t>
  </si>
  <si>
    <t>Parâmetro</t>
  </si>
  <si>
    <t>Taxa Média de Referência (a.a.)</t>
  </si>
  <si>
    <t>Vigência Padrão (anos)</t>
  </si>
  <si>
    <t>Comissão / Receita V&amp;F (%)</t>
  </si>
  <si>
    <t>⚠️ Taxa real depende do tomador (análise de crédito). 0,75% é média de mercado para estimar pipeline.</t>
  </si>
  <si>
    <t>📅 REGRAS DE FOLLOW-UP</t>
  </si>
  <si>
    <t>Dias p/ Follow-up</t>
  </si>
  <si>
    <t>Ação</t>
  </si>
  <si>
    <t>Primeiro contato</t>
  </si>
  <si>
    <t>Cobrar retorno da seguradora</t>
  </si>
  <si>
    <t>Cobrar aceite do cliente</t>
  </si>
  <si>
    <t>Acompanhar negociação</t>
  </si>
  <si>
    <t>Pós-venda / renovação</t>
  </si>
  <si>
    <t>Reabordagem futura</t>
  </si>
  <si>
    <t>Sem follow-up</t>
  </si>
  <si>
    <t>💰 COMISSÕES</t>
  </si>
  <si>
    <t>% Comissão sobre Prêmio</t>
  </si>
  <si>
    <t>% Agenciamento</t>
  </si>
  <si>
    <t>Turn #</t>
  </si>
  <si>
    <t>Date</t>
  </si>
  <si>
    <t>User Request</t>
  </si>
  <si>
    <t>Action Taken</t>
  </si>
  <si>
    <t>Details</t>
  </si>
  <si>
    <t>Outcome</t>
  </si>
  <si>
    <t>User asked to add full CNPJ (with check digits) from the CNPJ Raiz column</t>
  </si>
  <si>
    <t>Created CNPJ Completo column with check digit calculation</t>
  </si>
  <si>
    <t>Added cols O (Base12), P (DV1), Q (DV2) as helpers + R (CNPJ Completo) with formatted output XX.XXX.XXX/XXXX-XX. Used Receita Federal mod-11 algorithm. Assumed /0001 (matriz). Helper cols O:Q grouped/collapsed. Formulas applied to all 6,693 rows.</t>
  </si>
  <si>
    <t>Column R now shows full CNPJ with check digits (e.g., 65.047.250/0001-22). Helper columns hidden via grouping.</t>
  </si>
  <si>
    <t>Criar campos para consulta à seguradora com 5 situações: Cadastrou, Fora da Política, SERASA, Outro Corretor, Inapta/Baixada</t>
  </si>
  <si>
    <t>Criou 4 colunas (S:V) com dropdown + fórmulas automáticas + formatação condicional</t>
  </si>
  <si>
    <t>Col S = dropdown com 5 opções (validação de dados). Cols T/U/V = fórmulas XLOOKUP que preenchem automaticamente conforme o status. Tabela de regras em AA:AD (agrupada/oculta). Formatação condicional: verde=Cadastrou/Aprovado, vermelho=Fora da Política/SERASA, amarelo=Outro Corretor, cinza=Inapta/Descarte. Quando 'Cadastrou', colunas Limite e Taxa ficam em branco para preenchimento manual.</t>
  </si>
  <si>
    <t>Colunas S:V prontas nas 6.693 linhas. Dropdown funcional, fórmulas auto-preenchendo, cores condicionais ativas. Testado com 5 cenários — OK.</t>
  </si>
  <si>
    <t>Perguntou como transformar a planilha em CRM e o que VBA faria</t>
  </si>
  <si>
    <t>Apresentou diagnóstico completo + proposta de 3 fases + plano detalhado da Fase 1</t>
  </si>
  <si>
    <t>Fase 1: Pipeline/Funil + Follow-up + Simulador de Prêmio + Dashboard. Fase 2: Unificação abas + Scoring. Fase 3: VBA/automação. Usuário escolheu Fase 1 completa. Plano apresentado aguardando confirmação para executar.</t>
  </si>
  <si>
    <t>Aguardando aprovação do plano para iniciar execução da Fase 1.</t>
  </si>
  <si>
    <t>Perguntou se pode conectar com ZoomInfo para enriquecer a base com contatos, capital social, e-mail, telefone</t>
  </si>
  <si>
    <t>Testou integração ZoomInfo: enrich_companies funciona (match por nome simplificado). Contatos: search funciona, mas enrich_contacts retorna erro de campo. AI Credits insuficientes para account/contact research.</t>
  </si>
  <si>
    <t>Teste: Ultrafarma (ZI ID 426445073) - FULL_MATCH com telefone, website, receita, funcionários. Wickbold e Pernambucanas também. Nomes simplificados (sem LTDA/SA) matcham melhor. Contatos: 8 executivos encontrados mas enrich bloqueado por 'Disallowed field'. AI Credits = 0. Enrich companies consome Bulk Credits (diferente de AI Credits).</t>
  </si>
  <si>
    <t>Enrich de empresas funcional. Enrich de contatos e AI research precisam de créditos adicionais no ZoomInfo. Apresentar diagnóstico ao usuário.</t>
  </si>
  <si>
    <t>Pediu para transformar o Excel num sistema completo de vendas</t>
  </si>
  <si>
    <t>Apresentou plano de 8 abas: Dashboard (turbinado), Painel de Controle, Greenfield (reorganizado), Upsell Consolidado, Worklist Diária, Ranking &amp; Metas, Config, Resumo Executivo</t>
  </si>
  <si>
    <t>Plano aprovado pelo usuário. Aguardando nomes dos corretores para preencher Config e dropdowns. ~25-30 operações estimadas.</t>
  </si>
  <si>
    <t>Aguardando nomes dos corretores para iniciar execução.</t>
  </si>
  <si>
    <t>Transformar o Excel num sistema completo. Corretores: Ana Fonseca e Rodrigo Vazquez.</t>
  </si>
  <si>
    <t>Construiu sistema com 8+ abas: 🔧 Painel, Dashboard, Greenfield, 🔵 Upsell Consolidado, 📋 Worklist, 📈 Ranking, ⚙️ Config + abas originais</t>
  </si>
  <si>
    <t>FASE 1: ⚙️ Config (corretores, taxas por faixa, regras follow-up, comissões). FASE 2: 🔵 Upsell Consolidado (31 empresas das 4 abas Penhora/Depósito/Carta Fiança/Seg.Garantia com dropdowns). FASE 3: 📋 Worklist Diária (4 seções FILTER dinâmico: atrasados, atenção, sem contato, propostas pendentes). FASE 4: 📈 Ranking (performance por corretor, meta vs realizado com status emoji, funil conversão). FASE 5: 🔧 Painel (6 KPI cards visuais + Top 10 oportunidades). FASE 6: Reordenação + cores das abas. FASE 7: Formatação final + freeze panes. Dropdowns de Responsável atualizados com nomes reais.</t>
  </si>
  <si>
    <t>Sistema operacional completo. Todas as fórmulas dinâmicas (FILTER, COUNTIFS, SUMIFS). Tudo atualiza em tempo real conforme preenchimento da Greenfield. Pronto para uso.</t>
  </si>
  <si>
    <t>Aplicar paleta V&amp;F (vermelho cereja, cinza chumbo, branco) em todo o sistema + valores em BRL</t>
  </si>
  <si>
    <t>Redesign completo de todas as abas com identidade visual V&amp;F. Corrigido formato BRL de RR$ para R$.</t>
  </si>
  <si>
    <t>Paleta: Cereja #8B0000, Cereja Médio #B22222, Chumbo #3C3C3C, Chumbo Light #5A5A5A, Cinza Claro #E8E8E8, Background #F5F5F5, Branco #FFFFFF. Aplicado em: 🔧 Painel (KPI cards com bordas, fundo cinza claro, headers cereja/chumbo), Dashboard (headers chumbo, seções cereja), Greenfield (blocos coloridos por função), Upsell, Worklist, Ranking, Config. Formato BRL: '"R$ "#,##0' e '"R$ "#,##0.00'. Tabs coloridas com cereja/chumbo.</t>
  </si>
  <si>
    <t>Sistema completo com identidade visual V&amp;F aplicada. Todos os valores monetários em R$ formatados corretamente.</t>
  </si>
  <si>
    <t>Perguntou sobre extensão Sales Anthropic e mencionou querer CRM proprietário V&amp;F</t>
  </si>
  <si>
    <t>Analisou extensão Sales (claude.com), explicou limitações (não conecta ao Excel), propôs workflow combinado, e apresentou roadmap de 4 níveis para CRM proprietário</t>
  </si>
  <si>
    <t>Extensão Sales: útil para account-research, call-prep, draft-outreach, call-summary. Não edita planilha. Conectores: HubSpot, Slack, ZoomInfo, etc. Usuário quer CRM proprietário, não depender de ferramentas externas. Roadmap: Nível 1 (planilha atual), Nível 2 (Power Automate), Nível 3 (VBA/macros), Nível 4 (App Web SaaS). Propôs 4 funcionalidades adicionais para Nível 1.</t>
  </si>
  <si>
    <t>Aguardando decisão: adicionar funcionalidades ao Nível 1 ou discutir evolução para Níveis 3/4.</t>
  </si>
  <si>
    <t>Reordenar por prioridade + potencial; corrigir lógica prêmio (vigência 5a × taxa anual × 30%); enriquecer via API pública; nota sobre Simples Nacional</t>
  </si>
  <si>
    <t>Reordenou 6.693 linhas (ALTA→MÉDIA→NORMAL, por Receita V&amp;F desc). Adicionou cols AF-AI (Taxa Ref, Prêmio Anual, Prêmio Apólice 5a, Receita V&amp;F 30%). Adicionou cols AJ-AN (Capital Social, Porte, Simples Nacional, Telefone, E-mail) vazias para enriquecimento. Dashboard atualizado com Receita V&amp;F Potencial.</t>
  </si>
  <si>
    <t>Lógica: Prêmio Apólice = Dívida × Taxa Anual × 5 anos (vigência). Receita V&amp;F = Prêmio × 30%. Sort: col auxiliar AJ (1=ALTA,2=MÉDIA,3=NORMAL) + AI desc, depois limpa. Renumerou col A. APIs públicas pesquisadas (BrasilAPI, OpenCNPJ, CNPJ.ws) — não é possível chamar de dentro do Excel. Colunas AJ-AN prontas para preenchimento manual ou via importação externa. Receita V&amp;F potencial total: R$642M. Prêmio total endereçável: R$2.14B. Simples Nacional: nota para regra de extração (excluir na fonte).</t>
  </si>
  <si>
    <t>Base reordenada. Top 1: MANTOVANI (R$568K receita V&amp;F em 5a). Colunas de enriquecimento criadas mas vazias — precisa de ferramenta externa para consultar API.</t>
  </si>
  <si>
    <t>Corrigir: taxa depende do tomador (crédito), não do valor da dívida. Remover tabela de taxas por faixa.</t>
  </si>
  <si>
    <t>Substituiu tabela de taxas por faixa por taxa média de referência única (0,75% a.a.) editável na Config. Fórmulas: se taxa real preenchida em AC usa ela, senão usa referência. Reordenou novamente.</t>
  </si>
  <si>
    <t>Config: removida tabela A9:C15 (6 faixas). Criada seção com Taxa Média Ref (0,75%), Vigência (5a), Comissão (30%) + nota explicativa. Fórmula AF4: =IF(AC4&gt;0,AC4,Config!$B$10). Lógica: Prêmio Anual = Dívida × Taxa. Prêmio Apólice = Anual × 5a. Receita V&amp;F = Apólice × 30%. Re-sorted e renumerado.</t>
  </si>
  <si>
    <t>Top 1: MANTOVANI R$853K receita V&amp;F (5a). Taxa é placeholder até consultar a Cia — quando preencher AC (taxa real), o cálculo atualiza automaticamente.</t>
  </si>
  <si>
    <t>Perguntou qual era a coluna entre Porte e Telefone</t>
  </si>
  <si>
    <t>Identificou: era 'Simples Nacional' (AL3), que o usuário apagou. Perguntou se quer restaurar.</t>
  </si>
  <si>
    <t>Coluna AL3 originalmente = 'Simples Nacional'. Usuário limpou o header. Colunas AJ-AN: Capital Social, Porte, [vazio], Telefone, E-mail. Usuário também testou preenchimento manual na linha 4 (MANTOVANI): S4=Cadastrou, T4=100M, U4=0.35%, W4=Consulta Cia, X4=Rodrigo, Y4=data, AJ4=150M, AK4=Grande, AM4=email, AN4=telefone.</t>
  </si>
  <si>
    <t>Aguardando decisão: restaurar 'Simples Nacional' ou trocar por outro campo.</t>
  </si>
  <si>
    <t>Restaurar 'Simples Nacional' e proteger células que não podem ser alteradas</t>
  </si>
  <si>
    <t>Restaurou header AL3. Protegeu todas as abas: Greenfield (dados-fonte + fórmulas bloqueados, campos de input liberados), Dashboard/Worklist/Ranking/Painel (100% bloqueados), Config (só parâmetros editáveis liberados), Upsell (pipeline/responsável/obs liberados). Adicionou ✏️ nos headers editáveis + legenda.</t>
  </si>
  <si>
    <t>BLOQUEADO: A-N (PGFN), O-R (CNPJ fórmulas), V (fórmula), AA-AB (fórmulas), AD (fórmula), AF-AI (fórmulas). EDITÁVEL: S (Situação Cia), T-U (Limite/Taxa), W (Pipeline), X (Responsável), Y-Z (Datas), AC (Taxa Real), AE (Obs), AJ-AN (Enriquecimento). Headers ✏️ indicam campos editáveis. Proteção permite filtro e sort. Nota: Z4 tem data inválida '26/23/2006' digitada no teste do usuário, causando #VALOR! em AA4.</t>
  </si>
  <si>
    <t>Todas as abas protegidas. Campos editáveis marcados com ✏️. Proteção permite AutoFilter e Sort.</t>
  </si>
  <si>
    <t>25/03/2026</t>
  </si>
  <si>
    <t>Validação de dados: datas, Simples Nacional dropdown, separação Responsável V&amp;F vs Contato Empresa, validação Taxa/Capital/Porte</t>
  </si>
  <si>
    <t>Adicionou validações de data (Y,Z), dropdown Sim/Não (AL), dropdown Porte (AK), validação numérica (AC,AJ). Criou 3 colunas de contato empresa (AO-AQ). Atualizou Worklist com novas colunas.</t>
  </si>
  <si>
    <t>Validação bloqueia datas inválidas (range 2020-2030), formato DD/MM/AAAA. Simples Nacional com formatação condicional (Sim=vermelho, Não=verde). Responsável V&amp;F (X) separado de Contato na Empresa (AO-AQ: Nome, Cargo, Celular). Lookup table movida para BA:BD.</t>
  </si>
  <si>
    <t>Validações ativas em todas as 6.693 linhas. Worklist atualizada com colunas de contato. Proteção re-aplicada com AO:AQ desbloqueadas.</t>
  </si>
  <si>
    <t>Dias s/ Contato mostrando -6 (data futura). Pediu correção das validações de data.</t>
  </si>
  <si>
    <t>Atualizou validação: Y=Último Contato máx=TODAY(), Z=Follow-up mín=TODAY(). Fórmula AA mostra '⚠️ Data futura' se negativo. Limpou dados de teste.</t>
  </si>
  <si>
    <t>Y: date between 2020 e TODAY(). Z: date &gt;= TODAY(). AA: =IF(TODAY()-Y4&lt;0,"⚠️ Data futura",INT(TODAY()-Y4)). Regras lógicas: não pode registrar contato futuro, não pode agendar follow-up no passado.</t>
  </si>
  <si>
    <t>Validações impedem erros de preenchimento. Dados de teste limpos. Proteção re-aplicada.</t>
  </si>
  <si>
    <t>31/03/2026</t>
  </si>
  <si>
    <t>Pediu para consultar os 20 CNPJs de R20:R39 no site casadosdados.com.br para obter capital social, sócio administrador/presidente, e-mail e telefone</t>
  </si>
  <si>
    <t>Leitura dos 20 CNPJs + múltiplas buscas web no casadosdados.com.br tentando extrair dados detalhados</t>
  </si>
  <si>
    <t>Site casadosdados.com.br usa proteção Cloudflare/JavaScript que impede scraping. Buscas retornaram apenas títulos das páginas, sem dados detalhados (capital social, sócios, e-mail, telefone). Não é possível acessar o conteúdo dinâmico das páginas individuais de CNPJ via ferramenta de busca web.</t>
  </si>
  <si>
    <t>NÃO FOI POSSÍVEL completar a tarefa. Limitação técnica: o site renderiza dados via JavaScript e bloqueia acesso automatizado. Sugeridas alternativas ao usuário.</t>
  </si>
  <si>
    <t>Upsell — Penhora: Empresas com Penhora Constituída + Inscrições Ainda em Cobrança</t>
  </si>
  <si>
    <t>Valor Penhora (R$)</t>
  </si>
  <si>
    <t>Qtd Penhora</t>
  </si>
  <si>
    <t>02415583</t>
  </si>
  <si>
    <t>04828667</t>
  </si>
  <si>
    <t>12162177</t>
  </si>
  <si>
    <t>45368016</t>
  </si>
  <si>
    <t>48410211</t>
  </si>
  <si>
    <t>56199714</t>
  </si>
  <si>
    <t>57017436</t>
  </si>
  <si>
    <t>73056459</t>
  </si>
  <si>
    <t>Upsell — Depósito Judicial: Empresas com Depósito + Inscrições Ainda em Cobrança</t>
  </si>
  <si>
    <t>02102665</t>
  </si>
  <si>
    <t>07277575</t>
  </si>
  <si>
    <t>11210087</t>
  </si>
  <si>
    <t>61201034</t>
  </si>
  <si>
    <t>Upsell — Carta Fiança: Migração para Seguro Garantia (menor custo, melhor cobertura)</t>
  </si>
  <si>
    <t>02582267</t>
  </si>
  <si>
    <t>08262343</t>
  </si>
  <si>
    <t>43606714</t>
  </si>
  <si>
    <t>55334262</t>
  </si>
  <si>
    <t>Upsell — Já têm Seguro Garantia + Inscrições Novas em Aberto (expansão de apólice)</t>
  </si>
  <si>
    <t>00028986</t>
  </si>
  <si>
    <t>02591772</t>
  </si>
  <si>
    <t>09967852</t>
  </si>
  <si>
    <t>11286404</t>
  </si>
  <si>
    <t>13574594</t>
  </si>
  <si>
    <t>33163908</t>
  </si>
  <si>
    <t>42581413</t>
  </si>
  <si>
    <t>45913696</t>
  </si>
  <si>
    <t>60509239</t>
  </si>
  <si>
    <t>61099834</t>
  </si>
  <si>
    <t>61189288</t>
  </si>
  <si>
    <t>62691043</t>
  </si>
  <si>
    <t>84591064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</si>
</sst>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📅 &quot;dddd&quot;, &quot;dd&quot; de &quot;mmmm&quot; de &quot;yyyy"/>
    <numFmt numFmtId="165" formatCode="&quot;R$ &quot;#,##0"/>
    <numFmt numFmtId="166" formatCode="_-&quot;R$&quot;\ * #,##0.00_-;\-&quot;R$&quot;\ * #,##0.00_-;_-&quot;R$&quot;\ * &quot;-&quot;??_-;_-@"/>
    <numFmt numFmtId="167" formatCode="&quot;R$ &quot;#,##0.00"/>
    <numFmt numFmtId="168" formatCode="0.0%"/>
    <numFmt numFmtId="169" formatCode="0.0"/>
    <numFmt numFmtId="170" formatCode="&quot;Atualizado em: &quot;dd/mm/yyyy"/>
  </numFmts>
  <fonts count="45">
    <font>
      <sz val="11.0"/>
      <color theme="1"/>
      <name val="Calibri"/>
      <scheme val="minor"/>
    </font>
    <font>
      <b/>
      <sz val="15.0"/>
      <color rgb="FFFFFFFF"/>
      <name val="Calibri"/>
    </font>
    <font>
      <i/>
      <sz val="9.0"/>
      <color rgb="FFAAAAAA"/>
      <name val="Calibri"/>
    </font>
    <font>
      <sz val="11.0"/>
      <color theme="1"/>
      <name val="Calibri"/>
    </font>
    <font>
      <b/>
      <sz val="11.0"/>
      <color rgb="FF8B0000"/>
      <name val="Calibri"/>
    </font>
    <font>
      <b/>
      <sz val="9.0"/>
      <color rgb="FFFFFFFF"/>
      <name val="Calibri"/>
    </font>
    <font>
      <sz val="11.0"/>
      <color rgb="FFFFFFFF"/>
      <name val="Calibri"/>
    </font>
    <font>
      <b/>
      <sz val="22.0"/>
      <color rgb="FF3C3C3C"/>
      <name val="Calibri"/>
    </font>
    <font>
      <sz val="9.0"/>
      <color rgb="FF999999"/>
      <name val="Calibri"/>
    </font>
    <font>
      <b/>
      <sz val="22.0"/>
      <color rgb="FF8B0000"/>
      <name val="Calibri"/>
    </font>
    <font>
      <b/>
      <sz val="22.0"/>
      <color rgb="FFB22222"/>
      <name val="Calibri"/>
    </font>
    <font>
      <sz val="8.0"/>
      <color rgb="FF999999"/>
      <name val="Calibri"/>
    </font>
    <font>
      <b/>
      <sz val="9.0"/>
      <color rgb="FFB22222"/>
      <name val="Calibri"/>
    </font>
    <font>
      <b/>
      <sz val="9.0"/>
      <color rgb="FF3C3C3C"/>
      <name val="Calibri"/>
    </font>
    <font>
      <sz val="11.0"/>
      <color rgb="FF3C3C3C"/>
      <name val="Calibri"/>
    </font>
    <font>
      <b/>
      <sz val="22.0"/>
      <color rgb="FF5A5A5A"/>
      <name val="Calibri"/>
    </font>
    <font>
      <sz val="9.0"/>
      <color theme="1"/>
      <name val="Calibri"/>
    </font>
    <font>
      <b/>
      <sz val="14.0"/>
      <color rgb="FFFFFFFF"/>
      <name val="Calibri"/>
    </font>
    <font/>
    <font>
      <i/>
      <sz val="10.0"/>
      <color rgb="FFAAAAAA"/>
      <name val="Calibri"/>
    </font>
    <font>
      <b/>
      <sz val="11.0"/>
      <color rgb="FF3C3C3C"/>
      <name val="Calibri"/>
    </font>
    <font>
      <b/>
      <sz val="11.0"/>
      <color rgb="FFFFFFFF"/>
      <name val="Calibri"/>
    </font>
    <font>
      <sz val="11.0"/>
      <color rgb="FF006100"/>
      <name val="Calibri"/>
    </font>
    <font>
      <sz val="11.0"/>
      <color rgb="FF9C5700"/>
      <name val="Calibri"/>
    </font>
    <font>
      <sz val="11.0"/>
      <color rgb="FF9C0006"/>
      <name val="Calibri"/>
    </font>
    <font>
      <sz val="11.0"/>
      <color rgb="FF808080"/>
      <name val="Calibri"/>
    </font>
    <font>
      <b/>
      <sz val="11.0"/>
      <color theme="1"/>
      <name val="Calibri"/>
    </font>
    <font>
      <b/>
      <sz val="12.0"/>
      <color rgb="FFFFFFFF"/>
      <name val="Arial"/>
    </font>
    <font>
      <sz val="10.0"/>
      <color theme="1"/>
      <name val="Arial"/>
    </font>
    <font>
      <color theme="1"/>
      <name val="Calibri"/>
      <scheme val="minor"/>
    </font>
    <font>
      <i/>
      <sz val="8.0"/>
      <color rgb="FFAAAAAA"/>
      <name val="Arial"/>
    </font>
    <font>
      <i/>
      <sz val="8.0"/>
      <color rgb="FF808080"/>
      <name val="Calibri"/>
    </font>
    <font>
      <b/>
      <sz val="9.0"/>
      <color rgb="FFFFFFFF"/>
      <name val="Arial"/>
    </font>
    <font>
      <b/>
      <sz val="9.0"/>
      <color rgb="FF3C3C3C"/>
      <name val="Arial"/>
    </font>
    <font>
      <sz val="9.0"/>
      <color rgb="FF1F1F1F"/>
      <name val="Arial"/>
    </font>
    <font>
      <u/>
      <sz val="11.0"/>
      <color theme="10"/>
      <name val="Calibri"/>
    </font>
    <font>
      <b/>
      <sz val="13.0"/>
      <color rgb="FFFFFFFF"/>
      <name val="Calibri"/>
    </font>
    <font>
      <i/>
      <sz val="11.0"/>
      <color rgb="FFAAAAAA"/>
      <name val="Calibri"/>
    </font>
    <font>
      <b/>
      <sz val="12.0"/>
      <color rgb="FF8B0000"/>
      <name val="Calibri"/>
    </font>
    <font>
      <b/>
      <sz val="12.0"/>
      <color rgb="FF3C3C3C"/>
      <name val="Calibri"/>
    </font>
    <font>
      <b/>
      <sz val="13.0"/>
      <color rgb="FFFFFFFF"/>
      <name val="Arial"/>
    </font>
    <font>
      <sz val="11.0"/>
      <color rgb="FF0000FF"/>
      <name val="Calibri"/>
    </font>
    <font>
      <b/>
      <sz val="11.0"/>
      <color rgb="FF0000FF"/>
      <name val="Calibri"/>
    </font>
    <font>
      <sz val="8.0"/>
      <color theme="1"/>
      <name val="Calibri"/>
    </font>
    <font>
      <b/>
      <sz val="11.0"/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8B0000"/>
        <bgColor rgb="FF8B0000"/>
      </patternFill>
    </fill>
    <fill>
      <patternFill patternType="solid">
        <fgColor rgb="FF3C3C3C"/>
        <bgColor rgb="FF3C3C3C"/>
      </patternFill>
    </fill>
    <fill>
      <patternFill patternType="solid">
        <fgColor rgb="FFF5F5F5"/>
        <bgColor rgb="FFF5F5F5"/>
      </patternFill>
    </fill>
    <fill>
      <patternFill patternType="solid">
        <fgColor rgb="FFB22222"/>
        <bgColor rgb="FFB22222"/>
      </patternFill>
    </fill>
    <fill>
      <patternFill patternType="solid">
        <fgColor rgb="FFFFFFFF"/>
        <bgColor rgb="FFFFFFFF"/>
      </patternFill>
    </fill>
    <fill>
      <patternFill patternType="solid">
        <fgColor rgb="FF5A5A5A"/>
        <bgColor rgb="FF5A5A5A"/>
      </patternFill>
    </fill>
    <fill>
      <patternFill patternType="solid">
        <fgColor rgb="FFE8E8E8"/>
        <bgColor rgb="FFE8E8E8"/>
      </patternFill>
    </fill>
    <fill>
      <patternFill patternType="solid">
        <fgColor rgb="FFF0F0F0"/>
        <bgColor rgb="FFF0F0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595959"/>
        <bgColor rgb="FF595959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  <fill>
      <patternFill patternType="solid">
        <fgColor rgb="FFEAD1FB"/>
        <bgColor rgb="FFEAD1FB"/>
      </patternFill>
    </fill>
    <fill>
      <patternFill patternType="solid">
        <fgColor rgb="FFDDEEFF"/>
        <bgColor rgb="FFDDEEFF"/>
      </patternFill>
    </fill>
    <fill>
      <patternFill patternType="solid">
        <fgColor rgb="FF375623"/>
        <bgColor rgb="FF375623"/>
      </patternFill>
    </fill>
    <fill>
      <patternFill patternType="solid">
        <fgColor rgb="FFC55A11"/>
        <bgColor rgb="FFC55A11"/>
      </patternFill>
    </fill>
    <fill>
      <patternFill patternType="solid">
        <fgColor rgb="FFFCE4D6"/>
        <bgColor rgb="FFFCE4D6"/>
      </patternFill>
    </fill>
  </fills>
  <borders count="13">
    <border/>
    <border>
      <left/>
      <right/>
      <top/>
      <bottom/>
    </border>
    <border>
      <left style="thin">
        <color rgb="FFE8E8E8"/>
      </left>
      <right/>
      <top style="thin">
        <color rgb="FFE8E8E8"/>
      </top>
      <bottom/>
    </border>
    <border>
      <left/>
      <right style="thin">
        <color rgb="FFE8E8E8"/>
      </right>
      <top style="thin">
        <color rgb="FFE8E8E8"/>
      </top>
      <bottom/>
    </border>
    <border>
      <left style="thin">
        <color rgb="FFE8E8E8"/>
      </left>
      <right/>
      <top/>
      <bottom/>
    </border>
    <border>
      <left/>
      <right style="thin">
        <color rgb="FFE8E8E8"/>
      </right>
      <top/>
      <bottom/>
    </border>
    <border>
      <left style="thin">
        <color rgb="FFE8E8E8"/>
      </left>
      <right/>
      <top/>
      <bottom style="thin">
        <color rgb="FFE8E8E8"/>
      </bottom>
    </border>
    <border>
      <left/>
      <right style="thin">
        <color rgb="FFE8E8E8"/>
      </right>
      <top/>
      <bottom style="thin">
        <color rgb="FFE8E8E8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/>
      <bottom/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164" xfId="0" applyBorder="1" applyFill="1" applyFont="1" applyNumberFormat="1"/>
    <xf borderId="1" fillId="3" fontId="3" numFmtId="0" xfId="0" applyBorder="1" applyFont="1"/>
    <xf borderId="1" fillId="4" fontId="3" numFmtId="0" xfId="0" applyBorder="1" applyFill="1" applyFont="1"/>
    <xf borderId="1" fillId="4" fontId="4" numFmtId="0" xfId="0" applyBorder="1" applyFont="1"/>
    <xf borderId="2" fillId="3" fontId="5" numFmtId="0" xfId="0" applyAlignment="1" applyBorder="1" applyFont="1">
      <alignment horizontal="center"/>
    </xf>
    <xf borderId="3" fillId="3" fontId="6" numFmtId="0" xfId="0" applyBorder="1" applyFont="1"/>
    <xf borderId="2" fillId="2" fontId="5" numFmtId="0" xfId="0" applyAlignment="1" applyBorder="1" applyFont="1">
      <alignment horizontal="center"/>
    </xf>
    <xf borderId="3" fillId="2" fontId="6" numFmtId="0" xfId="0" applyBorder="1" applyFont="1"/>
    <xf borderId="2" fillId="5" fontId="5" numFmtId="0" xfId="0" applyAlignment="1" applyBorder="1" applyFill="1" applyFont="1">
      <alignment horizontal="center"/>
    </xf>
    <xf borderId="3" fillId="5" fontId="6" numFmtId="0" xfId="0" applyBorder="1" applyFont="1"/>
    <xf borderId="4" fillId="6" fontId="7" numFmtId="0" xfId="0" applyAlignment="1" applyBorder="1" applyFill="1" applyFont="1">
      <alignment horizontal="center"/>
    </xf>
    <xf borderId="5" fillId="6" fontId="8" numFmtId="0" xfId="0" applyAlignment="1" applyBorder="1" applyFont="1">
      <alignment horizontal="center"/>
    </xf>
    <xf borderId="4" fillId="6" fontId="9" numFmtId="0" xfId="0" applyAlignment="1" applyBorder="1" applyFont="1">
      <alignment horizontal="center"/>
    </xf>
    <xf borderId="4" fillId="6" fontId="10" numFmtId="0" xfId="0" applyAlignment="1" applyBorder="1" applyFont="1">
      <alignment horizontal="center"/>
    </xf>
    <xf borderId="6" fillId="6" fontId="11" numFmtId="165" xfId="0" applyAlignment="1" applyBorder="1" applyFont="1" applyNumberFormat="1">
      <alignment horizontal="center"/>
    </xf>
    <xf borderId="7" fillId="6" fontId="11" numFmtId="0" xfId="0" applyAlignment="1" applyBorder="1" applyFont="1">
      <alignment horizontal="center"/>
    </xf>
    <xf borderId="6" fillId="6" fontId="12" numFmtId="0" xfId="0" applyAlignment="1" applyBorder="1" applyFont="1">
      <alignment horizontal="center"/>
    </xf>
    <xf borderId="2" fillId="7" fontId="5" numFmtId="0" xfId="0" applyAlignment="1" applyBorder="1" applyFill="1" applyFont="1">
      <alignment horizontal="center"/>
    </xf>
    <xf borderId="3" fillId="7" fontId="6" numFmtId="0" xfId="0" applyBorder="1" applyFont="1"/>
    <xf borderId="2" fillId="8" fontId="13" numFmtId="0" xfId="0" applyAlignment="1" applyBorder="1" applyFill="1" applyFont="1">
      <alignment horizontal="center"/>
    </xf>
    <xf borderId="3" fillId="8" fontId="14" numFmtId="0" xfId="0" applyBorder="1" applyFont="1"/>
    <xf borderId="5" fillId="6" fontId="8" numFmtId="165" xfId="0" applyAlignment="1" applyBorder="1" applyFont="1" applyNumberFormat="1">
      <alignment horizontal="center"/>
    </xf>
    <xf borderId="4" fillId="6" fontId="15" numFmtId="0" xfId="0" applyAlignment="1" applyBorder="1" applyFont="1">
      <alignment horizontal="center"/>
    </xf>
    <xf borderId="6" fillId="6" fontId="13" numFmtId="0" xfId="0" applyAlignment="1" applyBorder="1" applyFont="1">
      <alignment horizontal="center"/>
    </xf>
    <xf borderId="6" fillId="6" fontId="11" numFmtId="0" xfId="0" applyAlignment="1" applyBorder="1" applyFont="1">
      <alignment horizontal="center"/>
    </xf>
    <xf borderId="7" fillId="6" fontId="11" numFmtId="0" xfId="0" applyBorder="1" applyFont="1"/>
    <xf borderId="1" fillId="3" fontId="5" numFmtId="0" xfId="0" applyBorder="1" applyFont="1"/>
    <xf borderId="1" fillId="3" fontId="5" numFmtId="0" xfId="0" applyAlignment="1" applyBorder="1" applyFont="1">
      <alignment horizontal="center"/>
    </xf>
    <xf borderId="1" fillId="6" fontId="16" numFmtId="0" xfId="0" applyBorder="1" applyFont="1"/>
    <xf borderId="0" fillId="0" fontId="16" numFmtId="166" xfId="0" applyFont="1" applyNumberFormat="1"/>
    <xf borderId="1" fillId="6" fontId="16" numFmtId="167" xfId="0" applyBorder="1" applyFont="1" applyNumberFormat="1"/>
    <xf borderId="1" fillId="9" fontId="16" numFmtId="0" xfId="0" applyBorder="1" applyFill="1" applyFont="1"/>
    <xf borderId="1" fillId="9" fontId="16" numFmtId="167" xfId="0" applyBorder="1" applyFont="1" applyNumberFormat="1"/>
    <xf borderId="1" fillId="4" fontId="16" numFmtId="0" xfId="0" applyBorder="1" applyFont="1"/>
    <xf borderId="0" fillId="0" fontId="16" numFmtId="0" xfId="0" applyFont="1"/>
    <xf borderId="8" fillId="2" fontId="17" numFmtId="0" xfId="0" applyBorder="1" applyFont="1"/>
    <xf borderId="9" fillId="0" fontId="18" numFmtId="0" xfId="0" applyBorder="1" applyFont="1"/>
    <xf borderId="10" fillId="0" fontId="18" numFmtId="0" xfId="0" applyBorder="1" applyFont="1"/>
    <xf borderId="1" fillId="3" fontId="19" numFmtId="0" xfId="0" applyBorder="1" applyFont="1"/>
    <xf borderId="1" fillId="8" fontId="20" numFmtId="0" xfId="0" applyBorder="1" applyFont="1"/>
    <xf borderId="1" fillId="6" fontId="14" numFmtId="0" xfId="0" applyBorder="1" applyFont="1"/>
    <xf borderId="1" fillId="6" fontId="14" numFmtId="168" xfId="0" applyBorder="1" applyFont="1" applyNumberFormat="1"/>
    <xf borderId="1" fillId="6" fontId="14" numFmtId="165" xfId="0" applyBorder="1" applyFont="1" applyNumberFormat="1"/>
    <xf borderId="1" fillId="3" fontId="21" numFmtId="0" xfId="0" applyBorder="1" applyFont="1"/>
    <xf borderId="1" fillId="3" fontId="21" numFmtId="0" xfId="0" applyAlignment="1" applyBorder="1" applyFont="1">
      <alignment horizontal="center"/>
    </xf>
    <xf borderId="1" fillId="4" fontId="22" numFmtId="0" xfId="0" applyBorder="1" applyFont="1"/>
    <xf borderId="1" fillId="6" fontId="3" numFmtId="0" xfId="0" applyBorder="1" applyFont="1"/>
    <xf borderId="1" fillId="6" fontId="3" numFmtId="168" xfId="0" applyBorder="1" applyFont="1" applyNumberFormat="1"/>
    <xf borderId="1" fillId="9" fontId="14" numFmtId="0" xfId="0" applyBorder="1" applyFont="1"/>
    <xf borderId="1" fillId="9" fontId="14" numFmtId="165" xfId="0" applyBorder="1" applyFont="1" applyNumberFormat="1"/>
    <xf borderId="1" fillId="4" fontId="23" numFmtId="0" xfId="0" applyBorder="1" applyFont="1"/>
    <xf borderId="1" fillId="9" fontId="3" numFmtId="0" xfId="0" applyBorder="1" applyFont="1"/>
    <xf borderId="1" fillId="9" fontId="3" numFmtId="168" xfId="0" applyBorder="1" applyFont="1" applyNumberFormat="1"/>
    <xf borderId="1" fillId="4" fontId="24" numFmtId="0" xfId="0" applyBorder="1" applyFont="1"/>
    <xf borderId="1" fillId="4" fontId="25" numFmtId="0" xfId="0" applyBorder="1" applyFont="1"/>
    <xf borderId="1" fillId="4" fontId="26" numFmtId="0" xfId="0" applyBorder="1" applyFont="1"/>
    <xf borderId="1" fillId="4" fontId="3" numFmtId="165" xfId="0" applyBorder="1" applyFont="1" applyNumberFormat="1"/>
    <xf borderId="1" fillId="6" fontId="20" numFmtId="0" xfId="0" applyBorder="1" applyFont="1"/>
    <xf borderId="1" fillId="9" fontId="20" numFmtId="0" xfId="0" applyBorder="1" applyFont="1"/>
    <xf borderId="1" fillId="9" fontId="20" numFmtId="165" xfId="0" applyBorder="1" applyFont="1" applyNumberFormat="1"/>
    <xf borderId="8" fillId="2" fontId="27" numFmtId="0" xfId="0" applyAlignment="1" applyBorder="1" applyFont="1">
      <alignment horizontal="center" vertical="center"/>
    </xf>
    <xf borderId="1" fillId="2" fontId="3" numFmtId="0" xfId="0" applyBorder="1" applyFont="1"/>
    <xf borderId="0" fillId="0" fontId="28" numFmtId="166" xfId="0" applyFont="1" applyNumberFormat="1"/>
    <xf borderId="0" fillId="0" fontId="29" numFmtId="0" xfId="0" applyFont="1"/>
    <xf borderId="8" fillId="3" fontId="30" numFmtId="0" xfId="0" applyAlignment="1" applyBorder="1" applyFont="1">
      <alignment horizontal="center" vertical="center"/>
    </xf>
    <xf borderId="1" fillId="3" fontId="31" numFmtId="0" xfId="0" applyBorder="1" applyFont="1"/>
    <xf borderId="11" fillId="3" fontId="32" numFmtId="0" xfId="0" applyAlignment="1" applyBorder="1" applyFont="1">
      <alignment horizontal="center" shrinkToFit="0" vertical="center" wrapText="1"/>
    </xf>
    <xf borderId="11" fillId="7" fontId="32" numFmtId="0" xfId="0" applyAlignment="1" applyBorder="1" applyFont="1">
      <alignment horizontal="center" shrinkToFit="0" vertical="center" wrapText="1"/>
    </xf>
    <xf borderId="12" fillId="8" fontId="33" numFmtId="0" xfId="0" applyAlignment="1" applyBorder="1" applyFont="1">
      <alignment horizontal="center" shrinkToFit="0" vertical="center" wrapText="1"/>
    </xf>
    <xf borderId="12" fillId="2" fontId="32" numFmtId="0" xfId="0" applyAlignment="1" applyBorder="1" applyFont="1">
      <alignment horizontal="center" shrinkToFit="0" vertical="center" wrapText="1"/>
    </xf>
    <xf borderId="12" fillId="5" fontId="32" numFmtId="0" xfId="0" applyAlignment="1" applyBorder="1" applyFont="1">
      <alignment horizontal="center" shrinkToFit="0" vertical="center" wrapText="1"/>
    </xf>
    <xf borderId="12" fillId="3" fontId="32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/>
    </xf>
    <xf borderId="0" fillId="0" fontId="28" numFmtId="166" xfId="0" applyAlignment="1" applyFont="1" applyNumberFormat="1">
      <alignment horizontal="center"/>
    </xf>
    <xf borderId="1" fillId="7" fontId="5" numFmtId="0" xfId="0" applyAlignment="1" applyBorder="1" applyFont="1">
      <alignment horizontal="center"/>
    </xf>
    <xf borderId="1" fillId="5" fontId="5" numFmtId="0" xfId="0" applyAlignment="1" applyBorder="1" applyFont="1">
      <alignment horizontal="center"/>
    </xf>
    <xf borderId="11" fillId="10" fontId="34" numFmtId="0" xfId="0" applyAlignment="1" applyBorder="1" applyFill="1" applyFont="1">
      <alignment horizontal="left" vertical="center"/>
    </xf>
    <xf borderId="11" fillId="10" fontId="34" numFmtId="0" xfId="0" applyAlignment="1" applyBorder="1" applyFont="1">
      <alignment horizontal="left" shrinkToFit="0" vertical="center" wrapText="1"/>
    </xf>
    <xf borderId="11" fillId="10" fontId="34" numFmtId="2" xfId="0" applyAlignment="1" applyBorder="1" applyFont="1" applyNumberFormat="1">
      <alignment horizontal="left" vertical="center"/>
    </xf>
    <xf borderId="11" fillId="10" fontId="34" numFmtId="167" xfId="0" applyAlignment="1" applyBorder="1" applyFont="1" applyNumberFormat="1">
      <alignment horizontal="left" vertical="center"/>
    </xf>
    <xf borderId="11" fillId="10" fontId="34" numFmtId="169" xfId="0" applyAlignment="1" applyBorder="1" applyFont="1" applyNumberFormat="1">
      <alignment horizontal="left" vertical="center"/>
    </xf>
    <xf borderId="0" fillId="0" fontId="3" numFmtId="0" xfId="0" applyFont="1"/>
    <xf borderId="0" fillId="0" fontId="3" numFmtId="14" xfId="0" applyFont="1" applyNumberFormat="1"/>
    <xf borderId="0" fillId="0" fontId="3" numFmtId="10" xfId="0" applyFont="1" applyNumberFormat="1"/>
    <xf borderId="0" fillId="0" fontId="3" numFmtId="167" xfId="0" applyFont="1" applyNumberFormat="1"/>
    <xf borderId="0" fillId="0" fontId="3" numFmtId="165" xfId="0" applyFont="1" applyNumberFormat="1"/>
    <xf borderId="0" fillId="0" fontId="35" numFmtId="0" xfId="0" applyFont="1"/>
    <xf borderId="0" fillId="0" fontId="29" numFmtId="3" xfId="0" applyAlignment="1" applyFont="1" applyNumberFormat="1">
      <alignment readingOrder="0"/>
    </xf>
    <xf borderId="0" fillId="0" fontId="28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11" fillId="11" fontId="34" numFmtId="0" xfId="0" applyAlignment="1" applyBorder="1" applyFill="1" applyFont="1">
      <alignment horizontal="left" vertical="center"/>
    </xf>
    <xf borderId="11" fillId="11" fontId="34" numFmtId="0" xfId="0" applyAlignment="1" applyBorder="1" applyFont="1">
      <alignment horizontal="left" shrinkToFit="0" vertical="center" wrapText="1"/>
    </xf>
    <xf borderId="11" fillId="11" fontId="34" numFmtId="2" xfId="0" applyAlignment="1" applyBorder="1" applyFont="1" applyNumberFormat="1">
      <alignment horizontal="left" vertical="center"/>
    </xf>
    <xf borderId="11" fillId="11" fontId="34" numFmtId="167" xfId="0" applyAlignment="1" applyBorder="1" applyFont="1" applyNumberFormat="1">
      <alignment horizontal="left" vertical="center"/>
    </xf>
    <xf borderId="11" fillId="11" fontId="34" numFmtId="169" xfId="0" applyAlignment="1" applyBorder="1" applyFont="1" applyNumberFormat="1">
      <alignment horizontal="left" vertical="center"/>
    </xf>
    <xf borderId="11" fillId="6" fontId="34" numFmtId="0" xfId="0" applyAlignment="1" applyBorder="1" applyFont="1">
      <alignment horizontal="left" vertical="center"/>
    </xf>
    <xf borderId="11" fillId="6" fontId="34" numFmtId="0" xfId="0" applyAlignment="1" applyBorder="1" applyFont="1">
      <alignment horizontal="left" shrinkToFit="0" vertical="center" wrapText="1"/>
    </xf>
    <xf borderId="11" fillId="6" fontId="34" numFmtId="2" xfId="0" applyAlignment="1" applyBorder="1" applyFont="1" applyNumberFormat="1">
      <alignment horizontal="left" vertical="center"/>
    </xf>
    <xf borderId="11" fillId="6" fontId="34" numFmtId="167" xfId="0" applyAlignment="1" applyBorder="1" applyFont="1" applyNumberFormat="1">
      <alignment horizontal="left" vertical="center"/>
    </xf>
    <xf borderId="11" fillId="6" fontId="34" numFmtId="169" xfId="0" applyAlignment="1" applyBorder="1" applyFont="1" applyNumberFormat="1">
      <alignment horizontal="left" vertical="center"/>
    </xf>
    <xf borderId="11" fillId="4" fontId="34" numFmtId="0" xfId="0" applyAlignment="1" applyBorder="1" applyFont="1">
      <alignment horizontal="left" vertical="center"/>
    </xf>
    <xf borderId="11" fillId="4" fontId="34" numFmtId="0" xfId="0" applyAlignment="1" applyBorder="1" applyFont="1">
      <alignment horizontal="left" shrinkToFit="0" vertical="center" wrapText="1"/>
    </xf>
    <xf borderId="11" fillId="4" fontId="34" numFmtId="2" xfId="0" applyAlignment="1" applyBorder="1" applyFont="1" applyNumberFormat="1">
      <alignment horizontal="left" vertical="center"/>
    </xf>
    <xf borderId="11" fillId="4" fontId="34" numFmtId="167" xfId="0" applyAlignment="1" applyBorder="1" applyFont="1" applyNumberFormat="1">
      <alignment horizontal="left" vertical="center"/>
    </xf>
    <xf borderId="11" fillId="4" fontId="34" numFmtId="169" xfId="0" applyAlignment="1" applyBorder="1" applyFont="1" applyNumberFormat="1">
      <alignment horizontal="left" vertical="center"/>
    </xf>
    <xf borderId="1" fillId="2" fontId="36" numFmtId="0" xfId="0" applyBorder="1" applyFont="1"/>
    <xf borderId="1" fillId="2" fontId="17" numFmtId="0" xfId="0" applyBorder="1" applyFont="1"/>
    <xf borderId="1" fillId="3" fontId="37" numFmtId="170" xfId="0" applyBorder="1" applyFont="1" applyNumberFormat="1"/>
    <xf borderId="0" fillId="0" fontId="38" numFmtId="0" xfId="0" applyFont="1"/>
    <xf borderId="1" fillId="5" fontId="5" numFmtId="0" xfId="0" applyBorder="1" applyFont="1"/>
    <xf borderId="0" fillId="0" fontId="39" numFmtId="0" xfId="0" applyFont="1"/>
    <xf borderId="1" fillId="7" fontId="5" numFmtId="0" xfId="0" applyBorder="1" applyFont="1"/>
    <xf borderId="0" fillId="0" fontId="26" numFmtId="0" xfId="0" applyFont="1"/>
    <xf borderId="0" fillId="0" fontId="3" numFmtId="168" xfId="0" applyFont="1" applyNumberFormat="1"/>
    <xf borderId="1" fillId="12" fontId="26" numFmtId="0" xfId="0" applyBorder="1" applyFill="1" applyFont="1"/>
    <xf borderId="1" fillId="12" fontId="26" numFmtId="165" xfId="0" applyBorder="1" applyFont="1" applyNumberFormat="1"/>
    <xf borderId="1" fillId="12" fontId="26" numFmtId="168" xfId="0" applyBorder="1" applyFont="1" applyNumberFormat="1"/>
    <xf borderId="8" fillId="13" fontId="40" numFmtId="0" xfId="0" applyAlignment="1" applyBorder="1" applyFill="1" applyFont="1">
      <alignment horizontal="center" vertical="center"/>
    </xf>
    <xf borderId="11" fillId="14" fontId="32" numFmtId="0" xfId="0" applyAlignment="1" applyBorder="1" applyFill="1" applyFont="1">
      <alignment horizontal="left" vertical="center"/>
    </xf>
    <xf borderId="11" fillId="0" fontId="34" numFmtId="0" xfId="0" applyAlignment="1" applyBorder="1" applyFont="1">
      <alignment horizontal="left" vertical="center"/>
    </xf>
    <xf borderId="11" fillId="15" fontId="32" numFmtId="0" xfId="0" applyAlignment="1" applyBorder="1" applyFill="1" applyFont="1">
      <alignment horizontal="left" vertical="center"/>
    </xf>
    <xf borderId="0" fillId="0" fontId="4" numFmtId="0" xfId="0" applyFont="1"/>
    <xf borderId="0" fillId="0" fontId="41" numFmtId="0" xfId="0" applyFont="1"/>
    <xf borderId="0" fillId="0" fontId="42" numFmtId="10" xfId="0" applyFont="1" applyNumberFormat="1"/>
    <xf borderId="0" fillId="0" fontId="43" numFmtId="0" xfId="0" applyFont="1"/>
    <xf borderId="0" fillId="0" fontId="31" numFmtId="0" xfId="0" applyFont="1"/>
    <xf borderId="1" fillId="16" fontId="21" numFmtId="0" xfId="0" applyBorder="1" applyFill="1" applyFont="1"/>
    <xf borderId="8" fillId="17" fontId="44" numFmtId="0" xfId="0" applyAlignment="1" applyBorder="1" applyFill="1" applyFont="1">
      <alignment horizontal="center" vertical="center"/>
    </xf>
    <xf borderId="11" fillId="17" fontId="32" numFmtId="0" xfId="0" applyAlignment="1" applyBorder="1" applyFont="1">
      <alignment horizontal="center" shrinkToFit="0" vertical="center" wrapText="1"/>
    </xf>
    <xf borderId="11" fillId="6" fontId="34" numFmtId="4" xfId="0" applyAlignment="1" applyBorder="1" applyFont="1" applyNumberFormat="1">
      <alignment horizontal="left" vertical="center"/>
    </xf>
    <xf borderId="11" fillId="18" fontId="34" numFmtId="0" xfId="0" applyAlignment="1" applyBorder="1" applyFill="1" applyFont="1">
      <alignment horizontal="left" vertical="center"/>
    </xf>
    <xf borderId="11" fillId="18" fontId="34" numFmtId="0" xfId="0" applyAlignment="1" applyBorder="1" applyFont="1">
      <alignment horizontal="left" shrinkToFit="0" vertical="center" wrapText="1"/>
    </xf>
    <xf borderId="11" fillId="18" fontId="34" numFmtId="4" xfId="0" applyAlignment="1" applyBorder="1" applyFont="1" applyNumberFormat="1">
      <alignment horizontal="left" vertical="center"/>
    </xf>
    <xf borderId="8" fillId="14" fontId="44" numFmtId="0" xfId="0" applyAlignment="1" applyBorder="1" applyFont="1">
      <alignment horizontal="center" vertical="center"/>
    </xf>
    <xf borderId="11" fillId="14" fontId="32" numFmtId="0" xfId="0" applyAlignment="1" applyBorder="1" applyFont="1">
      <alignment horizontal="center" shrinkToFit="0" vertical="center" wrapText="1"/>
    </xf>
    <xf borderId="11" fillId="19" fontId="34" numFmtId="0" xfId="0" applyAlignment="1" applyBorder="1" applyFill="1" applyFont="1">
      <alignment horizontal="left" vertical="center"/>
    </xf>
    <xf borderId="11" fillId="19" fontId="34" numFmtId="0" xfId="0" applyAlignment="1" applyBorder="1" applyFont="1">
      <alignment horizontal="left" shrinkToFit="0" vertical="center" wrapText="1"/>
    </xf>
    <xf borderId="11" fillId="19" fontId="34" numFmtId="4" xfId="0" applyAlignment="1" applyBorder="1" applyFont="1" applyNumberFormat="1">
      <alignment horizontal="left" vertical="center"/>
    </xf>
    <xf borderId="8" fillId="20" fontId="44" numFmtId="0" xfId="0" applyAlignment="1" applyBorder="1" applyFill="1" applyFont="1">
      <alignment horizontal="center" vertical="center"/>
    </xf>
    <xf borderId="11" fillId="20" fontId="32" numFmtId="0" xfId="0" applyAlignment="1" applyBorder="1" applyFont="1">
      <alignment horizontal="center" shrinkToFit="0" vertical="center" wrapText="1"/>
    </xf>
    <xf borderId="11" fillId="10" fontId="34" numFmtId="4" xfId="0" applyAlignment="1" applyBorder="1" applyFont="1" applyNumberFormat="1">
      <alignment horizontal="left" vertical="center"/>
    </xf>
    <xf borderId="8" fillId="21" fontId="44" numFmtId="0" xfId="0" applyAlignment="1" applyBorder="1" applyFill="1" applyFont="1">
      <alignment horizontal="center" vertical="center"/>
    </xf>
    <xf borderId="11" fillId="21" fontId="32" numFmtId="0" xfId="0" applyAlignment="1" applyBorder="1" applyFont="1">
      <alignment horizontal="center" shrinkToFit="0" vertical="center" wrapText="1"/>
    </xf>
    <xf borderId="11" fillId="22" fontId="34" numFmtId="0" xfId="0" applyAlignment="1" applyBorder="1" applyFill="1" applyFont="1">
      <alignment horizontal="left" vertical="center"/>
    </xf>
    <xf borderId="11" fillId="22" fontId="34" numFmtId="0" xfId="0" applyAlignment="1" applyBorder="1" applyFont="1">
      <alignment horizontal="left" shrinkToFit="0" vertical="center" wrapText="1"/>
    </xf>
    <xf borderId="11" fillId="22" fontId="34" numFmtId="4" xfId="0" applyAlignment="1" applyBorder="1" applyFont="1" applyNumberFormat="1">
      <alignment horizontal="left" vertical="center"/>
    </xf>
  </cellXfs>
  <cellStyles count="1">
    <cellStyle xfId="0" name="Normal" builtinId="0"/>
  </cellStyles>
  <dxfs count="9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808080"/>
      </font>
      <fill>
        <patternFill patternType="solid">
          <fgColor rgb="FFD9D9D9"/>
          <bgColor rgb="FFD9D9D9"/>
        </patternFill>
      </fill>
      <border/>
    </dxf>
    <dxf>
      <font>
        <color rgb="FF1F4E79"/>
      </font>
      <fill>
        <patternFill patternType="solid">
          <fgColor rgb="FFDAEEF3"/>
          <bgColor rgb="FFDAEEF3"/>
        </patternFill>
      </fill>
      <border/>
    </dxf>
    <dxf>
      <font>
        <color rgb="FF974706"/>
      </font>
      <fill>
        <patternFill patternType="solid">
          <fgColor rgb="FFFDE9D9"/>
          <bgColor rgb="FFFDE9D9"/>
        </patternFill>
      </fill>
      <border/>
    </dxf>
    <dxf>
      <font>
        <color rgb="FF5B2C82"/>
      </font>
      <fill>
        <patternFill patternType="solid">
          <fgColor rgb="FFE4DFEC"/>
          <bgColor rgb="FFE4DFEC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1F4E79"/>
      </font>
      <fill>
        <patternFill patternType="solid">
          <fgColor rgb="FFD6E4F0"/>
          <bgColor rgb="FFD6E4F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Funil por Estágio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Qtd Empresas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Dashboard!$A$10:$A$17</c:f>
            </c:strRef>
          </c:cat>
          <c:val>
            <c:numRef>
              <c:f>Dashboard!$B$10:$B$17</c:f>
              <c:numCache/>
            </c:numRef>
          </c:val>
        </c:ser>
        <c:ser>
          <c:idx val="1"/>
          <c:order val="1"/>
          <c:tx>
            <c:v>Valor Pipeline (R$)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Dashboard!$A$10:$A$17</c:f>
            </c:strRef>
          </c:cat>
          <c:val>
            <c:numRef>
              <c:f>Dashboard!$C$10:$C$17</c:f>
              <c:numCache/>
            </c:numRef>
          </c:val>
        </c:ser>
        <c:axId val="446385057"/>
        <c:axId val="133804465"/>
      </c:barChart>
      <c:catAx>
        <c:axId val="4463850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33804465"/>
      </c:catAx>
      <c:valAx>
        <c:axId val="1338044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446385057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Resultado Seguradora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Dashboard!$B$20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Dashboard!$A$21:$A$26</c:f>
            </c:strRef>
          </c:cat>
          <c:val>
            <c:numRef>
              <c:f>Dashboard!$B$21:$B$26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0</xdr:rowOff>
    </xdr:from>
    <xdr:ext cx="12039600" cy="2714625"/>
    <xdr:graphicFrame>
      <xdr:nvGraphicFramePr>
        <xdr:cNvPr id="169909186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34</xdr:row>
      <xdr:rowOff>0</xdr:rowOff>
    </xdr:from>
    <xdr:ext cx="9039225" cy="2714625"/>
    <xdr:graphicFrame>
      <xdr:nvGraphicFramePr>
        <xdr:cNvPr id="109353992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karinamantovani@g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1.43"/>
    <col customWidth="1" min="2" max="2" width="18.57"/>
    <col customWidth="1" min="3" max="3" width="5.57"/>
    <col customWidth="1" min="4" max="4" width="31.43"/>
    <col customWidth="1" min="5" max="5" width="18.57"/>
    <col customWidth="1" min="6" max="6" width="5.57"/>
    <col customWidth="1" min="7" max="7" width="31.43"/>
    <col customWidth="1" min="8" max="8" width="18.57"/>
  </cols>
  <sheetData>
    <row r="1" ht="48.0" customHeight="1">
      <c r="A1" s="1" t="s">
        <v>0</v>
      </c>
      <c r="B1" s="1"/>
      <c r="C1" s="1"/>
      <c r="D1" s="1"/>
      <c r="E1" s="1"/>
      <c r="F1" s="1"/>
      <c r="G1" s="1"/>
      <c r="H1" s="1"/>
    </row>
    <row r="2" ht="21.75" customHeight="1">
      <c r="A2" s="2">
        <f>TODAY()</f>
        <v>46112</v>
      </c>
      <c r="B2" s="3"/>
      <c r="C2" s="3"/>
      <c r="D2" s="3"/>
      <c r="E2" s="3"/>
      <c r="F2" s="3"/>
      <c r="G2" s="3"/>
      <c r="H2" s="3"/>
    </row>
    <row r="3" ht="7.5" customHeight="1">
      <c r="A3" s="4"/>
      <c r="B3" s="4"/>
      <c r="C3" s="4"/>
      <c r="D3" s="4"/>
      <c r="E3" s="4"/>
      <c r="F3" s="4"/>
      <c r="G3" s="4"/>
      <c r="H3" s="4"/>
    </row>
    <row r="4" ht="14.25" customHeight="1">
      <c r="A4" s="5" t="s">
        <v>1</v>
      </c>
      <c r="B4" s="4"/>
      <c r="C4" s="4"/>
      <c r="D4" s="4"/>
      <c r="E4" s="4"/>
      <c r="F4" s="4"/>
      <c r="G4" s="4"/>
      <c r="H4" s="4"/>
    </row>
    <row r="5" ht="19.5" customHeight="1">
      <c r="A5" s="6" t="s">
        <v>2</v>
      </c>
      <c r="B5" s="7"/>
      <c r="C5" s="4"/>
      <c r="D5" s="8" t="s">
        <v>3</v>
      </c>
      <c r="E5" s="9"/>
      <c r="F5" s="4"/>
      <c r="G5" s="10" t="s">
        <v>4</v>
      </c>
      <c r="H5" s="11"/>
    </row>
    <row r="6" ht="34.5" customHeight="1">
      <c r="A6" s="12">
        <f>Dashboard!B5</f>
        <v>6693</v>
      </c>
      <c r="B6" s="13" t="s">
        <v>5</v>
      </c>
      <c r="C6" s="4"/>
      <c r="D6" s="14">
        <f>Dashboard!C5</f>
        <v>1</v>
      </c>
      <c r="E6" s="13" t="s">
        <v>6</v>
      </c>
      <c r="F6" s="4"/>
      <c r="G6" s="15">
        <f>COUNTIF('Greenfield — Em Cobrança'!AB4:AB6696,"*Atrasado*")</f>
        <v>1</v>
      </c>
      <c r="H6" s="13" t="s">
        <v>7</v>
      </c>
    </row>
    <row r="7" ht="18.0" customHeight="1">
      <c r="A7" s="16">
        <f>Dashboard!B6</f>
        <v>47710321310</v>
      </c>
      <c r="B7" s="17" t="s">
        <v>8</v>
      </c>
      <c r="C7" s="4"/>
      <c r="D7" s="16">
        <f>Dashboard!C6</f>
        <v>75813202.11</v>
      </c>
      <c r="E7" s="17" t="s">
        <v>9</v>
      </c>
      <c r="F7" s="4"/>
      <c r="G7" s="18" t="s">
        <v>10</v>
      </c>
      <c r="H7" s="17" t="s">
        <v>11</v>
      </c>
    </row>
    <row r="8" ht="9.75" customHeight="1">
      <c r="A8" s="4"/>
      <c r="B8" s="4"/>
      <c r="C8" s="4"/>
      <c r="D8" s="4"/>
      <c r="E8" s="4"/>
      <c r="F8" s="4"/>
      <c r="G8" s="4"/>
      <c r="H8" s="4"/>
    </row>
    <row r="9" ht="19.5" customHeight="1">
      <c r="A9" s="19" t="s">
        <v>12</v>
      </c>
      <c r="B9" s="20"/>
      <c r="C9" s="4"/>
      <c r="D9" s="6" t="s">
        <v>13</v>
      </c>
      <c r="E9" s="7"/>
      <c r="F9" s="4"/>
      <c r="G9" s="21" t="s">
        <v>14</v>
      </c>
      <c r="H9" s="22"/>
    </row>
    <row r="10" ht="34.5" customHeight="1">
      <c r="A10" s="12">
        <f>Dashboard!E5</f>
        <v>0</v>
      </c>
      <c r="B10" s="13" t="s">
        <v>15</v>
      </c>
      <c r="C10" s="4"/>
      <c r="D10" s="12">
        <f>Dashboard!F5</f>
        <v>0</v>
      </c>
      <c r="E10" s="23">
        <f>Dashboard!F6</f>
        <v>0</v>
      </c>
      <c r="F10" s="4"/>
      <c r="G10" s="24">
        <f>COUNTIF('Greenfield — Em Cobrança'!S4:S6696,"")-COUNTIF('Greenfield — Em Cobrança'!W4:W6696,"")</f>
        <v>-6</v>
      </c>
      <c r="H10" s="13" t="s">
        <v>16</v>
      </c>
    </row>
    <row r="11" ht="18.0" customHeight="1">
      <c r="A11" s="16">
        <f>Dashboard!E6</f>
        <v>0</v>
      </c>
      <c r="B11" s="17" t="s">
        <v>17</v>
      </c>
      <c r="C11" s="4"/>
      <c r="D11" s="25" t="s">
        <v>18</v>
      </c>
      <c r="E11" s="17" t="str">
        <f>IF(Dashboard!B5=0,"-",TEXT(Dashboard!F5/Dashboard!B5,"0.0%"))</f>
        <v>0,0%</v>
      </c>
      <c r="F11" s="4"/>
      <c r="G11" s="26" t="s">
        <v>19</v>
      </c>
      <c r="H11" s="27"/>
    </row>
    <row r="12" ht="9.75" customHeight="1">
      <c r="A12" s="4"/>
      <c r="B12" s="4"/>
      <c r="C12" s="4"/>
      <c r="D12" s="4"/>
      <c r="E12" s="4"/>
      <c r="F12" s="4"/>
      <c r="G12" s="4"/>
      <c r="H12" s="4"/>
    </row>
    <row r="13" ht="14.25" customHeight="1">
      <c r="A13" s="5" t="s">
        <v>20</v>
      </c>
      <c r="B13" s="4"/>
      <c r="C13" s="4"/>
      <c r="D13" s="4"/>
      <c r="E13" s="4"/>
      <c r="F13" s="4"/>
      <c r="G13" s="4"/>
      <c r="H13" s="4"/>
    </row>
    <row r="14" ht="14.25" customHeight="1">
      <c r="A14" s="28" t="s">
        <v>21</v>
      </c>
      <c r="B14" s="29" t="s">
        <v>22</v>
      </c>
      <c r="C14" s="28"/>
      <c r="D14" s="29" t="s">
        <v>23</v>
      </c>
      <c r="E14" s="29" t="s">
        <v>24</v>
      </c>
      <c r="F14" s="4"/>
      <c r="G14" s="4"/>
      <c r="H14" s="4"/>
    </row>
    <row r="15" ht="14.25" customHeight="1">
      <c r="A15" s="30" t="str">
        <f t="array" ref="A15">IFERROR(_xlws.SORT(_xlws.FILTER(HSTACK('Greenfield — Em Cobrança'!B4:B6696,'Greenfield — Em Cobrança'!H4:H6696,'Greenfield — Em Cobrança'!AC4:AC6696,'Greenfield — Em Cobrança'!AD4:AD6696,'Greenfield — Em Cobrança'!W4:W6696),'Greenfield — Em Cobrança'!AD4:AD6696&gt;0),4,-1),"Nenhum prêmio estimado ainda — preencha a Taxa Estim. (%) na Greenfield")</f>
        <v>Nenhum prêmio estimado ainda — preencha a Taxa Estim. (%) na Greenfield</v>
      </c>
      <c r="B15" s="31"/>
      <c r="C15" s="30"/>
      <c r="D15" s="32"/>
      <c r="E15" s="30"/>
      <c r="F15" s="4"/>
      <c r="G15" s="4"/>
      <c r="H15" s="4"/>
    </row>
    <row r="16" ht="14.25" customHeight="1">
      <c r="A16" s="33"/>
      <c r="B16" s="31"/>
      <c r="C16" s="33"/>
      <c r="D16" s="34"/>
      <c r="E16" s="33"/>
      <c r="F16" s="4"/>
      <c r="G16" s="4"/>
      <c r="H16" s="4"/>
    </row>
    <row r="17" ht="14.25" customHeight="1">
      <c r="A17" s="30"/>
      <c r="B17" s="31"/>
      <c r="C17" s="30"/>
      <c r="D17" s="32"/>
      <c r="E17" s="30"/>
      <c r="F17" s="4"/>
      <c r="G17" s="4"/>
      <c r="H17" s="4"/>
    </row>
    <row r="18" ht="14.25" customHeight="1">
      <c r="A18" s="33"/>
      <c r="B18" s="31"/>
      <c r="C18" s="33"/>
      <c r="D18" s="34"/>
      <c r="E18" s="33"/>
      <c r="F18" s="4"/>
      <c r="G18" s="4"/>
      <c r="H18" s="4"/>
    </row>
    <row r="19" ht="14.25" customHeight="1">
      <c r="A19" s="30"/>
      <c r="B19" s="31"/>
      <c r="C19" s="30"/>
      <c r="D19" s="32"/>
      <c r="E19" s="30"/>
      <c r="F19" s="4"/>
      <c r="G19" s="4"/>
      <c r="H19" s="4"/>
    </row>
    <row r="20" ht="14.25" customHeight="1">
      <c r="A20" s="33"/>
      <c r="B20" s="31"/>
      <c r="C20" s="33"/>
      <c r="D20" s="34"/>
      <c r="E20" s="33"/>
      <c r="F20" s="4"/>
      <c r="G20" s="4"/>
      <c r="H20" s="4"/>
    </row>
    <row r="21" ht="14.25" customHeight="1">
      <c r="A21" s="30"/>
      <c r="B21" s="31"/>
      <c r="C21" s="30"/>
      <c r="D21" s="32"/>
      <c r="E21" s="30"/>
      <c r="F21" s="4"/>
      <c r="G21" s="4"/>
      <c r="H21" s="4"/>
    </row>
    <row r="22" ht="14.25" customHeight="1">
      <c r="A22" s="33"/>
      <c r="B22" s="31"/>
      <c r="C22" s="33"/>
      <c r="D22" s="34"/>
      <c r="E22" s="33"/>
      <c r="F22" s="4"/>
      <c r="G22" s="4"/>
      <c r="H22" s="4"/>
    </row>
    <row r="23" ht="14.25" customHeight="1">
      <c r="A23" s="30"/>
      <c r="B23" s="31"/>
      <c r="C23" s="30"/>
      <c r="D23" s="32"/>
      <c r="E23" s="30"/>
      <c r="F23" s="4"/>
      <c r="G23" s="4"/>
      <c r="H23" s="4"/>
    </row>
    <row r="24" ht="14.25" customHeight="1">
      <c r="A24" s="33"/>
      <c r="B24" s="31"/>
      <c r="C24" s="33"/>
      <c r="D24" s="34"/>
      <c r="E24" s="33"/>
      <c r="F24" s="4"/>
      <c r="G24" s="4"/>
      <c r="H24" s="4"/>
    </row>
    <row r="25" ht="14.25" customHeight="1">
      <c r="A25" s="35"/>
      <c r="B25" s="31"/>
      <c r="C25" s="35"/>
      <c r="D25" s="35"/>
      <c r="E25" s="35"/>
      <c r="F25" s="4"/>
      <c r="G25" s="4"/>
      <c r="H25" s="4"/>
    </row>
    <row r="26" ht="14.25" customHeight="1">
      <c r="A26" s="35"/>
      <c r="B26" s="31"/>
      <c r="C26" s="35"/>
      <c r="D26" s="35"/>
      <c r="E26" s="35"/>
      <c r="F26" s="4"/>
      <c r="G26" s="4"/>
      <c r="H26" s="4"/>
    </row>
    <row r="27" ht="14.25" customHeight="1">
      <c r="A27" s="35"/>
      <c r="B27" s="31"/>
      <c r="C27" s="35"/>
      <c r="D27" s="35"/>
      <c r="E27" s="35"/>
      <c r="F27" s="4"/>
      <c r="G27" s="4"/>
      <c r="H27" s="4"/>
    </row>
    <row r="28" ht="14.25" customHeight="1">
      <c r="A28" s="35"/>
      <c r="B28" s="31"/>
      <c r="C28" s="35"/>
      <c r="D28" s="35"/>
      <c r="E28" s="35"/>
      <c r="F28" s="4"/>
      <c r="G28" s="4"/>
      <c r="H28" s="4"/>
    </row>
    <row r="29" ht="14.25" customHeight="1">
      <c r="A29" s="35"/>
      <c r="B29" s="31"/>
      <c r="C29" s="35"/>
      <c r="D29" s="35"/>
      <c r="E29" s="35"/>
      <c r="F29" s="4"/>
      <c r="G29" s="4"/>
      <c r="H29" s="4"/>
    </row>
    <row r="30" ht="14.25" customHeight="1">
      <c r="A30" s="35"/>
      <c r="B30" s="31"/>
      <c r="C30" s="35"/>
      <c r="D30" s="35"/>
      <c r="E30" s="35"/>
      <c r="F30" s="4"/>
      <c r="G30" s="4"/>
      <c r="H30" s="4"/>
    </row>
    <row r="31" ht="14.25" customHeight="1">
      <c r="A31" s="35"/>
      <c r="B31" s="31"/>
      <c r="C31" s="35"/>
      <c r="D31" s="35"/>
      <c r="E31" s="35"/>
      <c r="F31" s="4"/>
      <c r="G31" s="4"/>
      <c r="H31" s="4"/>
    </row>
    <row r="32" ht="14.25" customHeight="1">
      <c r="A32" s="35"/>
      <c r="B32" s="31"/>
      <c r="C32" s="35"/>
      <c r="D32" s="35"/>
      <c r="E32" s="35"/>
      <c r="F32" s="4"/>
      <c r="G32" s="4"/>
      <c r="H32" s="4"/>
    </row>
    <row r="33" ht="14.25" customHeight="1">
      <c r="A33" s="35"/>
      <c r="B33" s="31"/>
      <c r="C33" s="35"/>
      <c r="D33" s="35"/>
      <c r="E33" s="35"/>
      <c r="F33" s="4"/>
      <c r="G33" s="4"/>
      <c r="H33" s="4"/>
    </row>
    <row r="34" ht="14.25" customHeight="1">
      <c r="A34" s="35"/>
      <c r="B34" s="31"/>
      <c r="C34" s="35"/>
      <c r="D34" s="35"/>
      <c r="E34" s="35"/>
      <c r="F34" s="4"/>
      <c r="G34" s="4"/>
      <c r="H34" s="4"/>
    </row>
    <row r="35" ht="14.25" customHeight="1">
      <c r="A35" s="35"/>
      <c r="B35" s="31"/>
      <c r="C35" s="35"/>
      <c r="D35" s="35"/>
      <c r="E35" s="35"/>
      <c r="F35" s="4"/>
      <c r="G35" s="4"/>
      <c r="H35" s="4"/>
    </row>
    <row r="36" ht="14.25" customHeight="1">
      <c r="A36" s="35"/>
      <c r="B36" s="31"/>
      <c r="C36" s="35"/>
      <c r="D36" s="35"/>
      <c r="E36" s="35"/>
      <c r="F36" s="4"/>
      <c r="G36" s="4"/>
      <c r="H36" s="4"/>
    </row>
    <row r="37" ht="14.25" customHeight="1">
      <c r="A37" s="35"/>
      <c r="B37" s="31"/>
      <c r="C37" s="35"/>
      <c r="D37" s="35"/>
      <c r="E37" s="35"/>
      <c r="F37" s="4"/>
      <c r="G37" s="4"/>
      <c r="H37" s="4"/>
    </row>
    <row r="38" ht="14.25" customHeight="1">
      <c r="A38" s="35"/>
      <c r="B38" s="31"/>
      <c r="C38" s="35"/>
      <c r="D38" s="35"/>
      <c r="E38" s="35"/>
      <c r="F38" s="4"/>
      <c r="G38" s="4"/>
      <c r="H38" s="4"/>
    </row>
    <row r="39" ht="14.25" customHeight="1">
      <c r="A39" s="35"/>
      <c r="B39" s="31"/>
      <c r="C39" s="35"/>
      <c r="D39" s="35"/>
      <c r="E39" s="35"/>
      <c r="F39" s="4"/>
      <c r="G39" s="4"/>
      <c r="H39" s="4"/>
    </row>
    <row r="40" ht="14.25" customHeight="1">
      <c r="A40" s="35"/>
      <c r="B40" s="31"/>
      <c r="C40" s="35"/>
      <c r="D40" s="35"/>
      <c r="E40" s="35"/>
      <c r="F40" s="4"/>
      <c r="G40" s="4"/>
      <c r="H40" s="4"/>
    </row>
    <row r="41" ht="14.25" customHeight="1">
      <c r="A41" s="35"/>
      <c r="B41" s="31"/>
      <c r="C41" s="35"/>
      <c r="D41" s="35"/>
      <c r="E41" s="35"/>
      <c r="F41" s="4"/>
      <c r="G41" s="4"/>
      <c r="H41" s="4"/>
    </row>
    <row r="42" ht="14.25" customHeight="1">
      <c r="A42" s="35"/>
      <c r="B42" s="31"/>
      <c r="C42" s="35"/>
      <c r="D42" s="35"/>
      <c r="E42" s="35"/>
      <c r="F42" s="4"/>
      <c r="G42" s="4"/>
      <c r="H42" s="4"/>
    </row>
    <row r="43" ht="14.25" customHeight="1">
      <c r="A43" s="35"/>
      <c r="B43" s="31"/>
      <c r="C43" s="35"/>
      <c r="D43" s="35"/>
      <c r="E43" s="35"/>
      <c r="F43" s="4"/>
      <c r="G43" s="4"/>
      <c r="H43" s="4"/>
    </row>
    <row r="44" ht="14.25" customHeight="1">
      <c r="A44" s="35"/>
      <c r="B44" s="31"/>
      <c r="C44" s="35"/>
      <c r="D44" s="35"/>
      <c r="E44" s="35"/>
      <c r="F44" s="4"/>
      <c r="G44" s="4"/>
      <c r="H44" s="4"/>
    </row>
    <row r="45" ht="14.25" customHeight="1">
      <c r="A45" s="35"/>
      <c r="B45" s="31"/>
      <c r="C45" s="35"/>
      <c r="D45" s="35"/>
      <c r="E45" s="35"/>
      <c r="F45" s="4"/>
      <c r="G45" s="4"/>
      <c r="H45" s="4"/>
    </row>
    <row r="46" ht="14.25" customHeight="1">
      <c r="A46" s="35"/>
      <c r="B46" s="31"/>
      <c r="C46" s="35"/>
      <c r="D46" s="35"/>
      <c r="E46" s="35"/>
      <c r="F46" s="4"/>
      <c r="G46" s="4"/>
      <c r="H46" s="4"/>
    </row>
    <row r="47" ht="14.25" customHeight="1">
      <c r="A47" s="35"/>
      <c r="B47" s="31"/>
      <c r="C47" s="35"/>
      <c r="D47" s="35"/>
      <c r="E47" s="35"/>
      <c r="F47" s="4"/>
      <c r="G47" s="4"/>
      <c r="H47" s="4"/>
    </row>
    <row r="48" ht="14.25" customHeight="1">
      <c r="A48" s="35"/>
      <c r="B48" s="31"/>
      <c r="C48" s="35"/>
      <c r="D48" s="35"/>
      <c r="E48" s="35"/>
      <c r="F48" s="4"/>
      <c r="G48" s="4"/>
      <c r="H48" s="4"/>
    </row>
    <row r="49" ht="14.25" customHeight="1">
      <c r="A49" s="35"/>
      <c r="B49" s="31"/>
      <c r="C49" s="35"/>
      <c r="D49" s="35"/>
      <c r="E49" s="35"/>
      <c r="F49" s="4"/>
      <c r="G49" s="4"/>
      <c r="H49" s="4"/>
    </row>
    <row r="50" ht="14.25" customHeight="1">
      <c r="A50" s="35"/>
      <c r="B50" s="31"/>
      <c r="C50" s="35"/>
      <c r="D50" s="35"/>
      <c r="E50" s="35"/>
      <c r="F50" s="4"/>
      <c r="G50" s="4"/>
      <c r="H50" s="4"/>
    </row>
    <row r="51" ht="14.25" customHeight="1">
      <c r="A51" s="36"/>
      <c r="B51" s="31"/>
      <c r="C51" s="36"/>
      <c r="D51" s="36"/>
      <c r="E51" s="36"/>
    </row>
    <row r="52" ht="14.25" customHeight="1">
      <c r="A52" s="36"/>
      <c r="B52" s="31"/>
      <c r="C52" s="36"/>
      <c r="D52" s="36"/>
      <c r="E52" s="36"/>
    </row>
    <row r="53" ht="14.25" customHeight="1">
      <c r="A53" s="36"/>
      <c r="B53" s="31"/>
      <c r="C53" s="36"/>
      <c r="D53" s="36"/>
      <c r="E53" s="36"/>
    </row>
    <row r="54" ht="14.25" customHeight="1">
      <c r="A54" s="36"/>
      <c r="B54" s="31"/>
      <c r="C54" s="36"/>
      <c r="D54" s="36"/>
      <c r="E54" s="36"/>
    </row>
    <row r="55" ht="14.25" customHeight="1">
      <c r="A55" s="36"/>
      <c r="B55" s="31"/>
      <c r="C55" s="36"/>
      <c r="D55" s="36"/>
      <c r="E55" s="36"/>
    </row>
    <row r="56" ht="14.25" customHeight="1">
      <c r="A56" s="36"/>
      <c r="B56" s="31"/>
      <c r="C56" s="36"/>
      <c r="D56" s="36"/>
      <c r="E56" s="36"/>
    </row>
    <row r="57" ht="14.25" customHeight="1">
      <c r="A57" s="36"/>
      <c r="B57" s="31"/>
      <c r="C57" s="36"/>
      <c r="D57" s="36"/>
      <c r="E57" s="36"/>
    </row>
    <row r="58" ht="14.25" customHeight="1">
      <c r="A58" s="36"/>
      <c r="B58" s="31"/>
      <c r="C58" s="36"/>
      <c r="D58" s="36"/>
      <c r="E58" s="36"/>
    </row>
    <row r="59" ht="14.25" customHeight="1">
      <c r="A59" s="36"/>
      <c r="B59" s="31"/>
      <c r="C59" s="36"/>
      <c r="D59" s="36"/>
      <c r="E59" s="36"/>
    </row>
    <row r="60" ht="14.25" customHeight="1">
      <c r="A60" s="36"/>
      <c r="B60" s="31"/>
      <c r="C60" s="36"/>
      <c r="D60" s="36"/>
      <c r="E60" s="36"/>
    </row>
    <row r="61" ht="14.25" customHeight="1">
      <c r="A61" s="36"/>
      <c r="B61" s="31"/>
      <c r="C61" s="36"/>
      <c r="D61" s="36"/>
      <c r="E61" s="36"/>
    </row>
    <row r="62" ht="14.25" customHeight="1">
      <c r="A62" s="36"/>
      <c r="B62" s="31"/>
      <c r="C62" s="36"/>
      <c r="D62" s="36"/>
      <c r="E62" s="36"/>
    </row>
    <row r="63" ht="14.25" customHeight="1">
      <c r="A63" s="36"/>
      <c r="B63" s="31"/>
      <c r="C63" s="36"/>
      <c r="D63" s="36"/>
      <c r="E63" s="36"/>
    </row>
    <row r="64" ht="14.25" customHeight="1">
      <c r="A64" s="36"/>
      <c r="B64" s="31"/>
      <c r="C64" s="36"/>
      <c r="D64" s="36"/>
      <c r="E64" s="36"/>
    </row>
    <row r="65" ht="14.25" customHeight="1">
      <c r="A65" s="36"/>
      <c r="B65" s="31"/>
      <c r="C65" s="36"/>
      <c r="D65" s="36"/>
      <c r="E65" s="36"/>
    </row>
    <row r="66" ht="14.25" customHeight="1">
      <c r="A66" s="36"/>
      <c r="B66" s="31"/>
      <c r="C66" s="36"/>
      <c r="D66" s="36"/>
      <c r="E66" s="36"/>
    </row>
    <row r="67" ht="14.25" customHeight="1">
      <c r="A67" s="36"/>
      <c r="B67" s="31"/>
      <c r="C67" s="36"/>
      <c r="D67" s="36"/>
      <c r="E67" s="36"/>
    </row>
    <row r="68" ht="14.25" customHeight="1">
      <c r="A68" s="36"/>
      <c r="B68" s="31"/>
      <c r="C68" s="36"/>
      <c r="D68" s="36"/>
      <c r="E68" s="36"/>
    </row>
    <row r="69" ht="14.25" customHeight="1">
      <c r="A69" s="36"/>
      <c r="B69" s="31"/>
      <c r="C69" s="36"/>
      <c r="D69" s="36"/>
      <c r="E69" s="36"/>
    </row>
    <row r="70" ht="14.25" customHeight="1">
      <c r="A70" s="36"/>
      <c r="B70" s="31"/>
      <c r="C70" s="36"/>
      <c r="D70" s="36"/>
      <c r="E70" s="36"/>
    </row>
    <row r="71" ht="14.25" customHeight="1">
      <c r="A71" s="36"/>
      <c r="B71" s="31"/>
      <c r="C71" s="36"/>
      <c r="D71" s="36"/>
      <c r="E71" s="36"/>
    </row>
    <row r="72" ht="14.25" customHeight="1">
      <c r="A72" s="36"/>
      <c r="B72" s="31"/>
      <c r="C72" s="36"/>
      <c r="D72" s="36"/>
      <c r="E72" s="36"/>
    </row>
    <row r="73" ht="14.25" customHeight="1">
      <c r="A73" s="36"/>
      <c r="B73" s="31"/>
      <c r="C73" s="36"/>
      <c r="D73" s="36"/>
      <c r="E73" s="36"/>
    </row>
    <row r="74" ht="14.25" customHeight="1">
      <c r="A74" s="36"/>
      <c r="B74" s="31"/>
      <c r="C74" s="36"/>
      <c r="D74" s="36"/>
      <c r="E74" s="36"/>
    </row>
    <row r="75" ht="14.25" customHeight="1">
      <c r="A75" s="36"/>
      <c r="B75" s="31"/>
      <c r="C75" s="36"/>
      <c r="D75" s="36"/>
      <c r="E75" s="36"/>
    </row>
    <row r="76" ht="14.25" customHeight="1">
      <c r="A76" s="36"/>
      <c r="B76" s="31"/>
      <c r="C76" s="36"/>
      <c r="D76" s="36"/>
      <c r="E76" s="36"/>
    </row>
    <row r="77" ht="14.25" customHeight="1">
      <c r="A77" s="36"/>
      <c r="B77" s="31"/>
      <c r="C77" s="36"/>
      <c r="D77" s="36"/>
      <c r="E77" s="36"/>
    </row>
    <row r="78" ht="14.25" customHeight="1">
      <c r="A78" s="36"/>
      <c r="B78" s="31"/>
      <c r="C78" s="36"/>
      <c r="D78" s="36"/>
      <c r="E78" s="36"/>
    </row>
    <row r="79" ht="14.25" customHeight="1">
      <c r="A79" s="36"/>
      <c r="B79" s="31"/>
      <c r="C79" s="36"/>
      <c r="D79" s="36"/>
      <c r="E79" s="36"/>
    </row>
    <row r="80" ht="14.25" customHeight="1">
      <c r="A80" s="36"/>
      <c r="B80" s="31"/>
      <c r="C80" s="36"/>
      <c r="D80" s="36"/>
      <c r="E80" s="36"/>
    </row>
    <row r="81" ht="14.25" customHeight="1">
      <c r="A81" s="36"/>
      <c r="B81" s="31"/>
      <c r="C81" s="36"/>
      <c r="D81" s="36"/>
      <c r="E81" s="36"/>
    </row>
    <row r="82" ht="14.25" customHeight="1">
      <c r="A82" s="36"/>
      <c r="B82" s="31"/>
      <c r="C82" s="36"/>
      <c r="D82" s="36"/>
      <c r="E82" s="36"/>
    </row>
    <row r="83" ht="14.25" customHeight="1">
      <c r="A83" s="36"/>
      <c r="B83" s="31"/>
      <c r="C83" s="36"/>
      <c r="D83" s="36"/>
      <c r="E83" s="36"/>
    </row>
    <row r="84" ht="14.25" customHeight="1">
      <c r="A84" s="36"/>
      <c r="B84" s="31"/>
      <c r="C84" s="36"/>
      <c r="D84" s="36"/>
      <c r="E84" s="36"/>
    </row>
    <row r="85" ht="14.25" customHeight="1">
      <c r="A85" s="36"/>
      <c r="B85" s="31"/>
      <c r="C85" s="36"/>
      <c r="D85" s="36"/>
      <c r="E85" s="36"/>
    </row>
    <row r="86" ht="14.25" customHeight="1">
      <c r="A86" s="36"/>
      <c r="B86" s="31"/>
      <c r="C86" s="36"/>
      <c r="D86" s="36"/>
      <c r="E86" s="36"/>
    </row>
    <row r="87" ht="14.25" customHeight="1">
      <c r="A87" s="36"/>
      <c r="B87" s="31"/>
      <c r="C87" s="36"/>
      <c r="D87" s="36"/>
      <c r="E87" s="36"/>
    </row>
    <row r="88" ht="14.25" customHeight="1">
      <c r="A88" s="36"/>
      <c r="B88" s="31"/>
      <c r="C88" s="36"/>
      <c r="D88" s="36"/>
      <c r="E88" s="36"/>
    </row>
    <row r="89" ht="14.25" customHeight="1">
      <c r="A89" s="36"/>
      <c r="B89" s="31"/>
      <c r="C89" s="36"/>
      <c r="D89" s="36"/>
      <c r="E89" s="36"/>
    </row>
    <row r="90" ht="14.25" customHeight="1">
      <c r="A90" s="36"/>
      <c r="B90" s="31"/>
      <c r="C90" s="36"/>
      <c r="D90" s="36"/>
      <c r="E90" s="36"/>
    </row>
    <row r="91" ht="14.25" customHeight="1">
      <c r="A91" s="36"/>
      <c r="B91" s="31"/>
      <c r="C91" s="36"/>
      <c r="D91" s="36"/>
      <c r="E91" s="36"/>
    </row>
    <row r="92" ht="14.25" customHeight="1">
      <c r="A92" s="36"/>
      <c r="B92" s="31"/>
      <c r="C92" s="36"/>
      <c r="D92" s="36"/>
      <c r="E92" s="36"/>
    </row>
    <row r="93" ht="14.25" customHeight="1">
      <c r="A93" s="36"/>
      <c r="B93" s="31"/>
      <c r="C93" s="36"/>
      <c r="D93" s="36"/>
      <c r="E93" s="36"/>
    </row>
    <row r="94" ht="14.25" customHeight="1">
      <c r="A94" s="36"/>
      <c r="B94" s="31"/>
      <c r="C94" s="36"/>
      <c r="D94" s="36"/>
      <c r="E94" s="36"/>
    </row>
    <row r="95" ht="14.25" customHeight="1">
      <c r="A95" s="36"/>
      <c r="B95" s="31"/>
      <c r="C95" s="36"/>
      <c r="D95" s="36"/>
      <c r="E95" s="36"/>
    </row>
    <row r="96" ht="14.25" customHeight="1">
      <c r="A96" s="36"/>
      <c r="B96" s="31"/>
      <c r="C96" s="36"/>
      <c r="D96" s="36"/>
      <c r="E96" s="36"/>
    </row>
    <row r="97" ht="14.25" customHeight="1">
      <c r="A97" s="36"/>
      <c r="B97" s="31"/>
      <c r="C97" s="36"/>
      <c r="D97" s="36"/>
      <c r="E97" s="36"/>
    </row>
    <row r="98" ht="14.25" customHeight="1">
      <c r="A98" s="36"/>
      <c r="B98" s="31"/>
      <c r="C98" s="36"/>
      <c r="D98" s="36"/>
      <c r="E98" s="36"/>
    </row>
    <row r="99" ht="14.25" customHeight="1">
      <c r="A99" s="36"/>
      <c r="B99" s="31"/>
      <c r="C99" s="36"/>
      <c r="D99" s="36"/>
      <c r="E99" s="36"/>
    </row>
    <row r="100" ht="14.25" customHeight="1">
      <c r="A100" s="36"/>
      <c r="B100" s="31"/>
      <c r="C100" s="36"/>
      <c r="D100" s="36"/>
      <c r="E100" s="36"/>
    </row>
    <row r="101" ht="14.25" customHeight="1">
      <c r="A101" s="36"/>
      <c r="B101" s="31"/>
      <c r="C101" s="36"/>
      <c r="D101" s="36"/>
      <c r="E101" s="36"/>
    </row>
    <row r="102" ht="14.25" customHeight="1">
      <c r="A102" s="36"/>
      <c r="B102" s="31"/>
      <c r="C102" s="36"/>
      <c r="D102" s="36"/>
      <c r="E102" s="36"/>
    </row>
    <row r="103" ht="14.25" customHeight="1">
      <c r="A103" s="36"/>
      <c r="B103" s="31"/>
      <c r="C103" s="36"/>
      <c r="D103" s="36"/>
      <c r="E103" s="36"/>
    </row>
    <row r="104" ht="14.25" customHeight="1">
      <c r="A104" s="36"/>
      <c r="B104" s="31"/>
      <c r="C104" s="36"/>
      <c r="D104" s="36"/>
      <c r="E104" s="36"/>
    </row>
    <row r="105" ht="14.25" customHeight="1">
      <c r="A105" s="36"/>
      <c r="B105" s="31"/>
      <c r="C105" s="36"/>
      <c r="D105" s="36"/>
      <c r="E105" s="36"/>
    </row>
    <row r="106" ht="14.25" customHeight="1">
      <c r="A106" s="36"/>
      <c r="B106" s="31"/>
      <c r="C106" s="36"/>
      <c r="D106" s="36"/>
      <c r="E106" s="36"/>
    </row>
    <row r="107" ht="14.25" customHeight="1">
      <c r="A107" s="36"/>
      <c r="B107" s="31"/>
      <c r="C107" s="36"/>
      <c r="D107" s="36"/>
      <c r="E107" s="36"/>
    </row>
    <row r="108" ht="14.25" customHeight="1">
      <c r="A108" s="36"/>
      <c r="B108" s="31"/>
      <c r="C108" s="36"/>
      <c r="D108" s="36"/>
      <c r="E108" s="36"/>
    </row>
    <row r="109" ht="14.25" customHeight="1">
      <c r="A109" s="36"/>
      <c r="B109" s="31"/>
      <c r="C109" s="36"/>
      <c r="D109" s="36"/>
      <c r="E109" s="36"/>
    </row>
    <row r="110" ht="14.25" customHeight="1">
      <c r="A110" s="36"/>
      <c r="B110" s="31"/>
      <c r="C110" s="36"/>
      <c r="D110" s="36"/>
      <c r="E110" s="36"/>
    </row>
    <row r="111" ht="14.25" customHeight="1">
      <c r="A111" s="36"/>
      <c r="B111" s="31"/>
      <c r="C111" s="36"/>
      <c r="D111" s="36"/>
      <c r="E111" s="36"/>
    </row>
    <row r="112" ht="14.25" customHeight="1">
      <c r="A112" s="36"/>
      <c r="B112" s="31"/>
      <c r="C112" s="36"/>
      <c r="D112" s="36"/>
      <c r="E112" s="36"/>
    </row>
    <row r="113" ht="14.25" customHeight="1">
      <c r="A113" s="36"/>
      <c r="B113" s="31"/>
      <c r="C113" s="36"/>
      <c r="D113" s="36"/>
      <c r="E113" s="36"/>
    </row>
    <row r="114" ht="14.25" customHeight="1">
      <c r="A114" s="36"/>
      <c r="B114" s="31"/>
      <c r="C114" s="36"/>
      <c r="D114" s="36"/>
      <c r="E114" s="36"/>
    </row>
    <row r="115" ht="14.25" customHeight="1">
      <c r="A115" s="36"/>
      <c r="B115" s="31"/>
      <c r="C115" s="36"/>
      <c r="D115" s="36"/>
      <c r="E115" s="36"/>
    </row>
    <row r="116" ht="14.25" customHeight="1">
      <c r="A116" s="36"/>
      <c r="B116" s="31"/>
      <c r="C116" s="36"/>
      <c r="D116" s="36"/>
      <c r="E116" s="36"/>
    </row>
    <row r="117" ht="14.25" customHeight="1">
      <c r="A117" s="36"/>
      <c r="B117" s="31"/>
      <c r="C117" s="36"/>
      <c r="D117" s="36"/>
      <c r="E117" s="36"/>
    </row>
    <row r="118" ht="14.25" customHeight="1">
      <c r="A118" s="36"/>
      <c r="B118" s="31"/>
      <c r="C118" s="36"/>
      <c r="D118" s="36"/>
      <c r="E118" s="36"/>
    </row>
    <row r="119" ht="14.25" customHeight="1">
      <c r="A119" s="36"/>
      <c r="B119" s="31"/>
      <c r="C119" s="36"/>
      <c r="D119" s="36"/>
      <c r="E119" s="36"/>
    </row>
    <row r="120" ht="14.25" customHeight="1">
      <c r="A120" s="36"/>
      <c r="B120" s="31"/>
      <c r="C120" s="36"/>
      <c r="D120" s="36"/>
      <c r="E120" s="36"/>
    </row>
    <row r="121" ht="14.25" customHeight="1">
      <c r="A121" s="36"/>
      <c r="B121" s="31"/>
      <c r="C121" s="36"/>
      <c r="D121" s="36"/>
      <c r="E121" s="36"/>
    </row>
    <row r="122" ht="14.25" customHeight="1">
      <c r="A122" s="36"/>
      <c r="B122" s="31"/>
      <c r="C122" s="36"/>
      <c r="D122" s="36"/>
      <c r="E122" s="36"/>
    </row>
    <row r="123" ht="14.25" customHeight="1">
      <c r="A123" s="36"/>
      <c r="B123" s="31"/>
      <c r="C123" s="36"/>
      <c r="D123" s="36"/>
      <c r="E123" s="36"/>
    </row>
    <row r="124" ht="14.25" customHeight="1">
      <c r="A124" s="36"/>
      <c r="B124" s="31"/>
      <c r="C124" s="36"/>
      <c r="D124" s="36"/>
      <c r="E124" s="36"/>
    </row>
    <row r="125" ht="14.25" customHeight="1">
      <c r="A125" s="36"/>
      <c r="B125" s="31"/>
      <c r="C125" s="36"/>
      <c r="D125" s="36"/>
      <c r="E125" s="36"/>
    </row>
    <row r="126" ht="14.25" customHeight="1">
      <c r="A126" s="36"/>
      <c r="B126" s="31"/>
      <c r="C126" s="36"/>
      <c r="D126" s="36"/>
      <c r="E126" s="36"/>
    </row>
    <row r="127" ht="14.25" customHeight="1">
      <c r="A127" s="36"/>
      <c r="B127" s="31"/>
      <c r="C127" s="36"/>
      <c r="D127" s="36"/>
      <c r="E127" s="36"/>
    </row>
    <row r="128" ht="14.25" customHeight="1">
      <c r="A128" s="36"/>
      <c r="B128" s="31"/>
      <c r="C128" s="36"/>
      <c r="D128" s="36"/>
      <c r="E128" s="36"/>
    </row>
    <row r="129" ht="14.25" customHeight="1">
      <c r="A129" s="36"/>
      <c r="B129" s="31"/>
      <c r="C129" s="36"/>
      <c r="D129" s="36"/>
      <c r="E129" s="36"/>
    </row>
    <row r="130" ht="14.25" customHeight="1">
      <c r="A130" s="36"/>
      <c r="B130" s="31"/>
      <c r="C130" s="36"/>
      <c r="D130" s="36"/>
      <c r="E130" s="36"/>
    </row>
    <row r="131" ht="14.25" customHeight="1">
      <c r="A131" s="36"/>
      <c r="B131" s="31"/>
      <c r="C131" s="36"/>
      <c r="D131" s="36"/>
      <c r="E131" s="36"/>
    </row>
    <row r="132" ht="14.25" customHeight="1">
      <c r="A132" s="36"/>
      <c r="B132" s="31"/>
      <c r="C132" s="36"/>
      <c r="D132" s="36"/>
      <c r="E132" s="36"/>
    </row>
    <row r="133" ht="14.25" customHeight="1">
      <c r="A133" s="36"/>
      <c r="B133" s="31"/>
      <c r="C133" s="36"/>
      <c r="D133" s="36"/>
      <c r="E133" s="36"/>
    </row>
    <row r="134" ht="14.25" customHeight="1">
      <c r="A134" s="36"/>
      <c r="B134" s="31"/>
      <c r="C134" s="36"/>
      <c r="D134" s="36"/>
      <c r="E134" s="36"/>
    </row>
    <row r="135" ht="14.25" customHeight="1">
      <c r="A135" s="36"/>
      <c r="B135" s="31"/>
      <c r="C135" s="36"/>
      <c r="D135" s="36"/>
      <c r="E135" s="36"/>
    </row>
    <row r="136" ht="14.25" customHeight="1">
      <c r="A136" s="36"/>
      <c r="B136" s="31"/>
      <c r="C136" s="36"/>
      <c r="D136" s="36"/>
      <c r="E136" s="36"/>
    </row>
    <row r="137" ht="14.25" customHeight="1">
      <c r="A137" s="36"/>
      <c r="B137" s="31"/>
      <c r="C137" s="36"/>
      <c r="D137" s="36"/>
      <c r="E137" s="36"/>
    </row>
    <row r="138" ht="14.25" customHeight="1">
      <c r="A138" s="36"/>
      <c r="B138" s="31"/>
      <c r="C138" s="36"/>
      <c r="D138" s="36"/>
      <c r="E138" s="36"/>
    </row>
    <row r="139" ht="14.25" customHeight="1">
      <c r="A139" s="36"/>
      <c r="B139" s="31"/>
      <c r="C139" s="36"/>
      <c r="D139" s="36"/>
      <c r="E139" s="36"/>
    </row>
    <row r="140" ht="14.25" customHeight="1">
      <c r="A140" s="36"/>
      <c r="B140" s="31"/>
      <c r="C140" s="36"/>
      <c r="D140" s="36"/>
      <c r="E140" s="36"/>
    </row>
    <row r="141" ht="14.25" customHeight="1">
      <c r="A141" s="36"/>
      <c r="B141" s="31"/>
      <c r="C141" s="36"/>
      <c r="D141" s="36"/>
      <c r="E141" s="36"/>
    </row>
    <row r="142" ht="14.25" customHeight="1">
      <c r="A142" s="36"/>
      <c r="B142" s="31"/>
      <c r="C142" s="36"/>
      <c r="D142" s="36"/>
      <c r="E142" s="36"/>
    </row>
    <row r="143" ht="14.25" customHeight="1">
      <c r="A143" s="36"/>
      <c r="B143" s="31"/>
      <c r="C143" s="36"/>
      <c r="D143" s="36"/>
      <c r="E143" s="36"/>
    </row>
    <row r="144" ht="14.25" customHeight="1">
      <c r="A144" s="36"/>
      <c r="B144" s="31"/>
      <c r="C144" s="36"/>
      <c r="D144" s="36"/>
      <c r="E144" s="36"/>
    </row>
    <row r="145" ht="14.25" customHeight="1">
      <c r="A145" s="36"/>
      <c r="B145" s="31"/>
      <c r="C145" s="36"/>
      <c r="D145" s="36"/>
      <c r="E145" s="36"/>
    </row>
    <row r="146" ht="14.25" customHeight="1">
      <c r="A146" s="36"/>
      <c r="B146" s="31"/>
      <c r="C146" s="36"/>
      <c r="D146" s="36"/>
      <c r="E146" s="36"/>
    </row>
    <row r="147" ht="14.25" customHeight="1">
      <c r="A147" s="36"/>
      <c r="B147" s="31"/>
      <c r="C147" s="36"/>
      <c r="D147" s="36"/>
      <c r="E147" s="36"/>
    </row>
    <row r="148" ht="14.25" customHeight="1">
      <c r="A148" s="36"/>
      <c r="B148" s="31"/>
      <c r="C148" s="36"/>
      <c r="D148" s="36"/>
      <c r="E148" s="36"/>
    </row>
    <row r="149" ht="14.25" customHeight="1">
      <c r="A149" s="36"/>
      <c r="B149" s="31"/>
      <c r="C149" s="36"/>
      <c r="D149" s="36"/>
      <c r="E149" s="36"/>
    </row>
    <row r="150" ht="14.25" customHeight="1">
      <c r="A150" s="36"/>
      <c r="B150" s="31"/>
      <c r="C150" s="36"/>
      <c r="D150" s="36"/>
      <c r="E150" s="36"/>
    </row>
    <row r="151" ht="14.25" customHeight="1">
      <c r="A151" s="36"/>
      <c r="B151" s="31"/>
      <c r="C151" s="36"/>
      <c r="D151" s="36"/>
      <c r="E151" s="36"/>
    </row>
    <row r="152" ht="14.25" customHeight="1">
      <c r="A152" s="36"/>
      <c r="B152" s="31"/>
      <c r="C152" s="36"/>
      <c r="D152" s="36"/>
      <c r="E152" s="36"/>
    </row>
    <row r="153" ht="14.25" customHeight="1">
      <c r="A153" s="36"/>
      <c r="B153" s="31"/>
      <c r="C153" s="36"/>
      <c r="D153" s="36"/>
      <c r="E153" s="36"/>
    </row>
    <row r="154" ht="14.25" customHeight="1">
      <c r="A154" s="36"/>
      <c r="B154" s="31"/>
      <c r="C154" s="36"/>
      <c r="D154" s="36"/>
      <c r="E154" s="36"/>
    </row>
    <row r="155" ht="14.25" customHeight="1">
      <c r="A155" s="36"/>
      <c r="B155" s="31"/>
      <c r="C155" s="36"/>
      <c r="D155" s="36"/>
      <c r="E155" s="36"/>
    </row>
    <row r="156" ht="14.25" customHeight="1">
      <c r="A156" s="36"/>
      <c r="B156" s="31"/>
      <c r="C156" s="36"/>
      <c r="D156" s="36"/>
      <c r="E156" s="36"/>
    </row>
    <row r="157" ht="14.25" customHeight="1">
      <c r="A157" s="36"/>
      <c r="B157" s="31"/>
      <c r="C157" s="36"/>
      <c r="D157" s="36"/>
      <c r="E157" s="36"/>
    </row>
    <row r="158" ht="14.25" customHeight="1">
      <c r="A158" s="36"/>
      <c r="B158" s="31"/>
      <c r="C158" s="36"/>
      <c r="D158" s="36"/>
      <c r="E158" s="36"/>
    </row>
    <row r="159" ht="14.25" customHeight="1">
      <c r="A159" s="36"/>
      <c r="B159" s="31"/>
      <c r="C159" s="36"/>
      <c r="D159" s="36"/>
      <c r="E159" s="36"/>
    </row>
    <row r="160" ht="14.25" customHeight="1">
      <c r="A160" s="36"/>
      <c r="B160" s="31"/>
      <c r="C160" s="36"/>
      <c r="D160" s="36"/>
      <c r="E160" s="36"/>
    </row>
    <row r="161" ht="14.25" customHeight="1">
      <c r="A161" s="36"/>
      <c r="B161" s="31"/>
      <c r="C161" s="36"/>
      <c r="D161" s="36"/>
      <c r="E161" s="36"/>
    </row>
    <row r="162" ht="14.25" customHeight="1">
      <c r="A162" s="36"/>
      <c r="B162" s="31"/>
      <c r="C162" s="36"/>
      <c r="D162" s="36"/>
      <c r="E162" s="36"/>
    </row>
    <row r="163" ht="14.25" customHeight="1">
      <c r="A163" s="36"/>
      <c r="B163" s="31"/>
      <c r="C163" s="36"/>
      <c r="D163" s="36"/>
      <c r="E163" s="36"/>
    </row>
    <row r="164" ht="14.25" customHeight="1">
      <c r="A164" s="36"/>
      <c r="B164" s="31"/>
      <c r="C164" s="36"/>
      <c r="D164" s="36"/>
      <c r="E164" s="36"/>
    </row>
    <row r="165" ht="14.25" customHeight="1">
      <c r="A165" s="36"/>
      <c r="B165" s="31"/>
      <c r="C165" s="36"/>
      <c r="D165" s="36"/>
      <c r="E165" s="36"/>
    </row>
    <row r="166" ht="14.25" customHeight="1">
      <c r="A166" s="36"/>
      <c r="B166" s="31"/>
      <c r="C166" s="36"/>
      <c r="D166" s="36"/>
      <c r="E166" s="36"/>
    </row>
    <row r="167" ht="14.25" customHeight="1">
      <c r="A167" s="36"/>
      <c r="B167" s="31"/>
      <c r="C167" s="36"/>
      <c r="D167" s="36"/>
      <c r="E167" s="36"/>
    </row>
    <row r="168" ht="14.25" customHeight="1">
      <c r="A168" s="36"/>
      <c r="B168" s="31"/>
      <c r="C168" s="36"/>
      <c r="D168" s="36"/>
      <c r="E168" s="36"/>
    </row>
    <row r="169" ht="14.25" customHeight="1">
      <c r="A169" s="36"/>
      <c r="B169" s="31"/>
      <c r="C169" s="36"/>
      <c r="D169" s="36"/>
      <c r="E169" s="36"/>
    </row>
    <row r="170" ht="14.25" customHeight="1">
      <c r="A170" s="36"/>
      <c r="B170" s="31"/>
      <c r="C170" s="36"/>
      <c r="D170" s="36"/>
      <c r="E170" s="36"/>
    </row>
    <row r="171" ht="14.25" customHeight="1">
      <c r="A171" s="36"/>
      <c r="B171" s="31"/>
      <c r="C171" s="36"/>
      <c r="D171" s="36"/>
      <c r="E171" s="36"/>
    </row>
    <row r="172" ht="14.25" customHeight="1">
      <c r="A172" s="36"/>
      <c r="B172" s="31"/>
      <c r="C172" s="36"/>
      <c r="D172" s="36"/>
      <c r="E172" s="36"/>
    </row>
    <row r="173" ht="14.25" customHeight="1">
      <c r="A173" s="36"/>
      <c r="B173" s="31"/>
      <c r="C173" s="36"/>
      <c r="D173" s="36"/>
      <c r="E173" s="36"/>
    </row>
    <row r="174" ht="14.25" customHeight="1">
      <c r="A174" s="36"/>
      <c r="B174" s="31"/>
      <c r="C174" s="36"/>
      <c r="D174" s="36"/>
      <c r="E174" s="36"/>
    </row>
    <row r="175" ht="14.25" customHeight="1">
      <c r="A175" s="36"/>
      <c r="B175" s="31"/>
      <c r="C175" s="36"/>
      <c r="D175" s="36"/>
      <c r="E175" s="36"/>
    </row>
    <row r="176" ht="14.25" customHeight="1">
      <c r="A176" s="36"/>
      <c r="B176" s="31"/>
      <c r="C176" s="36"/>
      <c r="D176" s="36"/>
      <c r="E176" s="36"/>
    </row>
    <row r="177" ht="14.25" customHeight="1">
      <c r="A177" s="36"/>
      <c r="B177" s="31"/>
      <c r="C177" s="36"/>
      <c r="D177" s="36"/>
      <c r="E177" s="36"/>
    </row>
    <row r="178" ht="14.25" customHeight="1">
      <c r="A178" s="36"/>
      <c r="B178" s="31"/>
      <c r="C178" s="36"/>
      <c r="D178" s="36"/>
      <c r="E178" s="36"/>
    </row>
    <row r="179" ht="14.25" customHeight="1">
      <c r="A179" s="36"/>
      <c r="B179" s="31"/>
      <c r="C179" s="36"/>
      <c r="D179" s="36"/>
      <c r="E179" s="36"/>
    </row>
    <row r="180" ht="14.25" customHeight="1">
      <c r="A180" s="36"/>
      <c r="B180" s="31"/>
      <c r="C180" s="36"/>
      <c r="D180" s="36"/>
      <c r="E180" s="36"/>
    </row>
    <row r="181" ht="14.25" customHeight="1">
      <c r="A181" s="36"/>
      <c r="B181" s="31"/>
      <c r="C181" s="36"/>
      <c r="D181" s="36"/>
      <c r="E181" s="36"/>
    </row>
    <row r="182" ht="14.25" customHeight="1">
      <c r="A182" s="36"/>
      <c r="B182" s="31"/>
      <c r="C182" s="36"/>
      <c r="D182" s="36"/>
      <c r="E182" s="36"/>
    </row>
    <row r="183" ht="14.25" customHeight="1">
      <c r="A183" s="36"/>
      <c r="B183" s="31"/>
      <c r="C183" s="36"/>
      <c r="D183" s="36"/>
      <c r="E183" s="36"/>
    </row>
    <row r="184" ht="14.25" customHeight="1">
      <c r="A184" s="36"/>
      <c r="B184" s="31"/>
      <c r="C184" s="36"/>
      <c r="D184" s="36"/>
      <c r="E184" s="36"/>
    </row>
    <row r="185" ht="14.25" customHeight="1">
      <c r="A185" s="36"/>
      <c r="B185" s="31"/>
      <c r="C185" s="36"/>
      <c r="D185" s="36"/>
      <c r="E185" s="36"/>
    </row>
    <row r="186" ht="14.25" customHeight="1">
      <c r="A186" s="36"/>
      <c r="B186" s="31"/>
      <c r="C186" s="36"/>
      <c r="D186" s="36"/>
      <c r="E186" s="36"/>
    </row>
    <row r="187" ht="14.25" customHeight="1">
      <c r="A187" s="36"/>
      <c r="B187" s="31"/>
      <c r="C187" s="36"/>
      <c r="D187" s="36"/>
      <c r="E187" s="36"/>
    </row>
    <row r="188" ht="14.25" customHeight="1">
      <c r="A188" s="36"/>
      <c r="B188" s="31"/>
      <c r="C188" s="36"/>
      <c r="D188" s="36"/>
      <c r="E188" s="36"/>
    </row>
    <row r="189" ht="14.25" customHeight="1">
      <c r="A189" s="36"/>
      <c r="B189" s="31"/>
      <c r="C189" s="36"/>
      <c r="D189" s="36"/>
      <c r="E189" s="36"/>
    </row>
    <row r="190" ht="14.25" customHeight="1">
      <c r="A190" s="36"/>
      <c r="B190" s="31"/>
      <c r="C190" s="36"/>
      <c r="D190" s="36"/>
      <c r="E190" s="36"/>
    </row>
    <row r="191" ht="14.25" customHeight="1">
      <c r="A191" s="36"/>
      <c r="B191" s="31"/>
      <c r="C191" s="36"/>
      <c r="D191" s="36"/>
      <c r="E191" s="36"/>
    </row>
    <row r="192" ht="14.25" customHeight="1">
      <c r="A192" s="36"/>
      <c r="B192" s="31"/>
      <c r="C192" s="36"/>
      <c r="D192" s="36"/>
      <c r="E192" s="36"/>
    </row>
    <row r="193" ht="14.25" customHeight="1">
      <c r="A193" s="36"/>
      <c r="B193" s="31"/>
      <c r="C193" s="36"/>
      <c r="D193" s="36"/>
      <c r="E193" s="36"/>
    </row>
    <row r="194" ht="14.25" customHeight="1">
      <c r="A194" s="36"/>
      <c r="B194" s="31"/>
      <c r="C194" s="36"/>
      <c r="D194" s="36"/>
      <c r="E194" s="36"/>
    </row>
    <row r="195" ht="14.25" customHeight="1">
      <c r="A195" s="36"/>
      <c r="B195" s="31"/>
      <c r="C195" s="36"/>
      <c r="D195" s="36"/>
      <c r="E195" s="36"/>
    </row>
    <row r="196" ht="14.25" customHeight="1">
      <c r="A196" s="36"/>
      <c r="B196" s="31"/>
      <c r="C196" s="36"/>
      <c r="D196" s="36"/>
      <c r="E196" s="36"/>
    </row>
    <row r="197" ht="14.25" customHeight="1">
      <c r="A197" s="36"/>
      <c r="B197" s="31"/>
      <c r="C197" s="36"/>
      <c r="D197" s="36"/>
      <c r="E197" s="36"/>
    </row>
    <row r="198" ht="14.25" customHeight="1">
      <c r="A198" s="36"/>
      <c r="B198" s="31"/>
      <c r="C198" s="36"/>
      <c r="D198" s="36"/>
      <c r="E198" s="36"/>
    </row>
    <row r="199" ht="14.25" customHeight="1">
      <c r="A199" s="36"/>
      <c r="B199" s="31"/>
      <c r="C199" s="36"/>
      <c r="D199" s="36"/>
      <c r="E199" s="36"/>
    </row>
    <row r="200" ht="14.25" customHeight="1">
      <c r="A200" s="36"/>
      <c r="B200" s="31"/>
      <c r="C200" s="36"/>
      <c r="D200" s="36"/>
      <c r="E200" s="36"/>
    </row>
    <row r="201" ht="14.25" customHeight="1">
      <c r="A201" s="36"/>
      <c r="B201" s="31"/>
      <c r="C201" s="36"/>
      <c r="D201" s="36"/>
      <c r="E201" s="36"/>
    </row>
    <row r="202" ht="14.25" customHeight="1">
      <c r="A202" s="36"/>
      <c r="B202" s="31"/>
      <c r="C202" s="36"/>
      <c r="D202" s="36"/>
      <c r="E202" s="36"/>
    </row>
    <row r="203" ht="14.25" customHeight="1">
      <c r="A203" s="36"/>
      <c r="B203" s="31"/>
      <c r="C203" s="36"/>
      <c r="D203" s="36"/>
      <c r="E203" s="36"/>
    </row>
    <row r="204" ht="14.25" customHeight="1">
      <c r="A204" s="36"/>
      <c r="B204" s="31"/>
      <c r="C204" s="36"/>
      <c r="D204" s="36"/>
      <c r="E204" s="36"/>
    </row>
    <row r="205" ht="14.25" customHeight="1">
      <c r="A205" s="36"/>
      <c r="B205" s="31"/>
      <c r="C205" s="36"/>
      <c r="D205" s="36"/>
      <c r="E205" s="36"/>
    </row>
    <row r="206" ht="14.25" customHeight="1">
      <c r="A206" s="36"/>
      <c r="B206" s="31"/>
      <c r="C206" s="36"/>
      <c r="D206" s="36"/>
      <c r="E206" s="36"/>
    </row>
    <row r="207" ht="14.25" customHeight="1">
      <c r="A207" s="36"/>
      <c r="B207" s="31"/>
      <c r="C207" s="36"/>
      <c r="D207" s="36"/>
      <c r="E207" s="36"/>
    </row>
    <row r="208" ht="14.25" customHeight="1">
      <c r="A208" s="36"/>
      <c r="B208" s="31"/>
      <c r="C208" s="36"/>
      <c r="D208" s="36"/>
      <c r="E208" s="36"/>
    </row>
    <row r="209" ht="14.25" customHeight="1">
      <c r="A209" s="36"/>
      <c r="B209" s="31"/>
      <c r="C209" s="36"/>
      <c r="D209" s="36"/>
      <c r="E209" s="36"/>
    </row>
    <row r="210" ht="14.25" customHeight="1">
      <c r="A210" s="36"/>
      <c r="B210" s="31"/>
      <c r="C210" s="36"/>
      <c r="D210" s="36"/>
      <c r="E210" s="36"/>
    </row>
    <row r="211" ht="14.25" customHeight="1">
      <c r="A211" s="36"/>
      <c r="B211" s="31"/>
      <c r="C211" s="36"/>
      <c r="D211" s="36"/>
      <c r="E211" s="36"/>
    </row>
    <row r="212" ht="14.25" customHeight="1">
      <c r="A212" s="36"/>
      <c r="B212" s="31"/>
      <c r="C212" s="36"/>
      <c r="D212" s="36"/>
      <c r="E212" s="36"/>
    </row>
    <row r="213" ht="14.25" customHeight="1">
      <c r="A213" s="36"/>
      <c r="B213" s="31"/>
      <c r="C213" s="36"/>
      <c r="D213" s="36"/>
      <c r="E213" s="36"/>
    </row>
    <row r="214" ht="14.25" customHeight="1">
      <c r="A214" s="36"/>
      <c r="B214" s="31"/>
      <c r="C214" s="36"/>
      <c r="D214" s="36"/>
      <c r="E214" s="36"/>
    </row>
    <row r="215" ht="14.25" customHeight="1">
      <c r="A215" s="36"/>
      <c r="B215" s="31"/>
      <c r="C215" s="36"/>
      <c r="D215" s="36"/>
      <c r="E215" s="36"/>
    </row>
    <row r="216" ht="14.25" customHeight="1">
      <c r="A216" s="36"/>
      <c r="B216" s="31"/>
      <c r="C216" s="36"/>
      <c r="D216" s="36"/>
      <c r="E216" s="36"/>
    </row>
    <row r="217" ht="14.25" customHeight="1">
      <c r="A217" s="36"/>
      <c r="B217" s="31"/>
      <c r="C217" s="36"/>
      <c r="D217" s="36"/>
      <c r="E217" s="36"/>
    </row>
    <row r="218" ht="14.25" customHeight="1">
      <c r="A218" s="36"/>
      <c r="B218" s="31"/>
      <c r="C218" s="36"/>
      <c r="D218" s="36"/>
      <c r="E218" s="36"/>
    </row>
    <row r="219" ht="14.25" customHeight="1">
      <c r="A219" s="36"/>
      <c r="B219" s="31"/>
      <c r="C219" s="36"/>
      <c r="D219" s="36"/>
      <c r="E219" s="36"/>
    </row>
    <row r="220" ht="14.25" customHeight="1">
      <c r="A220" s="36"/>
      <c r="B220" s="31"/>
      <c r="C220" s="36"/>
      <c r="D220" s="36"/>
      <c r="E220" s="36"/>
    </row>
    <row r="221" ht="14.25" customHeight="1">
      <c r="A221" s="36"/>
      <c r="B221" s="31"/>
      <c r="C221" s="36"/>
      <c r="D221" s="36"/>
      <c r="E221" s="36"/>
    </row>
    <row r="222" ht="14.25" customHeight="1">
      <c r="A222" s="36"/>
      <c r="B222" s="31"/>
      <c r="C222" s="36"/>
      <c r="D222" s="36"/>
      <c r="E222" s="36"/>
    </row>
    <row r="223" ht="14.25" customHeight="1">
      <c r="A223" s="36"/>
      <c r="B223" s="31"/>
      <c r="C223" s="36"/>
      <c r="D223" s="36"/>
      <c r="E223" s="36"/>
    </row>
    <row r="224" ht="14.25" customHeight="1">
      <c r="A224" s="36"/>
      <c r="B224" s="31"/>
      <c r="C224" s="36"/>
      <c r="D224" s="36"/>
      <c r="E224" s="36"/>
    </row>
    <row r="225" ht="14.25" customHeight="1">
      <c r="A225" s="36"/>
      <c r="B225" s="31"/>
      <c r="C225" s="36"/>
      <c r="D225" s="36"/>
      <c r="E225" s="36"/>
    </row>
    <row r="226" ht="14.25" customHeight="1">
      <c r="A226" s="36"/>
      <c r="B226" s="31"/>
      <c r="C226" s="36"/>
      <c r="D226" s="36"/>
      <c r="E226" s="36"/>
    </row>
    <row r="227" ht="14.25" customHeight="1">
      <c r="A227" s="36"/>
      <c r="B227" s="31"/>
      <c r="C227" s="36"/>
      <c r="D227" s="36"/>
      <c r="E227" s="36"/>
    </row>
    <row r="228" ht="14.25" customHeight="1">
      <c r="A228" s="36"/>
      <c r="B228" s="31"/>
      <c r="C228" s="36"/>
      <c r="D228" s="36"/>
      <c r="E228" s="36"/>
    </row>
    <row r="229" ht="14.25" customHeight="1">
      <c r="A229" s="36"/>
      <c r="B229" s="31"/>
      <c r="C229" s="36"/>
      <c r="D229" s="36"/>
      <c r="E229" s="36"/>
    </row>
    <row r="230" ht="14.25" customHeight="1">
      <c r="A230" s="36"/>
      <c r="B230" s="31"/>
      <c r="C230" s="36"/>
      <c r="D230" s="36"/>
      <c r="E230" s="36"/>
    </row>
    <row r="231" ht="14.25" customHeight="1">
      <c r="A231" s="36"/>
      <c r="B231" s="31"/>
      <c r="C231" s="36"/>
      <c r="D231" s="36"/>
      <c r="E231" s="36"/>
    </row>
    <row r="232" ht="14.25" customHeight="1">
      <c r="A232" s="36"/>
      <c r="B232" s="31"/>
      <c r="C232" s="36"/>
      <c r="D232" s="36"/>
      <c r="E232" s="36"/>
    </row>
    <row r="233" ht="14.25" customHeight="1">
      <c r="A233" s="36"/>
      <c r="B233" s="31"/>
      <c r="C233" s="36"/>
      <c r="D233" s="36"/>
      <c r="E233" s="36"/>
    </row>
    <row r="234" ht="14.25" customHeight="1">
      <c r="A234" s="36"/>
      <c r="B234" s="31"/>
      <c r="C234" s="36"/>
      <c r="D234" s="36"/>
      <c r="E234" s="36"/>
    </row>
    <row r="235" ht="14.25" customHeight="1">
      <c r="A235" s="36"/>
      <c r="B235" s="31"/>
      <c r="C235" s="36"/>
      <c r="D235" s="36"/>
      <c r="E235" s="36"/>
    </row>
    <row r="236" ht="14.25" customHeight="1">
      <c r="A236" s="36"/>
      <c r="B236" s="31"/>
      <c r="C236" s="36"/>
      <c r="D236" s="36"/>
      <c r="E236" s="36"/>
    </row>
    <row r="237" ht="14.25" customHeight="1">
      <c r="A237" s="36"/>
      <c r="B237" s="31"/>
      <c r="C237" s="36"/>
      <c r="D237" s="36"/>
      <c r="E237" s="36"/>
    </row>
    <row r="238" ht="14.25" customHeight="1">
      <c r="A238" s="36"/>
      <c r="B238" s="31"/>
      <c r="C238" s="36"/>
      <c r="D238" s="36"/>
      <c r="E238" s="36"/>
    </row>
    <row r="239" ht="14.25" customHeight="1">
      <c r="A239" s="36"/>
      <c r="B239" s="31"/>
      <c r="C239" s="36"/>
      <c r="D239" s="36"/>
      <c r="E239" s="36"/>
    </row>
    <row r="240" ht="14.25" customHeight="1">
      <c r="A240" s="36"/>
      <c r="B240" s="31"/>
      <c r="C240" s="36"/>
      <c r="D240" s="36"/>
      <c r="E240" s="36"/>
    </row>
    <row r="241" ht="14.25" customHeight="1">
      <c r="A241" s="36"/>
      <c r="B241" s="31"/>
      <c r="C241" s="36"/>
      <c r="D241" s="36"/>
      <c r="E241" s="36"/>
    </row>
    <row r="242" ht="14.25" customHeight="1">
      <c r="A242" s="36"/>
      <c r="B242" s="31"/>
      <c r="C242" s="36"/>
      <c r="D242" s="36"/>
      <c r="E242" s="36"/>
    </row>
    <row r="243" ht="14.25" customHeight="1">
      <c r="A243" s="36"/>
      <c r="B243" s="31"/>
      <c r="C243" s="36"/>
      <c r="D243" s="36"/>
      <c r="E243" s="36"/>
    </row>
    <row r="244" ht="14.25" customHeight="1">
      <c r="A244" s="36"/>
      <c r="B244" s="31"/>
      <c r="C244" s="36"/>
      <c r="D244" s="36"/>
      <c r="E244" s="36"/>
    </row>
    <row r="245" ht="14.25" customHeight="1">
      <c r="A245" s="36"/>
      <c r="B245" s="31"/>
      <c r="C245" s="36"/>
      <c r="D245" s="36"/>
      <c r="E245" s="36"/>
    </row>
    <row r="246" ht="14.25" customHeight="1">
      <c r="A246" s="36"/>
      <c r="B246" s="31"/>
      <c r="C246" s="36"/>
      <c r="D246" s="36"/>
      <c r="E246" s="36"/>
    </row>
    <row r="247" ht="14.25" customHeight="1">
      <c r="A247" s="36"/>
      <c r="B247" s="31"/>
      <c r="C247" s="36"/>
      <c r="D247" s="36"/>
      <c r="E247" s="36"/>
    </row>
    <row r="248" ht="14.25" customHeight="1">
      <c r="A248" s="36"/>
      <c r="B248" s="31"/>
      <c r="C248" s="36"/>
      <c r="D248" s="36"/>
      <c r="E248" s="36"/>
    </row>
    <row r="249" ht="14.25" customHeight="1">
      <c r="A249" s="36"/>
      <c r="B249" s="31"/>
      <c r="C249" s="36"/>
      <c r="D249" s="36"/>
      <c r="E249" s="36"/>
    </row>
    <row r="250" ht="14.25" customHeight="1">
      <c r="A250" s="36"/>
      <c r="B250" s="31"/>
      <c r="C250" s="36"/>
      <c r="D250" s="36"/>
      <c r="E250" s="36"/>
    </row>
    <row r="251" ht="14.25" customHeight="1">
      <c r="A251" s="36"/>
      <c r="B251" s="31"/>
      <c r="C251" s="36"/>
      <c r="D251" s="36"/>
      <c r="E251" s="36"/>
    </row>
    <row r="252" ht="14.25" customHeight="1">
      <c r="A252" s="36"/>
      <c r="B252" s="31"/>
      <c r="C252" s="36"/>
      <c r="D252" s="36"/>
      <c r="E252" s="36"/>
    </row>
    <row r="253" ht="14.25" customHeight="1">
      <c r="A253" s="36"/>
      <c r="B253" s="31"/>
      <c r="C253" s="36"/>
      <c r="D253" s="36"/>
      <c r="E253" s="36"/>
    </row>
    <row r="254" ht="14.25" customHeight="1">
      <c r="A254" s="36"/>
      <c r="B254" s="31"/>
      <c r="C254" s="36"/>
      <c r="D254" s="36"/>
      <c r="E254" s="36"/>
    </row>
    <row r="255" ht="14.25" customHeight="1">
      <c r="A255" s="36"/>
      <c r="B255" s="31"/>
      <c r="C255" s="36"/>
      <c r="D255" s="36"/>
      <c r="E255" s="36"/>
    </row>
    <row r="256" ht="14.25" customHeight="1">
      <c r="A256" s="36"/>
      <c r="B256" s="31"/>
      <c r="C256" s="36"/>
      <c r="D256" s="36"/>
      <c r="E256" s="36"/>
    </row>
    <row r="257" ht="14.25" customHeight="1">
      <c r="A257" s="36"/>
      <c r="B257" s="31"/>
      <c r="C257" s="36"/>
      <c r="D257" s="36"/>
      <c r="E257" s="36"/>
    </row>
    <row r="258" ht="14.25" customHeight="1">
      <c r="A258" s="36"/>
      <c r="B258" s="31"/>
      <c r="C258" s="36"/>
      <c r="D258" s="36"/>
      <c r="E258" s="36"/>
    </row>
    <row r="259" ht="14.25" customHeight="1">
      <c r="A259" s="36"/>
      <c r="B259" s="31"/>
      <c r="C259" s="36"/>
      <c r="D259" s="36"/>
      <c r="E259" s="36"/>
    </row>
    <row r="260" ht="14.25" customHeight="1">
      <c r="A260" s="36"/>
      <c r="B260" s="31"/>
      <c r="C260" s="36"/>
      <c r="D260" s="36"/>
      <c r="E260" s="36"/>
    </row>
    <row r="261" ht="14.25" customHeight="1">
      <c r="A261" s="36"/>
      <c r="B261" s="31"/>
      <c r="C261" s="36"/>
      <c r="D261" s="36"/>
      <c r="E261" s="36"/>
    </row>
    <row r="262" ht="14.25" customHeight="1">
      <c r="A262" s="36"/>
      <c r="B262" s="31"/>
      <c r="C262" s="36"/>
      <c r="D262" s="36"/>
      <c r="E262" s="36"/>
    </row>
    <row r="263" ht="14.25" customHeight="1">
      <c r="A263" s="36"/>
      <c r="B263" s="31"/>
      <c r="C263" s="36"/>
      <c r="D263" s="36"/>
      <c r="E263" s="36"/>
    </row>
    <row r="264" ht="14.25" customHeight="1">
      <c r="A264" s="36"/>
      <c r="B264" s="31"/>
      <c r="C264" s="36"/>
      <c r="D264" s="36"/>
      <c r="E264" s="36"/>
    </row>
    <row r="265" ht="14.25" customHeight="1">
      <c r="A265" s="36"/>
      <c r="B265" s="31"/>
      <c r="C265" s="36"/>
      <c r="D265" s="36"/>
      <c r="E265" s="36"/>
    </row>
    <row r="266" ht="14.25" customHeight="1">
      <c r="A266" s="36"/>
      <c r="B266" s="31"/>
      <c r="C266" s="36"/>
      <c r="D266" s="36"/>
      <c r="E266" s="36"/>
    </row>
    <row r="267" ht="14.25" customHeight="1">
      <c r="A267" s="36"/>
      <c r="B267" s="31"/>
      <c r="C267" s="36"/>
      <c r="D267" s="36"/>
      <c r="E267" s="36"/>
    </row>
    <row r="268" ht="14.25" customHeight="1">
      <c r="A268" s="36"/>
      <c r="B268" s="31"/>
      <c r="C268" s="36"/>
      <c r="D268" s="36"/>
      <c r="E268" s="36"/>
    </row>
    <row r="269" ht="14.25" customHeight="1">
      <c r="A269" s="36"/>
      <c r="B269" s="31"/>
      <c r="C269" s="36"/>
      <c r="D269" s="36"/>
      <c r="E269" s="36"/>
    </row>
    <row r="270" ht="14.25" customHeight="1">
      <c r="A270" s="36"/>
      <c r="B270" s="31"/>
      <c r="C270" s="36"/>
      <c r="D270" s="36"/>
      <c r="E270" s="36"/>
    </row>
    <row r="271" ht="14.25" customHeight="1">
      <c r="A271" s="36"/>
      <c r="B271" s="31"/>
      <c r="C271" s="36"/>
      <c r="D271" s="36"/>
      <c r="E271" s="36"/>
    </row>
    <row r="272" ht="14.25" customHeight="1">
      <c r="A272" s="36"/>
      <c r="B272" s="31"/>
      <c r="C272" s="36"/>
      <c r="D272" s="36"/>
      <c r="E272" s="36"/>
    </row>
    <row r="273" ht="14.25" customHeight="1">
      <c r="A273" s="36"/>
      <c r="B273" s="31"/>
      <c r="C273" s="36"/>
      <c r="D273" s="36"/>
      <c r="E273" s="36"/>
    </row>
    <row r="274" ht="14.25" customHeight="1">
      <c r="A274" s="36"/>
      <c r="B274" s="31"/>
      <c r="C274" s="36"/>
      <c r="D274" s="36"/>
      <c r="E274" s="36"/>
    </row>
    <row r="275" ht="14.25" customHeight="1">
      <c r="A275" s="36"/>
      <c r="B275" s="31"/>
      <c r="C275" s="36"/>
      <c r="D275" s="36"/>
      <c r="E275" s="36"/>
    </row>
    <row r="276" ht="14.25" customHeight="1">
      <c r="A276" s="36"/>
      <c r="B276" s="31"/>
      <c r="C276" s="36"/>
      <c r="D276" s="36"/>
      <c r="E276" s="36"/>
    </row>
    <row r="277" ht="14.25" customHeight="1">
      <c r="A277" s="36"/>
      <c r="B277" s="31"/>
      <c r="C277" s="36"/>
      <c r="D277" s="36"/>
      <c r="E277" s="36"/>
    </row>
    <row r="278" ht="14.25" customHeight="1">
      <c r="A278" s="36"/>
      <c r="B278" s="31"/>
      <c r="C278" s="36"/>
      <c r="D278" s="36"/>
      <c r="E278" s="36"/>
    </row>
    <row r="279" ht="14.25" customHeight="1">
      <c r="A279" s="36"/>
      <c r="B279" s="31"/>
      <c r="C279" s="36"/>
      <c r="D279" s="36"/>
      <c r="E279" s="36"/>
    </row>
    <row r="280" ht="14.25" customHeight="1">
      <c r="A280" s="36"/>
      <c r="B280" s="31"/>
      <c r="C280" s="36"/>
      <c r="D280" s="36"/>
      <c r="E280" s="36"/>
    </row>
    <row r="281" ht="14.25" customHeight="1">
      <c r="A281" s="36"/>
      <c r="B281" s="31"/>
      <c r="C281" s="36"/>
      <c r="D281" s="36"/>
      <c r="E281" s="36"/>
    </row>
    <row r="282" ht="14.25" customHeight="1">
      <c r="A282" s="36"/>
      <c r="B282" s="31"/>
      <c r="C282" s="36"/>
      <c r="D282" s="36"/>
      <c r="E282" s="36"/>
    </row>
    <row r="283" ht="14.25" customHeight="1">
      <c r="A283" s="36"/>
      <c r="B283" s="31"/>
      <c r="C283" s="36"/>
      <c r="D283" s="36"/>
      <c r="E283" s="36"/>
    </row>
    <row r="284" ht="14.25" customHeight="1">
      <c r="A284" s="36"/>
      <c r="B284" s="31"/>
      <c r="C284" s="36"/>
      <c r="D284" s="36"/>
      <c r="E284" s="36"/>
    </row>
    <row r="285" ht="14.25" customHeight="1">
      <c r="A285" s="36"/>
      <c r="B285" s="31"/>
      <c r="C285" s="36"/>
      <c r="D285" s="36"/>
      <c r="E285" s="36"/>
    </row>
    <row r="286" ht="14.25" customHeight="1">
      <c r="A286" s="36"/>
      <c r="B286" s="31"/>
      <c r="C286" s="36"/>
      <c r="D286" s="36"/>
      <c r="E286" s="36"/>
    </row>
    <row r="287" ht="14.25" customHeight="1">
      <c r="A287" s="36"/>
      <c r="B287" s="31"/>
      <c r="C287" s="36"/>
      <c r="D287" s="36"/>
      <c r="E287" s="36"/>
    </row>
    <row r="288" ht="14.25" customHeight="1">
      <c r="A288" s="36"/>
      <c r="B288" s="31"/>
      <c r="C288" s="36"/>
      <c r="D288" s="36"/>
      <c r="E288" s="36"/>
    </row>
    <row r="289" ht="14.25" customHeight="1">
      <c r="A289" s="36"/>
      <c r="B289" s="31"/>
      <c r="C289" s="36"/>
      <c r="D289" s="36"/>
      <c r="E289" s="36"/>
    </row>
    <row r="290" ht="14.25" customHeight="1">
      <c r="A290" s="36"/>
      <c r="B290" s="31"/>
      <c r="C290" s="36"/>
      <c r="D290" s="36"/>
      <c r="E290" s="36"/>
    </row>
    <row r="291" ht="14.25" customHeight="1">
      <c r="A291" s="36"/>
      <c r="B291" s="31"/>
      <c r="C291" s="36"/>
      <c r="D291" s="36"/>
      <c r="E291" s="36"/>
    </row>
    <row r="292" ht="14.25" customHeight="1">
      <c r="A292" s="36"/>
      <c r="B292" s="31"/>
      <c r="C292" s="36"/>
      <c r="D292" s="36"/>
      <c r="E292" s="36"/>
    </row>
    <row r="293" ht="14.25" customHeight="1">
      <c r="A293" s="36"/>
      <c r="B293" s="31"/>
      <c r="C293" s="36"/>
      <c r="D293" s="36"/>
      <c r="E293" s="36"/>
    </row>
    <row r="294" ht="14.25" customHeight="1">
      <c r="A294" s="36"/>
      <c r="B294" s="31"/>
      <c r="C294" s="36"/>
      <c r="D294" s="36"/>
      <c r="E294" s="36"/>
    </row>
    <row r="295" ht="14.25" customHeight="1">
      <c r="A295" s="36"/>
      <c r="B295" s="31"/>
      <c r="C295" s="36"/>
      <c r="D295" s="36"/>
      <c r="E295" s="36"/>
    </row>
    <row r="296" ht="14.25" customHeight="1">
      <c r="A296" s="36"/>
      <c r="B296" s="31"/>
      <c r="C296" s="36"/>
      <c r="D296" s="36"/>
      <c r="E296" s="36"/>
    </row>
    <row r="297" ht="14.25" customHeight="1">
      <c r="A297" s="36"/>
      <c r="B297" s="31"/>
      <c r="C297" s="36"/>
      <c r="D297" s="36"/>
      <c r="E297" s="36"/>
    </row>
    <row r="298" ht="14.25" customHeight="1">
      <c r="A298" s="36"/>
      <c r="B298" s="31"/>
      <c r="C298" s="36"/>
      <c r="D298" s="36"/>
      <c r="E298" s="36"/>
    </row>
    <row r="299" ht="14.25" customHeight="1">
      <c r="A299" s="36"/>
      <c r="B299" s="31"/>
      <c r="C299" s="36"/>
      <c r="D299" s="36"/>
      <c r="E299" s="36"/>
    </row>
    <row r="300" ht="14.25" customHeight="1">
      <c r="A300" s="36"/>
      <c r="B300" s="31"/>
      <c r="C300" s="36"/>
      <c r="D300" s="36"/>
      <c r="E300" s="36"/>
    </row>
    <row r="301" ht="14.25" customHeight="1">
      <c r="A301" s="36"/>
      <c r="B301" s="31"/>
      <c r="C301" s="36"/>
      <c r="D301" s="36"/>
      <c r="E301" s="36"/>
    </row>
    <row r="302" ht="14.25" customHeight="1">
      <c r="A302" s="36"/>
      <c r="B302" s="31"/>
      <c r="C302" s="36"/>
      <c r="D302" s="36"/>
      <c r="E302" s="36"/>
    </row>
    <row r="303" ht="14.25" customHeight="1">
      <c r="A303" s="36"/>
      <c r="B303" s="31"/>
      <c r="C303" s="36"/>
      <c r="D303" s="36"/>
      <c r="E303" s="36"/>
    </row>
    <row r="304" ht="14.25" customHeight="1">
      <c r="A304" s="36"/>
      <c r="B304" s="31"/>
      <c r="C304" s="36"/>
      <c r="D304" s="36"/>
      <c r="E304" s="36"/>
    </row>
    <row r="305" ht="14.25" customHeight="1">
      <c r="A305" s="36"/>
      <c r="B305" s="31"/>
      <c r="C305" s="36"/>
      <c r="D305" s="36"/>
      <c r="E305" s="36"/>
    </row>
    <row r="306" ht="14.25" customHeight="1">
      <c r="A306" s="36"/>
      <c r="B306" s="31"/>
      <c r="C306" s="36"/>
      <c r="D306" s="36"/>
      <c r="E306" s="36"/>
    </row>
    <row r="307" ht="14.25" customHeight="1">
      <c r="A307" s="36"/>
      <c r="B307" s="31"/>
      <c r="C307" s="36"/>
      <c r="D307" s="36"/>
      <c r="E307" s="36"/>
    </row>
    <row r="308" ht="14.25" customHeight="1">
      <c r="A308" s="36"/>
      <c r="B308" s="31"/>
      <c r="C308" s="36"/>
      <c r="D308" s="36"/>
      <c r="E308" s="36"/>
    </row>
    <row r="309" ht="14.25" customHeight="1">
      <c r="A309" s="36"/>
      <c r="B309" s="31"/>
      <c r="C309" s="36"/>
      <c r="D309" s="36"/>
      <c r="E309" s="36"/>
    </row>
    <row r="310" ht="14.25" customHeight="1">
      <c r="A310" s="36"/>
      <c r="B310" s="31"/>
      <c r="C310" s="36"/>
      <c r="D310" s="36"/>
      <c r="E310" s="36"/>
    </row>
    <row r="311" ht="14.25" customHeight="1">
      <c r="A311" s="36"/>
      <c r="B311" s="31"/>
      <c r="C311" s="36"/>
      <c r="D311" s="36"/>
      <c r="E311" s="36"/>
    </row>
    <row r="312" ht="14.25" customHeight="1">
      <c r="A312" s="36"/>
      <c r="B312" s="31"/>
      <c r="C312" s="36"/>
      <c r="D312" s="36"/>
      <c r="E312" s="36"/>
    </row>
    <row r="313" ht="14.25" customHeight="1">
      <c r="A313" s="36"/>
      <c r="B313" s="31"/>
      <c r="C313" s="36"/>
      <c r="D313" s="36"/>
      <c r="E313" s="36"/>
    </row>
    <row r="314" ht="14.25" customHeight="1">
      <c r="A314" s="36"/>
      <c r="B314" s="31"/>
      <c r="C314" s="36"/>
      <c r="D314" s="36"/>
      <c r="E314" s="36"/>
    </row>
    <row r="315" ht="14.25" customHeight="1">
      <c r="A315" s="36"/>
      <c r="B315" s="31"/>
      <c r="C315" s="36"/>
      <c r="D315" s="36"/>
      <c r="E315" s="36"/>
    </row>
    <row r="316" ht="14.25" customHeight="1">
      <c r="A316" s="36"/>
      <c r="B316" s="31"/>
      <c r="C316" s="36"/>
      <c r="D316" s="36"/>
      <c r="E316" s="36"/>
    </row>
    <row r="317" ht="14.25" customHeight="1">
      <c r="A317" s="36"/>
      <c r="B317" s="31"/>
      <c r="C317" s="36"/>
      <c r="D317" s="36"/>
      <c r="E317" s="36"/>
    </row>
    <row r="318" ht="14.25" customHeight="1">
      <c r="A318" s="36"/>
      <c r="B318" s="31"/>
      <c r="C318" s="36"/>
      <c r="D318" s="36"/>
      <c r="E318" s="36"/>
    </row>
    <row r="319" ht="14.25" customHeight="1">
      <c r="A319" s="36"/>
      <c r="B319" s="31"/>
      <c r="C319" s="36"/>
      <c r="D319" s="36"/>
      <c r="E319" s="36"/>
    </row>
    <row r="320" ht="14.25" customHeight="1">
      <c r="A320" s="36"/>
      <c r="B320" s="31"/>
      <c r="C320" s="36"/>
      <c r="D320" s="36"/>
      <c r="E320" s="36"/>
    </row>
    <row r="321" ht="14.25" customHeight="1">
      <c r="A321" s="36"/>
      <c r="B321" s="31"/>
      <c r="C321" s="36"/>
      <c r="D321" s="36"/>
      <c r="E321" s="36"/>
    </row>
    <row r="322" ht="14.25" customHeight="1">
      <c r="A322" s="36"/>
      <c r="B322" s="31"/>
      <c r="C322" s="36"/>
      <c r="D322" s="36"/>
      <c r="E322" s="36"/>
    </row>
    <row r="323" ht="14.25" customHeight="1">
      <c r="A323" s="36"/>
      <c r="B323" s="31"/>
      <c r="C323" s="36"/>
      <c r="D323" s="36"/>
      <c r="E323" s="36"/>
    </row>
    <row r="324" ht="14.25" customHeight="1">
      <c r="A324" s="36"/>
      <c r="B324" s="31"/>
      <c r="C324" s="36"/>
      <c r="D324" s="36"/>
      <c r="E324" s="36"/>
    </row>
    <row r="325" ht="14.25" customHeight="1">
      <c r="A325" s="36"/>
      <c r="B325" s="31"/>
      <c r="C325" s="36"/>
      <c r="D325" s="36"/>
      <c r="E325" s="36"/>
    </row>
    <row r="326" ht="14.25" customHeight="1">
      <c r="A326" s="36"/>
      <c r="B326" s="31"/>
      <c r="C326" s="36"/>
      <c r="D326" s="36"/>
      <c r="E326" s="36"/>
    </row>
    <row r="327" ht="14.25" customHeight="1">
      <c r="A327" s="36"/>
      <c r="B327" s="31"/>
      <c r="C327" s="36"/>
      <c r="D327" s="36"/>
      <c r="E327" s="36"/>
    </row>
    <row r="328" ht="14.25" customHeight="1">
      <c r="A328" s="36"/>
      <c r="B328" s="31"/>
      <c r="C328" s="36"/>
      <c r="D328" s="36"/>
      <c r="E328" s="36"/>
    </row>
    <row r="329" ht="14.25" customHeight="1">
      <c r="A329" s="36"/>
      <c r="B329" s="31"/>
      <c r="C329" s="36"/>
      <c r="D329" s="36"/>
      <c r="E329" s="36"/>
    </row>
    <row r="330" ht="14.25" customHeight="1">
      <c r="A330" s="36"/>
      <c r="B330" s="31"/>
      <c r="C330" s="36"/>
      <c r="D330" s="36"/>
      <c r="E330" s="36"/>
    </row>
    <row r="331" ht="14.25" customHeight="1">
      <c r="A331" s="36"/>
      <c r="B331" s="31"/>
      <c r="C331" s="36"/>
      <c r="D331" s="36"/>
      <c r="E331" s="36"/>
    </row>
    <row r="332" ht="14.25" customHeight="1">
      <c r="A332" s="36"/>
      <c r="B332" s="31"/>
      <c r="C332" s="36"/>
      <c r="D332" s="36"/>
      <c r="E332" s="36"/>
    </row>
    <row r="333" ht="14.25" customHeight="1">
      <c r="A333" s="36"/>
      <c r="B333" s="31"/>
      <c r="C333" s="36"/>
      <c r="D333" s="36"/>
      <c r="E333" s="36"/>
    </row>
    <row r="334" ht="14.25" customHeight="1">
      <c r="A334" s="36"/>
      <c r="B334" s="31"/>
      <c r="C334" s="36"/>
      <c r="D334" s="36"/>
      <c r="E334" s="36"/>
    </row>
    <row r="335" ht="14.25" customHeight="1">
      <c r="A335" s="36"/>
      <c r="B335" s="31"/>
      <c r="C335" s="36"/>
      <c r="D335" s="36"/>
      <c r="E335" s="36"/>
    </row>
    <row r="336" ht="14.25" customHeight="1">
      <c r="A336" s="36"/>
      <c r="B336" s="31"/>
      <c r="C336" s="36"/>
      <c r="D336" s="36"/>
      <c r="E336" s="36"/>
    </row>
    <row r="337" ht="14.25" customHeight="1">
      <c r="A337" s="36"/>
      <c r="B337" s="31"/>
      <c r="C337" s="36"/>
      <c r="D337" s="36"/>
      <c r="E337" s="36"/>
    </row>
    <row r="338" ht="14.25" customHeight="1">
      <c r="A338" s="36"/>
      <c r="B338" s="31"/>
      <c r="C338" s="36"/>
      <c r="D338" s="36"/>
      <c r="E338" s="36"/>
    </row>
    <row r="339" ht="14.25" customHeight="1">
      <c r="A339" s="36"/>
      <c r="B339" s="31"/>
      <c r="C339" s="36"/>
      <c r="D339" s="36"/>
      <c r="E339" s="36"/>
    </row>
    <row r="340" ht="14.25" customHeight="1">
      <c r="A340" s="36"/>
      <c r="B340" s="31"/>
      <c r="C340" s="36"/>
      <c r="D340" s="36"/>
      <c r="E340" s="36"/>
    </row>
    <row r="341" ht="14.25" customHeight="1">
      <c r="A341" s="36"/>
      <c r="B341" s="31"/>
      <c r="C341" s="36"/>
      <c r="D341" s="36"/>
      <c r="E341" s="36"/>
    </row>
    <row r="342" ht="14.25" customHeight="1">
      <c r="A342" s="36"/>
      <c r="B342" s="31"/>
      <c r="C342" s="36"/>
      <c r="D342" s="36"/>
      <c r="E342" s="36"/>
    </row>
    <row r="343" ht="14.25" customHeight="1">
      <c r="A343" s="36"/>
      <c r="B343" s="31"/>
      <c r="C343" s="36"/>
      <c r="D343" s="36"/>
      <c r="E343" s="36"/>
    </row>
    <row r="344" ht="14.25" customHeight="1">
      <c r="A344" s="36"/>
      <c r="B344" s="31"/>
      <c r="C344" s="36"/>
      <c r="D344" s="36"/>
      <c r="E344" s="36"/>
    </row>
    <row r="345" ht="14.25" customHeight="1">
      <c r="A345" s="36"/>
      <c r="B345" s="31"/>
      <c r="C345" s="36"/>
      <c r="D345" s="36"/>
      <c r="E345" s="36"/>
    </row>
    <row r="346" ht="14.25" customHeight="1">
      <c r="A346" s="36"/>
      <c r="B346" s="31"/>
      <c r="C346" s="36"/>
      <c r="D346" s="36"/>
      <c r="E346" s="36"/>
    </row>
    <row r="347" ht="14.25" customHeight="1">
      <c r="A347" s="36"/>
      <c r="B347" s="31"/>
      <c r="C347" s="36"/>
      <c r="D347" s="36"/>
      <c r="E347" s="36"/>
    </row>
    <row r="348" ht="14.25" customHeight="1">
      <c r="A348" s="36"/>
      <c r="B348" s="31"/>
      <c r="C348" s="36"/>
      <c r="D348" s="36"/>
      <c r="E348" s="36"/>
    </row>
    <row r="349" ht="14.25" customHeight="1">
      <c r="A349" s="36"/>
      <c r="B349" s="31"/>
      <c r="C349" s="36"/>
      <c r="D349" s="36"/>
      <c r="E349" s="36"/>
    </row>
    <row r="350" ht="14.25" customHeight="1">
      <c r="A350" s="36"/>
      <c r="B350" s="31"/>
      <c r="C350" s="36"/>
      <c r="D350" s="36"/>
      <c r="E350" s="36"/>
    </row>
    <row r="351" ht="14.25" customHeight="1">
      <c r="A351" s="36"/>
      <c r="B351" s="31"/>
      <c r="C351" s="36"/>
      <c r="D351" s="36"/>
      <c r="E351" s="36"/>
    </row>
    <row r="352" ht="14.25" customHeight="1">
      <c r="A352" s="36"/>
      <c r="B352" s="31"/>
      <c r="C352" s="36"/>
      <c r="D352" s="36"/>
      <c r="E352" s="36"/>
    </row>
    <row r="353" ht="14.25" customHeight="1">
      <c r="A353" s="36"/>
      <c r="B353" s="31"/>
      <c r="C353" s="36"/>
      <c r="D353" s="36"/>
      <c r="E353" s="36"/>
    </row>
    <row r="354" ht="14.25" customHeight="1">
      <c r="A354" s="36"/>
      <c r="B354" s="31"/>
      <c r="C354" s="36"/>
      <c r="D354" s="36"/>
      <c r="E354" s="36"/>
    </row>
    <row r="355" ht="14.25" customHeight="1">
      <c r="A355" s="36"/>
      <c r="B355" s="31"/>
      <c r="C355" s="36"/>
      <c r="D355" s="36"/>
      <c r="E355" s="36"/>
    </row>
    <row r="356" ht="14.25" customHeight="1">
      <c r="A356" s="36"/>
      <c r="B356" s="31"/>
      <c r="C356" s="36"/>
      <c r="D356" s="36"/>
      <c r="E356" s="36"/>
    </row>
    <row r="357" ht="14.25" customHeight="1">
      <c r="A357" s="36"/>
      <c r="B357" s="31"/>
      <c r="C357" s="36"/>
      <c r="D357" s="36"/>
      <c r="E357" s="36"/>
    </row>
    <row r="358" ht="14.25" customHeight="1">
      <c r="A358" s="36"/>
      <c r="B358" s="31"/>
      <c r="C358" s="36"/>
      <c r="D358" s="36"/>
      <c r="E358" s="36"/>
    </row>
    <row r="359" ht="14.25" customHeight="1">
      <c r="A359" s="36"/>
      <c r="B359" s="31"/>
      <c r="C359" s="36"/>
      <c r="D359" s="36"/>
      <c r="E359" s="36"/>
    </row>
    <row r="360" ht="14.25" customHeight="1">
      <c r="A360" s="36"/>
      <c r="B360" s="31"/>
      <c r="C360" s="36"/>
      <c r="D360" s="36"/>
      <c r="E360" s="36"/>
    </row>
    <row r="361" ht="14.25" customHeight="1">
      <c r="A361" s="36"/>
      <c r="B361" s="31"/>
      <c r="C361" s="36"/>
      <c r="D361" s="36"/>
      <c r="E361" s="36"/>
    </row>
    <row r="362" ht="14.25" customHeight="1">
      <c r="A362" s="36"/>
      <c r="B362" s="31"/>
      <c r="C362" s="36"/>
      <c r="D362" s="36"/>
      <c r="E362" s="36"/>
    </row>
    <row r="363" ht="14.25" customHeight="1">
      <c r="A363" s="36"/>
      <c r="B363" s="31"/>
      <c r="C363" s="36"/>
      <c r="D363" s="36"/>
      <c r="E363" s="36"/>
    </row>
    <row r="364" ht="14.25" customHeight="1">
      <c r="A364" s="36"/>
      <c r="B364" s="31"/>
      <c r="C364" s="36"/>
      <c r="D364" s="36"/>
      <c r="E364" s="36"/>
    </row>
    <row r="365" ht="14.25" customHeight="1">
      <c r="A365" s="36"/>
      <c r="B365" s="31"/>
      <c r="C365" s="36"/>
      <c r="D365" s="36"/>
      <c r="E365" s="36"/>
    </row>
    <row r="366" ht="14.25" customHeight="1">
      <c r="A366" s="36"/>
      <c r="B366" s="31"/>
      <c r="C366" s="36"/>
      <c r="D366" s="36"/>
      <c r="E366" s="36"/>
    </row>
    <row r="367" ht="14.25" customHeight="1">
      <c r="A367" s="36"/>
      <c r="B367" s="31"/>
      <c r="C367" s="36"/>
      <c r="D367" s="36"/>
      <c r="E367" s="36"/>
    </row>
    <row r="368" ht="14.25" customHeight="1">
      <c r="A368" s="36"/>
      <c r="B368" s="31"/>
      <c r="C368" s="36"/>
      <c r="D368" s="36"/>
      <c r="E368" s="36"/>
    </row>
    <row r="369" ht="14.25" customHeight="1">
      <c r="A369" s="36"/>
      <c r="B369" s="31"/>
      <c r="C369" s="36"/>
      <c r="D369" s="36"/>
      <c r="E369" s="36"/>
    </row>
    <row r="370" ht="14.25" customHeight="1">
      <c r="A370" s="36"/>
      <c r="B370" s="31"/>
      <c r="C370" s="36"/>
      <c r="D370" s="36"/>
      <c r="E370" s="36"/>
    </row>
    <row r="371" ht="14.25" customHeight="1">
      <c r="A371" s="36"/>
      <c r="B371" s="31"/>
      <c r="C371" s="36"/>
      <c r="D371" s="36"/>
      <c r="E371" s="36"/>
    </row>
    <row r="372" ht="14.25" customHeight="1">
      <c r="A372" s="36"/>
      <c r="B372" s="31"/>
      <c r="C372" s="36"/>
      <c r="D372" s="36"/>
      <c r="E372" s="36"/>
    </row>
    <row r="373" ht="14.25" customHeight="1">
      <c r="A373" s="36"/>
      <c r="B373" s="31"/>
      <c r="C373" s="36"/>
      <c r="D373" s="36"/>
      <c r="E373" s="36"/>
    </row>
    <row r="374" ht="14.25" customHeight="1">
      <c r="A374" s="36"/>
      <c r="B374" s="31"/>
      <c r="C374" s="36"/>
      <c r="D374" s="36"/>
      <c r="E374" s="36"/>
    </row>
    <row r="375" ht="14.25" customHeight="1">
      <c r="A375" s="36"/>
      <c r="B375" s="31"/>
      <c r="C375" s="36"/>
      <c r="D375" s="36"/>
      <c r="E375" s="36"/>
    </row>
    <row r="376" ht="14.25" customHeight="1">
      <c r="A376" s="36"/>
      <c r="B376" s="31"/>
      <c r="C376" s="36"/>
      <c r="D376" s="36"/>
      <c r="E376" s="36"/>
    </row>
    <row r="377" ht="14.25" customHeight="1">
      <c r="A377" s="36"/>
      <c r="B377" s="31"/>
      <c r="C377" s="36"/>
      <c r="D377" s="36"/>
      <c r="E377" s="36"/>
    </row>
    <row r="378" ht="14.25" customHeight="1">
      <c r="A378" s="36"/>
      <c r="B378" s="31"/>
      <c r="C378" s="36"/>
      <c r="D378" s="36"/>
      <c r="E378" s="36"/>
    </row>
    <row r="379" ht="14.25" customHeight="1">
      <c r="A379" s="36"/>
      <c r="B379" s="31"/>
      <c r="C379" s="36"/>
      <c r="D379" s="36"/>
      <c r="E379" s="36"/>
    </row>
    <row r="380" ht="14.25" customHeight="1">
      <c r="A380" s="36"/>
      <c r="B380" s="31"/>
      <c r="C380" s="36"/>
      <c r="D380" s="36"/>
      <c r="E380" s="36"/>
    </row>
    <row r="381" ht="14.25" customHeight="1">
      <c r="A381" s="36"/>
      <c r="B381" s="31"/>
      <c r="C381" s="36"/>
      <c r="D381" s="36"/>
      <c r="E381" s="36"/>
    </row>
    <row r="382" ht="14.25" customHeight="1">
      <c r="A382" s="36"/>
      <c r="B382" s="31"/>
      <c r="C382" s="36"/>
      <c r="D382" s="36"/>
      <c r="E382" s="36"/>
    </row>
    <row r="383" ht="14.25" customHeight="1">
      <c r="A383" s="36"/>
      <c r="B383" s="31"/>
      <c r="C383" s="36"/>
      <c r="D383" s="36"/>
      <c r="E383" s="36"/>
    </row>
    <row r="384" ht="14.25" customHeight="1">
      <c r="A384" s="36"/>
      <c r="B384" s="31"/>
      <c r="C384" s="36"/>
      <c r="D384" s="36"/>
      <c r="E384" s="36"/>
    </row>
    <row r="385" ht="14.25" customHeight="1">
      <c r="A385" s="36"/>
      <c r="B385" s="31"/>
      <c r="C385" s="36"/>
      <c r="D385" s="36"/>
      <c r="E385" s="36"/>
    </row>
    <row r="386" ht="14.25" customHeight="1">
      <c r="A386" s="36"/>
      <c r="B386" s="31"/>
      <c r="C386" s="36"/>
      <c r="D386" s="36"/>
      <c r="E386" s="36"/>
    </row>
    <row r="387" ht="14.25" customHeight="1">
      <c r="A387" s="36"/>
      <c r="B387" s="31"/>
      <c r="C387" s="36"/>
      <c r="D387" s="36"/>
      <c r="E387" s="36"/>
    </row>
    <row r="388" ht="14.25" customHeight="1">
      <c r="A388" s="36"/>
      <c r="B388" s="31"/>
      <c r="C388" s="36"/>
      <c r="D388" s="36"/>
      <c r="E388" s="36"/>
    </row>
    <row r="389" ht="14.25" customHeight="1">
      <c r="A389" s="36"/>
      <c r="B389" s="31"/>
      <c r="C389" s="36"/>
      <c r="D389" s="36"/>
      <c r="E389" s="36"/>
    </row>
    <row r="390" ht="14.25" customHeight="1">
      <c r="A390" s="36"/>
      <c r="B390" s="31"/>
      <c r="C390" s="36"/>
      <c r="D390" s="36"/>
      <c r="E390" s="36"/>
    </row>
    <row r="391" ht="14.25" customHeight="1">
      <c r="A391" s="36"/>
      <c r="B391" s="31"/>
      <c r="C391" s="36"/>
      <c r="D391" s="36"/>
      <c r="E391" s="36"/>
    </row>
    <row r="392" ht="14.25" customHeight="1">
      <c r="A392" s="36"/>
      <c r="B392" s="31"/>
      <c r="C392" s="36"/>
      <c r="D392" s="36"/>
      <c r="E392" s="36"/>
    </row>
    <row r="393" ht="14.25" customHeight="1">
      <c r="A393" s="36"/>
      <c r="B393" s="31"/>
      <c r="C393" s="36"/>
      <c r="D393" s="36"/>
      <c r="E393" s="36"/>
    </row>
    <row r="394" ht="14.25" customHeight="1">
      <c r="A394" s="36"/>
      <c r="B394" s="31"/>
      <c r="C394" s="36"/>
      <c r="D394" s="36"/>
      <c r="E394" s="36"/>
    </row>
    <row r="395" ht="14.25" customHeight="1">
      <c r="A395" s="36"/>
      <c r="B395" s="31"/>
      <c r="C395" s="36"/>
      <c r="D395" s="36"/>
      <c r="E395" s="36"/>
    </row>
    <row r="396" ht="14.25" customHeight="1">
      <c r="A396" s="36"/>
      <c r="B396" s="31"/>
      <c r="C396" s="36"/>
      <c r="D396" s="36"/>
      <c r="E396" s="36"/>
    </row>
    <row r="397" ht="14.25" customHeight="1">
      <c r="A397" s="36"/>
      <c r="B397" s="31"/>
      <c r="C397" s="36"/>
      <c r="D397" s="36"/>
      <c r="E397" s="36"/>
    </row>
    <row r="398" ht="14.25" customHeight="1">
      <c r="A398" s="36"/>
      <c r="B398" s="31"/>
      <c r="C398" s="36"/>
      <c r="D398" s="36"/>
      <c r="E398" s="36"/>
    </row>
    <row r="399" ht="14.25" customHeight="1">
      <c r="A399" s="36"/>
      <c r="B399" s="31"/>
      <c r="C399" s="36"/>
      <c r="D399" s="36"/>
      <c r="E399" s="36"/>
    </row>
    <row r="400" ht="14.25" customHeight="1">
      <c r="A400" s="36"/>
      <c r="B400" s="31"/>
      <c r="C400" s="36"/>
      <c r="D400" s="36"/>
      <c r="E400" s="36"/>
    </row>
    <row r="401" ht="14.25" customHeight="1">
      <c r="A401" s="36"/>
      <c r="B401" s="31"/>
      <c r="C401" s="36"/>
      <c r="D401" s="36"/>
      <c r="E401" s="36"/>
    </row>
    <row r="402" ht="14.25" customHeight="1">
      <c r="A402" s="36"/>
      <c r="B402" s="31"/>
      <c r="C402" s="36"/>
      <c r="D402" s="36"/>
      <c r="E402" s="36"/>
    </row>
    <row r="403" ht="14.25" customHeight="1">
      <c r="A403" s="36"/>
      <c r="B403" s="31"/>
      <c r="C403" s="36"/>
      <c r="D403" s="36"/>
      <c r="E403" s="36"/>
    </row>
    <row r="404" ht="14.25" customHeight="1">
      <c r="A404" s="36"/>
      <c r="B404" s="31"/>
      <c r="C404" s="36"/>
      <c r="D404" s="36"/>
      <c r="E404" s="36"/>
    </row>
    <row r="405" ht="14.25" customHeight="1">
      <c r="A405" s="36"/>
      <c r="B405" s="31"/>
      <c r="C405" s="36"/>
      <c r="D405" s="36"/>
      <c r="E405" s="36"/>
    </row>
    <row r="406" ht="14.25" customHeight="1">
      <c r="A406" s="36"/>
      <c r="B406" s="31"/>
      <c r="C406" s="36"/>
      <c r="D406" s="36"/>
      <c r="E406" s="36"/>
    </row>
    <row r="407" ht="14.25" customHeight="1">
      <c r="A407" s="36"/>
      <c r="B407" s="31"/>
      <c r="C407" s="36"/>
      <c r="D407" s="36"/>
      <c r="E407" s="36"/>
    </row>
    <row r="408" ht="14.25" customHeight="1">
      <c r="A408" s="36"/>
      <c r="B408" s="31"/>
      <c r="C408" s="36"/>
      <c r="D408" s="36"/>
      <c r="E408" s="36"/>
    </row>
    <row r="409" ht="14.25" customHeight="1">
      <c r="A409" s="36"/>
      <c r="B409" s="31"/>
      <c r="C409" s="36"/>
      <c r="D409" s="36"/>
      <c r="E409" s="36"/>
    </row>
    <row r="410" ht="14.25" customHeight="1">
      <c r="A410" s="36"/>
      <c r="B410" s="31"/>
      <c r="C410" s="36"/>
      <c r="D410" s="36"/>
      <c r="E410" s="36"/>
    </row>
    <row r="411" ht="14.25" customHeight="1">
      <c r="A411" s="36"/>
      <c r="B411" s="31"/>
      <c r="C411" s="36"/>
      <c r="D411" s="36"/>
      <c r="E411" s="36"/>
    </row>
    <row r="412" ht="14.25" customHeight="1">
      <c r="A412" s="36"/>
      <c r="B412" s="31"/>
      <c r="C412" s="36"/>
      <c r="D412" s="36"/>
      <c r="E412" s="36"/>
    </row>
    <row r="413" ht="14.25" customHeight="1">
      <c r="A413" s="36"/>
      <c r="B413" s="31"/>
      <c r="C413" s="36"/>
      <c r="D413" s="36"/>
      <c r="E413" s="36"/>
    </row>
    <row r="414" ht="14.25" customHeight="1">
      <c r="A414" s="36"/>
      <c r="B414" s="31"/>
      <c r="C414" s="36"/>
      <c r="D414" s="36"/>
      <c r="E414" s="36"/>
    </row>
    <row r="415" ht="14.25" customHeight="1">
      <c r="A415" s="36"/>
      <c r="B415" s="31"/>
      <c r="C415" s="36"/>
      <c r="D415" s="36"/>
      <c r="E415" s="36"/>
    </row>
    <row r="416" ht="14.25" customHeight="1">
      <c r="A416" s="36"/>
      <c r="B416" s="31"/>
      <c r="C416" s="36"/>
      <c r="D416" s="36"/>
      <c r="E416" s="36"/>
    </row>
    <row r="417" ht="14.25" customHeight="1">
      <c r="A417" s="36"/>
      <c r="B417" s="31"/>
      <c r="C417" s="36"/>
      <c r="D417" s="36"/>
      <c r="E417" s="36"/>
    </row>
    <row r="418" ht="14.25" customHeight="1">
      <c r="A418" s="36"/>
      <c r="B418" s="31"/>
      <c r="C418" s="36"/>
      <c r="D418" s="36"/>
      <c r="E418" s="36"/>
    </row>
    <row r="419" ht="14.25" customHeight="1">
      <c r="A419" s="36"/>
      <c r="B419" s="31"/>
      <c r="C419" s="36"/>
      <c r="D419" s="36"/>
      <c r="E419" s="36"/>
    </row>
    <row r="420" ht="14.25" customHeight="1">
      <c r="A420" s="36"/>
      <c r="B420" s="31"/>
      <c r="C420" s="36"/>
      <c r="D420" s="36"/>
      <c r="E420" s="36"/>
    </row>
    <row r="421" ht="14.25" customHeight="1">
      <c r="A421" s="36"/>
      <c r="B421" s="31"/>
      <c r="C421" s="36"/>
      <c r="D421" s="36"/>
      <c r="E421" s="36"/>
    </row>
    <row r="422" ht="14.25" customHeight="1">
      <c r="A422" s="36"/>
      <c r="B422" s="31"/>
      <c r="C422" s="36"/>
      <c r="D422" s="36"/>
      <c r="E422" s="36"/>
    </row>
    <row r="423" ht="14.25" customHeight="1">
      <c r="A423" s="36"/>
      <c r="B423" s="31"/>
      <c r="C423" s="36"/>
      <c r="D423" s="36"/>
      <c r="E423" s="36"/>
    </row>
    <row r="424" ht="14.25" customHeight="1">
      <c r="A424" s="36"/>
      <c r="B424" s="31"/>
      <c r="C424" s="36"/>
      <c r="D424" s="36"/>
      <c r="E424" s="36"/>
    </row>
    <row r="425" ht="14.25" customHeight="1">
      <c r="A425" s="36"/>
      <c r="B425" s="31"/>
      <c r="C425" s="36"/>
      <c r="D425" s="36"/>
      <c r="E425" s="36"/>
    </row>
    <row r="426" ht="14.25" customHeight="1">
      <c r="A426" s="36"/>
      <c r="B426" s="31"/>
      <c r="C426" s="36"/>
      <c r="D426" s="36"/>
      <c r="E426" s="36"/>
    </row>
    <row r="427" ht="14.25" customHeight="1">
      <c r="A427" s="36"/>
      <c r="B427" s="31"/>
      <c r="C427" s="36"/>
      <c r="D427" s="36"/>
      <c r="E427" s="36"/>
    </row>
    <row r="428" ht="14.25" customHeight="1">
      <c r="A428" s="36"/>
      <c r="B428" s="31"/>
      <c r="C428" s="36"/>
      <c r="D428" s="36"/>
      <c r="E428" s="36"/>
    </row>
    <row r="429" ht="14.25" customHeight="1">
      <c r="A429" s="36"/>
      <c r="B429" s="31"/>
      <c r="C429" s="36"/>
      <c r="D429" s="36"/>
      <c r="E429" s="36"/>
    </row>
    <row r="430" ht="14.25" customHeight="1">
      <c r="A430" s="36"/>
      <c r="B430" s="31"/>
      <c r="C430" s="36"/>
      <c r="D430" s="36"/>
      <c r="E430" s="36"/>
    </row>
    <row r="431" ht="14.25" customHeight="1">
      <c r="A431" s="36"/>
      <c r="B431" s="31"/>
      <c r="C431" s="36"/>
      <c r="D431" s="36"/>
      <c r="E431" s="36"/>
    </row>
    <row r="432" ht="14.25" customHeight="1">
      <c r="A432" s="36"/>
      <c r="B432" s="31"/>
      <c r="C432" s="36"/>
      <c r="D432" s="36"/>
      <c r="E432" s="36"/>
    </row>
    <row r="433" ht="14.25" customHeight="1">
      <c r="A433" s="36"/>
      <c r="B433" s="31"/>
      <c r="C433" s="36"/>
      <c r="D433" s="36"/>
      <c r="E433" s="36"/>
    </row>
    <row r="434" ht="14.25" customHeight="1">
      <c r="A434" s="36"/>
      <c r="B434" s="31"/>
      <c r="C434" s="36"/>
      <c r="D434" s="36"/>
      <c r="E434" s="36"/>
    </row>
    <row r="435" ht="14.25" customHeight="1">
      <c r="A435" s="36"/>
      <c r="B435" s="31"/>
      <c r="C435" s="36"/>
      <c r="D435" s="36"/>
      <c r="E435" s="36"/>
    </row>
    <row r="436" ht="14.25" customHeight="1">
      <c r="A436" s="36"/>
      <c r="B436" s="31"/>
      <c r="C436" s="36"/>
      <c r="D436" s="36"/>
      <c r="E436" s="36"/>
    </row>
    <row r="437" ht="14.25" customHeight="1">
      <c r="A437" s="36"/>
      <c r="B437" s="31"/>
      <c r="C437" s="36"/>
      <c r="D437" s="36"/>
      <c r="E437" s="36"/>
    </row>
    <row r="438" ht="14.25" customHeight="1">
      <c r="A438" s="36"/>
      <c r="B438" s="31"/>
      <c r="C438" s="36"/>
      <c r="D438" s="36"/>
      <c r="E438" s="36"/>
    </row>
    <row r="439" ht="14.25" customHeight="1">
      <c r="A439" s="36"/>
      <c r="B439" s="31"/>
      <c r="C439" s="36"/>
      <c r="D439" s="36"/>
      <c r="E439" s="36"/>
    </row>
    <row r="440" ht="14.25" customHeight="1">
      <c r="A440" s="36"/>
      <c r="B440" s="31"/>
      <c r="C440" s="36"/>
      <c r="D440" s="36"/>
      <c r="E440" s="36"/>
    </row>
    <row r="441" ht="14.25" customHeight="1">
      <c r="A441" s="36"/>
      <c r="B441" s="31"/>
      <c r="C441" s="36"/>
      <c r="D441" s="36"/>
      <c r="E441" s="36"/>
    </row>
    <row r="442" ht="14.25" customHeight="1">
      <c r="A442" s="36"/>
      <c r="B442" s="31"/>
      <c r="C442" s="36"/>
      <c r="D442" s="36"/>
      <c r="E442" s="36"/>
    </row>
    <row r="443" ht="14.25" customHeight="1">
      <c r="A443" s="36"/>
      <c r="B443" s="31"/>
      <c r="C443" s="36"/>
      <c r="D443" s="36"/>
      <c r="E443" s="36"/>
    </row>
    <row r="444" ht="14.25" customHeight="1">
      <c r="A444" s="36"/>
      <c r="B444" s="31"/>
      <c r="C444" s="36"/>
      <c r="D444" s="36"/>
      <c r="E444" s="36"/>
    </row>
    <row r="445" ht="14.25" customHeight="1">
      <c r="A445" s="36"/>
      <c r="B445" s="31"/>
      <c r="C445" s="36"/>
      <c r="D445" s="36"/>
      <c r="E445" s="36"/>
    </row>
    <row r="446" ht="14.25" customHeight="1">
      <c r="A446" s="36"/>
      <c r="B446" s="31"/>
      <c r="C446" s="36"/>
      <c r="D446" s="36"/>
      <c r="E446" s="36"/>
    </row>
    <row r="447" ht="14.25" customHeight="1">
      <c r="A447" s="36"/>
      <c r="B447" s="31"/>
      <c r="C447" s="36"/>
      <c r="D447" s="36"/>
      <c r="E447" s="36"/>
    </row>
    <row r="448" ht="14.25" customHeight="1">
      <c r="A448" s="36"/>
      <c r="B448" s="31"/>
      <c r="C448" s="36"/>
      <c r="D448" s="36"/>
      <c r="E448" s="36"/>
    </row>
    <row r="449" ht="14.25" customHeight="1">
      <c r="A449" s="36"/>
      <c r="B449" s="31"/>
      <c r="C449" s="36"/>
      <c r="D449" s="36"/>
      <c r="E449" s="36"/>
    </row>
    <row r="450" ht="14.25" customHeight="1">
      <c r="A450" s="36"/>
      <c r="B450" s="31"/>
      <c r="C450" s="36"/>
      <c r="D450" s="36"/>
      <c r="E450" s="36"/>
    </row>
    <row r="451" ht="14.25" customHeight="1">
      <c r="A451" s="36"/>
      <c r="B451" s="31"/>
      <c r="C451" s="36"/>
      <c r="D451" s="36"/>
      <c r="E451" s="36"/>
    </row>
    <row r="452" ht="14.25" customHeight="1">
      <c r="A452" s="36"/>
      <c r="B452" s="31"/>
      <c r="C452" s="36"/>
      <c r="D452" s="36"/>
      <c r="E452" s="36"/>
    </row>
    <row r="453" ht="14.25" customHeight="1">
      <c r="A453" s="36"/>
      <c r="B453" s="31"/>
      <c r="C453" s="36"/>
      <c r="D453" s="36"/>
      <c r="E453" s="36"/>
    </row>
    <row r="454" ht="14.25" customHeight="1">
      <c r="A454" s="36"/>
      <c r="B454" s="31"/>
      <c r="C454" s="36"/>
      <c r="D454" s="36"/>
      <c r="E454" s="36"/>
    </row>
    <row r="455" ht="14.25" customHeight="1">
      <c r="A455" s="36"/>
      <c r="B455" s="31"/>
      <c r="C455" s="36"/>
      <c r="D455" s="36"/>
      <c r="E455" s="36"/>
    </row>
    <row r="456" ht="14.25" customHeight="1">
      <c r="A456" s="36"/>
      <c r="B456" s="31"/>
      <c r="C456" s="36"/>
      <c r="D456" s="36"/>
      <c r="E456" s="36"/>
    </row>
    <row r="457" ht="14.25" customHeight="1">
      <c r="A457" s="36"/>
      <c r="B457" s="31"/>
      <c r="C457" s="36"/>
      <c r="D457" s="36"/>
      <c r="E457" s="36"/>
    </row>
    <row r="458" ht="14.25" customHeight="1">
      <c r="A458" s="36"/>
      <c r="B458" s="31"/>
      <c r="C458" s="36"/>
      <c r="D458" s="36"/>
      <c r="E458" s="36"/>
    </row>
    <row r="459" ht="14.25" customHeight="1">
      <c r="A459" s="36"/>
      <c r="B459" s="31"/>
      <c r="C459" s="36"/>
      <c r="D459" s="36"/>
      <c r="E459" s="36"/>
    </row>
    <row r="460" ht="14.25" customHeight="1">
      <c r="A460" s="36"/>
      <c r="B460" s="31"/>
      <c r="C460" s="36"/>
      <c r="D460" s="36"/>
      <c r="E460" s="36"/>
    </row>
    <row r="461" ht="14.25" customHeight="1">
      <c r="A461" s="36"/>
      <c r="B461" s="31"/>
      <c r="C461" s="36"/>
      <c r="D461" s="36"/>
      <c r="E461" s="36"/>
    </row>
    <row r="462" ht="14.25" customHeight="1">
      <c r="A462" s="36"/>
      <c r="B462" s="31"/>
      <c r="C462" s="36"/>
      <c r="D462" s="36"/>
      <c r="E462" s="36"/>
    </row>
    <row r="463" ht="14.25" customHeight="1">
      <c r="A463" s="36"/>
      <c r="B463" s="31"/>
      <c r="C463" s="36"/>
      <c r="D463" s="36"/>
      <c r="E463" s="36"/>
    </row>
    <row r="464" ht="14.25" customHeight="1">
      <c r="A464" s="36"/>
      <c r="B464" s="31"/>
      <c r="C464" s="36"/>
      <c r="D464" s="36"/>
      <c r="E464" s="36"/>
    </row>
    <row r="465" ht="14.25" customHeight="1">
      <c r="A465" s="36"/>
      <c r="B465" s="31"/>
      <c r="C465" s="36"/>
      <c r="D465" s="36"/>
      <c r="E465" s="36"/>
    </row>
    <row r="466" ht="14.25" customHeight="1">
      <c r="A466" s="36"/>
      <c r="B466" s="31"/>
      <c r="C466" s="36"/>
      <c r="D466" s="36"/>
      <c r="E466" s="36"/>
    </row>
    <row r="467" ht="14.25" customHeight="1">
      <c r="A467" s="36"/>
      <c r="B467" s="31"/>
      <c r="C467" s="36"/>
      <c r="D467" s="36"/>
      <c r="E467" s="36"/>
    </row>
    <row r="468" ht="14.25" customHeight="1">
      <c r="A468" s="36"/>
      <c r="B468" s="31"/>
      <c r="C468" s="36"/>
      <c r="D468" s="36"/>
      <c r="E468" s="36"/>
    </row>
    <row r="469" ht="14.25" customHeight="1">
      <c r="A469" s="36"/>
      <c r="B469" s="31"/>
      <c r="C469" s="36"/>
      <c r="D469" s="36"/>
      <c r="E469" s="36"/>
    </row>
    <row r="470" ht="14.25" customHeight="1">
      <c r="A470" s="36"/>
      <c r="B470" s="31"/>
      <c r="C470" s="36"/>
      <c r="D470" s="36"/>
      <c r="E470" s="36"/>
    </row>
    <row r="471" ht="14.25" customHeight="1">
      <c r="A471" s="36"/>
      <c r="B471" s="31"/>
      <c r="C471" s="36"/>
      <c r="D471" s="36"/>
      <c r="E471" s="36"/>
    </row>
    <row r="472" ht="14.25" customHeight="1">
      <c r="A472" s="36"/>
      <c r="B472" s="31"/>
      <c r="C472" s="36"/>
      <c r="D472" s="36"/>
      <c r="E472" s="36"/>
    </row>
    <row r="473" ht="14.25" customHeight="1">
      <c r="A473" s="36"/>
      <c r="B473" s="31"/>
      <c r="C473" s="36"/>
      <c r="D473" s="36"/>
      <c r="E473" s="36"/>
    </row>
    <row r="474" ht="14.25" customHeight="1">
      <c r="A474" s="36"/>
      <c r="B474" s="31"/>
      <c r="C474" s="36"/>
      <c r="D474" s="36"/>
      <c r="E474" s="36"/>
    </row>
    <row r="475" ht="14.25" customHeight="1">
      <c r="A475" s="36"/>
      <c r="B475" s="31"/>
      <c r="C475" s="36"/>
      <c r="D475" s="36"/>
      <c r="E475" s="36"/>
    </row>
    <row r="476" ht="14.25" customHeight="1">
      <c r="A476" s="36"/>
      <c r="B476" s="31"/>
      <c r="C476" s="36"/>
      <c r="D476" s="36"/>
      <c r="E476" s="36"/>
    </row>
    <row r="477" ht="14.25" customHeight="1">
      <c r="A477" s="36"/>
      <c r="B477" s="31"/>
      <c r="C477" s="36"/>
      <c r="D477" s="36"/>
      <c r="E477" s="36"/>
    </row>
    <row r="478" ht="14.25" customHeight="1">
      <c r="A478" s="36"/>
      <c r="B478" s="31"/>
      <c r="C478" s="36"/>
      <c r="D478" s="36"/>
      <c r="E478" s="36"/>
    </row>
    <row r="479" ht="14.25" customHeight="1">
      <c r="A479" s="36"/>
      <c r="B479" s="31"/>
      <c r="C479" s="36"/>
      <c r="D479" s="36"/>
      <c r="E479" s="36"/>
    </row>
    <row r="480" ht="14.25" customHeight="1">
      <c r="A480" s="36"/>
      <c r="B480" s="31"/>
      <c r="C480" s="36"/>
      <c r="D480" s="36"/>
      <c r="E480" s="36"/>
    </row>
    <row r="481" ht="14.25" customHeight="1">
      <c r="A481" s="36"/>
      <c r="B481" s="31"/>
      <c r="C481" s="36"/>
      <c r="D481" s="36"/>
      <c r="E481" s="36"/>
    </row>
    <row r="482" ht="14.25" customHeight="1">
      <c r="A482" s="36"/>
      <c r="B482" s="31"/>
      <c r="C482" s="36"/>
      <c r="D482" s="36"/>
      <c r="E482" s="36"/>
    </row>
    <row r="483" ht="14.25" customHeight="1">
      <c r="A483" s="36"/>
      <c r="B483" s="31"/>
      <c r="C483" s="36"/>
      <c r="D483" s="36"/>
      <c r="E483" s="36"/>
    </row>
    <row r="484" ht="14.25" customHeight="1">
      <c r="A484" s="36"/>
      <c r="B484" s="31"/>
      <c r="C484" s="36"/>
      <c r="D484" s="36"/>
      <c r="E484" s="36"/>
    </row>
    <row r="485" ht="14.25" customHeight="1">
      <c r="A485" s="36"/>
      <c r="B485" s="31"/>
      <c r="C485" s="36"/>
      <c r="D485" s="36"/>
      <c r="E485" s="36"/>
    </row>
    <row r="486" ht="14.25" customHeight="1">
      <c r="A486" s="36"/>
      <c r="B486" s="31"/>
      <c r="C486" s="36"/>
      <c r="D486" s="36"/>
      <c r="E486" s="36"/>
    </row>
    <row r="487" ht="14.25" customHeight="1">
      <c r="A487" s="36"/>
      <c r="B487" s="31"/>
      <c r="C487" s="36"/>
      <c r="D487" s="36"/>
      <c r="E487" s="36"/>
    </row>
    <row r="488" ht="14.25" customHeight="1">
      <c r="A488" s="36"/>
      <c r="B488" s="31"/>
      <c r="C488" s="36"/>
      <c r="D488" s="36"/>
      <c r="E488" s="36"/>
    </row>
    <row r="489" ht="14.25" customHeight="1">
      <c r="A489" s="36"/>
      <c r="B489" s="31"/>
      <c r="C489" s="36"/>
      <c r="D489" s="36"/>
      <c r="E489" s="36"/>
    </row>
    <row r="490" ht="14.25" customHeight="1">
      <c r="A490" s="36"/>
      <c r="B490" s="31"/>
      <c r="C490" s="36"/>
      <c r="D490" s="36"/>
      <c r="E490" s="36"/>
    </row>
    <row r="491" ht="14.25" customHeight="1">
      <c r="A491" s="36"/>
      <c r="B491" s="31"/>
      <c r="C491" s="36"/>
      <c r="D491" s="36"/>
      <c r="E491" s="36"/>
    </row>
    <row r="492" ht="14.25" customHeight="1">
      <c r="A492" s="36"/>
      <c r="B492" s="31"/>
      <c r="C492" s="36"/>
      <c r="D492" s="36"/>
      <c r="E492" s="36"/>
    </row>
    <row r="493" ht="14.25" customHeight="1">
      <c r="A493" s="36"/>
      <c r="B493" s="31"/>
      <c r="C493" s="36"/>
      <c r="D493" s="36"/>
      <c r="E493" s="36"/>
    </row>
    <row r="494" ht="14.25" customHeight="1">
      <c r="A494" s="36"/>
      <c r="B494" s="31"/>
      <c r="C494" s="36"/>
      <c r="D494" s="36"/>
      <c r="E494" s="36"/>
    </row>
    <row r="495" ht="14.25" customHeight="1">
      <c r="A495" s="36"/>
      <c r="B495" s="31"/>
      <c r="C495" s="36"/>
      <c r="D495" s="36"/>
      <c r="E495" s="36"/>
    </row>
    <row r="496" ht="14.25" customHeight="1">
      <c r="A496" s="36"/>
      <c r="B496" s="31"/>
      <c r="C496" s="36"/>
      <c r="D496" s="36"/>
      <c r="E496" s="36"/>
    </row>
    <row r="497" ht="14.25" customHeight="1">
      <c r="A497" s="36"/>
      <c r="B497" s="31"/>
      <c r="C497" s="36"/>
      <c r="D497" s="36"/>
      <c r="E497" s="36"/>
    </row>
    <row r="498" ht="14.25" customHeight="1">
      <c r="A498" s="36"/>
      <c r="B498" s="31"/>
      <c r="C498" s="36"/>
      <c r="D498" s="36"/>
      <c r="E498" s="36"/>
    </row>
    <row r="499" ht="14.25" customHeight="1">
      <c r="A499" s="36"/>
      <c r="B499" s="31"/>
      <c r="C499" s="36"/>
      <c r="D499" s="36"/>
      <c r="E499" s="36"/>
    </row>
    <row r="500" ht="14.25" customHeight="1">
      <c r="A500" s="36"/>
      <c r="B500" s="31"/>
      <c r="C500" s="36"/>
      <c r="D500" s="36"/>
      <c r="E500" s="36"/>
    </row>
    <row r="501" ht="14.25" customHeight="1">
      <c r="A501" s="36"/>
      <c r="B501" s="31"/>
      <c r="C501" s="36"/>
      <c r="D501" s="36"/>
      <c r="E501" s="36"/>
    </row>
    <row r="502" ht="14.25" customHeight="1">
      <c r="A502" s="36"/>
      <c r="B502" s="31"/>
      <c r="C502" s="36"/>
      <c r="D502" s="36"/>
      <c r="E502" s="36"/>
    </row>
    <row r="503" ht="14.25" customHeight="1">
      <c r="A503" s="36"/>
      <c r="B503" s="31"/>
      <c r="C503" s="36"/>
      <c r="D503" s="36"/>
      <c r="E503" s="36"/>
    </row>
    <row r="504" ht="14.25" customHeight="1">
      <c r="A504" s="36"/>
      <c r="B504" s="31"/>
      <c r="C504" s="36"/>
      <c r="D504" s="36"/>
      <c r="E504" s="36"/>
    </row>
    <row r="505" ht="14.25" customHeight="1">
      <c r="A505" s="36"/>
      <c r="B505" s="31"/>
      <c r="C505" s="36"/>
      <c r="D505" s="36"/>
      <c r="E505" s="36"/>
    </row>
    <row r="506" ht="14.25" customHeight="1">
      <c r="A506" s="36"/>
      <c r="B506" s="31"/>
      <c r="C506" s="36"/>
      <c r="D506" s="36"/>
      <c r="E506" s="36"/>
    </row>
    <row r="507" ht="14.25" customHeight="1">
      <c r="A507" s="36"/>
      <c r="B507" s="31"/>
      <c r="C507" s="36"/>
      <c r="D507" s="36"/>
      <c r="E507" s="36"/>
    </row>
    <row r="508" ht="14.25" customHeight="1">
      <c r="A508" s="36"/>
      <c r="B508" s="31"/>
      <c r="C508" s="36"/>
      <c r="D508" s="36"/>
      <c r="E508" s="36"/>
    </row>
    <row r="509" ht="14.25" customHeight="1">
      <c r="A509" s="36"/>
      <c r="B509" s="31"/>
      <c r="C509" s="36"/>
      <c r="D509" s="36"/>
      <c r="E509" s="36"/>
    </row>
    <row r="510" ht="14.25" customHeight="1">
      <c r="A510" s="36"/>
      <c r="B510" s="31"/>
      <c r="C510" s="36"/>
      <c r="D510" s="36"/>
      <c r="E510" s="36"/>
    </row>
    <row r="511" ht="14.25" customHeight="1">
      <c r="A511" s="36"/>
      <c r="B511" s="31"/>
      <c r="C511" s="36"/>
      <c r="D511" s="36"/>
      <c r="E511" s="36"/>
    </row>
    <row r="512" ht="14.25" customHeight="1">
      <c r="A512" s="36"/>
      <c r="B512" s="31"/>
      <c r="C512" s="36"/>
      <c r="D512" s="36"/>
      <c r="E512" s="36"/>
    </row>
    <row r="513" ht="14.25" customHeight="1">
      <c r="A513" s="36"/>
      <c r="B513" s="31"/>
      <c r="C513" s="36"/>
      <c r="D513" s="36"/>
      <c r="E513" s="36"/>
    </row>
    <row r="514" ht="14.25" customHeight="1">
      <c r="A514" s="36"/>
      <c r="B514" s="31"/>
      <c r="C514" s="36"/>
      <c r="D514" s="36"/>
      <c r="E514" s="36"/>
    </row>
    <row r="515" ht="14.25" customHeight="1">
      <c r="A515" s="36"/>
      <c r="B515" s="31"/>
      <c r="C515" s="36"/>
      <c r="D515" s="36"/>
      <c r="E515" s="36"/>
    </row>
    <row r="516" ht="14.25" customHeight="1">
      <c r="A516" s="36"/>
      <c r="B516" s="31"/>
      <c r="C516" s="36"/>
      <c r="D516" s="36"/>
      <c r="E516" s="36"/>
    </row>
    <row r="517" ht="14.25" customHeight="1">
      <c r="A517" s="36"/>
      <c r="B517" s="31"/>
      <c r="C517" s="36"/>
      <c r="D517" s="36"/>
      <c r="E517" s="36"/>
    </row>
    <row r="518" ht="14.25" customHeight="1">
      <c r="A518" s="36"/>
      <c r="B518" s="31"/>
      <c r="C518" s="36"/>
      <c r="D518" s="36"/>
      <c r="E518" s="36"/>
    </row>
    <row r="519" ht="14.25" customHeight="1">
      <c r="A519" s="36"/>
      <c r="B519" s="31"/>
      <c r="C519" s="36"/>
      <c r="D519" s="36"/>
      <c r="E519" s="36"/>
    </row>
    <row r="520" ht="14.25" customHeight="1">
      <c r="A520" s="36"/>
      <c r="B520" s="31"/>
      <c r="C520" s="36"/>
      <c r="D520" s="36"/>
      <c r="E520" s="36"/>
    </row>
    <row r="521" ht="14.25" customHeight="1">
      <c r="A521" s="36"/>
      <c r="B521" s="31"/>
      <c r="C521" s="36"/>
      <c r="D521" s="36"/>
      <c r="E521" s="36"/>
    </row>
    <row r="522" ht="14.25" customHeight="1">
      <c r="A522" s="36"/>
      <c r="B522" s="31"/>
      <c r="C522" s="36"/>
      <c r="D522" s="36"/>
      <c r="E522" s="36"/>
    </row>
    <row r="523" ht="14.25" customHeight="1">
      <c r="A523" s="36"/>
      <c r="B523" s="31"/>
      <c r="C523" s="36"/>
      <c r="D523" s="36"/>
      <c r="E523" s="36"/>
    </row>
    <row r="524" ht="14.25" customHeight="1">
      <c r="A524" s="36"/>
      <c r="B524" s="31"/>
      <c r="C524" s="36"/>
      <c r="D524" s="36"/>
      <c r="E524" s="36"/>
    </row>
    <row r="525" ht="14.25" customHeight="1">
      <c r="A525" s="36"/>
      <c r="B525" s="31"/>
      <c r="C525" s="36"/>
      <c r="D525" s="36"/>
      <c r="E525" s="36"/>
    </row>
    <row r="526" ht="14.25" customHeight="1">
      <c r="A526" s="36"/>
      <c r="B526" s="31"/>
      <c r="C526" s="36"/>
      <c r="D526" s="36"/>
      <c r="E526" s="36"/>
    </row>
    <row r="527" ht="14.25" customHeight="1">
      <c r="A527" s="36"/>
      <c r="B527" s="31"/>
      <c r="C527" s="36"/>
      <c r="D527" s="36"/>
      <c r="E527" s="36"/>
    </row>
    <row r="528" ht="14.25" customHeight="1">
      <c r="A528" s="36"/>
      <c r="B528" s="31"/>
      <c r="C528" s="36"/>
      <c r="D528" s="36"/>
      <c r="E528" s="36"/>
    </row>
    <row r="529" ht="14.25" customHeight="1">
      <c r="A529" s="36"/>
      <c r="B529" s="31"/>
      <c r="C529" s="36"/>
      <c r="D529" s="36"/>
      <c r="E529" s="36"/>
    </row>
    <row r="530" ht="14.25" customHeight="1">
      <c r="A530" s="36"/>
      <c r="B530" s="31"/>
      <c r="C530" s="36"/>
      <c r="D530" s="36"/>
      <c r="E530" s="36"/>
    </row>
    <row r="531" ht="14.25" customHeight="1">
      <c r="A531" s="36"/>
      <c r="B531" s="31"/>
      <c r="C531" s="36"/>
      <c r="D531" s="36"/>
      <c r="E531" s="36"/>
    </row>
    <row r="532" ht="14.25" customHeight="1">
      <c r="A532" s="36"/>
      <c r="B532" s="31"/>
      <c r="C532" s="36"/>
      <c r="D532" s="36"/>
      <c r="E532" s="36"/>
    </row>
    <row r="533" ht="14.25" customHeight="1">
      <c r="A533" s="36"/>
      <c r="B533" s="31"/>
      <c r="C533" s="36"/>
      <c r="D533" s="36"/>
      <c r="E533" s="36"/>
    </row>
    <row r="534" ht="14.25" customHeight="1">
      <c r="A534" s="36"/>
      <c r="B534" s="31"/>
      <c r="C534" s="36"/>
      <c r="D534" s="36"/>
      <c r="E534" s="36"/>
    </row>
    <row r="535" ht="14.25" customHeight="1">
      <c r="A535" s="36"/>
      <c r="B535" s="31"/>
      <c r="C535" s="36"/>
      <c r="D535" s="36"/>
      <c r="E535" s="36"/>
    </row>
    <row r="536" ht="14.25" customHeight="1">
      <c r="A536" s="36"/>
      <c r="B536" s="31"/>
      <c r="C536" s="36"/>
      <c r="D536" s="36"/>
      <c r="E536" s="36"/>
    </row>
    <row r="537" ht="14.25" customHeight="1">
      <c r="A537" s="36"/>
      <c r="B537" s="31"/>
      <c r="C537" s="36"/>
      <c r="D537" s="36"/>
      <c r="E537" s="36"/>
    </row>
    <row r="538" ht="14.25" customHeight="1">
      <c r="A538" s="36"/>
      <c r="B538" s="31"/>
      <c r="C538" s="36"/>
      <c r="D538" s="36"/>
      <c r="E538" s="36"/>
    </row>
    <row r="539" ht="14.25" customHeight="1">
      <c r="A539" s="36"/>
      <c r="B539" s="31"/>
      <c r="C539" s="36"/>
      <c r="D539" s="36"/>
      <c r="E539" s="36"/>
    </row>
    <row r="540" ht="14.25" customHeight="1">
      <c r="A540" s="36"/>
      <c r="B540" s="31"/>
      <c r="C540" s="36"/>
      <c r="D540" s="36"/>
      <c r="E540" s="36"/>
    </row>
    <row r="541" ht="14.25" customHeight="1">
      <c r="A541" s="36"/>
      <c r="B541" s="31"/>
      <c r="C541" s="36"/>
      <c r="D541" s="36"/>
      <c r="E541" s="36"/>
    </row>
    <row r="542" ht="14.25" customHeight="1">
      <c r="A542" s="36"/>
      <c r="B542" s="31"/>
      <c r="C542" s="36"/>
      <c r="D542" s="36"/>
      <c r="E542" s="36"/>
    </row>
    <row r="543" ht="14.25" customHeight="1">
      <c r="A543" s="36"/>
      <c r="B543" s="31"/>
      <c r="C543" s="36"/>
      <c r="D543" s="36"/>
      <c r="E543" s="36"/>
    </row>
    <row r="544" ht="14.25" customHeight="1">
      <c r="A544" s="36"/>
      <c r="B544" s="31"/>
      <c r="C544" s="36"/>
      <c r="D544" s="36"/>
      <c r="E544" s="36"/>
    </row>
    <row r="545" ht="14.25" customHeight="1">
      <c r="A545" s="36"/>
      <c r="B545" s="31"/>
      <c r="C545" s="36"/>
      <c r="D545" s="36"/>
      <c r="E545" s="36"/>
    </row>
    <row r="546" ht="14.25" customHeight="1">
      <c r="A546" s="36"/>
      <c r="B546" s="31"/>
      <c r="C546" s="36"/>
      <c r="D546" s="36"/>
      <c r="E546" s="36"/>
    </row>
    <row r="547" ht="14.25" customHeight="1">
      <c r="A547" s="36"/>
      <c r="B547" s="31"/>
      <c r="C547" s="36"/>
      <c r="D547" s="36"/>
      <c r="E547" s="36"/>
    </row>
    <row r="548" ht="14.25" customHeight="1">
      <c r="A548" s="36"/>
      <c r="B548" s="31"/>
      <c r="C548" s="36"/>
      <c r="D548" s="36"/>
      <c r="E548" s="36"/>
    </row>
    <row r="549" ht="14.25" customHeight="1">
      <c r="A549" s="36"/>
      <c r="B549" s="31"/>
      <c r="C549" s="36"/>
      <c r="D549" s="36"/>
      <c r="E549" s="36"/>
    </row>
    <row r="550" ht="14.25" customHeight="1">
      <c r="A550" s="36"/>
      <c r="B550" s="31"/>
      <c r="C550" s="36"/>
      <c r="D550" s="36"/>
      <c r="E550" s="36"/>
    </row>
    <row r="551" ht="14.25" customHeight="1">
      <c r="A551" s="36"/>
      <c r="B551" s="31"/>
      <c r="C551" s="36"/>
      <c r="D551" s="36"/>
      <c r="E551" s="36"/>
    </row>
    <row r="552" ht="14.25" customHeight="1">
      <c r="A552" s="36"/>
      <c r="B552" s="31"/>
      <c r="C552" s="36"/>
      <c r="D552" s="36"/>
      <c r="E552" s="36"/>
    </row>
    <row r="553" ht="14.25" customHeight="1">
      <c r="A553" s="36"/>
      <c r="B553" s="31"/>
      <c r="C553" s="36"/>
      <c r="D553" s="36"/>
      <c r="E553" s="36"/>
    </row>
    <row r="554" ht="14.25" customHeight="1">
      <c r="A554" s="36"/>
      <c r="B554" s="31"/>
      <c r="C554" s="36"/>
      <c r="D554" s="36"/>
      <c r="E554" s="36"/>
    </row>
    <row r="555" ht="14.25" customHeight="1">
      <c r="A555" s="36"/>
      <c r="B555" s="31"/>
      <c r="C555" s="36"/>
      <c r="D555" s="36"/>
      <c r="E555" s="36"/>
    </row>
    <row r="556" ht="14.25" customHeight="1">
      <c r="A556" s="36"/>
      <c r="B556" s="31"/>
      <c r="C556" s="36"/>
      <c r="D556" s="36"/>
      <c r="E556" s="36"/>
    </row>
    <row r="557" ht="14.25" customHeight="1">
      <c r="A557" s="36"/>
      <c r="B557" s="31"/>
      <c r="C557" s="36"/>
      <c r="D557" s="36"/>
      <c r="E557" s="36"/>
    </row>
    <row r="558" ht="14.25" customHeight="1">
      <c r="A558" s="36"/>
      <c r="B558" s="31"/>
      <c r="C558" s="36"/>
      <c r="D558" s="36"/>
      <c r="E558" s="36"/>
    </row>
    <row r="559" ht="14.25" customHeight="1">
      <c r="A559" s="36"/>
      <c r="B559" s="31"/>
      <c r="C559" s="36"/>
      <c r="D559" s="36"/>
      <c r="E559" s="36"/>
    </row>
    <row r="560" ht="14.25" customHeight="1">
      <c r="A560" s="36"/>
      <c r="B560" s="31"/>
      <c r="C560" s="36"/>
      <c r="D560" s="36"/>
      <c r="E560" s="36"/>
    </row>
    <row r="561" ht="14.25" customHeight="1">
      <c r="A561" s="36"/>
      <c r="B561" s="31"/>
      <c r="C561" s="36"/>
      <c r="D561" s="36"/>
      <c r="E561" s="36"/>
    </row>
    <row r="562" ht="14.25" customHeight="1">
      <c r="A562" s="36"/>
      <c r="B562" s="31"/>
      <c r="C562" s="36"/>
      <c r="D562" s="36"/>
      <c r="E562" s="36"/>
    </row>
    <row r="563" ht="14.25" customHeight="1">
      <c r="A563" s="36"/>
      <c r="B563" s="31"/>
      <c r="C563" s="36"/>
      <c r="D563" s="36"/>
      <c r="E563" s="36"/>
    </row>
    <row r="564" ht="14.25" customHeight="1">
      <c r="A564" s="36"/>
      <c r="B564" s="31"/>
      <c r="C564" s="36"/>
      <c r="D564" s="36"/>
      <c r="E564" s="36"/>
    </row>
    <row r="565" ht="14.25" customHeight="1">
      <c r="A565" s="36"/>
      <c r="B565" s="31"/>
      <c r="C565" s="36"/>
      <c r="D565" s="36"/>
      <c r="E565" s="36"/>
    </row>
    <row r="566" ht="14.25" customHeight="1">
      <c r="A566" s="36"/>
      <c r="B566" s="31"/>
      <c r="C566" s="36"/>
      <c r="D566" s="36"/>
      <c r="E566" s="36"/>
    </row>
    <row r="567" ht="14.25" customHeight="1">
      <c r="A567" s="36"/>
      <c r="B567" s="31"/>
      <c r="C567" s="36"/>
      <c r="D567" s="36"/>
      <c r="E567" s="36"/>
    </row>
    <row r="568" ht="14.25" customHeight="1">
      <c r="A568" s="36"/>
      <c r="B568" s="31"/>
      <c r="C568" s="36"/>
      <c r="D568" s="36"/>
      <c r="E568" s="36"/>
    </row>
    <row r="569" ht="14.25" customHeight="1">
      <c r="A569" s="36"/>
      <c r="B569" s="31"/>
      <c r="C569" s="36"/>
      <c r="D569" s="36"/>
      <c r="E569" s="36"/>
    </row>
    <row r="570" ht="14.25" customHeight="1">
      <c r="A570" s="36"/>
      <c r="B570" s="31"/>
      <c r="C570" s="36"/>
      <c r="D570" s="36"/>
      <c r="E570" s="36"/>
    </row>
    <row r="571" ht="14.25" customHeight="1">
      <c r="A571" s="36"/>
      <c r="B571" s="31"/>
      <c r="C571" s="36"/>
      <c r="D571" s="36"/>
      <c r="E571" s="36"/>
    </row>
    <row r="572" ht="14.25" customHeight="1">
      <c r="A572" s="36"/>
      <c r="B572" s="31"/>
      <c r="C572" s="36"/>
      <c r="D572" s="36"/>
      <c r="E572" s="36"/>
    </row>
    <row r="573" ht="14.25" customHeight="1">
      <c r="A573" s="36"/>
      <c r="B573" s="31"/>
      <c r="C573" s="36"/>
      <c r="D573" s="36"/>
      <c r="E573" s="36"/>
    </row>
    <row r="574" ht="14.25" customHeight="1">
      <c r="A574" s="36"/>
      <c r="B574" s="31"/>
      <c r="C574" s="36"/>
      <c r="D574" s="36"/>
      <c r="E574" s="36"/>
    </row>
    <row r="575" ht="14.25" customHeight="1">
      <c r="A575" s="36"/>
      <c r="B575" s="31"/>
      <c r="C575" s="36"/>
      <c r="D575" s="36"/>
      <c r="E575" s="36"/>
    </row>
    <row r="576" ht="14.25" customHeight="1">
      <c r="A576" s="36"/>
      <c r="B576" s="31"/>
      <c r="C576" s="36"/>
      <c r="D576" s="36"/>
      <c r="E576" s="36"/>
    </row>
    <row r="577" ht="14.25" customHeight="1">
      <c r="A577" s="36"/>
      <c r="B577" s="31"/>
      <c r="C577" s="36"/>
      <c r="D577" s="36"/>
      <c r="E577" s="36"/>
    </row>
    <row r="578" ht="14.25" customHeight="1">
      <c r="A578" s="36"/>
      <c r="B578" s="31"/>
      <c r="C578" s="36"/>
      <c r="D578" s="36"/>
      <c r="E578" s="36"/>
    </row>
    <row r="579" ht="14.25" customHeight="1">
      <c r="A579" s="36"/>
      <c r="B579" s="31"/>
      <c r="C579" s="36"/>
      <c r="D579" s="36"/>
      <c r="E579" s="36"/>
    </row>
    <row r="580" ht="14.25" customHeight="1">
      <c r="A580" s="36"/>
      <c r="B580" s="31"/>
      <c r="C580" s="36"/>
      <c r="D580" s="36"/>
      <c r="E580" s="36"/>
    </row>
    <row r="581" ht="14.25" customHeight="1">
      <c r="A581" s="36"/>
      <c r="B581" s="31"/>
      <c r="C581" s="36"/>
      <c r="D581" s="36"/>
      <c r="E581" s="36"/>
    </row>
    <row r="582" ht="14.25" customHeight="1">
      <c r="A582" s="36"/>
      <c r="B582" s="31"/>
      <c r="C582" s="36"/>
      <c r="D582" s="36"/>
      <c r="E582" s="36"/>
    </row>
    <row r="583" ht="14.25" customHeight="1">
      <c r="A583" s="36"/>
      <c r="B583" s="31"/>
      <c r="C583" s="36"/>
      <c r="D583" s="36"/>
      <c r="E583" s="36"/>
    </row>
    <row r="584" ht="14.25" customHeight="1">
      <c r="A584" s="36"/>
      <c r="B584" s="31"/>
      <c r="C584" s="36"/>
      <c r="D584" s="36"/>
      <c r="E584" s="36"/>
    </row>
    <row r="585" ht="14.25" customHeight="1">
      <c r="A585" s="36"/>
      <c r="B585" s="31"/>
      <c r="C585" s="36"/>
      <c r="D585" s="36"/>
      <c r="E585" s="36"/>
    </row>
    <row r="586" ht="14.25" customHeight="1">
      <c r="A586" s="36"/>
      <c r="B586" s="31"/>
      <c r="C586" s="36"/>
      <c r="D586" s="36"/>
      <c r="E586" s="36"/>
    </row>
    <row r="587" ht="14.25" customHeight="1">
      <c r="A587" s="36"/>
      <c r="B587" s="31"/>
      <c r="C587" s="36"/>
      <c r="D587" s="36"/>
      <c r="E587" s="36"/>
    </row>
    <row r="588" ht="14.25" customHeight="1">
      <c r="A588" s="36"/>
      <c r="B588" s="31"/>
      <c r="C588" s="36"/>
      <c r="D588" s="36"/>
      <c r="E588" s="36"/>
    </row>
    <row r="589" ht="14.25" customHeight="1">
      <c r="A589" s="36"/>
      <c r="B589" s="31"/>
      <c r="C589" s="36"/>
      <c r="D589" s="36"/>
      <c r="E589" s="36"/>
    </row>
    <row r="590" ht="14.25" customHeight="1">
      <c r="A590" s="36"/>
      <c r="B590" s="31"/>
      <c r="C590" s="36"/>
      <c r="D590" s="36"/>
      <c r="E590" s="36"/>
    </row>
    <row r="591" ht="14.25" customHeight="1">
      <c r="A591" s="36"/>
      <c r="B591" s="31"/>
      <c r="C591" s="36"/>
      <c r="D591" s="36"/>
      <c r="E591" s="36"/>
    </row>
    <row r="592" ht="14.25" customHeight="1">
      <c r="A592" s="36"/>
      <c r="B592" s="31"/>
      <c r="C592" s="36"/>
      <c r="D592" s="36"/>
      <c r="E592" s="36"/>
    </row>
    <row r="593" ht="14.25" customHeight="1">
      <c r="A593" s="36"/>
      <c r="B593" s="31"/>
      <c r="C593" s="36"/>
      <c r="D593" s="36"/>
      <c r="E593" s="36"/>
    </row>
    <row r="594" ht="14.25" customHeight="1">
      <c r="A594" s="36"/>
      <c r="B594" s="31"/>
      <c r="C594" s="36"/>
      <c r="D594" s="36"/>
      <c r="E594" s="36"/>
    </row>
    <row r="595" ht="14.25" customHeight="1">
      <c r="A595" s="36"/>
      <c r="B595" s="31"/>
      <c r="C595" s="36"/>
      <c r="D595" s="36"/>
      <c r="E595" s="36"/>
    </row>
    <row r="596" ht="14.25" customHeight="1">
      <c r="A596" s="36"/>
      <c r="B596" s="31"/>
      <c r="C596" s="36"/>
      <c r="D596" s="36"/>
      <c r="E596" s="36"/>
    </row>
    <row r="597" ht="14.25" customHeight="1">
      <c r="A597" s="36"/>
      <c r="B597" s="31"/>
      <c r="C597" s="36"/>
      <c r="D597" s="36"/>
      <c r="E597" s="36"/>
    </row>
    <row r="598" ht="14.25" customHeight="1">
      <c r="A598" s="36"/>
      <c r="B598" s="31"/>
      <c r="C598" s="36"/>
      <c r="D598" s="36"/>
      <c r="E598" s="36"/>
    </row>
    <row r="599" ht="14.25" customHeight="1">
      <c r="A599" s="36"/>
      <c r="B599" s="31"/>
      <c r="C599" s="36"/>
      <c r="D599" s="36"/>
      <c r="E599" s="36"/>
    </row>
    <row r="600" ht="14.25" customHeight="1">
      <c r="A600" s="36"/>
      <c r="B600" s="31"/>
      <c r="C600" s="36"/>
      <c r="D600" s="36"/>
      <c r="E600" s="36"/>
    </row>
    <row r="601" ht="14.25" customHeight="1">
      <c r="A601" s="36"/>
      <c r="B601" s="31"/>
      <c r="C601" s="36"/>
      <c r="D601" s="36"/>
      <c r="E601" s="36"/>
    </row>
    <row r="602" ht="14.25" customHeight="1">
      <c r="A602" s="36"/>
      <c r="B602" s="31"/>
      <c r="C602" s="36"/>
      <c r="D602" s="36"/>
      <c r="E602" s="36"/>
    </row>
    <row r="603" ht="14.25" customHeight="1">
      <c r="A603" s="36"/>
      <c r="B603" s="31"/>
      <c r="C603" s="36"/>
      <c r="D603" s="36"/>
      <c r="E603" s="36"/>
    </row>
    <row r="604" ht="14.25" customHeight="1">
      <c r="A604" s="36"/>
      <c r="B604" s="31"/>
      <c r="C604" s="36"/>
      <c r="D604" s="36"/>
      <c r="E604" s="36"/>
    </row>
    <row r="605" ht="14.25" customHeight="1">
      <c r="A605" s="36"/>
      <c r="B605" s="31"/>
      <c r="C605" s="36"/>
      <c r="D605" s="36"/>
      <c r="E605" s="36"/>
    </row>
    <row r="606" ht="14.25" customHeight="1">
      <c r="A606" s="36"/>
      <c r="B606" s="31"/>
      <c r="C606" s="36"/>
      <c r="D606" s="36"/>
      <c r="E606" s="36"/>
    </row>
    <row r="607" ht="14.25" customHeight="1">
      <c r="A607" s="36"/>
      <c r="B607" s="31"/>
      <c r="C607" s="36"/>
      <c r="D607" s="36"/>
      <c r="E607" s="36"/>
    </row>
    <row r="608" ht="14.25" customHeight="1">
      <c r="A608" s="36"/>
      <c r="B608" s="31"/>
      <c r="C608" s="36"/>
      <c r="D608" s="36"/>
      <c r="E608" s="36"/>
    </row>
    <row r="609" ht="14.25" customHeight="1">
      <c r="A609" s="36"/>
      <c r="B609" s="31"/>
      <c r="C609" s="36"/>
      <c r="D609" s="36"/>
      <c r="E609" s="36"/>
    </row>
    <row r="610" ht="14.25" customHeight="1">
      <c r="A610" s="36"/>
      <c r="B610" s="31"/>
      <c r="C610" s="36"/>
      <c r="D610" s="36"/>
      <c r="E610" s="36"/>
    </row>
    <row r="611" ht="14.25" customHeight="1">
      <c r="A611" s="36"/>
      <c r="B611" s="31"/>
      <c r="C611" s="36"/>
      <c r="D611" s="36"/>
      <c r="E611" s="36"/>
    </row>
    <row r="612" ht="14.25" customHeight="1">
      <c r="A612" s="36"/>
      <c r="B612" s="31"/>
      <c r="C612" s="36"/>
      <c r="D612" s="36"/>
      <c r="E612" s="36"/>
    </row>
    <row r="613" ht="14.25" customHeight="1">
      <c r="A613" s="36"/>
      <c r="B613" s="31"/>
      <c r="C613" s="36"/>
      <c r="D613" s="36"/>
      <c r="E613" s="36"/>
    </row>
    <row r="614" ht="14.25" customHeight="1">
      <c r="A614" s="36"/>
      <c r="B614" s="31"/>
      <c r="C614" s="36"/>
      <c r="D614" s="36"/>
      <c r="E614" s="36"/>
    </row>
    <row r="615" ht="14.25" customHeight="1">
      <c r="A615" s="36"/>
      <c r="B615" s="31"/>
      <c r="C615" s="36"/>
      <c r="D615" s="36"/>
      <c r="E615" s="36"/>
    </row>
    <row r="616" ht="14.25" customHeight="1">
      <c r="A616" s="36"/>
      <c r="B616" s="31"/>
      <c r="C616" s="36"/>
      <c r="D616" s="36"/>
      <c r="E616" s="36"/>
    </row>
    <row r="617" ht="14.25" customHeight="1">
      <c r="A617" s="36"/>
      <c r="B617" s="31"/>
      <c r="C617" s="36"/>
      <c r="D617" s="36"/>
      <c r="E617" s="36"/>
    </row>
    <row r="618" ht="14.25" customHeight="1">
      <c r="A618" s="36"/>
      <c r="B618" s="31"/>
      <c r="C618" s="36"/>
      <c r="D618" s="36"/>
      <c r="E618" s="36"/>
    </row>
    <row r="619" ht="14.25" customHeight="1">
      <c r="A619" s="36"/>
      <c r="B619" s="31"/>
      <c r="C619" s="36"/>
      <c r="D619" s="36"/>
      <c r="E619" s="36"/>
    </row>
    <row r="620" ht="14.25" customHeight="1">
      <c r="A620" s="36"/>
      <c r="B620" s="31"/>
      <c r="C620" s="36"/>
      <c r="D620" s="36"/>
      <c r="E620" s="36"/>
    </row>
    <row r="621" ht="14.25" customHeight="1">
      <c r="A621" s="36"/>
      <c r="B621" s="31"/>
      <c r="C621" s="36"/>
      <c r="D621" s="36"/>
      <c r="E621" s="36"/>
    </row>
    <row r="622" ht="14.25" customHeight="1">
      <c r="A622" s="36"/>
      <c r="B622" s="31"/>
      <c r="C622" s="36"/>
      <c r="D622" s="36"/>
      <c r="E622" s="36"/>
    </row>
    <row r="623" ht="14.25" customHeight="1">
      <c r="A623" s="36"/>
      <c r="B623" s="31"/>
      <c r="C623" s="36"/>
      <c r="D623" s="36"/>
      <c r="E623" s="36"/>
    </row>
    <row r="624" ht="14.25" customHeight="1">
      <c r="A624" s="36"/>
      <c r="B624" s="31"/>
      <c r="C624" s="36"/>
      <c r="D624" s="36"/>
      <c r="E624" s="36"/>
    </row>
    <row r="625" ht="14.25" customHeight="1">
      <c r="A625" s="36"/>
      <c r="B625" s="31"/>
      <c r="C625" s="36"/>
      <c r="D625" s="36"/>
      <c r="E625" s="36"/>
    </row>
    <row r="626" ht="14.25" customHeight="1">
      <c r="A626" s="36"/>
      <c r="B626" s="31"/>
      <c r="C626" s="36"/>
      <c r="D626" s="36"/>
      <c r="E626" s="36"/>
    </row>
    <row r="627" ht="14.25" customHeight="1">
      <c r="A627" s="36"/>
      <c r="B627" s="31"/>
      <c r="C627" s="36"/>
      <c r="D627" s="36"/>
      <c r="E627" s="36"/>
    </row>
    <row r="628" ht="14.25" customHeight="1">
      <c r="A628" s="36"/>
      <c r="B628" s="31"/>
      <c r="C628" s="36"/>
      <c r="D628" s="36"/>
      <c r="E628" s="36"/>
    </row>
    <row r="629" ht="14.25" customHeight="1">
      <c r="A629" s="36"/>
      <c r="B629" s="31"/>
      <c r="C629" s="36"/>
      <c r="D629" s="36"/>
      <c r="E629" s="36"/>
    </row>
    <row r="630" ht="14.25" customHeight="1">
      <c r="A630" s="36"/>
      <c r="B630" s="31"/>
      <c r="C630" s="36"/>
      <c r="D630" s="36"/>
      <c r="E630" s="36"/>
    </row>
    <row r="631" ht="14.25" customHeight="1">
      <c r="A631" s="36"/>
      <c r="B631" s="31"/>
      <c r="C631" s="36"/>
      <c r="D631" s="36"/>
      <c r="E631" s="36"/>
    </row>
    <row r="632" ht="14.25" customHeight="1">
      <c r="A632" s="36"/>
      <c r="B632" s="31"/>
      <c r="C632" s="36"/>
      <c r="D632" s="36"/>
      <c r="E632" s="36"/>
    </row>
    <row r="633" ht="14.25" customHeight="1">
      <c r="A633" s="36"/>
      <c r="B633" s="31"/>
      <c r="C633" s="36"/>
      <c r="D633" s="36"/>
      <c r="E633" s="36"/>
    </row>
    <row r="634" ht="14.25" customHeight="1">
      <c r="A634" s="36"/>
      <c r="B634" s="31"/>
      <c r="C634" s="36"/>
      <c r="D634" s="36"/>
      <c r="E634" s="36"/>
    </row>
    <row r="635" ht="14.25" customHeight="1">
      <c r="A635" s="36"/>
      <c r="B635" s="31"/>
      <c r="C635" s="36"/>
      <c r="D635" s="36"/>
      <c r="E635" s="36"/>
    </row>
    <row r="636" ht="14.25" customHeight="1">
      <c r="A636" s="36"/>
      <c r="B636" s="31"/>
      <c r="C636" s="36"/>
      <c r="D636" s="36"/>
      <c r="E636" s="36"/>
    </row>
    <row r="637" ht="14.25" customHeight="1">
      <c r="A637" s="36"/>
      <c r="B637" s="31"/>
      <c r="C637" s="36"/>
      <c r="D637" s="36"/>
      <c r="E637" s="36"/>
    </row>
    <row r="638" ht="14.25" customHeight="1">
      <c r="A638" s="36"/>
      <c r="B638" s="31"/>
      <c r="C638" s="36"/>
      <c r="D638" s="36"/>
      <c r="E638" s="36"/>
    </row>
    <row r="639" ht="14.25" customHeight="1">
      <c r="A639" s="36"/>
      <c r="B639" s="31"/>
      <c r="C639" s="36"/>
      <c r="D639" s="36"/>
      <c r="E639" s="36"/>
    </row>
    <row r="640" ht="14.25" customHeight="1">
      <c r="A640" s="36"/>
      <c r="B640" s="31"/>
      <c r="C640" s="36"/>
      <c r="D640" s="36"/>
      <c r="E640" s="36"/>
    </row>
    <row r="641" ht="14.25" customHeight="1">
      <c r="A641" s="36"/>
      <c r="B641" s="31"/>
      <c r="C641" s="36"/>
      <c r="D641" s="36"/>
      <c r="E641" s="36"/>
    </row>
    <row r="642" ht="14.25" customHeight="1">
      <c r="A642" s="36"/>
      <c r="B642" s="31"/>
      <c r="C642" s="36"/>
      <c r="D642" s="36"/>
      <c r="E642" s="36"/>
    </row>
    <row r="643" ht="14.25" customHeight="1">
      <c r="A643" s="36"/>
      <c r="B643" s="31"/>
      <c r="C643" s="36"/>
      <c r="D643" s="36"/>
      <c r="E643" s="36"/>
    </row>
    <row r="644" ht="14.25" customHeight="1">
      <c r="A644" s="36"/>
      <c r="B644" s="31"/>
      <c r="C644" s="36"/>
      <c r="D644" s="36"/>
      <c r="E644" s="36"/>
    </row>
    <row r="645" ht="14.25" customHeight="1">
      <c r="A645" s="36"/>
      <c r="B645" s="31"/>
      <c r="C645" s="36"/>
      <c r="D645" s="36"/>
      <c r="E645" s="36"/>
    </row>
    <row r="646" ht="14.25" customHeight="1">
      <c r="A646" s="36"/>
      <c r="B646" s="31"/>
      <c r="C646" s="36"/>
      <c r="D646" s="36"/>
      <c r="E646" s="36"/>
    </row>
    <row r="647" ht="14.25" customHeight="1">
      <c r="A647" s="36"/>
      <c r="B647" s="31"/>
      <c r="C647" s="36"/>
      <c r="D647" s="36"/>
      <c r="E647" s="36"/>
    </row>
    <row r="648" ht="14.25" customHeight="1">
      <c r="A648" s="36"/>
      <c r="B648" s="31"/>
      <c r="C648" s="36"/>
      <c r="D648" s="36"/>
      <c r="E648" s="36"/>
    </row>
    <row r="649" ht="14.25" customHeight="1">
      <c r="A649" s="36"/>
      <c r="B649" s="31"/>
      <c r="C649" s="36"/>
      <c r="D649" s="36"/>
      <c r="E649" s="36"/>
    </row>
    <row r="650" ht="14.25" customHeight="1">
      <c r="A650" s="36"/>
      <c r="B650" s="31"/>
      <c r="C650" s="36"/>
      <c r="D650" s="36"/>
      <c r="E650" s="36"/>
    </row>
    <row r="651" ht="14.25" customHeight="1">
      <c r="A651" s="36"/>
      <c r="B651" s="31"/>
      <c r="C651" s="36"/>
      <c r="D651" s="36"/>
      <c r="E651" s="36"/>
    </row>
    <row r="652" ht="14.25" customHeight="1">
      <c r="A652" s="36"/>
      <c r="B652" s="31"/>
      <c r="C652" s="36"/>
      <c r="D652" s="36"/>
      <c r="E652" s="36"/>
    </row>
    <row r="653" ht="14.25" customHeight="1">
      <c r="A653" s="36"/>
      <c r="B653" s="31"/>
      <c r="C653" s="36"/>
      <c r="D653" s="36"/>
      <c r="E653" s="36"/>
    </row>
    <row r="654" ht="14.25" customHeight="1">
      <c r="A654" s="36"/>
      <c r="B654" s="31"/>
      <c r="C654" s="36"/>
      <c r="D654" s="36"/>
      <c r="E654" s="36"/>
    </row>
    <row r="655" ht="14.25" customHeight="1">
      <c r="A655" s="36"/>
      <c r="B655" s="31"/>
      <c r="C655" s="36"/>
      <c r="D655" s="36"/>
      <c r="E655" s="36"/>
    </row>
    <row r="656" ht="14.25" customHeight="1">
      <c r="A656" s="36"/>
      <c r="B656" s="31"/>
      <c r="C656" s="36"/>
      <c r="D656" s="36"/>
      <c r="E656" s="36"/>
    </row>
    <row r="657" ht="14.25" customHeight="1">
      <c r="A657" s="36"/>
      <c r="B657" s="31"/>
      <c r="C657" s="36"/>
      <c r="D657" s="36"/>
      <c r="E657" s="36"/>
    </row>
    <row r="658" ht="14.25" customHeight="1">
      <c r="A658" s="36"/>
      <c r="B658" s="31"/>
      <c r="C658" s="36"/>
      <c r="D658" s="36"/>
      <c r="E658" s="36"/>
    </row>
    <row r="659" ht="14.25" customHeight="1">
      <c r="A659" s="36"/>
      <c r="B659" s="31"/>
      <c r="C659" s="36"/>
      <c r="D659" s="36"/>
      <c r="E659" s="36"/>
    </row>
    <row r="660" ht="14.25" customHeight="1">
      <c r="A660" s="36"/>
      <c r="B660" s="31"/>
      <c r="C660" s="36"/>
      <c r="D660" s="36"/>
      <c r="E660" s="36"/>
    </row>
    <row r="661" ht="14.25" customHeight="1">
      <c r="A661" s="36"/>
      <c r="B661" s="31"/>
      <c r="C661" s="36"/>
      <c r="D661" s="36"/>
      <c r="E661" s="36"/>
    </row>
    <row r="662" ht="14.25" customHeight="1">
      <c r="A662" s="36"/>
      <c r="B662" s="31"/>
      <c r="C662" s="36"/>
      <c r="D662" s="36"/>
      <c r="E662" s="36"/>
    </row>
    <row r="663" ht="14.25" customHeight="1">
      <c r="A663" s="36"/>
      <c r="B663" s="31"/>
      <c r="C663" s="36"/>
      <c r="D663" s="36"/>
      <c r="E663" s="36"/>
    </row>
    <row r="664" ht="14.25" customHeight="1">
      <c r="A664" s="36"/>
      <c r="B664" s="31"/>
      <c r="C664" s="36"/>
      <c r="D664" s="36"/>
      <c r="E664" s="36"/>
    </row>
    <row r="665" ht="14.25" customHeight="1">
      <c r="A665" s="36"/>
      <c r="B665" s="31"/>
      <c r="C665" s="36"/>
      <c r="D665" s="36"/>
      <c r="E665" s="36"/>
    </row>
    <row r="666" ht="14.25" customHeight="1">
      <c r="A666" s="36"/>
      <c r="B666" s="31"/>
      <c r="C666" s="36"/>
      <c r="D666" s="36"/>
      <c r="E666" s="36"/>
    </row>
    <row r="667" ht="14.25" customHeight="1">
      <c r="A667" s="36"/>
      <c r="B667" s="31"/>
      <c r="C667" s="36"/>
      <c r="D667" s="36"/>
      <c r="E667" s="36"/>
    </row>
    <row r="668" ht="14.25" customHeight="1">
      <c r="A668" s="36"/>
      <c r="B668" s="31"/>
      <c r="C668" s="36"/>
      <c r="D668" s="36"/>
      <c r="E668" s="36"/>
    </row>
    <row r="669" ht="14.25" customHeight="1">
      <c r="A669" s="36"/>
      <c r="B669" s="31"/>
      <c r="C669" s="36"/>
      <c r="D669" s="36"/>
      <c r="E669" s="36"/>
    </row>
    <row r="670" ht="14.25" customHeight="1">
      <c r="A670" s="36"/>
      <c r="B670" s="31"/>
      <c r="C670" s="36"/>
      <c r="D670" s="36"/>
      <c r="E670" s="36"/>
    </row>
    <row r="671" ht="14.25" customHeight="1">
      <c r="A671" s="36"/>
      <c r="B671" s="31"/>
      <c r="C671" s="36"/>
      <c r="D671" s="36"/>
      <c r="E671" s="36"/>
    </row>
    <row r="672" ht="14.25" customHeight="1">
      <c r="A672" s="36"/>
      <c r="B672" s="31"/>
      <c r="C672" s="36"/>
      <c r="D672" s="36"/>
      <c r="E672" s="36"/>
    </row>
    <row r="673" ht="14.25" customHeight="1">
      <c r="A673" s="36"/>
      <c r="B673" s="31"/>
      <c r="C673" s="36"/>
      <c r="D673" s="36"/>
      <c r="E673" s="36"/>
    </row>
    <row r="674" ht="14.25" customHeight="1">
      <c r="A674" s="36"/>
      <c r="B674" s="31"/>
      <c r="C674" s="36"/>
      <c r="D674" s="36"/>
      <c r="E674" s="36"/>
    </row>
    <row r="675" ht="14.25" customHeight="1">
      <c r="A675" s="36"/>
      <c r="B675" s="31"/>
      <c r="C675" s="36"/>
      <c r="D675" s="36"/>
      <c r="E675" s="36"/>
    </row>
    <row r="676" ht="14.25" customHeight="1">
      <c r="A676" s="36"/>
      <c r="B676" s="31"/>
      <c r="C676" s="36"/>
      <c r="D676" s="36"/>
      <c r="E676" s="36"/>
    </row>
    <row r="677" ht="14.25" customHeight="1">
      <c r="A677" s="36"/>
      <c r="B677" s="31"/>
      <c r="C677" s="36"/>
      <c r="D677" s="36"/>
      <c r="E677" s="36"/>
    </row>
    <row r="678" ht="14.25" customHeight="1">
      <c r="A678" s="36"/>
      <c r="B678" s="31"/>
      <c r="C678" s="36"/>
      <c r="D678" s="36"/>
      <c r="E678" s="36"/>
    </row>
    <row r="679" ht="14.25" customHeight="1">
      <c r="A679" s="36"/>
      <c r="B679" s="31"/>
      <c r="C679" s="36"/>
      <c r="D679" s="36"/>
      <c r="E679" s="36"/>
    </row>
    <row r="680" ht="14.25" customHeight="1">
      <c r="A680" s="36"/>
      <c r="B680" s="31"/>
      <c r="C680" s="36"/>
      <c r="D680" s="36"/>
      <c r="E680" s="36"/>
    </row>
    <row r="681" ht="14.25" customHeight="1">
      <c r="A681" s="36"/>
      <c r="B681" s="31"/>
      <c r="C681" s="36"/>
      <c r="D681" s="36"/>
      <c r="E681" s="36"/>
    </row>
    <row r="682" ht="14.25" customHeight="1">
      <c r="A682" s="36"/>
      <c r="B682" s="31"/>
      <c r="C682" s="36"/>
      <c r="D682" s="36"/>
      <c r="E682" s="36"/>
    </row>
    <row r="683" ht="14.25" customHeight="1">
      <c r="A683" s="36"/>
      <c r="B683" s="31"/>
      <c r="C683" s="36"/>
      <c r="D683" s="36"/>
      <c r="E683" s="36"/>
    </row>
    <row r="684" ht="14.25" customHeight="1">
      <c r="A684" s="36"/>
      <c r="B684" s="31"/>
      <c r="C684" s="36"/>
      <c r="D684" s="36"/>
      <c r="E684" s="36"/>
    </row>
    <row r="685" ht="14.25" customHeight="1">
      <c r="A685" s="36"/>
      <c r="B685" s="31"/>
      <c r="C685" s="36"/>
      <c r="D685" s="36"/>
      <c r="E685" s="36"/>
    </row>
    <row r="686" ht="14.25" customHeight="1">
      <c r="A686" s="36"/>
      <c r="B686" s="31"/>
      <c r="C686" s="36"/>
      <c r="D686" s="36"/>
      <c r="E686" s="36"/>
    </row>
    <row r="687" ht="14.25" customHeight="1">
      <c r="A687" s="36"/>
      <c r="B687" s="31"/>
      <c r="C687" s="36"/>
      <c r="D687" s="36"/>
      <c r="E687" s="36"/>
    </row>
    <row r="688" ht="14.25" customHeight="1">
      <c r="A688" s="36"/>
      <c r="B688" s="31"/>
      <c r="C688" s="36"/>
      <c r="D688" s="36"/>
      <c r="E688" s="36"/>
    </row>
    <row r="689" ht="14.25" customHeight="1">
      <c r="A689" s="36"/>
      <c r="B689" s="31"/>
      <c r="C689" s="36"/>
      <c r="D689" s="36"/>
      <c r="E689" s="36"/>
    </row>
    <row r="690" ht="14.25" customHeight="1">
      <c r="A690" s="36"/>
      <c r="B690" s="31"/>
      <c r="C690" s="36"/>
      <c r="D690" s="36"/>
      <c r="E690" s="36"/>
    </row>
    <row r="691" ht="14.25" customHeight="1">
      <c r="A691" s="36"/>
      <c r="B691" s="31"/>
      <c r="C691" s="36"/>
      <c r="D691" s="36"/>
      <c r="E691" s="36"/>
    </row>
    <row r="692" ht="14.25" customHeight="1">
      <c r="A692" s="36"/>
      <c r="B692" s="31"/>
      <c r="C692" s="36"/>
      <c r="D692" s="36"/>
      <c r="E692" s="36"/>
    </row>
    <row r="693" ht="14.25" customHeight="1">
      <c r="A693" s="36"/>
      <c r="B693" s="31"/>
      <c r="C693" s="36"/>
      <c r="D693" s="36"/>
      <c r="E693" s="36"/>
    </row>
    <row r="694" ht="14.25" customHeight="1">
      <c r="A694" s="36"/>
      <c r="B694" s="31"/>
      <c r="C694" s="36"/>
      <c r="D694" s="36"/>
      <c r="E694" s="36"/>
    </row>
    <row r="695" ht="14.25" customHeight="1">
      <c r="A695" s="36"/>
      <c r="B695" s="31"/>
      <c r="C695" s="36"/>
      <c r="D695" s="36"/>
      <c r="E695" s="36"/>
    </row>
    <row r="696" ht="14.25" customHeight="1">
      <c r="A696" s="36"/>
      <c r="B696" s="31"/>
      <c r="C696" s="36"/>
      <c r="D696" s="36"/>
      <c r="E696" s="36"/>
    </row>
    <row r="697" ht="14.25" customHeight="1">
      <c r="A697" s="36"/>
      <c r="B697" s="31"/>
      <c r="C697" s="36"/>
      <c r="D697" s="36"/>
      <c r="E697" s="36"/>
    </row>
    <row r="698" ht="14.25" customHeight="1">
      <c r="A698" s="36"/>
      <c r="B698" s="31"/>
      <c r="C698" s="36"/>
      <c r="D698" s="36"/>
      <c r="E698" s="36"/>
    </row>
    <row r="699" ht="14.25" customHeight="1">
      <c r="A699" s="36"/>
      <c r="B699" s="31"/>
      <c r="C699" s="36"/>
      <c r="D699" s="36"/>
      <c r="E699" s="36"/>
    </row>
    <row r="700" ht="14.25" customHeight="1">
      <c r="A700" s="36"/>
      <c r="B700" s="31"/>
      <c r="C700" s="36"/>
      <c r="D700" s="36"/>
      <c r="E700" s="36"/>
    </row>
    <row r="701" ht="14.25" customHeight="1">
      <c r="A701" s="36"/>
      <c r="B701" s="31"/>
      <c r="C701" s="36"/>
      <c r="D701" s="36"/>
      <c r="E701" s="36"/>
    </row>
    <row r="702" ht="14.25" customHeight="1">
      <c r="A702" s="36"/>
      <c r="B702" s="31"/>
      <c r="C702" s="36"/>
      <c r="D702" s="36"/>
      <c r="E702" s="36"/>
    </row>
    <row r="703" ht="14.25" customHeight="1">
      <c r="A703" s="36"/>
      <c r="B703" s="31"/>
      <c r="C703" s="36"/>
      <c r="D703" s="36"/>
      <c r="E703" s="36"/>
    </row>
    <row r="704" ht="14.25" customHeight="1">
      <c r="A704" s="36"/>
      <c r="B704" s="31"/>
      <c r="C704" s="36"/>
      <c r="D704" s="36"/>
      <c r="E704" s="36"/>
    </row>
    <row r="705" ht="14.25" customHeight="1">
      <c r="A705" s="36"/>
      <c r="B705" s="31"/>
      <c r="C705" s="36"/>
      <c r="D705" s="36"/>
      <c r="E705" s="36"/>
    </row>
    <row r="706" ht="14.25" customHeight="1">
      <c r="A706" s="36"/>
      <c r="B706" s="31"/>
      <c r="C706" s="36"/>
      <c r="D706" s="36"/>
      <c r="E706" s="36"/>
    </row>
    <row r="707" ht="14.25" customHeight="1">
      <c r="A707" s="36"/>
      <c r="B707" s="31"/>
      <c r="C707" s="36"/>
      <c r="D707" s="36"/>
      <c r="E707" s="36"/>
    </row>
    <row r="708" ht="14.25" customHeight="1">
      <c r="A708" s="36"/>
      <c r="B708" s="31"/>
      <c r="C708" s="36"/>
      <c r="D708" s="36"/>
      <c r="E708" s="36"/>
    </row>
    <row r="709" ht="14.25" customHeight="1">
      <c r="A709" s="36"/>
      <c r="B709" s="31"/>
      <c r="C709" s="36"/>
      <c r="D709" s="36"/>
      <c r="E709" s="36"/>
    </row>
    <row r="710" ht="14.25" customHeight="1">
      <c r="A710" s="36"/>
      <c r="B710" s="31"/>
      <c r="C710" s="36"/>
      <c r="D710" s="36"/>
      <c r="E710" s="36"/>
    </row>
    <row r="711" ht="14.25" customHeight="1">
      <c r="A711" s="36"/>
      <c r="B711" s="31"/>
      <c r="C711" s="36"/>
      <c r="D711" s="36"/>
      <c r="E711" s="36"/>
    </row>
    <row r="712" ht="14.25" customHeight="1">
      <c r="A712" s="36"/>
      <c r="B712" s="31"/>
      <c r="C712" s="36"/>
      <c r="D712" s="36"/>
      <c r="E712" s="36"/>
    </row>
    <row r="713" ht="14.25" customHeight="1">
      <c r="A713" s="36"/>
      <c r="B713" s="31"/>
      <c r="C713" s="36"/>
      <c r="D713" s="36"/>
      <c r="E713" s="36"/>
    </row>
    <row r="714" ht="14.25" customHeight="1">
      <c r="A714" s="36"/>
      <c r="B714" s="31"/>
      <c r="C714" s="36"/>
      <c r="D714" s="36"/>
      <c r="E714" s="36"/>
    </row>
    <row r="715" ht="14.25" customHeight="1">
      <c r="A715" s="36"/>
      <c r="B715" s="31"/>
      <c r="C715" s="36"/>
      <c r="D715" s="36"/>
      <c r="E715" s="36"/>
    </row>
    <row r="716" ht="14.25" customHeight="1">
      <c r="A716" s="36"/>
      <c r="B716" s="31"/>
      <c r="C716" s="36"/>
      <c r="D716" s="36"/>
      <c r="E716" s="36"/>
    </row>
    <row r="717" ht="14.25" customHeight="1">
      <c r="A717" s="36"/>
      <c r="B717" s="31"/>
      <c r="C717" s="36"/>
      <c r="D717" s="36"/>
      <c r="E717" s="36"/>
    </row>
    <row r="718" ht="14.25" customHeight="1">
      <c r="A718" s="36"/>
      <c r="B718" s="31"/>
      <c r="C718" s="36"/>
      <c r="D718" s="36"/>
      <c r="E718" s="36"/>
    </row>
    <row r="719" ht="14.25" customHeight="1">
      <c r="A719" s="36"/>
      <c r="B719" s="31"/>
      <c r="C719" s="36"/>
      <c r="D719" s="36"/>
      <c r="E719" s="36"/>
    </row>
    <row r="720" ht="14.25" customHeight="1">
      <c r="A720" s="36"/>
      <c r="B720" s="31"/>
      <c r="C720" s="36"/>
      <c r="D720" s="36"/>
      <c r="E720" s="36"/>
    </row>
    <row r="721" ht="14.25" customHeight="1">
      <c r="A721" s="36"/>
      <c r="B721" s="31"/>
      <c r="C721" s="36"/>
      <c r="D721" s="36"/>
      <c r="E721" s="36"/>
    </row>
    <row r="722" ht="14.25" customHeight="1">
      <c r="A722" s="36"/>
      <c r="B722" s="31"/>
      <c r="C722" s="36"/>
      <c r="D722" s="36"/>
      <c r="E722" s="36"/>
    </row>
    <row r="723" ht="14.25" customHeight="1">
      <c r="A723" s="36"/>
      <c r="B723" s="31"/>
      <c r="C723" s="36"/>
      <c r="D723" s="36"/>
      <c r="E723" s="36"/>
    </row>
    <row r="724" ht="14.25" customHeight="1">
      <c r="A724" s="36"/>
      <c r="B724" s="31"/>
      <c r="C724" s="36"/>
      <c r="D724" s="36"/>
      <c r="E724" s="36"/>
    </row>
    <row r="725" ht="14.25" customHeight="1">
      <c r="A725" s="36"/>
      <c r="B725" s="31"/>
      <c r="C725" s="36"/>
      <c r="D725" s="36"/>
      <c r="E725" s="36"/>
    </row>
    <row r="726" ht="14.25" customHeight="1">
      <c r="A726" s="36"/>
      <c r="B726" s="31"/>
      <c r="C726" s="36"/>
      <c r="D726" s="36"/>
      <c r="E726" s="36"/>
    </row>
    <row r="727" ht="14.25" customHeight="1">
      <c r="A727" s="36"/>
      <c r="B727" s="31"/>
      <c r="C727" s="36"/>
      <c r="D727" s="36"/>
      <c r="E727" s="36"/>
    </row>
    <row r="728" ht="14.25" customHeight="1">
      <c r="A728" s="36"/>
      <c r="B728" s="31"/>
      <c r="C728" s="36"/>
      <c r="D728" s="36"/>
      <c r="E728" s="36"/>
    </row>
    <row r="729" ht="14.25" customHeight="1">
      <c r="A729" s="36"/>
      <c r="B729" s="31"/>
      <c r="C729" s="36"/>
      <c r="D729" s="36"/>
      <c r="E729" s="36"/>
    </row>
    <row r="730" ht="14.25" customHeight="1">
      <c r="A730" s="36"/>
      <c r="B730" s="31"/>
      <c r="C730" s="36"/>
      <c r="D730" s="36"/>
      <c r="E730" s="36"/>
    </row>
    <row r="731" ht="14.25" customHeight="1">
      <c r="A731" s="36"/>
      <c r="B731" s="31"/>
      <c r="C731" s="36"/>
      <c r="D731" s="36"/>
      <c r="E731" s="36"/>
    </row>
    <row r="732" ht="14.25" customHeight="1">
      <c r="A732" s="36"/>
      <c r="B732" s="31"/>
      <c r="C732" s="36"/>
      <c r="D732" s="36"/>
      <c r="E732" s="36"/>
    </row>
    <row r="733" ht="14.25" customHeight="1">
      <c r="A733" s="36"/>
      <c r="B733" s="31"/>
      <c r="C733" s="36"/>
      <c r="D733" s="36"/>
      <c r="E733" s="36"/>
    </row>
    <row r="734" ht="14.25" customHeight="1">
      <c r="A734" s="36"/>
      <c r="B734" s="31"/>
      <c r="C734" s="36"/>
      <c r="D734" s="36"/>
      <c r="E734" s="36"/>
    </row>
    <row r="735" ht="14.25" customHeight="1">
      <c r="A735" s="36"/>
      <c r="B735" s="31"/>
      <c r="C735" s="36"/>
      <c r="D735" s="36"/>
      <c r="E735" s="36"/>
    </row>
    <row r="736" ht="14.25" customHeight="1">
      <c r="A736" s="36"/>
      <c r="B736" s="31"/>
      <c r="C736" s="36"/>
      <c r="D736" s="36"/>
      <c r="E736" s="36"/>
    </row>
    <row r="737" ht="14.25" customHeight="1">
      <c r="A737" s="36"/>
      <c r="B737" s="31"/>
      <c r="C737" s="36"/>
      <c r="D737" s="36"/>
      <c r="E737" s="36"/>
    </row>
    <row r="738" ht="14.25" customHeight="1">
      <c r="A738" s="36"/>
      <c r="B738" s="31"/>
      <c r="C738" s="36"/>
      <c r="D738" s="36"/>
      <c r="E738" s="36"/>
    </row>
    <row r="739" ht="14.25" customHeight="1">
      <c r="A739" s="36"/>
      <c r="B739" s="31"/>
      <c r="C739" s="36"/>
      <c r="D739" s="36"/>
      <c r="E739" s="36"/>
    </row>
    <row r="740" ht="14.25" customHeight="1">
      <c r="A740" s="36"/>
      <c r="B740" s="31"/>
      <c r="C740" s="36"/>
      <c r="D740" s="36"/>
      <c r="E740" s="36"/>
    </row>
    <row r="741" ht="14.25" customHeight="1">
      <c r="A741" s="36"/>
      <c r="B741" s="31"/>
      <c r="C741" s="36"/>
      <c r="D741" s="36"/>
      <c r="E741" s="36"/>
    </row>
    <row r="742" ht="14.25" customHeight="1">
      <c r="A742" s="36"/>
      <c r="B742" s="31"/>
      <c r="C742" s="36"/>
      <c r="D742" s="36"/>
      <c r="E742" s="36"/>
    </row>
    <row r="743" ht="14.25" customHeight="1">
      <c r="A743" s="36"/>
      <c r="B743" s="31"/>
      <c r="C743" s="36"/>
      <c r="D743" s="36"/>
      <c r="E743" s="36"/>
    </row>
    <row r="744" ht="14.25" customHeight="1">
      <c r="A744" s="36"/>
      <c r="B744" s="31"/>
      <c r="C744" s="36"/>
      <c r="D744" s="36"/>
      <c r="E744" s="36"/>
    </row>
    <row r="745" ht="14.25" customHeight="1">
      <c r="A745" s="36"/>
      <c r="B745" s="31"/>
      <c r="C745" s="36"/>
      <c r="D745" s="36"/>
      <c r="E745" s="36"/>
    </row>
    <row r="746" ht="14.25" customHeight="1">
      <c r="A746" s="36"/>
      <c r="B746" s="31"/>
      <c r="C746" s="36"/>
      <c r="D746" s="36"/>
      <c r="E746" s="36"/>
    </row>
    <row r="747" ht="14.25" customHeight="1">
      <c r="A747" s="36"/>
      <c r="B747" s="31"/>
      <c r="C747" s="36"/>
      <c r="D747" s="36"/>
      <c r="E747" s="36"/>
    </row>
    <row r="748" ht="14.25" customHeight="1">
      <c r="A748" s="36"/>
      <c r="B748" s="31"/>
      <c r="C748" s="36"/>
      <c r="D748" s="36"/>
      <c r="E748" s="36"/>
    </row>
    <row r="749" ht="14.25" customHeight="1">
      <c r="A749" s="36"/>
      <c r="B749" s="31"/>
      <c r="C749" s="36"/>
      <c r="D749" s="36"/>
      <c r="E749" s="36"/>
    </row>
    <row r="750" ht="14.25" customHeight="1">
      <c r="A750" s="36"/>
      <c r="B750" s="31"/>
      <c r="C750" s="36"/>
      <c r="D750" s="36"/>
      <c r="E750" s="36"/>
    </row>
    <row r="751" ht="14.25" customHeight="1">
      <c r="A751" s="36"/>
      <c r="B751" s="31"/>
      <c r="C751" s="36"/>
      <c r="D751" s="36"/>
      <c r="E751" s="36"/>
    </row>
    <row r="752" ht="14.25" customHeight="1">
      <c r="A752" s="36"/>
      <c r="B752" s="31"/>
      <c r="C752" s="36"/>
      <c r="D752" s="36"/>
      <c r="E752" s="36"/>
    </row>
    <row r="753" ht="14.25" customHeight="1">
      <c r="A753" s="36"/>
      <c r="B753" s="31"/>
      <c r="C753" s="36"/>
      <c r="D753" s="36"/>
      <c r="E753" s="36"/>
    </row>
    <row r="754" ht="14.25" customHeight="1">
      <c r="A754" s="36"/>
      <c r="B754" s="31"/>
      <c r="C754" s="36"/>
      <c r="D754" s="36"/>
      <c r="E754" s="36"/>
    </row>
    <row r="755" ht="14.25" customHeight="1">
      <c r="A755" s="36"/>
      <c r="B755" s="31"/>
      <c r="C755" s="36"/>
      <c r="D755" s="36"/>
      <c r="E755" s="36"/>
    </row>
    <row r="756" ht="14.25" customHeight="1">
      <c r="A756" s="36"/>
      <c r="B756" s="31"/>
      <c r="C756" s="36"/>
      <c r="D756" s="36"/>
      <c r="E756" s="36"/>
    </row>
    <row r="757" ht="14.25" customHeight="1">
      <c r="A757" s="36"/>
      <c r="B757" s="31"/>
      <c r="C757" s="36"/>
      <c r="D757" s="36"/>
      <c r="E757" s="36"/>
    </row>
    <row r="758" ht="14.25" customHeight="1">
      <c r="A758" s="36"/>
      <c r="B758" s="31"/>
      <c r="C758" s="36"/>
      <c r="D758" s="36"/>
      <c r="E758" s="36"/>
    </row>
    <row r="759" ht="14.25" customHeight="1">
      <c r="A759" s="36"/>
      <c r="B759" s="31"/>
      <c r="C759" s="36"/>
      <c r="D759" s="36"/>
      <c r="E759" s="36"/>
    </row>
    <row r="760" ht="14.25" customHeight="1">
      <c r="A760" s="36"/>
      <c r="B760" s="31"/>
      <c r="C760" s="36"/>
      <c r="D760" s="36"/>
      <c r="E760" s="36"/>
    </row>
    <row r="761" ht="14.25" customHeight="1">
      <c r="A761" s="36"/>
      <c r="B761" s="31"/>
      <c r="C761" s="36"/>
      <c r="D761" s="36"/>
      <c r="E761" s="36"/>
    </row>
    <row r="762" ht="14.25" customHeight="1">
      <c r="A762" s="36"/>
      <c r="B762" s="31"/>
      <c r="C762" s="36"/>
      <c r="D762" s="36"/>
      <c r="E762" s="36"/>
    </row>
    <row r="763" ht="14.25" customHeight="1">
      <c r="A763" s="36"/>
      <c r="B763" s="31"/>
      <c r="C763" s="36"/>
      <c r="D763" s="36"/>
      <c r="E763" s="36"/>
    </row>
    <row r="764" ht="14.25" customHeight="1">
      <c r="A764" s="36"/>
      <c r="B764" s="31"/>
      <c r="C764" s="36"/>
      <c r="D764" s="36"/>
      <c r="E764" s="36"/>
    </row>
    <row r="765" ht="14.25" customHeight="1">
      <c r="A765" s="36"/>
      <c r="B765" s="31"/>
      <c r="C765" s="36"/>
      <c r="D765" s="36"/>
      <c r="E765" s="36"/>
    </row>
    <row r="766" ht="14.25" customHeight="1">
      <c r="A766" s="36"/>
      <c r="B766" s="31"/>
      <c r="C766" s="36"/>
      <c r="D766" s="36"/>
      <c r="E766" s="36"/>
    </row>
    <row r="767" ht="14.25" customHeight="1">
      <c r="A767" s="36"/>
      <c r="B767" s="31"/>
      <c r="C767" s="36"/>
      <c r="D767" s="36"/>
      <c r="E767" s="36"/>
    </row>
    <row r="768" ht="14.25" customHeight="1">
      <c r="A768" s="36"/>
      <c r="B768" s="31"/>
      <c r="C768" s="36"/>
      <c r="D768" s="36"/>
      <c r="E768" s="36"/>
    </row>
    <row r="769" ht="14.25" customHeight="1">
      <c r="A769" s="36"/>
      <c r="B769" s="31"/>
      <c r="C769" s="36"/>
      <c r="D769" s="36"/>
      <c r="E769" s="36"/>
    </row>
    <row r="770" ht="14.25" customHeight="1">
      <c r="A770" s="36"/>
      <c r="B770" s="31"/>
      <c r="C770" s="36"/>
      <c r="D770" s="36"/>
      <c r="E770" s="36"/>
    </row>
    <row r="771" ht="14.25" customHeight="1">
      <c r="A771" s="36"/>
      <c r="B771" s="31"/>
      <c r="C771" s="36"/>
      <c r="D771" s="36"/>
      <c r="E771" s="36"/>
    </row>
    <row r="772" ht="14.25" customHeight="1">
      <c r="A772" s="36"/>
      <c r="B772" s="31"/>
      <c r="C772" s="36"/>
      <c r="D772" s="36"/>
      <c r="E772" s="36"/>
    </row>
    <row r="773" ht="14.25" customHeight="1">
      <c r="A773" s="36"/>
      <c r="B773" s="31"/>
      <c r="C773" s="36"/>
      <c r="D773" s="36"/>
      <c r="E773" s="36"/>
    </row>
    <row r="774" ht="14.25" customHeight="1">
      <c r="A774" s="36"/>
      <c r="B774" s="31"/>
      <c r="C774" s="36"/>
      <c r="D774" s="36"/>
      <c r="E774" s="36"/>
    </row>
    <row r="775" ht="14.25" customHeight="1">
      <c r="A775" s="36"/>
      <c r="B775" s="31"/>
      <c r="C775" s="36"/>
      <c r="D775" s="36"/>
      <c r="E775" s="36"/>
    </row>
    <row r="776" ht="14.25" customHeight="1">
      <c r="A776" s="36"/>
      <c r="B776" s="31"/>
      <c r="C776" s="36"/>
      <c r="D776" s="36"/>
      <c r="E776" s="36"/>
    </row>
    <row r="777" ht="14.25" customHeight="1">
      <c r="A777" s="36"/>
      <c r="B777" s="31"/>
      <c r="C777" s="36"/>
      <c r="D777" s="36"/>
      <c r="E777" s="36"/>
    </row>
    <row r="778" ht="14.25" customHeight="1">
      <c r="A778" s="36"/>
      <c r="B778" s="31"/>
      <c r="C778" s="36"/>
      <c r="D778" s="36"/>
      <c r="E778" s="36"/>
    </row>
    <row r="779" ht="14.25" customHeight="1">
      <c r="A779" s="36"/>
      <c r="B779" s="31"/>
      <c r="C779" s="36"/>
      <c r="D779" s="36"/>
      <c r="E779" s="36"/>
    </row>
    <row r="780" ht="14.25" customHeight="1">
      <c r="A780" s="36"/>
      <c r="B780" s="31"/>
      <c r="C780" s="36"/>
      <c r="D780" s="36"/>
      <c r="E780" s="36"/>
    </row>
    <row r="781" ht="14.25" customHeight="1">
      <c r="A781" s="36"/>
      <c r="B781" s="31"/>
      <c r="C781" s="36"/>
      <c r="D781" s="36"/>
      <c r="E781" s="36"/>
    </row>
    <row r="782" ht="14.25" customHeight="1">
      <c r="A782" s="36"/>
      <c r="B782" s="31"/>
      <c r="C782" s="36"/>
      <c r="D782" s="36"/>
      <c r="E782" s="36"/>
    </row>
    <row r="783" ht="14.25" customHeight="1">
      <c r="A783" s="36"/>
      <c r="B783" s="31"/>
      <c r="C783" s="36"/>
      <c r="D783" s="36"/>
      <c r="E783" s="36"/>
    </row>
    <row r="784" ht="14.25" customHeight="1">
      <c r="A784" s="36"/>
      <c r="B784" s="31"/>
      <c r="C784" s="36"/>
      <c r="D784" s="36"/>
      <c r="E784" s="36"/>
    </row>
    <row r="785" ht="14.25" customHeight="1">
      <c r="A785" s="36"/>
      <c r="B785" s="31"/>
      <c r="C785" s="36"/>
      <c r="D785" s="36"/>
      <c r="E785" s="36"/>
    </row>
    <row r="786" ht="14.25" customHeight="1">
      <c r="A786" s="36"/>
      <c r="B786" s="31"/>
      <c r="C786" s="36"/>
      <c r="D786" s="36"/>
      <c r="E786" s="36"/>
    </row>
    <row r="787" ht="14.25" customHeight="1">
      <c r="A787" s="36"/>
      <c r="B787" s="31"/>
      <c r="C787" s="36"/>
      <c r="D787" s="36"/>
      <c r="E787" s="36"/>
    </row>
    <row r="788" ht="14.25" customHeight="1">
      <c r="A788" s="36"/>
      <c r="B788" s="31"/>
      <c r="C788" s="36"/>
      <c r="D788" s="36"/>
      <c r="E788" s="36"/>
    </row>
    <row r="789" ht="14.25" customHeight="1">
      <c r="A789" s="36"/>
      <c r="B789" s="31"/>
      <c r="C789" s="36"/>
      <c r="D789" s="36"/>
      <c r="E789" s="36"/>
    </row>
    <row r="790" ht="14.25" customHeight="1">
      <c r="A790" s="36"/>
      <c r="B790" s="31"/>
      <c r="C790" s="36"/>
      <c r="D790" s="36"/>
      <c r="E790" s="36"/>
    </row>
    <row r="791" ht="14.25" customHeight="1">
      <c r="A791" s="36"/>
      <c r="B791" s="31"/>
      <c r="C791" s="36"/>
      <c r="D791" s="36"/>
      <c r="E791" s="36"/>
    </row>
    <row r="792" ht="14.25" customHeight="1">
      <c r="A792" s="36"/>
      <c r="B792" s="31"/>
      <c r="C792" s="36"/>
      <c r="D792" s="36"/>
      <c r="E792" s="36"/>
    </row>
    <row r="793" ht="14.25" customHeight="1">
      <c r="A793" s="36"/>
      <c r="B793" s="31"/>
      <c r="C793" s="36"/>
      <c r="D793" s="36"/>
      <c r="E793" s="36"/>
    </row>
    <row r="794" ht="14.25" customHeight="1">
      <c r="A794" s="36"/>
      <c r="B794" s="31"/>
      <c r="C794" s="36"/>
      <c r="D794" s="36"/>
      <c r="E794" s="36"/>
    </row>
    <row r="795" ht="14.25" customHeight="1">
      <c r="A795" s="36"/>
      <c r="B795" s="31"/>
      <c r="C795" s="36"/>
      <c r="D795" s="36"/>
      <c r="E795" s="36"/>
    </row>
    <row r="796" ht="14.25" customHeight="1">
      <c r="A796" s="36"/>
      <c r="B796" s="31"/>
      <c r="C796" s="36"/>
      <c r="D796" s="36"/>
      <c r="E796" s="36"/>
    </row>
    <row r="797" ht="14.25" customHeight="1">
      <c r="A797" s="36"/>
      <c r="B797" s="31"/>
      <c r="C797" s="36"/>
      <c r="D797" s="36"/>
      <c r="E797" s="36"/>
    </row>
    <row r="798" ht="14.25" customHeight="1">
      <c r="A798" s="36"/>
      <c r="B798" s="31"/>
      <c r="C798" s="36"/>
      <c r="D798" s="36"/>
      <c r="E798" s="36"/>
    </row>
    <row r="799" ht="14.25" customHeight="1">
      <c r="A799" s="36"/>
      <c r="B799" s="31"/>
      <c r="C799" s="36"/>
      <c r="D799" s="36"/>
      <c r="E799" s="36"/>
    </row>
    <row r="800" ht="14.25" customHeight="1">
      <c r="A800" s="36"/>
      <c r="B800" s="31"/>
      <c r="C800" s="36"/>
      <c r="D800" s="36"/>
      <c r="E800" s="36"/>
    </row>
    <row r="801" ht="14.25" customHeight="1">
      <c r="A801" s="36"/>
      <c r="B801" s="31"/>
      <c r="C801" s="36"/>
      <c r="D801" s="36"/>
      <c r="E801" s="36"/>
    </row>
    <row r="802" ht="14.25" customHeight="1">
      <c r="A802" s="36"/>
      <c r="B802" s="31"/>
      <c r="C802" s="36"/>
      <c r="D802" s="36"/>
      <c r="E802" s="36"/>
    </row>
    <row r="803" ht="14.25" customHeight="1">
      <c r="A803" s="36"/>
      <c r="B803" s="31"/>
      <c r="C803" s="36"/>
      <c r="D803" s="36"/>
      <c r="E803" s="36"/>
    </row>
    <row r="804" ht="14.25" customHeight="1">
      <c r="A804" s="36"/>
      <c r="B804" s="31"/>
      <c r="C804" s="36"/>
      <c r="D804" s="36"/>
      <c r="E804" s="36"/>
    </row>
    <row r="805" ht="14.25" customHeight="1">
      <c r="A805" s="36"/>
      <c r="B805" s="31"/>
      <c r="C805" s="36"/>
      <c r="D805" s="36"/>
      <c r="E805" s="36"/>
    </row>
    <row r="806" ht="14.25" customHeight="1">
      <c r="A806" s="36"/>
      <c r="B806" s="31"/>
      <c r="C806" s="36"/>
      <c r="D806" s="36"/>
      <c r="E806" s="36"/>
    </row>
    <row r="807" ht="14.25" customHeight="1">
      <c r="A807" s="36"/>
      <c r="B807" s="31"/>
      <c r="C807" s="36"/>
      <c r="D807" s="36"/>
      <c r="E807" s="36"/>
    </row>
    <row r="808" ht="14.25" customHeight="1">
      <c r="A808" s="36"/>
      <c r="B808" s="31"/>
      <c r="C808" s="36"/>
      <c r="D808" s="36"/>
      <c r="E808" s="36"/>
    </row>
    <row r="809" ht="14.25" customHeight="1">
      <c r="A809" s="36"/>
      <c r="B809" s="31"/>
      <c r="C809" s="36"/>
      <c r="D809" s="36"/>
      <c r="E809" s="36"/>
    </row>
    <row r="810" ht="14.25" customHeight="1">
      <c r="A810" s="36"/>
      <c r="B810" s="31"/>
      <c r="C810" s="36"/>
      <c r="D810" s="36"/>
      <c r="E810" s="36"/>
    </row>
    <row r="811" ht="14.25" customHeight="1">
      <c r="A811" s="36"/>
      <c r="B811" s="31"/>
      <c r="C811" s="36"/>
      <c r="D811" s="36"/>
      <c r="E811" s="36"/>
    </row>
    <row r="812" ht="14.25" customHeight="1">
      <c r="A812" s="36"/>
      <c r="B812" s="31"/>
      <c r="C812" s="36"/>
      <c r="D812" s="36"/>
      <c r="E812" s="36"/>
    </row>
    <row r="813" ht="14.25" customHeight="1">
      <c r="A813" s="36"/>
      <c r="B813" s="31"/>
      <c r="C813" s="36"/>
      <c r="D813" s="36"/>
      <c r="E813" s="36"/>
    </row>
    <row r="814" ht="14.25" customHeight="1">
      <c r="A814" s="36"/>
      <c r="B814" s="31"/>
      <c r="C814" s="36"/>
      <c r="D814" s="36"/>
      <c r="E814" s="36"/>
    </row>
    <row r="815" ht="14.25" customHeight="1">
      <c r="A815" s="36"/>
      <c r="B815" s="31"/>
      <c r="C815" s="36"/>
      <c r="D815" s="36"/>
      <c r="E815" s="36"/>
    </row>
    <row r="816" ht="14.25" customHeight="1">
      <c r="A816" s="36"/>
      <c r="B816" s="31"/>
      <c r="C816" s="36"/>
      <c r="D816" s="36"/>
      <c r="E816" s="36"/>
    </row>
    <row r="817" ht="14.25" customHeight="1">
      <c r="A817" s="36"/>
      <c r="B817" s="31"/>
      <c r="C817" s="36"/>
      <c r="D817" s="36"/>
      <c r="E817" s="36"/>
    </row>
    <row r="818" ht="14.25" customHeight="1">
      <c r="A818" s="36"/>
      <c r="B818" s="31"/>
      <c r="C818" s="36"/>
      <c r="D818" s="36"/>
      <c r="E818" s="36"/>
    </row>
    <row r="819" ht="14.25" customHeight="1">
      <c r="A819" s="36"/>
      <c r="B819" s="31"/>
      <c r="C819" s="36"/>
      <c r="D819" s="36"/>
      <c r="E819" s="36"/>
    </row>
    <row r="820" ht="14.25" customHeight="1">
      <c r="A820" s="36"/>
      <c r="B820" s="31"/>
      <c r="C820" s="36"/>
      <c r="D820" s="36"/>
      <c r="E820" s="36"/>
    </row>
    <row r="821" ht="14.25" customHeight="1">
      <c r="A821" s="36"/>
      <c r="B821" s="31"/>
      <c r="C821" s="36"/>
      <c r="D821" s="36"/>
      <c r="E821" s="36"/>
    </row>
    <row r="822" ht="14.25" customHeight="1">
      <c r="A822" s="36"/>
      <c r="B822" s="31"/>
      <c r="C822" s="36"/>
      <c r="D822" s="36"/>
      <c r="E822" s="36"/>
    </row>
    <row r="823" ht="14.25" customHeight="1">
      <c r="A823" s="36"/>
      <c r="B823" s="31"/>
      <c r="C823" s="36"/>
      <c r="D823" s="36"/>
      <c r="E823" s="36"/>
    </row>
    <row r="824" ht="14.25" customHeight="1">
      <c r="A824" s="36"/>
      <c r="B824" s="31"/>
      <c r="C824" s="36"/>
      <c r="D824" s="36"/>
      <c r="E824" s="36"/>
    </row>
    <row r="825" ht="14.25" customHeight="1">
      <c r="A825" s="36"/>
      <c r="B825" s="31"/>
      <c r="C825" s="36"/>
      <c r="D825" s="36"/>
      <c r="E825" s="36"/>
    </row>
    <row r="826" ht="14.25" customHeight="1">
      <c r="A826" s="36"/>
      <c r="B826" s="31"/>
      <c r="C826" s="36"/>
      <c r="D826" s="36"/>
      <c r="E826" s="36"/>
    </row>
    <row r="827" ht="14.25" customHeight="1">
      <c r="A827" s="36"/>
      <c r="B827" s="31"/>
      <c r="C827" s="36"/>
      <c r="D827" s="36"/>
      <c r="E827" s="36"/>
    </row>
    <row r="828" ht="14.25" customHeight="1">
      <c r="A828" s="36"/>
      <c r="B828" s="31"/>
      <c r="C828" s="36"/>
      <c r="D828" s="36"/>
      <c r="E828" s="36"/>
    </row>
    <row r="829" ht="14.25" customHeight="1">
      <c r="A829" s="36"/>
      <c r="B829" s="31"/>
      <c r="C829" s="36"/>
      <c r="D829" s="36"/>
      <c r="E829" s="36"/>
    </row>
    <row r="830" ht="14.25" customHeight="1">
      <c r="A830" s="36"/>
      <c r="B830" s="31"/>
      <c r="C830" s="36"/>
      <c r="D830" s="36"/>
      <c r="E830" s="36"/>
    </row>
    <row r="831" ht="14.25" customHeight="1">
      <c r="A831" s="36"/>
      <c r="B831" s="31"/>
      <c r="C831" s="36"/>
      <c r="D831" s="36"/>
      <c r="E831" s="36"/>
    </row>
    <row r="832" ht="14.25" customHeight="1">
      <c r="A832" s="36"/>
      <c r="B832" s="31"/>
      <c r="C832" s="36"/>
      <c r="D832" s="36"/>
      <c r="E832" s="36"/>
    </row>
    <row r="833" ht="14.25" customHeight="1">
      <c r="A833" s="36"/>
      <c r="B833" s="31"/>
      <c r="C833" s="36"/>
      <c r="D833" s="36"/>
      <c r="E833" s="36"/>
    </row>
    <row r="834" ht="14.25" customHeight="1">
      <c r="A834" s="36"/>
      <c r="B834" s="31"/>
      <c r="C834" s="36"/>
      <c r="D834" s="36"/>
      <c r="E834" s="36"/>
    </row>
    <row r="835" ht="14.25" customHeight="1">
      <c r="A835" s="36"/>
      <c r="B835" s="31"/>
      <c r="C835" s="36"/>
      <c r="D835" s="36"/>
      <c r="E835" s="36"/>
    </row>
    <row r="836" ht="14.25" customHeight="1">
      <c r="A836" s="36"/>
      <c r="B836" s="31"/>
      <c r="C836" s="36"/>
      <c r="D836" s="36"/>
      <c r="E836" s="36"/>
    </row>
    <row r="837" ht="14.25" customHeight="1">
      <c r="A837" s="36"/>
      <c r="B837" s="31"/>
      <c r="C837" s="36"/>
      <c r="D837" s="36"/>
      <c r="E837" s="36"/>
    </row>
    <row r="838" ht="14.25" customHeight="1">
      <c r="A838" s="36"/>
      <c r="B838" s="31"/>
      <c r="C838" s="36"/>
      <c r="D838" s="36"/>
      <c r="E838" s="36"/>
    </row>
    <row r="839" ht="14.25" customHeight="1">
      <c r="A839" s="36"/>
      <c r="B839" s="31"/>
      <c r="C839" s="36"/>
      <c r="D839" s="36"/>
      <c r="E839" s="36"/>
    </row>
    <row r="840" ht="14.25" customHeight="1">
      <c r="A840" s="36"/>
      <c r="B840" s="31"/>
      <c r="C840" s="36"/>
      <c r="D840" s="36"/>
      <c r="E840" s="36"/>
    </row>
    <row r="841" ht="14.25" customHeight="1">
      <c r="A841" s="36"/>
      <c r="B841" s="31"/>
      <c r="C841" s="36"/>
      <c r="D841" s="36"/>
      <c r="E841" s="36"/>
    </row>
    <row r="842" ht="14.25" customHeight="1">
      <c r="A842" s="36"/>
      <c r="B842" s="31"/>
      <c r="C842" s="36"/>
      <c r="D842" s="36"/>
      <c r="E842" s="36"/>
    </row>
    <row r="843" ht="14.25" customHeight="1">
      <c r="A843" s="36"/>
      <c r="B843" s="31"/>
      <c r="C843" s="36"/>
      <c r="D843" s="36"/>
      <c r="E843" s="36"/>
    </row>
    <row r="844" ht="14.25" customHeight="1">
      <c r="A844" s="36"/>
      <c r="B844" s="31"/>
      <c r="C844" s="36"/>
      <c r="D844" s="36"/>
      <c r="E844" s="36"/>
    </row>
    <row r="845" ht="14.25" customHeight="1">
      <c r="A845" s="36"/>
      <c r="B845" s="31"/>
      <c r="C845" s="36"/>
      <c r="D845" s="36"/>
      <c r="E845" s="36"/>
    </row>
    <row r="846" ht="14.25" customHeight="1">
      <c r="A846" s="36"/>
      <c r="B846" s="31"/>
      <c r="C846" s="36"/>
      <c r="D846" s="36"/>
      <c r="E846" s="36"/>
    </row>
    <row r="847" ht="14.25" customHeight="1">
      <c r="A847" s="36"/>
      <c r="B847" s="31"/>
      <c r="C847" s="36"/>
      <c r="D847" s="36"/>
      <c r="E847" s="36"/>
    </row>
    <row r="848" ht="14.25" customHeight="1">
      <c r="A848" s="36"/>
      <c r="B848" s="31"/>
      <c r="C848" s="36"/>
      <c r="D848" s="36"/>
      <c r="E848" s="36"/>
    </row>
    <row r="849" ht="14.25" customHeight="1">
      <c r="A849" s="36"/>
      <c r="B849" s="31"/>
      <c r="C849" s="36"/>
      <c r="D849" s="36"/>
      <c r="E849" s="36"/>
    </row>
    <row r="850" ht="14.25" customHeight="1">
      <c r="A850" s="36"/>
      <c r="B850" s="31"/>
      <c r="C850" s="36"/>
      <c r="D850" s="36"/>
      <c r="E850" s="36"/>
    </row>
    <row r="851" ht="14.25" customHeight="1">
      <c r="A851" s="36"/>
      <c r="B851" s="31"/>
      <c r="C851" s="36"/>
      <c r="D851" s="36"/>
      <c r="E851" s="36"/>
    </row>
    <row r="852" ht="14.25" customHeight="1">
      <c r="A852" s="36"/>
      <c r="B852" s="31"/>
      <c r="C852" s="36"/>
      <c r="D852" s="36"/>
      <c r="E852" s="36"/>
    </row>
    <row r="853" ht="14.25" customHeight="1">
      <c r="A853" s="36"/>
      <c r="B853" s="31"/>
      <c r="C853" s="36"/>
      <c r="D853" s="36"/>
      <c r="E853" s="36"/>
    </row>
    <row r="854" ht="14.25" customHeight="1">
      <c r="A854" s="36"/>
      <c r="B854" s="31"/>
      <c r="C854" s="36"/>
      <c r="D854" s="36"/>
      <c r="E854" s="36"/>
    </row>
    <row r="855" ht="14.25" customHeight="1">
      <c r="A855" s="36"/>
      <c r="B855" s="31"/>
      <c r="C855" s="36"/>
      <c r="D855" s="36"/>
      <c r="E855" s="36"/>
    </row>
    <row r="856" ht="14.25" customHeight="1">
      <c r="A856" s="36"/>
      <c r="B856" s="31"/>
      <c r="C856" s="36"/>
      <c r="D856" s="36"/>
      <c r="E856" s="36"/>
    </row>
    <row r="857" ht="14.25" customHeight="1">
      <c r="A857" s="36"/>
      <c r="B857" s="31"/>
      <c r="C857" s="36"/>
      <c r="D857" s="36"/>
      <c r="E857" s="36"/>
    </row>
    <row r="858" ht="14.25" customHeight="1">
      <c r="A858" s="36"/>
      <c r="B858" s="31"/>
      <c r="C858" s="36"/>
      <c r="D858" s="36"/>
      <c r="E858" s="36"/>
    </row>
    <row r="859" ht="14.25" customHeight="1">
      <c r="A859" s="36"/>
      <c r="B859" s="31"/>
      <c r="C859" s="36"/>
      <c r="D859" s="36"/>
      <c r="E859" s="36"/>
    </row>
    <row r="860" ht="14.25" customHeight="1">
      <c r="A860" s="36"/>
      <c r="B860" s="31"/>
      <c r="C860" s="36"/>
      <c r="D860" s="36"/>
      <c r="E860" s="36"/>
    </row>
    <row r="861" ht="14.25" customHeight="1">
      <c r="A861" s="36"/>
      <c r="B861" s="31"/>
      <c r="C861" s="36"/>
      <c r="D861" s="36"/>
      <c r="E861" s="36"/>
    </row>
    <row r="862" ht="14.25" customHeight="1">
      <c r="A862" s="36"/>
      <c r="B862" s="31"/>
      <c r="C862" s="36"/>
      <c r="D862" s="36"/>
      <c r="E862" s="36"/>
    </row>
    <row r="863" ht="14.25" customHeight="1">
      <c r="A863" s="36"/>
      <c r="B863" s="31"/>
      <c r="C863" s="36"/>
      <c r="D863" s="36"/>
      <c r="E863" s="36"/>
    </row>
    <row r="864" ht="14.25" customHeight="1">
      <c r="A864" s="36"/>
      <c r="B864" s="31"/>
      <c r="C864" s="36"/>
      <c r="D864" s="36"/>
      <c r="E864" s="36"/>
    </row>
    <row r="865" ht="14.25" customHeight="1">
      <c r="A865" s="36"/>
      <c r="B865" s="31"/>
      <c r="C865" s="36"/>
      <c r="D865" s="36"/>
      <c r="E865" s="36"/>
    </row>
    <row r="866" ht="14.25" customHeight="1">
      <c r="A866" s="36"/>
      <c r="B866" s="31"/>
      <c r="C866" s="36"/>
      <c r="D866" s="36"/>
      <c r="E866" s="36"/>
    </row>
    <row r="867" ht="14.25" customHeight="1">
      <c r="A867" s="36"/>
      <c r="B867" s="31"/>
      <c r="C867" s="36"/>
      <c r="D867" s="36"/>
      <c r="E867" s="36"/>
    </row>
    <row r="868" ht="14.25" customHeight="1">
      <c r="A868" s="36"/>
      <c r="B868" s="31"/>
      <c r="C868" s="36"/>
      <c r="D868" s="36"/>
      <c r="E868" s="36"/>
    </row>
    <row r="869" ht="14.25" customHeight="1">
      <c r="A869" s="36"/>
      <c r="B869" s="31"/>
      <c r="C869" s="36"/>
      <c r="D869" s="36"/>
      <c r="E869" s="36"/>
    </row>
    <row r="870" ht="14.25" customHeight="1">
      <c r="A870" s="36"/>
      <c r="B870" s="31"/>
      <c r="C870" s="36"/>
      <c r="D870" s="36"/>
      <c r="E870" s="36"/>
    </row>
    <row r="871" ht="14.25" customHeight="1">
      <c r="A871" s="36"/>
      <c r="B871" s="31"/>
      <c r="C871" s="36"/>
      <c r="D871" s="36"/>
      <c r="E871" s="36"/>
    </row>
    <row r="872" ht="14.25" customHeight="1">
      <c r="A872" s="36"/>
      <c r="B872" s="31"/>
      <c r="C872" s="36"/>
      <c r="D872" s="36"/>
      <c r="E872" s="36"/>
    </row>
    <row r="873" ht="14.25" customHeight="1">
      <c r="A873" s="36"/>
      <c r="B873" s="31"/>
      <c r="C873" s="36"/>
      <c r="D873" s="36"/>
      <c r="E873" s="36"/>
    </row>
    <row r="874" ht="14.25" customHeight="1">
      <c r="A874" s="36"/>
      <c r="B874" s="31"/>
      <c r="C874" s="36"/>
      <c r="D874" s="36"/>
      <c r="E874" s="36"/>
    </row>
    <row r="875" ht="14.25" customHeight="1">
      <c r="A875" s="36"/>
      <c r="B875" s="31"/>
      <c r="C875" s="36"/>
      <c r="D875" s="36"/>
      <c r="E875" s="36"/>
    </row>
    <row r="876" ht="14.25" customHeight="1">
      <c r="A876" s="36"/>
      <c r="B876" s="31"/>
      <c r="C876" s="36"/>
      <c r="D876" s="36"/>
      <c r="E876" s="36"/>
    </row>
    <row r="877" ht="14.25" customHeight="1">
      <c r="A877" s="36"/>
      <c r="B877" s="31"/>
      <c r="C877" s="36"/>
      <c r="D877" s="36"/>
      <c r="E877" s="36"/>
    </row>
    <row r="878" ht="14.25" customHeight="1">
      <c r="A878" s="36"/>
      <c r="B878" s="31"/>
      <c r="C878" s="36"/>
      <c r="D878" s="36"/>
      <c r="E878" s="36"/>
    </row>
    <row r="879" ht="14.25" customHeight="1">
      <c r="A879" s="36"/>
      <c r="B879" s="31"/>
      <c r="C879" s="36"/>
      <c r="D879" s="36"/>
      <c r="E879" s="36"/>
    </row>
    <row r="880" ht="14.25" customHeight="1">
      <c r="A880" s="36"/>
      <c r="B880" s="31"/>
      <c r="C880" s="36"/>
      <c r="D880" s="36"/>
      <c r="E880" s="36"/>
    </row>
    <row r="881" ht="14.25" customHeight="1">
      <c r="A881" s="36"/>
      <c r="B881" s="31"/>
      <c r="C881" s="36"/>
      <c r="D881" s="36"/>
      <c r="E881" s="36"/>
    </row>
    <row r="882" ht="14.25" customHeight="1">
      <c r="A882" s="36"/>
      <c r="B882" s="31"/>
      <c r="C882" s="36"/>
      <c r="D882" s="36"/>
      <c r="E882" s="36"/>
    </row>
    <row r="883" ht="14.25" customHeight="1">
      <c r="A883" s="36"/>
      <c r="B883" s="31"/>
      <c r="C883" s="36"/>
      <c r="D883" s="36"/>
      <c r="E883" s="36"/>
    </row>
    <row r="884" ht="14.25" customHeight="1">
      <c r="A884" s="36"/>
      <c r="B884" s="31"/>
      <c r="C884" s="36"/>
      <c r="D884" s="36"/>
      <c r="E884" s="36"/>
    </row>
    <row r="885" ht="14.25" customHeight="1">
      <c r="A885" s="36"/>
      <c r="B885" s="31"/>
      <c r="C885" s="36"/>
      <c r="D885" s="36"/>
      <c r="E885" s="36"/>
    </row>
    <row r="886" ht="14.25" customHeight="1">
      <c r="A886" s="36"/>
      <c r="B886" s="31"/>
      <c r="C886" s="36"/>
      <c r="D886" s="36"/>
      <c r="E886" s="36"/>
    </row>
    <row r="887" ht="14.25" customHeight="1">
      <c r="A887" s="36"/>
      <c r="B887" s="31"/>
      <c r="C887" s="36"/>
      <c r="D887" s="36"/>
      <c r="E887" s="36"/>
    </row>
    <row r="888" ht="14.25" customHeight="1">
      <c r="A888" s="36"/>
      <c r="B888" s="31"/>
      <c r="C888" s="36"/>
      <c r="D888" s="36"/>
      <c r="E888" s="36"/>
    </row>
    <row r="889" ht="14.25" customHeight="1">
      <c r="A889" s="36"/>
      <c r="B889" s="31"/>
      <c r="C889" s="36"/>
      <c r="D889" s="36"/>
      <c r="E889" s="36"/>
    </row>
    <row r="890" ht="14.25" customHeight="1">
      <c r="A890" s="36"/>
      <c r="B890" s="31"/>
      <c r="C890" s="36"/>
      <c r="D890" s="36"/>
      <c r="E890" s="36"/>
    </row>
    <row r="891" ht="14.25" customHeight="1">
      <c r="A891" s="36"/>
      <c r="B891" s="31"/>
      <c r="C891" s="36"/>
      <c r="D891" s="36"/>
      <c r="E891" s="36"/>
    </row>
    <row r="892" ht="14.25" customHeight="1">
      <c r="A892" s="36"/>
      <c r="B892" s="31"/>
      <c r="C892" s="36"/>
      <c r="D892" s="36"/>
      <c r="E892" s="36"/>
    </row>
    <row r="893" ht="14.25" customHeight="1">
      <c r="A893" s="36"/>
      <c r="B893" s="31"/>
      <c r="C893" s="36"/>
      <c r="D893" s="36"/>
      <c r="E893" s="36"/>
    </row>
    <row r="894" ht="14.25" customHeight="1">
      <c r="A894" s="36"/>
      <c r="B894" s="31"/>
      <c r="C894" s="36"/>
      <c r="D894" s="36"/>
      <c r="E894" s="36"/>
    </row>
    <row r="895" ht="14.25" customHeight="1">
      <c r="A895" s="36"/>
      <c r="B895" s="31"/>
      <c r="C895" s="36"/>
      <c r="D895" s="36"/>
      <c r="E895" s="36"/>
    </row>
    <row r="896" ht="14.25" customHeight="1">
      <c r="A896" s="36"/>
      <c r="B896" s="31"/>
      <c r="C896" s="36"/>
      <c r="D896" s="36"/>
      <c r="E896" s="36"/>
    </row>
    <row r="897" ht="14.25" customHeight="1">
      <c r="A897" s="36"/>
      <c r="B897" s="31"/>
      <c r="C897" s="36"/>
      <c r="D897" s="36"/>
      <c r="E897" s="36"/>
    </row>
    <row r="898" ht="14.25" customHeight="1">
      <c r="A898" s="36"/>
      <c r="B898" s="31"/>
      <c r="C898" s="36"/>
      <c r="D898" s="36"/>
      <c r="E898" s="36"/>
    </row>
    <row r="899" ht="14.25" customHeight="1">
      <c r="A899" s="36"/>
      <c r="B899" s="31"/>
      <c r="C899" s="36"/>
      <c r="D899" s="36"/>
      <c r="E899" s="36"/>
    </row>
    <row r="900" ht="14.25" customHeight="1">
      <c r="A900" s="36"/>
      <c r="B900" s="31"/>
      <c r="C900" s="36"/>
      <c r="D900" s="36"/>
      <c r="E900" s="36"/>
    </row>
    <row r="901" ht="14.25" customHeight="1">
      <c r="A901" s="36"/>
      <c r="B901" s="31"/>
      <c r="C901" s="36"/>
      <c r="D901" s="36"/>
      <c r="E901" s="36"/>
    </row>
    <row r="902" ht="14.25" customHeight="1">
      <c r="A902" s="36"/>
      <c r="B902" s="31"/>
      <c r="C902" s="36"/>
      <c r="D902" s="36"/>
      <c r="E902" s="36"/>
    </row>
    <row r="903" ht="14.25" customHeight="1">
      <c r="A903" s="36"/>
      <c r="B903" s="31"/>
      <c r="C903" s="36"/>
      <c r="D903" s="36"/>
      <c r="E903" s="36"/>
    </row>
    <row r="904" ht="14.25" customHeight="1">
      <c r="A904" s="36"/>
      <c r="B904" s="31"/>
      <c r="C904" s="36"/>
      <c r="D904" s="36"/>
      <c r="E904" s="36"/>
    </row>
    <row r="905" ht="14.25" customHeight="1">
      <c r="A905" s="36"/>
      <c r="B905" s="31"/>
      <c r="C905" s="36"/>
      <c r="D905" s="36"/>
      <c r="E905" s="36"/>
    </row>
    <row r="906" ht="14.25" customHeight="1">
      <c r="A906" s="36"/>
      <c r="B906" s="31"/>
      <c r="C906" s="36"/>
      <c r="D906" s="36"/>
      <c r="E906" s="36"/>
    </row>
    <row r="907" ht="14.25" customHeight="1">
      <c r="A907" s="36"/>
      <c r="B907" s="31"/>
      <c r="C907" s="36"/>
      <c r="D907" s="36"/>
      <c r="E907" s="36"/>
    </row>
    <row r="908" ht="14.25" customHeight="1">
      <c r="A908" s="36"/>
      <c r="B908" s="31"/>
      <c r="C908" s="36"/>
      <c r="D908" s="36"/>
      <c r="E908" s="36"/>
    </row>
    <row r="909" ht="14.25" customHeight="1">
      <c r="A909" s="36"/>
      <c r="B909" s="31"/>
      <c r="C909" s="36"/>
      <c r="D909" s="36"/>
      <c r="E909" s="36"/>
    </row>
    <row r="910" ht="14.25" customHeight="1">
      <c r="A910" s="36"/>
      <c r="B910" s="31"/>
      <c r="C910" s="36"/>
      <c r="D910" s="36"/>
      <c r="E910" s="36"/>
    </row>
    <row r="911" ht="14.25" customHeight="1">
      <c r="A911" s="36"/>
      <c r="B911" s="31"/>
      <c r="C911" s="36"/>
      <c r="D911" s="36"/>
      <c r="E911" s="36"/>
    </row>
    <row r="912" ht="14.25" customHeight="1">
      <c r="A912" s="36"/>
      <c r="B912" s="31"/>
      <c r="C912" s="36"/>
      <c r="D912" s="36"/>
      <c r="E912" s="36"/>
    </row>
    <row r="913" ht="14.25" customHeight="1">
      <c r="A913" s="36"/>
      <c r="B913" s="31"/>
      <c r="C913" s="36"/>
      <c r="D913" s="36"/>
      <c r="E913" s="36"/>
    </row>
    <row r="914" ht="14.25" customHeight="1">
      <c r="A914" s="36"/>
      <c r="B914" s="31"/>
      <c r="C914" s="36"/>
      <c r="D914" s="36"/>
      <c r="E914" s="36"/>
    </row>
    <row r="915" ht="14.25" customHeight="1">
      <c r="A915" s="36"/>
      <c r="B915" s="31"/>
      <c r="C915" s="36"/>
      <c r="D915" s="36"/>
      <c r="E915" s="36"/>
    </row>
    <row r="916" ht="14.25" customHeight="1">
      <c r="A916" s="36"/>
      <c r="B916" s="31"/>
      <c r="C916" s="36"/>
      <c r="D916" s="36"/>
      <c r="E916" s="36"/>
    </row>
    <row r="917" ht="14.25" customHeight="1">
      <c r="A917" s="36"/>
      <c r="B917" s="31"/>
      <c r="C917" s="36"/>
      <c r="D917" s="36"/>
      <c r="E917" s="36"/>
    </row>
    <row r="918" ht="14.25" customHeight="1">
      <c r="A918" s="36"/>
      <c r="B918" s="31"/>
      <c r="C918" s="36"/>
      <c r="D918" s="36"/>
      <c r="E918" s="36"/>
    </row>
    <row r="919" ht="14.25" customHeight="1">
      <c r="A919" s="36"/>
      <c r="B919" s="31"/>
      <c r="C919" s="36"/>
      <c r="D919" s="36"/>
      <c r="E919" s="36"/>
    </row>
    <row r="920" ht="14.25" customHeight="1">
      <c r="A920" s="36"/>
      <c r="B920" s="31"/>
      <c r="C920" s="36"/>
      <c r="D920" s="36"/>
      <c r="E920" s="36"/>
    </row>
    <row r="921" ht="14.25" customHeight="1">
      <c r="A921" s="36"/>
      <c r="B921" s="31"/>
      <c r="C921" s="36"/>
      <c r="D921" s="36"/>
      <c r="E921" s="36"/>
    </row>
    <row r="922" ht="14.25" customHeight="1">
      <c r="A922" s="36"/>
      <c r="B922" s="31"/>
      <c r="C922" s="36"/>
      <c r="D922" s="36"/>
      <c r="E922" s="36"/>
    </row>
    <row r="923" ht="14.25" customHeight="1">
      <c r="A923" s="36"/>
      <c r="B923" s="31"/>
      <c r="C923" s="36"/>
      <c r="D923" s="36"/>
      <c r="E923" s="36"/>
    </row>
    <row r="924" ht="14.25" customHeight="1">
      <c r="A924" s="36"/>
      <c r="B924" s="31"/>
      <c r="C924" s="36"/>
      <c r="D924" s="36"/>
      <c r="E924" s="36"/>
    </row>
    <row r="925" ht="14.25" customHeight="1">
      <c r="A925" s="36"/>
      <c r="B925" s="31"/>
      <c r="C925" s="36"/>
      <c r="D925" s="36"/>
      <c r="E925" s="36"/>
    </row>
    <row r="926" ht="14.25" customHeight="1">
      <c r="A926" s="36"/>
      <c r="B926" s="31"/>
      <c r="C926" s="36"/>
      <c r="D926" s="36"/>
      <c r="E926" s="36"/>
    </row>
    <row r="927" ht="14.25" customHeight="1">
      <c r="A927" s="36"/>
      <c r="B927" s="31"/>
      <c r="C927" s="36"/>
      <c r="D927" s="36"/>
      <c r="E927" s="36"/>
    </row>
    <row r="928" ht="14.25" customHeight="1">
      <c r="A928" s="36"/>
      <c r="B928" s="31"/>
      <c r="C928" s="36"/>
      <c r="D928" s="36"/>
      <c r="E928" s="36"/>
    </row>
    <row r="929" ht="14.25" customHeight="1">
      <c r="A929" s="36"/>
      <c r="B929" s="31"/>
      <c r="C929" s="36"/>
      <c r="D929" s="36"/>
      <c r="E929" s="36"/>
    </row>
    <row r="930" ht="14.25" customHeight="1">
      <c r="A930" s="36"/>
      <c r="B930" s="31"/>
      <c r="C930" s="36"/>
      <c r="D930" s="36"/>
      <c r="E930" s="36"/>
    </row>
    <row r="931" ht="14.25" customHeight="1">
      <c r="A931" s="36"/>
      <c r="B931" s="31"/>
      <c r="C931" s="36"/>
      <c r="D931" s="36"/>
      <c r="E931" s="36"/>
    </row>
    <row r="932" ht="14.25" customHeight="1">
      <c r="A932" s="36"/>
      <c r="B932" s="31"/>
      <c r="C932" s="36"/>
      <c r="D932" s="36"/>
      <c r="E932" s="36"/>
    </row>
    <row r="933" ht="14.25" customHeight="1">
      <c r="A933" s="36"/>
      <c r="B933" s="31"/>
      <c r="C933" s="36"/>
      <c r="D933" s="36"/>
      <c r="E933" s="36"/>
    </row>
    <row r="934" ht="14.25" customHeight="1">
      <c r="A934" s="36"/>
      <c r="B934" s="31"/>
      <c r="C934" s="36"/>
      <c r="D934" s="36"/>
      <c r="E934" s="36"/>
    </row>
    <row r="935" ht="14.25" customHeight="1">
      <c r="A935" s="36"/>
      <c r="B935" s="31"/>
      <c r="C935" s="36"/>
      <c r="D935" s="36"/>
      <c r="E935" s="36"/>
    </row>
    <row r="936" ht="14.25" customHeight="1">
      <c r="A936" s="36"/>
      <c r="B936" s="31"/>
      <c r="C936" s="36"/>
      <c r="D936" s="36"/>
      <c r="E936" s="36"/>
    </row>
    <row r="937" ht="14.25" customHeight="1">
      <c r="A937" s="36"/>
      <c r="B937" s="31"/>
      <c r="C937" s="36"/>
      <c r="D937" s="36"/>
      <c r="E937" s="36"/>
    </row>
    <row r="938" ht="14.25" customHeight="1">
      <c r="A938" s="36"/>
      <c r="B938" s="31"/>
      <c r="C938" s="36"/>
      <c r="D938" s="36"/>
      <c r="E938" s="36"/>
    </row>
    <row r="939" ht="14.25" customHeight="1">
      <c r="A939" s="36"/>
      <c r="B939" s="31"/>
      <c r="C939" s="36"/>
      <c r="D939" s="36"/>
      <c r="E939" s="36"/>
    </row>
    <row r="940" ht="14.25" customHeight="1">
      <c r="A940" s="36"/>
      <c r="B940" s="31"/>
      <c r="C940" s="36"/>
      <c r="D940" s="36"/>
      <c r="E940" s="36"/>
    </row>
    <row r="941" ht="14.25" customHeight="1">
      <c r="A941" s="36"/>
      <c r="B941" s="31"/>
      <c r="C941" s="36"/>
      <c r="D941" s="36"/>
      <c r="E941" s="36"/>
    </row>
    <row r="942" ht="14.25" customHeight="1">
      <c r="A942" s="36"/>
      <c r="B942" s="31"/>
      <c r="C942" s="36"/>
      <c r="D942" s="36"/>
      <c r="E942" s="36"/>
    </row>
    <row r="943" ht="14.25" customHeight="1">
      <c r="A943" s="36"/>
      <c r="B943" s="31"/>
      <c r="C943" s="36"/>
      <c r="D943" s="36"/>
      <c r="E943" s="36"/>
    </row>
    <row r="944" ht="14.25" customHeight="1">
      <c r="A944" s="36"/>
      <c r="B944" s="31"/>
      <c r="C944" s="36"/>
      <c r="D944" s="36"/>
      <c r="E944" s="36"/>
    </row>
    <row r="945" ht="14.25" customHeight="1">
      <c r="A945" s="36"/>
      <c r="B945" s="31"/>
      <c r="C945" s="36"/>
      <c r="D945" s="36"/>
      <c r="E945" s="36"/>
    </row>
    <row r="946" ht="14.25" customHeight="1">
      <c r="A946" s="36"/>
      <c r="B946" s="31"/>
      <c r="C946" s="36"/>
      <c r="D946" s="36"/>
      <c r="E946" s="36"/>
    </row>
    <row r="947" ht="14.25" customHeight="1">
      <c r="A947" s="36"/>
      <c r="B947" s="31"/>
      <c r="C947" s="36"/>
      <c r="D947" s="36"/>
      <c r="E947" s="36"/>
    </row>
    <row r="948" ht="14.25" customHeight="1">
      <c r="A948" s="36"/>
      <c r="B948" s="31"/>
      <c r="C948" s="36"/>
      <c r="D948" s="36"/>
      <c r="E948" s="36"/>
    </row>
    <row r="949" ht="14.25" customHeight="1">
      <c r="A949" s="36"/>
      <c r="B949" s="31"/>
      <c r="C949" s="36"/>
      <c r="D949" s="36"/>
      <c r="E949" s="36"/>
    </row>
    <row r="950" ht="14.25" customHeight="1">
      <c r="A950" s="36"/>
      <c r="B950" s="31"/>
      <c r="C950" s="36"/>
      <c r="D950" s="36"/>
      <c r="E950" s="36"/>
    </row>
    <row r="951" ht="14.25" customHeight="1">
      <c r="A951" s="36"/>
      <c r="B951" s="31"/>
      <c r="C951" s="36"/>
      <c r="D951" s="36"/>
      <c r="E951" s="36"/>
    </row>
    <row r="952" ht="14.25" customHeight="1">
      <c r="A952" s="36"/>
      <c r="B952" s="31"/>
      <c r="C952" s="36"/>
      <c r="D952" s="36"/>
      <c r="E952" s="36"/>
    </row>
    <row r="953" ht="14.25" customHeight="1">
      <c r="A953" s="36"/>
      <c r="B953" s="31"/>
      <c r="C953" s="36"/>
      <c r="D953" s="36"/>
      <c r="E953" s="36"/>
    </row>
    <row r="954" ht="14.25" customHeight="1">
      <c r="A954" s="36"/>
      <c r="B954" s="31"/>
      <c r="C954" s="36"/>
      <c r="D954" s="36"/>
      <c r="E954" s="36"/>
    </row>
    <row r="955" ht="14.25" customHeight="1">
      <c r="A955" s="36"/>
      <c r="B955" s="31"/>
      <c r="C955" s="36"/>
      <c r="D955" s="36"/>
      <c r="E955" s="36"/>
    </row>
    <row r="956" ht="14.25" customHeight="1">
      <c r="A956" s="36"/>
      <c r="B956" s="31"/>
      <c r="C956" s="36"/>
      <c r="D956" s="36"/>
      <c r="E956" s="36"/>
    </row>
    <row r="957" ht="14.25" customHeight="1">
      <c r="A957" s="36"/>
      <c r="B957" s="31"/>
      <c r="C957" s="36"/>
      <c r="D957" s="36"/>
      <c r="E957" s="36"/>
    </row>
    <row r="958" ht="14.25" customHeight="1">
      <c r="A958" s="36"/>
      <c r="B958" s="31"/>
      <c r="C958" s="36"/>
      <c r="D958" s="36"/>
      <c r="E958" s="36"/>
    </row>
    <row r="959" ht="14.25" customHeight="1">
      <c r="A959" s="36"/>
      <c r="B959" s="31"/>
      <c r="C959" s="36"/>
      <c r="D959" s="36"/>
      <c r="E959" s="36"/>
    </row>
    <row r="960" ht="14.25" customHeight="1">
      <c r="A960" s="36"/>
      <c r="B960" s="31"/>
      <c r="C960" s="36"/>
      <c r="D960" s="36"/>
      <c r="E960" s="36"/>
    </row>
    <row r="961" ht="14.25" customHeight="1">
      <c r="A961" s="36"/>
      <c r="B961" s="31"/>
      <c r="C961" s="36"/>
      <c r="D961" s="36"/>
      <c r="E961" s="36"/>
    </row>
    <row r="962" ht="14.25" customHeight="1">
      <c r="A962" s="36"/>
      <c r="B962" s="31"/>
      <c r="C962" s="36"/>
      <c r="D962" s="36"/>
      <c r="E962" s="36"/>
    </row>
    <row r="963" ht="14.25" customHeight="1">
      <c r="A963" s="36"/>
      <c r="B963" s="31"/>
      <c r="C963" s="36"/>
      <c r="D963" s="36"/>
      <c r="E963" s="36"/>
    </row>
    <row r="964" ht="14.25" customHeight="1">
      <c r="A964" s="36"/>
      <c r="B964" s="31"/>
      <c r="C964" s="36"/>
      <c r="D964" s="36"/>
      <c r="E964" s="36"/>
    </row>
    <row r="965" ht="14.25" customHeight="1">
      <c r="A965" s="36"/>
      <c r="B965" s="31"/>
      <c r="C965" s="36"/>
      <c r="D965" s="36"/>
      <c r="E965" s="36"/>
    </row>
    <row r="966" ht="14.25" customHeight="1">
      <c r="A966" s="36"/>
      <c r="B966" s="31"/>
      <c r="C966" s="36"/>
      <c r="D966" s="36"/>
      <c r="E966" s="36"/>
    </row>
    <row r="967" ht="14.25" customHeight="1">
      <c r="A967" s="36"/>
      <c r="B967" s="31"/>
      <c r="C967" s="36"/>
      <c r="D967" s="36"/>
      <c r="E967" s="36"/>
    </row>
    <row r="968" ht="14.25" customHeight="1">
      <c r="A968" s="36"/>
      <c r="B968" s="31"/>
      <c r="C968" s="36"/>
      <c r="D968" s="36"/>
      <c r="E968" s="36"/>
    </row>
    <row r="969" ht="14.25" customHeight="1">
      <c r="A969" s="36"/>
      <c r="B969" s="31"/>
      <c r="C969" s="36"/>
      <c r="D969" s="36"/>
      <c r="E969" s="36"/>
    </row>
    <row r="970" ht="14.25" customHeight="1">
      <c r="A970" s="36"/>
      <c r="B970" s="31"/>
      <c r="C970" s="36"/>
      <c r="D970" s="36"/>
      <c r="E970" s="36"/>
    </row>
    <row r="971" ht="14.25" customHeight="1">
      <c r="A971" s="36"/>
      <c r="B971" s="31"/>
      <c r="C971" s="36"/>
      <c r="D971" s="36"/>
      <c r="E971" s="36"/>
    </row>
    <row r="972" ht="14.25" customHeight="1">
      <c r="A972" s="36"/>
      <c r="B972" s="31"/>
      <c r="C972" s="36"/>
      <c r="D972" s="36"/>
      <c r="E972" s="36"/>
    </row>
    <row r="973" ht="14.25" customHeight="1">
      <c r="A973" s="36"/>
      <c r="B973" s="31"/>
      <c r="C973" s="36"/>
      <c r="D973" s="36"/>
      <c r="E973" s="36"/>
    </row>
    <row r="974" ht="14.25" customHeight="1">
      <c r="A974" s="36"/>
      <c r="B974" s="31"/>
      <c r="C974" s="36"/>
      <c r="D974" s="36"/>
      <c r="E974" s="36"/>
    </row>
    <row r="975" ht="14.25" customHeight="1">
      <c r="A975" s="36"/>
      <c r="B975" s="31"/>
      <c r="C975" s="36"/>
      <c r="D975" s="36"/>
      <c r="E975" s="36"/>
    </row>
    <row r="976" ht="14.25" customHeight="1">
      <c r="A976" s="36"/>
      <c r="B976" s="31"/>
      <c r="C976" s="36"/>
      <c r="D976" s="36"/>
      <c r="E976" s="36"/>
    </row>
    <row r="977" ht="14.25" customHeight="1">
      <c r="A977" s="36"/>
      <c r="B977" s="31"/>
      <c r="C977" s="36"/>
      <c r="D977" s="36"/>
      <c r="E977" s="36"/>
    </row>
    <row r="978" ht="14.25" customHeight="1">
      <c r="A978" s="36"/>
      <c r="B978" s="31"/>
      <c r="C978" s="36"/>
      <c r="D978" s="36"/>
      <c r="E978" s="36"/>
    </row>
    <row r="979" ht="14.25" customHeight="1">
      <c r="A979" s="36"/>
      <c r="B979" s="31"/>
      <c r="C979" s="36"/>
      <c r="D979" s="36"/>
      <c r="E979" s="36"/>
    </row>
    <row r="980" ht="14.25" customHeight="1">
      <c r="A980" s="36"/>
      <c r="B980" s="31"/>
      <c r="C980" s="36"/>
      <c r="D980" s="36"/>
      <c r="E980" s="36"/>
    </row>
    <row r="981" ht="14.25" customHeight="1">
      <c r="A981" s="36"/>
      <c r="B981" s="31"/>
      <c r="C981" s="36"/>
      <c r="D981" s="36"/>
      <c r="E981" s="36"/>
    </row>
    <row r="982" ht="14.25" customHeight="1">
      <c r="A982" s="36"/>
      <c r="B982" s="31"/>
      <c r="C982" s="36"/>
      <c r="D982" s="36"/>
      <c r="E982" s="36"/>
    </row>
    <row r="983" ht="14.25" customHeight="1">
      <c r="A983" s="36"/>
      <c r="B983" s="31"/>
      <c r="C983" s="36"/>
      <c r="D983" s="36"/>
      <c r="E983" s="36"/>
    </row>
    <row r="984" ht="14.25" customHeight="1">
      <c r="A984" s="36"/>
      <c r="B984" s="31"/>
      <c r="C984" s="36"/>
      <c r="D984" s="36"/>
      <c r="E984" s="36"/>
    </row>
    <row r="985" ht="14.25" customHeight="1">
      <c r="A985" s="36"/>
      <c r="B985" s="31"/>
      <c r="C985" s="36"/>
      <c r="D985" s="36"/>
      <c r="E985" s="36"/>
    </row>
    <row r="986" ht="14.25" customHeight="1">
      <c r="A986" s="36"/>
      <c r="B986" s="31"/>
      <c r="C986" s="36"/>
      <c r="D986" s="36"/>
      <c r="E986" s="36"/>
    </row>
    <row r="987" ht="14.25" customHeight="1">
      <c r="A987" s="36"/>
      <c r="B987" s="31"/>
      <c r="C987" s="36"/>
      <c r="D987" s="36"/>
      <c r="E987" s="36"/>
    </row>
    <row r="988" ht="14.25" customHeight="1">
      <c r="A988" s="36"/>
      <c r="B988" s="31"/>
      <c r="C988" s="36"/>
      <c r="D988" s="36"/>
      <c r="E988" s="36"/>
    </row>
    <row r="989" ht="14.25" customHeight="1">
      <c r="A989" s="36"/>
      <c r="B989" s="31"/>
      <c r="C989" s="36"/>
      <c r="D989" s="36"/>
      <c r="E989" s="36"/>
    </row>
    <row r="990" ht="14.25" customHeight="1">
      <c r="A990" s="36"/>
      <c r="B990" s="31"/>
      <c r="C990" s="36"/>
      <c r="D990" s="36"/>
      <c r="E990" s="36"/>
    </row>
    <row r="991" ht="14.25" customHeight="1">
      <c r="A991" s="36"/>
      <c r="B991" s="31"/>
      <c r="C991" s="36"/>
      <c r="D991" s="36"/>
      <c r="E991" s="36"/>
    </row>
    <row r="992" ht="14.25" customHeight="1">
      <c r="A992" s="36"/>
      <c r="B992" s="31"/>
      <c r="C992" s="36"/>
      <c r="D992" s="36"/>
      <c r="E992" s="36"/>
    </row>
    <row r="993" ht="14.25" customHeight="1">
      <c r="A993" s="36"/>
      <c r="B993" s="31"/>
      <c r="C993" s="36"/>
      <c r="D993" s="36"/>
      <c r="E993" s="36"/>
    </row>
    <row r="994" ht="14.25" customHeight="1">
      <c r="A994" s="36"/>
      <c r="B994" s="31"/>
      <c r="C994" s="36"/>
      <c r="D994" s="36"/>
      <c r="E994" s="36"/>
    </row>
    <row r="995" ht="14.25" customHeight="1">
      <c r="A995" s="36"/>
      <c r="B995" s="31"/>
      <c r="C995" s="36"/>
      <c r="D995" s="36"/>
      <c r="E995" s="36"/>
    </row>
    <row r="996" ht="14.25" customHeight="1">
      <c r="A996" s="36"/>
      <c r="B996" s="31"/>
      <c r="C996" s="36"/>
      <c r="D996" s="36"/>
      <c r="E996" s="36"/>
    </row>
    <row r="997" ht="14.25" customHeight="1">
      <c r="A997" s="36"/>
      <c r="B997" s="31"/>
      <c r="C997" s="36"/>
      <c r="D997" s="36"/>
      <c r="E997" s="36"/>
    </row>
    <row r="998" ht="14.25" customHeight="1">
      <c r="A998" s="36"/>
      <c r="B998" s="31"/>
      <c r="C998" s="36"/>
      <c r="D998" s="36"/>
      <c r="E998" s="36"/>
    </row>
    <row r="999" ht="14.25" customHeight="1">
      <c r="A999" s="36"/>
      <c r="B999" s="31"/>
      <c r="C999" s="36"/>
      <c r="D999" s="36"/>
      <c r="E999" s="36"/>
    </row>
    <row r="1000" ht="14.25" customHeight="1">
      <c r="A1000" s="36"/>
      <c r="B1000" s="31"/>
      <c r="C1000" s="36"/>
      <c r="D1000" s="36"/>
      <c r="E1000" s="36"/>
    </row>
    <row r="1001" ht="14.25" customHeight="1">
      <c r="A1001" s="36"/>
      <c r="B1001" s="31"/>
      <c r="C1001" s="36"/>
      <c r="D1001" s="36"/>
      <c r="E1001" s="36"/>
    </row>
    <row r="1002" ht="14.25" customHeight="1">
      <c r="A1002" s="36"/>
      <c r="B1002" s="31"/>
      <c r="C1002" s="36"/>
      <c r="D1002" s="36"/>
      <c r="E1002" s="36"/>
    </row>
    <row r="1003" ht="14.25" customHeight="1">
      <c r="A1003" s="36"/>
      <c r="B1003" s="31"/>
      <c r="C1003" s="36"/>
      <c r="D1003" s="36"/>
      <c r="E1003" s="36"/>
    </row>
    <row r="1004" ht="14.25" customHeight="1">
      <c r="A1004" s="36"/>
      <c r="B1004" s="31"/>
      <c r="C1004" s="36"/>
      <c r="D1004" s="36"/>
      <c r="E1004" s="36"/>
    </row>
    <row r="1005" ht="14.25" customHeight="1">
      <c r="A1005" s="36"/>
      <c r="B1005" s="31"/>
      <c r="C1005" s="36"/>
      <c r="D1005" s="36"/>
      <c r="E1005" s="36"/>
    </row>
    <row r="1006" ht="14.25" customHeight="1">
      <c r="A1006" s="36"/>
      <c r="B1006" s="31"/>
      <c r="C1006" s="36"/>
      <c r="D1006" s="36"/>
      <c r="E1006" s="36"/>
    </row>
    <row r="1007" ht="14.25" customHeight="1">
      <c r="A1007" s="36"/>
      <c r="B1007" s="31"/>
      <c r="C1007" s="36"/>
      <c r="D1007" s="36"/>
      <c r="E1007" s="36"/>
    </row>
    <row r="1008" ht="14.25" customHeight="1">
      <c r="A1008" s="36"/>
      <c r="B1008" s="31"/>
      <c r="C1008" s="36"/>
      <c r="D1008" s="36"/>
      <c r="E1008" s="36"/>
    </row>
    <row r="1009" ht="14.25" customHeight="1">
      <c r="A1009" s="36"/>
      <c r="B1009" s="31"/>
      <c r="C1009" s="36"/>
      <c r="D1009" s="36"/>
      <c r="E1009" s="36"/>
    </row>
    <row r="1010" ht="14.25" customHeight="1">
      <c r="A1010" s="36"/>
      <c r="B1010" s="31"/>
      <c r="C1010" s="36"/>
      <c r="D1010" s="36"/>
      <c r="E1010" s="36"/>
    </row>
    <row r="1011" ht="14.25" customHeight="1">
      <c r="A1011" s="36"/>
      <c r="B1011" s="31"/>
      <c r="C1011" s="36"/>
      <c r="D1011" s="36"/>
      <c r="E1011" s="36"/>
    </row>
    <row r="1012" ht="14.25" customHeight="1">
      <c r="A1012" s="36"/>
      <c r="B1012" s="31"/>
      <c r="C1012" s="36"/>
      <c r="D1012" s="36"/>
      <c r="E1012" s="36"/>
    </row>
    <row r="1013" ht="14.25" customHeight="1">
      <c r="A1013" s="36"/>
      <c r="B1013" s="31"/>
      <c r="C1013" s="36"/>
      <c r="D1013" s="36"/>
      <c r="E1013" s="36"/>
    </row>
    <row r="1014" ht="14.25" customHeight="1">
      <c r="A1014" s="36"/>
      <c r="B1014" s="31"/>
      <c r="C1014" s="36"/>
      <c r="D1014" s="36"/>
      <c r="E1014" s="36"/>
    </row>
    <row r="1015" ht="14.25" customHeight="1">
      <c r="A1015" s="36"/>
      <c r="B1015" s="31"/>
      <c r="C1015" s="36"/>
      <c r="D1015" s="36"/>
      <c r="E1015" s="36"/>
    </row>
    <row r="1016" ht="14.25" customHeight="1">
      <c r="A1016" s="36"/>
      <c r="B1016" s="31"/>
      <c r="C1016" s="36"/>
      <c r="D1016" s="36"/>
      <c r="E1016" s="36"/>
    </row>
    <row r="1017" ht="14.25" customHeight="1">
      <c r="A1017" s="36"/>
      <c r="B1017" s="31"/>
      <c r="C1017" s="36"/>
      <c r="D1017" s="36"/>
      <c r="E1017" s="36"/>
    </row>
    <row r="1018" ht="14.25" customHeight="1">
      <c r="A1018" s="36"/>
      <c r="B1018" s="31"/>
      <c r="C1018" s="36"/>
      <c r="D1018" s="36"/>
      <c r="E1018" s="36"/>
    </row>
    <row r="1019" ht="14.25" customHeight="1">
      <c r="A1019" s="36"/>
      <c r="B1019" s="31"/>
      <c r="C1019" s="36"/>
      <c r="D1019" s="36"/>
      <c r="E1019" s="36"/>
    </row>
    <row r="1020" ht="14.25" customHeight="1">
      <c r="A1020" s="36"/>
      <c r="B1020" s="31"/>
      <c r="C1020" s="36"/>
      <c r="D1020" s="36"/>
      <c r="E1020" s="36"/>
    </row>
    <row r="1021" ht="14.25" customHeight="1">
      <c r="A1021" s="36"/>
      <c r="B1021" s="31"/>
      <c r="C1021" s="36"/>
      <c r="D1021" s="36"/>
      <c r="E1021" s="36"/>
    </row>
    <row r="1022" ht="14.25" customHeight="1">
      <c r="A1022" s="36"/>
      <c r="B1022" s="31"/>
      <c r="C1022" s="36"/>
      <c r="D1022" s="36"/>
      <c r="E1022" s="36"/>
    </row>
    <row r="1023" ht="14.25" customHeight="1">
      <c r="A1023" s="36"/>
      <c r="B1023" s="31"/>
      <c r="C1023" s="36"/>
      <c r="D1023" s="36"/>
      <c r="E1023" s="36"/>
    </row>
    <row r="1024" ht="14.25" customHeight="1">
      <c r="A1024" s="36"/>
      <c r="B1024" s="31"/>
      <c r="C1024" s="36"/>
      <c r="D1024" s="36"/>
      <c r="E1024" s="36"/>
    </row>
    <row r="1025" ht="14.25" customHeight="1">
      <c r="A1025" s="36"/>
      <c r="B1025" s="31"/>
      <c r="C1025" s="36"/>
      <c r="D1025" s="36"/>
      <c r="E1025" s="36"/>
    </row>
    <row r="1026" ht="14.25" customHeight="1">
      <c r="A1026" s="36"/>
      <c r="B1026" s="31"/>
      <c r="C1026" s="36"/>
      <c r="D1026" s="36"/>
      <c r="E1026" s="36"/>
    </row>
    <row r="1027" ht="14.25" customHeight="1">
      <c r="A1027" s="36"/>
      <c r="B1027" s="31"/>
      <c r="C1027" s="36"/>
      <c r="D1027" s="36"/>
      <c r="E1027" s="36"/>
    </row>
    <row r="1028" ht="14.25" customHeight="1">
      <c r="A1028" s="36"/>
      <c r="B1028" s="31"/>
      <c r="C1028" s="36"/>
      <c r="D1028" s="36"/>
      <c r="E1028" s="36"/>
    </row>
    <row r="1029" ht="14.25" customHeight="1">
      <c r="A1029" s="36"/>
      <c r="B1029" s="31"/>
      <c r="C1029" s="36"/>
      <c r="D1029" s="36"/>
      <c r="E1029" s="36"/>
    </row>
    <row r="1030" ht="14.25" customHeight="1">
      <c r="A1030" s="36"/>
      <c r="B1030" s="31"/>
      <c r="C1030" s="36"/>
      <c r="D1030" s="36"/>
      <c r="E1030" s="36"/>
    </row>
    <row r="1031" ht="14.25" customHeight="1">
      <c r="A1031" s="36"/>
      <c r="B1031" s="31"/>
      <c r="C1031" s="36"/>
      <c r="D1031" s="36"/>
      <c r="E1031" s="36"/>
    </row>
    <row r="1032" ht="14.25" customHeight="1">
      <c r="A1032" s="36"/>
      <c r="B1032" s="31"/>
      <c r="C1032" s="36"/>
      <c r="D1032" s="36"/>
      <c r="E1032" s="36"/>
    </row>
    <row r="1033" ht="14.25" customHeight="1">
      <c r="A1033" s="36"/>
      <c r="B1033" s="31"/>
      <c r="C1033" s="36"/>
      <c r="D1033" s="36"/>
      <c r="E1033" s="36"/>
    </row>
    <row r="1034" ht="14.25" customHeight="1">
      <c r="A1034" s="36"/>
      <c r="B1034" s="31"/>
      <c r="C1034" s="36"/>
      <c r="D1034" s="36"/>
      <c r="E1034" s="36"/>
    </row>
    <row r="1035" ht="14.25" customHeight="1">
      <c r="A1035" s="36"/>
      <c r="B1035" s="31"/>
      <c r="C1035" s="36"/>
      <c r="D1035" s="36"/>
      <c r="E1035" s="36"/>
    </row>
    <row r="1036" ht="14.25" customHeight="1">
      <c r="A1036" s="36"/>
      <c r="B1036" s="31"/>
      <c r="C1036" s="36"/>
      <c r="D1036" s="36"/>
      <c r="E1036" s="36"/>
    </row>
    <row r="1037" ht="14.25" customHeight="1">
      <c r="A1037" s="36"/>
      <c r="B1037" s="31"/>
      <c r="C1037" s="36"/>
      <c r="D1037" s="36"/>
      <c r="E1037" s="36"/>
    </row>
    <row r="1038" ht="14.25" customHeight="1">
      <c r="A1038" s="36"/>
      <c r="B1038" s="31"/>
      <c r="C1038" s="36"/>
      <c r="D1038" s="36"/>
      <c r="E1038" s="36"/>
    </row>
    <row r="1039" ht="14.25" customHeight="1">
      <c r="A1039" s="36"/>
      <c r="B1039" s="31"/>
      <c r="C1039" s="36"/>
      <c r="D1039" s="36"/>
      <c r="E1039" s="36"/>
    </row>
    <row r="1040" ht="14.25" customHeight="1">
      <c r="A1040" s="36"/>
      <c r="B1040" s="31"/>
      <c r="C1040" s="36"/>
      <c r="D1040" s="36"/>
      <c r="E1040" s="36"/>
    </row>
    <row r="1041" ht="14.25" customHeight="1">
      <c r="A1041" s="36"/>
      <c r="B1041" s="31"/>
      <c r="C1041" s="36"/>
      <c r="D1041" s="36"/>
      <c r="E1041" s="36"/>
    </row>
    <row r="1042" ht="14.25" customHeight="1">
      <c r="A1042" s="36"/>
      <c r="B1042" s="31"/>
      <c r="C1042" s="36"/>
      <c r="D1042" s="36"/>
      <c r="E1042" s="36"/>
    </row>
    <row r="1043" ht="14.25" customHeight="1">
      <c r="A1043" s="36"/>
      <c r="B1043" s="31"/>
      <c r="C1043" s="36"/>
      <c r="D1043" s="36"/>
      <c r="E1043" s="36"/>
    </row>
    <row r="1044" ht="14.25" customHeight="1">
      <c r="A1044" s="36"/>
      <c r="B1044" s="31"/>
      <c r="C1044" s="36"/>
      <c r="D1044" s="36"/>
      <c r="E1044" s="36"/>
    </row>
    <row r="1045" ht="14.25" customHeight="1">
      <c r="A1045" s="36"/>
      <c r="B1045" s="31"/>
      <c r="C1045" s="36"/>
      <c r="D1045" s="36"/>
      <c r="E1045" s="36"/>
    </row>
    <row r="1046" ht="14.25" customHeight="1">
      <c r="A1046" s="36"/>
      <c r="B1046" s="31"/>
      <c r="C1046" s="36"/>
      <c r="D1046" s="36"/>
      <c r="E1046" s="36"/>
    </row>
    <row r="1047" ht="14.25" customHeight="1">
      <c r="A1047" s="36"/>
      <c r="B1047" s="31"/>
      <c r="C1047" s="36"/>
      <c r="D1047" s="36"/>
      <c r="E1047" s="36"/>
    </row>
    <row r="1048" ht="14.25" customHeight="1">
      <c r="A1048" s="36"/>
      <c r="B1048" s="31"/>
      <c r="C1048" s="36"/>
      <c r="D1048" s="36"/>
      <c r="E1048" s="36"/>
    </row>
    <row r="1049" ht="14.25" customHeight="1">
      <c r="A1049" s="36"/>
      <c r="B1049" s="31"/>
      <c r="C1049" s="36"/>
      <c r="D1049" s="36"/>
      <c r="E1049" s="36"/>
    </row>
    <row r="1050" ht="14.25" customHeight="1">
      <c r="A1050" s="36"/>
      <c r="B1050" s="31"/>
      <c r="C1050" s="36"/>
      <c r="D1050" s="36"/>
      <c r="E1050" s="36"/>
    </row>
    <row r="1051" ht="14.25" customHeight="1">
      <c r="A1051" s="36"/>
      <c r="B1051" s="31"/>
      <c r="C1051" s="36"/>
      <c r="D1051" s="36"/>
      <c r="E1051" s="36"/>
    </row>
    <row r="1052" ht="14.25" customHeight="1">
      <c r="A1052" s="36"/>
      <c r="B1052" s="31"/>
      <c r="C1052" s="36"/>
      <c r="D1052" s="36"/>
      <c r="E1052" s="36"/>
    </row>
    <row r="1053" ht="14.25" customHeight="1">
      <c r="A1053" s="36"/>
      <c r="B1053" s="31"/>
      <c r="C1053" s="36"/>
      <c r="D1053" s="36"/>
      <c r="E1053" s="36"/>
    </row>
    <row r="1054" ht="14.25" customHeight="1">
      <c r="A1054" s="36"/>
      <c r="B1054" s="31"/>
      <c r="C1054" s="36"/>
      <c r="D1054" s="36"/>
      <c r="E1054" s="36"/>
    </row>
    <row r="1055" ht="14.25" customHeight="1">
      <c r="A1055" s="36"/>
      <c r="B1055" s="31"/>
      <c r="C1055" s="36"/>
      <c r="D1055" s="36"/>
      <c r="E1055" s="36"/>
    </row>
    <row r="1056" ht="14.25" customHeight="1">
      <c r="A1056" s="36"/>
      <c r="B1056" s="31"/>
      <c r="C1056" s="36"/>
      <c r="D1056" s="36"/>
      <c r="E1056" s="36"/>
    </row>
    <row r="1057" ht="14.25" customHeight="1">
      <c r="A1057" s="36"/>
      <c r="B1057" s="31"/>
      <c r="C1057" s="36"/>
      <c r="D1057" s="36"/>
      <c r="E1057" s="36"/>
    </row>
    <row r="1058" ht="14.25" customHeight="1">
      <c r="A1058" s="36"/>
      <c r="B1058" s="31"/>
      <c r="C1058" s="36"/>
      <c r="D1058" s="36"/>
      <c r="E1058" s="36"/>
    </row>
    <row r="1059" ht="14.25" customHeight="1">
      <c r="A1059" s="36"/>
      <c r="B1059" s="31"/>
      <c r="C1059" s="36"/>
      <c r="D1059" s="36"/>
      <c r="E1059" s="36"/>
    </row>
    <row r="1060" ht="14.25" customHeight="1">
      <c r="A1060" s="36"/>
      <c r="B1060" s="31"/>
      <c r="C1060" s="36"/>
      <c r="D1060" s="36"/>
      <c r="E1060" s="36"/>
    </row>
    <row r="1061" ht="14.25" customHeight="1">
      <c r="A1061" s="36"/>
      <c r="B1061" s="31"/>
      <c r="C1061" s="36"/>
      <c r="D1061" s="36"/>
      <c r="E1061" s="36"/>
    </row>
    <row r="1062" ht="14.25" customHeight="1">
      <c r="A1062" s="36"/>
      <c r="B1062" s="31"/>
      <c r="C1062" s="36"/>
      <c r="D1062" s="36"/>
      <c r="E1062" s="36"/>
    </row>
    <row r="1063" ht="14.25" customHeight="1">
      <c r="A1063" s="36"/>
      <c r="B1063" s="31"/>
      <c r="C1063" s="36"/>
      <c r="D1063" s="36"/>
      <c r="E1063" s="36"/>
    </row>
    <row r="1064" ht="14.25" customHeight="1">
      <c r="A1064" s="36"/>
      <c r="B1064" s="31"/>
      <c r="C1064" s="36"/>
      <c r="D1064" s="36"/>
      <c r="E1064" s="36"/>
    </row>
    <row r="1065" ht="14.25" customHeight="1">
      <c r="A1065" s="36"/>
      <c r="B1065" s="31"/>
      <c r="C1065" s="36"/>
      <c r="D1065" s="36"/>
      <c r="E1065" s="36"/>
    </row>
    <row r="1066" ht="14.25" customHeight="1">
      <c r="A1066" s="36"/>
      <c r="B1066" s="31"/>
      <c r="C1066" s="36"/>
      <c r="D1066" s="36"/>
      <c r="E1066" s="36"/>
    </row>
    <row r="1067" ht="14.25" customHeight="1">
      <c r="A1067" s="36"/>
      <c r="B1067" s="31"/>
      <c r="C1067" s="36"/>
      <c r="D1067" s="36"/>
      <c r="E1067" s="36"/>
    </row>
    <row r="1068" ht="14.25" customHeight="1">
      <c r="A1068" s="36"/>
      <c r="B1068" s="31"/>
      <c r="C1068" s="36"/>
      <c r="D1068" s="36"/>
      <c r="E1068" s="36"/>
    </row>
    <row r="1069" ht="14.25" customHeight="1">
      <c r="A1069" s="36"/>
      <c r="B1069" s="31"/>
      <c r="C1069" s="36"/>
      <c r="D1069" s="36"/>
      <c r="E1069" s="36"/>
    </row>
    <row r="1070" ht="14.25" customHeight="1">
      <c r="A1070" s="36"/>
      <c r="B1070" s="31"/>
      <c r="C1070" s="36"/>
      <c r="D1070" s="36"/>
      <c r="E1070" s="36"/>
    </row>
    <row r="1071" ht="14.25" customHeight="1">
      <c r="A1071" s="36"/>
      <c r="B1071" s="31"/>
      <c r="C1071" s="36"/>
      <c r="D1071" s="36"/>
      <c r="E1071" s="36"/>
    </row>
    <row r="1072" ht="14.25" customHeight="1">
      <c r="A1072" s="36"/>
      <c r="B1072" s="31"/>
      <c r="C1072" s="36"/>
      <c r="D1072" s="36"/>
      <c r="E1072" s="36"/>
    </row>
    <row r="1073" ht="14.25" customHeight="1">
      <c r="A1073" s="36"/>
      <c r="B1073" s="31"/>
      <c r="C1073" s="36"/>
      <c r="D1073" s="36"/>
      <c r="E1073" s="36"/>
    </row>
    <row r="1074" ht="14.25" customHeight="1">
      <c r="A1074" s="36"/>
      <c r="B1074" s="31"/>
      <c r="C1074" s="36"/>
      <c r="D1074" s="36"/>
      <c r="E1074" s="36"/>
    </row>
    <row r="1075" ht="14.25" customHeight="1">
      <c r="A1075" s="36"/>
      <c r="B1075" s="31"/>
      <c r="C1075" s="36"/>
      <c r="D1075" s="36"/>
      <c r="E1075" s="36"/>
    </row>
    <row r="1076" ht="14.25" customHeight="1">
      <c r="A1076" s="36"/>
      <c r="B1076" s="31"/>
      <c r="C1076" s="36"/>
      <c r="D1076" s="36"/>
      <c r="E1076" s="36"/>
    </row>
    <row r="1077" ht="14.25" customHeight="1">
      <c r="A1077" s="36"/>
      <c r="B1077" s="31"/>
      <c r="C1077" s="36"/>
      <c r="D1077" s="36"/>
      <c r="E1077" s="36"/>
    </row>
    <row r="1078" ht="14.25" customHeight="1">
      <c r="A1078" s="36"/>
      <c r="B1078" s="31"/>
      <c r="C1078" s="36"/>
      <c r="D1078" s="36"/>
      <c r="E1078" s="36"/>
    </row>
    <row r="1079" ht="14.25" customHeight="1">
      <c r="A1079" s="36"/>
      <c r="B1079" s="31"/>
      <c r="C1079" s="36"/>
      <c r="D1079" s="36"/>
      <c r="E1079" s="36"/>
    </row>
    <row r="1080" ht="14.25" customHeight="1">
      <c r="A1080" s="36"/>
      <c r="B1080" s="31"/>
      <c r="C1080" s="36"/>
      <c r="D1080" s="36"/>
      <c r="E1080" s="36"/>
    </row>
    <row r="1081" ht="14.25" customHeight="1">
      <c r="A1081" s="36"/>
      <c r="B1081" s="31"/>
      <c r="C1081" s="36"/>
      <c r="D1081" s="36"/>
      <c r="E1081" s="36"/>
    </row>
    <row r="1082" ht="14.25" customHeight="1">
      <c r="A1082" s="36"/>
      <c r="B1082" s="31"/>
      <c r="C1082" s="36"/>
      <c r="D1082" s="36"/>
      <c r="E1082" s="36"/>
    </row>
    <row r="1083" ht="14.25" customHeight="1">
      <c r="A1083" s="36"/>
      <c r="B1083" s="31"/>
      <c r="C1083" s="36"/>
      <c r="D1083" s="36"/>
      <c r="E1083" s="36"/>
    </row>
    <row r="1084" ht="14.25" customHeight="1">
      <c r="A1084" s="36"/>
      <c r="B1084" s="31"/>
      <c r="C1084" s="36"/>
      <c r="D1084" s="36"/>
      <c r="E1084" s="36"/>
    </row>
    <row r="1085" ht="14.25" customHeight="1">
      <c r="A1085" s="36"/>
      <c r="B1085" s="31"/>
      <c r="C1085" s="36"/>
      <c r="D1085" s="36"/>
      <c r="E1085" s="36"/>
    </row>
    <row r="1086" ht="14.25" customHeight="1">
      <c r="A1086" s="36"/>
      <c r="B1086" s="31"/>
      <c r="C1086" s="36"/>
      <c r="D1086" s="36"/>
      <c r="E1086" s="36"/>
    </row>
    <row r="1087" ht="14.25" customHeight="1">
      <c r="A1087" s="36"/>
      <c r="B1087" s="31"/>
      <c r="C1087" s="36"/>
      <c r="D1087" s="36"/>
      <c r="E1087" s="36"/>
    </row>
    <row r="1088" ht="14.25" customHeight="1">
      <c r="A1088" s="36"/>
      <c r="B1088" s="31"/>
      <c r="C1088" s="36"/>
      <c r="D1088" s="36"/>
      <c r="E1088" s="36"/>
    </row>
    <row r="1089" ht="14.25" customHeight="1">
      <c r="A1089" s="36"/>
      <c r="B1089" s="31"/>
      <c r="C1089" s="36"/>
      <c r="D1089" s="36"/>
      <c r="E1089" s="36"/>
    </row>
    <row r="1090" ht="14.25" customHeight="1">
      <c r="A1090" s="36"/>
      <c r="B1090" s="31"/>
      <c r="C1090" s="36"/>
      <c r="D1090" s="36"/>
      <c r="E1090" s="36"/>
    </row>
    <row r="1091" ht="14.25" customHeight="1">
      <c r="A1091" s="36"/>
      <c r="B1091" s="31"/>
      <c r="C1091" s="36"/>
      <c r="D1091" s="36"/>
      <c r="E1091" s="36"/>
    </row>
    <row r="1092" ht="14.25" customHeight="1">
      <c r="A1092" s="36"/>
      <c r="B1092" s="31"/>
      <c r="C1092" s="36"/>
      <c r="D1092" s="36"/>
      <c r="E1092" s="36"/>
    </row>
    <row r="1093" ht="14.25" customHeight="1">
      <c r="A1093" s="36"/>
      <c r="B1093" s="31"/>
      <c r="C1093" s="36"/>
      <c r="D1093" s="36"/>
      <c r="E1093" s="36"/>
    </row>
    <row r="1094" ht="14.25" customHeight="1">
      <c r="A1094" s="36"/>
      <c r="B1094" s="31"/>
      <c r="C1094" s="36"/>
      <c r="D1094" s="36"/>
      <c r="E1094" s="36"/>
    </row>
    <row r="1095" ht="14.25" customHeight="1">
      <c r="A1095" s="36"/>
      <c r="B1095" s="31"/>
      <c r="C1095" s="36"/>
      <c r="D1095" s="36"/>
      <c r="E1095" s="36"/>
    </row>
    <row r="1096" ht="14.25" customHeight="1">
      <c r="A1096" s="36"/>
      <c r="B1096" s="31"/>
      <c r="C1096" s="36"/>
      <c r="D1096" s="36"/>
      <c r="E1096" s="36"/>
    </row>
    <row r="1097" ht="14.25" customHeight="1">
      <c r="A1097" s="36"/>
      <c r="B1097" s="31"/>
      <c r="C1097" s="36"/>
      <c r="D1097" s="36"/>
      <c r="E1097" s="36"/>
    </row>
    <row r="1098" ht="14.25" customHeight="1">
      <c r="A1098" s="36"/>
      <c r="B1098" s="31"/>
      <c r="C1098" s="36"/>
      <c r="D1098" s="36"/>
      <c r="E1098" s="36"/>
    </row>
    <row r="1099" ht="14.25" customHeight="1">
      <c r="A1099" s="36"/>
      <c r="B1099" s="31"/>
      <c r="C1099" s="36"/>
      <c r="D1099" s="36"/>
      <c r="E1099" s="36"/>
    </row>
    <row r="1100" ht="14.25" customHeight="1">
      <c r="A1100" s="36"/>
      <c r="B1100" s="31"/>
      <c r="C1100" s="36"/>
      <c r="D1100" s="36"/>
      <c r="E1100" s="36"/>
    </row>
    <row r="1101" ht="14.25" customHeight="1">
      <c r="A1101" s="36"/>
      <c r="B1101" s="31"/>
      <c r="C1101" s="36"/>
      <c r="D1101" s="36"/>
      <c r="E1101" s="36"/>
    </row>
    <row r="1102" ht="14.25" customHeight="1">
      <c r="A1102" s="36"/>
      <c r="B1102" s="31"/>
      <c r="C1102" s="36"/>
      <c r="D1102" s="36"/>
      <c r="E1102" s="36"/>
    </row>
    <row r="1103" ht="14.25" customHeight="1">
      <c r="A1103" s="36"/>
      <c r="B1103" s="31"/>
      <c r="C1103" s="36"/>
      <c r="D1103" s="36"/>
      <c r="E1103" s="36"/>
    </row>
    <row r="1104" ht="14.25" customHeight="1">
      <c r="A1104" s="36"/>
      <c r="B1104" s="31"/>
      <c r="C1104" s="36"/>
      <c r="D1104" s="36"/>
      <c r="E1104" s="36"/>
    </row>
    <row r="1105" ht="14.25" customHeight="1">
      <c r="A1105" s="36"/>
      <c r="B1105" s="31"/>
      <c r="C1105" s="36"/>
      <c r="D1105" s="36"/>
      <c r="E1105" s="36"/>
    </row>
    <row r="1106" ht="14.25" customHeight="1">
      <c r="A1106" s="36"/>
      <c r="B1106" s="31"/>
      <c r="C1106" s="36"/>
      <c r="D1106" s="36"/>
      <c r="E1106" s="36"/>
    </row>
    <row r="1107" ht="14.25" customHeight="1">
      <c r="A1107" s="36"/>
      <c r="B1107" s="31"/>
      <c r="C1107" s="36"/>
      <c r="D1107" s="36"/>
      <c r="E1107" s="36"/>
    </row>
    <row r="1108" ht="14.25" customHeight="1">
      <c r="A1108" s="36"/>
      <c r="B1108" s="31"/>
      <c r="C1108" s="36"/>
      <c r="D1108" s="36"/>
      <c r="E1108" s="36"/>
    </row>
    <row r="1109" ht="14.25" customHeight="1">
      <c r="A1109" s="36"/>
      <c r="B1109" s="31"/>
      <c r="C1109" s="36"/>
      <c r="D1109" s="36"/>
      <c r="E1109" s="36"/>
    </row>
    <row r="1110" ht="14.25" customHeight="1">
      <c r="A1110" s="36"/>
      <c r="B1110" s="31"/>
      <c r="C1110" s="36"/>
      <c r="D1110" s="36"/>
      <c r="E1110" s="36"/>
    </row>
    <row r="1111" ht="14.25" customHeight="1">
      <c r="A1111" s="36"/>
      <c r="B1111" s="31"/>
      <c r="C1111" s="36"/>
      <c r="D1111" s="36"/>
      <c r="E1111" s="36"/>
    </row>
    <row r="1112" ht="14.25" customHeight="1">
      <c r="A1112" s="36"/>
      <c r="B1112" s="31"/>
      <c r="C1112" s="36"/>
      <c r="D1112" s="36"/>
      <c r="E1112" s="36"/>
    </row>
    <row r="1113" ht="14.25" customHeight="1">
      <c r="A1113" s="36"/>
      <c r="B1113" s="31"/>
      <c r="C1113" s="36"/>
      <c r="D1113" s="36"/>
      <c r="E1113" s="36"/>
    </row>
    <row r="1114" ht="14.25" customHeight="1">
      <c r="A1114" s="36"/>
      <c r="B1114" s="31"/>
      <c r="C1114" s="36"/>
      <c r="D1114" s="36"/>
      <c r="E1114" s="36"/>
    </row>
    <row r="1115" ht="14.25" customHeight="1">
      <c r="A1115" s="36"/>
      <c r="B1115" s="31"/>
      <c r="C1115" s="36"/>
      <c r="D1115" s="36"/>
      <c r="E1115" s="36"/>
    </row>
    <row r="1116" ht="14.25" customHeight="1">
      <c r="A1116" s="36"/>
      <c r="B1116" s="31"/>
      <c r="C1116" s="36"/>
      <c r="D1116" s="36"/>
      <c r="E1116" s="36"/>
    </row>
    <row r="1117" ht="14.25" customHeight="1">
      <c r="A1117" s="36"/>
      <c r="B1117" s="31"/>
      <c r="C1117" s="36"/>
      <c r="D1117" s="36"/>
      <c r="E1117" s="36"/>
    </row>
    <row r="1118" ht="14.25" customHeight="1">
      <c r="A1118" s="36"/>
      <c r="B1118" s="31"/>
      <c r="C1118" s="36"/>
      <c r="D1118" s="36"/>
      <c r="E1118" s="36"/>
    </row>
    <row r="1119" ht="14.25" customHeight="1">
      <c r="A1119" s="36"/>
      <c r="B1119" s="31"/>
      <c r="C1119" s="36"/>
      <c r="D1119" s="36"/>
      <c r="E1119" s="36"/>
    </row>
    <row r="1120" ht="14.25" customHeight="1">
      <c r="A1120" s="36"/>
      <c r="B1120" s="31"/>
      <c r="C1120" s="36"/>
      <c r="D1120" s="36"/>
      <c r="E1120" s="36"/>
    </row>
    <row r="1121" ht="14.25" customHeight="1">
      <c r="A1121" s="36"/>
      <c r="B1121" s="31"/>
      <c r="C1121" s="36"/>
      <c r="D1121" s="36"/>
      <c r="E1121" s="36"/>
    </row>
    <row r="1122" ht="14.25" customHeight="1">
      <c r="A1122" s="36"/>
      <c r="B1122" s="31"/>
      <c r="C1122" s="36"/>
      <c r="D1122" s="36"/>
      <c r="E1122" s="36"/>
    </row>
    <row r="1123" ht="14.25" customHeight="1">
      <c r="A1123" s="36"/>
      <c r="B1123" s="31"/>
      <c r="C1123" s="36"/>
      <c r="D1123" s="36"/>
      <c r="E1123" s="36"/>
    </row>
    <row r="1124" ht="14.25" customHeight="1">
      <c r="A1124" s="36"/>
      <c r="B1124" s="31"/>
      <c r="C1124" s="36"/>
      <c r="D1124" s="36"/>
      <c r="E1124" s="36"/>
    </row>
    <row r="1125" ht="14.25" customHeight="1">
      <c r="A1125" s="36"/>
      <c r="B1125" s="31"/>
      <c r="C1125" s="36"/>
      <c r="D1125" s="36"/>
      <c r="E1125" s="36"/>
    </row>
    <row r="1126" ht="14.25" customHeight="1">
      <c r="A1126" s="36"/>
      <c r="B1126" s="31"/>
      <c r="C1126" s="36"/>
      <c r="D1126" s="36"/>
      <c r="E1126" s="36"/>
    </row>
    <row r="1127" ht="14.25" customHeight="1">
      <c r="A1127" s="36"/>
      <c r="B1127" s="31"/>
      <c r="C1127" s="36"/>
      <c r="D1127" s="36"/>
      <c r="E1127" s="36"/>
    </row>
    <row r="1128" ht="14.25" customHeight="1">
      <c r="A1128" s="36"/>
      <c r="B1128" s="31"/>
      <c r="C1128" s="36"/>
      <c r="D1128" s="36"/>
      <c r="E1128" s="36"/>
    </row>
    <row r="1129" ht="14.25" customHeight="1">
      <c r="A1129" s="36"/>
      <c r="B1129" s="31"/>
      <c r="C1129" s="36"/>
      <c r="D1129" s="36"/>
      <c r="E1129" s="36"/>
    </row>
    <row r="1130" ht="14.25" customHeight="1">
      <c r="A1130" s="36"/>
      <c r="B1130" s="31"/>
      <c r="C1130" s="36"/>
      <c r="D1130" s="36"/>
      <c r="E1130" s="36"/>
    </row>
    <row r="1131" ht="14.25" customHeight="1">
      <c r="A1131" s="36"/>
      <c r="B1131" s="31"/>
      <c r="C1131" s="36"/>
      <c r="D1131" s="36"/>
      <c r="E1131" s="36"/>
    </row>
    <row r="1132" ht="14.25" customHeight="1">
      <c r="A1132" s="36"/>
      <c r="B1132" s="31"/>
      <c r="C1132" s="36"/>
      <c r="D1132" s="36"/>
      <c r="E1132" s="36"/>
    </row>
    <row r="1133" ht="14.25" customHeight="1">
      <c r="A1133" s="36"/>
      <c r="B1133" s="31"/>
      <c r="C1133" s="36"/>
      <c r="D1133" s="36"/>
      <c r="E1133" s="36"/>
    </row>
    <row r="1134" ht="14.25" customHeight="1">
      <c r="A1134" s="36"/>
      <c r="B1134" s="31"/>
      <c r="C1134" s="36"/>
      <c r="D1134" s="36"/>
      <c r="E1134" s="36"/>
    </row>
    <row r="1135" ht="14.25" customHeight="1">
      <c r="A1135" s="36"/>
      <c r="B1135" s="31"/>
      <c r="C1135" s="36"/>
      <c r="D1135" s="36"/>
      <c r="E1135" s="36"/>
    </row>
    <row r="1136" ht="14.25" customHeight="1">
      <c r="A1136" s="36"/>
      <c r="B1136" s="31"/>
      <c r="C1136" s="36"/>
      <c r="D1136" s="36"/>
      <c r="E1136" s="36"/>
    </row>
    <row r="1137" ht="14.25" customHeight="1">
      <c r="A1137" s="36"/>
      <c r="B1137" s="31"/>
      <c r="C1137" s="36"/>
      <c r="D1137" s="36"/>
      <c r="E1137" s="36"/>
    </row>
    <row r="1138" ht="14.25" customHeight="1">
      <c r="A1138" s="36"/>
      <c r="B1138" s="31"/>
      <c r="C1138" s="36"/>
      <c r="D1138" s="36"/>
      <c r="E1138" s="36"/>
    </row>
    <row r="1139" ht="14.25" customHeight="1">
      <c r="A1139" s="36"/>
      <c r="B1139" s="31"/>
      <c r="C1139" s="36"/>
      <c r="D1139" s="36"/>
      <c r="E1139" s="36"/>
    </row>
    <row r="1140" ht="14.25" customHeight="1">
      <c r="A1140" s="36"/>
      <c r="B1140" s="31"/>
      <c r="C1140" s="36"/>
      <c r="D1140" s="36"/>
      <c r="E1140" s="36"/>
    </row>
    <row r="1141" ht="14.25" customHeight="1">
      <c r="A1141" s="36"/>
      <c r="B1141" s="31"/>
      <c r="C1141" s="36"/>
      <c r="D1141" s="36"/>
      <c r="E1141" s="36"/>
    </row>
    <row r="1142" ht="14.25" customHeight="1">
      <c r="A1142" s="36"/>
      <c r="B1142" s="31"/>
      <c r="C1142" s="36"/>
      <c r="D1142" s="36"/>
      <c r="E1142" s="36"/>
    </row>
    <row r="1143" ht="14.25" customHeight="1">
      <c r="A1143" s="36"/>
      <c r="B1143" s="31"/>
      <c r="C1143" s="36"/>
      <c r="D1143" s="36"/>
      <c r="E1143" s="36"/>
    </row>
    <row r="1144" ht="14.25" customHeight="1">
      <c r="A1144" s="36"/>
      <c r="B1144" s="31"/>
      <c r="C1144" s="36"/>
      <c r="D1144" s="36"/>
      <c r="E1144" s="36"/>
    </row>
    <row r="1145" ht="14.25" customHeight="1">
      <c r="A1145" s="36"/>
      <c r="B1145" s="31"/>
      <c r="C1145" s="36"/>
      <c r="D1145" s="36"/>
      <c r="E1145" s="36"/>
    </row>
    <row r="1146" ht="14.25" customHeight="1">
      <c r="A1146" s="36"/>
      <c r="B1146" s="31"/>
      <c r="C1146" s="36"/>
      <c r="D1146" s="36"/>
      <c r="E1146" s="36"/>
    </row>
    <row r="1147" ht="14.25" customHeight="1">
      <c r="A1147" s="36"/>
      <c r="B1147" s="31"/>
      <c r="C1147" s="36"/>
      <c r="D1147" s="36"/>
      <c r="E1147" s="36"/>
    </row>
    <row r="1148" ht="14.25" customHeight="1">
      <c r="A1148" s="36"/>
      <c r="B1148" s="31"/>
      <c r="C1148" s="36"/>
      <c r="D1148" s="36"/>
      <c r="E1148" s="36"/>
    </row>
    <row r="1149" ht="14.25" customHeight="1">
      <c r="A1149" s="36"/>
      <c r="B1149" s="31"/>
      <c r="C1149" s="36"/>
      <c r="D1149" s="36"/>
      <c r="E1149" s="36"/>
    </row>
    <row r="1150" ht="14.25" customHeight="1">
      <c r="A1150" s="36"/>
      <c r="B1150" s="31"/>
      <c r="C1150" s="36"/>
      <c r="D1150" s="36"/>
      <c r="E1150" s="36"/>
    </row>
    <row r="1151" ht="14.25" customHeight="1">
      <c r="A1151" s="36"/>
      <c r="B1151" s="31"/>
      <c r="C1151" s="36"/>
      <c r="D1151" s="36"/>
      <c r="E1151" s="36"/>
    </row>
    <row r="1152" ht="14.25" customHeight="1">
      <c r="A1152" s="36"/>
      <c r="B1152" s="31"/>
      <c r="C1152" s="36"/>
      <c r="D1152" s="36"/>
      <c r="E1152" s="36"/>
    </row>
    <row r="1153" ht="14.25" customHeight="1">
      <c r="A1153" s="36"/>
      <c r="B1153" s="31"/>
      <c r="C1153" s="36"/>
      <c r="D1153" s="36"/>
      <c r="E1153" s="36"/>
    </row>
    <row r="1154" ht="14.25" customHeight="1">
      <c r="A1154" s="36"/>
      <c r="B1154" s="31"/>
      <c r="C1154" s="36"/>
      <c r="D1154" s="36"/>
      <c r="E1154" s="36"/>
    </row>
    <row r="1155" ht="14.25" customHeight="1">
      <c r="A1155" s="36"/>
      <c r="B1155" s="31"/>
      <c r="C1155" s="36"/>
      <c r="D1155" s="36"/>
      <c r="E1155" s="36"/>
    </row>
    <row r="1156" ht="14.25" customHeight="1">
      <c r="A1156" s="36"/>
      <c r="B1156" s="31"/>
      <c r="C1156" s="36"/>
      <c r="D1156" s="36"/>
      <c r="E1156" s="36"/>
    </row>
    <row r="1157" ht="14.25" customHeight="1">
      <c r="A1157" s="36"/>
      <c r="B1157" s="31"/>
      <c r="C1157" s="36"/>
      <c r="D1157" s="36"/>
      <c r="E1157" s="36"/>
    </row>
    <row r="1158" ht="14.25" customHeight="1">
      <c r="A1158" s="36"/>
      <c r="B1158" s="31"/>
      <c r="C1158" s="36"/>
      <c r="D1158" s="36"/>
      <c r="E1158" s="36"/>
    </row>
    <row r="1159" ht="14.25" customHeight="1">
      <c r="A1159" s="36"/>
      <c r="B1159" s="31"/>
      <c r="C1159" s="36"/>
      <c r="D1159" s="36"/>
      <c r="E1159" s="36"/>
    </row>
    <row r="1160" ht="14.25" customHeight="1">
      <c r="A1160" s="36"/>
      <c r="B1160" s="31"/>
      <c r="C1160" s="36"/>
      <c r="D1160" s="36"/>
      <c r="E1160" s="36"/>
    </row>
    <row r="1161" ht="14.25" customHeight="1">
      <c r="A1161" s="36"/>
      <c r="B1161" s="31"/>
      <c r="C1161" s="36"/>
      <c r="D1161" s="36"/>
      <c r="E1161" s="36"/>
    </row>
    <row r="1162" ht="14.25" customHeight="1">
      <c r="A1162" s="36"/>
      <c r="B1162" s="31"/>
      <c r="C1162" s="36"/>
      <c r="D1162" s="36"/>
      <c r="E1162" s="36"/>
    </row>
    <row r="1163" ht="14.25" customHeight="1">
      <c r="A1163" s="36"/>
      <c r="B1163" s="31"/>
      <c r="C1163" s="36"/>
      <c r="D1163" s="36"/>
      <c r="E1163" s="36"/>
    </row>
    <row r="1164" ht="14.25" customHeight="1">
      <c r="A1164" s="36"/>
      <c r="B1164" s="31"/>
      <c r="C1164" s="36"/>
      <c r="D1164" s="36"/>
      <c r="E1164" s="36"/>
    </row>
    <row r="1165" ht="14.25" customHeight="1">
      <c r="A1165" s="36"/>
      <c r="B1165" s="31"/>
      <c r="C1165" s="36"/>
      <c r="D1165" s="36"/>
      <c r="E1165" s="36"/>
    </row>
    <row r="1166" ht="14.25" customHeight="1">
      <c r="A1166" s="36"/>
      <c r="B1166" s="31"/>
      <c r="C1166" s="36"/>
      <c r="D1166" s="36"/>
      <c r="E1166" s="36"/>
    </row>
    <row r="1167" ht="14.25" customHeight="1">
      <c r="A1167" s="36"/>
      <c r="B1167" s="31"/>
      <c r="C1167" s="36"/>
      <c r="D1167" s="36"/>
      <c r="E1167" s="36"/>
    </row>
    <row r="1168" ht="14.25" customHeight="1">
      <c r="A1168" s="36"/>
      <c r="B1168" s="31"/>
      <c r="C1168" s="36"/>
      <c r="D1168" s="36"/>
      <c r="E1168" s="36"/>
    </row>
    <row r="1169" ht="14.25" customHeight="1">
      <c r="A1169" s="36"/>
      <c r="B1169" s="31"/>
      <c r="C1169" s="36"/>
      <c r="D1169" s="36"/>
      <c r="E1169" s="36"/>
    </row>
    <row r="1170" ht="14.25" customHeight="1">
      <c r="A1170" s="36"/>
      <c r="B1170" s="31"/>
      <c r="C1170" s="36"/>
      <c r="D1170" s="36"/>
      <c r="E1170" s="36"/>
    </row>
    <row r="1171" ht="14.25" customHeight="1">
      <c r="A1171" s="36"/>
      <c r="B1171" s="31"/>
      <c r="C1171" s="36"/>
      <c r="D1171" s="36"/>
      <c r="E1171" s="36"/>
    </row>
    <row r="1172" ht="14.25" customHeight="1">
      <c r="A1172" s="36"/>
      <c r="B1172" s="31"/>
      <c r="C1172" s="36"/>
      <c r="D1172" s="36"/>
      <c r="E1172" s="36"/>
    </row>
    <row r="1173" ht="14.25" customHeight="1">
      <c r="A1173" s="36"/>
      <c r="B1173" s="31"/>
      <c r="C1173" s="36"/>
      <c r="D1173" s="36"/>
      <c r="E1173" s="36"/>
    </row>
    <row r="1174" ht="14.25" customHeight="1">
      <c r="A1174" s="36"/>
      <c r="B1174" s="31"/>
      <c r="C1174" s="36"/>
      <c r="D1174" s="36"/>
      <c r="E1174" s="36"/>
    </row>
    <row r="1175" ht="14.25" customHeight="1">
      <c r="A1175" s="36"/>
      <c r="B1175" s="31"/>
      <c r="C1175" s="36"/>
      <c r="D1175" s="36"/>
      <c r="E1175" s="36"/>
    </row>
    <row r="1176" ht="14.25" customHeight="1">
      <c r="A1176" s="36"/>
      <c r="B1176" s="31"/>
      <c r="C1176" s="36"/>
      <c r="D1176" s="36"/>
      <c r="E1176" s="36"/>
    </row>
    <row r="1177" ht="14.25" customHeight="1">
      <c r="A1177" s="36"/>
      <c r="B1177" s="31"/>
      <c r="C1177" s="36"/>
      <c r="D1177" s="36"/>
      <c r="E1177" s="36"/>
    </row>
    <row r="1178" ht="14.25" customHeight="1">
      <c r="A1178" s="36"/>
      <c r="B1178" s="31"/>
      <c r="C1178" s="36"/>
      <c r="D1178" s="36"/>
      <c r="E1178" s="36"/>
    </row>
    <row r="1179" ht="14.25" customHeight="1">
      <c r="A1179" s="36"/>
      <c r="B1179" s="31"/>
      <c r="C1179" s="36"/>
      <c r="D1179" s="36"/>
      <c r="E1179" s="36"/>
    </row>
    <row r="1180" ht="14.25" customHeight="1">
      <c r="A1180" s="36"/>
      <c r="B1180" s="31"/>
      <c r="C1180" s="36"/>
      <c r="D1180" s="36"/>
      <c r="E1180" s="36"/>
    </row>
    <row r="1181" ht="14.25" customHeight="1">
      <c r="A1181" s="36"/>
      <c r="B1181" s="31"/>
      <c r="C1181" s="36"/>
      <c r="D1181" s="36"/>
      <c r="E1181" s="36"/>
    </row>
    <row r="1182" ht="14.25" customHeight="1">
      <c r="A1182" s="36"/>
      <c r="B1182" s="31"/>
      <c r="C1182" s="36"/>
      <c r="D1182" s="36"/>
      <c r="E1182" s="36"/>
    </row>
    <row r="1183" ht="14.25" customHeight="1">
      <c r="A1183" s="36"/>
      <c r="B1183" s="31"/>
      <c r="C1183" s="36"/>
      <c r="D1183" s="36"/>
      <c r="E1183" s="36"/>
    </row>
    <row r="1184" ht="14.25" customHeight="1">
      <c r="A1184" s="36"/>
      <c r="B1184" s="31"/>
      <c r="C1184" s="36"/>
      <c r="D1184" s="36"/>
      <c r="E1184" s="36"/>
    </row>
    <row r="1185" ht="14.25" customHeight="1">
      <c r="A1185" s="36"/>
      <c r="B1185" s="31"/>
      <c r="C1185" s="36"/>
      <c r="D1185" s="36"/>
      <c r="E1185" s="36"/>
    </row>
    <row r="1186" ht="14.25" customHeight="1">
      <c r="A1186" s="36"/>
      <c r="B1186" s="31"/>
      <c r="C1186" s="36"/>
      <c r="D1186" s="36"/>
      <c r="E1186" s="36"/>
    </row>
    <row r="1187" ht="14.25" customHeight="1">
      <c r="A1187" s="36"/>
      <c r="B1187" s="31"/>
      <c r="C1187" s="36"/>
      <c r="D1187" s="36"/>
      <c r="E1187" s="36"/>
    </row>
    <row r="1188" ht="14.25" customHeight="1">
      <c r="A1188" s="36"/>
      <c r="B1188" s="31"/>
      <c r="C1188" s="36"/>
      <c r="D1188" s="36"/>
      <c r="E1188" s="36"/>
    </row>
    <row r="1189" ht="14.25" customHeight="1">
      <c r="A1189" s="36"/>
      <c r="B1189" s="31"/>
      <c r="C1189" s="36"/>
      <c r="D1189" s="36"/>
      <c r="E1189" s="36"/>
    </row>
    <row r="1190" ht="14.25" customHeight="1">
      <c r="A1190" s="36"/>
      <c r="B1190" s="31"/>
      <c r="C1190" s="36"/>
      <c r="D1190" s="36"/>
      <c r="E1190" s="36"/>
    </row>
    <row r="1191" ht="14.25" customHeight="1">
      <c r="A1191" s="36"/>
      <c r="B1191" s="31"/>
      <c r="C1191" s="36"/>
      <c r="D1191" s="36"/>
      <c r="E1191" s="36"/>
    </row>
    <row r="1192" ht="14.25" customHeight="1">
      <c r="A1192" s="36"/>
      <c r="B1192" s="31"/>
      <c r="C1192" s="36"/>
      <c r="D1192" s="36"/>
      <c r="E1192" s="36"/>
    </row>
    <row r="1193" ht="14.25" customHeight="1">
      <c r="A1193" s="36"/>
      <c r="B1193" s="31"/>
      <c r="C1193" s="36"/>
      <c r="D1193" s="36"/>
      <c r="E1193" s="36"/>
    </row>
    <row r="1194" ht="14.25" customHeight="1">
      <c r="A1194" s="36"/>
      <c r="B1194" s="31"/>
      <c r="C1194" s="36"/>
      <c r="D1194" s="36"/>
      <c r="E1194" s="36"/>
    </row>
    <row r="1195" ht="14.25" customHeight="1">
      <c r="A1195" s="36"/>
      <c r="B1195" s="31"/>
      <c r="C1195" s="36"/>
      <c r="D1195" s="36"/>
      <c r="E1195" s="36"/>
    </row>
    <row r="1196" ht="14.25" customHeight="1">
      <c r="A1196" s="36"/>
      <c r="B1196" s="31"/>
      <c r="C1196" s="36"/>
      <c r="D1196" s="36"/>
      <c r="E1196" s="36"/>
    </row>
    <row r="1197" ht="14.25" customHeight="1">
      <c r="A1197" s="36"/>
      <c r="B1197" s="31"/>
      <c r="C1197" s="36"/>
      <c r="D1197" s="36"/>
      <c r="E1197" s="36"/>
    </row>
    <row r="1198" ht="14.25" customHeight="1">
      <c r="A1198" s="36"/>
      <c r="B1198" s="31"/>
      <c r="C1198" s="36"/>
      <c r="D1198" s="36"/>
      <c r="E1198" s="36"/>
    </row>
    <row r="1199" ht="14.25" customHeight="1">
      <c r="A1199" s="36"/>
      <c r="B1199" s="31"/>
      <c r="C1199" s="36"/>
      <c r="D1199" s="36"/>
      <c r="E1199" s="36"/>
    </row>
    <row r="1200" ht="14.25" customHeight="1">
      <c r="A1200" s="36"/>
      <c r="B1200" s="31"/>
      <c r="C1200" s="36"/>
      <c r="D1200" s="36"/>
      <c r="E1200" s="36"/>
    </row>
    <row r="1201" ht="14.25" customHeight="1">
      <c r="A1201" s="36"/>
      <c r="B1201" s="31"/>
      <c r="C1201" s="36"/>
      <c r="D1201" s="36"/>
      <c r="E1201" s="36"/>
    </row>
    <row r="1202" ht="14.25" customHeight="1">
      <c r="A1202" s="36"/>
      <c r="B1202" s="31"/>
      <c r="C1202" s="36"/>
      <c r="D1202" s="36"/>
      <c r="E1202" s="36"/>
    </row>
    <row r="1203" ht="14.25" customHeight="1">
      <c r="A1203" s="36"/>
      <c r="B1203" s="31"/>
      <c r="C1203" s="36"/>
      <c r="D1203" s="36"/>
      <c r="E1203" s="36"/>
    </row>
    <row r="1204" ht="14.25" customHeight="1">
      <c r="A1204" s="36"/>
      <c r="B1204" s="31"/>
      <c r="C1204" s="36"/>
      <c r="D1204" s="36"/>
      <c r="E1204" s="36"/>
    </row>
    <row r="1205" ht="14.25" customHeight="1">
      <c r="A1205" s="36"/>
      <c r="B1205" s="31"/>
      <c r="C1205" s="36"/>
      <c r="D1205" s="36"/>
      <c r="E1205" s="36"/>
    </row>
    <row r="1206" ht="14.25" customHeight="1">
      <c r="A1206" s="36"/>
      <c r="B1206" s="31"/>
      <c r="C1206" s="36"/>
      <c r="D1206" s="36"/>
      <c r="E1206" s="36"/>
    </row>
    <row r="1207" ht="14.25" customHeight="1">
      <c r="A1207" s="36"/>
      <c r="B1207" s="31"/>
      <c r="C1207" s="36"/>
      <c r="D1207" s="36"/>
      <c r="E1207" s="36"/>
    </row>
    <row r="1208" ht="14.25" customHeight="1">
      <c r="A1208" s="36"/>
      <c r="B1208" s="31"/>
      <c r="C1208" s="36"/>
      <c r="D1208" s="36"/>
      <c r="E1208" s="36"/>
    </row>
    <row r="1209" ht="14.25" customHeight="1">
      <c r="A1209" s="36"/>
      <c r="B1209" s="31"/>
      <c r="C1209" s="36"/>
      <c r="D1209" s="36"/>
      <c r="E1209" s="36"/>
    </row>
    <row r="1210" ht="14.25" customHeight="1">
      <c r="A1210" s="36"/>
      <c r="B1210" s="31"/>
      <c r="C1210" s="36"/>
      <c r="D1210" s="36"/>
      <c r="E1210" s="36"/>
    </row>
    <row r="1211" ht="14.25" customHeight="1">
      <c r="A1211" s="36"/>
      <c r="B1211" s="31"/>
      <c r="C1211" s="36"/>
      <c r="D1211" s="36"/>
      <c r="E1211" s="36"/>
    </row>
    <row r="1212" ht="14.25" customHeight="1">
      <c r="A1212" s="36"/>
      <c r="B1212" s="31"/>
      <c r="C1212" s="36"/>
      <c r="D1212" s="36"/>
      <c r="E1212" s="36"/>
    </row>
    <row r="1213" ht="14.25" customHeight="1">
      <c r="A1213" s="36"/>
      <c r="B1213" s="31"/>
      <c r="C1213" s="36"/>
      <c r="D1213" s="36"/>
      <c r="E1213" s="36"/>
    </row>
    <row r="1214" ht="14.25" customHeight="1">
      <c r="A1214" s="36"/>
      <c r="B1214" s="31"/>
      <c r="C1214" s="36"/>
      <c r="D1214" s="36"/>
      <c r="E1214" s="36"/>
    </row>
    <row r="1215" ht="14.25" customHeight="1">
      <c r="A1215" s="36"/>
      <c r="B1215" s="31"/>
      <c r="C1215" s="36"/>
      <c r="D1215" s="36"/>
      <c r="E1215" s="36"/>
    </row>
    <row r="1216" ht="14.25" customHeight="1">
      <c r="A1216" s="36"/>
      <c r="B1216" s="31"/>
      <c r="C1216" s="36"/>
      <c r="D1216" s="36"/>
      <c r="E1216" s="36"/>
    </row>
    <row r="1217" ht="14.25" customHeight="1">
      <c r="A1217" s="36"/>
      <c r="B1217" s="31"/>
      <c r="C1217" s="36"/>
      <c r="D1217" s="36"/>
      <c r="E1217" s="36"/>
    </row>
    <row r="1218" ht="14.25" customHeight="1">
      <c r="A1218" s="36"/>
      <c r="B1218" s="31"/>
      <c r="C1218" s="36"/>
      <c r="D1218" s="36"/>
      <c r="E1218" s="36"/>
    </row>
    <row r="1219" ht="14.25" customHeight="1">
      <c r="A1219" s="36"/>
      <c r="B1219" s="31"/>
      <c r="C1219" s="36"/>
      <c r="D1219" s="36"/>
      <c r="E1219" s="36"/>
    </row>
    <row r="1220" ht="14.25" customHeight="1">
      <c r="A1220" s="36"/>
      <c r="B1220" s="31"/>
      <c r="C1220" s="36"/>
      <c r="D1220" s="36"/>
      <c r="E1220" s="36"/>
    </row>
    <row r="1221" ht="14.25" customHeight="1">
      <c r="A1221" s="36"/>
      <c r="B1221" s="31"/>
      <c r="C1221" s="36"/>
      <c r="D1221" s="36"/>
      <c r="E1221" s="36"/>
    </row>
    <row r="1222" ht="14.25" customHeight="1">
      <c r="A1222" s="36"/>
      <c r="B1222" s="31"/>
      <c r="C1222" s="36"/>
      <c r="D1222" s="36"/>
      <c r="E1222" s="36"/>
    </row>
    <row r="1223" ht="14.25" customHeight="1">
      <c r="A1223" s="36"/>
      <c r="B1223" s="31"/>
      <c r="C1223" s="36"/>
      <c r="D1223" s="36"/>
      <c r="E1223" s="36"/>
    </row>
    <row r="1224" ht="14.25" customHeight="1">
      <c r="A1224" s="36"/>
      <c r="B1224" s="31"/>
      <c r="C1224" s="36"/>
      <c r="D1224" s="36"/>
      <c r="E1224" s="36"/>
    </row>
    <row r="1225" ht="14.25" customHeight="1">
      <c r="A1225" s="36"/>
      <c r="B1225" s="31"/>
      <c r="C1225" s="36"/>
      <c r="D1225" s="36"/>
      <c r="E1225" s="36"/>
    </row>
    <row r="1226" ht="14.25" customHeight="1">
      <c r="A1226" s="36"/>
      <c r="B1226" s="31"/>
      <c r="C1226" s="36"/>
      <c r="D1226" s="36"/>
      <c r="E1226" s="36"/>
    </row>
    <row r="1227" ht="14.25" customHeight="1">
      <c r="A1227" s="36"/>
      <c r="B1227" s="31"/>
      <c r="C1227" s="36"/>
      <c r="D1227" s="36"/>
      <c r="E1227" s="36"/>
    </row>
    <row r="1228" ht="14.25" customHeight="1">
      <c r="A1228" s="36"/>
      <c r="B1228" s="31"/>
      <c r="C1228" s="36"/>
      <c r="D1228" s="36"/>
      <c r="E1228" s="36"/>
    </row>
    <row r="1229" ht="14.25" customHeight="1">
      <c r="A1229" s="36"/>
      <c r="B1229" s="31"/>
      <c r="C1229" s="36"/>
      <c r="D1229" s="36"/>
      <c r="E1229" s="36"/>
    </row>
    <row r="1230" ht="14.25" customHeight="1">
      <c r="A1230" s="36"/>
      <c r="B1230" s="31"/>
      <c r="C1230" s="36"/>
      <c r="D1230" s="36"/>
      <c r="E1230" s="36"/>
    </row>
    <row r="1231" ht="14.25" customHeight="1">
      <c r="A1231" s="36"/>
      <c r="B1231" s="31"/>
      <c r="C1231" s="36"/>
      <c r="D1231" s="36"/>
      <c r="E1231" s="36"/>
    </row>
    <row r="1232" ht="14.25" customHeight="1">
      <c r="A1232" s="36"/>
      <c r="B1232" s="31"/>
      <c r="C1232" s="36"/>
      <c r="D1232" s="36"/>
      <c r="E1232" s="36"/>
    </row>
    <row r="1233" ht="14.25" customHeight="1">
      <c r="A1233" s="36"/>
      <c r="B1233" s="31"/>
      <c r="C1233" s="36"/>
      <c r="D1233" s="36"/>
      <c r="E1233" s="36"/>
    </row>
    <row r="1234" ht="14.25" customHeight="1">
      <c r="A1234" s="36"/>
      <c r="B1234" s="31"/>
      <c r="C1234" s="36"/>
      <c r="D1234" s="36"/>
      <c r="E1234" s="36"/>
    </row>
    <row r="1235" ht="14.25" customHeight="1">
      <c r="A1235" s="36"/>
      <c r="B1235" s="31"/>
      <c r="C1235" s="36"/>
      <c r="D1235" s="36"/>
      <c r="E1235" s="36"/>
    </row>
    <row r="1236" ht="14.25" customHeight="1">
      <c r="A1236" s="36"/>
      <c r="B1236" s="31"/>
      <c r="C1236" s="36"/>
      <c r="D1236" s="36"/>
      <c r="E1236" s="36"/>
    </row>
    <row r="1237" ht="14.25" customHeight="1">
      <c r="A1237" s="36"/>
      <c r="B1237" s="31"/>
      <c r="C1237" s="36"/>
      <c r="D1237" s="36"/>
      <c r="E1237" s="36"/>
    </row>
    <row r="1238" ht="14.25" customHeight="1">
      <c r="A1238" s="36"/>
      <c r="B1238" s="31"/>
      <c r="C1238" s="36"/>
      <c r="D1238" s="36"/>
      <c r="E1238" s="36"/>
    </row>
    <row r="1239" ht="14.25" customHeight="1">
      <c r="A1239" s="36"/>
      <c r="B1239" s="31"/>
      <c r="C1239" s="36"/>
      <c r="D1239" s="36"/>
      <c r="E1239" s="36"/>
    </row>
    <row r="1240" ht="14.25" customHeight="1">
      <c r="A1240" s="36"/>
      <c r="B1240" s="31"/>
      <c r="C1240" s="36"/>
      <c r="D1240" s="36"/>
      <c r="E1240" s="36"/>
    </row>
    <row r="1241" ht="14.25" customHeight="1">
      <c r="A1241" s="36"/>
      <c r="B1241" s="31"/>
      <c r="C1241" s="36"/>
      <c r="D1241" s="36"/>
      <c r="E1241" s="36"/>
    </row>
    <row r="1242" ht="14.25" customHeight="1">
      <c r="A1242" s="36"/>
      <c r="B1242" s="31"/>
      <c r="C1242" s="36"/>
      <c r="D1242" s="36"/>
      <c r="E1242" s="36"/>
    </row>
    <row r="1243" ht="14.25" customHeight="1">
      <c r="A1243" s="36"/>
      <c r="B1243" s="31"/>
      <c r="C1243" s="36"/>
      <c r="D1243" s="36"/>
      <c r="E1243" s="36"/>
    </row>
    <row r="1244" ht="14.25" customHeight="1">
      <c r="A1244" s="36"/>
      <c r="B1244" s="31"/>
      <c r="C1244" s="36"/>
      <c r="D1244" s="36"/>
      <c r="E1244" s="36"/>
    </row>
    <row r="1245" ht="14.25" customHeight="1">
      <c r="A1245" s="36"/>
      <c r="B1245" s="31"/>
      <c r="C1245" s="36"/>
      <c r="D1245" s="36"/>
      <c r="E1245" s="36"/>
    </row>
    <row r="1246" ht="14.25" customHeight="1">
      <c r="A1246" s="36"/>
      <c r="B1246" s="31"/>
      <c r="C1246" s="36"/>
      <c r="D1246" s="36"/>
      <c r="E1246" s="36"/>
    </row>
    <row r="1247" ht="14.25" customHeight="1">
      <c r="A1247" s="36"/>
      <c r="B1247" s="31"/>
      <c r="C1247" s="36"/>
      <c r="D1247" s="36"/>
      <c r="E1247" s="36"/>
    </row>
    <row r="1248" ht="14.25" customHeight="1">
      <c r="A1248" s="36"/>
      <c r="B1248" s="31"/>
      <c r="C1248" s="36"/>
      <c r="D1248" s="36"/>
      <c r="E1248" s="36"/>
    </row>
    <row r="1249" ht="14.25" customHeight="1">
      <c r="A1249" s="36"/>
      <c r="B1249" s="31"/>
      <c r="C1249" s="36"/>
      <c r="D1249" s="36"/>
      <c r="E1249" s="36"/>
    </row>
    <row r="1250" ht="14.25" customHeight="1">
      <c r="A1250" s="36"/>
      <c r="B1250" s="31"/>
      <c r="C1250" s="36"/>
      <c r="D1250" s="36"/>
      <c r="E1250" s="36"/>
    </row>
    <row r="1251" ht="14.25" customHeight="1">
      <c r="A1251" s="36"/>
      <c r="B1251" s="31"/>
      <c r="C1251" s="36"/>
      <c r="D1251" s="36"/>
      <c r="E1251" s="36"/>
    </row>
    <row r="1252" ht="14.25" customHeight="1">
      <c r="A1252" s="36"/>
      <c r="B1252" s="31"/>
      <c r="C1252" s="36"/>
      <c r="D1252" s="36"/>
      <c r="E1252" s="36"/>
    </row>
    <row r="1253" ht="14.25" customHeight="1">
      <c r="A1253" s="36"/>
      <c r="B1253" s="31"/>
      <c r="C1253" s="36"/>
      <c r="D1253" s="36"/>
      <c r="E1253" s="36"/>
    </row>
    <row r="1254" ht="14.25" customHeight="1">
      <c r="A1254" s="36"/>
      <c r="B1254" s="31"/>
      <c r="C1254" s="36"/>
      <c r="D1254" s="36"/>
      <c r="E1254" s="36"/>
    </row>
    <row r="1255" ht="14.25" customHeight="1">
      <c r="A1255" s="36"/>
      <c r="B1255" s="31"/>
      <c r="C1255" s="36"/>
      <c r="D1255" s="36"/>
      <c r="E1255" s="36"/>
    </row>
    <row r="1256" ht="14.25" customHeight="1">
      <c r="A1256" s="36"/>
      <c r="B1256" s="31"/>
      <c r="C1256" s="36"/>
      <c r="D1256" s="36"/>
      <c r="E1256" s="36"/>
    </row>
    <row r="1257" ht="14.25" customHeight="1">
      <c r="A1257" s="36"/>
      <c r="B1257" s="31"/>
      <c r="C1257" s="36"/>
      <c r="D1257" s="36"/>
      <c r="E1257" s="36"/>
    </row>
    <row r="1258" ht="14.25" customHeight="1">
      <c r="A1258" s="36"/>
      <c r="B1258" s="31"/>
      <c r="C1258" s="36"/>
      <c r="D1258" s="36"/>
      <c r="E1258" s="36"/>
    </row>
    <row r="1259" ht="14.25" customHeight="1">
      <c r="A1259" s="36"/>
      <c r="B1259" s="31"/>
      <c r="C1259" s="36"/>
      <c r="D1259" s="36"/>
      <c r="E1259" s="36"/>
    </row>
    <row r="1260" ht="14.25" customHeight="1">
      <c r="A1260" s="36"/>
      <c r="B1260" s="31"/>
      <c r="C1260" s="36"/>
      <c r="D1260" s="36"/>
      <c r="E1260" s="36"/>
    </row>
    <row r="1261" ht="14.25" customHeight="1">
      <c r="A1261" s="36"/>
      <c r="B1261" s="31"/>
      <c r="C1261" s="36"/>
      <c r="D1261" s="36"/>
      <c r="E1261" s="36"/>
    </row>
    <row r="1262" ht="14.25" customHeight="1">
      <c r="A1262" s="36"/>
      <c r="B1262" s="31"/>
      <c r="C1262" s="36"/>
      <c r="D1262" s="36"/>
      <c r="E1262" s="36"/>
    </row>
    <row r="1263" ht="14.25" customHeight="1">
      <c r="A1263" s="36"/>
      <c r="B1263" s="31"/>
      <c r="C1263" s="36"/>
      <c r="D1263" s="36"/>
      <c r="E1263" s="36"/>
    </row>
    <row r="1264" ht="14.25" customHeight="1">
      <c r="A1264" s="36"/>
      <c r="B1264" s="31"/>
      <c r="C1264" s="36"/>
      <c r="D1264" s="36"/>
      <c r="E1264" s="36"/>
    </row>
    <row r="1265" ht="14.25" customHeight="1">
      <c r="A1265" s="36"/>
      <c r="B1265" s="31"/>
      <c r="C1265" s="36"/>
      <c r="D1265" s="36"/>
      <c r="E1265" s="36"/>
    </row>
    <row r="1266" ht="14.25" customHeight="1">
      <c r="A1266" s="36"/>
      <c r="B1266" s="31"/>
      <c r="C1266" s="36"/>
      <c r="D1266" s="36"/>
      <c r="E1266" s="36"/>
    </row>
    <row r="1267" ht="14.25" customHeight="1">
      <c r="A1267" s="36"/>
      <c r="B1267" s="31"/>
      <c r="C1267" s="36"/>
      <c r="D1267" s="36"/>
      <c r="E1267" s="36"/>
    </row>
    <row r="1268" ht="14.25" customHeight="1">
      <c r="A1268" s="36"/>
      <c r="B1268" s="31"/>
      <c r="C1268" s="36"/>
      <c r="D1268" s="36"/>
      <c r="E1268" s="36"/>
    </row>
    <row r="1269" ht="14.25" customHeight="1">
      <c r="A1269" s="36"/>
      <c r="B1269" s="31"/>
      <c r="C1269" s="36"/>
      <c r="D1269" s="36"/>
      <c r="E1269" s="36"/>
    </row>
    <row r="1270" ht="14.25" customHeight="1">
      <c r="A1270" s="36"/>
      <c r="B1270" s="31"/>
      <c r="C1270" s="36"/>
      <c r="D1270" s="36"/>
      <c r="E1270" s="36"/>
    </row>
    <row r="1271" ht="14.25" customHeight="1">
      <c r="A1271" s="36"/>
      <c r="B1271" s="31"/>
      <c r="C1271" s="36"/>
      <c r="D1271" s="36"/>
      <c r="E1271" s="36"/>
    </row>
    <row r="1272" ht="14.25" customHeight="1">
      <c r="A1272" s="36"/>
      <c r="B1272" s="31"/>
      <c r="C1272" s="36"/>
      <c r="D1272" s="36"/>
      <c r="E1272" s="36"/>
    </row>
    <row r="1273" ht="14.25" customHeight="1">
      <c r="A1273" s="36"/>
      <c r="B1273" s="31"/>
      <c r="C1273" s="36"/>
      <c r="D1273" s="36"/>
      <c r="E1273" s="36"/>
    </row>
    <row r="1274" ht="14.25" customHeight="1">
      <c r="A1274" s="36"/>
      <c r="B1274" s="31"/>
      <c r="C1274" s="36"/>
      <c r="D1274" s="36"/>
      <c r="E1274" s="36"/>
    </row>
    <row r="1275" ht="14.25" customHeight="1">
      <c r="A1275" s="36"/>
      <c r="B1275" s="31"/>
      <c r="C1275" s="36"/>
      <c r="D1275" s="36"/>
      <c r="E1275" s="36"/>
    </row>
    <row r="1276" ht="14.25" customHeight="1">
      <c r="A1276" s="36"/>
      <c r="B1276" s="31"/>
      <c r="C1276" s="36"/>
      <c r="D1276" s="36"/>
      <c r="E1276" s="36"/>
    </row>
    <row r="1277" ht="14.25" customHeight="1">
      <c r="A1277" s="36"/>
      <c r="B1277" s="31"/>
      <c r="C1277" s="36"/>
      <c r="D1277" s="36"/>
      <c r="E1277" s="36"/>
    </row>
    <row r="1278" ht="14.25" customHeight="1">
      <c r="A1278" s="36"/>
      <c r="B1278" s="31"/>
      <c r="C1278" s="36"/>
      <c r="D1278" s="36"/>
      <c r="E1278" s="36"/>
    </row>
    <row r="1279" ht="14.25" customHeight="1">
      <c r="A1279" s="36"/>
      <c r="B1279" s="31"/>
      <c r="C1279" s="36"/>
      <c r="D1279" s="36"/>
      <c r="E1279" s="36"/>
    </row>
    <row r="1280" ht="14.25" customHeight="1">
      <c r="A1280" s="36"/>
      <c r="B1280" s="31"/>
      <c r="C1280" s="36"/>
      <c r="D1280" s="36"/>
      <c r="E1280" s="36"/>
    </row>
    <row r="1281" ht="14.25" customHeight="1">
      <c r="A1281" s="36"/>
      <c r="B1281" s="31"/>
      <c r="C1281" s="36"/>
      <c r="D1281" s="36"/>
      <c r="E1281" s="36"/>
    </row>
    <row r="1282" ht="14.25" customHeight="1">
      <c r="A1282" s="36"/>
      <c r="B1282" s="31"/>
      <c r="C1282" s="36"/>
      <c r="D1282" s="36"/>
      <c r="E1282" s="36"/>
    </row>
    <row r="1283" ht="14.25" customHeight="1">
      <c r="A1283" s="36"/>
      <c r="B1283" s="31"/>
      <c r="C1283" s="36"/>
      <c r="D1283" s="36"/>
      <c r="E1283" s="36"/>
    </row>
    <row r="1284" ht="14.25" customHeight="1">
      <c r="A1284" s="36"/>
      <c r="B1284" s="31"/>
      <c r="C1284" s="36"/>
      <c r="D1284" s="36"/>
      <c r="E1284" s="36"/>
    </row>
    <row r="1285" ht="14.25" customHeight="1">
      <c r="A1285" s="36"/>
      <c r="B1285" s="31"/>
      <c r="C1285" s="36"/>
      <c r="D1285" s="36"/>
      <c r="E1285" s="36"/>
    </row>
    <row r="1286" ht="14.25" customHeight="1">
      <c r="A1286" s="36"/>
      <c r="B1286" s="31"/>
      <c r="C1286" s="36"/>
      <c r="D1286" s="36"/>
      <c r="E1286" s="36"/>
    </row>
    <row r="1287" ht="14.25" customHeight="1">
      <c r="A1287" s="36"/>
      <c r="B1287" s="31"/>
      <c r="C1287" s="36"/>
      <c r="D1287" s="36"/>
      <c r="E1287" s="36"/>
    </row>
    <row r="1288" ht="14.25" customHeight="1">
      <c r="A1288" s="36"/>
      <c r="B1288" s="31"/>
      <c r="C1288" s="36"/>
      <c r="D1288" s="36"/>
      <c r="E1288" s="36"/>
    </row>
    <row r="1289" ht="14.25" customHeight="1">
      <c r="A1289" s="36"/>
      <c r="B1289" s="31"/>
      <c r="C1289" s="36"/>
      <c r="D1289" s="36"/>
      <c r="E1289" s="36"/>
    </row>
    <row r="1290" ht="14.25" customHeight="1">
      <c r="A1290" s="36"/>
      <c r="B1290" s="31"/>
      <c r="C1290" s="36"/>
      <c r="D1290" s="36"/>
      <c r="E1290" s="36"/>
    </row>
    <row r="1291" ht="14.25" customHeight="1">
      <c r="A1291" s="36"/>
      <c r="B1291" s="31"/>
      <c r="C1291" s="36"/>
      <c r="D1291" s="36"/>
      <c r="E1291" s="36"/>
    </row>
    <row r="1292" ht="14.25" customHeight="1">
      <c r="A1292" s="36"/>
      <c r="B1292" s="31"/>
      <c r="C1292" s="36"/>
      <c r="D1292" s="36"/>
      <c r="E1292" s="36"/>
    </row>
    <row r="1293" ht="14.25" customHeight="1">
      <c r="A1293" s="36"/>
      <c r="B1293" s="31"/>
      <c r="C1293" s="36"/>
      <c r="D1293" s="36"/>
      <c r="E1293" s="36"/>
    </row>
    <row r="1294" ht="14.25" customHeight="1">
      <c r="A1294" s="36"/>
      <c r="B1294" s="31"/>
      <c r="C1294" s="36"/>
      <c r="D1294" s="36"/>
      <c r="E1294" s="36"/>
    </row>
    <row r="1295" ht="14.25" customHeight="1">
      <c r="A1295" s="36"/>
      <c r="B1295" s="31"/>
      <c r="C1295" s="36"/>
      <c r="D1295" s="36"/>
      <c r="E1295" s="36"/>
    </row>
    <row r="1296" ht="14.25" customHeight="1">
      <c r="A1296" s="36"/>
      <c r="B1296" s="31"/>
      <c r="C1296" s="36"/>
      <c r="D1296" s="36"/>
      <c r="E1296" s="36"/>
    </row>
    <row r="1297" ht="14.25" customHeight="1">
      <c r="A1297" s="36"/>
      <c r="B1297" s="31"/>
      <c r="C1297" s="36"/>
      <c r="D1297" s="36"/>
      <c r="E1297" s="36"/>
    </row>
    <row r="1298" ht="14.25" customHeight="1">
      <c r="A1298" s="36"/>
      <c r="B1298" s="31"/>
      <c r="C1298" s="36"/>
      <c r="D1298" s="36"/>
      <c r="E1298" s="36"/>
    </row>
    <row r="1299" ht="14.25" customHeight="1">
      <c r="A1299" s="36"/>
      <c r="B1299" s="31"/>
      <c r="C1299" s="36"/>
      <c r="D1299" s="36"/>
      <c r="E1299" s="36"/>
    </row>
    <row r="1300" ht="14.25" customHeight="1">
      <c r="A1300" s="36"/>
      <c r="B1300" s="31"/>
      <c r="C1300" s="36"/>
      <c r="D1300" s="36"/>
      <c r="E1300" s="36"/>
    </row>
    <row r="1301" ht="14.25" customHeight="1">
      <c r="A1301" s="36"/>
      <c r="B1301" s="31"/>
      <c r="C1301" s="36"/>
      <c r="D1301" s="36"/>
      <c r="E1301" s="36"/>
    </row>
    <row r="1302" ht="14.25" customHeight="1">
      <c r="A1302" s="36"/>
      <c r="B1302" s="31"/>
      <c r="C1302" s="36"/>
      <c r="D1302" s="36"/>
      <c r="E1302" s="36"/>
    </row>
    <row r="1303" ht="14.25" customHeight="1">
      <c r="A1303" s="36"/>
      <c r="B1303" s="31"/>
      <c r="C1303" s="36"/>
      <c r="D1303" s="36"/>
      <c r="E1303" s="36"/>
    </row>
    <row r="1304" ht="14.25" customHeight="1">
      <c r="A1304" s="36"/>
      <c r="B1304" s="31"/>
      <c r="C1304" s="36"/>
      <c r="D1304" s="36"/>
      <c r="E1304" s="36"/>
    </row>
    <row r="1305" ht="14.25" customHeight="1">
      <c r="A1305" s="36"/>
      <c r="B1305" s="31"/>
      <c r="C1305" s="36"/>
      <c r="D1305" s="36"/>
      <c r="E1305" s="36"/>
    </row>
    <row r="1306" ht="14.25" customHeight="1">
      <c r="A1306" s="36"/>
      <c r="B1306" s="31"/>
      <c r="C1306" s="36"/>
      <c r="D1306" s="36"/>
      <c r="E1306" s="36"/>
    </row>
    <row r="1307" ht="14.25" customHeight="1">
      <c r="A1307" s="36"/>
      <c r="B1307" s="31"/>
      <c r="C1307" s="36"/>
      <c r="D1307" s="36"/>
      <c r="E1307" s="36"/>
    </row>
    <row r="1308" ht="14.25" customHeight="1">
      <c r="A1308" s="36"/>
      <c r="B1308" s="31"/>
      <c r="C1308" s="36"/>
      <c r="D1308" s="36"/>
      <c r="E1308" s="36"/>
    </row>
    <row r="1309" ht="14.25" customHeight="1">
      <c r="A1309" s="36"/>
      <c r="B1309" s="31"/>
      <c r="C1309" s="36"/>
      <c r="D1309" s="36"/>
      <c r="E1309" s="36"/>
    </row>
    <row r="1310" ht="14.25" customHeight="1">
      <c r="A1310" s="36"/>
      <c r="B1310" s="31"/>
      <c r="C1310" s="36"/>
      <c r="D1310" s="36"/>
      <c r="E1310" s="36"/>
    </row>
    <row r="1311" ht="14.25" customHeight="1">
      <c r="A1311" s="36"/>
      <c r="B1311" s="31"/>
      <c r="C1311" s="36"/>
      <c r="D1311" s="36"/>
      <c r="E1311" s="36"/>
    </row>
    <row r="1312" ht="14.25" customHeight="1">
      <c r="A1312" s="36"/>
      <c r="B1312" s="31"/>
      <c r="C1312" s="36"/>
      <c r="D1312" s="36"/>
      <c r="E1312" s="36"/>
    </row>
    <row r="1313" ht="14.25" customHeight="1">
      <c r="A1313" s="36"/>
      <c r="B1313" s="31"/>
      <c r="C1313" s="36"/>
      <c r="D1313" s="36"/>
      <c r="E1313" s="36"/>
    </row>
    <row r="1314" ht="14.25" customHeight="1">
      <c r="A1314" s="36"/>
      <c r="B1314" s="31"/>
      <c r="C1314" s="36"/>
      <c r="D1314" s="36"/>
      <c r="E1314" s="36"/>
    </row>
    <row r="1315" ht="14.25" customHeight="1">
      <c r="A1315" s="36"/>
      <c r="B1315" s="31"/>
      <c r="C1315" s="36"/>
      <c r="D1315" s="36"/>
      <c r="E1315" s="36"/>
    </row>
    <row r="1316" ht="14.25" customHeight="1">
      <c r="A1316" s="36"/>
      <c r="B1316" s="31"/>
      <c r="C1316" s="36"/>
      <c r="D1316" s="36"/>
      <c r="E1316" s="36"/>
    </row>
    <row r="1317" ht="14.25" customHeight="1">
      <c r="A1317" s="36"/>
      <c r="B1317" s="31"/>
      <c r="C1317" s="36"/>
      <c r="D1317" s="36"/>
      <c r="E1317" s="36"/>
    </row>
    <row r="1318" ht="14.25" customHeight="1">
      <c r="A1318" s="36"/>
      <c r="B1318" s="31"/>
      <c r="C1318" s="36"/>
      <c r="D1318" s="36"/>
      <c r="E1318" s="36"/>
    </row>
    <row r="1319" ht="14.25" customHeight="1">
      <c r="A1319" s="36"/>
      <c r="B1319" s="31"/>
      <c r="C1319" s="36"/>
      <c r="D1319" s="36"/>
      <c r="E1319" s="36"/>
    </row>
    <row r="1320" ht="14.25" customHeight="1">
      <c r="A1320" s="36"/>
      <c r="B1320" s="31"/>
      <c r="C1320" s="36"/>
      <c r="D1320" s="36"/>
      <c r="E1320" s="36"/>
    </row>
    <row r="1321" ht="14.25" customHeight="1">
      <c r="A1321" s="36"/>
      <c r="B1321" s="31"/>
      <c r="C1321" s="36"/>
      <c r="D1321" s="36"/>
      <c r="E1321" s="36"/>
    </row>
    <row r="1322" ht="14.25" customHeight="1">
      <c r="A1322" s="36"/>
      <c r="B1322" s="31"/>
      <c r="C1322" s="36"/>
      <c r="D1322" s="36"/>
      <c r="E1322" s="36"/>
    </row>
    <row r="1323" ht="14.25" customHeight="1">
      <c r="A1323" s="36"/>
      <c r="B1323" s="31"/>
      <c r="C1323" s="36"/>
      <c r="D1323" s="36"/>
      <c r="E1323" s="36"/>
    </row>
    <row r="1324" ht="14.25" customHeight="1">
      <c r="A1324" s="36"/>
      <c r="B1324" s="31"/>
      <c r="C1324" s="36"/>
      <c r="D1324" s="36"/>
      <c r="E1324" s="36"/>
    </row>
    <row r="1325" ht="14.25" customHeight="1">
      <c r="A1325" s="36"/>
      <c r="B1325" s="31"/>
      <c r="C1325" s="36"/>
      <c r="D1325" s="36"/>
      <c r="E1325" s="36"/>
    </row>
    <row r="1326" ht="14.25" customHeight="1">
      <c r="A1326" s="36"/>
      <c r="B1326" s="31"/>
      <c r="C1326" s="36"/>
      <c r="D1326" s="36"/>
      <c r="E1326" s="36"/>
    </row>
    <row r="1327" ht="14.25" customHeight="1">
      <c r="A1327" s="36"/>
      <c r="B1327" s="31"/>
      <c r="C1327" s="36"/>
      <c r="D1327" s="36"/>
      <c r="E1327" s="36"/>
    </row>
    <row r="1328" ht="14.25" customHeight="1">
      <c r="A1328" s="36"/>
      <c r="B1328" s="31"/>
      <c r="C1328" s="36"/>
      <c r="D1328" s="36"/>
      <c r="E1328" s="36"/>
    </row>
    <row r="1329" ht="14.25" customHeight="1">
      <c r="A1329" s="36"/>
      <c r="B1329" s="31"/>
      <c r="C1329" s="36"/>
      <c r="D1329" s="36"/>
      <c r="E1329" s="36"/>
    </row>
    <row r="1330" ht="14.25" customHeight="1">
      <c r="A1330" s="36"/>
      <c r="B1330" s="31"/>
      <c r="C1330" s="36"/>
      <c r="D1330" s="36"/>
      <c r="E1330" s="36"/>
    </row>
    <row r="1331" ht="14.25" customHeight="1">
      <c r="A1331" s="36"/>
      <c r="B1331" s="31"/>
      <c r="C1331" s="36"/>
      <c r="D1331" s="36"/>
      <c r="E1331" s="36"/>
    </row>
    <row r="1332" ht="14.25" customHeight="1">
      <c r="A1332" s="36"/>
      <c r="B1332" s="31"/>
      <c r="C1332" s="36"/>
      <c r="D1332" s="36"/>
      <c r="E1332" s="36"/>
    </row>
    <row r="1333" ht="14.25" customHeight="1">
      <c r="A1333" s="36"/>
      <c r="B1333" s="31"/>
      <c r="C1333" s="36"/>
      <c r="D1333" s="36"/>
      <c r="E1333" s="36"/>
    </row>
    <row r="1334" ht="14.25" customHeight="1">
      <c r="A1334" s="36"/>
      <c r="B1334" s="31"/>
      <c r="C1334" s="36"/>
      <c r="D1334" s="36"/>
      <c r="E1334" s="36"/>
    </row>
    <row r="1335" ht="14.25" customHeight="1">
      <c r="A1335" s="36"/>
      <c r="B1335" s="31"/>
      <c r="C1335" s="36"/>
      <c r="D1335" s="36"/>
      <c r="E1335" s="36"/>
    </row>
    <row r="1336" ht="14.25" customHeight="1">
      <c r="A1336" s="36"/>
      <c r="B1336" s="31"/>
      <c r="C1336" s="36"/>
      <c r="D1336" s="36"/>
      <c r="E1336" s="36"/>
    </row>
    <row r="1337" ht="14.25" customHeight="1">
      <c r="A1337" s="36"/>
      <c r="B1337" s="31"/>
      <c r="C1337" s="36"/>
      <c r="D1337" s="36"/>
      <c r="E1337" s="36"/>
    </row>
    <row r="1338" ht="14.25" customHeight="1">
      <c r="A1338" s="36"/>
      <c r="B1338" s="31"/>
      <c r="C1338" s="36"/>
      <c r="D1338" s="36"/>
      <c r="E1338" s="36"/>
    </row>
    <row r="1339" ht="14.25" customHeight="1">
      <c r="A1339" s="36"/>
      <c r="B1339" s="31"/>
      <c r="C1339" s="36"/>
      <c r="D1339" s="36"/>
      <c r="E1339" s="36"/>
    </row>
    <row r="1340" ht="14.25" customHeight="1">
      <c r="A1340" s="36"/>
      <c r="B1340" s="31"/>
      <c r="C1340" s="36"/>
      <c r="D1340" s="36"/>
      <c r="E1340" s="36"/>
    </row>
    <row r="1341" ht="14.25" customHeight="1">
      <c r="A1341" s="36"/>
      <c r="B1341" s="31"/>
      <c r="C1341" s="36"/>
      <c r="D1341" s="36"/>
      <c r="E1341" s="36"/>
    </row>
    <row r="1342" ht="14.25" customHeight="1">
      <c r="A1342" s="36"/>
      <c r="B1342" s="31"/>
      <c r="C1342" s="36"/>
      <c r="D1342" s="36"/>
      <c r="E1342" s="36"/>
    </row>
    <row r="1343" ht="14.25" customHeight="1">
      <c r="A1343" s="36"/>
      <c r="B1343" s="31"/>
      <c r="C1343" s="36"/>
      <c r="D1343" s="36"/>
      <c r="E1343" s="36"/>
    </row>
    <row r="1344" ht="14.25" customHeight="1">
      <c r="A1344" s="36"/>
      <c r="B1344" s="31"/>
      <c r="C1344" s="36"/>
      <c r="D1344" s="36"/>
      <c r="E1344" s="36"/>
    </row>
    <row r="1345" ht="14.25" customHeight="1">
      <c r="A1345" s="36"/>
      <c r="B1345" s="31"/>
      <c r="C1345" s="36"/>
      <c r="D1345" s="36"/>
      <c r="E1345" s="36"/>
    </row>
    <row r="1346" ht="14.25" customHeight="1">
      <c r="A1346" s="36"/>
      <c r="B1346" s="31"/>
      <c r="C1346" s="36"/>
      <c r="D1346" s="36"/>
      <c r="E1346" s="36"/>
    </row>
    <row r="1347" ht="14.25" customHeight="1">
      <c r="A1347" s="36"/>
      <c r="B1347" s="31"/>
      <c r="C1347" s="36"/>
      <c r="D1347" s="36"/>
      <c r="E1347" s="36"/>
    </row>
    <row r="1348" ht="14.25" customHeight="1">
      <c r="A1348" s="36"/>
      <c r="B1348" s="31"/>
      <c r="C1348" s="36"/>
      <c r="D1348" s="36"/>
      <c r="E1348" s="36"/>
    </row>
    <row r="1349" ht="14.25" customHeight="1">
      <c r="A1349" s="36"/>
      <c r="B1349" s="31"/>
      <c r="C1349" s="36"/>
      <c r="D1349" s="36"/>
      <c r="E1349" s="36"/>
    </row>
    <row r="1350" ht="14.25" customHeight="1">
      <c r="A1350" s="36"/>
      <c r="B1350" s="31"/>
      <c r="C1350" s="36"/>
      <c r="D1350" s="36"/>
      <c r="E1350" s="36"/>
    </row>
    <row r="1351" ht="14.25" customHeight="1">
      <c r="A1351" s="36"/>
      <c r="B1351" s="31"/>
      <c r="C1351" s="36"/>
      <c r="D1351" s="36"/>
      <c r="E1351" s="36"/>
    </row>
    <row r="1352" ht="14.25" customHeight="1">
      <c r="A1352" s="36"/>
      <c r="B1352" s="31"/>
      <c r="C1352" s="36"/>
      <c r="D1352" s="36"/>
      <c r="E1352" s="36"/>
    </row>
    <row r="1353" ht="14.25" customHeight="1">
      <c r="A1353" s="36"/>
      <c r="B1353" s="31"/>
      <c r="C1353" s="36"/>
      <c r="D1353" s="36"/>
      <c r="E1353" s="36"/>
    </row>
    <row r="1354" ht="14.25" customHeight="1">
      <c r="A1354" s="36"/>
      <c r="B1354" s="31"/>
      <c r="C1354" s="36"/>
      <c r="D1354" s="36"/>
      <c r="E1354" s="36"/>
    </row>
    <row r="1355" ht="14.25" customHeight="1">
      <c r="A1355" s="36"/>
      <c r="B1355" s="31"/>
      <c r="C1355" s="36"/>
      <c r="D1355" s="36"/>
      <c r="E1355" s="36"/>
    </row>
    <row r="1356" ht="14.25" customHeight="1">
      <c r="A1356" s="36"/>
      <c r="B1356" s="31"/>
      <c r="C1356" s="36"/>
      <c r="D1356" s="36"/>
      <c r="E1356" s="36"/>
    </row>
    <row r="1357" ht="14.25" customHeight="1">
      <c r="A1357" s="36"/>
      <c r="B1357" s="31"/>
      <c r="C1357" s="36"/>
      <c r="D1357" s="36"/>
      <c r="E1357" s="36"/>
    </row>
    <row r="1358" ht="14.25" customHeight="1">
      <c r="A1358" s="36"/>
      <c r="B1358" s="31"/>
      <c r="C1358" s="36"/>
      <c r="D1358" s="36"/>
      <c r="E1358" s="36"/>
    </row>
    <row r="1359" ht="14.25" customHeight="1">
      <c r="A1359" s="36"/>
      <c r="B1359" s="31"/>
      <c r="C1359" s="36"/>
      <c r="D1359" s="36"/>
      <c r="E1359" s="36"/>
    </row>
    <row r="1360" ht="14.25" customHeight="1">
      <c r="A1360" s="36"/>
      <c r="B1360" s="31"/>
      <c r="C1360" s="36"/>
      <c r="D1360" s="36"/>
      <c r="E1360" s="36"/>
    </row>
    <row r="1361" ht="14.25" customHeight="1">
      <c r="A1361" s="36"/>
      <c r="B1361" s="31"/>
      <c r="C1361" s="36"/>
      <c r="D1361" s="36"/>
      <c r="E1361" s="36"/>
    </row>
    <row r="1362" ht="14.25" customHeight="1">
      <c r="A1362" s="36"/>
      <c r="B1362" s="31"/>
      <c r="C1362" s="36"/>
      <c r="D1362" s="36"/>
      <c r="E1362" s="36"/>
    </row>
    <row r="1363" ht="14.25" customHeight="1">
      <c r="A1363" s="36"/>
      <c r="B1363" s="31"/>
      <c r="C1363" s="36"/>
      <c r="D1363" s="36"/>
      <c r="E1363" s="36"/>
    </row>
    <row r="1364" ht="14.25" customHeight="1">
      <c r="A1364" s="36"/>
      <c r="B1364" s="31"/>
      <c r="C1364" s="36"/>
      <c r="D1364" s="36"/>
      <c r="E1364" s="36"/>
    </row>
    <row r="1365" ht="14.25" customHeight="1">
      <c r="A1365" s="36"/>
      <c r="B1365" s="31"/>
      <c r="C1365" s="36"/>
      <c r="D1365" s="36"/>
      <c r="E1365" s="36"/>
    </row>
    <row r="1366" ht="14.25" customHeight="1">
      <c r="A1366" s="36"/>
      <c r="B1366" s="31"/>
      <c r="C1366" s="36"/>
      <c r="D1366" s="36"/>
      <c r="E1366" s="36"/>
    </row>
    <row r="1367" ht="14.25" customHeight="1">
      <c r="A1367" s="36"/>
      <c r="B1367" s="31"/>
      <c r="C1367" s="36"/>
      <c r="D1367" s="36"/>
      <c r="E1367" s="36"/>
    </row>
    <row r="1368" ht="14.25" customHeight="1">
      <c r="A1368" s="36"/>
      <c r="B1368" s="31"/>
      <c r="C1368" s="36"/>
      <c r="D1368" s="36"/>
      <c r="E1368" s="36"/>
    </row>
    <row r="1369" ht="14.25" customHeight="1">
      <c r="A1369" s="36"/>
      <c r="B1369" s="31"/>
      <c r="C1369" s="36"/>
      <c r="D1369" s="36"/>
      <c r="E1369" s="36"/>
    </row>
    <row r="1370" ht="14.25" customHeight="1">
      <c r="A1370" s="36"/>
      <c r="B1370" s="31"/>
      <c r="C1370" s="36"/>
      <c r="D1370" s="36"/>
      <c r="E1370" s="36"/>
    </row>
    <row r="1371" ht="14.25" customHeight="1">
      <c r="A1371" s="36"/>
      <c r="B1371" s="31"/>
      <c r="C1371" s="36"/>
      <c r="D1371" s="36"/>
      <c r="E1371" s="36"/>
    </row>
    <row r="1372" ht="14.25" customHeight="1">
      <c r="A1372" s="36"/>
      <c r="B1372" s="31"/>
      <c r="C1372" s="36"/>
      <c r="D1372" s="36"/>
      <c r="E1372" s="36"/>
    </row>
    <row r="1373" ht="14.25" customHeight="1">
      <c r="A1373" s="36"/>
      <c r="B1373" s="31"/>
      <c r="C1373" s="36"/>
      <c r="D1373" s="36"/>
      <c r="E1373" s="36"/>
    </row>
    <row r="1374" ht="14.25" customHeight="1">
      <c r="A1374" s="36"/>
      <c r="B1374" s="31"/>
      <c r="C1374" s="36"/>
      <c r="D1374" s="36"/>
      <c r="E1374" s="36"/>
    </row>
    <row r="1375" ht="14.25" customHeight="1">
      <c r="A1375" s="36"/>
      <c r="B1375" s="31"/>
      <c r="C1375" s="36"/>
      <c r="D1375" s="36"/>
      <c r="E1375" s="36"/>
    </row>
    <row r="1376" ht="14.25" customHeight="1">
      <c r="A1376" s="36"/>
      <c r="B1376" s="31"/>
      <c r="C1376" s="36"/>
      <c r="D1376" s="36"/>
      <c r="E1376" s="36"/>
    </row>
    <row r="1377" ht="14.25" customHeight="1">
      <c r="A1377" s="36"/>
      <c r="B1377" s="31"/>
      <c r="C1377" s="36"/>
      <c r="D1377" s="36"/>
      <c r="E1377" s="36"/>
    </row>
    <row r="1378" ht="14.25" customHeight="1">
      <c r="A1378" s="36"/>
      <c r="B1378" s="31"/>
      <c r="C1378" s="36"/>
      <c r="D1378" s="36"/>
      <c r="E1378" s="36"/>
    </row>
    <row r="1379" ht="14.25" customHeight="1">
      <c r="A1379" s="36"/>
      <c r="B1379" s="31"/>
      <c r="C1379" s="36"/>
      <c r="D1379" s="36"/>
      <c r="E1379" s="36"/>
    </row>
    <row r="1380" ht="14.25" customHeight="1">
      <c r="A1380" s="36"/>
      <c r="B1380" s="31"/>
      <c r="C1380" s="36"/>
      <c r="D1380" s="36"/>
      <c r="E1380" s="36"/>
    </row>
    <row r="1381" ht="14.25" customHeight="1">
      <c r="A1381" s="36"/>
      <c r="B1381" s="31"/>
      <c r="C1381" s="36"/>
      <c r="D1381" s="36"/>
      <c r="E1381" s="36"/>
    </row>
    <row r="1382" ht="14.25" customHeight="1">
      <c r="A1382" s="36"/>
      <c r="B1382" s="31"/>
      <c r="C1382" s="36"/>
      <c r="D1382" s="36"/>
      <c r="E1382" s="36"/>
    </row>
    <row r="1383" ht="14.25" customHeight="1">
      <c r="A1383" s="36"/>
      <c r="B1383" s="31"/>
      <c r="C1383" s="36"/>
      <c r="D1383" s="36"/>
      <c r="E1383" s="36"/>
    </row>
    <row r="1384" ht="14.25" customHeight="1">
      <c r="A1384" s="36"/>
      <c r="B1384" s="31"/>
      <c r="C1384" s="36"/>
      <c r="D1384" s="36"/>
      <c r="E1384" s="36"/>
    </row>
    <row r="1385" ht="14.25" customHeight="1">
      <c r="A1385" s="36"/>
      <c r="B1385" s="31"/>
      <c r="C1385" s="36"/>
      <c r="D1385" s="36"/>
      <c r="E1385" s="36"/>
    </row>
    <row r="1386" ht="14.25" customHeight="1">
      <c r="A1386" s="36"/>
      <c r="B1386" s="31"/>
      <c r="C1386" s="36"/>
      <c r="D1386" s="36"/>
      <c r="E1386" s="36"/>
    </row>
    <row r="1387" ht="14.25" customHeight="1">
      <c r="A1387" s="36"/>
      <c r="B1387" s="31"/>
      <c r="C1387" s="36"/>
      <c r="D1387" s="36"/>
      <c r="E1387" s="36"/>
    </row>
    <row r="1388" ht="14.25" customHeight="1">
      <c r="A1388" s="36"/>
      <c r="B1388" s="31"/>
      <c r="C1388" s="36"/>
      <c r="D1388" s="36"/>
      <c r="E1388" s="36"/>
    </row>
    <row r="1389" ht="14.25" customHeight="1">
      <c r="A1389" s="36"/>
      <c r="B1389" s="31"/>
      <c r="C1389" s="36"/>
      <c r="D1389" s="36"/>
      <c r="E1389" s="36"/>
    </row>
    <row r="1390" ht="14.25" customHeight="1">
      <c r="A1390" s="36"/>
      <c r="B1390" s="31"/>
      <c r="C1390" s="36"/>
      <c r="D1390" s="36"/>
      <c r="E1390" s="36"/>
    </row>
    <row r="1391" ht="14.25" customHeight="1">
      <c r="A1391" s="36"/>
      <c r="B1391" s="31"/>
      <c r="C1391" s="36"/>
      <c r="D1391" s="36"/>
      <c r="E1391" s="36"/>
    </row>
    <row r="1392" ht="14.25" customHeight="1">
      <c r="A1392" s="36"/>
      <c r="B1392" s="31"/>
      <c r="C1392" s="36"/>
      <c r="D1392" s="36"/>
      <c r="E1392" s="36"/>
    </row>
    <row r="1393" ht="14.25" customHeight="1">
      <c r="A1393" s="36"/>
      <c r="B1393" s="31"/>
      <c r="C1393" s="36"/>
      <c r="D1393" s="36"/>
      <c r="E1393" s="36"/>
    </row>
    <row r="1394" ht="14.25" customHeight="1">
      <c r="A1394" s="36"/>
      <c r="B1394" s="31"/>
      <c r="C1394" s="36"/>
      <c r="D1394" s="36"/>
      <c r="E1394" s="36"/>
    </row>
    <row r="1395" ht="14.25" customHeight="1">
      <c r="A1395" s="36"/>
      <c r="B1395" s="31"/>
      <c r="C1395" s="36"/>
      <c r="D1395" s="36"/>
      <c r="E1395" s="36"/>
    </row>
    <row r="1396" ht="14.25" customHeight="1">
      <c r="A1396" s="36"/>
      <c r="B1396" s="31"/>
      <c r="C1396" s="36"/>
      <c r="D1396" s="36"/>
      <c r="E1396" s="36"/>
    </row>
    <row r="1397" ht="14.25" customHeight="1">
      <c r="A1397" s="36"/>
      <c r="B1397" s="31"/>
      <c r="C1397" s="36"/>
      <c r="D1397" s="36"/>
      <c r="E1397" s="36"/>
    </row>
    <row r="1398" ht="14.25" customHeight="1">
      <c r="A1398" s="36"/>
      <c r="B1398" s="31"/>
      <c r="C1398" s="36"/>
      <c r="D1398" s="36"/>
      <c r="E1398" s="36"/>
    </row>
    <row r="1399" ht="14.25" customHeight="1">
      <c r="A1399" s="36"/>
      <c r="B1399" s="31"/>
      <c r="C1399" s="36"/>
      <c r="D1399" s="36"/>
      <c r="E1399" s="36"/>
    </row>
    <row r="1400" ht="14.25" customHeight="1">
      <c r="A1400" s="36"/>
      <c r="B1400" s="31"/>
      <c r="C1400" s="36"/>
      <c r="D1400" s="36"/>
      <c r="E1400" s="36"/>
    </row>
    <row r="1401" ht="14.25" customHeight="1">
      <c r="A1401" s="36"/>
      <c r="B1401" s="31"/>
      <c r="C1401" s="36"/>
      <c r="D1401" s="36"/>
      <c r="E1401" s="36"/>
    </row>
    <row r="1402" ht="14.25" customHeight="1">
      <c r="A1402" s="36"/>
      <c r="B1402" s="31"/>
      <c r="C1402" s="36"/>
      <c r="D1402" s="36"/>
      <c r="E1402" s="36"/>
    </row>
    <row r="1403" ht="14.25" customHeight="1">
      <c r="A1403" s="36"/>
      <c r="B1403" s="31"/>
      <c r="C1403" s="36"/>
      <c r="D1403" s="36"/>
      <c r="E1403" s="36"/>
    </row>
    <row r="1404" ht="14.25" customHeight="1">
      <c r="A1404" s="36"/>
      <c r="B1404" s="31"/>
      <c r="C1404" s="36"/>
      <c r="D1404" s="36"/>
      <c r="E1404" s="36"/>
    </row>
    <row r="1405" ht="14.25" customHeight="1">
      <c r="A1405" s="36"/>
      <c r="B1405" s="31"/>
      <c r="C1405" s="36"/>
      <c r="D1405" s="36"/>
      <c r="E1405" s="36"/>
    </row>
    <row r="1406" ht="14.25" customHeight="1">
      <c r="A1406" s="36"/>
      <c r="B1406" s="31"/>
      <c r="C1406" s="36"/>
      <c r="D1406" s="36"/>
      <c r="E1406" s="36"/>
    </row>
    <row r="1407" ht="14.25" customHeight="1">
      <c r="A1407" s="36"/>
      <c r="B1407" s="31"/>
      <c r="C1407" s="36"/>
      <c r="D1407" s="36"/>
      <c r="E1407" s="36"/>
    </row>
    <row r="1408" ht="14.25" customHeight="1">
      <c r="A1408" s="36"/>
      <c r="B1408" s="31"/>
      <c r="C1408" s="36"/>
      <c r="D1408" s="36"/>
      <c r="E1408" s="36"/>
    </row>
    <row r="1409" ht="14.25" customHeight="1">
      <c r="A1409" s="36"/>
      <c r="B1409" s="31"/>
      <c r="C1409" s="36"/>
      <c r="D1409" s="36"/>
      <c r="E1409" s="36"/>
    </row>
    <row r="1410" ht="14.25" customHeight="1">
      <c r="A1410" s="36"/>
      <c r="B1410" s="31"/>
      <c r="C1410" s="36"/>
      <c r="D1410" s="36"/>
      <c r="E1410" s="36"/>
    </row>
    <row r="1411" ht="14.25" customHeight="1">
      <c r="A1411" s="36"/>
      <c r="B1411" s="31"/>
      <c r="C1411" s="36"/>
      <c r="D1411" s="36"/>
      <c r="E1411" s="36"/>
    </row>
    <row r="1412" ht="14.25" customHeight="1">
      <c r="A1412" s="36"/>
      <c r="B1412" s="31"/>
      <c r="C1412" s="36"/>
      <c r="D1412" s="36"/>
      <c r="E1412" s="36"/>
    </row>
    <row r="1413" ht="14.25" customHeight="1">
      <c r="A1413" s="36"/>
      <c r="B1413" s="31"/>
      <c r="C1413" s="36"/>
      <c r="D1413" s="36"/>
      <c r="E1413" s="36"/>
    </row>
    <row r="1414" ht="14.25" customHeight="1">
      <c r="A1414" s="36"/>
      <c r="B1414" s="31"/>
      <c r="C1414" s="36"/>
      <c r="D1414" s="36"/>
      <c r="E1414" s="36"/>
    </row>
    <row r="1415" ht="14.25" customHeight="1">
      <c r="A1415" s="36"/>
      <c r="B1415" s="31"/>
      <c r="C1415" s="36"/>
      <c r="D1415" s="36"/>
      <c r="E1415" s="36"/>
    </row>
    <row r="1416" ht="14.25" customHeight="1">
      <c r="A1416" s="36"/>
      <c r="B1416" s="31"/>
      <c r="C1416" s="36"/>
      <c r="D1416" s="36"/>
      <c r="E1416" s="36"/>
    </row>
    <row r="1417" ht="14.25" customHeight="1">
      <c r="A1417" s="36"/>
      <c r="B1417" s="31"/>
      <c r="C1417" s="36"/>
      <c r="D1417" s="36"/>
      <c r="E1417" s="36"/>
    </row>
    <row r="1418" ht="14.25" customHeight="1">
      <c r="A1418" s="36"/>
      <c r="B1418" s="31"/>
      <c r="C1418" s="36"/>
      <c r="D1418" s="36"/>
      <c r="E1418" s="36"/>
    </row>
    <row r="1419" ht="14.25" customHeight="1">
      <c r="A1419" s="36"/>
      <c r="B1419" s="31"/>
      <c r="C1419" s="36"/>
      <c r="D1419" s="36"/>
      <c r="E1419" s="36"/>
    </row>
    <row r="1420" ht="14.25" customHeight="1">
      <c r="A1420" s="36"/>
      <c r="B1420" s="31"/>
      <c r="C1420" s="36"/>
      <c r="D1420" s="36"/>
      <c r="E1420" s="36"/>
    </row>
    <row r="1421" ht="14.25" customHeight="1">
      <c r="A1421" s="36"/>
      <c r="B1421" s="31"/>
      <c r="C1421" s="36"/>
      <c r="D1421" s="36"/>
      <c r="E1421" s="36"/>
    </row>
    <row r="1422" ht="14.25" customHeight="1">
      <c r="A1422" s="36"/>
      <c r="B1422" s="31"/>
      <c r="C1422" s="36"/>
      <c r="D1422" s="36"/>
      <c r="E1422" s="36"/>
    </row>
    <row r="1423" ht="14.25" customHeight="1">
      <c r="A1423" s="36"/>
      <c r="B1423" s="31"/>
      <c r="C1423" s="36"/>
      <c r="D1423" s="36"/>
      <c r="E1423" s="36"/>
    </row>
    <row r="1424" ht="14.25" customHeight="1">
      <c r="A1424" s="36"/>
      <c r="B1424" s="31"/>
      <c r="C1424" s="36"/>
      <c r="D1424" s="36"/>
      <c r="E1424" s="36"/>
    </row>
    <row r="1425" ht="14.25" customHeight="1">
      <c r="A1425" s="36"/>
      <c r="B1425" s="31"/>
      <c r="C1425" s="36"/>
      <c r="D1425" s="36"/>
      <c r="E1425" s="36"/>
    </row>
    <row r="1426" ht="14.25" customHeight="1">
      <c r="A1426" s="36"/>
      <c r="B1426" s="31"/>
      <c r="C1426" s="36"/>
      <c r="D1426" s="36"/>
      <c r="E1426" s="36"/>
    </row>
    <row r="1427" ht="14.25" customHeight="1">
      <c r="A1427" s="36"/>
      <c r="B1427" s="31"/>
      <c r="C1427" s="36"/>
      <c r="D1427" s="36"/>
      <c r="E1427" s="36"/>
    </row>
    <row r="1428" ht="14.25" customHeight="1">
      <c r="A1428" s="36"/>
      <c r="B1428" s="31"/>
      <c r="C1428" s="36"/>
      <c r="D1428" s="36"/>
      <c r="E1428" s="36"/>
    </row>
    <row r="1429" ht="14.25" customHeight="1">
      <c r="A1429" s="36"/>
      <c r="B1429" s="31"/>
      <c r="C1429" s="36"/>
      <c r="D1429" s="36"/>
      <c r="E1429" s="36"/>
    </row>
    <row r="1430" ht="14.25" customHeight="1">
      <c r="A1430" s="36"/>
      <c r="B1430" s="31"/>
      <c r="C1430" s="36"/>
      <c r="D1430" s="36"/>
      <c r="E1430" s="36"/>
    </row>
    <row r="1431" ht="14.25" customHeight="1">
      <c r="A1431" s="36"/>
      <c r="B1431" s="31"/>
      <c r="C1431" s="36"/>
      <c r="D1431" s="36"/>
      <c r="E1431" s="36"/>
    </row>
    <row r="1432" ht="14.25" customHeight="1">
      <c r="A1432" s="36"/>
      <c r="B1432" s="31"/>
      <c r="C1432" s="36"/>
      <c r="D1432" s="36"/>
      <c r="E1432" s="36"/>
    </row>
    <row r="1433" ht="14.25" customHeight="1">
      <c r="A1433" s="36"/>
      <c r="B1433" s="31"/>
      <c r="C1433" s="36"/>
      <c r="D1433" s="36"/>
      <c r="E1433" s="36"/>
    </row>
    <row r="1434" ht="14.25" customHeight="1">
      <c r="A1434" s="36"/>
      <c r="B1434" s="31"/>
      <c r="C1434" s="36"/>
      <c r="D1434" s="36"/>
      <c r="E1434" s="36"/>
    </row>
    <row r="1435" ht="14.25" customHeight="1">
      <c r="A1435" s="36"/>
      <c r="B1435" s="31"/>
      <c r="C1435" s="36"/>
      <c r="D1435" s="36"/>
      <c r="E1435" s="36"/>
    </row>
    <row r="1436" ht="14.25" customHeight="1">
      <c r="A1436" s="36"/>
      <c r="B1436" s="31"/>
      <c r="C1436" s="36"/>
      <c r="D1436" s="36"/>
      <c r="E1436" s="36"/>
    </row>
    <row r="1437" ht="14.25" customHeight="1">
      <c r="A1437" s="36"/>
      <c r="B1437" s="31"/>
      <c r="C1437" s="36"/>
      <c r="D1437" s="36"/>
      <c r="E1437" s="36"/>
    </row>
    <row r="1438" ht="14.25" customHeight="1">
      <c r="A1438" s="36"/>
      <c r="B1438" s="31"/>
      <c r="C1438" s="36"/>
      <c r="D1438" s="36"/>
      <c r="E1438" s="36"/>
    </row>
    <row r="1439" ht="14.25" customHeight="1">
      <c r="A1439" s="36"/>
      <c r="B1439" s="31"/>
      <c r="C1439" s="36"/>
      <c r="D1439" s="36"/>
      <c r="E1439" s="36"/>
    </row>
    <row r="1440" ht="14.25" customHeight="1">
      <c r="A1440" s="36"/>
      <c r="B1440" s="31"/>
      <c r="C1440" s="36"/>
      <c r="D1440" s="36"/>
      <c r="E1440" s="36"/>
    </row>
    <row r="1441" ht="14.25" customHeight="1">
      <c r="A1441" s="36"/>
      <c r="B1441" s="31"/>
      <c r="C1441" s="36"/>
      <c r="D1441" s="36"/>
      <c r="E1441" s="36"/>
    </row>
    <row r="1442" ht="14.25" customHeight="1">
      <c r="A1442" s="36"/>
      <c r="B1442" s="31"/>
      <c r="C1442" s="36"/>
      <c r="D1442" s="36"/>
      <c r="E1442" s="36"/>
    </row>
    <row r="1443" ht="14.25" customHeight="1">
      <c r="A1443" s="36"/>
      <c r="B1443" s="31"/>
      <c r="C1443" s="36"/>
      <c r="D1443" s="36"/>
      <c r="E1443" s="36"/>
    </row>
    <row r="1444" ht="14.25" customHeight="1">
      <c r="A1444" s="36"/>
      <c r="B1444" s="31"/>
      <c r="C1444" s="36"/>
      <c r="D1444" s="36"/>
      <c r="E1444" s="36"/>
    </row>
    <row r="1445" ht="14.25" customHeight="1">
      <c r="A1445" s="36"/>
      <c r="B1445" s="31"/>
      <c r="C1445" s="36"/>
      <c r="D1445" s="36"/>
      <c r="E1445" s="36"/>
    </row>
    <row r="1446" ht="14.25" customHeight="1">
      <c r="A1446" s="36"/>
      <c r="B1446" s="31"/>
      <c r="C1446" s="36"/>
      <c r="D1446" s="36"/>
      <c r="E1446" s="36"/>
    </row>
    <row r="1447" ht="14.25" customHeight="1">
      <c r="A1447" s="36"/>
      <c r="B1447" s="31"/>
      <c r="C1447" s="36"/>
      <c r="D1447" s="36"/>
      <c r="E1447" s="36"/>
    </row>
    <row r="1448" ht="14.25" customHeight="1">
      <c r="A1448" s="36"/>
      <c r="B1448" s="31"/>
      <c r="C1448" s="36"/>
      <c r="D1448" s="36"/>
      <c r="E1448" s="36"/>
    </row>
    <row r="1449" ht="14.25" customHeight="1">
      <c r="A1449" s="36"/>
      <c r="B1449" s="31"/>
      <c r="C1449" s="36"/>
      <c r="D1449" s="36"/>
      <c r="E1449" s="36"/>
    </row>
    <row r="1450" ht="14.25" customHeight="1">
      <c r="A1450" s="36"/>
      <c r="B1450" s="31"/>
      <c r="C1450" s="36"/>
      <c r="D1450" s="36"/>
      <c r="E1450" s="36"/>
    </row>
    <row r="1451" ht="14.25" customHeight="1">
      <c r="A1451" s="36"/>
      <c r="B1451" s="31"/>
      <c r="C1451" s="36"/>
      <c r="D1451" s="36"/>
      <c r="E1451" s="36"/>
    </row>
    <row r="1452" ht="14.25" customHeight="1">
      <c r="A1452" s="36"/>
      <c r="B1452" s="31"/>
      <c r="C1452" s="36"/>
      <c r="D1452" s="36"/>
      <c r="E1452" s="36"/>
    </row>
    <row r="1453" ht="14.25" customHeight="1">
      <c r="A1453" s="36"/>
      <c r="B1453" s="31"/>
      <c r="C1453" s="36"/>
      <c r="D1453" s="36"/>
      <c r="E1453" s="36"/>
    </row>
    <row r="1454" ht="14.25" customHeight="1">
      <c r="A1454" s="36"/>
      <c r="B1454" s="31"/>
      <c r="C1454" s="36"/>
      <c r="D1454" s="36"/>
      <c r="E1454" s="36"/>
    </row>
    <row r="1455" ht="14.25" customHeight="1">
      <c r="A1455" s="36"/>
      <c r="B1455" s="31"/>
      <c r="C1455" s="36"/>
      <c r="D1455" s="36"/>
      <c r="E1455" s="36"/>
    </row>
    <row r="1456" ht="14.25" customHeight="1">
      <c r="A1456" s="36"/>
      <c r="B1456" s="31"/>
      <c r="C1456" s="36"/>
      <c r="D1456" s="36"/>
      <c r="E1456" s="36"/>
    </row>
    <row r="1457" ht="14.25" customHeight="1">
      <c r="A1457" s="36"/>
      <c r="B1457" s="31"/>
      <c r="C1457" s="36"/>
      <c r="D1457" s="36"/>
      <c r="E1457" s="36"/>
    </row>
    <row r="1458" ht="14.25" customHeight="1">
      <c r="A1458" s="36"/>
      <c r="B1458" s="31"/>
      <c r="C1458" s="36"/>
      <c r="D1458" s="36"/>
      <c r="E1458" s="36"/>
    </row>
    <row r="1459" ht="14.25" customHeight="1">
      <c r="A1459" s="36"/>
      <c r="B1459" s="31"/>
      <c r="C1459" s="36"/>
      <c r="D1459" s="36"/>
      <c r="E1459" s="36"/>
    </row>
    <row r="1460" ht="14.25" customHeight="1">
      <c r="A1460" s="36"/>
      <c r="B1460" s="31"/>
      <c r="C1460" s="36"/>
      <c r="D1460" s="36"/>
      <c r="E1460" s="36"/>
    </row>
    <row r="1461" ht="14.25" customHeight="1">
      <c r="A1461" s="36"/>
      <c r="B1461" s="31"/>
      <c r="C1461" s="36"/>
      <c r="D1461" s="36"/>
      <c r="E1461" s="36"/>
    </row>
    <row r="1462" ht="14.25" customHeight="1">
      <c r="A1462" s="36"/>
      <c r="B1462" s="31"/>
      <c r="C1462" s="36"/>
      <c r="D1462" s="36"/>
      <c r="E1462" s="36"/>
    </row>
    <row r="1463" ht="14.25" customHeight="1">
      <c r="A1463" s="36"/>
      <c r="B1463" s="31"/>
      <c r="C1463" s="36"/>
      <c r="D1463" s="36"/>
      <c r="E1463" s="36"/>
    </row>
    <row r="1464" ht="14.25" customHeight="1">
      <c r="A1464" s="36"/>
      <c r="B1464" s="31"/>
      <c r="C1464" s="36"/>
      <c r="D1464" s="36"/>
      <c r="E1464" s="36"/>
    </row>
    <row r="1465" ht="14.25" customHeight="1">
      <c r="A1465" s="36"/>
      <c r="B1465" s="31"/>
      <c r="C1465" s="36"/>
      <c r="D1465" s="36"/>
      <c r="E1465" s="36"/>
    </row>
    <row r="1466" ht="14.25" customHeight="1">
      <c r="A1466" s="36"/>
      <c r="B1466" s="31"/>
      <c r="C1466" s="36"/>
      <c r="D1466" s="36"/>
      <c r="E1466" s="36"/>
    </row>
    <row r="1467" ht="14.25" customHeight="1">
      <c r="A1467" s="36"/>
      <c r="B1467" s="31"/>
      <c r="C1467" s="36"/>
      <c r="D1467" s="36"/>
      <c r="E1467" s="36"/>
    </row>
    <row r="1468" ht="14.25" customHeight="1">
      <c r="A1468" s="36"/>
      <c r="B1468" s="31"/>
      <c r="C1468" s="36"/>
      <c r="D1468" s="36"/>
      <c r="E1468" s="36"/>
    </row>
    <row r="1469" ht="14.25" customHeight="1">
      <c r="A1469" s="36"/>
      <c r="B1469" s="31"/>
      <c r="C1469" s="36"/>
      <c r="D1469" s="36"/>
      <c r="E1469" s="36"/>
    </row>
    <row r="1470" ht="14.25" customHeight="1">
      <c r="A1470" s="36"/>
      <c r="B1470" s="31"/>
      <c r="C1470" s="36"/>
      <c r="D1470" s="36"/>
      <c r="E1470" s="36"/>
    </row>
    <row r="1471" ht="14.25" customHeight="1">
      <c r="A1471" s="36"/>
      <c r="B1471" s="31"/>
      <c r="C1471" s="36"/>
      <c r="D1471" s="36"/>
      <c r="E1471" s="36"/>
    </row>
    <row r="1472" ht="14.25" customHeight="1">
      <c r="A1472" s="36"/>
      <c r="B1472" s="31"/>
      <c r="C1472" s="36"/>
      <c r="D1472" s="36"/>
      <c r="E1472" s="36"/>
    </row>
    <row r="1473" ht="14.25" customHeight="1">
      <c r="A1473" s="36"/>
      <c r="B1473" s="31"/>
      <c r="C1473" s="36"/>
      <c r="D1473" s="36"/>
      <c r="E1473" s="36"/>
    </row>
    <row r="1474" ht="14.25" customHeight="1">
      <c r="A1474" s="36"/>
      <c r="B1474" s="31"/>
      <c r="C1474" s="36"/>
      <c r="D1474" s="36"/>
      <c r="E1474" s="36"/>
    </row>
    <row r="1475" ht="14.25" customHeight="1">
      <c r="A1475" s="36"/>
      <c r="B1475" s="31"/>
      <c r="C1475" s="36"/>
      <c r="D1475" s="36"/>
      <c r="E1475" s="36"/>
    </row>
    <row r="1476" ht="14.25" customHeight="1">
      <c r="A1476" s="36"/>
      <c r="B1476" s="31"/>
      <c r="C1476" s="36"/>
      <c r="D1476" s="36"/>
      <c r="E1476" s="36"/>
    </row>
    <row r="1477" ht="14.25" customHeight="1">
      <c r="A1477" s="36"/>
      <c r="B1477" s="31"/>
      <c r="C1477" s="36"/>
      <c r="D1477" s="36"/>
      <c r="E1477" s="36"/>
    </row>
    <row r="1478" ht="14.25" customHeight="1">
      <c r="A1478" s="36"/>
      <c r="B1478" s="31"/>
      <c r="C1478" s="36"/>
      <c r="D1478" s="36"/>
      <c r="E1478" s="36"/>
    </row>
    <row r="1479" ht="14.25" customHeight="1">
      <c r="A1479" s="36"/>
      <c r="B1479" s="31"/>
      <c r="C1479" s="36"/>
      <c r="D1479" s="36"/>
      <c r="E1479" s="36"/>
    </row>
    <row r="1480" ht="14.25" customHeight="1">
      <c r="A1480" s="36"/>
      <c r="B1480" s="31"/>
      <c r="C1480" s="36"/>
      <c r="D1480" s="36"/>
      <c r="E1480" s="36"/>
    </row>
    <row r="1481" ht="14.25" customHeight="1">
      <c r="A1481" s="36"/>
      <c r="B1481" s="31"/>
      <c r="C1481" s="36"/>
      <c r="D1481" s="36"/>
      <c r="E1481" s="36"/>
    </row>
    <row r="1482" ht="14.25" customHeight="1">
      <c r="A1482" s="36"/>
      <c r="B1482" s="31"/>
      <c r="C1482" s="36"/>
      <c r="D1482" s="36"/>
      <c r="E1482" s="36"/>
    </row>
    <row r="1483" ht="14.25" customHeight="1">
      <c r="A1483" s="36"/>
      <c r="B1483" s="31"/>
      <c r="C1483" s="36"/>
      <c r="D1483" s="36"/>
      <c r="E1483" s="36"/>
    </row>
    <row r="1484" ht="14.25" customHeight="1">
      <c r="A1484" s="36"/>
      <c r="B1484" s="31"/>
      <c r="C1484" s="36"/>
      <c r="D1484" s="36"/>
      <c r="E1484" s="36"/>
    </row>
    <row r="1485" ht="14.25" customHeight="1">
      <c r="A1485" s="36"/>
      <c r="B1485" s="31"/>
      <c r="C1485" s="36"/>
      <c r="D1485" s="36"/>
      <c r="E1485" s="36"/>
    </row>
    <row r="1486" ht="14.25" customHeight="1">
      <c r="A1486" s="36"/>
      <c r="B1486" s="31"/>
      <c r="C1486" s="36"/>
      <c r="D1486" s="36"/>
      <c r="E1486" s="36"/>
    </row>
    <row r="1487" ht="14.25" customHeight="1">
      <c r="A1487" s="36"/>
      <c r="B1487" s="31"/>
      <c r="C1487" s="36"/>
      <c r="D1487" s="36"/>
      <c r="E1487" s="36"/>
    </row>
    <row r="1488" ht="14.25" customHeight="1">
      <c r="A1488" s="36"/>
      <c r="B1488" s="31"/>
      <c r="C1488" s="36"/>
      <c r="D1488" s="36"/>
      <c r="E1488" s="36"/>
    </row>
    <row r="1489" ht="14.25" customHeight="1">
      <c r="A1489" s="36"/>
      <c r="B1489" s="31"/>
      <c r="C1489" s="36"/>
      <c r="D1489" s="36"/>
      <c r="E1489" s="36"/>
    </row>
    <row r="1490" ht="14.25" customHeight="1">
      <c r="A1490" s="36"/>
      <c r="B1490" s="31"/>
      <c r="C1490" s="36"/>
      <c r="D1490" s="36"/>
      <c r="E1490" s="36"/>
    </row>
    <row r="1491" ht="14.25" customHeight="1">
      <c r="A1491" s="36"/>
      <c r="B1491" s="31"/>
      <c r="C1491" s="36"/>
      <c r="D1491" s="36"/>
      <c r="E1491" s="36"/>
    </row>
    <row r="1492" ht="14.25" customHeight="1">
      <c r="A1492" s="36"/>
      <c r="B1492" s="31"/>
      <c r="C1492" s="36"/>
      <c r="D1492" s="36"/>
      <c r="E1492" s="36"/>
    </row>
    <row r="1493" ht="14.25" customHeight="1">
      <c r="A1493" s="36"/>
      <c r="B1493" s="31"/>
      <c r="C1493" s="36"/>
      <c r="D1493" s="36"/>
      <c r="E1493" s="36"/>
    </row>
    <row r="1494" ht="14.25" customHeight="1">
      <c r="A1494" s="36"/>
      <c r="B1494" s="31"/>
      <c r="C1494" s="36"/>
      <c r="D1494" s="36"/>
      <c r="E1494" s="36"/>
    </row>
    <row r="1495" ht="14.25" customHeight="1">
      <c r="A1495" s="36"/>
      <c r="B1495" s="31"/>
      <c r="C1495" s="36"/>
      <c r="D1495" s="36"/>
      <c r="E1495" s="36"/>
    </row>
    <row r="1496" ht="14.25" customHeight="1">
      <c r="A1496" s="36"/>
      <c r="B1496" s="31"/>
      <c r="C1496" s="36"/>
      <c r="D1496" s="36"/>
      <c r="E1496" s="36"/>
    </row>
    <row r="1497" ht="14.25" customHeight="1">
      <c r="A1497" s="36"/>
      <c r="B1497" s="31"/>
      <c r="C1497" s="36"/>
      <c r="D1497" s="36"/>
      <c r="E1497" s="36"/>
    </row>
    <row r="1498" ht="14.25" customHeight="1">
      <c r="A1498" s="36"/>
      <c r="B1498" s="31"/>
      <c r="C1498" s="36"/>
      <c r="D1498" s="36"/>
      <c r="E1498" s="36"/>
    </row>
    <row r="1499" ht="14.25" customHeight="1">
      <c r="A1499" s="36"/>
      <c r="B1499" s="31"/>
      <c r="C1499" s="36"/>
      <c r="D1499" s="36"/>
      <c r="E1499" s="36"/>
    </row>
    <row r="1500" ht="14.25" customHeight="1">
      <c r="A1500" s="36"/>
      <c r="B1500" s="31"/>
      <c r="C1500" s="36"/>
      <c r="D1500" s="36"/>
      <c r="E1500" s="36"/>
    </row>
    <row r="1501" ht="14.25" customHeight="1">
      <c r="A1501" s="36"/>
      <c r="B1501" s="31"/>
      <c r="C1501" s="36"/>
      <c r="D1501" s="36"/>
      <c r="E1501" s="36"/>
    </row>
    <row r="1502" ht="14.25" customHeight="1">
      <c r="A1502" s="36"/>
      <c r="B1502" s="31"/>
      <c r="C1502" s="36"/>
      <c r="D1502" s="36"/>
      <c r="E1502" s="36"/>
    </row>
    <row r="1503" ht="14.25" customHeight="1">
      <c r="A1503" s="36"/>
      <c r="B1503" s="31"/>
      <c r="C1503" s="36"/>
      <c r="D1503" s="36"/>
      <c r="E1503" s="36"/>
    </row>
    <row r="1504" ht="14.25" customHeight="1">
      <c r="A1504" s="36"/>
      <c r="B1504" s="31"/>
      <c r="C1504" s="36"/>
      <c r="D1504" s="36"/>
      <c r="E1504" s="36"/>
    </row>
    <row r="1505" ht="14.25" customHeight="1">
      <c r="A1505" s="36"/>
      <c r="B1505" s="31"/>
      <c r="C1505" s="36"/>
      <c r="D1505" s="36"/>
      <c r="E1505" s="36"/>
    </row>
    <row r="1506" ht="14.25" customHeight="1">
      <c r="A1506" s="36"/>
      <c r="B1506" s="31"/>
      <c r="C1506" s="36"/>
      <c r="D1506" s="36"/>
      <c r="E1506" s="36"/>
    </row>
    <row r="1507" ht="14.25" customHeight="1">
      <c r="A1507" s="36"/>
      <c r="B1507" s="31"/>
      <c r="C1507" s="36"/>
      <c r="D1507" s="36"/>
      <c r="E1507" s="36"/>
    </row>
    <row r="1508" ht="14.25" customHeight="1">
      <c r="A1508" s="36"/>
      <c r="B1508" s="31"/>
      <c r="C1508" s="36"/>
      <c r="D1508" s="36"/>
      <c r="E1508" s="36"/>
    </row>
    <row r="1509" ht="14.25" customHeight="1">
      <c r="A1509" s="36"/>
      <c r="B1509" s="31"/>
      <c r="C1509" s="36"/>
      <c r="D1509" s="36"/>
      <c r="E1509" s="36"/>
    </row>
    <row r="1510" ht="14.25" customHeight="1">
      <c r="A1510" s="36"/>
      <c r="B1510" s="31"/>
      <c r="C1510" s="36"/>
      <c r="D1510" s="36"/>
      <c r="E1510" s="36"/>
    </row>
    <row r="1511" ht="14.25" customHeight="1">
      <c r="A1511" s="36"/>
      <c r="B1511" s="31"/>
      <c r="C1511" s="36"/>
      <c r="D1511" s="36"/>
      <c r="E1511" s="36"/>
    </row>
    <row r="1512" ht="14.25" customHeight="1">
      <c r="A1512" s="36"/>
      <c r="B1512" s="31"/>
      <c r="C1512" s="36"/>
      <c r="D1512" s="36"/>
      <c r="E1512" s="36"/>
    </row>
    <row r="1513" ht="14.25" customHeight="1">
      <c r="A1513" s="36"/>
      <c r="B1513" s="31"/>
      <c r="C1513" s="36"/>
      <c r="D1513" s="36"/>
      <c r="E1513" s="36"/>
    </row>
    <row r="1514" ht="14.25" customHeight="1">
      <c r="A1514" s="36"/>
      <c r="B1514" s="31"/>
      <c r="C1514" s="36"/>
      <c r="D1514" s="36"/>
      <c r="E1514" s="36"/>
    </row>
    <row r="1515" ht="14.25" customHeight="1">
      <c r="A1515" s="36"/>
      <c r="B1515" s="31"/>
      <c r="C1515" s="36"/>
      <c r="D1515" s="36"/>
      <c r="E1515" s="36"/>
    </row>
    <row r="1516" ht="14.25" customHeight="1">
      <c r="A1516" s="36"/>
      <c r="B1516" s="31"/>
      <c r="C1516" s="36"/>
      <c r="D1516" s="36"/>
      <c r="E1516" s="36"/>
    </row>
    <row r="1517" ht="14.25" customHeight="1">
      <c r="A1517" s="36"/>
      <c r="B1517" s="31"/>
      <c r="C1517" s="36"/>
      <c r="D1517" s="36"/>
      <c r="E1517" s="36"/>
    </row>
    <row r="1518" ht="14.25" customHeight="1">
      <c r="A1518" s="36"/>
      <c r="B1518" s="31"/>
      <c r="C1518" s="36"/>
      <c r="D1518" s="36"/>
      <c r="E1518" s="36"/>
    </row>
    <row r="1519" ht="14.25" customHeight="1">
      <c r="A1519" s="36"/>
      <c r="B1519" s="31"/>
      <c r="C1519" s="36"/>
      <c r="D1519" s="36"/>
      <c r="E1519" s="36"/>
    </row>
    <row r="1520" ht="14.25" customHeight="1">
      <c r="A1520" s="36"/>
      <c r="B1520" s="31"/>
      <c r="C1520" s="36"/>
      <c r="D1520" s="36"/>
      <c r="E1520" s="36"/>
    </row>
    <row r="1521" ht="14.25" customHeight="1">
      <c r="A1521" s="36"/>
      <c r="B1521" s="31"/>
      <c r="C1521" s="36"/>
      <c r="D1521" s="36"/>
      <c r="E1521" s="36"/>
    </row>
    <row r="1522" ht="14.25" customHeight="1">
      <c r="A1522" s="36"/>
      <c r="B1522" s="31"/>
      <c r="C1522" s="36"/>
      <c r="D1522" s="36"/>
      <c r="E1522" s="36"/>
    </row>
    <row r="1523" ht="14.25" customHeight="1">
      <c r="A1523" s="36"/>
      <c r="B1523" s="31"/>
      <c r="C1523" s="36"/>
      <c r="D1523" s="36"/>
      <c r="E1523" s="36"/>
    </row>
    <row r="1524" ht="14.25" customHeight="1">
      <c r="A1524" s="36"/>
      <c r="B1524" s="31"/>
      <c r="C1524" s="36"/>
      <c r="D1524" s="36"/>
      <c r="E1524" s="36"/>
    </row>
    <row r="1525" ht="14.25" customHeight="1">
      <c r="A1525" s="36"/>
      <c r="B1525" s="31"/>
      <c r="C1525" s="36"/>
      <c r="D1525" s="36"/>
      <c r="E1525" s="36"/>
    </row>
    <row r="1526" ht="14.25" customHeight="1">
      <c r="A1526" s="36"/>
      <c r="B1526" s="31"/>
      <c r="C1526" s="36"/>
      <c r="D1526" s="36"/>
      <c r="E1526" s="36"/>
    </row>
    <row r="1527" ht="14.25" customHeight="1">
      <c r="A1527" s="36"/>
      <c r="B1527" s="31"/>
      <c r="C1527" s="36"/>
      <c r="D1527" s="36"/>
      <c r="E1527" s="36"/>
    </row>
    <row r="1528" ht="14.25" customHeight="1">
      <c r="A1528" s="36"/>
      <c r="B1528" s="31"/>
      <c r="C1528" s="36"/>
      <c r="D1528" s="36"/>
      <c r="E1528" s="36"/>
    </row>
    <row r="1529" ht="14.25" customHeight="1">
      <c r="A1529" s="36"/>
      <c r="B1529" s="31"/>
      <c r="C1529" s="36"/>
      <c r="D1529" s="36"/>
      <c r="E1529" s="36"/>
    </row>
    <row r="1530" ht="14.25" customHeight="1">
      <c r="A1530" s="36"/>
      <c r="B1530" s="31"/>
      <c r="C1530" s="36"/>
      <c r="D1530" s="36"/>
      <c r="E1530" s="36"/>
    </row>
    <row r="1531" ht="14.25" customHeight="1">
      <c r="A1531" s="36"/>
      <c r="B1531" s="31"/>
      <c r="C1531" s="36"/>
      <c r="D1531" s="36"/>
      <c r="E1531" s="36"/>
    </row>
    <row r="1532" ht="14.25" customHeight="1">
      <c r="A1532" s="36"/>
      <c r="B1532" s="31"/>
      <c r="C1532" s="36"/>
      <c r="D1532" s="36"/>
      <c r="E1532" s="36"/>
    </row>
    <row r="1533" ht="14.25" customHeight="1">
      <c r="A1533" s="36"/>
      <c r="B1533" s="31"/>
      <c r="C1533" s="36"/>
      <c r="D1533" s="36"/>
      <c r="E1533" s="36"/>
    </row>
    <row r="1534" ht="14.25" customHeight="1">
      <c r="A1534" s="36"/>
      <c r="B1534" s="31"/>
      <c r="C1534" s="36"/>
      <c r="D1534" s="36"/>
      <c r="E1534" s="36"/>
    </row>
    <row r="1535" ht="14.25" customHeight="1">
      <c r="A1535" s="36"/>
      <c r="B1535" s="31"/>
      <c r="C1535" s="36"/>
      <c r="D1535" s="36"/>
      <c r="E1535" s="36"/>
    </row>
    <row r="1536" ht="14.25" customHeight="1">
      <c r="A1536" s="36"/>
      <c r="B1536" s="31"/>
      <c r="C1536" s="36"/>
      <c r="D1536" s="36"/>
      <c r="E1536" s="36"/>
    </row>
    <row r="1537" ht="14.25" customHeight="1">
      <c r="A1537" s="36"/>
      <c r="B1537" s="31"/>
      <c r="C1537" s="36"/>
      <c r="D1537" s="36"/>
      <c r="E1537" s="36"/>
    </row>
    <row r="1538" ht="14.25" customHeight="1">
      <c r="A1538" s="36"/>
      <c r="B1538" s="31"/>
      <c r="C1538" s="36"/>
      <c r="D1538" s="36"/>
      <c r="E1538" s="36"/>
    </row>
    <row r="1539" ht="14.25" customHeight="1">
      <c r="A1539" s="36"/>
      <c r="B1539" s="31"/>
      <c r="C1539" s="36"/>
      <c r="D1539" s="36"/>
      <c r="E1539" s="36"/>
    </row>
    <row r="1540" ht="14.25" customHeight="1">
      <c r="A1540" s="36"/>
      <c r="B1540" s="31"/>
      <c r="C1540" s="36"/>
      <c r="D1540" s="36"/>
      <c r="E1540" s="36"/>
    </row>
    <row r="1541" ht="14.25" customHeight="1">
      <c r="A1541" s="36"/>
      <c r="B1541" s="31"/>
      <c r="C1541" s="36"/>
      <c r="D1541" s="36"/>
      <c r="E1541" s="36"/>
    </row>
    <row r="1542" ht="14.25" customHeight="1">
      <c r="A1542" s="36"/>
      <c r="B1542" s="31"/>
      <c r="C1542" s="36"/>
      <c r="D1542" s="36"/>
      <c r="E1542" s="36"/>
    </row>
    <row r="1543" ht="14.25" customHeight="1">
      <c r="A1543" s="36"/>
      <c r="B1543" s="31"/>
      <c r="C1543" s="36"/>
      <c r="D1543" s="36"/>
      <c r="E1543" s="36"/>
    </row>
    <row r="1544" ht="14.25" customHeight="1">
      <c r="A1544" s="36"/>
      <c r="B1544" s="31"/>
      <c r="C1544" s="36"/>
      <c r="D1544" s="36"/>
      <c r="E1544" s="36"/>
    </row>
    <row r="1545" ht="14.25" customHeight="1">
      <c r="A1545" s="36"/>
      <c r="B1545" s="31"/>
      <c r="C1545" s="36"/>
      <c r="D1545" s="36"/>
      <c r="E1545" s="36"/>
    </row>
    <row r="1546" ht="14.25" customHeight="1">
      <c r="A1546" s="36"/>
      <c r="B1546" s="31"/>
      <c r="C1546" s="36"/>
      <c r="D1546" s="36"/>
      <c r="E1546" s="36"/>
    </row>
    <row r="1547" ht="14.25" customHeight="1">
      <c r="A1547" s="36"/>
      <c r="B1547" s="31"/>
      <c r="C1547" s="36"/>
      <c r="D1547" s="36"/>
      <c r="E1547" s="36"/>
    </row>
    <row r="1548" ht="14.25" customHeight="1">
      <c r="A1548" s="36"/>
      <c r="B1548" s="31"/>
      <c r="C1548" s="36"/>
      <c r="D1548" s="36"/>
      <c r="E1548" s="36"/>
    </row>
    <row r="1549" ht="14.25" customHeight="1">
      <c r="A1549" s="36"/>
      <c r="B1549" s="31"/>
      <c r="C1549" s="36"/>
      <c r="D1549" s="36"/>
      <c r="E1549" s="36"/>
    </row>
    <row r="1550" ht="14.25" customHeight="1">
      <c r="A1550" s="36"/>
      <c r="B1550" s="31"/>
      <c r="C1550" s="36"/>
      <c r="D1550" s="36"/>
      <c r="E1550" s="36"/>
    </row>
    <row r="1551" ht="14.25" customHeight="1">
      <c r="A1551" s="36"/>
      <c r="B1551" s="31"/>
      <c r="C1551" s="36"/>
      <c r="D1551" s="36"/>
      <c r="E1551" s="36"/>
    </row>
    <row r="1552" ht="14.25" customHeight="1">
      <c r="A1552" s="36"/>
      <c r="B1552" s="31"/>
      <c r="C1552" s="36"/>
      <c r="D1552" s="36"/>
      <c r="E1552" s="36"/>
    </row>
    <row r="1553" ht="14.25" customHeight="1">
      <c r="A1553" s="36"/>
      <c r="B1553" s="31"/>
      <c r="C1553" s="36"/>
      <c r="D1553" s="36"/>
      <c r="E1553" s="36"/>
    </row>
    <row r="1554" ht="14.25" customHeight="1">
      <c r="A1554" s="36"/>
      <c r="B1554" s="31"/>
      <c r="C1554" s="36"/>
      <c r="D1554" s="36"/>
      <c r="E1554" s="36"/>
    </row>
    <row r="1555" ht="14.25" customHeight="1">
      <c r="A1555" s="36"/>
      <c r="B1555" s="31"/>
      <c r="C1555" s="36"/>
      <c r="D1555" s="36"/>
      <c r="E1555" s="36"/>
    </row>
    <row r="1556" ht="14.25" customHeight="1">
      <c r="A1556" s="36"/>
      <c r="B1556" s="31"/>
      <c r="C1556" s="36"/>
      <c r="D1556" s="36"/>
      <c r="E1556" s="36"/>
    </row>
    <row r="1557" ht="14.25" customHeight="1">
      <c r="A1557" s="36"/>
      <c r="B1557" s="31"/>
      <c r="C1557" s="36"/>
      <c r="D1557" s="36"/>
      <c r="E1557" s="36"/>
    </row>
    <row r="1558" ht="14.25" customHeight="1">
      <c r="A1558" s="36"/>
      <c r="B1558" s="31"/>
      <c r="C1558" s="36"/>
      <c r="D1558" s="36"/>
      <c r="E1558" s="36"/>
    </row>
    <row r="1559" ht="14.25" customHeight="1">
      <c r="A1559" s="36"/>
      <c r="B1559" s="31"/>
      <c r="C1559" s="36"/>
      <c r="D1559" s="36"/>
      <c r="E1559" s="36"/>
    </row>
    <row r="1560" ht="14.25" customHeight="1">
      <c r="A1560" s="36"/>
      <c r="B1560" s="31"/>
      <c r="C1560" s="36"/>
      <c r="D1560" s="36"/>
      <c r="E1560" s="36"/>
    </row>
    <row r="1561" ht="14.25" customHeight="1">
      <c r="A1561" s="36"/>
      <c r="B1561" s="31"/>
      <c r="C1561" s="36"/>
      <c r="D1561" s="36"/>
      <c r="E1561" s="36"/>
    </row>
    <row r="1562" ht="14.25" customHeight="1">
      <c r="A1562" s="36"/>
      <c r="B1562" s="31"/>
      <c r="C1562" s="36"/>
      <c r="D1562" s="36"/>
      <c r="E1562" s="36"/>
    </row>
    <row r="1563" ht="14.25" customHeight="1">
      <c r="A1563" s="36"/>
      <c r="B1563" s="31"/>
      <c r="C1563" s="36"/>
      <c r="D1563" s="36"/>
      <c r="E1563" s="36"/>
    </row>
    <row r="1564" ht="14.25" customHeight="1">
      <c r="A1564" s="36"/>
      <c r="B1564" s="31"/>
      <c r="C1564" s="36"/>
      <c r="D1564" s="36"/>
      <c r="E1564" s="36"/>
    </row>
    <row r="1565" ht="14.25" customHeight="1">
      <c r="A1565" s="36"/>
      <c r="B1565" s="31"/>
      <c r="C1565" s="36"/>
      <c r="D1565" s="36"/>
      <c r="E1565" s="36"/>
    </row>
    <row r="1566" ht="14.25" customHeight="1">
      <c r="A1566" s="36"/>
      <c r="B1566" s="31"/>
      <c r="C1566" s="36"/>
      <c r="D1566" s="36"/>
      <c r="E1566" s="36"/>
    </row>
    <row r="1567" ht="14.25" customHeight="1">
      <c r="A1567" s="36"/>
      <c r="B1567" s="31"/>
      <c r="C1567" s="36"/>
      <c r="D1567" s="36"/>
      <c r="E1567" s="36"/>
    </row>
    <row r="1568" ht="14.25" customHeight="1">
      <c r="A1568" s="36"/>
      <c r="B1568" s="31"/>
      <c r="C1568" s="36"/>
      <c r="D1568" s="36"/>
      <c r="E1568" s="36"/>
    </row>
    <row r="1569" ht="14.25" customHeight="1">
      <c r="A1569" s="36"/>
      <c r="B1569" s="31"/>
      <c r="C1569" s="36"/>
      <c r="D1569" s="36"/>
      <c r="E1569" s="36"/>
    </row>
    <row r="1570" ht="14.25" customHeight="1">
      <c r="A1570" s="36"/>
      <c r="B1570" s="31"/>
      <c r="C1570" s="36"/>
      <c r="D1570" s="36"/>
      <c r="E1570" s="36"/>
    </row>
    <row r="1571" ht="14.25" customHeight="1">
      <c r="A1571" s="36"/>
      <c r="B1571" s="31"/>
      <c r="C1571" s="36"/>
      <c r="D1571" s="36"/>
      <c r="E1571" s="36"/>
    </row>
    <row r="1572" ht="14.25" customHeight="1">
      <c r="A1572" s="36"/>
      <c r="B1572" s="31"/>
      <c r="C1572" s="36"/>
      <c r="D1572" s="36"/>
      <c r="E1572" s="36"/>
    </row>
    <row r="1573" ht="14.25" customHeight="1">
      <c r="A1573" s="36"/>
      <c r="B1573" s="31"/>
      <c r="C1573" s="36"/>
      <c r="D1573" s="36"/>
      <c r="E1573" s="36"/>
    </row>
    <row r="1574" ht="14.25" customHeight="1">
      <c r="A1574" s="36"/>
      <c r="B1574" s="31"/>
      <c r="C1574" s="36"/>
      <c r="D1574" s="36"/>
      <c r="E1574" s="36"/>
    </row>
    <row r="1575" ht="14.25" customHeight="1">
      <c r="A1575" s="36"/>
      <c r="B1575" s="31"/>
      <c r="C1575" s="36"/>
      <c r="D1575" s="36"/>
      <c r="E1575" s="36"/>
    </row>
    <row r="1576" ht="14.25" customHeight="1">
      <c r="A1576" s="36"/>
      <c r="B1576" s="31"/>
      <c r="C1576" s="36"/>
      <c r="D1576" s="36"/>
      <c r="E1576" s="36"/>
    </row>
    <row r="1577" ht="14.25" customHeight="1">
      <c r="A1577" s="36"/>
      <c r="B1577" s="31"/>
      <c r="C1577" s="36"/>
      <c r="D1577" s="36"/>
      <c r="E1577" s="36"/>
    </row>
    <row r="1578" ht="14.25" customHeight="1">
      <c r="A1578" s="36"/>
      <c r="B1578" s="31"/>
      <c r="C1578" s="36"/>
      <c r="D1578" s="36"/>
      <c r="E1578" s="36"/>
    </row>
    <row r="1579" ht="14.25" customHeight="1">
      <c r="A1579" s="36"/>
      <c r="B1579" s="31"/>
      <c r="C1579" s="36"/>
      <c r="D1579" s="36"/>
      <c r="E1579" s="36"/>
    </row>
    <row r="1580" ht="14.25" customHeight="1">
      <c r="A1580" s="36"/>
      <c r="B1580" s="31"/>
      <c r="C1580" s="36"/>
      <c r="D1580" s="36"/>
      <c r="E1580" s="36"/>
    </row>
    <row r="1581" ht="14.25" customHeight="1">
      <c r="A1581" s="36"/>
      <c r="B1581" s="31"/>
      <c r="C1581" s="36"/>
      <c r="D1581" s="36"/>
      <c r="E1581" s="36"/>
    </row>
    <row r="1582" ht="14.25" customHeight="1">
      <c r="A1582" s="36"/>
      <c r="B1582" s="31"/>
      <c r="C1582" s="36"/>
      <c r="D1582" s="36"/>
      <c r="E1582" s="36"/>
    </row>
    <row r="1583" ht="14.25" customHeight="1">
      <c r="A1583" s="36"/>
      <c r="B1583" s="31"/>
      <c r="C1583" s="36"/>
      <c r="D1583" s="36"/>
      <c r="E1583" s="36"/>
    </row>
    <row r="1584" ht="14.25" customHeight="1">
      <c r="A1584" s="36"/>
      <c r="B1584" s="31"/>
      <c r="C1584" s="36"/>
      <c r="D1584" s="36"/>
      <c r="E1584" s="36"/>
    </row>
    <row r="1585" ht="14.25" customHeight="1">
      <c r="A1585" s="36"/>
      <c r="B1585" s="31"/>
      <c r="C1585" s="36"/>
      <c r="D1585" s="36"/>
      <c r="E1585" s="36"/>
    </row>
    <row r="1586" ht="14.25" customHeight="1">
      <c r="A1586" s="36"/>
      <c r="B1586" s="31"/>
      <c r="C1586" s="36"/>
      <c r="D1586" s="36"/>
      <c r="E1586" s="36"/>
    </row>
    <row r="1587" ht="14.25" customHeight="1">
      <c r="A1587" s="36"/>
      <c r="B1587" s="31"/>
      <c r="C1587" s="36"/>
      <c r="D1587" s="36"/>
      <c r="E1587" s="36"/>
    </row>
    <row r="1588" ht="14.25" customHeight="1">
      <c r="A1588" s="36"/>
      <c r="B1588" s="31"/>
      <c r="C1588" s="36"/>
      <c r="D1588" s="36"/>
      <c r="E1588" s="36"/>
    </row>
    <row r="1589" ht="14.25" customHeight="1">
      <c r="A1589" s="36"/>
      <c r="B1589" s="31"/>
      <c r="C1589" s="36"/>
      <c r="D1589" s="36"/>
      <c r="E1589" s="36"/>
    </row>
    <row r="1590" ht="14.25" customHeight="1">
      <c r="A1590" s="36"/>
      <c r="B1590" s="31"/>
      <c r="C1590" s="36"/>
      <c r="D1590" s="36"/>
      <c r="E1590" s="36"/>
    </row>
    <row r="1591" ht="14.25" customHeight="1">
      <c r="A1591" s="36"/>
      <c r="B1591" s="31"/>
      <c r="C1591" s="36"/>
      <c r="D1591" s="36"/>
      <c r="E1591" s="36"/>
    </row>
    <row r="1592" ht="14.25" customHeight="1">
      <c r="A1592" s="36"/>
      <c r="B1592" s="31"/>
      <c r="C1592" s="36"/>
      <c r="D1592" s="36"/>
      <c r="E1592" s="36"/>
    </row>
    <row r="1593" ht="14.25" customHeight="1">
      <c r="A1593" s="36"/>
      <c r="B1593" s="31"/>
      <c r="C1593" s="36"/>
      <c r="D1593" s="36"/>
      <c r="E1593" s="36"/>
    </row>
    <row r="1594" ht="14.25" customHeight="1">
      <c r="A1594" s="36"/>
      <c r="B1594" s="31"/>
      <c r="C1594" s="36"/>
      <c r="D1594" s="36"/>
      <c r="E1594" s="36"/>
    </row>
    <row r="1595" ht="14.25" customHeight="1">
      <c r="A1595" s="36"/>
      <c r="B1595" s="31"/>
      <c r="C1595" s="36"/>
      <c r="D1595" s="36"/>
      <c r="E1595" s="36"/>
    </row>
    <row r="1596" ht="14.25" customHeight="1">
      <c r="A1596" s="36"/>
      <c r="B1596" s="31"/>
      <c r="C1596" s="36"/>
      <c r="D1596" s="36"/>
      <c r="E1596" s="36"/>
    </row>
    <row r="1597" ht="14.25" customHeight="1">
      <c r="A1597" s="36"/>
      <c r="B1597" s="31"/>
      <c r="C1597" s="36"/>
      <c r="D1597" s="36"/>
      <c r="E1597" s="36"/>
    </row>
    <row r="1598" ht="14.25" customHeight="1">
      <c r="A1598" s="36"/>
      <c r="B1598" s="31"/>
      <c r="C1598" s="36"/>
      <c r="D1598" s="36"/>
      <c r="E1598" s="36"/>
    </row>
    <row r="1599" ht="14.25" customHeight="1">
      <c r="A1599" s="36"/>
      <c r="B1599" s="31"/>
      <c r="C1599" s="36"/>
      <c r="D1599" s="36"/>
      <c r="E1599" s="36"/>
    </row>
    <row r="1600" ht="14.25" customHeight="1">
      <c r="A1600" s="36"/>
      <c r="B1600" s="31"/>
      <c r="C1600" s="36"/>
      <c r="D1600" s="36"/>
      <c r="E1600" s="36"/>
    </row>
    <row r="1601" ht="14.25" customHeight="1">
      <c r="A1601" s="36"/>
      <c r="B1601" s="31"/>
      <c r="C1601" s="36"/>
      <c r="D1601" s="36"/>
      <c r="E1601" s="36"/>
    </row>
    <row r="1602" ht="14.25" customHeight="1">
      <c r="A1602" s="36"/>
      <c r="B1602" s="31"/>
      <c r="C1602" s="36"/>
      <c r="D1602" s="36"/>
      <c r="E1602" s="36"/>
    </row>
    <row r="1603" ht="14.25" customHeight="1">
      <c r="A1603" s="36"/>
      <c r="B1603" s="31"/>
      <c r="C1603" s="36"/>
      <c r="D1603" s="36"/>
      <c r="E1603" s="36"/>
    </row>
    <row r="1604" ht="14.25" customHeight="1">
      <c r="A1604" s="36"/>
      <c r="B1604" s="31"/>
      <c r="C1604" s="36"/>
      <c r="D1604" s="36"/>
      <c r="E1604" s="36"/>
    </row>
    <row r="1605" ht="14.25" customHeight="1">
      <c r="A1605" s="36"/>
      <c r="B1605" s="31"/>
      <c r="C1605" s="36"/>
      <c r="D1605" s="36"/>
      <c r="E1605" s="36"/>
    </row>
    <row r="1606" ht="14.25" customHeight="1">
      <c r="A1606" s="36"/>
      <c r="B1606" s="31"/>
      <c r="C1606" s="36"/>
      <c r="D1606" s="36"/>
      <c r="E1606" s="36"/>
    </row>
    <row r="1607" ht="14.25" customHeight="1">
      <c r="A1607" s="36"/>
      <c r="B1607" s="31"/>
      <c r="C1607" s="36"/>
      <c r="D1607" s="36"/>
      <c r="E1607" s="36"/>
    </row>
    <row r="1608" ht="14.25" customHeight="1">
      <c r="A1608" s="36"/>
      <c r="B1608" s="31"/>
      <c r="C1608" s="36"/>
      <c r="D1608" s="36"/>
      <c r="E1608" s="36"/>
    </row>
    <row r="1609" ht="14.25" customHeight="1">
      <c r="A1609" s="36"/>
      <c r="B1609" s="31"/>
      <c r="C1609" s="36"/>
      <c r="D1609" s="36"/>
      <c r="E1609" s="36"/>
    </row>
    <row r="1610" ht="14.25" customHeight="1">
      <c r="A1610" s="36"/>
      <c r="B1610" s="31"/>
      <c r="C1610" s="36"/>
      <c r="D1610" s="36"/>
      <c r="E1610" s="36"/>
    </row>
    <row r="1611" ht="14.25" customHeight="1">
      <c r="A1611" s="36"/>
      <c r="B1611" s="31"/>
      <c r="C1611" s="36"/>
      <c r="D1611" s="36"/>
      <c r="E1611" s="36"/>
    </row>
    <row r="1612" ht="14.25" customHeight="1">
      <c r="A1612" s="36"/>
      <c r="B1612" s="31"/>
      <c r="C1612" s="36"/>
      <c r="D1612" s="36"/>
      <c r="E1612" s="36"/>
    </row>
    <row r="1613" ht="14.25" customHeight="1">
      <c r="A1613" s="36"/>
      <c r="B1613" s="31"/>
      <c r="C1613" s="36"/>
      <c r="D1613" s="36"/>
      <c r="E1613" s="36"/>
    </row>
    <row r="1614" ht="14.25" customHeight="1">
      <c r="A1614" s="36"/>
      <c r="B1614" s="31"/>
      <c r="C1614" s="36"/>
      <c r="D1614" s="36"/>
      <c r="E1614" s="36"/>
    </row>
    <row r="1615" ht="14.25" customHeight="1">
      <c r="A1615" s="36"/>
      <c r="B1615" s="31"/>
      <c r="C1615" s="36"/>
      <c r="D1615" s="36"/>
      <c r="E1615" s="36"/>
    </row>
    <row r="1616" ht="14.25" customHeight="1">
      <c r="A1616" s="36"/>
      <c r="B1616" s="31"/>
      <c r="C1616" s="36"/>
      <c r="D1616" s="36"/>
      <c r="E1616" s="36"/>
    </row>
    <row r="1617" ht="14.25" customHeight="1">
      <c r="A1617" s="36"/>
      <c r="B1617" s="31"/>
      <c r="C1617" s="36"/>
      <c r="D1617" s="36"/>
      <c r="E1617" s="36"/>
    </row>
    <row r="1618" ht="14.25" customHeight="1">
      <c r="A1618" s="36"/>
      <c r="B1618" s="31"/>
      <c r="C1618" s="36"/>
      <c r="D1618" s="36"/>
      <c r="E1618" s="36"/>
    </row>
    <row r="1619" ht="14.25" customHeight="1">
      <c r="A1619" s="36"/>
      <c r="B1619" s="31"/>
      <c r="C1619" s="36"/>
      <c r="D1619" s="36"/>
      <c r="E1619" s="36"/>
    </row>
    <row r="1620" ht="14.25" customHeight="1">
      <c r="A1620" s="36"/>
      <c r="B1620" s="31"/>
      <c r="C1620" s="36"/>
      <c r="D1620" s="36"/>
      <c r="E1620" s="36"/>
    </row>
    <row r="1621" ht="14.25" customHeight="1">
      <c r="A1621" s="36"/>
      <c r="B1621" s="31"/>
      <c r="C1621" s="36"/>
      <c r="D1621" s="36"/>
      <c r="E1621" s="36"/>
    </row>
    <row r="1622" ht="14.25" customHeight="1">
      <c r="A1622" s="36"/>
      <c r="B1622" s="31"/>
      <c r="C1622" s="36"/>
      <c r="D1622" s="36"/>
      <c r="E1622" s="36"/>
    </row>
    <row r="1623" ht="14.25" customHeight="1">
      <c r="A1623" s="36"/>
      <c r="B1623" s="31"/>
      <c r="C1623" s="36"/>
      <c r="D1623" s="36"/>
      <c r="E1623" s="36"/>
    </row>
    <row r="1624" ht="14.25" customHeight="1">
      <c r="A1624" s="36"/>
      <c r="B1624" s="31"/>
      <c r="C1624" s="36"/>
      <c r="D1624" s="36"/>
      <c r="E1624" s="36"/>
    </row>
    <row r="1625" ht="14.25" customHeight="1">
      <c r="A1625" s="36"/>
      <c r="B1625" s="31"/>
      <c r="C1625" s="36"/>
      <c r="D1625" s="36"/>
      <c r="E1625" s="36"/>
    </row>
    <row r="1626" ht="14.25" customHeight="1">
      <c r="A1626" s="36"/>
      <c r="B1626" s="31"/>
      <c r="C1626" s="36"/>
      <c r="D1626" s="36"/>
      <c r="E1626" s="36"/>
    </row>
    <row r="1627" ht="14.25" customHeight="1">
      <c r="A1627" s="36"/>
      <c r="B1627" s="31"/>
      <c r="C1627" s="36"/>
      <c r="D1627" s="36"/>
      <c r="E1627" s="36"/>
    </row>
    <row r="1628" ht="14.25" customHeight="1">
      <c r="A1628" s="36"/>
      <c r="B1628" s="31"/>
      <c r="C1628" s="36"/>
      <c r="D1628" s="36"/>
      <c r="E1628" s="36"/>
    </row>
    <row r="1629" ht="14.25" customHeight="1">
      <c r="A1629" s="36"/>
      <c r="B1629" s="31"/>
      <c r="C1629" s="36"/>
      <c r="D1629" s="36"/>
      <c r="E1629" s="36"/>
    </row>
    <row r="1630" ht="14.25" customHeight="1">
      <c r="A1630" s="36"/>
      <c r="B1630" s="31"/>
      <c r="C1630" s="36"/>
      <c r="D1630" s="36"/>
      <c r="E1630" s="36"/>
    </row>
    <row r="1631" ht="14.25" customHeight="1">
      <c r="A1631" s="36"/>
      <c r="B1631" s="31"/>
      <c r="C1631" s="36"/>
      <c r="D1631" s="36"/>
      <c r="E1631" s="36"/>
    </row>
    <row r="1632" ht="14.25" customHeight="1">
      <c r="A1632" s="36"/>
      <c r="B1632" s="31"/>
      <c r="C1632" s="36"/>
      <c r="D1632" s="36"/>
      <c r="E1632" s="36"/>
    </row>
    <row r="1633" ht="14.25" customHeight="1">
      <c r="A1633" s="36"/>
      <c r="B1633" s="31"/>
      <c r="C1633" s="36"/>
      <c r="D1633" s="36"/>
      <c r="E1633" s="36"/>
    </row>
    <row r="1634" ht="14.25" customHeight="1">
      <c r="A1634" s="36"/>
      <c r="B1634" s="31"/>
      <c r="C1634" s="36"/>
      <c r="D1634" s="36"/>
      <c r="E1634" s="36"/>
    </row>
    <row r="1635" ht="14.25" customHeight="1">
      <c r="A1635" s="36"/>
      <c r="B1635" s="31"/>
      <c r="C1635" s="36"/>
      <c r="D1635" s="36"/>
      <c r="E1635" s="36"/>
    </row>
    <row r="1636" ht="14.25" customHeight="1">
      <c r="A1636" s="36"/>
      <c r="B1636" s="31"/>
      <c r="C1636" s="36"/>
      <c r="D1636" s="36"/>
      <c r="E1636" s="36"/>
    </row>
    <row r="1637" ht="14.25" customHeight="1">
      <c r="A1637" s="36"/>
      <c r="B1637" s="31"/>
      <c r="C1637" s="36"/>
      <c r="D1637" s="36"/>
      <c r="E1637" s="36"/>
    </row>
    <row r="1638" ht="14.25" customHeight="1">
      <c r="A1638" s="36"/>
      <c r="B1638" s="31"/>
      <c r="C1638" s="36"/>
      <c r="D1638" s="36"/>
      <c r="E1638" s="36"/>
    </row>
    <row r="1639" ht="14.25" customHeight="1">
      <c r="A1639" s="36"/>
      <c r="B1639" s="31"/>
      <c r="C1639" s="36"/>
      <c r="D1639" s="36"/>
      <c r="E1639" s="36"/>
    </row>
    <row r="1640" ht="14.25" customHeight="1">
      <c r="A1640" s="36"/>
      <c r="B1640" s="31"/>
      <c r="C1640" s="36"/>
      <c r="D1640" s="36"/>
      <c r="E1640" s="36"/>
    </row>
    <row r="1641" ht="14.25" customHeight="1">
      <c r="A1641" s="36"/>
      <c r="B1641" s="31"/>
      <c r="C1641" s="36"/>
      <c r="D1641" s="36"/>
      <c r="E1641" s="36"/>
    </row>
    <row r="1642" ht="14.25" customHeight="1">
      <c r="A1642" s="36"/>
      <c r="B1642" s="31"/>
      <c r="C1642" s="36"/>
      <c r="D1642" s="36"/>
      <c r="E1642" s="36"/>
    </row>
    <row r="1643" ht="14.25" customHeight="1">
      <c r="A1643" s="36"/>
      <c r="B1643" s="31"/>
      <c r="C1643" s="36"/>
      <c r="D1643" s="36"/>
      <c r="E1643" s="36"/>
    </row>
    <row r="1644" ht="14.25" customHeight="1">
      <c r="A1644" s="36"/>
      <c r="B1644" s="31"/>
      <c r="C1644" s="36"/>
      <c r="D1644" s="36"/>
      <c r="E1644" s="36"/>
    </row>
    <row r="1645" ht="14.25" customHeight="1">
      <c r="A1645" s="36"/>
      <c r="B1645" s="31"/>
      <c r="C1645" s="36"/>
      <c r="D1645" s="36"/>
      <c r="E1645" s="36"/>
    </row>
    <row r="1646" ht="14.25" customHeight="1">
      <c r="A1646" s="36"/>
      <c r="B1646" s="31"/>
      <c r="C1646" s="36"/>
      <c r="D1646" s="36"/>
      <c r="E1646" s="36"/>
    </row>
    <row r="1647" ht="14.25" customHeight="1">
      <c r="A1647" s="36"/>
      <c r="B1647" s="31"/>
      <c r="C1647" s="36"/>
      <c r="D1647" s="36"/>
      <c r="E1647" s="36"/>
    </row>
    <row r="1648" ht="14.25" customHeight="1">
      <c r="A1648" s="36"/>
      <c r="B1648" s="31"/>
      <c r="C1648" s="36"/>
      <c r="D1648" s="36"/>
      <c r="E1648" s="36"/>
    </row>
    <row r="1649" ht="14.25" customHeight="1">
      <c r="A1649" s="36"/>
      <c r="B1649" s="31"/>
      <c r="C1649" s="36"/>
      <c r="D1649" s="36"/>
      <c r="E1649" s="36"/>
    </row>
    <row r="1650" ht="14.25" customHeight="1">
      <c r="A1650" s="36"/>
      <c r="B1650" s="31"/>
      <c r="C1650" s="36"/>
      <c r="D1650" s="36"/>
      <c r="E1650" s="36"/>
    </row>
    <row r="1651" ht="14.25" customHeight="1">
      <c r="A1651" s="36"/>
      <c r="B1651" s="31"/>
      <c r="C1651" s="36"/>
      <c r="D1651" s="36"/>
      <c r="E1651" s="36"/>
    </row>
    <row r="1652" ht="14.25" customHeight="1">
      <c r="A1652" s="36"/>
      <c r="B1652" s="31"/>
      <c r="C1652" s="36"/>
      <c r="D1652" s="36"/>
      <c r="E1652" s="36"/>
    </row>
    <row r="1653" ht="14.25" customHeight="1">
      <c r="A1653" s="36"/>
      <c r="B1653" s="31"/>
      <c r="C1653" s="36"/>
      <c r="D1653" s="36"/>
      <c r="E1653" s="36"/>
    </row>
    <row r="1654" ht="14.25" customHeight="1">
      <c r="A1654" s="36"/>
      <c r="B1654" s="31"/>
      <c r="C1654" s="36"/>
      <c r="D1654" s="36"/>
      <c r="E1654" s="36"/>
    </row>
    <row r="1655" ht="14.25" customHeight="1">
      <c r="A1655" s="36"/>
      <c r="B1655" s="31"/>
      <c r="C1655" s="36"/>
      <c r="D1655" s="36"/>
      <c r="E1655" s="36"/>
    </row>
    <row r="1656" ht="14.25" customHeight="1">
      <c r="A1656" s="36"/>
      <c r="B1656" s="31"/>
      <c r="C1656" s="36"/>
      <c r="D1656" s="36"/>
      <c r="E1656" s="36"/>
    </row>
    <row r="1657" ht="14.25" customHeight="1">
      <c r="A1657" s="36"/>
      <c r="B1657" s="31"/>
      <c r="C1657" s="36"/>
      <c r="D1657" s="36"/>
      <c r="E1657" s="36"/>
    </row>
    <row r="1658" ht="14.25" customHeight="1">
      <c r="A1658" s="36"/>
      <c r="B1658" s="31"/>
      <c r="C1658" s="36"/>
      <c r="D1658" s="36"/>
      <c r="E1658" s="36"/>
    </row>
    <row r="1659" ht="14.25" customHeight="1">
      <c r="A1659" s="36"/>
      <c r="B1659" s="31"/>
      <c r="C1659" s="36"/>
      <c r="D1659" s="36"/>
      <c r="E1659" s="36"/>
    </row>
    <row r="1660" ht="14.25" customHeight="1">
      <c r="A1660" s="36"/>
      <c r="B1660" s="31"/>
      <c r="C1660" s="36"/>
      <c r="D1660" s="36"/>
      <c r="E1660" s="36"/>
    </row>
    <row r="1661" ht="14.25" customHeight="1">
      <c r="A1661" s="36"/>
      <c r="B1661" s="31"/>
      <c r="C1661" s="36"/>
      <c r="D1661" s="36"/>
      <c r="E1661" s="36"/>
    </row>
    <row r="1662" ht="14.25" customHeight="1">
      <c r="A1662" s="36"/>
      <c r="B1662" s="31"/>
      <c r="C1662" s="36"/>
      <c r="D1662" s="36"/>
      <c r="E1662" s="36"/>
    </row>
    <row r="1663" ht="14.25" customHeight="1">
      <c r="A1663" s="36"/>
      <c r="B1663" s="31"/>
      <c r="C1663" s="36"/>
      <c r="D1663" s="36"/>
      <c r="E1663" s="36"/>
    </row>
    <row r="1664" ht="14.25" customHeight="1">
      <c r="A1664" s="36"/>
      <c r="B1664" s="31"/>
      <c r="C1664" s="36"/>
      <c r="D1664" s="36"/>
      <c r="E1664" s="36"/>
    </row>
    <row r="1665" ht="14.25" customHeight="1">
      <c r="A1665" s="36"/>
      <c r="B1665" s="31"/>
      <c r="C1665" s="36"/>
      <c r="D1665" s="36"/>
      <c r="E1665" s="36"/>
    </row>
    <row r="1666" ht="14.25" customHeight="1">
      <c r="A1666" s="36"/>
      <c r="B1666" s="31"/>
      <c r="C1666" s="36"/>
      <c r="D1666" s="36"/>
      <c r="E1666" s="36"/>
    </row>
    <row r="1667" ht="14.25" customHeight="1">
      <c r="A1667" s="36"/>
      <c r="B1667" s="31"/>
      <c r="C1667" s="36"/>
      <c r="D1667" s="36"/>
      <c r="E1667" s="36"/>
    </row>
    <row r="1668" ht="14.25" customHeight="1">
      <c r="A1668" s="36"/>
      <c r="B1668" s="31"/>
      <c r="C1668" s="36"/>
      <c r="D1668" s="36"/>
      <c r="E1668" s="36"/>
    </row>
    <row r="1669" ht="14.25" customHeight="1">
      <c r="A1669" s="36"/>
      <c r="B1669" s="31"/>
      <c r="C1669" s="36"/>
      <c r="D1669" s="36"/>
      <c r="E1669" s="36"/>
    </row>
    <row r="1670" ht="14.25" customHeight="1">
      <c r="A1670" s="36"/>
      <c r="B1670" s="31"/>
      <c r="C1670" s="36"/>
      <c r="D1670" s="36"/>
      <c r="E1670" s="36"/>
    </row>
    <row r="1671" ht="14.25" customHeight="1">
      <c r="A1671" s="36"/>
      <c r="B1671" s="31"/>
      <c r="C1671" s="36"/>
      <c r="D1671" s="36"/>
      <c r="E1671" s="36"/>
    </row>
    <row r="1672" ht="14.25" customHeight="1">
      <c r="A1672" s="36"/>
      <c r="B1672" s="31"/>
      <c r="C1672" s="36"/>
      <c r="D1672" s="36"/>
      <c r="E1672" s="36"/>
    </row>
    <row r="1673" ht="14.25" customHeight="1">
      <c r="A1673" s="36"/>
      <c r="B1673" s="31"/>
      <c r="C1673" s="36"/>
      <c r="D1673" s="36"/>
      <c r="E1673" s="36"/>
    </row>
    <row r="1674" ht="14.25" customHeight="1">
      <c r="A1674" s="36"/>
      <c r="B1674" s="31"/>
      <c r="C1674" s="36"/>
      <c r="D1674" s="36"/>
      <c r="E1674" s="36"/>
    </row>
    <row r="1675" ht="14.25" customHeight="1">
      <c r="A1675" s="36"/>
      <c r="B1675" s="31"/>
      <c r="C1675" s="36"/>
      <c r="D1675" s="36"/>
      <c r="E1675" s="36"/>
    </row>
    <row r="1676" ht="14.25" customHeight="1">
      <c r="A1676" s="36"/>
      <c r="B1676" s="31"/>
      <c r="C1676" s="36"/>
      <c r="D1676" s="36"/>
      <c r="E1676" s="36"/>
    </row>
    <row r="1677" ht="14.25" customHeight="1">
      <c r="A1677" s="36"/>
      <c r="B1677" s="31"/>
      <c r="C1677" s="36"/>
      <c r="D1677" s="36"/>
      <c r="E1677" s="36"/>
    </row>
    <row r="1678" ht="14.25" customHeight="1">
      <c r="A1678" s="36"/>
      <c r="B1678" s="31"/>
      <c r="C1678" s="36"/>
      <c r="D1678" s="36"/>
      <c r="E1678" s="36"/>
    </row>
    <row r="1679" ht="14.25" customHeight="1">
      <c r="A1679" s="36"/>
      <c r="B1679" s="31"/>
      <c r="C1679" s="36"/>
      <c r="D1679" s="36"/>
      <c r="E1679" s="36"/>
    </row>
    <row r="1680" ht="14.25" customHeight="1">
      <c r="A1680" s="36"/>
      <c r="B1680" s="31"/>
      <c r="C1680" s="36"/>
      <c r="D1680" s="36"/>
      <c r="E1680" s="36"/>
    </row>
    <row r="1681" ht="14.25" customHeight="1">
      <c r="A1681" s="36"/>
      <c r="B1681" s="31"/>
      <c r="C1681" s="36"/>
      <c r="D1681" s="36"/>
      <c r="E1681" s="36"/>
    </row>
    <row r="1682" ht="14.25" customHeight="1">
      <c r="A1682" s="36"/>
      <c r="B1682" s="31"/>
      <c r="C1682" s="36"/>
      <c r="D1682" s="36"/>
      <c r="E1682" s="36"/>
    </row>
    <row r="1683" ht="14.25" customHeight="1">
      <c r="A1683" s="36"/>
      <c r="B1683" s="31"/>
      <c r="C1683" s="36"/>
      <c r="D1683" s="36"/>
      <c r="E1683" s="36"/>
    </row>
    <row r="1684" ht="14.25" customHeight="1">
      <c r="A1684" s="36"/>
      <c r="B1684" s="31"/>
      <c r="C1684" s="36"/>
      <c r="D1684" s="36"/>
      <c r="E1684" s="36"/>
    </row>
    <row r="1685" ht="14.25" customHeight="1">
      <c r="A1685" s="36"/>
      <c r="B1685" s="31"/>
      <c r="C1685" s="36"/>
      <c r="D1685" s="36"/>
      <c r="E1685" s="36"/>
    </row>
    <row r="1686" ht="14.25" customHeight="1">
      <c r="A1686" s="36"/>
      <c r="B1686" s="31"/>
      <c r="C1686" s="36"/>
      <c r="D1686" s="36"/>
      <c r="E1686" s="36"/>
    </row>
    <row r="1687" ht="14.25" customHeight="1">
      <c r="A1687" s="36"/>
      <c r="B1687" s="31"/>
      <c r="C1687" s="36"/>
      <c r="D1687" s="36"/>
      <c r="E1687" s="36"/>
    </row>
    <row r="1688" ht="14.25" customHeight="1">
      <c r="A1688" s="36"/>
      <c r="B1688" s="31"/>
      <c r="C1688" s="36"/>
      <c r="D1688" s="36"/>
      <c r="E1688" s="36"/>
    </row>
    <row r="1689" ht="14.25" customHeight="1">
      <c r="A1689" s="36"/>
      <c r="B1689" s="31"/>
      <c r="C1689" s="36"/>
      <c r="D1689" s="36"/>
      <c r="E1689" s="36"/>
    </row>
    <row r="1690" ht="14.25" customHeight="1">
      <c r="A1690" s="36"/>
      <c r="B1690" s="31"/>
      <c r="C1690" s="36"/>
      <c r="D1690" s="36"/>
      <c r="E1690" s="36"/>
    </row>
    <row r="1691" ht="14.25" customHeight="1">
      <c r="A1691" s="36"/>
      <c r="B1691" s="31"/>
      <c r="C1691" s="36"/>
      <c r="D1691" s="36"/>
      <c r="E1691" s="36"/>
    </row>
    <row r="1692" ht="14.25" customHeight="1">
      <c r="A1692" s="36"/>
      <c r="B1692" s="31"/>
      <c r="C1692" s="36"/>
      <c r="D1692" s="36"/>
      <c r="E1692" s="36"/>
    </row>
    <row r="1693" ht="14.25" customHeight="1">
      <c r="A1693" s="36"/>
      <c r="B1693" s="31"/>
      <c r="C1693" s="36"/>
      <c r="D1693" s="36"/>
      <c r="E1693" s="36"/>
    </row>
    <row r="1694" ht="14.25" customHeight="1">
      <c r="A1694" s="36"/>
      <c r="B1694" s="31"/>
      <c r="C1694" s="36"/>
      <c r="D1694" s="36"/>
      <c r="E1694" s="36"/>
    </row>
    <row r="1695" ht="14.25" customHeight="1">
      <c r="A1695" s="36"/>
      <c r="B1695" s="31"/>
      <c r="C1695" s="36"/>
      <c r="D1695" s="36"/>
      <c r="E1695" s="36"/>
    </row>
    <row r="1696" ht="14.25" customHeight="1">
      <c r="A1696" s="36"/>
      <c r="B1696" s="31"/>
      <c r="C1696" s="36"/>
      <c r="D1696" s="36"/>
      <c r="E1696" s="36"/>
    </row>
    <row r="1697" ht="14.25" customHeight="1">
      <c r="A1697" s="36"/>
      <c r="B1697" s="31"/>
      <c r="C1697" s="36"/>
      <c r="D1697" s="36"/>
      <c r="E1697" s="36"/>
    </row>
    <row r="1698" ht="14.25" customHeight="1">
      <c r="A1698" s="36"/>
      <c r="B1698" s="31"/>
      <c r="C1698" s="36"/>
      <c r="D1698" s="36"/>
      <c r="E1698" s="36"/>
    </row>
    <row r="1699" ht="14.25" customHeight="1">
      <c r="A1699" s="36"/>
      <c r="B1699" s="31"/>
      <c r="C1699" s="36"/>
      <c r="D1699" s="36"/>
      <c r="E1699" s="36"/>
    </row>
    <row r="1700" ht="14.25" customHeight="1">
      <c r="A1700" s="36"/>
      <c r="B1700" s="31"/>
      <c r="C1700" s="36"/>
      <c r="D1700" s="36"/>
      <c r="E1700" s="36"/>
    </row>
    <row r="1701" ht="14.25" customHeight="1">
      <c r="A1701" s="36"/>
      <c r="B1701" s="31"/>
      <c r="C1701" s="36"/>
      <c r="D1701" s="36"/>
      <c r="E1701" s="36"/>
    </row>
    <row r="1702" ht="14.25" customHeight="1">
      <c r="A1702" s="36"/>
      <c r="B1702" s="31"/>
      <c r="C1702" s="36"/>
      <c r="D1702" s="36"/>
      <c r="E1702" s="36"/>
    </row>
    <row r="1703" ht="14.25" customHeight="1">
      <c r="A1703" s="36"/>
      <c r="B1703" s="31"/>
      <c r="C1703" s="36"/>
      <c r="D1703" s="36"/>
      <c r="E1703" s="36"/>
    </row>
    <row r="1704" ht="14.25" customHeight="1">
      <c r="A1704" s="36"/>
      <c r="B1704" s="31"/>
      <c r="C1704" s="36"/>
      <c r="D1704" s="36"/>
      <c r="E1704" s="36"/>
    </row>
    <row r="1705" ht="14.25" customHeight="1">
      <c r="A1705" s="36"/>
      <c r="B1705" s="31"/>
      <c r="C1705" s="36"/>
      <c r="D1705" s="36"/>
      <c r="E1705" s="36"/>
    </row>
    <row r="1706" ht="14.25" customHeight="1">
      <c r="A1706" s="36"/>
      <c r="B1706" s="31"/>
      <c r="C1706" s="36"/>
      <c r="D1706" s="36"/>
      <c r="E1706" s="36"/>
    </row>
    <row r="1707" ht="14.25" customHeight="1">
      <c r="A1707" s="36"/>
      <c r="B1707" s="31"/>
      <c r="C1707" s="36"/>
      <c r="D1707" s="36"/>
      <c r="E1707" s="36"/>
    </row>
    <row r="1708" ht="14.25" customHeight="1">
      <c r="A1708" s="36"/>
      <c r="B1708" s="31"/>
      <c r="C1708" s="36"/>
      <c r="D1708" s="36"/>
      <c r="E1708" s="36"/>
    </row>
    <row r="1709" ht="14.25" customHeight="1">
      <c r="A1709" s="36"/>
      <c r="B1709" s="31"/>
      <c r="C1709" s="36"/>
      <c r="D1709" s="36"/>
      <c r="E1709" s="36"/>
    </row>
    <row r="1710" ht="14.25" customHeight="1">
      <c r="A1710" s="36"/>
      <c r="B1710" s="31"/>
      <c r="C1710" s="36"/>
      <c r="D1710" s="36"/>
      <c r="E1710" s="36"/>
    </row>
    <row r="1711" ht="14.25" customHeight="1">
      <c r="A1711" s="36"/>
      <c r="B1711" s="31"/>
      <c r="C1711" s="36"/>
      <c r="D1711" s="36"/>
      <c r="E1711" s="36"/>
    </row>
    <row r="1712" ht="14.25" customHeight="1">
      <c r="A1712" s="36"/>
      <c r="B1712" s="31"/>
      <c r="C1712" s="36"/>
      <c r="D1712" s="36"/>
      <c r="E1712" s="36"/>
    </row>
    <row r="1713" ht="14.25" customHeight="1">
      <c r="A1713" s="36"/>
      <c r="B1713" s="31"/>
      <c r="C1713" s="36"/>
      <c r="D1713" s="36"/>
      <c r="E1713" s="36"/>
    </row>
    <row r="1714" ht="14.25" customHeight="1">
      <c r="A1714" s="36"/>
      <c r="B1714" s="31"/>
      <c r="C1714" s="36"/>
      <c r="D1714" s="36"/>
      <c r="E1714" s="36"/>
    </row>
    <row r="1715" ht="14.25" customHeight="1">
      <c r="A1715" s="36"/>
      <c r="B1715" s="31"/>
      <c r="C1715" s="36"/>
      <c r="D1715" s="36"/>
      <c r="E1715" s="36"/>
    </row>
    <row r="1716" ht="14.25" customHeight="1">
      <c r="A1716" s="36"/>
      <c r="B1716" s="31"/>
      <c r="C1716" s="36"/>
      <c r="D1716" s="36"/>
      <c r="E1716" s="36"/>
    </row>
    <row r="1717" ht="14.25" customHeight="1">
      <c r="A1717" s="36"/>
      <c r="B1717" s="31"/>
      <c r="C1717" s="36"/>
      <c r="D1717" s="36"/>
      <c r="E1717" s="36"/>
    </row>
    <row r="1718" ht="14.25" customHeight="1">
      <c r="A1718" s="36"/>
      <c r="B1718" s="31"/>
      <c r="C1718" s="36"/>
      <c r="D1718" s="36"/>
      <c r="E1718" s="36"/>
    </row>
    <row r="1719" ht="14.25" customHeight="1">
      <c r="A1719" s="36"/>
      <c r="B1719" s="31"/>
      <c r="C1719" s="36"/>
      <c r="D1719" s="36"/>
      <c r="E1719" s="36"/>
    </row>
    <row r="1720" ht="14.25" customHeight="1">
      <c r="A1720" s="36"/>
      <c r="B1720" s="31"/>
      <c r="C1720" s="36"/>
      <c r="D1720" s="36"/>
      <c r="E1720" s="36"/>
    </row>
    <row r="1721" ht="14.25" customHeight="1">
      <c r="A1721" s="36"/>
      <c r="B1721" s="31"/>
      <c r="C1721" s="36"/>
      <c r="D1721" s="36"/>
      <c r="E1721" s="36"/>
    </row>
    <row r="1722" ht="14.25" customHeight="1">
      <c r="A1722" s="36"/>
      <c r="B1722" s="31"/>
      <c r="C1722" s="36"/>
      <c r="D1722" s="36"/>
      <c r="E1722" s="36"/>
    </row>
    <row r="1723" ht="14.25" customHeight="1">
      <c r="A1723" s="36"/>
      <c r="B1723" s="31"/>
      <c r="C1723" s="36"/>
      <c r="D1723" s="36"/>
      <c r="E1723" s="36"/>
    </row>
    <row r="1724" ht="14.25" customHeight="1">
      <c r="A1724" s="36"/>
      <c r="B1724" s="31"/>
      <c r="C1724" s="36"/>
      <c r="D1724" s="36"/>
      <c r="E1724" s="36"/>
    </row>
    <row r="1725" ht="14.25" customHeight="1">
      <c r="A1725" s="36"/>
      <c r="B1725" s="31"/>
      <c r="C1725" s="36"/>
      <c r="D1725" s="36"/>
      <c r="E1725" s="36"/>
    </row>
    <row r="1726" ht="14.25" customHeight="1">
      <c r="A1726" s="36"/>
      <c r="B1726" s="31"/>
      <c r="C1726" s="36"/>
      <c r="D1726" s="36"/>
      <c r="E1726" s="36"/>
    </row>
    <row r="1727" ht="14.25" customHeight="1">
      <c r="A1727" s="36"/>
      <c r="B1727" s="31"/>
      <c r="C1727" s="36"/>
      <c r="D1727" s="36"/>
      <c r="E1727" s="36"/>
    </row>
    <row r="1728" ht="14.25" customHeight="1">
      <c r="A1728" s="36"/>
      <c r="B1728" s="31"/>
      <c r="C1728" s="36"/>
      <c r="D1728" s="36"/>
      <c r="E1728" s="36"/>
    </row>
    <row r="1729" ht="14.25" customHeight="1">
      <c r="A1729" s="36"/>
      <c r="B1729" s="31"/>
      <c r="C1729" s="36"/>
      <c r="D1729" s="36"/>
      <c r="E1729" s="36"/>
    </row>
    <row r="1730" ht="14.25" customHeight="1">
      <c r="A1730" s="36"/>
      <c r="B1730" s="31"/>
      <c r="C1730" s="36"/>
      <c r="D1730" s="36"/>
      <c r="E1730" s="36"/>
    </row>
    <row r="1731" ht="14.25" customHeight="1">
      <c r="A1731" s="36"/>
      <c r="B1731" s="31"/>
      <c r="C1731" s="36"/>
      <c r="D1731" s="36"/>
      <c r="E1731" s="36"/>
    </row>
    <row r="1732" ht="14.25" customHeight="1">
      <c r="A1732" s="36"/>
      <c r="B1732" s="31"/>
      <c r="C1732" s="36"/>
      <c r="D1732" s="36"/>
      <c r="E1732" s="36"/>
    </row>
    <row r="1733" ht="14.25" customHeight="1">
      <c r="A1733" s="36"/>
      <c r="B1733" s="31"/>
      <c r="C1733" s="36"/>
      <c r="D1733" s="36"/>
      <c r="E1733" s="36"/>
    </row>
    <row r="1734" ht="14.25" customHeight="1">
      <c r="A1734" s="36"/>
      <c r="B1734" s="31"/>
      <c r="C1734" s="36"/>
      <c r="D1734" s="36"/>
      <c r="E1734" s="36"/>
    </row>
    <row r="1735" ht="14.25" customHeight="1">
      <c r="A1735" s="36"/>
      <c r="B1735" s="31"/>
      <c r="C1735" s="36"/>
      <c r="D1735" s="36"/>
      <c r="E1735" s="36"/>
    </row>
    <row r="1736" ht="14.25" customHeight="1">
      <c r="A1736" s="36"/>
      <c r="B1736" s="31"/>
      <c r="C1736" s="36"/>
      <c r="D1736" s="36"/>
      <c r="E1736" s="36"/>
    </row>
    <row r="1737" ht="14.25" customHeight="1">
      <c r="A1737" s="36"/>
      <c r="B1737" s="31"/>
      <c r="C1737" s="36"/>
      <c r="D1737" s="36"/>
      <c r="E1737" s="36"/>
    </row>
    <row r="1738" ht="14.25" customHeight="1">
      <c r="A1738" s="36"/>
      <c r="B1738" s="31"/>
      <c r="C1738" s="36"/>
      <c r="D1738" s="36"/>
      <c r="E1738" s="36"/>
    </row>
    <row r="1739" ht="14.25" customHeight="1">
      <c r="A1739" s="36"/>
      <c r="B1739" s="31"/>
      <c r="C1739" s="36"/>
      <c r="D1739" s="36"/>
      <c r="E1739" s="36"/>
    </row>
    <row r="1740" ht="14.25" customHeight="1">
      <c r="A1740" s="36"/>
      <c r="B1740" s="31"/>
      <c r="C1740" s="36"/>
      <c r="D1740" s="36"/>
      <c r="E1740" s="36"/>
    </row>
    <row r="1741" ht="14.25" customHeight="1">
      <c r="A1741" s="36"/>
      <c r="B1741" s="31"/>
      <c r="C1741" s="36"/>
      <c r="D1741" s="36"/>
      <c r="E1741" s="36"/>
    </row>
    <row r="1742" ht="14.25" customHeight="1">
      <c r="A1742" s="36"/>
      <c r="B1742" s="31"/>
      <c r="C1742" s="36"/>
      <c r="D1742" s="36"/>
      <c r="E1742" s="36"/>
    </row>
    <row r="1743" ht="14.25" customHeight="1">
      <c r="A1743" s="36"/>
      <c r="B1743" s="31"/>
      <c r="C1743" s="36"/>
      <c r="D1743" s="36"/>
      <c r="E1743" s="36"/>
    </row>
    <row r="1744" ht="14.25" customHeight="1">
      <c r="A1744" s="36"/>
      <c r="B1744" s="31"/>
      <c r="C1744" s="36"/>
      <c r="D1744" s="36"/>
      <c r="E1744" s="36"/>
    </row>
    <row r="1745" ht="14.25" customHeight="1">
      <c r="A1745" s="36"/>
      <c r="B1745" s="31"/>
      <c r="C1745" s="36"/>
      <c r="D1745" s="36"/>
      <c r="E1745" s="36"/>
    </row>
    <row r="1746" ht="14.25" customHeight="1">
      <c r="A1746" s="36"/>
      <c r="B1746" s="31"/>
      <c r="C1746" s="36"/>
      <c r="D1746" s="36"/>
      <c r="E1746" s="36"/>
    </row>
    <row r="1747" ht="14.25" customHeight="1">
      <c r="A1747" s="36"/>
      <c r="B1747" s="31"/>
      <c r="C1747" s="36"/>
      <c r="D1747" s="36"/>
      <c r="E1747" s="36"/>
    </row>
    <row r="1748" ht="14.25" customHeight="1">
      <c r="A1748" s="36"/>
      <c r="B1748" s="31"/>
      <c r="C1748" s="36"/>
      <c r="D1748" s="36"/>
      <c r="E1748" s="36"/>
    </row>
    <row r="1749" ht="14.25" customHeight="1">
      <c r="A1749" s="36"/>
      <c r="B1749" s="31"/>
      <c r="C1749" s="36"/>
      <c r="D1749" s="36"/>
      <c r="E1749" s="36"/>
    </row>
    <row r="1750" ht="14.25" customHeight="1">
      <c r="A1750" s="36"/>
      <c r="B1750" s="31"/>
      <c r="C1750" s="36"/>
      <c r="D1750" s="36"/>
      <c r="E1750" s="36"/>
    </row>
    <row r="1751" ht="14.25" customHeight="1">
      <c r="A1751" s="36"/>
      <c r="B1751" s="31"/>
      <c r="C1751" s="36"/>
      <c r="D1751" s="36"/>
      <c r="E1751" s="36"/>
    </row>
    <row r="1752" ht="14.25" customHeight="1">
      <c r="A1752" s="36"/>
      <c r="B1752" s="31"/>
      <c r="C1752" s="36"/>
      <c r="D1752" s="36"/>
      <c r="E1752" s="36"/>
    </row>
    <row r="1753" ht="14.25" customHeight="1">
      <c r="A1753" s="36"/>
      <c r="B1753" s="31"/>
      <c r="C1753" s="36"/>
      <c r="D1753" s="36"/>
      <c r="E1753" s="36"/>
    </row>
    <row r="1754" ht="14.25" customHeight="1">
      <c r="A1754" s="36"/>
      <c r="B1754" s="31"/>
      <c r="C1754" s="36"/>
      <c r="D1754" s="36"/>
      <c r="E1754" s="36"/>
    </row>
    <row r="1755" ht="14.25" customHeight="1">
      <c r="A1755" s="36"/>
      <c r="B1755" s="31"/>
      <c r="C1755" s="36"/>
      <c r="D1755" s="36"/>
      <c r="E1755" s="36"/>
    </row>
    <row r="1756" ht="14.25" customHeight="1">
      <c r="A1756" s="36"/>
      <c r="B1756" s="31"/>
      <c r="C1756" s="36"/>
      <c r="D1756" s="36"/>
      <c r="E1756" s="36"/>
    </row>
    <row r="1757" ht="14.25" customHeight="1">
      <c r="A1757" s="36"/>
      <c r="B1757" s="31"/>
      <c r="C1757" s="36"/>
      <c r="D1757" s="36"/>
      <c r="E1757" s="36"/>
    </row>
    <row r="1758" ht="14.25" customHeight="1">
      <c r="A1758" s="36"/>
      <c r="B1758" s="31"/>
      <c r="C1758" s="36"/>
      <c r="D1758" s="36"/>
      <c r="E1758" s="36"/>
    </row>
    <row r="1759" ht="14.25" customHeight="1">
      <c r="A1759" s="36"/>
      <c r="B1759" s="31"/>
      <c r="C1759" s="36"/>
      <c r="D1759" s="36"/>
      <c r="E1759" s="36"/>
    </row>
    <row r="1760" ht="14.25" customHeight="1">
      <c r="A1760" s="36"/>
      <c r="B1760" s="31"/>
      <c r="C1760" s="36"/>
      <c r="D1760" s="36"/>
      <c r="E1760" s="36"/>
    </row>
    <row r="1761" ht="14.25" customHeight="1">
      <c r="A1761" s="36"/>
      <c r="B1761" s="31"/>
      <c r="C1761" s="36"/>
      <c r="D1761" s="36"/>
      <c r="E1761" s="36"/>
    </row>
    <row r="1762" ht="14.25" customHeight="1">
      <c r="A1762" s="36"/>
      <c r="B1762" s="31"/>
      <c r="C1762" s="36"/>
      <c r="D1762" s="36"/>
      <c r="E1762" s="36"/>
    </row>
    <row r="1763" ht="14.25" customHeight="1">
      <c r="A1763" s="36"/>
      <c r="B1763" s="31"/>
      <c r="C1763" s="36"/>
      <c r="D1763" s="36"/>
      <c r="E1763" s="36"/>
    </row>
    <row r="1764" ht="14.25" customHeight="1">
      <c r="A1764" s="36"/>
      <c r="B1764" s="31"/>
      <c r="C1764" s="36"/>
      <c r="D1764" s="36"/>
      <c r="E1764" s="36"/>
    </row>
    <row r="1765" ht="14.25" customHeight="1">
      <c r="A1765" s="36"/>
      <c r="B1765" s="31"/>
      <c r="C1765" s="36"/>
      <c r="D1765" s="36"/>
      <c r="E1765" s="36"/>
    </row>
    <row r="1766" ht="14.25" customHeight="1">
      <c r="A1766" s="36"/>
      <c r="B1766" s="31"/>
      <c r="C1766" s="36"/>
      <c r="D1766" s="36"/>
      <c r="E1766" s="36"/>
    </row>
    <row r="1767" ht="14.25" customHeight="1">
      <c r="A1767" s="36"/>
      <c r="B1767" s="31"/>
      <c r="C1767" s="36"/>
      <c r="D1767" s="36"/>
      <c r="E1767" s="36"/>
    </row>
    <row r="1768" ht="14.25" customHeight="1">
      <c r="A1768" s="36"/>
      <c r="B1768" s="31"/>
      <c r="C1768" s="36"/>
      <c r="D1768" s="36"/>
      <c r="E1768" s="36"/>
    </row>
    <row r="1769" ht="14.25" customHeight="1">
      <c r="A1769" s="36"/>
      <c r="B1769" s="31"/>
      <c r="C1769" s="36"/>
      <c r="D1769" s="36"/>
      <c r="E1769" s="36"/>
    </row>
    <row r="1770" ht="14.25" customHeight="1">
      <c r="A1770" s="36"/>
      <c r="B1770" s="31"/>
      <c r="C1770" s="36"/>
      <c r="D1770" s="36"/>
      <c r="E1770" s="36"/>
    </row>
    <row r="1771" ht="14.25" customHeight="1">
      <c r="A1771" s="36"/>
      <c r="B1771" s="31"/>
      <c r="C1771" s="36"/>
      <c r="D1771" s="36"/>
      <c r="E1771" s="36"/>
    </row>
    <row r="1772" ht="14.25" customHeight="1">
      <c r="A1772" s="36"/>
      <c r="B1772" s="31"/>
      <c r="C1772" s="36"/>
      <c r="D1772" s="36"/>
      <c r="E1772" s="36"/>
    </row>
    <row r="1773" ht="14.25" customHeight="1">
      <c r="A1773" s="36"/>
      <c r="B1773" s="31"/>
      <c r="C1773" s="36"/>
      <c r="D1773" s="36"/>
      <c r="E1773" s="36"/>
    </row>
    <row r="1774" ht="14.25" customHeight="1">
      <c r="A1774" s="36"/>
      <c r="B1774" s="31"/>
      <c r="C1774" s="36"/>
      <c r="D1774" s="36"/>
      <c r="E1774" s="36"/>
    </row>
    <row r="1775" ht="14.25" customHeight="1">
      <c r="A1775" s="36"/>
      <c r="B1775" s="31"/>
      <c r="C1775" s="36"/>
      <c r="D1775" s="36"/>
      <c r="E1775" s="36"/>
    </row>
    <row r="1776" ht="14.25" customHeight="1">
      <c r="A1776" s="36"/>
      <c r="B1776" s="31"/>
      <c r="C1776" s="36"/>
      <c r="D1776" s="36"/>
      <c r="E1776" s="36"/>
    </row>
    <row r="1777" ht="14.25" customHeight="1">
      <c r="A1777" s="36"/>
      <c r="B1777" s="31"/>
      <c r="C1777" s="36"/>
      <c r="D1777" s="36"/>
      <c r="E1777" s="36"/>
    </row>
    <row r="1778" ht="14.25" customHeight="1">
      <c r="A1778" s="36"/>
      <c r="B1778" s="31"/>
      <c r="C1778" s="36"/>
      <c r="D1778" s="36"/>
      <c r="E1778" s="36"/>
    </row>
    <row r="1779" ht="14.25" customHeight="1">
      <c r="A1779" s="36"/>
      <c r="B1779" s="31"/>
      <c r="C1779" s="36"/>
      <c r="D1779" s="36"/>
      <c r="E1779" s="36"/>
    </row>
    <row r="1780" ht="14.25" customHeight="1">
      <c r="A1780" s="36"/>
      <c r="B1780" s="31"/>
      <c r="C1780" s="36"/>
      <c r="D1780" s="36"/>
      <c r="E1780" s="36"/>
    </row>
    <row r="1781" ht="14.25" customHeight="1">
      <c r="A1781" s="36"/>
      <c r="B1781" s="31"/>
      <c r="C1781" s="36"/>
      <c r="D1781" s="36"/>
      <c r="E1781" s="36"/>
    </row>
    <row r="1782" ht="14.25" customHeight="1">
      <c r="A1782" s="36"/>
      <c r="B1782" s="31"/>
      <c r="C1782" s="36"/>
      <c r="D1782" s="36"/>
      <c r="E1782" s="36"/>
    </row>
    <row r="1783" ht="14.25" customHeight="1">
      <c r="A1783" s="36"/>
      <c r="B1783" s="31"/>
      <c r="C1783" s="36"/>
      <c r="D1783" s="36"/>
      <c r="E1783" s="36"/>
    </row>
    <row r="1784" ht="14.25" customHeight="1">
      <c r="A1784" s="36"/>
      <c r="B1784" s="31"/>
      <c r="C1784" s="36"/>
      <c r="D1784" s="36"/>
      <c r="E1784" s="36"/>
    </row>
    <row r="1785" ht="14.25" customHeight="1">
      <c r="A1785" s="36"/>
      <c r="B1785" s="31"/>
      <c r="C1785" s="36"/>
      <c r="D1785" s="36"/>
      <c r="E1785" s="36"/>
    </row>
    <row r="1786" ht="14.25" customHeight="1">
      <c r="A1786" s="36"/>
      <c r="B1786" s="31"/>
      <c r="C1786" s="36"/>
      <c r="D1786" s="36"/>
      <c r="E1786" s="36"/>
    </row>
    <row r="1787" ht="14.25" customHeight="1">
      <c r="A1787" s="36"/>
      <c r="B1787" s="31"/>
      <c r="C1787" s="36"/>
      <c r="D1787" s="36"/>
      <c r="E1787" s="36"/>
    </row>
    <row r="1788" ht="14.25" customHeight="1">
      <c r="A1788" s="36"/>
      <c r="B1788" s="31"/>
      <c r="C1788" s="36"/>
      <c r="D1788" s="36"/>
      <c r="E1788" s="36"/>
    </row>
    <row r="1789" ht="14.25" customHeight="1">
      <c r="A1789" s="36"/>
      <c r="B1789" s="31"/>
      <c r="C1789" s="36"/>
      <c r="D1789" s="36"/>
      <c r="E1789" s="36"/>
    </row>
    <row r="1790" ht="14.25" customHeight="1">
      <c r="A1790" s="36"/>
      <c r="B1790" s="31"/>
      <c r="C1790" s="36"/>
      <c r="D1790" s="36"/>
      <c r="E1790" s="36"/>
    </row>
    <row r="1791" ht="14.25" customHeight="1">
      <c r="A1791" s="36"/>
      <c r="B1791" s="31"/>
      <c r="C1791" s="36"/>
      <c r="D1791" s="36"/>
      <c r="E1791" s="36"/>
    </row>
    <row r="1792" ht="14.25" customHeight="1">
      <c r="A1792" s="36"/>
      <c r="B1792" s="31"/>
      <c r="C1792" s="36"/>
      <c r="D1792" s="36"/>
      <c r="E1792" s="36"/>
    </row>
    <row r="1793" ht="14.25" customHeight="1">
      <c r="A1793" s="36"/>
      <c r="B1793" s="31"/>
      <c r="C1793" s="36"/>
      <c r="D1793" s="36"/>
      <c r="E1793" s="36"/>
    </row>
    <row r="1794" ht="14.25" customHeight="1">
      <c r="A1794" s="36"/>
      <c r="B1794" s="31"/>
      <c r="C1794" s="36"/>
      <c r="D1794" s="36"/>
      <c r="E1794" s="36"/>
    </row>
    <row r="1795" ht="14.25" customHeight="1">
      <c r="A1795" s="36"/>
      <c r="B1795" s="31"/>
      <c r="C1795" s="36"/>
      <c r="D1795" s="36"/>
      <c r="E1795" s="36"/>
    </row>
    <row r="1796" ht="14.25" customHeight="1">
      <c r="A1796" s="36"/>
      <c r="B1796" s="31"/>
      <c r="C1796" s="36"/>
      <c r="D1796" s="36"/>
      <c r="E1796" s="36"/>
    </row>
    <row r="1797" ht="14.25" customHeight="1">
      <c r="A1797" s="36"/>
      <c r="B1797" s="31"/>
      <c r="C1797" s="36"/>
      <c r="D1797" s="36"/>
      <c r="E1797" s="36"/>
    </row>
    <row r="1798" ht="14.25" customHeight="1">
      <c r="A1798" s="36"/>
      <c r="B1798" s="31"/>
      <c r="C1798" s="36"/>
      <c r="D1798" s="36"/>
      <c r="E1798" s="36"/>
    </row>
    <row r="1799" ht="14.25" customHeight="1">
      <c r="A1799" s="36"/>
      <c r="B1799" s="31"/>
      <c r="C1799" s="36"/>
      <c r="D1799" s="36"/>
      <c r="E1799" s="36"/>
    </row>
    <row r="1800" ht="14.25" customHeight="1">
      <c r="A1800" s="36"/>
      <c r="B1800" s="31"/>
      <c r="C1800" s="36"/>
      <c r="D1800" s="36"/>
      <c r="E1800" s="36"/>
    </row>
    <row r="1801" ht="14.25" customHeight="1">
      <c r="A1801" s="36"/>
      <c r="B1801" s="31"/>
      <c r="C1801" s="36"/>
      <c r="D1801" s="36"/>
      <c r="E1801" s="36"/>
    </row>
    <row r="1802" ht="14.25" customHeight="1">
      <c r="A1802" s="36"/>
      <c r="B1802" s="31"/>
      <c r="C1802" s="36"/>
      <c r="D1802" s="36"/>
      <c r="E1802" s="36"/>
    </row>
    <row r="1803" ht="14.25" customHeight="1">
      <c r="A1803" s="36"/>
      <c r="B1803" s="31"/>
      <c r="C1803" s="36"/>
      <c r="D1803" s="36"/>
      <c r="E1803" s="36"/>
    </row>
    <row r="1804" ht="14.25" customHeight="1">
      <c r="A1804" s="36"/>
      <c r="B1804" s="31"/>
      <c r="C1804" s="36"/>
      <c r="D1804" s="36"/>
      <c r="E1804" s="36"/>
    </row>
    <row r="1805" ht="14.25" customHeight="1">
      <c r="A1805" s="36"/>
      <c r="B1805" s="31"/>
      <c r="C1805" s="36"/>
      <c r="D1805" s="36"/>
      <c r="E1805" s="36"/>
    </row>
    <row r="1806" ht="14.25" customHeight="1">
      <c r="A1806" s="36"/>
      <c r="B1806" s="31"/>
      <c r="C1806" s="36"/>
      <c r="D1806" s="36"/>
      <c r="E1806" s="36"/>
    </row>
    <row r="1807" ht="14.25" customHeight="1">
      <c r="A1807" s="36"/>
      <c r="B1807" s="31"/>
      <c r="C1807" s="36"/>
      <c r="D1807" s="36"/>
      <c r="E1807" s="36"/>
    </row>
    <row r="1808" ht="14.25" customHeight="1">
      <c r="A1808" s="36"/>
      <c r="B1808" s="31"/>
      <c r="C1808" s="36"/>
      <c r="D1808" s="36"/>
      <c r="E1808" s="36"/>
    </row>
    <row r="1809" ht="14.25" customHeight="1">
      <c r="A1809" s="36"/>
      <c r="B1809" s="31"/>
      <c r="C1809" s="36"/>
      <c r="D1809" s="36"/>
      <c r="E1809" s="36"/>
    </row>
    <row r="1810" ht="14.25" customHeight="1">
      <c r="A1810" s="36"/>
      <c r="B1810" s="31"/>
      <c r="C1810" s="36"/>
      <c r="D1810" s="36"/>
      <c r="E1810" s="36"/>
    </row>
    <row r="1811" ht="14.25" customHeight="1">
      <c r="A1811" s="36"/>
      <c r="B1811" s="31"/>
      <c r="C1811" s="36"/>
      <c r="D1811" s="36"/>
      <c r="E1811" s="36"/>
    </row>
    <row r="1812" ht="14.25" customHeight="1">
      <c r="A1812" s="36"/>
      <c r="B1812" s="31"/>
      <c r="C1812" s="36"/>
      <c r="D1812" s="36"/>
      <c r="E1812" s="36"/>
    </row>
    <row r="1813" ht="14.25" customHeight="1">
      <c r="A1813" s="36"/>
      <c r="B1813" s="31"/>
      <c r="C1813" s="36"/>
      <c r="D1813" s="36"/>
      <c r="E1813" s="36"/>
    </row>
    <row r="1814" ht="14.25" customHeight="1">
      <c r="A1814" s="36"/>
      <c r="B1814" s="31"/>
      <c r="C1814" s="36"/>
      <c r="D1814" s="36"/>
      <c r="E1814" s="36"/>
    </row>
    <row r="1815" ht="14.25" customHeight="1">
      <c r="A1815" s="36"/>
      <c r="B1815" s="31"/>
      <c r="C1815" s="36"/>
      <c r="D1815" s="36"/>
      <c r="E1815" s="36"/>
    </row>
    <row r="1816" ht="14.25" customHeight="1">
      <c r="A1816" s="36"/>
      <c r="B1816" s="31"/>
      <c r="C1816" s="36"/>
      <c r="D1816" s="36"/>
      <c r="E1816" s="36"/>
    </row>
    <row r="1817" ht="14.25" customHeight="1">
      <c r="A1817" s="36"/>
      <c r="B1817" s="31"/>
      <c r="C1817" s="36"/>
      <c r="D1817" s="36"/>
      <c r="E1817" s="36"/>
    </row>
    <row r="1818" ht="14.25" customHeight="1">
      <c r="A1818" s="36"/>
      <c r="B1818" s="31"/>
      <c r="C1818" s="36"/>
      <c r="D1818" s="36"/>
      <c r="E1818" s="36"/>
    </row>
    <row r="1819" ht="14.25" customHeight="1">
      <c r="A1819" s="36"/>
      <c r="B1819" s="31"/>
      <c r="C1819" s="36"/>
      <c r="D1819" s="36"/>
      <c r="E1819" s="36"/>
    </row>
    <row r="1820" ht="14.25" customHeight="1">
      <c r="A1820" s="36"/>
      <c r="B1820" s="31"/>
      <c r="C1820" s="36"/>
      <c r="D1820" s="36"/>
      <c r="E1820" s="36"/>
    </row>
    <row r="1821" ht="14.25" customHeight="1">
      <c r="A1821" s="36"/>
      <c r="B1821" s="31"/>
      <c r="C1821" s="36"/>
      <c r="D1821" s="36"/>
      <c r="E1821" s="36"/>
    </row>
    <row r="1822" ht="14.25" customHeight="1">
      <c r="A1822" s="36"/>
      <c r="B1822" s="31"/>
      <c r="C1822" s="36"/>
      <c r="D1822" s="36"/>
      <c r="E1822" s="36"/>
    </row>
    <row r="1823" ht="14.25" customHeight="1">
      <c r="A1823" s="36"/>
      <c r="B1823" s="31"/>
      <c r="C1823" s="36"/>
      <c r="D1823" s="36"/>
      <c r="E1823" s="36"/>
    </row>
    <row r="1824" ht="14.25" customHeight="1">
      <c r="A1824" s="36"/>
      <c r="B1824" s="31"/>
      <c r="C1824" s="36"/>
      <c r="D1824" s="36"/>
      <c r="E1824" s="36"/>
    </row>
    <row r="1825" ht="14.25" customHeight="1">
      <c r="A1825" s="36"/>
      <c r="B1825" s="31"/>
      <c r="C1825" s="36"/>
      <c r="D1825" s="36"/>
      <c r="E1825" s="36"/>
    </row>
    <row r="1826" ht="14.25" customHeight="1">
      <c r="A1826" s="36"/>
      <c r="B1826" s="31"/>
      <c r="C1826" s="36"/>
      <c r="D1826" s="36"/>
      <c r="E1826" s="36"/>
    </row>
    <row r="1827" ht="14.25" customHeight="1">
      <c r="A1827" s="36"/>
      <c r="B1827" s="31"/>
      <c r="C1827" s="36"/>
      <c r="D1827" s="36"/>
      <c r="E1827" s="36"/>
    </row>
    <row r="1828" ht="14.25" customHeight="1">
      <c r="A1828" s="36"/>
      <c r="B1828" s="31"/>
      <c r="C1828" s="36"/>
      <c r="D1828" s="36"/>
      <c r="E1828" s="36"/>
    </row>
    <row r="1829" ht="14.25" customHeight="1">
      <c r="A1829" s="36"/>
      <c r="B1829" s="31"/>
      <c r="C1829" s="36"/>
      <c r="D1829" s="36"/>
      <c r="E1829" s="36"/>
    </row>
    <row r="1830" ht="14.25" customHeight="1">
      <c r="A1830" s="36"/>
      <c r="B1830" s="31"/>
      <c r="C1830" s="36"/>
      <c r="D1830" s="36"/>
      <c r="E1830" s="36"/>
    </row>
    <row r="1831" ht="14.25" customHeight="1">
      <c r="A1831" s="36"/>
      <c r="B1831" s="31"/>
      <c r="C1831" s="36"/>
      <c r="D1831" s="36"/>
      <c r="E1831" s="36"/>
    </row>
    <row r="1832" ht="14.25" customHeight="1">
      <c r="A1832" s="36"/>
      <c r="B1832" s="31"/>
      <c r="C1832" s="36"/>
      <c r="D1832" s="36"/>
      <c r="E1832" s="36"/>
    </row>
    <row r="1833" ht="14.25" customHeight="1">
      <c r="A1833" s="36"/>
      <c r="B1833" s="31"/>
      <c r="C1833" s="36"/>
      <c r="D1833" s="36"/>
      <c r="E1833" s="36"/>
    </row>
    <row r="1834" ht="14.25" customHeight="1">
      <c r="A1834" s="36"/>
      <c r="B1834" s="31"/>
      <c r="C1834" s="36"/>
      <c r="D1834" s="36"/>
      <c r="E1834" s="36"/>
    </row>
    <row r="1835" ht="14.25" customHeight="1">
      <c r="A1835" s="36"/>
      <c r="B1835" s="31"/>
      <c r="C1835" s="36"/>
      <c r="D1835" s="36"/>
      <c r="E1835" s="36"/>
    </row>
    <row r="1836" ht="14.25" customHeight="1">
      <c r="A1836" s="36"/>
      <c r="B1836" s="31"/>
      <c r="C1836" s="36"/>
      <c r="D1836" s="36"/>
      <c r="E1836" s="36"/>
    </row>
    <row r="1837" ht="14.25" customHeight="1">
      <c r="A1837" s="36"/>
      <c r="B1837" s="31"/>
      <c r="C1837" s="36"/>
      <c r="D1837" s="36"/>
      <c r="E1837" s="36"/>
    </row>
    <row r="1838" ht="14.25" customHeight="1">
      <c r="A1838" s="36"/>
      <c r="B1838" s="31"/>
      <c r="C1838" s="36"/>
      <c r="D1838" s="36"/>
      <c r="E1838" s="36"/>
    </row>
    <row r="1839" ht="14.25" customHeight="1">
      <c r="A1839" s="36"/>
      <c r="B1839" s="31"/>
      <c r="C1839" s="36"/>
      <c r="D1839" s="36"/>
      <c r="E1839" s="36"/>
    </row>
    <row r="1840" ht="14.25" customHeight="1">
      <c r="A1840" s="36"/>
      <c r="B1840" s="31"/>
      <c r="C1840" s="36"/>
      <c r="D1840" s="36"/>
      <c r="E1840" s="36"/>
    </row>
    <row r="1841" ht="14.25" customHeight="1">
      <c r="A1841" s="36"/>
      <c r="B1841" s="31"/>
      <c r="C1841" s="36"/>
      <c r="D1841" s="36"/>
      <c r="E1841" s="36"/>
    </row>
    <row r="1842" ht="14.25" customHeight="1">
      <c r="A1842" s="36"/>
      <c r="B1842" s="31"/>
      <c r="C1842" s="36"/>
      <c r="D1842" s="36"/>
      <c r="E1842" s="36"/>
    </row>
    <row r="1843" ht="14.25" customHeight="1">
      <c r="A1843" s="36"/>
      <c r="B1843" s="31"/>
      <c r="C1843" s="36"/>
      <c r="D1843" s="36"/>
      <c r="E1843" s="36"/>
    </row>
    <row r="1844" ht="14.25" customHeight="1">
      <c r="A1844" s="36"/>
      <c r="B1844" s="31"/>
      <c r="C1844" s="36"/>
      <c r="D1844" s="36"/>
      <c r="E1844" s="36"/>
    </row>
    <row r="1845" ht="14.25" customHeight="1">
      <c r="A1845" s="36"/>
      <c r="B1845" s="31"/>
      <c r="C1845" s="36"/>
      <c r="D1845" s="36"/>
      <c r="E1845" s="36"/>
    </row>
    <row r="1846" ht="14.25" customHeight="1">
      <c r="A1846" s="36"/>
      <c r="B1846" s="31"/>
      <c r="C1846" s="36"/>
      <c r="D1846" s="36"/>
      <c r="E1846" s="36"/>
    </row>
    <row r="1847" ht="14.25" customHeight="1">
      <c r="A1847" s="36"/>
      <c r="B1847" s="31"/>
      <c r="C1847" s="36"/>
      <c r="D1847" s="36"/>
      <c r="E1847" s="36"/>
    </row>
    <row r="1848" ht="14.25" customHeight="1">
      <c r="A1848" s="36"/>
      <c r="B1848" s="31"/>
      <c r="C1848" s="36"/>
      <c r="D1848" s="36"/>
      <c r="E1848" s="36"/>
    </row>
    <row r="1849" ht="14.25" customHeight="1">
      <c r="A1849" s="36"/>
      <c r="B1849" s="31"/>
      <c r="C1849" s="36"/>
      <c r="D1849" s="36"/>
      <c r="E1849" s="36"/>
    </row>
    <row r="1850" ht="14.25" customHeight="1">
      <c r="A1850" s="36"/>
      <c r="B1850" s="31"/>
      <c r="C1850" s="36"/>
      <c r="D1850" s="36"/>
      <c r="E1850" s="36"/>
    </row>
    <row r="1851" ht="14.25" customHeight="1">
      <c r="A1851" s="36"/>
      <c r="B1851" s="31"/>
      <c r="C1851" s="36"/>
      <c r="D1851" s="36"/>
      <c r="E1851" s="36"/>
    </row>
    <row r="1852" ht="14.25" customHeight="1">
      <c r="A1852" s="36"/>
      <c r="B1852" s="31"/>
      <c r="C1852" s="36"/>
      <c r="D1852" s="36"/>
      <c r="E1852" s="36"/>
    </row>
    <row r="1853" ht="14.25" customHeight="1">
      <c r="A1853" s="36"/>
      <c r="B1853" s="31"/>
      <c r="C1853" s="36"/>
      <c r="D1853" s="36"/>
      <c r="E1853" s="36"/>
    </row>
    <row r="1854" ht="14.25" customHeight="1">
      <c r="A1854" s="36"/>
      <c r="B1854" s="31"/>
      <c r="C1854" s="36"/>
      <c r="D1854" s="36"/>
      <c r="E1854" s="36"/>
    </row>
    <row r="1855" ht="14.25" customHeight="1">
      <c r="A1855" s="36"/>
      <c r="B1855" s="31"/>
      <c r="C1855" s="36"/>
      <c r="D1855" s="36"/>
      <c r="E1855" s="36"/>
    </row>
    <row r="1856" ht="14.25" customHeight="1">
      <c r="A1856" s="36"/>
      <c r="B1856" s="31"/>
      <c r="C1856" s="36"/>
      <c r="D1856" s="36"/>
      <c r="E1856" s="36"/>
    </row>
    <row r="1857" ht="14.25" customHeight="1">
      <c r="A1857" s="36"/>
      <c r="B1857" s="31"/>
      <c r="C1857" s="36"/>
      <c r="D1857" s="36"/>
      <c r="E1857" s="36"/>
    </row>
    <row r="1858" ht="14.25" customHeight="1">
      <c r="A1858" s="36"/>
      <c r="B1858" s="31"/>
      <c r="C1858" s="36"/>
      <c r="D1858" s="36"/>
      <c r="E1858" s="36"/>
    </row>
    <row r="1859" ht="14.25" customHeight="1">
      <c r="A1859" s="36"/>
      <c r="B1859" s="31"/>
      <c r="C1859" s="36"/>
      <c r="D1859" s="36"/>
      <c r="E1859" s="36"/>
    </row>
    <row r="1860" ht="14.25" customHeight="1">
      <c r="A1860" s="36"/>
      <c r="B1860" s="31"/>
      <c r="C1860" s="36"/>
      <c r="D1860" s="36"/>
      <c r="E1860" s="36"/>
    </row>
    <row r="1861" ht="14.25" customHeight="1">
      <c r="A1861" s="36"/>
      <c r="B1861" s="31"/>
      <c r="C1861" s="36"/>
      <c r="D1861" s="36"/>
      <c r="E1861" s="36"/>
    </row>
    <row r="1862" ht="14.25" customHeight="1">
      <c r="A1862" s="36"/>
      <c r="B1862" s="31"/>
      <c r="C1862" s="36"/>
      <c r="D1862" s="36"/>
      <c r="E1862" s="36"/>
    </row>
    <row r="1863" ht="14.25" customHeight="1">
      <c r="A1863" s="36"/>
      <c r="B1863" s="31"/>
      <c r="C1863" s="36"/>
      <c r="D1863" s="36"/>
      <c r="E1863" s="36"/>
    </row>
    <row r="1864" ht="14.25" customHeight="1">
      <c r="A1864" s="36"/>
      <c r="B1864" s="31"/>
      <c r="C1864" s="36"/>
      <c r="D1864" s="36"/>
      <c r="E1864" s="36"/>
    </row>
    <row r="1865" ht="14.25" customHeight="1">
      <c r="A1865" s="36"/>
      <c r="B1865" s="31"/>
      <c r="C1865" s="36"/>
      <c r="D1865" s="36"/>
      <c r="E1865" s="36"/>
    </row>
    <row r="1866" ht="14.25" customHeight="1">
      <c r="A1866" s="36"/>
      <c r="B1866" s="31"/>
      <c r="C1866" s="36"/>
      <c r="D1866" s="36"/>
      <c r="E1866" s="36"/>
    </row>
    <row r="1867" ht="14.25" customHeight="1">
      <c r="A1867" s="36"/>
      <c r="B1867" s="31"/>
      <c r="C1867" s="36"/>
      <c r="D1867" s="36"/>
      <c r="E1867" s="36"/>
    </row>
    <row r="1868" ht="14.25" customHeight="1">
      <c r="A1868" s="36"/>
      <c r="B1868" s="31"/>
      <c r="C1868" s="36"/>
      <c r="D1868" s="36"/>
      <c r="E1868" s="36"/>
    </row>
    <row r="1869" ht="14.25" customHeight="1">
      <c r="A1869" s="36"/>
      <c r="B1869" s="31"/>
      <c r="C1869" s="36"/>
      <c r="D1869" s="36"/>
      <c r="E1869" s="36"/>
    </row>
    <row r="1870" ht="14.25" customHeight="1">
      <c r="A1870" s="36"/>
      <c r="B1870" s="31"/>
      <c r="C1870" s="36"/>
      <c r="D1870" s="36"/>
      <c r="E1870" s="36"/>
    </row>
    <row r="1871" ht="14.25" customHeight="1">
      <c r="A1871" s="36"/>
      <c r="B1871" s="31"/>
      <c r="C1871" s="36"/>
      <c r="D1871" s="36"/>
      <c r="E1871" s="36"/>
    </row>
    <row r="1872" ht="14.25" customHeight="1">
      <c r="A1872" s="36"/>
      <c r="B1872" s="31"/>
      <c r="C1872" s="36"/>
      <c r="D1872" s="36"/>
      <c r="E1872" s="36"/>
    </row>
    <row r="1873" ht="14.25" customHeight="1">
      <c r="A1873" s="36"/>
      <c r="B1873" s="31"/>
      <c r="C1873" s="36"/>
      <c r="D1873" s="36"/>
      <c r="E1873" s="36"/>
    </row>
    <row r="1874" ht="14.25" customHeight="1">
      <c r="A1874" s="36"/>
      <c r="B1874" s="31"/>
      <c r="C1874" s="36"/>
      <c r="D1874" s="36"/>
      <c r="E1874" s="36"/>
    </row>
    <row r="1875" ht="14.25" customHeight="1">
      <c r="A1875" s="36"/>
      <c r="B1875" s="31"/>
      <c r="C1875" s="36"/>
      <c r="D1875" s="36"/>
      <c r="E1875" s="36"/>
    </row>
    <row r="1876" ht="14.25" customHeight="1">
      <c r="A1876" s="36"/>
      <c r="B1876" s="31"/>
      <c r="C1876" s="36"/>
      <c r="D1876" s="36"/>
      <c r="E1876" s="36"/>
    </row>
    <row r="1877" ht="14.25" customHeight="1">
      <c r="A1877" s="36"/>
      <c r="B1877" s="31"/>
      <c r="C1877" s="36"/>
      <c r="D1877" s="36"/>
      <c r="E1877" s="36"/>
    </row>
    <row r="1878" ht="14.25" customHeight="1">
      <c r="A1878" s="36"/>
      <c r="B1878" s="31"/>
      <c r="C1878" s="36"/>
      <c r="D1878" s="36"/>
      <c r="E1878" s="36"/>
    </row>
    <row r="1879" ht="14.25" customHeight="1">
      <c r="A1879" s="36"/>
      <c r="B1879" s="31"/>
      <c r="C1879" s="36"/>
      <c r="D1879" s="36"/>
      <c r="E1879" s="36"/>
    </row>
    <row r="1880" ht="14.25" customHeight="1">
      <c r="A1880" s="36"/>
      <c r="B1880" s="31"/>
      <c r="C1880" s="36"/>
      <c r="D1880" s="36"/>
      <c r="E1880" s="36"/>
    </row>
    <row r="1881" ht="14.25" customHeight="1">
      <c r="A1881" s="36"/>
      <c r="B1881" s="31"/>
      <c r="C1881" s="36"/>
      <c r="D1881" s="36"/>
      <c r="E1881" s="36"/>
    </row>
    <row r="1882" ht="14.25" customHeight="1">
      <c r="A1882" s="36"/>
      <c r="B1882" s="31"/>
      <c r="C1882" s="36"/>
      <c r="D1882" s="36"/>
      <c r="E1882" s="36"/>
    </row>
    <row r="1883" ht="14.25" customHeight="1">
      <c r="A1883" s="36"/>
      <c r="B1883" s="31"/>
      <c r="C1883" s="36"/>
      <c r="D1883" s="36"/>
      <c r="E1883" s="36"/>
    </row>
    <row r="1884" ht="14.25" customHeight="1">
      <c r="A1884" s="36"/>
      <c r="B1884" s="31"/>
      <c r="C1884" s="36"/>
      <c r="D1884" s="36"/>
      <c r="E1884" s="36"/>
    </row>
    <row r="1885" ht="14.25" customHeight="1">
      <c r="A1885" s="36"/>
      <c r="B1885" s="31"/>
      <c r="C1885" s="36"/>
      <c r="D1885" s="36"/>
      <c r="E1885" s="36"/>
    </row>
    <row r="1886" ht="14.25" customHeight="1">
      <c r="A1886" s="36"/>
      <c r="B1886" s="31"/>
      <c r="C1886" s="36"/>
      <c r="D1886" s="36"/>
      <c r="E1886" s="36"/>
    </row>
    <row r="1887" ht="14.25" customHeight="1">
      <c r="A1887" s="36"/>
      <c r="B1887" s="31"/>
      <c r="C1887" s="36"/>
      <c r="D1887" s="36"/>
      <c r="E1887" s="36"/>
    </row>
    <row r="1888" ht="14.25" customHeight="1">
      <c r="A1888" s="36"/>
      <c r="B1888" s="31"/>
      <c r="C1888" s="36"/>
      <c r="D1888" s="36"/>
      <c r="E1888" s="36"/>
    </row>
    <row r="1889" ht="14.25" customHeight="1">
      <c r="A1889" s="36"/>
      <c r="B1889" s="31"/>
      <c r="C1889" s="36"/>
      <c r="D1889" s="36"/>
      <c r="E1889" s="36"/>
    </row>
    <row r="1890" ht="14.25" customHeight="1">
      <c r="A1890" s="36"/>
      <c r="B1890" s="31"/>
      <c r="C1890" s="36"/>
      <c r="D1890" s="36"/>
      <c r="E1890" s="36"/>
    </row>
    <row r="1891" ht="14.25" customHeight="1">
      <c r="A1891" s="36"/>
      <c r="B1891" s="31"/>
      <c r="C1891" s="36"/>
      <c r="D1891" s="36"/>
      <c r="E1891" s="36"/>
    </row>
    <row r="1892" ht="14.25" customHeight="1">
      <c r="A1892" s="36"/>
      <c r="B1892" s="31"/>
      <c r="C1892" s="36"/>
      <c r="D1892" s="36"/>
      <c r="E1892" s="36"/>
    </row>
    <row r="1893" ht="14.25" customHeight="1">
      <c r="A1893" s="36"/>
      <c r="B1893" s="31"/>
      <c r="C1893" s="36"/>
      <c r="D1893" s="36"/>
      <c r="E1893" s="36"/>
    </row>
    <row r="1894" ht="14.25" customHeight="1">
      <c r="A1894" s="36"/>
      <c r="B1894" s="31"/>
      <c r="C1894" s="36"/>
      <c r="D1894" s="36"/>
      <c r="E1894" s="36"/>
    </row>
    <row r="1895" ht="14.25" customHeight="1">
      <c r="A1895" s="36"/>
      <c r="B1895" s="31"/>
      <c r="C1895" s="36"/>
      <c r="D1895" s="36"/>
      <c r="E1895" s="36"/>
    </row>
    <row r="1896" ht="14.25" customHeight="1">
      <c r="A1896" s="36"/>
      <c r="B1896" s="31"/>
      <c r="C1896" s="36"/>
      <c r="D1896" s="36"/>
      <c r="E1896" s="36"/>
    </row>
    <row r="1897" ht="14.25" customHeight="1">
      <c r="A1897" s="36"/>
      <c r="B1897" s="31"/>
      <c r="C1897" s="36"/>
      <c r="D1897" s="36"/>
      <c r="E1897" s="36"/>
    </row>
    <row r="1898" ht="14.25" customHeight="1">
      <c r="A1898" s="36"/>
      <c r="B1898" s="31"/>
      <c r="C1898" s="36"/>
      <c r="D1898" s="36"/>
      <c r="E1898" s="36"/>
    </row>
    <row r="1899" ht="14.25" customHeight="1">
      <c r="A1899" s="36"/>
      <c r="B1899" s="31"/>
      <c r="C1899" s="36"/>
      <c r="D1899" s="36"/>
      <c r="E1899" s="36"/>
    </row>
    <row r="1900" ht="14.25" customHeight="1">
      <c r="A1900" s="36"/>
      <c r="B1900" s="31"/>
      <c r="C1900" s="36"/>
      <c r="D1900" s="36"/>
      <c r="E1900" s="36"/>
    </row>
    <row r="1901" ht="14.25" customHeight="1">
      <c r="A1901" s="36"/>
      <c r="B1901" s="31"/>
      <c r="C1901" s="36"/>
      <c r="D1901" s="36"/>
      <c r="E1901" s="36"/>
    </row>
    <row r="1902" ht="14.25" customHeight="1">
      <c r="A1902" s="36"/>
      <c r="B1902" s="31"/>
      <c r="C1902" s="36"/>
      <c r="D1902" s="36"/>
      <c r="E1902" s="36"/>
    </row>
    <row r="1903" ht="14.25" customHeight="1">
      <c r="A1903" s="36"/>
      <c r="B1903" s="31"/>
      <c r="C1903" s="36"/>
      <c r="D1903" s="36"/>
      <c r="E1903" s="36"/>
    </row>
    <row r="1904" ht="14.25" customHeight="1">
      <c r="A1904" s="36"/>
      <c r="B1904" s="31"/>
      <c r="C1904" s="36"/>
      <c r="D1904" s="36"/>
      <c r="E1904" s="36"/>
    </row>
    <row r="1905" ht="14.25" customHeight="1">
      <c r="A1905" s="36"/>
      <c r="B1905" s="31"/>
      <c r="C1905" s="36"/>
      <c r="D1905" s="36"/>
      <c r="E1905" s="36"/>
    </row>
    <row r="1906" ht="14.25" customHeight="1">
      <c r="A1906" s="36"/>
      <c r="B1906" s="31"/>
      <c r="C1906" s="36"/>
      <c r="D1906" s="36"/>
      <c r="E1906" s="36"/>
    </row>
    <row r="1907" ht="14.25" customHeight="1">
      <c r="A1907" s="36"/>
      <c r="B1907" s="31"/>
      <c r="C1907" s="36"/>
      <c r="D1907" s="36"/>
      <c r="E1907" s="36"/>
    </row>
    <row r="1908" ht="14.25" customHeight="1">
      <c r="A1908" s="36"/>
      <c r="B1908" s="31"/>
      <c r="C1908" s="36"/>
      <c r="D1908" s="36"/>
      <c r="E1908" s="36"/>
    </row>
    <row r="1909" ht="14.25" customHeight="1">
      <c r="A1909" s="36"/>
      <c r="B1909" s="31"/>
      <c r="C1909" s="36"/>
      <c r="D1909" s="36"/>
      <c r="E1909" s="36"/>
    </row>
    <row r="1910" ht="14.25" customHeight="1">
      <c r="A1910" s="36"/>
      <c r="B1910" s="31"/>
      <c r="C1910" s="36"/>
      <c r="D1910" s="36"/>
      <c r="E1910" s="36"/>
    </row>
    <row r="1911" ht="14.25" customHeight="1">
      <c r="A1911" s="36"/>
      <c r="B1911" s="31"/>
      <c r="C1911" s="36"/>
      <c r="D1911" s="36"/>
      <c r="E1911" s="36"/>
    </row>
    <row r="1912" ht="14.25" customHeight="1">
      <c r="A1912" s="36"/>
      <c r="B1912" s="31"/>
      <c r="C1912" s="36"/>
      <c r="D1912" s="36"/>
      <c r="E1912" s="36"/>
    </row>
    <row r="1913" ht="14.25" customHeight="1">
      <c r="A1913" s="36"/>
      <c r="B1913" s="31"/>
      <c r="C1913" s="36"/>
      <c r="D1913" s="36"/>
      <c r="E1913" s="36"/>
    </row>
    <row r="1914" ht="14.25" customHeight="1">
      <c r="A1914" s="36"/>
      <c r="B1914" s="31"/>
      <c r="C1914" s="36"/>
      <c r="D1914" s="36"/>
      <c r="E1914" s="36"/>
    </row>
    <row r="1915" ht="14.25" customHeight="1">
      <c r="A1915" s="36"/>
      <c r="B1915" s="31"/>
      <c r="C1915" s="36"/>
      <c r="D1915" s="36"/>
      <c r="E1915" s="36"/>
    </row>
    <row r="1916" ht="14.25" customHeight="1">
      <c r="A1916" s="36"/>
      <c r="B1916" s="31"/>
      <c r="C1916" s="36"/>
      <c r="D1916" s="36"/>
      <c r="E1916" s="36"/>
    </row>
    <row r="1917" ht="14.25" customHeight="1">
      <c r="A1917" s="36"/>
      <c r="B1917" s="31"/>
      <c r="C1917" s="36"/>
      <c r="D1917" s="36"/>
      <c r="E1917" s="36"/>
    </row>
    <row r="1918" ht="14.25" customHeight="1">
      <c r="A1918" s="36"/>
      <c r="B1918" s="31"/>
      <c r="C1918" s="36"/>
      <c r="D1918" s="36"/>
      <c r="E1918" s="36"/>
    </row>
    <row r="1919" ht="14.25" customHeight="1">
      <c r="A1919" s="36"/>
      <c r="B1919" s="31"/>
      <c r="C1919" s="36"/>
      <c r="D1919" s="36"/>
      <c r="E1919" s="36"/>
    </row>
    <row r="1920" ht="14.25" customHeight="1">
      <c r="A1920" s="36"/>
      <c r="B1920" s="31"/>
      <c r="C1920" s="36"/>
      <c r="D1920" s="36"/>
      <c r="E1920" s="36"/>
    </row>
    <row r="1921" ht="14.25" customHeight="1">
      <c r="A1921" s="36"/>
      <c r="B1921" s="31"/>
      <c r="C1921" s="36"/>
      <c r="D1921" s="36"/>
      <c r="E1921" s="36"/>
    </row>
    <row r="1922" ht="14.25" customHeight="1">
      <c r="A1922" s="36"/>
      <c r="B1922" s="31"/>
      <c r="C1922" s="36"/>
      <c r="D1922" s="36"/>
      <c r="E1922" s="36"/>
    </row>
    <row r="1923" ht="14.25" customHeight="1">
      <c r="A1923" s="36"/>
      <c r="B1923" s="31"/>
      <c r="C1923" s="36"/>
      <c r="D1923" s="36"/>
      <c r="E1923" s="36"/>
    </row>
    <row r="1924" ht="14.25" customHeight="1">
      <c r="A1924" s="36"/>
      <c r="B1924" s="31"/>
      <c r="C1924" s="36"/>
      <c r="D1924" s="36"/>
      <c r="E1924" s="36"/>
    </row>
    <row r="1925" ht="14.25" customHeight="1">
      <c r="A1925" s="36"/>
      <c r="B1925" s="31"/>
      <c r="C1925" s="36"/>
      <c r="D1925" s="36"/>
      <c r="E1925" s="36"/>
    </row>
    <row r="1926" ht="14.25" customHeight="1">
      <c r="A1926" s="36"/>
      <c r="B1926" s="31"/>
      <c r="C1926" s="36"/>
      <c r="D1926" s="36"/>
      <c r="E1926" s="36"/>
    </row>
    <row r="1927" ht="14.25" customHeight="1">
      <c r="A1927" s="36"/>
      <c r="B1927" s="31"/>
      <c r="C1927" s="36"/>
      <c r="D1927" s="36"/>
      <c r="E1927" s="36"/>
    </row>
    <row r="1928" ht="14.25" customHeight="1">
      <c r="A1928" s="36"/>
      <c r="B1928" s="31"/>
      <c r="C1928" s="36"/>
      <c r="D1928" s="36"/>
      <c r="E1928" s="36"/>
    </row>
    <row r="1929" ht="14.25" customHeight="1">
      <c r="A1929" s="36"/>
      <c r="B1929" s="31"/>
      <c r="C1929" s="36"/>
      <c r="D1929" s="36"/>
      <c r="E1929" s="36"/>
    </row>
    <row r="1930" ht="14.25" customHeight="1">
      <c r="A1930" s="36"/>
      <c r="B1930" s="31"/>
      <c r="C1930" s="36"/>
      <c r="D1930" s="36"/>
      <c r="E1930" s="36"/>
    </row>
    <row r="1931" ht="14.25" customHeight="1">
      <c r="A1931" s="36"/>
      <c r="B1931" s="31"/>
      <c r="C1931" s="36"/>
      <c r="D1931" s="36"/>
      <c r="E1931" s="36"/>
    </row>
    <row r="1932" ht="14.25" customHeight="1">
      <c r="A1932" s="36"/>
      <c r="B1932" s="31"/>
      <c r="C1932" s="36"/>
      <c r="D1932" s="36"/>
      <c r="E1932" s="36"/>
    </row>
    <row r="1933" ht="14.25" customHeight="1">
      <c r="A1933" s="36"/>
      <c r="B1933" s="31"/>
      <c r="C1933" s="36"/>
      <c r="D1933" s="36"/>
      <c r="E1933" s="36"/>
    </row>
    <row r="1934" ht="14.25" customHeight="1">
      <c r="A1934" s="36"/>
      <c r="B1934" s="31"/>
      <c r="C1934" s="36"/>
      <c r="D1934" s="36"/>
      <c r="E1934" s="36"/>
    </row>
    <row r="1935" ht="14.25" customHeight="1">
      <c r="A1935" s="36"/>
      <c r="B1935" s="31"/>
      <c r="C1935" s="36"/>
      <c r="D1935" s="36"/>
      <c r="E1935" s="36"/>
    </row>
    <row r="1936" ht="14.25" customHeight="1">
      <c r="A1936" s="36"/>
      <c r="B1936" s="31"/>
      <c r="C1936" s="36"/>
      <c r="D1936" s="36"/>
      <c r="E1936" s="36"/>
    </row>
    <row r="1937" ht="14.25" customHeight="1">
      <c r="A1937" s="36"/>
      <c r="B1937" s="31"/>
      <c r="C1937" s="36"/>
      <c r="D1937" s="36"/>
      <c r="E1937" s="36"/>
    </row>
    <row r="1938" ht="14.25" customHeight="1">
      <c r="A1938" s="36"/>
      <c r="B1938" s="31"/>
      <c r="C1938" s="36"/>
      <c r="D1938" s="36"/>
      <c r="E1938" s="36"/>
    </row>
    <row r="1939" ht="14.25" customHeight="1">
      <c r="A1939" s="36"/>
      <c r="B1939" s="31"/>
      <c r="C1939" s="36"/>
      <c r="D1939" s="36"/>
      <c r="E1939" s="36"/>
    </row>
    <row r="1940" ht="14.25" customHeight="1">
      <c r="A1940" s="36"/>
      <c r="B1940" s="31"/>
      <c r="C1940" s="36"/>
      <c r="D1940" s="36"/>
      <c r="E1940" s="36"/>
    </row>
    <row r="1941" ht="14.25" customHeight="1">
      <c r="A1941" s="36"/>
      <c r="B1941" s="31"/>
      <c r="C1941" s="36"/>
      <c r="D1941" s="36"/>
      <c r="E1941" s="36"/>
    </row>
    <row r="1942" ht="14.25" customHeight="1">
      <c r="A1942" s="36"/>
      <c r="B1942" s="31"/>
      <c r="C1942" s="36"/>
      <c r="D1942" s="36"/>
      <c r="E1942" s="36"/>
    </row>
    <row r="1943" ht="14.25" customHeight="1">
      <c r="A1943" s="36"/>
      <c r="B1943" s="31"/>
      <c r="C1943" s="36"/>
      <c r="D1943" s="36"/>
      <c r="E1943" s="36"/>
    </row>
    <row r="1944" ht="14.25" customHeight="1">
      <c r="A1944" s="36"/>
      <c r="B1944" s="31"/>
      <c r="C1944" s="36"/>
      <c r="D1944" s="36"/>
      <c r="E1944" s="36"/>
    </row>
    <row r="1945" ht="14.25" customHeight="1">
      <c r="A1945" s="36"/>
      <c r="B1945" s="31"/>
      <c r="C1945" s="36"/>
      <c r="D1945" s="36"/>
      <c r="E1945" s="36"/>
    </row>
    <row r="1946" ht="14.25" customHeight="1">
      <c r="A1946" s="36"/>
      <c r="B1946" s="31"/>
      <c r="C1946" s="36"/>
      <c r="D1946" s="36"/>
      <c r="E1946" s="36"/>
    </row>
    <row r="1947" ht="14.25" customHeight="1">
      <c r="A1947" s="36"/>
      <c r="B1947" s="31"/>
      <c r="C1947" s="36"/>
      <c r="D1947" s="36"/>
      <c r="E1947" s="36"/>
    </row>
    <row r="1948" ht="14.25" customHeight="1">
      <c r="A1948" s="36"/>
      <c r="B1948" s="31"/>
      <c r="C1948" s="36"/>
      <c r="D1948" s="36"/>
      <c r="E1948" s="36"/>
    </row>
    <row r="1949" ht="14.25" customHeight="1">
      <c r="A1949" s="36"/>
      <c r="B1949" s="31"/>
      <c r="C1949" s="36"/>
      <c r="D1949" s="36"/>
      <c r="E1949" s="36"/>
    </row>
    <row r="1950" ht="14.25" customHeight="1">
      <c r="A1950" s="36"/>
      <c r="B1950" s="31"/>
      <c r="C1950" s="36"/>
      <c r="D1950" s="36"/>
      <c r="E1950" s="36"/>
    </row>
    <row r="1951" ht="14.25" customHeight="1">
      <c r="A1951" s="36"/>
      <c r="B1951" s="31"/>
      <c r="C1951" s="36"/>
      <c r="D1951" s="36"/>
      <c r="E1951" s="36"/>
    </row>
    <row r="1952" ht="14.25" customHeight="1">
      <c r="A1952" s="36"/>
      <c r="B1952" s="31"/>
      <c r="C1952" s="36"/>
      <c r="D1952" s="36"/>
      <c r="E1952" s="36"/>
    </row>
    <row r="1953" ht="14.25" customHeight="1">
      <c r="A1953" s="36"/>
      <c r="B1953" s="31"/>
      <c r="C1953" s="36"/>
      <c r="D1953" s="36"/>
      <c r="E1953" s="36"/>
    </row>
    <row r="1954" ht="14.25" customHeight="1">
      <c r="A1954" s="36"/>
      <c r="B1954" s="31"/>
      <c r="C1954" s="36"/>
      <c r="D1954" s="36"/>
      <c r="E1954" s="36"/>
    </row>
    <row r="1955" ht="14.25" customHeight="1">
      <c r="A1955" s="36"/>
      <c r="B1955" s="31"/>
      <c r="C1955" s="36"/>
      <c r="D1955" s="36"/>
      <c r="E1955" s="36"/>
    </row>
    <row r="1956" ht="14.25" customHeight="1">
      <c r="A1956" s="36"/>
      <c r="B1956" s="31"/>
      <c r="C1956" s="36"/>
      <c r="D1956" s="36"/>
      <c r="E1956" s="36"/>
    </row>
    <row r="1957" ht="14.25" customHeight="1">
      <c r="A1957" s="36"/>
      <c r="B1957" s="31"/>
      <c r="C1957" s="36"/>
      <c r="D1957" s="36"/>
      <c r="E1957" s="36"/>
    </row>
    <row r="1958" ht="14.25" customHeight="1">
      <c r="A1958" s="36"/>
      <c r="B1958" s="31"/>
      <c r="C1958" s="36"/>
      <c r="D1958" s="36"/>
      <c r="E1958" s="36"/>
    </row>
    <row r="1959" ht="14.25" customHeight="1">
      <c r="A1959" s="36"/>
      <c r="B1959" s="31"/>
      <c r="C1959" s="36"/>
      <c r="D1959" s="36"/>
      <c r="E1959" s="36"/>
    </row>
    <row r="1960" ht="14.25" customHeight="1">
      <c r="A1960" s="36"/>
      <c r="B1960" s="31"/>
      <c r="C1960" s="36"/>
      <c r="D1960" s="36"/>
      <c r="E1960" s="36"/>
    </row>
    <row r="1961" ht="14.25" customHeight="1">
      <c r="A1961" s="36"/>
      <c r="B1961" s="31"/>
      <c r="C1961" s="36"/>
      <c r="D1961" s="36"/>
      <c r="E1961" s="36"/>
    </row>
    <row r="1962" ht="14.25" customHeight="1">
      <c r="A1962" s="36"/>
      <c r="B1962" s="31"/>
      <c r="C1962" s="36"/>
      <c r="D1962" s="36"/>
      <c r="E1962" s="36"/>
    </row>
    <row r="1963" ht="14.25" customHeight="1">
      <c r="A1963" s="36"/>
      <c r="B1963" s="31"/>
      <c r="C1963" s="36"/>
      <c r="D1963" s="36"/>
      <c r="E1963" s="36"/>
    </row>
    <row r="1964" ht="14.25" customHeight="1">
      <c r="A1964" s="36"/>
      <c r="B1964" s="31"/>
      <c r="C1964" s="36"/>
      <c r="D1964" s="36"/>
      <c r="E1964" s="36"/>
    </row>
    <row r="1965" ht="14.25" customHeight="1">
      <c r="A1965" s="36"/>
      <c r="B1965" s="31"/>
      <c r="C1965" s="36"/>
      <c r="D1965" s="36"/>
      <c r="E1965" s="36"/>
    </row>
    <row r="1966" ht="14.25" customHeight="1">
      <c r="A1966" s="36"/>
      <c r="B1966" s="31"/>
      <c r="C1966" s="36"/>
      <c r="D1966" s="36"/>
      <c r="E1966" s="36"/>
    </row>
    <row r="1967" ht="14.25" customHeight="1">
      <c r="A1967" s="36"/>
      <c r="B1967" s="31"/>
      <c r="C1967" s="36"/>
      <c r="D1967" s="36"/>
      <c r="E1967" s="36"/>
    </row>
    <row r="1968" ht="14.25" customHeight="1">
      <c r="A1968" s="36"/>
      <c r="B1968" s="31"/>
      <c r="C1968" s="36"/>
      <c r="D1968" s="36"/>
      <c r="E1968" s="36"/>
    </row>
    <row r="1969" ht="14.25" customHeight="1">
      <c r="A1969" s="36"/>
      <c r="B1969" s="31"/>
      <c r="C1969" s="36"/>
      <c r="D1969" s="36"/>
      <c r="E1969" s="36"/>
    </row>
    <row r="1970" ht="14.25" customHeight="1">
      <c r="A1970" s="36"/>
      <c r="B1970" s="31"/>
      <c r="C1970" s="36"/>
      <c r="D1970" s="36"/>
      <c r="E1970" s="36"/>
    </row>
    <row r="1971" ht="14.25" customHeight="1">
      <c r="A1971" s="36"/>
      <c r="B1971" s="31"/>
      <c r="C1971" s="36"/>
      <c r="D1971" s="36"/>
      <c r="E1971" s="36"/>
    </row>
    <row r="1972" ht="14.25" customHeight="1">
      <c r="A1972" s="36"/>
      <c r="B1972" s="31"/>
      <c r="C1972" s="36"/>
      <c r="D1972" s="36"/>
      <c r="E1972" s="36"/>
    </row>
    <row r="1973" ht="14.25" customHeight="1">
      <c r="A1973" s="36"/>
      <c r="B1973" s="31"/>
      <c r="C1973" s="36"/>
      <c r="D1973" s="36"/>
      <c r="E1973" s="36"/>
    </row>
    <row r="1974" ht="14.25" customHeight="1">
      <c r="A1974" s="36"/>
      <c r="B1974" s="31"/>
      <c r="C1974" s="36"/>
      <c r="D1974" s="36"/>
      <c r="E1974" s="36"/>
    </row>
    <row r="1975" ht="14.25" customHeight="1">
      <c r="A1975" s="36"/>
      <c r="B1975" s="31"/>
      <c r="C1975" s="36"/>
      <c r="D1975" s="36"/>
      <c r="E1975" s="36"/>
    </row>
    <row r="1976" ht="14.25" customHeight="1">
      <c r="A1976" s="36"/>
      <c r="B1976" s="31"/>
      <c r="C1976" s="36"/>
      <c r="D1976" s="36"/>
      <c r="E1976" s="36"/>
    </row>
    <row r="1977" ht="14.25" customHeight="1">
      <c r="A1977" s="36"/>
      <c r="B1977" s="31"/>
      <c r="C1977" s="36"/>
      <c r="D1977" s="36"/>
      <c r="E1977" s="36"/>
    </row>
    <row r="1978" ht="14.25" customHeight="1">
      <c r="A1978" s="36"/>
      <c r="B1978" s="31"/>
      <c r="C1978" s="36"/>
      <c r="D1978" s="36"/>
      <c r="E1978" s="36"/>
    </row>
    <row r="1979" ht="14.25" customHeight="1">
      <c r="A1979" s="36"/>
      <c r="B1979" s="31"/>
      <c r="C1979" s="36"/>
      <c r="D1979" s="36"/>
      <c r="E1979" s="36"/>
    </row>
    <row r="1980" ht="14.25" customHeight="1">
      <c r="A1980" s="36"/>
      <c r="B1980" s="31"/>
      <c r="C1980" s="36"/>
      <c r="D1980" s="36"/>
      <c r="E1980" s="36"/>
    </row>
    <row r="1981" ht="14.25" customHeight="1">
      <c r="A1981" s="36"/>
      <c r="B1981" s="31"/>
      <c r="C1981" s="36"/>
      <c r="D1981" s="36"/>
      <c r="E1981" s="36"/>
    </row>
    <row r="1982" ht="14.25" customHeight="1">
      <c r="A1982" s="36"/>
      <c r="B1982" s="31"/>
      <c r="C1982" s="36"/>
      <c r="D1982" s="36"/>
      <c r="E1982" s="36"/>
    </row>
    <row r="1983" ht="14.25" customHeight="1">
      <c r="A1983" s="36"/>
      <c r="B1983" s="31"/>
      <c r="C1983" s="36"/>
      <c r="D1983" s="36"/>
      <c r="E1983" s="36"/>
    </row>
    <row r="1984" ht="14.25" customHeight="1">
      <c r="A1984" s="36"/>
      <c r="B1984" s="31"/>
      <c r="C1984" s="36"/>
      <c r="D1984" s="36"/>
      <c r="E1984" s="36"/>
    </row>
    <row r="1985" ht="14.25" customHeight="1">
      <c r="A1985" s="36"/>
      <c r="B1985" s="31"/>
      <c r="C1985" s="36"/>
      <c r="D1985" s="36"/>
      <c r="E1985" s="36"/>
    </row>
    <row r="1986" ht="14.25" customHeight="1">
      <c r="A1986" s="36"/>
      <c r="B1986" s="31"/>
      <c r="C1986" s="36"/>
      <c r="D1986" s="36"/>
      <c r="E1986" s="36"/>
    </row>
    <row r="1987" ht="14.25" customHeight="1">
      <c r="A1987" s="36"/>
      <c r="B1987" s="31"/>
      <c r="C1987" s="36"/>
      <c r="D1987" s="36"/>
      <c r="E1987" s="36"/>
    </row>
    <row r="1988" ht="14.25" customHeight="1">
      <c r="A1988" s="36"/>
      <c r="B1988" s="31"/>
      <c r="C1988" s="36"/>
      <c r="D1988" s="36"/>
      <c r="E1988" s="36"/>
    </row>
    <row r="1989" ht="14.25" customHeight="1">
      <c r="A1989" s="36"/>
      <c r="B1989" s="31"/>
      <c r="C1989" s="36"/>
      <c r="D1989" s="36"/>
      <c r="E1989" s="36"/>
    </row>
    <row r="1990" ht="14.25" customHeight="1">
      <c r="A1990" s="36"/>
      <c r="B1990" s="31"/>
      <c r="C1990" s="36"/>
      <c r="D1990" s="36"/>
      <c r="E1990" s="36"/>
    </row>
    <row r="1991" ht="14.25" customHeight="1">
      <c r="A1991" s="36"/>
      <c r="B1991" s="31"/>
      <c r="C1991" s="36"/>
      <c r="D1991" s="36"/>
      <c r="E1991" s="36"/>
    </row>
    <row r="1992" ht="14.25" customHeight="1">
      <c r="A1992" s="36"/>
      <c r="B1992" s="31"/>
      <c r="C1992" s="36"/>
      <c r="D1992" s="36"/>
      <c r="E1992" s="36"/>
    </row>
    <row r="1993" ht="14.25" customHeight="1">
      <c r="A1993" s="36"/>
      <c r="B1993" s="31"/>
      <c r="C1993" s="36"/>
      <c r="D1993" s="36"/>
      <c r="E1993" s="36"/>
    </row>
    <row r="1994" ht="14.25" customHeight="1">
      <c r="A1994" s="36"/>
      <c r="B1994" s="31"/>
      <c r="C1994" s="36"/>
      <c r="D1994" s="36"/>
      <c r="E1994" s="36"/>
    </row>
    <row r="1995" ht="14.25" customHeight="1">
      <c r="A1995" s="36"/>
      <c r="B1995" s="31"/>
      <c r="C1995" s="36"/>
      <c r="D1995" s="36"/>
      <c r="E1995" s="36"/>
    </row>
    <row r="1996" ht="14.25" customHeight="1">
      <c r="A1996" s="36"/>
      <c r="B1996" s="31"/>
      <c r="C1996" s="36"/>
      <c r="D1996" s="36"/>
      <c r="E1996" s="36"/>
    </row>
    <row r="1997" ht="14.25" customHeight="1">
      <c r="A1997" s="36"/>
      <c r="B1997" s="31"/>
      <c r="C1997" s="36"/>
      <c r="D1997" s="36"/>
      <c r="E1997" s="36"/>
    </row>
    <row r="1998" ht="14.25" customHeight="1">
      <c r="A1998" s="36"/>
      <c r="B1998" s="31"/>
      <c r="C1998" s="36"/>
      <c r="D1998" s="36"/>
      <c r="E1998" s="36"/>
    </row>
    <row r="1999" ht="14.25" customHeight="1">
      <c r="A1999" s="36"/>
      <c r="B1999" s="31"/>
      <c r="C1999" s="36"/>
      <c r="D1999" s="36"/>
      <c r="E1999" s="36"/>
    </row>
    <row r="2000" ht="14.25" customHeight="1">
      <c r="A2000" s="36"/>
      <c r="B2000" s="31"/>
      <c r="C2000" s="36"/>
      <c r="D2000" s="36"/>
      <c r="E2000" s="36"/>
    </row>
    <row r="2001" ht="14.25" customHeight="1">
      <c r="A2001" s="36"/>
      <c r="B2001" s="31"/>
      <c r="C2001" s="36"/>
      <c r="D2001" s="36"/>
      <c r="E2001" s="36"/>
    </row>
    <row r="2002" ht="14.25" customHeight="1">
      <c r="A2002" s="36"/>
      <c r="B2002" s="31"/>
      <c r="C2002" s="36"/>
      <c r="D2002" s="36"/>
      <c r="E2002" s="36"/>
    </row>
    <row r="2003" ht="14.25" customHeight="1">
      <c r="A2003" s="36"/>
      <c r="B2003" s="31"/>
      <c r="C2003" s="36"/>
      <c r="D2003" s="36"/>
      <c r="E2003" s="36"/>
    </row>
    <row r="2004" ht="14.25" customHeight="1">
      <c r="A2004" s="36"/>
      <c r="B2004" s="31"/>
      <c r="C2004" s="36"/>
      <c r="D2004" s="36"/>
      <c r="E2004" s="36"/>
    </row>
    <row r="2005" ht="14.25" customHeight="1">
      <c r="A2005" s="36"/>
      <c r="B2005" s="31"/>
      <c r="C2005" s="36"/>
      <c r="D2005" s="36"/>
      <c r="E2005" s="36"/>
    </row>
    <row r="2006" ht="14.25" customHeight="1">
      <c r="A2006" s="36"/>
      <c r="B2006" s="31"/>
      <c r="C2006" s="36"/>
      <c r="D2006" s="36"/>
      <c r="E2006" s="36"/>
    </row>
    <row r="2007" ht="14.25" customHeight="1">
      <c r="A2007" s="36"/>
      <c r="B2007" s="31"/>
      <c r="C2007" s="36"/>
      <c r="D2007" s="36"/>
      <c r="E2007" s="36"/>
    </row>
    <row r="2008" ht="14.25" customHeight="1">
      <c r="A2008" s="36"/>
      <c r="B2008" s="31"/>
      <c r="C2008" s="36"/>
      <c r="D2008" s="36"/>
      <c r="E2008" s="36"/>
    </row>
    <row r="2009" ht="14.25" customHeight="1">
      <c r="A2009" s="36"/>
      <c r="B2009" s="31"/>
      <c r="C2009" s="36"/>
      <c r="D2009" s="36"/>
      <c r="E2009" s="36"/>
    </row>
    <row r="2010" ht="14.25" customHeight="1">
      <c r="A2010" s="36"/>
      <c r="B2010" s="31"/>
      <c r="C2010" s="36"/>
      <c r="D2010" s="36"/>
      <c r="E2010" s="36"/>
    </row>
    <row r="2011" ht="14.25" customHeight="1">
      <c r="A2011" s="36"/>
      <c r="B2011" s="31"/>
      <c r="C2011" s="36"/>
      <c r="D2011" s="36"/>
      <c r="E2011" s="36"/>
    </row>
    <row r="2012" ht="14.25" customHeight="1">
      <c r="A2012" s="36"/>
      <c r="B2012" s="31"/>
      <c r="C2012" s="36"/>
      <c r="D2012" s="36"/>
      <c r="E2012" s="36"/>
    </row>
    <row r="2013" ht="14.25" customHeight="1">
      <c r="A2013" s="36"/>
      <c r="B2013" s="31"/>
      <c r="C2013" s="36"/>
      <c r="D2013" s="36"/>
      <c r="E2013" s="36"/>
    </row>
    <row r="2014" ht="14.25" customHeight="1">
      <c r="A2014" s="36"/>
      <c r="B2014" s="31"/>
      <c r="C2014" s="36"/>
      <c r="D2014" s="36"/>
      <c r="E2014" s="36"/>
    </row>
    <row r="2015" ht="14.25" customHeight="1">
      <c r="A2015" s="36"/>
      <c r="B2015" s="31"/>
      <c r="C2015" s="36"/>
      <c r="D2015" s="36"/>
      <c r="E2015" s="36"/>
    </row>
    <row r="2016" ht="14.25" customHeight="1">
      <c r="A2016" s="36"/>
      <c r="B2016" s="31"/>
      <c r="C2016" s="36"/>
      <c r="D2016" s="36"/>
      <c r="E2016" s="36"/>
    </row>
    <row r="2017" ht="14.25" customHeight="1">
      <c r="A2017" s="36"/>
      <c r="B2017" s="31"/>
      <c r="C2017" s="36"/>
      <c r="D2017" s="36"/>
      <c r="E2017" s="36"/>
    </row>
    <row r="2018" ht="14.25" customHeight="1">
      <c r="A2018" s="36"/>
      <c r="B2018" s="31"/>
      <c r="C2018" s="36"/>
      <c r="D2018" s="36"/>
      <c r="E2018" s="36"/>
    </row>
    <row r="2019" ht="14.25" customHeight="1">
      <c r="A2019" s="36"/>
      <c r="B2019" s="31"/>
      <c r="C2019" s="36"/>
      <c r="D2019" s="36"/>
      <c r="E2019" s="36"/>
    </row>
    <row r="2020" ht="14.25" customHeight="1">
      <c r="A2020" s="36"/>
      <c r="B2020" s="31"/>
      <c r="C2020" s="36"/>
      <c r="D2020" s="36"/>
      <c r="E2020" s="36"/>
    </row>
    <row r="2021" ht="14.25" customHeight="1">
      <c r="A2021" s="36"/>
      <c r="B2021" s="31"/>
      <c r="C2021" s="36"/>
      <c r="D2021" s="36"/>
      <c r="E2021" s="36"/>
    </row>
    <row r="2022" ht="14.25" customHeight="1">
      <c r="A2022" s="36"/>
      <c r="B2022" s="31"/>
      <c r="C2022" s="36"/>
      <c r="D2022" s="36"/>
      <c r="E2022" s="36"/>
    </row>
    <row r="2023" ht="14.25" customHeight="1">
      <c r="A2023" s="36"/>
      <c r="B2023" s="31"/>
      <c r="C2023" s="36"/>
      <c r="D2023" s="36"/>
      <c r="E2023" s="36"/>
    </row>
    <row r="2024" ht="14.25" customHeight="1">
      <c r="A2024" s="36"/>
      <c r="B2024" s="31"/>
      <c r="C2024" s="36"/>
      <c r="D2024" s="36"/>
      <c r="E2024" s="36"/>
    </row>
    <row r="2025" ht="14.25" customHeight="1">
      <c r="A2025" s="36"/>
      <c r="B2025" s="31"/>
      <c r="C2025" s="36"/>
      <c r="D2025" s="36"/>
      <c r="E2025" s="36"/>
    </row>
    <row r="2026" ht="14.25" customHeight="1">
      <c r="A2026" s="36"/>
      <c r="B2026" s="31"/>
      <c r="C2026" s="36"/>
      <c r="D2026" s="36"/>
      <c r="E2026" s="36"/>
    </row>
    <row r="2027" ht="14.25" customHeight="1">
      <c r="A2027" s="36"/>
      <c r="B2027" s="31"/>
      <c r="C2027" s="36"/>
      <c r="D2027" s="36"/>
      <c r="E2027" s="36"/>
    </row>
    <row r="2028" ht="14.25" customHeight="1">
      <c r="A2028" s="36"/>
      <c r="B2028" s="31"/>
      <c r="C2028" s="36"/>
      <c r="D2028" s="36"/>
      <c r="E2028" s="36"/>
    </row>
    <row r="2029" ht="14.25" customHeight="1">
      <c r="A2029" s="36"/>
      <c r="B2029" s="31"/>
      <c r="C2029" s="36"/>
      <c r="D2029" s="36"/>
      <c r="E2029" s="36"/>
    </row>
    <row r="2030" ht="14.25" customHeight="1">
      <c r="A2030" s="36"/>
      <c r="B2030" s="31"/>
      <c r="C2030" s="36"/>
      <c r="D2030" s="36"/>
      <c r="E2030" s="36"/>
    </row>
    <row r="2031" ht="14.25" customHeight="1">
      <c r="A2031" s="36"/>
      <c r="B2031" s="31"/>
      <c r="C2031" s="36"/>
      <c r="D2031" s="36"/>
      <c r="E2031" s="36"/>
    </row>
    <row r="2032" ht="14.25" customHeight="1">
      <c r="A2032" s="36"/>
      <c r="B2032" s="31"/>
      <c r="C2032" s="36"/>
      <c r="D2032" s="36"/>
      <c r="E2032" s="36"/>
    </row>
    <row r="2033" ht="14.25" customHeight="1">
      <c r="A2033" s="36"/>
      <c r="B2033" s="31"/>
      <c r="C2033" s="36"/>
      <c r="D2033" s="36"/>
      <c r="E2033" s="36"/>
    </row>
    <row r="2034" ht="14.25" customHeight="1">
      <c r="A2034" s="36"/>
      <c r="B2034" s="31"/>
      <c r="C2034" s="36"/>
      <c r="D2034" s="36"/>
      <c r="E2034" s="36"/>
    </row>
    <row r="2035" ht="14.25" customHeight="1">
      <c r="A2035" s="36"/>
      <c r="B2035" s="31"/>
      <c r="C2035" s="36"/>
      <c r="D2035" s="36"/>
      <c r="E2035" s="36"/>
    </row>
    <row r="2036" ht="14.25" customHeight="1">
      <c r="A2036" s="36"/>
      <c r="B2036" s="31"/>
      <c r="C2036" s="36"/>
      <c r="D2036" s="36"/>
      <c r="E2036" s="36"/>
    </row>
    <row r="2037" ht="14.25" customHeight="1">
      <c r="A2037" s="36"/>
      <c r="B2037" s="31"/>
      <c r="C2037" s="36"/>
      <c r="D2037" s="36"/>
      <c r="E2037" s="36"/>
    </row>
    <row r="2038" ht="14.25" customHeight="1">
      <c r="A2038" s="36"/>
      <c r="B2038" s="31"/>
      <c r="C2038" s="36"/>
      <c r="D2038" s="36"/>
      <c r="E2038" s="36"/>
    </row>
    <row r="2039" ht="14.25" customHeight="1">
      <c r="A2039" s="36"/>
      <c r="B2039" s="31"/>
      <c r="C2039" s="36"/>
      <c r="D2039" s="36"/>
      <c r="E2039" s="36"/>
    </row>
    <row r="2040" ht="14.25" customHeight="1">
      <c r="A2040" s="36"/>
      <c r="B2040" s="31"/>
      <c r="C2040" s="36"/>
      <c r="D2040" s="36"/>
      <c r="E2040" s="36"/>
    </row>
    <row r="2041" ht="14.25" customHeight="1">
      <c r="A2041" s="36"/>
      <c r="B2041" s="31"/>
      <c r="C2041" s="36"/>
      <c r="D2041" s="36"/>
      <c r="E2041" s="36"/>
    </row>
    <row r="2042" ht="14.25" customHeight="1">
      <c r="A2042" s="36"/>
      <c r="B2042" s="31"/>
      <c r="C2042" s="36"/>
      <c r="D2042" s="36"/>
      <c r="E2042" s="36"/>
    </row>
    <row r="2043" ht="14.25" customHeight="1">
      <c r="A2043" s="36"/>
      <c r="B2043" s="31"/>
      <c r="C2043" s="36"/>
      <c r="D2043" s="36"/>
      <c r="E2043" s="36"/>
    </row>
    <row r="2044" ht="14.25" customHeight="1">
      <c r="A2044" s="36"/>
      <c r="B2044" s="31"/>
      <c r="C2044" s="36"/>
      <c r="D2044" s="36"/>
      <c r="E2044" s="36"/>
    </row>
    <row r="2045" ht="14.25" customHeight="1">
      <c r="A2045" s="36"/>
      <c r="B2045" s="31"/>
      <c r="C2045" s="36"/>
      <c r="D2045" s="36"/>
      <c r="E2045" s="36"/>
    </row>
    <row r="2046" ht="14.25" customHeight="1">
      <c r="A2046" s="36"/>
      <c r="B2046" s="31"/>
      <c r="C2046" s="36"/>
      <c r="D2046" s="36"/>
      <c r="E2046" s="36"/>
    </row>
    <row r="2047" ht="14.25" customHeight="1">
      <c r="A2047" s="36"/>
      <c r="B2047" s="31"/>
      <c r="C2047" s="36"/>
      <c r="D2047" s="36"/>
      <c r="E2047" s="36"/>
    </row>
    <row r="2048" ht="14.25" customHeight="1">
      <c r="A2048" s="36"/>
      <c r="B2048" s="31"/>
      <c r="C2048" s="36"/>
      <c r="D2048" s="36"/>
      <c r="E2048" s="36"/>
    </row>
    <row r="2049" ht="14.25" customHeight="1">
      <c r="A2049" s="36"/>
      <c r="B2049" s="31"/>
      <c r="C2049" s="36"/>
      <c r="D2049" s="36"/>
      <c r="E2049" s="36"/>
    </row>
    <row r="2050" ht="14.25" customHeight="1">
      <c r="A2050" s="36"/>
      <c r="B2050" s="31"/>
      <c r="C2050" s="36"/>
      <c r="D2050" s="36"/>
      <c r="E2050" s="36"/>
    </row>
    <row r="2051" ht="14.25" customHeight="1">
      <c r="A2051" s="36"/>
      <c r="B2051" s="31"/>
      <c r="C2051" s="36"/>
      <c r="D2051" s="36"/>
      <c r="E2051" s="36"/>
    </row>
    <row r="2052" ht="14.25" customHeight="1">
      <c r="A2052" s="36"/>
      <c r="B2052" s="31"/>
      <c r="C2052" s="36"/>
      <c r="D2052" s="36"/>
      <c r="E2052" s="36"/>
    </row>
    <row r="2053" ht="14.25" customHeight="1">
      <c r="A2053" s="36"/>
      <c r="B2053" s="31"/>
      <c r="C2053" s="36"/>
      <c r="D2053" s="36"/>
      <c r="E2053" s="36"/>
    </row>
    <row r="2054" ht="14.25" customHeight="1">
      <c r="A2054" s="36"/>
      <c r="B2054" s="31"/>
      <c r="C2054" s="36"/>
      <c r="D2054" s="36"/>
      <c r="E2054" s="36"/>
    </row>
    <row r="2055" ht="14.25" customHeight="1">
      <c r="A2055" s="36"/>
      <c r="B2055" s="31"/>
      <c r="C2055" s="36"/>
      <c r="D2055" s="36"/>
      <c r="E2055" s="36"/>
    </row>
    <row r="2056" ht="14.25" customHeight="1">
      <c r="A2056" s="36"/>
      <c r="B2056" s="31"/>
      <c r="C2056" s="36"/>
      <c r="D2056" s="36"/>
      <c r="E2056" s="36"/>
    </row>
    <row r="2057" ht="14.25" customHeight="1">
      <c r="A2057" s="36"/>
      <c r="B2057" s="31"/>
      <c r="C2057" s="36"/>
      <c r="D2057" s="36"/>
      <c r="E2057" s="36"/>
    </row>
    <row r="2058" ht="14.25" customHeight="1">
      <c r="A2058" s="36"/>
      <c r="B2058" s="31"/>
      <c r="C2058" s="36"/>
      <c r="D2058" s="36"/>
      <c r="E2058" s="36"/>
    </row>
    <row r="2059" ht="14.25" customHeight="1">
      <c r="A2059" s="36"/>
      <c r="B2059" s="31"/>
      <c r="C2059" s="36"/>
      <c r="D2059" s="36"/>
      <c r="E2059" s="36"/>
    </row>
    <row r="2060" ht="14.25" customHeight="1">
      <c r="A2060" s="36"/>
      <c r="B2060" s="31"/>
      <c r="C2060" s="36"/>
      <c r="D2060" s="36"/>
      <c r="E2060" s="36"/>
    </row>
    <row r="2061" ht="14.25" customHeight="1">
      <c r="A2061" s="36"/>
      <c r="B2061" s="31"/>
      <c r="C2061" s="36"/>
      <c r="D2061" s="36"/>
      <c r="E2061" s="36"/>
    </row>
    <row r="2062" ht="14.25" customHeight="1">
      <c r="A2062" s="36"/>
      <c r="B2062" s="31"/>
      <c r="C2062" s="36"/>
      <c r="D2062" s="36"/>
      <c r="E2062" s="36"/>
    </row>
    <row r="2063" ht="14.25" customHeight="1">
      <c r="A2063" s="36"/>
      <c r="B2063" s="31"/>
      <c r="C2063" s="36"/>
      <c r="D2063" s="36"/>
      <c r="E2063" s="36"/>
    </row>
    <row r="2064" ht="14.25" customHeight="1">
      <c r="A2064" s="36"/>
      <c r="B2064" s="31"/>
      <c r="C2064" s="36"/>
      <c r="D2064" s="36"/>
      <c r="E2064" s="36"/>
    </row>
    <row r="2065" ht="14.25" customHeight="1">
      <c r="A2065" s="36"/>
      <c r="B2065" s="31"/>
      <c r="C2065" s="36"/>
      <c r="D2065" s="36"/>
      <c r="E2065" s="36"/>
    </row>
    <row r="2066" ht="14.25" customHeight="1">
      <c r="A2066" s="36"/>
      <c r="B2066" s="31"/>
      <c r="C2066" s="36"/>
      <c r="D2066" s="36"/>
      <c r="E2066" s="36"/>
    </row>
    <row r="2067" ht="14.25" customHeight="1">
      <c r="A2067" s="36"/>
      <c r="B2067" s="31"/>
      <c r="C2067" s="36"/>
      <c r="D2067" s="36"/>
      <c r="E2067" s="36"/>
    </row>
    <row r="2068" ht="14.25" customHeight="1">
      <c r="A2068" s="36"/>
      <c r="B2068" s="31"/>
      <c r="C2068" s="36"/>
      <c r="D2068" s="36"/>
      <c r="E2068" s="36"/>
    </row>
    <row r="2069" ht="14.25" customHeight="1">
      <c r="A2069" s="36"/>
      <c r="B2069" s="31"/>
      <c r="C2069" s="36"/>
      <c r="D2069" s="36"/>
      <c r="E2069" s="36"/>
    </row>
    <row r="2070" ht="14.25" customHeight="1">
      <c r="A2070" s="36"/>
      <c r="B2070" s="31"/>
      <c r="C2070" s="36"/>
      <c r="D2070" s="36"/>
      <c r="E2070" s="36"/>
    </row>
    <row r="2071" ht="14.25" customHeight="1">
      <c r="A2071" s="36"/>
      <c r="B2071" s="31"/>
      <c r="C2071" s="36"/>
      <c r="D2071" s="36"/>
      <c r="E2071" s="36"/>
    </row>
    <row r="2072" ht="14.25" customHeight="1">
      <c r="A2072" s="36"/>
      <c r="B2072" s="31"/>
      <c r="C2072" s="36"/>
      <c r="D2072" s="36"/>
      <c r="E2072" s="36"/>
    </row>
    <row r="2073" ht="14.25" customHeight="1">
      <c r="A2073" s="36"/>
      <c r="B2073" s="31"/>
      <c r="C2073" s="36"/>
      <c r="D2073" s="36"/>
      <c r="E2073" s="36"/>
    </row>
    <row r="2074" ht="14.25" customHeight="1">
      <c r="A2074" s="36"/>
      <c r="B2074" s="31"/>
      <c r="C2074" s="36"/>
      <c r="D2074" s="36"/>
      <c r="E2074" s="36"/>
    </row>
    <row r="2075" ht="14.25" customHeight="1">
      <c r="A2075" s="36"/>
      <c r="B2075" s="31"/>
      <c r="C2075" s="36"/>
      <c r="D2075" s="36"/>
      <c r="E2075" s="36"/>
    </row>
    <row r="2076" ht="14.25" customHeight="1">
      <c r="A2076" s="36"/>
      <c r="B2076" s="31"/>
      <c r="C2076" s="36"/>
      <c r="D2076" s="36"/>
      <c r="E2076" s="36"/>
    </row>
    <row r="2077" ht="14.25" customHeight="1">
      <c r="A2077" s="36"/>
      <c r="B2077" s="31"/>
      <c r="C2077" s="36"/>
      <c r="D2077" s="36"/>
      <c r="E2077" s="36"/>
    </row>
    <row r="2078" ht="14.25" customHeight="1">
      <c r="A2078" s="36"/>
      <c r="B2078" s="31"/>
      <c r="C2078" s="36"/>
      <c r="D2078" s="36"/>
      <c r="E2078" s="36"/>
    </row>
    <row r="2079" ht="14.25" customHeight="1">
      <c r="A2079" s="36"/>
      <c r="B2079" s="31"/>
      <c r="C2079" s="36"/>
      <c r="D2079" s="36"/>
      <c r="E2079" s="36"/>
    </row>
    <row r="2080" ht="14.25" customHeight="1">
      <c r="A2080" s="36"/>
      <c r="B2080" s="31"/>
      <c r="C2080" s="36"/>
      <c r="D2080" s="36"/>
      <c r="E2080" s="36"/>
    </row>
    <row r="2081" ht="14.25" customHeight="1">
      <c r="A2081" s="36"/>
      <c r="B2081" s="31"/>
      <c r="C2081" s="36"/>
      <c r="D2081" s="36"/>
      <c r="E2081" s="36"/>
    </row>
    <row r="2082" ht="14.25" customHeight="1">
      <c r="A2082" s="36"/>
      <c r="B2082" s="31"/>
      <c r="C2082" s="36"/>
      <c r="D2082" s="36"/>
      <c r="E2082" s="36"/>
    </row>
    <row r="2083" ht="14.25" customHeight="1">
      <c r="A2083" s="36"/>
      <c r="B2083" s="31"/>
      <c r="C2083" s="36"/>
      <c r="D2083" s="36"/>
      <c r="E2083" s="36"/>
    </row>
    <row r="2084" ht="14.25" customHeight="1">
      <c r="A2084" s="36"/>
      <c r="B2084" s="31"/>
      <c r="C2084" s="36"/>
      <c r="D2084" s="36"/>
      <c r="E2084" s="36"/>
    </row>
    <row r="2085" ht="14.25" customHeight="1">
      <c r="A2085" s="36"/>
      <c r="B2085" s="31"/>
      <c r="C2085" s="36"/>
      <c r="D2085" s="36"/>
      <c r="E2085" s="36"/>
    </row>
    <row r="2086" ht="14.25" customHeight="1">
      <c r="A2086" s="36"/>
      <c r="B2086" s="31"/>
      <c r="C2086" s="36"/>
      <c r="D2086" s="36"/>
      <c r="E2086" s="36"/>
    </row>
    <row r="2087" ht="14.25" customHeight="1">
      <c r="A2087" s="36"/>
      <c r="B2087" s="31"/>
      <c r="C2087" s="36"/>
      <c r="D2087" s="36"/>
      <c r="E2087" s="36"/>
    </row>
    <row r="2088" ht="14.25" customHeight="1">
      <c r="A2088" s="36"/>
      <c r="B2088" s="31"/>
      <c r="C2088" s="36"/>
      <c r="D2088" s="36"/>
      <c r="E2088" s="36"/>
    </row>
    <row r="2089" ht="14.25" customHeight="1">
      <c r="A2089" s="36"/>
      <c r="B2089" s="31"/>
      <c r="C2089" s="36"/>
      <c r="D2089" s="36"/>
      <c r="E2089" s="36"/>
    </row>
    <row r="2090" ht="14.25" customHeight="1">
      <c r="A2090" s="36"/>
      <c r="B2090" s="31"/>
      <c r="C2090" s="36"/>
      <c r="D2090" s="36"/>
      <c r="E2090" s="36"/>
    </row>
    <row r="2091" ht="14.25" customHeight="1">
      <c r="A2091" s="36"/>
      <c r="B2091" s="31"/>
      <c r="C2091" s="36"/>
      <c r="D2091" s="36"/>
      <c r="E2091" s="36"/>
    </row>
    <row r="2092" ht="14.25" customHeight="1">
      <c r="A2092" s="36"/>
      <c r="B2092" s="31"/>
      <c r="C2092" s="36"/>
      <c r="D2092" s="36"/>
      <c r="E2092" s="36"/>
    </row>
    <row r="2093" ht="14.25" customHeight="1">
      <c r="A2093" s="36"/>
      <c r="B2093" s="31"/>
      <c r="C2093" s="36"/>
      <c r="D2093" s="36"/>
      <c r="E2093" s="36"/>
    </row>
    <row r="2094" ht="14.25" customHeight="1">
      <c r="A2094" s="36"/>
      <c r="B2094" s="31"/>
      <c r="C2094" s="36"/>
      <c r="D2094" s="36"/>
      <c r="E2094" s="36"/>
    </row>
    <row r="2095" ht="14.25" customHeight="1">
      <c r="A2095" s="36"/>
      <c r="B2095" s="31"/>
      <c r="C2095" s="36"/>
      <c r="D2095" s="36"/>
      <c r="E2095" s="36"/>
    </row>
    <row r="2096" ht="14.25" customHeight="1">
      <c r="A2096" s="36"/>
      <c r="B2096" s="31"/>
      <c r="C2096" s="36"/>
      <c r="D2096" s="36"/>
      <c r="E2096" s="36"/>
    </row>
    <row r="2097" ht="14.25" customHeight="1">
      <c r="A2097" s="36"/>
      <c r="B2097" s="31"/>
      <c r="C2097" s="36"/>
      <c r="D2097" s="36"/>
      <c r="E2097" s="36"/>
    </row>
    <row r="2098" ht="14.25" customHeight="1">
      <c r="A2098" s="36"/>
      <c r="B2098" s="31"/>
      <c r="C2098" s="36"/>
      <c r="D2098" s="36"/>
      <c r="E2098" s="36"/>
    </row>
    <row r="2099" ht="14.25" customHeight="1">
      <c r="A2099" s="36"/>
      <c r="B2099" s="31"/>
      <c r="C2099" s="36"/>
      <c r="D2099" s="36"/>
      <c r="E2099" s="36"/>
    </row>
    <row r="2100" ht="14.25" customHeight="1">
      <c r="A2100" s="36"/>
      <c r="B2100" s="31"/>
      <c r="C2100" s="36"/>
      <c r="D2100" s="36"/>
      <c r="E2100" s="36"/>
    </row>
    <row r="2101" ht="14.25" customHeight="1">
      <c r="A2101" s="36"/>
      <c r="B2101" s="31"/>
      <c r="C2101" s="36"/>
      <c r="D2101" s="36"/>
      <c r="E2101" s="36"/>
    </row>
    <row r="2102" ht="14.25" customHeight="1">
      <c r="A2102" s="36"/>
      <c r="B2102" s="31"/>
      <c r="C2102" s="36"/>
      <c r="D2102" s="36"/>
      <c r="E2102" s="36"/>
    </row>
    <row r="2103" ht="14.25" customHeight="1">
      <c r="A2103" s="36"/>
      <c r="B2103" s="31"/>
      <c r="C2103" s="36"/>
      <c r="D2103" s="36"/>
      <c r="E2103" s="36"/>
    </row>
    <row r="2104" ht="14.25" customHeight="1">
      <c r="A2104" s="36"/>
      <c r="B2104" s="31"/>
      <c r="C2104" s="36"/>
      <c r="D2104" s="36"/>
      <c r="E2104" s="36"/>
    </row>
    <row r="2105" ht="14.25" customHeight="1">
      <c r="A2105" s="36"/>
      <c r="B2105" s="31"/>
      <c r="C2105" s="36"/>
      <c r="D2105" s="36"/>
      <c r="E2105" s="36"/>
    </row>
    <row r="2106" ht="14.25" customHeight="1">
      <c r="A2106" s="36"/>
      <c r="B2106" s="31"/>
      <c r="C2106" s="36"/>
      <c r="D2106" s="36"/>
      <c r="E2106" s="36"/>
    </row>
    <row r="2107" ht="14.25" customHeight="1">
      <c r="A2107" s="36"/>
      <c r="B2107" s="31"/>
      <c r="C2107" s="36"/>
      <c r="D2107" s="36"/>
      <c r="E2107" s="36"/>
    </row>
    <row r="2108" ht="14.25" customHeight="1">
      <c r="A2108" s="36"/>
      <c r="B2108" s="31"/>
      <c r="C2108" s="36"/>
      <c r="D2108" s="36"/>
      <c r="E2108" s="36"/>
    </row>
    <row r="2109" ht="14.25" customHeight="1">
      <c r="A2109" s="36"/>
      <c r="B2109" s="31"/>
      <c r="C2109" s="36"/>
      <c r="D2109" s="36"/>
      <c r="E2109" s="36"/>
    </row>
    <row r="2110" ht="14.25" customHeight="1">
      <c r="A2110" s="36"/>
      <c r="B2110" s="31"/>
      <c r="C2110" s="36"/>
      <c r="D2110" s="36"/>
      <c r="E2110" s="36"/>
    </row>
    <row r="2111" ht="14.25" customHeight="1">
      <c r="A2111" s="36"/>
      <c r="B2111" s="31"/>
      <c r="C2111" s="36"/>
      <c r="D2111" s="36"/>
      <c r="E2111" s="36"/>
    </row>
    <row r="2112" ht="14.25" customHeight="1">
      <c r="A2112" s="36"/>
      <c r="B2112" s="31"/>
      <c r="C2112" s="36"/>
      <c r="D2112" s="36"/>
      <c r="E2112" s="36"/>
    </row>
    <row r="2113" ht="14.25" customHeight="1">
      <c r="A2113" s="36"/>
      <c r="B2113" s="31"/>
      <c r="C2113" s="36"/>
      <c r="D2113" s="36"/>
      <c r="E2113" s="36"/>
    </row>
    <row r="2114" ht="14.25" customHeight="1">
      <c r="A2114" s="36"/>
      <c r="B2114" s="31"/>
      <c r="C2114" s="36"/>
      <c r="D2114" s="36"/>
      <c r="E2114" s="36"/>
    </row>
    <row r="2115" ht="14.25" customHeight="1">
      <c r="A2115" s="36"/>
      <c r="B2115" s="31"/>
      <c r="C2115" s="36"/>
      <c r="D2115" s="36"/>
      <c r="E2115" s="36"/>
    </row>
    <row r="2116" ht="14.25" customHeight="1">
      <c r="A2116" s="36"/>
      <c r="B2116" s="31"/>
      <c r="C2116" s="36"/>
      <c r="D2116" s="36"/>
      <c r="E2116" s="36"/>
    </row>
    <row r="2117" ht="14.25" customHeight="1">
      <c r="A2117" s="36"/>
      <c r="B2117" s="31"/>
      <c r="C2117" s="36"/>
      <c r="D2117" s="36"/>
      <c r="E2117" s="36"/>
    </row>
    <row r="2118" ht="14.25" customHeight="1">
      <c r="A2118" s="36"/>
      <c r="B2118" s="31"/>
      <c r="C2118" s="36"/>
      <c r="D2118" s="36"/>
      <c r="E2118" s="36"/>
    </row>
    <row r="2119" ht="14.25" customHeight="1">
      <c r="A2119" s="36"/>
      <c r="B2119" s="31"/>
      <c r="C2119" s="36"/>
      <c r="D2119" s="36"/>
      <c r="E2119" s="36"/>
    </row>
    <row r="2120" ht="14.25" customHeight="1">
      <c r="A2120" s="36"/>
      <c r="B2120" s="31"/>
      <c r="C2120" s="36"/>
      <c r="D2120" s="36"/>
      <c r="E2120" s="36"/>
    </row>
    <row r="2121" ht="14.25" customHeight="1">
      <c r="A2121" s="36"/>
      <c r="B2121" s="31"/>
      <c r="C2121" s="36"/>
      <c r="D2121" s="36"/>
      <c r="E2121" s="36"/>
    </row>
    <row r="2122" ht="14.25" customHeight="1">
      <c r="A2122" s="36"/>
      <c r="B2122" s="31"/>
      <c r="C2122" s="36"/>
      <c r="D2122" s="36"/>
      <c r="E2122" s="36"/>
    </row>
    <row r="2123" ht="14.25" customHeight="1">
      <c r="A2123" s="36"/>
      <c r="B2123" s="31"/>
      <c r="C2123" s="36"/>
      <c r="D2123" s="36"/>
      <c r="E2123" s="36"/>
    </row>
    <row r="2124" ht="14.25" customHeight="1">
      <c r="A2124" s="36"/>
      <c r="B2124" s="31"/>
      <c r="C2124" s="36"/>
      <c r="D2124" s="36"/>
      <c r="E2124" s="36"/>
    </row>
    <row r="2125" ht="14.25" customHeight="1">
      <c r="A2125" s="36"/>
      <c r="B2125" s="31"/>
      <c r="C2125" s="36"/>
      <c r="D2125" s="36"/>
      <c r="E2125" s="36"/>
    </row>
    <row r="2126" ht="14.25" customHeight="1">
      <c r="A2126" s="36"/>
      <c r="B2126" s="31"/>
      <c r="C2126" s="36"/>
      <c r="D2126" s="36"/>
      <c r="E2126" s="36"/>
    </row>
    <row r="2127" ht="14.25" customHeight="1">
      <c r="A2127" s="36"/>
      <c r="B2127" s="31"/>
      <c r="C2127" s="36"/>
      <c r="D2127" s="36"/>
      <c r="E2127" s="36"/>
    </row>
    <row r="2128" ht="14.25" customHeight="1">
      <c r="A2128" s="36"/>
      <c r="B2128" s="31"/>
      <c r="C2128" s="36"/>
      <c r="D2128" s="36"/>
      <c r="E2128" s="36"/>
    </row>
    <row r="2129" ht="14.25" customHeight="1">
      <c r="A2129" s="36"/>
      <c r="B2129" s="31"/>
      <c r="C2129" s="36"/>
      <c r="D2129" s="36"/>
      <c r="E2129" s="36"/>
    </row>
    <row r="2130" ht="14.25" customHeight="1">
      <c r="A2130" s="36"/>
      <c r="B2130" s="31"/>
      <c r="C2130" s="36"/>
      <c r="D2130" s="36"/>
      <c r="E2130" s="36"/>
    </row>
    <row r="2131" ht="14.25" customHeight="1">
      <c r="A2131" s="36"/>
      <c r="B2131" s="31"/>
      <c r="C2131" s="36"/>
      <c r="D2131" s="36"/>
      <c r="E2131" s="36"/>
    </row>
    <row r="2132" ht="14.25" customHeight="1">
      <c r="A2132" s="36"/>
      <c r="B2132" s="31"/>
      <c r="C2132" s="36"/>
      <c r="D2132" s="36"/>
      <c r="E2132" s="36"/>
    </row>
    <row r="2133" ht="14.25" customHeight="1">
      <c r="A2133" s="36"/>
      <c r="B2133" s="31"/>
      <c r="C2133" s="36"/>
      <c r="D2133" s="36"/>
      <c r="E2133" s="36"/>
    </row>
    <row r="2134" ht="14.25" customHeight="1">
      <c r="A2134" s="36"/>
      <c r="B2134" s="31"/>
      <c r="C2134" s="36"/>
      <c r="D2134" s="36"/>
      <c r="E2134" s="36"/>
    </row>
    <row r="2135" ht="14.25" customHeight="1">
      <c r="A2135" s="36"/>
      <c r="B2135" s="31"/>
      <c r="C2135" s="36"/>
      <c r="D2135" s="36"/>
      <c r="E2135" s="36"/>
    </row>
    <row r="2136" ht="14.25" customHeight="1">
      <c r="A2136" s="36"/>
      <c r="B2136" s="31"/>
      <c r="C2136" s="36"/>
      <c r="D2136" s="36"/>
      <c r="E2136" s="36"/>
    </row>
    <row r="2137" ht="14.25" customHeight="1">
      <c r="A2137" s="36"/>
      <c r="B2137" s="31"/>
      <c r="C2137" s="36"/>
      <c r="D2137" s="36"/>
      <c r="E2137" s="36"/>
    </row>
    <row r="2138" ht="14.25" customHeight="1">
      <c r="A2138" s="36"/>
      <c r="B2138" s="31"/>
      <c r="C2138" s="36"/>
      <c r="D2138" s="36"/>
      <c r="E2138" s="36"/>
    </row>
    <row r="2139" ht="14.25" customHeight="1">
      <c r="A2139" s="36"/>
      <c r="B2139" s="31"/>
      <c r="C2139" s="36"/>
      <c r="D2139" s="36"/>
      <c r="E2139" s="36"/>
    </row>
    <row r="2140" ht="14.25" customHeight="1">
      <c r="A2140" s="36"/>
      <c r="B2140" s="31"/>
      <c r="C2140" s="36"/>
      <c r="D2140" s="36"/>
      <c r="E2140" s="36"/>
    </row>
    <row r="2141" ht="14.25" customHeight="1">
      <c r="A2141" s="36"/>
      <c r="B2141" s="31"/>
      <c r="C2141" s="36"/>
      <c r="D2141" s="36"/>
      <c r="E2141" s="36"/>
    </row>
    <row r="2142" ht="14.25" customHeight="1">
      <c r="A2142" s="36"/>
      <c r="B2142" s="31"/>
      <c r="C2142" s="36"/>
      <c r="D2142" s="36"/>
      <c r="E2142" s="36"/>
    </row>
    <row r="2143" ht="14.25" customHeight="1">
      <c r="A2143" s="36"/>
      <c r="B2143" s="31"/>
      <c r="C2143" s="36"/>
      <c r="D2143" s="36"/>
      <c r="E2143" s="36"/>
    </row>
    <row r="2144" ht="14.25" customHeight="1">
      <c r="A2144" s="36"/>
      <c r="B2144" s="31"/>
      <c r="C2144" s="36"/>
      <c r="D2144" s="36"/>
      <c r="E2144" s="36"/>
    </row>
    <row r="2145" ht="14.25" customHeight="1">
      <c r="A2145" s="36"/>
      <c r="B2145" s="31"/>
      <c r="C2145" s="36"/>
      <c r="D2145" s="36"/>
      <c r="E2145" s="36"/>
    </row>
    <row r="2146" ht="14.25" customHeight="1">
      <c r="A2146" s="36"/>
      <c r="B2146" s="31"/>
      <c r="C2146" s="36"/>
      <c r="D2146" s="36"/>
      <c r="E2146" s="36"/>
    </row>
    <row r="2147" ht="14.25" customHeight="1">
      <c r="A2147" s="36"/>
      <c r="B2147" s="31"/>
      <c r="C2147" s="36"/>
      <c r="D2147" s="36"/>
      <c r="E2147" s="36"/>
    </row>
    <row r="2148" ht="14.25" customHeight="1">
      <c r="A2148" s="36"/>
      <c r="B2148" s="31"/>
      <c r="C2148" s="36"/>
      <c r="D2148" s="36"/>
      <c r="E2148" s="36"/>
    </row>
    <row r="2149" ht="14.25" customHeight="1">
      <c r="A2149" s="36"/>
      <c r="B2149" s="31"/>
      <c r="C2149" s="36"/>
      <c r="D2149" s="36"/>
      <c r="E2149" s="36"/>
    </row>
    <row r="2150" ht="14.25" customHeight="1">
      <c r="A2150" s="36"/>
      <c r="B2150" s="31"/>
      <c r="C2150" s="36"/>
      <c r="D2150" s="36"/>
      <c r="E2150" s="36"/>
    </row>
    <row r="2151" ht="14.25" customHeight="1">
      <c r="A2151" s="36"/>
      <c r="B2151" s="31"/>
      <c r="C2151" s="36"/>
      <c r="D2151" s="36"/>
      <c r="E2151" s="36"/>
    </row>
    <row r="2152" ht="14.25" customHeight="1">
      <c r="A2152" s="36"/>
      <c r="B2152" s="31"/>
      <c r="C2152" s="36"/>
      <c r="D2152" s="36"/>
      <c r="E2152" s="36"/>
    </row>
    <row r="2153" ht="14.25" customHeight="1">
      <c r="A2153" s="36"/>
      <c r="B2153" s="31"/>
      <c r="C2153" s="36"/>
      <c r="D2153" s="36"/>
      <c r="E2153" s="36"/>
    </row>
    <row r="2154" ht="14.25" customHeight="1">
      <c r="A2154" s="36"/>
      <c r="B2154" s="31"/>
      <c r="C2154" s="36"/>
      <c r="D2154" s="36"/>
      <c r="E2154" s="36"/>
    </row>
    <row r="2155" ht="14.25" customHeight="1">
      <c r="A2155" s="36"/>
      <c r="B2155" s="31"/>
      <c r="C2155" s="36"/>
      <c r="D2155" s="36"/>
      <c r="E2155" s="36"/>
    </row>
    <row r="2156" ht="14.25" customHeight="1">
      <c r="A2156" s="36"/>
      <c r="B2156" s="31"/>
      <c r="C2156" s="36"/>
      <c r="D2156" s="36"/>
      <c r="E2156" s="36"/>
    </row>
    <row r="2157" ht="14.25" customHeight="1">
      <c r="A2157" s="36"/>
      <c r="B2157" s="31"/>
      <c r="C2157" s="36"/>
      <c r="D2157" s="36"/>
      <c r="E2157" s="36"/>
    </row>
    <row r="2158" ht="14.25" customHeight="1">
      <c r="A2158" s="36"/>
      <c r="B2158" s="31"/>
      <c r="C2158" s="36"/>
      <c r="D2158" s="36"/>
      <c r="E2158" s="36"/>
    </row>
    <row r="2159" ht="14.25" customHeight="1">
      <c r="A2159" s="36"/>
      <c r="B2159" s="31"/>
      <c r="C2159" s="36"/>
      <c r="D2159" s="36"/>
      <c r="E2159" s="36"/>
    </row>
    <row r="2160" ht="14.25" customHeight="1">
      <c r="A2160" s="36"/>
      <c r="B2160" s="31"/>
      <c r="C2160" s="36"/>
      <c r="D2160" s="36"/>
      <c r="E2160" s="36"/>
    </row>
    <row r="2161" ht="14.25" customHeight="1">
      <c r="A2161" s="36"/>
      <c r="B2161" s="31"/>
      <c r="C2161" s="36"/>
      <c r="D2161" s="36"/>
      <c r="E2161" s="36"/>
    </row>
    <row r="2162" ht="14.25" customHeight="1">
      <c r="A2162" s="36"/>
      <c r="B2162" s="31"/>
      <c r="C2162" s="36"/>
      <c r="D2162" s="36"/>
      <c r="E2162" s="36"/>
    </row>
    <row r="2163" ht="14.25" customHeight="1">
      <c r="A2163" s="36"/>
      <c r="B2163" s="31"/>
      <c r="C2163" s="36"/>
      <c r="D2163" s="36"/>
      <c r="E2163" s="36"/>
    </row>
    <row r="2164" ht="14.25" customHeight="1">
      <c r="A2164" s="36"/>
      <c r="B2164" s="31"/>
      <c r="C2164" s="36"/>
      <c r="D2164" s="36"/>
      <c r="E2164" s="36"/>
    </row>
    <row r="2165" ht="14.25" customHeight="1">
      <c r="A2165" s="36"/>
      <c r="B2165" s="31"/>
      <c r="C2165" s="36"/>
      <c r="D2165" s="36"/>
      <c r="E2165" s="36"/>
    </row>
    <row r="2166" ht="14.25" customHeight="1">
      <c r="A2166" s="36"/>
      <c r="B2166" s="31"/>
      <c r="C2166" s="36"/>
      <c r="D2166" s="36"/>
      <c r="E2166" s="36"/>
    </row>
    <row r="2167" ht="14.25" customHeight="1">
      <c r="A2167" s="36"/>
      <c r="B2167" s="31"/>
      <c r="C2167" s="36"/>
      <c r="D2167" s="36"/>
      <c r="E2167" s="36"/>
    </row>
    <row r="2168" ht="14.25" customHeight="1">
      <c r="A2168" s="36"/>
      <c r="B2168" s="31"/>
      <c r="C2168" s="36"/>
      <c r="D2168" s="36"/>
      <c r="E2168" s="36"/>
    </row>
    <row r="2169" ht="14.25" customHeight="1">
      <c r="A2169" s="36"/>
      <c r="B2169" s="31"/>
      <c r="C2169" s="36"/>
      <c r="D2169" s="36"/>
      <c r="E2169" s="36"/>
    </row>
    <row r="2170" ht="14.25" customHeight="1">
      <c r="A2170" s="36"/>
      <c r="B2170" s="31"/>
      <c r="C2170" s="36"/>
      <c r="D2170" s="36"/>
      <c r="E2170" s="36"/>
    </row>
    <row r="2171" ht="14.25" customHeight="1">
      <c r="A2171" s="36"/>
      <c r="B2171" s="31"/>
      <c r="C2171" s="36"/>
      <c r="D2171" s="36"/>
      <c r="E2171" s="36"/>
    </row>
    <row r="2172" ht="14.25" customHeight="1">
      <c r="A2172" s="36"/>
      <c r="B2172" s="31"/>
      <c r="C2172" s="36"/>
      <c r="D2172" s="36"/>
      <c r="E2172" s="36"/>
    </row>
    <row r="2173" ht="14.25" customHeight="1">
      <c r="A2173" s="36"/>
      <c r="B2173" s="31"/>
      <c r="C2173" s="36"/>
      <c r="D2173" s="36"/>
      <c r="E2173" s="36"/>
    </row>
    <row r="2174" ht="14.25" customHeight="1">
      <c r="A2174" s="36"/>
      <c r="B2174" s="31"/>
      <c r="C2174" s="36"/>
      <c r="D2174" s="36"/>
      <c r="E2174" s="36"/>
    </row>
    <row r="2175" ht="14.25" customHeight="1">
      <c r="A2175" s="36"/>
      <c r="B2175" s="31"/>
      <c r="C2175" s="36"/>
      <c r="D2175" s="36"/>
      <c r="E2175" s="36"/>
    </row>
    <row r="2176" ht="14.25" customHeight="1">
      <c r="A2176" s="36"/>
      <c r="B2176" s="31"/>
      <c r="C2176" s="36"/>
      <c r="D2176" s="36"/>
      <c r="E2176" s="36"/>
    </row>
    <row r="2177" ht="14.25" customHeight="1">
      <c r="A2177" s="36"/>
      <c r="B2177" s="31"/>
      <c r="C2177" s="36"/>
      <c r="D2177" s="36"/>
      <c r="E2177" s="36"/>
    </row>
    <row r="2178" ht="14.25" customHeight="1">
      <c r="A2178" s="36"/>
      <c r="B2178" s="31"/>
      <c r="C2178" s="36"/>
      <c r="D2178" s="36"/>
      <c r="E2178" s="36"/>
    </row>
    <row r="2179" ht="14.25" customHeight="1">
      <c r="A2179" s="36"/>
      <c r="B2179" s="31"/>
      <c r="C2179" s="36"/>
      <c r="D2179" s="36"/>
      <c r="E2179" s="36"/>
    </row>
    <row r="2180" ht="14.25" customHeight="1">
      <c r="A2180" s="36"/>
      <c r="B2180" s="31"/>
      <c r="C2180" s="36"/>
      <c r="D2180" s="36"/>
      <c r="E2180" s="36"/>
    </row>
    <row r="2181" ht="14.25" customHeight="1">
      <c r="A2181" s="36"/>
      <c r="B2181" s="31"/>
      <c r="C2181" s="36"/>
      <c r="D2181" s="36"/>
      <c r="E2181" s="36"/>
    </row>
    <row r="2182" ht="14.25" customHeight="1">
      <c r="A2182" s="36"/>
      <c r="B2182" s="31"/>
      <c r="C2182" s="36"/>
      <c r="D2182" s="36"/>
      <c r="E2182" s="36"/>
    </row>
    <row r="2183" ht="14.25" customHeight="1">
      <c r="A2183" s="36"/>
      <c r="B2183" s="31"/>
      <c r="C2183" s="36"/>
      <c r="D2183" s="36"/>
      <c r="E2183" s="36"/>
    </row>
    <row r="2184" ht="14.25" customHeight="1">
      <c r="A2184" s="36"/>
      <c r="B2184" s="31"/>
      <c r="C2184" s="36"/>
      <c r="D2184" s="36"/>
      <c r="E2184" s="36"/>
    </row>
    <row r="2185" ht="14.25" customHeight="1">
      <c r="A2185" s="36"/>
      <c r="B2185" s="31"/>
      <c r="C2185" s="36"/>
      <c r="D2185" s="36"/>
      <c r="E2185" s="36"/>
    </row>
    <row r="2186" ht="14.25" customHeight="1">
      <c r="A2186" s="36"/>
      <c r="B2186" s="31"/>
      <c r="C2186" s="36"/>
      <c r="D2186" s="36"/>
      <c r="E2186" s="36"/>
    </row>
    <row r="2187" ht="14.25" customHeight="1">
      <c r="A2187" s="36"/>
      <c r="B2187" s="31"/>
      <c r="C2187" s="36"/>
      <c r="D2187" s="36"/>
      <c r="E2187" s="36"/>
    </row>
    <row r="2188" ht="14.25" customHeight="1">
      <c r="A2188" s="36"/>
      <c r="B2188" s="31"/>
      <c r="C2188" s="36"/>
      <c r="D2188" s="36"/>
      <c r="E2188" s="36"/>
    </row>
    <row r="2189" ht="14.25" customHeight="1">
      <c r="A2189" s="36"/>
      <c r="B2189" s="31"/>
      <c r="C2189" s="36"/>
      <c r="D2189" s="36"/>
      <c r="E2189" s="36"/>
    </row>
    <row r="2190" ht="14.25" customHeight="1">
      <c r="A2190" s="36"/>
      <c r="B2190" s="31"/>
      <c r="C2190" s="36"/>
      <c r="D2190" s="36"/>
      <c r="E2190" s="36"/>
    </row>
    <row r="2191" ht="14.25" customHeight="1">
      <c r="A2191" s="36"/>
      <c r="B2191" s="31"/>
      <c r="C2191" s="36"/>
      <c r="D2191" s="36"/>
      <c r="E2191" s="36"/>
    </row>
    <row r="2192" ht="14.25" customHeight="1">
      <c r="A2192" s="36"/>
      <c r="B2192" s="31"/>
      <c r="C2192" s="36"/>
      <c r="D2192" s="36"/>
      <c r="E2192" s="36"/>
    </row>
    <row r="2193" ht="14.25" customHeight="1">
      <c r="A2193" s="36"/>
      <c r="B2193" s="31"/>
      <c r="C2193" s="36"/>
      <c r="D2193" s="36"/>
      <c r="E2193" s="36"/>
    </row>
    <row r="2194" ht="14.25" customHeight="1">
      <c r="A2194" s="36"/>
      <c r="B2194" s="31"/>
      <c r="C2194" s="36"/>
      <c r="D2194" s="36"/>
      <c r="E2194" s="36"/>
    </row>
    <row r="2195" ht="14.25" customHeight="1">
      <c r="A2195" s="36"/>
      <c r="B2195" s="31"/>
      <c r="C2195" s="36"/>
      <c r="D2195" s="36"/>
      <c r="E2195" s="36"/>
    </row>
    <row r="2196" ht="14.25" customHeight="1">
      <c r="A2196" s="36"/>
      <c r="B2196" s="31"/>
      <c r="C2196" s="36"/>
      <c r="D2196" s="36"/>
      <c r="E2196" s="36"/>
    </row>
    <row r="2197" ht="14.25" customHeight="1">
      <c r="A2197" s="36"/>
      <c r="B2197" s="31"/>
      <c r="C2197" s="36"/>
      <c r="D2197" s="36"/>
      <c r="E2197" s="36"/>
    </row>
    <row r="2198" ht="14.25" customHeight="1">
      <c r="A2198" s="36"/>
      <c r="B2198" s="31"/>
      <c r="C2198" s="36"/>
      <c r="D2198" s="36"/>
      <c r="E2198" s="36"/>
    </row>
    <row r="2199" ht="14.25" customHeight="1">
      <c r="A2199" s="36"/>
      <c r="B2199" s="31"/>
      <c r="C2199" s="36"/>
      <c r="D2199" s="36"/>
      <c r="E2199" s="36"/>
    </row>
    <row r="2200" ht="14.25" customHeight="1">
      <c r="A2200" s="36"/>
      <c r="B2200" s="31"/>
      <c r="C2200" s="36"/>
      <c r="D2200" s="36"/>
      <c r="E2200" s="36"/>
    </row>
    <row r="2201" ht="14.25" customHeight="1">
      <c r="A2201" s="36"/>
      <c r="B2201" s="31"/>
      <c r="C2201" s="36"/>
      <c r="D2201" s="36"/>
      <c r="E2201" s="36"/>
    </row>
    <row r="2202" ht="14.25" customHeight="1">
      <c r="A2202" s="36"/>
      <c r="B2202" s="31"/>
      <c r="C2202" s="36"/>
      <c r="D2202" s="36"/>
      <c r="E2202" s="36"/>
    </row>
    <row r="2203" ht="14.25" customHeight="1">
      <c r="A2203" s="36"/>
      <c r="B2203" s="31"/>
      <c r="C2203" s="36"/>
      <c r="D2203" s="36"/>
      <c r="E2203" s="36"/>
    </row>
    <row r="2204" ht="14.25" customHeight="1">
      <c r="A2204" s="36"/>
      <c r="B2204" s="31"/>
      <c r="C2204" s="36"/>
      <c r="D2204" s="36"/>
      <c r="E2204" s="36"/>
    </row>
    <row r="2205" ht="14.25" customHeight="1">
      <c r="A2205" s="36"/>
      <c r="B2205" s="31"/>
      <c r="C2205" s="36"/>
      <c r="D2205" s="36"/>
      <c r="E2205" s="36"/>
    </row>
    <row r="2206" ht="14.25" customHeight="1">
      <c r="A2206" s="36"/>
      <c r="B2206" s="31"/>
      <c r="C2206" s="36"/>
      <c r="D2206" s="36"/>
      <c r="E2206" s="36"/>
    </row>
    <row r="2207" ht="14.25" customHeight="1">
      <c r="A2207" s="36"/>
      <c r="B2207" s="31"/>
      <c r="C2207" s="36"/>
      <c r="D2207" s="36"/>
      <c r="E2207" s="36"/>
    </row>
    <row r="2208" ht="14.25" customHeight="1">
      <c r="A2208" s="36"/>
      <c r="B2208" s="31"/>
      <c r="C2208" s="36"/>
      <c r="D2208" s="36"/>
      <c r="E2208" s="36"/>
    </row>
    <row r="2209" ht="14.25" customHeight="1">
      <c r="A2209" s="36"/>
      <c r="B2209" s="31"/>
      <c r="C2209" s="36"/>
      <c r="D2209" s="36"/>
      <c r="E2209" s="36"/>
    </row>
    <row r="2210" ht="14.25" customHeight="1">
      <c r="A2210" s="36"/>
      <c r="B2210" s="31"/>
      <c r="C2210" s="36"/>
      <c r="D2210" s="36"/>
      <c r="E2210" s="36"/>
    </row>
    <row r="2211" ht="14.25" customHeight="1">
      <c r="A2211" s="36"/>
      <c r="B2211" s="31"/>
      <c r="C2211" s="36"/>
      <c r="D2211" s="36"/>
      <c r="E2211" s="36"/>
    </row>
    <row r="2212" ht="14.25" customHeight="1">
      <c r="A2212" s="36"/>
      <c r="B2212" s="31"/>
      <c r="C2212" s="36"/>
      <c r="D2212" s="36"/>
      <c r="E2212" s="36"/>
    </row>
    <row r="2213" ht="14.25" customHeight="1">
      <c r="A2213" s="36"/>
      <c r="B2213" s="31"/>
      <c r="C2213" s="36"/>
      <c r="D2213" s="36"/>
      <c r="E2213" s="36"/>
    </row>
    <row r="2214" ht="14.25" customHeight="1">
      <c r="A2214" s="36"/>
      <c r="B2214" s="31"/>
      <c r="C2214" s="36"/>
      <c r="D2214" s="36"/>
      <c r="E2214" s="36"/>
    </row>
    <row r="2215" ht="14.25" customHeight="1">
      <c r="A2215" s="36"/>
      <c r="B2215" s="31"/>
      <c r="C2215" s="36"/>
      <c r="D2215" s="36"/>
      <c r="E2215" s="36"/>
    </row>
    <row r="2216" ht="14.25" customHeight="1">
      <c r="A2216" s="36"/>
      <c r="B2216" s="31"/>
      <c r="C2216" s="36"/>
      <c r="D2216" s="36"/>
      <c r="E2216" s="36"/>
    </row>
    <row r="2217" ht="14.25" customHeight="1">
      <c r="A2217" s="36"/>
      <c r="B2217" s="31"/>
      <c r="C2217" s="36"/>
      <c r="D2217" s="36"/>
      <c r="E2217" s="36"/>
    </row>
    <row r="2218" ht="14.25" customHeight="1">
      <c r="A2218" s="36"/>
      <c r="B2218" s="31"/>
      <c r="C2218" s="36"/>
      <c r="D2218" s="36"/>
      <c r="E2218" s="36"/>
    </row>
    <row r="2219" ht="14.25" customHeight="1">
      <c r="A2219" s="36"/>
      <c r="B2219" s="31"/>
      <c r="C2219" s="36"/>
      <c r="D2219" s="36"/>
      <c r="E2219" s="36"/>
    </row>
    <row r="2220" ht="14.25" customHeight="1">
      <c r="A2220" s="36"/>
      <c r="B2220" s="31"/>
      <c r="C2220" s="36"/>
      <c r="D2220" s="36"/>
      <c r="E2220" s="36"/>
    </row>
    <row r="2221" ht="14.25" customHeight="1">
      <c r="A2221" s="36"/>
      <c r="B2221" s="31"/>
      <c r="C2221" s="36"/>
      <c r="D2221" s="36"/>
      <c r="E2221" s="36"/>
    </row>
    <row r="2222" ht="14.25" customHeight="1">
      <c r="A2222" s="36"/>
      <c r="B2222" s="31"/>
      <c r="C2222" s="36"/>
      <c r="D2222" s="36"/>
      <c r="E2222" s="36"/>
    </row>
    <row r="2223" ht="14.25" customHeight="1">
      <c r="A2223" s="36"/>
      <c r="B2223" s="31"/>
      <c r="C2223" s="36"/>
      <c r="D2223" s="36"/>
      <c r="E2223" s="36"/>
    </row>
    <row r="2224" ht="14.25" customHeight="1">
      <c r="A2224" s="36"/>
      <c r="B2224" s="31"/>
      <c r="C2224" s="36"/>
      <c r="D2224" s="36"/>
      <c r="E2224" s="36"/>
    </row>
    <row r="2225" ht="14.25" customHeight="1">
      <c r="A2225" s="36"/>
      <c r="B2225" s="31"/>
      <c r="C2225" s="36"/>
      <c r="D2225" s="36"/>
      <c r="E2225" s="36"/>
    </row>
    <row r="2226" ht="14.25" customHeight="1">
      <c r="A2226" s="36"/>
      <c r="B2226" s="31"/>
      <c r="C2226" s="36"/>
      <c r="D2226" s="36"/>
      <c r="E2226" s="36"/>
    </row>
    <row r="2227" ht="14.25" customHeight="1">
      <c r="A2227" s="36"/>
      <c r="B2227" s="31"/>
      <c r="C2227" s="36"/>
      <c r="D2227" s="36"/>
      <c r="E2227" s="36"/>
    </row>
    <row r="2228" ht="14.25" customHeight="1">
      <c r="A2228" s="36"/>
      <c r="B2228" s="31"/>
      <c r="C2228" s="36"/>
      <c r="D2228" s="36"/>
      <c r="E2228" s="36"/>
    </row>
    <row r="2229" ht="14.25" customHeight="1">
      <c r="A2229" s="36"/>
      <c r="B2229" s="31"/>
      <c r="C2229" s="36"/>
      <c r="D2229" s="36"/>
      <c r="E2229" s="36"/>
    </row>
    <row r="2230" ht="14.25" customHeight="1">
      <c r="A2230" s="36"/>
      <c r="B2230" s="31"/>
      <c r="C2230" s="36"/>
      <c r="D2230" s="36"/>
      <c r="E2230" s="36"/>
    </row>
    <row r="2231" ht="14.25" customHeight="1">
      <c r="A2231" s="36"/>
      <c r="B2231" s="31"/>
      <c r="C2231" s="36"/>
      <c r="D2231" s="36"/>
      <c r="E2231" s="36"/>
    </row>
    <row r="2232" ht="14.25" customHeight="1">
      <c r="A2232" s="36"/>
      <c r="B2232" s="31"/>
      <c r="C2232" s="36"/>
      <c r="D2232" s="36"/>
      <c r="E2232" s="36"/>
    </row>
    <row r="2233" ht="14.25" customHeight="1">
      <c r="A2233" s="36"/>
      <c r="B2233" s="31"/>
      <c r="C2233" s="36"/>
      <c r="D2233" s="36"/>
      <c r="E2233" s="36"/>
    </row>
    <row r="2234" ht="14.25" customHeight="1">
      <c r="A2234" s="36"/>
      <c r="B2234" s="31"/>
      <c r="C2234" s="36"/>
      <c r="D2234" s="36"/>
      <c r="E2234" s="36"/>
    </row>
    <row r="2235" ht="14.25" customHeight="1">
      <c r="A2235" s="36"/>
      <c r="B2235" s="31"/>
      <c r="C2235" s="36"/>
      <c r="D2235" s="36"/>
      <c r="E2235" s="36"/>
    </row>
    <row r="2236" ht="14.25" customHeight="1">
      <c r="A2236" s="36"/>
      <c r="B2236" s="31"/>
      <c r="C2236" s="36"/>
      <c r="D2236" s="36"/>
      <c r="E2236" s="36"/>
    </row>
    <row r="2237" ht="14.25" customHeight="1">
      <c r="A2237" s="36"/>
      <c r="B2237" s="31"/>
      <c r="C2237" s="36"/>
      <c r="D2237" s="36"/>
      <c r="E2237" s="36"/>
    </row>
    <row r="2238" ht="14.25" customHeight="1">
      <c r="A2238" s="36"/>
      <c r="B2238" s="31"/>
      <c r="C2238" s="36"/>
      <c r="D2238" s="36"/>
      <c r="E2238" s="36"/>
    </row>
    <row r="2239" ht="14.25" customHeight="1">
      <c r="A2239" s="36"/>
      <c r="B2239" s="31"/>
      <c r="C2239" s="36"/>
      <c r="D2239" s="36"/>
      <c r="E2239" s="36"/>
    </row>
    <row r="2240" ht="14.25" customHeight="1">
      <c r="A2240" s="36"/>
      <c r="B2240" s="31"/>
      <c r="C2240" s="36"/>
      <c r="D2240" s="36"/>
      <c r="E2240" s="36"/>
    </row>
    <row r="2241" ht="14.25" customHeight="1">
      <c r="A2241" s="36"/>
      <c r="B2241" s="31"/>
      <c r="C2241" s="36"/>
      <c r="D2241" s="36"/>
      <c r="E2241" s="36"/>
    </row>
    <row r="2242" ht="14.25" customHeight="1">
      <c r="A2242" s="36"/>
      <c r="B2242" s="31"/>
      <c r="C2242" s="36"/>
      <c r="D2242" s="36"/>
      <c r="E2242" s="36"/>
    </row>
    <row r="2243" ht="14.25" customHeight="1">
      <c r="A2243" s="36"/>
      <c r="B2243" s="31"/>
      <c r="C2243" s="36"/>
      <c r="D2243" s="36"/>
      <c r="E2243" s="36"/>
    </row>
    <row r="2244" ht="14.25" customHeight="1">
      <c r="A2244" s="36"/>
      <c r="B2244" s="31"/>
      <c r="C2244" s="36"/>
      <c r="D2244" s="36"/>
      <c r="E2244" s="36"/>
    </row>
    <row r="2245" ht="14.25" customHeight="1">
      <c r="A2245" s="36"/>
      <c r="B2245" s="31"/>
      <c r="C2245" s="36"/>
      <c r="D2245" s="36"/>
      <c r="E2245" s="36"/>
    </row>
    <row r="2246" ht="14.25" customHeight="1">
      <c r="A2246" s="36"/>
      <c r="B2246" s="31"/>
      <c r="C2246" s="36"/>
      <c r="D2246" s="36"/>
      <c r="E2246" s="36"/>
    </row>
    <row r="2247" ht="14.25" customHeight="1">
      <c r="A2247" s="36"/>
      <c r="B2247" s="31"/>
      <c r="C2247" s="36"/>
      <c r="D2247" s="36"/>
      <c r="E2247" s="36"/>
    </row>
    <row r="2248" ht="14.25" customHeight="1">
      <c r="A2248" s="36"/>
      <c r="B2248" s="31"/>
      <c r="C2248" s="36"/>
      <c r="D2248" s="36"/>
      <c r="E2248" s="36"/>
    </row>
    <row r="2249" ht="14.25" customHeight="1">
      <c r="A2249" s="36"/>
      <c r="B2249" s="31"/>
      <c r="C2249" s="36"/>
      <c r="D2249" s="36"/>
      <c r="E2249" s="36"/>
    </row>
    <row r="2250" ht="14.25" customHeight="1">
      <c r="A2250" s="36"/>
      <c r="B2250" s="31"/>
      <c r="C2250" s="36"/>
      <c r="D2250" s="36"/>
      <c r="E2250" s="36"/>
    </row>
    <row r="2251" ht="14.25" customHeight="1">
      <c r="A2251" s="36"/>
      <c r="B2251" s="31"/>
      <c r="C2251" s="36"/>
      <c r="D2251" s="36"/>
      <c r="E2251" s="36"/>
    </row>
    <row r="2252" ht="14.25" customHeight="1">
      <c r="A2252" s="36"/>
      <c r="B2252" s="31"/>
      <c r="C2252" s="36"/>
      <c r="D2252" s="36"/>
      <c r="E2252" s="36"/>
    </row>
    <row r="2253" ht="14.25" customHeight="1">
      <c r="A2253" s="36"/>
      <c r="B2253" s="31"/>
      <c r="C2253" s="36"/>
      <c r="D2253" s="36"/>
      <c r="E2253" s="36"/>
    </row>
    <row r="2254" ht="14.25" customHeight="1">
      <c r="A2254" s="36"/>
      <c r="B2254" s="31"/>
      <c r="C2254" s="36"/>
      <c r="D2254" s="36"/>
      <c r="E2254" s="36"/>
    </row>
    <row r="2255" ht="14.25" customHeight="1">
      <c r="A2255" s="36"/>
      <c r="B2255" s="31"/>
      <c r="C2255" s="36"/>
      <c r="D2255" s="36"/>
      <c r="E2255" s="36"/>
    </row>
    <row r="2256" ht="14.25" customHeight="1">
      <c r="A2256" s="36"/>
      <c r="B2256" s="31"/>
      <c r="C2256" s="36"/>
      <c r="D2256" s="36"/>
      <c r="E2256" s="36"/>
    </row>
    <row r="2257" ht="14.25" customHeight="1">
      <c r="A2257" s="36"/>
      <c r="B2257" s="31"/>
      <c r="C2257" s="36"/>
      <c r="D2257" s="36"/>
      <c r="E2257" s="36"/>
    </row>
    <row r="2258" ht="14.25" customHeight="1">
      <c r="A2258" s="36"/>
      <c r="B2258" s="31"/>
      <c r="C2258" s="36"/>
      <c r="D2258" s="36"/>
      <c r="E2258" s="36"/>
    </row>
    <row r="2259" ht="14.25" customHeight="1">
      <c r="A2259" s="36"/>
      <c r="B2259" s="31"/>
      <c r="C2259" s="36"/>
      <c r="D2259" s="36"/>
      <c r="E2259" s="36"/>
    </row>
    <row r="2260" ht="14.25" customHeight="1">
      <c r="A2260" s="36"/>
      <c r="B2260" s="31"/>
      <c r="C2260" s="36"/>
      <c r="D2260" s="36"/>
      <c r="E2260" s="36"/>
    </row>
    <row r="2261" ht="14.25" customHeight="1">
      <c r="A2261" s="36"/>
      <c r="B2261" s="31"/>
      <c r="C2261" s="36"/>
      <c r="D2261" s="36"/>
      <c r="E2261" s="36"/>
    </row>
    <row r="2262" ht="14.25" customHeight="1">
      <c r="A2262" s="36"/>
      <c r="B2262" s="31"/>
      <c r="C2262" s="36"/>
      <c r="D2262" s="36"/>
      <c r="E2262" s="36"/>
    </row>
    <row r="2263" ht="14.25" customHeight="1">
      <c r="A2263" s="36"/>
      <c r="B2263" s="31"/>
      <c r="C2263" s="36"/>
      <c r="D2263" s="36"/>
      <c r="E2263" s="36"/>
    </row>
    <row r="2264" ht="14.25" customHeight="1">
      <c r="A2264" s="36"/>
      <c r="B2264" s="31"/>
      <c r="C2264" s="36"/>
      <c r="D2264" s="36"/>
      <c r="E2264" s="36"/>
    </row>
    <row r="2265" ht="14.25" customHeight="1">
      <c r="A2265" s="36"/>
      <c r="B2265" s="31"/>
      <c r="C2265" s="36"/>
      <c r="D2265" s="36"/>
      <c r="E2265" s="36"/>
    </row>
    <row r="2266" ht="14.25" customHeight="1">
      <c r="A2266" s="36"/>
      <c r="B2266" s="31"/>
      <c r="C2266" s="36"/>
      <c r="D2266" s="36"/>
      <c r="E2266" s="36"/>
    </row>
    <row r="2267" ht="14.25" customHeight="1">
      <c r="A2267" s="36"/>
      <c r="B2267" s="31"/>
      <c r="C2267" s="36"/>
      <c r="D2267" s="36"/>
      <c r="E2267" s="36"/>
    </row>
    <row r="2268" ht="14.25" customHeight="1">
      <c r="A2268" s="36"/>
      <c r="B2268" s="31"/>
      <c r="C2268" s="36"/>
      <c r="D2268" s="36"/>
      <c r="E2268" s="36"/>
    </row>
    <row r="2269" ht="14.25" customHeight="1">
      <c r="A2269" s="36"/>
      <c r="B2269" s="31"/>
      <c r="C2269" s="36"/>
      <c r="D2269" s="36"/>
      <c r="E2269" s="36"/>
    </row>
    <row r="2270" ht="14.25" customHeight="1">
      <c r="A2270" s="36"/>
      <c r="B2270" s="31"/>
      <c r="C2270" s="36"/>
      <c r="D2270" s="36"/>
      <c r="E2270" s="36"/>
    </row>
    <row r="2271" ht="14.25" customHeight="1">
      <c r="A2271" s="36"/>
      <c r="B2271" s="31"/>
      <c r="C2271" s="36"/>
      <c r="D2271" s="36"/>
      <c r="E2271" s="36"/>
    </row>
    <row r="2272" ht="14.25" customHeight="1">
      <c r="A2272" s="36"/>
      <c r="B2272" s="31"/>
      <c r="C2272" s="36"/>
      <c r="D2272" s="36"/>
      <c r="E2272" s="36"/>
    </row>
    <row r="2273" ht="14.25" customHeight="1">
      <c r="A2273" s="36"/>
      <c r="B2273" s="31"/>
      <c r="C2273" s="36"/>
      <c r="D2273" s="36"/>
      <c r="E2273" s="36"/>
    </row>
    <row r="2274" ht="14.25" customHeight="1">
      <c r="A2274" s="36"/>
      <c r="B2274" s="31"/>
      <c r="C2274" s="36"/>
      <c r="D2274" s="36"/>
      <c r="E2274" s="36"/>
    </row>
    <row r="2275" ht="14.25" customHeight="1">
      <c r="A2275" s="36"/>
      <c r="B2275" s="31"/>
      <c r="C2275" s="36"/>
      <c r="D2275" s="36"/>
      <c r="E2275" s="36"/>
    </row>
    <row r="2276" ht="14.25" customHeight="1">
      <c r="A2276" s="36"/>
      <c r="B2276" s="31"/>
      <c r="C2276" s="36"/>
      <c r="D2276" s="36"/>
      <c r="E2276" s="36"/>
    </row>
    <row r="2277" ht="14.25" customHeight="1">
      <c r="A2277" s="36"/>
      <c r="B2277" s="31"/>
      <c r="C2277" s="36"/>
      <c r="D2277" s="36"/>
      <c r="E2277" s="36"/>
    </row>
    <row r="2278" ht="14.25" customHeight="1">
      <c r="A2278" s="36"/>
      <c r="B2278" s="31"/>
      <c r="C2278" s="36"/>
      <c r="D2278" s="36"/>
      <c r="E2278" s="36"/>
    </row>
    <row r="2279" ht="14.25" customHeight="1">
      <c r="A2279" s="36"/>
      <c r="B2279" s="31"/>
      <c r="C2279" s="36"/>
      <c r="D2279" s="36"/>
      <c r="E2279" s="36"/>
    </row>
    <row r="2280" ht="14.25" customHeight="1">
      <c r="A2280" s="36"/>
      <c r="B2280" s="31"/>
      <c r="C2280" s="36"/>
      <c r="D2280" s="36"/>
      <c r="E2280" s="36"/>
    </row>
    <row r="2281" ht="14.25" customHeight="1">
      <c r="A2281" s="36"/>
      <c r="B2281" s="31"/>
      <c r="C2281" s="36"/>
      <c r="D2281" s="36"/>
      <c r="E2281" s="36"/>
    </row>
    <row r="2282" ht="14.25" customHeight="1">
      <c r="A2282" s="36"/>
      <c r="B2282" s="31"/>
      <c r="C2282" s="36"/>
      <c r="D2282" s="36"/>
      <c r="E2282" s="36"/>
    </row>
    <row r="2283" ht="14.25" customHeight="1">
      <c r="A2283" s="36"/>
      <c r="B2283" s="31"/>
      <c r="C2283" s="36"/>
      <c r="D2283" s="36"/>
      <c r="E2283" s="36"/>
    </row>
    <row r="2284" ht="14.25" customHeight="1">
      <c r="A2284" s="36"/>
      <c r="B2284" s="31"/>
      <c r="C2284" s="36"/>
      <c r="D2284" s="36"/>
      <c r="E2284" s="36"/>
    </row>
    <row r="2285" ht="14.25" customHeight="1">
      <c r="A2285" s="36"/>
      <c r="B2285" s="31"/>
      <c r="C2285" s="36"/>
      <c r="D2285" s="36"/>
      <c r="E2285" s="36"/>
    </row>
    <row r="2286" ht="14.25" customHeight="1">
      <c r="A2286" s="36"/>
      <c r="B2286" s="31"/>
      <c r="C2286" s="36"/>
      <c r="D2286" s="36"/>
      <c r="E2286" s="36"/>
    </row>
    <row r="2287" ht="14.25" customHeight="1">
      <c r="A2287" s="36"/>
      <c r="B2287" s="31"/>
      <c r="C2287" s="36"/>
      <c r="D2287" s="36"/>
      <c r="E2287" s="36"/>
    </row>
    <row r="2288" ht="14.25" customHeight="1">
      <c r="A2288" s="36"/>
      <c r="B2288" s="31"/>
      <c r="C2288" s="36"/>
      <c r="D2288" s="36"/>
      <c r="E2288" s="36"/>
    </row>
    <row r="2289" ht="14.25" customHeight="1">
      <c r="A2289" s="36"/>
      <c r="B2289" s="31"/>
      <c r="C2289" s="36"/>
      <c r="D2289" s="36"/>
      <c r="E2289" s="36"/>
    </row>
    <row r="2290" ht="14.25" customHeight="1">
      <c r="A2290" s="36"/>
      <c r="B2290" s="31"/>
      <c r="C2290" s="36"/>
      <c r="D2290" s="36"/>
      <c r="E2290" s="36"/>
    </row>
    <row r="2291" ht="14.25" customHeight="1">
      <c r="A2291" s="36"/>
      <c r="B2291" s="31"/>
      <c r="C2291" s="36"/>
      <c r="D2291" s="36"/>
      <c r="E2291" s="36"/>
    </row>
    <row r="2292" ht="14.25" customHeight="1">
      <c r="A2292" s="36"/>
      <c r="B2292" s="31"/>
      <c r="C2292" s="36"/>
      <c r="D2292" s="36"/>
      <c r="E2292" s="36"/>
    </row>
    <row r="2293" ht="14.25" customHeight="1">
      <c r="A2293" s="36"/>
      <c r="B2293" s="31"/>
      <c r="C2293" s="36"/>
      <c r="D2293" s="36"/>
      <c r="E2293" s="36"/>
    </row>
    <row r="2294" ht="14.25" customHeight="1">
      <c r="A2294" s="36"/>
      <c r="B2294" s="31"/>
      <c r="C2294" s="36"/>
      <c r="D2294" s="36"/>
      <c r="E2294" s="36"/>
    </row>
    <row r="2295" ht="14.25" customHeight="1">
      <c r="A2295" s="36"/>
      <c r="B2295" s="31"/>
      <c r="C2295" s="36"/>
      <c r="D2295" s="36"/>
      <c r="E2295" s="36"/>
    </row>
    <row r="2296" ht="14.25" customHeight="1">
      <c r="A2296" s="36"/>
      <c r="B2296" s="31"/>
      <c r="C2296" s="36"/>
      <c r="D2296" s="36"/>
      <c r="E2296" s="36"/>
    </row>
    <row r="2297" ht="14.25" customHeight="1">
      <c r="A2297" s="36"/>
      <c r="B2297" s="31"/>
      <c r="C2297" s="36"/>
      <c r="D2297" s="36"/>
      <c r="E2297" s="36"/>
    </row>
    <row r="2298" ht="14.25" customHeight="1">
      <c r="A2298" s="36"/>
      <c r="B2298" s="31"/>
      <c r="C2298" s="36"/>
      <c r="D2298" s="36"/>
      <c r="E2298" s="36"/>
    </row>
    <row r="2299" ht="14.25" customHeight="1">
      <c r="A2299" s="36"/>
      <c r="B2299" s="31"/>
      <c r="C2299" s="36"/>
      <c r="D2299" s="36"/>
      <c r="E2299" s="36"/>
    </row>
    <row r="2300" ht="14.25" customHeight="1">
      <c r="A2300" s="36"/>
      <c r="B2300" s="31"/>
      <c r="C2300" s="36"/>
      <c r="D2300" s="36"/>
      <c r="E2300" s="36"/>
    </row>
    <row r="2301" ht="14.25" customHeight="1">
      <c r="A2301" s="36"/>
      <c r="B2301" s="31"/>
      <c r="C2301" s="36"/>
      <c r="D2301" s="36"/>
      <c r="E2301" s="36"/>
    </row>
    <row r="2302" ht="14.25" customHeight="1">
      <c r="A2302" s="36"/>
      <c r="B2302" s="31"/>
      <c r="C2302" s="36"/>
      <c r="D2302" s="36"/>
      <c r="E2302" s="36"/>
    </row>
    <row r="2303" ht="14.25" customHeight="1">
      <c r="A2303" s="36"/>
      <c r="B2303" s="31"/>
      <c r="C2303" s="36"/>
      <c r="D2303" s="36"/>
      <c r="E2303" s="36"/>
    </row>
    <row r="2304" ht="14.25" customHeight="1">
      <c r="A2304" s="36"/>
      <c r="B2304" s="31"/>
      <c r="C2304" s="36"/>
      <c r="D2304" s="36"/>
      <c r="E2304" s="36"/>
    </row>
    <row r="2305" ht="14.25" customHeight="1">
      <c r="A2305" s="36"/>
      <c r="B2305" s="31"/>
      <c r="C2305" s="36"/>
      <c r="D2305" s="36"/>
      <c r="E2305" s="36"/>
    </row>
    <row r="2306" ht="14.25" customHeight="1">
      <c r="A2306" s="36"/>
      <c r="B2306" s="31"/>
      <c r="C2306" s="36"/>
      <c r="D2306" s="36"/>
      <c r="E2306" s="36"/>
    </row>
    <row r="2307" ht="14.25" customHeight="1">
      <c r="A2307" s="36"/>
      <c r="B2307" s="31"/>
      <c r="C2307" s="36"/>
      <c r="D2307" s="36"/>
      <c r="E2307" s="36"/>
    </row>
    <row r="2308" ht="14.25" customHeight="1">
      <c r="A2308" s="36"/>
      <c r="B2308" s="31"/>
      <c r="C2308" s="36"/>
      <c r="D2308" s="36"/>
      <c r="E2308" s="36"/>
    </row>
    <row r="2309" ht="14.25" customHeight="1">
      <c r="A2309" s="36"/>
      <c r="B2309" s="31"/>
      <c r="C2309" s="36"/>
      <c r="D2309" s="36"/>
      <c r="E2309" s="36"/>
    </row>
    <row r="2310" ht="14.25" customHeight="1">
      <c r="A2310" s="36"/>
      <c r="B2310" s="31"/>
      <c r="C2310" s="36"/>
      <c r="D2310" s="36"/>
      <c r="E2310" s="36"/>
    </row>
    <row r="2311" ht="14.25" customHeight="1">
      <c r="A2311" s="36"/>
      <c r="B2311" s="31"/>
      <c r="C2311" s="36"/>
      <c r="D2311" s="36"/>
      <c r="E2311" s="36"/>
    </row>
    <row r="2312" ht="14.25" customHeight="1">
      <c r="A2312" s="36"/>
      <c r="B2312" s="31"/>
      <c r="C2312" s="36"/>
      <c r="D2312" s="36"/>
      <c r="E2312" s="36"/>
    </row>
    <row r="2313" ht="14.25" customHeight="1">
      <c r="A2313" s="36"/>
      <c r="B2313" s="31"/>
      <c r="C2313" s="36"/>
      <c r="D2313" s="36"/>
      <c r="E2313" s="36"/>
    </row>
    <row r="2314" ht="14.25" customHeight="1">
      <c r="A2314" s="36"/>
      <c r="B2314" s="31"/>
      <c r="C2314" s="36"/>
      <c r="D2314" s="36"/>
      <c r="E2314" s="36"/>
    </row>
    <row r="2315" ht="14.25" customHeight="1">
      <c r="A2315" s="36"/>
      <c r="B2315" s="31"/>
      <c r="C2315" s="36"/>
      <c r="D2315" s="36"/>
      <c r="E2315" s="36"/>
    </row>
    <row r="2316" ht="14.25" customHeight="1">
      <c r="A2316" s="36"/>
      <c r="B2316" s="31"/>
      <c r="C2316" s="36"/>
      <c r="D2316" s="36"/>
      <c r="E2316" s="36"/>
    </row>
    <row r="2317" ht="14.25" customHeight="1">
      <c r="A2317" s="36"/>
      <c r="B2317" s="31"/>
      <c r="C2317" s="36"/>
      <c r="D2317" s="36"/>
      <c r="E2317" s="36"/>
    </row>
    <row r="2318" ht="14.25" customHeight="1">
      <c r="A2318" s="36"/>
      <c r="B2318" s="31"/>
      <c r="C2318" s="36"/>
      <c r="D2318" s="36"/>
      <c r="E2318" s="36"/>
    </row>
    <row r="2319" ht="14.25" customHeight="1">
      <c r="A2319" s="36"/>
      <c r="B2319" s="31"/>
      <c r="C2319" s="36"/>
      <c r="D2319" s="36"/>
      <c r="E2319" s="36"/>
    </row>
    <row r="2320" ht="14.25" customHeight="1">
      <c r="A2320" s="36"/>
      <c r="B2320" s="31"/>
      <c r="C2320" s="36"/>
      <c r="D2320" s="36"/>
      <c r="E2320" s="36"/>
    </row>
    <row r="2321" ht="14.25" customHeight="1">
      <c r="A2321" s="36"/>
      <c r="B2321" s="31"/>
      <c r="C2321" s="36"/>
      <c r="D2321" s="36"/>
      <c r="E2321" s="36"/>
    </row>
    <row r="2322" ht="14.25" customHeight="1">
      <c r="A2322" s="36"/>
      <c r="B2322" s="31"/>
      <c r="C2322" s="36"/>
      <c r="D2322" s="36"/>
      <c r="E2322" s="36"/>
    </row>
    <row r="2323" ht="14.25" customHeight="1">
      <c r="A2323" s="36"/>
      <c r="B2323" s="31"/>
      <c r="C2323" s="36"/>
      <c r="D2323" s="36"/>
      <c r="E2323" s="36"/>
    </row>
    <row r="2324" ht="14.25" customHeight="1">
      <c r="A2324" s="36"/>
      <c r="B2324" s="31"/>
      <c r="C2324" s="36"/>
      <c r="D2324" s="36"/>
      <c r="E2324" s="36"/>
    </row>
    <row r="2325" ht="14.25" customHeight="1">
      <c r="A2325" s="36"/>
      <c r="B2325" s="31"/>
      <c r="C2325" s="36"/>
      <c r="D2325" s="36"/>
      <c r="E2325" s="36"/>
    </row>
    <row r="2326" ht="14.25" customHeight="1">
      <c r="A2326" s="36"/>
      <c r="B2326" s="31"/>
      <c r="C2326" s="36"/>
      <c r="D2326" s="36"/>
      <c r="E2326" s="36"/>
    </row>
    <row r="2327" ht="14.25" customHeight="1">
      <c r="A2327" s="36"/>
      <c r="B2327" s="31"/>
      <c r="C2327" s="36"/>
      <c r="D2327" s="36"/>
      <c r="E2327" s="36"/>
    </row>
    <row r="2328" ht="14.25" customHeight="1">
      <c r="A2328" s="36"/>
      <c r="B2328" s="31"/>
      <c r="C2328" s="36"/>
      <c r="D2328" s="36"/>
      <c r="E2328" s="36"/>
    </row>
    <row r="2329" ht="14.25" customHeight="1">
      <c r="A2329" s="36"/>
      <c r="B2329" s="31"/>
      <c r="C2329" s="36"/>
      <c r="D2329" s="36"/>
      <c r="E2329" s="36"/>
    </row>
    <row r="2330" ht="14.25" customHeight="1">
      <c r="A2330" s="36"/>
      <c r="B2330" s="31"/>
      <c r="C2330" s="36"/>
      <c r="D2330" s="36"/>
      <c r="E2330" s="36"/>
    </row>
    <row r="2331" ht="14.25" customHeight="1">
      <c r="A2331" s="36"/>
      <c r="B2331" s="31"/>
      <c r="C2331" s="36"/>
      <c r="D2331" s="36"/>
      <c r="E2331" s="36"/>
    </row>
    <row r="2332" ht="14.25" customHeight="1">
      <c r="A2332" s="36"/>
      <c r="B2332" s="31"/>
      <c r="C2332" s="36"/>
      <c r="D2332" s="36"/>
      <c r="E2332" s="36"/>
    </row>
    <row r="2333" ht="14.25" customHeight="1">
      <c r="A2333" s="36"/>
      <c r="B2333" s="31"/>
      <c r="C2333" s="36"/>
      <c r="D2333" s="36"/>
      <c r="E2333" s="36"/>
    </row>
    <row r="2334" ht="14.25" customHeight="1">
      <c r="A2334" s="36"/>
      <c r="B2334" s="31"/>
      <c r="C2334" s="36"/>
      <c r="D2334" s="36"/>
      <c r="E2334" s="36"/>
    </row>
    <row r="2335" ht="14.25" customHeight="1">
      <c r="A2335" s="36"/>
      <c r="B2335" s="31"/>
      <c r="C2335" s="36"/>
      <c r="D2335" s="36"/>
      <c r="E2335" s="36"/>
    </row>
    <row r="2336" ht="14.25" customHeight="1">
      <c r="A2336" s="36"/>
      <c r="B2336" s="31"/>
      <c r="C2336" s="36"/>
      <c r="D2336" s="36"/>
      <c r="E2336" s="36"/>
    </row>
    <row r="2337" ht="14.25" customHeight="1">
      <c r="A2337" s="36"/>
      <c r="B2337" s="31"/>
      <c r="C2337" s="36"/>
      <c r="D2337" s="36"/>
      <c r="E2337" s="36"/>
    </row>
    <row r="2338" ht="14.25" customHeight="1">
      <c r="A2338" s="36"/>
      <c r="B2338" s="31"/>
      <c r="C2338" s="36"/>
      <c r="D2338" s="36"/>
      <c r="E2338" s="36"/>
    </row>
    <row r="2339" ht="14.25" customHeight="1">
      <c r="A2339" s="36"/>
      <c r="B2339" s="31"/>
      <c r="C2339" s="36"/>
      <c r="D2339" s="36"/>
      <c r="E2339" s="36"/>
    </row>
    <row r="2340" ht="14.25" customHeight="1">
      <c r="A2340" s="36"/>
      <c r="B2340" s="31"/>
      <c r="C2340" s="36"/>
      <c r="D2340" s="36"/>
      <c r="E2340" s="36"/>
    </row>
    <row r="2341" ht="14.25" customHeight="1">
      <c r="A2341" s="36"/>
      <c r="B2341" s="31"/>
      <c r="C2341" s="36"/>
      <c r="D2341" s="36"/>
      <c r="E2341" s="36"/>
    </row>
    <row r="2342" ht="14.25" customHeight="1">
      <c r="A2342" s="36"/>
      <c r="B2342" s="31"/>
      <c r="C2342" s="36"/>
      <c r="D2342" s="36"/>
      <c r="E2342" s="36"/>
    </row>
    <row r="2343" ht="14.25" customHeight="1">
      <c r="A2343" s="36"/>
      <c r="B2343" s="31"/>
      <c r="C2343" s="36"/>
      <c r="D2343" s="36"/>
      <c r="E2343" s="36"/>
    </row>
    <row r="2344" ht="14.25" customHeight="1">
      <c r="A2344" s="36"/>
      <c r="B2344" s="31"/>
      <c r="C2344" s="36"/>
      <c r="D2344" s="36"/>
      <c r="E2344" s="36"/>
    </row>
    <row r="2345" ht="14.25" customHeight="1">
      <c r="A2345" s="36"/>
      <c r="B2345" s="31"/>
      <c r="C2345" s="36"/>
      <c r="D2345" s="36"/>
      <c r="E2345" s="36"/>
    </row>
    <row r="2346" ht="14.25" customHeight="1">
      <c r="A2346" s="36"/>
      <c r="B2346" s="31"/>
      <c r="C2346" s="36"/>
      <c r="D2346" s="36"/>
      <c r="E2346" s="36"/>
    </row>
    <row r="2347" ht="14.25" customHeight="1">
      <c r="A2347" s="36"/>
      <c r="B2347" s="31"/>
      <c r="C2347" s="36"/>
      <c r="D2347" s="36"/>
      <c r="E2347" s="36"/>
    </row>
    <row r="2348" ht="14.25" customHeight="1">
      <c r="A2348" s="36"/>
      <c r="B2348" s="31"/>
      <c r="C2348" s="36"/>
      <c r="D2348" s="36"/>
      <c r="E2348" s="36"/>
    </row>
    <row r="2349" ht="14.25" customHeight="1">
      <c r="A2349" s="36"/>
      <c r="B2349" s="31"/>
      <c r="C2349" s="36"/>
      <c r="D2349" s="36"/>
      <c r="E2349" s="36"/>
    </row>
    <row r="2350" ht="14.25" customHeight="1">
      <c r="A2350" s="36"/>
      <c r="B2350" s="31"/>
      <c r="C2350" s="36"/>
      <c r="D2350" s="36"/>
      <c r="E2350" s="36"/>
    </row>
    <row r="2351" ht="14.25" customHeight="1">
      <c r="A2351" s="36"/>
      <c r="B2351" s="31"/>
      <c r="C2351" s="36"/>
      <c r="D2351" s="36"/>
      <c r="E2351" s="36"/>
    </row>
    <row r="2352" ht="14.25" customHeight="1">
      <c r="A2352" s="36"/>
      <c r="B2352" s="31"/>
      <c r="C2352" s="36"/>
      <c r="D2352" s="36"/>
      <c r="E2352" s="36"/>
    </row>
    <row r="2353" ht="14.25" customHeight="1">
      <c r="A2353" s="36"/>
      <c r="B2353" s="31"/>
      <c r="C2353" s="36"/>
      <c r="D2353" s="36"/>
      <c r="E2353" s="36"/>
    </row>
    <row r="2354" ht="14.25" customHeight="1">
      <c r="A2354" s="36"/>
      <c r="B2354" s="31"/>
      <c r="C2354" s="36"/>
      <c r="D2354" s="36"/>
      <c r="E2354" s="36"/>
    </row>
    <row r="2355" ht="14.25" customHeight="1">
      <c r="A2355" s="36"/>
      <c r="B2355" s="31"/>
      <c r="C2355" s="36"/>
      <c r="D2355" s="36"/>
      <c r="E2355" s="36"/>
    </row>
    <row r="2356" ht="14.25" customHeight="1">
      <c r="A2356" s="36"/>
      <c r="B2356" s="31"/>
      <c r="C2356" s="36"/>
      <c r="D2356" s="36"/>
      <c r="E2356" s="36"/>
    </row>
    <row r="2357" ht="14.25" customHeight="1">
      <c r="A2357" s="36"/>
      <c r="B2357" s="31"/>
      <c r="C2357" s="36"/>
      <c r="D2357" s="36"/>
      <c r="E2357" s="36"/>
    </row>
    <row r="2358" ht="14.25" customHeight="1">
      <c r="A2358" s="36"/>
      <c r="B2358" s="31"/>
      <c r="C2358" s="36"/>
      <c r="D2358" s="36"/>
      <c r="E2358" s="36"/>
    </row>
    <row r="2359" ht="14.25" customHeight="1">
      <c r="A2359" s="36"/>
      <c r="B2359" s="31"/>
      <c r="C2359" s="36"/>
      <c r="D2359" s="36"/>
      <c r="E2359" s="36"/>
    </row>
    <row r="2360" ht="14.25" customHeight="1">
      <c r="A2360" s="36"/>
      <c r="B2360" s="31"/>
      <c r="C2360" s="36"/>
      <c r="D2360" s="36"/>
      <c r="E2360" s="36"/>
    </row>
    <row r="2361" ht="14.25" customHeight="1">
      <c r="A2361" s="36"/>
      <c r="B2361" s="31"/>
      <c r="C2361" s="36"/>
      <c r="D2361" s="36"/>
      <c r="E2361" s="36"/>
    </row>
    <row r="2362" ht="14.25" customHeight="1">
      <c r="A2362" s="36"/>
      <c r="B2362" s="31"/>
      <c r="C2362" s="36"/>
      <c r="D2362" s="36"/>
      <c r="E2362" s="36"/>
    </row>
    <row r="2363" ht="14.25" customHeight="1">
      <c r="A2363" s="36"/>
      <c r="B2363" s="31"/>
      <c r="C2363" s="36"/>
      <c r="D2363" s="36"/>
      <c r="E2363" s="36"/>
    </row>
    <row r="2364" ht="14.25" customHeight="1">
      <c r="A2364" s="36"/>
      <c r="B2364" s="31"/>
      <c r="C2364" s="36"/>
      <c r="D2364" s="36"/>
      <c r="E2364" s="36"/>
    </row>
    <row r="2365" ht="14.25" customHeight="1">
      <c r="A2365" s="36"/>
      <c r="B2365" s="31"/>
      <c r="C2365" s="36"/>
      <c r="D2365" s="36"/>
      <c r="E2365" s="36"/>
    </row>
    <row r="2366" ht="14.25" customHeight="1">
      <c r="A2366" s="36"/>
      <c r="B2366" s="31"/>
      <c r="C2366" s="36"/>
      <c r="D2366" s="36"/>
      <c r="E2366" s="36"/>
    </row>
    <row r="2367" ht="14.25" customHeight="1">
      <c r="A2367" s="36"/>
      <c r="B2367" s="31"/>
      <c r="C2367" s="36"/>
      <c r="D2367" s="36"/>
      <c r="E2367" s="36"/>
    </row>
    <row r="2368" ht="14.25" customHeight="1">
      <c r="A2368" s="36"/>
      <c r="B2368" s="31"/>
      <c r="C2368" s="36"/>
      <c r="D2368" s="36"/>
      <c r="E2368" s="36"/>
    </row>
    <row r="2369" ht="14.25" customHeight="1">
      <c r="A2369" s="36"/>
      <c r="B2369" s="31"/>
      <c r="C2369" s="36"/>
      <c r="D2369" s="36"/>
      <c r="E2369" s="36"/>
    </row>
    <row r="2370" ht="14.25" customHeight="1">
      <c r="A2370" s="36"/>
      <c r="B2370" s="31"/>
      <c r="C2370" s="36"/>
      <c r="D2370" s="36"/>
      <c r="E2370" s="36"/>
    </row>
    <row r="2371" ht="14.25" customHeight="1">
      <c r="A2371" s="36"/>
      <c r="B2371" s="31"/>
      <c r="C2371" s="36"/>
      <c r="D2371" s="36"/>
      <c r="E2371" s="36"/>
    </row>
    <row r="2372" ht="14.25" customHeight="1">
      <c r="A2372" s="36"/>
      <c r="B2372" s="31"/>
      <c r="C2372" s="36"/>
      <c r="D2372" s="36"/>
      <c r="E2372" s="36"/>
    </row>
    <row r="2373" ht="14.25" customHeight="1">
      <c r="A2373" s="36"/>
      <c r="B2373" s="31"/>
      <c r="C2373" s="36"/>
      <c r="D2373" s="36"/>
      <c r="E2373" s="36"/>
    </row>
    <row r="2374" ht="14.25" customHeight="1">
      <c r="A2374" s="36"/>
      <c r="B2374" s="31"/>
      <c r="C2374" s="36"/>
      <c r="D2374" s="36"/>
      <c r="E2374" s="36"/>
    </row>
    <row r="2375" ht="14.25" customHeight="1">
      <c r="A2375" s="36"/>
      <c r="B2375" s="31"/>
      <c r="C2375" s="36"/>
      <c r="D2375" s="36"/>
      <c r="E2375" s="36"/>
    </row>
    <row r="2376" ht="14.25" customHeight="1">
      <c r="A2376" s="36"/>
      <c r="B2376" s="31"/>
      <c r="C2376" s="36"/>
      <c r="D2376" s="36"/>
      <c r="E2376" s="36"/>
    </row>
    <row r="2377" ht="14.25" customHeight="1">
      <c r="A2377" s="36"/>
      <c r="B2377" s="31"/>
      <c r="C2377" s="36"/>
      <c r="D2377" s="36"/>
      <c r="E2377" s="36"/>
    </row>
    <row r="2378" ht="14.25" customHeight="1">
      <c r="A2378" s="36"/>
      <c r="B2378" s="31"/>
      <c r="C2378" s="36"/>
      <c r="D2378" s="36"/>
      <c r="E2378" s="36"/>
    </row>
    <row r="2379" ht="14.25" customHeight="1">
      <c r="A2379" s="36"/>
      <c r="B2379" s="31"/>
      <c r="C2379" s="36"/>
      <c r="D2379" s="36"/>
      <c r="E2379" s="36"/>
    </row>
    <row r="2380" ht="14.25" customHeight="1">
      <c r="A2380" s="36"/>
      <c r="B2380" s="31"/>
      <c r="C2380" s="36"/>
      <c r="D2380" s="36"/>
      <c r="E2380" s="36"/>
    </row>
    <row r="2381" ht="14.25" customHeight="1">
      <c r="A2381" s="36"/>
      <c r="B2381" s="31"/>
      <c r="C2381" s="36"/>
      <c r="D2381" s="36"/>
      <c r="E2381" s="36"/>
    </row>
    <row r="2382" ht="14.25" customHeight="1">
      <c r="A2382" s="36"/>
      <c r="B2382" s="31"/>
      <c r="C2382" s="36"/>
      <c r="D2382" s="36"/>
      <c r="E2382" s="36"/>
    </row>
    <row r="2383" ht="14.25" customHeight="1">
      <c r="A2383" s="36"/>
      <c r="B2383" s="31"/>
      <c r="C2383" s="36"/>
      <c r="D2383" s="36"/>
      <c r="E2383" s="36"/>
    </row>
    <row r="2384" ht="14.25" customHeight="1">
      <c r="A2384" s="36"/>
      <c r="B2384" s="31"/>
      <c r="C2384" s="36"/>
      <c r="D2384" s="36"/>
      <c r="E2384" s="36"/>
    </row>
    <row r="2385" ht="14.25" customHeight="1">
      <c r="A2385" s="36"/>
      <c r="B2385" s="31"/>
      <c r="C2385" s="36"/>
      <c r="D2385" s="36"/>
      <c r="E2385" s="36"/>
    </row>
    <row r="2386" ht="14.25" customHeight="1">
      <c r="A2386" s="36"/>
      <c r="B2386" s="31"/>
      <c r="C2386" s="36"/>
      <c r="D2386" s="36"/>
      <c r="E2386" s="36"/>
    </row>
    <row r="2387" ht="14.25" customHeight="1">
      <c r="A2387" s="36"/>
      <c r="B2387" s="31"/>
      <c r="C2387" s="36"/>
      <c r="D2387" s="36"/>
      <c r="E2387" s="36"/>
    </row>
    <row r="2388" ht="14.25" customHeight="1">
      <c r="A2388" s="36"/>
      <c r="B2388" s="31"/>
      <c r="C2388" s="36"/>
      <c r="D2388" s="36"/>
      <c r="E2388" s="36"/>
    </row>
    <row r="2389" ht="14.25" customHeight="1">
      <c r="A2389" s="36"/>
      <c r="B2389" s="31"/>
      <c r="C2389" s="36"/>
      <c r="D2389" s="36"/>
      <c r="E2389" s="36"/>
    </row>
    <row r="2390" ht="14.25" customHeight="1">
      <c r="A2390" s="36"/>
      <c r="B2390" s="31"/>
      <c r="C2390" s="36"/>
      <c r="D2390" s="36"/>
      <c r="E2390" s="36"/>
    </row>
    <row r="2391" ht="14.25" customHeight="1">
      <c r="A2391" s="36"/>
      <c r="B2391" s="31"/>
      <c r="C2391" s="36"/>
      <c r="D2391" s="36"/>
      <c r="E2391" s="36"/>
    </row>
    <row r="2392" ht="14.25" customHeight="1">
      <c r="A2392" s="36"/>
      <c r="B2392" s="31"/>
      <c r="C2392" s="36"/>
      <c r="D2392" s="36"/>
      <c r="E2392" s="36"/>
    </row>
    <row r="2393" ht="14.25" customHeight="1">
      <c r="A2393" s="36"/>
      <c r="B2393" s="31"/>
      <c r="C2393" s="36"/>
      <c r="D2393" s="36"/>
      <c r="E2393" s="36"/>
    </row>
    <row r="2394" ht="14.25" customHeight="1">
      <c r="A2394" s="36"/>
      <c r="B2394" s="31"/>
      <c r="C2394" s="36"/>
      <c r="D2394" s="36"/>
      <c r="E2394" s="36"/>
    </row>
    <row r="2395" ht="14.25" customHeight="1">
      <c r="A2395" s="36"/>
      <c r="B2395" s="31"/>
      <c r="C2395" s="36"/>
      <c r="D2395" s="36"/>
      <c r="E2395" s="36"/>
    </row>
    <row r="2396" ht="14.25" customHeight="1">
      <c r="A2396" s="36"/>
      <c r="B2396" s="31"/>
      <c r="C2396" s="36"/>
      <c r="D2396" s="36"/>
      <c r="E2396" s="36"/>
    </row>
    <row r="2397" ht="14.25" customHeight="1">
      <c r="A2397" s="36"/>
      <c r="B2397" s="31"/>
      <c r="C2397" s="36"/>
      <c r="D2397" s="36"/>
      <c r="E2397" s="36"/>
    </row>
    <row r="2398" ht="14.25" customHeight="1">
      <c r="A2398" s="36"/>
      <c r="B2398" s="31"/>
      <c r="C2398" s="36"/>
      <c r="D2398" s="36"/>
      <c r="E2398" s="36"/>
    </row>
    <row r="2399" ht="14.25" customHeight="1">
      <c r="A2399" s="36"/>
      <c r="B2399" s="31"/>
      <c r="C2399" s="36"/>
      <c r="D2399" s="36"/>
      <c r="E2399" s="36"/>
    </row>
    <row r="2400" ht="14.25" customHeight="1">
      <c r="A2400" s="36"/>
      <c r="B2400" s="31"/>
      <c r="C2400" s="36"/>
      <c r="D2400" s="36"/>
      <c r="E2400" s="36"/>
    </row>
    <row r="2401" ht="14.25" customHeight="1">
      <c r="A2401" s="36"/>
      <c r="B2401" s="31"/>
      <c r="C2401" s="36"/>
      <c r="D2401" s="36"/>
      <c r="E2401" s="36"/>
    </row>
    <row r="2402" ht="14.25" customHeight="1">
      <c r="A2402" s="36"/>
      <c r="B2402" s="31"/>
      <c r="C2402" s="36"/>
      <c r="D2402" s="36"/>
      <c r="E2402" s="36"/>
    </row>
    <row r="2403" ht="14.25" customHeight="1">
      <c r="A2403" s="36"/>
      <c r="B2403" s="31"/>
      <c r="C2403" s="36"/>
      <c r="D2403" s="36"/>
      <c r="E2403" s="36"/>
    </row>
    <row r="2404" ht="14.25" customHeight="1">
      <c r="A2404" s="36"/>
      <c r="B2404" s="31"/>
      <c r="C2404" s="36"/>
      <c r="D2404" s="36"/>
      <c r="E2404" s="36"/>
    </row>
    <row r="2405" ht="14.25" customHeight="1">
      <c r="A2405" s="36"/>
      <c r="B2405" s="31"/>
      <c r="C2405" s="36"/>
      <c r="D2405" s="36"/>
      <c r="E2405" s="36"/>
    </row>
    <row r="2406" ht="14.25" customHeight="1">
      <c r="A2406" s="36"/>
      <c r="B2406" s="31"/>
      <c r="C2406" s="36"/>
      <c r="D2406" s="36"/>
      <c r="E2406" s="36"/>
    </row>
    <row r="2407" ht="14.25" customHeight="1">
      <c r="A2407" s="36"/>
      <c r="B2407" s="31"/>
      <c r="C2407" s="36"/>
      <c r="D2407" s="36"/>
      <c r="E2407" s="36"/>
    </row>
    <row r="2408" ht="14.25" customHeight="1">
      <c r="A2408" s="36"/>
      <c r="B2408" s="31"/>
      <c r="C2408" s="36"/>
      <c r="D2408" s="36"/>
      <c r="E2408" s="36"/>
    </row>
    <row r="2409" ht="14.25" customHeight="1">
      <c r="A2409" s="36"/>
      <c r="B2409" s="31"/>
      <c r="C2409" s="36"/>
      <c r="D2409" s="36"/>
      <c r="E2409" s="36"/>
    </row>
    <row r="2410" ht="14.25" customHeight="1">
      <c r="A2410" s="36"/>
      <c r="B2410" s="31"/>
      <c r="C2410" s="36"/>
      <c r="D2410" s="36"/>
      <c r="E2410" s="36"/>
    </row>
    <row r="2411" ht="14.25" customHeight="1">
      <c r="A2411" s="36"/>
      <c r="B2411" s="31"/>
      <c r="C2411" s="36"/>
      <c r="D2411" s="36"/>
      <c r="E2411" s="36"/>
    </row>
    <row r="2412" ht="14.25" customHeight="1">
      <c r="A2412" s="36"/>
      <c r="B2412" s="31"/>
      <c r="C2412" s="36"/>
      <c r="D2412" s="36"/>
      <c r="E2412" s="36"/>
    </row>
    <row r="2413" ht="14.25" customHeight="1">
      <c r="A2413" s="36"/>
      <c r="B2413" s="31"/>
      <c r="C2413" s="36"/>
      <c r="D2413" s="36"/>
      <c r="E2413" s="36"/>
    </row>
    <row r="2414" ht="14.25" customHeight="1">
      <c r="A2414" s="36"/>
      <c r="B2414" s="31"/>
      <c r="C2414" s="36"/>
      <c r="D2414" s="36"/>
      <c r="E2414" s="36"/>
    </row>
    <row r="2415" ht="14.25" customHeight="1">
      <c r="A2415" s="36"/>
      <c r="B2415" s="31"/>
      <c r="C2415" s="36"/>
      <c r="D2415" s="36"/>
      <c r="E2415" s="36"/>
    </row>
    <row r="2416" ht="14.25" customHeight="1">
      <c r="A2416" s="36"/>
      <c r="B2416" s="31"/>
      <c r="C2416" s="36"/>
      <c r="D2416" s="36"/>
      <c r="E2416" s="36"/>
    </row>
    <row r="2417" ht="14.25" customHeight="1">
      <c r="A2417" s="36"/>
      <c r="B2417" s="31"/>
      <c r="C2417" s="36"/>
      <c r="D2417" s="36"/>
      <c r="E2417" s="36"/>
    </row>
    <row r="2418" ht="14.25" customHeight="1">
      <c r="A2418" s="36"/>
      <c r="B2418" s="31"/>
      <c r="C2418" s="36"/>
      <c r="D2418" s="36"/>
      <c r="E2418" s="36"/>
    </row>
    <row r="2419" ht="14.25" customHeight="1">
      <c r="A2419" s="36"/>
      <c r="B2419" s="31"/>
      <c r="C2419" s="36"/>
      <c r="D2419" s="36"/>
      <c r="E2419" s="36"/>
    </row>
    <row r="2420" ht="14.25" customHeight="1">
      <c r="A2420" s="36"/>
      <c r="B2420" s="31"/>
      <c r="C2420" s="36"/>
      <c r="D2420" s="36"/>
      <c r="E2420" s="36"/>
    </row>
    <row r="2421" ht="14.25" customHeight="1">
      <c r="A2421" s="36"/>
      <c r="B2421" s="31"/>
      <c r="C2421" s="36"/>
      <c r="D2421" s="36"/>
      <c r="E2421" s="36"/>
    </row>
    <row r="2422" ht="14.25" customHeight="1">
      <c r="A2422" s="36"/>
      <c r="B2422" s="31"/>
      <c r="C2422" s="36"/>
      <c r="D2422" s="36"/>
      <c r="E2422" s="36"/>
    </row>
    <row r="2423" ht="14.25" customHeight="1">
      <c r="A2423" s="36"/>
      <c r="B2423" s="31"/>
      <c r="C2423" s="36"/>
      <c r="D2423" s="36"/>
      <c r="E2423" s="36"/>
    </row>
    <row r="2424" ht="14.25" customHeight="1">
      <c r="A2424" s="36"/>
      <c r="B2424" s="31"/>
      <c r="C2424" s="36"/>
      <c r="D2424" s="36"/>
      <c r="E2424" s="36"/>
    </row>
    <row r="2425" ht="14.25" customHeight="1">
      <c r="A2425" s="36"/>
      <c r="B2425" s="31"/>
      <c r="C2425" s="36"/>
      <c r="D2425" s="36"/>
      <c r="E2425" s="36"/>
    </row>
    <row r="2426" ht="14.25" customHeight="1">
      <c r="A2426" s="36"/>
      <c r="B2426" s="31"/>
      <c r="C2426" s="36"/>
      <c r="D2426" s="36"/>
      <c r="E2426" s="36"/>
    </row>
    <row r="2427" ht="14.25" customHeight="1">
      <c r="A2427" s="36"/>
      <c r="B2427" s="31"/>
      <c r="C2427" s="36"/>
      <c r="D2427" s="36"/>
      <c r="E2427" s="36"/>
    </row>
    <row r="2428" ht="14.25" customHeight="1">
      <c r="A2428" s="36"/>
      <c r="B2428" s="31"/>
      <c r="C2428" s="36"/>
      <c r="D2428" s="36"/>
      <c r="E2428" s="36"/>
    </row>
    <row r="2429" ht="14.25" customHeight="1">
      <c r="A2429" s="36"/>
      <c r="B2429" s="31"/>
      <c r="C2429" s="36"/>
      <c r="D2429" s="36"/>
      <c r="E2429" s="36"/>
    </row>
    <row r="2430" ht="14.25" customHeight="1">
      <c r="A2430" s="36"/>
      <c r="B2430" s="31"/>
      <c r="C2430" s="36"/>
      <c r="D2430" s="36"/>
      <c r="E2430" s="36"/>
    </row>
    <row r="2431" ht="14.25" customHeight="1">
      <c r="A2431" s="36"/>
      <c r="B2431" s="31"/>
      <c r="C2431" s="36"/>
      <c r="D2431" s="36"/>
      <c r="E2431" s="36"/>
    </row>
    <row r="2432" ht="14.25" customHeight="1">
      <c r="A2432" s="36"/>
      <c r="B2432" s="31"/>
      <c r="C2432" s="36"/>
      <c r="D2432" s="36"/>
      <c r="E2432" s="36"/>
    </row>
    <row r="2433" ht="14.25" customHeight="1">
      <c r="A2433" s="36"/>
      <c r="B2433" s="31"/>
      <c r="C2433" s="36"/>
      <c r="D2433" s="36"/>
      <c r="E2433" s="36"/>
    </row>
    <row r="2434" ht="14.25" customHeight="1">
      <c r="A2434" s="36"/>
      <c r="B2434" s="31"/>
      <c r="C2434" s="36"/>
      <c r="D2434" s="36"/>
      <c r="E2434" s="36"/>
    </row>
    <row r="2435" ht="14.25" customHeight="1">
      <c r="A2435" s="36"/>
      <c r="B2435" s="31"/>
      <c r="C2435" s="36"/>
      <c r="D2435" s="36"/>
      <c r="E2435" s="36"/>
    </row>
    <row r="2436" ht="14.25" customHeight="1">
      <c r="A2436" s="36"/>
      <c r="B2436" s="31"/>
      <c r="C2436" s="36"/>
      <c r="D2436" s="36"/>
      <c r="E2436" s="36"/>
    </row>
    <row r="2437" ht="14.25" customHeight="1">
      <c r="A2437" s="36"/>
      <c r="B2437" s="31"/>
      <c r="C2437" s="36"/>
      <c r="D2437" s="36"/>
      <c r="E2437" s="36"/>
    </row>
    <row r="2438" ht="14.25" customHeight="1">
      <c r="A2438" s="36"/>
      <c r="B2438" s="31"/>
      <c r="C2438" s="36"/>
      <c r="D2438" s="36"/>
      <c r="E2438" s="36"/>
    </row>
    <row r="2439" ht="14.25" customHeight="1">
      <c r="A2439" s="36"/>
      <c r="B2439" s="31"/>
      <c r="C2439" s="36"/>
      <c r="D2439" s="36"/>
      <c r="E2439" s="36"/>
    </row>
    <row r="2440" ht="14.25" customHeight="1">
      <c r="A2440" s="36"/>
      <c r="B2440" s="31"/>
      <c r="C2440" s="36"/>
      <c r="D2440" s="36"/>
      <c r="E2440" s="36"/>
    </row>
    <row r="2441" ht="14.25" customHeight="1">
      <c r="A2441" s="36"/>
      <c r="B2441" s="31"/>
      <c r="C2441" s="36"/>
      <c r="D2441" s="36"/>
      <c r="E2441" s="36"/>
    </row>
    <row r="2442" ht="14.25" customHeight="1">
      <c r="A2442" s="36"/>
      <c r="B2442" s="31"/>
      <c r="C2442" s="36"/>
      <c r="D2442" s="36"/>
      <c r="E2442" s="36"/>
    </row>
    <row r="2443" ht="14.25" customHeight="1">
      <c r="A2443" s="36"/>
      <c r="B2443" s="31"/>
      <c r="C2443" s="36"/>
      <c r="D2443" s="36"/>
      <c r="E2443" s="36"/>
    </row>
    <row r="2444" ht="14.25" customHeight="1">
      <c r="A2444" s="36"/>
      <c r="B2444" s="31"/>
      <c r="C2444" s="36"/>
      <c r="D2444" s="36"/>
      <c r="E2444" s="36"/>
    </row>
    <row r="2445" ht="14.25" customHeight="1">
      <c r="A2445" s="36"/>
      <c r="B2445" s="31"/>
      <c r="C2445" s="36"/>
      <c r="D2445" s="36"/>
      <c r="E2445" s="36"/>
    </row>
    <row r="2446" ht="14.25" customHeight="1">
      <c r="A2446" s="36"/>
      <c r="B2446" s="31"/>
      <c r="C2446" s="36"/>
      <c r="D2446" s="36"/>
      <c r="E2446" s="36"/>
    </row>
    <row r="2447" ht="14.25" customHeight="1">
      <c r="A2447" s="36"/>
      <c r="B2447" s="31"/>
      <c r="C2447" s="36"/>
      <c r="D2447" s="36"/>
      <c r="E2447" s="36"/>
    </row>
    <row r="2448" ht="14.25" customHeight="1">
      <c r="A2448" s="36"/>
      <c r="B2448" s="31"/>
      <c r="C2448" s="36"/>
      <c r="D2448" s="36"/>
      <c r="E2448" s="36"/>
    </row>
    <row r="2449" ht="14.25" customHeight="1">
      <c r="A2449" s="36"/>
      <c r="B2449" s="31"/>
      <c r="C2449" s="36"/>
      <c r="D2449" s="36"/>
      <c r="E2449" s="36"/>
    </row>
    <row r="2450" ht="14.25" customHeight="1">
      <c r="A2450" s="36"/>
      <c r="B2450" s="31"/>
      <c r="C2450" s="36"/>
      <c r="D2450" s="36"/>
      <c r="E2450" s="36"/>
    </row>
    <row r="2451" ht="14.25" customHeight="1">
      <c r="A2451" s="36"/>
      <c r="B2451" s="31"/>
      <c r="C2451" s="36"/>
      <c r="D2451" s="36"/>
      <c r="E2451" s="36"/>
    </row>
    <row r="2452" ht="14.25" customHeight="1">
      <c r="A2452" s="36"/>
      <c r="B2452" s="31"/>
      <c r="C2452" s="36"/>
      <c r="D2452" s="36"/>
      <c r="E2452" s="36"/>
    </row>
    <row r="2453" ht="14.25" customHeight="1">
      <c r="A2453" s="36"/>
      <c r="B2453" s="31"/>
      <c r="C2453" s="36"/>
      <c r="D2453" s="36"/>
      <c r="E2453" s="36"/>
    </row>
    <row r="2454" ht="14.25" customHeight="1">
      <c r="A2454" s="36"/>
      <c r="B2454" s="31"/>
      <c r="C2454" s="36"/>
      <c r="D2454" s="36"/>
      <c r="E2454" s="36"/>
    </row>
    <row r="2455" ht="14.25" customHeight="1">
      <c r="A2455" s="36"/>
      <c r="B2455" s="31"/>
      <c r="C2455" s="36"/>
      <c r="D2455" s="36"/>
      <c r="E2455" s="36"/>
    </row>
    <row r="2456" ht="14.25" customHeight="1">
      <c r="A2456" s="36"/>
      <c r="B2456" s="31"/>
      <c r="C2456" s="36"/>
      <c r="D2456" s="36"/>
      <c r="E2456" s="36"/>
    </row>
    <row r="2457" ht="14.25" customHeight="1">
      <c r="A2457" s="36"/>
      <c r="B2457" s="31"/>
      <c r="C2457" s="36"/>
      <c r="D2457" s="36"/>
      <c r="E2457" s="36"/>
    </row>
    <row r="2458" ht="14.25" customHeight="1">
      <c r="A2458" s="36"/>
      <c r="B2458" s="31"/>
      <c r="C2458" s="36"/>
      <c r="D2458" s="36"/>
      <c r="E2458" s="36"/>
    </row>
    <row r="2459" ht="14.25" customHeight="1">
      <c r="A2459" s="36"/>
      <c r="B2459" s="31"/>
      <c r="C2459" s="36"/>
      <c r="D2459" s="36"/>
      <c r="E2459" s="36"/>
    </row>
    <row r="2460" ht="14.25" customHeight="1">
      <c r="A2460" s="36"/>
      <c r="B2460" s="31"/>
      <c r="C2460" s="36"/>
      <c r="D2460" s="36"/>
      <c r="E2460" s="36"/>
    </row>
    <row r="2461" ht="14.25" customHeight="1">
      <c r="A2461" s="36"/>
      <c r="B2461" s="31"/>
      <c r="C2461" s="36"/>
      <c r="D2461" s="36"/>
      <c r="E2461" s="36"/>
    </row>
    <row r="2462" ht="14.25" customHeight="1">
      <c r="A2462" s="36"/>
      <c r="B2462" s="31"/>
      <c r="C2462" s="36"/>
      <c r="D2462" s="36"/>
      <c r="E2462" s="36"/>
    </row>
    <row r="2463" ht="14.25" customHeight="1">
      <c r="A2463" s="36"/>
      <c r="B2463" s="31"/>
      <c r="C2463" s="36"/>
      <c r="D2463" s="36"/>
      <c r="E2463" s="36"/>
    </row>
    <row r="2464" ht="14.25" customHeight="1">
      <c r="A2464" s="36"/>
      <c r="B2464" s="31"/>
      <c r="C2464" s="36"/>
      <c r="D2464" s="36"/>
      <c r="E2464" s="36"/>
    </row>
    <row r="2465" ht="14.25" customHeight="1">
      <c r="A2465" s="36"/>
      <c r="B2465" s="31"/>
      <c r="C2465" s="36"/>
      <c r="D2465" s="36"/>
      <c r="E2465" s="36"/>
    </row>
    <row r="2466" ht="14.25" customHeight="1">
      <c r="A2466" s="36"/>
      <c r="B2466" s="31"/>
      <c r="C2466" s="36"/>
      <c r="D2466" s="36"/>
      <c r="E2466" s="36"/>
    </row>
    <row r="2467" ht="14.25" customHeight="1">
      <c r="A2467" s="36"/>
      <c r="B2467" s="31"/>
      <c r="C2467" s="36"/>
      <c r="D2467" s="36"/>
      <c r="E2467" s="36"/>
    </row>
    <row r="2468" ht="14.25" customHeight="1">
      <c r="A2468" s="36"/>
      <c r="B2468" s="31"/>
      <c r="C2468" s="36"/>
      <c r="D2468" s="36"/>
      <c r="E2468" s="36"/>
    </row>
    <row r="2469" ht="14.25" customHeight="1">
      <c r="A2469" s="36"/>
      <c r="B2469" s="31"/>
      <c r="C2469" s="36"/>
      <c r="D2469" s="36"/>
      <c r="E2469" s="36"/>
    </row>
    <row r="2470" ht="14.25" customHeight="1">
      <c r="A2470" s="36"/>
      <c r="B2470" s="31"/>
      <c r="C2470" s="36"/>
      <c r="D2470" s="36"/>
      <c r="E2470" s="36"/>
    </row>
    <row r="2471" ht="14.25" customHeight="1">
      <c r="A2471" s="36"/>
      <c r="B2471" s="31"/>
      <c r="C2471" s="36"/>
      <c r="D2471" s="36"/>
      <c r="E2471" s="36"/>
    </row>
    <row r="2472" ht="14.25" customHeight="1">
      <c r="A2472" s="36"/>
      <c r="B2472" s="31"/>
      <c r="C2472" s="36"/>
      <c r="D2472" s="36"/>
      <c r="E2472" s="36"/>
    </row>
    <row r="2473" ht="14.25" customHeight="1">
      <c r="A2473" s="36"/>
      <c r="B2473" s="31"/>
      <c r="C2473" s="36"/>
      <c r="D2473" s="36"/>
      <c r="E2473" s="36"/>
    </row>
    <row r="2474" ht="14.25" customHeight="1">
      <c r="A2474" s="36"/>
      <c r="B2474" s="31"/>
      <c r="C2474" s="36"/>
      <c r="D2474" s="36"/>
      <c r="E2474" s="36"/>
    </row>
    <row r="2475" ht="14.25" customHeight="1">
      <c r="A2475" s="36"/>
      <c r="B2475" s="31"/>
      <c r="C2475" s="36"/>
      <c r="D2475" s="36"/>
      <c r="E2475" s="36"/>
    </row>
    <row r="2476" ht="14.25" customHeight="1">
      <c r="A2476" s="36"/>
      <c r="B2476" s="31"/>
      <c r="C2476" s="36"/>
      <c r="D2476" s="36"/>
      <c r="E2476" s="36"/>
    </row>
    <row r="2477" ht="14.25" customHeight="1">
      <c r="A2477" s="36"/>
      <c r="B2477" s="31"/>
      <c r="C2477" s="36"/>
      <c r="D2477" s="36"/>
      <c r="E2477" s="36"/>
    </row>
    <row r="2478" ht="14.25" customHeight="1">
      <c r="A2478" s="36"/>
      <c r="B2478" s="31"/>
      <c r="C2478" s="36"/>
      <c r="D2478" s="36"/>
      <c r="E2478" s="36"/>
    </row>
    <row r="2479" ht="14.25" customHeight="1">
      <c r="A2479" s="36"/>
      <c r="B2479" s="31"/>
      <c r="C2479" s="36"/>
      <c r="D2479" s="36"/>
      <c r="E2479" s="36"/>
    </row>
    <row r="2480" ht="14.25" customHeight="1">
      <c r="A2480" s="36"/>
      <c r="B2480" s="31"/>
      <c r="C2480" s="36"/>
      <c r="D2480" s="36"/>
      <c r="E2480" s="36"/>
    </row>
    <row r="2481" ht="14.25" customHeight="1">
      <c r="A2481" s="36"/>
      <c r="B2481" s="31"/>
      <c r="C2481" s="36"/>
      <c r="D2481" s="36"/>
      <c r="E2481" s="36"/>
    </row>
    <row r="2482" ht="14.25" customHeight="1">
      <c r="A2482" s="36"/>
      <c r="B2482" s="31"/>
      <c r="C2482" s="36"/>
      <c r="D2482" s="36"/>
      <c r="E2482" s="36"/>
    </row>
    <row r="2483" ht="14.25" customHeight="1">
      <c r="A2483" s="36"/>
      <c r="B2483" s="31"/>
      <c r="C2483" s="36"/>
      <c r="D2483" s="36"/>
      <c r="E2483" s="36"/>
    </row>
    <row r="2484" ht="14.25" customHeight="1">
      <c r="A2484" s="36"/>
      <c r="B2484" s="31"/>
      <c r="C2484" s="36"/>
      <c r="D2484" s="36"/>
      <c r="E2484" s="36"/>
    </row>
    <row r="2485" ht="14.25" customHeight="1">
      <c r="A2485" s="36"/>
      <c r="B2485" s="31"/>
      <c r="C2485" s="36"/>
      <c r="D2485" s="36"/>
      <c r="E2485" s="36"/>
    </row>
    <row r="2486" ht="14.25" customHeight="1">
      <c r="A2486" s="36"/>
      <c r="B2486" s="31"/>
      <c r="C2486" s="36"/>
      <c r="D2486" s="36"/>
      <c r="E2486" s="36"/>
    </row>
    <row r="2487" ht="14.25" customHeight="1">
      <c r="A2487" s="36"/>
      <c r="B2487" s="31"/>
      <c r="C2487" s="36"/>
      <c r="D2487" s="36"/>
      <c r="E2487" s="36"/>
    </row>
    <row r="2488" ht="14.25" customHeight="1">
      <c r="A2488" s="36"/>
      <c r="B2488" s="31"/>
      <c r="C2488" s="36"/>
      <c r="D2488" s="36"/>
      <c r="E2488" s="36"/>
    </row>
    <row r="2489" ht="14.25" customHeight="1">
      <c r="A2489" s="36"/>
      <c r="B2489" s="31"/>
      <c r="C2489" s="36"/>
      <c r="D2489" s="36"/>
      <c r="E2489" s="36"/>
    </row>
    <row r="2490" ht="14.25" customHeight="1">
      <c r="A2490" s="36"/>
      <c r="B2490" s="31"/>
      <c r="C2490" s="36"/>
      <c r="D2490" s="36"/>
      <c r="E2490" s="36"/>
    </row>
    <row r="2491" ht="14.25" customHeight="1">
      <c r="A2491" s="36"/>
      <c r="B2491" s="31"/>
      <c r="C2491" s="36"/>
      <c r="D2491" s="36"/>
      <c r="E2491" s="36"/>
    </row>
    <row r="2492" ht="14.25" customHeight="1">
      <c r="A2492" s="36"/>
      <c r="B2492" s="31"/>
      <c r="C2492" s="36"/>
      <c r="D2492" s="36"/>
      <c r="E2492" s="36"/>
    </row>
    <row r="2493" ht="14.25" customHeight="1">
      <c r="A2493" s="36"/>
      <c r="B2493" s="31"/>
      <c r="C2493" s="36"/>
      <c r="D2493" s="36"/>
      <c r="E2493" s="36"/>
    </row>
    <row r="2494" ht="14.25" customHeight="1">
      <c r="A2494" s="36"/>
      <c r="B2494" s="31"/>
      <c r="C2494" s="36"/>
      <c r="D2494" s="36"/>
      <c r="E2494" s="36"/>
    </row>
    <row r="2495" ht="14.25" customHeight="1">
      <c r="A2495" s="36"/>
      <c r="B2495" s="31"/>
      <c r="C2495" s="36"/>
      <c r="D2495" s="36"/>
      <c r="E2495" s="36"/>
    </row>
    <row r="2496" ht="14.25" customHeight="1">
      <c r="A2496" s="36"/>
      <c r="B2496" s="31"/>
      <c r="C2496" s="36"/>
      <c r="D2496" s="36"/>
      <c r="E2496" s="36"/>
    </row>
    <row r="2497" ht="14.25" customHeight="1">
      <c r="A2497" s="36"/>
      <c r="B2497" s="31"/>
      <c r="C2497" s="36"/>
      <c r="D2497" s="36"/>
      <c r="E2497" s="36"/>
    </row>
    <row r="2498" ht="14.25" customHeight="1">
      <c r="A2498" s="36"/>
      <c r="B2498" s="31"/>
      <c r="C2498" s="36"/>
      <c r="D2498" s="36"/>
      <c r="E2498" s="36"/>
    </row>
    <row r="2499" ht="14.25" customHeight="1">
      <c r="A2499" s="36"/>
      <c r="B2499" s="31"/>
      <c r="C2499" s="36"/>
      <c r="D2499" s="36"/>
      <c r="E2499" s="36"/>
    </row>
    <row r="2500" ht="14.25" customHeight="1">
      <c r="A2500" s="36"/>
      <c r="B2500" s="31"/>
      <c r="C2500" s="36"/>
      <c r="D2500" s="36"/>
      <c r="E2500" s="36"/>
    </row>
    <row r="2501" ht="14.25" customHeight="1">
      <c r="A2501" s="36"/>
      <c r="B2501" s="31"/>
      <c r="C2501" s="36"/>
      <c r="D2501" s="36"/>
      <c r="E2501" s="36"/>
    </row>
    <row r="2502" ht="14.25" customHeight="1">
      <c r="A2502" s="36"/>
      <c r="B2502" s="31"/>
      <c r="C2502" s="36"/>
      <c r="D2502" s="36"/>
      <c r="E2502" s="36"/>
    </row>
    <row r="2503" ht="14.25" customHeight="1">
      <c r="A2503" s="36"/>
      <c r="B2503" s="31"/>
      <c r="C2503" s="36"/>
      <c r="D2503" s="36"/>
      <c r="E2503" s="36"/>
    </row>
    <row r="2504" ht="14.25" customHeight="1">
      <c r="A2504" s="36"/>
      <c r="B2504" s="31"/>
      <c r="C2504" s="36"/>
      <c r="D2504" s="36"/>
      <c r="E2504" s="36"/>
    </row>
    <row r="2505" ht="14.25" customHeight="1">
      <c r="A2505" s="36"/>
      <c r="B2505" s="31"/>
      <c r="C2505" s="36"/>
      <c r="D2505" s="36"/>
      <c r="E2505" s="36"/>
    </row>
    <row r="2506" ht="14.25" customHeight="1">
      <c r="A2506" s="36"/>
      <c r="B2506" s="31"/>
      <c r="C2506" s="36"/>
      <c r="D2506" s="36"/>
      <c r="E2506" s="36"/>
    </row>
    <row r="2507" ht="14.25" customHeight="1">
      <c r="A2507" s="36"/>
      <c r="B2507" s="31"/>
      <c r="C2507" s="36"/>
      <c r="D2507" s="36"/>
      <c r="E2507" s="36"/>
    </row>
    <row r="2508" ht="14.25" customHeight="1">
      <c r="A2508" s="36"/>
      <c r="B2508" s="31"/>
      <c r="C2508" s="36"/>
      <c r="D2508" s="36"/>
      <c r="E2508" s="36"/>
    </row>
    <row r="2509" ht="14.25" customHeight="1">
      <c r="A2509" s="36"/>
      <c r="B2509" s="31"/>
      <c r="C2509" s="36"/>
      <c r="D2509" s="36"/>
      <c r="E2509" s="36"/>
    </row>
    <row r="2510" ht="14.25" customHeight="1">
      <c r="A2510" s="36"/>
      <c r="B2510" s="31"/>
      <c r="C2510" s="36"/>
      <c r="D2510" s="36"/>
      <c r="E2510" s="36"/>
    </row>
    <row r="2511" ht="14.25" customHeight="1">
      <c r="A2511" s="36"/>
      <c r="B2511" s="31"/>
      <c r="C2511" s="36"/>
      <c r="D2511" s="36"/>
      <c r="E2511" s="36"/>
    </row>
    <row r="2512" ht="14.25" customHeight="1">
      <c r="A2512" s="36"/>
      <c r="B2512" s="31"/>
      <c r="C2512" s="36"/>
      <c r="D2512" s="36"/>
      <c r="E2512" s="36"/>
    </row>
    <row r="2513" ht="14.25" customHeight="1">
      <c r="A2513" s="36"/>
      <c r="B2513" s="31"/>
      <c r="C2513" s="36"/>
      <c r="D2513" s="36"/>
      <c r="E2513" s="36"/>
    </row>
    <row r="2514" ht="14.25" customHeight="1">
      <c r="A2514" s="36"/>
      <c r="B2514" s="31"/>
      <c r="C2514" s="36"/>
      <c r="D2514" s="36"/>
      <c r="E2514" s="36"/>
    </row>
    <row r="2515" ht="14.25" customHeight="1">
      <c r="A2515" s="36"/>
      <c r="B2515" s="31"/>
      <c r="C2515" s="36"/>
      <c r="D2515" s="36"/>
      <c r="E2515" s="36"/>
    </row>
    <row r="2516" ht="14.25" customHeight="1">
      <c r="A2516" s="36"/>
      <c r="B2516" s="31"/>
      <c r="C2516" s="36"/>
      <c r="D2516" s="36"/>
      <c r="E2516" s="36"/>
    </row>
    <row r="2517" ht="14.25" customHeight="1">
      <c r="A2517" s="36"/>
      <c r="B2517" s="31"/>
      <c r="C2517" s="36"/>
      <c r="D2517" s="36"/>
      <c r="E2517" s="36"/>
    </row>
    <row r="2518" ht="14.25" customHeight="1">
      <c r="A2518" s="36"/>
      <c r="B2518" s="31"/>
      <c r="C2518" s="36"/>
      <c r="D2518" s="36"/>
      <c r="E2518" s="36"/>
    </row>
    <row r="2519" ht="14.25" customHeight="1">
      <c r="A2519" s="36"/>
      <c r="B2519" s="31"/>
      <c r="C2519" s="36"/>
      <c r="D2519" s="36"/>
      <c r="E2519" s="36"/>
    </row>
    <row r="2520" ht="14.25" customHeight="1">
      <c r="A2520" s="36"/>
      <c r="B2520" s="31"/>
      <c r="C2520" s="36"/>
      <c r="D2520" s="36"/>
      <c r="E2520" s="36"/>
    </row>
    <row r="2521" ht="14.25" customHeight="1">
      <c r="A2521" s="36"/>
      <c r="B2521" s="31"/>
      <c r="C2521" s="36"/>
      <c r="D2521" s="36"/>
      <c r="E2521" s="36"/>
    </row>
    <row r="2522" ht="14.25" customHeight="1">
      <c r="A2522" s="36"/>
      <c r="B2522" s="31"/>
      <c r="C2522" s="36"/>
      <c r="D2522" s="36"/>
      <c r="E2522" s="36"/>
    </row>
    <row r="2523" ht="14.25" customHeight="1">
      <c r="A2523" s="36"/>
      <c r="B2523" s="31"/>
      <c r="C2523" s="36"/>
      <c r="D2523" s="36"/>
      <c r="E2523" s="36"/>
    </row>
    <row r="2524" ht="14.25" customHeight="1">
      <c r="A2524" s="36"/>
      <c r="B2524" s="31"/>
      <c r="C2524" s="36"/>
      <c r="D2524" s="36"/>
      <c r="E2524" s="36"/>
    </row>
    <row r="2525" ht="14.25" customHeight="1">
      <c r="A2525" s="36"/>
      <c r="B2525" s="31"/>
      <c r="C2525" s="36"/>
      <c r="D2525" s="36"/>
      <c r="E2525" s="36"/>
    </row>
    <row r="2526" ht="14.25" customHeight="1">
      <c r="A2526" s="36"/>
      <c r="B2526" s="31"/>
      <c r="C2526" s="36"/>
      <c r="D2526" s="36"/>
      <c r="E2526" s="36"/>
    </row>
    <row r="2527" ht="14.25" customHeight="1">
      <c r="A2527" s="36"/>
      <c r="B2527" s="31"/>
      <c r="C2527" s="36"/>
      <c r="D2527" s="36"/>
      <c r="E2527" s="36"/>
    </row>
    <row r="2528" ht="14.25" customHeight="1">
      <c r="A2528" s="36"/>
      <c r="B2528" s="31"/>
      <c r="C2528" s="36"/>
      <c r="D2528" s="36"/>
      <c r="E2528" s="36"/>
    </row>
    <row r="2529" ht="14.25" customHeight="1">
      <c r="A2529" s="36"/>
      <c r="B2529" s="31"/>
      <c r="C2529" s="36"/>
      <c r="D2529" s="36"/>
      <c r="E2529" s="36"/>
    </row>
    <row r="2530" ht="14.25" customHeight="1">
      <c r="A2530" s="36"/>
      <c r="B2530" s="31"/>
      <c r="C2530" s="36"/>
      <c r="D2530" s="36"/>
      <c r="E2530" s="36"/>
    </row>
    <row r="2531" ht="14.25" customHeight="1">
      <c r="A2531" s="36"/>
      <c r="B2531" s="31"/>
      <c r="C2531" s="36"/>
      <c r="D2531" s="36"/>
      <c r="E2531" s="36"/>
    </row>
    <row r="2532" ht="14.25" customHeight="1">
      <c r="A2532" s="36"/>
      <c r="B2532" s="31"/>
      <c r="C2532" s="36"/>
      <c r="D2532" s="36"/>
      <c r="E2532" s="36"/>
    </row>
    <row r="2533" ht="14.25" customHeight="1">
      <c r="A2533" s="36"/>
      <c r="B2533" s="31"/>
      <c r="C2533" s="36"/>
      <c r="D2533" s="36"/>
      <c r="E2533" s="36"/>
    </row>
    <row r="2534" ht="14.25" customHeight="1">
      <c r="A2534" s="36"/>
      <c r="B2534" s="31"/>
      <c r="C2534" s="36"/>
      <c r="D2534" s="36"/>
      <c r="E2534" s="36"/>
    </row>
    <row r="2535" ht="14.25" customHeight="1">
      <c r="A2535" s="36"/>
      <c r="B2535" s="31"/>
      <c r="C2535" s="36"/>
      <c r="D2535" s="36"/>
      <c r="E2535" s="36"/>
    </row>
    <row r="2536" ht="14.25" customHeight="1">
      <c r="A2536" s="36"/>
      <c r="B2536" s="31"/>
      <c r="C2536" s="36"/>
      <c r="D2536" s="36"/>
      <c r="E2536" s="36"/>
    </row>
    <row r="2537" ht="14.25" customHeight="1">
      <c r="A2537" s="36"/>
      <c r="B2537" s="31"/>
      <c r="C2537" s="36"/>
      <c r="D2537" s="36"/>
      <c r="E2537" s="36"/>
    </row>
    <row r="2538" ht="14.25" customHeight="1">
      <c r="A2538" s="36"/>
      <c r="B2538" s="31"/>
      <c r="C2538" s="36"/>
      <c r="D2538" s="36"/>
      <c r="E2538" s="36"/>
    </row>
    <row r="2539" ht="14.25" customHeight="1">
      <c r="A2539" s="36"/>
      <c r="B2539" s="31"/>
      <c r="C2539" s="36"/>
      <c r="D2539" s="36"/>
      <c r="E2539" s="36"/>
    </row>
    <row r="2540" ht="14.25" customHeight="1">
      <c r="A2540" s="36"/>
      <c r="B2540" s="31"/>
      <c r="C2540" s="36"/>
      <c r="D2540" s="36"/>
      <c r="E2540" s="36"/>
    </row>
    <row r="2541" ht="14.25" customHeight="1">
      <c r="A2541" s="36"/>
      <c r="B2541" s="31"/>
      <c r="C2541" s="36"/>
      <c r="D2541" s="36"/>
      <c r="E2541" s="36"/>
    </row>
    <row r="2542" ht="14.25" customHeight="1">
      <c r="A2542" s="36"/>
      <c r="B2542" s="31"/>
      <c r="C2542" s="36"/>
      <c r="D2542" s="36"/>
      <c r="E2542" s="36"/>
    </row>
    <row r="2543" ht="14.25" customHeight="1">
      <c r="A2543" s="36"/>
      <c r="B2543" s="31"/>
      <c r="C2543" s="36"/>
      <c r="D2543" s="36"/>
      <c r="E2543" s="36"/>
    </row>
    <row r="2544" ht="14.25" customHeight="1">
      <c r="A2544" s="36"/>
      <c r="B2544" s="31"/>
      <c r="C2544" s="36"/>
      <c r="D2544" s="36"/>
      <c r="E2544" s="36"/>
    </row>
    <row r="2545" ht="14.25" customHeight="1">
      <c r="A2545" s="36"/>
      <c r="B2545" s="31"/>
      <c r="C2545" s="36"/>
      <c r="D2545" s="36"/>
      <c r="E2545" s="36"/>
    </row>
    <row r="2546" ht="14.25" customHeight="1">
      <c r="A2546" s="36"/>
      <c r="B2546" s="31"/>
      <c r="C2546" s="36"/>
      <c r="D2546" s="36"/>
      <c r="E2546" s="36"/>
    </row>
    <row r="2547" ht="14.25" customHeight="1">
      <c r="A2547" s="36"/>
      <c r="B2547" s="31"/>
      <c r="C2547" s="36"/>
      <c r="D2547" s="36"/>
      <c r="E2547" s="36"/>
    </row>
    <row r="2548" ht="14.25" customHeight="1">
      <c r="A2548" s="36"/>
      <c r="B2548" s="31"/>
      <c r="C2548" s="36"/>
      <c r="D2548" s="36"/>
      <c r="E2548" s="36"/>
    </row>
    <row r="2549" ht="14.25" customHeight="1">
      <c r="A2549" s="36"/>
      <c r="B2549" s="31"/>
      <c r="C2549" s="36"/>
      <c r="D2549" s="36"/>
      <c r="E2549" s="36"/>
    </row>
    <row r="2550" ht="14.25" customHeight="1">
      <c r="A2550" s="36"/>
      <c r="B2550" s="31"/>
      <c r="C2550" s="36"/>
      <c r="D2550" s="36"/>
      <c r="E2550" s="36"/>
    </row>
    <row r="2551" ht="14.25" customHeight="1">
      <c r="A2551" s="36"/>
      <c r="B2551" s="31"/>
      <c r="C2551" s="36"/>
      <c r="D2551" s="36"/>
      <c r="E2551" s="36"/>
    </row>
    <row r="2552" ht="14.25" customHeight="1">
      <c r="A2552" s="36"/>
      <c r="B2552" s="31"/>
      <c r="C2552" s="36"/>
      <c r="D2552" s="36"/>
      <c r="E2552" s="36"/>
    </row>
    <row r="2553" ht="14.25" customHeight="1">
      <c r="A2553" s="36"/>
      <c r="B2553" s="31"/>
      <c r="C2553" s="36"/>
      <c r="D2553" s="36"/>
      <c r="E2553" s="36"/>
    </row>
    <row r="2554" ht="14.25" customHeight="1">
      <c r="A2554" s="36"/>
      <c r="B2554" s="31"/>
      <c r="C2554" s="36"/>
      <c r="D2554" s="36"/>
      <c r="E2554" s="36"/>
    </row>
    <row r="2555" ht="14.25" customHeight="1">
      <c r="A2555" s="36"/>
      <c r="B2555" s="31"/>
      <c r="C2555" s="36"/>
      <c r="D2555" s="36"/>
      <c r="E2555" s="36"/>
    </row>
    <row r="2556" ht="14.25" customHeight="1">
      <c r="A2556" s="36"/>
      <c r="B2556" s="31"/>
      <c r="C2556" s="36"/>
      <c r="D2556" s="36"/>
      <c r="E2556" s="36"/>
    </row>
    <row r="2557" ht="14.25" customHeight="1">
      <c r="A2557" s="36"/>
      <c r="B2557" s="31"/>
      <c r="C2557" s="36"/>
      <c r="D2557" s="36"/>
      <c r="E2557" s="36"/>
    </row>
    <row r="2558" ht="14.25" customHeight="1">
      <c r="A2558" s="36"/>
      <c r="B2558" s="31"/>
      <c r="C2558" s="36"/>
      <c r="D2558" s="36"/>
      <c r="E2558" s="36"/>
    </row>
    <row r="2559" ht="14.25" customHeight="1">
      <c r="A2559" s="36"/>
      <c r="B2559" s="31"/>
      <c r="C2559" s="36"/>
      <c r="D2559" s="36"/>
      <c r="E2559" s="36"/>
    </row>
    <row r="2560" ht="14.25" customHeight="1">
      <c r="A2560" s="36"/>
      <c r="B2560" s="31"/>
      <c r="C2560" s="36"/>
      <c r="D2560" s="36"/>
      <c r="E2560" s="36"/>
    </row>
    <row r="2561" ht="14.25" customHeight="1">
      <c r="A2561" s="36"/>
      <c r="B2561" s="31"/>
      <c r="C2561" s="36"/>
      <c r="D2561" s="36"/>
      <c r="E2561" s="36"/>
    </row>
    <row r="2562" ht="14.25" customHeight="1">
      <c r="A2562" s="36"/>
      <c r="B2562" s="31"/>
      <c r="C2562" s="36"/>
      <c r="D2562" s="36"/>
      <c r="E2562" s="36"/>
    </row>
    <row r="2563" ht="14.25" customHeight="1">
      <c r="A2563" s="36"/>
      <c r="B2563" s="31"/>
      <c r="C2563" s="36"/>
      <c r="D2563" s="36"/>
      <c r="E2563" s="36"/>
    </row>
    <row r="2564" ht="14.25" customHeight="1">
      <c r="A2564" s="36"/>
      <c r="B2564" s="31"/>
      <c r="C2564" s="36"/>
      <c r="D2564" s="36"/>
      <c r="E2564" s="36"/>
    </row>
    <row r="2565" ht="14.25" customHeight="1">
      <c r="A2565" s="36"/>
      <c r="B2565" s="31"/>
      <c r="C2565" s="36"/>
      <c r="D2565" s="36"/>
      <c r="E2565" s="36"/>
    </row>
    <row r="2566" ht="14.25" customHeight="1">
      <c r="A2566" s="36"/>
      <c r="B2566" s="31"/>
      <c r="C2566" s="36"/>
      <c r="D2566" s="36"/>
      <c r="E2566" s="36"/>
    </row>
    <row r="2567" ht="14.25" customHeight="1">
      <c r="A2567" s="36"/>
      <c r="B2567" s="31"/>
      <c r="C2567" s="36"/>
      <c r="D2567" s="36"/>
      <c r="E2567" s="36"/>
    </row>
    <row r="2568" ht="14.25" customHeight="1">
      <c r="A2568" s="36"/>
      <c r="B2568" s="31"/>
      <c r="C2568" s="36"/>
      <c r="D2568" s="36"/>
      <c r="E2568" s="36"/>
    </row>
    <row r="2569" ht="14.25" customHeight="1">
      <c r="A2569" s="36"/>
      <c r="B2569" s="31"/>
      <c r="C2569" s="36"/>
      <c r="D2569" s="36"/>
      <c r="E2569" s="36"/>
    </row>
    <row r="2570" ht="14.25" customHeight="1">
      <c r="A2570" s="36"/>
      <c r="B2570" s="31"/>
      <c r="C2570" s="36"/>
      <c r="D2570" s="36"/>
      <c r="E2570" s="36"/>
    </row>
    <row r="2571" ht="14.25" customHeight="1">
      <c r="A2571" s="36"/>
      <c r="B2571" s="31"/>
      <c r="C2571" s="36"/>
      <c r="D2571" s="36"/>
      <c r="E2571" s="36"/>
    </row>
    <row r="2572" ht="14.25" customHeight="1">
      <c r="A2572" s="36"/>
      <c r="B2572" s="31"/>
      <c r="C2572" s="36"/>
      <c r="D2572" s="36"/>
      <c r="E2572" s="36"/>
    </row>
    <row r="2573" ht="14.25" customHeight="1">
      <c r="A2573" s="36"/>
      <c r="B2573" s="31"/>
      <c r="C2573" s="36"/>
      <c r="D2573" s="36"/>
      <c r="E2573" s="36"/>
    </row>
    <row r="2574" ht="14.25" customHeight="1">
      <c r="A2574" s="36"/>
      <c r="B2574" s="31"/>
      <c r="C2574" s="36"/>
      <c r="D2574" s="36"/>
      <c r="E2574" s="36"/>
    </row>
    <row r="2575" ht="14.25" customHeight="1">
      <c r="A2575" s="36"/>
      <c r="B2575" s="31"/>
      <c r="C2575" s="36"/>
      <c r="D2575" s="36"/>
      <c r="E2575" s="36"/>
    </row>
    <row r="2576" ht="14.25" customHeight="1">
      <c r="A2576" s="36"/>
      <c r="B2576" s="31"/>
      <c r="C2576" s="36"/>
      <c r="D2576" s="36"/>
      <c r="E2576" s="36"/>
    </row>
    <row r="2577" ht="14.25" customHeight="1">
      <c r="A2577" s="36"/>
      <c r="B2577" s="31"/>
      <c r="C2577" s="36"/>
      <c r="D2577" s="36"/>
      <c r="E2577" s="36"/>
    </row>
    <row r="2578" ht="14.25" customHeight="1">
      <c r="A2578" s="36"/>
      <c r="B2578" s="31"/>
      <c r="C2578" s="36"/>
      <c r="D2578" s="36"/>
      <c r="E2578" s="36"/>
    </row>
    <row r="2579" ht="14.25" customHeight="1">
      <c r="A2579" s="36"/>
      <c r="B2579" s="31"/>
      <c r="C2579" s="36"/>
      <c r="D2579" s="36"/>
      <c r="E2579" s="36"/>
    </row>
    <row r="2580" ht="14.25" customHeight="1">
      <c r="A2580" s="36"/>
      <c r="B2580" s="31"/>
      <c r="C2580" s="36"/>
      <c r="D2580" s="36"/>
      <c r="E2580" s="36"/>
    </row>
    <row r="2581" ht="14.25" customHeight="1">
      <c r="A2581" s="36"/>
      <c r="B2581" s="31"/>
      <c r="C2581" s="36"/>
      <c r="D2581" s="36"/>
      <c r="E2581" s="36"/>
    </row>
    <row r="2582" ht="14.25" customHeight="1">
      <c r="A2582" s="36"/>
      <c r="B2582" s="31"/>
      <c r="C2582" s="36"/>
      <c r="D2582" s="36"/>
      <c r="E2582" s="36"/>
    </row>
    <row r="2583" ht="14.25" customHeight="1">
      <c r="A2583" s="36"/>
      <c r="B2583" s="31"/>
      <c r="C2583" s="36"/>
      <c r="D2583" s="36"/>
      <c r="E2583" s="36"/>
    </row>
    <row r="2584" ht="14.25" customHeight="1">
      <c r="A2584" s="36"/>
      <c r="B2584" s="31"/>
      <c r="C2584" s="36"/>
      <c r="D2584" s="36"/>
      <c r="E2584" s="36"/>
    </row>
    <row r="2585" ht="14.25" customHeight="1">
      <c r="A2585" s="36"/>
      <c r="B2585" s="31"/>
      <c r="C2585" s="36"/>
      <c r="D2585" s="36"/>
      <c r="E2585" s="36"/>
    </row>
    <row r="2586" ht="14.25" customHeight="1">
      <c r="A2586" s="36"/>
      <c r="B2586" s="31"/>
      <c r="C2586" s="36"/>
      <c r="D2586" s="36"/>
      <c r="E2586" s="36"/>
    </row>
    <row r="2587" ht="14.25" customHeight="1">
      <c r="A2587" s="36"/>
      <c r="B2587" s="31"/>
      <c r="C2587" s="36"/>
      <c r="D2587" s="36"/>
      <c r="E2587" s="36"/>
    </row>
    <row r="2588" ht="14.25" customHeight="1">
      <c r="A2588" s="36"/>
      <c r="B2588" s="31"/>
      <c r="C2588" s="36"/>
      <c r="D2588" s="36"/>
      <c r="E2588" s="36"/>
    </row>
    <row r="2589" ht="14.25" customHeight="1">
      <c r="A2589" s="36"/>
      <c r="B2589" s="31"/>
      <c r="C2589" s="36"/>
      <c r="D2589" s="36"/>
      <c r="E2589" s="36"/>
    </row>
    <row r="2590" ht="14.25" customHeight="1">
      <c r="A2590" s="36"/>
      <c r="B2590" s="31"/>
      <c r="C2590" s="36"/>
      <c r="D2590" s="36"/>
      <c r="E2590" s="36"/>
    </row>
    <row r="2591" ht="14.25" customHeight="1">
      <c r="A2591" s="36"/>
      <c r="B2591" s="31"/>
      <c r="C2591" s="36"/>
      <c r="D2591" s="36"/>
      <c r="E2591" s="36"/>
    </row>
    <row r="2592" ht="14.25" customHeight="1">
      <c r="A2592" s="36"/>
      <c r="B2592" s="31"/>
      <c r="C2592" s="36"/>
      <c r="D2592" s="36"/>
      <c r="E2592" s="36"/>
    </row>
    <row r="2593" ht="14.25" customHeight="1">
      <c r="A2593" s="36"/>
      <c r="B2593" s="31"/>
      <c r="C2593" s="36"/>
      <c r="D2593" s="36"/>
      <c r="E2593" s="36"/>
    </row>
    <row r="2594" ht="14.25" customHeight="1">
      <c r="A2594" s="36"/>
      <c r="B2594" s="31"/>
      <c r="C2594" s="36"/>
      <c r="D2594" s="36"/>
      <c r="E2594" s="36"/>
    </row>
    <row r="2595" ht="14.25" customHeight="1">
      <c r="A2595" s="36"/>
      <c r="B2595" s="31"/>
      <c r="C2595" s="36"/>
      <c r="D2595" s="36"/>
      <c r="E2595" s="36"/>
    </row>
    <row r="2596" ht="14.25" customHeight="1">
      <c r="A2596" s="36"/>
      <c r="B2596" s="31"/>
      <c r="C2596" s="36"/>
      <c r="D2596" s="36"/>
      <c r="E2596" s="36"/>
    </row>
    <row r="2597" ht="14.25" customHeight="1">
      <c r="A2597" s="36"/>
      <c r="B2597" s="31"/>
      <c r="C2597" s="36"/>
      <c r="D2597" s="36"/>
      <c r="E2597" s="36"/>
    </row>
    <row r="2598" ht="14.25" customHeight="1">
      <c r="A2598" s="36"/>
      <c r="B2598" s="31"/>
      <c r="C2598" s="36"/>
      <c r="D2598" s="36"/>
      <c r="E2598" s="36"/>
    </row>
    <row r="2599" ht="14.25" customHeight="1">
      <c r="A2599" s="36"/>
      <c r="B2599" s="31"/>
      <c r="C2599" s="36"/>
      <c r="D2599" s="36"/>
      <c r="E2599" s="36"/>
    </row>
    <row r="2600" ht="14.25" customHeight="1">
      <c r="A2600" s="36"/>
      <c r="B2600" s="31"/>
      <c r="C2600" s="36"/>
      <c r="D2600" s="36"/>
      <c r="E2600" s="36"/>
    </row>
    <row r="2601" ht="14.25" customHeight="1">
      <c r="A2601" s="36"/>
      <c r="B2601" s="31"/>
      <c r="C2601" s="36"/>
      <c r="D2601" s="36"/>
      <c r="E2601" s="36"/>
    </row>
    <row r="2602" ht="14.25" customHeight="1">
      <c r="A2602" s="36"/>
      <c r="B2602" s="31"/>
      <c r="C2602" s="36"/>
      <c r="D2602" s="36"/>
      <c r="E2602" s="36"/>
    </row>
    <row r="2603" ht="14.25" customHeight="1">
      <c r="A2603" s="36"/>
      <c r="B2603" s="31"/>
      <c r="C2603" s="36"/>
      <c r="D2603" s="36"/>
      <c r="E2603" s="36"/>
    </row>
    <row r="2604" ht="14.25" customHeight="1">
      <c r="A2604" s="36"/>
      <c r="B2604" s="31"/>
      <c r="C2604" s="36"/>
      <c r="D2604" s="36"/>
      <c r="E2604" s="36"/>
    </row>
    <row r="2605" ht="14.25" customHeight="1">
      <c r="A2605" s="36"/>
      <c r="B2605" s="31"/>
      <c r="C2605" s="36"/>
      <c r="D2605" s="36"/>
      <c r="E2605" s="36"/>
    </row>
    <row r="2606" ht="14.25" customHeight="1">
      <c r="A2606" s="36"/>
      <c r="B2606" s="31"/>
      <c r="C2606" s="36"/>
      <c r="D2606" s="36"/>
      <c r="E2606" s="36"/>
    </row>
    <row r="2607" ht="14.25" customHeight="1">
      <c r="A2607" s="36"/>
      <c r="B2607" s="31"/>
      <c r="C2607" s="36"/>
      <c r="D2607" s="36"/>
      <c r="E2607" s="36"/>
    </row>
    <row r="2608" ht="14.25" customHeight="1">
      <c r="A2608" s="36"/>
      <c r="B2608" s="31"/>
      <c r="C2608" s="36"/>
      <c r="D2608" s="36"/>
      <c r="E2608" s="36"/>
    </row>
    <row r="2609" ht="14.25" customHeight="1">
      <c r="A2609" s="36"/>
      <c r="B2609" s="31"/>
      <c r="C2609" s="36"/>
      <c r="D2609" s="36"/>
      <c r="E2609" s="36"/>
    </row>
    <row r="2610" ht="14.25" customHeight="1">
      <c r="A2610" s="36"/>
      <c r="B2610" s="31"/>
      <c r="C2610" s="36"/>
      <c r="D2610" s="36"/>
      <c r="E2610" s="36"/>
    </row>
    <row r="2611" ht="14.25" customHeight="1">
      <c r="A2611" s="36"/>
      <c r="B2611" s="31"/>
      <c r="C2611" s="36"/>
      <c r="D2611" s="36"/>
      <c r="E2611" s="36"/>
    </row>
    <row r="2612" ht="14.25" customHeight="1">
      <c r="A2612" s="36"/>
      <c r="B2612" s="31"/>
      <c r="C2612" s="36"/>
      <c r="D2612" s="36"/>
      <c r="E2612" s="36"/>
    </row>
    <row r="2613" ht="14.25" customHeight="1">
      <c r="A2613" s="36"/>
      <c r="B2613" s="31"/>
      <c r="C2613" s="36"/>
      <c r="D2613" s="36"/>
      <c r="E2613" s="36"/>
    </row>
    <row r="2614" ht="14.25" customHeight="1">
      <c r="A2614" s="36"/>
      <c r="B2614" s="31"/>
      <c r="C2614" s="36"/>
      <c r="D2614" s="36"/>
      <c r="E2614" s="36"/>
    </row>
    <row r="2615" ht="14.25" customHeight="1">
      <c r="A2615" s="36"/>
      <c r="B2615" s="31"/>
      <c r="C2615" s="36"/>
      <c r="D2615" s="36"/>
      <c r="E2615" s="36"/>
    </row>
    <row r="2616" ht="14.25" customHeight="1">
      <c r="A2616" s="36"/>
      <c r="B2616" s="31"/>
      <c r="C2616" s="36"/>
      <c r="D2616" s="36"/>
      <c r="E2616" s="36"/>
    </row>
    <row r="2617" ht="14.25" customHeight="1">
      <c r="A2617" s="36"/>
      <c r="B2617" s="31"/>
      <c r="C2617" s="36"/>
      <c r="D2617" s="36"/>
      <c r="E2617" s="36"/>
    </row>
    <row r="2618" ht="14.25" customHeight="1">
      <c r="A2618" s="36"/>
      <c r="B2618" s="31"/>
      <c r="C2618" s="36"/>
      <c r="D2618" s="36"/>
      <c r="E2618" s="36"/>
    </row>
    <row r="2619" ht="14.25" customHeight="1">
      <c r="A2619" s="36"/>
      <c r="B2619" s="31"/>
      <c r="C2619" s="36"/>
      <c r="D2619" s="36"/>
      <c r="E2619" s="36"/>
    </row>
    <row r="2620" ht="14.25" customHeight="1">
      <c r="A2620" s="36"/>
      <c r="B2620" s="31"/>
      <c r="C2620" s="36"/>
      <c r="D2620" s="36"/>
      <c r="E2620" s="36"/>
    </row>
    <row r="2621" ht="14.25" customHeight="1">
      <c r="A2621" s="36"/>
      <c r="B2621" s="31"/>
      <c r="C2621" s="36"/>
      <c r="D2621" s="36"/>
      <c r="E2621" s="36"/>
    </row>
    <row r="2622" ht="14.25" customHeight="1">
      <c r="A2622" s="36"/>
      <c r="B2622" s="31"/>
      <c r="C2622" s="36"/>
      <c r="D2622" s="36"/>
      <c r="E2622" s="36"/>
    </row>
    <row r="2623" ht="14.25" customHeight="1">
      <c r="A2623" s="36"/>
      <c r="B2623" s="31"/>
      <c r="C2623" s="36"/>
      <c r="D2623" s="36"/>
      <c r="E2623" s="36"/>
    </row>
    <row r="2624" ht="14.25" customHeight="1">
      <c r="A2624" s="36"/>
      <c r="B2624" s="31"/>
      <c r="C2624" s="36"/>
      <c r="D2624" s="36"/>
      <c r="E2624" s="36"/>
    </row>
    <row r="2625" ht="14.25" customHeight="1">
      <c r="A2625" s="36"/>
      <c r="B2625" s="31"/>
      <c r="C2625" s="36"/>
      <c r="D2625" s="36"/>
      <c r="E2625" s="36"/>
    </row>
    <row r="2626" ht="14.25" customHeight="1">
      <c r="A2626" s="36"/>
      <c r="B2626" s="31"/>
      <c r="C2626" s="36"/>
      <c r="D2626" s="36"/>
      <c r="E2626" s="36"/>
    </row>
    <row r="2627" ht="14.25" customHeight="1">
      <c r="A2627" s="36"/>
      <c r="B2627" s="31"/>
      <c r="C2627" s="36"/>
      <c r="D2627" s="36"/>
      <c r="E2627" s="36"/>
    </row>
    <row r="2628" ht="14.25" customHeight="1">
      <c r="A2628" s="36"/>
      <c r="B2628" s="31"/>
      <c r="C2628" s="36"/>
      <c r="D2628" s="36"/>
      <c r="E2628" s="36"/>
    </row>
    <row r="2629" ht="14.25" customHeight="1">
      <c r="A2629" s="36"/>
      <c r="B2629" s="31"/>
      <c r="C2629" s="36"/>
      <c r="D2629" s="36"/>
      <c r="E2629" s="36"/>
    </row>
    <row r="2630" ht="14.25" customHeight="1">
      <c r="A2630" s="36"/>
      <c r="B2630" s="31"/>
      <c r="C2630" s="36"/>
      <c r="D2630" s="36"/>
      <c r="E2630" s="36"/>
    </row>
    <row r="2631" ht="14.25" customHeight="1">
      <c r="A2631" s="36"/>
      <c r="B2631" s="31"/>
      <c r="C2631" s="36"/>
      <c r="D2631" s="36"/>
      <c r="E2631" s="36"/>
    </row>
    <row r="2632" ht="14.25" customHeight="1">
      <c r="A2632" s="36"/>
      <c r="B2632" s="31"/>
      <c r="C2632" s="36"/>
      <c r="D2632" s="36"/>
      <c r="E2632" s="36"/>
    </row>
    <row r="2633" ht="14.25" customHeight="1">
      <c r="A2633" s="36"/>
      <c r="B2633" s="31"/>
      <c r="C2633" s="36"/>
      <c r="D2633" s="36"/>
      <c r="E2633" s="36"/>
    </row>
    <row r="2634" ht="14.25" customHeight="1">
      <c r="A2634" s="36"/>
      <c r="B2634" s="31"/>
      <c r="C2634" s="36"/>
      <c r="D2634" s="36"/>
      <c r="E2634" s="36"/>
    </row>
    <row r="2635" ht="14.25" customHeight="1">
      <c r="A2635" s="36"/>
      <c r="B2635" s="31"/>
      <c r="C2635" s="36"/>
      <c r="D2635" s="36"/>
      <c r="E2635" s="36"/>
    </row>
    <row r="2636" ht="14.25" customHeight="1">
      <c r="A2636" s="36"/>
      <c r="B2636" s="31"/>
      <c r="C2636" s="36"/>
      <c r="D2636" s="36"/>
      <c r="E2636" s="36"/>
    </row>
    <row r="2637" ht="14.25" customHeight="1">
      <c r="A2637" s="36"/>
      <c r="B2637" s="31"/>
      <c r="C2637" s="36"/>
      <c r="D2637" s="36"/>
      <c r="E2637" s="36"/>
    </row>
    <row r="2638" ht="14.25" customHeight="1">
      <c r="A2638" s="36"/>
      <c r="B2638" s="31"/>
      <c r="C2638" s="36"/>
      <c r="D2638" s="36"/>
      <c r="E2638" s="36"/>
    </row>
    <row r="2639" ht="14.25" customHeight="1">
      <c r="A2639" s="36"/>
      <c r="B2639" s="31"/>
      <c r="C2639" s="36"/>
      <c r="D2639" s="36"/>
      <c r="E2639" s="36"/>
    </row>
    <row r="2640" ht="14.25" customHeight="1">
      <c r="A2640" s="36"/>
      <c r="B2640" s="31"/>
      <c r="C2640" s="36"/>
      <c r="D2640" s="36"/>
      <c r="E2640" s="36"/>
    </row>
    <row r="2641" ht="14.25" customHeight="1">
      <c r="A2641" s="36"/>
      <c r="B2641" s="31"/>
      <c r="C2641" s="36"/>
      <c r="D2641" s="36"/>
      <c r="E2641" s="36"/>
    </row>
    <row r="2642" ht="14.25" customHeight="1">
      <c r="A2642" s="36"/>
      <c r="B2642" s="31"/>
      <c r="C2642" s="36"/>
      <c r="D2642" s="36"/>
      <c r="E2642" s="36"/>
    </row>
    <row r="2643" ht="14.25" customHeight="1">
      <c r="A2643" s="36"/>
      <c r="B2643" s="31"/>
      <c r="C2643" s="36"/>
      <c r="D2643" s="36"/>
      <c r="E2643" s="36"/>
    </row>
    <row r="2644" ht="14.25" customHeight="1">
      <c r="A2644" s="36"/>
      <c r="B2644" s="31"/>
      <c r="C2644" s="36"/>
      <c r="D2644" s="36"/>
      <c r="E2644" s="36"/>
    </row>
    <row r="2645" ht="14.25" customHeight="1">
      <c r="A2645" s="36"/>
      <c r="B2645" s="31"/>
      <c r="C2645" s="36"/>
      <c r="D2645" s="36"/>
      <c r="E2645" s="36"/>
    </row>
    <row r="2646" ht="14.25" customHeight="1">
      <c r="A2646" s="36"/>
      <c r="B2646" s="31"/>
      <c r="C2646" s="36"/>
      <c r="D2646" s="36"/>
      <c r="E2646" s="36"/>
    </row>
    <row r="2647" ht="14.25" customHeight="1">
      <c r="A2647" s="36"/>
      <c r="B2647" s="31"/>
      <c r="C2647" s="36"/>
      <c r="D2647" s="36"/>
      <c r="E2647" s="36"/>
    </row>
    <row r="2648" ht="14.25" customHeight="1">
      <c r="A2648" s="36"/>
      <c r="B2648" s="31"/>
      <c r="C2648" s="36"/>
      <c r="D2648" s="36"/>
      <c r="E2648" s="36"/>
    </row>
    <row r="2649" ht="14.25" customHeight="1">
      <c r="A2649" s="36"/>
      <c r="B2649" s="31"/>
      <c r="C2649" s="36"/>
      <c r="D2649" s="36"/>
      <c r="E2649" s="36"/>
    </row>
    <row r="2650" ht="14.25" customHeight="1">
      <c r="A2650" s="36"/>
      <c r="B2650" s="31"/>
      <c r="C2650" s="36"/>
      <c r="D2650" s="36"/>
      <c r="E2650" s="36"/>
    </row>
    <row r="2651" ht="14.25" customHeight="1">
      <c r="A2651" s="36"/>
      <c r="B2651" s="31"/>
      <c r="C2651" s="36"/>
      <c r="D2651" s="36"/>
      <c r="E2651" s="36"/>
    </row>
    <row r="2652" ht="14.25" customHeight="1">
      <c r="A2652" s="36"/>
      <c r="B2652" s="31"/>
      <c r="C2652" s="36"/>
      <c r="D2652" s="36"/>
      <c r="E2652" s="36"/>
    </row>
    <row r="2653" ht="14.25" customHeight="1">
      <c r="A2653" s="36"/>
      <c r="B2653" s="31"/>
      <c r="C2653" s="36"/>
      <c r="D2653" s="36"/>
      <c r="E2653" s="36"/>
    </row>
    <row r="2654" ht="14.25" customHeight="1">
      <c r="A2654" s="36"/>
      <c r="B2654" s="31"/>
      <c r="C2654" s="36"/>
      <c r="D2654" s="36"/>
      <c r="E2654" s="36"/>
    </row>
    <row r="2655" ht="14.25" customHeight="1">
      <c r="A2655" s="36"/>
      <c r="B2655" s="31"/>
      <c r="C2655" s="36"/>
      <c r="D2655" s="36"/>
      <c r="E2655" s="36"/>
    </row>
    <row r="2656" ht="14.25" customHeight="1">
      <c r="A2656" s="36"/>
      <c r="B2656" s="31"/>
      <c r="C2656" s="36"/>
      <c r="D2656" s="36"/>
      <c r="E2656" s="36"/>
    </row>
    <row r="2657" ht="14.25" customHeight="1">
      <c r="A2657" s="36"/>
      <c r="B2657" s="31"/>
      <c r="C2657" s="36"/>
      <c r="D2657" s="36"/>
      <c r="E2657" s="36"/>
    </row>
    <row r="2658" ht="14.25" customHeight="1">
      <c r="A2658" s="36"/>
      <c r="B2658" s="31"/>
      <c r="C2658" s="36"/>
      <c r="D2658" s="36"/>
      <c r="E2658" s="36"/>
    </row>
    <row r="2659" ht="14.25" customHeight="1">
      <c r="A2659" s="36"/>
      <c r="B2659" s="31"/>
      <c r="C2659" s="36"/>
      <c r="D2659" s="36"/>
      <c r="E2659" s="36"/>
    </row>
    <row r="2660" ht="14.25" customHeight="1">
      <c r="A2660" s="36"/>
      <c r="B2660" s="31"/>
      <c r="C2660" s="36"/>
      <c r="D2660" s="36"/>
      <c r="E2660" s="36"/>
    </row>
    <row r="2661" ht="14.25" customHeight="1">
      <c r="A2661" s="36"/>
      <c r="B2661" s="31"/>
      <c r="C2661" s="36"/>
      <c r="D2661" s="36"/>
      <c r="E2661" s="36"/>
    </row>
    <row r="2662" ht="14.25" customHeight="1">
      <c r="A2662" s="36"/>
      <c r="B2662" s="31"/>
      <c r="C2662" s="36"/>
      <c r="D2662" s="36"/>
      <c r="E2662" s="36"/>
    </row>
    <row r="2663" ht="14.25" customHeight="1">
      <c r="A2663" s="36"/>
      <c r="B2663" s="31"/>
      <c r="C2663" s="36"/>
      <c r="D2663" s="36"/>
      <c r="E2663" s="36"/>
    </row>
    <row r="2664" ht="14.25" customHeight="1">
      <c r="A2664" s="36"/>
      <c r="B2664" s="31"/>
      <c r="C2664" s="36"/>
      <c r="D2664" s="36"/>
      <c r="E2664" s="36"/>
    </row>
    <row r="2665" ht="14.25" customHeight="1">
      <c r="A2665" s="36"/>
      <c r="B2665" s="31"/>
      <c r="C2665" s="36"/>
      <c r="D2665" s="36"/>
      <c r="E2665" s="36"/>
    </row>
    <row r="2666" ht="14.25" customHeight="1">
      <c r="A2666" s="36"/>
      <c r="B2666" s="31"/>
      <c r="C2666" s="36"/>
      <c r="D2666" s="36"/>
      <c r="E2666" s="36"/>
    </row>
    <row r="2667" ht="14.25" customHeight="1">
      <c r="A2667" s="36"/>
      <c r="B2667" s="31"/>
      <c r="C2667" s="36"/>
      <c r="D2667" s="36"/>
      <c r="E2667" s="36"/>
    </row>
    <row r="2668" ht="14.25" customHeight="1">
      <c r="A2668" s="36"/>
      <c r="B2668" s="31"/>
      <c r="C2668" s="36"/>
      <c r="D2668" s="36"/>
      <c r="E2668" s="36"/>
    </row>
    <row r="2669" ht="14.25" customHeight="1">
      <c r="A2669" s="36"/>
      <c r="B2669" s="31"/>
      <c r="C2669" s="36"/>
      <c r="D2669" s="36"/>
      <c r="E2669" s="36"/>
    </row>
    <row r="2670" ht="14.25" customHeight="1">
      <c r="A2670" s="36"/>
      <c r="B2670" s="31"/>
      <c r="C2670" s="36"/>
      <c r="D2670" s="36"/>
      <c r="E2670" s="36"/>
    </row>
    <row r="2671" ht="14.25" customHeight="1">
      <c r="A2671" s="36"/>
      <c r="B2671" s="31"/>
      <c r="C2671" s="36"/>
      <c r="D2671" s="36"/>
      <c r="E2671" s="36"/>
    </row>
    <row r="2672" ht="14.25" customHeight="1">
      <c r="A2672" s="36"/>
      <c r="B2672" s="31"/>
      <c r="C2672" s="36"/>
      <c r="D2672" s="36"/>
      <c r="E2672" s="36"/>
    </row>
    <row r="2673" ht="14.25" customHeight="1">
      <c r="A2673" s="36"/>
      <c r="B2673" s="31"/>
      <c r="C2673" s="36"/>
      <c r="D2673" s="36"/>
      <c r="E2673" s="36"/>
    </row>
    <row r="2674" ht="14.25" customHeight="1">
      <c r="A2674" s="36"/>
      <c r="B2674" s="31"/>
      <c r="C2674" s="36"/>
      <c r="D2674" s="36"/>
      <c r="E2674" s="36"/>
    </row>
    <row r="2675" ht="14.25" customHeight="1">
      <c r="A2675" s="36"/>
      <c r="B2675" s="31"/>
      <c r="C2675" s="36"/>
      <c r="D2675" s="36"/>
      <c r="E2675" s="36"/>
    </row>
    <row r="2676" ht="14.25" customHeight="1">
      <c r="A2676" s="36"/>
      <c r="B2676" s="31"/>
      <c r="C2676" s="36"/>
      <c r="D2676" s="36"/>
      <c r="E2676" s="36"/>
    </row>
    <row r="2677" ht="14.25" customHeight="1">
      <c r="A2677" s="36"/>
      <c r="B2677" s="31"/>
      <c r="C2677" s="36"/>
      <c r="D2677" s="36"/>
      <c r="E2677" s="36"/>
    </row>
    <row r="2678" ht="14.25" customHeight="1">
      <c r="A2678" s="36"/>
      <c r="B2678" s="31"/>
      <c r="C2678" s="36"/>
      <c r="D2678" s="36"/>
      <c r="E2678" s="36"/>
    </row>
    <row r="2679" ht="14.25" customHeight="1">
      <c r="A2679" s="36"/>
      <c r="B2679" s="31"/>
      <c r="C2679" s="36"/>
      <c r="D2679" s="36"/>
      <c r="E2679" s="36"/>
    </row>
    <row r="2680" ht="14.25" customHeight="1">
      <c r="A2680" s="36"/>
      <c r="B2680" s="31"/>
      <c r="C2680" s="36"/>
      <c r="D2680" s="36"/>
      <c r="E2680" s="36"/>
    </row>
    <row r="2681" ht="14.25" customHeight="1">
      <c r="A2681" s="36"/>
      <c r="B2681" s="31"/>
      <c r="C2681" s="36"/>
      <c r="D2681" s="36"/>
      <c r="E2681" s="36"/>
    </row>
    <row r="2682" ht="14.25" customHeight="1">
      <c r="A2682" s="36"/>
      <c r="B2682" s="31"/>
      <c r="C2682" s="36"/>
      <c r="D2682" s="36"/>
      <c r="E2682" s="36"/>
    </row>
    <row r="2683" ht="14.25" customHeight="1">
      <c r="A2683" s="36"/>
      <c r="B2683" s="31"/>
      <c r="C2683" s="36"/>
      <c r="D2683" s="36"/>
      <c r="E2683" s="36"/>
    </row>
    <row r="2684" ht="14.25" customHeight="1">
      <c r="A2684" s="36"/>
      <c r="B2684" s="31"/>
      <c r="C2684" s="36"/>
      <c r="D2684" s="36"/>
      <c r="E2684" s="36"/>
    </row>
    <row r="2685" ht="14.25" customHeight="1">
      <c r="A2685" s="36"/>
      <c r="B2685" s="31"/>
      <c r="C2685" s="36"/>
      <c r="D2685" s="36"/>
      <c r="E2685" s="36"/>
    </row>
    <row r="2686" ht="14.25" customHeight="1">
      <c r="A2686" s="36"/>
      <c r="B2686" s="31"/>
      <c r="C2686" s="36"/>
      <c r="D2686" s="36"/>
      <c r="E2686" s="36"/>
    </row>
    <row r="2687" ht="14.25" customHeight="1">
      <c r="A2687" s="36"/>
      <c r="B2687" s="31"/>
      <c r="C2687" s="36"/>
      <c r="D2687" s="36"/>
      <c r="E2687" s="36"/>
    </row>
    <row r="2688" ht="14.25" customHeight="1">
      <c r="A2688" s="36"/>
      <c r="B2688" s="31"/>
      <c r="C2688" s="36"/>
      <c r="D2688" s="36"/>
      <c r="E2688" s="36"/>
    </row>
    <row r="2689" ht="14.25" customHeight="1">
      <c r="A2689" s="36"/>
      <c r="B2689" s="31"/>
      <c r="C2689" s="36"/>
      <c r="D2689" s="36"/>
      <c r="E2689" s="36"/>
    </row>
    <row r="2690" ht="14.25" customHeight="1">
      <c r="A2690" s="36"/>
      <c r="B2690" s="31"/>
      <c r="C2690" s="36"/>
      <c r="D2690" s="36"/>
      <c r="E2690" s="36"/>
    </row>
    <row r="2691" ht="14.25" customHeight="1">
      <c r="A2691" s="36"/>
      <c r="B2691" s="31"/>
      <c r="C2691" s="36"/>
      <c r="D2691" s="36"/>
      <c r="E2691" s="36"/>
    </row>
    <row r="2692" ht="14.25" customHeight="1">
      <c r="A2692" s="36"/>
      <c r="B2692" s="31"/>
      <c r="C2692" s="36"/>
      <c r="D2692" s="36"/>
      <c r="E2692" s="36"/>
    </row>
    <row r="2693" ht="14.25" customHeight="1">
      <c r="A2693" s="36"/>
      <c r="B2693" s="31"/>
      <c r="C2693" s="36"/>
      <c r="D2693" s="36"/>
      <c r="E2693" s="36"/>
    </row>
    <row r="2694" ht="14.25" customHeight="1">
      <c r="A2694" s="36"/>
      <c r="B2694" s="31"/>
      <c r="C2694" s="36"/>
      <c r="D2694" s="36"/>
      <c r="E2694" s="36"/>
    </row>
    <row r="2695" ht="14.25" customHeight="1">
      <c r="A2695" s="36"/>
      <c r="B2695" s="31"/>
      <c r="C2695" s="36"/>
      <c r="D2695" s="36"/>
      <c r="E2695" s="36"/>
    </row>
    <row r="2696" ht="14.25" customHeight="1">
      <c r="A2696" s="36"/>
      <c r="B2696" s="31"/>
      <c r="C2696" s="36"/>
      <c r="D2696" s="36"/>
      <c r="E2696" s="36"/>
    </row>
    <row r="2697" ht="14.25" customHeight="1">
      <c r="A2697" s="36"/>
      <c r="B2697" s="31"/>
      <c r="C2697" s="36"/>
      <c r="D2697" s="36"/>
      <c r="E2697" s="36"/>
    </row>
    <row r="2698" ht="14.25" customHeight="1">
      <c r="A2698" s="36"/>
      <c r="B2698" s="31"/>
      <c r="C2698" s="36"/>
      <c r="D2698" s="36"/>
      <c r="E2698" s="36"/>
    </row>
    <row r="2699" ht="14.25" customHeight="1">
      <c r="A2699" s="36"/>
      <c r="B2699" s="31"/>
      <c r="C2699" s="36"/>
      <c r="D2699" s="36"/>
      <c r="E2699" s="36"/>
    </row>
    <row r="2700" ht="14.25" customHeight="1">
      <c r="A2700" s="36"/>
      <c r="B2700" s="31"/>
      <c r="C2700" s="36"/>
      <c r="D2700" s="36"/>
      <c r="E2700" s="36"/>
    </row>
    <row r="2701" ht="14.25" customHeight="1">
      <c r="A2701" s="36"/>
      <c r="B2701" s="31"/>
      <c r="C2701" s="36"/>
      <c r="D2701" s="36"/>
      <c r="E2701" s="36"/>
    </row>
    <row r="2702" ht="14.25" customHeight="1">
      <c r="A2702" s="36"/>
      <c r="B2702" s="31"/>
      <c r="C2702" s="36"/>
      <c r="D2702" s="36"/>
      <c r="E2702" s="36"/>
    </row>
    <row r="2703" ht="14.25" customHeight="1">
      <c r="A2703" s="36"/>
      <c r="B2703" s="31"/>
      <c r="C2703" s="36"/>
      <c r="D2703" s="36"/>
      <c r="E2703" s="36"/>
    </row>
    <row r="2704" ht="14.25" customHeight="1">
      <c r="A2704" s="36"/>
      <c r="B2704" s="31"/>
      <c r="C2704" s="36"/>
      <c r="D2704" s="36"/>
      <c r="E2704" s="36"/>
    </row>
    <row r="2705" ht="14.25" customHeight="1">
      <c r="A2705" s="36"/>
      <c r="B2705" s="31"/>
      <c r="C2705" s="36"/>
      <c r="D2705" s="36"/>
      <c r="E2705" s="36"/>
    </row>
    <row r="2706" ht="14.25" customHeight="1">
      <c r="A2706" s="36"/>
      <c r="B2706" s="31"/>
      <c r="C2706" s="36"/>
      <c r="D2706" s="36"/>
      <c r="E2706" s="36"/>
    </row>
    <row r="2707" ht="14.25" customHeight="1">
      <c r="A2707" s="36"/>
      <c r="B2707" s="31"/>
      <c r="C2707" s="36"/>
      <c r="D2707" s="36"/>
      <c r="E2707" s="36"/>
    </row>
    <row r="2708" ht="14.25" customHeight="1">
      <c r="A2708" s="36"/>
      <c r="B2708" s="31"/>
      <c r="C2708" s="36"/>
      <c r="D2708" s="36"/>
      <c r="E2708" s="36"/>
    </row>
    <row r="2709" ht="14.25" customHeight="1">
      <c r="A2709" s="36"/>
      <c r="B2709" s="31"/>
      <c r="C2709" s="36"/>
      <c r="D2709" s="36"/>
      <c r="E2709" s="36"/>
    </row>
    <row r="2710" ht="14.25" customHeight="1">
      <c r="A2710" s="36"/>
      <c r="B2710" s="31"/>
      <c r="C2710" s="36"/>
      <c r="D2710" s="36"/>
      <c r="E2710" s="36"/>
    </row>
    <row r="2711" ht="14.25" customHeight="1">
      <c r="A2711" s="36"/>
      <c r="B2711" s="31"/>
      <c r="C2711" s="36"/>
      <c r="D2711" s="36"/>
      <c r="E2711" s="36"/>
    </row>
    <row r="2712" ht="14.25" customHeight="1">
      <c r="A2712" s="36"/>
      <c r="B2712" s="31"/>
      <c r="C2712" s="36"/>
      <c r="D2712" s="36"/>
      <c r="E2712" s="36"/>
    </row>
    <row r="2713" ht="14.25" customHeight="1">
      <c r="A2713" s="36"/>
      <c r="B2713" s="31"/>
      <c r="C2713" s="36"/>
      <c r="D2713" s="36"/>
      <c r="E2713" s="36"/>
    </row>
    <row r="2714" ht="14.25" customHeight="1">
      <c r="A2714" s="36"/>
      <c r="B2714" s="31"/>
      <c r="C2714" s="36"/>
      <c r="D2714" s="36"/>
      <c r="E2714" s="36"/>
    </row>
    <row r="2715" ht="14.25" customHeight="1">
      <c r="A2715" s="36"/>
      <c r="B2715" s="31"/>
      <c r="C2715" s="36"/>
      <c r="D2715" s="36"/>
      <c r="E2715" s="36"/>
    </row>
    <row r="2716" ht="14.25" customHeight="1">
      <c r="A2716" s="36"/>
      <c r="B2716" s="31"/>
      <c r="C2716" s="36"/>
      <c r="D2716" s="36"/>
      <c r="E2716" s="36"/>
    </row>
    <row r="2717" ht="14.25" customHeight="1">
      <c r="A2717" s="36"/>
      <c r="B2717" s="31"/>
      <c r="C2717" s="36"/>
      <c r="D2717" s="36"/>
      <c r="E2717" s="36"/>
    </row>
    <row r="2718" ht="14.25" customHeight="1">
      <c r="A2718" s="36"/>
      <c r="B2718" s="31"/>
      <c r="C2718" s="36"/>
      <c r="D2718" s="36"/>
      <c r="E2718" s="36"/>
    </row>
    <row r="2719" ht="14.25" customHeight="1">
      <c r="A2719" s="36"/>
      <c r="B2719" s="31"/>
      <c r="C2719" s="36"/>
      <c r="D2719" s="36"/>
      <c r="E2719" s="36"/>
    </row>
    <row r="2720" ht="14.25" customHeight="1">
      <c r="A2720" s="36"/>
      <c r="B2720" s="31"/>
      <c r="C2720" s="36"/>
      <c r="D2720" s="36"/>
      <c r="E2720" s="36"/>
    </row>
    <row r="2721" ht="14.25" customHeight="1">
      <c r="A2721" s="36"/>
      <c r="B2721" s="31"/>
      <c r="C2721" s="36"/>
      <c r="D2721" s="36"/>
      <c r="E2721" s="36"/>
    </row>
    <row r="2722" ht="14.25" customHeight="1">
      <c r="A2722" s="36"/>
      <c r="B2722" s="31"/>
      <c r="C2722" s="36"/>
      <c r="D2722" s="36"/>
      <c r="E2722" s="36"/>
    </row>
    <row r="2723" ht="14.25" customHeight="1">
      <c r="A2723" s="36"/>
      <c r="B2723" s="31"/>
      <c r="C2723" s="36"/>
      <c r="D2723" s="36"/>
      <c r="E2723" s="36"/>
    </row>
    <row r="2724" ht="14.25" customHeight="1">
      <c r="A2724" s="36"/>
      <c r="B2724" s="31"/>
      <c r="C2724" s="36"/>
      <c r="D2724" s="36"/>
      <c r="E2724" s="36"/>
    </row>
    <row r="2725" ht="14.25" customHeight="1">
      <c r="A2725" s="36"/>
      <c r="B2725" s="31"/>
      <c r="C2725" s="36"/>
      <c r="D2725" s="36"/>
      <c r="E2725" s="36"/>
    </row>
    <row r="2726" ht="14.25" customHeight="1">
      <c r="A2726" s="36"/>
      <c r="B2726" s="31"/>
      <c r="C2726" s="36"/>
      <c r="D2726" s="36"/>
      <c r="E2726" s="36"/>
    </row>
    <row r="2727" ht="14.25" customHeight="1">
      <c r="A2727" s="36"/>
      <c r="B2727" s="31"/>
      <c r="C2727" s="36"/>
      <c r="D2727" s="36"/>
      <c r="E2727" s="36"/>
    </row>
    <row r="2728" ht="14.25" customHeight="1">
      <c r="A2728" s="36"/>
      <c r="B2728" s="31"/>
      <c r="C2728" s="36"/>
      <c r="D2728" s="36"/>
      <c r="E2728" s="36"/>
    </row>
    <row r="2729" ht="14.25" customHeight="1">
      <c r="A2729" s="36"/>
      <c r="B2729" s="31"/>
      <c r="C2729" s="36"/>
      <c r="D2729" s="36"/>
      <c r="E2729" s="36"/>
    </row>
    <row r="2730" ht="14.25" customHeight="1">
      <c r="A2730" s="36"/>
      <c r="B2730" s="31"/>
      <c r="C2730" s="36"/>
      <c r="D2730" s="36"/>
      <c r="E2730" s="36"/>
    </row>
    <row r="2731" ht="14.25" customHeight="1">
      <c r="A2731" s="36"/>
      <c r="B2731" s="31"/>
      <c r="C2731" s="36"/>
      <c r="D2731" s="36"/>
      <c r="E2731" s="36"/>
    </row>
    <row r="2732" ht="14.25" customHeight="1">
      <c r="A2732" s="36"/>
      <c r="B2732" s="31"/>
      <c r="C2732" s="36"/>
      <c r="D2732" s="36"/>
      <c r="E2732" s="36"/>
    </row>
    <row r="2733" ht="14.25" customHeight="1">
      <c r="A2733" s="36"/>
      <c r="B2733" s="31"/>
      <c r="C2733" s="36"/>
      <c r="D2733" s="36"/>
      <c r="E2733" s="36"/>
    </row>
    <row r="2734" ht="14.25" customHeight="1">
      <c r="A2734" s="36"/>
      <c r="B2734" s="31"/>
      <c r="C2734" s="36"/>
      <c r="D2734" s="36"/>
      <c r="E2734" s="36"/>
    </row>
    <row r="2735" ht="14.25" customHeight="1">
      <c r="A2735" s="36"/>
      <c r="B2735" s="31"/>
      <c r="C2735" s="36"/>
      <c r="D2735" s="36"/>
      <c r="E2735" s="36"/>
    </row>
    <row r="2736" ht="14.25" customHeight="1">
      <c r="A2736" s="36"/>
      <c r="B2736" s="31"/>
      <c r="C2736" s="36"/>
      <c r="D2736" s="36"/>
      <c r="E2736" s="36"/>
    </row>
    <row r="2737" ht="14.25" customHeight="1">
      <c r="A2737" s="36"/>
      <c r="B2737" s="31"/>
      <c r="C2737" s="36"/>
      <c r="D2737" s="36"/>
      <c r="E2737" s="36"/>
    </row>
    <row r="2738" ht="14.25" customHeight="1">
      <c r="A2738" s="36"/>
      <c r="B2738" s="31"/>
      <c r="C2738" s="36"/>
      <c r="D2738" s="36"/>
      <c r="E2738" s="36"/>
    </row>
    <row r="2739" ht="14.25" customHeight="1">
      <c r="A2739" s="36"/>
      <c r="B2739" s="31"/>
      <c r="C2739" s="36"/>
      <c r="D2739" s="36"/>
      <c r="E2739" s="36"/>
    </row>
    <row r="2740" ht="14.25" customHeight="1">
      <c r="A2740" s="36"/>
      <c r="B2740" s="31"/>
      <c r="C2740" s="36"/>
      <c r="D2740" s="36"/>
      <c r="E2740" s="36"/>
    </row>
    <row r="2741" ht="14.25" customHeight="1">
      <c r="A2741" s="36"/>
      <c r="B2741" s="31"/>
      <c r="C2741" s="36"/>
      <c r="D2741" s="36"/>
      <c r="E2741" s="36"/>
    </row>
    <row r="2742" ht="14.25" customHeight="1">
      <c r="A2742" s="36"/>
      <c r="B2742" s="31"/>
      <c r="C2742" s="36"/>
      <c r="D2742" s="36"/>
      <c r="E2742" s="36"/>
    </row>
    <row r="2743" ht="14.25" customHeight="1">
      <c r="A2743" s="36"/>
      <c r="B2743" s="31"/>
      <c r="C2743" s="36"/>
      <c r="D2743" s="36"/>
      <c r="E2743" s="36"/>
    </row>
    <row r="2744" ht="14.25" customHeight="1">
      <c r="A2744" s="36"/>
      <c r="B2744" s="31"/>
      <c r="C2744" s="36"/>
      <c r="D2744" s="36"/>
      <c r="E2744" s="36"/>
    </row>
    <row r="2745" ht="14.25" customHeight="1">
      <c r="A2745" s="36"/>
      <c r="B2745" s="31"/>
      <c r="C2745" s="36"/>
      <c r="D2745" s="36"/>
      <c r="E2745" s="36"/>
    </row>
    <row r="2746" ht="14.25" customHeight="1">
      <c r="A2746" s="36"/>
      <c r="B2746" s="31"/>
      <c r="C2746" s="36"/>
      <c r="D2746" s="36"/>
      <c r="E2746" s="36"/>
    </row>
    <row r="2747" ht="14.25" customHeight="1">
      <c r="A2747" s="36"/>
      <c r="B2747" s="31"/>
      <c r="C2747" s="36"/>
      <c r="D2747" s="36"/>
      <c r="E2747" s="36"/>
    </row>
    <row r="2748" ht="14.25" customHeight="1">
      <c r="A2748" s="36"/>
      <c r="B2748" s="31"/>
      <c r="C2748" s="36"/>
      <c r="D2748" s="36"/>
      <c r="E2748" s="36"/>
    </row>
    <row r="2749" ht="14.25" customHeight="1">
      <c r="A2749" s="36"/>
      <c r="B2749" s="31"/>
      <c r="C2749" s="36"/>
      <c r="D2749" s="36"/>
      <c r="E2749" s="36"/>
    </row>
    <row r="2750" ht="14.25" customHeight="1">
      <c r="A2750" s="36"/>
      <c r="B2750" s="31"/>
      <c r="C2750" s="36"/>
      <c r="D2750" s="36"/>
      <c r="E2750" s="36"/>
    </row>
    <row r="2751" ht="14.25" customHeight="1">
      <c r="A2751" s="36"/>
      <c r="B2751" s="31"/>
      <c r="C2751" s="36"/>
      <c r="D2751" s="36"/>
      <c r="E2751" s="36"/>
    </row>
    <row r="2752" ht="14.25" customHeight="1">
      <c r="A2752" s="36"/>
      <c r="B2752" s="31"/>
      <c r="C2752" s="36"/>
      <c r="D2752" s="36"/>
      <c r="E2752" s="36"/>
    </row>
    <row r="2753" ht="14.25" customHeight="1">
      <c r="A2753" s="36"/>
      <c r="B2753" s="31"/>
      <c r="C2753" s="36"/>
      <c r="D2753" s="36"/>
      <c r="E2753" s="36"/>
    </row>
    <row r="2754" ht="14.25" customHeight="1">
      <c r="A2754" s="36"/>
      <c r="B2754" s="31"/>
      <c r="C2754" s="36"/>
      <c r="D2754" s="36"/>
      <c r="E2754" s="36"/>
    </row>
    <row r="2755" ht="14.25" customHeight="1">
      <c r="A2755" s="36"/>
      <c r="B2755" s="31"/>
      <c r="C2755" s="36"/>
      <c r="D2755" s="36"/>
      <c r="E2755" s="36"/>
    </row>
    <row r="2756" ht="14.25" customHeight="1">
      <c r="A2756" s="36"/>
      <c r="B2756" s="31"/>
      <c r="C2756" s="36"/>
      <c r="D2756" s="36"/>
      <c r="E2756" s="36"/>
    </row>
    <row r="2757" ht="14.25" customHeight="1">
      <c r="A2757" s="36"/>
      <c r="B2757" s="31"/>
      <c r="C2757" s="36"/>
      <c r="D2757" s="36"/>
      <c r="E2757" s="36"/>
    </row>
    <row r="2758" ht="14.25" customHeight="1">
      <c r="A2758" s="36"/>
      <c r="B2758" s="31"/>
      <c r="C2758" s="36"/>
      <c r="D2758" s="36"/>
      <c r="E2758" s="36"/>
    </row>
    <row r="2759" ht="14.25" customHeight="1">
      <c r="A2759" s="36"/>
      <c r="B2759" s="31"/>
      <c r="C2759" s="36"/>
      <c r="D2759" s="36"/>
      <c r="E2759" s="36"/>
    </row>
    <row r="2760" ht="14.25" customHeight="1">
      <c r="A2760" s="36"/>
      <c r="B2760" s="31"/>
      <c r="C2760" s="36"/>
      <c r="D2760" s="36"/>
      <c r="E2760" s="36"/>
    </row>
    <row r="2761" ht="14.25" customHeight="1">
      <c r="A2761" s="36"/>
      <c r="B2761" s="31"/>
      <c r="C2761" s="36"/>
      <c r="D2761" s="36"/>
      <c r="E2761" s="36"/>
    </row>
    <row r="2762" ht="14.25" customHeight="1">
      <c r="A2762" s="36"/>
      <c r="B2762" s="31"/>
      <c r="C2762" s="36"/>
      <c r="D2762" s="36"/>
      <c r="E2762" s="36"/>
    </row>
    <row r="2763" ht="14.25" customHeight="1">
      <c r="A2763" s="36"/>
      <c r="B2763" s="31"/>
      <c r="C2763" s="36"/>
      <c r="D2763" s="36"/>
      <c r="E2763" s="36"/>
    </row>
    <row r="2764" ht="14.25" customHeight="1">
      <c r="A2764" s="36"/>
      <c r="B2764" s="31"/>
      <c r="C2764" s="36"/>
      <c r="D2764" s="36"/>
      <c r="E2764" s="36"/>
    </row>
    <row r="2765" ht="14.25" customHeight="1">
      <c r="A2765" s="36"/>
      <c r="B2765" s="31"/>
      <c r="C2765" s="36"/>
      <c r="D2765" s="36"/>
      <c r="E2765" s="36"/>
    </row>
    <row r="2766" ht="14.25" customHeight="1">
      <c r="A2766" s="36"/>
      <c r="B2766" s="31"/>
      <c r="C2766" s="36"/>
      <c r="D2766" s="36"/>
      <c r="E2766" s="36"/>
    </row>
    <row r="2767" ht="14.25" customHeight="1">
      <c r="A2767" s="36"/>
      <c r="B2767" s="31"/>
      <c r="C2767" s="36"/>
      <c r="D2767" s="36"/>
      <c r="E2767" s="36"/>
    </row>
    <row r="2768" ht="14.25" customHeight="1">
      <c r="A2768" s="36"/>
      <c r="B2768" s="31"/>
      <c r="C2768" s="36"/>
      <c r="D2768" s="36"/>
      <c r="E2768" s="36"/>
    </row>
    <row r="2769" ht="14.25" customHeight="1">
      <c r="A2769" s="36"/>
      <c r="B2769" s="31"/>
      <c r="C2769" s="36"/>
      <c r="D2769" s="36"/>
      <c r="E2769" s="36"/>
    </row>
    <row r="2770" ht="14.25" customHeight="1">
      <c r="A2770" s="36"/>
      <c r="B2770" s="31"/>
      <c r="C2770" s="36"/>
      <c r="D2770" s="36"/>
      <c r="E2770" s="36"/>
    </row>
    <row r="2771" ht="14.25" customHeight="1">
      <c r="A2771" s="36"/>
      <c r="B2771" s="31"/>
      <c r="C2771" s="36"/>
      <c r="D2771" s="36"/>
      <c r="E2771" s="36"/>
    </row>
    <row r="2772" ht="14.25" customHeight="1">
      <c r="A2772" s="36"/>
      <c r="B2772" s="31"/>
      <c r="C2772" s="36"/>
      <c r="D2772" s="36"/>
      <c r="E2772" s="36"/>
    </row>
    <row r="2773" ht="14.25" customHeight="1">
      <c r="A2773" s="36"/>
      <c r="B2773" s="31"/>
      <c r="C2773" s="36"/>
      <c r="D2773" s="36"/>
      <c r="E2773" s="36"/>
    </row>
    <row r="2774" ht="14.25" customHeight="1">
      <c r="A2774" s="36"/>
      <c r="B2774" s="31"/>
      <c r="C2774" s="36"/>
      <c r="D2774" s="36"/>
      <c r="E2774" s="36"/>
    </row>
    <row r="2775" ht="14.25" customHeight="1">
      <c r="A2775" s="36"/>
      <c r="B2775" s="31"/>
      <c r="C2775" s="36"/>
      <c r="D2775" s="36"/>
      <c r="E2775" s="36"/>
    </row>
    <row r="2776" ht="14.25" customHeight="1">
      <c r="A2776" s="36"/>
      <c r="B2776" s="31"/>
      <c r="C2776" s="36"/>
      <c r="D2776" s="36"/>
      <c r="E2776" s="36"/>
    </row>
    <row r="2777" ht="14.25" customHeight="1">
      <c r="A2777" s="36"/>
      <c r="B2777" s="31"/>
      <c r="C2777" s="36"/>
      <c r="D2777" s="36"/>
      <c r="E2777" s="36"/>
    </row>
    <row r="2778" ht="14.25" customHeight="1">
      <c r="A2778" s="36"/>
      <c r="B2778" s="31"/>
      <c r="C2778" s="36"/>
      <c r="D2778" s="36"/>
      <c r="E2778" s="36"/>
    </row>
    <row r="2779" ht="14.25" customHeight="1">
      <c r="A2779" s="36"/>
      <c r="B2779" s="31"/>
      <c r="C2779" s="36"/>
      <c r="D2779" s="36"/>
      <c r="E2779" s="36"/>
    </row>
    <row r="2780" ht="14.25" customHeight="1">
      <c r="A2780" s="36"/>
      <c r="B2780" s="31"/>
      <c r="C2780" s="36"/>
      <c r="D2780" s="36"/>
      <c r="E2780" s="36"/>
    </row>
    <row r="2781" ht="14.25" customHeight="1">
      <c r="A2781" s="36"/>
      <c r="B2781" s="31"/>
      <c r="C2781" s="36"/>
      <c r="D2781" s="36"/>
      <c r="E2781" s="36"/>
    </row>
    <row r="2782" ht="14.25" customHeight="1">
      <c r="A2782" s="36"/>
      <c r="B2782" s="31"/>
      <c r="C2782" s="36"/>
      <c r="D2782" s="36"/>
      <c r="E2782" s="36"/>
    </row>
    <row r="2783" ht="14.25" customHeight="1">
      <c r="A2783" s="36"/>
      <c r="B2783" s="31"/>
      <c r="C2783" s="36"/>
      <c r="D2783" s="36"/>
      <c r="E2783" s="36"/>
    </row>
    <row r="2784" ht="14.25" customHeight="1">
      <c r="A2784" s="36"/>
      <c r="B2784" s="31"/>
      <c r="C2784" s="36"/>
      <c r="D2784" s="36"/>
      <c r="E2784" s="36"/>
    </row>
    <row r="2785" ht="14.25" customHeight="1">
      <c r="A2785" s="36"/>
      <c r="B2785" s="31"/>
      <c r="C2785" s="36"/>
      <c r="D2785" s="36"/>
      <c r="E2785" s="36"/>
    </row>
    <row r="2786" ht="14.25" customHeight="1">
      <c r="A2786" s="36"/>
      <c r="B2786" s="31"/>
      <c r="C2786" s="36"/>
      <c r="D2786" s="36"/>
      <c r="E2786" s="36"/>
    </row>
    <row r="2787" ht="14.25" customHeight="1">
      <c r="A2787" s="36"/>
      <c r="B2787" s="31"/>
      <c r="C2787" s="36"/>
      <c r="D2787" s="36"/>
      <c r="E2787" s="36"/>
    </row>
    <row r="2788" ht="14.25" customHeight="1">
      <c r="A2788" s="36"/>
      <c r="B2788" s="31"/>
      <c r="C2788" s="36"/>
      <c r="D2788" s="36"/>
      <c r="E2788" s="36"/>
    </row>
    <row r="2789" ht="14.25" customHeight="1">
      <c r="A2789" s="36"/>
      <c r="B2789" s="31"/>
      <c r="C2789" s="36"/>
      <c r="D2789" s="36"/>
      <c r="E2789" s="36"/>
    </row>
    <row r="2790" ht="14.25" customHeight="1">
      <c r="A2790" s="36"/>
      <c r="B2790" s="31"/>
      <c r="C2790" s="36"/>
      <c r="D2790" s="36"/>
      <c r="E2790" s="36"/>
    </row>
    <row r="2791" ht="14.25" customHeight="1">
      <c r="A2791" s="36"/>
      <c r="B2791" s="31"/>
      <c r="C2791" s="36"/>
      <c r="D2791" s="36"/>
      <c r="E2791" s="36"/>
    </row>
    <row r="2792" ht="14.25" customHeight="1">
      <c r="A2792" s="36"/>
      <c r="B2792" s="31"/>
      <c r="C2792" s="36"/>
      <c r="D2792" s="36"/>
      <c r="E2792" s="36"/>
    </row>
    <row r="2793" ht="14.25" customHeight="1">
      <c r="A2793" s="36"/>
      <c r="B2793" s="31"/>
      <c r="C2793" s="36"/>
      <c r="D2793" s="36"/>
      <c r="E2793" s="36"/>
    </row>
    <row r="2794" ht="14.25" customHeight="1">
      <c r="A2794" s="36"/>
      <c r="B2794" s="31"/>
      <c r="C2794" s="36"/>
      <c r="D2794" s="36"/>
      <c r="E2794" s="36"/>
    </row>
    <row r="2795" ht="14.25" customHeight="1">
      <c r="A2795" s="36"/>
      <c r="B2795" s="31"/>
      <c r="C2795" s="36"/>
      <c r="D2795" s="36"/>
      <c r="E2795" s="36"/>
    </row>
    <row r="2796" ht="14.25" customHeight="1">
      <c r="A2796" s="36"/>
      <c r="B2796" s="31"/>
      <c r="C2796" s="36"/>
      <c r="D2796" s="36"/>
      <c r="E2796" s="36"/>
    </row>
    <row r="2797" ht="14.25" customHeight="1">
      <c r="A2797" s="36"/>
      <c r="B2797" s="31"/>
      <c r="C2797" s="36"/>
      <c r="D2797" s="36"/>
      <c r="E2797" s="36"/>
    </row>
    <row r="2798" ht="14.25" customHeight="1">
      <c r="A2798" s="36"/>
      <c r="B2798" s="31"/>
      <c r="C2798" s="36"/>
      <c r="D2798" s="36"/>
      <c r="E2798" s="36"/>
    </row>
    <row r="2799" ht="14.25" customHeight="1">
      <c r="A2799" s="36"/>
      <c r="B2799" s="31"/>
      <c r="C2799" s="36"/>
      <c r="D2799" s="36"/>
      <c r="E2799" s="36"/>
    </row>
    <row r="2800" ht="14.25" customHeight="1">
      <c r="A2800" s="36"/>
      <c r="B2800" s="31"/>
      <c r="C2800" s="36"/>
      <c r="D2800" s="36"/>
      <c r="E2800" s="36"/>
    </row>
    <row r="2801" ht="14.25" customHeight="1">
      <c r="A2801" s="36"/>
      <c r="B2801" s="31"/>
      <c r="C2801" s="36"/>
      <c r="D2801" s="36"/>
      <c r="E2801" s="36"/>
    </row>
    <row r="2802" ht="14.25" customHeight="1">
      <c r="A2802" s="36"/>
      <c r="B2802" s="31"/>
      <c r="C2802" s="36"/>
      <c r="D2802" s="36"/>
      <c r="E2802" s="36"/>
    </row>
    <row r="2803" ht="14.25" customHeight="1">
      <c r="A2803" s="36"/>
      <c r="B2803" s="31"/>
      <c r="C2803" s="36"/>
      <c r="D2803" s="36"/>
      <c r="E2803" s="36"/>
    </row>
    <row r="2804" ht="14.25" customHeight="1">
      <c r="A2804" s="36"/>
      <c r="B2804" s="31"/>
      <c r="C2804" s="36"/>
      <c r="D2804" s="36"/>
      <c r="E2804" s="36"/>
    </row>
    <row r="2805" ht="14.25" customHeight="1">
      <c r="A2805" s="36"/>
      <c r="B2805" s="31"/>
      <c r="C2805" s="36"/>
      <c r="D2805" s="36"/>
      <c r="E2805" s="36"/>
    </row>
    <row r="2806" ht="14.25" customHeight="1">
      <c r="A2806" s="36"/>
      <c r="B2806" s="31"/>
      <c r="C2806" s="36"/>
      <c r="D2806" s="36"/>
      <c r="E2806" s="36"/>
    </row>
    <row r="2807" ht="14.25" customHeight="1">
      <c r="A2807" s="36"/>
      <c r="B2807" s="31"/>
      <c r="C2807" s="36"/>
      <c r="D2807" s="36"/>
      <c r="E2807" s="36"/>
    </row>
    <row r="2808" ht="14.25" customHeight="1">
      <c r="A2808" s="36"/>
      <c r="B2808" s="31"/>
      <c r="C2808" s="36"/>
      <c r="D2808" s="36"/>
      <c r="E2808" s="36"/>
    </row>
    <row r="2809" ht="14.25" customHeight="1">
      <c r="A2809" s="36"/>
      <c r="B2809" s="31"/>
      <c r="C2809" s="36"/>
      <c r="D2809" s="36"/>
      <c r="E2809" s="36"/>
    </row>
    <row r="2810" ht="14.25" customHeight="1">
      <c r="A2810" s="36"/>
      <c r="B2810" s="31"/>
      <c r="C2810" s="36"/>
      <c r="D2810" s="36"/>
      <c r="E2810" s="36"/>
    </row>
    <row r="2811" ht="14.25" customHeight="1">
      <c r="A2811" s="36"/>
      <c r="B2811" s="31"/>
      <c r="C2811" s="36"/>
      <c r="D2811" s="36"/>
      <c r="E2811" s="36"/>
    </row>
    <row r="2812" ht="14.25" customHeight="1">
      <c r="A2812" s="36"/>
      <c r="B2812" s="31"/>
      <c r="C2812" s="36"/>
      <c r="D2812" s="36"/>
      <c r="E2812" s="36"/>
    </row>
    <row r="2813" ht="14.25" customHeight="1">
      <c r="A2813" s="36"/>
      <c r="B2813" s="31"/>
      <c r="C2813" s="36"/>
      <c r="D2813" s="36"/>
      <c r="E2813" s="36"/>
    </row>
    <row r="2814" ht="14.25" customHeight="1">
      <c r="A2814" s="36"/>
      <c r="B2814" s="31"/>
      <c r="C2814" s="36"/>
      <c r="D2814" s="36"/>
      <c r="E2814" s="36"/>
    </row>
    <row r="2815" ht="14.25" customHeight="1">
      <c r="A2815" s="36"/>
      <c r="B2815" s="31"/>
      <c r="C2815" s="36"/>
      <c r="D2815" s="36"/>
      <c r="E2815" s="36"/>
    </row>
    <row r="2816" ht="14.25" customHeight="1">
      <c r="A2816" s="36"/>
      <c r="B2816" s="31"/>
      <c r="C2816" s="36"/>
      <c r="D2816" s="36"/>
      <c r="E2816" s="36"/>
    </row>
    <row r="2817" ht="14.25" customHeight="1">
      <c r="A2817" s="36"/>
      <c r="B2817" s="31"/>
      <c r="C2817" s="36"/>
      <c r="D2817" s="36"/>
      <c r="E2817" s="36"/>
    </row>
    <row r="2818" ht="14.25" customHeight="1">
      <c r="A2818" s="36"/>
      <c r="B2818" s="31"/>
      <c r="C2818" s="36"/>
      <c r="D2818" s="36"/>
      <c r="E2818" s="36"/>
    </row>
    <row r="2819" ht="14.25" customHeight="1">
      <c r="A2819" s="36"/>
      <c r="B2819" s="31"/>
      <c r="C2819" s="36"/>
      <c r="D2819" s="36"/>
      <c r="E2819" s="36"/>
    </row>
    <row r="2820" ht="14.25" customHeight="1">
      <c r="A2820" s="36"/>
      <c r="B2820" s="31"/>
      <c r="C2820" s="36"/>
      <c r="D2820" s="36"/>
      <c r="E2820" s="36"/>
    </row>
    <row r="2821" ht="14.25" customHeight="1">
      <c r="A2821" s="36"/>
      <c r="B2821" s="31"/>
      <c r="C2821" s="36"/>
      <c r="D2821" s="36"/>
      <c r="E2821" s="36"/>
    </row>
    <row r="2822" ht="14.25" customHeight="1">
      <c r="A2822" s="36"/>
      <c r="B2822" s="31"/>
      <c r="C2822" s="36"/>
      <c r="D2822" s="36"/>
      <c r="E2822" s="36"/>
    </row>
    <row r="2823" ht="14.25" customHeight="1">
      <c r="A2823" s="36"/>
      <c r="B2823" s="31"/>
      <c r="C2823" s="36"/>
      <c r="D2823" s="36"/>
      <c r="E2823" s="36"/>
    </row>
    <row r="2824" ht="14.25" customHeight="1">
      <c r="A2824" s="36"/>
      <c r="B2824" s="31"/>
      <c r="C2824" s="36"/>
      <c r="D2824" s="36"/>
      <c r="E2824" s="36"/>
    </row>
    <row r="2825" ht="14.25" customHeight="1">
      <c r="A2825" s="36"/>
      <c r="B2825" s="31"/>
      <c r="C2825" s="36"/>
      <c r="D2825" s="36"/>
      <c r="E2825" s="36"/>
    </row>
    <row r="2826" ht="14.25" customHeight="1">
      <c r="A2826" s="36"/>
      <c r="B2826" s="31"/>
      <c r="C2826" s="36"/>
      <c r="D2826" s="36"/>
      <c r="E2826" s="36"/>
    </row>
    <row r="2827" ht="14.25" customHeight="1">
      <c r="A2827" s="36"/>
      <c r="B2827" s="31"/>
      <c r="C2827" s="36"/>
      <c r="D2827" s="36"/>
      <c r="E2827" s="36"/>
    </row>
    <row r="2828" ht="14.25" customHeight="1">
      <c r="A2828" s="36"/>
      <c r="B2828" s="31"/>
      <c r="C2828" s="36"/>
      <c r="D2828" s="36"/>
      <c r="E2828" s="36"/>
    </row>
    <row r="2829" ht="14.25" customHeight="1">
      <c r="A2829" s="36"/>
      <c r="B2829" s="31"/>
      <c r="C2829" s="36"/>
      <c r="D2829" s="36"/>
      <c r="E2829" s="36"/>
    </row>
    <row r="2830" ht="14.25" customHeight="1">
      <c r="A2830" s="36"/>
      <c r="B2830" s="31"/>
      <c r="C2830" s="36"/>
      <c r="D2830" s="36"/>
      <c r="E2830" s="36"/>
    </row>
    <row r="2831" ht="14.25" customHeight="1">
      <c r="A2831" s="36"/>
      <c r="B2831" s="31"/>
      <c r="C2831" s="36"/>
      <c r="D2831" s="36"/>
      <c r="E2831" s="36"/>
    </row>
    <row r="2832" ht="14.25" customHeight="1">
      <c r="A2832" s="36"/>
      <c r="B2832" s="31"/>
      <c r="C2832" s="36"/>
      <c r="D2832" s="36"/>
      <c r="E2832" s="36"/>
    </row>
    <row r="2833" ht="14.25" customHeight="1">
      <c r="A2833" s="36"/>
      <c r="B2833" s="31"/>
      <c r="C2833" s="36"/>
      <c r="D2833" s="36"/>
      <c r="E2833" s="36"/>
    </row>
    <row r="2834" ht="14.25" customHeight="1">
      <c r="A2834" s="36"/>
      <c r="B2834" s="31"/>
      <c r="C2834" s="36"/>
      <c r="D2834" s="36"/>
      <c r="E2834" s="36"/>
    </row>
    <row r="2835" ht="14.25" customHeight="1">
      <c r="A2835" s="36"/>
      <c r="B2835" s="31"/>
      <c r="C2835" s="36"/>
      <c r="D2835" s="36"/>
      <c r="E2835" s="36"/>
    </row>
    <row r="2836" ht="14.25" customHeight="1">
      <c r="A2836" s="36"/>
      <c r="B2836" s="31"/>
      <c r="C2836" s="36"/>
      <c r="D2836" s="36"/>
      <c r="E2836" s="36"/>
    </row>
    <row r="2837" ht="14.25" customHeight="1">
      <c r="A2837" s="36"/>
      <c r="B2837" s="31"/>
      <c r="C2837" s="36"/>
      <c r="D2837" s="36"/>
      <c r="E2837" s="36"/>
    </row>
    <row r="2838" ht="14.25" customHeight="1">
      <c r="A2838" s="36"/>
      <c r="B2838" s="31"/>
      <c r="C2838" s="36"/>
      <c r="D2838" s="36"/>
      <c r="E2838" s="36"/>
    </row>
    <row r="2839" ht="14.25" customHeight="1">
      <c r="A2839" s="36"/>
      <c r="B2839" s="31"/>
      <c r="C2839" s="36"/>
      <c r="D2839" s="36"/>
      <c r="E2839" s="36"/>
    </row>
    <row r="2840" ht="14.25" customHeight="1">
      <c r="A2840" s="36"/>
      <c r="B2840" s="31"/>
      <c r="C2840" s="36"/>
      <c r="D2840" s="36"/>
      <c r="E2840" s="36"/>
    </row>
    <row r="2841" ht="14.25" customHeight="1">
      <c r="A2841" s="36"/>
      <c r="B2841" s="31"/>
      <c r="C2841" s="36"/>
      <c r="D2841" s="36"/>
      <c r="E2841" s="36"/>
    </row>
    <row r="2842" ht="14.25" customHeight="1">
      <c r="A2842" s="36"/>
      <c r="B2842" s="31"/>
      <c r="C2842" s="36"/>
      <c r="D2842" s="36"/>
      <c r="E2842" s="36"/>
    </row>
    <row r="2843" ht="14.25" customHeight="1">
      <c r="A2843" s="36"/>
      <c r="B2843" s="31"/>
      <c r="C2843" s="36"/>
      <c r="D2843" s="36"/>
      <c r="E2843" s="36"/>
    </row>
    <row r="2844" ht="14.25" customHeight="1">
      <c r="A2844" s="36"/>
      <c r="B2844" s="31"/>
      <c r="C2844" s="36"/>
      <c r="D2844" s="36"/>
      <c r="E2844" s="36"/>
    </row>
    <row r="2845" ht="14.25" customHeight="1">
      <c r="A2845" s="36"/>
      <c r="B2845" s="31"/>
      <c r="C2845" s="36"/>
      <c r="D2845" s="36"/>
      <c r="E2845" s="36"/>
    </row>
    <row r="2846" ht="14.25" customHeight="1">
      <c r="A2846" s="36"/>
      <c r="B2846" s="31"/>
      <c r="C2846" s="36"/>
      <c r="D2846" s="36"/>
      <c r="E2846" s="36"/>
    </row>
    <row r="2847" ht="14.25" customHeight="1">
      <c r="A2847" s="36"/>
      <c r="B2847" s="31"/>
      <c r="C2847" s="36"/>
      <c r="D2847" s="36"/>
      <c r="E2847" s="36"/>
    </row>
    <row r="2848" ht="14.25" customHeight="1">
      <c r="A2848" s="36"/>
      <c r="B2848" s="31"/>
      <c r="C2848" s="36"/>
      <c r="D2848" s="36"/>
      <c r="E2848" s="36"/>
    </row>
    <row r="2849" ht="14.25" customHeight="1">
      <c r="A2849" s="36"/>
      <c r="B2849" s="31"/>
      <c r="C2849" s="36"/>
      <c r="D2849" s="36"/>
      <c r="E2849" s="36"/>
    </row>
    <row r="2850" ht="14.25" customHeight="1">
      <c r="A2850" s="36"/>
      <c r="B2850" s="31"/>
      <c r="C2850" s="36"/>
      <c r="D2850" s="36"/>
      <c r="E2850" s="36"/>
    </row>
    <row r="2851" ht="14.25" customHeight="1">
      <c r="A2851" s="36"/>
      <c r="B2851" s="31"/>
      <c r="C2851" s="36"/>
      <c r="D2851" s="36"/>
      <c r="E2851" s="36"/>
    </row>
    <row r="2852" ht="14.25" customHeight="1">
      <c r="A2852" s="36"/>
      <c r="B2852" s="31"/>
      <c r="C2852" s="36"/>
      <c r="D2852" s="36"/>
      <c r="E2852" s="36"/>
    </row>
    <row r="2853" ht="14.25" customHeight="1">
      <c r="A2853" s="36"/>
      <c r="B2853" s="31"/>
      <c r="C2853" s="36"/>
      <c r="D2853" s="36"/>
      <c r="E2853" s="36"/>
    </row>
    <row r="2854" ht="14.25" customHeight="1">
      <c r="A2854" s="36"/>
      <c r="B2854" s="31"/>
      <c r="C2854" s="36"/>
      <c r="D2854" s="36"/>
      <c r="E2854" s="36"/>
    </row>
    <row r="2855" ht="14.25" customHeight="1">
      <c r="A2855" s="36"/>
      <c r="B2855" s="31"/>
      <c r="C2855" s="36"/>
      <c r="D2855" s="36"/>
      <c r="E2855" s="36"/>
    </row>
    <row r="2856" ht="14.25" customHeight="1">
      <c r="A2856" s="36"/>
      <c r="B2856" s="31"/>
      <c r="C2856" s="36"/>
      <c r="D2856" s="36"/>
      <c r="E2856" s="36"/>
    </row>
    <row r="2857" ht="14.25" customHeight="1">
      <c r="A2857" s="36"/>
      <c r="B2857" s="31"/>
      <c r="C2857" s="36"/>
      <c r="D2857" s="36"/>
      <c r="E2857" s="36"/>
    </row>
    <row r="2858" ht="14.25" customHeight="1">
      <c r="A2858" s="36"/>
      <c r="B2858" s="31"/>
      <c r="C2858" s="36"/>
      <c r="D2858" s="36"/>
      <c r="E2858" s="36"/>
    </row>
    <row r="2859" ht="14.25" customHeight="1">
      <c r="A2859" s="36"/>
      <c r="B2859" s="31"/>
      <c r="C2859" s="36"/>
      <c r="D2859" s="36"/>
      <c r="E2859" s="36"/>
    </row>
    <row r="2860" ht="14.25" customHeight="1">
      <c r="A2860" s="36"/>
      <c r="B2860" s="31"/>
      <c r="C2860" s="36"/>
      <c r="D2860" s="36"/>
      <c r="E2860" s="36"/>
    </row>
    <row r="2861" ht="14.25" customHeight="1">
      <c r="A2861" s="36"/>
      <c r="B2861" s="31"/>
      <c r="C2861" s="36"/>
      <c r="D2861" s="36"/>
      <c r="E2861" s="36"/>
    </row>
    <row r="2862" ht="14.25" customHeight="1">
      <c r="A2862" s="36"/>
      <c r="B2862" s="31"/>
      <c r="C2862" s="36"/>
      <c r="D2862" s="36"/>
      <c r="E2862" s="36"/>
    </row>
    <row r="2863" ht="14.25" customHeight="1">
      <c r="A2863" s="36"/>
      <c r="B2863" s="31"/>
      <c r="C2863" s="36"/>
      <c r="D2863" s="36"/>
      <c r="E2863" s="36"/>
    </row>
    <row r="2864" ht="14.25" customHeight="1">
      <c r="A2864" s="36"/>
      <c r="B2864" s="31"/>
      <c r="C2864" s="36"/>
      <c r="D2864" s="36"/>
      <c r="E2864" s="36"/>
    </row>
    <row r="2865" ht="14.25" customHeight="1">
      <c r="A2865" s="36"/>
      <c r="B2865" s="31"/>
      <c r="C2865" s="36"/>
      <c r="D2865" s="36"/>
      <c r="E2865" s="36"/>
    </row>
    <row r="2866" ht="14.25" customHeight="1">
      <c r="A2866" s="36"/>
      <c r="B2866" s="31"/>
      <c r="C2866" s="36"/>
      <c r="D2866" s="36"/>
      <c r="E2866" s="36"/>
    </row>
    <row r="2867" ht="14.25" customHeight="1">
      <c r="A2867" s="36"/>
      <c r="B2867" s="31"/>
      <c r="C2867" s="36"/>
      <c r="D2867" s="36"/>
      <c r="E2867" s="36"/>
    </row>
    <row r="2868" ht="14.25" customHeight="1">
      <c r="A2868" s="36"/>
      <c r="B2868" s="31"/>
      <c r="C2868" s="36"/>
      <c r="D2868" s="36"/>
      <c r="E2868" s="36"/>
    </row>
    <row r="2869" ht="14.25" customHeight="1">
      <c r="A2869" s="36"/>
      <c r="B2869" s="31"/>
      <c r="C2869" s="36"/>
      <c r="D2869" s="36"/>
      <c r="E2869" s="36"/>
    </row>
    <row r="2870" ht="14.25" customHeight="1">
      <c r="A2870" s="36"/>
      <c r="B2870" s="31"/>
      <c r="C2870" s="36"/>
      <c r="D2870" s="36"/>
      <c r="E2870" s="36"/>
    </row>
    <row r="2871" ht="14.25" customHeight="1">
      <c r="A2871" s="36"/>
      <c r="B2871" s="31"/>
      <c r="C2871" s="36"/>
      <c r="D2871" s="36"/>
      <c r="E2871" s="36"/>
    </row>
    <row r="2872" ht="14.25" customHeight="1">
      <c r="A2872" s="36"/>
      <c r="B2872" s="31"/>
      <c r="C2872" s="36"/>
      <c r="D2872" s="36"/>
      <c r="E2872" s="36"/>
    </row>
    <row r="2873" ht="14.25" customHeight="1">
      <c r="A2873" s="36"/>
      <c r="B2873" s="31"/>
      <c r="C2873" s="36"/>
      <c r="D2873" s="36"/>
      <c r="E2873" s="36"/>
    </row>
    <row r="2874" ht="14.25" customHeight="1">
      <c r="A2874" s="36"/>
      <c r="B2874" s="31"/>
      <c r="C2874" s="36"/>
      <c r="D2874" s="36"/>
      <c r="E2874" s="36"/>
    </row>
    <row r="2875" ht="14.25" customHeight="1">
      <c r="A2875" s="36"/>
      <c r="B2875" s="31"/>
      <c r="C2875" s="36"/>
      <c r="D2875" s="36"/>
      <c r="E2875" s="36"/>
    </row>
    <row r="2876" ht="14.25" customHeight="1">
      <c r="A2876" s="36"/>
      <c r="B2876" s="31"/>
      <c r="C2876" s="36"/>
      <c r="D2876" s="36"/>
      <c r="E2876" s="36"/>
    </row>
    <row r="2877" ht="14.25" customHeight="1">
      <c r="A2877" s="36"/>
      <c r="B2877" s="31"/>
      <c r="C2877" s="36"/>
      <c r="D2877" s="36"/>
      <c r="E2877" s="36"/>
    </row>
    <row r="2878" ht="14.25" customHeight="1">
      <c r="A2878" s="36"/>
      <c r="B2878" s="31"/>
      <c r="C2878" s="36"/>
      <c r="D2878" s="36"/>
      <c r="E2878" s="36"/>
    </row>
    <row r="2879" ht="14.25" customHeight="1">
      <c r="A2879" s="36"/>
      <c r="B2879" s="31"/>
      <c r="C2879" s="36"/>
      <c r="D2879" s="36"/>
      <c r="E2879" s="36"/>
    </row>
    <row r="2880" ht="14.25" customHeight="1">
      <c r="A2880" s="36"/>
      <c r="B2880" s="31"/>
      <c r="C2880" s="36"/>
      <c r="D2880" s="36"/>
      <c r="E2880" s="36"/>
    </row>
    <row r="2881" ht="14.25" customHeight="1">
      <c r="A2881" s="36"/>
      <c r="B2881" s="31"/>
      <c r="C2881" s="36"/>
      <c r="D2881" s="36"/>
      <c r="E2881" s="36"/>
    </row>
    <row r="2882" ht="14.25" customHeight="1">
      <c r="A2882" s="36"/>
      <c r="B2882" s="31"/>
      <c r="C2882" s="36"/>
      <c r="D2882" s="36"/>
      <c r="E2882" s="36"/>
    </row>
    <row r="2883" ht="14.25" customHeight="1">
      <c r="A2883" s="36"/>
      <c r="B2883" s="31"/>
      <c r="C2883" s="36"/>
      <c r="D2883" s="36"/>
      <c r="E2883" s="36"/>
    </row>
    <row r="2884" ht="14.25" customHeight="1">
      <c r="A2884" s="36"/>
      <c r="B2884" s="31"/>
      <c r="C2884" s="36"/>
      <c r="D2884" s="36"/>
      <c r="E2884" s="36"/>
    </row>
    <row r="2885" ht="14.25" customHeight="1">
      <c r="A2885" s="36"/>
      <c r="B2885" s="31"/>
      <c r="C2885" s="36"/>
      <c r="D2885" s="36"/>
      <c r="E2885" s="36"/>
    </row>
    <row r="2886" ht="14.25" customHeight="1">
      <c r="A2886" s="36"/>
      <c r="B2886" s="31"/>
      <c r="C2886" s="36"/>
      <c r="D2886" s="36"/>
      <c r="E2886" s="36"/>
    </row>
    <row r="2887" ht="14.25" customHeight="1">
      <c r="A2887" s="36"/>
      <c r="B2887" s="31"/>
      <c r="C2887" s="36"/>
      <c r="D2887" s="36"/>
      <c r="E2887" s="36"/>
    </row>
    <row r="2888" ht="14.25" customHeight="1">
      <c r="A2888" s="36"/>
      <c r="B2888" s="31"/>
      <c r="C2888" s="36"/>
      <c r="D2888" s="36"/>
      <c r="E2888" s="36"/>
    </row>
    <row r="2889" ht="14.25" customHeight="1">
      <c r="A2889" s="36"/>
      <c r="B2889" s="31"/>
      <c r="C2889" s="36"/>
      <c r="D2889" s="36"/>
      <c r="E2889" s="36"/>
    </row>
    <row r="2890" ht="14.25" customHeight="1">
      <c r="A2890" s="36"/>
      <c r="B2890" s="31"/>
      <c r="C2890" s="36"/>
      <c r="D2890" s="36"/>
      <c r="E2890" s="36"/>
    </row>
    <row r="2891" ht="14.25" customHeight="1">
      <c r="A2891" s="36"/>
      <c r="B2891" s="31"/>
      <c r="C2891" s="36"/>
      <c r="D2891" s="36"/>
      <c r="E2891" s="36"/>
    </row>
    <row r="2892" ht="14.25" customHeight="1">
      <c r="A2892" s="36"/>
      <c r="B2892" s="31"/>
      <c r="C2892" s="36"/>
      <c r="D2892" s="36"/>
      <c r="E2892" s="36"/>
    </row>
    <row r="2893" ht="14.25" customHeight="1">
      <c r="A2893" s="36"/>
      <c r="B2893" s="31"/>
      <c r="C2893" s="36"/>
      <c r="D2893" s="36"/>
      <c r="E2893" s="36"/>
    </row>
    <row r="2894" ht="14.25" customHeight="1">
      <c r="A2894" s="36"/>
      <c r="B2894" s="31"/>
      <c r="C2894" s="36"/>
      <c r="D2894" s="36"/>
      <c r="E2894" s="36"/>
    </row>
    <row r="2895" ht="14.25" customHeight="1">
      <c r="A2895" s="36"/>
      <c r="B2895" s="31"/>
      <c r="C2895" s="36"/>
      <c r="D2895" s="36"/>
      <c r="E2895" s="36"/>
    </row>
    <row r="2896" ht="14.25" customHeight="1">
      <c r="A2896" s="36"/>
      <c r="B2896" s="31"/>
      <c r="C2896" s="36"/>
      <c r="D2896" s="36"/>
      <c r="E2896" s="36"/>
    </row>
    <row r="2897" ht="14.25" customHeight="1">
      <c r="A2897" s="36"/>
      <c r="B2897" s="31"/>
      <c r="C2897" s="36"/>
      <c r="D2897" s="36"/>
      <c r="E2897" s="36"/>
    </row>
    <row r="2898" ht="14.25" customHeight="1">
      <c r="A2898" s="36"/>
      <c r="B2898" s="31"/>
      <c r="C2898" s="36"/>
      <c r="D2898" s="36"/>
      <c r="E2898" s="36"/>
    </row>
    <row r="2899" ht="14.25" customHeight="1">
      <c r="A2899" s="36"/>
      <c r="B2899" s="31"/>
      <c r="C2899" s="36"/>
      <c r="D2899" s="36"/>
      <c r="E2899" s="36"/>
    </row>
    <row r="2900" ht="14.25" customHeight="1">
      <c r="A2900" s="36"/>
      <c r="B2900" s="31"/>
      <c r="C2900" s="36"/>
      <c r="D2900" s="36"/>
      <c r="E2900" s="36"/>
    </row>
    <row r="2901" ht="14.25" customHeight="1">
      <c r="A2901" s="36"/>
      <c r="B2901" s="31"/>
      <c r="C2901" s="36"/>
      <c r="D2901" s="36"/>
      <c r="E2901" s="36"/>
    </row>
    <row r="2902" ht="14.25" customHeight="1">
      <c r="A2902" s="36"/>
      <c r="B2902" s="31"/>
      <c r="C2902" s="36"/>
      <c r="D2902" s="36"/>
      <c r="E2902" s="36"/>
    </row>
    <row r="2903" ht="14.25" customHeight="1">
      <c r="A2903" s="36"/>
      <c r="B2903" s="31"/>
      <c r="C2903" s="36"/>
      <c r="D2903" s="36"/>
      <c r="E2903" s="36"/>
    </row>
    <row r="2904" ht="14.25" customHeight="1">
      <c r="A2904" s="36"/>
      <c r="B2904" s="31"/>
      <c r="C2904" s="36"/>
      <c r="D2904" s="36"/>
      <c r="E2904" s="36"/>
    </row>
    <row r="2905" ht="14.25" customHeight="1">
      <c r="A2905" s="36"/>
      <c r="B2905" s="31"/>
      <c r="C2905" s="36"/>
      <c r="D2905" s="36"/>
      <c r="E2905" s="36"/>
    </row>
    <row r="2906" ht="14.25" customHeight="1">
      <c r="A2906" s="36"/>
      <c r="B2906" s="31"/>
      <c r="C2906" s="36"/>
      <c r="D2906" s="36"/>
      <c r="E2906" s="36"/>
    </row>
    <row r="2907" ht="14.25" customHeight="1">
      <c r="A2907" s="36"/>
      <c r="B2907" s="31"/>
      <c r="C2907" s="36"/>
      <c r="D2907" s="36"/>
      <c r="E2907" s="36"/>
    </row>
    <row r="2908" ht="14.25" customHeight="1">
      <c r="A2908" s="36"/>
      <c r="B2908" s="31"/>
      <c r="C2908" s="36"/>
      <c r="D2908" s="36"/>
      <c r="E2908" s="36"/>
    </row>
    <row r="2909" ht="14.25" customHeight="1">
      <c r="A2909" s="36"/>
      <c r="B2909" s="31"/>
      <c r="C2909" s="36"/>
      <c r="D2909" s="36"/>
      <c r="E2909" s="36"/>
    </row>
    <row r="2910" ht="14.25" customHeight="1">
      <c r="A2910" s="36"/>
      <c r="B2910" s="31"/>
      <c r="C2910" s="36"/>
      <c r="D2910" s="36"/>
      <c r="E2910" s="36"/>
    </row>
    <row r="2911" ht="14.25" customHeight="1">
      <c r="A2911" s="36"/>
      <c r="B2911" s="31"/>
      <c r="C2911" s="36"/>
      <c r="D2911" s="36"/>
      <c r="E2911" s="36"/>
    </row>
    <row r="2912" ht="14.25" customHeight="1">
      <c r="A2912" s="36"/>
      <c r="B2912" s="31"/>
      <c r="C2912" s="36"/>
      <c r="D2912" s="36"/>
      <c r="E2912" s="36"/>
    </row>
    <row r="2913" ht="14.25" customHeight="1">
      <c r="A2913" s="36"/>
      <c r="B2913" s="31"/>
      <c r="C2913" s="36"/>
      <c r="D2913" s="36"/>
      <c r="E2913" s="36"/>
    </row>
    <row r="2914" ht="14.25" customHeight="1">
      <c r="A2914" s="36"/>
      <c r="B2914" s="31"/>
      <c r="C2914" s="36"/>
      <c r="D2914" s="36"/>
      <c r="E2914" s="36"/>
    </row>
    <row r="2915" ht="14.25" customHeight="1">
      <c r="A2915" s="36"/>
      <c r="B2915" s="31"/>
      <c r="C2915" s="36"/>
      <c r="D2915" s="36"/>
      <c r="E2915" s="36"/>
    </row>
    <row r="2916" ht="14.25" customHeight="1">
      <c r="A2916" s="36"/>
      <c r="B2916" s="31"/>
      <c r="C2916" s="36"/>
      <c r="D2916" s="36"/>
      <c r="E2916" s="36"/>
    </row>
    <row r="2917" ht="14.25" customHeight="1">
      <c r="A2917" s="36"/>
      <c r="B2917" s="31"/>
      <c r="C2917" s="36"/>
      <c r="D2917" s="36"/>
      <c r="E2917" s="36"/>
    </row>
    <row r="2918" ht="14.25" customHeight="1">
      <c r="A2918" s="36"/>
      <c r="B2918" s="31"/>
      <c r="C2918" s="36"/>
      <c r="D2918" s="36"/>
      <c r="E2918" s="36"/>
    </row>
    <row r="2919" ht="14.25" customHeight="1">
      <c r="A2919" s="36"/>
      <c r="B2919" s="31"/>
      <c r="C2919" s="36"/>
      <c r="D2919" s="36"/>
      <c r="E2919" s="36"/>
    </row>
    <row r="2920" ht="14.25" customHeight="1">
      <c r="A2920" s="36"/>
      <c r="B2920" s="31"/>
      <c r="C2920" s="36"/>
      <c r="D2920" s="36"/>
      <c r="E2920" s="36"/>
    </row>
    <row r="2921" ht="14.25" customHeight="1">
      <c r="A2921" s="36"/>
      <c r="B2921" s="31"/>
      <c r="C2921" s="36"/>
      <c r="D2921" s="36"/>
      <c r="E2921" s="36"/>
    </row>
    <row r="2922" ht="14.25" customHeight="1">
      <c r="A2922" s="36"/>
      <c r="B2922" s="31"/>
      <c r="C2922" s="36"/>
      <c r="D2922" s="36"/>
      <c r="E2922" s="36"/>
    </row>
    <row r="2923" ht="14.25" customHeight="1">
      <c r="A2923" s="36"/>
      <c r="B2923" s="31"/>
      <c r="C2923" s="36"/>
      <c r="D2923" s="36"/>
      <c r="E2923" s="36"/>
    </row>
    <row r="2924" ht="14.25" customHeight="1">
      <c r="A2924" s="36"/>
      <c r="B2924" s="31"/>
      <c r="C2924" s="36"/>
      <c r="D2924" s="36"/>
      <c r="E2924" s="36"/>
    </row>
    <row r="2925" ht="14.25" customHeight="1">
      <c r="A2925" s="36"/>
      <c r="B2925" s="31"/>
      <c r="C2925" s="36"/>
      <c r="D2925" s="36"/>
      <c r="E2925" s="36"/>
    </row>
    <row r="2926" ht="14.25" customHeight="1">
      <c r="A2926" s="36"/>
      <c r="B2926" s="31"/>
      <c r="C2926" s="36"/>
      <c r="D2926" s="36"/>
      <c r="E2926" s="36"/>
    </row>
    <row r="2927" ht="14.25" customHeight="1">
      <c r="A2927" s="36"/>
      <c r="B2927" s="31"/>
      <c r="C2927" s="36"/>
      <c r="D2927" s="36"/>
      <c r="E2927" s="36"/>
    </row>
    <row r="2928" ht="14.25" customHeight="1">
      <c r="A2928" s="36"/>
      <c r="B2928" s="31"/>
      <c r="C2928" s="36"/>
      <c r="D2928" s="36"/>
      <c r="E2928" s="36"/>
    </row>
    <row r="2929" ht="14.25" customHeight="1">
      <c r="A2929" s="36"/>
      <c r="B2929" s="31"/>
      <c r="C2929" s="36"/>
      <c r="D2929" s="36"/>
      <c r="E2929" s="36"/>
    </row>
    <row r="2930" ht="14.25" customHeight="1">
      <c r="A2930" s="36"/>
      <c r="B2930" s="31"/>
      <c r="C2930" s="36"/>
      <c r="D2930" s="36"/>
      <c r="E2930" s="36"/>
    </row>
    <row r="2931" ht="14.25" customHeight="1">
      <c r="A2931" s="36"/>
      <c r="B2931" s="31"/>
      <c r="C2931" s="36"/>
      <c r="D2931" s="36"/>
      <c r="E2931" s="36"/>
    </row>
    <row r="2932" ht="14.25" customHeight="1">
      <c r="A2932" s="36"/>
      <c r="B2932" s="31"/>
      <c r="C2932" s="36"/>
      <c r="D2932" s="36"/>
      <c r="E2932" s="36"/>
    </row>
    <row r="2933" ht="14.25" customHeight="1">
      <c r="A2933" s="36"/>
      <c r="B2933" s="31"/>
      <c r="C2933" s="36"/>
      <c r="D2933" s="36"/>
      <c r="E2933" s="36"/>
    </row>
    <row r="2934" ht="14.25" customHeight="1">
      <c r="A2934" s="36"/>
      <c r="B2934" s="31"/>
      <c r="C2934" s="36"/>
      <c r="D2934" s="36"/>
      <c r="E2934" s="36"/>
    </row>
    <row r="2935" ht="14.25" customHeight="1">
      <c r="A2935" s="36"/>
      <c r="B2935" s="31"/>
      <c r="C2935" s="36"/>
      <c r="D2935" s="36"/>
      <c r="E2935" s="36"/>
    </row>
    <row r="2936" ht="14.25" customHeight="1">
      <c r="A2936" s="36"/>
      <c r="B2936" s="31"/>
      <c r="C2936" s="36"/>
      <c r="D2936" s="36"/>
      <c r="E2936" s="36"/>
    </row>
    <row r="2937" ht="14.25" customHeight="1">
      <c r="A2937" s="36"/>
      <c r="B2937" s="31"/>
      <c r="C2937" s="36"/>
      <c r="D2937" s="36"/>
      <c r="E2937" s="36"/>
    </row>
    <row r="2938" ht="14.25" customHeight="1">
      <c r="A2938" s="36"/>
      <c r="B2938" s="31"/>
      <c r="C2938" s="36"/>
      <c r="D2938" s="36"/>
      <c r="E2938" s="36"/>
    </row>
    <row r="2939" ht="14.25" customHeight="1">
      <c r="A2939" s="36"/>
      <c r="B2939" s="31"/>
      <c r="C2939" s="36"/>
      <c r="D2939" s="36"/>
      <c r="E2939" s="36"/>
    </row>
    <row r="2940" ht="14.25" customHeight="1">
      <c r="A2940" s="36"/>
      <c r="B2940" s="31"/>
      <c r="C2940" s="36"/>
      <c r="D2940" s="36"/>
      <c r="E2940" s="36"/>
    </row>
    <row r="2941" ht="14.25" customHeight="1">
      <c r="A2941" s="36"/>
      <c r="B2941" s="31"/>
      <c r="C2941" s="36"/>
      <c r="D2941" s="36"/>
      <c r="E2941" s="36"/>
    </row>
    <row r="2942" ht="14.25" customHeight="1">
      <c r="A2942" s="36"/>
      <c r="B2942" s="31"/>
      <c r="C2942" s="36"/>
      <c r="D2942" s="36"/>
      <c r="E2942" s="36"/>
    </row>
    <row r="2943" ht="14.25" customHeight="1">
      <c r="A2943" s="36"/>
      <c r="B2943" s="31"/>
      <c r="C2943" s="36"/>
      <c r="D2943" s="36"/>
      <c r="E2943" s="36"/>
    </row>
    <row r="2944" ht="14.25" customHeight="1">
      <c r="A2944" s="36"/>
      <c r="B2944" s="31"/>
      <c r="C2944" s="36"/>
      <c r="D2944" s="36"/>
      <c r="E2944" s="36"/>
    </row>
    <row r="2945" ht="14.25" customHeight="1">
      <c r="A2945" s="36"/>
      <c r="B2945" s="31"/>
      <c r="C2945" s="36"/>
      <c r="D2945" s="36"/>
      <c r="E2945" s="36"/>
    </row>
    <row r="2946" ht="14.25" customHeight="1">
      <c r="A2946" s="36"/>
      <c r="B2946" s="31"/>
      <c r="C2946" s="36"/>
      <c r="D2946" s="36"/>
      <c r="E2946" s="36"/>
    </row>
    <row r="2947" ht="14.25" customHeight="1">
      <c r="A2947" s="36"/>
      <c r="B2947" s="31"/>
      <c r="C2947" s="36"/>
      <c r="D2947" s="36"/>
      <c r="E2947" s="36"/>
    </row>
    <row r="2948" ht="14.25" customHeight="1">
      <c r="A2948" s="36"/>
      <c r="B2948" s="31"/>
      <c r="C2948" s="36"/>
      <c r="D2948" s="36"/>
      <c r="E2948" s="36"/>
    </row>
    <row r="2949" ht="14.25" customHeight="1">
      <c r="A2949" s="36"/>
      <c r="B2949" s="31"/>
      <c r="C2949" s="36"/>
      <c r="D2949" s="36"/>
      <c r="E2949" s="36"/>
    </row>
    <row r="2950" ht="14.25" customHeight="1">
      <c r="A2950" s="36"/>
      <c r="B2950" s="31"/>
      <c r="C2950" s="36"/>
      <c r="D2950" s="36"/>
      <c r="E2950" s="36"/>
    </row>
    <row r="2951" ht="14.25" customHeight="1">
      <c r="A2951" s="36"/>
      <c r="B2951" s="31"/>
      <c r="C2951" s="36"/>
      <c r="D2951" s="36"/>
      <c r="E2951" s="36"/>
    </row>
    <row r="2952" ht="14.25" customHeight="1">
      <c r="A2952" s="36"/>
      <c r="B2952" s="31"/>
      <c r="C2952" s="36"/>
      <c r="D2952" s="36"/>
      <c r="E2952" s="36"/>
    </row>
    <row r="2953" ht="14.25" customHeight="1">
      <c r="A2953" s="36"/>
      <c r="B2953" s="31"/>
      <c r="C2953" s="36"/>
      <c r="D2953" s="36"/>
      <c r="E2953" s="36"/>
    </row>
    <row r="2954" ht="14.25" customHeight="1">
      <c r="A2954" s="36"/>
      <c r="B2954" s="31"/>
      <c r="C2954" s="36"/>
      <c r="D2954" s="36"/>
      <c r="E2954" s="36"/>
    </row>
    <row r="2955" ht="14.25" customHeight="1">
      <c r="A2955" s="36"/>
      <c r="B2955" s="31"/>
      <c r="C2955" s="36"/>
      <c r="D2955" s="36"/>
      <c r="E2955" s="36"/>
    </row>
    <row r="2956" ht="14.25" customHeight="1">
      <c r="A2956" s="36"/>
      <c r="B2956" s="31"/>
      <c r="C2956" s="36"/>
      <c r="D2956" s="36"/>
      <c r="E2956" s="36"/>
    </row>
    <row r="2957" ht="14.25" customHeight="1">
      <c r="A2957" s="36"/>
      <c r="B2957" s="31"/>
      <c r="C2957" s="36"/>
      <c r="D2957" s="36"/>
      <c r="E2957" s="36"/>
    </row>
    <row r="2958" ht="14.25" customHeight="1">
      <c r="A2958" s="36"/>
      <c r="B2958" s="31"/>
      <c r="C2958" s="36"/>
      <c r="D2958" s="36"/>
      <c r="E2958" s="36"/>
    </row>
    <row r="2959" ht="14.25" customHeight="1">
      <c r="A2959" s="36"/>
      <c r="B2959" s="31"/>
      <c r="C2959" s="36"/>
      <c r="D2959" s="36"/>
      <c r="E2959" s="36"/>
    </row>
    <row r="2960" ht="14.25" customHeight="1">
      <c r="A2960" s="36"/>
      <c r="B2960" s="31"/>
      <c r="C2960" s="36"/>
      <c r="D2960" s="36"/>
      <c r="E2960" s="36"/>
    </row>
    <row r="2961" ht="14.25" customHeight="1">
      <c r="A2961" s="36"/>
      <c r="B2961" s="31"/>
      <c r="C2961" s="36"/>
      <c r="D2961" s="36"/>
      <c r="E2961" s="36"/>
    </row>
    <row r="2962" ht="14.25" customHeight="1">
      <c r="A2962" s="36"/>
      <c r="B2962" s="31"/>
      <c r="C2962" s="36"/>
      <c r="D2962" s="36"/>
      <c r="E2962" s="36"/>
    </row>
    <row r="2963" ht="14.25" customHeight="1">
      <c r="A2963" s="36"/>
      <c r="B2963" s="31"/>
      <c r="C2963" s="36"/>
      <c r="D2963" s="36"/>
      <c r="E2963" s="36"/>
    </row>
    <row r="2964" ht="14.25" customHeight="1">
      <c r="A2964" s="36"/>
      <c r="B2964" s="31"/>
      <c r="C2964" s="36"/>
      <c r="D2964" s="36"/>
      <c r="E2964" s="36"/>
    </row>
    <row r="2965" ht="14.25" customHeight="1">
      <c r="A2965" s="36"/>
      <c r="B2965" s="31"/>
      <c r="C2965" s="36"/>
      <c r="D2965" s="36"/>
      <c r="E2965" s="36"/>
    </row>
    <row r="2966" ht="14.25" customHeight="1">
      <c r="A2966" s="36"/>
      <c r="B2966" s="31"/>
      <c r="C2966" s="36"/>
      <c r="D2966" s="36"/>
      <c r="E2966" s="36"/>
    </row>
    <row r="2967" ht="14.25" customHeight="1">
      <c r="A2967" s="36"/>
      <c r="B2967" s="31"/>
      <c r="C2967" s="36"/>
      <c r="D2967" s="36"/>
      <c r="E2967" s="36"/>
    </row>
    <row r="2968" ht="14.25" customHeight="1">
      <c r="A2968" s="36"/>
      <c r="B2968" s="31"/>
      <c r="C2968" s="36"/>
      <c r="D2968" s="36"/>
      <c r="E2968" s="36"/>
    </row>
    <row r="2969" ht="14.25" customHeight="1">
      <c r="A2969" s="36"/>
      <c r="B2969" s="31"/>
      <c r="C2969" s="36"/>
      <c r="D2969" s="36"/>
      <c r="E2969" s="36"/>
    </row>
    <row r="2970" ht="14.25" customHeight="1">
      <c r="A2970" s="36"/>
      <c r="B2970" s="31"/>
      <c r="C2970" s="36"/>
      <c r="D2970" s="36"/>
      <c r="E2970" s="36"/>
    </row>
    <row r="2971" ht="14.25" customHeight="1">
      <c r="A2971" s="36"/>
      <c r="B2971" s="31"/>
      <c r="C2971" s="36"/>
      <c r="D2971" s="36"/>
      <c r="E2971" s="36"/>
    </row>
    <row r="2972" ht="14.25" customHeight="1">
      <c r="A2972" s="36"/>
      <c r="B2972" s="31"/>
      <c r="C2972" s="36"/>
      <c r="D2972" s="36"/>
      <c r="E2972" s="36"/>
    </row>
    <row r="2973" ht="14.25" customHeight="1">
      <c r="A2973" s="36"/>
      <c r="B2973" s="31"/>
      <c r="C2973" s="36"/>
      <c r="D2973" s="36"/>
      <c r="E2973" s="36"/>
    </row>
    <row r="2974" ht="14.25" customHeight="1">
      <c r="A2974" s="36"/>
      <c r="B2974" s="31"/>
      <c r="C2974" s="36"/>
      <c r="D2974" s="36"/>
      <c r="E2974" s="36"/>
    </row>
    <row r="2975" ht="14.25" customHeight="1">
      <c r="A2975" s="36"/>
      <c r="B2975" s="31"/>
      <c r="C2975" s="36"/>
      <c r="D2975" s="36"/>
      <c r="E2975" s="36"/>
    </row>
    <row r="2976" ht="14.25" customHeight="1">
      <c r="A2976" s="36"/>
      <c r="B2976" s="31"/>
      <c r="C2976" s="36"/>
      <c r="D2976" s="36"/>
      <c r="E2976" s="36"/>
    </row>
    <row r="2977" ht="14.25" customHeight="1">
      <c r="A2977" s="36"/>
      <c r="B2977" s="31"/>
      <c r="C2977" s="36"/>
      <c r="D2977" s="36"/>
      <c r="E2977" s="36"/>
    </row>
    <row r="2978" ht="14.25" customHeight="1">
      <c r="A2978" s="36"/>
      <c r="B2978" s="31"/>
      <c r="C2978" s="36"/>
      <c r="D2978" s="36"/>
      <c r="E2978" s="36"/>
    </row>
    <row r="2979" ht="14.25" customHeight="1">
      <c r="A2979" s="36"/>
      <c r="B2979" s="31"/>
      <c r="C2979" s="36"/>
      <c r="D2979" s="36"/>
      <c r="E2979" s="36"/>
    </row>
    <row r="2980" ht="14.25" customHeight="1">
      <c r="A2980" s="36"/>
      <c r="B2980" s="31"/>
      <c r="C2980" s="36"/>
      <c r="D2980" s="36"/>
      <c r="E2980" s="36"/>
    </row>
    <row r="2981" ht="14.25" customHeight="1">
      <c r="A2981" s="36"/>
      <c r="B2981" s="31"/>
      <c r="C2981" s="36"/>
      <c r="D2981" s="36"/>
      <c r="E2981" s="36"/>
    </row>
    <row r="2982" ht="14.25" customHeight="1">
      <c r="A2982" s="36"/>
      <c r="B2982" s="31"/>
      <c r="C2982" s="36"/>
      <c r="D2982" s="36"/>
      <c r="E2982" s="36"/>
    </row>
    <row r="2983" ht="14.25" customHeight="1">
      <c r="A2983" s="36"/>
      <c r="B2983" s="31"/>
      <c r="C2983" s="36"/>
      <c r="D2983" s="36"/>
      <c r="E2983" s="36"/>
    </row>
    <row r="2984" ht="14.25" customHeight="1">
      <c r="A2984" s="36"/>
      <c r="B2984" s="31"/>
      <c r="C2984" s="36"/>
      <c r="D2984" s="36"/>
      <c r="E2984" s="36"/>
    </row>
    <row r="2985" ht="14.25" customHeight="1">
      <c r="A2985" s="36"/>
      <c r="B2985" s="31"/>
      <c r="C2985" s="36"/>
      <c r="D2985" s="36"/>
      <c r="E2985" s="36"/>
    </row>
    <row r="2986" ht="14.25" customHeight="1">
      <c r="A2986" s="36"/>
      <c r="B2986" s="31"/>
      <c r="C2986" s="36"/>
      <c r="D2986" s="36"/>
      <c r="E2986" s="36"/>
    </row>
    <row r="2987" ht="14.25" customHeight="1">
      <c r="A2987" s="36"/>
      <c r="B2987" s="31"/>
      <c r="C2987" s="36"/>
      <c r="D2987" s="36"/>
      <c r="E2987" s="36"/>
    </row>
    <row r="2988" ht="14.25" customHeight="1">
      <c r="A2988" s="36"/>
      <c r="B2988" s="31"/>
      <c r="C2988" s="36"/>
      <c r="D2988" s="36"/>
      <c r="E2988" s="36"/>
    </row>
    <row r="2989" ht="14.25" customHeight="1">
      <c r="A2989" s="36"/>
      <c r="B2989" s="31"/>
      <c r="C2989" s="36"/>
      <c r="D2989" s="36"/>
      <c r="E2989" s="36"/>
    </row>
    <row r="2990" ht="14.25" customHeight="1">
      <c r="A2990" s="36"/>
      <c r="B2990" s="31"/>
      <c r="C2990" s="36"/>
      <c r="D2990" s="36"/>
      <c r="E2990" s="36"/>
    </row>
    <row r="2991" ht="14.25" customHeight="1">
      <c r="A2991" s="36"/>
      <c r="B2991" s="31"/>
      <c r="C2991" s="36"/>
      <c r="D2991" s="36"/>
      <c r="E2991" s="36"/>
    </row>
    <row r="2992" ht="14.25" customHeight="1">
      <c r="A2992" s="36"/>
      <c r="B2992" s="31"/>
      <c r="C2992" s="36"/>
      <c r="D2992" s="36"/>
      <c r="E2992" s="36"/>
    </row>
    <row r="2993" ht="14.25" customHeight="1">
      <c r="A2993" s="36"/>
      <c r="B2993" s="31"/>
      <c r="C2993" s="36"/>
      <c r="D2993" s="36"/>
      <c r="E2993" s="36"/>
    </row>
    <row r="2994" ht="14.25" customHeight="1">
      <c r="A2994" s="36"/>
      <c r="B2994" s="31"/>
      <c r="C2994" s="36"/>
      <c r="D2994" s="36"/>
      <c r="E2994" s="36"/>
    </row>
    <row r="2995" ht="14.25" customHeight="1">
      <c r="A2995" s="36"/>
      <c r="B2995" s="31"/>
      <c r="C2995" s="36"/>
      <c r="D2995" s="36"/>
      <c r="E2995" s="36"/>
    </row>
    <row r="2996" ht="14.25" customHeight="1">
      <c r="A2996" s="36"/>
      <c r="B2996" s="31"/>
      <c r="C2996" s="36"/>
      <c r="D2996" s="36"/>
      <c r="E2996" s="36"/>
    </row>
    <row r="2997" ht="14.25" customHeight="1">
      <c r="A2997" s="36"/>
      <c r="B2997" s="31"/>
      <c r="C2997" s="36"/>
      <c r="D2997" s="36"/>
      <c r="E2997" s="36"/>
    </row>
    <row r="2998" ht="14.25" customHeight="1">
      <c r="A2998" s="36"/>
      <c r="B2998" s="31"/>
      <c r="C2998" s="36"/>
      <c r="D2998" s="36"/>
      <c r="E2998" s="36"/>
    </row>
    <row r="2999" ht="14.25" customHeight="1">
      <c r="A2999" s="36"/>
      <c r="B2999" s="31"/>
      <c r="C2999" s="36"/>
      <c r="D2999" s="36"/>
      <c r="E2999" s="36"/>
    </row>
    <row r="3000" ht="14.25" customHeight="1">
      <c r="A3000" s="36"/>
      <c r="B3000" s="31"/>
      <c r="C3000" s="36"/>
      <c r="D3000" s="36"/>
      <c r="E3000" s="36"/>
    </row>
    <row r="3001" ht="14.25" customHeight="1">
      <c r="A3001" s="36"/>
      <c r="B3001" s="31"/>
      <c r="C3001" s="36"/>
      <c r="D3001" s="36"/>
      <c r="E3001" s="36"/>
    </row>
    <row r="3002" ht="14.25" customHeight="1">
      <c r="A3002" s="36"/>
      <c r="B3002" s="31"/>
      <c r="C3002" s="36"/>
      <c r="D3002" s="36"/>
      <c r="E3002" s="36"/>
    </row>
    <row r="3003" ht="14.25" customHeight="1">
      <c r="A3003" s="36"/>
      <c r="B3003" s="31"/>
      <c r="C3003" s="36"/>
      <c r="D3003" s="36"/>
      <c r="E3003" s="36"/>
    </row>
    <row r="3004" ht="14.25" customHeight="1">
      <c r="A3004" s="36"/>
      <c r="B3004" s="31"/>
      <c r="C3004" s="36"/>
      <c r="D3004" s="36"/>
      <c r="E3004" s="36"/>
    </row>
    <row r="3005" ht="14.25" customHeight="1">
      <c r="A3005" s="36"/>
      <c r="B3005" s="31"/>
      <c r="C3005" s="36"/>
      <c r="D3005" s="36"/>
      <c r="E3005" s="36"/>
    </row>
    <row r="3006" ht="14.25" customHeight="1">
      <c r="A3006" s="36"/>
      <c r="B3006" s="31"/>
      <c r="C3006" s="36"/>
      <c r="D3006" s="36"/>
      <c r="E3006" s="36"/>
    </row>
    <row r="3007" ht="14.25" customHeight="1">
      <c r="A3007" s="36"/>
      <c r="B3007" s="31"/>
      <c r="C3007" s="36"/>
      <c r="D3007" s="36"/>
      <c r="E3007" s="36"/>
    </row>
    <row r="3008" ht="14.25" customHeight="1">
      <c r="A3008" s="36"/>
      <c r="B3008" s="31"/>
      <c r="C3008" s="36"/>
      <c r="D3008" s="36"/>
      <c r="E3008" s="36"/>
    </row>
    <row r="3009" ht="14.25" customHeight="1">
      <c r="A3009" s="36"/>
      <c r="B3009" s="31"/>
      <c r="C3009" s="36"/>
      <c r="D3009" s="36"/>
      <c r="E3009" s="36"/>
    </row>
    <row r="3010" ht="14.25" customHeight="1">
      <c r="A3010" s="36"/>
      <c r="B3010" s="31"/>
      <c r="C3010" s="36"/>
      <c r="D3010" s="36"/>
      <c r="E3010" s="36"/>
    </row>
    <row r="3011" ht="14.25" customHeight="1">
      <c r="A3011" s="36"/>
      <c r="B3011" s="31"/>
      <c r="C3011" s="36"/>
      <c r="D3011" s="36"/>
      <c r="E3011" s="36"/>
    </row>
    <row r="3012" ht="14.25" customHeight="1">
      <c r="A3012" s="36"/>
      <c r="B3012" s="31"/>
      <c r="C3012" s="36"/>
      <c r="D3012" s="36"/>
      <c r="E3012" s="36"/>
    </row>
    <row r="3013" ht="14.25" customHeight="1">
      <c r="A3013" s="36"/>
      <c r="B3013" s="31"/>
      <c r="C3013" s="36"/>
      <c r="D3013" s="36"/>
      <c r="E3013" s="36"/>
    </row>
    <row r="3014" ht="14.25" customHeight="1">
      <c r="A3014" s="36"/>
      <c r="B3014" s="31"/>
      <c r="C3014" s="36"/>
      <c r="D3014" s="36"/>
      <c r="E3014" s="36"/>
    </row>
    <row r="3015" ht="14.25" customHeight="1">
      <c r="A3015" s="36"/>
      <c r="B3015" s="31"/>
      <c r="C3015" s="36"/>
      <c r="D3015" s="36"/>
      <c r="E3015" s="36"/>
    </row>
    <row r="3016" ht="14.25" customHeight="1">
      <c r="A3016" s="36"/>
      <c r="B3016" s="31"/>
      <c r="C3016" s="36"/>
      <c r="D3016" s="36"/>
      <c r="E3016" s="36"/>
    </row>
    <row r="3017" ht="14.25" customHeight="1">
      <c r="A3017" s="36"/>
      <c r="B3017" s="31"/>
      <c r="C3017" s="36"/>
      <c r="D3017" s="36"/>
      <c r="E3017" s="36"/>
    </row>
    <row r="3018" ht="14.25" customHeight="1">
      <c r="A3018" s="36"/>
      <c r="B3018" s="31"/>
      <c r="C3018" s="36"/>
      <c r="D3018" s="36"/>
      <c r="E3018" s="36"/>
    </row>
    <row r="3019" ht="14.25" customHeight="1">
      <c r="A3019" s="36"/>
      <c r="B3019" s="31"/>
      <c r="C3019" s="36"/>
      <c r="D3019" s="36"/>
      <c r="E3019" s="36"/>
    </row>
    <row r="3020" ht="14.25" customHeight="1">
      <c r="A3020" s="36"/>
      <c r="B3020" s="31"/>
      <c r="C3020" s="36"/>
      <c r="D3020" s="36"/>
      <c r="E3020" s="36"/>
    </row>
    <row r="3021" ht="14.25" customHeight="1">
      <c r="A3021" s="36"/>
      <c r="B3021" s="31"/>
      <c r="C3021" s="36"/>
      <c r="D3021" s="36"/>
      <c r="E3021" s="36"/>
    </row>
    <row r="3022" ht="14.25" customHeight="1">
      <c r="A3022" s="36"/>
      <c r="B3022" s="31"/>
      <c r="C3022" s="36"/>
      <c r="D3022" s="36"/>
      <c r="E3022" s="36"/>
    </row>
    <row r="3023" ht="14.25" customHeight="1">
      <c r="A3023" s="36"/>
      <c r="B3023" s="31"/>
      <c r="C3023" s="36"/>
      <c r="D3023" s="36"/>
      <c r="E3023" s="36"/>
    </row>
    <row r="3024" ht="14.25" customHeight="1">
      <c r="A3024" s="36"/>
      <c r="B3024" s="31"/>
      <c r="C3024" s="36"/>
      <c r="D3024" s="36"/>
      <c r="E3024" s="36"/>
    </row>
    <row r="3025" ht="14.25" customHeight="1">
      <c r="A3025" s="36"/>
      <c r="B3025" s="31"/>
      <c r="C3025" s="36"/>
      <c r="D3025" s="36"/>
      <c r="E3025" s="36"/>
    </row>
    <row r="3026" ht="14.25" customHeight="1">
      <c r="A3026" s="36"/>
      <c r="B3026" s="31"/>
      <c r="C3026" s="36"/>
      <c r="D3026" s="36"/>
      <c r="E3026" s="36"/>
    </row>
    <row r="3027" ht="14.25" customHeight="1">
      <c r="A3027" s="36"/>
      <c r="B3027" s="31"/>
      <c r="C3027" s="36"/>
      <c r="D3027" s="36"/>
      <c r="E3027" s="36"/>
    </row>
    <row r="3028" ht="14.25" customHeight="1">
      <c r="A3028" s="36"/>
      <c r="B3028" s="31"/>
      <c r="C3028" s="36"/>
      <c r="D3028" s="36"/>
      <c r="E3028" s="36"/>
    </row>
    <row r="3029" ht="14.25" customHeight="1">
      <c r="A3029" s="36"/>
      <c r="B3029" s="31"/>
      <c r="C3029" s="36"/>
      <c r="D3029" s="36"/>
      <c r="E3029" s="36"/>
    </row>
    <row r="3030" ht="14.25" customHeight="1">
      <c r="A3030" s="36"/>
      <c r="B3030" s="31"/>
      <c r="C3030" s="36"/>
      <c r="D3030" s="36"/>
      <c r="E3030" s="36"/>
    </row>
    <row r="3031" ht="14.25" customHeight="1">
      <c r="A3031" s="36"/>
      <c r="B3031" s="31"/>
      <c r="C3031" s="36"/>
      <c r="D3031" s="36"/>
      <c r="E3031" s="36"/>
    </row>
    <row r="3032" ht="14.25" customHeight="1">
      <c r="A3032" s="36"/>
      <c r="B3032" s="31"/>
      <c r="C3032" s="36"/>
      <c r="D3032" s="36"/>
      <c r="E3032" s="36"/>
    </row>
    <row r="3033" ht="14.25" customHeight="1">
      <c r="A3033" s="36"/>
      <c r="B3033" s="31"/>
      <c r="C3033" s="36"/>
      <c r="D3033" s="36"/>
      <c r="E3033" s="36"/>
    </row>
    <row r="3034" ht="14.25" customHeight="1">
      <c r="A3034" s="36"/>
      <c r="B3034" s="31"/>
      <c r="C3034" s="36"/>
      <c r="D3034" s="36"/>
      <c r="E3034" s="36"/>
    </row>
    <row r="3035" ht="14.25" customHeight="1">
      <c r="A3035" s="36"/>
      <c r="B3035" s="31"/>
      <c r="C3035" s="36"/>
      <c r="D3035" s="36"/>
      <c r="E3035" s="36"/>
    </row>
    <row r="3036" ht="14.25" customHeight="1">
      <c r="A3036" s="36"/>
      <c r="B3036" s="31"/>
      <c r="C3036" s="36"/>
      <c r="D3036" s="36"/>
      <c r="E3036" s="36"/>
    </row>
    <row r="3037" ht="14.25" customHeight="1">
      <c r="A3037" s="36"/>
      <c r="B3037" s="31"/>
      <c r="C3037" s="36"/>
      <c r="D3037" s="36"/>
      <c r="E3037" s="36"/>
    </row>
    <row r="3038" ht="14.25" customHeight="1">
      <c r="A3038" s="36"/>
      <c r="B3038" s="31"/>
      <c r="C3038" s="36"/>
      <c r="D3038" s="36"/>
      <c r="E3038" s="36"/>
    </row>
    <row r="3039" ht="14.25" customHeight="1">
      <c r="A3039" s="36"/>
      <c r="B3039" s="31"/>
      <c r="C3039" s="36"/>
      <c r="D3039" s="36"/>
      <c r="E3039" s="36"/>
    </row>
    <row r="3040" ht="14.25" customHeight="1">
      <c r="A3040" s="36"/>
      <c r="B3040" s="31"/>
      <c r="C3040" s="36"/>
      <c r="D3040" s="36"/>
      <c r="E3040" s="36"/>
    </row>
    <row r="3041" ht="14.25" customHeight="1">
      <c r="A3041" s="36"/>
      <c r="B3041" s="31"/>
      <c r="C3041" s="36"/>
      <c r="D3041" s="36"/>
      <c r="E3041" s="36"/>
    </row>
    <row r="3042" ht="14.25" customHeight="1">
      <c r="A3042" s="36"/>
      <c r="B3042" s="31"/>
      <c r="C3042" s="36"/>
      <c r="D3042" s="36"/>
      <c r="E3042" s="36"/>
    </row>
    <row r="3043" ht="14.25" customHeight="1">
      <c r="A3043" s="36"/>
      <c r="B3043" s="31"/>
      <c r="C3043" s="36"/>
      <c r="D3043" s="36"/>
      <c r="E3043" s="36"/>
    </row>
    <row r="3044" ht="14.25" customHeight="1">
      <c r="A3044" s="36"/>
      <c r="B3044" s="31"/>
      <c r="C3044" s="36"/>
      <c r="D3044" s="36"/>
      <c r="E3044" s="36"/>
    </row>
    <row r="3045" ht="14.25" customHeight="1">
      <c r="A3045" s="36"/>
      <c r="B3045" s="31"/>
      <c r="C3045" s="36"/>
      <c r="D3045" s="36"/>
      <c r="E3045" s="36"/>
    </row>
    <row r="3046" ht="14.25" customHeight="1">
      <c r="A3046" s="36"/>
      <c r="B3046" s="31"/>
      <c r="C3046" s="36"/>
      <c r="D3046" s="36"/>
      <c r="E3046" s="36"/>
    </row>
    <row r="3047" ht="14.25" customHeight="1">
      <c r="A3047" s="36"/>
      <c r="B3047" s="31"/>
      <c r="C3047" s="36"/>
      <c r="D3047" s="36"/>
      <c r="E3047" s="36"/>
    </row>
    <row r="3048" ht="14.25" customHeight="1">
      <c r="A3048" s="36"/>
      <c r="B3048" s="31"/>
      <c r="C3048" s="36"/>
      <c r="D3048" s="36"/>
      <c r="E3048" s="36"/>
    </row>
    <row r="3049" ht="14.25" customHeight="1">
      <c r="A3049" s="36"/>
      <c r="B3049" s="31"/>
      <c r="C3049" s="36"/>
      <c r="D3049" s="36"/>
      <c r="E3049" s="36"/>
    </row>
    <row r="3050" ht="14.25" customHeight="1">
      <c r="A3050" s="36"/>
      <c r="B3050" s="31"/>
      <c r="C3050" s="36"/>
      <c r="D3050" s="36"/>
      <c r="E3050" s="36"/>
    </row>
    <row r="3051" ht="14.25" customHeight="1">
      <c r="A3051" s="36"/>
      <c r="B3051" s="31"/>
      <c r="C3051" s="36"/>
      <c r="D3051" s="36"/>
      <c r="E3051" s="36"/>
    </row>
    <row r="3052" ht="14.25" customHeight="1">
      <c r="A3052" s="36"/>
      <c r="B3052" s="31"/>
      <c r="C3052" s="36"/>
      <c r="D3052" s="36"/>
      <c r="E3052" s="36"/>
    </row>
    <row r="3053" ht="14.25" customHeight="1">
      <c r="A3053" s="36"/>
      <c r="B3053" s="31"/>
      <c r="C3053" s="36"/>
      <c r="D3053" s="36"/>
      <c r="E3053" s="36"/>
    </row>
    <row r="3054" ht="14.25" customHeight="1">
      <c r="A3054" s="36"/>
      <c r="B3054" s="31"/>
      <c r="C3054" s="36"/>
      <c r="D3054" s="36"/>
      <c r="E3054" s="36"/>
    </row>
    <row r="3055" ht="14.25" customHeight="1">
      <c r="A3055" s="36"/>
      <c r="B3055" s="31"/>
      <c r="C3055" s="36"/>
      <c r="D3055" s="36"/>
      <c r="E3055" s="36"/>
    </row>
    <row r="3056" ht="14.25" customHeight="1">
      <c r="A3056" s="36"/>
      <c r="B3056" s="31"/>
      <c r="C3056" s="36"/>
      <c r="D3056" s="36"/>
      <c r="E3056" s="36"/>
    </row>
    <row r="3057" ht="14.25" customHeight="1">
      <c r="A3057" s="36"/>
      <c r="B3057" s="31"/>
      <c r="C3057" s="36"/>
      <c r="D3057" s="36"/>
      <c r="E3057" s="36"/>
    </row>
    <row r="3058" ht="14.25" customHeight="1">
      <c r="A3058" s="36"/>
      <c r="B3058" s="31"/>
      <c r="C3058" s="36"/>
      <c r="D3058" s="36"/>
      <c r="E3058" s="36"/>
    </row>
    <row r="3059" ht="14.25" customHeight="1">
      <c r="A3059" s="36"/>
      <c r="B3059" s="31"/>
      <c r="C3059" s="36"/>
      <c r="D3059" s="36"/>
      <c r="E3059" s="36"/>
    </row>
    <row r="3060" ht="14.25" customHeight="1">
      <c r="A3060" s="36"/>
      <c r="B3060" s="31"/>
      <c r="C3060" s="36"/>
      <c r="D3060" s="36"/>
      <c r="E3060" s="36"/>
    </row>
    <row r="3061" ht="14.25" customHeight="1">
      <c r="A3061" s="36"/>
      <c r="B3061" s="31"/>
      <c r="C3061" s="36"/>
      <c r="D3061" s="36"/>
      <c r="E3061" s="36"/>
    </row>
    <row r="3062" ht="14.25" customHeight="1">
      <c r="A3062" s="36"/>
      <c r="B3062" s="31"/>
      <c r="C3062" s="36"/>
      <c r="D3062" s="36"/>
      <c r="E3062" s="36"/>
    </row>
    <row r="3063" ht="14.25" customHeight="1">
      <c r="A3063" s="36"/>
      <c r="B3063" s="31"/>
      <c r="C3063" s="36"/>
      <c r="D3063" s="36"/>
      <c r="E3063" s="36"/>
    </row>
    <row r="3064" ht="14.25" customHeight="1">
      <c r="A3064" s="36"/>
      <c r="B3064" s="31"/>
      <c r="C3064" s="36"/>
      <c r="D3064" s="36"/>
      <c r="E3064" s="36"/>
    </row>
    <row r="3065" ht="14.25" customHeight="1">
      <c r="A3065" s="36"/>
      <c r="B3065" s="31"/>
      <c r="C3065" s="36"/>
      <c r="D3065" s="36"/>
      <c r="E3065" s="36"/>
    </row>
    <row r="3066" ht="14.25" customHeight="1">
      <c r="A3066" s="36"/>
      <c r="B3066" s="31"/>
      <c r="C3066" s="36"/>
      <c r="D3066" s="36"/>
      <c r="E3066" s="36"/>
    </row>
    <row r="3067" ht="14.25" customHeight="1">
      <c r="A3067" s="36"/>
      <c r="B3067" s="31"/>
      <c r="C3067" s="36"/>
      <c r="D3067" s="36"/>
      <c r="E3067" s="36"/>
    </row>
    <row r="3068" ht="14.25" customHeight="1">
      <c r="A3068" s="36"/>
      <c r="B3068" s="31"/>
      <c r="C3068" s="36"/>
      <c r="D3068" s="36"/>
      <c r="E3068" s="36"/>
    </row>
    <row r="3069" ht="14.25" customHeight="1">
      <c r="A3069" s="36"/>
      <c r="B3069" s="31"/>
      <c r="C3069" s="36"/>
      <c r="D3069" s="36"/>
      <c r="E3069" s="36"/>
    </row>
    <row r="3070" ht="14.25" customHeight="1">
      <c r="A3070" s="36"/>
      <c r="B3070" s="31"/>
      <c r="C3070" s="36"/>
      <c r="D3070" s="36"/>
      <c r="E3070" s="36"/>
    </row>
    <row r="3071" ht="14.25" customHeight="1">
      <c r="A3071" s="36"/>
      <c r="B3071" s="31"/>
      <c r="C3071" s="36"/>
      <c r="D3071" s="36"/>
      <c r="E3071" s="36"/>
    </row>
    <row r="3072" ht="14.25" customHeight="1">
      <c r="A3072" s="36"/>
      <c r="B3072" s="31"/>
      <c r="C3072" s="36"/>
      <c r="D3072" s="36"/>
      <c r="E3072" s="36"/>
    </row>
    <row r="3073" ht="14.25" customHeight="1">
      <c r="A3073" s="36"/>
      <c r="B3073" s="31"/>
      <c r="C3073" s="36"/>
      <c r="D3073" s="36"/>
      <c r="E3073" s="36"/>
    </row>
    <row r="3074" ht="14.25" customHeight="1">
      <c r="A3074" s="36"/>
      <c r="B3074" s="31"/>
      <c r="C3074" s="36"/>
      <c r="D3074" s="36"/>
      <c r="E3074" s="36"/>
    </row>
    <row r="3075" ht="14.25" customHeight="1">
      <c r="A3075" s="36"/>
      <c r="B3075" s="31"/>
      <c r="C3075" s="36"/>
      <c r="D3075" s="36"/>
      <c r="E3075" s="36"/>
    </row>
    <row r="3076" ht="14.25" customHeight="1">
      <c r="A3076" s="36"/>
      <c r="B3076" s="31"/>
      <c r="C3076" s="36"/>
      <c r="D3076" s="36"/>
      <c r="E3076" s="36"/>
    </row>
    <row r="3077" ht="14.25" customHeight="1">
      <c r="A3077" s="36"/>
      <c r="B3077" s="31"/>
      <c r="C3077" s="36"/>
      <c r="D3077" s="36"/>
      <c r="E3077" s="36"/>
    </row>
    <row r="3078" ht="14.25" customHeight="1">
      <c r="A3078" s="36"/>
      <c r="B3078" s="31"/>
      <c r="C3078" s="36"/>
      <c r="D3078" s="36"/>
      <c r="E3078" s="36"/>
    </row>
    <row r="3079" ht="14.25" customHeight="1">
      <c r="A3079" s="36"/>
      <c r="B3079" s="31"/>
      <c r="C3079" s="36"/>
      <c r="D3079" s="36"/>
      <c r="E3079" s="36"/>
    </row>
    <row r="3080" ht="14.25" customHeight="1">
      <c r="A3080" s="36"/>
      <c r="B3080" s="31"/>
      <c r="C3080" s="36"/>
      <c r="D3080" s="36"/>
      <c r="E3080" s="36"/>
    </row>
    <row r="3081" ht="14.25" customHeight="1">
      <c r="A3081" s="36"/>
      <c r="B3081" s="31"/>
      <c r="C3081" s="36"/>
      <c r="D3081" s="36"/>
      <c r="E3081" s="36"/>
    </row>
    <row r="3082" ht="14.25" customHeight="1">
      <c r="A3082" s="36"/>
      <c r="B3082" s="31"/>
      <c r="C3082" s="36"/>
      <c r="D3082" s="36"/>
      <c r="E3082" s="36"/>
    </row>
    <row r="3083" ht="14.25" customHeight="1">
      <c r="A3083" s="36"/>
      <c r="B3083" s="31"/>
      <c r="C3083" s="36"/>
      <c r="D3083" s="36"/>
      <c r="E3083" s="36"/>
    </row>
    <row r="3084" ht="14.25" customHeight="1">
      <c r="A3084" s="36"/>
      <c r="B3084" s="31"/>
      <c r="C3084" s="36"/>
      <c r="D3084" s="36"/>
      <c r="E3084" s="36"/>
    </row>
    <row r="3085" ht="14.25" customHeight="1">
      <c r="A3085" s="36"/>
      <c r="B3085" s="31"/>
      <c r="C3085" s="36"/>
      <c r="D3085" s="36"/>
      <c r="E3085" s="36"/>
    </row>
    <row r="3086" ht="14.25" customHeight="1">
      <c r="A3086" s="36"/>
      <c r="B3086" s="31"/>
      <c r="C3086" s="36"/>
      <c r="D3086" s="36"/>
      <c r="E3086" s="36"/>
    </row>
    <row r="3087" ht="14.25" customHeight="1">
      <c r="A3087" s="36"/>
      <c r="B3087" s="31"/>
      <c r="C3087" s="36"/>
      <c r="D3087" s="36"/>
      <c r="E3087" s="36"/>
    </row>
    <row r="3088" ht="14.25" customHeight="1">
      <c r="A3088" s="36"/>
      <c r="B3088" s="31"/>
      <c r="C3088" s="36"/>
      <c r="D3088" s="36"/>
      <c r="E3088" s="36"/>
    </row>
    <row r="3089" ht="14.25" customHeight="1">
      <c r="A3089" s="36"/>
      <c r="B3089" s="31"/>
      <c r="C3089" s="36"/>
      <c r="D3089" s="36"/>
      <c r="E3089" s="36"/>
    </row>
    <row r="3090" ht="14.25" customHeight="1">
      <c r="A3090" s="36"/>
      <c r="B3090" s="31"/>
      <c r="C3090" s="36"/>
      <c r="D3090" s="36"/>
      <c r="E3090" s="36"/>
    </row>
    <row r="3091" ht="14.25" customHeight="1">
      <c r="A3091" s="36"/>
      <c r="B3091" s="31"/>
      <c r="C3091" s="36"/>
      <c r="D3091" s="36"/>
      <c r="E3091" s="36"/>
    </row>
    <row r="3092" ht="14.25" customHeight="1">
      <c r="A3092" s="36"/>
      <c r="B3092" s="31"/>
      <c r="C3092" s="36"/>
      <c r="D3092" s="36"/>
      <c r="E3092" s="36"/>
    </row>
    <row r="3093" ht="14.25" customHeight="1">
      <c r="A3093" s="36"/>
      <c r="B3093" s="31"/>
      <c r="C3093" s="36"/>
      <c r="D3093" s="36"/>
      <c r="E3093" s="36"/>
    </row>
    <row r="3094" ht="14.25" customHeight="1">
      <c r="A3094" s="36"/>
      <c r="B3094" s="31"/>
      <c r="C3094" s="36"/>
      <c r="D3094" s="36"/>
      <c r="E3094" s="36"/>
    </row>
    <row r="3095" ht="14.25" customHeight="1">
      <c r="A3095" s="36"/>
      <c r="B3095" s="31"/>
      <c r="C3095" s="36"/>
      <c r="D3095" s="36"/>
      <c r="E3095" s="36"/>
    </row>
    <row r="3096" ht="14.25" customHeight="1">
      <c r="A3096" s="36"/>
      <c r="B3096" s="31"/>
      <c r="C3096" s="36"/>
      <c r="D3096" s="36"/>
      <c r="E3096" s="36"/>
    </row>
    <row r="3097" ht="14.25" customHeight="1">
      <c r="A3097" s="36"/>
      <c r="B3097" s="31"/>
      <c r="C3097" s="36"/>
      <c r="D3097" s="36"/>
      <c r="E3097" s="36"/>
    </row>
    <row r="3098" ht="14.25" customHeight="1">
      <c r="A3098" s="36"/>
      <c r="B3098" s="31"/>
      <c r="C3098" s="36"/>
      <c r="D3098" s="36"/>
      <c r="E3098" s="36"/>
    </row>
    <row r="3099" ht="14.25" customHeight="1">
      <c r="A3099" s="36"/>
      <c r="B3099" s="31"/>
      <c r="C3099" s="36"/>
      <c r="D3099" s="36"/>
      <c r="E3099" s="36"/>
    </row>
    <row r="3100" ht="14.25" customHeight="1">
      <c r="A3100" s="36"/>
      <c r="B3100" s="31"/>
      <c r="C3100" s="36"/>
      <c r="D3100" s="36"/>
      <c r="E3100" s="36"/>
    </row>
    <row r="3101" ht="14.25" customHeight="1">
      <c r="A3101" s="36"/>
      <c r="B3101" s="31"/>
      <c r="C3101" s="36"/>
      <c r="D3101" s="36"/>
      <c r="E3101" s="36"/>
    </row>
    <row r="3102" ht="14.25" customHeight="1">
      <c r="A3102" s="36"/>
      <c r="B3102" s="31"/>
      <c r="C3102" s="36"/>
      <c r="D3102" s="36"/>
      <c r="E3102" s="36"/>
    </row>
    <row r="3103" ht="14.25" customHeight="1">
      <c r="A3103" s="36"/>
      <c r="B3103" s="31"/>
      <c r="C3103" s="36"/>
      <c r="D3103" s="36"/>
      <c r="E3103" s="36"/>
    </row>
    <row r="3104" ht="14.25" customHeight="1">
      <c r="A3104" s="36"/>
      <c r="B3104" s="31"/>
      <c r="C3104" s="36"/>
      <c r="D3104" s="36"/>
      <c r="E3104" s="36"/>
    </row>
    <row r="3105" ht="14.25" customHeight="1">
      <c r="A3105" s="36"/>
      <c r="B3105" s="31"/>
      <c r="C3105" s="36"/>
      <c r="D3105" s="36"/>
      <c r="E3105" s="36"/>
    </row>
    <row r="3106" ht="14.25" customHeight="1">
      <c r="A3106" s="36"/>
      <c r="B3106" s="31"/>
      <c r="C3106" s="36"/>
      <c r="D3106" s="36"/>
      <c r="E3106" s="36"/>
    </row>
    <row r="3107" ht="14.25" customHeight="1">
      <c r="A3107" s="36"/>
      <c r="B3107" s="31"/>
      <c r="C3107" s="36"/>
      <c r="D3107" s="36"/>
      <c r="E3107" s="36"/>
    </row>
    <row r="3108" ht="14.25" customHeight="1">
      <c r="A3108" s="36"/>
      <c r="B3108" s="31"/>
      <c r="C3108" s="36"/>
      <c r="D3108" s="36"/>
      <c r="E3108" s="36"/>
    </row>
    <row r="3109" ht="14.25" customHeight="1">
      <c r="A3109" s="36"/>
      <c r="B3109" s="31"/>
      <c r="C3109" s="36"/>
      <c r="D3109" s="36"/>
      <c r="E3109" s="36"/>
    </row>
    <row r="3110" ht="14.25" customHeight="1">
      <c r="A3110" s="36"/>
      <c r="B3110" s="31"/>
      <c r="C3110" s="36"/>
      <c r="D3110" s="36"/>
      <c r="E3110" s="36"/>
    </row>
    <row r="3111" ht="14.25" customHeight="1">
      <c r="A3111" s="36"/>
      <c r="B3111" s="31"/>
      <c r="C3111" s="36"/>
      <c r="D3111" s="36"/>
      <c r="E3111" s="36"/>
    </row>
    <row r="3112" ht="14.25" customHeight="1">
      <c r="A3112" s="36"/>
      <c r="B3112" s="31"/>
      <c r="C3112" s="36"/>
      <c r="D3112" s="36"/>
      <c r="E3112" s="36"/>
    </row>
    <row r="3113" ht="14.25" customHeight="1">
      <c r="A3113" s="36"/>
      <c r="B3113" s="31"/>
      <c r="C3113" s="36"/>
      <c r="D3113" s="36"/>
      <c r="E3113" s="36"/>
    </row>
    <row r="3114" ht="14.25" customHeight="1">
      <c r="A3114" s="36"/>
      <c r="B3114" s="31"/>
      <c r="C3114" s="36"/>
      <c r="D3114" s="36"/>
      <c r="E3114" s="36"/>
    </row>
    <row r="3115" ht="14.25" customHeight="1">
      <c r="A3115" s="36"/>
      <c r="B3115" s="31"/>
      <c r="C3115" s="36"/>
      <c r="D3115" s="36"/>
      <c r="E3115" s="36"/>
    </row>
    <row r="3116" ht="14.25" customHeight="1">
      <c r="A3116" s="36"/>
      <c r="B3116" s="31"/>
      <c r="C3116" s="36"/>
      <c r="D3116" s="36"/>
      <c r="E3116" s="36"/>
    </row>
    <row r="3117" ht="14.25" customHeight="1">
      <c r="A3117" s="36"/>
      <c r="B3117" s="31"/>
      <c r="C3117" s="36"/>
      <c r="D3117" s="36"/>
      <c r="E3117" s="36"/>
    </row>
    <row r="3118" ht="14.25" customHeight="1">
      <c r="A3118" s="36"/>
      <c r="B3118" s="31"/>
      <c r="C3118" s="36"/>
      <c r="D3118" s="36"/>
      <c r="E3118" s="36"/>
    </row>
    <row r="3119" ht="14.25" customHeight="1">
      <c r="A3119" s="36"/>
      <c r="B3119" s="31"/>
      <c r="C3119" s="36"/>
      <c r="D3119" s="36"/>
      <c r="E3119" s="36"/>
    </row>
    <row r="3120" ht="14.25" customHeight="1">
      <c r="A3120" s="36"/>
      <c r="B3120" s="31"/>
      <c r="C3120" s="36"/>
      <c r="D3120" s="36"/>
      <c r="E3120" s="36"/>
    </row>
    <row r="3121" ht="14.25" customHeight="1">
      <c r="A3121" s="36"/>
      <c r="B3121" s="31"/>
      <c r="C3121" s="36"/>
      <c r="D3121" s="36"/>
      <c r="E3121" s="36"/>
    </row>
    <row r="3122" ht="14.25" customHeight="1">
      <c r="A3122" s="36"/>
      <c r="B3122" s="31"/>
      <c r="C3122" s="36"/>
      <c r="D3122" s="36"/>
      <c r="E3122" s="36"/>
    </row>
    <row r="3123" ht="14.25" customHeight="1">
      <c r="A3123" s="36"/>
      <c r="B3123" s="31"/>
      <c r="C3123" s="36"/>
      <c r="D3123" s="36"/>
      <c r="E3123" s="36"/>
    </row>
    <row r="3124" ht="14.25" customHeight="1">
      <c r="A3124" s="36"/>
      <c r="B3124" s="31"/>
      <c r="C3124" s="36"/>
      <c r="D3124" s="36"/>
      <c r="E3124" s="36"/>
    </row>
    <row r="3125" ht="14.25" customHeight="1">
      <c r="A3125" s="36"/>
      <c r="B3125" s="31"/>
      <c r="C3125" s="36"/>
      <c r="D3125" s="36"/>
      <c r="E3125" s="36"/>
    </row>
    <row r="3126" ht="14.25" customHeight="1">
      <c r="A3126" s="36"/>
      <c r="B3126" s="31"/>
      <c r="C3126" s="36"/>
      <c r="D3126" s="36"/>
      <c r="E3126" s="36"/>
    </row>
    <row r="3127" ht="14.25" customHeight="1">
      <c r="A3127" s="36"/>
      <c r="B3127" s="31"/>
      <c r="C3127" s="36"/>
      <c r="D3127" s="36"/>
      <c r="E3127" s="36"/>
    </row>
    <row r="3128" ht="14.25" customHeight="1">
      <c r="A3128" s="36"/>
      <c r="B3128" s="31"/>
      <c r="C3128" s="36"/>
      <c r="D3128" s="36"/>
      <c r="E3128" s="36"/>
    </row>
    <row r="3129" ht="14.25" customHeight="1">
      <c r="A3129" s="36"/>
      <c r="B3129" s="31"/>
      <c r="C3129" s="36"/>
      <c r="D3129" s="36"/>
      <c r="E3129" s="36"/>
    </row>
    <row r="3130" ht="14.25" customHeight="1">
      <c r="A3130" s="36"/>
      <c r="B3130" s="31"/>
      <c r="C3130" s="36"/>
      <c r="D3130" s="36"/>
      <c r="E3130" s="36"/>
    </row>
    <row r="3131" ht="14.25" customHeight="1">
      <c r="A3131" s="36"/>
      <c r="B3131" s="31"/>
      <c r="C3131" s="36"/>
      <c r="D3131" s="36"/>
      <c r="E3131" s="36"/>
    </row>
    <row r="3132" ht="14.25" customHeight="1">
      <c r="A3132" s="36"/>
      <c r="B3132" s="31"/>
      <c r="C3132" s="36"/>
      <c r="D3132" s="36"/>
      <c r="E3132" s="36"/>
    </row>
    <row r="3133" ht="14.25" customHeight="1">
      <c r="A3133" s="36"/>
      <c r="B3133" s="31"/>
      <c r="C3133" s="36"/>
      <c r="D3133" s="36"/>
      <c r="E3133" s="36"/>
    </row>
    <row r="3134" ht="14.25" customHeight="1">
      <c r="A3134" s="36"/>
      <c r="B3134" s="31"/>
      <c r="C3134" s="36"/>
      <c r="D3134" s="36"/>
      <c r="E3134" s="36"/>
    </row>
    <row r="3135" ht="14.25" customHeight="1">
      <c r="A3135" s="36"/>
      <c r="B3135" s="31"/>
      <c r="C3135" s="36"/>
      <c r="D3135" s="36"/>
      <c r="E3135" s="36"/>
    </row>
    <row r="3136" ht="14.25" customHeight="1">
      <c r="A3136" s="36"/>
      <c r="B3136" s="31"/>
      <c r="C3136" s="36"/>
      <c r="D3136" s="36"/>
      <c r="E3136" s="36"/>
    </row>
    <row r="3137" ht="14.25" customHeight="1">
      <c r="A3137" s="36"/>
      <c r="B3137" s="31"/>
      <c r="C3137" s="36"/>
      <c r="D3137" s="36"/>
      <c r="E3137" s="36"/>
    </row>
    <row r="3138" ht="14.25" customHeight="1">
      <c r="A3138" s="36"/>
      <c r="B3138" s="31"/>
      <c r="C3138" s="36"/>
      <c r="D3138" s="36"/>
      <c r="E3138" s="36"/>
    </row>
    <row r="3139" ht="14.25" customHeight="1">
      <c r="A3139" s="36"/>
      <c r="B3139" s="31"/>
      <c r="C3139" s="36"/>
      <c r="D3139" s="36"/>
      <c r="E3139" s="36"/>
    </row>
    <row r="3140" ht="14.25" customHeight="1">
      <c r="A3140" s="36"/>
      <c r="B3140" s="31"/>
      <c r="C3140" s="36"/>
      <c r="D3140" s="36"/>
      <c r="E3140" s="36"/>
    </row>
    <row r="3141" ht="14.25" customHeight="1">
      <c r="A3141" s="36"/>
      <c r="B3141" s="31"/>
      <c r="C3141" s="36"/>
      <c r="D3141" s="36"/>
      <c r="E3141" s="36"/>
    </row>
    <row r="3142" ht="14.25" customHeight="1">
      <c r="A3142" s="36"/>
      <c r="B3142" s="31"/>
      <c r="C3142" s="36"/>
      <c r="D3142" s="36"/>
      <c r="E3142" s="36"/>
    </row>
    <row r="3143" ht="14.25" customHeight="1">
      <c r="A3143" s="36"/>
      <c r="B3143" s="31"/>
      <c r="C3143" s="36"/>
      <c r="D3143" s="36"/>
      <c r="E3143" s="36"/>
    </row>
    <row r="3144" ht="14.25" customHeight="1">
      <c r="A3144" s="36"/>
      <c r="B3144" s="31"/>
      <c r="C3144" s="36"/>
      <c r="D3144" s="36"/>
      <c r="E3144" s="36"/>
    </row>
    <row r="3145" ht="14.25" customHeight="1">
      <c r="A3145" s="36"/>
      <c r="B3145" s="31"/>
      <c r="C3145" s="36"/>
      <c r="D3145" s="36"/>
      <c r="E3145" s="36"/>
    </row>
    <row r="3146" ht="14.25" customHeight="1">
      <c r="A3146" s="36"/>
      <c r="B3146" s="31"/>
      <c r="C3146" s="36"/>
      <c r="D3146" s="36"/>
      <c r="E3146" s="36"/>
    </row>
    <row r="3147" ht="14.25" customHeight="1">
      <c r="A3147" s="36"/>
      <c r="B3147" s="31"/>
      <c r="C3147" s="36"/>
      <c r="D3147" s="36"/>
      <c r="E3147" s="36"/>
    </row>
    <row r="3148" ht="14.25" customHeight="1">
      <c r="A3148" s="36"/>
      <c r="B3148" s="31"/>
      <c r="C3148" s="36"/>
      <c r="D3148" s="36"/>
      <c r="E3148" s="36"/>
    </row>
    <row r="3149" ht="14.25" customHeight="1">
      <c r="A3149" s="36"/>
      <c r="B3149" s="31"/>
      <c r="C3149" s="36"/>
      <c r="D3149" s="36"/>
      <c r="E3149" s="36"/>
    </row>
    <row r="3150" ht="14.25" customHeight="1">
      <c r="A3150" s="36"/>
      <c r="B3150" s="31"/>
      <c r="C3150" s="36"/>
      <c r="D3150" s="36"/>
      <c r="E3150" s="36"/>
    </row>
    <row r="3151" ht="14.25" customHeight="1">
      <c r="A3151" s="36"/>
      <c r="B3151" s="31"/>
      <c r="C3151" s="36"/>
      <c r="D3151" s="36"/>
      <c r="E3151" s="36"/>
    </row>
    <row r="3152" ht="14.25" customHeight="1">
      <c r="A3152" s="36"/>
      <c r="B3152" s="31"/>
      <c r="C3152" s="36"/>
      <c r="D3152" s="36"/>
      <c r="E3152" s="36"/>
    </row>
    <row r="3153" ht="14.25" customHeight="1">
      <c r="A3153" s="36"/>
      <c r="B3153" s="31"/>
      <c r="C3153" s="36"/>
      <c r="D3153" s="36"/>
      <c r="E3153" s="36"/>
    </row>
    <row r="3154" ht="14.25" customHeight="1">
      <c r="A3154" s="36"/>
      <c r="B3154" s="31"/>
      <c r="C3154" s="36"/>
      <c r="D3154" s="36"/>
      <c r="E3154" s="36"/>
    </row>
    <row r="3155" ht="14.25" customHeight="1">
      <c r="A3155" s="36"/>
      <c r="B3155" s="31"/>
      <c r="C3155" s="36"/>
      <c r="D3155" s="36"/>
      <c r="E3155" s="36"/>
    </row>
    <row r="3156" ht="14.25" customHeight="1">
      <c r="A3156" s="36"/>
      <c r="B3156" s="31"/>
      <c r="C3156" s="36"/>
      <c r="D3156" s="36"/>
      <c r="E3156" s="36"/>
    </row>
    <row r="3157" ht="14.25" customHeight="1">
      <c r="A3157" s="36"/>
      <c r="B3157" s="31"/>
      <c r="C3157" s="36"/>
      <c r="D3157" s="36"/>
      <c r="E3157" s="36"/>
    </row>
    <row r="3158" ht="14.25" customHeight="1">
      <c r="A3158" s="36"/>
      <c r="B3158" s="31"/>
      <c r="C3158" s="36"/>
      <c r="D3158" s="36"/>
      <c r="E3158" s="36"/>
    </row>
    <row r="3159" ht="14.25" customHeight="1">
      <c r="A3159" s="36"/>
      <c r="B3159" s="31"/>
      <c r="C3159" s="36"/>
      <c r="D3159" s="36"/>
      <c r="E3159" s="36"/>
    </row>
    <row r="3160" ht="14.25" customHeight="1">
      <c r="A3160" s="36"/>
      <c r="B3160" s="31"/>
      <c r="C3160" s="36"/>
      <c r="D3160" s="36"/>
      <c r="E3160" s="36"/>
    </row>
    <row r="3161" ht="14.25" customHeight="1">
      <c r="A3161" s="36"/>
      <c r="B3161" s="31"/>
      <c r="C3161" s="36"/>
      <c r="D3161" s="36"/>
      <c r="E3161" s="36"/>
    </row>
    <row r="3162" ht="14.25" customHeight="1">
      <c r="A3162" s="36"/>
      <c r="B3162" s="31"/>
      <c r="C3162" s="36"/>
      <c r="D3162" s="36"/>
      <c r="E3162" s="36"/>
    </row>
    <row r="3163" ht="14.25" customHeight="1">
      <c r="A3163" s="36"/>
      <c r="B3163" s="31"/>
      <c r="C3163" s="36"/>
      <c r="D3163" s="36"/>
      <c r="E3163" s="36"/>
    </row>
    <row r="3164" ht="14.25" customHeight="1">
      <c r="A3164" s="36"/>
      <c r="B3164" s="31"/>
      <c r="C3164" s="36"/>
      <c r="D3164" s="36"/>
      <c r="E3164" s="36"/>
    </row>
    <row r="3165" ht="14.25" customHeight="1">
      <c r="A3165" s="36"/>
      <c r="B3165" s="31"/>
      <c r="C3165" s="36"/>
      <c r="D3165" s="36"/>
      <c r="E3165" s="36"/>
    </row>
    <row r="3166" ht="14.25" customHeight="1">
      <c r="A3166" s="36"/>
      <c r="B3166" s="31"/>
      <c r="C3166" s="36"/>
      <c r="D3166" s="36"/>
      <c r="E3166" s="36"/>
    </row>
    <row r="3167" ht="14.25" customHeight="1">
      <c r="A3167" s="36"/>
      <c r="B3167" s="31"/>
      <c r="C3167" s="36"/>
      <c r="D3167" s="36"/>
      <c r="E3167" s="36"/>
    </row>
    <row r="3168" ht="14.25" customHeight="1">
      <c r="A3168" s="36"/>
      <c r="B3168" s="31"/>
      <c r="C3168" s="36"/>
      <c r="D3168" s="36"/>
      <c r="E3168" s="36"/>
    </row>
    <row r="3169" ht="14.25" customHeight="1">
      <c r="A3169" s="36"/>
      <c r="B3169" s="31"/>
      <c r="C3169" s="36"/>
      <c r="D3169" s="36"/>
      <c r="E3169" s="36"/>
    </row>
    <row r="3170" ht="14.25" customHeight="1">
      <c r="A3170" s="36"/>
      <c r="B3170" s="31"/>
      <c r="C3170" s="36"/>
      <c r="D3170" s="36"/>
      <c r="E3170" s="36"/>
    </row>
    <row r="3171" ht="14.25" customHeight="1">
      <c r="A3171" s="36"/>
      <c r="B3171" s="31"/>
      <c r="C3171" s="36"/>
      <c r="D3171" s="36"/>
      <c r="E3171" s="36"/>
    </row>
    <row r="3172" ht="14.25" customHeight="1">
      <c r="A3172" s="36"/>
      <c r="B3172" s="31"/>
      <c r="C3172" s="36"/>
      <c r="D3172" s="36"/>
      <c r="E3172" s="36"/>
    </row>
    <row r="3173" ht="14.25" customHeight="1">
      <c r="A3173" s="36"/>
      <c r="B3173" s="31"/>
      <c r="C3173" s="36"/>
      <c r="D3173" s="36"/>
      <c r="E3173" s="36"/>
    </row>
    <row r="3174" ht="14.25" customHeight="1">
      <c r="A3174" s="36"/>
      <c r="B3174" s="31"/>
      <c r="C3174" s="36"/>
      <c r="D3174" s="36"/>
      <c r="E3174" s="36"/>
    </row>
    <row r="3175" ht="14.25" customHeight="1">
      <c r="A3175" s="36"/>
      <c r="B3175" s="31"/>
      <c r="C3175" s="36"/>
      <c r="D3175" s="36"/>
      <c r="E3175" s="36"/>
    </row>
    <row r="3176" ht="14.25" customHeight="1">
      <c r="A3176" s="36"/>
      <c r="B3176" s="31"/>
      <c r="C3176" s="36"/>
      <c r="D3176" s="36"/>
      <c r="E3176" s="36"/>
    </row>
    <row r="3177" ht="14.25" customHeight="1">
      <c r="A3177" s="36"/>
      <c r="B3177" s="31"/>
      <c r="C3177" s="36"/>
      <c r="D3177" s="36"/>
      <c r="E3177" s="36"/>
    </row>
    <row r="3178" ht="14.25" customHeight="1">
      <c r="A3178" s="36"/>
      <c r="B3178" s="31"/>
      <c r="C3178" s="36"/>
      <c r="D3178" s="36"/>
      <c r="E3178" s="36"/>
    </row>
    <row r="3179" ht="14.25" customHeight="1">
      <c r="A3179" s="36"/>
      <c r="B3179" s="31"/>
      <c r="C3179" s="36"/>
      <c r="D3179" s="36"/>
      <c r="E3179" s="36"/>
    </row>
    <row r="3180" ht="14.25" customHeight="1">
      <c r="A3180" s="36"/>
      <c r="B3180" s="31"/>
      <c r="C3180" s="36"/>
      <c r="D3180" s="36"/>
      <c r="E3180" s="36"/>
    </row>
    <row r="3181" ht="14.25" customHeight="1">
      <c r="A3181" s="36"/>
      <c r="B3181" s="31"/>
      <c r="C3181" s="36"/>
      <c r="D3181" s="36"/>
      <c r="E3181" s="36"/>
    </row>
    <row r="3182" ht="14.25" customHeight="1">
      <c r="A3182" s="36"/>
      <c r="B3182" s="31"/>
      <c r="C3182" s="36"/>
      <c r="D3182" s="36"/>
      <c r="E3182" s="36"/>
    </row>
    <row r="3183" ht="14.25" customHeight="1">
      <c r="A3183" s="36"/>
      <c r="B3183" s="31"/>
      <c r="C3183" s="36"/>
      <c r="D3183" s="36"/>
      <c r="E3183" s="36"/>
    </row>
    <row r="3184" ht="14.25" customHeight="1">
      <c r="A3184" s="36"/>
      <c r="B3184" s="31"/>
      <c r="C3184" s="36"/>
      <c r="D3184" s="36"/>
      <c r="E3184" s="36"/>
    </row>
    <row r="3185" ht="14.25" customHeight="1">
      <c r="A3185" s="36"/>
      <c r="B3185" s="31"/>
      <c r="C3185" s="36"/>
      <c r="D3185" s="36"/>
      <c r="E3185" s="36"/>
    </row>
    <row r="3186" ht="14.25" customHeight="1">
      <c r="A3186" s="36"/>
      <c r="B3186" s="31"/>
      <c r="C3186" s="36"/>
      <c r="D3186" s="36"/>
      <c r="E3186" s="36"/>
    </row>
    <row r="3187" ht="14.25" customHeight="1">
      <c r="A3187" s="36"/>
      <c r="B3187" s="31"/>
      <c r="C3187" s="36"/>
      <c r="D3187" s="36"/>
      <c r="E3187" s="36"/>
    </row>
    <row r="3188" ht="14.25" customHeight="1">
      <c r="A3188" s="36"/>
      <c r="B3188" s="31"/>
      <c r="C3188" s="36"/>
      <c r="D3188" s="36"/>
      <c r="E3188" s="36"/>
    </row>
    <row r="3189" ht="14.25" customHeight="1">
      <c r="A3189" s="36"/>
      <c r="B3189" s="31"/>
      <c r="C3189" s="36"/>
      <c r="D3189" s="36"/>
      <c r="E3189" s="36"/>
    </row>
    <row r="3190" ht="14.25" customHeight="1">
      <c r="A3190" s="36"/>
      <c r="B3190" s="31"/>
      <c r="C3190" s="36"/>
      <c r="D3190" s="36"/>
      <c r="E3190" s="36"/>
    </row>
    <row r="3191" ht="14.25" customHeight="1">
      <c r="A3191" s="36"/>
      <c r="B3191" s="31"/>
      <c r="C3191" s="36"/>
      <c r="D3191" s="36"/>
      <c r="E3191" s="36"/>
    </row>
    <row r="3192" ht="14.25" customHeight="1">
      <c r="A3192" s="36"/>
      <c r="B3192" s="31"/>
      <c r="C3192" s="36"/>
      <c r="D3192" s="36"/>
      <c r="E3192" s="36"/>
    </row>
    <row r="3193" ht="14.25" customHeight="1">
      <c r="A3193" s="36"/>
      <c r="B3193" s="31"/>
      <c r="C3193" s="36"/>
      <c r="D3193" s="36"/>
      <c r="E3193" s="36"/>
    </row>
    <row r="3194" ht="14.25" customHeight="1">
      <c r="A3194" s="36"/>
      <c r="B3194" s="31"/>
      <c r="C3194" s="36"/>
      <c r="D3194" s="36"/>
      <c r="E3194" s="36"/>
    </row>
    <row r="3195" ht="14.25" customHeight="1">
      <c r="A3195" s="36"/>
      <c r="B3195" s="31"/>
      <c r="C3195" s="36"/>
      <c r="D3195" s="36"/>
      <c r="E3195" s="36"/>
    </row>
    <row r="3196" ht="14.25" customHeight="1">
      <c r="A3196" s="36"/>
      <c r="B3196" s="31"/>
      <c r="C3196" s="36"/>
      <c r="D3196" s="36"/>
      <c r="E3196" s="36"/>
    </row>
    <row r="3197" ht="14.25" customHeight="1">
      <c r="A3197" s="36"/>
      <c r="B3197" s="31"/>
      <c r="C3197" s="36"/>
      <c r="D3197" s="36"/>
      <c r="E3197" s="36"/>
    </row>
    <row r="3198" ht="14.25" customHeight="1">
      <c r="A3198" s="36"/>
      <c r="B3198" s="31"/>
      <c r="C3198" s="36"/>
      <c r="D3198" s="36"/>
      <c r="E3198" s="36"/>
    </row>
    <row r="3199" ht="14.25" customHeight="1">
      <c r="A3199" s="36"/>
      <c r="B3199" s="31"/>
      <c r="C3199" s="36"/>
      <c r="D3199" s="36"/>
      <c r="E3199" s="36"/>
    </row>
    <row r="3200" ht="14.25" customHeight="1">
      <c r="A3200" s="36"/>
      <c r="B3200" s="31"/>
      <c r="C3200" s="36"/>
      <c r="D3200" s="36"/>
      <c r="E3200" s="36"/>
    </row>
    <row r="3201" ht="14.25" customHeight="1">
      <c r="A3201" s="36"/>
      <c r="B3201" s="31"/>
      <c r="C3201" s="36"/>
      <c r="D3201" s="36"/>
      <c r="E3201" s="36"/>
    </row>
    <row r="3202" ht="14.25" customHeight="1">
      <c r="A3202" s="36"/>
      <c r="B3202" s="31"/>
      <c r="C3202" s="36"/>
      <c r="D3202" s="36"/>
      <c r="E3202" s="36"/>
    </row>
    <row r="3203" ht="14.25" customHeight="1">
      <c r="A3203" s="36"/>
      <c r="B3203" s="31"/>
      <c r="C3203" s="36"/>
      <c r="D3203" s="36"/>
      <c r="E3203" s="36"/>
    </row>
    <row r="3204" ht="14.25" customHeight="1">
      <c r="A3204" s="36"/>
      <c r="B3204" s="31"/>
      <c r="C3204" s="36"/>
      <c r="D3204" s="36"/>
      <c r="E3204" s="36"/>
    </row>
    <row r="3205" ht="14.25" customHeight="1">
      <c r="A3205" s="36"/>
      <c r="B3205" s="31"/>
      <c r="C3205" s="36"/>
      <c r="D3205" s="36"/>
      <c r="E3205" s="36"/>
    </row>
    <row r="3206" ht="14.25" customHeight="1">
      <c r="A3206" s="36"/>
      <c r="B3206" s="31"/>
      <c r="C3206" s="36"/>
      <c r="D3206" s="36"/>
      <c r="E3206" s="36"/>
    </row>
    <row r="3207" ht="14.25" customHeight="1">
      <c r="A3207" s="36"/>
      <c r="B3207" s="31"/>
      <c r="C3207" s="36"/>
      <c r="D3207" s="36"/>
      <c r="E3207" s="36"/>
    </row>
    <row r="3208" ht="14.25" customHeight="1">
      <c r="A3208" s="36"/>
      <c r="B3208" s="31"/>
      <c r="C3208" s="36"/>
      <c r="D3208" s="36"/>
      <c r="E3208" s="36"/>
    </row>
    <row r="3209" ht="14.25" customHeight="1">
      <c r="A3209" s="36"/>
      <c r="B3209" s="31"/>
      <c r="C3209" s="36"/>
      <c r="D3209" s="36"/>
      <c r="E3209" s="36"/>
    </row>
    <row r="3210" ht="14.25" customHeight="1">
      <c r="A3210" s="36"/>
      <c r="B3210" s="31"/>
      <c r="C3210" s="36"/>
      <c r="D3210" s="36"/>
      <c r="E3210" s="36"/>
    </row>
    <row r="3211" ht="14.25" customHeight="1">
      <c r="A3211" s="36"/>
      <c r="B3211" s="31"/>
      <c r="C3211" s="36"/>
      <c r="D3211" s="36"/>
      <c r="E3211" s="36"/>
    </row>
    <row r="3212" ht="14.25" customHeight="1">
      <c r="A3212" s="36"/>
      <c r="B3212" s="31"/>
      <c r="C3212" s="36"/>
      <c r="D3212" s="36"/>
      <c r="E3212" s="36"/>
    </row>
    <row r="3213" ht="14.25" customHeight="1">
      <c r="A3213" s="36"/>
      <c r="B3213" s="31"/>
      <c r="C3213" s="36"/>
      <c r="D3213" s="36"/>
      <c r="E3213" s="36"/>
    </row>
    <row r="3214" ht="14.25" customHeight="1">
      <c r="A3214" s="36"/>
      <c r="B3214" s="31"/>
      <c r="C3214" s="36"/>
      <c r="D3214" s="36"/>
      <c r="E3214" s="36"/>
    </row>
    <row r="3215" ht="14.25" customHeight="1">
      <c r="A3215" s="36"/>
      <c r="B3215" s="31"/>
      <c r="C3215" s="36"/>
      <c r="D3215" s="36"/>
      <c r="E3215" s="36"/>
    </row>
    <row r="3216" ht="14.25" customHeight="1">
      <c r="A3216" s="36"/>
      <c r="B3216" s="31"/>
      <c r="C3216" s="36"/>
      <c r="D3216" s="36"/>
      <c r="E3216" s="36"/>
    </row>
    <row r="3217" ht="14.25" customHeight="1">
      <c r="A3217" s="36"/>
      <c r="B3217" s="31"/>
      <c r="C3217" s="36"/>
      <c r="D3217" s="36"/>
      <c r="E3217" s="36"/>
    </row>
    <row r="3218" ht="14.25" customHeight="1">
      <c r="A3218" s="36"/>
      <c r="B3218" s="31"/>
      <c r="C3218" s="36"/>
      <c r="D3218" s="36"/>
      <c r="E3218" s="36"/>
    </row>
    <row r="3219" ht="14.25" customHeight="1">
      <c r="A3219" s="36"/>
      <c r="B3219" s="31"/>
      <c r="C3219" s="36"/>
      <c r="D3219" s="36"/>
      <c r="E3219" s="36"/>
    </row>
    <row r="3220" ht="14.25" customHeight="1">
      <c r="A3220" s="36"/>
      <c r="B3220" s="31"/>
      <c r="C3220" s="36"/>
      <c r="D3220" s="36"/>
      <c r="E3220" s="36"/>
    </row>
    <row r="3221" ht="14.25" customHeight="1">
      <c r="A3221" s="36"/>
      <c r="B3221" s="31"/>
      <c r="C3221" s="36"/>
      <c r="D3221" s="36"/>
      <c r="E3221" s="36"/>
    </row>
    <row r="3222" ht="14.25" customHeight="1">
      <c r="A3222" s="36"/>
      <c r="B3222" s="31"/>
      <c r="C3222" s="36"/>
      <c r="D3222" s="36"/>
      <c r="E3222" s="36"/>
    </row>
    <row r="3223" ht="14.25" customHeight="1">
      <c r="A3223" s="36"/>
      <c r="B3223" s="31"/>
      <c r="C3223" s="36"/>
      <c r="D3223" s="36"/>
      <c r="E3223" s="36"/>
    </row>
    <row r="3224" ht="14.25" customHeight="1">
      <c r="A3224" s="36"/>
      <c r="B3224" s="31"/>
      <c r="C3224" s="36"/>
      <c r="D3224" s="36"/>
      <c r="E3224" s="36"/>
    </row>
    <row r="3225" ht="14.25" customHeight="1">
      <c r="A3225" s="36"/>
      <c r="B3225" s="31"/>
      <c r="C3225" s="36"/>
      <c r="D3225" s="36"/>
      <c r="E3225" s="36"/>
    </row>
    <row r="3226" ht="14.25" customHeight="1">
      <c r="A3226" s="36"/>
      <c r="B3226" s="31"/>
      <c r="C3226" s="36"/>
      <c r="D3226" s="36"/>
      <c r="E3226" s="36"/>
    </row>
    <row r="3227" ht="14.25" customHeight="1">
      <c r="A3227" s="36"/>
      <c r="B3227" s="31"/>
      <c r="C3227" s="36"/>
      <c r="D3227" s="36"/>
      <c r="E3227" s="36"/>
    </row>
    <row r="3228" ht="14.25" customHeight="1">
      <c r="A3228" s="36"/>
      <c r="B3228" s="31"/>
      <c r="C3228" s="36"/>
      <c r="D3228" s="36"/>
      <c r="E3228" s="36"/>
    </row>
    <row r="3229" ht="14.25" customHeight="1">
      <c r="A3229" s="36"/>
      <c r="B3229" s="31"/>
      <c r="C3229" s="36"/>
      <c r="D3229" s="36"/>
      <c r="E3229" s="36"/>
    </row>
    <row r="3230" ht="14.25" customHeight="1">
      <c r="A3230" s="36"/>
      <c r="B3230" s="31"/>
      <c r="C3230" s="36"/>
      <c r="D3230" s="36"/>
      <c r="E3230" s="36"/>
    </row>
    <row r="3231" ht="14.25" customHeight="1">
      <c r="A3231" s="36"/>
      <c r="B3231" s="31"/>
      <c r="C3231" s="36"/>
      <c r="D3231" s="36"/>
      <c r="E3231" s="36"/>
    </row>
    <row r="3232" ht="14.25" customHeight="1">
      <c r="A3232" s="36"/>
      <c r="B3232" s="31"/>
      <c r="C3232" s="36"/>
      <c r="D3232" s="36"/>
      <c r="E3232" s="36"/>
    </row>
    <row r="3233" ht="14.25" customHeight="1">
      <c r="A3233" s="36"/>
      <c r="B3233" s="31"/>
      <c r="C3233" s="36"/>
      <c r="D3233" s="36"/>
      <c r="E3233" s="36"/>
    </row>
    <row r="3234" ht="14.25" customHeight="1">
      <c r="A3234" s="36"/>
      <c r="B3234" s="31"/>
      <c r="C3234" s="36"/>
      <c r="D3234" s="36"/>
      <c r="E3234" s="36"/>
    </row>
    <row r="3235" ht="14.25" customHeight="1">
      <c r="A3235" s="36"/>
      <c r="B3235" s="31"/>
      <c r="C3235" s="36"/>
      <c r="D3235" s="36"/>
      <c r="E3235" s="36"/>
    </row>
    <row r="3236" ht="14.25" customHeight="1">
      <c r="A3236" s="36"/>
      <c r="B3236" s="31"/>
      <c r="C3236" s="36"/>
      <c r="D3236" s="36"/>
      <c r="E3236" s="36"/>
    </row>
    <row r="3237" ht="14.25" customHeight="1">
      <c r="A3237" s="36"/>
      <c r="B3237" s="31"/>
      <c r="C3237" s="36"/>
      <c r="D3237" s="36"/>
      <c r="E3237" s="36"/>
    </row>
    <row r="3238" ht="14.25" customHeight="1">
      <c r="A3238" s="36"/>
      <c r="B3238" s="31"/>
      <c r="C3238" s="36"/>
      <c r="D3238" s="36"/>
      <c r="E3238" s="36"/>
    </row>
    <row r="3239" ht="14.25" customHeight="1">
      <c r="A3239" s="36"/>
      <c r="B3239" s="31"/>
      <c r="C3239" s="36"/>
      <c r="D3239" s="36"/>
      <c r="E3239" s="36"/>
    </row>
    <row r="3240" ht="14.25" customHeight="1">
      <c r="A3240" s="36"/>
      <c r="B3240" s="31"/>
      <c r="C3240" s="36"/>
      <c r="D3240" s="36"/>
      <c r="E3240" s="36"/>
    </row>
    <row r="3241" ht="14.25" customHeight="1">
      <c r="A3241" s="36"/>
      <c r="B3241" s="31"/>
      <c r="C3241" s="36"/>
      <c r="D3241" s="36"/>
      <c r="E3241" s="36"/>
    </row>
    <row r="3242" ht="14.25" customHeight="1">
      <c r="A3242" s="36"/>
      <c r="B3242" s="31"/>
      <c r="C3242" s="36"/>
      <c r="D3242" s="36"/>
      <c r="E3242" s="36"/>
    </row>
    <row r="3243" ht="14.25" customHeight="1">
      <c r="A3243" s="36"/>
      <c r="B3243" s="31"/>
      <c r="C3243" s="36"/>
      <c r="D3243" s="36"/>
      <c r="E3243" s="36"/>
    </row>
    <row r="3244" ht="14.25" customHeight="1">
      <c r="A3244" s="36"/>
      <c r="B3244" s="31"/>
      <c r="C3244" s="36"/>
      <c r="D3244" s="36"/>
      <c r="E3244" s="36"/>
    </row>
    <row r="3245" ht="14.25" customHeight="1">
      <c r="A3245" s="36"/>
      <c r="B3245" s="31"/>
      <c r="C3245" s="36"/>
      <c r="D3245" s="36"/>
      <c r="E3245" s="36"/>
    </row>
    <row r="3246" ht="14.25" customHeight="1">
      <c r="A3246" s="36"/>
      <c r="B3246" s="31"/>
      <c r="C3246" s="36"/>
      <c r="D3246" s="36"/>
      <c r="E3246" s="36"/>
    </row>
    <row r="3247" ht="14.25" customHeight="1">
      <c r="A3247" s="36"/>
      <c r="B3247" s="31"/>
      <c r="C3247" s="36"/>
      <c r="D3247" s="36"/>
      <c r="E3247" s="36"/>
    </row>
    <row r="3248" ht="14.25" customHeight="1">
      <c r="A3248" s="36"/>
      <c r="B3248" s="31"/>
      <c r="C3248" s="36"/>
      <c r="D3248" s="36"/>
      <c r="E3248" s="36"/>
    </row>
    <row r="3249" ht="14.25" customHeight="1">
      <c r="A3249" s="36"/>
      <c r="B3249" s="31"/>
      <c r="C3249" s="36"/>
      <c r="D3249" s="36"/>
      <c r="E3249" s="36"/>
    </row>
    <row r="3250" ht="14.25" customHeight="1">
      <c r="A3250" s="36"/>
      <c r="B3250" s="31"/>
      <c r="C3250" s="36"/>
      <c r="D3250" s="36"/>
      <c r="E3250" s="36"/>
    </row>
    <row r="3251" ht="14.25" customHeight="1">
      <c r="A3251" s="36"/>
      <c r="B3251" s="31"/>
      <c r="C3251" s="36"/>
      <c r="D3251" s="36"/>
      <c r="E3251" s="36"/>
    </row>
    <row r="3252" ht="14.25" customHeight="1">
      <c r="A3252" s="36"/>
      <c r="B3252" s="31"/>
      <c r="C3252" s="36"/>
      <c r="D3252" s="36"/>
      <c r="E3252" s="36"/>
    </row>
    <row r="3253" ht="14.25" customHeight="1">
      <c r="A3253" s="36"/>
      <c r="B3253" s="31"/>
      <c r="C3253" s="36"/>
      <c r="D3253" s="36"/>
      <c r="E3253" s="36"/>
    </row>
    <row r="3254" ht="14.25" customHeight="1">
      <c r="A3254" s="36"/>
      <c r="B3254" s="31"/>
      <c r="C3254" s="36"/>
      <c r="D3254" s="36"/>
      <c r="E3254" s="36"/>
    </row>
    <row r="3255" ht="14.25" customHeight="1">
      <c r="A3255" s="36"/>
      <c r="B3255" s="31"/>
      <c r="C3255" s="36"/>
      <c r="D3255" s="36"/>
      <c r="E3255" s="36"/>
    </row>
    <row r="3256" ht="14.25" customHeight="1">
      <c r="A3256" s="36"/>
      <c r="B3256" s="31"/>
      <c r="C3256" s="36"/>
      <c r="D3256" s="36"/>
      <c r="E3256" s="36"/>
    </row>
    <row r="3257" ht="14.25" customHeight="1">
      <c r="A3257" s="36"/>
      <c r="B3257" s="31"/>
      <c r="C3257" s="36"/>
      <c r="D3257" s="36"/>
      <c r="E3257" s="36"/>
    </row>
    <row r="3258" ht="14.25" customHeight="1">
      <c r="A3258" s="36"/>
      <c r="B3258" s="31"/>
      <c r="C3258" s="36"/>
      <c r="D3258" s="36"/>
      <c r="E3258" s="36"/>
    </row>
    <row r="3259" ht="14.25" customHeight="1">
      <c r="A3259" s="36"/>
      <c r="B3259" s="31"/>
      <c r="C3259" s="36"/>
      <c r="D3259" s="36"/>
      <c r="E3259" s="36"/>
    </row>
    <row r="3260" ht="14.25" customHeight="1">
      <c r="A3260" s="36"/>
      <c r="B3260" s="31"/>
      <c r="C3260" s="36"/>
      <c r="D3260" s="36"/>
      <c r="E3260" s="36"/>
    </row>
    <row r="3261" ht="14.25" customHeight="1">
      <c r="A3261" s="36"/>
      <c r="B3261" s="31"/>
      <c r="C3261" s="36"/>
      <c r="D3261" s="36"/>
      <c r="E3261" s="36"/>
    </row>
    <row r="3262" ht="14.25" customHeight="1">
      <c r="A3262" s="36"/>
      <c r="B3262" s="31"/>
      <c r="C3262" s="36"/>
      <c r="D3262" s="36"/>
      <c r="E3262" s="36"/>
    </row>
    <row r="3263" ht="14.25" customHeight="1">
      <c r="A3263" s="36"/>
      <c r="B3263" s="31"/>
      <c r="C3263" s="36"/>
      <c r="D3263" s="36"/>
      <c r="E3263" s="36"/>
    </row>
    <row r="3264" ht="14.25" customHeight="1">
      <c r="A3264" s="36"/>
      <c r="B3264" s="31"/>
      <c r="C3264" s="36"/>
      <c r="D3264" s="36"/>
      <c r="E3264" s="36"/>
    </row>
    <row r="3265" ht="14.25" customHeight="1">
      <c r="A3265" s="36"/>
      <c r="B3265" s="31"/>
      <c r="C3265" s="36"/>
      <c r="D3265" s="36"/>
      <c r="E3265" s="36"/>
    </row>
    <row r="3266" ht="14.25" customHeight="1">
      <c r="A3266" s="36"/>
      <c r="B3266" s="31"/>
      <c r="C3266" s="36"/>
      <c r="D3266" s="36"/>
      <c r="E3266" s="36"/>
    </row>
    <row r="3267" ht="14.25" customHeight="1">
      <c r="A3267" s="36"/>
      <c r="B3267" s="31"/>
      <c r="C3267" s="36"/>
      <c r="D3267" s="36"/>
      <c r="E3267" s="36"/>
    </row>
    <row r="3268" ht="14.25" customHeight="1">
      <c r="A3268" s="36"/>
      <c r="B3268" s="31"/>
      <c r="C3268" s="36"/>
      <c r="D3268" s="36"/>
      <c r="E3268" s="36"/>
    </row>
    <row r="3269" ht="14.25" customHeight="1">
      <c r="A3269" s="36"/>
      <c r="B3269" s="31"/>
      <c r="C3269" s="36"/>
      <c r="D3269" s="36"/>
      <c r="E3269" s="36"/>
    </row>
    <row r="3270" ht="14.25" customHeight="1">
      <c r="A3270" s="36"/>
      <c r="B3270" s="31"/>
      <c r="C3270" s="36"/>
      <c r="D3270" s="36"/>
      <c r="E3270" s="36"/>
    </row>
    <row r="3271" ht="14.25" customHeight="1">
      <c r="A3271" s="36"/>
      <c r="B3271" s="31"/>
      <c r="C3271" s="36"/>
      <c r="D3271" s="36"/>
      <c r="E3271" s="36"/>
    </row>
    <row r="3272" ht="14.25" customHeight="1">
      <c r="A3272" s="36"/>
      <c r="B3272" s="31"/>
      <c r="C3272" s="36"/>
      <c r="D3272" s="36"/>
      <c r="E3272" s="36"/>
    </row>
    <row r="3273" ht="14.25" customHeight="1">
      <c r="A3273" s="36"/>
      <c r="B3273" s="31"/>
      <c r="C3273" s="36"/>
      <c r="D3273" s="36"/>
      <c r="E3273" s="36"/>
    </row>
    <row r="3274" ht="14.25" customHeight="1">
      <c r="A3274" s="36"/>
      <c r="B3274" s="31"/>
      <c r="C3274" s="36"/>
      <c r="D3274" s="36"/>
      <c r="E3274" s="36"/>
    </row>
    <row r="3275" ht="14.25" customHeight="1">
      <c r="A3275" s="36"/>
      <c r="B3275" s="31"/>
      <c r="C3275" s="36"/>
      <c r="D3275" s="36"/>
      <c r="E3275" s="36"/>
    </row>
    <row r="3276" ht="14.25" customHeight="1">
      <c r="A3276" s="36"/>
      <c r="B3276" s="31"/>
      <c r="C3276" s="36"/>
      <c r="D3276" s="36"/>
      <c r="E3276" s="36"/>
    </row>
    <row r="3277" ht="14.25" customHeight="1">
      <c r="A3277" s="36"/>
      <c r="B3277" s="31"/>
      <c r="C3277" s="36"/>
      <c r="D3277" s="36"/>
      <c r="E3277" s="36"/>
    </row>
    <row r="3278" ht="14.25" customHeight="1">
      <c r="A3278" s="36"/>
      <c r="B3278" s="31"/>
      <c r="C3278" s="36"/>
      <c r="D3278" s="36"/>
      <c r="E3278" s="36"/>
    </row>
    <row r="3279" ht="14.25" customHeight="1">
      <c r="A3279" s="36"/>
      <c r="B3279" s="31"/>
      <c r="C3279" s="36"/>
      <c r="D3279" s="36"/>
      <c r="E3279" s="36"/>
    </row>
    <row r="3280" ht="14.25" customHeight="1">
      <c r="A3280" s="36"/>
      <c r="B3280" s="31"/>
      <c r="C3280" s="36"/>
      <c r="D3280" s="36"/>
      <c r="E3280" s="36"/>
    </row>
    <row r="3281" ht="14.25" customHeight="1">
      <c r="A3281" s="36"/>
      <c r="B3281" s="31"/>
      <c r="C3281" s="36"/>
      <c r="D3281" s="36"/>
      <c r="E3281" s="36"/>
    </row>
    <row r="3282" ht="14.25" customHeight="1">
      <c r="A3282" s="36"/>
      <c r="B3282" s="31"/>
      <c r="C3282" s="36"/>
      <c r="D3282" s="36"/>
      <c r="E3282" s="36"/>
    </row>
    <row r="3283" ht="14.25" customHeight="1">
      <c r="A3283" s="36"/>
      <c r="B3283" s="31"/>
      <c r="C3283" s="36"/>
      <c r="D3283" s="36"/>
      <c r="E3283" s="36"/>
    </row>
    <row r="3284" ht="14.25" customHeight="1">
      <c r="A3284" s="36"/>
      <c r="B3284" s="31"/>
      <c r="C3284" s="36"/>
      <c r="D3284" s="36"/>
      <c r="E3284" s="36"/>
    </row>
    <row r="3285" ht="14.25" customHeight="1">
      <c r="A3285" s="36"/>
      <c r="B3285" s="31"/>
      <c r="C3285" s="36"/>
      <c r="D3285" s="36"/>
      <c r="E3285" s="36"/>
    </row>
    <row r="3286" ht="14.25" customHeight="1">
      <c r="A3286" s="36"/>
      <c r="B3286" s="31"/>
      <c r="C3286" s="36"/>
      <c r="D3286" s="36"/>
      <c r="E3286" s="36"/>
    </row>
    <row r="3287" ht="14.25" customHeight="1">
      <c r="A3287" s="36"/>
      <c r="B3287" s="31"/>
      <c r="C3287" s="36"/>
      <c r="D3287" s="36"/>
      <c r="E3287" s="36"/>
    </row>
    <row r="3288" ht="14.25" customHeight="1">
      <c r="A3288" s="36"/>
      <c r="B3288" s="31"/>
      <c r="C3288" s="36"/>
      <c r="D3288" s="36"/>
      <c r="E3288" s="36"/>
    </row>
    <row r="3289" ht="14.25" customHeight="1">
      <c r="A3289" s="36"/>
      <c r="B3289" s="31"/>
      <c r="C3289" s="36"/>
      <c r="D3289" s="36"/>
      <c r="E3289" s="36"/>
    </row>
    <row r="3290" ht="14.25" customHeight="1">
      <c r="A3290" s="36"/>
      <c r="B3290" s="31"/>
      <c r="C3290" s="36"/>
      <c r="D3290" s="36"/>
      <c r="E3290" s="36"/>
    </row>
    <row r="3291" ht="14.25" customHeight="1">
      <c r="A3291" s="36"/>
      <c r="B3291" s="31"/>
      <c r="C3291" s="36"/>
      <c r="D3291" s="36"/>
      <c r="E3291" s="36"/>
    </row>
    <row r="3292" ht="14.25" customHeight="1">
      <c r="A3292" s="36"/>
      <c r="B3292" s="31"/>
      <c r="C3292" s="36"/>
      <c r="D3292" s="36"/>
      <c r="E3292" s="36"/>
    </row>
    <row r="3293" ht="14.25" customHeight="1">
      <c r="A3293" s="36"/>
      <c r="B3293" s="31"/>
      <c r="C3293" s="36"/>
      <c r="D3293" s="36"/>
      <c r="E3293" s="36"/>
    </row>
    <row r="3294" ht="14.25" customHeight="1">
      <c r="A3294" s="36"/>
      <c r="B3294" s="31"/>
      <c r="C3294" s="36"/>
      <c r="D3294" s="36"/>
      <c r="E3294" s="36"/>
    </row>
    <row r="3295" ht="14.25" customHeight="1">
      <c r="A3295" s="36"/>
      <c r="B3295" s="31"/>
      <c r="C3295" s="36"/>
      <c r="D3295" s="36"/>
      <c r="E3295" s="36"/>
    </row>
    <row r="3296" ht="14.25" customHeight="1">
      <c r="A3296" s="36"/>
      <c r="B3296" s="31"/>
      <c r="C3296" s="36"/>
      <c r="D3296" s="36"/>
      <c r="E3296" s="36"/>
    </row>
    <row r="3297" ht="14.25" customHeight="1">
      <c r="A3297" s="36"/>
      <c r="B3297" s="31"/>
      <c r="C3297" s="36"/>
      <c r="D3297" s="36"/>
      <c r="E3297" s="36"/>
    </row>
    <row r="3298" ht="14.25" customHeight="1">
      <c r="A3298" s="36"/>
      <c r="B3298" s="31"/>
      <c r="C3298" s="36"/>
      <c r="D3298" s="36"/>
      <c r="E3298" s="36"/>
    </row>
    <row r="3299" ht="14.25" customHeight="1">
      <c r="A3299" s="36"/>
      <c r="B3299" s="31"/>
      <c r="C3299" s="36"/>
      <c r="D3299" s="36"/>
      <c r="E3299" s="36"/>
    </row>
    <row r="3300" ht="14.25" customHeight="1">
      <c r="A3300" s="36"/>
      <c r="B3300" s="31"/>
      <c r="C3300" s="36"/>
      <c r="D3300" s="36"/>
      <c r="E3300" s="36"/>
    </row>
    <row r="3301" ht="14.25" customHeight="1">
      <c r="A3301" s="36"/>
      <c r="B3301" s="31"/>
      <c r="C3301" s="36"/>
      <c r="D3301" s="36"/>
      <c r="E3301" s="36"/>
    </row>
    <row r="3302" ht="14.25" customHeight="1">
      <c r="A3302" s="36"/>
      <c r="B3302" s="31"/>
      <c r="C3302" s="36"/>
      <c r="D3302" s="36"/>
      <c r="E3302" s="36"/>
    </row>
    <row r="3303" ht="14.25" customHeight="1">
      <c r="A3303" s="36"/>
      <c r="B3303" s="31"/>
      <c r="C3303" s="36"/>
      <c r="D3303" s="36"/>
      <c r="E3303" s="36"/>
    </row>
    <row r="3304" ht="14.25" customHeight="1">
      <c r="A3304" s="36"/>
      <c r="B3304" s="31"/>
      <c r="C3304" s="36"/>
      <c r="D3304" s="36"/>
      <c r="E3304" s="36"/>
    </row>
    <row r="3305" ht="14.25" customHeight="1">
      <c r="A3305" s="36"/>
      <c r="B3305" s="31"/>
      <c r="C3305" s="36"/>
      <c r="D3305" s="36"/>
      <c r="E3305" s="36"/>
    </row>
    <row r="3306" ht="14.25" customHeight="1">
      <c r="A3306" s="36"/>
      <c r="B3306" s="31"/>
      <c r="C3306" s="36"/>
      <c r="D3306" s="36"/>
      <c r="E3306" s="36"/>
    </row>
    <row r="3307" ht="14.25" customHeight="1">
      <c r="A3307" s="36"/>
      <c r="B3307" s="31"/>
      <c r="C3307" s="36"/>
      <c r="D3307" s="36"/>
      <c r="E3307" s="36"/>
    </row>
    <row r="3308" ht="14.25" customHeight="1">
      <c r="A3308" s="36"/>
      <c r="B3308" s="31"/>
      <c r="C3308" s="36"/>
      <c r="D3308" s="36"/>
      <c r="E3308" s="36"/>
    </row>
    <row r="3309" ht="14.25" customHeight="1">
      <c r="A3309" s="36"/>
      <c r="B3309" s="31"/>
      <c r="C3309" s="36"/>
      <c r="D3309" s="36"/>
      <c r="E3309" s="36"/>
    </row>
    <row r="3310" ht="14.25" customHeight="1">
      <c r="A3310" s="36"/>
      <c r="B3310" s="31"/>
      <c r="C3310" s="36"/>
      <c r="D3310" s="36"/>
      <c r="E3310" s="36"/>
    </row>
    <row r="3311" ht="14.25" customHeight="1">
      <c r="A3311" s="36"/>
      <c r="B3311" s="31"/>
      <c r="C3311" s="36"/>
      <c r="D3311" s="36"/>
      <c r="E3311" s="36"/>
    </row>
    <row r="3312" ht="14.25" customHeight="1">
      <c r="A3312" s="36"/>
      <c r="B3312" s="31"/>
      <c r="C3312" s="36"/>
      <c r="D3312" s="36"/>
      <c r="E3312" s="36"/>
    </row>
    <row r="3313" ht="14.25" customHeight="1">
      <c r="A3313" s="36"/>
      <c r="B3313" s="31"/>
      <c r="C3313" s="36"/>
      <c r="D3313" s="36"/>
      <c r="E3313" s="36"/>
    </row>
    <row r="3314" ht="14.25" customHeight="1">
      <c r="A3314" s="36"/>
      <c r="B3314" s="31"/>
      <c r="C3314" s="36"/>
      <c r="D3314" s="36"/>
      <c r="E3314" s="36"/>
    </row>
    <row r="3315" ht="14.25" customHeight="1">
      <c r="A3315" s="36"/>
      <c r="B3315" s="31"/>
      <c r="C3315" s="36"/>
      <c r="D3315" s="36"/>
      <c r="E3315" s="36"/>
    </row>
    <row r="3316" ht="14.25" customHeight="1">
      <c r="A3316" s="36"/>
      <c r="B3316" s="31"/>
      <c r="C3316" s="36"/>
      <c r="D3316" s="36"/>
      <c r="E3316" s="36"/>
    </row>
    <row r="3317" ht="14.25" customHeight="1">
      <c r="A3317" s="36"/>
      <c r="B3317" s="31"/>
      <c r="C3317" s="36"/>
      <c r="D3317" s="36"/>
      <c r="E3317" s="36"/>
    </row>
    <row r="3318" ht="14.25" customHeight="1">
      <c r="A3318" s="36"/>
      <c r="B3318" s="31"/>
      <c r="C3318" s="36"/>
      <c r="D3318" s="36"/>
      <c r="E3318" s="36"/>
    </row>
    <row r="3319" ht="14.25" customHeight="1">
      <c r="A3319" s="36"/>
      <c r="B3319" s="31"/>
      <c r="C3319" s="36"/>
      <c r="D3319" s="36"/>
      <c r="E3319" s="36"/>
    </row>
    <row r="3320" ht="14.25" customHeight="1">
      <c r="A3320" s="36"/>
      <c r="B3320" s="31"/>
      <c r="C3320" s="36"/>
      <c r="D3320" s="36"/>
      <c r="E3320" s="36"/>
    </row>
    <row r="3321" ht="14.25" customHeight="1">
      <c r="A3321" s="36"/>
      <c r="B3321" s="31"/>
      <c r="C3321" s="36"/>
      <c r="D3321" s="36"/>
      <c r="E3321" s="36"/>
    </row>
    <row r="3322" ht="14.25" customHeight="1">
      <c r="A3322" s="36"/>
      <c r="B3322" s="31"/>
      <c r="C3322" s="36"/>
      <c r="D3322" s="36"/>
      <c r="E3322" s="36"/>
    </row>
    <row r="3323" ht="14.25" customHeight="1">
      <c r="A3323" s="36"/>
      <c r="B3323" s="31"/>
      <c r="C3323" s="36"/>
      <c r="D3323" s="36"/>
      <c r="E3323" s="36"/>
    </row>
    <row r="3324" ht="14.25" customHeight="1">
      <c r="A3324" s="36"/>
      <c r="B3324" s="31"/>
      <c r="C3324" s="36"/>
      <c r="D3324" s="36"/>
      <c r="E3324" s="36"/>
    </row>
    <row r="3325" ht="14.25" customHeight="1">
      <c r="A3325" s="36"/>
      <c r="B3325" s="31"/>
      <c r="C3325" s="36"/>
      <c r="D3325" s="36"/>
      <c r="E3325" s="36"/>
    </row>
    <row r="3326" ht="14.25" customHeight="1">
      <c r="A3326" s="36"/>
      <c r="B3326" s="31"/>
      <c r="C3326" s="36"/>
      <c r="D3326" s="36"/>
      <c r="E3326" s="36"/>
    </row>
    <row r="3327" ht="14.25" customHeight="1">
      <c r="A3327" s="36"/>
      <c r="B3327" s="31"/>
      <c r="C3327" s="36"/>
      <c r="D3327" s="36"/>
      <c r="E3327" s="36"/>
    </row>
    <row r="3328" ht="14.25" customHeight="1">
      <c r="A3328" s="36"/>
      <c r="B3328" s="31"/>
      <c r="C3328" s="36"/>
      <c r="D3328" s="36"/>
      <c r="E3328" s="36"/>
    </row>
    <row r="3329" ht="14.25" customHeight="1">
      <c r="A3329" s="36"/>
      <c r="B3329" s="31"/>
      <c r="C3329" s="36"/>
      <c r="D3329" s="36"/>
      <c r="E3329" s="36"/>
    </row>
    <row r="3330" ht="14.25" customHeight="1">
      <c r="A3330" s="36"/>
      <c r="B3330" s="31"/>
      <c r="C3330" s="36"/>
      <c r="D3330" s="36"/>
      <c r="E3330" s="36"/>
    </row>
    <row r="3331" ht="14.25" customHeight="1">
      <c r="A3331" s="36"/>
      <c r="B3331" s="31"/>
      <c r="C3331" s="36"/>
      <c r="D3331" s="36"/>
      <c r="E3331" s="36"/>
    </row>
    <row r="3332" ht="14.25" customHeight="1">
      <c r="A3332" s="36"/>
      <c r="B3332" s="31"/>
      <c r="C3332" s="36"/>
      <c r="D3332" s="36"/>
      <c r="E3332" s="36"/>
    </row>
    <row r="3333" ht="14.25" customHeight="1">
      <c r="A3333" s="36"/>
      <c r="B3333" s="31"/>
      <c r="C3333" s="36"/>
      <c r="D3333" s="36"/>
      <c r="E3333" s="36"/>
    </row>
    <row r="3334" ht="14.25" customHeight="1">
      <c r="A3334" s="36"/>
      <c r="B3334" s="31"/>
      <c r="C3334" s="36"/>
      <c r="D3334" s="36"/>
      <c r="E3334" s="36"/>
    </row>
    <row r="3335" ht="14.25" customHeight="1">
      <c r="A3335" s="36"/>
      <c r="B3335" s="31"/>
      <c r="C3335" s="36"/>
      <c r="D3335" s="36"/>
      <c r="E3335" s="36"/>
    </row>
    <row r="3336" ht="14.25" customHeight="1">
      <c r="A3336" s="36"/>
      <c r="B3336" s="31"/>
      <c r="C3336" s="36"/>
      <c r="D3336" s="36"/>
      <c r="E3336" s="36"/>
    </row>
    <row r="3337" ht="14.25" customHeight="1">
      <c r="A3337" s="36"/>
      <c r="B3337" s="31"/>
      <c r="C3337" s="36"/>
      <c r="D3337" s="36"/>
      <c r="E3337" s="36"/>
    </row>
    <row r="3338" ht="14.25" customHeight="1">
      <c r="A3338" s="36"/>
      <c r="B3338" s="31"/>
      <c r="C3338" s="36"/>
      <c r="D3338" s="36"/>
      <c r="E3338" s="36"/>
    </row>
    <row r="3339" ht="14.25" customHeight="1">
      <c r="A3339" s="36"/>
      <c r="B3339" s="31"/>
      <c r="C3339" s="36"/>
      <c r="D3339" s="36"/>
      <c r="E3339" s="36"/>
    </row>
    <row r="3340" ht="14.25" customHeight="1">
      <c r="A3340" s="36"/>
      <c r="B3340" s="31"/>
      <c r="C3340" s="36"/>
      <c r="D3340" s="36"/>
      <c r="E3340" s="36"/>
    </row>
    <row r="3341" ht="14.25" customHeight="1">
      <c r="A3341" s="36"/>
      <c r="B3341" s="31"/>
      <c r="C3341" s="36"/>
      <c r="D3341" s="36"/>
      <c r="E3341" s="36"/>
    </row>
    <row r="3342" ht="14.25" customHeight="1">
      <c r="A3342" s="36"/>
      <c r="B3342" s="31"/>
      <c r="C3342" s="36"/>
      <c r="D3342" s="36"/>
      <c r="E3342" s="36"/>
    </row>
    <row r="3343" ht="14.25" customHeight="1">
      <c r="A3343" s="36"/>
      <c r="B3343" s="31"/>
      <c r="C3343" s="36"/>
      <c r="D3343" s="36"/>
      <c r="E3343" s="36"/>
    </row>
    <row r="3344" ht="14.25" customHeight="1">
      <c r="A3344" s="36"/>
      <c r="B3344" s="31"/>
      <c r="C3344" s="36"/>
      <c r="D3344" s="36"/>
      <c r="E3344" s="36"/>
    </row>
    <row r="3345" ht="14.25" customHeight="1">
      <c r="A3345" s="36"/>
      <c r="B3345" s="31"/>
      <c r="C3345" s="36"/>
      <c r="D3345" s="36"/>
      <c r="E3345" s="36"/>
    </row>
    <row r="3346" ht="14.25" customHeight="1">
      <c r="A3346" s="36"/>
      <c r="B3346" s="31"/>
      <c r="C3346" s="36"/>
      <c r="D3346" s="36"/>
      <c r="E3346" s="36"/>
    </row>
    <row r="3347" ht="14.25" customHeight="1">
      <c r="A3347" s="36"/>
      <c r="B3347" s="31"/>
      <c r="C3347" s="36"/>
      <c r="D3347" s="36"/>
      <c r="E3347" s="36"/>
    </row>
    <row r="3348" ht="14.25" customHeight="1">
      <c r="A3348" s="36"/>
      <c r="B3348" s="31"/>
      <c r="C3348" s="36"/>
      <c r="D3348" s="36"/>
      <c r="E3348" s="36"/>
    </row>
    <row r="3349" ht="14.25" customHeight="1">
      <c r="A3349" s="36"/>
      <c r="B3349" s="31"/>
      <c r="C3349" s="36"/>
      <c r="D3349" s="36"/>
      <c r="E3349" s="36"/>
    </row>
    <row r="3350" ht="14.25" customHeight="1">
      <c r="A3350" s="36"/>
      <c r="B3350" s="31"/>
      <c r="C3350" s="36"/>
      <c r="D3350" s="36"/>
      <c r="E3350" s="36"/>
    </row>
    <row r="3351" ht="14.25" customHeight="1">
      <c r="A3351" s="36"/>
      <c r="B3351" s="31"/>
      <c r="C3351" s="36"/>
      <c r="D3351" s="36"/>
      <c r="E3351" s="36"/>
    </row>
    <row r="3352" ht="14.25" customHeight="1">
      <c r="A3352" s="36"/>
      <c r="B3352" s="31"/>
      <c r="C3352" s="36"/>
      <c r="D3352" s="36"/>
      <c r="E3352" s="36"/>
    </row>
    <row r="3353" ht="14.25" customHeight="1">
      <c r="A3353" s="36"/>
      <c r="B3353" s="31"/>
      <c r="C3353" s="36"/>
      <c r="D3353" s="36"/>
      <c r="E3353" s="36"/>
    </row>
    <row r="3354" ht="14.25" customHeight="1">
      <c r="A3354" s="36"/>
      <c r="B3354" s="31"/>
      <c r="C3354" s="36"/>
      <c r="D3354" s="36"/>
      <c r="E3354" s="36"/>
    </row>
    <row r="3355" ht="14.25" customHeight="1">
      <c r="A3355" s="36"/>
      <c r="B3355" s="31"/>
      <c r="C3355" s="36"/>
      <c r="D3355" s="36"/>
      <c r="E3355" s="36"/>
    </row>
    <row r="3356" ht="14.25" customHeight="1">
      <c r="A3356" s="36"/>
      <c r="B3356" s="31"/>
      <c r="C3356" s="36"/>
      <c r="D3356" s="36"/>
      <c r="E3356" s="36"/>
    </row>
    <row r="3357" ht="14.25" customHeight="1">
      <c r="A3357" s="36"/>
      <c r="B3357" s="31"/>
      <c r="C3357" s="36"/>
      <c r="D3357" s="36"/>
      <c r="E3357" s="36"/>
    </row>
    <row r="3358" ht="14.25" customHeight="1">
      <c r="A3358" s="36"/>
      <c r="B3358" s="31"/>
      <c r="C3358" s="36"/>
      <c r="D3358" s="36"/>
      <c r="E3358" s="36"/>
    </row>
    <row r="3359" ht="14.25" customHeight="1">
      <c r="A3359" s="36"/>
      <c r="B3359" s="31"/>
      <c r="C3359" s="36"/>
      <c r="D3359" s="36"/>
      <c r="E3359" s="36"/>
    </row>
    <row r="3360" ht="14.25" customHeight="1">
      <c r="A3360" s="36"/>
      <c r="B3360" s="31"/>
      <c r="C3360" s="36"/>
      <c r="D3360" s="36"/>
      <c r="E3360" s="36"/>
    </row>
    <row r="3361" ht="14.25" customHeight="1">
      <c r="A3361" s="36"/>
      <c r="B3361" s="31"/>
      <c r="C3361" s="36"/>
      <c r="D3361" s="36"/>
      <c r="E3361" s="36"/>
    </row>
    <row r="3362" ht="14.25" customHeight="1">
      <c r="A3362" s="36"/>
      <c r="B3362" s="31"/>
      <c r="C3362" s="36"/>
      <c r="D3362" s="36"/>
      <c r="E3362" s="36"/>
    </row>
    <row r="3363" ht="14.25" customHeight="1">
      <c r="A3363" s="36"/>
      <c r="B3363" s="31"/>
      <c r="C3363" s="36"/>
      <c r="D3363" s="36"/>
      <c r="E3363" s="36"/>
    </row>
    <row r="3364" ht="14.25" customHeight="1">
      <c r="A3364" s="36"/>
      <c r="B3364" s="31"/>
      <c r="C3364" s="36"/>
      <c r="D3364" s="36"/>
      <c r="E3364" s="36"/>
    </row>
    <row r="3365" ht="14.25" customHeight="1">
      <c r="A3365" s="36"/>
      <c r="B3365" s="31"/>
      <c r="C3365" s="36"/>
      <c r="D3365" s="36"/>
      <c r="E3365" s="36"/>
    </row>
    <row r="3366" ht="14.25" customHeight="1">
      <c r="A3366" s="36"/>
      <c r="B3366" s="31"/>
      <c r="C3366" s="36"/>
      <c r="D3366" s="36"/>
      <c r="E3366" s="36"/>
    </row>
    <row r="3367" ht="14.25" customHeight="1">
      <c r="A3367" s="36"/>
      <c r="B3367" s="31"/>
      <c r="C3367" s="36"/>
      <c r="D3367" s="36"/>
      <c r="E3367" s="36"/>
    </row>
    <row r="3368" ht="14.25" customHeight="1">
      <c r="A3368" s="36"/>
      <c r="B3368" s="31"/>
      <c r="C3368" s="36"/>
      <c r="D3368" s="36"/>
      <c r="E3368" s="36"/>
    </row>
    <row r="3369" ht="14.25" customHeight="1">
      <c r="A3369" s="36"/>
      <c r="B3369" s="31"/>
      <c r="C3369" s="36"/>
      <c r="D3369" s="36"/>
      <c r="E3369" s="36"/>
    </row>
    <row r="3370" ht="14.25" customHeight="1">
      <c r="A3370" s="36"/>
      <c r="B3370" s="31"/>
      <c r="C3370" s="36"/>
      <c r="D3370" s="36"/>
      <c r="E3370" s="36"/>
    </row>
    <row r="3371" ht="14.25" customHeight="1">
      <c r="A3371" s="36"/>
      <c r="B3371" s="31"/>
      <c r="C3371" s="36"/>
      <c r="D3371" s="36"/>
      <c r="E3371" s="36"/>
    </row>
    <row r="3372" ht="14.25" customHeight="1">
      <c r="A3372" s="36"/>
      <c r="B3372" s="31"/>
      <c r="C3372" s="36"/>
      <c r="D3372" s="36"/>
      <c r="E3372" s="36"/>
    </row>
    <row r="3373" ht="14.25" customHeight="1">
      <c r="A3373" s="36"/>
      <c r="B3373" s="31"/>
      <c r="C3373" s="36"/>
      <c r="D3373" s="36"/>
      <c r="E3373" s="36"/>
    </row>
    <row r="3374" ht="14.25" customHeight="1">
      <c r="A3374" s="36"/>
      <c r="B3374" s="31"/>
      <c r="C3374" s="36"/>
      <c r="D3374" s="36"/>
      <c r="E3374" s="36"/>
    </row>
    <row r="3375" ht="14.25" customHeight="1">
      <c r="A3375" s="36"/>
      <c r="B3375" s="31"/>
      <c r="C3375" s="36"/>
      <c r="D3375" s="36"/>
      <c r="E3375" s="36"/>
    </row>
    <row r="3376" ht="14.25" customHeight="1">
      <c r="A3376" s="36"/>
      <c r="B3376" s="31"/>
      <c r="C3376" s="36"/>
      <c r="D3376" s="36"/>
      <c r="E3376" s="36"/>
    </row>
    <row r="3377" ht="14.25" customHeight="1">
      <c r="A3377" s="36"/>
      <c r="B3377" s="31"/>
      <c r="C3377" s="36"/>
      <c r="D3377" s="36"/>
      <c r="E3377" s="36"/>
    </row>
    <row r="3378" ht="14.25" customHeight="1">
      <c r="A3378" s="36"/>
      <c r="B3378" s="31"/>
      <c r="C3378" s="36"/>
      <c r="D3378" s="36"/>
      <c r="E3378" s="36"/>
    </row>
    <row r="3379" ht="14.25" customHeight="1">
      <c r="A3379" s="36"/>
      <c r="B3379" s="31"/>
      <c r="C3379" s="36"/>
      <c r="D3379" s="36"/>
      <c r="E3379" s="36"/>
    </row>
    <row r="3380" ht="14.25" customHeight="1">
      <c r="A3380" s="36"/>
      <c r="B3380" s="31"/>
      <c r="C3380" s="36"/>
      <c r="D3380" s="36"/>
      <c r="E3380" s="36"/>
    </row>
    <row r="3381" ht="14.25" customHeight="1">
      <c r="A3381" s="36"/>
      <c r="B3381" s="31"/>
      <c r="C3381" s="36"/>
      <c r="D3381" s="36"/>
      <c r="E3381" s="36"/>
    </row>
    <row r="3382" ht="14.25" customHeight="1">
      <c r="A3382" s="36"/>
      <c r="B3382" s="31"/>
      <c r="C3382" s="36"/>
      <c r="D3382" s="36"/>
      <c r="E3382" s="36"/>
    </row>
    <row r="3383" ht="14.25" customHeight="1">
      <c r="A3383" s="36"/>
      <c r="B3383" s="31"/>
      <c r="C3383" s="36"/>
      <c r="D3383" s="36"/>
      <c r="E3383" s="36"/>
    </row>
    <row r="3384" ht="14.25" customHeight="1">
      <c r="A3384" s="36"/>
      <c r="B3384" s="31"/>
      <c r="C3384" s="36"/>
      <c r="D3384" s="36"/>
      <c r="E3384" s="36"/>
    </row>
    <row r="3385" ht="14.25" customHeight="1">
      <c r="A3385" s="36"/>
      <c r="B3385" s="31"/>
      <c r="C3385" s="36"/>
      <c r="D3385" s="36"/>
      <c r="E3385" s="36"/>
    </row>
    <row r="3386" ht="14.25" customHeight="1">
      <c r="A3386" s="36"/>
      <c r="B3386" s="31"/>
      <c r="C3386" s="36"/>
      <c r="D3386" s="36"/>
      <c r="E3386" s="36"/>
    </row>
    <row r="3387" ht="14.25" customHeight="1">
      <c r="A3387" s="36"/>
      <c r="B3387" s="31"/>
      <c r="C3387" s="36"/>
      <c r="D3387" s="36"/>
      <c r="E3387" s="36"/>
    </row>
    <row r="3388" ht="14.25" customHeight="1">
      <c r="A3388" s="36"/>
      <c r="B3388" s="31"/>
      <c r="C3388" s="36"/>
      <c r="D3388" s="36"/>
      <c r="E3388" s="36"/>
    </row>
    <row r="3389" ht="14.25" customHeight="1">
      <c r="A3389" s="36"/>
      <c r="B3389" s="31"/>
      <c r="C3389" s="36"/>
      <c r="D3389" s="36"/>
      <c r="E3389" s="36"/>
    </row>
    <row r="3390" ht="14.25" customHeight="1">
      <c r="A3390" s="36"/>
      <c r="B3390" s="31"/>
      <c r="C3390" s="36"/>
      <c r="D3390" s="36"/>
      <c r="E3390" s="36"/>
    </row>
    <row r="3391" ht="14.25" customHeight="1">
      <c r="A3391" s="36"/>
      <c r="B3391" s="31"/>
      <c r="C3391" s="36"/>
      <c r="D3391" s="36"/>
      <c r="E3391" s="36"/>
    </row>
    <row r="3392" ht="14.25" customHeight="1">
      <c r="A3392" s="36"/>
      <c r="B3392" s="31"/>
      <c r="C3392" s="36"/>
      <c r="D3392" s="36"/>
      <c r="E3392" s="36"/>
    </row>
    <row r="3393" ht="14.25" customHeight="1">
      <c r="A3393" s="36"/>
      <c r="B3393" s="31"/>
      <c r="C3393" s="36"/>
      <c r="D3393" s="36"/>
      <c r="E3393" s="36"/>
    </row>
    <row r="3394" ht="14.25" customHeight="1">
      <c r="A3394" s="36"/>
      <c r="B3394" s="31"/>
      <c r="C3394" s="36"/>
      <c r="D3394" s="36"/>
      <c r="E3394" s="36"/>
    </row>
    <row r="3395" ht="14.25" customHeight="1">
      <c r="A3395" s="36"/>
      <c r="B3395" s="31"/>
      <c r="C3395" s="36"/>
      <c r="D3395" s="36"/>
      <c r="E3395" s="36"/>
    </row>
    <row r="3396" ht="14.25" customHeight="1">
      <c r="A3396" s="36"/>
      <c r="B3396" s="31"/>
      <c r="C3396" s="36"/>
      <c r="D3396" s="36"/>
      <c r="E3396" s="36"/>
    </row>
    <row r="3397" ht="14.25" customHeight="1">
      <c r="A3397" s="36"/>
      <c r="B3397" s="31"/>
      <c r="C3397" s="36"/>
      <c r="D3397" s="36"/>
      <c r="E3397" s="36"/>
    </row>
    <row r="3398" ht="14.25" customHeight="1">
      <c r="A3398" s="36"/>
      <c r="B3398" s="31"/>
      <c r="C3398" s="36"/>
      <c r="D3398" s="36"/>
      <c r="E3398" s="36"/>
    </row>
    <row r="3399" ht="14.25" customHeight="1">
      <c r="A3399" s="36"/>
      <c r="B3399" s="31"/>
      <c r="C3399" s="36"/>
      <c r="D3399" s="36"/>
      <c r="E3399" s="36"/>
    </row>
    <row r="3400" ht="14.25" customHeight="1">
      <c r="A3400" s="36"/>
      <c r="B3400" s="31"/>
      <c r="C3400" s="36"/>
      <c r="D3400" s="36"/>
      <c r="E3400" s="36"/>
    </row>
    <row r="3401" ht="14.25" customHeight="1">
      <c r="A3401" s="36"/>
      <c r="B3401" s="31"/>
      <c r="C3401" s="36"/>
      <c r="D3401" s="36"/>
      <c r="E3401" s="36"/>
    </row>
    <row r="3402" ht="14.25" customHeight="1">
      <c r="A3402" s="36"/>
      <c r="B3402" s="31"/>
      <c r="C3402" s="36"/>
      <c r="D3402" s="36"/>
      <c r="E3402" s="36"/>
    </row>
    <row r="3403" ht="14.25" customHeight="1">
      <c r="A3403" s="36"/>
      <c r="B3403" s="31"/>
      <c r="C3403" s="36"/>
      <c r="D3403" s="36"/>
      <c r="E3403" s="36"/>
    </row>
    <row r="3404" ht="14.25" customHeight="1">
      <c r="A3404" s="36"/>
      <c r="B3404" s="31"/>
      <c r="C3404" s="36"/>
      <c r="D3404" s="36"/>
      <c r="E3404" s="36"/>
    </row>
    <row r="3405" ht="14.25" customHeight="1">
      <c r="A3405" s="36"/>
      <c r="B3405" s="31"/>
      <c r="C3405" s="36"/>
      <c r="D3405" s="36"/>
      <c r="E3405" s="36"/>
    </row>
    <row r="3406" ht="14.25" customHeight="1">
      <c r="A3406" s="36"/>
      <c r="B3406" s="31"/>
      <c r="C3406" s="36"/>
      <c r="D3406" s="36"/>
      <c r="E3406" s="36"/>
    </row>
    <row r="3407" ht="14.25" customHeight="1">
      <c r="A3407" s="36"/>
      <c r="B3407" s="31"/>
      <c r="C3407" s="36"/>
      <c r="D3407" s="36"/>
      <c r="E3407" s="36"/>
    </row>
    <row r="3408" ht="14.25" customHeight="1">
      <c r="A3408" s="36"/>
      <c r="B3408" s="31"/>
      <c r="C3408" s="36"/>
      <c r="D3408" s="36"/>
      <c r="E3408" s="36"/>
    </row>
    <row r="3409" ht="14.25" customHeight="1">
      <c r="A3409" s="36"/>
      <c r="B3409" s="31"/>
      <c r="C3409" s="36"/>
      <c r="D3409" s="36"/>
      <c r="E3409" s="36"/>
    </row>
    <row r="3410" ht="14.25" customHeight="1">
      <c r="A3410" s="36"/>
      <c r="B3410" s="31"/>
      <c r="C3410" s="36"/>
      <c r="D3410" s="36"/>
      <c r="E3410" s="36"/>
    </row>
    <row r="3411" ht="14.25" customHeight="1">
      <c r="A3411" s="36"/>
      <c r="B3411" s="31"/>
      <c r="C3411" s="36"/>
      <c r="D3411" s="36"/>
      <c r="E3411" s="36"/>
    </row>
    <row r="3412" ht="14.25" customHeight="1">
      <c r="A3412" s="36"/>
      <c r="B3412" s="31"/>
      <c r="C3412" s="36"/>
      <c r="D3412" s="36"/>
      <c r="E3412" s="36"/>
    </row>
    <row r="3413" ht="14.25" customHeight="1">
      <c r="A3413" s="36"/>
      <c r="B3413" s="31"/>
      <c r="C3413" s="36"/>
      <c r="D3413" s="36"/>
      <c r="E3413" s="36"/>
    </row>
    <row r="3414" ht="14.25" customHeight="1">
      <c r="A3414" s="36"/>
      <c r="B3414" s="31"/>
      <c r="C3414" s="36"/>
      <c r="D3414" s="36"/>
      <c r="E3414" s="36"/>
    </row>
    <row r="3415" ht="14.25" customHeight="1">
      <c r="A3415" s="36"/>
      <c r="B3415" s="31"/>
      <c r="C3415" s="36"/>
      <c r="D3415" s="36"/>
      <c r="E3415" s="36"/>
    </row>
    <row r="3416" ht="14.25" customHeight="1">
      <c r="A3416" s="36"/>
      <c r="B3416" s="31"/>
      <c r="C3416" s="36"/>
      <c r="D3416" s="36"/>
      <c r="E3416" s="36"/>
    </row>
    <row r="3417" ht="14.25" customHeight="1">
      <c r="A3417" s="36"/>
      <c r="B3417" s="31"/>
      <c r="C3417" s="36"/>
      <c r="D3417" s="36"/>
      <c r="E3417" s="36"/>
    </row>
    <row r="3418" ht="14.25" customHeight="1">
      <c r="A3418" s="36"/>
      <c r="B3418" s="31"/>
      <c r="C3418" s="36"/>
      <c r="D3418" s="36"/>
      <c r="E3418" s="36"/>
    </row>
    <row r="3419" ht="14.25" customHeight="1">
      <c r="A3419" s="36"/>
      <c r="B3419" s="31"/>
      <c r="C3419" s="36"/>
      <c r="D3419" s="36"/>
      <c r="E3419" s="36"/>
    </row>
    <row r="3420" ht="14.25" customHeight="1">
      <c r="A3420" s="36"/>
      <c r="B3420" s="31"/>
      <c r="C3420" s="36"/>
      <c r="D3420" s="36"/>
      <c r="E3420" s="36"/>
    </row>
    <row r="3421" ht="14.25" customHeight="1">
      <c r="A3421" s="36"/>
      <c r="B3421" s="31"/>
      <c r="C3421" s="36"/>
      <c r="D3421" s="36"/>
      <c r="E3421" s="36"/>
    </row>
    <row r="3422" ht="14.25" customHeight="1">
      <c r="A3422" s="36"/>
      <c r="B3422" s="31"/>
      <c r="C3422" s="36"/>
      <c r="D3422" s="36"/>
      <c r="E3422" s="36"/>
    </row>
    <row r="3423" ht="14.25" customHeight="1">
      <c r="A3423" s="36"/>
      <c r="B3423" s="31"/>
      <c r="C3423" s="36"/>
      <c r="D3423" s="36"/>
      <c r="E3423" s="36"/>
    </row>
    <row r="3424" ht="14.25" customHeight="1">
      <c r="A3424" s="36"/>
      <c r="B3424" s="31"/>
      <c r="C3424" s="36"/>
      <c r="D3424" s="36"/>
      <c r="E3424" s="36"/>
    </row>
    <row r="3425" ht="14.25" customHeight="1">
      <c r="A3425" s="36"/>
      <c r="B3425" s="31"/>
      <c r="C3425" s="36"/>
      <c r="D3425" s="36"/>
      <c r="E3425" s="36"/>
    </row>
    <row r="3426" ht="14.25" customHeight="1">
      <c r="A3426" s="36"/>
      <c r="B3426" s="31"/>
      <c r="C3426" s="36"/>
      <c r="D3426" s="36"/>
      <c r="E3426" s="36"/>
    </row>
    <row r="3427" ht="14.25" customHeight="1">
      <c r="A3427" s="36"/>
      <c r="B3427" s="31"/>
      <c r="C3427" s="36"/>
      <c r="D3427" s="36"/>
      <c r="E3427" s="36"/>
    </row>
    <row r="3428" ht="14.25" customHeight="1">
      <c r="A3428" s="36"/>
      <c r="B3428" s="31"/>
      <c r="C3428" s="36"/>
      <c r="D3428" s="36"/>
      <c r="E3428" s="36"/>
    </row>
    <row r="3429" ht="14.25" customHeight="1">
      <c r="A3429" s="36"/>
      <c r="B3429" s="31"/>
      <c r="C3429" s="36"/>
      <c r="D3429" s="36"/>
      <c r="E3429" s="36"/>
    </row>
    <row r="3430" ht="14.25" customHeight="1">
      <c r="A3430" s="36"/>
      <c r="B3430" s="31"/>
      <c r="C3430" s="36"/>
      <c r="D3430" s="36"/>
      <c r="E3430" s="36"/>
    </row>
    <row r="3431" ht="14.25" customHeight="1">
      <c r="A3431" s="36"/>
      <c r="B3431" s="31"/>
      <c r="C3431" s="36"/>
      <c r="D3431" s="36"/>
      <c r="E3431" s="36"/>
    </row>
    <row r="3432" ht="14.25" customHeight="1">
      <c r="A3432" s="36"/>
      <c r="B3432" s="31"/>
      <c r="C3432" s="36"/>
      <c r="D3432" s="36"/>
      <c r="E3432" s="36"/>
    </row>
    <row r="3433" ht="14.25" customHeight="1">
      <c r="A3433" s="36"/>
      <c r="B3433" s="31"/>
      <c r="C3433" s="36"/>
      <c r="D3433" s="36"/>
      <c r="E3433" s="36"/>
    </row>
    <row r="3434" ht="14.25" customHeight="1">
      <c r="A3434" s="36"/>
      <c r="B3434" s="31"/>
      <c r="C3434" s="36"/>
      <c r="D3434" s="36"/>
      <c r="E3434" s="36"/>
    </row>
    <row r="3435" ht="14.25" customHeight="1">
      <c r="A3435" s="36"/>
      <c r="B3435" s="31"/>
      <c r="C3435" s="36"/>
      <c r="D3435" s="36"/>
      <c r="E3435" s="36"/>
    </row>
    <row r="3436" ht="14.25" customHeight="1">
      <c r="A3436" s="36"/>
      <c r="B3436" s="31"/>
      <c r="C3436" s="36"/>
      <c r="D3436" s="36"/>
      <c r="E3436" s="36"/>
    </row>
    <row r="3437" ht="14.25" customHeight="1">
      <c r="A3437" s="36"/>
      <c r="B3437" s="31"/>
      <c r="C3437" s="36"/>
      <c r="D3437" s="36"/>
      <c r="E3437" s="36"/>
    </row>
    <row r="3438" ht="14.25" customHeight="1">
      <c r="A3438" s="36"/>
      <c r="B3438" s="31"/>
      <c r="C3438" s="36"/>
      <c r="D3438" s="36"/>
      <c r="E3438" s="36"/>
    </row>
    <row r="3439" ht="14.25" customHeight="1">
      <c r="A3439" s="36"/>
      <c r="B3439" s="31"/>
      <c r="C3439" s="36"/>
      <c r="D3439" s="36"/>
      <c r="E3439" s="36"/>
    </row>
    <row r="3440" ht="14.25" customHeight="1">
      <c r="A3440" s="36"/>
      <c r="B3440" s="31"/>
      <c r="C3440" s="36"/>
      <c r="D3440" s="36"/>
      <c r="E3440" s="36"/>
    </row>
    <row r="3441" ht="14.25" customHeight="1">
      <c r="A3441" s="36"/>
      <c r="B3441" s="31"/>
      <c r="C3441" s="36"/>
      <c r="D3441" s="36"/>
      <c r="E3441" s="36"/>
    </row>
    <row r="3442" ht="14.25" customHeight="1">
      <c r="A3442" s="36"/>
      <c r="B3442" s="31"/>
      <c r="C3442" s="36"/>
      <c r="D3442" s="36"/>
      <c r="E3442" s="36"/>
    </row>
    <row r="3443" ht="14.25" customHeight="1">
      <c r="A3443" s="36"/>
      <c r="B3443" s="31"/>
      <c r="C3443" s="36"/>
      <c r="D3443" s="36"/>
      <c r="E3443" s="36"/>
    </row>
    <row r="3444" ht="14.25" customHeight="1">
      <c r="A3444" s="36"/>
      <c r="B3444" s="31"/>
      <c r="C3444" s="36"/>
      <c r="D3444" s="36"/>
      <c r="E3444" s="36"/>
    </row>
    <row r="3445" ht="14.25" customHeight="1">
      <c r="A3445" s="36"/>
      <c r="B3445" s="31"/>
      <c r="C3445" s="36"/>
      <c r="D3445" s="36"/>
      <c r="E3445" s="36"/>
    </row>
    <row r="3446" ht="14.25" customHeight="1">
      <c r="A3446" s="36"/>
      <c r="B3446" s="31"/>
      <c r="C3446" s="36"/>
      <c r="D3446" s="36"/>
      <c r="E3446" s="36"/>
    </row>
    <row r="3447" ht="14.25" customHeight="1">
      <c r="A3447" s="36"/>
      <c r="B3447" s="31"/>
      <c r="C3447" s="36"/>
      <c r="D3447" s="36"/>
      <c r="E3447" s="36"/>
    </row>
    <row r="3448" ht="14.25" customHeight="1">
      <c r="A3448" s="36"/>
      <c r="B3448" s="31"/>
      <c r="C3448" s="36"/>
      <c r="D3448" s="36"/>
      <c r="E3448" s="36"/>
    </row>
    <row r="3449" ht="14.25" customHeight="1">
      <c r="A3449" s="36"/>
      <c r="B3449" s="31"/>
      <c r="C3449" s="36"/>
      <c r="D3449" s="36"/>
      <c r="E3449" s="36"/>
    </row>
    <row r="3450" ht="14.25" customHeight="1">
      <c r="A3450" s="36"/>
      <c r="B3450" s="31"/>
      <c r="C3450" s="36"/>
      <c r="D3450" s="36"/>
      <c r="E3450" s="36"/>
    </row>
    <row r="3451" ht="14.25" customHeight="1">
      <c r="A3451" s="36"/>
      <c r="B3451" s="31"/>
      <c r="C3451" s="36"/>
      <c r="D3451" s="36"/>
      <c r="E3451" s="36"/>
    </row>
    <row r="3452" ht="14.25" customHeight="1">
      <c r="A3452" s="36"/>
      <c r="B3452" s="31"/>
      <c r="C3452" s="36"/>
      <c r="D3452" s="36"/>
      <c r="E3452" s="36"/>
    </row>
    <row r="3453" ht="14.25" customHeight="1">
      <c r="A3453" s="36"/>
      <c r="B3453" s="31"/>
      <c r="C3453" s="36"/>
      <c r="D3453" s="36"/>
      <c r="E3453" s="36"/>
    </row>
    <row r="3454" ht="14.25" customHeight="1">
      <c r="A3454" s="36"/>
      <c r="B3454" s="31"/>
      <c r="C3454" s="36"/>
      <c r="D3454" s="36"/>
      <c r="E3454" s="36"/>
    </row>
    <row r="3455" ht="14.25" customHeight="1">
      <c r="A3455" s="36"/>
      <c r="B3455" s="31"/>
      <c r="C3455" s="36"/>
      <c r="D3455" s="36"/>
      <c r="E3455" s="36"/>
    </row>
    <row r="3456" ht="14.25" customHeight="1">
      <c r="A3456" s="36"/>
      <c r="B3456" s="31"/>
      <c r="C3456" s="36"/>
      <c r="D3456" s="36"/>
      <c r="E3456" s="36"/>
    </row>
    <row r="3457" ht="14.25" customHeight="1">
      <c r="A3457" s="36"/>
      <c r="B3457" s="31"/>
      <c r="C3457" s="36"/>
      <c r="D3457" s="36"/>
      <c r="E3457" s="36"/>
    </row>
    <row r="3458" ht="14.25" customHeight="1">
      <c r="A3458" s="36"/>
      <c r="B3458" s="31"/>
      <c r="C3458" s="36"/>
      <c r="D3458" s="36"/>
      <c r="E3458" s="36"/>
    </row>
    <row r="3459" ht="14.25" customHeight="1">
      <c r="A3459" s="36"/>
      <c r="B3459" s="31"/>
      <c r="C3459" s="36"/>
      <c r="D3459" s="36"/>
      <c r="E3459" s="36"/>
    </row>
    <row r="3460" ht="14.25" customHeight="1">
      <c r="A3460" s="36"/>
      <c r="B3460" s="31"/>
      <c r="C3460" s="36"/>
      <c r="D3460" s="36"/>
      <c r="E3460" s="36"/>
    </row>
    <row r="3461" ht="14.25" customHeight="1">
      <c r="A3461" s="36"/>
      <c r="B3461" s="31"/>
      <c r="C3461" s="36"/>
      <c r="D3461" s="36"/>
      <c r="E3461" s="36"/>
    </row>
    <row r="3462" ht="14.25" customHeight="1">
      <c r="A3462" s="36"/>
      <c r="B3462" s="31"/>
      <c r="C3462" s="36"/>
      <c r="D3462" s="36"/>
      <c r="E3462" s="36"/>
    </row>
    <row r="3463" ht="14.25" customHeight="1">
      <c r="A3463" s="36"/>
      <c r="B3463" s="31"/>
      <c r="C3463" s="36"/>
      <c r="D3463" s="36"/>
      <c r="E3463" s="36"/>
    </row>
    <row r="3464" ht="14.25" customHeight="1">
      <c r="A3464" s="36"/>
      <c r="B3464" s="31"/>
      <c r="C3464" s="36"/>
      <c r="D3464" s="36"/>
      <c r="E3464" s="36"/>
    </row>
    <row r="3465" ht="14.25" customHeight="1">
      <c r="A3465" s="36"/>
      <c r="B3465" s="31"/>
      <c r="C3465" s="36"/>
      <c r="D3465" s="36"/>
      <c r="E3465" s="36"/>
    </row>
    <row r="3466" ht="14.25" customHeight="1">
      <c r="A3466" s="36"/>
      <c r="B3466" s="31"/>
      <c r="C3466" s="36"/>
      <c r="D3466" s="36"/>
      <c r="E3466" s="36"/>
    </row>
    <row r="3467" ht="14.25" customHeight="1">
      <c r="A3467" s="36"/>
      <c r="B3467" s="31"/>
      <c r="C3467" s="36"/>
      <c r="D3467" s="36"/>
      <c r="E3467" s="36"/>
    </row>
    <row r="3468" ht="14.25" customHeight="1">
      <c r="A3468" s="36"/>
      <c r="B3468" s="31"/>
      <c r="C3468" s="36"/>
      <c r="D3468" s="36"/>
      <c r="E3468" s="36"/>
    </row>
    <row r="3469" ht="14.25" customHeight="1">
      <c r="A3469" s="36"/>
      <c r="B3469" s="31"/>
      <c r="C3469" s="36"/>
      <c r="D3469" s="36"/>
      <c r="E3469" s="36"/>
    </row>
    <row r="3470" ht="14.25" customHeight="1">
      <c r="A3470" s="36"/>
      <c r="B3470" s="31"/>
      <c r="C3470" s="36"/>
      <c r="D3470" s="36"/>
      <c r="E3470" s="36"/>
    </row>
    <row r="3471" ht="14.25" customHeight="1">
      <c r="A3471" s="36"/>
      <c r="B3471" s="31"/>
      <c r="C3471" s="36"/>
      <c r="D3471" s="36"/>
      <c r="E3471" s="36"/>
    </row>
    <row r="3472" ht="14.25" customHeight="1">
      <c r="A3472" s="36"/>
      <c r="B3472" s="31"/>
      <c r="C3472" s="36"/>
      <c r="D3472" s="36"/>
      <c r="E3472" s="36"/>
    </row>
    <row r="3473" ht="14.25" customHeight="1">
      <c r="A3473" s="36"/>
      <c r="B3473" s="31"/>
      <c r="C3473" s="36"/>
      <c r="D3473" s="36"/>
      <c r="E3473" s="36"/>
    </row>
    <row r="3474" ht="14.25" customHeight="1">
      <c r="A3474" s="36"/>
      <c r="B3474" s="31"/>
      <c r="C3474" s="36"/>
      <c r="D3474" s="36"/>
      <c r="E3474" s="36"/>
    </row>
    <row r="3475" ht="14.25" customHeight="1">
      <c r="A3475" s="36"/>
      <c r="B3475" s="31"/>
      <c r="C3475" s="36"/>
      <c r="D3475" s="36"/>
      <c r="E3475" s="36"/>
    </row>
    <row r="3476" ht="14.25" customHeight="1">
      <c r="A3476" s="36"/>
      <c r="B3476" s="31"/>
      <c r="C3476" s="36"/>
      <c r="D3476" s="36"/>
      <c r="E3476" s="36"/>
    </row>
    <row r="3477" ht="14.25" customHeight="1">
      <c r="A3477" s="36"/>
      <c r="B3477" s="31"/>
      <c r="C3477" s="36"/>
      <c r="D3477" s="36"/>
      <c r="E3477" s="36"/>
    </row>
    <row r="3478" ht="14.25" customHeight="1">
      <c r="A3478" s="36"/>
      <c r="B3478" s="31"/>
      <c r="C3478" s="36"/>
      <c r="D3478" s="36"/>
      <c r="E3478" s="36"/>
    </row>
    <row r="3479" ht="14.25" customHeight="1">
      <c r="A3479" s="36"/>
      <c r="B3479" s="31"/>
      <c r="C3479" s="36"/>
      <c r="D3479" s="36"/>
      <c r="E3479" s="36"/>
    </row>
    <row r="3480" ht="14.25" customHeight="1">
      <c r="A3480" s="36"/>
      <c r="B3480" s="31"/>
      <c r="C3480" s="36"/>
      <c r="D3480" s="36"/>
      <c r="E3480" s="36"/>
    </row>
    <row r="3481" ht="14.25" customHeight="1">
      <c r="A3481" s="36"/>
      <c r="B3481" s="31"/>
      <c r="C3481" s="36"/>
      <c r="D3481" s="36"/>
      <c r="E3481" s="36"/>
    </row>
    <row r="3482" ht="14.25" customHeight="1">
      <c r="A3482" s="36"/>
      <c r="B3482" s="31"/>
      <c r="C3482" s="36"/>
      <c r="D3482" s="36"/>
      <c r="E3482" s="36"/>
    </row>
    <row r="3483" ht="14.25" customHeight="1">
      <c r="A3483" s="36"/>
      <c r="B3483" s="31"/>
      <c r="C3483" s="36"/>
      <c r="D3483" s="36"/>
      <c r="E3483" s="36"/>
    </row>
    <row r="3484" ht="14.25" customHeight="1">
      <c r="A3484" s="36"/>
      <c r="B3484" s="31"/>
      <c r="C3484" s="36"/>
      <c r="D3484" s="36"/>
      <c r="E3484" s="36"/>
    </row>
    <row r="3485" ht="14.25" customHeight="1">
      <c r="A3485" s="36"/>
      <c r="B3485" s="31"/>
      <c r="C3485" s="36"/>
      <c r="D3485" s="36"/>
      <c r="E3485" s="36"/>
    </row>
    <row r="3486" ht="14.25" customHeight="1">
      <c r="A3486" s="36"/>
      <c r="B3486" s="31"/>
      <c r="C3486" s="36"/>
      <c r="D3486" s="36"/>
      <c r="E3486" s="36"/>
    </row>
    <row r="3487" ht="14.25" customHeight="1">
      <c r="A3487" s="36"/>
      <c r="B3487" s="31"/>
      <c r="C3487" s="36"/>
      <c r="D3487" s="36"/>
      <c r="E3487" s="36"/>
    </row>
    <row r="3488" ht="14.25" customHeight="1">
      <c r="A3488" s="36"/>
      <c r="B3488" s="31"/>
      <c r="C3488" s="36"/>
      <c r="D3488" s="36"/>
      <c r="E3488" s="36"/>
    </row>
    <row r="3489" ht="14.25" customHeight="1">
      <c r="A3489" s="36"/>
      <c r="B3489" s="31"/>
      <c r="C3489" s="36"/>
      <c r="D3489" s="36"/>
      <c r="E3489" s="36"/>
    </row>
    <row r="3490" ht="14.25" customHeight="1">
      <c r="A3490" s="36"/>
      <c r="B3490" s="31"/>
      <c r="C3490" s="36"/>
      <c r="D3490" s="36"/>
      <c r="E3490" s="36"/>
    </row>
    <row r="3491" ht="14.25" customHeight="1">
      <c r="A3491" s="36"/>
      <c r="B3491" s="31"/>
      <c r="C3491" s="36"/>
      <c r="D3491" s="36"/>
      <c r="E3491" s="36"/>
    </row>
    <row r="3492" ht="14.25" customHeight="1">
      <c r="A3492" s="36"/>
      <c r="B3492" s="31"/>
      <c r="C3492" s="36"/>
      <c r="D3492" s="36"/>
      <c r="E3492" s="36"/>
    </row>
    <row r="3493" ht="14.25" customHeight="1">
      <c r="A3493" s="36"/>
      <c r="B3493" s="31"/>
      <c r="C3493" s="36"/>
      <c r="D3493" s="36"/>
      <c r="E3493" s="36"/>
    </row>
    <row r="3494" ht="14.25" customHeight="1">
      <c r="A3494" s="36"/>
      <c r="B3494" s="31"/>
      <c r="C3494" s="36"/>
      <c r="D3494" s="36"/>
      <c r="E3494" s="36"/>
    </row>
    <row r="3495" ht="14.25" customHeight="1">
      <c r="A3495" s="36"/>
      <c r="B3495" s="31"/>
      <c r="C3495" s="36"/>
      <c r="D3495" s="36"/>
      <c r="E3495" s="36"/>
    </row>
    <row r="3496" ht="14.25" customHeight="1">
      <c r="A3496" s="36"/>
      <c r="B3496" s="31"/>
      <c r="C3496" s="36"/>
      <c r="D3496" s="36"/>
      <c r="E3496" s="36"/>
    </row>
    <row r="3497" ht="14.25" customHeight="1">
      <c r="A3497" s="36"/>
      <c r="B3497" s="31"/>
      <c r="C3497" s="36"/>
      <c r="D3497" s="36"/>
      <c r="E3497" s="36"/>
    </row>
    <row r="3498" ht="14.25" customHeight="1">
      <c r="A3498" s="36"/>
      <c r="B3498" s="31"/>
      <c r="C3498" s="36"/>
      <c r="D3498" s="36"/>
      <c r="E3498" s="36"/>
    </row>
    <row r="3499" ht="14.25" customHeight="1">
      <c r="A3499" s="36"/>
      <c r="B3499" s="31"/>
      <c r="C3499" s="36"/>
      <c r="D3499" s="36"/>
      <c r="E3499" s="36"/>
    </row>
    <row r="3500" ht="14.25" customHeight="1">
      <c r="A3500" s="36"/>
      <c r="B3500" s="31"/>
      <c r="C3500" s="36"/>
      <c r="D3500" s="36"/>
      <c r="E3500" s="36"/>
    </row>
    <row r="3501" ht="14.25" customHeight="1">
      <c r="A3501" s="36"/>
      <c r="B3501" s="31"/>
      <c r="C3501" s="36"/>
      <c r="D3501" s="36"/>
      <c r="E3501" s="36"/>
    </row>
    <row r="3502" ht="14.25" customHeight="1">
      <c r="A3502" s="36"/>
      <c r="B3502" s="31"/>
      <c r="C3502" s="36"/>
      <c r="D3502" s="36"/>
      <c r="E3502" s="36"/>
    </row>
    <row r="3503" ht="14.25" customHeight="1">
      <c r="A3503" s="36"/>
      <c r="B3503" s="31"/>
      <c r="C3503" s="36"/>
      <c r="D3503" s="36"/>
      <c r="E3503" s="36"/>
    </row>
    <row r="3504" ht="14.25" customHeight="1">
      <c r="A3504" s="36"/>
      <c r="B3504" s="31"/>
      <c r="C3504" s="36"/>
      <c r="D3504" s="36"/>
      <c r="E3504" s="36"/>
    </row>
    <row r="3505" ht="14.25" customHeight="1">
      <c r="A3505" s="36"/>
      <c r="B3505" s="31"/>
      <c r="C3505" s="36"/>
      <c r="D3505" s="36"/>
      <c r="E3505" s="36"/>
    </row>
    <row r="3506" ht="14.25" customHeight="1">
      <c r="A3506" s="36"/>
      <c r="B3506" s="31"/>
      <c r="C3506" s="36"/>
      <c r="D3506" s="36"/>
      <c r="E3506" s="36"/>
    </row>
    <row r="3507" ht="14.25" customHeight="1">
      <c r="A3507" s="36"/>
      <c r="B3507" s="31"/>
      <c r="C3507" s="36"/>
      <c r="D3507" s="36"/>
      <c r="E3507" s="36"/>
    </row>
    <row r="3508" ht="14.25" customHeight="1">
      <c r="A3508" s="36"/>
      <c r="B3508" s="31"/>
      <c r="C3508" s="36"/>
      <c r="D3508" s="36"/>
      <c r="E3508" s="36"/>
    </row>
    <row r="3509" ht="14.25" customHeight="1">
      <c r="A3509" s="36"/>
      <c r="B3509" s="31"/>
      <c r="C3509" s="36"/>
      <c r="D3509" s="36"/>
      <c r="E3509" s="36"/>
    </row>
    <row r="3510" ht="14.25" customHeight="1">
      <c r="A3510" s="36"/>
      <c r="B3510" s="31"/>
      <c r="C3510" s="36"/>
      <c r="D3510" s="36"/>
      <c r="E3510" s="36"/>
    </row>
    <row r="3511" ht="14.25" customHeight="1">
      <c r="A3511" s="36"/>
      <c r="B3511" s="31"/>
      <c r="C3511" s="36"/>
      <c r="D3511" s="36"/>
      <c r="E3511" s="36"/>
    </row>
    <row r="3512" ht="14.25" customHeight="1">
      <c r="A3512" s="36"/>
      <c r="B3512" s="31"/>
      <c r="C3512" s="36"/>
      <c r="D3512" s="36"/>
      <c r="E3512" s="36"/>
    </row>
    <row r="3513" ht="14.25" customHeight="1">
      <c r="A3513" s="36"/>
      <c r="B3513" s="31"/>
      <c r="C3513" s="36"/>
      <c r="D3513" s="36"/>
      <c r="E3513" s="36"/>
    </row>
    <row r="3514" ht="14.25" customHeight="1">
      <c r="A3514" s="36"/>
      <c r="B3514" s="31"/>
      <c r="C3514" s="36"/>
      <c r="D3514" s="36"/>
      <c r="E3514" s="36"/>
    </row>
    <row r="3515" ht="14.25" customHeight="1">
      <c r="A3515" s="36"/>
      <c r="B3515" s="31"/>
      <c r="C3515" s="36"/>
      <c r="D3515" s="36"/>
      <c r="E3515" s="36"/>
    </row>
    <row r="3516" ht="14.25" customHeight="1">
      <c r="A3516" s="36"/>
      <c r="B3516" s="31"/>
      <c r="C3516" s="36"/>
      <c r="D3516" s="36"/>
      <c r="E3516" s="36"/>
    </row>
    <row r="3517" ht="14.25" customHeight="1">
      <c r="A3517" s="36"/>
      <c r="B3517" s="31"/>
      <c r="C3517" s="36"/>
      <c r="D3517" s="36"/>
      <c r="E3517" s="36"/>
    </row>
    <row r="3518" ht="14.25" customHeight="1">
      <c r="A3518" s="36"/>
      <c r="B3518" s="31"/>
      <c r="C3518" s="36"/>
      <c r="D3518" s="36"/>
      <c r="E3518" s="36"/>
    </row>
    <row r="3519" ht="14.25" customHeight="1">
      <c r="A3519" s="36"/>
      <c r="B3519" s="31"/>
      <c r="C3519" s="36"/>
      <c r="D3519" s="36"/>
      <c r="E3519" s="36"/>
    </row>
    <row r="3520" ht="14.25" customHeight="1">
      <c r="A3520" s="36"/>
      <c r="B3520" s="31"/>
      <c r="C3520" s="36"/>
      <c r="D3520" s="36"/>
      <c r="E3520" s="36"/>
    </row>
    <row r="3521" ht="14.25" customHeight="1">
      <c r="A3521" s="36"/>
      <c r="B3521" s="31"/>
      <c r="C3521" s="36"/>
      <c r="D3521" s="36"/>
      <c r="E3521" s="36"/>
    </row>
    <row r="3522" ht="14.25" customHeight="1">
      <c r="A3522" s="36"/>
      <c r="B3522" s="31"/>
      <c r="C3522" s="36"/>
      <c r="D3522" s="36"/>
      <c r="E3522" s="36"/>
    </row>
    <row r="3523" ht="14.25" customHeight="1">
      <c r="A3523" s="36"/>
      <c r="B3523" s="31"/>
      <c r="C3523" s="36"/>
      <c r="D3523" s="36"/>
      <c r="E3523" s="36"/>
    </row>
    <row r="3524" ht="14.25" customHeight="1">
      <c r="A3524" s="36"/>
      <c r="B3524" s="31"/>
      <c r="C3524" s="36"/>
      <c r="D3524" s="36"/>
      <c r="E3524" s="36"/>
    </row>
    <row r="3525" ht="14.25" customHeight="1">
      <c r="A3525" s="36"/>
      <c r="B3525" s="31"/>
      <c r="C3525" s="36"/>
      <c r="D3525" s="36"/>
      <c r="E3525" s="36"/>
    </row>
    <row r="3526" ht="14.25" customHeight="1">
      <c r="A3526" s="36"/>
      <c r="B3526" s="31"/>
      <c r="C3526" s="36"/>
      <c r="D3526" s="36"/>
      <c r="E3526" s="36"/>
    </row>
    <row r="3527" ht="14.25" customHeight="1">
      <c r="A3527" s="36"/>
      <c r="B3527" s="31"/>
      <c r="C3527" s="36"/>
      <c r="D3527" s="36"/>
      <c r="E3527" s="36"/>
    </row>
    <row r="3528" ht="14.25" customHeight="1">
      <c r="A3528" s="36"/>
      <c r="B3528" s="31"/>
      <c r="C3528" s="36"/>
      <c r="D3528" s="36"/>
      <c r="E3528" s="36"/>
    </row>
    <row r="3529" ht="14.25" customHeight="1">
      <c r="A3529" s="36"/>
      <c r="B3529" s="31"/>
      <c r="C3529" s="36"/>
      <c r="D3529" s="36"/>
      <c r="E3529" s="36"/>
    </row>
    <row r="3530" ht="14.25" customHeight="1">
      <c r="A3530" s="36"/>
      <c r="B3530" s="31"/>
      <c r="C3530" s="36"/>
      <c r="D3530" s="36"/>
      <c r="E3530" s="36"/>
    </row>
    <row r="3531" ht="14.25" customHeight="1">
      <c r="A3531" s="36"/>
      <c r="B3531" s="31"/>
      <c r="C3531" s="36"/>
      <c r="D3531" s="36"/>
      <c r="E3531" s="36"/>
    </row>
    <row r="3532" ht="14.25" customHeight="1">
      <c r="A3532" s="36"/>
      <c r="B3532" s="31"/>
      <c r="C3532" s="36"/>
      <c r="D3532" s="36"/>
      <c r="E3532" s="36"/>
    </row>
    <row r="3533" ht="14.25" customHeight="1">
      <c r="A3533" s="36"/>
      <c r="B3533" s="31"/>
      <c r="C3533" s="36"/>
      <c r="D3533" s="36"/>
      <c r="E3533" s="36"/>
    </row>
    <row r="3534" ht="14.25" customHeight="1">
      <c r="A3534" s="36"/>
      <c r="B3534" s="31"/>
      <c r="C3534" s="36"/>
      <c r="D3534" s="36"/>
      <c r="E3534" s="36"/>
    </row>
    <row r="3535" ht="14.25" customHeight="1">
      <c r="A3535" s="36"/>
      <c r="B3535" s="31"/>
      <c r="C3535" s="36"/>
      <c r="D3535" s="36"/>
      <c r="E3535" s="36"/>
    </row>
    <row r="3536" ht="14.25" customHeight="1">
      <c r="A3536" s="36"/>
      <c r="B3536" s="31"/>
      <c r="C3536" s="36"/>
      <c r="D3536" s="36"/>
      <c r="E3536" s="36"/>
    </row>
    <row r="3537" ht="14.25" customHeight="1">
      <c r="A3537" s="36"/>
      <c r="B3537" s="31"/>
      <c r="C3537" s="36"/>
      <c r="D3537" s="36"/>
      <c r="E3537" s="36"/>
    </row>
    <row r="3538" ht="14.25" customHeight="1">
      <c r="A3538" s="36"/>
      <c r="B3538" s="31"/>
      <c r="C3538" s="36"/>
      <c r="D3538" s="36"/>
      <c r="E3538" s="36"/>
    </row>
    <row r="3539" ht="14.25" customHeight="1">
      <c r="A3539" s="36"/>
      <c r="B3539" s="31"/>
      <c r="C3539" s="36"/>
      <c r="D3539" s="36"/>
      <c r="E3539" s="36"/>
    </row>
    <row r="3540" ht="14.25" customHeight="1">
      <c r="A3540" s="36"/>
      <c r="B3540" s="31"/>
      <c r="C3540" s="36"/>
      <c r="D3540" s="36"/>
      <c r="E3540" s="36"/>
    </row>
    <row r="3541" ht="14.25" customHeight="1">
      <c r="A3541" s="36"/>
      <c r="B3541" s="31"/>
      <c r="C3541" s="36"/>
      <c r="D3541" s="36"/>
      <c r="E3541" s="36"/>
    </row>
    <row r="3542" ht="14.25" customHeight="1">
      <c r="A3542" s="36"/>
      <c r="B3542" s="31"/>
      <c r="C3542" s="36"/>
      <c r="D3542" s="36"/>
      <c r="E3542" s="36"/>
    </row>
    <row r="3543" ht="14.25" customHeight="1">
      <c r="A3543" s="36"/>
      <c r="B3543" s="31"/>
      <c r="C3543" s="36"/>
      <c r="D3543" s="36"/>
      <c r="E3543" s="36"/>
    </row>
    <row r="3544" ht="14.25" customHeight="1">
      <c r="A3544" s="36"/>
      <c r="B3544" s="31"/>
      <c r="C3544" s="36"/>
      <c r="D3544" s="36"/>
      <c r="E3544" s="36"/>
    </row>
    <row r="3545" ht="14.25" customHeight="1">
      <c r="A3545" s="36"/>
      <c r="B3545" s="31"/>
      <c r="C3545" s="36"/>
      <c r="D3545" s="36"/>
      <c r="E3545" s="36"/>
    </row>
    <row r="3546" ht="14.25" customHeight="1">
      <c r="A3546" s="36"/>
      <c r="B3546" s="31"/>
      <c r="C3546" s="36"/>
      <c r="D3546" s="36"/>
      <c r="E3546" s="36"/>
    </row>
    <row r="3547" ht="14.25" customHeight="1">
      <c r="A3547" s="36"/>
      <c r="B3547" s="31"/>
      <c r="C3547" s="36"/>
      <c r="D3547" s="36"/>
      <c r="E3547" s="36"/>
    </row>
    <row r="3548" ht="14.25" customHeight="1">
      <c r="A3548" s="36"/>
      <c r="B3548" s="31"/>
      <c r="C3548" s="36"/>
      <c r="D3548" s="36"/>
      <c r="E3548" s="36"/>
    </row>
    <row r="3549" ht="14.25" customHeight="1">
      <c r="A3549" s="36"/>
      <c r="B3549" s="31"/>
      <c r="C3549" s="36"/>
      <c r="D3549" s="36"/>
      <c r="E3549" s="36"/>
    </row>
    <row r="3550" ht="14.25" customHeight="1">
      <c r="A3550" s="36"/>
      <c r="B3550" s="31"/>
      <c r="C3550" s="36"/>
      <c r="D3550" s="36"/>
      <c r="E3550" s="36"/>
    </row>
    <row r="3551" ht="14.25" customHeight="1">
      <c r="A3551" s="36"/>
      <c r="B3551" s="31"/>
      <c r="C3551" s="36"/>
      <c r="D3551" s="36"/>
      <c r="E3551" s="36"/>
    </row>
    <row r="3552" ht="14.25" customHeight="1">
      <c r="A3552" s="36"/>
      <c r="B3552" s="31"/>
      <c r="C3552" s="36"/>
      <c r="D3552" s="36"/>
      <c r="E3552" s="36"/>
    </row>
    <row r="3553" ht="14.25" customHeight="1">
      <c r="A3553" s="36"/>
      <c r="B3553" s="31"/>
      <c r="C3553" s="36"/>
      <c r="D3553" s="36"/>
      <c r="E3553" s="36"/>
    </row>
    <row r="3554" ht="14.25" customHeight="1">
      <c r="A3554" s="36"/>
      <c r="B3554" s="31"/>
      <c r="C3554" s="36"/>
      <c r="D3554" s="36"/>
      <c r="E3554" s="36"/>
    </row>
    <row r="3555" ht="14.25" customHeight="1">
      <c r="A3555" s="36"/>
      <c r="B3555" s="31"/>
      <c r="C3555" s="36"/>
      <c r="D3555" s="36"/>
      <c r="E3555" s="36"/>
    </row>
    <row r="3556" ht="14.25" customHeight="1">
      <c r="A3556" s="36"/>
      <c r="B3556" s="31"/>
      <c r="C3556" s="36"/>
      <c r="D3556" s="36"/>
      <c r="E3556" s="36"/>
    </row>
    <row r="3557" ht="14.25" customHeight="1">
      <c r="A3557" s="36"/>
      <c r="B3557" s="31"/>
      <c r="C3557" s="36"/>
      <c r="D3557" s="36"/>
      <c r="E3557" s="36"/>
    </row>
    <row r="3558" ht="14.25" customHeight="1">
      <c r="A3558" s="36"/>
      <c r="B3558" s="31"/>
      <c r="C3558" s="36"/>
      <c r="D3558" s="36"/>
      <c r="E3558" s="36"/>
    </row>
    <row r="3559" ht="14.25" customHeight="1">
      <c r="A3559" s="36"/>
      <c r="B3559" s="31"/>
      <c r="C3559" s="36"/>
      <c r="D3559" s="36"/>
      <c r="E3559" s="36"/>
    </row>
    <row r="3560" ht="14.25" customHeight="1">
      <c r="A3560" s="36"/>
      <c r="B3560" s="31"/>
      <c r="C3560" s="36"/>
      <c r="D3560" s="36"/>
      <c r="E3560" s="36"/>
    </row>
    <row r="3561" ht="14.25" customHeight="1">
      <c r="A3561" s="36"/>
      <c r="B3561" s="31"/>
      <c r="C3561" s="36"/>
      <c r="D3561" s="36"/>
      <c r="E3561" s="36"/>
    </row>
    <row r="3562" ht="14.25" customHeight="1">
      <c r="A3562" s="36"/>
      <c r="B3562" s="31"/>
      <c r="C3562" s="36"/>
      <c r="D3562" s="36"/>
      <c r="E3562" s="36"/>
    </row>
    <row r="3563" ht="14.25" customHeight="1">
      <c r="A3563" s="36"/>
      <c r="B3563" s="31"/>
      <c r="C3563" s="36"/>
      <c r="D3563" s="36"/>
      <c r="E3563" s="36"/>
    </row>
    <row r="3564" ht="14.25" customHeight="1">
      <c r="A3564" s="36"/>
      <c r="B3564" s="31"/>
      <c r="C3564" s="36"/>
      <c r="D3564" s="36"/>
      <c r="E3564" s="36"/>
    </row>
    <row r="3565" ht="14.25" customHeight="1">
      <c r="A3565" s="36"/>
      <c r="B3565" s="31"/>
      <c r="C3565" s="36"/>
      <c r="D3565" s="36"/>
      <c r="E3565" s="36"/>
    </row>
    <row r="3566" ht="14.25" customHeight="1">
      <c r="A3566" s="36"/>
      <c r="B3566" s="31"/>
      <c r="C3566" s="36"/>
      <c r="D3566" s="36"/>
      <c r="E3566" s="36"/>
    </row>
    <row r="3567" ht="14.25" customHeight="1">
      <c r="A3567" s="36"/>
      <c r="B3567" s="31"/>
      <c r="C3567" s="36"/>
      <c r="D3567" s="36"/>
      <c r="E3567" s="36"/>
    </row>
    <row r="3568" ht="14.25" customHeight="1">
      <c r="A3568" s="36"/>
      <c r="B3568" s="31"/>
      <c r="C3568" s="36"/>
      <c r="D3568" s="36"/>
      <c r="E3568" s="36"/>
    </row>
    <row r="3569" ht="14.25" customHeight="1">
      <c r="A3569" s="36"/>
      <c r="B3569" s="31"/>
      <c r="C3569" s="36"/>
      <c r="D3569" s="36"/>
      <c r="E3569" s="36"/>
    </row>
    <row r="3570" ht="14.25" customHeight="1">
      <c r="A3570" s="36"/>
      <c r="B3570" s="31"/>
      <c r="C3570" s="36"/>
      <c r="D3570" s="36"/>
      <c r="E3570" s="36"/>
    </row>
    <row r="3571" ht="14.25" customHeight="1">
      <c r="A3571" s="36"/>
      <c r="B3571" s="31"/>
      <c r="C3571" s="36"/>
      <c r="D3571" s="36"/>
      <c r="E3571" s="36"/>
    </row>
    <row r="3572" ht="14.25" customHeight="1">
      <c r="A3572" s="36"/>
      <c r="B3572" s="31"/>
      <c r="C3572" s="36"/>
      <c r="D3572" s="36"/>
      <c r="E3572" s="36"/>
    </row>
    <row r="3573" ht="14.25" customHeight="1">
      <c r="A3573" s="36"/>
      <c r="B3573" s="31"/>
      <c r="C3573" s="36"/>
      <c r="D3573" s="36"/>
      <c r="E3573" s="36"/>
    </row>
    <row r="3574" ht="14.25" customHeight="1">
      <c r="A3574" s="36"/>
      <c r="B3574" s="31"/>
      <c r="C3574" s="36"/>
      <c r="D3574" s="36"/>
      <c r="E3574" s="36"/>
    </row>
    <row r="3575" ht="14.25" customHeight="1">
      <c r="A3575" s="36"/>
      <c r="B3575" s="31"/>
      <c r="C3575" s="36"/>
      <c r="D3575" s="36"/>
      <c r="E3575" s="36"/>
    </row>
    <row r="3576" ht="14.25" customHeight="1">
      <c r="A3576" s="36"/>
      <c r="B3576" s="31"/>
      <c r="C3576" s="36"/>
      <c r="D3576" s="36"/>
      <c r="E3576" s="36"/>
    </row>
    <row r="3577" ht="14.25" customHeight="1">
      <c r="A3577" s="36"/>
      <c r="B3577" s="31"/>
      <c r="C3577" s="36"/>
      <c r="D3577" s="36"/>
      <c r="E3577" s="36"/>
    </row>
    <row r="3578" ht="14.25" customHeight="1">
      <c r="A3578" s="36"/>
      <c r="B3578" s="31"/>
      <c r="C3578" s="36"/>
      <c r="D3578" s="36"/>
      <c r="E3578" s="36"/>
    </row>
    <row r="3579" ht="14.25" customHeight="1">
      <c r="A3579" s="36"/>
      <c r="B3579" s="31"/>
      <c r="C3579" s="36"/>
      <c r="D3579" s="36"/>
      <c r="E3579" s="36"/>
    </row>
    <row r="3580" ht="14.25" customHeight="1">
      <c r="A3580" s="36"/>
      <c r="B3580" s="31"/>
      <c r="C3580" s="36"/>
      <c r="D3580" s="36"/>
      <c r="E3580" s="36"/>
    </row>
    <row r="3581" ht="14.25" customHeight="1">
      <c r="A3581" s="36"/>
      <c r="B3581" s="31"/>
      <c r="C3581" s="36"/>
      <c r="D3581" s="36"/>
      <c r="E3581" s="36"/>
    </row>
    <row r="3582" ht="14.25" customHeight="1">
      <c r="A3582" s="36"/>
      <c r="B3582" s="31"/>
      <c r="C3582" s="36"/>
      <c r="D3582" s="36"/>
      <c r="E3582" s="36"/>
    </row>
    <row r="3583" ht="14.25" customHeight="1">
      <c r="A3583" s="36"/>
      <c r="B3583" s="31"/>
      <c r="C3583" s="36"/>
      <c r="D3583" s="36"/>
      <c r="E3583" s="36"/>
    </row>
    <row r="3584" ht="14.25" customHeight="1">
      <c r="A3584" s="36"/>
      <c r="B3584" s="31"/>
      <c r="C3584" s="36"/>
      <c r="D3584" s="36"/>
      <c r="E3584" s="36"/>
    </row>
    <row r="3585" ht="14.25" customHeight="1">
      <c r="A3585" s="36"/>
      <c r="B3585" s="31"/>
      <c r="C3585" s="36"/>
      <c r="D3585" s="36"/>
      <c r="E3585" s="36"/>
    </row>
    <row r="3586" ht="14.25" customHeight="1">
      <c r="A3586" s="36"/>
      <c r="B3586" s="31"/>
      <c r="C3586" s="36"/>
      <c r="D3586" s="36"/>
      <c r="E3586" s="36"/>
    </row>
    <row r="3587" ht="14.25" customHeight="1">
      <c r="A3587" s="36"/>
      <c r="B3587" s="31"/>
      <c r="C3587" s="36"/>
      <c r="D3587" s="36"/>
      <c r="E3587" s="36"/>
    </row>
    <row r="3588" ht="14.25" customHeight="1">
      <c r="A3588" s="36"/>
      <c r="B3588" s="31"/>
      <c r="C3588" s="36"/>
      <c r="D3588" s="36"/>
      <c r="E3588" s="36"/>
    </row>
    <row r="3589" ht="14.25" customHeight="1">
      <c r="A3589" s="36"/>
      <c r="B3589" s="31"/>
      <c r="C3589" s="36"/>
      <c r="D3589" s="36"/>
      <c r="E3589" s="36"/>
    </row>
    <row r="3590" ht="14.25" customHeight="1">
      <c r="A3590" s="36"/>
      <c r="B3590" s="31"/>
      <c r="C3590" s="36"/>
      <c r="D3590" s="36"/>
      <c r="E3590" s="36"/>
    </row>
    <row r="3591" ht="14.25" customHeight="1">
      <c r="A3591" s="36"/>
      <c r="B3591" s="31"/>
      <c r="C3591" s="36"/>
      <c r="D3591" s="36"/>
      <c r="E3591" s="36"/>
    </row>
    <row r="3592" ht="14.25" customHeight="1">
      <c r="A3592" s="36"/>
      <c r="B3592" s="31"/>
      <c r="C3592" s="36"/>
      <c r="D3592" s="36"/>
      <c r="E3592" s="36"/>
    </row>
    <row r="3593" ht="14.25" customHeight="1">
      <c r="A3593" s="36"/>
      <c r="B3593" s="31"/>
      <c r="C3593" s="36"/>
      <c r="D3593" s="36"/>
      <c r="E3593" s="36"/>
    </row>
    <row r="3594" ht="14.25" customHeight="1">
      <c r="A3594" s="36"/>
      <c r="B3594" s="31"/>
      <c r="C3594" s="36"/>
      <c r="D3594" s="36"/>
      <c r="E3594" s="36"/>
    </row>
    <row r="3595" ht="14.25" customHeight="1">
      <c r="A3595" s="36"/>
      <c r="B3595" s="31"/>
      <c r="C3595" s="36"/>
      <c r="D3595" s="36"/>
      <c r="E3595" s="36"/>
    </row>
    <row r="3596" ht="14.25" customHeight="1">
      <c r="A3596" s="36"/>
      <c r="B3596" s="31"/>
      <c r="C3596" s="36"/>
      <c r="D3596" s="36"/>
      <c r="E3596" s="36"/>
    </row>
    <row r="3597" ht="14.25" customHeight="1">
      <c r="A3597" s="36"/>
      <c r="B3597" s="31"/>
      <c r="C3597" s="36"/>
      <c r="D3597" s="36"/>
      <c r="E3597" s="36"/>
    </row>
    <row r="3598" ht="14.25" customHeight="1">
      <c r="A3598" s="36"/>
      <c r="B3598" s="31"/>
      <c r="C3598" s="36"/>
      <c r="D3598" s="36"/>
      <c r="E3598" s="36"/>
    </row>
    <row r="3599" ht="14.25" customHeight="1">
      <c r="A3599" s="36"/>
      <c r="B3599" s="31"/>
      <c r="C3599" s="36"/>
      <c r="D3599" s="36"/>
      <c r="E3599" s="36"/>
    </row>
    <row r="3600" ht="14.25" customHeight="1">
      <c r="A3600" s="36"/>
      <c r="B3600" s="31"/>
      <c r="C3600" s="36"/>
      <c r="D3600" s="36"/>
      <c r="E3600" s="36"/>
    </row>
    <row r="3601" ht="14.25" customHeight="1">
      <c r="A3601" s="36"/>
      <c r="B3601" s="31"/>
      <c r="C3601" s="36"/>
      <c r="D3601" s="36"/>
      <c r="E3601" s="36"/>
    </row>
    <row r="3602" ht="14.25" customHeight="1">
      <c r="A3602" s="36"/>
      <c r="B3602" s="31"/>
      <c r="C3602" s="36"/>
      <c r="D3602" s="36"/>
      <c r="E3602" s="36"/>
    </row>
    <row r="3603" ht="14.25" customHeight="1">
      <c r="A3603" s="36"/>
      <c r="B3603" s="31"/>
      <c r="C3603" s="36"/>
      <c r="D3603" s="36"/>
      <c r="E3603" s="36"/>
    </row>
    <row r="3604" ht="14.25" customHeight="1">
      <c r="A3604" s="36"/>
      <c r="B3604" s="31"/>
      <c r="C3604" s="36"/>
      <c r="D3604" s="36"/>
      <c r="E3604" s="36"/>
    </row>
    <row r="3605" ht="14.25" customHeight="1">
      <c r="A3605" s="36"/>
      <c r="B3605" s="31"/>
      <c r="C3605" s="36"/>
      <c r="D3605" s="36"/>
      <c r="E3605" s="36"/>
    </row>
    <row r="3606" ht="14.25" customHeight="1">
      <c r="A3606" s="36"/>
      <c r="B3606" s="31"/>
      <c r="C3606" s="36"/>
      <c r="D3606" s="36"/>
      <c r="E3606" s="36"/>
    </row>
    <row r="3607" ht="14.25" customHeight="1">
      <c r="A3607" s="36"/>
      <c r="B3607" s="31"/>
      <c r="C3607" s="36"/>
      <c r="D3607" s="36"/>
      <c r="E3607" s="36"/>
    </row>
    <row r="3608" ht="14.25" customHeight="1">
      <c r="A3608" s="36"/>
      <c r="B3608" s="31"/>
      <c r="C3608" s="36"/>
      <c r="D3608" s="36"/>
      <c r="E3608" s="36"/>
    </row>
    <row r="3609" ht="14.25" customHeight="1">
      <c r="A3609" s="36"/>
      <c r="B3609" s="31"/>
      <c r="C3609" s="36"/>
      <c r="D3609" s="36"/>
      <c r="E3609" s="36"/>
    </row>
    <row r="3610" ht="14.25" customHeight="1">
      <c r="A3610" s="36"/>
      <c r="B3610" s="31"/>
      <c r="C3610" s="36"/>
      <c r="D3610" s="36"/>
      <c r="E3610" s="36"/>
    </row>
    <row r="3611" ht="14.25" customHeight="1">
      <c r="A3611" s="36"/>
      <c r="B3611" s="31"/>
      <c r="C3611" s="36"/>
      <c r="D3611" s="36"/>
      <c r="E3611" s="36"/>
    </row>
    <row r="3612" ht="14.25" customHeight="1">
      <c r="A3612" s="36"/>
      <c r="B3612" s="31"/>
      <c r="C3612" s="36"/>
      <c r="D3612" s="36"/>
      <c r="E3612" s="36"/>
    </row>
    <row r="3613" ht="14.25" customHeight="1">
      <c r="A3613" s="36"/>
      <c r="B3613" s="31"/>
      <c r="C3613" s="36"/>
      <c r="D3613" s="36"/>
      <c r="E3613" s="36"/>
    </row>
    <row r="3614" ht="14.25" customHeight="1">
      <c r="A3614" s="36"/>
      <c r="B3614" s="31"/>
      <c r="C3614" s="36"/>
      <c r="D3614" s="36"/>
      <c r="E3614" s="36"/>
    </row>
    <row r="3615" ht="14.25" customHeight="1">
      <c r="A3615" s="36"/>
      <c r="B3615" s="31"/>
      <c r="C3615" s="36"/>
      <c r="D3615" s="36"/>
      <c r="E3615" s="36"/>
    </row>
    <row r="3616" ht="14.25" customHeight="1">
      <c r="A3616" s="36"/>
      <c r="B3616" s="31"/>
      <c r="C3616" s="36"/>
      <c r="D3616" s="36"/>
      <c r="E3616" s="36"/>
    </row>
    <row r="3617" ht="14.25" customHeight="1">
      <c r="A3617" s="36"/>
      <c r="B3617" s="31"/>
      <c r="C3617" s="36"/>
      <c r="D3617" s="36"/>
      <c r="E3617" s="36"/>
    </row>
    <row r="3618" ht="14.25" customHeight="1">
      <c r="A3618" s="36"/>
      <c r="B3618" s="31"/>
      <c r="C3618" s="36"/>
      <c r="D3618" s="36"/>
      <c r="E3618" s="36"/>
    </row>
    <row r="3619" ht="14.25" customHeight="1">
      <c r="A3619" s="36"/>
      <c r="B3619" s="31"/>
      <c r="C3619" s="36"/>
      <c r="D3619" s="36"/>
      <c r="E3619" s="36"/>
    </row>
    <row r="3620" ht="14.25" customHeight="1">
      <c r="A3620" s="36"/>
      <c r="B3620" s="31"/>
      <c r="C3620" s="36"/>
      <c r="D3620" s="36"/>
      <c r="E3620" s="36"/>
    </row>
    <row r="3621" ht="14.25" customHeight="1">
      <c r="A3621" s="36"/>
      <c r="B3621" s="31"/>
      <c r="C3621" s="36"/>
      <c r="D3621" s="36"/>
      <c r="E3621" s="36"/>
    </row>
    <row r="3622" ht="14.25" customHeight="1">
      <c r="A3622" s="36"/>
      <c r="B3622" s="31"/>
      <c r="C3622" s="36"/>
      <c r="D3622" s="36"/>
      <c r="E3622" s="36"/>
    </row>
    <row r="3623" ht="14.25" customHeight="1">
      <c r="A3623" s="36"/>
      <c r="B3623" s="31"/>
      <c r="C3623" s="36"/>
      <c r="D3623" s="36"/>
      <c r="E3623" s="36"/>
    </row>
    <row r="3624" ht="14.25" customHeight="1">
      <c r="A3624" s="36"/>
      <c r="B3624" s="31"/>
      <c r="C3624" s="36"/>
      <c r="D3624" s="36"/>
      <c r="E3624" s="36"/>
    </row>
    <row r="3625" ht="14.25" customHeight="1">
      <c r="A3625" s="36"/>
      <c r="B3625" s="31"/>
      <c r="C3625" s="36"/>
      <c r="D3625" s="36"/>
      <c r="E3625" s="36"/>
    </row>
    <row r="3626" ht="14.25" customHeight="1">
      <c r="A3626" s="36"/>
      <c r="B3626" s="31"/>
      <c r="C3626" s="36"/>
      <c r="D3626" s="36"/>
      <c r="E3626" s="36"/>
    </row>
    <row r="3627" ht="14.25" customHeight="1">
      <c r="A3627" s="36"/>
      <c r="B3627" s="31"/>
      <c r="C3627" s="36"/>
      <c r="D3627" s="36"/>
      <c r="E3627" s="36"/>
    </row>
    <row r="3628" ht="14.25" customHeight="1">
      <c r="A3628" s="36"/>
      <c r="B3628" s="31"/>
      <c r="C3628" s="36"/>
      <c r="D3628" s="36"/>
      <c r="E3628" s="36"/>
    </row>
    <row r="3629" ht="14.25" customHeight="1">
      <c r="A3629" s="36"/>
      <c r="B3629" s="31"/>
      <c r="C3629" s="36"/>
      <c r="D3629" s="36"/>
      <c r="E3629" s="36"/>
    </row>
    <row r="3630" ht="14.25" customHeight="1">
      <c r="A3630" s="36"/>
      <c r="B3630" s="31"/>
      <c r="C3630" s="36"/>
      <c r="D3630" s="36"/>
      <c r="E3630" s="36"/>
    </row>
    <row r="3631" ht="14.25" customHeight="1">
      <c r="A3631" s="36"/>
      <c r="B3631" s="31"/>
      <c r="C3631" s="36"/>
      <c r="D3631" s="36"/>
      <c r="E3631" s="36"/>
    </row>
    <row r="3632" ht="14.25" customHeight="1">
      <c r="A3632" s="36"/>
      <c r="B3632" s="31"/>
      <c r="C3632" s="36"/>
      <c r="D3632" s="36"/>
      <c r="E3632" s="36"/>
    </row>
    <row r="3633" ht="14.25" customHeight="1">
      <c r="A3633" s="36"/>
      <c r="B3633" s="31"/>
      <c r="C3633" s="36"/>
      <c r="D3633" s="36"/>
      <c r="E3633" s="36"/>
    </row>
    <row r="3634" ht="14.25" customHeight="1">
      <c r="A3634" s="36"/>
      <c r="B3634" s="31"/>
      <c r="C3634" s="36"/>
      <c r="D3634" s="36"/>
      <c r="E3634" s="36"/>
    </row>
    <row r="3635" ht="14.25" customHeight="1">
      <c r="A3635" s="36"/>
      <c r="B3635" s="31"/>
      <c r="C3635" s="36"/>
      <c r="D3635" s="36"/>
      <c r="E3635" s="36"/>
    </row>
    <row r="3636" ht="14.25" customHeight="1">
      <c r="A3636" s="36"/>
      <c r="B3636" s="31"/>
      <c r="C3636" s="36"/>
      <c r="D3636" s="36"/>
      <c r="E3636" s="36"/>
    </row>
    <row r="3637" ht="14.25" customHeight="1">
      <c r="A3637" s="36"/>
      <c r="B3637" s="31"/>
      <c r="C3637" s="36"/>
      <c r="D3637" s="36"/>
      <c r="E3637" s="36"/>
    </row>
    <row r="3638" ht="14.25" customHeight="1">
      <c r="A3638" s="36"/>
      <c r="B3638" s="31"/>
      <c r="C3638" s="36"/>
      <c r="D3638" s="36"/>
      <c r="E3638" s="36"/>
    </row>
    <row r="3639" ht="14.25" customHeight="1">
      <c r="A3639" s="36"/>
      <c r="B3639" s="31"/>
      <c r="C3639" s="36"/>
      <c r="D3639" s="36"/>
      <c r="E3639" s="36"/>
    </row>
    <row r="3640" ht="14.25" customHeight="1">
      <c r="A3640" s="36"/>
      <c r="B3640" s="31"/>
      <c r="C3640" s="36"/>
      <c r="D3640" s="36"/>
      <c r="E3640" s="36"/>
    </row>
    <row r="3641" ht="14.25" customHeight="1">
      <c r="A3641" s="36"/>
      <c r="B3641" s="31"/>
      <c r="C3641" s="36"/>
      <c r="D3641" s="36"/>
      <c r="E3641" s="36"/>
    </row>
    <row r="3642" ht="14.25" customHeight="1">
      <c r="A3642" s="36"/>
      <c r="B3642" s="31"/>
      <c r="C3642" s="36"/>
      <c r="D3642" s="36"/>
      <c r="E3642" s="36"/>
    </row>
    <row r="3643" ht="14.25" customHeight="1">
      <c r="A3643" s="36"/>
      <c r="B3643" s="31"/>
      <c r="C3643" s="36"/>
      <c r="D3643" s="36"/>
      <c r="E3643" s="36"/>
    </row>
    <row r="3644" ht="14.25" customHeight="1">
      <c r="A3644" s="36"/>
      <c r="B3644" s="31"/>
      <c r="C3644" s="36"/>
      <c r="D3644" s="36"/>
      <c r="E3644" s="36"/>
    </row>
    <row r="3645" ht="14.25" customHeight="1">
      <c r="A3645" s="36"/>
      <c r="B3645" s="31"/>
      <c r="C3645" s="36"/>
      <c r="D3645" s="36"/>
      <c r="E3645" s="36"/>
    </row>
    <row r="3646" ht="14.25" customHeight="1">
      <c r="A3646" s="36"/>
      <c r="B3646" s="31"/>
      <c r="C3646" s="36"/>
      <c r="D3646" s="36"/>
      <c r="E3646" s="36"/>
    </row>
    <row r="3647" ht="14.25" customHeight="1">
      <c r="A3647" s="36"/>
      <c r="B3647" s="31"/>
      <c r="C3647" s="36"/>
      <c r="D3647" s="36"/>
      <c r="E3647" s="36"/>
    </row>
    <row r="3648" ht="14.25" customHeight="1">
      <c r="A3648" s="36"/>
      <c r="B3648" s="31"/>
      <c r="C3648" s="36"/>
      <c r="D3648" s="36"/>
      <c r="E3648" s="36"/>
    </row>
    <row r="3649" ht="14.25" customHeight="1">
      <c r="A3649" s="36"/>
      <c r="B3649" s="31"/>
      <c r="C3649" s="36"/>
      <c r="D3649" s="36"/>
      <c r="E3649" s="36"/>
    </row>
    <row r="3650" ht="14.25" customHeight="1">
      <c r="A3650" s="36"/>
      <c r="B3650" s="31"/>
      <c r="C3650" s="36"/>
      <c r="D3650" s="36"/>
      <c r="E3650" s="36"/>
    </row>
    <row r="3651" ht="14.25" customHeight="1">
      <c r="A3651" s="36"/>
      <c r="B3651" s="31"/>
      <c r="C3651" s="36"/>
      <c r="D3651" s="36"/>
      <c r="E3651" s="36"/>
    </row>
    <row r="3652" ht="14.25" customHeight="1">
      <c r="A3652" s="36"/>
      <c r="B3652" s="31"/>
      <c r="C3652" s="36"/>
      <c r="D3652" s="36"/>
      <c r="E3652" s="36"/>
    </row>
    <row r="3653" ht="14.25" customHeight="1">
      <c r="A3653" s="36"/>
      <c r="B3653" s="31"/>
      <c r="C3653" s="36"/>
      <c r="D3653" s="36"/>
      <c r="E3653" s="36"/>
    </row>
    <row r="3654" ht="14.25" customHeight="1">
      <c r="A3654" s="36"/>
      <c r="B3654" s="31"/>
      <c r="C3654" s="36"/>
      <c r="D3654" s="36"/>
      <c r="E3654" s="36"/>
    </row>
    <row r="3655" ht="14.25" customHeight="1">
      <c r="A3655" s="36"/>
      <c r="B3655" s="31"/>
      <c r="C3655" s="36"/>
      <c r="D3655" s="36"/>
      <c r="E3655" s="36"/>
    </row>
    <row r="3656" ht="14.25" customHeight="1">
      <c r="A3656" s="36"/>
      <c r="B3656" s="31"/>
      <c r="C3656" s="36"/>
      <c r="D3656" s="36"/>
      <c r="E3656" s="36"/>
    </row>
    <row r="3657" ht="14.25" customHeight="1">
      <c r="A3657" s="36"/>
      <c r="B3657" s="31"/>
      <c r="C3657" s="36"/>
      <c r="D3657" s="36"/>
      <c r="E3657" s="36"/>
    </row>
    <row r="3658" ht="14.25" customHeight="1">
      <c r="A3658" s="36"/>
      <c r="B3658" s="31"/>
      <c r="C3658" s="36"/>
      <c r="D3658" s="36"/>
      <c r="E3658" s="36"/>
    </row>
    <row r="3659" ht="14.25" customHeight="1">
      <c r="A3659" s="36"/>
      <c r="B3659" s="31"/>
      <c r="C3659" s="36"/>
      <c r="D3659" s="36"/>
      <c r="E3659" s="36"/>
    </row>
    <row r="3660" ht="14.25" customHeight="1">
      <c r="A3660" s="36"/>
      <c r="B3660" s="31"/>
      <c r="C3660" s="36"/>
      <c r="D3660" s="36"/>
      <c r="E3660" s="36"/>
    </row>
    <row r="3661" ht="14.25" customHeight="1">
      <c r="A3661" s="36"/>
      <c r="B3661" s="31"/>
      <c r="C3661" s="36"/>
      <c r="D3661" s="36"/>
      <c r="E3661" s="36"/>
    </row>
    <row r="3662" ht="14.25" customHeight="1">
      <c r="A3662" s="36"/>
      <c r="B3662" s="31"/>
      <c r="C3662" s="36"/>
      <c r="D3662" s="36"/>
      <c r="E3662" s="36"/>
    </row>
    <row r="3663" ht="14.25" customHeight="1">
      <c r="A3663" s="36"/>
      <c r="B3663" s="31"/>
      <c r="C3663" s="36"/>
      <c r="D3663" s="36"/>
      <c r="E3663" s="36"/>
    </row>
    <row r="3664" ht="14.25" customHeight="1">
      <c r="A3664" s="36"/>
      <c r="B3664" s="31"/>
      <c r="C3664" s="36"/>
      <c r="D3664" s="36"/>
      <c r="E3664" s="36"/>
    </row>
    <row r="3665" ht="14.25" customHeight="1">
      <c r="A3665" s="36"/>
      <c r="B3665" s="31"/>
      <c r="C3665" s="36"/>
      <c r="D3665" s="36"/>
      <c r="E3665" s="36"/>
    </row>
    <row r="3666" ht="14.25" customHeight="1">
      <c r="A3666" s="36"/>
      <c r="B3666" s="31"/>
      <c r="C3666" s="36"/>
      <c r="D3666" s="36"/>
      <c r="E3666" s="36"/>
    </row>
    <row r="3667" ht="14.25" customHeight="1">
      <c r="A3667" s="36"/>
      <c r="B3667" s="31"/>
      <c r="C3667" s="36"/>
      <c r="D3667" s="36"/>
      <c r="E3667" s="36"/>
    </row>
    <row r="3668" ht="14.25" customHeight="1">
      <c r="A3668" s="36"/>
      <c r="B3668" s="31"/>
      <c r="C3668" s="36"/>
      <c r="D3668" s="36"/>
      <c r="E3668" s="36"/>
    </row>
    <row r="3669" ht="14.25" customHeight="1">
      <c r="A3669" s="36"/>
      <c r="B3669" s="31"/>
      <c r="C3669" s="36"/>
      <c r="D3669" s="36"/>
      <c r="E3669" s="36"/>
    </row>
    <row r="3670" ht="14.25" customHeight="1">
      <c r="A3670" s="36"/>
      <c r="B3670" s="31"/>
      <c r="C3670" s="36"/>
      <c r="D3670" s="36"/>
      <c r="E3670" s="36"/>
    </row>
    <row r="3671" ht="14.25" customHeight="1">
      <c r="A3671" s="36"/>
      <c r="B3671" s="31"/>
      <c r="C3671" s="36"/>
      <c r="D3671" s="36"/>
      <c r="E3671" s="36"/>
    </row>
    <row r="3672" ht="14.25" customHeight="1">
      <c r="A3672" s="36"/>
      <c r="B3672" s="31"/>
      <c r="C3672" s="36"/>
      <c r="D3672" s="36"/>
      <c r="E3672" s="36"/>
    </row>
    <row r="3673" ht="14.25" customHeight="1">
      <c r="A3673" s="36"/>
      <c r="B3673" s="31"/>
      <c r="C3673" s="36"/>
      <c r="D3673" s="36"/>
      <c r="E3673" s="36"/>
    </row>
    <row r="3674" ht="14.25" customHeight="1">
      <c r="A3674" s="36"/>
      <c r="B3674" s="31"/>
      <c r="C3674" s="36"/>
      <c r="D3674" s="36"/>
      <c r="E3674" s="36"/>
    </row>
    <row r="3675" ht="14.25" customHeight="1">
      <c r="A3675" s="36"/>
      <c r="B3675" s="31"/>
      <c r="C3675" s="36"/>
      <c r="D3675" s="36"/>
      <c r="E3675" s="36"/>
    </row>
    <row r="3676" ht="14.25" customHeight="1">
      <c r="A3676" s="36"/>
      <c r="B3676" s="31"/>
      <c r="C3676" s="36"/>
      <c r="D3676" s="36"/>
      <c r="E3676" s="36"/>
    </row>
    <row r="3677" ht="14.25" customHeight="1">
      <c r="A3677" s="36"/>
      <c r="B3677" s="31"/>
      <c r="C3677" s="36"/>
      <c r="D3677" s="36"/>
      <c r="E3677" s="36"/>
    </row>
    <row r="3678" ht="14.25" customHeight="1">
      <c r="A3678" s="36"/>
      <c r="B3678" s="31"/>
      <c r="C3678" s="36"/>
      <c r="D3678" s="36"/>
      <c r="E3678" s="36"/>
    </row>
    <row r="3679" ht="14.25" customHeight="1">
      <c r="A3679" s="36"/>
      <c r="B3679" s="31"/>
      <c r="C3679" s="36"/>
      <c r="D3679" s="36"/>
      <c r="E3679" s="36"/>
    </row>
    <row r="3680" ht="14.25" customHeight="1">
      <c r="A3680" s="36"/>
      <c r="B3680" s="31"/>
      <c r="C3680" s="36"/>
      <c r="D3680" s="36"/>
      <c r="E3680" s="36"/>
    </row>
    <row r="3681" ht="14.25" customHeight="1">
      <c r="A3681" s="36"/>
      <c r="B3681" s="31"/>
      <c r="C3681" s="36"/>
      <c r="D3681" s="36"/>
      <c r="E3681" s="36"/>
    </row>
    <row r="3682" ht="14.25" customHeight="1">
      <c r="A3682" s="36"/>
      <c r="B3682" s="31"/>
      <c r="C3682" s="36"/>
      <c r="D3682" s="36"/>
      <c r="E3682" s="36"/>
    </row>
    <row r="3683" ht="14.25" customHeight="1">
      <c r="A3683" s="36"/>
      <c r="B3683" s="31"/>
      <c r="C3683" s="36"/>
      <c r="D3683" s="36"/>
      <c r="E3683" s="36"/>
    </row>
    <row r="3684" ht="14.25" customHeight="1">
      <c r="A3684" s="36"/>
      <c r="B3684" s="31"/>
      <c r="C3684" s="36"/>
      <c r="D3684" s="36"/>
      <c r="E3684" s="36"/>
    </row>
    <row r="3685" ht="14.25" customHeight="1">
      <c r="A3685" s="36"/>
      <c r="B3685" s="31"/>
      <c r="C3685" s="36"/>
      <c r="D3685" s="36"/>
      <c r="E3685" s="36"/>
    </row>
    <row r="3686" ht="14.25" customHeight="1">
      <c r="A3686" s="36"/>
      <c r="B3686" s="31"/>
      <c r="C3686" s="36"/>
      <c r="D3686" s="36"/>
      <c r="E3686" s="36"/>
    </row>
    <row r="3687" ht="14.25" customHeight="1">
      <c r="A3687" s="36"/>
      <c r="B3687" s="31"/>
      <c r="C3687" s="36"/>
      <c r="D3687" s="36"/>
      <c r="E3687" s="36"/>
    </row>
    <row r="3688" ht="14.25" customHeight="1">
      <c r="A3688" s="36"/>
      <c r="B3688" s="31"/>
      <c r="C3688" s="36"/>
      <c r="D3688" s="36"/>
      <c r="E3688" s="36"/>
    </row>
    <row r="3689" ht="14.25" customHeight="1">
      <c r="A3689" s="36"/>
      <c r="B3689" s="31"/>
      <c r="C3689" s="36"/>
      <c r="D3689" s="36"/>
      <c r="E3689" s="36"/>
    </row>
    <row r="3690" ht="14.25" customHeight="1">
      <c r="A3690" s="36"/>
      <c r="B3690" s="31"/>
      <c r="C3690" s="36"/>
      <c r="D3690" s="36"/>
      <c r="E3690" s="36"/>
    </row>
    <row r="3691" ht="14.25" customHeight="1">
      <c r="A3691" s="36"/>
      <c r="B3691" s="31"/>
      <c r="C3691" s="36"/>
      <c r="D3691" s="36"/>
      <c r="E3691" s="36"/>
    </row>
    <row r="3692" ht="14.25" customHeight="1">
      <c r="A3692" s="36"/>
      <c r="B3692" s="31"/>
      <c r="C3692" s="36"/>
      <c r="D3692" s="36"/>
      <c r="E3692" s="36"/>
    </row>
    <row r="3693" ht="14.25" customHeight="1">
      <c r="A3693" s="36"/>
      <c r="B3693" s="31"/>
      <c r="C3693" s="36"/>
      <c r="D3693" s="36"/>
      <c r="E3693" s="36"/>
    </row>
    <row r="3694" ht="14.25" customHeight="1">
      <c r="A3694" s="36"/>
      <c r="B3694" s="31"/>
      <c r="C3694" s="36"/>
      <c r="D3694" s="36"/>
      <c r="E3694" s="36"/>
    </row>
    <row r="3695" ht="14.25" customHeight="1">
      <c r="A3695" s="36"/>
      <c r="B3695" s="31"/>
      <c r="C3695" s="36"/>
      <c r="D3695" s="36"/>
      <c r="E3695" s="36"/>
    </row>
    <row r="3696" ht="14.25" customHeight="1">
      <c r="A3696" s="36"/>
      <c r="B3696" s="31"/>
      <c r="C3696" s="36"/>
      <c r="D3696" s="36"/>
      <c r="E3696" s="36"/>
    </row>
    <row r="3697" ht="14.25" customHeight="1">
      <c r="A3697" s="36"/>
      <c r="B3697" s="31"/>
      <c r="C3697" s="36"/>
      <c r="D3697" s="36"/>
      <c r="E3697" s="36"/>
    </row>
    <row r="3698" ht="14.25" customHeight="1">
      <c r="A3698" s="36"/>
      <c r="B3698" s="31"/>
      <c r="C3698" s="36"/>
      <c r="D3698" s="36"/>
      <c r="E3698" s="36"/>
    </row>
    <row r="3699" ht="14.25" customHeight="1">
      <c r="A3699" s="36"/>
      <c r="B3699" s="31"/>
      <c r="C3699" s="36"/>
      <c r="D3699" s="36"/>
      <c r="E3699" s="36"/>
    </row>
    <row r="3700" ht="14.25" customHeight="1">
      <c r="A3700" s="36"/>
      <c r="B3700" s="31"/>
      <c r="C3700" s="36"/>
      <c r="D3700" s="36"/>
      <c r="E3700" s="36"/>
    </row>
    <row r="3701" ht="14.25" customHeight="1">
      <c r="A3701" s="36"/>
      <c r="B3701" s="31"/>
      <c r="C3701" s="36"/>
      <c r="D3701" s="36"/>
      <c r="E3701" s="36"/>
    </row>
    <row r="3702" ht="14.25" customHeight="1">
      <c r="A3702" s="36"/>
      <c r="B3702" s="31"/>
      <c r="C3702" s="36"/>
      <c r="D3702" s="36"/>
      <c r="E3702" s="36"/>
    </row>
    <row r="3703" ht="14.25" customHeight="1">
      <c r="A3703" s="36"/>
      <c r="B3703" s="31"/>
      <c r="C3703" s="36"/>
      <c r="D3703" s="36"/>
      <c r="E3703" s="36"/>
    </row>
    <row r="3704" ht="14.25" customHeight="1">
      <c r="A3704" s="36"/>
      <c r="B3704" s="31"/>
      <c r="C3704" s="36"/>
      <c r="D3704" s="36"/>
      <c r="E3704" s="36"/>
    </row>
    <row r="3705" ht="14.25" customHeight="1">
      <c r="A3705" s="36"/>
      <c r="B3705" s="31"/>
      <c r="C3705" s="36"/>
      <c r="D3705" s="36"/>
      <c r="E3705" s="36"/>
    </row>
    <row r="3706" ht="14.25" customHeight="1">
      <c r="A3706" s="36"/>
      <c r="B3706" s="31"/>
      <c r="C3706" s="36"/>
      <c r="D3706" s="36"/>
      <c r="E3706" s="36"/>
    </row>
    <row r="3707" ht="14.25" customHeight="1">
      <c r="A3707" s="36"/>
      <c r="B3707" s="31"/>
      <c r="C3707" s="36"/>
      <c r="D3707" s="36"/>
      <c r="E3707" s="36"/>
    </row>
    <row r="3708" ht="14.25" customHeight="1">
      <c r="A3708" s="36"/>
      <c r="B3708" s="31"/>
      <c r="C3708" s="36"/>
      <c r="D3708" s="36"/>
      <c r="E3708" s="36"/>
    </row>
    <row r="3709" ht="14.25" customHeight="1">
      <c r="A3709" s="36"/>
      <c r="B3709" s="31"/>
      <c r="C3709" s="36"/>
      <c r="D3709" s="36"/>
      <c r="E3709" s="36"/>
    </row>
    <row r="3710" ht="14.25" customHeight="1">
      <c r="A3710" s="36"/>
      <c r="B3710" s="31"/>
      <c r="C3710" s="36"/>
      <c r="D3710" s="36"/>
      <c r="E3710" s="36"/>
    </row>
    <row r="3711" ht="14.25" customHeight="1">
      <c r="A3711" s="36"/>
      <c r="B3711" s="31"/>
      <c r="C3711" s="36"/>
      <c r="D3711" s="36"/>
      <c r="E3711" s="36"/>
    </row>
    <row r="3712" ht="14.25" customHeight="1">
      <c r="A3712" s="36"/>
      <c r="B3712" s="31"/>
      <c r="C3712" s="36"/>
      <c r="D3712" s="36"/>
      <c r="E3712" s="36"/>
    </row>
    <row r="3713" ht="14.25" customHeight="1">
      <c r="A3713" s="36"/>
      <c r="B3713" s="31"/>
      <c r="C3713" s="36"/>
      <c r="D3713" s="36"/>
      <c r="E3713" s="36"/>
    </row>
    <row r="3714" ht="14.25" customHeight="1">
      <c r="A3714" s="36"/>
      <c r="B3714" s="31"/>
      <c r="C3714" s="36"/>
      <c r="D3714" s="36"/>
      <c r="E3714" s="36"/>
    </row>
    <row r="3715" ht="14.25" customHeight="1">
      <c r="A3715" s="36"/>
      <c r="B3715" s="31"/>
      <c r="C3715" s="36"/>
      <c r="D3715" s="36"/>
      <c r="E3715" s="36"/>
    </row>
    <row r="3716" ht="14.25" customHeight="1">
      <c r="A3716" s="36"/>
      <c r="B3716" s="31"/>
      <c r="C3716" s="36"/>
      <c r="D3716" s="36"/>
      <c r="E3716" s="36"/>
    </row>
    <row r="3717" ht="14.25" customHeight="1">
      <c r="A3717" s="36"/>
      <c r="B3717" s="31"/>
      <c r="C3717" s="36"/>
      <c r="D3717" s="36"/>
      <c r="E3717" s="36"/>
    </row>
    <row r="3718" ht="14.25" customHeight="1">
      <c r="A3718" s="36"/>
      <c r="B3718" s="31"/>
      <c r="C3718" s="36"/>
      <c r="D3718" s="36"/>
      <c r="E3718" s="36"/>
    </row>
    <row r="3719" ht="14.25" customHeight="1">
      <c r="A3719" s="36"/>
      <c r="B3719" s="31"/>
      <c r="C3719" s="36"/>
      <c r="D3719" s="36"/>
      <c r="E3719" s="36"/>
    </row>
    <row r="3720" ht="14.25" customHeight="1">
      <c r="A3720" s="36"/>
      <c r="B3720" s="31"/>
      <c r="C3720" s="36"/>
      <c r="D3720" s="36"/>
      <c r="E3720" s="36"/>
    </row>
    <row r="3721" ht="14.25" customHeight="1">
      <c r="A3721" s="36"/>
      <c r="B3721" s="31"/>
      <c r="C3721" s="36"/>
      <c r="D3721" s="36"/>
      <c r="E3721" s="36"/>
    </row>
    <row r="3722" ht="14.25" customHeight="1">
      <c r="A3722" s="36"/>
      <c r="B3722" s="31"/>
      <c r="C3722" s="36"/>
      <c r="D3722" s="36"/>
      <c r="E3722" s="36"/>
    </row>
    <row r="3723" ht="14.25" customHeight="1">
      <c r="A3723" s="36"/>
      <c r="B3723" s="31"/>
      <c r="C3723" s="36"/>
      <c r="D3723" s="36"/>
      <c r="E3723" s="36"/>
    </row>
    <row r="3724" ht="14.25" customHeight="1">
      <c r="A3724" s="36"/>
      <c r="B3724" s="31"/>
      <c r="C3724" s="36"/>
      <c r="D3724" s="36"/>
      <c r="E3724" s="36"/>
    </row>
    <row r="3725" ht="14.25" customHeight="1">
      <c r="A3725" s="36"/>
      <c r="B3725" s="31"/>
      <c r="C3725" s="36"/>
      <c r="D3725" s="36"/>
      <c r="E3725" s="36"/>
    </row>
    <row r="3726" ht="14.25" customHeight="1">
      <c r="A3726" s="36"/>
      <c r="B3726" s="31"/>
      <c r="C3726" s="36"/>
      <c r="D3726" s="36"/>
      <c r="E3726" s="36"/>
    </row>
    <row r="3727" ht="14.25" customHeight="1">
      <c r="A3727" s="36"/>
      <c r="B3727" s="31"/>
      <c r="C3727" s="36"/>
      <c r="D3727" s="36"/>
      <c r="E3727" s="36"/>
    </row>
    <row r="3728" ht="14.25" customHeight="1">
      <c r="A3728" s="36"/>
      <c r="B3728" s="31"/>
      <c r="C3728" s="36"/>
      <c r="D3728" s="36"/>
      <c r="E3728" s="36"/>
    </row>
    <row r="3729" ht="14.25" customHeight="1">
      <c r="A3729" s="36"/>
      <c r="B3729" s="31"/>
      <c r="C3729" s="36"/>
      <c r="D3729" s="36"/>
      <c r="E3729" s="36"/>
    </row>
    <row r="3730" ht="14.25" customHeight="1">
      <c r="A3730" s="36"/>
      <c r="B3730" s="31"/>
      <c r="C3730" s="36"/>
      <c r="D3730" s="36"/>
      <c r="E3730" s="36"/>
    </row>
    <row r="3731" ht="14.25" customHeight="1">
      <c r="A3731" s="36"/>
      <c r="B3731" s="31"/>
      <c r="C3731" s="36"/>
      <c r="D3731" s="36"/>
      <c r="E3731" s="36"/>
    </row>
    <row r="3732" ht="14.25" customHeight="1">
      <c r="A3732" s="36"/>
      <c r="B3732" s="31"/>
      <c r="C3732" s="36"/>
      <c r="D3732" s="36"/>
      <c r="E3732" s="36"/>
    </row>
    <row r="3733" ht="14.25" customHeight="1">
      <c r="A3733" s="36"/>
      <c r="B3733" s="31"/>
      <c r="C3733" s="36"/>
      <c r="D3733" s="36"/>
      <c r="E3733" s="36"/>
    </row>
    <row r="3734" ht="14.25" customHeight="1">
      <c r="A3734" s="36"/>
      <c r="B3734" s="31"/>
      <c r="C3734" s="36"/>
      <c r="D3734" s="36"/>
      <c r="E3734" s="36"/>
    </row>
    <row r="3735" ht="14.25" customHeight="1">
      <c r="A3735" s="36"/>
      <c r="B3735" s="31"/>
      <c r="C3735" s="36"/>
      <c r="D3735" s="36"/>
      <c r="E3735" s="36"/>
    </row>
    <row r="3736" ht="14.25" customHeight="1">
      <c r="A3736" s="36"/>
      <c r="B3736" s="31"/>
      <c r="C3736" s="36"/>
      <c r="D3736" s="36"/>
      <c r="E3736" s="36"/>
    </row>
    <row r="3737" ht="14.25" customHeight="1">
      <c r="A3737" s="36"/>
      <c r="B3737" s="31"/>
      <c r="C3737" s="36"/>
      <c r="D3737" s="36"/>
      <c r="E3737" s="36"/>
    </row>
    <row r="3738" ht="14.25" customHeight="1">
      <c r="A3738" s="36"/>
      <c r="B3738" s="31"/>
      <c r="C3738" s="36"/>
      <c r="D3738" s="36"/>
      <c r="E3738" s="36"/>
    </row>
    <row r="3739" ht="14.25" customHeight="1">
      <c r="A3739" s="36"/>
      <c r="B3739" s="31"/>
      <c r="C3739" s="36"/>
      <c r="D3739" s="36"/>
      <c r="E3739" s="36"/>
    </row>
    <row r="3740" ht="14.25" customHeight="1">
      <c r="A3740" s="36"/>
      <c r="B3740" s="31"/>
      <c r="C3740" s="36"/>
      <c r="D3740" s="36"/>
      <c r="E3740" s="36"/>
    </row>
    <row r="3741" ht="14.25" customHeight="1">
      <c r="A3741" s="36"/>
      <c r="B3741" s="31"/>
      <c r="C3741" s="36"/>
      <c r="D3741" s="36"/>
      <c r="E3741" s="36"/>
    </row>
    <row r="3742" ht="14.25" customHeight="1">
      <c r="A3742" s="36"/>
      <c r="B3742" s="31"/>
      <c r="C3742" s="36"/>
      <c r="D3742" s="36"/>
      <c r="E3742" s="36"/>
    </row>
    <row r="3743" ht="14.25" customHeight="1">
      <c r="A3743" s="36"/>
      <c r="B3743" s="31"/>
      <c r="C3743" s="36"/>
      <c r="D3743" s="36"/>
      <c r="E3743" s="36"/>
    </row>
    <row r="3744" ht="14.25" customHeight="1">
      <c r="A3744" s="36"/>
      <c r="B3744" s="31"/>
      <c r="C3744" s="36"/>
      <c r="D3744" s="36"/>
      <c r="E3744" s="36"/>
    </row>
    <row r="3745" ht="14.25" customHeight="1">
      <c r="A3745" s="36"/>
      <c r="B3745" s="31"/>
      <c r="C3745" s="36"/>
      <c r="D3745" s="36"/>
      <c r="E3745" s="36"/>
    </row>
    <row r="3746" ht="14.25" customHeight="1">
      <c r="A3746" s="36"/>
      <c r="B3746" s="31"/>
      <c r="C3746" s="36"/>
      <c r="D3746" s="36"/>
      <c r="E3746" s="36"/>
    </row>
    <row r="3747" ht="14.25" customHeight="1">
      <c r="A3747" s="36"/>
      <c r="B3747" s="31"/>
      <c r="C3747" s="36"/>
      <c r="D3747" s="36"/>
      <c r="E3747" s="36"/>
    </row>
    <row r="3748" ht="14.25" customHeight="1">
      <c r="A3748" s="36"/>
      <c r="B3748" s="31"/>
      <c r="C3748" s="36"/>
      <c r="D3748" s="36"/>
      <c r="E3748" s="36"/>
    </row>
    <row r="3749" ht="14.25" customHeight="1">
      <c r="A3749" s="36"/>
      <c r="B3749" s="31"/>
      <c r="C3749" s="36"/>
      <c r="D3749" s="36"/>
      <c r="E3749" s="36"/>
    </row>
    <row r="3750" ht="14.25" customHeight="1">
      <c r="A3750" s="36"/>
      <c r="B3750" s="31"/>
      <c r="C3750" s="36"/>
      <c r="D3750" s="36"/>
      <c r="E3750" s="36"/>
    </row>
    <row r="3751" ht="14.25" customHeight="1">
      <c r="A3751" s="36"/>
      <c r="B3751" s="31"/>
      <c r="C3751" s="36"/>
      <c r="D3751" s="36"/>
      <c r="E3751" s="36"/>
    </row>
    <row r="3752" ht="14.25" customHeight="1">
      <c r="A3752" s="36"/>
      <c r="B3752" s="31"/>
      <c r="C3752" s="36"/>
      <c r="D3752" s="36"/>
      <c r="E3752" s="36"/>
    </row>
    <row r="3753" ht="14.25" customHeight="1">
      <c r="A3753" s="36"/>
      <c r="B3753" s="31"/>
      <c r="C3753" s="36"/>
      <c r="D3753" s="36"/>
      <c r="E3753" s="36"/>
    </row>
    <row r="3754" ht="14.25" customHeight="1">
      <c r="A3754" s="36"/>
      <c r="B3754" s="31"/>
      <c r="C3754" s="36"/>
      <c r="D3754" s="36"/>
      <c r="E3754" s="36"/>
    </row>
    <row r="3755" ht="14.25" customHeight="1">
      <c r="A3755" s="36"/>
      <c r="B3755" s="31"/>
      <c r="C3755" s="36"/>
      <c r="D3755" s="36"/>
      <c r="E3755" s="36"/>
    </row>
    <row r="3756" ht="14.25" customHeight="1">
      <c r="A3756" s="36"/>
      <c r="B3756" s="31"/>
      <c r="C3756" s="36"/>
      <c r="D3756" s="36"/>
      <c r="E3756" s="36"/>
    </row>
    <row r="3757" ht="14.25" customHeight="1">
      <c r="A3757" s="36"/>
      <c r="B3757" s="31"/>
      <c r="C3757" s="36"/>
      <c r="D3757" s="36"/>
      <c r="E3757" s="36"/>
    </row>
    <row r="3758" ht="14.25" customHeight="1">
      <c r="A3758" s="36"/>
      <c r="B3758" s="31"/>
      <c r="C3758" s="36"/>
      <c r="D3758" s="36"/>
      <c r="E3758" s="36"/>
    </row>
    <row r="3759" ht="14.25" customHeight="1">
      <c r="A3759" s="36"/>
      <c r="B3759" s="31"/>
      <c r="C3759" s="36"/>
      <c r="D3759" s="36"/>
      <c r="E3759" s="36"/>
    </row>
    <row r="3760" ht="14.25" customHeight="1">
      <c r="A3760" s="36"/>
      <c r="B3760" s="31"/>
      <c r="C3760" s="36"/>
      <c r="D3760" s="36"/>
      <c r="E3760" s="36"/>
    </row>
    <row r="3761" ht="14.25" customHeight="1">
      <c r="A3761" s="36"/>
      <c r="B3761" s="31"/>
      <c r="C3761" s="36"/>
      <c r="D3761" s="36"/>
      <c r="E3761" s="36"/>
    </row>
    <row r="3762" ht="14.25" customHeight="1">
      <c r="A3762" s="36"/>
      <c r="B3762" s="31"/>
      <c r="C3762" s="36"/>
      <c r="D3762" s="36"/>
      <c r="E3762" s="36"/>
    </row>
    <row r="3763" ht="14.25" customHeight="1">
      <c r="A3763" s="36"/>
      <c r="B3763" s="31"/>
      <c r="C3763" s="36"/>
      <c r="D3763" s="36"/>
      <c r="E3763" s="36"/>
    </row>
    <row r="3764" ht="14.25" customHeight="1">
      <c r="A3764" s="36"/>
      <c r="B3764" s="31"/>
      <c r="C3764" s="36"/>
      <c r="D3764" s="36"/>
      <c r="E3764" s="36"/>
    </row>
    <row r="3765" ht="14.25" customHeight="1">
      <c r="A3765" s="36"/>
      <c r="B3765" s="31"/>
      <c r="C3765" s="36"/>
      <c r="D3765" s="36"/>
      <c r="E3765" s="36"/>
    </row>
    <row r="3766" ht="14.25" customHeight="1">
      <c r="A3766" s="36"/>
      <c r="B3766" s="31"/>
      <c r="C3766" s="36"/>
      <c r="D3766" s="36"/>
      <c r="E3766" s="36"/>
    </row>
    <row r="3767" ht="14.25" customHeight="1">
      <c r="A3767" s="36"/>
      <c r="B3767" s="31"/>
      <c r="C3767" s="36"/>
      <c r="D3767" s="36"/>
      <c r="E3767" s="36"/>
    </row>
    <row r="3768" ht="14.25" customHeight="1">
      <c r="A3768" s="36"/>
      <c r="B3768" s="31"/>
      <c r="C3768" s="36"/>
      <c r="D3768" s="36"/>
      <c r="E3768" s="36"/>
    </row>
    <row r="3769" ht="14.25" customHeight="1">
      <c r="A3769" s="36"/>
      <c r="B3769" s="31"/>
      <c r="C3769" s="36"/>
      <c r="D3769" s="36"/>
      <c r="E3769" s="36"/>
    </row>
    <row r="3770" ht="14.25" customHeight="1">
      <c r="A3770" s="36"/>
      <c r="B3770" s="31"/>
      <c r="C3770" s="36"/>
      <c r="D3770" s="36"/>
      <c r="E3770" s="36"/>
    </row>
    <row r="3771" ht="14.25" customHeight="1">
      <c r="A3771" s="36"/>
      <c r="B3771" s="31"/>
      <c r="C3771" s="36"/>
      <c r="D3771" s="36"/>
      <c r="E3771" s="36"/>
    </row>
    <row r="3772" ht="14.25" customHeight="1">
      <c r="A3772" s="36"/>
      <c r="B3772" s="31"/>
      <c r="C3772" s="36"/>
      <c r="D3772" s="36"/>
      <c r="E3772" s="36"/>
    </row>
    <row r="3773" ht="14.25" customHeight="1">
      <c r="A3773" s="36"/>
      <c r="B3773" s="31"/>
      <c r="C3773" s="36"/>
      <c r="D3773" s="36"/>
      <c r="E3773" s="36"/>
    </row>
    <row r="3774" ht="14.25" customHeight="1">
      <c r="A3774" s="36"/>
      <c r="B3774" s="31"/>
      <c r="C3774" s="36"/>
      <c r="D3774" s="36"/>
      <c r="E3774" s="36"/>
    </row>
    <row r="3775" ht="14.25" customHeight="1">
      <c r="A3775" s="36"/>
      <c r="B3775" s="31"/>
      <c r="C3775" s="36"/>
      <c r="D3775" s="36"/>
      <c r="E3775" s="36"/>
    </row>
    <row r="3776" ht="14.25" customHeight="1">
      <c r="A3776" s="36"/>
      <c r="B3776" s="31"/>
      <c r="C3776" s="36"/>
      <c r="D3776" s="36"/>
      <c r="E3776" s="36"/>
    </row>
    <row r="3777" ht="14.25" customHeight="1">
      <c r="A3777" s="36"/>
      <c r="B3777" s="31"/>
      <c r="C3777" s="36"/>
      <c r="D3777" s="36"/>
      <c r="E3777" s="36"/>
    </row>
    <row r="3778" ht="14.25" customHeight="1">
      <c r="A3778" s="36"/>
      <c r="B3778" s="31"/>
      <c r="C3778" s="36"/>
      <c r="D3778" s="36"/>
      <c r="E3778" s="36"/>
    </row>
    <row r="3779" ht="14.25" customHeight="1">
      <c r="A3779" s="36"/>
      <c r="B3779" s="31"/>
      <c r="C3779" s="36"/>
      <c r="D3779" s="36"/>
      <c r="E3779" s="36"/>
    </row>
    <row r="3780" ht="14.25" customHeight="1">
      <c r="A3780" s="36"/>
      <c r="B3780" s="31"/>
      <c r="C3780" s="36"/>
      <c r="D3780" s="36"/>
      <c r="E3780" s="36"/>
    </row>
    <row r="3781" ht="14.25" customHeight="1">
      <c r="A3781" s="36"/>
      <c r="B3781" s="31"/>
      <c r="C3781" s="36"/>
      <c r="D3781" s="36"/>
      <c r="E3781" s="36"/>
    </row>
    <row r="3782" ht="14.25" customHeight="1">
      <c r="A3782" s="36"/>
      <c r="B3782" s="31"/>
      <c r="C3782" s="36"/>
      <c r="D3782" s="36"/>
      <c r="E3782" s="36"/>
    </row>
    <row r="3783" ht="14.25" customHeight="1">
      <c r="A3783" s="36"/>
      <c r="B3783" s="31"/>
      <c r="C3783" s="36"/>
      <c r="D3783" s="36"/>
      <c r="E3783" s="36"/>
    </row>
    <row r="3784" ht="14.25" customHeight="1">
      <c r="A3784" s="36"/>
      <c r="B3784" s="31"/>
      <c r="C3784" s="36"/>
      <c r="D3784" s="36"/>
      <c r="E3784" s="36"/>
    </row>
    <row r="3785" ht="14.25" customHeight="1">
      <c r="A3785" s="36"/>
      <c r="B3785" s="31"/>
      <c r="C3785" s="36"/>
      <c r="D3785" s="36"/>
      <c r="E3785" s="36"/>
    </row>
    <row r="3786" ht="14.25" customHeight="1">
      <c r="A3786" s="36"/>
      <c r="B3786" s="31"/>
      <c r="C3786" s="36"/>
      <c r="D3786" s="36"/>
      <c r="E3786" s="36"/>
    </row>
    <row r="3787" ht="14.25" customHeight="1">
      <c r="A3787" s="36"/>
      <c r="B3787" s="31"/>
      <c r="C3787" s="36"/>
      <c r="D3787" s="36"/>
      <c r="E3787" s="36"/>
    </row>
    <row r="3788" ht="14.25" customHeight="1">
      <c r="A3788" s="36"/>
      <c r="B3788" s="31"/>
      <c r="C3788" s="36"/>
      <c r="D3788" s="36"/>
      <c r="E3788" s="36"/>
    </row>
    <row r="3789" ht="14.25" customHeight="1">
      <c r="A3789" s="36"/>
      <c r="B3789" s="31"/>
      <c r="C3789" s="36"/>
      <c r="D3789" s="36"/>
      <c r="E3789" s="36"/>
    </row>
    <row r="3790" ht="14.25" customHeight="1">
      <c r="A3790" s="36"/>
      <c r="B3790" s="31"/>
      <c r="C3790" s="36"/>
      <c r="D3790" s="36"/>
      <c r="E3790" s="36"/>
    </row>
    <row r="3791" ht="14.25" customHeight="1">
      <c r="A3791" s="36"/>
      <c r="B3791" s="31"/>
      <c r="C3791" s="36"/>
      <c r="D3791" s="36"/>
      <c r="E3791" s="36"/>
    </row>
    <row r="3792" ht="14.25" customHeight="1">
      <c r="A3792" s="36"/>
      <c r="B3792" s="31"/>
      <c r="C3792" s="36"/>
      <c r="D3792" s="36"/>
      <c r="E3792" s="36"/>
    </row>
    <row r="3793" ht="14.25" customHeight="1">
      <c r="A3793" s="36"/>
      <c r="B3793" s="31"/>
      <c r="C3793" s="36"/>
      <c r="D3793" s="36"/>
      <c r="E3793" s="36"/>
    </row>
    <row r="3794" ht="14.25" customHeight="1">
      <c r="A3794" s="36"/>
      <c r="B3794" s="31"/>
      <c r="C3794" s="36"/>
      <c r="D3794" s="36"/>
      <c r="E3794" s="36"/>
    </row>
    <row r="3795" ht="14.25" customHeight="1">
      <c r="A3795" s="36"/>
      <c r="B3795" s="31"/>
      <c r="C3795" s="36"/>
      <c r="D3795" s="36"/>
      <c r="E3795" s="36"/>
    </row>
    <row r="3796" ht="14.25" customHeight="1">
      <c r="A3796" s="36"/>
      <c r="B3796" s="31"/>
      <c r="C3796" s="36"/>
      <c r="D3796" s="36"/>
      <c r="E3796" s="36"/>
    </row>
    <row r="3797" ht="14.25" customHeight="1">
      <c r="A3797" s="36"/>
      <c r="B3797" s="31"/>
      <c r="C3797" s="36"/>
      <c r="D3797" s="36"/>
      <c r="E3797" s="36"/>
    </row>
    <row r="3798" ht="14.25" customHeight="1">
      <c r="A3798" s="36"/>
      <c r="B3798" s="31"/>
      <c r="C3798" s="36"/>
      <c r="D3798" s="36"/>
      <c r="E3798" s="36"/>
    </row>
    <row r="3799" ht="14.25" customHeight="1">
      <c r="A3799" s="36"/>
      <c r="B3799" s="31"/>
      <c r="C3799" s="36"/>
      <c r="D3799" s="36"/>
      <c r="E3799" s="36"/>
    </row>
    <row r="3800" ht="14.25" customHeight="1">
      <c r="A3800" s="36"/>
      <c r="B3800" s="31"/>
      <c r="C3800" s="36"/>
      <c r="D3800" s="36"/>
      <c r="E3800" s="36"/>
    </row>
    <row r="3801" ht="14.25" customHeight="1">
      <c r="A3801" s="36"/>
      <c r="B3801" s="31"/>
      <c r="C3801" s="36"/>
      <c r="D3801" s="36"/>
      <c r="E3801" s="36"/>
    </row>
    <row r="3802" ht="14.25" customHeight="1">
      <c r="A3802" s="36"/>
      <c r="B3802" s="31"/>
      <c r="C3802" s="36"/>
      <c r="D3802" s="36"/>
      <c r="E3802" s="36"/>
    </row>
    <row r="3803" ht="14.25" customHeight="1">
      <c r="A3803" s="36"/>
      <c r="B3803" s="31"/>
      <c r="C3803" s="36"/>
      <c r="D3803" s="36"/>
      <c r="E3803" s="36"/>
    </row>
    <row r="3804" ht="14.25" customHeight="1">
      <c r="A3804" s="36"/>
      <c r="B3804" s="31"/>
      <c r="C3804" s="36"/>
      <c r="D3804" s="36"/>
      <c r="E3804" s="36"/>
    </row>
    <row r="3805" ht="14.25" customHeight="1">
      <c r="A3805" s="36"/>
      <c r="B3805" s="31"/>
      <c r="C3805" s="36"/>
      <c r="D3805" s="36"/>
      <c r="E3805" s="36"/>
    </row>
    <row r="3806" ht="14.25" customHeight="1">
      <c r="A3806" s="36"/>
      <c r="B3806" s="31"/>
      <c r="C3806" s="36"/>
      <c r="D3806" s="36"/>
      <c r="E3806" s="36"/>
    </row>
    <row r="3807" ht="14.25" customHeight="1">
      <c r="A3807" s="36"/>
      <c r="B3807" s="31"/>
      <c r="C3807" s="36"/>
      <c r="D3807" s="36"/>
      <c r="E3807" s="36"/>
    </row>
    <row r="3808" ht="14.25" customHeight="1">
      <c r="A3808" s="36"/>
      <c r="B3808" s="31"/>
      <c r="C3808" s="36"/>
      <c r="D3808" s="36"/>
      <c r="E3808" s="36"/>
    </row>
    <row r="3809" ht="14.25" customHeight="1">
      <c r="A3809" s="36"/>
      <c r="B3809" s="31"/>
      <c r="C3809" s="36"/>
      <c r="D3809" s="36"/>
      <c r="E3809" s="36"/>
    </row>
    <row r="3810" ht="14.25" customHeight="1">
      <c r="A3810" s="36"/>
      <c r="B3810" s="31"/>
      <c r="C3810" s="36"/>
      <c r="D3810" s="36"/>
      <c r="E3810" s="36"/>
    </row>
    <row r="3811" ht="14.25" customHeight="1">
      <c r="A3811" s="36"/>
      <c r="B3811" s="31"/>
      <c r="C3811" s="36"/>
      <c r="D3811" s="36"/>
      <c r="E3811" s="36"/>
    </row>
    <row r="3812" ht="14.25" customHeight="1">
      <c r="A3812" s="36"/>
      <c r="B3812" s="31"/>
      <c r="C3812" s="36"/>
      <c r="D3812" s="36"/>
      <c r="E3812" s="36"/>
    </row>
    <row r="3813" ht="14.25" customHeight="1">
      <c r="A3813" s="36"/>
      <c r="B3813" s="31"/>
      <c r="C3813" s="36"/>
      <c r="D3813" s="36"/>
      <c r="E3813" s="36"/>
    </row>
    <row r="3814" ht="14.25" customHeight="1">
      <c r="A3814" s="36"/>
      <c r="B3814" s="31"/>
      <c r="C3814" s="36"/>
      <c r="D3814" s="36"/>
      <c r="E3814" s="36"/>
    </row>
    <row r="3815" ht="14.25" customHeight="1">
      <c r="A3815" s="36"/>
      <c r="B3815" s="31"/>
      <c r="C3815" s="36"/>
      <c r="D3815" s="36"/>
      <c r="E3815" s="36"/>
    </row>
    <row r="3816" ht="14.25" customHeight="1">
      <c r="A3816" s="36"/>
      <c r="B3816" s="31"/>
      <c r="C3816" s="36"/>
      <c r="D3816" s="36"/>
      <c r="E3816" s="36"/>
    </row>
    <row r="3817" ht="14.25" customHeight="1">
      <c r="A3817" s="36"/>
      <c r="B3817" s="31"/>
      <c r="C3817" s="36"/>
      <c r="D3817" s="36"/>
      <c r="E3817" s="36"/>
    </row>
    <row r="3818" ht="14.25" customHeight="1">
      <c r="A3818" s="36"/>
      <c r="B3818" s="31"/>
      <c r="C3818" s="36"/>
      <c r="D3818" s="36"/>
      <c r="E3818" s="36"/>
    </row>
    <row r="3819" ht="14.25" customHeight="1">
      <c r="A3819" s="36"/>
      <c r="B3819" s="31"/>
      <c r="C3819" s="36"/>
      <c r="D3819" s="36"/>
      <c r="E3819" s="36"/>
    </row>
    <row r="3820" ht="14.25" customHeight="1">
      <c r="A3820" s="36"/>
      <c r="B3820" s="31"/>
      <c r="C3820" s="36"/>
      <c r="D3820" s="36"/>
      <c r="E3820" s="36"/>
    </row>
    <row r="3821" ht="14.25" customHeight="1">
      <c r="A3821" s="36"/>
      <c r="B3821" s="31"/>
      <c r="C3821" s="36"/>
      <c r="D3821" s="36"/>
      <c r="E3821" s="36"/>
    </row>
    <row r="3822" ht="14.25" customHeight="1">
      <c r="A3822" s="36"/>
      <c r="B3822" s="31"/>
      <c r="C3822" s="36"/>
      <c r="D3822" s="36"/>
      <c r="E3822" s="36"/>
    </row>
    <row r="3823" ht="14.25" customHeight="1">
      <c r="A3823" s="36"/>
      <c r="B3823" s="31"/>
      <c r="C3823" s="36"/>
      <c r="D3823" s="36"/>
      <c r="E3823" s="36"/>
    </row>
    <row r="3824" ht="14.25" customHeight="1">
      <c r="A3824" s="36"/>
      <c r="B3824" s="31"/>
      <c r="C3824" s="36"/>
      <c r="D3824" s="36"/>
      <c r="E3824" s="36"/>
    </row>
    <row r="3825" ht="14.25" customHeight="1">
      <c r="A3825" s="36"/>
      <c r="B3825" s="31"/>
      <c r="C3825" s="36"/>
      <c r="D3825" s="36"/>
      <c r="E3825" s="36"/>
    </row>
    <row r="3826" ht="14.25" customHeight="1">
      <c r="A3826" s="36"/>
      <c r="B3826" s="31"/>
      <c r="C3826" s="36"/>
      <c r="D3826" s="36"/>
      <c r="E3826" s="36"/>
    </row>
    <row r="3827" ht="14.25" customHeight="1">
      <c r="A3827" s="36"/>
      <c r="B3827" s="31"/>
      <c r="C3827" s="36"/>
      <c r="D3827" s="36"/>
      <c r="E3827" s="36"/>
    </row>
    <row r="3828" ht="14.25" customHeight="1">
      <c r="A3828" s="36"/>
      <c r="B3828" s="31"/>
      <c r="C3828" s="36"/>
      <c r="D3828" s="36"/>
      <c r="E3828" s="36"/>
    </row>
    <row r="3829" ht="14.25" customHeight="1">
      <c r="A3829" s="36"/>
      <c r="B3829" s="31"/>
      <c r="C3829" s="36"/>
      <c r="D3829" s="36"/>
      <c r="E3829" s="36"/>
    </row>
    <row r="3830" ht="14.25" customHeight="1">
      <c r="A3830" s="36"/>
      <c r="B3830" s="31"/>
      <c r="C3830" s="36"/>
      <c r="D3830" s="36"/>
      <c r="E3830" s="36"/>
    </row>
    <row r="3831" ht="14.25" customHeight="1">
      <c r="A3831" s="36"/>
      <c r="B3831" s="31"/>
      <c r="C3831" s="36"/>
      <c r="D3831" s="36"/>
      <c r="E3831" s="36"/>
    </row>
    <row r="3832" ht="14.25" customHeight="1">
      <c r="A3832" s="36"/>
      <c r="B3832" s="31"/>
      <c r="C3832" s="36"/>
      <c r="D3832" s="36"/>
      <c r="E3832" s="36"/>
    </row>
    <row r="3833" ht="14.25" customHeight="1">
      <c r="A3833" s="36"/>
      <c r="B3833" s="31"/>
      <c r="C3833" s="36"/>
      <c r="D3833" s="36"/>
      <c r="E3833" s="36"/>
    </row>
    <row r="3834" ht="14.25" customHeight="1">
      <c r="A3834" s="36"/>
      <c r="B3834" s="31"/>
      <c r="C3834" s="36"/>
      <c r="D3834" s="36"/>
      <c r="E3834" s="36"/>
    </row>
    <row r="3835" ht="14.25" customHeight="1">
      <c r="A3835" s="36"/>
      <c r="B3835" s="31"/>
      <c r="C3835" s="36"/>
      <c r="D3835" s="36"/>
      <c r="E3835" s="36"/>
    </row>
    <row r="3836" ht="14.25" customHeight="1">
      <c r="A3836" s="36"/>
      <c r="B3836" s="31"/>
      <c r="C3836" s="36"/>
      <c r="D3836" s="36"/>
      <c r="E3836" s="36"/>
    </row>
    <row r="3837" ht="14.25" customHeight="1">
      <c r="A3837" s="36"/>
      <c r="B3837" s="31"/>
      <c r="C3837" s="36"/>
      <c r="D3837" s="36"/>
      <c r="E3837" s="36"/>
    </row>
    <row r="3838" ht="14.25" customHeight="1">
      <c r="A3838" s="36"/>
      <c r="B3838" s="31"/>
      <c r="C3838" s="36"/>
      <c r="D3838" s="36"/>
      <c r="E3838" s="36"/>
    </row>
    <row r="3839" ht="14.25" customHeight="1">
      <c r="A3839" s="36"/>
      <c r="B3839" s="31"/>
      <c r="C3839" s="36"/>
      <c r="D3839" s="36"/>
      <c r="E3839" s="36"/>
    </row>
    <row r="3840" ht="14.25" customHeight="1">
      <c r="A3840" s="36"/>
      <c r="B3840" s="31"/>
      <c r="C3840" s="36"/>
      <c r="D3840" s="36"/>
      <c r="E3840" s="36"/>
    </row>
    <row r="3841" ht="14.25" customHeight="1">
      <c r="A3841" s="36"/>
      <c r="B3841" s="31"/>
      <c r="C3841" s="36"/>
      <c r="D3841" s="36"/>
      <c r="E3841" s="36"/>
    </row>
    <row r="3842" ht="14.25" customHeight="1">
      <c r="A3842" s="36"/>
      <c r="B3842" s="31"/>
      <c r="C3842" s="36"/>
      <c r="D3842" s="36"/>
      <c r="E3842" s="36"/>
    </row>
    <row r="3843" ht="14.25" customHeight="1">
      <c r="A3843" s="36"/>
      <c r="B3843" s="31"/>
      <c r="C3843" s="36"/>
      <c r="D3843" s="36"/>
      <c r="E3843" s="36"/>
    </row>
    <row r="3844" ht="14.25" customHeight="1">
      <c r="A3844" s="36"/>
      <c r="B3844" s="31"/>
      <c r="C3844" s="36"/>
      <c r="D3844" s="36"/>
      <c r="E3844" s="36"/>
    </row>
    <row r="3845" ht="14.25" customHeight="1">
      <c r="A3845" s="36"/>
      <c r="B3845" s="31"/>
      <c r="C3845" s="36"/>
      <c r="D3845" s="36"/>
      <c r="E3845" s="36"/>
    </row>
    <row r="3846" ht="14.25" customHeight="1">
      <c r="A3846" s="36"/>
      <c r="B3846" s="31"/>
      <c r="C3846" s="36"/>
      <c r="D3846" s="36"/>
      <c r="E3846" s="36"/>
    </row>
    <row r="3847" ht="14.25" customHeight="1">
      <c r="A3847" s="36"/>
      <c r="B3847" s="31"/>
      <c r="C3847" s="36"/>
      <c r="D3847" s="36"/>
      <c r="E3847" s="36"/>
    </row>
    <row r="3848" ht="14.25" customHeight="1">
      <c r="A3848" s="36"/>
      <c r="B3848" s="31"/>
      <c r="C3848" s="36"/>
      <c r="D3848" s="36"/>
      <c r="E3848" s="36"/>
    </row>
    <row r="3849" ht="14.25" customHeight="1">
      <c r="A3849" s="36"/>
      <c r="B3849" s="31"/>
      <c r="C3849" s="36"/>
      <c r="D3849" s="36"/>
      <c r="E3849" s="36"/>
    </row>
    <row r="3850" ht="14.25" customHeight="1">
      <c r="A3850" s="36"/>
      <c r="B3850" s="31"/>
      <c r="C3850" s="36"/>
      <c r="D3850" s="36"/>
      <c r="E3850" s="36"/>
    </row>
    <row r="3851" ht="14.25" customHeight="1">
      <c r="A3851" s="36"/>
      <c r="B3851" s="31"/>
      <c r="C3851" s="36"/>
      <c r="D3851" s="36"/>
      <c r="E3851" s="36"/>
    </row>
    <row r="3852" ht="14.25" customHeight="1">
      <c r="A3852" s="36"/>
      <c r="B3852" s="31"/>
      <c r="C3852" s="36"/>
      <c r="D3852" s="36"/>
      <c r="E3852" s="36"/>
    </row>
    <row r="3853" ht="14.25" customHeight="1">
      <c r="A3853" s="36"/>
      <c r="B3853" s="31"/>
      <c r="C3853" s="36"/>
      <c r="D3853" s="36"/>
      <c r="E3853" s="36"/>
    </row>
    <row r="3854" ht="14.25" customHeight="1">
      <c r="A3854" s="36"/>
      <c r="B3854" s="31"/>
      <c r="C3854" s="36"/>
      <c r="D3854" s="36"/>
      <c r="E3854" s="36"/>
    </row>
    <row r="3855" ht="14.25" customHeight="1">
      <c r="A3855" s="36"/>
      <c r="B3855" s="31"/>
      <c r="C3855" s="36"/>
      <c r="D3855" s="36"/>
      <c r="E3855" s="36"/>
    </row>
    <row r="3856" ht="14.25" customHeight="1">
      <c r="A3856" s="36"/>
      <c r="B3856" s="31"/>
      <c r="C3856" s="36"/>
      <c r="D3856" s="36"/>
      <c r="E3856" s="36"/>
    </row>
    <row r="3857" ht="14.25" customHeight="1">
      <c r="A3857" s="36"/>
      <c r="B3857" s="31"/>
      <c r="C3857" s="36"/>
      <c r="D3857" s="36"/>
      <c r="E3857" s="36"/>
    </row>
    <row r="3858" ht="14.25" customHeight="1">
      <c r="A3858" s="36"/>
      <c r="B3858" s="31"/>
      <c r="C3858" s="36"/>
      <c r="D3858" s="36"/>
      <c r="E3858" s="36"/>
    </row>
    <row r="3859" ht="14.25" customHeight="1">
      <c r="A3859" s="36"/>
      <c r="B3859" s="31"/>
      <c r="C3859" s="36"/>
      <c r="D3859" s="36"/>
      <c r="E3859" s="36"/>
    </row>
    <row r="3860" ht="14.25" customHeight="1">
      <c r="A3860" s="36"/>
      <c r="B3860" s="31"/>
      <c r="C3860" s="36"/>
      <c r="D3860" s="36"/>
      <c r="E3860" s="36"/>
    </row>
    <row r="3861" ht="14.25" customHeight="1">
      <c r="A3861" s="36"/>
      <c r="B3861" s="31"/>
      <c r="C3861" s="36"/>
      <c r="D3861" s="36"/>
      <c r="E3861" s="36"/>
    </row>
    <row r="3862" ht="14.25" customHeight="1">
      <c r="A3862" s="36"/>
      <c r="B3862" s="31"/>
      <c r="C3862" s="36"/>
      <c r="D3862" s="36"/>
      <c r="E3862" s="36"/>
    </row>
    <row r="3863" ht="14.25" customHeight="1">
      <c r="A3863" s="36"/>
      <c r="B3863" s="31"/>
      <c r="C3863" s="36"/>
      <c r="D3863" s="36"/>
      <c r="E3863" s="36"/>
    </row>
    <row r="3864" ht="14.25" customHeight="1">
      <c r="A3864" s="36"/>
      <c r="B3864" s="31"/>
      <c r="C3864" s="36"/>
      <c r="D3864" s="36"/>
      <c r="E3864" s="36"/>
    </row>
    <row r="3865" ht="14.25" customHeight="1">
      <c r="A3865" s="36"/>
      <c r="B3865" s="31"/>
      <c r="C3865" s="36"/>
      <c r="D3865" s="36"/>
      <c r="E3865" s="36"/>
    </row>
    <row r="3866" ht="14.25" customHeight="1">
      <c r="A3866" s="36"/>
      <c r="B3866" s="31"/>
      <c r="C3866" s="36"/>
      <c r="D3866" s="36"/>
      <c r="E3866" s="36"/>
    </row>
    <row r="3867" ht="14.25" customHeight="1">
      <c r="A3867" s="36"/>
      <c r="B3867" s="31"/>
      <c r="C3867" s="36"/>
      <c r="D3867" s="36"/>
      <c r="E3867" s="36"/>
    </row>
    <row r="3868" ht="14.25" customHeight="1">
      <c r="A3868" s="36"/>
      <c r="B3868" s="31"/>
      <c r="C3868" s="36"/>
      <c r="D3868" s="36"/>
      <c r="E3868" s="36"/>
    </row>
    <row r="3869" ht="14.25" customHeight="1">
      <c r="A3869" s="36"/>
      <c r="B3869" s="31"/>
      <c r="C3869" s="36"/>
      <c r="D3869" s="36"/>
      <c r="E3869" s="36"/>
    </row>
    <row r="3870" ht="14.25" customHeight="1">
      <c r="A3870" s="36"/>
      <c r="B3870" s="31"/>
      <c r="C3870" s="36"/>
      <c r="D3870" s="36"/>
      <c r="E3870" s="36"/>
    </row>
    <row r="3871" ht="14.25" customHeight="1">
      <c r="A3871" s="36"/>
      <c r="B3871" s="31"/>
      <c r="C3871" s="36"/>
      <c r="D3871" s="36"/>
      <c r="E3871" s="36"/>
    </row>
    <row r="3872" ht="14.25" customHeight="1">
      <c r="A3872" s="36"/>
      <c r="B3872" s="31"/>
      <c r="C3872" s="36"/>
      <c r="D3872" s="36"/>
      <c r="E3872" s="36"/>
    </row>
    <row r="3873" ht="14.25" customHeight="1">
      <c r="A3873" s="36"/>
      <c r="B3873" s="31"/>
      <c r="C3873" s="36"/>
      <c r="D3873" s="36"/>
      <c r="E3873" s="36"/>
    </row>
    <row r="3874" ht="14.25" customHeight="1">
      <c r="A3874" s="36"/>
      <c r="B3874" s="31"/>
      <c r="C3874" s="36"/>
      <c r="D3874" s="36"/>
      <c r="E3874" s="36"/>
    </row>
    <row r="3875" ht="14.25" customHeight="1">
      <c r="A3875" s="36"/>
      <c r="B3875" s="31"/>
      <c r="C3875" s="36"/>
      <c r="D3875" s="36"/>
      <c r="E3875" s="36"/>
    </row>
    <row r="3876" ht="14.25" customHeight="1">
      <c r="A3876" s="36"/>
      <c r="B3876" s="31"/>
      <c r="C3876" s="36"/>
      <c r="D3876" s="36"/>
      <c r="E3876" s="36"/>
    </row>
    <row r="3877" ht="14.25" customHeight="1">
      <c r="A3877" s="36"/>
      <c r="B3877" s="31"/>
      <c r="C3877" s="36"/>
      <c r="D3877" s="36"/>
      <c r="E3877" s="36"/>
    </row>
    <row r="3878" ht="14.25" customHeight="1">
      <c r="A3878" s="36"/>
      <c r="B3878" s="31"/>
      <c r="C3878" s="36"/>
      <c r="D3878" s="36"/>
      <c r="E3878" s="36"/>
    </row>
    <row r="3879" ht="14.25" customHeight="1">
      <c r="A3879" s="36"/>
      <c r="B3879" s="31"/>
      <c r="C3879" s="36"/>
      <c r="D3879" s="36"/>
      <c r="E3879" s="36"/>
    </row>
    <row r="3880" ht="14.25" customHeight="1">
      <c r="A3880" s="36"/>
      <c r="B3880" s="31"/>
      <c r="C3880" s="36"/>
      <c r="D3880" s="36"/>
      <c r="E3880" s="36"/>
    </row>
    <row r="3881" ht="14.25" customHeight="1">
      <c r="A3881" s="36"/>
      <c r="B3881" s="31"/>
      <c r="C3881" s="36"/>
      <c r="D3881" s="36"/>
      <c r="E3881" s="36"/>
    </row>
    <row r="3882" ht="14.25" customHeight="1">
      <c r="A3882" s="36"/>
      <c r="B3882" s="31"/>
      <c r="C3882" s="36"/>
      <c r="D3882" s="36"/>
      <c r="E3882" s="36"/>
    </row>
    <row r="3883" ht="14.25" customHeight="1">
      <c r="A3883" s="36"/>
      <c r="B3883" s="31"/>
      <c r="C3883" s="36"/>
      <c r="D3883" s="36"/>
      <c r="E3883" s="36"/>
    </row>
    <row r="3884" ht="14.25" customHeight="1">
      <c r="A3884" s="36"/>
      <c r="B3884" s="31"/>
      <c r="C3884" s="36"/>
      <c r="D3884" s="36"/>
      <c r="E3884" s="36"/>
    </row>
    <row r="3885" ht="14.25" customHeight="1">
      <c r="A3885" s="36"/>
      <c r="B3885" s="31"/>
      <c r="C3885" s="36"/>
      <c r="D3885" s="36"/>
      <c r="E3885" s="36"/>
    </row>
    <row r="3886" ht="14.25" customHeight="1">
      <c r="A3886" s="36"/>
      <c r="B3886" s="31"/>
      <c r="C3886" s="36"/>
      <c r="D3886" s="36"/>
      <c r="E3886" s="36"/>
    </row>
    <row r="3887" ht="14.25" customHeight="1">
      <c r="A3887" s="36"/>
      <c r="B3887" s="31"/>
      <c r="C3887" s="36"/>
      <c r="D3887" s="36"/>
      <c r="E3887" s="36"/>
    </row>
    <row r="3888" ht="14.25" customHeight="1">
      <c r="A3888" s="36"/>
      <c r="B3888" s="31"/>
      <c r="C3888" s="36"/>
      <c r="D3888" s="36"/>
      <c r="E3888" s="36"/>
    </row>
    <row r="3889" ht="14.25" customHeight="1">
      <c r="A3889" s="36"/>
      <c r="B3889" s="31"/>
      <c r="C3889" s="36"/>
      <c r="D3889" s="36"/>
      <c r="E3889" s="36"/>
    </row>
    <row r="3890" ht="14.25" customHeight="1">
      <c r="A3890" s="36"/>
      <c r="B3890" s="31"/>
      <c r="C3890" s="36"/>
      <c r="D3890" s="36"/>
      <c r="E3890" s="36"/>
    </row>
    <row r="3891" ht="14.25" customHeight="1">
      <c r="A3891" s="36"/>
      <c r="B3891" s="31"/>
      <c r="C3891" s="36"/>
      <c r="D3891" s="36"/>
      <c r="E3891" s="36"/>
    </row>
    <row r="3892" ht="14.25" customHeight="1">
      <c r="A3892" s="36"/>
      <c r="B3892" s="31"/>
      <c r="C3892" s="36"/>
      <c r="D3892" s="36"/>
      <c r="E3892" s="36"/>
    </row>
    <row r="3893" ht="14.25" customHeight="1">
      <c r="A3893" s="36"/>
      <c r="B3893" s="31"/>
      <c r="C3893" s="36"/>
      <c r="D3893" s="36"/>
      <c r="E3893" s="36"/>
    </row>
    <row r="3894" ht="14.25" customHeight="1">
      <c r="A3894" s="36"/>
      <c r="B3894" s="31"/>
      <c r="C3894" s="36"/>
      <c r="D3894" s="36"/>
      <c r="E3894" s="36"/>
    </row>
    <row r="3895" ht="14.25" customHeight="1">
      <c r="A3895" s="36"/>
      <c r="B3895" s="31"/>
      <c r="C3895" s="36"/>
      <c r="D3895" s="36"/>
      <c r="E3895" s="36"/>
    </row>
    <row r="3896" ht="14.25" customHeight="1">
      <c r="A3896" s="36"/>
      <c r="B3896" s="31"/>
      <c r="C3896" s="36"/>
      <c r="D3896" s="36"/>
      <c r="E3896" s="36"/>
    </row>
    <row r="3897" ht="14.25" customHeight="1">
      <c r="A3897" s="36"/>
      <c r="B3897" s="31"/>
      <c r="C3897" s="36"/>
      <c r="D3897" s="36"/>
      <c r="E3897" s="36"/>
    </row>
    <row r="3898" ht="14.25" customHeight="1">
      <c r="A3898" s="36"/>
      <c r="B3898" s="31"/>
      <c r="C3898" s="36"/>
      <c r="D3898" s="36"/>
      <c r="E3898" s="36"/>
    </row>
    <row r="3899" ht="14.25" customHeight="1">
      <c r="A3899" s="36"/>
      <c r="B3899" s="31"/>
      <c r="C3899" s="36"/>
      <c r="D3899" s="36"/>
      <c r="E3899" s="36"/>
    </row>
    <row r="3900" ht="14.25" customHeight="1">
      <c r="A3900" s="36"/>
      <c r="B3900" s="31"/>
      <c r="C3900" s="36"/>
      <c r="D3900" s="36"/>
      <c r="E3900" s="36"/>
    </row>
    <row r="3901" ht="14.25" customHeight="1">
      <c r="A3901" s="36"/>
      <c r="B3901" s="31"/>
      <c r="C3901" s="36"/>
      <c r="D3901" s="36"/>
      <c r="E3901" s="36"/>
    </row>
    <row r="3902" ht="14.25" customHeight="1">
      <c r="A3902" s="36"/>
      <c r="B3902" s="31"/>
      <c r="C3902" s="36"/>
      <c r="D3902" s="36"/>
      <c r="E3902" s="36"/>
    </row>
    <row r="3903" ht="14.25" customHeight="1">
      <c r="A3903" s="36"/>
      <c r="B3903" s="31"/>
      <c r="C3903" s="36"/>
      <c r="D3903" s="36"/>
      <c r="E3903" s="36"/>
    </row>
    <row r="3904" ht="14.25" customHeight="1">
      <c r="A3904" s="36"/>
      <c r="B3904" s="31"/>
      <c r="C3904" s="36"/>
      <c r="D3904" s="36"/>
      <c r="E3904" s="36"/>
    </row>
    <row r="3905" ht="14.25" customHeight="1">
      <c r="A3905" s="36"/>
      <c r="B3905" s="31"/>
      <c r="C3905" s="36"/>
      <c r="D3905" s="36"/>
      <c r="E3905" s="36"/>
    </row>
    <row r="3906" ht="14.25" customHeight="1">
      <c r="A3906" s="36"/>
      <c r="B3906" s="31"/>
      <c r="C3906" s="36"/>
      <c r="D3906" s="36"/>
      <c r="E3906" s="36"/>
    </row>
    <row r="3907" ht="14.25" customHeight="1">
      <c r="A3907" s="36"/>
      <c r="B3907" s="31"/>
      <c r="C3907" s="36"/>
      <c r="D3907" s="36"/>
      <c r="E3907" s="36"/>
    </row>
    <row r="3908" ht="14.25" customHeight="1">
      <c r="A3908" s="36"/>
      <c r="B3908" s="31"/>
      <c r="C3908" s="36"/>
      <c r="D3908" s="36"/>
      <c r="E3908" s="36"/>
    </row>
    <row r="3909" ht="14.25" customHeight="1">
      <c r="A3909" s="36"/>
      <c r="B3909" s="31"/>
      <c r="C3909" s="36"/>
      <c r="D3909" s="36"/>
      <c r="E3909" s="36"/>
    </row>
    <row r="3910" ht="14.25" customHeight="1">
      <c r="A3910" s="36"/>
      <c r="B3910" s="31"/>
      <c r="C3910" s="36"/>
      <c r="D3910" s="36"/>
      <c r="E3910" s="36"/>
    </row>
    <row r="3911" ht="14.25" customHeight="1">
      <c r="A3911" s="36"/>
      <c r="B3911" s="31"/>
      <c r="C3911" s="36"/>
      <c r="D3911" s="36"/>
      <c r="E3911" s="36"/>
    </row>
    <row r="3912" ht="14.25" customHeight="1">
      <c r="A3912" s="36"/>
      <c r="B3912" s="31"/>
      <c r="C3912" s="36"/>
      <c r="D3912" s="36"/>
      <c r="E3912" s="36"/>
    </row>
    <row r="3913" ht="14.25" customHeight="1">
      <c r="A3913" s="36"/>
      <c r="B3913" s="31"/>
      <c r="C3913" s="36"/>
      <c r="D3913" s="36"/>
      <c r="E3913" s="36"/>
    </row>
    <row r="3914" ht="14.25" customHeight="1">
      <c r="A3914" s="36"/>
      <c r="B3914" s="31"/>
      <c r="C3914" s="36"/>
      <c r="D3914" s="36"/>
      <c r="E3914" s="36"/>
    </row>
    <row r="3915" ht="14.25" customHeight="1">
      <c r="A3915" s="36"/>
      <c r="B3915" s="31"/>
      <c r="C3915" s="36"/>
      <c r="D3915" s="36"/>
      <c r="E3915" s="36"/>
    </row>
    <row r="3916" ht="14.25" customHeight="1">
      <c r="A3916" s="36"/>
      <c r="B3916" s="31"/>
      <c r="C3916" s="36"/>
      <c r="D3916" s="36"/>
      <c r="E3916" s="36"/>
    </row>
    <row r="3917" ht="14.25" customHeight="1">
      <c r="A3917" s="36"/>
      <c r="B3917" s="31"/>
      <c r="C3917" s="36"/>
      <c r="D3917" s="36"/>
      <c r="E3917" s="36"/>
    </row>
    <row r="3918" ht="14.25" customHeight="1">
      <c r="A3918" s="36"/>
      <c r="B3918" s="31"/>
      <c r="C3918" s="36"/>
      <c r="D3918" s="36"/>
      <c r="E3918" s="36"/>
    </row>
    <row r="3919" ht="14.25" customHeight="1">
      <c r="A3919" s="36"/>
      <c r="B3919" s="31"/>
      <c r="C3919" s="36"/>
      <c r="D3919" s="36"/>
      <c r="E3919" s="36"/>
    </row>
    <row r="3920" ht="14.25" customHeight="1">
      <c r="A3920" s="36"/>
      <c r="B3920" s="31"/>
      <c r="C3920" s="36"/>
      <c r="D3920" s="36"/>
      <c r="E3920" s="36"/>
    </row>
    <row r="3921" ht="14.25" customHeight="1">
      <c r="A3921" s="36"/>
      <c r="B3921" s="31"/>
      <c r="C3921" s="36"/>
      <c r="D3921" s="36"/>
      <c r="E3921" s="36"/>
    </row>
    <row r="3922" ht="14.25" customHeight="1">
      <c r="A3922" s="36"/>
      <c r="B3922" s="31"/>
      <c r="C3922" s="36"/>
      <c r="D3922" s="36"/>
      <c r="E3922" s="36"/>
    </row>
    <row r="3923" ht="14.25" customHeight="1">
      <c r="A3923" s="36"/>
      <c r="B3923" s="31"/>
      <c r="C3923" s="36"/>
      <c r="D3923" s="36"/>
      <c r="E3923" s="36"/>
    </row>
    <row r="3924" ht="14.25" customHeight="1">
      <c r="A3924" s="36"/>
      <c r="B3924" s="31"/>
      <c r="C3924" s="36"/>
      <c r="D3924" s="36"/>
      <c r="E3924" s="36"/>
    </row>
    <row r="3925" ht="14.25" customHeight="1">
      <c r="A3925" s="36"/>
      <c r="B3925" s="31"/>
      <c r="C3925" s="36"/>
      <c r="D3925" s="36"/>
      <c r="E3925" s="36"/>
    </row>
    <row r="3926" ht="14.25" customHeight="1">
      <c r="A3926" s="36"/>
      <c r="B3926" s="31"/>
      <c r="C3926" s="36"/>
      <c r="D3926" s="36"/>
      <c r="E3926" s="36"/>
    </row>
    <row r="3927" ht="14.25" customHeight="1">
      <c r="A3927" s="36"/>
      <c r="B3927" s="31"/>
      <c r="C3927" s="36"/>
      <c r="D3927" s="36"/>
      <c r="E3927" s="36"/>
    </row>
    <row r="3928" ht="14.25" customHeight="1">
      <c r="A3928" s="36"/>
      <c r="B3928" s="31"/>
      <c r="C3928" s="36"/>
      <c r="D3928" s="36"/>
      <c r="E3928" s="36"/>
    </row>
    <row r="3929" ht="14.25" customHeight="1">
      <c r="A3929" s="36"/>
      <c r="B3929" s="31"/>
      <c r="C3929" s="36"/>
      <c r="D3929" s="36"/>
      <c r="E3929" s="36"/>
    </row>
    <row r="3930" ht="14.25" customHeight="1">
      <c r="A3930" s="36"/>
      <c r="B3930" s="31"/>
      <c r="C3930" s="36"/>
      <c r="D3930" s="36"/>
      <c r="E3930" s="36"/>
    </row>
    <row r="3931" ht="14.25" customHeight="1">
      <c r="A3931" s="36"/>
      <c r="B3931" s="31"/>
      <c r="C3931" s="36"/>
      <c r="D3931" s="36"/>
      <c r="E3931" s="36"/>
    </row>
    <row r="3932" ht="14.25" customHeight="1">
      <c r="A3932" s="36"/>
      <c r="B3932" s="31"/>
      <c r="C3932" s="36"/>
      <c r="D3932" s="36"/>
      <c r="E3932" s="36"/>
    </row>
    <row r="3933" ht="14.25" customHeight="1">
      <c r="A3933" s="36"/>
      <c r="B3933" s="31"/>
      <c r="C3933" s="36"/>
      <c r="D3933" s="36"/>
      <c r="E3933" s="36"/>
    </row>
    <row r="3934" ht="14.25" customHeight="1">
      <c r="A3934" s="36"/>
      <c r="B3934" s="31"/>
      <c r="C3934" s="36"/>
      <c r="D3934" s="36"/>
      <c r="E3934" s="36"/>
    </row>
    <row r="3935" ht="14.25" customHeight="1">
      <c r="A3935" s="36"/>
      <c r="B3935" s="31"/>
      <c r="C3935" s="36"/>
      <c r="D3935" s="36"/>
      <c r="E3935" s="36"/>
    </row>
    <row r="3936" ht="14.25" customHeight="1">
      <c r="A3936" s="36"/>
      <c r="B3936" s="31"/>
      <c r="C3936" s="36"/>
      <c r="D3936" s="36"/>
      <c r="E3936" s="36"/>
    </row>
    <row r="3937" ht="14.25" customHeight="1">
      <c r="A3937" s="36"/>
      <c r="B3937" s="31"/>
      <c r="C3937" s="36"/>
      <c r="D3937" s="36"/>
      <c r="E3937" s="36"/>
    </row>
    <row r="3938" ht="14.25" customHeight="1">
      <c r="A3938" s="36"/>
      <c r="B3938" s="31"/>
      <c r="C3938" s="36"/>
      <c r="D3938" s="36"/>
      <c r="E3938" s="36"/>
    </row>
    <row r="3939" ht="14.25" customHeight="1">
      <c r="A3939" s="36"/>
      <c r="B3939" s="31"/>
      <c r="C3939" s="36"/>
      <c r="D3939" s="36"/>
      <c r="E3939" s="36"/>
    </row>
    <row r="3940" ht="14.25" customHeight="1">
      <c r="A3940" s="36"/>
      <c r="B3940" s="31"/>
      <c r="C3940" s="36"/>
      <c r="D3940" s="36"/>
      <c r="E3940" s="36"/>
    </row>
    <row r="3941" ht="14.25" customHeight="1">
      <c r="A3941" s="36"/>
      <c r="B3941" s="31"/>
      <c r="C3941" s="36"/>
      <c r="D3941" s="36"/>
      <c r="E3941" s="36"/>
    </row>
    <row r="3942" ht="14.25" customHeight="1">
      <c r="A3942" s="36"/>
      <c r="B3942" s="31"/>
      <c r="C3942" s="36"/>
      <c r="D3942" s="36"/>
      <c r="E3942" s="36"/>
    </row>
    <row r="3943" ht="14.25" customHeight="1">
      <c r="A3943" s="36"/>
      <c r="B3943" s="31"/>
      <c r="C3943" s="36"/>
      <c r="D3943" s="36"/>
      <c r="E3943" s="36"/>
    </row>
    <row r="3944" ht="14.25" customHeight="1">
      <c r="A3944" s="36"/>
      <c r="B3944" s="31"/>
      <c r="C3944" s="36"/>
      <c r="D3944" s="36"/>
      <c r="E3944" s="36"/>
    </row>
    <row r="3945" ht="14.25" customHeight="1">
      <c r="A3945" s="36"/>
      <c r="B3945" s="31"/>
      <c r="C3945" s="36"/>
      <c r="D3945" s="36"/>
      <c r="E3945" s="36"/>
    </row>
    <row r="3946" ht="14.25" customHeight="1">
      <c r="A3946" s="36"/>
      <c r="B3946" s="31"/>
      <c r="C3946" s="36"/>
      <c r="D3946" s="36"/>
      <c r="E3946" s="36"/>
    </row>
    <row r="3947" ht="14.25" customHeight="1">
      <c r="A3947" s="36"/>
      <c r="B3947" s="31"/>
      <c r="C3947" s="36"/>
      <c r="D3947" s="36"/>
      <c r="E3947" s="36"/>
    </row>
    <row r="3948" ht="14.25" customHeight="1">
      <c r="A3948" s="36"/>
      <c r="B3948" s="31"/>
      <c r="C3948" s="36"/>
      <c r="D3948" s="36"/>
      <c r="E3948" s="36"/>
    </row>
    <row r="3949" ht="14.25" customHeight="1">
      <c r="A3949" s="36"/>
      <c r="B3949" s="31"/>
      <c r="C3949" s="36"/>
      <c r="D3949" s="36"/>
      <c r="E3949" s="36"/>
    </row>
    <row r="3950" ht="14.25" customHeight="1">
      <c r="A3950" s="36"/>
      <c r="B3950" s="31"/>
      <c r="C3950" s="36"/>
      <c r="D3950" s="36"/>
      <c r="E3950" s="36"/>
    </row>
    <row r="3951" ht="14.25" customHeight="1">
      <c r="A3951" s="36"/>
      <c r="B3951" s="31"/>
      <c r="C3951" s="36"/>
      <c r="D3951" s="36"/>
      <c r="E3951" s="36"/>
    </row>
    <row r="3952" ht="14.25" customHeight="1">
      <c r="A3952" s="36"/>
      <c r="B3952" s="31"/>
      <c r="C3952" s="36"/>
      <c r="D3952" s="36"/>
      <c r="E3952" s="36"/>
    </row>
    <row r="3953" ht="14.25" customHeight="1">
      <c r="A3953" s="36"/>
      <c r="B3953" s="31"/>
      <c r="C3953" s="36"/>
      <c r="D3953" s="36"/>
      <c r="E3953" s="36"/>
    </row>
    <row r="3954" ht="14.25" customHeight="1">
      <c r="A3954" s="36"/>
      <c r="B3954" s="31"/>
      <c r="C3954" s="36"/>
      <c r="D3954" s="36"/>
      <c r="E3954" s="36"/>
    </row>
    <row r="3955" ht="14.25" customHeight="1">
      <c r="A3955" s="36"/>
      <c r="B3955" s="31"/>
      <c r="C3955" s="36"/>
      <c r="D3955" s="36"/>
      <c r="E3955" s="36"/>
    </row>
    <row r="3956" ht="14.25" customHeight="1">
      <c r="A3956" s="36"/>
      <c r="B3956" s="31"/>
      <c r="C3956" s="36"/>
      <c r="D3956" s="36"/>
      <c r="E3956" s="36"/>
    </row>
    <row r="3957" ht="14.25" customHeight="1">
      <c r="A3957" s="36"/>
      <c r="B3957" s="31"/>
      <c r="C3957" s="36"/>
      <c r="D3957" s="36"/>
      <c r="E3957" s="36"/>
    </row>
    <row r="3958" ht="14.25" customHeight="1">
      <c r="A3958" s="36"/>
      <c r="B3958" s="31"/>
      <c r="C3958" s="36"/>
      <c r="D3958" s="36"/>
      <c r="E3958" s="36"/>
    </row>
    <row r="3959" ht="14.25" customHeight="1">
      <c r="A3959" s="36"/>
      <c r="B3959" s="31"/>
      <c r="C3959" s="36"/>
      <c r="D3959" s="36"/>
      <c r="E3959" s="36"/>
    </row>
    <row r="3960" ht="14.25" customHeight="1">
      <c r="A3960" s="36"/>
      <c r="B3960" s="31"/>
      <c r="C3960" s="36"/>
      <c r="D3960" s="36"/>
      <c r="E3960" s="36"/>
    </row>
    <row r="3961" ht="14.25" customHeight="1">
      <c r="A3961" s="36"/>
      <c r="B3961" s="31"/>
      <c r="C3961" s="36"/>
      <c r="D3961" s="36"/>
      <c r="E3961" s="36"/>
    </row>
    <row r="3962" ht="14.25" customHeight="1">
      <c r="A3962" s="36"/>
      <c r="B3962" s="31"/>
      <c r="C3962" s="36"/>
      <c r="D3962" s="36"/>
      <c r="E3962" s="36"/>
    </row>
    <row r="3963" ht="14.25" customHeight="1">
      <c r="A3963" s="36"/>
      <c r="B3963" s="31"/>
      <c r="C3963" s="36"/>
      <c r="D3963" s="36"/>
      <c r="E3963" s="36"/>
    </row>
    <row r="3964" ht="14.25" customHeight="1">
      <c r="A3964" s="36"/>
      <c r="B3964" s="31"/>
      <c r="C3964" s="36"/>
      <c r="D3964" s="36"/>
      <c r="E3964" s="36"/>
    </row>
    <row r="3965" ht="14.25" customHeight="1">
      <c r="A3965" s="36"/>
      <c r="B3965" s="31"/>
      <c r="C3965" s="36"/>
      <c r="D3965" s="36"/>
      <c r="E3965" s="36"/>
    </row>
    <row r="3966" ht="14.25" customHeight="1">
      <c r="A3966" s="36"/>
      <c r="B3966" s="31"/>
      <c r="C3966" s="36"/>
      <c r="D3966" s="36"/>
      <c r="E3966" s="36"/>
    </row>
    <row r="3967" ht="14.25" customHeight="1">
      <c r="A3967" s="36"/>
      <c r="B3967" s="31"/>
      <c r="C3967" s="36"/>
      <c r="D3967" s="36"/>
      <c r="E3967" s="36"/>
    </row>
    <row r="3968" ht="14.25" customHeight="1">
      <c r="A3968" s="36"/>
      <c r="B3968" s="31"/>
      <c r="C3968" s="36"/>
      <c r="D3968" s="36"/>
      <c r="E3968" s="36"/>
    </row>
    <row r="3969" ht="14.25" customHeight="1">
      <c r="A3969" s="36"/>
      <c r="B3969" s="31"/>
      <c r="C3969" s="36"/>
      <c r="D3969" s="36"/>
      <c r="E3969" s="36"/>
    </row>
    <row r="3970" ht="14.25" customHeight="1">
      <c r="A3970" s="36"/>
      <c r="B3970" s="31"/>
      <c r="C3970" s="36"/>
      <c r="D3970" s="36"/>
      <c r="E3970" s="36"/>
    </row>
    <row r="3971" ht="14.25" customHeight="1">
      <c r="A3971" s="36"/>
      <c r="B3971" s="31"/>
      <c r="C3971" s="36"/>
      <c r="D3971" s="36"/>
      <c r="E3971" s="36"/>
    </row>
    <row r="3972" ht="14.25" customHeight="1">
      <c r="A3972" s="36"/>
      <c r="B3972" s="31"/>
      <c r="C3972" s="36"/>
      <c r="D3972" s="36"/>
      <c r="E3972" s="36"/>
    </row>
    <row r="3973" ht="14.25" customHeight="1">
      <c r="A3973" s="36"/>
      <c r="B3973" s="31"/>
      <c r="C3973" s="36"/>
      <c r="D3973" s="36"/>
      <c r="E3973" s="36"/>
    </row>
    <row r="3974" ht="14.25" customHeight="1">
      <c r="A3974" s="36"/>
      <c r="B3974" s="31"/>
      <c r="C3974" s="36"/>
      <c r="D3974" s="36"/>
      <c r="E3974" s="36"/>
    </row>
    <row r="3975" ht="14.25" customHeight="1">
      <c r="A3975" s="36"/>
      <c r="B3975" s="31"/>
      <c r="C3975" s="36"/>
      <c r="D3975" s="36"/>
      <c r="E3975" s="36"/>
    </row>
    <row r="3976" ht="14.25" customHeight="1">
      <c r="A3976" s="36"/>
      <c r="B3976" s="31"/>
      <c r="C3976" s="36"/>
      <c r="D3976" s="36"/>
      <c r="E3976" s="36"/>
    </row>
    <row r="3977" ht="14.25" customHeight="1">
      <c r="A3977" s="36"/>
      <c r="B3977" s="31"/>
      <c r="C3977" s="36"/>
      <c r="D3977" s="36"/>
      <c r="E3977" s="36"/>
    </row>
    <row r="3978" ht="14.25" customHeight="1">
      <c r="A3978" s="36"/>
      <c r="B3978" s="31"/>
      <c r="C3978" s="36"/>
      <c r="D3978" s="36"/>
      <c r="E3978" s="36"/>
    </row>
    <row r="3979" ht="14.25" customHeight="1">
      <c r="A3979" s="36"/>
      <c r="B3979" s="31"/>
      <c r="C3979" s="36"/>
      <c r="D3979" s="36"/>
      <c r="E3979" s="36"/>
    </row>
    <row r="3980" ht="14.25" customHeight="1">
      <c r="A3980" s="36"/>
      <c r="B3980" s="31"/>
      <c r="C3980" s="36"/>
      <c r="D3980" s="36"/>
      <c r="E3980" s="36"/>
    </row>
    <row r="3981" ht="14.25" customHeight="1">
      <c r="A3981" s="36"/>
      <c r="B3981" s="31"/>
      <c r="C3981" s="36"/>
      <c r="D3981" s="36"/>
      <c r="E3981" s="36"/>
    </row>
    <row r="3982" ht="14.25" customHeight="1">
      <c r="A3982" s="36"/>
      <c r="B3982" s="31"/>
      <c r="C3982" s="36"/>
      <c r="D3982" s="36"/>
      <c r="E3982" s="36"/>
    </row>
    <row r="3983" ht="14.25" customHeight="1">
      <c r="A3983" s="36"/>
      <c r="B3983" s="31"/>
      <c r="C3983" s="36"/>
      <c r="D3983" s="36"/>
      <c r="E3983" s="36"/>
    </row>
    <row r="3984" ht="14.25" customHeight="1">
      <c r="A3984" s="36"/>
      <c r="B3984" s="31"/>
      <c r="C3984" s="36"/>
      <c r="D3984" s="36"/>
      <c r="E3984" s="36"/>
    </row>
    <row r="3985" ht="14.25" customHeight="1">
      <c r="A3985" s="36"/>
      <c r="B3985" s="31"/>
      <c r="C3985" s="36"/>
      <c r="D3985" s="36"/>
      <c r="E3985" s="36"/>
    </row>
    <row r="3986" ht="14.25" customHeight="1">
      <c r="A3986" s="36"/>
      <c r="B3986" s="31"/>
      <c r="C3986" s="36"/>
      <c r="D3986" s="36"/>
      <c r="E3986" s="36"/>
    </row>
    <row r="3987" ht="14.25" customHeight="1">
      <c r="A3987" s="36"/>
      <c r="B3987" s="31"/>
      <c r="C3987" s="36"/>
      <c r="D3987" s="36"/>
      <c r="E3987" s="36"/>
    </row>
    <row r="3988" ht="14.25" customHeight="1">
      <c r="A3988" s="36"/>
      <c r="B3988" s="31"/>
      <c r="C3988" s="36"/>
      <c r="D3988" s="36"/>
      <c r="E3988" s="36"/>
    </row>
    <row r="3989" ht="14.25" customHeight="1">
      <c r="A3989" s="36"/>
      <c r="B3989" s="31"/>
      <c r="C3989" s="36"/>
      <c r="D3989" s="36"/>
      <c r="E3989" s="36"/>
    </row>
    <row r="3990" ht="14.25" customHeight="1">
      <c r="A3990" s="36"/>
      <c r="B3990" s="31"/>
      <c r="C3990" s="36"/>
      <c r="D3990" s="36"/>
      <c r="E3990" s="36"/>
    </row>
    <row r="3991" ht="14.25" customHeight="1">
      <c r="A3991" s="36"/>
      <c r="B3991" s="31"/>
      <c r="C3991" s="36"/>
      <c r="D3991" s="36"/>
      <c r="E3991" s="36"/>
    </row>
    <row r="3992" ht="14.25" customHeight="1">
      <c r="A3992" s="36"/>
      <c r="B3992" s="31"/>
      <c r="C3992" s="36"/>
      <c r="D3992" s="36"/>
      <c r="E3992" s="36"/>
    </row>
    <row r="3993" ht="14.25" customHeight="1">
      <c r="A3993" s="36"/>
      <c r="B3993" s="31"/>
      <c r="C3993" s="36"/>
      <c r="D3993" s="36"/>
      <c r="E3993" s="36"/>
    </row>
    <row r="3994" ht="14.25" customHeight="1">
      <c r="A3994" s="36"/>
      <c r="B3994" s="31"/>
      <c r="C3994" s="36"/>
      <c r="D3994" s="36"/>
      <c r="E3994" s="36"/>
    </row>
    <row r="3995" ht="14.25" customHeight="1">
      <c r="A3995" s="36"/>
      <c r="B3995" s="31"/>
      <c r="C3995" s="36"/>
      <c r="D3995" s="36"/>
      <c r="E3995" s="36"/>
    </row>
    <row r="3996" ht="14.25" customHeight="1">
      <c r="A3996" s="36"/>
      <c r="B3996" s="31"/>
      <c r="C3996" s="36"/>
      <c r="D3996" s="36"/>
      <c r="E3996" s="36"/>
    </row>
    <row r="3997" ht="14.25" customHeight="1">
      <c r="A3997" s="36"/>
      <c r="B3997" s="31"/>
      <c r="C3997" s="36"/>
      <c r="D3997" s="36"/>
      <c r="E3997" s="36"/>
    </row>
    <row r="3998" ht="14.25" customHeight="1">
      <c r="A3998" s="36"/>
      <c r="B3998" s="31"/>
      <c r="C3998" s="36"/>
      <c r="D3998" s="36"/>
      <c r="E3998" s="36"/>
    </row>
    <row r="3999" ht="14.25" customHeight="1">
      <c r="A3999" s="36"/>
      <c r="B3999" s="31"/>
      <c r="C3999" s="36"/>
      <c r="D3999" s="36"/>
      <c r="E3999" s="36"/>
    </row>
    <row r="4000" ht="14.25" customHeight="1">
      <c r="A4000" s="36"/>
      <c r="B4000" s="31"/>
      <c r="C4000" s="36"/>
      <c r="D4000" s="36"/>
      <c r="E4000" s="36"/>
    </row>
    <row r="4001" ht="14.25" customHeight="1">
      <c r="A4001" s="36"/>
      <c r="B4001" s="31"/>
      <c r="C4001" s="36"/>
      <c r="D4001" s="36"/>
      <c r="E4001" s="36"/>
    </row>
    <row r="4002" ht="14.25" customHeight="1">
      <c r="A4002" s="36"/>
      <c r="B4002" s="31"/>
      <c r="C4002" s="36"/>
      <c r="D4002" s="36"/>
      <c r="E4002" s="36"/>
    </row>
    <row r="4003" ht="14.25" customHeight="1">
      <c r="A4003" s="36"/>
      <c r="B4003" s="31"/>
      <c r="C4003" s="36"/>
      <c r="D4003" s="36"/>
      <c r="E4003" s="36"/>
    </row>
    <row r="4004" ht="14.25" customHeight="1">
      <c r="A4004" s="36"/>
      <c r="B4004" s="31"/>
      <c r="C4004" s="36"/>
      <c r="D4004" s="36"/>
      <c r="E4004" s="36"/>
    </row>
    <row r="4005" ht="14.25" customHeight="1">
      <c r="A4005" s="36"/>
      <c r="B4005" s="31"/>
      <c r="C4005" s="36"/>
      <c r="D4005" s="36"/>
      <c r="E4005" s="36"/>
    </row>
    <row r="4006" ht="14.25" customHeight="1">
      <c r="A4006" s="36"/>
      <c r="B4006" s="31"/>
      <c r="C4006" s="36"/>
      <c r="D4006" s="36"/>
      <c r="E4006" s="36"/>
    </row>
    <row r="4007" ht="14.25" customHeight="1">
      <c r="A4007" s="36"/>
      <c r="B4007" s="31"/>
      <c r="C4007" s="36"/>
      <c r="D4007" s="36"/>
      <c r="E4007" s="36"/>
    </row>
    <row r="4008" ht="14.25" customHeight="1">
      <c r="A4008" s="36"/>
      <c r="B4008" s="31"/>
      <c r="C4008" s="36"/>
      <c r="D4008" s="36"/>
      <c r="E4008" s="36"/>
    </row>
    <row r="4009" ht="14.25" customHeight="1">
      <c r="A4009" s="36"/>
      <c r="B4009" s="31"/>
      <c r="C4009" s="36"/>
      <c r="D4009" s="36"/>
      <c r="E4009" s="36"/>
    </row>
    <row r="4010" ht="14.25" customHeight="1">
      <c r="A4010" s="36"/>
      <c r="B4010" s="31"/>
      <c r="C4010" s="36"/>
      <c r="D4010" s="36"/>
      <c r="E4010" s="36"/>
    </row>
    <row r="4011" ht="14.25" customHeight="1">
      <c r="A4011" s="36"/>
      <c r="B4011" s="31"/>
      <c r="C4011" s="36"/>
      <c r="D4011" s="36"/>
      <c r="E4011" s="36"/>
    </row>
    <row r="4012" ht="14.25" customHeight="1">
      <c r="A4012" s="36"/>
      <c r="B4012" s="31"/>
      <c r="C4012" s="36"/>
      <c r="D4012" s="36"/>
      <c r="E4012" s="36"/>
    </row>
    <row r="4013" ht="14.25" customHeight="1">
      <c r="A4013" s="36"/>
      <c r="B4013" s="31"/>
      <c r="C4013" s="36"/>
      <c r="D4013" s="36"/>
      <c r="E4013" s="36"/>
    </row>
    <row r="4014" ht="14.25" customHeight="1">
      <c r="A4014" s="36"/>
      <c r="B4014" s="31"/>
      <c r="C4014" s="36"/>
      <c r="D4014" s="36"/>
      <c r="E4014" s="36"/>
    </row>
    <row r="4015" ht="14.25" customHeight="1">
      <c r="A4015" s="36"/>
      <c r="B4015" s="31"/>
      <c r="C4015" s="36"/>
      <c r="D4015" s="36"/>
      <c r="E4015" s="36"/>
    </row>
    <row r="4016" ht="14.25" customHeight="1">
      <c r="A4016" s="36"/>
      <c r="B4016" s="31"/>
      <c r="C4016" s="36"/>
      <c r="D4016" s="36"/>
      <c r="E4016" s="36"/>
    </row>
    <row r="4017" ht="14.25" customHeight="1">
      <c r="A4017" s="36"/>
      <c r="B4017" s="31"/>
      <c r="C4017" s="36"/>
      <c r="D4017" s="36"/>
      <c r="E4017" s="36"/>
    </row>
    <row r="4018" ht="14.25" customHeight="1">
      <c r="A4018" s="36"/>
      <c r="B4018" s="31"/>
      <c r="C4018" s="36"/>
      <c r="D4018" s="36"/>
      <c r="E4018" s="36"/>
    </row>
    <row r="4019" ht="14.25" customHeight="1">
      <c r="A4019" s="36"/>
      <c r="B4019" s="31"/>
      <c r="C4019" s="36"/>
      <c r="D4019" s="36"/>
      <c r="E4019" s="36"/>
    </row>
    <row r="4020" ht="14.25" customHeight="1">
      <c r="A4020" s="36"/>
      <c r="B4020" s="31"/>
      <c r="C4020" s="36"/>
      <c r="D4020" s="36"/>
      <c r="E4020" s="36"/>
    </row>
    <row r="4021" ht="14.25" customHeight="1">
      <c r="A4021" s="36"/>
      <c r="B4021" s="31"/>
      <c r="C4021" s="36"/>
      <c r="D4021" s="36"/>
      <c r="E4021" s="36"/>
    </row>
    <row r="4022" ht="14.25" customHeight="1">
      <c r="A4022" s="36"/>
      <c r="B4022" s="31"/>
      <c r="C4022" s="36"/>
      <c r="D4022" s="36"/>
      <c r="E4022" s="36"/>
    </row>
    <row r="4023" ht="14.25" customHeight="1">
      <c r="A4023" s="36"/>
      <c r="B4023" s="31"/>
      <c r="C4023" s="36"/>
      <c r="D4023" s="36"/>
      <c r="E4023" s="36"/>
    </row>
    <row r="4024" ht="14.25" customHeight="1">
      <c r="A4024" s="36"/>
      <c r="B4024" s="31"/>
      <c r="C4024" s="36"/>
      <c r="D4024" s="36"/>
      <c r="E4024" s="36"/>
    </row>
    <row r="4025" ht="14.25" customHeight="1">
      <c r="A4025" s="36"/>
      <c r="B4025" s="31"/>
      <c r="C4025" s="36"/>
      <c r="D4025" s="36"/>
      <c r="E4025" s="36"/>
    </row>
    <row r="4026" ht="14.25" customHeight="1">
      <c r="A4026" s="36"/>
      <c r="B4026" s="31"/>
      <c r="C4026" s="36"/>
      <c r="D4026" s="36"/>
      <c r="E4026" s="36"/>
    </row>
    <row r="4027" ht="14.25" customHeight="1">
      <c r="A4027" s="36"/>
      <c r="B4027" s="31"/>
      <c r="C4027" s="36"/>
      <c r="D4027" s="36"/>
      <c r="E4027" s="36"/>
    </row>
    <row r="4028" ht="14.25" customHeight="1">
      <c r="A4028" s="36"/>
      <c r="B4028" s="31"/>
      <c r="C4028" s="36"/>
      <c r="D4028" s="36"/>
      <c r="E4028" s="36"/>
    </row>
    <row r="4029" ht="14.25" customHeight="1">
      <c r="A4029" s="36"/>
      <c r="B4029" s="31"/>
      <c r="C4029" s="36"/>
      <c r="D4029" s="36"/>
      <c r="E4029" s="36"/>
    </row>
    <row r="4030" ht="14.25" customHeight="1">
      <c r="A4030" s="36"/>
      <c r="B4030" s="31"/>
      <c r="C4030" s="36"/>
      <c r="D4030" s="36"/>
      <c r="E4030" s="36"/>
    </row>
    <row r="4031" ht="14.25" customHeight="1">
      <c r="A4031" s="36"/>
      <c r="B4031" s="31"/>
      <c r="C4031" s="36"/>
      <c r="D4031" s="36"/>
      <c r="E4031" s="36"/>
    </row>
    <row r="4032" ht="14.25" customHeight="1">
      <c r="A4032" s="36"/>
      <c r="B4032" s="31"/>
      <c r="C4032" s="36"/>
      <c r="D4032" s="36"/>
      <c r="E4032" s="36"/>
    </row>
    <row r="4033" ht="14.25" customHeight="1">
      <c r="A4033" s="36"/>
      <c r="B4033" s="31"/>
      <c r="C4033" s="36"/>
      <c r="D4033" s="36"/>
      <c r="E4033" s="36"/>
    </row>
    <row r="4034" ht="14.25" customHeight="1">
      <c r="A4034" s="36"/>
      <c r="B4034" s="31"/>
      <c r="C4034" s="36"/>
      <c r="D4034" s="36"/>
      <c r="E4034" s="36"/>
    </row>
    <row r="4035" ht="14.25" customHeight="1">
      <c r="A4035" s="36"/>
      <c r="B4035" s="31"/>
      <c r="C4035" s="36"/>
      <c r="D4035" s="36"/>
      <c r="E4035" s="36"/>
    </row>
    <row r="4036" ht="14.25" customHeight="1">
      <c r="A4036" s="36"/>
      <c r="B4036" s="31"/>
      <c r="C4036" s="36"/>
      <c r="D4036" s="36"/>
      <c r="E4036" s="36"/>
    </row>
    <row r="4037" ht="14.25" customHeight="1">
      <c r="A4037" s="36"/>
      <c r="B4037" s="31"/>
      <c r="C4037" s="36"/>
      <c r="D4037" s="36"/>
      <c r="E4037" s="36"/>
    </row>
    <row r="4038" ht="14.25" customHeight="1">
      <c r="A4038" s="36"/>
      <c r="B4038" s="31"/>
      <c r="C4038" s="36"/>
      <c r="D4038" s="36"/>
      <c r="E4038" s="36"/>
    </row>
    <row r="4039" ht="14.25" customHeight="1">
      <c r="A4039" s="36"/>
      <c r="B4039" s="31"/>
      <c r="C4039" s="36"/>
      <c r="D4039" s="36"/>
      <c r="E4039" s="36"/>
    </row>
    <row r="4040" ht="14.25" customHeight="1">
      <c r="A4040" s="36"/>
      <c r="B4040" s="31"/>
      <c r="C4040" s="36"/>
      <c r="D4040" s="36"/>
      <c r="E4040" s="36"/>
    </row>
    <row r="4041" ht="14.25" customHeight="1">
      <c r="A4041" s="36"/>
      <c r="B4041" s="31"/>
      <c r="C4041" s="36"/>
      <c r="D4041" s="36"/>
      <c r="E4041" s="36"/>
    </row>
    <row r="4042" ht="14.25" customHeight="1">
      <c r="A4042" s="36"/>
      <c r="B4042" s="31"/>
      <c r="C4042" s="36"/>
      <c r="D4042" s="36"/>
      <c r="E4042" s="36"/>
    </row>
    <row r="4043" ht="14.25" customHeight="1">
      <c r="A4043" s="36"/>
      <c r="B4043" s="31"/>
      <c r="C4043" s="36"/>
      <c r="D4043" s="36"/>
      <c r="E4043" s="36"/>
    </row>
    <row r="4044" ht="14.25" customHeight="1">
      <c r="A4044" s="36"/>
      <c r="B4044" s="31"/>
      <c r="C4044" s="36"/>
      <c r="D4044" s="36"/>
      <c r="E4044" s="36"/>
    </row>
    <row r="4045" ht="14.25" customHeight="1">
      <c r="A4045" s="36"/>
      <c r="B4045" s="31"/>
      <c r="C4045" s="36"/>
      <c r="D4045" s="36"/>
      <c r="E4045" s="36"/>
    </row>
    <row r="4046" ht="14.25" customHeight="1">
      <c r="A4046" s="36"/>
      <c r="B4046" s="31"/>
      <c r="C4046" s="36"/>
      <c r="D4046" s="36"/>
      <c r="E4046" s="36"/>
    </row>
    <row r="4047" ht="14.25" customHeight="1">
      <c r="A4047" s="36"/>
      <c r="B4047" s="31"/>
      <c r="C4047" s="36"/>
      <c r="D4047" s="36"/>
      <c r="E4047" s="36"/>
    </row>
    <row r="4048" ht="14.25" customHeight="1">
      <c r="A4048" s="36"/>
      <c r="B4048" s="31"/>
      <c r="C4048" s="36"/>
      <c r="D4048" s="36"/>
      <c r="E4048" s="36"/>
    </row>
    <row r="4049" ht="14.25" customHeight="1">
      <c r="A4049" s="36"/>
      <c r="B4049" s="31"/>
      <c r="C4049" s="36"/>
      <c r="D4049" s="36"/>
      <c r="E4049" s="36"/>
    </row>
    <row r="4050" ht="14.25" customHeight="1">
      <c r="A4050" s="36"/>
      <c r="B4050" s="31"/>
      <c r="C4050" s="36"/>
      <c r="D4050" s="36"/>
      <c r="E4050" s="36"/>
    </row>
    <row r="4051" ht="14.25" customHeight="1">
      <c r="A4051" s="36"/>
      <c r="B4051" s="31"/>
      <c r="C4051" s="36"/>
      <c r="D4051" s="36"/>
      <c r="E4051" s="36"/>
    </row>
    <row r="4052" ht="14.25" customHeight="1">
      <c r="A4052" s="36"/>
      <c r="B4052" s="31"/>
      <c r="C4052" s="36"/>
      <c r="D4052" s="36"/>
      <c r="E4052" s="36"/>
    </row>
    <row r="4053" ht="14.25" customHeight="1">
      <c r="A4053" s="36"/>
      <c r="B4053" s="31"/>
      <c r="C4053" s="36"/>
      <c r="D4053" s="36"/>
      <c r="E4053" s="36"/>
    </row>
    <row r="4054" ht="14.25" customHeight="1">
      <c r="A4054" s="36"/>
      <c r="B4054" s="31"/>
      <c r="C4054" s="36"/>
      <c r="D4054" s="36"/>
      <c r="E4054" s="36"/>
    </row>
    <row r="4055" ht="14.25" customHeight="1">
      <c r="A4055" s="36"/>
      <c r="B4055" s="31"/>
      <c r="C4055" s="36"/>
      <c r="D4055" s="36"/>
      <c r="E4055" s="36"/>
    </row>
    <row r="4056" ht="14.25" customHeight="1">
      <c r="A4056" s="36"/>
      <c r="B4056" s="31"/>
      <c r="C4056" s="36"/>
      <c r="D4056" s="36"/>
      <c r="E4056" s="36"/>
    </row>
    <row r="4057" ht="14.25" customHeight="1">
      <c r="A4057" s="36"/>
      <c r="B4057" s="31"/>
      <c r="C4057" s="36"/>
      <c r="D4057" s="36"/>
      <c r="E4057" s="36"/>
    </row>
    <row r="4058" ht="14.25" customHeight="1">
      <c r="A4058" s="36"/>
      <c r="B4058" s="31"/>
      <c r="C4058" s="36"/>
      <c r="D4058" s="36"/>
      <c r="E4058" s="36"/>
    </row>
    <row r="4059" ht="14.25" customHeight="1">
      <c r="A4059" s="36"/>
      <c r="B4059" s="31"/>
      <c r="C4059" s="36"/>
      <c r="D4059" s="36"/>
      <c r="E4059" s="36"/>
    </row>
    <row r="4060" ht="14.25" customHeight="1">
      <c r="A4060" s="36"/>
      <c r="B4060" s="31"/>
      <c r="C4060" s="36"/>
      <c r="D4060" s="36"/>
      <c r="E4060" s="36"/>
    </row>
    <row r="4061" ht="14.25" customHeight="1">
      <c r="A4061" s="36"/>
      <c r="B4061" s="31"/>
      <c r="C4061" s="36"/>
      <c r="D4061" s="36"/>
      <c r="E4061" s="36"/>
    </row>
    <row r="4062" ht="14.25" customHeight="1">
      <c r="A4062" s="36"/>
      <c r="B4062" s="31"/>
      <c r="C4062" s="36"/>
      <c r="D4062" s="36"/>
      <c r="E4062" s="36"/>
    </row>
    <row r="4063" ht="14.25" customHeight="1">
      <c r="A4063" s="36"/>
      <c r="B4063" s="31"/>
      <c r="C4063" s="36"/>
      <c r="D4063" s="36"/>
      <c r="E4063" s="36"/>
    </row>
    <row r="4064" ht="14.25" customHeight="1">
      <c r="A4064" s="36"/>
      <c r="B4064" s="31"/>
      <c r="C4064" s="36"/>
      <c r="D4064" s="36"/>
      <c r="E4064" s="36"/>
    </row>
    <row r="4065" ht="14.25" customHeight="1">
      <c r="A4065" s="36"/>
      <c r="B4065" s="31"/>
      <c r="C4065" s="36"/>
      <c r="D4065" s="36"/>
      <c r="E4065" s="36"/>
    </row>
    <row r="4066" ht="14.25" customHeight="1">
      <c r="A4066" s="36"/>
      <c r="B4066" s="31"/>
      <c r="C4066" s="36"/>
      <c r="D4066" s="36"/>
      <c r="E4066" s="36"/>
    </row>
    <row r="4067" ht="14.25" customHeight="1">
      <c r="A4067" s="36"/>
      <c r="B4067" s="31"/>
      <c r="C4067" s="36"/>
      <c r="D4067" s="36"/>
      <c r="E4067" s="36"/>
    </row>
    <row r="4068" ht="14.25" customHeight="1">
      <c r="A4068" s="36"/>
      <c r="B4068" s="31"/>
      <c r="C4068" s="36"/>
      <c r="D4068" s="36"/>
      <c r="E4068" s="36"/>
    </row>
    <row r="4069" ht="14.25" customHeight="1">
      <c r="A4069" s="36"/>
      <c r="B4069" s="31"/>
      <c r="C4069" s="36"/>
      <c r="D4069" s="36"/>
      <c r="E4069" s="36"/>
    </row>
    <row r="4070" ht="14.25" customHeight="1">
      <c r="A4070" s="36"/>
      <c r="B4070" s="31"/>
      <c r="C4070" s="36"/>
      <c r="D4070" s="36"/>
      <c r="E4070" s="36"/>
    </row>
    <row r="4071" ht="14.25" customHeight="1">
      <c r="A4071" s="36"/>
      <c r="B4071" s="31"/>
      <c r="C4071" s="36"/>
      <c r="D4071" s="36"/>
      <c r="E4071" s="36"/>
    </row>
    <row r="4072" ht="14.25" customHeight="1">
      <c r="A4072" s="36"/>
      <c r="B4072" s="31"/>
      <c r="C4072" s="36"/>
      <c r="D4072" s="36"/>
      <c r="E4072" s="36"/>
    </row>
    <row r="4073" ht="14.25" customHeight="1">
      <c r="A4073" s="36"/>
      <c r="B4073" s="31"/>
      <c r="C4073" s="36"/>
      <c r="D4073" s="36"/>
      <c r="E4073" s="36"/>
    </row>
    <row r="4074" ht="14.25" customHeight="1">
      <c r="A4074" s="36"/>
      <c r="B4074" s="31"/>
      <c r="C4074" s="36"/>
      <c r="D4074" s="36"/>
      <c r="E4074" s="36"/>
    </row>
    <row r="4075" ht="14.25" customHeight="1">
      <c r="A4075" s="36"/>
      <c r="B4075" s="31"/>
      <c r="C4075" s="36"/>
      <c r="D4075" s="36"/>
      <c r="E4075" s="36"/>
    </row>
    <row r="4076" ht="14.25" customHeight="1">
      <c r="A4076" s="36"/>
      <c r="B4076" s="31"/>
      <c r="C4076" s="36"/>
      <c r="D4076" s="36"/>
      <c r="E4076" s="36"/>
    </row>
    <row r="4077" ht="14.25" customHeight="1">
      <c r="A4077" s="36"/>
      <c r="B4077" s="31"/>
      <c r="C4077" s="36"/>
      <c r="D4077" s="36"/>
      <c r="E4077" s="36"/>
    </row>
    <row r="4078" ht="14.25" customHeight="1">
      <c r="A4078" s="36"/>
      <c r="B4078" s="31"/>
      <c r="C4078" s="36"/>
      <c r="D4078" s="36"/>
      <c r="E4078" s="36"/>
    </row>
    <row r="4079" ht="14.25" customHeight="1">
      <c r="A4079" s="36"/>
      <c r="B4079" s="31"/>
      <c r="C4079" s="36"/>
      <c r="D4079" s="36"/>
      <c r="E4079" s="36"/>
    </row>
    <row r="4080" ht="14.25" customHeight="1">
      <c r="A4080" s="36"/>
      <c r="B4080" s="31"/>
      <c r="C4080" s="36"/>
      <c r="D4080" s="36"/>
      <c r="E4080" s="36"/>
    </row>
    <row r="4081" ht="14.25" customHeight="1">
      <c r="A4081" s="36"/>
      <c r="B4081" s="31"/>
      <c r="C4081" s="36"/>
      <c r="D4081" s="36"/>
      <c r="E4081" s="36"/>
    </row>
    <row r="4082" ht="14.25" customHeight="1">
      <c r="A4082" s="36"/>
      <c r="B4082" s="31"/>
      <c r="C4082" s="36"/>
      <c r="D4082" s="36"/>
      <c r="E4082" s="36"/>
    </row>
    <row r="4083" ht="14.25" customHeight="1">
      <c r="A4083" s="36"/>
      <c r="B4083" s="31"/>
      <c r="C4083" s="36"/>
      <c r="D4083" s="36"/>
      <c r="E4083" s="36"/>
    </row>
    <row r="4084" ht="14.25" customHeight="1">
      <c r="A4084" s="36"/>
      <c r="B4084" s="31"/>
      <c r="C4084" s="36"/>
      <c r="D4084" s="36"/>
      <c r="E4084" s="36"/>
    </row>
    <row r="4085" ht="14.25" customHeight="1">
      <c r="A4085" s="36"/>
      <c r="B4085" s="31"/>
      <c r="C4085" s="36"/>
      <c r="D4085" s="36"/>
      <c r="E4085" s="36"/>
    </row>
    <row r="4086" ht="14.25" customHeight="1">
      <c r="A4086" s="36"/>
      <c r="B4086" s="31"/>
      <c r="C4086" s="36"/>
      <c r="D4086" s="36"/>
      <c r="E4086" s="36"/>
    </row>
    <row r="4087" ht="14.25" customHeight="1">
      <c r="A4087" s="36"/>
      <c r="B4087" s="31"/>
      <c r="C4087" s="36"/>
      <c r="D4087" s="36"/>
      <c r="E4087" s="36"/>
    </row>
    <row r="4088" ht="14.25" customHeight="1">
      <c r="A4088" s="36"/>
      <c r="B4088" s="31"/>
      <c r="C4088" s="36"/>
      <c r="D4088" s="36"/>
      <c r="E4088" s="36"/>
    </row>
    <row r="4089" ht="14.25" customHeight="1">
      <c r="A4089" s="36"/>
      <c r="B4089" s="31"/>
      <c r="C4089" s="36"/>
      <c r="D4089" s="36"/>
      <c r="E4089" s="36"/>
    </row>
    <row r="4090" ht="14.25" customHeight="1">
      <c r="A4090" s="36"/>
      <c r="B4090" s="31"/>
      <c r="C4090" s="36"/>
      <c r="D4090" s="36"/>
      <c r="E4090" s="36"/>
    </row>
    <row r="4091" ht="14.25" customHeight="1">
      <c r="A4091" s="36"/>
      <c r="B4091" s="31"/>
      <c r="C4091" s="36"/>
      <c r="D4091" s="36"/>
      <c r="E4091" s="36"/>
    </row>
    <row r="4092" ht="14.25" customHeight="1">
      <c r="A4092" s="36"/>
      <c r="B4092" s="31"/>
      <c r="C4092" s="36"/>
      <c r="D4092" s="36"/>
      <c r="E4092" s="36"/>
    </row>
    <row r="4093" ht="14.25" customHeight="1">
      <c r="A4093" s="36"/>
      <c r="B4093" s="31"/>
      <c r="C4093" s="36"/>
      <c r="D4093" s="36"/>
      <c r="E4093" s="36"/>
    </row>
    <row r="4094" ht="14.25" customHeight="1">
      <c r="A4094" s="36"/>
      <c r="B4094" s="31"/>
      <c r="C4094" s="36"/>
      <c r="D4094" s="36"/>
      <c r="E4094" s="36"/>
    </row>
    <row r="4095" ht="14.25" customHeight="1">
      <c r="A4095" s="36"/>
      <c r="B4095" s="31"/>
      <c r="C4095" s="36"/>
      <c r="D4095" s="36"/>
      <c r="E4095" s="36"/>
    </row>
    <row r="4096" ht="14.25" customHeight="1">
      <c r="A4096" s="36"/>
      <c r="B4096" s="31"/>
      <c r="C4096" s="36"/>
      <c r="D4096" s="36"/>
      <c r="E4096" s="36"/>
    </row>
    <row r="4097" ht="14.25" customHeight="1">
      <c r="A4097" s="36"/>
      <c r="B4097" s="31"/>
      <c r="C4097" s="36"/>
      <c r="D4097" s="36"/>
      <c r="E4097" s="36"/>
    </row>
    <row r="4098" ht="14.25" customHeight="1">
      <c r="A4098" s="36"/>
      <c r="B4098" s="31"/>
      <c r="C4098" s="36"/>
      <c r="D4098" s="36"/>
      <c r="E4098" s="36"/>
    </row>
    <row r="4099" ht="14.25" customHeight="1">
      <c r="A4099" s="36"/>
      <c r="B4099" s="31"/>
      <c r="C4099" s="36"/>
      <c r="D4099" s="36"/>
      <c r="E4099" s="36"/>
    </row>
    <row r="4100" ht="14.25" customHeight="1">
      <c r="A4100" s="36"/>
      <c r="B4100" s="31"/>
      <c r="C4100" s="36"/>
      <c r="D4100" s="36"/>
      <c r="E4100" s="36"/>
    </row>
    <row r="4101" ht="14.25" customHeight="1">
      <c r="A4101" s="36"/>
      <c r="B4101" s="31"/>
      <c r="C4101" s="36"/>
      <c r="D4101" s="36"/>
      <c r="E4101" s="36"/>
    </row>
    <row r="4102" ht="14.25" customHeight="1">
      <c r="A4102" s="36"/>
      <c r="B4102" s="31"/>
      <c r="C4102" s="36"/>
      <c r="D4102" s="36"/>
      <c r="E4102" s="36"/>
    </row>
    <row r="4103" ht="14.25" customHeight="1">
      <c r="A4103" s="36"/>
      <c r="B4103" s="31"/>
      <c r="C4103" s="36"/>
      <c r="D4103" s="36"/>
      <c r="E4103" s="36"/>
    </row>
    <row r="4104" ht="14.25" customHeight="1">
      <c r="A4104" s="36"/>
      <c r="B4104" s="31"/>
      <c r="C4104" s="36"/>
      <c r="D4104" s="36"/>
      <c r="E4104" s="36"/>
    </row>
    <row r="4105" ht="14.25" customHeight="1">
      <c r="A4105" s="36"/>
      <c r="B4105" s="31"/>
      <c r="C4105" s="36"/>
      <c r="D4105" s="36"/>
      <c r="E4105" s="36"/>
    </row>
    <row r="4106" ht="14.25" customHeight="1">
      <c r="A4106" s="36"/>
      <c r="B4106" s="31"/>
      <c r="C4106" s="36"/>
      <c r="D4106" s="36"/>
      <c r="E4106" s="36"/>
    </row>
    <row r="4107" ht="14.25" customHeight="1">
      <c r="A4107" s="36"/>
      <c r="B4107" s="31"/>
      <c r="C4107" s="36"/>
      <c r="D4107" s="36"/>
      <c r="E4107" s="36"/>
    </row>
    <row r="4108" ht="14.25" customHeight="1">
      <c r="A4108" s="36"/>
      <c r="B4108" s="31"/>
      <c r="C4108" s="36"/>
      <c r="D4108" s="36"/>
      <c r="E4108" s="36"/>
    </row>
    <row r="4109" ht="14.25" customHeight="1">
      <c r="A4109" s="36"/>
      <c r="B4109" s="31"/>
      <c r="C4109" s="36"/>
      <c r="D4109" s="36"/>
      <c r="E4109" s="36"/>
    </row>
    <row r="4110" ht="14.25" customHeight="1">
      <c r="A4110" s="36"/>
      <c r="B4110" s="31"/>
      <c r="C4110" s="36"/>
      <c r="D4110" s="36"/>
      <c r="E4110" s="36"/>
    </row>
    <row r="4111" ht="14.25" customHeight="1">
      <c r="A4111" s="36"/>
      <c r="B4111" s="31"/>
      <c r="C4111" s="36"/>
      <c r="D4111" s="36"/>
      <c r="E4111" s="36"/>
    </row>
    <row r="4112" ht="14.25" customHeight="1">
      <c r="A4112" s="36"/>
      <c r="B4112" s="31"/>
      <c r="C4112" s="36"/>
      <c r="D4112" s="36"/>
      <c r="E4112" s="36"/>
    </row>
    <row r="4113" ht="14.25" customHeight="1">
      <c r="A4113" s="36"/>
      <c r="B4113" s="31"/>
      <c r="C4113" s="36"/>
      <c r="D4113" s="36"/>
      <c r="E4113" s="36"/>
    </row>
    <row r="4114" ht="14.25" customHeight="1">
      <c r="A4114" s="36"/>
      <c r="B4114" s="31"/>
      <c r="C4114" s="36"/>
      <c r="D4114" s="36"/>
      <c r="E4114" s="36"/>
    </row>
    <row r="4115" ht="14.25" customHeight="1">
      <c r="A4115" s="36"/>
      <c r="B4115" s="31"/>
      <c r="C4115" s="36"/>
      <c r="D4115" s="36"/>
      <c r="E4115" s="36"/>
    </row>
    <row r="4116" ht="14.25" customHeight="1">
      <c r="A4116" s="36"/>
      <c r="B4116" s="31"/>
      <c r="C4116" s="36"/>
      <c r="D4116" s="36"/>
      <c r="E4116" s="36"/>
    </row>
    <row r="4117" ht="14.25" customHeight="1">
      <c r="A4117" s="36"/>
      <c r="B4117" s="31"/>
      <c r="C4117" s="36"/>
      <c r="D4117" s="36"/>
      <c r="E4117" s="36"/>
    </row>
    <row r="4118" ht="14.25" customHeight="1">
      <c r="A4118" s="36"/>
      <c r="B4118" s="31"/>
      <c r="C4118" s="36"/>
      <c r="D4118" s="36"/>
      <c r="E4118" s="36"/>
    </row>
    <row r="4119" ht="14.25" customHeight="1">
      <c r="A4119" s="36"/>
      <c r="B4119" s="31"/>
      <c r="C4119" s="36"/>
      <c r="D4119" s="36"/>
      <c r="E4119" s="36"/>
    </row>
    <row r="4120" ht="14.25" customHeight="1">
      <c r="A4120" s="36"/>
      <c r="B4120" s="31"/>
      <c r="C4120" s="36"/>
      <c r="D4120" s="36"/>
      <c r="E4120" s="36"/>
    </row>
    <row r="4121" ht="14.25" customHeight="1">
      <c r="A4121" s="36"/>
      <c r="B4121" s="31"/>
      <c r="C4121" s="36"/>
      <c r="D4121" s="36"/>
      <c r="E4121" s="36"/>
    </row>
    <row r="4122" ht="14.25" customHeight="1">
      <c r="A4122" s="36"/>
      <c r="B4122" s="31"/>
      <c r="C4122" s="36"/>
      <c r="D4122" s="36"/>
      <c r="E4122" s="36"/>
    </row>
    <row r="4123" ht="14.25" customHeight="1">
      <c r="A4123" s="36"/>
      <c r="B4123" s="31"/>
      <c r="C4123" s="36"/>
      <c r="D4123" s="36"/>
      <c r="E4123" s="36"/>
    </row>
    <row r="4124" ht="14.25" customHeight="1">
      <c r="A4124" s="36"/>
      <c r="B4124" s="31"/>
      <c r="C4124" s="36"/>
      <c r="D4124" s="36"/>
      <c r="E4124" s="36"/>
    </row>
    <row r="4125" ht="14.25" customHeight="1">
      <c r="A4125" s="36"/>
      <c r="B4125" s="31"/>
      <c r="C4125" s="36"/>
      <c r="D4125" s="36"/>
      <c r="E4125" s="36"/>
    </row>
    <row r="4126" ht="14.25" customHeight="1">
      <c r="A4126" s="36"/>
      <c r="B4126" s="31"/>
      <c r="C4126" s="36"/>
      <c r="D4126" s="36"/>
      <c r="E4126" s="36"/>
    </row>
    <row r="4127" ht="14.25" customHeight="1">
      <c r="A4127" s="36"/>
      <c r="B4127" s="31"/>
      <c r="C4127" s="36"/>
      <c r="D4127" s="36"/>
      <c r="E4127" s="36"/>
    </row>
    <row r="4128" ht="14.25" customHeight="1">
      <c r="A4128" s="36"/>
      <c r="B4128" s="31"/>
      <c r="C4128" s="36"/>
      <c r="D4128" s="36"/>
      <c r="E4128" s="36"/>
    </row>
    <row r="4129" ht="14.25" customHeight="1">
      <c r="A4129" s="36"/>
      <c r="B4129" s="31"/>
      <c r="C4129" s="36"/>
      <c r="D4129" s="36"/>
      <c r="E4129" s="36"/>
    </row>
    <row r="4130" ht="14.25" customHeight="1">
      <c r="A4130" s="36"/>
      <c r="B4130" s="31"/>
      <c r="C4130" s="36"/>
      <c r="D4130" s="36"/>
      <c r="E4130" s="36"/>
    </row>
    <row r="4131" ht="14.25" customHeight="1">
      <c r="A4131" s="36"/>
      <c r="B4131" s="31"/>
      <c r="C4131" s="36"/>
      <c r="D4131" s="36"/>
      <c r="E4131" s="36"/>
    </row>
    <row r="4132" ht="14.25" customHeight="1">
      <c r="A4132" s="36"/>
      <c r="B4132" s="31"/>
      <c r="C4132" s="36"/>
      <c r="D4132" s="36"/>
      <c r="E4132" s="36"/>
    </row>
    <row r="4133" ht="14.25" customHeight="1">
      <c r="A4133" s="36"/>
      <c r="B4133" s="31"/>
      <c r="C4133" s="36"/>
      <c r="D4133" s="36"/>
      <c r="E4133" s="36"/>
    </row>
    <row r="4134" ht="14.25" customHeight="1">
      <c r="A4134" s="36"/>
      <c r="B4134" s="31"/>
      <c r="C4134" s="36"/>
      <c r="D4134" s="36"/>
      <c r="E4134" s="36"/>
    </row>
    <row r="4135" ht="14.25" customHeight="1">
      <c r="A4135" s="36"/>
      <c r="B4135" s="31"/>
      <c r="C4135" s="36"/>
      <c r="D4135" s="36"/>
      <c r="E4135" s="36"/>
    </row>
    <row r="4136" ht="14.25" customHeight="1">
      <c r="A4136" s="36"/>
      <c r="B4136" s="31"/>
      <c r="C4136" s="36"/>
      <c r="D4136" s="36"/>
      <c r="E4136" s="36"/>
    </row>
    <row r="4137" ht="14.25" customHeight="1">
      <c r="A4137" s="36"/>
      <c r="B4137" s="31"/>
      <c r="C4137" s="36"/>
      <c r="D4137" s="36"/>
      <c r="E4137" s="36"/>
    </row>
    <row r="4138" ht="14.25" customHeight="1">
      <c r="A4138" s="36"/>
      <c r="B4138" s="31"/>
      <c r="C4138" s="36"/>
      <c r="D4138" s="36"/>
      <c r="E4138" s="36"/>
    </row>
    <row r="4139" ht="14.25" customHeight="1">
      <c r="A4139" s="36"/>
      <c r="B4139" s="31"/>
      <c r="C4139" s="36"/>
      <c r="D4139" s="36"/>
      <c r="E4139" s="36"/>
    </row>
    <row r="4140" ht="14.25" customHeight="1">
      <c r="A4140" s="36"/>
      <c r="B4140" s="31"/>
      <c r="C4140" s="36"/>
      <c r="D4140" s="36"/>
      <c r="E4140" s="36"/>
    </row>
    <row r="4141" ht="14.25" customHeight="1">
      <c r="A4141" s="36"/>
      <c r="B4141" s="31"/>
      <c r="C4141" s="36"/>
      <c r="D4141" s="36"/>
      <c r="E4141" s="36"/>
    </row>
    <row r="4142" ht="14.25" customHeight="1">
      <c r="A4142" s="36"/>
      <c r="B4142" s="31"/>
      <c r="C4142" s="36"/>
      <c r="D4142" s="36"/>
      <c r="E4142" s="36"/>
    </row>
    <row r="4143" ht="14.25" customHeight="1">
      <c r="A4143" s="36"/>
      <c r="B4143" s="31"/>
      <c r="C4143" s="36"/>
      <c r="D4143" s="36"/>
      <c r="E4143" s="36"/>
    </row>
    <row r="4144" ht="14.25" customHeight="1">
      <c r="A4144" s="36"/>
      <c r="B4144" s="31"/>
      <c r="C4144" s="36"/>
      <c r="D4144" s="36"/>
      <c r="E4144" s="36"/>
    </row>
    <row r="4145" ht="14.25" customHeight="1">
      <c r="A4145" s="36"/>
      <c r="B4145" s="31"/>
      <c r="C4145" s="36"/>
      <c r="D4145" s="36"/>
      <c r="E4145" s="36"/>
    </row>
    <row r="4146" ht="14.25" customHeight="1">
      <c r="A4146" s="36"/>
      <c r="B4146" s="31"/>
      <c r="C4146" s="36"/>
      <c r="D4146" s="36"/>
      <c r="E4146" s="36"/>
    </row>
    <row r="4147" ht="14.25" customHeight="1">
      <c r="A4147" s="36"/>
      <c r="B4147" s="31"/>
      <c r="C4147" s="36"/>
      <c r="D4147" s="36"/>
      <c r="E4147" s="36"/>
    </row>
    <row r="4148" ht="14.25" customHeight="1">
      <c r="A4148" s="36"/>
      <c r="B4148" s="31"/>
      <c r="C4148" s="36"/>
      <c r="D4148" s="36"/>
      <c r="E4148" s="36"/>
    </row>
    <row r="4149" ht="14.25" customHeight="1">
      <c r="A4149" s="36"/>
      <c r="B4149" s="31"/>
      <c r="C4149" s="36"/>
      <c r="D4149" s="36"/>
      <c r="E4149" s="36"/>
    </row>
    <row r="4150" ht="14.25" customHeight="1">
      <c r="A4150" s="36"/>
      <c r="B4150" s="31"/>
      <c r="C4150" s="36"/>
      <c r="D4150" s="36"/>
      <c r="E4150" s="36"/>
    </row>
    <row r="4151" ht="14.25" customHeight="1">
      <c r="A4151" s="36"/>
      <c r="B4151" s="31"/>
      <c r="C4151" s="36"/>
      <c r="D4151" s="36"/>
      <c r="E4151" s="36"/>
    </row>
    <row r="4152" ht="14.25" customHeight="1">
      <c r="A4152" s="36"/>
      <c r="B4152" s="31"/>
      <c r="C4152" s="36"/>
      <c r="D4152" s="36"/>
      <c r="E4152" s="36"/>
    </row>
    <row r="4153" ht="14.25" customHeight="1">
      <c r="A4153" s="36"/>
      <c r="B4153" s="31"/>
      <c r="C4153" s="36"/>
      <c r="D4153" s="36"/>
      <c r="E4153" s="36"/>
    </row>
    <row r="4154" ht="14.25" customHeight="1">
      <c r="A4154" s="36"/>
      <c r="B4154" s="31"/>
      <c r="C4154" s="36"/>
      <c r="D4154" s="36"/>
      <c r="E4154" s="36"/>
    </row>
    <row r="4155" ht="14.25" customHeight="1">
      <c r="A4155" s="36"/>
      <c r="B4155" s="31"/>
      <c r="C4155" s="36"/>
      <c r="D4155" s="36"/>
      <c r="E4155" s="36"/>
    </row>
    <row r="4156" ht="14.25" customHeight="1">
      <c r="A4156" s="36"/>
      <c r="B4156" s="31"/>
      <c r="C4156" s="36"/>
      <c r="D4156" s="36"/>
      <c r="E4156" s="36"/>
    </row>
    <row r="4157" ht="14.25" customHeight="1">
      <c r="A4157" s="36"/>
      <c r="B4157" s="31"/>
      <c r="C4157" s="36"/>
      <c r="D4157" s="36"/>
      <c r="E4157" s="36"/>
    </row>
    <row r="4158" ht="14.25" customHeight="1">
      <c r="A4158" s="36"/>
      <c r="B4158" s="31"/>
      <c r="C4158" s="36"/>
      <c r="D4158" s="36"/>
      <c r="E4158" s="36"/>
    </row>
    <row r="4159" ht="14.25" customHeight="1">
      <c r="A4159" s="36"/>
      <c r="B4159" s="31"/>
      <c r="C4159" s="36"/>
      <c r="D4159" s="36"/>
      <c r="E4159" s="36"/>
    </row>
    <row r="4160" ht="14.25" customHeight="1">
      <c r="A4160" s="36"/>
      <c r="B4160" s="31"/>
      <c r="C4160" s="36"/>
      <c r="D4160" s="36"/>
      <c r="E4160" s="36"/>
    </row>
    <row r="4161" ht="14.25" customHeight="1">
      <c r="A4161" s="36"/>
      <c r="B4161" s="31"/>
      <c r="C4161" s="36"/>
      <c r="D4161" s="36"/>
      <c r="E4161" s="36"/>
    </row>
    <row r="4162" ht="14.25" customHeight="1">
      <c r="A4162" s="36"/>
      <c r="B4162" s="31"/>
      <c r="C4162" s="36"/>
      <c r="D4162" s="36"/>
      <c r="E4162" s="36"/>
    </row>
    <row r="4163" ht="14.25" customHeight="1">
      <c r="A4163" s="36"/>
      <c r="B4163" s="31"/>
      <c r="C4163" s="36"/>
      <c r="D4163" s="36"/>
      <c r="E4163" s="36"/>
    </row>
    <row r="4164" ht="14.25" customHeight="1">
      <c r="A4164" s="36"/>
      <c r="B4164" s="31"/>
      <c r="C4164" s="36"/>
      <c r="D4164" s="36"/>
      <c r="E4164" s="36"/>
    </row>
    <row r="4165" ht="14.25" customHeight="1">
      <c r="A4165" s="36"/>
      <c r="B4165" s="31"/>
      <c r="C4165" s="36"/>
      <c r="D4165" s="36"/>
      <c r="E4165" s="36"/>
    </row>
    <row r="4166" ht="14.25" customHeight="1">
      <c r="A4166" s="36"/>
      <c r="B4166" s="31"/>
      <c r="C4166" s="36"/>
      <c r="D4166" s="36"/>
      <c r="E4166" s="36"/>
    </row>
    <row r="4167" ht="14.25" customHeight="1">
      <c r="A4167" s="36"/>
      <c r="B4167" s="31"/>
      <c r="C4167" s="36"/>
      <c r="D4167" s="36"/>
      <c r="E4167" s="36"/>
    </row>
    <row r="4168" ht="14.25" customHeight="1">
      <c r="A4168" s="36"/>
      <c r="B4168" s="31"/>
      <c r="C4168" s="36"/>
      <c r="D4168" s="36"/>
      <c r="E4168" s="36"/>
    </row>
    <row r="4169" ht="14.25" customHeight="1">
      <c r="A4169" s="36"/>
      <c r="B4169" s="31"/>
      <c r="C4169" s="36"/>
      <c r="D4169" s="36"/>
      <c r="E4169" s="36"/>
    </row>
    <row r="4170" ht="14.25" customHeight="1">
      <c r="A4170" s="36"/>
      <c r="B4170" s="31"/>
      <c r="C4170" s="36"/>
      <c r="D4170" s="36"/>
      <c r="E4170" s="36"/>
    </row>
    <row r="4171" ht="14.25" customHeight="1">
      <c r="A4171" s="36"/>
      <c r="B4171" s="31"/>
      <c r="C4171" s="36"/>
      <c r="D4171" s="36"/>
      <c r="E4171" s="36"/>
    </row>
    <row r="4172" ht="14.25" customHeight="1">
      <c r="A4172" s="36"/>
      <c r="B4172" s="31"/>
      <c r="C4172" s="36"/>
      <c r="D4172" s="36"/>
      <c r="E4172" s="36"/>
    </row>
    <row r="4173" ht="14.25" customHeight="1">
      <c r="A4173" s="36"/>
      <c r="B4173" s="31"/>
      <c r="C4173" s="36"/>
      <c r="D4173" s="36"/>
      <c r="E4173" s="36"/>
    </row>
    <row r="4174" ht="14.25" customHeight="1">
      <c r="A4174" s="36"/>
      <c r="B4174" s="31"/>
      <c r="C4174" s="36"/>
      <c r="D4174" s="36"/>
      <c r="E4174" s="36"/>
    </row>
    <row r="4175" ht="14.25" customHeight="1">
      <c r="A4175" s="36"/>
      <c r="B4175" s="31"/>
      <c r="C4175" s="36"/>
      <c r="D4175" s="36"/>
      <c r="E4175" s="36"/>
    </row>
    <row r="4176" ht="14.25" customHeight="1">
      <c r="A4176" s="36"/>
      <c r="B4176" s="31"/>
      <c r="C4176" s="36"/>
      <c r="D4176" s="36"/>
      <c r="E4176" s="36"/>
    </row>
    <row r="4177" ht="14.25" customHeight="1">
      <c r="A4177" s="36"/>
      <c r="B4177" s="31"/>
      <c r="C4177" s="36"/>
      <c r="D4177" s="36"/>
      <c r="E4177" s="36"/>
    </row>
    <row r="4178" ht="14.25" customHeight="1">
      <c r="A4178" s="36"/>
      <c r="B4178" s="31"/>
      <c r="C4178" s="36"/>
      <c r="D4178" s="36"/>
      <c r="E4178" s="36"/>
    </row>
    <row r="4179" ht="14.25" customHeight="1">
      <c r="A4179" s="36"/>
      <c r="B4179" s="31"/>
      <c r="C4179" s="36"/>
      <c r="D4179" s="36"/>
      <c r="E4179" s="36"/>
    </row>
    <row r="4180" ht="14.25" customHeight="1">
      <c r="A4180" s="36"/>
      <c r="B4180" s="31"/>
      <c r="C4180" s="36"/>
      <c r="D4180" s="36"/>
      <c r="E4180" s="36"/>
    </row>
    <row r="4181" ht="14.25" customHeight="1">
      <c r="A4181" s="36"/>
      <c r="B4181" s="31"/>
      <c r="C4181" s="36"/>
      <c r="D4181" s="36"/>
      <c r="E4181" s="36"/>
    </row>
    <row r="4182" ht="14.25" customHeight="1">
      <c r="A4182" s="36"/>
      <c r="B4182" s="31"/>
      <c r="C4182" s="36"/>
      <c r="D4182" s="36"/>
      <c r="E4182" s="36"/>
    </row>
    <row r="4183" ht="14.25" customHeight="1">
      <c r="A4183" s="36"/>
      <c r="B4183" s="31"/>
      <c r="C4183" s="36"/>
      <c r="D4183" s="36"/>
      <c r="E4183" s="36"/>
    </row>
    <row r="4184" ht="14.25" customHeight="1">
      <c r="A4184" s="36"/>
      <c r="B4184" s="31"/>
      <c r="C4184" s="36"/>
      <c r="D4184" s="36"/>
      <c r="E4184" s="36"/>
    </row>
    <row r="4185" ht="14.25" customHeight="1">
      <c r="A4185" s="36"/>
      <c r="B4185" s="31"/>
      <c r="C4185" s="36"/>
      <c r="D4185" s="36"/>
      <c r="E4185" s="36"/>
    </row>
    <row r="4186" ht="14.25" customHeight="1">
      <c r="A4186" s="36"/>
      <c r="B4186" s="31"/>
      <c r="C4186" s="36"/>
      <c r="D4186" s="36"/>
      <c r="E4186" s="36"/>
    </row>
    <row r="4187" ht="14.25" customHeight="1">
      <c r="A4187" s="36"/>
      <c r="B4187" s="31"/>
      <c r="C4187" s="36"/>
      <c r="D4187" s="36"/>
      <c r="E4187" s="36"/>
    </row>
    <row r="4188" ht="14.25" customHeight="1">
      <c r="A4188" s="36"/>
      <c r="B4188" s="31"/>
      <c r="C4188" s="36"/>
      <c r="D4188" s="36"/>
      <c r="E4188" s="36"/>
    </row>
    <row r="4189" ht="14.25" customHeight="1">
      <c r="A4189" s="36"/>
      <c r="B4189" s="31"/>
      <c r="C4189" s="36"/>
      <c r="D4189" s="36"/>
      <c r="E4189" s="36"/>
    </row>
    <row r="4190" ht="14.25" customHeight="1">
      <c r="A4190" s="36"/>
      <c r="B4190" s="31"/>
      <c r="C4190" s="36"/>
      <c r="D4190" s="36"/>
      <c r="E4190" s="36"/>
    </row>
    <row r="4191" ht="14.25" customHeight="1">
      <c r="A4191" s="36"/>
      <c r="B4191" s="31"/>
      <c r="C4191" s="36"/>
      <c r="D4191" s="36"/>
      <c r="E4191" s="36"/>
    </row>
    <row r="4192" ht="14.25" customHeight="1">
      <c r="A4192" s="36"/>
      <c r="B4192" s="31"/>
      <c r="C4192" s="36"/>
      <c r="D4192" s="36"/>
      <c r="E4192" s="36"/>
    </row>
    <row r="4193" ht="14.25" customHeight="1">
      <c r="A4193" s="36"/>
      <c r="B4193" s="31"/>
      <c r="C4193" s="36"/>
      <c r="D4193" s="36"/>
      <c r="E4193" s="36"/>
    </row>
    <row r="4194" ht="14.25" customHeight="1">
      <c r="A4194" s="36"/>
      <c r="B4194" s="31"/>
      <c r="C4194" s="36"/>
      <c r="D4194" s="36"/>
      <c r="E4194" s="36"/>
    </row>
    <row r="4195" ht="14.25" customHeight="1">
      <c r="A4195" s="36"/>
      <c r="B4195" s="31"/>
      <c r="C4195" s="36"/>
      <c r="D4195" s="36"/>
      <c r="E4195" s="36"/>
    </row>
    <row r="4196" ht="14.25" customHeight="1">
      <c r="A4196" s="36"/>
      <c r="B4196" s="31"/>
      <c r="C4196" s="36"/>
      <c r="D4196" s="36"/>
      <c r="E4196" s="36"/>
    </row>
    <row r="4197" ht="14.25" customHeight="1">
      <c r="A4197" s="36"/>
      <c r="B4197" s="31"/>
      <c r="C4197" s="36"/>
      <c r="D4197" s="36"/>
      <c r="E4197" s="36"/>
    </row>
    <row r="4198" ht="14.25" customHeight="1">
      <c r="A4198" s="36"/>
      <c r="B4198" s="31"/>
      <c r="C4198" s="36"/>
      <c r="D4198" s="36"/>
      <c r="E4198" s="36"/>
    </row>
    <row r="4199" ht="14.25" customHeight="1">
      <c r="A4199" s="36"/>
      <c r="B4199" s="31"/>
      <c r="C4199" s="36"/>
      <c r="D4199" s="36"/>
      <c r="E4199" s="36"/>
    </row>
    <row r="4200" ht="14.25" customHeight="1">
      <c r="A4200" s="36"/>
      <c r="B4200" s="31"/>
      <c r="C4200" s="36"/>
      <c r="D4200" s="36"/>
      <c r="E4200" s="36"/>
    </row>
    <row r="4201" ht="14.25" customHeight="1">
      <c r="A4201" s="36"/>
      <c r="B4201" s="31"/>
      <c r="C4201" s="36"/>
      <c r="D4201" s="36"/>
      <c r="E4201" s="36"/>
    </row>
    <row r="4202" ht="14.25" customHeight="1">
      <c r="A4202" s="36"/>
      <c r="B4202" s="31"/>
      <c r="C4202" s="36"/>
      <c r="D4202" s="36"/>
      <c r="E4202" s="36"/>
    </row>
    <row r="4203" ht="14.25" customHeight="1">
      <c r="A4203" s="36"/>
      <c r="B4203" s="31"/>
      <c r="C4203" s="36"/>
      <c r="D4203" s="36"/>
      <c r="E4203" s="36"/>
    </row>
    <row r="4204" ht="14.25" customHeight="1">
      <c r="A4204" s="36"/>
      <c r="B4204" s="31"/>
      <c r="C4204" s="36"/>
      <c r="D4204" s="36"/>
      <c r="E4204" s="36"/>
    </row>
    <row r="4205" ht="14.25" customHeight="1">
      <c r="A4205" s="36"/>
      <c r="B4205" s="31"/>
      <c r="C4205" s="36"/>
      <c r="D4205" s="36"/>
      <c r="E4205" s="36"/>
    </row>
    <row r="4206" ht="14.25" customHeight="1">
      <c r="A4206" s="36"/>
      <c r="B4206" s="31"/>
      <c r="C4206" s="36"/>
      <c r="D4206" s="36"/>
      <c r="E4206" s="36"/>
    </row>
    <row r="4207" ht="14.25" customHeight="1">
      <c r="A4207" s="36"/>
      <c r="B4207" s="31"/>
      <c r="C4207" s="36"/>
      <c r="D4207" s="36"/>
      <c r="E4207" s="36"/>
    </row>
    <row r="4208" ht="14.25" customHeight="1">
      <c r="A4208" s="36"/>
      <c r="B4208" s="31"/>
      <c r="C4208" s="36"/>
      <c r="D4208" s="36"/>
      <c r="E4208" s="36"/>
    </row>
    <row r="4209" ht="14.25" customHeight="1">
      <c r="A4209" s="36"/>
      <c r="B4209" s="31"/>
      <c r="C4209" s="36"/>
      <c r="D4209" s="36"/>
      <c r="E4209" s="36"/>
    </row>
    <row r="4210" ht="14.25" customHeight="1">
      <c r="A4210" s="36"/>
      <c r="B4210" s="31"/>
      <c r="C4210" s="36"/>
      <c r="D4210" s="36"/>
      <c r="E4210" s="36"/>
    </row>
    <row r="4211" ht="14.25" customHeight="1">
      <c r="A4211" s="36"/>
      <c r="B4211" s="31"/>
      <c r="C4211" s="36"/>
      <c r="D4211" s="36"/>
      <c r="E4211" s="36"/>
    </row>
    <row r="4212" ht="14.25" customHeight="1">
      <c r="A4212" s="36"/>
      <c r="B4212" s="31"/>
      <c r="C4212" s="36"/>
      <c r="D4212" s="36"/>
      <c r="E4212" s="36"/>
    </row>
    <row r="4213" ht="14.25" customHeight="1">
      <c r="A4213" s="36"/>
      <c r="B4213" s="31"/>
      <c r="C4213" s="36"/>
      <c r="D4213" s="36"/>
      <c r="E4213" s="36"/>
    </row>
    <row r="4214" ht="14.25" customHeight="1">
      <c r="A4214" s="36"/>
      <c r="B4214" s="31"/>
      <c r="C4214" s="36"/>
      <c r="D4214" s="36"/>
      <c r="E4214" s="36"/>
    </row>
    <row r="4215" ht="14.25" customHeight="1">
      <c r="A4215" s="36"/>
      <c r="B4215" s="31"/>
      <c r="C4215" s="36"/>
      <c r="D4215" s="36"/>
      <c r="E4215" s="36"/>
    </row>
    <row r="4216" ht="14.25" customHeight="1">
      <c r="A4216" s="36"/>
      <c r="B4216" s="31"/>
      <c r="C4216" s="36"/>
      <c r="D4216" s="36"/>
      <c r="E4216" s="36"/>
    </row>
    <row r="4217" ht="14.25" customHeight="1">
      <c r="A4217" s="36"/>
      <c r="B4217" s="31"/>
      <c r="C4217" s="36"/>
      <c r="D4217" s="36"/>
      <c r="E4217" s="36"/>
    </row>
    <row r="4218" ht="14.25" customHeight="1">
      <c r="A4218" s="36"/>
      <c r="B4218" s="31"/>
      <c r="C4218" s="36"/>
      <c r="D4218" s="36"/>
      <c r="E4218" s="36"/>
    </row>
    <row r="4219" ht="14.25" customHeight="1">
      <c r="A4219" s="36"/>
      <c r="B4219" s="31"/>
      <c r="C4219" s="36"/>
      <c r="D4219" s="36"/>
      <c r="E4219" s="36"/>
    </row>
    <row r="4220" ht="14.25" customHeight="1">
      <c r="A4220" s="36"/>
      <c r="B4220" s="31"/>
      <c r="C4220" s="36"/>
      <c r="D4220" s="36"/>
      <c r="E4220" s="36"/>
    </row>
    <row r="4221" ht="14.25" customHeight="1">
      <c r="A4221" s="36"/>
      <c r="B4221" s="31"/>
      <c r="C4221" s="36"/>
      <c r="D4221" s="36"/>
      <c r="E4221" s="36"/>
    </row>
    <row r="4222" ht="14.25" customHeight="1">
      <c r="A4222" s="36"/>
      <c r="B4222" s="31"/>
      <c r="C4222" s="36"/>
      <c r="D4222" s="36"/>
      <c r="E4222" s="36"/>
    </row>
    <row r="4223" ht="14.25" customHeight="1">
      <c r="A4223" s="36"/>
      <c r="B4223" s="31"/>
      <c r="C4223" s="36"/>
      <c r="D4223" s="36"/>
      <c r="E4223" s="36"/>
    </row>
    <row r="4224" ht="14.25" customHeight="1">
      <c r="A4224" s="36"/>
      <c r="B4224" s="31"/>
      <c r="C4224" s="36"/>
      <c r="D4224" s="36"/>
      <c r="E4224" s="36"/>
    </row>
    <row r="4225" ht="14.25" customHeight="1">
      <c r="A4225" s="36"/>
      <c r="B4225" s="31"/>
      <c r="C4225" s="36"/>
      <c r="D4225" s="36"/>
      <c r="E4225" s="36"/>
    </row>
    <row r="4226" ht="14.25" customHeight="1">
      <c r="A4226" s="36"/>
      <c r="B4226" s="31"/>
      <c r="C4226" s="36"/>
      <c r="D4226" s="36"/>
      <c r="E4226" s="36"/>
    </row>
    <row r="4227" ht="14.25" customHeight="1">
      <c r="A4227" s="36"/>
      <c r="B4227" s="31"/>
      <c r="C4227" s="36"/>
      <c r="D4227" s="36"/>
      <c r="E4227" s="36"/>
    </row>
    <row r="4228" ht="14.25" customHeight="1">
      <c r="A4228" s="36"/>
      <c r="B4228" s="31"/>
      <c r="C4228" s="36"/>
      <c r="D4228" s="36"/>
      <c r="E4228" s="36"/>
    </row>
    <row r="4229" ht="14.25" customHeight="1">
      <c r="A4229" s="36"/>
      <c r="B4229" s="31"/>
      <c r="C4229" s="36"/>
      <c r="D4229" s="36"/>
      <c r="E4229" s="36"/>
    </row>
    <row r="4230" ht="14.25" customHeight="1">
      <c r="A4230" s="36"/>
      <c r="B4230" s="31"/>
      <c r="C4230" s="36"/>
      <c r="D4230" s="36"/>
      <c r="E4230" s="36"/>
    </row>
    <row r="4231" ht="14.25" customHeight="1">
      <c r="A4231" s="36"/>
      <c r="B4231" s="31"/>
      <c r="C4231" s="36"/>
      <c r="D4231" s="36"/>
      <c r="E4231" s="36"/>
    </row>
    <row r="4232" ht="14.25" customHeight="1">
      <c r="A4232" s="36"/>
      <c r="B4232" s="31"/>
      <c r="C4232" s="36"/>
      <c r="D4232" s="36"/>
      <c r="E4232" s="36"/>
    </row>
    <row r="4233" ht="14.25" customHeight="1">
      <c r="A4233" s="36"/>
      <c r="B4233" s="31"/>
      <c r="C4233" s="36"/>
      <c r="D4233" s="36"/>
      <c r="E4233" s="36"/>
    </row>
    <row r="4234" ht="14.25" customHeight="1">
      <c r="A4234" s="36"/>
      <c r="B4234" s="31"/>
      <c r="C4234" s="36"/>
      <c r="D4234" s="36"/>
      <c r="E4234" s="36"/>
    </row>
    <row r="4235" ht="14.25" customHeight="1">
      <c r="A4235" s="36"/>
      <c r="B4235" s="31"/>
      <c r="C4235" s="36"/>
      <c r="D4235" s="36"/>
      <c r="E4235" s="36"/>
    </row>
    <row r="4236" ht="14.25" customHeight="1">
      <c r="A4236" s="36"/>
      <c r="B4236" s="31"/>
      <c r="C4236" s="36"/>
      <c r="D4236" s="36"/>
      <c r="E4236" s="36"/>
    </row>
    <row r="4237" ht="14.25" customHeight="1">
      <c r="A4237" s="36"/>
      <c r="B4237" s="31"/>
      <c r="C4237" s="36"/>
      <c r="D4237" s="36"/>
      <c r="E4237" s="36"/>
    </row>
    <row r="4238" ht="14.25" customHeight="1">
      <c r="A4238" s="36"/>
      <c r="B4238" s="31"/>
      <c r="C4238" s="36"/>
      <c r="D4238" s="36"/>
      <c r="E4238" s="36"/>
    </row>
    <row r="4239" ht="14.25" customHeight="1">
      <c r="A4239" s="36"/>
      <c r="B4239" s="31"/>
      <c r="C4239" s="36"/>
      <c r="D4239" s="36"/>
      <c r="E4239" s="36"/>
    </row>
    <row r="4240" ht="14.25" customHeight="1">
      <c r="A4240" s="36"/>
      <c r="B4240" s="31"/>
      <c r="C4240" s="36"/>
      <c r="D4240" s="36"/>
      <c r="E4240" s="36"/>
    </row>
    <row r="4241" ht="14.25" customHeight="1">
      <c r="A4241" s="36"/>
      <c r="B4241" s="31"/>
      <c r="C4241" s="36"/>
      <c r="D4241" s="36"/>
      <c r="E4241" s="36"/>
    </row>
    <row r="4242" ht="14.25" customHeight="1">
      <c r="A4242" s="36"/>
      <c r="B4242" s="31"/>
      <c r="C4242" s="36"/>
      <c r="D4242" s="36"/>
      <c r="E4242" s="36"/>
    </row>
    <row r="4243" ht="14.25" customHeight="1">
      <c r="A4243" s="36"/>
      <c r="B4243" s="31"/>
      <c r="C4243" s="36"/>
      <c r="D4243" s="36"/>
      <c r="E4243" s="36"/>
    </row>
    <row r="4244" ht="14.25" customHeight="1">
      <c r="A4244" s="36"/>
      <c r="B4244" s="31"/>
      <c r="C4244" s="36"/>
      <c r="D4244" s="36"/>
      <c r="E4244" s="36"/>
    </row>
    <row r="4245" ht="14.25" customHeight="1">
      <c r="A4245" s="36"/>
      <c r="B4245" s="31"/>
      <c r="C4245" s="36"/>
      <c r="D4245" s="36"/>
      <c r="E4245" s="36"/>
    </row>
    <row r="4246" ht="14.25" customHeight="1">
      <c r="A4246" s="36"/>
      <c r="B4246" s="31"/>
      <c r="C4246" s="36"/>
      <c r="D4246" s="36"/>
      <c r="E4246" s="36"/>
    </row>
    <row r="4247" ht="14.25" customHeight="1">
      <c r="A4247" s="36"/>
      <c r="B4247" s="31"/>
      <c r="C4247" s="36"/>
      <c r="D4247" s="36"/>
      <c r="E4247" s="36"/>
    </row>
    <row r="4248" ht="14.25" customHeight="1">
      <c r="A4248" s="36"/>
      <c r="B4248" s="31"/>
      <c r="C4248" s="36"/>
      <c r="D4248" s="36"/>
      <c r="E4248" s="36"/>
    </row>
    <row r="4249" ht="14.25" customHeight="1">
      <c r="A4249" s="36"/>
      <c r="B4249" s="31"/>
      <c r="C4249" s="36"/>
      <c r="D4249" s="36"/>
      <c r="E4249" s="36"/>
    </row>
    <row r="4250" ht="14.25" customHeight="1">
      <c r="A4250" s="36"/>
      <c r="B4250" s="31"/>
      <c r="C4250" s="36"/>
      <c r="D4250" s="36"/>
      <c r="E4250" s="36"/>
    </row>
    <row r="4251" ht="14.25" customHeight="1">
      <c r="A4251" s="36"/>
      <c r="B4251" s="31"/>
      <c r="C4251" s="36"/>
      <c r="D4251" s="36"/>
      <c r="E4251" s="36"/>
    </row>
    <row r="4252" ht="14.25" customHeight="1">
      <c r="A4252" s="36"/>
      <c r="B4252" s="31"/>
      <c r="C4252" s="36"/>
      <c r="D4252" s="36"/>
      <c r="E4252" s="36"/>
    </row>
    <row r="4253" ht="14.25" customHeight="1">
      <c r="A4253" s="36"/>
      <c r="B4253" s="31"/>
      <c r="C4253" s="36"/>
      <c r="D4253" s="36"/>
      <c r="E4253" s="36"/>
    </row>
    <row r="4254" ht="14.25" customHeight="1">
      <c r="A4254" s="36"/>
      <c r="B4254" s="31"/>
      <c r="C4254" s="36"/>
      <c r="D4254" s="36"/>
      <c r="E4254" s="36"/>
    </row>
    <row r="4255" ht="14.25" customHeight="1">
      <c r="A4255" s="36"/>
      <c r="B4255" s="31"/>
      <c r="C4255" s="36"/>
      <c r="D4255" s="36"/>
      <c r="E4255" s="36"/>
    </row>
    <row r="4256" ht="14.25" customHeight="1">
      <c r="A4256" s="36"/>
      <c r="B4256" s="31"/>
      <c r="C4256" s="36"/>
      <c r="D4256" s="36"/>
      <c r="E4256" s="36"/>
    </row>
    <row r="4257" ht="14.25" customHeight="1">
      <c r="A4257" s="36"/>
      <c r="B4257" s="31"/>
      <c r="C4257" s="36"/>
      <c r="D4257" s="36"/>
      <c r="E4257" s="36"/>
    </row>
    <row r="4258" ht="14.25" customHeight="1">
      <c r="A4258" s="36"/>
      <c r="B4258" s="31"/>
      <c r="C4258" s="36"/>
      <c r="D4258" s="36"/>
      <c r="E4258" s="36"/>
    </row>
    <row r="4259" ht="14.25" customHeight="1">
      <c r="A4259" s="36"/>
      <c r="B4259" s="31"/>
      <c r="C4259" s="36"/>
      <c r="D4259" s="36"/>
      <c r="E4259" s="36"/>
    </row>
    <row r="4260" ht="14.25" customHeight="1">
      <c r="A4260" s="36"/>
      <c r="B4260" s="31"/>
      <c r="C4260" s="36"/>
      <c r="D4260" s="36"/>
      <c r="E4260" s="36"/>
    </row>
    <row r="4261" ht="14.25" customHeight="1">
      <c r="A4261" s="36"/>
      <c r="B4261" s="31"/>
      <c r="C4261" s="36"/>
      <c r="D4261" s="36"/>
      <c r="E4261" s="36"/>
    </row>
    <row r="4262" ht="14.25" customHeight="1">
      <c r="A4262" s="36"/>
      <c r="B4262" s="31"/>
      <c r="C4262" s="36"/>
      <c r="D4262" s="36"/>
      <c r="E4262" s="36"/>
    </row>
    <row r="4263" ht="14.25" customHeight="1">
      <c r="A4263" s="36"/>
      <c r="B4263" s="31"/>
      <c r="C4263" s="36"/>
      <c r="D4263" s="36"/>
      <c r="E4263" s="36"/>
    </row>
    <row r="4264" ht="14.25" customHeight="1">
      <c r="A4264" s="36"/>
      <c r="B4264" s="31"/>
      <c r="C4264" s="36"/>
      <c r="D4264" s="36"/>
      <c r="E4264" s="36"/>
    </row>
    <row r="4265" ht="14.25" customHeight="1">
      <c r="A4265" s="36"/>
      <c r="B4265" s="31"/>
      <c r="C4265" s="36"/>
      <c r="D4265" s="36"/>
      <c r="E4265" s="36"/>
    </row>
    <row r="4266" ht="14.25" customHeight="1">
      <c r="A4266" s="36"/>
      <c r="B4266" s="31"/>
      <c r="C4266" s="36"/>
      <c r="D4266" s="36"/>
      <c r="E4266" s="36"/>
    </row>
    <row r="4267" ht="14.25" customHeight="1">
      <c r="A4267" s="36"/>
      <c r="B4267" s="31"/>
      <c r="C4267" s="36"/>
      <c r="D4267" s="36"/>
      <c r="E4267" s="36"/>
    </row>
    <row r="4268" ht="14.25" customHeight="1">
      <c r="A4268" s="36"/>
      <c r="B4268" s="31"/>
      <c r="C4268" s="36"/>
      <c r="D4268" s="36"/>
      <c r="E4268" s="36"/>
    </row>
    <row r="4269" ht="14.25" customHeight="1">
      <c r="A4269" s="36"/>
      <c r="B4269" s="31"/>
      <c r="C4269" s="36"/>
      <c r="D4269" s="36"/>
      <c r="E4269" s="36"/>
    </row>
    <row r="4270" ht="14.25" customHeight="1">
      <c r="A4270" s="36"/>
      <c r="B4270" s="31"/>
      <c r="C4270" s="36"/>
      <c r="D4270" s="36"/>
      <c r="E4270" s="36"/>
    </row>
    <row r="4271" ht="14.25" customHeight="1">
      <c r="A4271" s="36"/>
      <c r="B4271" s="31"/>
      <c r="C4271" s="36"/>
      <c r="D4271" s="36"/>
      <c r="E4271" s="36"/>
    </row>
    <row r="4272" ht="14.25" customHeight="1">
      <c r="A4272" s="36"/>
      <c r="B4272" s="31"/>
      <c r="C4272" s="36"/>
      <c r="D4272" s="36"/>
      <c r="E4272" s="36"/>
    </row>
    <row r="4273" ht="14.25" customHeight="1">
      <c r="A4273" s="36"/>
      <c r="B4273" s="31"/>
      <c r="C4273" s="36"/>
      <c r="D4273" s="36"/>
      <c r="E4273" s="36"/>
    </row>
    <row r="4274" ht="14.25" customHeight="1">
      <c r="A4274" s="36"/>
      <c r="B4274" s="31"/>
      <c r="C4274" s="36"/>
      <c r="D4274" s="36"/>
      <c r="E4274" s="36"/>
    </row>
    <row r="4275" ht="14.25" customHeight="1">
      <c r="A4275" s="36"/>
      <c r="B4275" s="31"/>
      <c r="C4275" s="36"/>
      <c r="D4275" s="36"/>
      <c r="E4275" s="36"/>
    </row>
    <row r="4276" ht="14.25" customHeight="1">
      <c r="A4276" s="36"/>
      <c r="B4276" s="31"/>
      <c r="C4276" s="36"/>
      <c r="D4276" s="36"/>
      <c r="E4276" s="36"/>
    </row>
    <row r="4277" ht="14.25" customHeight="1">
      <c r="A4277" s="36"/>
      <c r="B4277" s="31"/>
      <c r="C4277" s="36"/>
      <c r="D4277" s="36"/>
      <c r="E4277" s="36"/>
    </row>
    <row r="4278" ht="14.25" customHeight="1">
      <c r="A4278" s="36"/>
      <c r="B4278" s="31"/>
      <c r="C4278" s="36"/>
      <c r="D4278" s="36"/>
      <c r="E4278" s="36"/>
    </row>
    <row r="4279" ht="14.25" customHeight="1">
      <c r="A4279" s="36"/>
      <c r="B4279" s="31"/>
      <c r="C4279" s="36"/>
      <c r="D4279" s="36"/>
      <c r="E4279" s="36"/>
    </row>
    <row r="4280" ht="14.25" customHeight="1">
      <c r="A4280" s="36"/>
      <c r="B4280" s="31"/>
      <c r="C4280" s="36"/>
      <c r="D4280" s="36"/>
      <c r="E4280" s="36"/>
    </row>
    <row r="4281" ht="14.25" customHeight="1">
      <c r="A4281" s="36"/>
      <c r="B4281" s="31"/>
      <c r="C4281" s="36"/>
      <c r="D4281" s="36"/>
      <c r="E4281" s="36"/>
    </row>
    <row r="4282" ht="14.25" customHeight="1">
      <c r="A4282" s="36"/>
      <c r="B4282" s="31"/>
      <c r="C4282" s="36"/>
      <c r="D4282" s="36"/>
      <c r="E4282" s="36"/>
    </row>
    <row r="4283" ht="14.25" customHeight="1">
      <c r="A4283" s="36"/>
      <c r="B4283" s="31"/>
      <c r="C4283" s="36"/>
      <c r="D4283" s="36"/>
      <c r="E4283" s="36"/>
    </row>
    <row r="4284" ht="14.25" customHeight="1">
      <c r="A4284" s="36"/>
      <c r="B4284" s="31"/>
      <c r="C4284" s="36"/>
      <c r="D4284" s="36"/>
      <c r="E4284" s="36"/>
    </row>
    <row r="4285" ht="14.25" customHeight="1">
      <c r="A4285" s="36"/>
      <c r="B4285" s="31"/>
      <c r="C4285" s="36"/>
      <c r="D4285" s="36"/>
      <c r="E4285" s="36"/>
    </row>
    <row r="4286" ht="14.25" customHeight="1">
      <c r="A4286" s="36"/>
      <c r="B4286" s="31"/>
      <c r="C4286" s="36"/>
      <c r="D4286" s="36"/>
      <c r="E4286" s="36"/>
    </row>
    <row r="4287" ht="14.25" customHeight="1">
      <c r="A4287" s="36"/>
      <c r="B4287" s="31"/>
      <c r="C4287" s="36"/>
      <c r="D4287" s="36"/>
      <c r="E4287" s="36"/>
    </row>
    <row r="4288" ht="14.25" customHeight="1">
      <c r="A4288" s="36"/>
      <c r="B4288" s="31"/>
      <c r="C4288" s="36"/>
      <c r="D4288" s="36"/>
      <c r="E4288" s="36"/>
    </row>
    <row r="4289" ht="14.25" customHeight="1">
      <c r="A4289" s="36"/>
      <c r="B4289" s="31"/>
      <c r="C4289" s="36"/>
      <c r="D4289" s="36"/>
      <c r="E4289" s="36"/>
    </row>
    <row r="4290" ht="14.25" customHeight="1">
      <c r="A4290" s="36"/>
      <c r="B4290" s="31"/>
      <c r="C4290" s="36"/>
      <c r="D4290" s="36"/>
      <c r="E4290" s="36"/>
    </row>
    <row r="4291" ht="14.25" customHeight="1">
      <c r="A4291" s="36"/>
      <c r="B4291" s="31"/>
      <c r="C4291" s="36"/>
      <c r="D4291" s="36"/>
      <c r="E4291" s="36"/>
    </row>
    <row r="4292" ht="14.25" customHeight="1">
      <c r="A4292" s="36"/>
      <c r="B4292" s="31"/>
      <c r="C4292" s="36"/>
      <c r="D4292" s="36"/>
      <c r="E4292" s="36"/>
    </row>
    <row r="4293" ht="14.25" customHeight="1">
      <c r="A4293" s="36"/>
      <c r="B4293" s="31"/>
      <c r="C4293" s="36"/>
      <c r="D4293" s="36"/>
      <c r="E4293" s="36"/>
    </row>
    <row r="4294" ht="14.25" customHeight="1">
      <c r="A4294" s="36"/>
      <c r="B4294" s="31"/>
      <c r="C4294" s="36"/>
      <c r="D4294" s="36"/>
      <c r="E4294" s="36"/>
    </row>
    <row r="4295" ht="14.25" customHeight="1">
      <c r="A4295" s="36"/>
      <c r="B4295" s="31"/>
      <c r="C4295" s="36"/>
      <c r="D4295" s="36"/>
      <c r="E4295" s="36"/>
    </row>
    <row r="4296" ht="14.25" customHeight="1">
      <c r="A4296" s="36"/>
      <c r="B4296" s="31"/>
      <c r="C4296" s="36"/>
      <c r="D4296" s="36"/>
      <c r="E4296" s="36"/>
    </row>
    <row r="4297" ht="14.25" customHeight="1">
      <c r="A4297" s="36"/>
      <c r="B4297" s="31"/>
      <c r="C4297" s="36"/>
      <c r="D4297" s="36"/>
      <c r="E4297" s="36"/>
    </row>
    <row r="4298" ht="14.25" customHeight="1">
      <c r="A4298" s="36"/>
      <c r="B4298" s="31"/>
      <c r="C4298" s="36"/>
      <c r="D4298" s="36"/>
      <c r="E4298" s="36"/>
    </row>
    <row r="4299" ht="14.25" customHeight="1">
      <c r="A4299" s="36"/>
      <c r="B4299" s="31"/>
      <c r="C4299" s="36"/>
      <c r="D4299" s="36"/>
      <c r="E4299" s="36"/>
    </row>
    <row r="4300" ht="14.25" customHeight="1">
      <c r="A4300" s="36"/>
      <c r="B4300" s="31"/>
      <c r="C4300" s="36"/>
      <c r="D4300" s="36"/>
      <c r="E4300" s="36"/>
    </row>
    <row r="4301" ht="14.25" customHeight="1">
      <c r="A4301" s="36"/>
      <c r="B4301" s="31"/>
      <c r="C4301" s="36"/>
      <c r="D4301" s="36"/>
      <c r="E4301" s="36"/>
    </row>
    <row r="4302" ht="14.25" customHeight="1">
      <c r="A4302" s="36"/>
      <c r="B4302" s="31"/>
      <c r="C4302" s="36"/>
      <c r="D4302" s="36"/>
      <c r="E4302" s="36"/>
    </row>
    <row r="4303" ht="14.25" customHeight="1">
      <c r="A4303" s="36"/>
      <c r="B4303" s="31"/>
      <c r="C4303" s="36"/>
      <c r="D4303" s="36"/>
      <c r="E4303" s="36"/>
    </row>
    <row r="4304" ht="14.25" customHeight="1">
      <c r="A4304" s="36"/>
      <c r="B4304" s="31"/>
      <c r="C4304" s="36"/>
      <c r="D4304" s="36"/>
      <c r="E4304" s="36"/>
    </row>
    <row r="4305" ht="14.25" customHeight="1">
      <c r="A4305" s="36"/>
      <c r="B4305" s="31"/>
      <c r="C4305" s="36"/>
      <c r="D4305" s="36"/>
      <c r="E4305" s="36"/>
    </row>
    <row r="4306" ht="14.25" customHeight="1">
      <c r="A4306" s="36"/>
      <c r="B4306" s="31"/>
      <c r="C4306" s="36"/>
      <c r="D4306" s="36"/>
      <c r="E4306" s="36"/>
    </row>
    <row r="4307" ht="14.25" customHeight="1">
      <c r="A4307" s="36"/>
      <c r="B4307" s="31"/>
      <c r="C4307" s="36"/>
      <c r="D4307" s="36"/>
      <c r="E4307" s="36"/>
    </row>
    <row r="4308" ht="14.25" customHeight="1">
      <c r="A4308" s="36"/>
      <c r="B4308" s="31"/>
      <c r="C4308" s="36"/>
      <c r="D4308" s="36"/>
      <c r="E4308" s="36"/>
    </row>
    <row r="4309" ht="14.25" customHeight="1">
      <c r="A4309" s="36"/>
      <c r="B4309" s="31"/>
      <c r="C4309" s="36"/>
      <c r="D4309" s="36"/>
      <c r="E4309" s="36"/>
    </row>
    <row r="4310" ht="14.25" customHeight="1">
      <c r="A4310" s="36"/>
      <c r="B4310" s="31"/>
      <c r="C4310" s="36"/>
      <c r="D4310" s="36"/>
      <c r="E4310" s="36"/>
    </row>
    <row r="4311" ht="14.25" customHeight="1">
      <c r="A4311" s="36"/>
      <c r="B4311" s="31"/>
      <c r="C4311" s="36"/>
      <c r="D4311" s="36"/>
      <c r="E4311" s="36"/>
    </row>
    <row r="4312" ht="14.25" customHeight="1">
      <c r="A4312" s="36"/>
      <c r="B4312" s="31"/>
      <c r="C4312" s="36"/>
      <c r="D4312" s="36"/>
      <c r="E4312" s="36"/>
    </row>
    <row r="4313" ht="14.25" customHeight="1">
      <c r="A4313" s="36"/>
      <c r="B4313" s="31"/>
      <c r="C4313" s="36"/>
      <c r="D4313" s="36"/>
      <c r="E4313" s="36"/>
    </row>
    <row r="4314" ht="14.25" customHeight="1">
      <c r="A4314" s="36"/>
      <c r="B4314" s="31"/>
      <c r="C4314" s="36"/>
      <c r="D4314" s="36"/>
      <c r="E4314" s="36"/>
    </row>
    <row r="4315" ht="14.25" customHeight="1">
      <c r="A4315" s="36"/>
      <c r="B4315" s="31"/>
      <c r="C4315" s="36"/>
      <c r="D4315" s="36"/>
      <c r="E4315" s="36"/>
    </row>
    <row r="4316" ht="14.25" customHeight="1">
      <c r="A4316" s="36"/>
      <c r="B4316" s="31"/>
      <c r="C4316" s="36"/>
      <c r="D4316" s="36"/>
      <c r="E4316" s="36"/>
    </row>
    <row r="4317" ht="14.25" customHeight="1">
      <c r="A4317" s="36"/>
      <c r="B4317" s="31"/>
      <c r="C4317" s="36"/>
      <c r="D4317" s="36"/>
      <c r="E4317" s="36"/>
    </row>
    <row r="4318" ht="14.25" customHeight="1">
      <c r="A4318" s="36"/>
      <c r="B4318" s="31"/>
      <c r="C4318" s="36"/>
      <c r="D4318" s="36"/>
      <c r="E4318" s="36"/>
    </row>
    <row r="4319" ht="14.25" customHeight="1">
      <c r="A4319" s="36"/>
      <c r="B4319" s="31"/>
      <c r="C4319" s="36"/>
      <c r="D4319" s="36"/>
      <c r="E4319" s="36"/>
    </row>
    <row r="4320" ht="14.25" customHeight="1">
      <c r="A4320" s="36"/>
      <c r="B4320" s="31"/>
      <c r="C4320" s="36"/>
      <c r="D4320" s="36"/>
      <c r="E4320" s="36"/>
    </row>
    <row r="4321" ht="14.25" customHeight="1">
      <c r="A4321" s="36"/>
      <c r="B4321" s="31"/>
      <c r="C4321" s="36"/>
      <c r="D4321" s="36"/>
      <c r="E4321" s="36"/>
    </row>
    <row r="4322" ht="14.25" customHeight="1">
      <c r="A4322" s="36"/>
      <c r="B4322" s="31"/>
      <c r="C4322" s="36"/>
      <c r="D4322" s="36"/>
      <c r="E4322" s="36"/>
    </row>
    <row r="4323" ht="14.25" customHeight="1">
      <c r="A4323" s="36"/>
      <c r="B4323" s="31"/>
      <c r="C4323" s="36"/>
      <c r="D4323" s="36"/>
      <c r="E4323" s="36"/>
    </row>
    <row r="4324" ht="14.25" customHeight="1">
      <c r="A4324" s="36"/>
      <c r="B4324" s="31"/>
      <c r="C4324" s="36"/>
      <c r="D4324" s="36"/>
      <c r="E4324" s="36"/>
    </row>
    <row r="4325" ht="14.25" customHeight="1">
      <c r="A4325" s="36"/>
      <c r="B4325" s="31"/>
      <c r="C4325" s="36"/>
      <c r="D4325" s="36"/>
      <c r="E4325" s="36"/>
    </row>
    <row r="4326" ht="14.25" customHeight="1">
      <c r="A4326" s="36"/>
      <c r="B4326" s="31"/>
      <c r="C4326" s="36"/>
      <c r="D4326" s="36"/>
      <c r="E4326" s="36"/>
    </row>
    <row r="4327" ht="14.25" customHeight="1">
      <c r="A4327" s="36"/>
      <c r="B4327" s="31"/>
      <c r="C4327" s="36"/>
      <c r="D4327" s="36"/>
      <c r="E4327" s="36"/>
    </row>
    <row r="4328" ht="14.25" customHeight="1">
      <c r="A4328" s="36"/>
      <c r="B4328" s="31"/>
      <c r="C4328" s="36"/>
      <c r="D4328" s="36"/>
      <c r="E4328" s="36"/>
    </row>
    <row r="4329" ht="14.25" customHeight="1">
      <c r="A4329" s="36"/>
      <c r="B4329" s="31"/>
      <c r="C4329" s="36"/>
      <c r="D4329" s="36"/>
      <c r="E4329" s="36"/>
    </row>
    <row r="4330" ht="14.25" customHeight="1">
      <c r="A4330" s="36"/>
      <c r="B4330" s="31"/>
      <c r="C4330" s="36"/>
      <c r="D4330" s="36"/>
      <c r="E4330" s="36"/>
    </row>
    <row r="4331" ht="14.25" customHeight="1">
      <c r="A4331" s="36"/>
      <c r="B4331" s="31"/>
      <c r="C4331" s="36"/>
      <c r="D4331" s="36"/>
      <c r="E4331" s="36"/>
    </row>
    <row r="4332" ht="14.25" customHeight="1">
      <c r="A4332" s="36"/>
      <c r="B4332" s="31"/>
      <c r="C4332" s="36"/>
      <c r="D4332" s="36"/>
      <c r="E4332" s="36"/>
    </row>
    <row r="4333" ht="14.25" customHeight="1">
      <c r="A4333" s="36"/>
      <c r="B4333" s="31"/>
      <c r="C4333" s="36"/>
      <c r="D4333" s="36"/>
      <c r="E4333" s="36"/>
    </row>
    <row r="4334" ht="14.25" customHeight="1">
      <c r="A4334" s="36"/>
      <c r="B4334" s="31"/>
      <c r="C4334" s="36"/>
      <c r="D4334" s="36"/>
      <c r="E4334" s="36"/>
    </row>
    <row r="4335" ht="14.25" customHeight="1">
      <c r="A4335" s="36"/>
      <c r="B4335" s="31"/>
      <c r="C4335" s="36"/>
      <c r="D4335" s="36"/>
      <c r="E4335" s="36"/>
    </row>
    <row r="4336" ht="14.25" customHeight="1">
      <c r="A4336" s="36"/>
      <c r="B4336" s="31"/>
      <c r="C4336" s="36"/>
      <c r="D4336" s="36"/>
      <c r="E4336" s="36"/>
    </row>
    <row r="4337" ht="14.25" customHeight="1">
      <c r="A4337" s="36"/>
      <c r="B4337" s="31"/>
      <c r="C4337" s="36"/>
      <c r="D4337" s="36"/>
      <c r="E4337" s="36"/>
    </row>
    <row r="4338" ht="14.25" customHeight="1">
      <c r="A4338" s="36"/>
      <c r="B4338" s="31"/>
      <c r="C4338" s="36"/>
      <c r="D4338" s="36"/>
      <c r="E4338" s="36"/>
    </row>
    <row r="4339" ht="14.25" customHeight="1">
      <c r="A4339" s="36"/>
      <c r="B4339" s="31"/>
      <c r="C4339" s="36"/>
      <c r="D4339" s="36"/>
      <c r="E4339" s="36"/>
    </row>
    <row r="4340" ht="14.25" customHeight="1">
      <c r="A4340" s="36"/>
      <c r="B4340" s="31"/>
      <c r="C4340" s="36"/>
      <c r="D4340" s="36"/>
      <c r="E4340" s="36"/>
    </row>
    <row r="4341" ht="14.25" customHeight="1">
      <c r="A4341" s="36"/>
      <c r="B4341" s="31"/>
      <c r="C4341" s="36"/>
      <c r="D4341" s="36"/>
      <c r="E4341" s="36"/>
    </row>
    <row r="4342" ht="14.25" customHeight="1">
      <c r="A4342" s="36"/>
      <c r="B4342" s="31"/>
      <c r="C4342" s="36"/>
      <c r="D4342" s="36"/>
      <c r="E4342" s="36"/>
    </row>
    <row r="4343" ht="14.25" customHeight="1">
      <c r="A4343" s="36"/>
      <c r="B4343" s="31"/>
      <c r="C4343" s="36"/>
      <c r="D4343" s="36"/>
      <c r="E4343" s="36"/>
    </row>
    <row r="4344" ht="14.25" customHeight="1">
      <c r="A4344" s="36"/>
      <c r="B4344" s="31"/>
      <c r="C4344" s="36"/>
      <c r="D4344" s="36"/>
      <c r="E4344" s="36"/>
    </row>
    <row r="4345" ht="14.25" customHeight="1">
      <c r="A4345" s="36"/>
      <c r="B4345" s="31"/>
      <c r="C4345" s="36"/>
      <c r="D4345" s="36"/>
      <c r="E4345" s="36"/>
    </row>
    <row r="4346" ht="14.25" customHeight="1">
      <c r="A4346" s="36"/>
      <c r="B4346" s="31"/>
      <c r="C4346" s="36"/>
      <c r="D4346" s="36"/>
      <c r="E4346" s="36"/>
    </row>
    <row r="4347" ht="14.25" customHeight="1">
      <c r="A4347" s="36"/>
      <c r="B4347" s="31"/>
      <c r="C4347" s="36"/>
      <c r="D4347" s="36"/>
      <c r="E4347" s="36"/>
    </row>
    <row r="4348" ht="14.25" customHeight="1">
      <c r="A4348" s="36"/>
      <c r="B4348" s="31"/>
      <c r="C4348" s="36"/>
      <c r="D4348" s="36"/>
      <c r="E4348" s="36"/>
    </row>
    <row r="4349" ht="14.25" customHeight="1">
      <c r="A4349" s="36"/>
      <c r="B4349" s="31"/>
      <c r="C4349" s="36"/>
      <c r="D4349" s="36"/>
      <c r="E4349" s="36"/>
    </row>
    <row r="4350" ht="14.25" customHeight="1">
      <c r="A4350" s="36"/>
      <c r="B4350" s="31"/>
      <c r="C4350" s="36"/>
      <c r="D4350" s="36"/>
      <c r="E4350" s="36"/>
    </row>
    <row r="4351" ht="14.25" customHeight="1">
      <c r="A4351" s="36"/>
      <c r="B4351" s="31"/>
      <c r="C4351" s="36"/>
      <c r="D4351" s="36"/>
      <c r="E4351" s="36"/>
    </row>
    <row r="4352" ht="14.25" customHeight="1">
      <c r="A4352" s="36"/>
      <c r="B4352" s="31"/>
      <c r="C4352" s="36"/>
      <c r="D4352" s="36"/>
      <c r="E4352" s="36"/>
    </row>
    <row r="4353" ht="14.25" customHeight="1">
      <c r="A4353" s="36"/>
      <c r="B4353" s="31"/>
      <c r="C4353" s="36"/>
      <c r="D4353" s="36"/>
      <c r="E4353" s="36"/>
    </row>
    <row r="4354" ht="14.25" customHeight="1">
      <c r="A4354" s="36"/>
      <c r="B4354" s="31"/>
      <c r="C4354" s="36"/>
      <c r="D4354" s="36"/>
      <c r="E4354" s="36"/>
    </row>
    <row r="4355" ht="14.25" customHeight="1">
      <c r="A4355" s="36"/>
      <c r="B4355" s="31"/>
      <c r="C4355" s="36"/>
      <c r="D4355" s="36"/>
      <c r="E4355" s="36"/>
    </row>
    <row r="4356" ht="14.25" customHeight="1">
      <c r="A4356" s="36"/>
      <c r="B4356" s="31"/>
      <c r="C4356" s="36"/>
      <c r="D4356" s="36"/>
      <c r="E4356" s="36"/>
    </row>
    <row r="4357" ht="14.25" customHeight="1">
      <c r="A4357" s="36"/>
      <c r="B4357" s="31"/>
      <c r="C4357" s="36"/>
      <c r="D4357" s="36"/>
      <c r="E4357" s="36"/>
    </row>
    <row r="4358" ht="14.25" customHeight="1">
      <c r="A4358" s="36"/>
      <c r="B4358" s="31"/>
      <c r="C4358" s="36"/>
      <c r="D4358" s="36"/>
      <c r="E4358" s="36"/>
    </row>
    <row r="4359" ht="14.25" customHeight="1">
      <c r="A4359" s="36"/>
      <c r="B4359" s="31"/>
      <c r="C4359" s="36"/>
      <c r="D4359" s="36"/>
      <c r="E4359" s="36"/>
    </row>
    <row r="4360" ht="14.25" customHeight="1">
      <c r="A4360" s="36"/>
      <c r="B4360" s="31"/>
      <c r="C4360" s="36"/>
      <c r="D4360" s="36"/>
      <c r="E4360" s="36"/>
    </row>
    <row r="4361" ht="14.25" customHeight="1">
      <c r="A4361" s="36"/>
      <c r="B4361" s="31"/>
      <c r="C4361" s="36"/>
      <c r="D4361" s="36"/>
      <c r="E4361" s="36"/>
    </row>
    <row r="4362" ht="14.25" customHeight="1">
      <c r="A4362" s="36"/>
      <c r="B4362" s="31"/>
      <c r="C4362" s="36"/>
      <c r="D4362" s="36"/>
      <c r="E4362" s="36"/>
    </row>
    <row r="4363" ht="14.25" customHeight="1">
      <c r="A4363" s="36"/>
      <c r="B4363" s="31"/>
      <c r="C4363" s="36"/>
      <c r="D4363" s="36"/>
      <c r="E4363" s="36"/>
    </row>
    <row r="4364" ht="14.25" customHeight="1">
      <c r="A4364" s="36"/>
      <c r="B4364" s="31"/>
      <c r="C4364" s="36"/>
      <c r="D4364" s="36"/>
      <c r="E4364" s="36"/>
    </row>
    <row r="4365" ht="14.25" customHeight="1">
      <c r="A4365" s="36"/>
      <c r="B4365" s="31"/>
      <c r="C4365" s="36"/>
      <c r="D4365" s="36"/>
      <c r="E4365" s="36"/>
    </row>
    <row r="4366" ht="14.25" customHeight="1">
      <c r="A4366" s="36"/>
      <c r="B4366" s="31"/>
      <c r="C4366" s="36"/>
      <c r="D4366" s="36"/>
      <c r="E4366" s="36"/>
    </row>
    <row r="4367" ht="14.25" customHeight="1">
      <c r="A4367" s="36"/>
      <c r="B4367" s="31"/>
      <c r="C4367" s="36"/>
      <c r="D4367" s="36"/>
      <c r="E4367" s="36"/>
    </row>
    <row r="4368" ht="14.25" customHeight="1">
      <c r="A4368" s="36"/>
      <c r="B4368" s="31"/>
      <c r="C4368" s="36"/>
      <c r="D4368" s="36"/>
      <c r="E4368" s="36"/>
    </row>
    <row r="4369" ht="14.25" customHeight="1">
      <c r="A4369" s="36"/>
      <c r="B4369" s="31"/>
      <c r="C4369" s="36"/>
      <c r="D4369" s="36"/>
      <c r="E4369" s="36"/>
    </row>
    <row r="4370" ht="14.25" customHeight="1">
      <c r="A4370" s="36"/>
      <c r="B4370" s="31"/>
      <c r="C4370" s="36"/>
      <c r="D4370" s="36"/>
      <c r="E4370" s="36"/>
    </row>
    <row r="4371" ht="14.25" customHeight="1">
      <c r="A4371" s="36"/>
      <c r="B4371" s="31"/>
      <c r="C4371" s="36"/>
      <c r="D4371" s="36"/>
      <c r="E4371" s="36"/>
    </row>
    <row r="4372" ht="14.25" customHeight="1">
      <c r="A4372" s="36"/>
      <c r="B4372" s="31"/>
      <c r="C4372" s="36"/>
      <c r="D4372" s="36"/>
      <c r="E4372" s="36"/>
    </row>
    <row r="4373" ht="14.25" customHeight="1">
      <c r="A4373" s="36"/>
      <c r="B4373" s="31"/>
      <c r="C4373" s="36"/>
      <c r="D4373" s="36"/>
      <c r="E4373" s="36"/>
    </row>
    <row r="4374" ht="14.25" customHeight="1">
      <c r="A4374" s="36"/>
      <c r="B4374" s="31"/>
      <c r="C4374" s="36"/>
      <c r="D4374" s="36"/>
      <c r="E4374" s="36"/>
    </row>
    <row r="4375" ht="14.25" customHeight="1">
      <c r="A4375" s="36"/>
      <c r="B4375" s="31"/>
      <c r="C4375" s="36"/>
      <c r="D4375" s="36"/>
      <c r="E4375" s="36"/>
    </row>
    <row r="4376" ht="14.25" customHeight="1">
      <c r="A4376" s="36"/>
      <c r="B4376" s="31"/>
      <c r="C4376" s="36"/>
      <c r="D4376" s="36"/>
      <c r="E4376" s="36"/>
    </row>
    <row r="4377" ht="14.25" customHeight="1">
      <c r="A4377" s="36"/>
      <c r="B4377" s="31"/>
      <c r="C4377" s="36"/>
      <c r="D4377" s="36"/>
      <c r="E4377" s="36"/>
    </row>
    <row r="4378" ht="14.25" customHeight="1">
      <c r="A4378" s="36"/>
      <c r="B4378" s="31"/>
      <c r="C4378" s="36"/>
      <c r="D4378" s="36"/>
      <c r="E4378" s="36"/>
    </row>
    <row r="4379" ht="14.25" customHeight="1">
      <c r="A4379" s="36"/>
      <c r="B4379" s="31"/>
      <c r="C4379" s="36"/>
      <c r="D4379" s="36"/>
      <c r="E4379" s="36"/>
    </row>
    <row r="4380" ht="14.25" customHeight="1">
      <c r="A4380" s="36"/>
      <c r="B4380" s="31"/>
      <c r="C4380" s="36"/>
      <c r="D4380" s="36"/>
      <c r="E4380" s="36"/>
    </row>
    <row r="4381" ht="14.25" customHeight="1">
      <c r="A4381" s="36"/>
      <c r="B4381" s="31"/>
      <c r="C4381" s="36"/>
      <c r="D4381" s="36"/>
      <c r="E4381" s="36"/>
    </row>
    <row r="4382" ht="14.25" customHeight="1">
      <c r="A4382" s="36"/>
      <c r="B4382" s="31"/>
      <c r="C4382" s="36"/>
      <c r="D4382" s="36"/>
      <c r="E4382" s="36"/>
    </row>
    <row r="4383" ht="14.25" customHeight="1">
      <c r="A4383" s="36"/>
      <c r="B4383" s="31"/>
      <c r="C4383" s="36"/>
      <c r="D4383" s="36"/>
      <c r="E4383" s="36"/>
    </row>
    <row r="4384" ht="14.25" customHeight="1">
      <c r="A4384" s="36"/>
      <c r="B4384" s="31"/>
      <c r="C4384" s="36"/>
      <c r="D4384" s="36"/>
      <c r="E4384" s="36"/>
    </row>
    <row r="4385" ht="14.25" customHeight="1">
      <c r="A4385" s="36"/>
      <c r="B4385" s="31"/>
      <c r="C4385" s="36"/>
      <c r="D4385" s="36"/>
      <c r="E4385" s="36"/>
    </row>
    <row r="4386" ht="14.25" customHeight="1">
      <c r="A4386" s="36"/>
      <c r="B4386" s="31"/>
      <c r="C4386" s="36"/>
      <c r="D4386" s="36"/>
      <c r="E4386" s="36"/>
    </row>
    <row r="4387" ht="14.25" customHeight="1">
      <c r="A4387" s="36"/>
      <c r="B4387" s="31"/>
      <c r="C4387" s="36"/>
      <c r="D4387" s="36"/>
      <c r="E4387" s="36"/>
    </row>
    <row r="4388" ht="14.25" customHeight="1">
      <c r="A4388" s="36"/>
      <c r="B4388" s="31"/>
      <c r="C4388" s="36"/>
      <c r="D4388" s="36"/>
      <c r="E4388" s="36"/>
    </row>
    <row r="4389" ht="14.25" customHeight="1">
      <c r="A4389" s="36"/>
      <c r="B4389" s="31"/>
      <c r="C4389" s="36"/>
      <c r="D4389" s="36"/>
      <c r="E4389" s="36"/>
    </row>
    <row r="4390" ht="14.25" customHeight="1">
      <c r="A4390" s="36"/>
      <c r="B4390" s="31"/>
      <c r="C4390" s="36"/>
      <c r="D4390" s="36"/>
      <c r="E4390" s="36"/>
    </row>
    <row r="4391" ht="14.25" customHeight="1">
      <c r="A4391" s="36"/>
      <c r="B4391" s="31"/>
      <c r="C4391" s="36"/>
      <c r="D4391" s="36"/>
      <c r="E4391" s="36"/>
    </row>
    <row r="4392" ht="14.25" customHeight="1">
      <c r="A4392" s="36"/>
      <c r="B4392" s="31"/>
      <c r="C4392" s="36"/>
      <c r="D4392" s="36"/>
      <c r="E4392" s="36"/>
    </row>
    <row r="4393" ht="14.25" customHeight="1">
      <c r="A4393" s="36"/>
      <c r="B4393" s="31"/>
      <c r="C4393" s="36"/>
      <c r="D4393" s="36"/>
      <c r="E4393" s="36"/>
    </row>
    <row r="4394" ht="14.25" customHeight="1">
      <c r="A4394" s="36"/>
      <c r="B4394" s="31"/>
      <c r="C4394" s="36"/>
      <c r="D4394" s="36"/>
      <c r="E4394" s="36"/>
    </row>
    <row r="4395" ht="14.25" customHeight="1">
      <c r="A4395" s="36"/>
      <c r="B4395" s="31"/>
      <c r="C4395" s="36"/>
      <c r="D4395" s="36"/>
      <c r="E4395" s="36"/>
    </row>
    <row r="4396" ht="14.25" customHeight="1">
      <c r="A4396" s="36"/>
      <c r="B4396" s="31"/>
      <c r="C4396" s="36"/>
      <c r="D4396" s="36"/>
      <c r="E4396" s="36"/>
    </row>
    <row r="4397" ht="14.25" customHeight="1">
      <c r="A4397" s="36"/>
      <c r="B4397" s="31"/>
      <c r="C4397" s="36"/>
      <c r="D4397" s="36"/>
      <c r="E4397" s="36"/>
    </row>
    <row r="4398" ht="14.25" customHeight="1">
      <c r="A4398" s="36"/>
      <c r="B4398" s="31"/>
      <c r="C4398" s="36"/>
      <c r="D4398" s="36"/>
      <c r="E4398" s="36"/>
    </row>
    <row r="4399" ht="14.25" customHeight="1">
      <c r="A4399" s="36"/>
      <c r="B4399" s="31"/>
      <c r="C4399" s="36"/>
      <c r="D4399" s="36"/>
      <c r="E4399" s="36"/>
    </row>
    <row r="4400" ht="14.25" customHeight="1">
      <c r="A4400" s="36"/>
      <c r="B4400" s="31"/>
      <c r="C4400" s="36"/>
      <c r="D4400" s="36"/>
      <c r="E4400" s="36"/>
    </row>
    <row r="4401" ht="14.25" customHeight="1">
      <c r="A4401" s="36"/>
      <c r="B4401" s="31"/>
      <c r="C4401" s="36"/>
      <c r="D4401" s="36"/>
      <c r="E4401" s="36"/>
    </row>
    <row r="4402" ht="14.25" customHeight="1">
      <c r="A4402" s="36"/>
      <c r="B4402" s="31"/>
      <c r="C4402" s="36"/>
      <c r="D4402" s="36"/>
      <c r="E4402" s="36"/>
    </row>
    <row r="4403" ht="14.25" customHeight="1">
      <c r="A4403" s="36"/>
      <c r="B4403" s="31"/>
      <c r="C4403" s="36"/>
      <c r="D4403" s="36"/>
      <c r="E4403" s="36"/>
    </row>
    <row r="4404" ht="14.25" customHeight="1">
      <c r="A4404" s="36"/>
      <c r="B4404" s="31"/>
      <c r="C4404" s="36"/>
      <c r="D4404" s="36"/>
      <c r="E4404" s="36"/>
    </row>
    <row r="4405" ht="14.25" customHeight="1">
      <c r="A4405" s="36"/>
      <c r="B4405" s="31"/>
      <c r="C4405" s="36"/>
      <c r="D4405" s="36"/>
      <c r="E4405" s="36"/>
    </row>
    <row r="4406" ht="14.25" customHeight="1">
      <c r="A4406" s="36"/>
      <c r="B4406" s="31"/>
      <c r="C4406" s="36"/>
      <c r="D4406" s="36"/>
      <c r="E4406" s="36"/>
    </row>
    <row r="4407" ht="14.25" customHeight="1">
      <c r="A4407" s="36"/>
      <c r="B4407" s="31"/>
      <c r="C4407" s="36"/>
      <c r="D4407" s="36"/>
      <c r="E4407" s="36"/>
    </row>
    <row r="4408" ht="14.25" customHeight="1">
      <c r="A4408" s="36"/>
      <c r="B4408" s="31"/>
      <c r="C4408" s="36"/>
      <c r="D4408" s="36"/>
      <c r="E4408" s="36"/>
    </row>
    <row r="4409" ht="14.25" customHeight="1">
      <c r="A4409" s="36"/>
      <c r="B4409" s="31"/>
      <c r="C4409" s="36"/>
      <c r="D4409" s="36"/>
      <c r="E4409" s="36"/>
    </row>
    <row r="4410" ht="14.25" customHeight="1">
      <c r="A4410" s="36"/>
      <c r="B4410" s="31"/>
      <c r="C4410" s="36"/>
      <c r="D4410" s="36"/>
      <c r="E4410" s="36"/>
    </row>
    <row r="4411" ht="14.25" customHeight="1">
      <c r="A4411" s="36"/>
      <c r="B4411" s="31"/>
      <c r="C4411" s="36"/>
      <c r="D4411" s="36"/>
      <c r="E4411" s="36"/>
    </row>
    <row r="4412" ht="14.25" customHeight="1">
      <c r="A4412" s="36"/>
      <c r="B4412" s="31"/>
      <c r="C4412" s="36"/>
      <c r="D4412" s="36"/>
      <c r="E4412" s="36"/>
    </row>
    <row r="4413" ht="14.25" customHeight="1">
      <c r="A4413" s="36"/>
      <c r="B4413" s="31"/>
      <c r="C4413" s="36"/>
      <c r="D4413" s="36"/>
      <c r="E4413" s="36"/>
    </row>
    <row r="4414" ht="14.25" customHeight="1">
      <c r="A4414" s="36"/>
      <c r="B4414" s="31"/>
      <c r="C4414" s="36"/>
      <c r="D4414" s="36"/>
      <c r="E4414" s="36"/>
    </row>
    <row r="4415" ht="14.25" customHeight="1">
      <c r="A4415" s="36"/>
      <c r="B4415" s="31"/>
      <c r="C4415" s="36"/>
      <c r="D4415" s="36"/>
      <c r="E4415" s="36"/>
    </row>
    <row r="4416" ht="14.25" customHeight="1">
      <c r="A4416" s="36"/>
      <c r="B4416" s="31"/>
      <c r="C4416" s="36"/>
      <c r="D4416" s="36"/>
      <c r="E4416" s="36"/>
    </row>
    <row r="4417" ht="14.25" customHeight="1">
      <c r="A4417" s="36"/>
      <c r="B4417" s="31"/>
      <c r="C4417" s="36"/>
      <c r="D4417" s="36"/>
      <c r="E4417" s="36"/>
    </row>
    <row r="4418" ht="14.25" customHeight="1">
      <c r="A4418" s="36"/>
      <c r="B4418" s="31"/>
      <c r="C4418" s="36"/>
      <c r="D4418" s="36"/>
      <c r="E4418" s="36"/>
    </row>
    <row r="4419" ht="14.25" customHeight="1">
      <c r="A4419" s="36"/>
      <c r="B4419" s="31"/>
      <c r="C4419" s="36"/>
      <c r="D4419" s="36"/>
      <c r="E4419" s="36"/>
    </row>
    <row r="4420" ht="14.25" customHeight="1">
      <c r="A4420" s="36"/>
      <c r="B4420" s="31"/>
      <c r="C4420" s="36"/>
      <c r="D4420" s="36"/>
      <c r="E4420" s="36"/>
    </row>
    <row r="4421" ht="14.25" customHeight="1">
      <c r="A4421" s="36"/>
      <c r="B4421" s="31"/>
      <c r="C4421" s="36"/>
      <c r="D4421" s="36"/>
      <c r="E4421" s="36"/>
    </row>
    <row r="4422" ht="14.25" customHeight="1">
      <c r="A4422" s="36"/>
      <c r="B4422" s="31"/>
      <c r="C4422" s="36"/>
      <c r="D4422" s="36"/>
      <c r="E4422" s="36"/>
    </row>
    <row r="4423" ht="14.25" customHeight="1">
      <c r="A4423" s="36"/>
      <c r="B4423" s="31"/>
      <c r="C4423" s="36"/>
      <c r="D4423" s="36"/>
      <c r="E4423" s="36"/>
    </row>
    <row r="4424" ht="14.25" customHeight="1">
      <c r="A4424" s="36"/>
      <c r="B4424" s="31"/>
      <c r="C4424" s="36"/>
      <c r="D4424" s="36"/>
      <c r="E4424" s="36"/>
    </row>
    <row r="4425" ht="14.25" customHeight="1">
      <c r="A4425" s="36"/>
      <c r="B4425" s="31"/>
      <c r="C4425" s="36"/>
      <c r="D4425" s="36"/>
      <c r="E4425" s="36"/>
    </row>
    <row r="4426" ht="14.25" customHeight="1">
      <c r="A4426" s="36"/>
      <c r="B4426" s="31"/>
      <c r="C4426" s="36"/>
      <c r="D4426" s="36"/>
      <c r="E4426" s="36"/>
    </row>
    <row r="4427" ht="14.25" customHeight="1">
      <c r="A4427" s="36"/>
      <c r="B4427" s="31"/>
      <c r="C4427" s="36"/>
      <c r="D4427" s="36"/>
      <c r="E4427" s="36"/>
    </row>
    <row r="4428" ht="14.25" customHeight="1">
      <c r="A4428" s="36"/>
      <c r="B4428" s="31"/>
      <c r="C4428" s="36"/>
      <c r="D4428" s="36"/>
      <c r="E4428" s="36"/>
    </row>
    <row r="4429" ht="14.25" customHeight="1">
      <c r="A4429" s="36"/>
      <c r="B4429" s="31"/>
      <c r="C4429" s="36"/>
      <c r="D4429" s="36"/>
      <c r="E4429" s="36"/>
    </row>
    <row r="4430" ht="14.25" customHeight="1">
      <c r="A4430" s="36"/>
      <c r="B4430" s="31"/>
      <c r="C4430" s="36"/>
      <c r="D4430" s="36"/>
      <c r="E4430" s="36"/>
    </row>
    <row r="4431" ht="14.25" customHeight="1">
      <c r="A4431" s="36"/>
      <c r="B4431" s="31"/>
      <c r="C4431" s="36"/>
      <c r="D4431" s="36"/>
      <c r="E4431" s="36"/>
    </row>
    <row r="4432" ht="14.25" customHeight="1">
      <c r="A4432" s="36"/>
      <c r="B4432" s="31"/>
      <c r="C4432" s="36"/>
      <c r="D4432" s="36"/>
      <c r="E4432" s="36"/>
    </row>
    <row r="4433" ht="14.25" customHeight="1">
      <c r="A4433" s="36"/>
      <c r="B4433" s="31"/>
      <c r="C4433" s="36"/>
      <c r="D4433" s="36"/>
      <c r="E4433" s="36"/>
    </row>
    <row r="4434" ht="14.25" customHeight="1">
      <c r="A4434" s="36"/>
      <c r="B4434" s="31"/>
      <c r="C4434" s="36"/>
      <c r="D4434" s="36"/>
      <c r="E4434" s="36"/>
    </row>
    <row r="4435" ht="14.25" customHeight="1">
      <c r="A4435" s="36"/>
      <c r="B4435" s="31"/>
      <c r="C4435" s="36"/>
      <c r="D4435" s="36"/>
      <c r="E4435" s="36"/>
    </row>
    <row r="4436" ht="14.25" customHeight="1">
      <c r="A4436" s="36"/>
      <c r="B4436" s="31"/>
      <c r="C4436" s="36"/>
      <c r="D4436" s="36"/>
      <c r="E4436" s="36"/>
    </row>
    <row r="4437" ht="14.25" customHeight="1">
      <c r="A4437" s="36"/>
      <c r="B4437" s="31"/>
      <c r="C4437" s="36"/>
      <c r="D4437" s="36"/>
      <c r="E4437" s="36"/>
    </row>
    <row r="4438" ht="14.25" customHeight="1">
      <c r="A4438" s="36"/>
      <c r="B4438" s="31"/>
      <c r="C4438" s="36"/>
      <c r="D4438" s="36"/>
      <c r="E4438" s="36"/>
    </row>
    <row r="4439" ht="14.25" customHeight="1">
      <c r="A4439" s="36"/>
      <c r="B4439" s="31"/>
      <c r="C4439" s="36"/>
      <c r="D4439" s="36"/>
      <c r="E4439" s="36"/>
    </row>
    <row r="4440" ht="14.25" customHeight="1">
      <c r="A4440" s="36"/>
      <c r="B4440" s="31"/>
      <c r="C4440" s="36"/>
      <c r="D4440" s="36"/>
      <c r="E4440" s="36"/>
    </row>
    <row r="4441" ht="14.25" customHeight="1">
      <c r="A4441" s="36"/>
      <c r="B4441" s="31"/>
      <c r="C4441" s="36"/>
      <c r="D4441" s="36"/>
      <c r="E4441" s="36"/>
    </row>
    <row r="4442" ht="14.25" customHeight="1">
      <c r="A4442" s="36"/>
      <c r="B4442" s="31"/>
      <c r="C4442" s="36"/>
      <c r="D4442" s="36"/>
      <c r="E4442" s="36"/>
    </row>
    <row r="4443" ht="14.25" customHeight="1">
      <c r="A4443" s="36"/>
      <c r="B4443" s="31"/>
      <c r="C4443" s="36"/>
      <c r="D4443" s="36"/>
      <c r="E4443" s="36"/>
    </row>
    <row r="4444" ht="14.25" customHeight="1">
      <c r="A4444" s="36"/>
      <c r="B4444" s="31"/>
      <c r="C4444" s="36"/>
      <c r="D4444" s="36"/>
      <c r="E4444" s="36"/>
    </row>
    <row r="4445" ht="14.25" customHeight="1">
      <c r="A4445" s="36"/>
      <c r="B4445" s="31"/>
      <c r="C4445" s="36"/>
      <c r="D4445" s="36"/>
      <c r="E4445" s="36"/>
    </row>
    <row r="4446" ht="14.25" customHeight="1">
      <c r="A4446" s="36"/>
      <c r="B4446" s="31"/>
      <c r="C4446" s="36"/>
      <c r="D4446" s="36"/>
      <c r="E4446" s="36"/>
    </row>
    <row r="4447" ht="14.25" customHeight="1">
      <c r="A4447" s="36"/>
      <c r="B4447" s="31"/>
      <c r="C4447" s="36"/>
      <c r="D4447" s="36"/>
      <c r="E4447" s="36"/>
    </row>
    <row r="4448" ht="14.25" customHeight="1">
      <c r="A4448" s="36"/>
      <c r="B4448" s="31"/>
      <c r="C4448" s="36"/>
      <c r="D4448" s="36"/>
      <c r="E4448" s="36"/>
    </row>
    <row r="4449" ht="14.25" customHeight="1">
      <c r="A4449" s="36"/>
      <c r="B4449" s="31"/>
      <c r="C4449" s="36"/>
      <c r="D4449" s="36"/>
      <c r="E4449" s="36"/>
    </row>
    <row r="4450" ht="14.25" customHeight="1">
      <c r="A4450" s="36"/>
      <c r="B4450" s="31"/>
      <c r="C4450" s="36"/>
      <c r="D4450" s="36"/>
      <c r="E4450" s="36"/>
    </row>
    <row r="4451" ht="14.25" customHeight="1">
      <c r="A4451" s="36"/>
      <c r="B4451" s="31"/>
      <c r="C4451" s="36"/>
      <c r="D4451" s="36"/>
      <c r="E4451" s="36"/>
    </row>
    <row r="4452" ht="14.25" customHeight="1">
      <c r="A4452" s="36"/>
      <c r="B4452" s="31"/>
      <c r="C4452" s="36"/>
      <c r="D4452" s="36"/>
      <c r="E4452" s="36"/>
    </row>
    <row r="4453" ht="14.25" customHeight="1">
      <c r="A4453" s="36"/>
      <c r="B4453" s="31"/>
      <c r="C4453" s="36"/>
      <c r="D4453" s="36"/>
      <c r="E4453" s="36"/>
    </row>
    <row r="4454" ht="14.25" customHeight="1">
      <c r="A4454" s="36"/>
      <c r="B4454" s="31"/>
      <c r="C4454" s="36"/>
      <c r="D4454" s="36"/>
      <c r="E4454" s="36"/>
    </row>
    <row r="4455" ht="14.25" customHeight="1">
      <c r="A4455" s="36"/>
      <c r="B4455" s="31"/>
      <c r="C4455" s="36"/>
      <c r="D4455" s="36"/>
      <c r="E4455" s="36"/>
    </row>
    <row r="4456" ht="14.25" customHeight="1">
      <c r="A4456" s="36"/>
      <c r="B4456" s="31"/>
      <c r="C4456" s="36"/>
      <c r="D4456" s="36"/>
      <c r="E4456" s="36"/>
    </row>
    <row r="4457" ht="14.25" customHeight="1">
      <c r="A4457" s="36"/>
      <c r="B4457" s="31"/>
      <c r="C4457" s="36"/>
      <c r="D4457" s="36"/>
      <c r="E4457" s="36"/>
    </row>
    <row r="4458" ht="14.25" customHeight="1">
      <c r="A4458" s="36"/>
      <c r="B4458" s="31"/>
      <c r="C4458" s="36"/>
      <c r="D4458" s="36"/>
      <c r="E4458" s="36"/>
    </row>
    <row r="4459" ht="14.25" customHeight="1">
      <c r="A4459" s="36"/>
      <c r="B4459" s="31"/>
      <c r="C4459" s="36"/>
      <c r="D4459" s="36"/>
      <c r="E4459" s="36"/>
    </row>
    <row r="4460" ht="14.25" customHeight="1">
      <c r="A4460" s="36"/>
      <c r="B4460" s="31"/>
      <c r="C4460" s="36"/>
      <c r="D4460" s="36"/>
      <c r="E4460" s="36"/>
    </row>
    <row r="4461" ht="14.25" customHeight="1">
      <c r="A4461" s="36"/>
      <c r="B4461" s="31"/>
      <c r="C4461" s="36"/>
      <c r="D4461" s="36"/>
      <c r="E4461" s="36"/>
    </row>
    <row r="4462" ht="14.25" customHeight="1">
      <c r="A4462" s="36"/>
      <c r="B4462" s="31"/>
      <c r="C4462" s="36"/>
      <c r="D4462" s="36"/>
      <c r="E4462" s="36"/>
    </row>
    <row r="4463" ht="14.25" customHeight="1">
      <c r="A4463" s="36"/>
      <c r="B4463" s="31"/>
      <c r="C4463" s="36"/>
      <c r="D4463" s="36"/>
      <c r="E4463" s="36"/>
    </row>
    <row r="4464" ht="14.25" customHeight="1">
      <c r="A4464" s="36"/>
      <c r="B4464" s="31"/>
      <c r="C4464" s="36"/>
      <c r="D4464" s="36"/>
      <c r="E4464" s="36"/>
    </row>
    <row r="4465" ht="14.25" customHeight="1">
      <c r="A4465" s="36"/>
      <c r="B4465" s="31"/>
      <c r="C4465" s="36"/>
      <c r="D4465" s="36"/>
      <c r="E4465" s="36"/>
    </row>
    <row r="4466" ht="14.25" customHeight="1">
      <c r="A4466" s="36"/>
      <c r="B4466" s="31"/>
      <c r="C4466" s="36"/>
      <c r="D4466" s="36"/>
      <c r="E4466" s="36"/>
    </row>
    <row r="4467" ht="14.25" customHeight="1">
      <c r="A4467" s="36"/>
      <c r="B4467" s="31"/>
      <c r="C4467" s="36"/>
      <c r="D4467" s="36"/>
      <c r="E4467" s="36"/>
    </row>
    <row r="4468" ht="14.25" customHeight="1">
      <c r="A4468" s="36"/>
      <c r="B4468" s="31"/>
      <c r="C4468" s="36"/>
      <c r="D4468" s="36"/>
      <c r="E4468" s="36"/>
    </row>
    <row r="4469" ht="14.25" customHeight="1">
      <c r="A4469" s="36"/>
      <c r="B4469" s="31"/>
      <c r="C4469" s="36"/>
      <c r="D4469" s="36"/>
      <c r="E4469" s="36"/>
    </row>
    <row r="4470" ht="14.25" customHeight="1">
      <c r="A4470" s="36"/>
      <c r="B4470" s="31"/>
      <c r="C4470" s="36"/>
      <c r="D4470" s="36"/>
      <c r="E4470" s="36"/>
    </row>
    <row r="4471" ht="14.25" customHeight="1">
      <c r="A4471" s="36"/>
      <c r="B4471" s="31"/>
      <c r="C4471" s="36"/>
      <c r="D4471" s="36"/>
      <c r="E4471" s="36"/>
    </row>
    <row r="4472" ht="14.25" customHeight="1">
      <c r="A4472" s="36"/>
      <c r="B4472" s="31"/>
      <c r="C4472" s="36"/>
      <c r="D4472" s="36"/>
      <c r="E4472" s="36"/>
    </row>
    <row r="4473" ht="14.25" customHeight="1">
      <c r="A4473" s="36"/>
      <c r="B4473" s="31"/>
      <c r="C4473" s="36"/>
      <c r="D4473" s="36"/>
      <c r="E4473" s="36"/>
    </row>
    <row r="4474" ht="14.25" customHeight="1">
      <c r="A4474" s="36"/>
      <c r="B4474" s="31"/>
      <c r="C4474" s="36"/>
      <c r="D4474" s="36"/>
      <c r="E4474" s="36"/>
    </row>
    <row r="4475" ht="14.25" customHeight="1">
      <c r="A4475" s="36"/>
      <c r="B4475" s="31"/>
      <c r="C4475" s="36"/>
      <c r="D4475" s="36"/>
      <c r="E4475" s="36"/>
    </row>
    <row r="4476" ht="14.25" customHeight="1">
      <c r="A4476" s="36"/>
      <c r="B4476" s="31"/>
      <c r="C4476" s="36"/>
      <c r="D4476" s="36"/>
      <c r="E4476" s="36"/>
    </row>
    <row r="4477" ht="14.25" customHeight="1">
      <c r="A4477" s="36"/>
      <c r="B4477" s="31"/>
      <c r="C4477" s="36"/>
      <c r="D4477" s="36"/>
      <c r="E4477" s="36"/>
    </row>
    <row r="4478" ht="14.25" customHeight="1">
      <c r="A4478" s="36"/>
      <c r="B4478" s="31"/>
      <c r="C4478" s="36"/>
      <c r="D4478" s="36"/>
      <c r="E4478" s="36"/>
    </row>
    <row r="4479" ht="14.25" customHeight="1">
      <c r="A4479" s="36"/>
      <c r="B4479" s="31"/>
      <c r="C4479" s="36"/>
      <c r="D4479" s="36"/>
      <c r="E4479" s="36"/>
    </row>
    <row r="4480" ht="14.25" customHeight="1">
      <c r="A4480" s="36"/>
      <c r="B4480" s="31"/>
      <c r="C4480" s="36"/>
      <c r="D4480" s="36"/>
      <c r="E4480" s="36"/>
    </row>
    <row r="4481" ht="14.25" customHeight="1">
      <c r="A4481" s="36"/>
      <c r="B4481" s="31"/>
      <c r="C4481" s="36"/>
      <c r="D4481" s="36"/>
      <c r="E4481" s="36"/>
    </row>
    <row r="4482" ht="14.25" customHeight="1">
      <c r="A4482" s="36"/>
      <c r="B4482" s="31"/>
      <c r="C4482" s="36"/>
      <c r="D4482" s="36"/>
      <c r="E4482" s="36"/>
    </row>
    <row r="4483" ht="14.25" customHeight="1">
      <c r="A4483" s="36"/>
      <c r="B4483" s="31"/>
      <c r="C4483" s="36"/>
      <c r="D4483" s="36"/>
      <c r="E4483" s="36"/>
    </row>
    <row r="4484" ht="14.25" customHeight="1">
      <c r="A4484" s="36"/>
      <c r="B4484" s="31"/>
      <c r="C4484" s="36"/>
      <c r="D4484" s="36"/>
      <c r="E4484" s="36"/>
    </row>
    <row r="4485" ht="14.25" customHeight="1">
      <c r="A4485" s="36"/>
      <c r="B4485" s="31"/>
      <c r="C4485" s="36"/>
      <c r="D4485" s="36"/>
      <c r="E4485" s="36"/>
    </row>
    <row r="4486" ht="14.25" customHeight="1">
      <c r="A4486" s="36"/>
      <c r="B4486" s="31"/>
      <c r="C4486" s="36"/>
      <c r="D4486" s="36"/>
      <c r="E4486" s="36"/>
    </row>
    <row r="4487" ht="14.25" customHeight="1">
      <c r="A4487" s="36"/>
      <c r="B4487" s="31"/>
      <c r="C4487" s="36"/>
      <c r="D4487" s="36"/>
      <c r="E4487" s="36"/>
    </row>
    <row r="4488" ht="14.25" customHeight="1">
      <c r="A4488" s="36"/>
      <c r="B4488" s="31"/>
      <c r="C4488" s="36"/>
      <c r="D4488" s="36"/>
      <c r="E4488" s="36"/>
    </row>
    <row r="4489" ht="14.25" customHeight="1">
      <c r="A4489" s="36"/>
      <c r="B4489" s="31"/>
      <c r="C4489" s="36"/>
      <c r="D4489" s="36"/>
      <c r="E4489" s="36"/>
    </row>
    <row r="4490" ht="14.25" customHeight="1">
      <c r="A4490" s="36"/>
      <c r="B4490" s="31"/>
      <c r="C4490" s="36"/>
      <c r="D4490" s="36"/>
      <c r="E4490" s="36"/>
    </row>
    <row r="4491" ht="14.25" customHeight="1">
      <c r="A4491" s="36"/>
      <c r="B4491" s="31"/>
      <c r="C4491" s="36"/>
      <c r="D4491" s="36"/>
      <c r="E4491" s="36"/>
    </row>
    <row r="4492" ht="14.25" customHeight="1">
      <c r="A4492" s="36"/>
      <c r="B4492" s="31"/>
      <c r="C4492" s="36"/>
      <c r="D4492" s="36"/>
      <c r="E4492" s="36"/>
    </row>
    <row r="4493" ht="14.25" customHeight="1">
      <c r="A4493" s="36"/>
      <c r="B4493" s="31"/>
      <c r="C4493" s="36"/>
      <c r="D4493" s="36"/>
      <c r="E4493" s="36"/>
    </row>
    <row r="4494" ht="14.25" customHeight="1">
      <c r="A4494" s="36"/>
      <c r="B4494" s="31"/>
      <c r="C4494" s="36"/>
      <c r="D4494" s="36"/>
      <c r="E4494" s="36"/>
    </row>
    <row r="4495" ht="14.25" customHeight="1">
      <c r="A4495" s="36"/>
      <c r="B4495" s="31"/>
      <c r="C4495" s="36"/>
      <c r="D4495" s="36"/>
      <c r="E4495" s="36"/>
    </row>
    <row r="4496" ht="14.25" customHeight="1">
      <c r="A4496" s="36"/>
      <c r="B4496" s="31"/>
      <c r="C4496" s="36"/>
      <c r="D4496" s="36"/>
      <c r="E4496" s="36"/>
    </row>
    <row r="4497" ht="14.25" customHeight="1">
      <c r="A4497" s="36"/>
      <c r="B4497" s="31"/>
      <c r="C4497" s="36"/>
      <c r="D4497" s="36"/>
      <c r="E4497" s="36"/>
    </row>
    <row r="4498" ht="14.25" customHeight="1">
      <c r="A4498" s="36"/>
      <c r="B4498" s="31"/>
      <c r="C4498" s="36"/>
      <c r="D4498" s="36"/>
      <c r="E4498" s="36"/>
    </row>
    <row r="4499" ht="14.25" customHeight="1">
      <c r="A4499" s="36"/>
      <c r="B4499" s="31"/>
      <c r="C4499" s="36"/>
      <c r="D4499" s="36"/>
      <c r="E4499" s="36"/>
    </row>
    <row r="4500" ht="14.25" customHeight="1">
      <c r="A4500" s="36"/>
      <c r="B4500" s="31"/>
      <c r="C4500" s="36"/>
      <c r="D4500" s="36"/>
      <c r="E4500" s="36"/>
    </row>
    <row r="4501" ht="14.25" customHeight="1">
      <c r="A4501" s="36"/>
      <c r="B4501" s="31"/>
      <c r="C4501" s="36"/>
      <c r="D4501" s="36"/>
      <c r="E4501" s="36"/>
    </row>
    <row r="4502" ht="14.25" customHeight="1">
      <c r="A4502" s="36"/>
      <c r="B4502" s="31"/>
      <c r="C4502" s="36"/>
      <c r="D4502" s="36"/>
      <c r="E4502" s="36"/>
    </row>
    <row r="4503" ht="14.25" customHeight="1">
      <c r="A4503" s="36"/>
      <c r="B4503" s="31"/>
      <c r="C4503" s="36"/>
      <c r="D4503" s="36"/>
      <c r="E4503" s="36"/>
    </row>
    <row r="4504" ht="14.25" customHeight="1">
      <c r="A4504" s="36"/>
      <c r="B4504" s="31"/>
      <c r="C4504" s="36"/>
      <c r="D4504" s="36"/>
      <c r="E4504" s="36"/>
    </row>
    <row r="4505" ht="14.25" customHeight="1">
      <c r="A4505" s="36"/>
      <c r="B4505" s="31"/>
      <c r="C4505" s="36"/>
      <c r="D4505" s="36"/>
      <c r="E4505" s="36"/>
    </row>
    <row r="4506" ht="14.25" customHeight="1">
      <c r="A4506" s="36"/>
      <c r="B4506" s="31"/>
      <c r="C4506" s="36"/>
      <c r="D4506" s="36"/>
      <c r="E4506" s="36"/>
    </row>
    <row r="4507" ht="14.25" customHeight="1">
      <c r="A4507" s="36"/>
      <c r="B4507" s="31"/>
      <c r="C4507" s="36"/>
      <c r="D4507" s="36"/>
      <c r="E4507" s="36"/>
    </row>
    <row r="4508" ht="14.25" customHeight="1">
      <c r="A4508" s="36"/>
      <c r="B4508" s="31"/>
      <c r="C4508" s="36"/>
      <c r="D4508" s="36"/>
      <c r="E4508" s="36"/>
    </row>
    <row r="4509" ht="14.25" customHeight="1">
      <c r="A4509" s="36"/>
      <c r="B4509" s="31"/>
      <c r="C4509" s="36"/>
      <c r="D4509" s="36"/>
      <c r="E4509" s="36"/>
    </row>
    <row r="4510" ht="14.25" customHeight="1">
      <c r="A4510" s="36"/>
      <c r="B4510" s="31"/>
      <c r="C4510" s="36"/>
      <c r="D4510" s="36"/>
      <c r="E4510" s="36"/>
    </row>
    <row r="4511" ht="14.25" customHeight="1">
      <c r="A4511" s="36"/>
      <c r="B4511" s="31"/>
      <c r="C4511" s="36"/>
      <c r="D4511" s="36"/>
      <c r="E4511" s="36"/>
    </row>
    <row r="4512" ht="14.25" customHeight="1">
      <c r="A4512" s="36"/>
      <c r="B4512" s="31"/>
      <c r="C4512" s="36"/>
      <c r="D4512" s="36"/>
      <c r="E4512" s="36"/>
    </row>
    <row r="4513" ht="14.25" customHeight="1">
      <c r="A4513" s="36"/>
      <c r="B4513" s="31"/>
      <c r="C4513" s="36"/>
      <c r="D4513" s="36"/>
      <c r="E4513" s="36"/>
    </row>
    <row r="4514" ht="14.25" customHeight="1">
      <c r="A4514" s="36"/>
      <c r="B4514" s="31"/>
      <c r="C4514" s="36"/>
      <c r="D4514" s="36"/>
      <c r="E4514" s="36"/>
    </row>
    <row r="4515" ht="14.25" customHeight="1">
      <c r="A4515" s="36"/>
      <c r="B4515" s="31"/>
      <c r="C4515" s="36"/>
      <c r="D4515" s="36"/>
      <c r="E4515" s="36"/>
    </row>
    <row r="4516" ht="14.25" customHeight="1">
      <c r="A4516" s="36"/>
      <c r="B4516" s="31"/>
      <c r="C4516" s="36"/>
      <c r="D4516" s="36"/>
      <c r="E4516" s="36"/>
    </row>
    <row r="4517" ht="14.25" customHeight="1">
      <c r="A4517" s="36"/>
      <c r="B4517" s="31"/>
      <c r="C4517" s="36"/>
      <c r="D4517" s="36"/>
      <c r="E4517" s="36"/>
    </row>
    <row r="4518" ht="14.25" customHeight="1">
      <c r="A4518" s="36"/>
      <c r="B4518" s="31"/>
      <c r="C4518" s="36"/>
      <c r="D4518" s="36"/>
      <c r="E4518" s="36"/>
    </row>
    <row r="4519" ht="14.25" customHeight="1">
      <c r="A4519" s="36"/>
      <c r="B4519" s="31"/>
      <c r="C4519" s="36"/>
      <c r="D4519" s="36"/>
      <c r="E4519" s="36"/>
    </row>
    <row r="4520" ht="14.25" customHeight="1">
      <c r="A4520" s="36"/>
      <c r="B4520" s="31"/>
      <c r="C4520" s="36"/>
      <c r="D4520" s="36"/>
      <c r="E4520" s="36"/>
    </row>
    <row r="4521" ht="14.25" customHeight="1">
      <c r="A4521" s="36"/>
      <c r="B4521" s="31"/>
      <c r="C4521" s="36"/>
      <c r="D4521" s="36"/>
      <c r="E4521" s="36"/>
    </row>
    <row r="4522" ht="14.25" customHeight="1">
      <c r="A4522" s="36"/>
      <c r="B4522" s="31"/>
      <c r="C4522" s="36"/>
      <c r="D4522" s="36"/>
      <c r="E4522" s="36"/>
    </row>
    <row r="4523" ht="14.25" customHeight="1">
      <c r="A4523" s="36"/>
      <c r="B4523" s="31"/>
      <c r="C4523" s="36"/>
      <c r="D4523" s="36"/>
      <c r="E4523" s="36"/>
    </row>
    <row r="4524" ht="14.25" customHeight="1">
      <c r="A4524" s="36"/>
      <c r="B4524" s="31"/>
      <c r="C4524" s="36"/>
      <c r="D4524" s="36"/>
      <c r="E4524" s="36"/>
    </row>
    <row r="4525" ht="14.25" customHeight="1">
      <c r="A4525" s="36"/>
      <c r="B4525" s="31"/>
      <c r="C4525" s="36"/>
      <c r="D4525" s="36"/>
      <c r="E4525" s="36"/>
    </row>
    <row r="4526" ht="14.25" customHeight="1">
      <c r="A4526" s="36"/>
      <c r="B4526" s="31"/>
      <c r="C4526" s="36"/>
      <c r="D4526" s="36"/>
      <c r="E4526" s="36"/>
    </row>
    <row r="4527" ht="14.25" customHeight="1">
      <c r="A4527" s="36"/>
      <c r="B4527" s="31"/>
      <c r="C4527" s="36"/>
      <c r="D4527" s="36"/>
      <c r="E4527" s="36"/>
    </row>
    <row r="4528" ht="14.25" customHeight="1">
      <c r="A4528" s="36"/>
      <c r="B4528" s="31"/>
      <c r="C4528" s="36"/>
      <c r="D4528" s="36"/>
      <c r="E4528" s="36"/>
    </row>
    <row r="4529" ht="14.25" customHeight="1">
      <c r="A4529" s="36"/>
      <c r="B4529" s="31"/>
      <c r="C4529" s="36"/>
      <c r="D4529" s="36"/>
      <c r="E4529" s="36"/>
    </row>
    <row r="4530" ht="14.25" customHeight="1">
      <c r="A4530" s="36"/>
      <c r="B4530" s="31"/>
      <c r="C4530" s="36"/>
      <c r="D4530" s="36"/>
      <c r="E4530" s="36"/>
    </row>
    <row r="4531" ht="14.25" customHeight="1">
      <c r="A4531" s="36"/>
      <c r="B4531" s="31"/>
      <c r="C4531" s="36"/>
      <c r="D4531" s="36"/>
      <c r="E4531" s="36"/>
    </row>
    <row r="4532" ht="14.25" customHeight="1">
      <c r="A4532" s="36"/>
      <c r="B4532" s="31"/>
      <c r="C4532" s="36"/>
      <c r="D4532" s="36"/>
      <c r="E4532" s="36"/>
    </row>
    <row r="4533" ht="14.25" customHeight="1">
      <c r="A4533" s="36"/>
      <c r="B4533" s="31"/>
      <c r="C4533" s="36"/>
      <c r="D4533" s="36"/>
      <c r="E4533" s="36"/>
    </row>
    <row r="4534" ht="14.25" customHeight="1">
      <c r="A4534" s="36"/>
      <c r="B4534" s="31"/>
      <c r="C4534" s="36"/>
      <c r="D4534" s="36"/>
      <c r="E4534" s="36"/>
    </row>
    <row r="4535" ht="14.25" customHeight="1">
      <c r="A4535" s="36"/>
      <c r="B4535" s="31"/>
      <c r="C4535" s="36"/>
      <c r="D4535" s="36"/>
      <c r="E4535" s="36"/>
    </row>
    <row r="4536" ht="14.25" customHeight="1">
      <c r="A4536" s="36"/>
      <c r="B4536" s="31"/>
      <c r="C4536" s="36"/>
      <c r="D4536" s="36"/>
      <c r="E4536" s="36"/>
    </row>
    <row r="4537" ht="14.25" customHeight="1">
      <c r="A4537" s="36"/>
      <c r="B4537" s="31"/>
      <c r="C4537" s="36"/>
      <c r="D4537" s="36"/>
      <c r="E4537" s="36"/>
    </row>
    <row r="4538" ht="14.25" customHeight="1">
      <c r="A4538" s="36"/>
      <c r="B4538" s="31"/>
      <c r="C4538" s="36"/>
      <c r="D4538" s="36"/>
      <c r="E4538" s="36"/>
    </row>
    <row r="4539" ht="14.25" customHeight="1">
      <c r="A4539" s="36"/>
      <c r="B4539" s="31"/>
      <c r="C4539" s="36"/>
      <c r="D4539" s="36"/>
      <c r="E4539" s="36"/>
    </row>
    <row r="4540" ht="14.25" customHeight="1">
      <c r="A4540" s="36"/>
      <c r="B4540" s="31"/>
      <c r="C4540" s="36"/>
      <c r="D4540" s="36"/>
      <c r="E4540" s="36"/>
    </row>
    <row r="4541" ht="14.25" customHeight="1">
      <c r="A4541" s="36"/>
      <c r="B4541" s="31"/>
      <c r="C4541" s="36"/>
      <c r="D4541" s="36"/>
      <c r="E4541" s="36"/>
    </row>
    <row r="4542" ht="14.25" customHeight="1">
      <c r="A4542" s="36"/>
      <c r="B4542" s="31"/>
      <c r="C4542" s="36"/>
      <c r="D4542" s="36"/>
      <c r="E4542" s="36"/>
    </row>
    <row r="4543" ht="14.25" customHeight="1">
      <c r="A4543" s="36"/>
      <c r="B4543" s="31"/>
      <c r="C4543" s="36"/>
      <c r="D4543" s="36"/>
      <c r="E4543" s="36"/>
    </row>
    <row r="4544" ht="14.25" customHeight="1">
      <c r="A4544" s="36"/>
      <c r="B4544" s="31"/>
      <c r="C4544" s="36"/>
      <c r="D4544" s="36"/>
      <c r="E4544" s="36"/>
    </row>
    <row r="4545" ht="14.25" customHeight="1">
      <c r="A4545" s="36"/>
      <c r="B4545" s="31"/>
      <c r="C4545" s="36"/>
      <c r="D4545" s="36"/>
      <c r="E4545" s="36"/>
    </row>
    <row r="4546" ht="14.25" customHeight="1">
      <c r="A4546" s="36"/>
      <c r="B4546" s="31"/>
      <c r="C4546" s="36"/>
      <c r="D4546" s="36"/>
      <c r="E4546" s="36"/>
    </row>
    <row r="4547" ht="14.25" customHeight="1">
      <c r="A4547" s="36"/>
      <c r="B4547" s="31"/>
      <c r="C4547" s="36"/>
      <c r="D4547" s="36"/>
      <c r="E4547" s="36"/>
    </row>
    <row r="4548" ht="14.25" customHeight="1">
      <c r="A4548" s="36"/>
      <c r="B4548" s="31"/>
      <c r="C4548" s="36"/>
      <c r="D4548" s="36"/>
      <c r="E4548" s="36"/>
    </row>
    <row r="4549" ht="14.25" customHeight="1">
      <c r="A4549" s="36"/>
      <c r="B4549" s="31"/>
      <c r="C4549" s="36"/>
      <c r="D4549" s="36"/>
      <c r="E4549" s="36"/>
    </row>
    <row r="4550" ht="14.25" customHeight="1">
      <c r="A4550" s="36"/>
      <c r="B4550" s="31"/>
      <c r="C4550" s="36"/>
      <c r="D4550" s="36"/>
      <c r="E4550" s="36"/>
    </row>
    <row r="4551" ht="14.25" customHeight="1">
      <c r="A4551" s="36"/>
      <c r="B4551" s="31"/>
      <c r="C4551" s="36"/>
      <c r="D4551" s="36"/>
      <c r="E4551" s="36"/>
    </row>
    <row r="4552" ht="14.25" customHeight="1">
      <c r="A4552" s="36"/>
      <c r="B4552" s="31"/>
      <c r="C4552" s="36"/>
      <c r="D4552" s="36"/>
      <c r="E4552" s="36"/>
    </row>
    <row r="4553" ht="14.25" customHeight="1">
      <c r="A4553" s="36"/>
      <c r="B4553" s="31"/>
      <c r="C4553" s="36"/>
      <c r="D4553" s="36"/>
      <c r="E4553" s="36"/>
    </row>
    <row r="4554" ht="14.25" customHeight="1">
      <c r="A4554" s="36"/>
      <c r="B4554" s="31"/>
      <c r="C4554" s="36"/>
      <c r="D4554" s="36"/>
      <c r="E4554" s="36"/>
    </row>
    <row r="4555" ht="14.25" customHeight="1">
      <c r="A4555" s="36"/>
      <c r="B4555" s="31"/>
      <c r="C4555" s="36"/>
      <c r="D4555" s="36"/>
      <c r="E4555" s="36"/>
    </row>
    <row r="4556" ht="14.25" customHeight="1">
      <c r="A4556" s="36"/>
      <c r="B4556" s="31"/>
      <c r="C4556" s="36"/>
      <c r="D4556" s="36"/>
      <c r="E4556" s="36"/>
    </row>
    <row r="4557" ht="14.25" customHeight="1">
      <c r="A4557" s="36"/>
      <c r="B4557" s="31"/>
      <c r="C4557" s="36"/>
      <c r="D4557" s="36"/>
      <c r="E4557" s="36"/>
    </row>
    <row r="4558" ht="14.25" customHeight="1">
      <c r="A4558" s="36"/>
      <c r="B4558" s="31"/>
      <c r="C4558" s="36"/>
      <c r="D4558" s="36"/>
      <c r="E4558" s="36"/>
    </row>
    <row r="4559" ht="14.25" customHeight="1">
      <c r="A4559" s="36"/>
      <c r="B4559" s="31"/>
      <c r="C4559" s="36"/>
      <c r="D4559" s="36"/>
      <c r="E4559" s="36"/>
    </row>
    <row r="4560" ht="14.25" customHeight="1">
      <c r="A4560" s="36"/>
      <c r="B4560" s="31"/>
      <c r="C4560" s="36"/>
      <c r="D4560" s="36"/>
      <c r="E4560" s="36"/>
    </row>
    <row r="4561" ht="14.25" customHeight="1">
      <c r="A4561" s="36"/>
      <c r="B4561" s="31"/>
      <c r="C4561" s="36"/>
      <c r="D4561" s="36"/>
      <c r="E4561" s="36"/>
    </row>
    <row r="4562" ht="14.25" customHeight="1">
      <c r="A4562" s="36"/>
      <c r="B4562" s="31"/>
      <c r="C4562" s="36"/>
      <c r="D4562" s="36"/>
      <c r="E4562" s="36"/>
    </row>
    <row r="4563" ht="14.25" customHeight="1">
      <c r="A4563" s="36"/>
      <c r="B4563" s="31"/>
      <c r="C4563" s="36"/>
      <c r="D4563" s="36"/>
      <c r="E4563" s="36"/>
    </row>
    <row r="4564" ht="14.25" customHeight="1">
      <c r="A4564" s="36"/>
      <c r="B4564" s="31"/>
      <c r="C4564" s="36"/>
      <c r="D4564" s="36"/>
      <c r="E4564" s="36"/>
    </row>
    <row r="4565" ht="14.25" customHeight="1">
      <c r="A4565" s="36"/>
      <c r="B4565" s="31"/>
      <c r="C4565" s="36"/>
      <c r="D4565" s="36"/>
      <c r="E4565" s="36"/>
    </row>
    <row r="4566" ht="14.25" customHeight="1">
      <c r="A4566" s="36"/>
      <c r="B4566" s="31"/>
      <c r="C4566" s="36"/>
      <c r="D4566" s="36"/>
      <c r="E4566" s="36"/>
    </row>
    <row r="4567" ht="14.25" customHeight="1">
      <c r="A4567" s="36"/>
      <c r="B4567" s="31"/>
      <c r="C4567" s="36"/>
      <c r="D4567" s="36"/>
      <c r="E4567" s="36"/>
    </row>
    <row r="4568" ht="14.25" customHeight="1">
      <c r="A4568" s="36"/>
      <c r="B4568" s="31"/>
      <c r="C4568" s="36"/>
      <c r="D4568" s="36"/>
      <c r="E4568" s="36"/>
    </row>
    <row r="4569" ht="14.25" customHeight="1">
      <c r="A4569" s="36"/>
      <c r="B4569" s="31"/>
      <c r="C4569" s="36"/>
      <c r="D4569" s="36"/>
      <c r="E4569" s="36"/>
    </row>
    <row r="4570" ht="14.25" customHeight="1">
      <c r="A4570" s="36"/>
      <c r="B4570" s="31"/>
      <c r="C4570" s="36"/>
      <c r="D4570" s="36"/>
      <c r="E4570" s="36"/>
    </row>
    <row r="4571" ht="14.25" customHeight="1">
      <c r="A4571" s="36"/>
      <c r="B4571" s="31"/>
      <c r="C4571" s="36"/>
      <c r="D4571" s="36"/>
      <c r="E4571" s="36"/>
    </row>
    <row r="4572" ht="14.25" customHeight="1">
      <c r="A4572" s="36"/>
      <c r="B4572" s="31"/>
      <c r="C4572" s="36"/>
      <c r="D4572" s="36"/>
      <c r="E4572" s="36"/>
    </row>
    <row r="4573" ht="14.25" customHeight="1">
      <c r="A4573" s="36"/>
      <c r="B4573" s="31"/>
      <c r="C4573" s="36"/>
      <c r="D4573" s="36"/>
      <c r="E4573" s="36"/>
    </row>
    <row r="4574" ht="14.25" customHeight="1">
      <c r="A4574" s="36"/>
      <c r="B4574" s="31"/>
      <c r="C4574" s="36"/>
      <c r="D4574" s="36"/>
      <c r="E4574" s="36"/>
    </row>
    <row r="4575" ht="14.25" customHeight="1">
      <c r="A4575" s="36"/>
      <c r="B4575" s="31"/>
      <c r="C4575" s="36"/>
      <c r="D4575" s="36"/>
      <c r="E4575" s="36"/>
    </row>
    <row r="4576" ht="14.25" customHeight="1">
      <c r="A4576" s="36"/>
      <c r="B4576" s="31"/>
      <c r="C4576" s="36"/>
      <c r="D4576" s="36"/>
      <c r="E4576" s="36"/>
    </row>
    <row r="4577" ht="14.25" customHeight="1">
      <c r="A4577" s="36"/>
      <c r="B4577" s="31"/>
      <c r="C4577" s="36"/>
      <c r="D4577" s="36"/>
      <c r="E4577" s="36"/>
    </row>
    <row r="4578" ht="14.25" customHeight="1">
      <c r="A4578" s="36"/>
      <c r="B4578" s="31"/>
      <c r="C4578" s="36"/>
      <c r="D4578" s="36"/>
      <c r="E4578" s="36"/>
    </row>
    <row r="4579" ht="14.25" customHeight="1">
      <c r="A4579" s="36"/>
      <c r="B4579" s="31"/>
      <c r="C4579" s="36"/>
      <c r="D4579" s="36"/>
      <c r="E4579" s="36"/>
    </row>
    <row r="4580" ht="14.25" customHeight="1">
      <c r="A4580" s="36"/>
      <c r="B4580" s="31"/>
      <c r="C4580" s="36"/>
      <c r="D4580" s="36"/>
      <c r="E4580" s="36"/>
    </row>
    <row r="4581" ht="14.25" customHeight="1">
      <c r="A4581" s="36"/>
      <c r="B4581" s="31"/>
      <c r="C4581" s="36"/>
      <c r="D4581" s="36"/>
      <c r="E4581" s="36"/>
    </row>
    <row r="4582" ht="14.25" customHeight="1">
      <c r="A4582" s="36"/>
      <c r="B4582" s="31"/>
      <c r="C4582" s="36"/>
      <c r="D4582" s="36"/>
      <c r="E4582" s="36"/>
    </row>
    <row r="4583" ht="14.25" customHeight="1">
      <c r="A4583" s="36"/>
      <c r="B4583" s="31"/>
      <c r="C4583" s="36"/>
      <c r="D4583" s="36"/>
      <c r="E4583" s="36"/>
    </row>
    <row r="4584" ht="14.25" customHeight="1">
      <c r="A4584" s="36"/>
      <c r="B4584" s="31"/>
      <c r="C4584" s="36"/>
      <c r="D4584" s="36"/>
      <c r="E4584" s="36"/>
    </row>
    <row r="4585" ht="14.25" customHeight="1">
      <c r="A4585" s="36"/>
      <c r="B4585" s="31"/>
      <c r="C4585" s="36"/>
      <c r="D4585" s="36"/>
      <c r="E4585" s="36"/>
    </row>
    <row r="4586" ht="14.25" customHeight="1">
      <c r="A4586" s="36"/>
      <c r="B4586" s="31"/>
      <c r="C4586" s="36"/>
      <c r="D4586" s="36"/>
      <c r="E4586" s="36"/>
    </row>
    <row r="4587" ht="14.25" customHeight="1">
      <c r="A4587" s="36"/>
      <c r="B4587" s="31"/>
      <c r="C4587" s="36"/>
      <c r="D4587" s="36"/>
      <c r="E4587" s="36"/>
    </row>
    <row r="4588" ht="14.25" customHeight="1">
      <c r="A4588" s="36"/>
      <c r="B4588" s="31"/>
      <c r="C4588" s="36"/>
      <c r="D4588" s="36"/>
      <c r="E4588" s="36"/>
    </row>
    <row r="4589" ht="14.25" customHeight="1">
      <c r="A4589" s="36"/>
      <c r="B4589" s="31"/>
      <c r="C4589" s="36"/>
      <c r="D4589" s="36"/>
      <c r="E4589" s="36"/>
    </row>
    <row r="4590" ht="14.25" customHeight="1">
      <c r="A4590" s="36"/>
      <c r="B4590" s="31"/>
      <c r="C4590" s="36"/>
      <c r="D4590" s="36"/>
      <c r="E4590" s="36"/>
    </row>
    <row r="4591" ht="14.25" customHeight="1">
      <c r="A4591" s="36"/>
      <c r="B4591" s="31"/>
      <c r="C4591" s="36"/>
      <c r="D4591" s="36"/>
      <c r="E4591" s="36"/>
    </row>
    <row r="4592" ht="14.25" customHeight="1">
      <c r="A4592" s="36"/>
      <c r="B4592" s="31"/>
      <c r="C4592" s="36"/>
      <c r="D4592" s="36"/>
      <c r="E4592" s="36"/>
    </row>
    <row r="4593" ht="14.25" customHeight="1">
      <c r="A4593" s="36"/>
      <c r="B4593" s="31"/>
      <c r="C4593" s="36"/>
      <c r="D4593" s="36"/>
      <c r="E4593" s="36"/>
    </row>
    <row r="4594" ht="14.25" customHeight="1">
      <c r="A4594" s="36"/>
      <c r="B4594" s="31"/>
      <c r="C4594" s="36"/>
      <c r="D4594" s="36"/>
      <c r="E4594" s="36"/>
    </row>
    <row r="4595" ht="14.25" customHeight="1">
      <c r="A4595" s="36"/>
      <c r="B4595" s="31"/>
      <c r="C4595" s="36"/>
      <c r="D4595" s="36"/>
      <c r="E4595" s="36"/>
    </row>
    <row r="4596" ht="14.25" customHeight="1">
      <c r="A4596" s="36"/>
      <c r="B4596" s="31"/>
      <c r="C4596" s="36"/>
      <c r="D4596" s="36"/>
      <c r="E4596" s="36"/>
    </row>
    <row r="4597" ht="14.25" customHeight="1">
      <c r="A4597" s="36"/>
      <c r="B4597" s="31"/>
      <c r="C4597" s="36"/>
      <c r="D4597" s="36"/>
      <c r="E4597" s="36"/>
    </row>
    <row r="4598" ht="14.25" customHeight="1">
      <c r="A4598" s="36"/>
      <c r="B4598" s="31"/>
      <c r="C4598" s="36"/>
      <c r="D4598" s="36"/>
      <c r="E4598" s="36"/>
    </row>
    <row r="4599" ht="14.25" customHeight="1">
      <c r="A4599" s="36"/>
      <c r="B4599" s="31"/>
      <c r="C4599" s="36"/>
      <c r="D4599" s="36"/>
      <c r="E4599" s="36"/>
    </row>
    <row r="4600" ht="14.25" customHeight="1">
      <c r="A4600" s="36"/>
      <c r="B4600" s="31"/>
      <c r="C4600" s="36"/>
      <c r="D4600" s="36"/>
      <c r="E4600" s="36"/>
    </row>
    <row r="4601" ht="14.25" customHeight="1">
      <c r="A4601" s="36"/>
      <c r="B4601" s="31"/>
      <c r="C4601" s="36"/>
      <c r="D4601" s="36"/>
      <c r="E4601" s="36"/>
    </row>
    <row r="4602" ht="14.25" customHeight="1">
      <c r="A4602" s="36"/>
      <c r="B4602" s="31"/>
      <c r="C4602" s="36"/>
      <c r="D4602" s="36"/>
      <c r="E4602" s="36"/>
    </row>
    <row r="4603" ht="14.25" customHeight="1">
      <c r="A4603" s="36"/>
      <c r="B4603" s="31"/>
      <c r="C4603" s="36"/>
      <c r="D4603" s="36"/>
      <c r="E4603" s="36"/>
    </row>
    <row r="4604" ht="14.25" customHeight="1">
      <c r="A4604" s="36"/>
      <c r="B4604" s="31"/>
      <c r="C4604" s="36"/>
      <c r="D4604" s="36"/>
      <c r="E4604" s="36"/>
    </row>
    <row r="4605" ht="14.25" customHeight="1">
      <c r="A4605" s="36"/>
      <c r="B4605" s="31"/>
      <c r="C4605" s="36"/>
      <c r="D4605" s="36"/>
      <c r="E4605" s="36"/>
    </row>
    <row r="4606" ht="14.25" customHeight="1">
      <c r="A4606" s="36"/>
      <c r="B4606" s="31"/>
      <c r="C4606" s="36"/>
      <c r="D4606" s="36"/>
      <c r="E4606" s="36"/>
    </row>
    <row r="4607" ht="14.25" customHeight="1">
      <c r="A4607" s="36"/>
      <c r="B4607" s="31"/>
      <c r="C4607" s="36"/>
      <c r="D4607" s="36"/>
      <c r="E4607" s="36"/>
    </row>
    <row r="4608" ht="14.25" customHeight="1">
      <c r="A4608" s="36"/>
      <c r="B4608" s="31"/>
      <c r="C4608" s="36"/>
      <c r="D4608" s="36"/>
      <c r="E4608" s="36"/>
    </row>
    <row r="4609" ht="14.25" customHeight="1">
      <c r="A4609" s="36"/>
      <c r="B4609" s="31"/>
      <c r="C4609" s="36"/>
      <c r="D4609" s="36"/>
      <c r="E4609" s="36"/>
    </row>
    <row r="4610" ht="14.25" customHeight="1">
      <c r="A4610" s="36"/>
      <c r="B4610" s="31"/>
      <c r="C4610" s="36"/>
      <c r="D4610" s="36"/>
      <c r="E4610" s="36"/>
    </row>
    <row r="4611" ht="14.25" customHeight="1">
      <c r="A4611" s="36"/>
      <c r="B4611" s="31"/>
      <c r="C4611" s="36"/>
      <c r="D4611" s="36"/>
      <c r="E4611" s="36"/>
    </row>
    <row r="4612" ht="14.25" customHeight="1">
      <c r="A4612" s="36"/>
      <c r="B4612" s="31"/>
      <c r="C4612" s="36"/>
      <c r="D4612" s="36"/>
      <c r="E4612" s="36"/>
    </row>
    <row r="4613" ht="14.25" customHeight="1">
      <c r="A4613" s="36"/>
      <c r="B4613" s="31"/>
      <c r="C4613" s="36"/>
      <c r="D4613" s="36"/>
      <c r="E4613" s="36"/>
    </row>
    <row r="4614" ht="14.25" customHeight="1">
      <c r="A4614" s="36"/>
      <c r="B4614" s="31"/>
      <c r="C4614" s="36"/>
      <c r="D4614" s="36"/>
      <c r="E4614" s="36"/>
    </row>
    <row r="4615" ht="14.25" customHeight="1">
      <c r="A4615" s="36"/>
      <c r="B4615" s="31"/>
      <c r="C4615" s="36"/>
      <c r="D4615" s="36"/>
      <c r="E4615" s="36"/>
    </row>
    <row r="4616" ht="14.25" customHeight="1">
      <c r="A4616" s="36"/>
      <c r="B4616" s="31"/>
      <c r="C4616" s="36"/>
      <c r="D4616" s="36"/>
      <c r="E4616" s="36"/>
    </row>
    <row r="4617" ht="14.25" customHeight="1">
      <c r="A4617" s="36"/>
      <c r="B4617" s="31"/>
      <c r="C4617" s="36"/>
      <c r="D4617" s="36"/>
      <c r="E4617" s="36"/>
    </row>
    <row r="4618" ht="14.25" customHeight="1">
      <c r="A4618" s="36"/>
      <c r="B4618" s="31"/>
      <c r="C4618" s="36"/>
      <c r="D4618" s="36"/>
      <c r="E4618" s="36"/>
    </row>
    <row r="4619" ht="14.25" customHeight="1">
      <c r="A4619" s="36"/>
      <c r="B4619" s="31"/>
      <c r="C4619" s="36"/>
      <c r="D4619" s="36"/>
      <c r="E4619" s="36"/>
    </row>
    <row r="4620" ht="14.25" customHeight="1">
      <c r="A4620" s="36"/>
      <c r="B4620" s="31"/>
      <c r="C4620" s="36"/>
      <c r="D4620" s="36"/>
      <c r="E4620" s="36"/>
    </row>
    <row r="4621" ht="14.25" customHeight="1">
      <c r="A4621" s="36"/>
      <c r="B4621" s="31"/>
      <c r="C4621" s="36"/>
      <c r="D4621" s="36"/>
      <c r="E4621" s="36"/>
    </row>
    <row r="4622" ht="14.25" customHeight="1">
      <c r="A4622" s="36"/>
      <c r="B4622" s="31"/>
      <c r="C4622" s="36"/>
      <c r="D4622" s="36"/>
      <c r="E4622" s="36"/>
    </row>
    <row r="4623" ht="14.25" customHeight="1">
      <c r="A4623" s="36"/>
      <c r="B4623" s="31"/>
      <c r="C4623" s="36"/>
      <c r="D4623" s="36"/>
      <c r="E4623" s="36"/>
    </row>
    <row r="4624" ht="14.25" customHeight="1">
      <c r="A4624" s="36"/>
      <c r="B4624" s="31"/>
      <c r="C4624" s="36"/>
      <c r="D4624" s="36"/>
      <c r="E4624" s="36"/>
    </row>
    <row r="4625" ht="14.25" customHeight="1">
      <c r="A4625" s="36"/>
      <c r="B4625" s="31"/>
      <c r="C4625" s="36"/>
      <c r="D4625" s="36"/>
      <c r="E4625" s="36"/>
    </row>
    <row r="4626" ht="14.25" customHeight="1">
      <c r="A4626" s="36"/>
      <c r="B4626" s="31"/>
      <c r="C4626" s="36"/>
      <c r="D4626" s="36"/>
      <c r="E4626" s="36"/>
    </row>
    <row r="4627" ht="14.25" customHeight="1">
      <c r="A4627" s="36"/>
      <c r="B4627" s="31"/>
      <c r="C4627" s="36"/>
      <c r="D4627" s="36"/>
      <c r="E4627" s="36"/>
    </row>
    <row r="4628" ht="14.25" customHeight="1">
      <c r="A4628" s="36"/>
      <c r="B4628" s="31"/>
      <c r="C4628" s="36"/>
      <c r="D4628" s="36"/>
      <c r="E4628" s="36"/>
    </row>
    <row r="4629" ht="14.25" customHeight="1">
      <c r="A4629" s="36"/>
      <c r="B4629" s="31"/>
      <c r="C4629" s="36"/>
      <c r="D4629" s="36"/>
      <c r="E4629" s="36"/>
    </row>
    <row r="4630" ht="14.25" customHeight="1">
      <c r="A4630" s="36"/>
      <c r="B4630" s="31"/>
      <c r="C4630" s="36"/>
      <c r="D4630" s="36"/>
      <c r="E4630" s="36"/>
    </row>
    <row r="4631" ht="14.25" customHeight="1">
      <c r="A4631" s="36"/>
      <c r="B4631" s="31"/>
      <c r="C4631" s="36"/>
      <c r="D4631" s="36"/>
      <c r="E4631" s="36"/>
    </row>
    <row r="4632" ht="14.25" customHeight="1">
      <c r="A4632" s="36"/>
      <c r="B4632" s="31"/>
      <c r="C4632" s="36"/>
      <c r="D4632" s="36"/>
      <c r="E4632" s="36"/>
    </row>
    <row r="4633" ht="14.25" customHeight="1">
      <c r="A4633" s="36"/>
      <c r="B4633" s="31"/>
      <c r="C4633" s="36"/>
      <c r="D4633" s="36"/>
      <c r="E4633" s="36"/>
    </row>
    <row r="4634" ht="14.25" customHeight="1">
      <c r="A4634" s="36"/>
      <c r="B4634" s="31"/>
      <c r="C4634" s="36"/>
      <c r="D4634" s="36"/>
      <c r="E4634" s="36"/>
    </row>
    <row r="4635" ht="14.25" customHeight="1">
      <c r="A4635" s="36"/>
      <c r="B4635" s="31"/>
      <c r="C4635" s="36"/>
      <c r="D4635" s="36"/>
      <c r="E4635" s="36"/>
    </row>
    <row r="4636" ht="14.25" customHeight="1">
      <c r="A4636" s="36"/>
      <c r="B4636" s="31"/>
      <c r="C4636" s="36"/>
      <c r="D4636" s="36"/>
      <c r="E4636" s="36"/>
    </row>
    <row r="4637" ht="14.25" customHeight="1">
      <c r="A4637" s="36"/>
      <c r="B4637" s="31"/>
      <c r="C4637" s="36"/>
      <c r="D4637" s="36"/>
      <c r="E4637" s="36"/>
    </row>
    <row r="4638" ht="14.25" customHeight="1">
      <c r="A4638" s="36"/>
      <c r="B4638" s="31"/>
      <c r="C4638" s="36"/>
      <c r="D4638" s="36"/>
      <c r="E4638" s="36"/>
    </row>
    <row r="4639" ht="14.25" customHeight="1">
      <c r="A4639" s="36"/>
      <c r="B4639" s="31"/>
      <c r="C4639" s="36"/>
      <c r="D4639" s="36"/>
      <c r="E4639" s="36"/>
    </row>
    <row r="4640" ht="14.25" customHeight="1">
      <c r="A4640" s="36"/>
      <c r="B4640" s="31"/>
      <c r="C4640" s="36"/>
      <c r="D4640" s="36"/>
      <c r="E4640" s="36"/>
    </row>
    <row r="4641" ht="14.25" customHeight="1">
      <c r="A4641" s="36"/>
      <c r="B4641" s="31"/>
      <c r="C4641" s="36"/>
      <c r="D4641" s="36"/>
      <c r="E4641" s="36"/>
    </row>
    <row r="4642" ht="14.25" customHeight="1">
      <c r="A4642" s="36"/>
      <c r="B4642" s="31"/>
      <c r="C4642" s="36"/>
      <c r="D4642" s="36"/>
      <c r="E4642" s="36"/>
    </row>
    <row r="4643" ht="14.25" customHeight="1">
      <c r="A4643" s="36"/>
      <c r="B4643" s="31"/>
      <c r="C4643" s="36"/>
      <c r="D4643" s="36"/>
      <c r="E4643" s="36"/>
    </row>
    <row r="4644" ht="14.25" customHeight="1">
      <c r="A4644" s="36"/>
      <c r="B4644" s="31"/>
      <c r="C4644" s="36"/>
      <c r="D4644" s="36"/>
      <c r="E4644" s="36"/>
    </row>
    <row r="4645" ht="14.25" customHeight="1">
      <c r="A4645" s="36"/>
      <c r="B4645" s="31"/>
      <c r="C4645" s="36"/>
      <c r="D4645" s="36"/>
      <c r="E4645" s="36"/>
    </row>
    <row r="4646" ht="14.25" customHeight="1">
      <c r="A4646" s="36"/>
      <c r="B4646" s="31"/>
      <c r="C4646" s="36"/>
      <c r="D4646" s="36"/>
      <c r="E4646" s="36"/>
    </row>
    <row r="4647" ht="14.25" customHeight="1">
      <c r="A4647" s="36"/>
      <c r="B4647" s="31"/>
      <c r="C4647" s="36"/>
      <c r="D4647" s="36"/>
      <c r="E4647" s="36"/>
    </row>
    <row r="4648" ht="14.25" customHeight="1">
      <c r="A4648" s="36"/>
      <c r="B4648" s="31"/>
      <c r="C4648" s="36"/>
      <c r="D4648" s="36"/>
      <c r="E4648" s="36"/>
    </row>
    <row r="4649" ht="14.25" customHeight="1">
      <c r="A4649" s="36"/>
      <c r="B4649" s="31"/>
      <c r="C4649" s="36"/>
      <c r="D4649" s="36"/>
      <c r="E4649" s="36"/>
    </row>
    <row r="4650" ht="14.25" customHeight="1">
      <c r="A4650" s="36"/>
      <c r="B4650" s="31"/>
      <c r="C4650" s="36"/>
      <c r="D4650" s="36"/>
      <c r="E4650" s="36"/>
    </row>
    <row r="4651" ht="14.25" customHeight="1">
      <c r="A4651" s="36"/>
      <c r="B4651" s="31"/>
      <c r="C4651" s="36"/>
      <c r="D4651" s="36"/>
      <c r="E4651" s="36"/>
    </row>
    <row r="4652" ht="14.25" customHeight="1">
      <c r="A4652" s="36"/>
      <c r="B4652" s="31"/>
      <c r="C4652" s="36"/>
      <c r="D4652" s="36"/>
      <c r="E4652" s="36"/>
    </row>
    <row r="4653" ht="14.25" customHeight="1">
      <c r="A4653" s="36"/>
      <c r="B4653" s="31"/>
      <c r="C4653" s="36"/>
      <c r="D4653" s="36"/>
      <c r="E4653" s="36"/>
    </row>
    <row r="4654" ht="14.25" customHeight="1">
      <c r="A4654" s="36"/>
      <c r="B4654" s="31"/>
      <c r="C4654" s="36"/>
      <c r="D4654" s="36"/>
      <c r="E4654" s="36"/>
    </row>
    <row r="4655" ht="14.25" customHeight="1">
      <c r="A4655" s="36"/>
      <c r="B4655" s="31"/>
      <c r="C4655" s="36"/>
      <c r="D4655" s="36"/>
      <c r="E4655" s="36"/>
    </row>
    <row r="4656" ht="14.25" customHeight="1">
      <c r="A4656" s="36"/>
      <c r="B4656" s="31"/>
      <c r="C4656" s="36"/>
      <c r="D4656" s="36"/>
      <c r="E4656" s="36"/>
    </row>
    <row r="4657" ht="14.25" customHeight="1">
      <c r="A4657" s="36"/>
      <c r="B4657" s="31"/>
      <c r="C4657" s="36"/>
      <c r="D4657" s="36"/>
      <c r="E4657" s="36"/>
    </row>
    <row r="4658" ht="14.25" customHeight="1">
      <c r="A4658" s="36"/>
      <c r="B4658" s="31"/>
      <c r="C4658" s="36"/>
      <c r="D4658" s="36"/>
      <c r="E4658" s="36"/>
    </row>
    <row r="4659" ht="14.25" customHeight="1">
      <c r="A4659" s="36"/>
      <c r="B4659" s="31"/>
      <c r="C4659" s="36"/>
      <c r="D4659" s="36"/>
      <c r="E4659" s="36"/>
    </row>
    <row r="4660" ht="14.25" customHeight="1">
      <c r="A4660" s="36"/>
      <c r="B4660" s="31"/>
      <c r="C4660" s="36"/>
      <c r="D4660" s="36"/>
      <c r="E4660" s="36"/>
    </row>
    <row r="4661" ht="14.25" customHeight="1">
      <c r="A4661" s="36"/>
      <c r="B4661" s="31"/>
      <c r="C4661" s="36"/>
      <c r="D4661" s="36"/>
      <c r="E4661" s="36"/>
    </row>
    <row r="4662" ht="14.25" customHeight="1">
      <c r="A4662" s="36"/>
      <c r="B4662" s="31"/>
      <c r="C4662" s="36"/>
      <c r="D4662" s="36"/>
      <c r="E4662" s="36"/>
    </row>
    <row r="4663" ht="14.25" customHeight="1">
      <c r="A4663" s="36"/>
      <c r="B4663" s="31"/>
      <c r="C4663" s="36"/>
      <c r="D4663" s="36"/>
      <c r="E4663" s="36"/>
    </row>
    <row r="4664" ht="14.25" customHeight="1">
      <c r="A4664" s="36"/>
      <c r="B4664" s="31"/>
      <c r="C4664" s="36"/>
      <c r="D4664" s="36"/>
      <c r="E4664" s="36"/>
    </row>
    <row r="4665" ht="14.25" customHeight="1">
      <c r="A4665" s="36"/>
      <c r="B4665" s="31"/>
      <c r="C4665" s="36"/>
      <c r="D4665" s="36"/>
      <c r="E4665" s="36"/>
    </row>
    <row r="4666" ht="14.25" customHeight="1">
      <c r="A4666" s="36"/>
      <c r="B4666" s="31"/>
      <c r="C4666" s="36"/>
      <c r="D4666" s="36"/>
      <c r="E4666" s="36"/>
    </row>
    <row r="4667" ht="14.25" customHeight="1">
      <c r="A4667" s="36"/>
      <c r="B4667" s="31"/>
      <c r="C4667" s="36"/>
      <c r="D4667" s="36"/>
      <c r="E4667" s="36"/>
    </row>
    <row r="4668" ht="14.25" customHeight="1">
      <c r="A4668" s="36"/>
      <c r="B4668" s="31"/>
      <c r="C4668" s="36"/>
      <c r="D4668" s="36"/>
      <c r="E4668" s="36"/>
    </row>
    <row r="4669" ht="14.25" customHeight="1">
      <c r="A4669" s="36"/>
      <c r="B4669" s="31"/>
      <c r="C4669" s="36"/>
      <c r="D4669" s="36"/>
      <c r="E4669" s="36"/>
    </row>
    <row r="4670" ht="14.25" customHeight="1">
      <c r="A4670" s="36"/>
      <c r="B4670" s="31"/>
      <c r="C4670" s="36"/>
      <c r="D4670" s="36"/>
      <c r="E4670" s="36"/>
    </row>
    <row r="4671" ht="14.25" customHeight="1">
      <c r="A4671" s="36"/>
      <c r="B4671" s="31"/>
      <c r="C4671" s="36"/>
      <c r="D4671" s="36"/>
      <c r="E4671" s="36"/>
    </row>
    <row r="4672" ht="14.25" customHeight="1">
      <c r="A4672" s="36"/>
      <c r="B4672" s="31"/>
      <c r="C4672" s="36"/>
      <c r="D4672" s="36"/>
      <c r="E4672" s="36"/>
    </row>
    <row r="4673" ht="14.25" customHeight="1">
      <c r="A4673" s="36"/>
      <c r="B4673" s="31"/>
      <c r="C4673" s="36"/>
      <c r="D4673" s="36"/>
      <c r="E4673" s="36"/>
    </row>
    <row r="4674" ht="14.25" customHeight="1">
      <c r="A4674" s="36"/>
      <c r="B4674" s="31"/>
      <c r="C4674" s="36"/>
      <c r="D4674" s="36"/>
      <c r="E4674" s="36"/>
    </row>
    <row r="4675" ht="14.25" customHeight="1">
      <c r="A4675" s="36"/>
      <c r="B4675" s="31"/>
      <c r="C4675" s="36"/>
      <c r="D4675" s="36"/>
      <c r="E4675" s="36"/>
    </row>
    <row r="4676" ht="14.25" customHeight="1">
      <c r="A4676" s="36"/>
      <c r="B4676" s="31"/>
      <c r="C4676" s="36"/>
      <c r="D4676" s="36"/>
      <c r="E4676" s="36"/>
    </row>
    <row r="4677" ht="14.25" customHeight="1">
      <c r="A4677" s="36"/>
      <c r="B4677" s="31"/>
      <c r="C4677" s="36"/>
      <c r="D4677" s="36"/>
      <c r="E4677" s="36"/>
    </row>
    <row r="4678" ht="14.25" customHeight="1">
      <c r="A4678" s="36"/>
      <c r="B4678" s="31"/>
      <c r="C4678" s="36"/>
      <c r="D4678" s="36"/>
      <c r="E4678" s="36"/>
    </row>
    <row r="4679" ht="14.25" customHeight="1">
      <c r="A4679" s="36"/>
      <c r="B4679" s="31"/>
      <c r="C4679" s="36"/>
      <c r="D4679" s="36"/>
      <c r="E4679" s="36"/>
    </row>
    <row r="4680" ht="14.25" customHeight="1">
      <c r="A4680" s="36"/>
      <c r="B4680" s="31"/>
      <c r="C4680" s="36"/>
      <c r="D4680" s="36"/>
      <c r="E4680" s="36"/>
    </row>
    <row r="4681" ht="14.25" customHeight="1">
      <c r="A4681" s="36"/>
      <c r="B4681" s="31"/>
      <c r="C4681" s="36"/>
      <c r="D4681" s="36"/>
      <c r="E4681" s="36"/>
    </row>
    <row r="4682" ht="14.25" customHeight="1">
      <c r="A4682" s="36"/>
      <c r="B4682" s="31"/>
      <c r="C4682" s="36"/>
      <c r="D4682" s="36"/>
      <c r="E4682" s="36"/>
    </row>
    <row r="4683" ht="14.25" customHeight="1">
      <c r="A4683" s="36"/>
      <c r="B4683" s="31"/>
      <c r="C4683" s="36"/>
      <c r="D4683" s="36"/>
      <c r="E4683" s="36"/>
    </row>
    <row r="4684" ht="14.25" customHeight="1">
      <c r="A4684" s="36"/>
      <c r="B4684" s="31"/>
      <c r="C4684" s="36"/>
      <c r="D4684" s="36"/>
      <c r="E4684" s="36"/>
    </row>
    <row r="4685" ht="14.25" customHeight="1">
      <c r="A4685" s="36"/>
      <c r="B4685" s="31"/>
      <c r="C4685" s="36"/>
      <c r="D4685" s="36"/>
      <c r="E4685" s="36"/>
    </row>
    <row r="4686" ht="14.25" customHeight="1">
      <c r="A4686" s="36"/>
      <c r="B4686" s="31"/>
      <c r="C4686" s="36"/>
      <c r="D4686" s="36"/>
      <c r="E4686" s="36"/>
    </row>
    <row r="4687" ht="14.25" customHeight="1">
      <c r="A4687" s="36"/>
      <c r="B4687" s="31"/>
      <c r="C4687" s="36"/>
      <c r="D4687" s="36"/>
      <c r="E4687" s="36"/>
    </row>
    <row r="4688" ht="14.25" customHeight="1">
      <c r="A4688" s="36"/>
      <c r="B4688" s="31"/>
      <c r="C4688" s="36"/>
      <c r="D4688" s="36"/>
      <c r="E4688" s="36"/>
    </row>
    <row r="4689" ht="14.25" customHeight="1">
      <c r="A4689" s="36"/>
      <c r="B4689" s="31"/>
      <c r="C4689" s="36"/>
      <c r="D4689" s="36"/>
      <c r="E4689" s="36"/>
    </row>
    <row r="4690" ht="14.25" customHeight="1">
      <c r="A4690" s="36"/>
      <c r="B4690" s="31"/>
      <c r="C4690" s="36"/>
      <c r="D4690" s="36"/>
      <c r="E4690" s="36"/>
    </row>
    <row r="4691" ht="14.25" customHeight="1">
      <c r="A4691" s="36"/>
      <c r="B4691" s="31"/>
      <c r="C4691" s="36"/>
      <c r="D4691" s="36"/>
      <c r="E4691" s="36"/>
    </row>
    <row r="4692" ht="14.25" customHeight="1">
      <c r="A4692" s="36"/>
      <c r="B4692" s="31"/>
      <c r="C4692" s="36"/>
      <c r="D4692" s="36"/>
      <c r="E4692" s="36"/>
    </row>
    <row r="4693" ht="14.25" customHeight="1">
      <c r="A4693" s="36"/>
      <c r="B4693" s="31"/>
      <c r="C4693" s="36"/>
      <c r="D4693" s="36"/>
      <c r="E4693" s="36"/>
    </row>
    <row r="4694" ht="14.25" customHeight="1">
      <c r="A4694" s="36"/>
      <c r="B4694" s="31"/>
      <c r="C4694" s="36"/>
      <c r="D4694" s="36"/>
      <c r="E4694" s="36"/>
    </row>
    <row r="4695" ht="14.25" customHeight="1">
      <c r="A4695" s="36"/>
      <c r="B4695" s="31"/>
      <c r="C4695" s="36"/>
      <c r="D4695" s="36"/>
      <c r="E4695" s="36"/>
    </row>
    <row r="4696" ht="14.25" customHeight="1">
      <c r="A4696" s="36"/>
      <c r="B4696" s="31"/>
      <c r="C4696" s="36"/>
      <c r="D4696" s="36"/>
      <c r="E4696" s="36"/>
    </row>
    <row r="4697" ht="14.25" customHeight="1">
      <c r="A4697" s="36"/>
      <c r="B4697" s="31"/>
      <c r="C4697" s="36"/>
      <c r="D4697" s="36"/>
      <c r="E4697" s="36"/>
    </row>
    <row r="4698" ht="14.25" customHeight="1">
      <c r="A4698" s="36"/>
      <c r="B4698" s="31"/>
      <c r="C4698" s="36"/>
      <c r="D4698" s="36"/>
      <c r="E4698" s="36"/>
    </row>
    <row r="4699" ht="14.25" customHeight="1">
      <c r="A4699" s="36"/>
      <c r="B4699" s="31"/>
      <c r="C4699" s="36"/>
      <c r="D4699" s="36"/>
      <c r="E4699" s="36"/>
    </row>
    <row r="4700" ht="14.25" customHeight="1">
      <c r="A4700" s="36"/>
      <c r="B4700" s="31"/>
      <c r="C4700" s="36"/>
      <c r="D4700" s="36"/>
      <c r="E4700" s="36"/>
    </row>
    <row r="4701" ht="14.25" customHeight="1">
      <c r="A4701" s="36"/>
      <c r="B4701" s="31"/>
      <c r="C4701" s="36"/>
      <c r="D4701" s="36"/>
      <c r="E4701" s="36"/>
    </row>
    <row r="4702" ht="14.25" customHeight="1">
      <c r="A4702" s="36"/>
      <c r="B4702" s="31"/>
      <c r="C4702" s="36"/>
      <c r="D4702" s="36"/>
      <c r="E4702" s="36"/>
    </row>
    <row r="4703" ht="14.25" customHeight="1">
      <c r="A4703" s="36"/>
      <c r="B4703" s="31"/>
      <c r="C4703" s="36"/>
      <c r="D4703" s="36"/>
      <c r="E4703" s="36"/>
    </row>
    <row r="4704" ht="14.25" customHeight="1">
      <c r="A4704" s="36"/>
      <c r="B4704" s="31"/>
      <c r="C4704" s="36"/>
      <c r="D4704" s="36"/>
      <c r="E4704" s="36"/>
    </row>
    <row r="4705" ht="14.25" customHeight="1">
      <c r="A4705" s="36"/>
      <c r="B4705" s="31"/>
      <c r="C4705" s="36"/>
      <c r="D4705" s="36"/>
      <c r="E4705" s="36"/>
    </row>
    <row r="4706" ht="14.25" customHeight="1">
      <c r="A4706" s="36"/>
      <c r="B4706" s="31"/>
      <c r="C4706" s="36"/>
      <c r="D4706" s="36"/>
      <c r="E4706" s="36"/>
    </row>
    <row r="4707" ht="14.25" customHeight="1">
      <c r="A4707" s="36"/>
      <c r="B4707" s="31"/>
      <c r="C4707" s="36"/>
      <c r="D4707" s="36"/>
      <c r="E4707" s="36"/>
    </row>
    <row r="4708" ht="14.25" customHeight="1">
      <c r="A4708" s="36"/>
      <c r="B4708" s="31"/>
      <c r="C4708" s="36"/>
      <c r="D4708" s="36"/>
      <c r="E4708" s="36"/>
    </row>
    <row r="4709" ht="14.25" customHeight="1">
      <c r="A4709" s="36"/>
      <c r="B4709" s="31"/>
      <c r="C4709" s="36"/>
      <c r="D4709" s="36"/>
      <c r="E4709" s="36"/>
    </row>
    <row r="4710" ht="14.25" customHeight="1">
      <c r="A4710" s="36"/>
      <c r="B4710" s="31"/>
      <c r="C4710" s="36"/>
      <c r="D4710" s="36"/>
      <c r="E4710" s="36"/>
    </row>
    <row r="4711" ht="14.25" customHeight="1">
      <c r="A4711" s="36"/>
      <c r="B4711" s="31"/>
      <c r="C4711" s="36"/>
      <c r="D4711" s="36"/>
      <c r="E4711" s="36"/>
    </row>
    <row r="4712" ht="14.25" customHeight="1">
      <c r="A4712" s="36"/>
      <c r="B4712" s="31"/>
      <c r="C4712" s="36"/>
      <c r="D4712" s="36"/>
      <c r="E4712" s="36"/>
    </row>
    <row r="4713" ht="14.25" customHeight="1">
      <c r="A4713" s="36"/>
      <c r="B4713" s="31"/>
      <c r="C4713" s="36"/>
      <c r="D4713" s="36"/>
      <c r="E4713" s="36"/>
    </row>
    <row r="4714" ht="14.25" customHeight="1">
      <c r="A4714" s="36"/>
      <c r="B4714" s="31"/>
      <c r="C4714" s="36"/>
      <c r="D4714" s="36"/>
      <c r="E4714" s="36"/>
    </row>
    <row r="4715" ht="14.25" customHeight="1">
      <c r="A4715" s="36"/>
      <c r="B4715" s="31"/>
      <c r="C4715" s="36"/>
      <c r="D4715" s="36"/>
      <c r="E4715" s="36"/>
    </row>
    <row r="4716" ht="14.25" customHeight="1">
      <c r="A4716" s="36"/>
      <c r="B4716" s="31"/>
      <c r="C4716" s="36"/>
      <c r="D4716" s="36"/>
      <c r="E4716" s="36"/>
    </row>
    <row r="4717" ht="14.25" customHeight="1">
      <c r="A4717" s="36"/>
      <c r="B4717" s="31"/>
      <c r="C4717" s="36"/>
      <c r="D4717" s="36"/>
      <c r="E4717" s="36"/>
    </row>
    <row r="4718" ht="14.25" customHeight="1">
      <c r="A4718" s="36"/>
      <c r="B4718" s="31"/>
      <c r="C4718" s="36"/>
      <c r="D4718" s="36"/>
      <c r="E4718" s="36"/>
    </row>
    <row r="4719" ht="14.25" customHeight="1">
      <c r="A4719" s="36"/>
      <c r="B4719" s="31"/>
      <c r="C4719" s="36"/>
      <c r="D4719" s="36"/>
      <c r="E4719" s="36"/>
    </row>
    <row r="4720" ht="14.25" customHeight="1">
      <c r="A4720" s="36"/>
      <c r="B4720" s="31"/>
      <c r="C4720" s="36"/>
      <c r="D4720" s="36"/>
      <c r="E4720" s="36"/>
    </row>
    <row r="4721" ht="14.25" customHeight="1">
      <c r="A4721" s="36"/>
      <c r="B4721" s="31"/>
      <c r="C4721" s="36"/>
      <c r="D4721" s="36"/>
      <c r="E4721" s="36"/>
    </row>
    <row r="4722" ht="14.25" customHeight="1">
      <c r="A4722" s="36"/>
      <c r="B4722" s="31"/>
      <c r="C4722" s="36"/>
      <c r="D4722" s="36"/>
      <c r="E4722" s="36"/>
    </row>
    <row r="4723" ht="14.25" customHeight="1">
      <c r="A4723" s="36"/>
      <c r="B4723" s="31"/>
      <c r="C4723" s="36"/>
      <c r="D4723" s="36"/>
      <c r="E4723" s="36"/>
    </row>
    <row r="4724" ht="14.25" customHeight="1">
      <c r="A4724" s="36"/>
      <c r="B4724" s="31"/>
      <c r="C4724" s="36"/>
      <c r="D4724" s="36"/>
      <c r="E4724" s="36"/>
    </row>
    <row r="4725" ht="14.25" customHeight="1">
      <c r="A4725" s="36"/>
      <c r="B4725" s="31"/>
      <c r="C4725" s="36"/>
      <c r="D4725" s="36"/>
      <c r="E4725" s="36"/>
    </row>
    <row r="4726" ht="14.25" customHeight="1">
      <c r="A4726" s="36"/>
      <c r="B4726" s="31"/>
      <c r="C4726" s="36"/>
      <c r="D4726" s="36"/>
      <c r="E4726" s="36"/>
    </row>
    <row r="4727" ht="14.25" customHeight="1">
      <c r="A4727" s="36"/>
      <c r="B4727" s="31"/>
      <c r="C4727" s="36"/>
      <c r="D4727" s="36"/>
      <c r="E4727" s="36"/>
    </row>
    <row r="4728" ht="14.25" customHeight="1">
      <c r="A4728" s="36"/>
      <c r="B4728" s="31"/>
      <c r="C4728" s="36"/>
      <c r="D4728" s="36"/>
      <c r="E4728" s="36"/>
    </row>
    <row r="4729" ht="14.25" customHeight="1">
      <c r="A4729" s="36"/>
      <c r="B4729" s="31"/>
      <c r="C4729" s="36"/>
      <c r="D4729" s="36"/>
      <c r="E4729" s="36"/>
    </row>
    <row r="4730" ht="14.25" customHeight="1">
      <c r="A4730" s="36"/>
      <c r="B4730" s="31"/>
      <c r="C4730" s="36"/>
      <c r="D4730" s="36"/>
      <c r="E4730" s="36"/>
    </row>
    <row r="4731" ht="14.25" customHeight="1">
      <c r="A4731" s="36"/>
      <c r="B4731" s="31"/>
      <c r="C4731" s="36"/>
      <c r="D4731" s="36"/>
      <c r="E4731" s="36"/>
    </row>
    <row r="4732" ht="14.25" customHeight="1">
      <c r="A4732" s="36"/>
      <c r="B4732" s="31"/>
      <c r="C4732" s="36"/>
      <c r="D4732" s="36"/>
      <c r="E4732" s="36"/>
    </row>
    <row r="4733" ht="14.25" customHeight="1">
      <c r="A4733" s="36"/>
      <c r="B4733" s="31"/>
      <c r="C4733" s="36"/>
      <c r="D4733" s="36"/>
      <c r="E4733" s="36"/>
    </row>
    <row r="4734" ht="14.25" customHeight="1">
      <c r="A4734" s="36"/>
      <c r="B4734" s="31"/>
      <c r="C4734" s="36"/>
      <c r="D4734" s="36"/>
      <c r="E4734" s="36"/>
    </row>
    <row r="4735" ht="14.25" customHeight="1">
      <c r="A4735" s="36"/>
      <c r="B4735" s="31"/>
      <c r="C4735" s="36"/>
      <c r="D4735" s="36"/>
      <c r="E4735" s="36"/>
    </row>
    <row r="4736" ht="14.25" customHeight="1">
      <c r="A4736" s="36"/>
      <c r="B4736" s="31"/>
      <c r="C4736" s="36"/>
      <c r="D4736" s="36"/>
      <c r="E4736" s="36"/>
    </row>
    <row r="4737" ht="14.25" customHeight="1">
      <c r="A4737" s="36"/>
      <c r="B4737" s="31"/>
      <c r="C4737" s="36"/>
      <c r="D4737" s="36"/>
      <c r="E4737" s="36"/>
    </row>
    <row r="4738" ht="14.25" customHeight="1">
      <c r="A4738" s="36"/>
      <c r="B4738" s="31"/>
      <c r="C4738" s="36"/>
      <c r="D4738" s="36"/>
      <c r="E4738" s="36"/>
    </row>
    <row r="4739" ht="14.25" customHeight="1">
      <c r="A4739" s="36"/>
      <c r="B4739" s="31"/>
      <c r="C4739" s="36"/>
      <c r="D4739" s="36"/>
      <c r="E4739" s="36"/>
    </row>
    <row r="4740" ht="14.25" customHeight="1">
      <c r="A4740" s="36"/>
      <c r="B4740" s="31"/>
      <c r="C4740" s="36"/>
      <c r="D4740" s="36"/>
      <c r="E4740" s="36"/>
    </row>
    <row r="4741" ht="14.25" customHeight="1">
      <c r="A4741" s="36"/>
      <c r="B4741" s="31"/>
      <c r="C4741" s="36"/>
      <c r="D4741" s="36"/>
      <c r="E4741" s="36"/>
    </row>
    <row r="4742" ht="14.25" customHeight="1">
      <c r="A4742" s="36"/>
      <c r="B4742" s="31"/>
      <c r="C4742" s="36"/>
      <c r="D4742" s="36"/>
      <c r="E4742" s="36"/>
    </row>
    <row r="4743" ht="14.25" customHeight="1">
      <c r="A4743" s="36"/>
      <c r="B4743" s="31"/>
      <c r="C4743" s="36"/>
      <c r="D4743" s="36"/>
      <c r="E4743" s="36"/>
    </row>
    <row r="4744" ht="14.25" customHeight="1">
      <c r="A4744" s="36"/>
      <c r="B4744" s="31"/>
      <c r="C4744" s="36"/>
      <c r="D4744" s="36"/>
      <c r="E4744" s="36"/>
    </row>
    <row r="4745" ht="14.25" customHeight="1">
      <c r="A4745" s="36"/>
      <c r="B4745" s="31"/>
      <c r="C4745" s="36"/>
      <c r="D4745" s="36"/>
      <c r="E4745" s="36"/>
    </row>
    <row r="4746" ht="14.25" customHeight="1">
      <c r="A4746" s="36"/>
      <c r="B4746" s="31"/>
      <c r="C4746" s="36"/>
      <c r="D4746" s="36"/>
      <c r="E4746" s="36"/>
    </row>
    <row r="4747" ht="14.25" customHeight="1">
      <c r="A4747" s="36"/>
      <c r="B4747" s="31"/>
      <c r="C4747" s="36"/>
      <c r="D4747" s="36"/>
      <c r="E4747" s="36"/>
    </row>
    <row r="4748" ht="14.25" customHeight="1">
      <c r="A4748" s="36"/>
      <c r="B4748" s="31"/>
      <c r="C4748" s="36"/>
      <c r="D4748" s="36"/>
      <c r="E4748" s="36"/>
    </row>
    <row r="4749" ht="14.25" customHeight="1">
      <c r="A4749" s="36"/>
      <c r="B4749" s="31"/>
      <c r="C4749" s="36"/>
      <c r="D4749" s="36"/>
      <c r="E4749" s="36"/>
    </row>
    <row r="4750" ht="14.25" customHeight="1">
      <c r="A4750" s="36"/>
      <c r="B4750" s="31"/>
      <c r="C4750" s="36"/>
      <c r="D4750" s="36"/>
      <c r="E4750" s="36"/>
    </row>
    <row r="4751" ht="14.25" customHeight="1">
      <c r="A4751" s="36"/>
      <c r="B4751" s="31"/>
      <c r="C4751" s="36"/>
      <c r="D4751" s="36"/>
      <c r="E4751" s="36"/>
    </row>
    <row r="4752" ht="14.25" customHeight="1">
      <c r="A4752" s="36"/>
      <c r="B4752" s="31"/>
      <c r="C4752" s="36"/>
      <c r="D4752" s="36"/>
      <c r="E4752" s="36"/>
    </row>
    <row r="4753" ht="14.25" customHeight="1">
      <c r="A4753" s="36"/>
      <c r="B4753" s="31"/>
      <c r="C4753" s="36"/>
      <c r="D4753" s="36"/>
      <c r="E4753" s="36"/>
    </row>
    <row r="4754" ht="14.25" customHeight="1">
      <c r="A4754" s="36"/>
      <c r="B4754" s="31"/>
      <c r="C4754" s="36"/>
      <c r="D4754" s="36"/>
      <c r="E4754" s="36"/>
    </row>
    <row r="4755" ht="14.25" customHeight="1">
      <c r="A4755" s="36"/>
      <c r="B4755" s="31"/>
      <c r="C4755" s="36"/>
      <c r="D4755" s="36"/>
      <c r="E4755" s="36"/>
    </row>
    <row r="4756" ht="14.25" customHeight="1">
      <c r="A4756" s="36"/>
      <c r="B4756" s="31"/>
      <c r="C4756" s="36"/>
      <c r="D4756" s="36"/>
      <c r="E4756" s="36"/>
    </row>
    <row r="4757" ht="14.25" customHeight="1">
      <c r="A4757" s="36"/>
      <c r="B4757" s="31"/>
      <c r="C4757" s="36"/>
      <c r="D4757" s="36"/>
      <c r="E4757" s="36"/>
    </row>
    <row r="4758" ht="14.25" customHeight="1">
      <c r="A4758" s="36"/>
      <c r="B4758" s="31"/>
      <c r="C4758" s="36"/>
      <c r="D4758" s="36"/>
      <c r="E4758" s="36"/>
    </row>
    <row r="4759" ht="14.25" customHeight="1">
      <c r="A4759" s="36"/>
      <c r="B4759" s="31"/>
      <c r="C4759" s="36"/>
      <c r="D4759" s="36"/>
      <c r="E4759" s="36"/>
    </row>
    <row r="4760" ht="14.25" customHeight="1">
      <c r="A4760" s="36"/>
      <c r="B4760" s="31"/>
      <c r="C4760" s="36"/>
      <c r="D4760" s="36"/>
      <c r="E4760" s="36"/>
    </row>
    <row r="4761" ht="14.25" customHeight="1">
      <c r="A4761" s="36"/>
      <c r="B4761" s="31"/>
      <c r="C4761" s="36"/>
      <c r="D4761" s="36"/>
      <c r="E4761" s="36"/>
    </row>
    <row r="4762" ht="14.25" customHeight="1">
      <c r="A4762" s="36"/>
      <c r="B4762" s="31"/>
      <c r="C4762" s="36"/>
      <c r="D4762" s="36"/>
      <c r="E4762" s="36"/>
    </row>
    <row r="4763" ht="14.25" customHeight="1">
      <c r="A4763" s="36"/>
      <c r="B4763" s="31"/>
      <c r="C4763" s="36"/>
      <c r="D4763" s="36"/>
      <c r="E4763" s="36"/>
    </row>
    <row r="4764" ht="14.25" customHeight="1">
      <c r="A4764" s="36"/>
      <c r="B4764" s="31"/>
      <c r="C4764" s="36"/>
      <c r="D4764" s="36"/>
      <c r="E4764" s="36"/>
    </row>
    <row r="4765" ht="14.25" customHeight="1">
      <c r="A4765" s="36"/>
      <c r="B4765" s="31"/>
      <c r="C4765" s="36"/>
      <c r="D4765" s="36"/>
      <c r="E4765" s="36"/>
    </row>
    <row r="4766" ht="14.25" customHeight="1">
      <c r="A4766" s="36"/>
      <c r="B4766" s="31"/>
      <c r="C4766" s="36"/>
      <c r="D4766" s="36"/>
      <c r="E4766" s="36"/>
    </row>
    <row r="4767" ht="14.25" customHeight="1">
      <c r="A4767" s="36"/>
      <c r="B4767" s="31"/>
      <c r="C4767" s="36"/>
      <c r="D4767" s="36"/>
      <c r="E4767" s="36"/>
    </row>
    <row r="4768" ht="14.25" customHeight="1">
      <c r="A4768" s="36"/>
      <c r="B4768" s="31"/>
      <c r="C4768" s="36"/>
      <c r="D4768" s="36"/>
      <c r="E4768" s="36"/>
    </row>
    <row r="4769" ht="14.25" customHeight="1">
      <c r="A4769" s="36"/>
      <c r="B4769" s="31"/>
      <c r="C4769" s="36"/>
      <c r="D4769" s="36"/>
      <c r="E4769" s="36"/>
    </row>
    <row r="4770" ht="14.25" customHeight="1">
      <c r="A4770" s="36"/>
      <c r="B4770" s="31"/>
      <c r="C4770" s="36"/>
      <c r="D4770" s="36"/>
      <c r="E4770" s="36"/>
    </row>
    <row r="4771" ht="14.25" customHeight="1">
      <c r="A4771" s="36"/>
      <c r="B4771" s="31"/>
      <c r="C4771" s="36"/>
      <c r="D4771" s="36"/>
      <c r="E4771" s="36"/>
    </row>
    <row r="4772" ht="14.25" customHeight="1">
      <c r="A4772" s="36"/>
      <c r="B4772" s="31"/>
      <c r="C4772" s="36"/>
      <c r="D4772" s="36"/>
      <c r="E4772" s="36"/>
    </row>
    <row r="4773" ht="14.25" customHeight="1">
      <c r="A4773" s="36"/>
      <c r="B4773" s="31"/>
      <c r="C4773" s="36"/>
      <c r="D4773" s="36"/>
      <c r="E4773" s="36"/>
    </row>
    <row r="4774" ht="14.25" customHeight="1">
      <c r="A4774" s="36"/>
      <c r="B4774" s="31"/>
      <c r="C4774" s="36"/>
      <c r="D4774" s="36"/>
      <c r="E4774" s="36"/>
    </row>
    <row r="4775" ht="14.25" customHeight="1">
      <c r="A4775" s="36"/>
      <c r="B4775" s="31"/>
      <c r="C4775" s="36"/>
      <c r="D4775" s="36"/>
      <c r="E4775" s="36"/>
    </row>
    <row r="4776" ht="14.25" customHeight="1">
      <c r="A4776" s="36"/>
      <c r="B4776" s="31"/>
      <c r="C4776" s="36"/>
      <c r="D4776" s="36"/>
      <c r="E4776" s="36"/>
    </row>
    <row r="4777" ht="14.25" customHeight="1">
      <c r="A4777" s="36"/>
      <c r="B4777" s="31"/>
      <c r="C4777" s="36"/>
      <c r="D4777" s="36"/>
      <c r="E4777" s="36"/>
    </row>
    <row r="4778" ht="14.25" customHeight="1">
      <c r="A4778" s="36"/>
      <c r="B4778" s="31"/>
      <c r="C4778" s="36"/>
      <c r="D4778" s="36"/>
      <c r="E4778" s="36"/>
    </row>
    <row r="4779" ht="14.25" customHeight="1">
      <c r="A4779" s="36"/>
      <c r="B4779" s="31"/>
      <c r="C4779" s="36"/>
      <c r="D4779" s="36"/>
      <c r="E4779" s="36"/>
    </row>
    <row r="4780" ht="14.25" customHeight="1">
      <c r="A4780" s="36"/>
      <c r="B4780" s="31"/>
      <c r="C4780" s="36"/>
      <c r="D4780" s="36"/>
      <c r="E4780" s="36"/>
    </row>
    <row r="4781" ht="14.25" customHeight="1">
      <c r="A4781" s="36"/>
      <c r="B4781" s="31"/>
      <c r="C4781" s="36"/>
      <c r="D4781" s="36"/>
      <c r="E4781" s="36"/>
    </row>
    <row r="4782" ht="14.25" customHeight="1">
      <c r="A4782" s="36"/>
      <c r="B4782" s="31"/>
      <c r="C4782" s="36"/>
      <c r="D4782" s="36"/>
      <c r="E4782" s="36"/>
    </row>
    <row r="4783" ht="14.25" customHeight="1">
      <c r="A4783" s="36"/>
      <c r="B4783" s="31"/>
      <c r="C4783" s="36"/>
      <c r="D4783" s="36"/>
      <c r="E4783" s="36"/>
    </row>
    <row r="4784" ht="14.25" customHeight="1">
      <c r="A4784" s="36"/>
      <c r="B4784" s="31"/>
      <c r="C4784" s="36"/>
      <c r="D4784" s="36"/>
      <c r="E4784" s="36"/>
    </row>
    <row r="4785" ht="14.25" customHeight="1">
      <c r="A4785" s="36"/>
      <c r="B4785" s="31"/>
      <c r="C4785" s="36"/>
      <c r="D4785" s="36"/>
      <c r="E4785" s="36"/>
    </row>
    <row r="4786" ht="14.25" customHeight="1">
      <c r="A4786" s="36"/>
      <c r="B4786" s="31"/>
      <c r="C4786" s="36"/>
      <c r="D4786" s="36"/>
      <c r="E4786" s="36"/>
    </row>
    <row r="4787" ht="14.25" customHeight="1">
      <c r="A4787" s="36"/>
      <c r="B4787" s="31"/>
      <c r="C4787" s="36"/>
      <c r="D4787" s="36"/>
      <c r="E4787" s="36"/>
    </row>
    <row r="4788" ht="14.25" customHeight="1">
      <c r="A4788" s="36"/>
      <c r="B4788" s="31"/>
      <c r="C4788" s="36"/>
      <c r="D4788" s="36"/>
      <c r="E4788" s="36"/>
    </row>
    <row r="4789" ht="14.25" customHeight="1">
      <c r="A4789" s="36"/>
      <c r="B4789" s="31"/>
      <c r="C4789" s="36"/>
      <c r="D4789" s="36"/>
      <c r="E4789" s="36"/>
    </row>
    <row r="4790" ht="14.25" customHeight="1">
      <c r="A4790" s="36"/>
      <c r="B4790" s="31"/>
      <c r="C4790" s="36"/>
      <c r="D4790" s="36"/>
      <c r="E4790" s="36"/>
    </row>
    <row r="4791" ht="14.25" customHeight="1">
      <c r="A4791" s="36"/>
      <c r="B4791" s="31"/>
      <c r="C4791" s="36"/>
      <c r="D4791" s="36"/>
      <c r="E4791" s="36"/>
    </row>
    <row r="4792" ht="14.25" customHeight="1">
      <c r="A4792" s="36"/>
      <c r="B4792" s="31"/>
      <c r="C4792" s="36"/>
      <c r="D4792" s="36"/>
      <c r="E4792" s="36"/>
    </row>
    <row r="4793" ht="14.25" customHeight="1">
      <c r="A4793" s="36"/>
      <c r="B4793" s="31"/>
      <c r="C4793" s="36"/>
      <c r="D4793" s="36"/>
      <c r="E4793" s="36"/>
    </row>
    <row r="4794" ht="14.25" customHeight="1">
      <c r="A4794" s="36"/>
      <c r="B4794" s="31"/>
      <c r="C4794" s="36"/>
      <c r="D4794" s="36"/>
      <c r="E4794" s="36"/>
    </row>
    <row r="4795" ht="14.25" customHeight="1">
      <c r="A4795" s="36"/>
      <c r="B4795" s="31"/>
      <c r="C4795" s="36"/>
      <c r="D4795" s="36"/>
      <c r="E4795" s="36"/>
    </row>
    <row r="4796" ht="14.25" customHeight="1">
      <c r="A4796" s="36"/>
      <c r="B4796" s="31"/>
      <c r="C4796" s="36"/>
      <c r="D4796" s="36"/>
      <c r="E4796" s="36"/>
    </row>
    <row r="4797" ht="14.25" customHeight="1">
      <c r="A4797" s="36"/>
      <c r="B4797" s="31"/>
      <c r="C4797" s="36"/>
      <c r="D4797" s="36"/>
      <c r="E4797" s="36"/>
    </row>
    <row r="4798" ht="14.25" customHeight="1">
      <c r="A4798" s="36"/>
      <c r="B4798" s="31"/>
      <c r="C4798" s="36"/>
      <c r="D4798" s="36"/>
      <c r="E4798" s="36"/>
    </row>
    <row r="4799" ht="14.25" customHeight="1">
      <c r="A4799" s="36"/>
      <c r="B4799" s="31"/>
      <c r="C4799" s="36"/>
      <c r="D4799" s="36"/>
      <c r="E4799" s="36"/>
    </row>
    <row r="4800" ht="14.25" customHeight="1">
      <c r="A4800" s="36"/>
      <c r="B4800" s="31"/>
      <c r="C4800" s="36"/>
      <c r="D4800" s="36"/>
      <c r="E4800" s="36"/>
    </row>
    <row r="4801" ht="14.25" customHeight="1">
      <c r="A4801" s="36"/>
      <c r="B4801" s="31"/>
      <c r="C4801" s="36"/>
      <c r="D4801" s="36"/>
      <c r="E4801" s="36"/>
    </row>
    <row r="4802" ht="14.25" customHeight="1">
      <c r="A4802" s="36"/>
      <c r="B4802" s="31"/>
      <c r="C4802" s="36"/>
      <c r="D4802" s="36"/>
      <c r="E4802" s="36"/>
    </row>
    <row r="4803" ht="14.25" customHeight="1">
      <c r="A4803" s="36"/>
      <c r="B4803" s="31"/>
      <c r="C4803" s="36"/>
      <c r="D4803" s="36"/>
      <c r="E4803" s="36"/>
    </row>
    <row r="4804" ht="14.25" customHeight="1">
      <c r="A4804" s="36"/>
      <c r="B4804" s="31"/>
      <c r="C4804" s="36"/>
      <c r="D4804" s="36"/>
      <c r="E4804" s="36"/>
    </row>
    <row r="4805" ht="14.25" customHeight="1">
      <c r="A4805" s="36"/>
      <c r="B4805" s="31"/>
      <c r="C4805" s="36"/>
      <c r="D4805" s="36"/>
      <c r="E4805" s="36"/>
    </row>
    <row r="4806" ht="14.25" customHeight="1">
      <c r="A4806" s="36"/>
      <c r="B4806" s="31"/>
      <c r="C4806" s="36"/>
      <c r="D4806" s="36"/>
      <c r="E4806" s="36"/>
    </row>
    <row r="4807" ht="14.25" customHeight="1">
      <c r="A4807" s="36"/>
      <c r="B4807" s="31"/>
      <c r="C4807" s="36"/>
      <c r="D4807" s="36"/>
      <c r="E4807" s="36"/>
    </row>
    <row r="4808" ht="14.25" customHeight="1">
      <c r="A4808" s="36"/>
      <c r="B4808" s="31"/>
      <c r="C4808" s="36"/>
      <c r="D4808" s="36"/>
      <c r="E4808" s="36"/>
    </row>
    <row r="4809" ht="14.25" customHeight="1">
      <c r="A4809" s="36"/>
      <c r="B4809" s="31"/>
      <c r="C4809" s="36"/>
      <c r="D4809" s="36"/>
      <c r="E4809" s="36"/>
    </row>
    <row r="4810" ht="14.25" customHeight="1">
      <c r="A4810" s="36"/>
      <c r="B4810" s="31"/>
      <c r="C4810" s="36"/>
      <c r="D4810" s="36"/>
      <c r="E4810" s="36"/>
    </row>
    <row r="4811" ht="14.25" customHeight="1">
      <c r="A4811" s="36"/>
      <c r="B4811" s="31"/>
      <c r="C4811" s="36"/>
      <c r="D4811" s="36"/>
      <c r="E4811" s="36"/>
    </row>
    <row r="4812" ht="14.25" customHeight="1">
      <c r="A4812" s="36"/>
      <c r="B4812" s="31"/>
      <c r="C4812" s="36"/>
      <c r="D4812" s="36"/>
      <c r="E4812" s="36"/>
    </row>
    <row r="4813" ht="14.25" customHeight="1">
      <c r="A4813" s="36"/>
      <c r="B4813" s="31"/>
      <c r="C4813" s="36"/>
      <c r="D4813" s="36"/>
      <c r="E4813" s="36"/>
    </row>
    <row r="4814" ht="14.25" customHeight="1">
      <c r="A4814" s="36"/>
      <c r="B4814" s="31"/>
      <c r="C4814" s="36"/>
      <c r="D4814" s="36"/>
      <c r="E4814" s="36"/>
    </row>
    <row r="4815" ht="14.25" customHeight="1">
      <c r="A4815" s="36"/>
      <c r="B4815" s="31"/>
      <c r="C4815" s="36"/>
      <c r="D4815" s="36"/>
      <c r="E4815" s="36"/>
    </row>
    <row r="4816" ht="14.25" customHeight="1">
      <c r="A4816" s="36"/>
      <c r="B4816" s="31"/>
      <c r="C4816" s="36"/>
      <c r="D4816" s="36"/>
      <c r="E4816" s="36"/>
    </row>
    <row r="4817" ht="14.25" customHeight="1">
      <c r="A4817" s="36"/>
      <c r="B4817" s="31"/>
      <c r="C4817" s="36"/>
      <c r="D4817" s="36"/>
      <c r="E4817" s="36"/>
    </row>
    <row r="4818" ht="14.25" customHeight="1">
      <c r="A4818" s="36"/>
      <c r="B4818" s="31"/>
      <c r="C4818" s="36"/>
      <c r="D4818" s="36"/>
      <c r="E4818" s="36"/>
    </row>
    <row r="4819" ht="14.25" customHeight="1">
      <c r="A4819" s="36"/>
      <c r="B4819" s="31"/>
      <c r="C4819" s="36"/>
      <c r="D4819" s="36"/>
      <c r="E4819" s="36"/>
    </row>
    <row r="4820" ht="14.25" customHeight="1">
      <c r="A4820" s="36"/>
      <c r="B4820" s="31"/>
      <c r="C4820" s="36"/>
      <c r="D4820" s="36"/>
      <c r="E4820" s="36"/>
    </row>
    <row r="4821" ht="14.25" customHeight="1">
      <c r="A4821" s="36"/>
      <c r="B4821" s="31"/>
      <c r="C4821" s="36"/>
      <c r="D4821" s="36"/>
      <c r="E4821" s="36"/>
    </row>
    <row r="4822" ht="14.25" customHeight="1">
      <c r="A4822" s="36"/>
      <c r="B4822" s="31"/>
      <c r="C4822" s="36"/>
      <c r="D4822" s="36"/>
      <c r="E4822" s="36"/>
    </row>
    <row r="4823" ht="14.25" customHeight="1">
      <c r="A4823" s="36"/>
      <c r="B4823" s="31"/>
      <c r="C4823" s="36"/>
      <c r="D4823" s="36"/>
      <c r="E4823" s="36"/>
    </row>
    <row r="4824" ht="14.25" customHeight="1">
      <c r="A4824" s="36"/>
      <c r="B4824" s="31"/>
      <c r="C4824" s="36"/>
      <c r="D4824" s="36"/>
      <c r="E4824" s="36"/>
    </row>
    <row r="4825" ht="14.25" customHeight="1">
      <c r="A4825" s="36"/>
      <c r="B4825" s="31"/>
      <c r="C4825" s="36"/>
      <c r="D4825" s="36"/>
      <c r="E4825" s="36"/>
    </row>
    <row r="4826" ht="14.25" customHeight="1">
      <c r="A4826" s="36"/>
      <c r="B4826" s="31"/>
      <c r="C4826" s="36"/>
      <c r="D4826" s="36"/>
      <c r="E4826" s="36"/>
    </row>
    <row r="4827" ht="14.25" customHeight="1">
      <c r="A4827" s="36"/>
      <c r="B4827" s="31"/>
      <c r="C4827" s="36"/>
      <c r="D4827" s="36"/>
      <c r="E4827" s="36"/>
    </row>
    <row r="4828" ht="14.25" customHeight="1">
      <c r="A4828" s="36"/>
      <c r="B4828" s="31"/>
      <c r="C4828" s="36"/>
      <c r="D4828" s="36"/>
      <c r="E4828" s="36"/>
    </row>
    <row r="4829" ht="14.25" customHeight="1">
      <c r="A4829" s="36"/>
      <c r="B4829" s="31"/>
      <c r="C4829" s="36"/>
      <c r="D4829" s="36"/>
      <c r="E4829" s="36"/>
    </row>
    <row r="4830" ht="14.25" customHeight="1">
      <c r="A4830" s="36"/>
      <c r="B4830" s="31"/>
      <c r="C4830" s="36"/>
      <c r="D4830" s="36"/>
      <c r="E4830" s="36"/>
    </row>
    <row r="4831" ht="14.25" customHeight="1">
      <c r="A4831" s="36"/>
      <c r="B4831" s="31"/>
      <c r="C4831" s="36"/>
      <c r="D4831" s="36"/>
      <c r="E4831" s="36"/>
    </row>
    <row r="4832" ht="14.25" customHeight="1">
      <c r="A4832" s="36"/>
      <c r="B4832" s="31"/>
      <c r="C4832" s="36"/>
      <c r="D4832" s="36"/>
      <c r="E4832" s="36"/>
    </row>
    <row r="4833" ht="14.25" customHeight="1">
      <c r="A4833" s="36"/>
      <c r="B4833" s="31"/>
      <c r="C4833" s="36"/>
      <c r="D4833" s="36"/>
      <c r="E4833" s="36"/>
    </row>
    <row r="4834" ht="14.25" customHeight="1">
      <c r="A4834" s="36"/>
      <c r="B4834" s="31"/>
      <c r="C4834" s="36"/>
      <c r="D4834" s="36"/>
      <c r="E4834" s="36"/>
    </row>
    <row r="4835" ht="14.25" customHeight="1">
      <c r="A4835" s="36"/>
      <c r="B4835" s="31"/>
      <c r="C4835" s="36"/>
      <c r="D4835" s="36"/>
      <c r="E4835" s="36"/>
    </row>
    <row r="4836" ht="14.25" customHeight="1">
      <c r="A4836" s="36"/>
      <c r="B4836" s="31"/>
      <c r="C4836" s="36"/>
      <c r="D4836" s="36"/>
      <c r="E4836" s="36"/>
    </row>
    <row r="4837" ht="14.25" customHeight="1">
      <c r="A4837" s="36"/>
      <c r="B4837" s="31"/>
      <c r="C4837" s="36"/>
      <c r="D4837" s="36"/>
      <c r="E4837" s="36"/>
    </row>
    <row r="4838" ht="14.25" customHeight="1">
      <c r="A4838" s="36"/>
      <c r="B4838" s="31"/>
      <c r="C4838" s="36"/>
      <c r="D4838" s="36"/>
      <c r="E4838" s="36"/>
    </row>
    <row r="4839" ht="14.25" customHeight="1">
      <c r="A4839" s="36"/>
      <c r="B4839" s="31"/>
      <c r="C4839" s="36"/>
      <c r="D4839" s="36"/>
      <c r="E4839" s="36"/>
    </row>
    <row r="4840" ht="14.25" customHeight="1">
      <c r="A4840" s="36"/>
      <c r="B4840" s="31"/>
      <c r="C4840" s="36"/>
      <c r="D4840" s="36"/>
      <c r="E4840" s="36"/>
    </row>
    <row r="4841" ht="14.25" customHeight="1">
      <c r="A4841" s="36"/>
      <c r="B4841" s="31"/>
      <c r="C4841" s="36"/>
      <c r="D4841" s="36"/>
      <c r="E4841" s="36"/>
    </row>
    <row r="4842" ht="14.25" customHeight="1">
      <c r="A4842" s="36"/>
      <c r="B4842" s="31"/>
      <c r="C4842" s="36"/>
      <c r="D4842" s="36"/>
      <c r="E4842" s="36"/>
    </row>
    <row r="4843" ht="14.25" customHeight="1">
      <c r="A4843" s="36"/>
      <c r="B4843" s="31"/>
      <c r="C4843" s="36"/>
      <c r="D4843" s="36"/>
      <c r="E4843" s="36"/>
    </row>
    <row r="4844" ht="14.25" customHeight="1">
      <c r="A4844" s="36"/>
      <c r="B4844" s="31"/>
      <c r="C4844" s="36"/>
      <c r="D4844" s="36"/>
      <c r="E4844" s="36"/>
    </row>
    <row r="4845" ht="14.25" customHeight="1">
      <c r="A4845" s="36"/>
      <c r="B4845" s="31"/>
      <c r="C4845" s="36"/>
      <c r="D4845" s="36"/>
      <c r="E4845" s="36"/>
    </row>
    <row r="4846" ht="14.25" customHeight="1">
      <c r="A4846" s="36"/>
      <c r="B4846" s="31"/>
      <c r="C4846" s="36"/>
      <c r="D4846" s="36"/>
      <c r="E4846" s="36"/>
    </row>
    <row r="4847" ht="14.25" customHeight="1">
      <c r="A4847" s="36"/>
      <c r="B4847" s="31"/>
      <c r="C4847" s="36"/>
      <c r="D4847" s="36"/>
      <c r="E4847" s="36"/>
    </row>
    <row r="4848" ht="14.25" customHeight="1">
      <c r="A4848" s="36"/>
      <c r="B4848" s="31"/>
      <c r="C4848" s="36"/>
      <c r="D4848" s="36"/>
      <c r="E4848" s="36"/>
    </row>
    <row r="4849" ht="14.25" customHeight="1">
      <c r="A4849" s="36"/>
      <c r="B4849" s="31"/>
      <c r="C4849" s="36"/>
      <c r="D4849" s="36"/>
      <c r="E4849" s="36"/>
    </row>
    <row r="4850" ht="14.25" customHeight="1">
      <c r="A4850" s="36"/>
      <c r="B4850" s="31"/>
      <c r="C4850" s="36"/>
      <c r="D4850" s="36"/>
      <c r="E4850" s="36"/>
    </row>
    <row r="4851" ht="14.25" customHeight="1">
      <c r="A4851" s="36"/>
      <c r="B4851" s="31"/>
      <c r="C4851" s="36"/>
      <c r="D4851" s="36"/>
      <c r="E4851" s="36"/>
    </row>
    <row r="4852" ht="14.25" customHeight="1">
      <c r="A4852" s="36"/>
      <c r="B4852" s="31"/>
      <c r="C4852" s="36"/>
      <c r="D4852" s="36"/>
      <c r="E4852" s="36"/>
    </row>
    <row r="4853" ht="14.25" customHeight="1">
      <c r="A4853" s="36"/>
      <c r="B4853" s="31"/>
      <c r="C4853" s="36"/>
      <c r="D4853" s="36"/>
      <c r="E4853" s="36"/>
    </row>
    <row r="4854" ht="14.25" customHeight="1">
      <c r="A4854" s="36"/>
      <c r="B4854" s="31"/>
      <c r="C4854" s="36"/>
      <c r="D4854" s="36"/>
      <c r="E4854" s="36"/>
    </row>
    <row r="4855" ht="14.25" customHeight="1">
      <c r="A4855" s="36"/>
      <c r="B4855" s="31"/>
      <c r="C4855" s="36"/>
      <c r="D4855" s="36"/>
      <c r="E4855" s="36"/>
    </row>
    <row r="4856" ht="14.25" customHeight="1">
      <c r="A4856" s="36"/>
      <c r="B4856" s="31"/>
      <c r="C4856" s="36"/>
      <c r="D4856" s="36"/>
      <c r="E4856" s="36"/>
    </row>
    <row r="4857" ht="14.25" customHeight="1">
      <c r="A4857" s="36"/>
      <c r="B4857" s="31"/>
      <c r="C4857" s="36"/>
      <c r="D4857" s="36"/>
      <c r="E4857" s="36"/>
    </row>
    <row r="4858" ht="14.25" customHeight="1">
      <c r="A4858" s="36"/>
      <c r="B4858" s="31"/>
      <c r="C4858" s="36"/>
      <c r="D4858" s="36"/>
      <c r="E4858" s="36"/>
    </row>
    <row r="4859" ht="14.25" customHeight="1">
      <c r="A4859" s="36"/>
      <c r="B4859" s="31"/>
      <c r="C4859" s="36"/>
      <c r="D4859" s="36"/>
      <c r="E4859" s="36"/>
    </row>
    <row r="4860" ht="14.25" customHeight="1">
      <c r="A4860" s="36"/>
      <c r="B4860" s="31"/>
      <c r="C4860" s="36"/>
      <c r="D4860" s="36"/>
      <c r="E4860" s="36"/>
    </row>
    <row r="4861" ht="14.25" customHeight="1">
      <c r="A4861" s="36"/>
      <c r="B4861" s="31"/>
      <c r="C4861" s="36"/>
      <c r="D4861" s="36"/>
      <c r="E4861" s="36"/>
    </row>
    <row r="4862" ht="14.25" customHeight="1">
      <c r="A4862" s="36"/>
      <c r="B4862" s="31"/>
      <c r="C4862" s="36"/>
      <c r="D4862" s="36"/>
      <c r="E4862" s="36"/>
    </row>
    <row r="4863" ht="14.25" customHeight="1">
      <c r="A4863" s="36"/>
      <c r="B4863" s="31"/>
      <c r="C4863" s="36"/>
      <c r="D4863" s="36"/>
      <c r="E4863" s="36"/>
    </row>
    <row r="4864" ht="14.25" customHeight="1">
      <c r="A4864" s="36"/>
      <c r="B4864" s="31"/>
      <c r="C4864" s="36"/>
      <c r="D4864" s="36"/>
      <c r="E4864" s="36"/>
    </row>
    <row r="4865" ht="14.25" customHeight="1">
      <c r="A4865" s="36"/>
      <c r="B4865" s="31"/>
      <c r="C4865" s="36"/>
      <c r="D4865" s="36"/>
      <c r="E4865" s="36"/>
    </row>
    <row r="4866" ht="14.25" customHeight="1">
      <c r="A4866" s="36"/>
      <c r="B4866" s="31"/>
      <c r="C4866" s="36"/>
      <c r="D4866" s="36"/>
      <c r="E4866" s="36"/>
    </row>
    <row r="4867" ht="14.25" customHeight="1">
      <c r="A4867" s="36"/>
      <c r="B4867" s="31"/>
      <c r="C4867" s="36"/>
      <c r="D4867" s="36"/>
      <c r="E4867" s="36"/>
    </row>
    <row r="4868" ht="14.25" customHeight="1">
      <c r="A4868" s="36"/>
      <c r="B4868" s="31"/>
      <c r="C4868" s="36"/>
      <c r="D4868" s="36"/>
      <c r="E4868" s="36"/>
    </row>
    <row r="4869" ht="14.25" customHeight="1">
      <c r="A4869" s="36"/>
      <c r="B4869" s="31"/>
      <c r="C4869" s="36"/>
      <c r="D4869" s="36"/>
      <c r="E4869" s="36"/>
    </row>
    <row r="4870" ht="14.25" customHeight="1">
      <c r="A4870" s="36"/>
      <c r="B4870" s="31"/>
      <c r="C4870" s="36"/>
      <c r="D4870" s="36"/>
      <c r="E4870" s="36"/>
    </row>
    <row r="4871" ht="14.25" customHeight="1">
      <c r="A4871" s="36"/>
      <c r="B4871" s="31"/>
      <c r="C4871" s="36"/>
      <c r="D4871" s="36"/>
      <c r="E4871" s="36"/>
    </row>
    <row r="4872" ht="14.25" customHeight="1">
      <c r="A4872" s="36"/>
      <c r="B4872" s="31"/>
      <c r="C4872" s="36"/>
      <c r="D4872" s="36"/>
      <c r="E4872" s="36"/>
    </row>
    <row r="4873" ht="14.25" customHeight="1">
      <c r="A4873" s="36"/>
      <c r="B4873" s="31"/>
      <c r="C4873" s="36"/>
      <c r="D4873" s="36"/>
      <c r="E4873" s="36"/>
    </row>
    <row r="4874" ht="14.25" customHeight="1">
      <c r="A4874" s="36"/>
      <c r="B4874" s="31"/>
      <c r="C4874" s="36"/>
      <c r="D4874" s="36"/>
      <c r="E4874" s="36"/>
    </row>
    <row r="4875" ht="14.25" customHeight="1">
      <c r="A4875" s="36"/>
      <c r="B4875" s="31"/>
      <c r="C4875" s="36"/>
      <c r="D4875" s="36"/>
      <c r="E4875" s="36"/>
    </row>
    <row r="4876" ht="14.25" customHeight="1">
      <c r="A4876" s="36"/>
      <c r="B4876" s="31"/>
      <c r="C4876" s="36"/>
      <c r="D4876" s="36"/>
      <c r="E4876" s="36"/>
    </row>
    <row r="4877" ht="14.25" customHeight="1">
      <c r="A4877" s="36"/>
      <c r="B4877" s="31"/>
      <c r="C4877" s="36"/>
      <c r="D4877" s="36"/>
      <c r="E4877" s="36"/>
    </row>
    <row r="4878" ht="14.25" customHeight="1">
      <c r="A4878" s="36"/>
      <c r="B4878" s="31"/>
      <c r="C4878" s="36"/>
      <c r="D4878" s="36"/>
      <c r="E4878" s="36"/>
    </row>
    <row r="4879" ht="14.25" customHeight="1">
      <c r="A4879" s="36"/>
      <c r="B4879" s="31"/>
      <c r="C4879" s="36"/>
      <c r="D4879" s="36"/>
      <c r="E4879" s="36"/>
    </row>
    <row r="4880" ht="14.25" customHeight="1">
      <c r="A4880" s="36"/>
      <c r="B4880" s="31"/>
      <c r="C4880" s="36"/>
      <c r="D4880" s="36"/>
      <c r="E4880" s="36"/>
    </row>
    <row r="4881" ht="14.25" customHeight="1">
      <c r="A4881" s="36"/>
      <c r="B4881" s="31"/>
      <c r="C4881" s="36"/>
      <c r="D4881" s="36"/>
      <c r="E4881" s="36"/>
    </row>
    <row r="4882" ht="14.25" customHeight="1">
      <c r="A4882" s="36"/>
      <c r="B4882" s="31"/>
      <c r="C4882" s="36"/>
      <c r="D4882" s="36"/>
      <c r="E4882" s="36"/>
    </row>
    <row r="4883" ht="14.25" customHeight="1">
      <c r="A4883" s="36"/>
      <c r="B4883" s="31"/>
      <c r="C4883" s="36"/>
      <c r="D4883" s="36"/>
      <c r="E4883" s="36"/>
    </row>
    <row r="4884" ht="14.25" customHeight="1">
      <c r="A4884" s="36"/>
      <c r="B4884" s="31"/>
      <c r="C4884" s="36"/>
      <c r="D4884" s="36"/>
      <c r="E4884" s="36"/>
    </row>
    <row r="4885" ht="14.25" customHeight="1">
      <c r="A4885" s="36"/>
      <c r="B4885" s="31"/>
      <c r="C4885" s="36"/>
      <c r="D4885" s="36"/>
      <c r="E4885" s="36"/>
    </row>
    <row r="4886" ht="14.25" customHeight="1">
      <c r="A4886" s="36"/>
      <c r="B4886" s="31"/>
      <c r="C4886" s="36"/>
      <c r="D4886" s="36"/>
      <c r="E4886" s="36"/>
    </row>
    <row r="4887" ht="14.25" customHeight="1">
      <c r="A4887" s="36"/>
      <c r="B4887" s="31"/>
      <c r="C4887" s="36"/>
      <c r="D4887" s="36"/>
      <c r="E4887" s="36"/>
    </row>
    <row r="4888" ht="14.25" customHeight="1">
      <c r="A4888" s="36"/>
      <c r="B4888" s="31"/>
      <c r="C4888" s="36"/>
      <c r="D4888" s="36"/>
      <c r="E4888" s="36"/>
    </row>
    <row r="4889" ht="14.25" customHeight="1">
      <c r="A4889" s="36"/>
      <c r="B4889" s="31"/>
      <c r="C4889" s="36"/>
      <c r="D4889" s="36"/>
      <c r="E4889" s="36"/>
    </row>
    <row r="4890" ht="14.25" customHeight="1">
      <c r="A4890" s="36"/>
      <c r="B4890" s="31"/>
      <c r="C4890" s="36"/>
      <c r="D4890" s="36"/>
      <c r="E4890" s="36"/>
    </row>
    <row r="4891" ht="14.25" customHeight="1">
      <c r="A4891" s="36"/>
      <c r="B4891" s="31"/>
      <c r="C4891" s="36"/>
      <c r="D4891" s="36"/>
      <c r="E4891" s="36"/>
    </row>
    <row r="4892" ht="14.25" customHeight="1">
      <c r="A4892" s="36"/>
      <c r="B4892" s="31"/>
      <c r="C4892" s="36"/>
      <c r="D4892" s="36"/>
      <c r="E4892" s="36"/>
    </row>
    <row r="4893" ht="14.25" customHeight="1">
      <c r="A4893" s="36"/>
      <c r="B4893" s="31"/>
      <c r="C4893" s="36"/>
      <c r="D4893" s="36"/>
      <c r="E4893" s="36"/>
    </row>
    <row r="4894" ht="14.25" customHeight="1">
      <c r="A4894" s="36"/>
      <c r="B4894" s="31"/>
      <c r="C4894" s="36"/>
      <c r="D4894" s="36"/>
      <c r="E4894" s="36"/>
    </row>
    <row r="4895" ht="14.25" customHeight="1">
      <c r="A4895" s="36"/>
      <c r="B4895" s="31"/>
      <c r="C4895" s="36"/>
      <c r="D4895" s="36"/>
      <c r="E4895" s="36"/>
    </row>
    <row r="4896" ht="14.25" customHeight="1">
      <c r="A4896" s="36"/>
      <c r="B4896" s="31"/>
      <c r="C4896" s="36"/>
      <c r="D4896" s="36"/>
      <c r="E4896" s="36"/>
    </row>
    <row r="4897" ht="14.25" customHeight="1">
      <c r="A4897" s="36"/>
      <c r="B4897" s="31"/>
      <c r="C4897" s="36"/>
      <c r="D4897" s="36"/>
      <c r="E4897" s="36"/>
    </row>
    <row r="4898" ht="14.25" customHeight="1">
      <c r="A4898" s="36"/>
      <c r="B4898" s="31"/>
      <c r="C4898" s="36"/>
      <c r="D4898" s="36"/>
      <c r="E4898" s="36"/>
    </row>
    <row r="4899" ht="14.25" customHeight="1">
      <c r="A4899" s="36"/>
      <c r="B4899" s="31"/>
      <c r="C4899" s="36"/>
      <c r="D4899" s="36"/>
      <c r="E4899" s="36"/>
    </row>
    <row r="4900" ht="14.25" customHeight="1">
      <c r="A4900" s="36"/>
      <c r="B4900" s="31"/>
      <c r="C4900" s="36"/>
      <c r="D4900" s="36"/>
      <c r="E4900" s="36"/>
    </row>
    <row r="4901" ht="14.25" customHeight="1">
      <c r="A4901" s="36"/>
      <c r="B4901" s="31"/>
      <c r="C4901" s="36"/>
      <c r="D4901" s="36"/>
      <c r="E4901" s="36"/>
    </row>
    <row r="4902" ht="14.25" customHeight="1">
      <c r="A4902" s="36"/>
      <c r="B4902" s="31"/>
      <c r="C4902" s="36"/>
      <c r="D4902" s="36"/>
      <c r="E4902" s="36"/>
    </row>
    <row r="4903" ht="14.25" customHeight="1">
      <c r="A4903" s="36"/>
      <c r="B4903" s="31"/>
      <c r="C4903" s="36"/>
      <c r="D4903" s="36"/>
      <c r="E4903" s="36"/>
    </row>
    <row r="4904" ht="14.25" customHeight="1">
      <c r="A4904" s="36"/>
      <c r="B4904" s="31"/>
      <c r="C4904" s="36"/>
      <c r="D4904" s="36"/>
      <c r="E4904" s="36"/>
    </row>
    <row r="4905" ht="14.25" customHeight="1">
      <c r="A4905" s="36"/>
      <c r="B4905" s="31"/>
      <c r="C4905" s="36"/>
      <c r="D4905" s="36"/>
      <c r="E4905" s="36"/>
    </row>
    <row r="4906" ht="14.25" customHeight="1">
      <c r="A4906" s="36"/>
      <c r="B4906" s="31"/>
      <c r="C4906" s="36"/>
      <c r="D4906" s="36"/>
      <c r="E4906" s="36"/>
    </row>
    <row r="4907" ht="14.25" customHeight="1">
      <c r="A4907" s="36"/>
      <c r="B4907" s="31"/>
      <c r="C4907" s="36"/>
      <c r="D4907" s="36"/>
      <c r="E4907" s="36"/>
    </row>
    <row r="4908" ht="14.25" customHeight="1">
      <c r="A4908" s="36"/>
      <c r="B4908" s="31"/>
      <c r="C4908" s="36"/>
      <c r="D4908" s="36"/>
      <c r="E4908" s="36"/>
    </row>
    <row r="4909" ht="14.25" customHeight="1">
      <c r="A4909" s="36"/>
      <c r="B4909" s="31"/>
      <c r="C4909" s="36"/>
      <c r="D4909" s="36"/>
      <c r="E4909" s="36"/>
    </row>
    <row r="4910" ht="14.25" customHeight="1">
      <c r="A4910" s="36"/>
      <c r="B4910" s="31"/>
      <c r="C4910" s="36"/>
      <c r="D4910" s="36"/>
      <c r="E4910" s="36"/>
    </row>
    <row r="4911" ht="14.25" customHeight="1">
      <c r="A4911" s="36"/>
      <c r="B4911" s="31"/>
      <c r="C4911" s="36"/>
      <c r="D4911" s="36"/>
      <c r="E4911" s="36"/>
    </row>
    <row r="4912" ht="14.25" customHeight="1">
      <c r="A4912" s="36"/>
      <c r="B4912" s="31"/>
      <c r="C4912" s="36"/>
      <c r="D4912" s="36"/>
      <c r="E4912" s="36"/>
    </row>
    <row r="4913" ht="14.25" customHeight="1">
      <c r="A4913" s="36"/>
      <c r="B4913" s="31"/>
      <c r="C4913" s="36"/>
      <c r="D4913" s="36"/>
      <c r="E4913" s="36"/>
    </row>
    <row r="4914" ht="14.25" customHeight="1">
      <c r="A4914" s="36"/>
      <c r="B4914" s="31"/>
      <c r="C4914" s="36"/>
      <c r="D4914" s="36"/>
      <c r="E4914" s="36"/>
    </row>
    <row r="4915" ht="14.25" customHeight="1">
      <c r="A4915" s="36"/>
      <c r="B4915" s="31"/>
      <c r="C4915" s="36"/>
      <c r="D4915" s="36"/>
      <c r="E4915" s="36"/>
    </row>
    <row r="4916" ht="14.25" customHeight="1">
      <c r="A4916" s="36"/>
      <c r="B4916" s="31"/>
      <c r="C4916" s="36"/>
      <c r="D4916" s="36"/>
      <c r="E4916" s="36"/>
    </row>
    <row r="4917" ht="14.25" customHeight="1">
      <c r="A4917" s="36"/>
      <c r="B4917" s="31"/>
      <c r="C4917" s="36"/>
      <c r="D4917" s="36"/>
      <c r="E4917" s="36"/>
    </row>
    <row r="4918" ht="14.25" customHeight="1">
      <c r="A4918" s="36"/>
      <c r="B4918" s="31"/>
      <c r="C4918" s="36"/>
      <c r="D4918" s="36"/>
      <c r="E4918" s="36"/>
    </row>
    <row r="4919" ht="14.25" customHeight="1">
      <c r="A4919" s="36"/>
      <c r="B4919" s="31"/>
      <c r="C4919" s="36"/>
      <c r="D4919" s="36"/>
      <c r="E4919" s="36"/>
    </row>
    <row r="4920" ht="14.25" customHeight="1">
      <c r="A4920" s="36"/>
      <c r="B4920" s="31"/>
      <c r="C4920" s="36"/>
      <c r="D4920" s="36"/>
      <c r="E4920" s="36"/>
    </row>
    <row r="4921" ht="14.25" customHeight="1">
      <c r="A4921" s="36"/>
      <c r="B4921" s="31"/>
      <c r="C4921" s="36"/>
      <c r="D4921" s="36"/>
      <c r="E4921" s="36"/>
    </row>
    <row r="4922" ht="14.25" customHeight="1">
      <c r="A4922" s="36"/>
      <c r="B4922" s="31"/>
      <c r="C4922" s="36"/>
      <c r="D4922" s="36"/>
      <c r="E4922" s="36"/>
    </row>
    <row r="4923" ht="14.25" customHeight="1">
      <c r="A4923" s="36"/>
      <c r="B4923" s="31"/>
      <c r="C4923" s="36"/>
      <c r="D4923" s="36"/>
      <c r="E4923" s="36"/>
    </row>
    <row r="4924" ht="14.25" customHeight="1">
      <c r="A4924" s="36"/>
      <c r="B4924" s="31"/>
      <c r="C4924" s="36"/>
      <c r="D4924" s="36"/>
      <c r="E4924" s="36"/>
    </row>
    <row r="4925" ht="14.25" customHeight="1">
      <c r="A4925" s="36"/>
      <c r="B4925" s="31"/>
      <c r="C4925" s="36"/>
      <c r="D4925" s="36"/>
      <c r="E4925" s="36"/>
    </row>
    <row r="4926" ht="14.25" customHeight="1">
      <c r="A4926" s="36"/>
      <c r="B4926" s="31"/>
      <c r="C4926" s="36"/>
      <c r="D4926" s="36"/>
      <c r="E4926" s="36"/>
    </row>
    <row r="4927" ht="14.25" customHeight="1">
      <c r="A4927" s="36"/>
      <c r="B4927" s="31"/>
      <c r="C4927" s="36"/>
      <c r="D4927" s="36"/>
      <c r="E4927" s="36"/>
    </row>
    <row r="4928" ht="14.25" customHeight="1">
      <c r="A4928" s="36"/>
      <c r="B4928" s="31"/>
      <c r="C4928" s="36"/>
      <c r="D4928" s="36"/>
      <c r="E4928" s="36"/>
    </row>
    <row r="4929" ht="14.25" customHeight="1">
      <c r="A4929" s="36"/>
      <c r="B4929" s="31"/>
      <c r="C4929" s="36"/>
      <c r="D4929" s="36"/>
      <c r="E4929" s="36"/>
    </row>
    <row r="4930" ht="14.25" customHeight="1">
      <c r="A4930" s="36"/>
      <c r="B4930" s="31"/>
      <c r="C4930" s="36"/>
      <c r="D4930" s="36"/>
      <c r="E4930" s="36"/>
    </row>
    <row r="4931" ht="14.25" customHeight="1">
      <c r="A4931" s="36"/>
      <c r="B4931" s="31"/>
      <c r="C4931" s="36"/>
      <c r="D4931" s="36"/>
      <c r="E4931" s="36"/>
    </row>
    <row r="4932" ht="14.25" customHeight="1">
      <c r="A4932" s="36"/>
      <c r="B4932" s="31"/>
      <c r="C4932" s="36"/>
      <c r="D4932" s="36"/>
      <c r="E4932" s="36"/>
    </row>
    <row r="4933" ht="14.25" customHeight="1">
      <c r="A4933" s="36"/>
      <c r="B4933" s="31"/>
      <c r="C4933" s="36"/>
      <c r="D4933" s="36"/>
      <c r="E4933" s="36"/>
    </row>
    <row r="4934" ht="14.25" customHeight="1">
      <c r="A4934" s="36"/>
      <c r="B4934" s="31"/>
      <c r="C4934" s="36"/>
      <c r="D4934" s="36"/>
      <c r="E4934" s="36"/>
    </row>
    <row r="4935" ht="14.25" customHeight="1">
      <c r="A4935" s="36"/>
      <c r="B4935" s="31"/>
      <c r="C4935" s="36"/>
      <c r="D4935" s="36"/>
      <c r="E4935" s="36"/>
    </row>
    <row r="4936" ht="14.25" customHeight="1">
      <c r="A4936" s="36"/>
      <c r="B4936" s="31"/>
      <c r="C4936" s="36"/>
      <c r="D4936" s="36"/>
      <c r="E4936" s="36"/>
    </row>
    <row r="4937" ht="14.25" customHeight="1">
      <c r="A4937" s="36"/>
      <c r="B4937" s="31"/>
      <c r="C4937" s="36"/>
      <c r="D4937" s="36"/>
      <c r="E4937" s="36"/>
    </row>
    <row r="4938" ht="14.25" customHeight="1">
      <c r="A4938" s="36"/>
      <c r="B4938" s="31"/>
      <c r="C4938" s="36"/>
      <c r="D4938" s="36"/>
      <c r="E4938" s="36"/>
    </row>
    <row r="4939" ht="14.25" customHeight="1">
      <c r="A4939" s="36"/>
      <c r="B4939" s="31"/>
      <c r="C4939" s="36"/>
      <c r="D4939" s="36"/>
      <c r="E4939" s="36"/>
    </row>
    <row r="4940" ht="14.25" customHeight="1">
      <c r="A4940" s="36"/>
      <c r="B4940" s="31"/>
      <c r="C4940" s="36"/>
      <c r="D4940" s="36"/>
      <c r="E4940" s="36"/>
    </row>
    <row r="4941" ht="14.25" customHeight="1">
      <c r="A4941" s="36"/>
      <c r="B4941" s="31"/>
      <c r="C4941" s="36"/>
      <c r="D4941" s="36"/>
      <c r="E4941" s="36"/>
    </row>
    <row r="4942" ht="14.25" customHeight="1">
      <c r="A4942" s="36"/>
      <c r="B4942" s="31"/>
      <c r="C4942" s="36"/>
      <c r="D4942" s="36"/>
      <c r="E4942" s="36"/>
    </row>
    <row r="4943" ht="14.25" customHeight="1">
      <c r="A4943" s="36"/>
      <c r="B4943" s="31"/>
      <c r="C4943" s="36"/>
      <c r="D4943" s="36"/>
      <c r="E4943" s="36"/>
    </row>
    <row r="4944" ht="14.25" customHeight="1">
      <c r="A4944" s="36"/>
      <c r="B4944" s="31"/>
      <c r="C4944" s="36"/>
      <c r="D4944" s="36"/>
      <c r="E4944" s="36"/>
    </row>
    <row r="4945" ht="14.25" customHeight="1">
      <c r="A4945" s="36"/>
      <c r="B4945" s="31"/>
      <c r="C4945" s="36"/>
      <c r="D4945" s="36"/>
      <c r="E4945" s="36"/>
    </row>
    <row r="4946" ht="14.25" customHeight="1">
      <c r="A4946" s="36"/>
      <c r="B4946" s="31"/>
      <c r="C4946" s="36"/>
      <c r="D4946" s="36"/>
      <c r="E4946" s="36"/>
    </row>
    <row r="4947" ht="14.25" customHeight="1">
      <c r="A4947" s="36"/>
      <c r="B4947" s="31"/>
      <c r="C4947" s="36"/>
      <c r="D4947" s="36"/>
      <c r="E4947" s="36"/>
    </row>
    <row r="4948" ht="14.25" customHeight="1">
      <c r="A4948" s="36"/>
      <c r="B4948" s="31"/>
      <c r="C4948" s="36"/>
      <c r="D4948" s="36"/>
      <c r="E4948" s="36"/>
    </row>
    <row r="4949" ht="14.25" customHeight="1">
      <c r="A4949" s="36"/>
      <c r="B4949" s="31"/>
      <c r="C4949" s="36"/>
      <c r="D4949" s="36"/>
      <c r="E4949" s="36"/>
    </row>
    <row r="4950" ht="14.25" customHeight="1">
      <c r="A4950" s="36"/>
      <c r="B4950" s="31"/>
      <c r="C4950" s="36"/>
      <c r="D4950" s="36"/>
      <c r="E4950" s="36"/>
    </row>
    <row r="4951" ht="14.25" customHeight="1">
      <c r="A4951" s="36"/>
      <c r="B4951" s="31"/>
      <c r="C4951" s="36"/>
      <c r="D4951" s="36"/>
      <c r="E4951" s="36"/>
    </row>
    <row r="4952" ht="14.25" customHeight="1">
      <c r="A4952" s="36"/>
      <c r="B4952" s="31"/>
      <c r="C4952" s="36"/>
      <c r="D4952" s="36"/>
      <c r="E4952" s="36"/>
    </row>
    <row r="4953" ht="14.25" customHeight="1">
      <c r="A4953" s="36"/>
      <c r="B4953" s="31"/>
      <c r="C4953" s="36"/>
      <c r="D4953" s="36"/>
      <c r="E4953" s="36"/>
    </row>
    <row r="4954" ht="14.25" customHeight="1">
      <c r="A4954" s="36"/>
      <c r="B4954" s="31"/>
      <c r="C4954" s="36"/>
      <c r="D4954" s="36"/>
      <c r="E4954" s="36"/>
    </row>
    <row r="4955" ht="14.25" customHeight="1">
      <c r="A4955" s="36"/>
      <c r="B4955" s="31"/>
      <c r="C4955" s="36"/>
      <c r="D4955" s="36"/>
      <c r="E4955" s="36"/>
    </row>
    <row r="4956" ht="14.25" customHeight="1">
      <c r="A4956" s="36"/>
      <c r="B4956" s="31"/>
      <c r="C4956" s="36"/>
      <c r="D4956" s="36"/>
      <c r="E4956" s="36"/>
    </row>
    <row r="4957" ht="14.25" customHeight="1">
      <c r="A4957" s="36"/>
      <c r="B4957" s="31"/>
      <c r="C4957" s="36"/>
      <c r="D4957" s="36"/>
      <c r="E4957" s="36"/>
    </row>
    <row r="4958" ht="14.25" customHeight="1">
      <c r="A4958" s="36"/>
      <c r="B4958" s="31"/>
      <c r="C4958" s="36"/>
      <c r="D4958" s="36"/>
      <c r="E4958" s="36"/>
    </row>
    <row r="4959" ht="14.25" customHeight="1">
      <c r="A4959" s="36"/>
      <c r="B4959" s="31"/>
      <c r="C4959" s="36"/>
      <c r="D4959" s="36"/>
      <c r="E4959" s="36"/>
    </row>
    <row r="4960" ht="14.25" customHeight="1">
      <c r="A4960" s="36"/>
      <c r="B4960" s="31"/>
      <c r="C4960" s="36"/>
      <c r="D4960" s="36"/>
      <c r="E4960" s="36"/>
    </row>
    <row r="4961" ht="14.25" customHeight="1">
      <c r="A4961" s="36"/>
      <c r="B4961" s="31"/>
      <c r="C4961" s="36"/>
      <c r="D4961" s="36"/>
      <c r="E4961" s="36"/>
    </row>
    <row r="4962" ht="14.25" customHeight="1">
      <c r="A4962" s="36"/>
      <c r="B4962" s="31"/>
      <c r="C4962" s="36"/>
      <c r="D4962" s="36"/>
      <c r="E4962" s="36"/>
    </row>
    <row r="4963" ht="14.25" customHeight="1">
      <c r="A4963" s="36"/>
      <c r="B4963" s="31"/>
      <c r="C4963" s="36"/>
      <c r="D4963" s="36"/>
      <c r="E4963" s="36"/>
    </row>
    <row r="4964" ht="14.25" customHeight="1">
      <c r="A4964" s="36"/>
      <c r="B4964" s="31"/>
      <c r="C4964" s="36"/>
      <c r="D4964" s="36"/>
      <c r="E4964" s="36"/>
    </row>
    <row r="4965" ht="14.25" customHeight="1">
      <c r="A4965" s="36"/>
      <c r="B4965" s="31"/>
      <c r="C4965" s="36"/>
      <c r="D4965" s="36"/>
      <c r="E4965" s="36"/>
    </row>
    <row r="4966" ht="14.25" customHeight="1">
      <c r="A4966" s="36"/>
      <c r="B4966" s="31"/>
      <c r="C4966" s="36"/>
      <c r="D4966" s="36"/>
      <c r="E4966" s="36"/>
    </row>
    <row r="4967" ht="14.25" customHeight="1">
      <c r="A4967" s="36"/>
      <c r="B4967" s="31"/>
      <c r="C4967" s="36"/>
      <c r="D4967" s="36"/>
      <c r="E4967" s="36"/>
    </row>
    <row r="4968" ht="14.25" customHeight="1">
      <c r="A4968" s="36"/>
      <c r="B4968" s="31"/>
      <c r="C4968" s="36"/>
      <c r="D4968" s="36"/>
      <c r="E4968" s="36"/>
    </row>
    <row r="4969" ht="14.25" customHeight="1">
      <c r="A4969" s="36"/>
      <c r="B4969" s="31"/>
      <c r="C4969" s="36"/>
      <c r="D4969" s="36"/>
      <c r="E4969" s="36"/>
    </row>
    <row r="4970" ht="14.25" customHeight="1">
      <c r="A4970" s="36"/>
      <c r="B4970" s="31"/>
      <c r="C4970" s="36"/>
      <c r="D4970" s="36"/>
      <c r="E4970" s="36"/>
    </row>
    <row r="4971" ht="14.25" customHeight="1">
      <c r="A4971" s="36"/>
      <c r="B4971" s="31"/>
      <c r="C4971" s="36"/>
      <c r="D4971" s="36"/>
      <c r="E4971" s="36"/>
    </row>
    <row r="4972" ht="14.25" customHeight="1">
      <c r="A4972" s="36"/>
      <c r="B4972" s="31"/>
      <c r="C4972" s="36"/>
      <c r="D4972" s="36"/>
      <c r="E4972" s="36"/>
    </row>
    <row r="4973" ht="14.25" customHeight="1">
      <c r="A4973" s="36"/>
      <c r="B4973" s="31"/>
      <c r="C4973" s="36"/>
      <c r="D4973" s="36"/>
      <c r="E4973" s="36"/>
    </row>
    <row r="4974" ht="14.25" customHeight="1">
      <c r="A4974" s="36"/>
      <c r="B4974" s="31"/>
      <c r="C4974" s="36"/>
      <c r="D4974" s="36"/>
      <c r="E4974" s="36"/>
    </row>
    <row r="4975" ht="14.25" customHeight="1">
      <c r="A4975" s="36"/>
      <c r="B4975" s="31"/>
      <c r="C4975" s="36"/>
      <c r="D4975" s="36"/>
      <c r="E4975" s="36"/>
    </row>
    <row r="4976" ht="14.25" customHeight="1">
      <c r="A4976" s="36"/>
      <c r="B4976" s="31"/>
      <c r="C4976" s="36"/>
      <c r="D4976" s="36"/>
      <c r="E4976" s="36"/>
    </row>
    <row r="4977" ht="14.25" customHeight="1">
      <c r="A4977" s="36"/>
      <c r="B4977" s="31"/>
      <c r="C4977" s="36"/>
      <c r="D4977" s="36"/>
      <c r="E4977" s="36"/>
    </row>
    <row r="4978" ht="14.25" customHeight="1">
      <c r="A4978" s="36"/>
      <c r="B4978" s="31"/>
      <c r="C4978" s="36"/>
      <c r="D4978" s="36"/>
      <c r="E4978" s="36"/>
    </row>
    <row r="4979" ht="14.25" customHeight="1">
      <c r="A4979" s="36"/>
      <c r="B4979" s="31"/>
      <c r="C4979" s="36"/>
      <c r="D4979" s="36"/>
      <c r="E4979" s="36"/>
    </row>
    <row r="4980" ht="14.25" customHeight="1">
      <c r="A4980" s="36"/>
      <c r="B4980" s="31"/>
      <c r="C4980" s="36"/>
      <c r="D4980" s="36"/>
      <c r="E4980" s="36"/>
    </row>
    <row r="4981" ht="14.25" customHeight="1">
      <c r="A4981" s="36"/>
      <c r="B4981" s="31"/>
      <c r="C4981" s="36"/>
      <c r="D4981" s="36"/>
      <c r="E4981" s="36"/>
    </row>
    <row r="4982" ht="14.25" customHeight="1">
      <c r="A4982" s="36"/>
      <c r="B4982" s="31"/>
      <c r="C4982" s="36"/>
      <c r="D4982" s="36"/>
      <c r="E4982" s="36"/>
    </row>
    <row r="4983" ht="14.25" customHeight="1">
      <c r="A4983" s="36"/>
      <c r="B4983" s="31"/>
      <c r="C4983" s="36"/>
      <c r="D4983" s="36"/>
      <c r="E4983" s="36"/>
    </row>
    <row r="4984" ht="14.25" customHeight="1">
      <c r="A4984" s="36"/>
      <c r="B4984" s="31"/>
      <c r="C4984" s="36"/>
      <c r="D4984" s="36"/>
      <c r="E4984" s="36"/>
    </row>
    <row r="4985" ht="14.25" customHeight="1">
      <c r="A4985" s="36"/>
      <c r="B4985" s="31"/>
      <c r="C4985" s="36"/>
      <c r="D4985" s="36"/>
      <c r="E4985" s="36"/>
    </row>
    <row r="4986" ht="14.25" customHeight="1">
      <c r="A4986" s="36"/>
      <c r="B4986" s="31"/>
      <c r="C4986" s="36"/>
      <c r="D4986" s="36"/>
      <c r="E4986" s="36"/>
    </row>
    <row r="4987" ht="14.25" customHeight="1">
      <c r="A4987" s="36"/>
      <c r="B4987" s="31"/>
      <c r="C4987" s="36"/>
      <c r="D4987" s="36"/>
      <c r="E4987" s="36"/>
    </row>
    <row r="4988" ht="14.25" customHeight="1">
      <c r="A4988" s="36"/>
      <c r="B4988" s="31"/>
      <c r="C4988" s="36"/>
      <c r="D4988" s="36"/>
      <c r="E4988" s="36"/>
    </row>
    <row r="4989" ht="14.25" customHeight="1">
      <c r="A4989" s="36"/>
      <c r="B4989" s="31"/>
      <c r="C4989" s="36"/>
      <c r="D4989" s="36"/>
      <c r="E4989" s="36"/>
    </row>
    <row r="4990" ht="14.25" customHeight="1">
      <c r="A4990" s="36"/>
      <c r="B4990" s="31"/>
      <c r="C4990" s="36"/>
      <c r="D4990" s="36"/>
      <c r="E4990" s="36"/>
    </row>
    <row r="4991" ht="14.25" customHeight="1">
      <c r="A4991" s="36"/>
      <c r="B4991" s="31"/>
      <c r="C4991" s="36"/>
      <c r="D4991" s="36"/>
      <c r="E4991" s="36"/>
    </row>
    <row r="4992" ht="14.25" customHeight="1">
      <c r="A4992" s="36"/>
      <c r="B4992" s="31"/>
      <c r="C4992" s="36"/>
      <c r="D4992" s="36"/>
      <c r="E4992" s="36"/>
    </row>
    <row r="4993" ht="14.25" customHeight="1">
      <c r="A4993" s="36"/>
      <c r="B4993" s="31"/>
      <c r="C4993" s="36"/>
      <c r="D4993" s="36"/>
      <c r="E4993" s="36"/>
    </row>
    <row r="4994" ht="14.25" customHeight="1">
      <c r="A4994" s="36"/>
      <c r="B4994" s="31"/>
      <c r="C4994" s="36"/>
      <c r="D4994" s="36"/>
      <c r="E4994" s="36"/>
    </row>
    <row r="4995" ht="14.25" customHeight="1">
      <c r="A4995" s="36"/>
      <c r="B4995" s="31"/>
      <c r="C4995" s="36"/>
      <c r="D4995" s="36"/>
      <c r="E4995" s="36"/>
    </row>
    <row r="4996" ht="14.25" customHeight="1">
      <c r="A4996" s="36"/>
      <c r="B4996" s="31"/>
      <c r="C4996" s="36"/>
      <c r="D4996" s="36"/>
      <c r="E4996" s="36"/>
    </row>
    <row r="4997" ht="14.25" customHeight="1">
      <c r="A4997" s="36"/>
      <c r="B4997" s="31"/>
      <c r="C4997" s="36"/>
      <c r="D4997" s="36"/>
      <c r="E4997" s="36"/>
    </row>
    <row r="4998" ht="14.25" customHeight="1">
      <c r="A4998" s="36"/>
      <c r="B4998" s="31"/>
      <c r="C4998" s="36"/>
      <c r="D4998" s="36"/>
      <c r="E4998" s="36"/>
    </row>
    <row r="4999" ht="14.25" customHeight="1">
      <c r="A4999" s="36"/>
      <c r="B4999" s="31"/>
      <c r="C4999" s="36"/>
      <c r="D4999" s="36"/>
      <c r="E4999" s="36"/>
    </row>
    <row r="5000" ht="14.25" customHeight="1">
      <c r="A5000" s="36"/>
      <c r="B5000" s="31"/>
      <c r="C5000" s="36"/>
      <c r="D5000" s="36"/>
      <c r="E5000" s="36"/>
    </row>
    <row r="5001" ht="14.25" customHeight="1">
      <c r="A5001" s="36"/>
      <c r="B5001" s="31"/>
      <c r="C5001" s="36"/>
      <c r="D5001" s="36"/>
      <c r="E5001" s="36"/>
    </row>
    <row r="5002" ht="14.25" customHeight="1">
      <c r="A5002" s="36"/>
      <c r="B5002" s="31"/>
      <c r="C5002" s="36"/>
      <c r="D5002" s="36"/>
      <c r="E5002" s="36"/>
    </row>
    <row r="5003" ht="14.25" customHeight="1">
      <c r="A5003" s="36"/>
      <c r="B5003" s="31"/>
      <c r="C5003" s="36"/>
      <c r="D5003" s="36"/>
      <c r="E5003" s="36"/>
    </row>
    <row r="5004" ht="14.25" customHeight="1">
      <c r="A5004" s="36"/>
      <c r="B5004" s="31"/>
      <c r="C5004" s="36"/>
      <c r="D5004" s="36"/>
      <c r="E5004" s="36"/>
    </row>
    <row r="5005" ht="14.25" customHeight="1">
      <c r="A5005" s="36"/>
      <c r="B5005" s="31"/>
      <c r="C5005" s="36"/>
      <c r="D5005" s="36"/>
      <c r="E5005" s="36"/>
    </row>
    <row r="5006" ht="14.25" customHeight="1">
      <c r="A5006" s="36"/>
      <c r="B5006" s="31"/>
      <c r="C5006" s="36"/>
      <c r="D5006" s="36"/>
      <c r="E5006" s="36"/>
    </row>
    <row r="5007" ht="14.25" customHeight="1">
      <c r="A5007" s="36"/>
      <c r="B5007" s="31"/>
      <c r="C5007" s="36"/>
      <c r="D5007" s="36"/>
      <c r="E5007" s="36"/>
    </row>
    <row r="5008" ht="14.25" customHeight="1">
      <c r="A5008" s="36"/>
      <c r="B5008" s="31"/>
      <c r="C5008" s="36"/>
      <c r="D5008" s="36"/>
      <c r="E5008" s="36"/>
    </row>
    <row r="5009" ht="14.25" customHeight="1">
      <c r="A5009" s="36"/>
      <c r="B5009" s="31"/>
      <c r="C5009" s="36"/>
      <c r="D5009" s="36"/>
      <c r="E5009" s="36"/>
    </row>
    <row r="5010" ht="14.25" customHeight="1">
      <c r="A5010" s="36"/>
      <c r="B5010" s="31"/>
      <c r="C5010" s="36"/>
      <c r="D5010" s="36"/>
      <c r="E5010" s="36"/>
    </row>
    <row r="5011" ht="14.25" customHeight="1">
      <c r="A5011" s="36"/>
      <c r="B5011" s="31"/>
      <c r="C5011" s="36"/>
      <c r="D5011" s="36"/>
      <c r="E5011" s="36"/>
    </row>
    <row r="5012" ht="14.25" customHeight="1">
      <c r="A5012" s="36"/>
      <c r="B5012" s="31"/>
      <c r="C5012" s="36"/>
      <c r="D5012" s="36"/>
      <c r="E5012" s="36"/>
    </row>
    <row r="5013" ht="14.25" customHeight="1">
      <c r="A5013" s="36"/>
      <c r="B5013" s="31"/>
      <c r="C5013" s="36"/>
      <c r="D5013" s="36"/>
      <c r="E5013" s="36"/>
    </row>
    <row r="5014" ht="14.25" customHeight="1">
      <c r="A5014" s="36"/>
      <c r="B5014" s="31"/>
      <c r="C5014" s="36"/>
      <c r="D5014" s="36"/>
      <c r="E5014" s="36"/>
    </row>
    <row r="5015" ht="14.25" customHeight="1">
      <c r="A5015" s="36"/>
      <c r="B5015" s="31"/>
      <c r="C5015" s="36"/>
      <c r="D5015" s="36"/>
      <c r="E5015" s="36"/>
    </row>
    <row r="5016" ht="14.25" customHeight="1">
      <c r="A5016" s="36"/>
      <c r="B5016" s="31"/>
      <c r="C5016" s="36"/>
      <c r="D5016" s="36"/>
      <c r="E5016" s="36"/>
    </row>
    <row r="5017" ht="14.25" customHeight="1">
      <c r="A5017" s="36"/>
      <c r="B5017" s="31"/>
      <c r="C5017" s="36"/>
      <c r="D5017" s="36"/>
      <c r="E5017" s="36"/>
    </row>
    <row r="5018" ht="14.25" customHeight="1">
      <c r="A5018" s="36"/>
      <c r="B5018" s="31"/>
      <c r="C5018" s="36"/>
      <c r="D5018" s="36"/>
      <c r="E5018" s="36"/>
    </row>
    <row r="5019" ht="14.25" customHeight="1">
      <c r="A5019" s="36"/>
      <c r="B5019" s="31"/>
      <c r="C5019" s="36"/>
      <c r="D5019" s="36"/>
      <c r="E5019" s="36"/>
    </row>
    <row r="5020" ht="14.25" customHeight="1">
      <c r="A5020" s="36"/>
      <c r="B5020" s="31"/>
      <c r="C5020" s="36"/>
      <c r="D5020" s="36"/>
      <c r="E5020" s="36"/>
    </row>
    <row r="5021" ht="14.25" customHeight="1">
      <c r="A5021" s="36"/>
      <c r="B5021" s="31"/>
      <c r="C5021" s="36"/>
      <c r="D5021" s="36"/>
      <c r="E5021" s="36"/>
    </row>
    <row r="5022" ht="14.25" customHeight="1">
      <c r="A5022" s="36"/>
      <c r="B5022" s="31"/>
      <c r="C5022" s="36"/>
      <c r="D5022" s="36"/>
      <c r="E5022" s="36"/>
    </row>
    <row r="5023" ht="14.25" customHeight="1">
      <c r="A5023" s="36"/>
      <c r="B5023" s="31"/>
      <c r="C5023" s="36"/>
      <c r="D5023" s="36"/>
      <c r="E5023" s="36"/>
    </row>
    <row r="5024" ht="14.25" customHeight="1">
      <c r="A5024" s="36"/>
      <c r="B5024" s="31"/>
      <c r="C5024" s="36"/>
      <c r="D5024" s="36"/>
      <c r="E5024" s="36"/>
    </row>
    <row r="5025" ht="14.25" customHeight="1">
      <c r="A5025" s="36"/>
      <c r="B5025" s="31"/>
      <c r="C5025" s="36"/>
      <c r="D5025" s="36"/>
      <c r="E5025" s="36"/>
    </row>
    <row r="5026" ht="14.25" customHeight="1">
      <c r="A5026" s="36"/>
      <c r="B5026" s="31"/>
      <c r="C5026" s="36"/>
      <c r="D5026" s="36"/>
      <c r="E5026" s="36"/>
    </row>
    <row r="5027" ht="14.25" customHeight="1">
      <c r="A5027" s="36"/>
      <c r="B5027" s="31"/>
      <c r="C5027" s="36"/>
      <c r="D5027" s="36"/>
      <c r="E5027" s="36"/>
    </row>
    <row r="5028" ht="14.25" customHeight="1">
      <c r="A5028" s="36"/>
      <c r="B5028" s="31"/>
      <c r="C5028" s="36"/>
      <c r="D5028" s="36"/>
      <c r="E5028" s="36"/>
    </row>
    <row r="5029" ht="14.25" customHeight="1">
      <c r="A5029" s="36"/>
      <c r="B5029" s="31"/>
      <c r="C5029" s="36"/>
      <c r="D5029" s="36"/>
      <c r="E5029" s="36"/>
    </row>
    <row r="5030" ht="14.25" customHeight="1">
      <c r="A5030" s="36"/>
      <c r="B5030" s="31"/>
      <c r="C5030" s="36"/>
      <c r="D5030" s="36"/>
      <c r="E5030" s="36"/>
    </row>
    <row r="5031" ht="14.25" customHeight="1">
      <c r="A5031" s="36"/>
      <c r="B5031" s="31"/>
      <c r="C5031" s="36"/>
      <c r="D5031" s="36"/>
      <c r="E5031" s="36"/>
    </row>
    <row r="5032" ht="14.25" customHeight="1">
      <c r="A5032" s="36"/>
      <c r="B5032" s="31"/>
      <c r="C5032" s="36"/>
      <c r="D5032" s="36"/>
      <c r="E5032" s="36"/>
    </row>
    <row r="5033" ht="14.25" customHeight="1">
      <c r="A5033" s="36"/>
      <c r="B5033" s="31"/>
      <c r="C5033" s="36"/>
      <c r="D5033" s="36"/>
      <c r="E5033" s="36"/>
    </row>
    <row r="5034" ht="14.25" customHeight="1">
      <c r="A5034" s="36"/>
      <c r="B5034" s="31"/>
      <c r="C5034" s="36"/>
      <c r="D5034" s="36"/>
      <c r="E5034" s="36"/>
    </row>
    <row r="5035" ht="14.25" customHeight="1">
      <c r="A5035" s="36"/>
      <c r="B5035" s="31"/>
      <c r="C5035" s="36"/>
      <c r="D5035" s="36"/>
      <c r="E5035" s="36"/>
    </row>
    <row r="5036" ht="14.25" customHeight="1">
      <c r="A5036" s="36"/>
      <c r="B5036" s="31"/>
      <c r="C5036" s="36"/>
      <c r="D5036" s="36"/>
      <c r="E5036" s="36"/>
    </row>
    <row r="5037" ht="14.25" customHeight="1">
      <c r="A5037" s="36"/>
      <c r="B5037" s="31"/>
      <c r="C5037" s="36"/>
      <c r="D5037" s="36"/>
      <c r="E5037" s="36"/>
    </row>
    <row r="5038" ht="14.25" customHeight="1">
      <c r="A5038" s="36"/>
      <c r="B5038" s="31"/>
      <c r="C5038" s="36"/>
      <c r="D5038" s="36"/>
      <c r="E5038" s="36"/>
    </row>
    <row r="5039" ht="14.25" customHeight="1">
      <c r="A5039" s="36"/>
      <c r="B5039" s="31"/>
      <c r="C5039" s="36"/>
      <c r="D5039" s="36"/>
      <c r="E5039" s="36"/>
    </row>
    <row r="5040" ht="14.25" customHeight="1">
      <c r="A5040" s="36"/>
      <c r="B5040" s="31"/>
      <c r="C5040" s="36"/>
      <c r="D5040" s="36"/>
      <c r="E5040" s="36"/>
    </row>
    <row r="5041" ht="14.25" customHeight="1">
      <c r="A5041" s="36"/>
      <c r="B5041" s="31"/>
      <c r="C5041" s="36"/>
      <c r="D5041" s="36"/>
      <c r="E5041" s="36"/>
    </row>
    <row r="5042" ht="14.25" customHeight="1">
      <c r="A5042" s="36"/>
      <c r="B5042" s="31"/>
      <c r="C5042" s="36"/>
      <c r="D5042" s="36"/>
      <c r="E5042" s="36"/>
    </row>
    <row r="5043" ht="14.25" customHeight="1">
      <c r="A5043" s="36"/>
      <c r="B5043" s="31"/>
      <c r="C5043" s="36"/>
      <c r="D5043" s="36"/>
      <c r="E5043" s="36"/>
    </row>
    <row r="5044" ht="14.25" customHeight="1">
      <c r="A5044" s="36"/>
      <c r="B5044" s="31"/>
      <c r="C5044" s="36"/>
      <c r="D5044" s="36"/>
      <c r="E5044" s="36"/>
    </row>
    <row r="5045" ht="14.25" customHeight="1">
      <c r="A5045" s="36"/>
      <c r="B5045" s="31"/>
      <c r="C5045" s="36"/>
      <c r="D5045" s="36"/>
      <c r="E5045" s="36"/>
    </row>
    <row r="5046" ht="14.25" customHeight="1">
      <c r="A5046" s="36"/>
      <c r="B5046" s="31"/>
      <c r="C5046" s="36"/>
      <c r="D5046" s="36"/>
      <c r="E5046" s="36"/>
    </row>
    <row r="5047" ht="14.25" customHeight="1">
      <c r="A5047" s="36"/>
      <c r="B5047" s="31"/>
      <c r="C5047" s="36"/>
      <c r="D5047" s="36"/>
      <c r="E5047" s="36"/>
    </row>
    <row r="5048" ht="14.25" customHeight="1">
      <c r="A5048" s="36"/>
      <c r="B5048" s="31"/>
      <c r="C5048" s="36"/>
      <c r="D5048" s="36"/>
      <c r="E5048" s="36"/>
    </row>
    <row r="5049" ht="14.25" customHeight="1">
      <c r="A5049" s="36"/>
      <c r="B5049" s="31"/>
      <c r="C5049" s="36"/>
      <c r="D5049" s="36"/>
      <c r="E5049" s="36"/>
    </row>
    <row r="5050" ht="14.25" customHeight="1">
      <c r="A5050" s="36"/>
      <c r="B5050" s="31"/>
      <c r="C5050" s="36"/>
      <c r="D5050" s="36"/>
      <c r="E5050" s="36"/>
    </row>
    <row r="5051" ht="14.25" customHeight="1">
      <c r="A5051" s="36"/>
      <c r="B5051" s="31"/>
      <c r="C5051" s="36"/>
      <c r="D5051" s="36"/>
      <c r="E5051" s="36"/>
    </row>
    <row r="5052" ht="14.25" customHeight="1">
      <c r="A5052" s="36"/>
      <c r="B5052" s="31"/>
      <c r="C5052" s="36"/>
      <c r="D5052" s="36"/>
      <c r="E5052" s="36"/>
    </row>
    <row r="5053" ht="14.25" customHeight="1">
      <c r="A5053" s="36"/>
      <c r="B5053" s="31"/>
      <c r="C5053" s="36"/>
      <c r="D5053" s="36"/>
      <c r="E5053" s="36"/>
    </row>
    <row r="5054" ht="14.25" customHeight="1">
      <c r="A5054" s="36"/>
      <c r="B5054" s="31"/>
      <c r="C5054" s="36"/>
      <c r="D5054" s="36"/>
      <c r="E5054" s="36"/>
    </row>
    <row r="5055" ht="14.25" customHeight="1">
      <c r="A5055" s="36"/>
      <c r="B5055" s="31"/>
      <c r="C5055" s="36"/>
      <c r="D5055" s="36"/>
      <c r="E5055" s="36"/>
    </row>
    <row r="5056" ht="14.25" customHeight="1">
      <c r="A5056" s="36"/>
      <c r="B5056" s="31"/>
      <c r="C5056" s="36"/>
      <c r="D5056" s="36"/>
      <c r="E5056" s="36"/>
    </row>
    <row r="5057" ht="14.25" customHeight="1">
      <c r="A5057" s="36"/>
      <c r="B5057" s="31"/>
      <c r="C5057" s="36"/>
      <c r="D5057" s="36"/>
      <c r="E5057" s="36"/>
    </row>
    <row r="5058" ht="14.25" customHeight="1">
      <c r="A5058" s="36"/>
      <c r="B5058" s="31"/>
      <c r="C5058" s="36"/>
      <c r="D5058" s="36"/>
      <c r="E5058" s="36"/>
    </row>
    <row r="5059" ht="14.25" customHeight="1">
      <c r="A5059" s="36"/>
      <c r="B5059" s="31"/>
      <c r="C5059" s="36"/>
      <c r="D5059" s="36"/>
      <c r="E5059" s="36"/>
    </row>
    <row r="5060" ht="14.25" customHeight="1">
      <c r="A5060" s="36"/>
      <c r="B5060" s="31"/>
      <c r="C5060" s="36"/>
      <c r="D5060" s="36"/>
      <c r="E5060" s="36"/>
    </row>
    <row r="5061" ht="14.25" customHeight="1">
      <c r="A5061" s="36"/>
      <c r="B5061" s="31"/>
      <c r="C5061" s="36"/>
      <c r="D5061" s="36"/>
      <c r="E5061" s="36"/>
    </row>
    <row r="5062" ht="14.25" customHeight="1">
      <c r="A5062" s="36"/>
      <c r="B5062" s="31"/>
      <c r="C5062" s="36"/>
      <c r="D5062" s="36"/>
      <c r="E5062" s="36"/>
    </row>
    <row r="5063" ht="14.25" customHeight="1">
      <c r="A5063" s="36"/>
      <c r="B5063" s="31"/>
      <c r="C5063" s="36"/>
      <c r="D5063" s="36"/>
      <c r="E5063" s="36"/>
    </row>
    <row r="5064" ht="14.25" customHeight="1">
      <c r="A5064" s="36"/>
      <c r="B5064" s="31"/>
      <c r="C5064" s="36"/>
      <c r="D5064" s="36"/>
      <c r="E5064" s="36"/>
    </row>
    <row r="5065" ht="14.25" customHeight="1">
      <c r="A5065" s="36"/>
      <c r="B5065" s="31"/>
      <c r="C5065" s="36"/>
      <c r="D5065" s="36"/>
      <c r="E5065" s="36"/>
    </row>
    <row r="5066" ht="14.25" customHeight="1">
      <c r="A5066" s="36"/>
      <c r="B5066" s="31"/>
      <c r="C5066" s="36"/>
      <c r="D5066" s="36"/>
      <c r="E5066" s="36"/>
    </row>
    <row r="5067" ht="14.25" customHeight="1">
      <c r="A5067" s="36"/>
      <c r="B5067" s="31"/>
      <c r="C5067" s="36"/>
      <c r="D5067" s="36"/>
      <c r="E5067" s="36"/>
    </row>
    <row r="5068" ht="14.25" customHeight="1">
      <c r="A5068" s="36"/>
      <c r="B5068" s="31"/>
      <c r="C5068" s="36"/>
      <c r="D5068" s="36"/>
      <c r="E5068" s="36"/>
    </row>
    <row r="5069" ht="14.25" customHeight="1">
      <c r="A5069" s="36"/>
      <c r="B5069" s="31"/>
      <c r="C5069" s="36"/>
      <c r="D5069" s="36"/>
      <c r="E5069" s="36"/>
    </row>
    <row r="5070" ht="14.25" customHeight="1">
      <c r="A5070" s="36"/>
      <c r="B5070" s="31"/>
      <c r="C5070" s="36"/>
      <c r="D5070" s="36"/>
      <c r="E5070" s="36"/>
    </row>
    <row r="5071" ht="14.25" customHeight="1">
      <c r="A5071" s="36"/>
      <c r="B5071" s="31"/>
      <c r="C5071" s="36"/>
      <c r="D5071" s="36"/>
      <c r="E5071" s="36"/>
    </row>
    <row r="5072" ht="14.25" customHeight="1">
      <c r="A5072" s="36"/>
      <c r="B5072" s="31"/>
      <c r="C5072" s="36"/>
      <c r="D5072" s="36"/>
      <c r="E5072" s="36"/>
    </row>
    <row r="5073" ht="14.25" customHeight="1">
      <c r="A5073" s="36"/>
      <c r="B5073" s="31"/>
      <c r="C5073" s="36"/>
      <c r="D5073" s="36"/>
      <c r="E5073" s="36"/>
    </row>
    <row r="5074" ht="14.25" customHeight="1">
      <c r="A5074" s="36"/>
      <c r="B5074" s="31"/>
      <c r="C5074" s="36"/>
      <c r="D5074" s="36"/>
      <c r="E5074" s="36"/>
    </row>
    <row r="5075" ht="14.25" customHeight="1">
      <c r="A5075" s="36"/>
      <c r="B5075" s="31"/>
      <c r="C5075" s="36"/>
      <c r="D5075" s="36"/>
      <c r="E5075" s="36"/>
    </row>
    <row r="5076" ht="14.25" customHeight="1">
      <c r="A5076" s="36"/>
      <c r="B5076" s="31"/>
      <c r="C5076" s="36"/>
      <c r="D5076" s="36"/>
      <c r="E5076" s="36"/>
    </row>
    <row r="5077" ht="14.25" customHeight="1">
      <c r="A5077" s="36"/>
      <c r="B5077" s="31"/>
      <c r="C5077" s="36"/>
      <c r="D5077" s="36"/>
      <c r="E5077" s="36"/>
    </row>
    <row r="5078" ht="14.25" customHeight="1">
      <c r="A5078" s="36"/>
      <c r="B5078" s="31"/>
      <c r="C5078" s="36"/>
      <c r="D5078" s="36"/>
      <c r="E5078" s="36"/>
    </row>
    <row r="5079" ht="14.25" customHeight="1">
      <c r="A5079" s="36"/>
      <c r="B5079" s="31"/>
      <c r="C5079" s="36"/>
      <c r="D5079" s="36"/>
      <c r="E5079" s="36"/>
    </row>
    <row r="5080" ht="14.25" customHeight="1">
      <c r="A5080" s="36"/>
      <c r="B5080" s="31"/>
      <c r="C5080" s="36"/>
      <c r="D5080" s="36"/>
      <c r="E5080" s="36"/>
    </row>
    <row r="5081" ht="14.25" customHeight="1">
      <c r="A5081" s="36"/>
      <c r="B5081" s="31"/>
      <c r="C5081" s="36"/>
      <c r="D5081" s="36"/>
      <c r="E5081" s="36"/>
    </row>
    <row r="5082" ht="14.25" customHeight="1">
      <c r="A5082" s="36"/>
      <c r="B5082" s="31"/>
      <c r="C5082" s="36"/>
      <c r="D5082" s="36"/>
      <c r="E5082" s="36"/>
    </row>
    <row r="5083" ht="14.25" customHeight="1">
      <c r="A5083" s="36"/>
      <c r="B5083" s="31"/>
      <c r="C5083" s="36"/>
      <c r="D5083" s="36"/>
      <c r="E5083" s="36"/>
    </row>
    <row r="5084" ht="14.25" customHeight="1">
      <c r="A5084" s="36"/>
      <c r="B5084" s="31"/>
      <c r="C5084" s="36"/>
      <c r="D5084" s="36"/>
      <c r="E5084" s="36"/>
    </row>
    <row r="5085" ht="14.25" customHeight="1">
      <c r="A5085" s="36"/>
      <c r="B5085" s="31"/>
      <c r="C5085" s="36"/>
      <c r="D5085" s="36"/>
      <c r="E5085" s="36"/>
    </row>
    <row r="5086" ht="14.25" customHeight="1">
      <c r="A5086" s="36"/>
      <c r="B5086" s="31"/>
      <c r="C5086" s="36"/>
      <c r="D5086" s="36"/>
      <c r="E5086" s="36"/>
    </row>
    <row r="5087" ht="14.25" customHeight="1">
      <c r="A5087" s="36"/>
      <c r="B5087" s="31"/>
      <c r="C5087" s="36"/>
      <c r="D5087" s="36"/>
      <c r="E5087" s="36"/>
    </row>
    <row r="5088" ht="14.25" customHeight="1">
      <c r="A5088" s="36"/>
      <c r="B5088" s="31"/>
      <c r="C5088" s="36"/>
      <c r="D5088" s="36"/>
      <c r="E5088" s="36"/>
    </row>
    <row r="5089" ht="14.25" customHeight="1">
      <c r="A5089" s="36"/>
      <c r="B5089" s="31"/>
      <c r="C5089" s="36"/>
      <c r="D5089" s="36"/>
      <c r="E5089" s="36"/>
    </row>
    <row r="5090" ht="14.25" customHeight="1">
      <c r="A5090" s="36"/>
      <c r="B5090" s="31"/>
      <c r="C5090" s="36"/>
      <c r="D5090" s="36"/>
      <c r="E5090" s="36"/>
    </row>
    <row r="5091" ht="14.25" customHeight="1">
      <c r="A5091" s="36"/>
      <c r="B5091" s="31"/>
      <c r="C5091" s="36"/>
      <c r="D5091" s="36"/>
      <c r="E5091" s="36"/>
    </row>
    <row r="5092" ht="14.25" customHeight="1">
      <c r="A5092" s="36"/>
      <c r="B5092" s="31"/>
      <c r="C5092" s="36"/>
      <c r="D5092" s="36"/>
      <c r="E5092" s="36"/>
    </row>
    <row r="5093" ht="14.25" customHeight="1">
      <c r="A5093" s="36"/>
      <c r="B5093" s="31"/>
      <c r="C5093" s="36"/>
      <c r="D5093" s="36"/>
      <c r="E5093" s="36"/>
    </row>
    <row r="5094" ht="14.25" customHeight="1">
      <c r="A5094" s="36"/>
      <c r="B5094" s="31"/>
      <c r="C5094" s="36"/>
      <c r="D5094" s="36"/>
      <c r="E5094" s="36"/>
    </row>
    <row r="5095" ht="14.25" customHeight="1">
      <c r="A5095" s="36"/>
      <c r="B5095" s="31"/>
      <c r="C5095" s="36"/>
      <c r="D5095" s="36"/>
      <c r="E5095" s="36"/>
    </row>
    <row r="5096" ht="14.25" customHeight="1">
      <c r="A5096" s="36"/>
      <c r="B5096" s="31"/>
      <c r="C5096" s="36"/>
      <c r="D5096" s="36"/>
      <c r="E5096" s="36"/>
    </row>
    <row r="5097" ht="14.25" customHeight="1">
      <c r="A5097" s="36"/>
      <c r="B5097" s="31"/>
      <c r="C5097" s="36"/>
      <c r="D5097" s="36"/>
      <c r="E5097" s="36"/>
    </row>
    <row r="5098" ht="14.25" customHeight="1">
      <c r="A5098" s="36"/>
      <c r="B5098" s="31"/>
      <c r="C5098" s="36"/>
      <c r="D5098" s="36"/>
      <c r="E5098" s="36"/>
    </row>
    <row r="5099" ht="14.25" customHeight="1">
      <c r="A5099" s="36"/>
      <c r="B5099" s="31"/>
      <c r="C5099" s="36"/>
      <c r="D5099" s="36"/>
      <c r="E5099" s="36"/>
    </row>
    <row r="5100" ht="14.25" customHeight="1">
      <c r="A5100" s="36"/>
      <c r="B5100" s="31"/>
      <c r="C5100" s="36"/>
      <c r="D5100" s="36"/>
      <c r="E5100" s="36"/>
    </row>
    <row r="5101" ht="14.25" customHeight="1">
      <c r="A5101" s="36"/>
      <c r="B5101" s="31"/>
      <c r="C5101" s="36"/>
      <c r="D5101" s="36"/>
      <c r="E5101" s="36"/>
    </row>
    <row r="5102" ht="14.25" customHeight="1">
      <c r="A5102" s="36"/>
      <c r="B5102" s="31"/>
      <c r="C5102" s="36"/>
      <c r="D5102" s="36"/>
      <c r="E5102" s="36"/>
    </row>
    <row r="5103" ht="14.25" customHeight="1">
      <c r="A5103" s="36"/>
      <c r="B5103" s="31"/>
      <c r="C5103" s="36"/>
      <c r="D5103" s="36"/>
      <c r="E5103" s="36"/>
    </row>
    <row r="5104" ht="14.25" customHeight="1">
      <c r="A5104" s="36"/>
      <c r="B5104" s="31"/>
      <c r="C5104" s="36"/>
      <c r="D5104" s="36"/>
      <c r="E5104" s="36"/>
    </row>
    <row r="5105" ht="14.25" customHeight="1">
      <c r="A5105" s="36"/>
      <c r="B5105" s="31"/>
      <c r="C5105" s="36"/>
      <c r="D5105" s="36"/>
      <c r="E5105" s="36"/>
    </row>
    <row r="5106" ht="14.25" customHeight="1">
      <c r="A5106" s="36"/>
      <c r="B5106" s="31"/>
      <c r="C5106" s="36"/>
      <c r="D5106" s="36"/>
      <c r="E5106" s="36"/>
    </row>
    <row r="5107" ht="14.25" customHeight="1">
      <c r="A5107" s="36"/>
      <c r="B5107" s="31"/>
      <c r="C5107" s="36"/>
      <c r="D5107" s="36"/>
      <c r="E5107" s="36"/>
    </row>
    <row r="5108" ht="14.25" customHeight="1">
      <c r="A5108" s="36"/>
      <c r="B5108" s="31"/>
      <c r="C5108" s="36"/>
      <c r="D5108" s="36"/>
      <c r="E5108" s="36"/>
    </row>
    <row r="5109" ht="14.25" customHeight="1">
      <c r="A5109" s="36"/>
      <c r="B5109" s="31"/>
      <c r="C5109" s="36"/>
      <c r="D5109" s="36"/>
      <c r="E5109" s="36"/>
    </row>
    <row r="5110" ht="14.25" customHeight="1">
      <c r="A5110" s="36"/>
      <c r="B5110" s="31"/>
      <c r="C5110" s="36"/>
      <c r="D5110" s="36"/>
      <c r="E5110" s="36"/>
    </row>
    <row r="5111" ht="14.25" customHeight="1">
      <c r="A5111" s="36"/>
      <c r="B5111" s="31"/>
      <c r="C5111" s="36"/>
      <c r="D5111" s="36"/>
      <c r="E5111" s="36"/>
    </row>
    <row r="5112" ht="14.25" customHeight="1">
      <c r="A5112" s="36"/>
      <c r="B5112" s="31"/>
      <c r="C5112" s="36"/>
      <c r="D5112" s="36"/>
      <c r="E5112" s="36"/>
    </row>
    <row r="5113" ht="14.25" customHeight="1">
      <c r="A5113" s="36"/>
      <c r="B5113" s="31"/>
      <c r="C5113" s="36"/>
      <c r="D5113" s="36"/>
      <c r="E5113" s="36"/>
    </row>
    <row r="5114" ht="14.25" customHeight="1">
      <c r="A5114" s="36"/>
      <c r="B5114" s="31"/>
      <c r="C5114" s="36"/>
      <c r="D5114" s="36"/>
      <c r="E5114" s="36"/>
    </row>
    <row r="5115" ht="14.25" customHeight="1">
      <c r="A5115" s="36"/>
      <c r="B5115" s="31"/>
      <c r="C5115" s="36"/>
      <c r="D5115" s="36"/>
      <c r="E5115" s="36"/>
    </row>
    <row r="5116" ht="14.25" customHeight="1">
      <c r="A5116" s="36"/>
      <c r="B5116" s="31"/>
      <c r="C5116" s="36"/>
      <c r="D5116" s="36"/>
      <c r="E5116" s="36"/>
    </row>
    <row r="5117" ht="14.25" customHeight="1">
      <c r="A5117" s="36"/>
      <c r="B5117" s="31"/>
      <c r="C5117" s="36"/>
      <c r="D5117" s="36"/>
      <c r="E5117" s="36"/>
    </row>
    <row r="5118" ht="14.25" customHeight="1">
      <c r="A5118" s="36"/>
      <c r="B5118" s="31"/>
      <c r="C5118" s="36"/>
      <c r="D5118" s="36"/>
      <c r="E5118" s="36"/>
    </row>
    <row r="5119" ht="14.25" customHeight="1">
      <c r="A5119" s="36"/>
      <c r="B5119" s="31"/>
      <c r="C5119" s="36"/>
      <c r="D5119" s="36"/>
      <c r="E5119" s="36"/>
    </row>
    <row r="5120" ht="14.25" customHeight="1">
      <c r="A5120" s="36"/>
      <c r="B5120" s="31"/>
      <c r="C5120" s="36"/>
      <c r="D5120" s="36"/>
      <c r="E5120" s="36"/>
    </row>
    <row r="5121" ht="14.25" customHeight="1">
      <c r="A5121" s="36"/>
      <c r="B5121" s="31"/>
      <c r="C5121" s="36"/>
      <c r="D5121" s="36"/>
      <c r="E5121" s="36"/>
    </row>
    <row r="5122" ht="14.25" customHeight="1">
      <c r="A5122" s="36"/>
      <c r="B5122" s="31"/>
      <c r="C5122" s="36"/>
      <c r="D5122" s="36"/>
      <c r="E5122" s="36"/>
    </row>
    <row r="5123" ht="14.25" customHeight="1">
      <c r="A5123" s="36"/>
      <c r="B5123" s="31"/>
      <c r="C5123" s="36"/>
      <c r="D5123" s="36"/>
      <c r="E5123" s="36"/>
    </row>
    <row r="5124" ht="14.25" customHeight="1">
      <c r="A5124" s="36"/>
      <c r="B5124" s="31"/>
      <c r="C5124" s="36"/>
      <c r="D5124" s="36"/>
      <c r="E5124" s="36"/>
    </row>
    <row r="5125" ht="14.25" customHeight="1">
      <c r="A5125" s="36"/>
      <c r="B5125" s="31"/>
      <c r="C5125" s="36"/>
      <c r="D5125" s="36"/>
      <c r="E5125" s="36"/>
    </row>
    <row r="5126" ht="14.25" customHeight="1">
      <c r="A5126" s="36"/>
      <c r="B5126" s="31"/>
      <c r="C5126" s="36"/>
      <c r="D5126" s="36"/>
      <c r="E5126" s="36"/>
    </row>
    <row r="5127" ht="14.25" customHeight="1">
      <c r="A5127" s="36"/>
      <c r="B5127" s="31"/>
      <c r="C5127" s="36"/>
      <c r="D5127" s="36"/>
      <c r="E5127" s="36"/>
    </row>
    <row r="5128" ht="14.25" customHeight="1">
      <c r="A5128" s="36"/>
      <c r="B5128" s="31"/>
      <c r="C5128" s="36"/>
      <c r="D5128" s="36"/>
      <c r="E5128" s="36"/>
    </row>
    <row r="5129" ht="14.25" customHeight="1">
      <c r="A5129" s="36"/>
      <c r="B5129" s="31"/>
      <c r="C5129" s="36"/>
      <c r="D5129" s="36"/>
      <c r="E5129" s="36"/>
    </row>
    <row r="5130" ht="14.25" customHeight="1">
      <c r="A5130" s="36"/>
      <c r="B5130" s="31"/>
      <c r="C5130" s="36"/>
      <c r="D5130" s="36"/>
      <c r="E5130" s="36"/>
    </row>
    <row r="5131" ht="14.25" customHeight="1">
      <c r="A5131" s="36"/>
      <c r="B5131" s="31"/>
      <c r="C5131" s="36"/>
      <c r="D5131" s="36"/>
      <c r="E5131" s="36"/>
    </row>
    <row r="5132" ht="14.25" customHeight="1">
      <c r="A5132" s="36"/>
      <c r="B5132" s="31"/>
      <c r="C5132" s="36"/>
      <c r="D5132" s="36"/>
      <c r="E5132" s="36"/>
    </row>
    <row r="5133" ht="14.25" customHeight="1">
      <c r="A5133" s="36"/>
      <c r="B5133" s="31"/>
      <c r="C5133" s="36"/>
      <c r="D5133" s="36"/>
      <c r="E5133" s="36"/>
    </row>
    <row r="5134" ht="14.25" customHeight="1">
      <c r="A5134" s="36"/>
      <c r="B5134" s="31"/>
      <c r="C5134" s="36"/>
      <c r="D5134" s="36"/>
      <c r="E5134" s="36"/>
    </row>
    <row r="5135" ht="14.25" customHeight="1">
      <c r="A5135" s="36"/>
      <c r="B5135" s="31"/>
      <c r="C5135" s="36"/>
      <c r="D5135" s="36"/>
      <c r="E5135" s="36"/>
    </row>
    <row r="5136" ht="14.25" customHeight="1">
      <c r="A5136" s="36"/>
      <c r="B5136" s="31"/>
      <c r="C5136" s="36"/>
      <c r="D5136" s="36"/>
      <c r="E5136" s="36"/>
    </row>
    <row r="5137" ht="14.25" customHeight="1">
      <c r="A5137" s="36"/>
      <c r="B5137" s="31"/>
      <c r="C5137" s="36"/>
      <c r="D5137" s="36"/>
      <c r="E5137" s="36"/>
    </row>
    <row r="5138" ht="14.25" customHeight="1">
      <c r="A5138" s="36"/>
      <c r="B5138" s="31"/>
      <c r="C5138" s="36"/>
      <c r="D5138" s="36"/>
      <c r="E5138" s="36"/>
    </row>
    <row r="5139" ht="14.25" customHeight="1">
      <c r="A5139" s="36"/>
      <c r="B5139" s="31"/>
      <c r="C5139" s="36"/>
      <c r="D5139" s="36"/>
      <c r="E5139" s="36"/>
    </row>
    <row r="5140" ht="14.25" customHeight="1">
      <c r="A5140" s="36"/>
      <c r="B5140" s="31"/>
      <c r="C5140" s="36"/>
      <c r="D5140" s="36"/>
      <c r="E5140" s="36"/>
    </row>
    <row r="5141" ht="14.25" customHeight="1">
      <c r="A5141" s="36"/>
      <c r="B5141" s="31"/>
      <c r="C5141" s="36"/>
      <c r="D5141" s="36"/>
      <c r="E5141" s="36"/>
    </row>
    <row r="5142" ht="14.25" customHeight="1">
      <c r="A5142" s="36"/>
      <c r="B5142" s="31"/>
      <c r="C5142" s="36"/>
      <c r="D5142" s="36"/>
      <c r="E5142" s="36"/>
    </row>
    <row r="5143" ht="14.25" customHeight="1">
      <c r="A5143" s="36"/>
      <c r="B5143" s="31"/>
      <c r="C5143" s="36"/>
      <c r="D5143" s="36"/>
      <c r="E5143" s="36"/>
    </row>
    <row r="5144" ht="14.25" customHeight="1">
      <c r="A5144" s="36"/>
      <c r="B5144" s="31"/>
      <c r="C5144" s="36"/>
      <c r="D5144" s="36"/>
      <c r="E5144" s="36"/>
    </row>
    <row r="5145" ht="14.25" customHeight="1">
      <c r="A5145" s="36"/>
      <c r="B5145" s="31"/>
      <c r="C5145" s="36"/>
      <c r="D5145" s="36"/>
      <c r="E5145" s="36"/>
    </row>
    <row r="5146" ht="14.25" customHeight="1">
      <c r="A5146" s="36"/>
      <c r="B5146" s="31"/>
      <c r="C5146" s="36"/>
      <c r="D5146" s="36"/>
      <c r="E5146" s="36"/>
    </row>
    <row r="5147" ht="14.25" customHeight="1">
      <c r="A5147" s="36"/>
      <c r="B5147" s="31"/>
      <c r="C5147" s="36"/>
      <c r="D5147" s="36"/>
      <c r="E5147" s="36"/>
    </row>
    <row r="5148" ht="14.25" customHeight="1">
      <c r="A5148" s="36"/>
      <c r="B5148" s="31"/>
      <c r="C5148" s="36"/>
      <c r="D5148" s="36"/>
      <c r="E5148" s="36"/>
    </row>
    <row r="5149" ht="14.25" customHeight="1">
      <c r="A5149" s="36"/>
      <c r="B5149" s="31"/>
      <c r="C5149" s="36"/>
      <c r="D5149" s="36"/>
      <c r="E5149" s="36"/>
    </row>
    <row r="5150" ht="14.25" customHeight="1">
      <c r="A5150" s="36"/>
      <c r="B5150" s="31"/>
      <c r="C5150" s="36"/>
      <c r="D5150" s="36"/>
      <c r="E5150" s="36"/>
    </row>
    <row r="5151" ht="14.25" customHeight="1">
      <c r="A5151" s="36"/>
      <c r="B5151" s="31"/>
      <c r="C5151" s="36"/>
      <c r="D5151" s="36"/>
      <c r="E5151" s="36"/>
    </row>
    <row r="5152" ht="14.25" customHeight="1">
      <c r="A5152" s="36"/>
      <c r="B5152" s="31"/>
      <c r="C5152" s="36"/>
      <c r="D5152" s="36"/>
      <c r="E5152" s="36"/>
    </row>
    <row r="5153" ht="14.25" customHeight="1">
      <c r="A5153" s="36"/>
      <c r="B5153" s="31"/>
      <c r="C5153" s="36"/>
      <c r="D5153" s="36"/>
      <c r="E5153" s="36"/>
    </row>
    <row r="5154" ht="14.25" customHeight="1">
      <c r="A5154" s="36"/>
      <c r="B5154" s="31"/>
      <c r="C5154" s="36"/>
      <c r="D5154" s="36"/>
      <c r="E5154" s="36"/>
    </row>
    <row r="5155" ht="14.25" customHeight="1">
      <c r="A5155" s="36"/>
      <c r="B5155" s="31"/>
      <c r="C5155" s="36"/>
      <c r="D5155" s="36"/>
      <c r="E5155" s="36"/>
    </row>
    <row r="5156" ht="14.25" customHeight="1">
      <c r="A5156" s="36"/>
      <c r="B5156" s="31"/>
      <c r="C5156" s="36"/>
      <c r="D5156" s="36"/>
      <c r="E5156" s="36"/>
    </row>
    <row r="5157" ht="14.25" customHeight="1">
      <c r="A5157" s="36"/>
      <c r="B5157" s="31"/>
      <c r="C5157" s="36"/>
      <c r="D5157" s="36"/>
      <c r="E5157" s="36"/>
    </row>
    <row r="5158" ht="14.25" customHeight="1">
      <c r="A5158" s="36"/>
      <c r="B5158" s="31"/>
      <c r="C5158" s="36"/>
      <c r="D5158" s="36"/>
      <c r="E5158" s="36"/>
    </row>
    <row r="5159" ht="14.25" customHeight="1">
      <c r="A5159" s="36"/>
      <c r="B5159" s="31"/>
      <c r="C5159" s="36"/>
      <c r="D5159" s="36"/>
      <c r="E5159" s="36"/>
    </row>
    <row r="5160" ht="14.25" customHeight="1">
      <c r="A5160" s="36"/>
      <c r="B5160" s="31"/>
      <c r="C5160" s="36"/>
      <c r="D5160" s="36"/>
      <c r="E5160" s="36"/>
    </row>
    <row r="5161" ht="14.25" customHeight="1">
      <c r="A5161" s="36"/>
      <c r="B5161" s="31"/>
      <c r="C5161" s="36"/>
      <c r="D5161" s="36"/>
      <c r="E5161" s="36"/>
    </row>
    <row r="5162" ht="14.25" customHeight="1">
      <c r="A5162" s="36"/>
      <c r="B5162" s="31"/>
      <c r="C5162" s="36"/>
      <c r="D5162" s="36"/>
      <c r="E5162" s="36"/>
    </row>
    <row r="5163" ht="14.25" customHeight="1">
      <c r="A5163" s="36"/>
      <c r="B5163" s="31"/>
      <c r="C5163" s="36"/>
      <c r="D5163" s="36"/>
      <c r="E5163" s="36"/>
    </row>
    <row r="5164" ht="14.25" customHeight="1">
      <c r="A5164" s="36"/>
      <c r="B5164" s="31"/>
      <c r="C5164" s="36"/>
      <c r="D5164" s="36"/>
      <c r="E5164" s="36"/>
    </row>
    <row r="5165" ht="14.25" customHeight="1">
      <c r="A5165" s="36"/>
      <c r="B5165" s="31"/>
      <c r="C5165" s="36"/>
      <c r="D5165" s="36"/>
      <c r="E5165" s="36"/>
    </row>
    <row r="5166" ht="14.25" customHeight="1">
      <c r="A5166" s="36"/>
      <c r="B5166" s="31"/>
      <c r="C5166" s="36"/>
      <c r="D5166" s="36"/>
      <c r="E5166" s="36"/>
    </row>
    <row r="5167" ht="14.25" customHeight="1">
      <c r="A5167" s="36"/>
      <c r="B5167" s="31"/>
      <c r="C5167" s="36"/>
      <c r="D5167" s="36"/>
      <c r="E5167" s="36"/>
    </row>
    <row r="5168" ht="14.25" customHeight="1">
      <c r="A5168" s="36"/>
      <c r="B5168" s="31"/>
      <c r="C5168" s="36"/>
      <c r="D5168" s="36"/>
      <c r="E5168" s="36"/>
    </row>
    <row r="5169" ht="14.25" customHeight="1">
      <c r="A5169" s="36"/>
      <c r="B5169" s="31"/>
      <c r="C5169" s="36"/>
      <c r="D5169" s="36"/>
      <c r="E5169" s="36"/>
    </row>
    <row r="5170" ht="14.25" customHeight="1">
      <c r="A5170" s="36"/>
      <c r="B5170" s="31"/>
      <c r="C5170" s="36"/>
      <c r="D5170" s="36"/>
      <c r="E5170" s="36"/>
    </row>
    <row r="5171" ht="14.25" customHeight="1">
      <c r="A5171" s="36"/>
      <c r="B5171" s="31"/>
      <c r="C5171" s="36"/>
      <c r="D5171" s="36"/>
      <c r="E5171" s="36"/>
    </row>
    <row r="5172" ht="14.25" customHeight="1">
      <c r="A5172" s="36"/>
      <c r="B5172" s="31"/>
      <c r="C5172" s="36"/>
      <c r="D5172" s="36"/>
      <c r="E5172" s="36"/>
    </row>
    <row r="5173" ht="14.25" customHeight="1">
      <c r="A5173" s="36"/>
      <c r="B5173" s="31"/>
      <c r="C5173" s="36"/>
      <c r="D5173" s="36"/>
      <c r="E5173" s="36"/>
    </row>
    <row r="5174" ht="14.25" customHeight="1">
      <c r="A5174" s="36"/>
      <c r="B5174" s="31"/>
      <c r="C5174" s="36"/>
      <c r="D5174" s="36"/>
      <c r="E5174" s="36"/>
    </row>
    <row r="5175" ht="14.25" customHeight="1">
      <c r="A5175" s="36"/>
      <c r="B5175" s="31"/>
      <c r="C5175" s="36"/>
      <c r="D5175" s="36"/>
      <c r="E5175" s="36"/>
    </row>
    <row r="5176" ht="14.25" customHeight="1">
      <c r="A5176" s="36"/>
      <c r="B5176" s="31"/>
      <c r="C5176" s="36"/>
      <c r="D5176" s="36"/>
      <c r="E5176" s="36"/>
    </row>
    <row r="5177" ht="14.25" customHeight="1">
      <c r="A5177" s="36"/>
      <c r="B5177" s="31"/>
      <c r="C5177" s="36"/>
      <c r="D5177" s="36"/>
      <c r="E5177" s="36"/>
    </row>
    <row r="5178" ht="14.25" customHeight="1">
      <c r="A5178" s="36"/>
      <c r="B5178" s="31"/>
      <c r="C5178" s="36"/>
      <c r="D5178" s="36"/>
      <c r="E5178" s="36"/>
    </row>
    <row r="5179" ht="14.25" customHeight="1">
      <c r="A5179" s="36"/>
      <c r="B5179" s="31"/>
      <c r="C5179" s="36"/>
      <c r="D5179" s="36"/>
      <c r="E5179" s="36"/>
    </row>
    <row r="5180" ht="14.25" customHeight="1">
      <c r="A5180" s="36"/>
      <c r="B5180" s="31"/>
      <c r="C5180" s="36"/>
      <c r="D5180" s="36"/>
      <c r="E5180" s="36"/>
    </row>
    <row r="5181" ht="14.25" customHeight="1">
      <c r="A5181" s="36"/>
      <c r="B5181" s="31"/>
      <c r="C5181" s="36"/>
      <c r="D5181" s="36"/>
      <c r="E5181" s="36"/>
    </row>
    <row r="5182" ht="14.25" customHeight="1">
      <c r="A5182" s="36"/>
      <c r="B5182" s="31"/>
      <c r="C5182" s="36"/>
      <c r="D5182" s="36"/>
      <c r="E5182" s="36"/>
    </row>
    <row r="5183" ht="14.25" customHeight="1">
      <c r="A5183" s="36"/>
      <c r="B5183" s="31"/>
      <c r="C5183" s="36"/>
      <c r="D5183" s="36"/>
      <c r="E5183" s="36"/>
    </row>
    <row r="5184" ht="14.25" customHeight="1">
      <c r="A5184" s="36"/>
      <c r="B5184" s="31"/>
      <c r="C5184" s="36"/>
      <c r="D5184" s="36"/>
      <c r="E5184" s="36"/>
    </row>
    <row r="5185" ht="14.25" customHeight="1">
      <c r="A5185" s="36"/>
      <c r="B5185" s="31"/>
      <c r="C5185" s="36"/>
      <c r="D5185" s="36"/>
      <c r="E5185" s="36"/>
    </row>
    <row r="5186" ht="14.25" customHeight="1">
      <c r="A5186" s="36"/>
      <c r="B5186" s="31"/>
      <c r="C5186" s="36"/>
      <c r="D5186" s="36"/>
      <c r="E5186" s="36"/>
    </row>
    <row r="5187" ht="14.25" customHeight="1">
      <c r="A5187" s="36"/>
      <c r="B5187" s="31"/>
      <c r="C5187" s="36"/>
      <c r="D5187" s="36"/>
      <c r="E5187" s="36"/>
    </row>
    <row r="5188" ht="14.25" customHeight="1">
      <c r="A5188" s="36"/>
      <c r="B5188" s="31"/>
      <c r="C5188" s="36"/>
      <c r="D5188" s="36"/>
      <c r="E5188" s="36"/>
    </row>
    <row r="5189" ht="14.25" customHeight="1">
      <c r="A5189" s="36"/>
      <c r="B5189" s="31"/>
      <c r="C5189" s="36"/>
      <c r="D5189" s="36"/>
      <c r="E5189" s="36"/>
    </row>
    <row r="5190" ht="14.25" customHeight="1">
      <c r="A5190" s="36"/>
      <c r="B5190" s="31"/>
      <c r="C5190" s="36"/>
      <c r="D5190" s="36"/>
      <c r="E5190" s="36"/>
    </row>
    <row r="5191" ht="14.25" customHeight="1">
      <c r="A5191" s="36"/>
      <c r="B5191" s="31"/>
      <c r="C5191" s="36"/>
      <c r="D5191" s="36"/>
      <c r="E5191" s="36"/>
    </row>
    <row r="5192" ht="14.25" customHeight="1">
      <c r="A5192" s="36"/>
      <c r="B5192" s="31"/>
      <c r="C5192" s="36"/>
      <c r="D5192" s="36"/>
      <c r="E5192" s="36"/>
    </row>
    <row r="5193" ht="14.25" customHeight="1">
      <c r="A5193" s="36"/>
      <c r="B5193" s="31"/>
      <c r="C5193" s="36"/>
      <c r="D5193" s="36"/>
      <c r="E5193" s="36"/>
    </row>
    <row r="5194" ht="14.25" customHeight="1">
      <c r="A5194" s="36"/>
      <c r="B5194" s="31"/>
      <c r="C5194" s="36"/>
      <c r="D5194" s="36"/>
      <c r="E5194" s="36"/>
    </row>
    <row r="5195" ht="14.25" customHeight="1">
      <c r="A5195" s="36"/>
      <c r="B5195" s="31"/>
      <c r="C5195" s="36"/>
      <c r="D5195" s="36"/>
      <c r="E5195" s="36"/>
    </row>
    <row r="5196" ht="14.25" customHeight="1">
      <c r="A5196" s="36"/>
      <c r="B5196" s="31"/>
      <c r="C5196" s="36"/>
      <c r="D5196" s="36"/>
      <c r="E5196" s="36"/>
    </row>
    <row r="5197" ht="14.25" customHeight="1">
      <c r="A5197" s="36"/>
      <c r="B5197" s="31"/>
      <c r="C5197" s="36"/>
      <c r="D5197" s="36"/>
      <c r="E5197" s="36"/>
    </row>
    <row r="5198" ht="14.25" customHeight="1">
      <c r="A5198" s="36"/>
      <c r="B5198" s="31"/>
      <c r="C5198" s="36"/>
      <c r="D5198" s="36"/>
      <c r="E5198" s="36"/>
    </row>
    <row r="5199" ht="14.25" customHeight="1">
      <c r="A5199" s="36"/>
      <c r="B5199" s="31"/>
      <c r="C5199" s="36"/>
      <c r="D5199" s="36"/>
      <c r="E5199" s="36"/>
    </row>
    <row r="5200" ht="14.25" customHeight="1">
      <c r="A5200" s="36"/>
      <c r="B5200" s="31"/>
      <c r="C5200" s="36"/>
      <c r="D5200" s="36"/>
      <c r="E5200" s="36"/>
    </row>
    <row r="5201" ht="14.25" customHeight="1">
      <c r="A5201" s="36"/>
      <c r="B5201" s="31"/>
      <c r="C5201" s="36"/>
      <c r="D5201" s="36"/>
      <c r="E5201" s="36"/>
    </row>
    <row r="5202" ht="14.25" customHeight="1">
      <c r="A5202" s="36"/>
      <c r="B5202" s="31"/>
      <c r="C5202" s="36"/>
      <c r="D5202" s="36"/>
      <c r="E5202" s="36"/>
    </row>
    <row r="5203" ht="14.25" customHeight="1">
      <c r="A5203" s="36"/>
      <c r="B5203" s="31"/>
      <c r="C5203" s="36"/>
      <c r="D5203" s="36"/>
      <c r="E5203" s="36"/>
    </row>
    <row r="5204" ht="14.25" customHeight="1">
      <c r="A5204" s="36"/>
      <c r="B5204" s="31"/>
      <c r="C5204" s="36"/>
      <c r="D5204" s="36"/>
      <c r="E5204" s="36"/>
    </row>
    <row r="5205" ht="14.25" customHeight="1">
      <c r="A5205" s="36"/>
      <c r="B5205" s="31"/>
      <c r="C5205" s="36"/>
      <c r="D5205" s="36"/>
      <c r="E5205" s="36"/>
    </row>
    <row r="5206" ht="14.25" customHeight="1">
      <c r="A5206" s="36"/>
      <c r="B5206" s="31"/>
      <c r="C5206" s="36"/>
      <c r="D5206" s="36"/>
      <c r="E5206" s="36"/>
    </row>
    <row r="5207" ht="14.25" customHeight="1">
      <c r="A5207" s="36"/>
      <c r="B5207" s="31"/>
      <c r="C5207" s="36"/>
      <c r="D5207" s="36"/>
      <c r="E5207" s="36"/>
    </row>
    <row r="5208" ht="14.25" customHeight="1">
      <c r="A5208" s="36"/>
      <c r="B5208" s="31"/>
      <c r="C5208" s="36"/>
      <c r="D5208" s="36"/>
      <c r="E5208" s="36"/>
    </row>
    <row r="5209" ht="14.25" customHeight="1">
      <c r="A5209" s="36"/>
      <c r="B5209" s="31"/>
      <c r="C5209" s="36"/>
      <c r="D5209" s="36"/>
      <c r="E5209" s="36"/>
    </row>
    <row r="5210" ht="14.25" customHeight="1">
      <c r="A5210" s="36"/>
      <c r="B5210" s="31"/>
      <c r="C5210" s="36"/>
      <c r="D5210" s="36"/>
      <c r="E5210" s="36"/>
    </row>
    <row r="5211" ht="14.25" customHeight="1">
      <c r="A5211" s="36"/>
      <c r="B5211" s="31"/>
      <c r="C5211" s="36"/>
      <c r="D5211" s="36"/>
      <c r="E5211" s="36"/>
    </row>
    <row r="5212" ht="14.25" customHeight="1">
      <c r="A5212" s="36"/>
      <c r="B5212" s="31"/>
      <c r="C5212" s="36"/>
      <c r="D5212" s="36"/>
      <c r="E5212" s="36"/>
    </row>
    <row r="5213" ht="14.25" customHeight="1">
      <c r="A5213" s="36"/>
      <c r="B5213" s="31"/>
      <c r="C5213" s="36"/>
      <c r="D5213" s="36"/>
      <c r="E5213" s="36"/>
    </row>
    <row r="5214" ht="14.25" customHeight="1">
      <c r="A5214" s="36"/>
      <c r="B5214" s="31"/>
      <c r="C5214" s="36"/>
      <c r="D5214" s="36"/>
      <c r="E5214" s="36"/>
    </row>
    <row r="5215" ht="14.25" customHeight="1">
      <c r="A5215" s="36"/>
      <c r="B5215" s="31"/>
      <c r="C5215" s="36"/>
      <c r="D5215" s="36"/>
      <c r="E5215" s="36"/>
    </row>
    <row r="5216" ht="14.25" customHeight="1">
      <c r="A5216" s="36"/>
      <c r="B5216" s="31"/>
      <c r="C5216" s="36"/>
      <c r="D5216" s="36"/>
      <c r="E5216" s="36"/>
    </row>
    <row r="5217" ht="14.25" customHeight="1">
      <c r="A5217" s="36"/>
      <c r="B5217" s="31"/>
      <c r="C5217" s="36"/>
      <c r="D5217" s="36"/>
      <c r="E5217" s="36"/>
    </row>
    <row r="5218" ht="14.25" customHeight="1">
      <c r="A5218" s="36"/>
      <c r="B5218" s="31"/>
      <c r="C5218" s="36"/>
      <c r="D5218" s="36"/>
      <c r="E5218" s="36"/>
    </row>
    <row r="5219" ht="14.25" customHeight="1">
      <c r="A5219" s="36"/>
      <c r="B5219" s="31"/>
      <c r="C5219" s="36"/>
      <c r="D5219" s="36"/>
      <c r="E5219" s="36"/>
    </row>
    <row r="5220" ht="14.25" customHeight="1">
      <c r="A5220" s="36"/>
      <c r="B5220" s="31"/>
      <c r="C5220" s="36"/>
      <c r="D5220" s="36"/>
      <c r="E5220" s="36"/>
    </row>
    <row r="5221" ht="14.25" customHeight="1">
      <c r="A5221" s="36"/>
      <c r="B5221" s="31"/>
      <c r="C5221" s="36"/>
      <c r="D5221" s="36"/>
      <c r="E5221" s="36"/>
    </row>
    <row r="5222" ht="14.25" customHeight="1">
      <c r="A5222" s="36"/>
      <c r="B5222" s="31"/>
      <c r="C5222" s="36"/>
      <c r="D5222" s="36"/>
      <c r="E5222" s="36"/>
    </row>
    <row r="5223" ht="14.25" customHeight="1">
      <c r="A5223" s="36"/>
      <c r="B5223" s="31"/>
      <c r="C5223" s="36"/>
      <c r="D5223" s="36"/>
      <c r="E5223" s="36"/>
    </row>
    <row r="5224" ht="14.25" customHeight="1">
      <c r="A5224" s="36"/>
      <c r="B5224" s="31"/>
      <c r="C5224" s="36"/>
      <c r="D5224" s="36"/>
      <c r="E5224" s="36"/>
    </row>
    <row r="5225" ht="14.25" customHeight="1">
      <c r="A5225" s="36"/>
      <c r="B5225" s="31"/>
      <c r="C5225" s="36"/>
      <c r="D5225" s="36"/>
      <c r="E5225" s="36"/>
    </row>
    <row r="5226" ht="14.25" customHeight="1">
      <c r="A5226" s="36"/>
      <c r="B5226" s="31"/>
      <c r="C5226" s="36"/>
      <c r="D5226" s="36"/>
      <c r="E5226" s="36"/>
    </row>
    <row r="5227" ht="14.25" customHeight="1">
      <c r="A5227" s="36"/>
      <c r="B5227" s="31"/>
      <c r="C5227" s="36"/>
      <c r="D5227" s="36"/>
      <c r="E5227" s="36"/>
    </row>
    <row r="5228" ht="14.25" customHeight="1">
      <c r="A5228" s="36"/>
      <c r="B5228" s="31"/>
      <c r="C5228" s="36"/>
      <c r="D5228" s="36"/>
      <c r="E5228" s="36"/>
    </row>
    <row r="5229" ht="14.25" customHeight="1">
      <c r="A5229" s="36"/>
      <c r="B5229" s="31"/>
      <c r="C5229" s="36"/>
      <c r="D5229" s="36"/>
      <c r="E5229" s="36"/>
    </row>
    <row r="5230" ht="14.25" customHeight="1">
      <c r="A5230" s="36"/>
      <c r="B5230" s="31"/>
      <c r="C5230" s="36"/>
      <c r="D5230" s="36"/>
      <c r="E5230" s="36"/>
    </row>
    <row r="5231" ht="14.25" customHeight="1">
      <c r="A5231" s="36"/>
      <c r="B5231" s="31"/>
      <c r="C5231" s="36"/>
      <c r="D5231" s="36"/>
      <c r="E5231" s="36"/>
    </row>
    <row r="5232" ht="14.25" customHeight="1">
      <c r="A5232" s="36"/>
      <c r="B5232" s="31"/>
      <c r="C5232" s="36"/>
      <c r="D5232" s="36"/>
      <c r="E5232" s="36"/>
    </row>
    <row r="5233" ht="14.25" customHeight="1">
      <c r="A5233" s="36"/>
      <c r="B5233" s="31"/>
      <c r="C5233" s="36"/>
      <c r="D5233" s="36"/>
      <c r="E5233" s="36"/>
    </row>
    <row r="5234" ht="14.25" customHeight="1">
      <c r="A5234" s="36"/>
      <c r="B5234" s="31"/>
      <c r="C5234" s="36"/>
      <c r="D5234" s="36"/>
      <c r="E5234" s="36"/>
    </row>
    <row r="5235" ht="14.25" customHeight="1">
      <c r="A5235" s="36"/>
      <c r="B5235" s="31"/>
      <c r="C5235" s="36"/>
      <c r="D5235" s="36"/>
      <c r="E5235" s="36"/>
    </row>
    <row r="5236" ht="14.25" customHeight="1">
      <c r="A5236" s="36"/>
      <c r="B5236" s="31"/>
      <c r="C5236" s="36"/>
      <c r="D5236" s="36"/>
      <c r="E5236" s="36"/>
    </row>
    <row r="5237" ht="14.25" customHeight="1">
      <c r="A5237" s="36"/>
      <c r="B5237" s="31"/>
      <c r="C5237" s="36"/>
      <c r="D5237" s="36"/>
      <c r="E5237" s="36"/>
    </row>
    <row r="5238" ht="14.25" customHeight="1">
      <c r="A5238" s="36"/>
      <c r="B5238" s="31"/>
      <c r="C5238" s="36"/>
      <c r="D5238" s="36"/>
      <c r="E5238" s="36"/>
    </row>
    <row r="5239" ht="14.25" customHeight="1">
      <c r="A5239" s="36"/>
      <c r="B5239" s="31"/>
      <c r="C5239" s="36"/>
      <c r="D5239" s="36"/>
      <c r="E5239" s="36"/>
    </row>
    <row r="5240" ht="14.25" customHeight="1">
      <c r="A5240" s="36"/>
      <c r="B5240" s="31"/>
      <c r="C5240" s="36"/>
      <c r="D5240" s="36"/>
      <c r="E5240" s="36"/>
    </row>
    <row r="5241" ht="14.25" customHeight="1">
      <c r="A5241" s="36"/>
      <c r="B5241" s="31"/>
      <c r="C5241" s="36"/>
      <c r="D5241" s="36"/>
      <c r="E5241" s="36"/>
    </row>
    <row r="5242" ht="14.25" customHeight="1">
      <c r="A5242" s="36"/>
      <c r="B5242" s="31"/>
      <c r="C5242" s="36"/>
      <c r="D5242" s="36"/>
      <c r="E5242" s="36"/>
    </row>
    <row r="5243" ht="14.25" customHeight="1">
      <c r="A5243" s="36"/>
      <c r="B5243" s="31"/>
      <c r="C5243" s="36"/>
      <c r="D5243" s="36"/>
      <c r="E5243" s="36"/>
    </row>
    <row r="5244" ht="14.25" customHeight="1">
      <c r="A5244" s="36"/>
      <c r="B5244" s="31"/>
      <c r="C5244" s="36"/>
      <c r="D5244" s="36"/>
      <c r="E5244" s="36"/>
    </row>
    <row r="5245" ht="14.25" customHeight="1">
      <c r="A5245" s="36"/>
      <c r="B5245" s="31"/>
      <c r="C5245" s="36"/>
      <c r="D5245" s="36"/>
      <c r="E5245" s="36"/>
    </row>
    <row r="5246" ht="14.25" customHeight="1">
      <c r="A5246" s="36"/>
      <c r="B5246" s="31"/>
      <c r="C5246" s="36"/>
      <c r="D5246" s="36"/>
      <c r="E5246" s="36"/>
    </row>
    <row r="5247" ht="14.25" customHeight="1">
      <c r="A5247" s="36"/>
      <c r="B5247" s="31"/>
      <c r="C5247" s="36"/>
      <c r="D5247" s="36"/>
      <c r="E5247" s="36"/>
    </row>
    <row r="5248" ht="14.25" customHeight="1">
      <c r="A5248" s="36"/>
      <c r="B5248" s="31"/>
      <c r="C5248" s="36"/>
      <c r="D5248" s="36"/>
      <c r="E5248" s="36"/>
    </row>
    <row r="5249" ht="14.25" customHeight="1">
      <c r="A5249" s="36"/>
      <c r="B5249" s="31"/>
      <c r="C5249" s="36"/>
      <c r="D5249" s="36"/>
      <c r="E5249" s="36"/>
    </row>
    <row r="5250" ht="14.25" customHeight="1">
      <c r="A5250" s="36"/>
      <c r="B5250" s="31"/>
      <c r="C5250" s="36"/>
      <c r="D5250" s="36"/>
      <c r="E5250" s="36"/>
    </row>
    <row r="5251" ht="14.25" customHeight="1">
      <c r="A5251" s="36"/>
      <c r="B5251" s="31"/>
      <c r="C5251" s="36"/>
      <c r="D5251" s="36"/>
      <c r="E5251" s="36"/>
    </row>
    <row r="5252" ht="14.25" customHeight="1">
      <c r="A5252" s="36"/>
      <c r="B5252" s="31"/>
      <c r="C5252" s="36"/>
      <c r="D5252" s="36"/>
      <c r="E5252" s="36"/>
    </row>
    <row r="5253" ht="14.25" customHeight="1">
      <c r="A5253" s="36"/>
      <c r="B5253" s="31"/>
      <c r="C5253" s="36"/>
      <c r="D5253" s="36"/>
      <c r="E5253" s="36"/>
    </row>
    <row r="5254" ht="14.25" customHeight="1">
      <c r="A5254" s="36"/>
      <c r="B5254" s="31"/>
      <c r="C5254" s="36"/>
      <c r="D5254" s="36"/>
      <c r="E5254" s="36"/>
    </row>
    <row r="5255" ht="14.25" customHeight="1">
      <c r="A5255" s="36"/>
      <c r="B5255" s="31"/>
      <c r="C5255" s="36"/>
      <c r="D5255" s="36"/>
      <c r="E5255" s="36"/>
    </row>
    <row r="5256" ht="14.25" customHeight="1">
      <c r="A5256" s="36"/>
      <c r="B5256" s="31"/>
      <c r="C5256" s="36"/>
      <c r="D5256" s="36"/>
      <c r="E5256" s="36"/>
    </row>
    <row r="5257" ht="14.25" customHeight="1">
      <c r="A5257" s="36"/>
      <c r="B5257" s="31"/>
      <c r="C5257" s="36"/>
      <c r="D5257" s="36"/>
      <c r="E5257" s="36"/>
    </row>
    <row r="5258" ht="14.25" customHeight="1">
      <c r="A5258" s="36"/>
      <c r="B5258" s="31"/>
      <c r="C5258" s="36"/>
      <c r="D5258" s="36"/>
      <c r="E5258" s="36"/>
    </row>
    <row r="5259" ht="14.25" customHeight="1">
      <c r="A5259" s="36"/>
      <c r="B5259" s="31"/>
      <c r="C5259" s="36"/>
      <c r="D5259" s="36"/>
      <c r="E5259" s="36"/>
    </row>
    <row r="5260" ht="14.25" customHeight="1">
      <c r="A5260" s="36"/>
      <c r="B5260" s="31"/>
      <c r="C5260" s="36"/>
      <c r="D5260" s="36"/>
      <c r="E5260" s="36"/>
    </row>
    <row r="5261" ht="14.25" customHeight="1">
      <c r="A5261" s="36"/>
      <c r="B5261" s="31"/>
      <c r="C5261" s="36"/>
      <c r="D5261" s="36"/>
      <c r="E5261" s="36"/>
    </row>
    <row r="5262" ht="14.25" customHeight="1">
      <c r="A5262" s="36"/>
      <c r="B5262" s="31"/>
      <c r="C5262" s="36"/>
      <c r="D5262" s="36"/>
      <c r="E5262" s="36"/>
    </row>
    <row r="5263" ht="14.25" customHeight="1">
      <c r="A5263" s="36"/>
      <c r="B5263" s="31"/>
      <c r="C5263" s="36"/>
      <c r="D5263" s="36"/>
      <c r="E5263" s="36"/>
    </row>
    <row r="5264" ht="14.25" customHeight="1">
      <c r="A5264" s="36"/>
      <c r="B5264" s="31"/>
      <c r="C5264" s="36"/>
      <c r="D5264" s="36"/>
      <c r="E5264" s="36"/>
    </row>
    <row r="5265" ht="14.25" customHeight="1">
      <c r="A5265" s="36"/>
      <c r="B5265" s="31"/>
      <c r="C5265" s="36"/>
      <c r="D5265" s="36"/>
      <c r="E5265" s="36"/>
    </row>
    <row r="5266" ht="14.25" customHeight="1">
      <c r="A5266" s="36"/>
      <c r="B5266" s="31"/>
      <c r="C5266" s="36"/>
      <c r="D5266" s="36"/>
      <c r="E5266" s="36"/>
    </row>
    <row r="5267" ht="14.25" customHeight="1">
      <c r="A5267" s="36"/>
      <c r="B5267" s="31"/>
      <c r="C5267" s="36"/>
      <c r="D5267" s="36"/>
      <c r="E5267" s="36"/>
    </row>
    <row r="5268" ht="14.25" customHeight="1">
      <c r="A5268" s="36"/>
      <c r="B5268" s="31"/>
      <c r="C5268" s="36"/>
      <c r="D5268" s="36"/>
      <c r="E5268" s="36"/>
    </row>
    <row r="5269" ht="14.25" customHeight="1">
      <c r="A5269" s="36"/>
      <c r="B5269" s="31"/>
      <c r="C5269" s="36"/>
      <c r="D5269" s="36"/>
      <c r="E5269" s="36"/>
    </row>
    <row r="5270" ht="14.25" customHeight="1">
      <c r="A5270" s="36"/>
      <c r="B5270" s="31"/>
      <c r="C5270" s="36"/>
      <c r="D5270" s="36"/>
      <c r="E5270" s="36"/>
    </row>
    <row r="5271" ht="14.25" customHeight="1">
      <c r="A5271" s="36"/>
      <c r="B5271" s="31"/>
      <c r="C5271" s="36"/>
      <c r="D5271" s="36"/>
      <c r="E5271" s="36"/>
    </row>
    <row r="5272" ht="14.25" customHeight="1">
      <c r="A5272" s="36"/>
      <c r="B5272" s="31"/>
      <c r="C5272" s="36"/>
      <c r="D5272" s="36"/>
      <c r="E5272" s="36"/>
    </row>
    <row r="5273" ht="14.25" customHeight="1">
      <c r="A5273" s="36"/>
      <c r="B5273" s="31"/>
      <c r="C5273" s="36"/>
      <c r="D5273" s="36"/>
      <c r="E5273" s="36"/>
    </row>
    <row r="5274" ht="14.25" customHeight="1">
      <c r="A5274" s="36"/>
      <c r="B5274" s="31"/>
      <c r="C5274" s="36"/>
      <c r="D5274" s="36"/>
      <c r="E5274" s="36"/>
    </row>
    <row r="5275" ht="14.25" customHeight="1">
      <c r="A5275" s="36"/>
      <c r="B5275" s="31"/>
      <c r="C5275" s="36"/>
      <c r="D5275" s="36"/>
      <c r="E5275" s="36"/>
    </row>
    <row r="5276" ht="14.25" customHeight="1">
      <c r="A5276" s="36"/>
      <c r="B5276" s="31"/>
      <c r="C5276" s="36"/>
      <c r="D5276" s="36"/>
      <c r="E5276" s="36"/>
    </row>
    <row r="5277" ht="14.25" customHeight="1">
      <c r="A5277" s="36"/>
      <c r="B5277" s="31"/>
      <c r="C5277" s="36"/>
      <c r="D5277" s="36"/>
      <c r="E5277" s="36"/>
    </row>
    <row r="5278" ht="14.25" customHeight="1">
      <c r="A5278" s="36"/>
      <c r="B5278" s="31"/>
      <c r="C5278" s="36"/>
      <c r="D5278" s="36"/>
      <c r="E5278" s="36"/>
    </row>
    <row r="5279" ht="14.25" customHeight="1">
      <c r="A5279" s="36"/>
      <c r="B5279" s="31"/>
      <c r="C5279" s="36"/>
      <c r="D5279" s="36"/>
      <c r="E5279" s="36"/>
    </row>
    <row r="5280" ht="14.25" customHeight="1">
      <c r="A5280" s="36"/>
      <c r="B5280" s="31"/>
      <c r="C5280" s="36"/>
      <c r="D5280" s="36"/>
      <c r="E5280" s="36"/>
    </row>
    <row r="5281" ht="14.25" customHeight="1">
      <c r="A5281" s="36"/>
      <c r="B5281" s="31"/>
      <c r="C5281" s="36"/>
      <c r="D5281" s="36"/>
      <c r="E5281" s="36"/>
    </row>
    <row r="5282" ht="14.25" customHeight="1">
      <c r="A5282" s="36"/>
      <c r="B5282" s="31"/>
      <c r="C5282" s="36"/>
      <c r="D5282" s="36"/>
      <c r="E5282" s="36"/>
    </row>
    <row r="5283" ht="14.25" customHeight="1">
      <c r="A5283" s="36"/>
      <c r="B5283" s="31"/>
      <c r="C5283" s="36"/>
      <c r="D5283" s="36"/>
      <c r="E5283" s="36"/>
    </row>
    <row r="5284" ht="14.25" customHeight="1">
      <c r="A5284" s="36"/>
      <c r="B5284" s="31"/>
      <c r="C5284" s="36"/>
      <c r="D5284" s="36"/>
      <c r="E5284" s="36"/>
    </row>
    <row r="5285" ht="14.25" customHeight="1">
      <c r="A5285" s="36"/>
      <c r="B5285" s="31"/>
      <c r="C5285" s="36"/>
      <c r="D5285" s="36"/>
      <c r="E5285" s="36"/>
    </row>
    <row r="5286" ht="14.25" customHeight="1">
      <c r="A5286" s="36"/>
      <c r="B5286" s="31"/>
      <c r="C5286" s="36"/>
      <c r="D5286" s="36"/>
      <c r="E5286" s="36"/>
    </row>
    <row r="5287" ht="14.25" customHeight="1">
      <c r="A5287" s="36"/>
      <c r="B5287" s="31"/>
      <c r="C5287" s="36"/>
      <c r="D5287" s="36"/>
      <c r="E5287" s="36"/>
    </row>
    <row r="5288" ht="14.25" customHeight="1">
      <c r="A5288" s="36"/>
      <c r="B5288" s="31"/>
      <c r="C5288" s="36"/>
      <c r="D5288" s="36"/>
      <c r="E5288" s="36"/>
    </row>
    <row r="5289" ht="14.25" customHeight="1">
      <c r="A5289" s="36"/>
      <c r="B5289" s="31"/>
      <c r="C5289" s="36"/>
      <c r="D5289" s="36"/>
      <c r="E5289" s="36"/>
    </row>
    <row r="5290" ht="14.25" customHeight="1">
      <c r="A5290" s="36"/>
      <c r="B5290" s="31"/>
      <c r="C5290" s="36"/>
      <c r="D5290" s="36"/>
      <c r="E5290" s="36"/>
    </row>
    <row r="5291" ht="14.25" customHeight="1">
      <c r="A5291" s="36"/>
      <c r="B5291" s="31"/>
      <c r="C5291" s="36"/>
      <c r="D5291" s="36"/>
      <c r="E5291" s="36"/>
    </row>
    <row r="5292" ht="14.25" customHeight="1">
      <c r="A5292" s="36"/>
      <c r="B5292" s="31"/>
      <c r="C5292" s="36"/>
      <c r="D5292" s="36"/>
      <c r="E5292" s="36"/>
    </row>
    <row r="5293" ht="14.25" customHeight="1">
      <c r="A5293" s="36"/>
      <c r="B5293" s="31"/>
      <c r="C5293" s="36"/>
      <c r="D5293" s="36"/>
      <c r="E5293" s="36"/>
    </row>
    <row r="5294" ht="14.25" customHeight="1">
      <c r="A5294" s="36"/>
      <c r="B5294" s="31"/>
      <c r="C5294" s="36"/>
      <c r="D5294" s="36"/>
      <c r="E5294" s="36"/>
    </row>
    <row r="5295" ht="14.25" customHeight="1">
      <c r="A5295" s="36"/>
      <c r="B5295" s="31"/>
      <c r="C5295" s="36"/>
      <c r="D5295" s="36"/>
      <c r="E5295" s="36"/>
    </row>
    <row r="5296" ht="14.25" customHeight="1">
      <c r="A5296" s="36"/>
      <c r="B5296" s="31"/>
      <c r="C5296" s="36"/>
      <c r="D5296" s="36"/>
      <c r="E5296" s="36"/>
    </row>
    <row r="5297" ht="14.25" customHeight="1">
      <c r="A5297" s="36"/>
      <c r="B5297" s="31"/>
      <c r="C5297" s="36"/>
      <c r="D5297" s="36"/>
      <c r="E5297" s="36"/>
    </row>
    <row r="5298" ht="14.25" customHeight="1">
      <c r="A5298" s="36"/>
      <c r="B5298" s="31"/>
      <c r="C5298" s="36"/>
      <c r="D5298" s="36"/>
      <c r="E5298" s="36"/>
    </row>
    <row r="5299" ht="14.25" customHeight="1">
      <c r="A5299" s="36"/>
      <c r="B5299" s="31"/>
      <c r="C5299" s="36"/>
      <c r="D5299" s="36"/>
      <c r="E5299" s="36"/>
    </row>
    <row r="5300" ht="14.25" customHeight="1">
      <c r="A5300" s="36"/>
      <c r="B5300" s="31"/>
      <c r="C5300" s="36"/>
      <c r="D5300" s="36"/>
      <c r="E5300" s="36"/>
    </row>
    <row r="5301" ht="14.25" customHeight="1">
      <c r="A5301" s="36"/>
      <c r="B5301" s="31"/>
      <c r="C5301" s="36"/>
      <c r="D5301" s="36"/>
      <c r="E5301" s="36"/>
    </row>
    <row r="5302" ht="14.25" customHeight="1">
      <c r="A5302" s="36"/>
      <c r="B5302" s="31"/>
      <c r="C5302" s="36"/>
      <c r="D5302" s="36"/>
      <c r="E5302" s="36"/>
    </row>
    <row r="5303" ht="14.25" customHeight="1">
      <c r="A5303" s="36"/>
      <c r="B5303" s="31"/>
      <c r="C5303" s="36"/>
      <c r="D5303" s="36"/>
      <c r="E5303" s="36"/>
    </row>
    <row r="5304" ht="14.25" customHeight="1">
      <c r="A5304" s="36"/>
      <c r="B5304" s="31"/>
      <c r="C5304" s="36"/>
      <c r="D5304" s="36"/>
      <c r="E5304" s="36"/>
    </row>
    <row r="5305" ht="14.25" customHeight="1">
      <c r="A5305" s="36"/>
      <c r="B5305" s="31"/>
      <c r="C5305" s="36"/>
      <c r="D5305" s="36"/>
      <c r="E5305" s="36"/>
    </row>
    <row r="5306" ht="14.25" customHeight="1">
      <c r="A5306" s="36"/>
      <c r="B5306" s="31"/>
      <c r="C5306" s="36"/>
      <c r="D5306" s="36"/>
      <c r="E5306" s="36"/>
    </row>
    <row r="5307" ht="14.25" customHeight="1">
      <c r="A5307" s="36"/>
      <c r="B5307" s="31"/>
      <c r="C5307" s="36"/>
      <c r="D5307" s="36"/>
      <c r="E5307" s="36"/>
    </row>
    <row r="5308" ht="14.25" customHeight="1">
      <c r="A5308" s="36"/>
      <c r="B5308" s="31"/>
      <c r="C5308" s="36"/>
      <c r="D5308" s="36"/>
      <c r="E5308" s="36"/>
    </row>
    <row r="5309" ht="14.25" customHeight="1">
      <c r="A5309" s="36"/>
      <c r="B5309" s="31"/>
      <c r="C5309" s="36"/>
      <c r="D5309" s="36"/>
      <c r="E5309" s="36"/>
    </row>
    <row r="5310" ht="14.25" customHeight="1">
      <c r="A5310" s="36"/>
      <c r="B5310" s="31"/>
      <c r="C5310" s="36"/>
      <c r="D5310" s="36"/>
      <c r="E5310" s="36"/>
    </row>
    <row r="5311" ht="14.25" customHeight="1">
      <c r="A5311" s="36"/>
      <c r="B5311" s="31"/>
      <c r="C5311" s="36"/>
      <c r="D5311" s="36"/>
      <c r="E5311" s="36"/>
    </row>
    <row r="5312" ht="14.25" customHeight="1">
      <c r="A5312" s="36"/>
      <c r="B5312" s="31"/>
      <c r="C5312" s="36"/>
      <c r="D5312" s="36"/>
      <c r="E5312" s="36"/>
    </row>
    <row r="5313" ht="14.25" customHeight="1">
      <c r="A5313" s="36"/>
      <c r="B5313" s="31"/>
      <c r="C5313" s="36"/>
      <c r="D5313" s="36"/>
      <c r="E5313" s="36"/>
    </row>
    <row r="5314" ht="14.25" customHeight="1">
      <c r="A5314" s="36"/>
      <c r="B5314" s="31"/>
      <c r="C5314" s="36"/>
      <c r="D5314" s="36"/>
      <c r="E5314" s="36"/>
    </row>
    <row r="5315" ht="14.25" customHeight="1">
      <c r="A5315" s="36"/>
      <c r="B5315" s="31"/>
      <c r="C5315" s="36"/>
      <c r="D5315" s="36"/>
      <c r="E5315" s="36"/>
    </row>
    <row r="5316" ht="14.25" customHeight="1">
      <c r="A5316" s="36"/>
      <c r="B5316" s="31"/>
      <c r="C5316" s="36"/>
      <c r="D5316" s="36"/>
      <c r="E5316" s="36"/>
    </row>
    <row r="5317" ht="14.25" customHeight="1">
      <c r="A5317" s="36"/>
      <c r="B5317" s="31"/>
      <c r="C5317" s="36"/>
      <c r="D5317" s="36"/>
      <c r="E5317" s="36"/>
    </row>
    <row r="5318" ht="14.25" customHeight="1">
      <c r="A5318" s="36"/>
      <c r="B5318" s="31"/>
      <c r="C5318" s="36"/>
      <c r="D5318" s="36"/>
      <c r="E5318" s="36"/>
    </row>
    <row r="5319" ht="14.25" customHeight="1">
      <c r="A5319" s="36"/>
      <c r="B5319" s="31"/>
      <c r="C5319" s="36"/>
      <c r="D5319" s="36"/>
      <c r="E5319" s="36"/>
    </row>
    <row r="5320" ht="14.25" customHeight="1">
      <c r="A5320" s="36"/>
      <c r="B5320" s="31"/>
      <c r="C5320" s="36"/>
      <c r="D5320" s="36"/>
      <c r="E5320" s="36"/>
    </row>
    <row r="5321" ht="14.25" customHeight="1">
      <c r="A5321" s="36"/>
      <c r="B5321" s="31"/>
      <c r="C5321" s="36"/>
      <c r="D5321" s="36"/>
      <c r="E5321" s="36"/>
    </row>
    <row r="5322" ht="14.25" customHeight="1">
      <c r="A5322" s="36"/>
      <c r="B5322" s="31"/>
      <c r="C5322" s="36"/>
      <c r="D5322" s="36"/>
      <c r="E5322" s="36"/>
    </row>
    <row r="5323" ht="14.25" customHeight="1">
      <c r="A5323" s="36"/>
      <c r="B5323" s="31"/>
      <c r="C5323" s="36"/>
      <c r="D5323" s="36"/>
      <c r="E5323" s="36"/>
    </row>
    <row r="5324" ht="14.25" customHeight="1">
      <c r="A5324" s="36"/>
      <c r="B5324" s="31"/>
      <c r="C5324" s="36"/>
      <c r="D5324" s="36"/>
      <c r="E5324" s="36"/>
    </row>
    <row r="5325" ht="14.25" customHeight="1">
      <c r="A5325" s="36"/>
      <c r="B5325" s="31"/>
      <c r="C5325" s="36"/>
      <c r="D5325" s="36"/>
      <c r="E5325" s="36"/>
    </row>
    <row r="5326" ht="14.25" customHeight="1">
      <c r="A5326" s="36"/>
      <c r="B5326" s="31"/>
      <c r="C5326" s="36"/>
      <c r="D5326" s="36"/>
      <c r="E5326" s="36"/>
    </row>
    <row r="5327" ht="14.25" customHeight="1">
      <c r="A5327" s="36"/>
      <c r="B5327" s="31"/>
      <c r="C5327" s="36"/>
      <c r="D5327" s="36"/>
      <c r="E5327" s="36"/>
    </row>
    <row r="5328" ht="14.25" customHeight="1">
      <c r="A5328" s="36"/>
      <c r="B5328" s="31"/>
      <c r="C5328" s="36"/>
      <c r="D5328" s="36"/>
      <c r="E5328" s="36"/>
    </row>
    <row r="5329" ht="14.25" customHeight="1">
      <c r="A5329" s="36"/>
      <c r="B5329" s="31"/>
      <c r="C5329" s="36"/>
      <c r="D5329" s="36"/>
      <c r="E5329" s="36"/>
    </row>
    <row r="5330" ht="14.25" customHeight="1">
      <c r="A5330" s="36"/>
      <c r="B5330" s="31"/>
      <c r="C5330" s="36"/>
      <c r="D5330" s="36"/>
      <c r="E5330" s="36"/>
    </row>
    <row r="5331" ht="14.25" customHeight="1">
      <c r="A5331" s="36"/>
      <c r="B5331" s="31"/>
      <c r="C5331" s="36"/>
      <c r="D5331" s="36"/>
      <c r="E5331" s="36"/>
    </row>
    <row r="5332" ht="14.25" customHeight="1">
      <c r="A5332" s="36"/>
      <c r="B5332" s="31"/>
      <c r="C5332" s="36"/>
      <c r="D5332" s="36"/>
      <c r="E5332" s="36"/>
    </row>
    <row r="5333" ht="14.25" customHeight="1">
      <c r="A5333" s="36"/>
      <c r="B5333" s="31"/>
      <c r="C5333" s="36"/>
      <c r="D5333" s="36"/>
      <c r="E5333" s="36"/>
    </row>
    <row r="5334" ht="14.25" customHeight="1">
      <c r="A5334" s="36"/>
      <c r="B5334" s="31"/>
      <c r="C5334" s="36"/>
      <c r="D5334" s="36"/>
      <c r="E5334" s="36"/>
    </row>
    <row r="5335" ht="14.25" customHeight="1">
      <c r="A5335" s="36"/>
      <c r="B5335" s="31"/>
      <c r="C5335" s="36"/>
      <c r="D5335" s="36"/>
      <c r="E5335" s="36"/>
    </row>
    <row r="5336" ht="14.25" customHeight="1">
      <c r="A5336" s="36"/>
      <c r="B5336" s="31"/>
      <c r="C5336" s="36"/>
      <c r="D5336" s="36"/>
      <c r="E5336" s="36"/>
    </row>
    <row r="5337" ht="14.25" customHeight="1">
      <c r="A5337" s="36"/>
      <c r="B5337" s="31"/>
      <c r="C5337" s="36"/>
      <c r="D5337" s="36"/>
      <c r="E5337" s="36"/>
    </row>
    <row r="5338" ht="14.25" customHeight="1">
      <c r="A5338" s="36"/>
      <c r="B5338" s="31"/>
      <c r="C5338" s="36"/>
      <c r="D5338" s="36"/>
      <c r="E5338" s="36"/>
    </row>
    <row r="5339" ht="14.25" customHeight="1">
      <c r="A5339" s="36"/>
      <c r="B5339" s="31"/>
      <c r="C5339" s="36"/>
      <c r="D5339" s="36"/>
      <c r="E5339" s="36"/>
    </row>
    <row r="5340" ht="14.25" customHeight="1">
      <c r="A5340" s="36"/>
      <c r="B5340" s="31"/>
      <c r="C5340" s="36"/>
      <c r="D5340" s="36"/>
      <c r="E5340" s="36"/>
    </row>
    <row r="5341" ht="14.25" customHeight="1">
      <c r="A5341" s="36"/>
      <c r="B5341" s="31"/>
      <c r="C5341" s="36"/>
      <c r="D5341" s="36"/>
      <c r="E5341" s="36"/>
    </row>
    <row r="5342" ht="14.25" customHeight="1">
      <c r="A5342" s="36"/>
      <c r="B5342" s="31"/>
      <c r="C5342" s="36"/>
      <c r="D5342" s="36"/>
      <c r="E5342" s="36"/>
    </row>
    <row r="5343" ht="14.25" customHeight="1">
      <c r="A5343" s="36"/>
      <c r="B5343" s="31"/>
      <c r="C5343" s="36"/>
      <c r="D5343" s="36"/>
      <c r="E5343" s="36"/>
    </row>
    <row r="5344" ht="14.25" customHeight="1">
      <c r="A5344" s="36"/>
      <c r="B5344" s="31"/>
      <c r="C5344" s="36"/>
      <c r="D5344" s="36"/>
      <c r="E5344" s="36"/>
    </row>
    <row r="5345" ht="14.25" customHeight="1">
      <c r="A5345" s="36"/>
      <c r="B5345" s="31"/>
      <c r="C5345" s="36"/>
      <c r="D5345" s="36"/>
      <c r="E5345" s="36"/>
    </row>
    <row r="5346" ht="14.25" customHeight="1">
      <c r="A5346" s="36"/>
      <c r="B5346" s="31"/>
      <c r="C5346" s="36"/>
      <c r="D5346" s="36"/>
      <c r="E5346" s="36"/>
    </row>
    <row r="5347" ht="14.25" customHeight="1">
      <c r="A5347" s="36"/>
      <c r="B5347" s="31"/>
      <c r="C5347" s="36"/>
      <c r="D5347" s="36"/>
      <c r="E5347" s="36"/>
    </row>
    <row r="5348" ht="14.25" customHeight="1">
      <c r="A5348" s="36"/>
      <c r="B5348" s="31"/>
      <c r="C5348" s="36"/>
      <c r="D5348" s="36"/>
      <c r="E5348" s="36"/>
    </row>
    <row r="5349" ht="14.25" customHeight="1">
      <c r="A5349" s="36"/>
      <c r="B5349" s="31"/>
      <c r="C5349" s="36"/>
      <c r="D5349" s="36"/>
      <c r="E5349" s="36"/>
    </row>
    <row r="5350" ht="14.25" customHeight="1">
      <c r="A5350" s="36"/>
      <c r="B5350" s="31"/>
      <c r="C5350" s="36"/>
      <c r="D5350" s="36"/>
      <c r="E5350" s="36"/>
    </row>
    <row r="5351" ht="14.25" customHeight="1">
      <c r="A5351" s="36"/>
      <c r="B5351" s="31"/>
      <c r="C5351" s="36"/>
      <c r="D5351" s="36"/>
      <c r="E5351" s="36"/>
    </row>
    <row r="5352" ht="14.25" customHeight="1">
      <c r="A5352" s="36"/>
      <c r="B5352" s="31"/>
      <c r="C5352" s="36"/>
      <c r="D5352" s="36"/>
      <c r="E5352" s="36"/>
    </row>
    <row r="5353" ht="14.25" customHeight="1">
      <c r="A5353" s="36"/>
      <c r="B5353" s="31"/>
      <c r="C5353" s="36"/>
      <c r="D5353" s="36"/>
      <c r="E5353" s="36"/>
    </row>
    <row r="5354" ht="14.25" customHeight="1">
      <c r="A5354" s="36"/>
      <c r="B5354" s="31"/>
      <c r="C5354" s="36"/>
      <c r="D5354" s="36"/>
      <c r="E5354" s="36"/>
    </row>
    <row r="5355" ht="14.25" customHeight="1">
      <c r="A5355" s="36"/>
      <c r="B5355" s="31"/>
      <c r="C5355" s="36"/>
      <c r="D5355" s="36"/>
      <c r="E5355" s="36"/>
    </row>
    <row r="5356" ht="14.25" customHeight="1">
      <c r="A5356" s="36"/>
      <c r="B5356" s="31"/>
      <c r="C5356" s="36"/>
      <c r="D5356" s="36"/>
      <c r="E5356" s="36"/>
    </row>
    <row r="5357" ht="14.25" customHeight="1">
      <c r="A5357" s="36"/>
      <c r="B5357" s="31"/>
      <c r="C5357" s="36"/>
      <c r="D5357" s="36"/>
      <c r="E5357" s="36"/>
    </row>
    <row r="5358" ht="14.25" customHeight="1">
      <c r="A5358" s="36"/>
      <c r="B5358" s="31"/>
      <c r="C5358" s="36"/>
      <c r="D5358" s="36"/>
      <c r="E5358" s="36"/>
    </row>
    <row r="5359" ht="14.25" customHeight="1">
      <c r="A5359" s="36"/>
      <c r="B5359" s="31"/>
      <c r="C5359" s="36"/>
      <c r="D5359" s="36"/>
      <c r="E5359" s="36"/>
    </row>
    <row r="5360" ht="14.25" customHeight="1">
      <c r="A5360" s="36"/>
      <c r="B5360" s="31"/>
      <c r="C5360" s="36"/>
      <c r="D5360" s="36"/>
      <c r="E5360" s="36"/>
    </row>
    <row r="5361" ht="14.25" customHeight="1">
      <c r="A5361" s="36"/>
      <c r="B5361" s="31"/>
      <c r="C5361" s="36"/>
      <c r="D5361" s="36"/>
      <c r="E5361" s="36"/>
    </row>
    <row r="5362" ht="14.25" customHeight="1">
      <c r="A5362" s="36"/>
      <c r="B5362" s="31"/>
      <c r="C5362" s="36"/>
      <c r="D5362" s="36"/>
      <c r="E5362" s="36"/>
    </row>
    <row r="5363" ht="14.25" customHeight="1">
      <c r="A5363" s="36"/>
      <c r="B5363" s="31"/>
      <c r="C5363" s="36"/>
      <c r="D5363" s="36"/>
      <c r="E5363" s="36"/>
    </row>
    <row r="5364" ht="14.25" customHeight="1">
      <c r="A5364" s="36"/>
      <c r="B5364" s="31"/>
      <c r="C5364" s="36"/>
      <c r="D5364" s="36"/>
      <c r="E5364" s="36"/>
    </row>
    <row r="5365" ht="14.25" customHeight="1">
      <c r="A5365" s="36"/>
      <c r="B5365" s="31"/>
      <c r="C5365" s="36"/>
      <c r="D5365" s="36"/>
      <c r="E5365" s="36"/>
    </row>
    <row r="5366" ht="14.25" customHeight="1">
      <c r="A5366" s="36"/>
      <c r="B5366" s="31"/>
      <c r="C5366" s="36"/>
      <c r="D5366" s="36"/>
      <c r="E5366" s="36"/>
    </row>
    <row r="5367" ht="14.25" customHeight="1">
      <c r="A5367" s="36"/>
      <c r="B5367" s="31"/>
      <c r="C5367" s="36"/>
      <c r="D5367" s="36"/>
      <c r="E5367" s="36"/>
    </row>
    <row r="5368" ht="14.25" customHeight="1">
      <c r="A5368" s="36"/>
      <c r="B5368" s="31"/>
      <c r="C5368" s="36"/>
      <c r="D5368" s="36"/>
      <c r="E5368" s="36"/>
    </row>
    <row r="5369" ht="14.25" customHeight="1">
      <c r="A5369" s="36"/>
      <c r="B5369" s="31"/>
      <c r="C5369" s="36"/>
      <c r="D5369" s="36"/>
      <c r="E5369" s="36"/>
    </row>
    <row r="5370" ht="14.25" customHeight="1">
      <c r="A5370" s="36"/>
      <c r="B5370" s="31"/>
      <c r="C5370" s="36"/>
      <c r="D5370" s="36"/>
      <c r="E5370" s="36"/>
    </row>
    <row r="5371" ht="14.25" customHeight="1">
      <c r="A5371" s="36"/>
      <c r="B5371" s="31"/>
      <c r="C5371" s="36"/>
      <c r="D5371" s="36"/>
      <c r="E5371" s="36"/>
    </row>
    <row r="5372" ht="14.25" customHeight="1">
      <c r="A5372" s="36"/>
      <c r="B5372" s="31"/>
      <c r="C5372" s="36"/>
      <c r="D5372" s="36"/>
      <c r="E5372" s="36"/>
    </row>
    <row r="5373" ht="14.25" customHeight="1">
      <c r="A5373" s="36"/>
      <c r="B5373" s="31"/>
      <c r="C5373" s="36"/>
      <c r="D5373" s="36"/>
      <c r="E5373" s="36"/>
    </row>
    <row r="5374" ht="14.25" customHeight="1">
      <c r="A5374" s="36"/>
      <c r="B5374" s="31"/>
      <c r="C5374" s="36"/>
      <c r="D5374" s="36"/>
      <c r="E5374" s="36"/>
    </row>
    <row r="5375" ht="14.25" customHeight="1">
      <c r="A5375" s="36"/>
      <c r="B5375" s="31"/>
      <c r="C5375" s="36"/>
      <c r="D5375" s="36"/>
      <c r="E5375" s="36"/>
    </row>
    <row r="5376" ht="14.25" customHeight="1">
      <c r="A5376" s="36"/>
      <c r="B5376" s="31"/>
      <c r="C5376" s="36"/>
      <c r="D5376" s="36"/>
      <c r="E5376" s="36"/>
    </row>
    <row r="5377" ht="14.25" customHeight="1">
      <c r="A5377" s="36"/>
      <c r="B5377" s="31"/>
      <c r="C5377" s="36"/>
      <c r="D5377" s="36"/>
      <c r="E5377" s="36"/>
    </row>
    <row r="5378" ht="14.25" customHeight="1">
      <c r="A5378" s="36"/>
      <c r="B5378" s="31"/>
      <c r="C5378" s="36"/>
      <c r="D5378" s="36"/>
      <c r="E5378" s="36"/>
    </row>
    <row r="5379" ht="14.25" customHeight="1">
      <c r="A5379" s="36"/>
      <c r="B5379" s="31"/>
      <c r="C5379" s="36"/>
      <c r="D5379" s="36"/>
      <c r="E5379" s="36"/>
    </row>
    <row r="5380" ht="14.25" customHeight="1">
      <c r="A5380" s="36"/>
      <c r="B5380" s="31"/>
      <c r="C5380" s="36"/>
      <c r="D5380" s="36"/>
      <c r="E5380" s="36"/>
    </row>
    <row r="5381" ht="14.25" customHeight="1">
      <c r="A5381" s="36"/>
      <c r="B5381" s="31"/>
      <c r="C5381" s="36"/>
      <c r="D5381" s="36"/>
      <c r="E5381" s="36"/>
    </row>
    <row r="5382" ht="14.25" customHeight="1">
      <c r="A5382" s="36"/>
      <c r="B5382" s="31"/>
      <c r="C5382" s="36"/>
      <c r="D5382" s="36"/>
      <c r="E5382" s="36"/>
    </row>
    <row r="5383" ht="14.25" customHeight="1">
      <c r="A5383" s="36"/>
      <c r="B5383" s="31"/>
      <c r="C5383" s="36"/>
      <c r="D5383" s="36"/>
      <c r="E5383" s="36"/>
    </row>
    <row r="5384" ht="14.25" customHeight="1">
      <c r="A5384" s="36"/>
      <c r="B5384" s="31"/>
      <c r="C5384" s="36"/>
      <c r="D5384" s="36"/>
      <c r="E5384" s="36"/>
    </row>
    <row r="5385" ht="14.25" customHeight="1">
      <c r="A5385" s="36"/>
      <c r="B5385" s="31"/>
      <c r="C5385" s="36"/>
      <c r="D5385" s="36"/>
      <c r="E5385" s="36"/>
    </row>
    <row r="5386" ht="14.25" customHeight="1">
      <c r="A5386" s="36"/>
      <c r="B5386" s="31"/>
      <c r="C5386" s="36"/>
      <c r="D5386" s="36"/>
      <c r="E5386" s="36"/>
    </row>
    <row r="5387" ht="14.25" customHeight="1">
      <c r="A5387" s="36"/>
      <c r="B5387" s="31"/>
      <c r="C5387" s="36"/>
      <c r="D5387" s="36"/>
      <c r="E5387" s="36"/>
    </row>
    <row r="5388" ht="14.25" customHeight="1">
      <c r="A5388" s="36"/>
      <c r="B5388" s="31"/>
      <c r="C5388" s="36"/>
      <c r="D5388" s="36"/>
      <c r="E5388" s="36"/>
    </row>
    <row r="5389" ht="14.25" customHeight="1">
      <c r="A5389" s="36"/>
      <c r="B5389" s="31"/>
      <c r="C5389" s="36"/>
      <c r="D5389" s="36"/>
      <c r="E5389" s="36"/>
    </row>
    <row r="5390" ht="14.25" customHeight="1">
      <c r="A5390" s="36"/>
      <c r="B5390" s="31"/>
      <c r="C5390" s="36"/>
      <c r="D5390" s="36"/>
      <c r="E5390" s="36"/>
    </row>
    <row r="5391" ht="14.25" customHeight="1">
      <c r="A5391" s="36"/>
      <c r="B5391" s="31"/>
      <c r="C5391" s="36"/>
      <c r="D5391" s="36"/>
      <c r="E5391" s="36"/>
    </row>
    <row r="5392" ht="14.25" customHeight="1">
      <c r="A5392" s="36"/>
      <c r="B5392" s="31"/>
      <c r="C5392" s="36"/>
      <c r="D5392" s="36"/>
      <c r="E5392" s="36"/>
    </row>
    <row r="5393" ht="14.25" customHeight="1">
      <c r="A5393" s="36"/>
      <c r="B5393" s="31"/>
      <c r="C5393" s="36"/>
      <c r="D5393" s="36"/>
      <c r="E5393" s="36"/>
    </row>
    <row r="5394" ht="14.25" customHeight="1">
      <c r="A5394" s="36"/>
      <c r="B5394" s="31"/>
      <c r="C5394" s="36"/>
      <c r="D5394" s="36"/>
      <c r="E5394" s="36"/>
    </row>
    <row r="5395" ht="14.25" customHeight="1">
      <c r="A5395" s="36"/>
      <c r="B5395" s="31"/>
      <c r="C5395" s="36"/>
      <c r="D5395" s="36"/>
      <c r="E5395" s="36"/>
    </row>
    <row r="5396" ht="14.25" customHeight="1">
      <c r="A5396" s="36"/>
      <c r="B5396" s="31"/>
      <c r="C5396" s="36"/>
      <c r="D5396" s="36"/>
      <c r="E5396" s="36"/>
    </row>
    <row r="5397" ht="14.25" customHeight="1">
      <c r="A5397" s="36"/>
      <c r="B5397" s="31"/>
      <c r="C5397" s="36"/>
      <c r="D5397" s="36"/>
      <c r="E5397" s="36"/>
    </row>
    <row r="5398" ht="14.25" customHeight="1">
      <c r="A5398" s="36"/>
      <c r="B5398" s="31"/>
      <c r="C5398" s="36"/>
      <c r="D5398" s="36"/>
      <c r="E5398" s="36"/>
    </row>
    <row r="5399" ht="14.25" customHeight="1">
      <c r="A5399" s="36"/>
      <c r="B5399" s="31"/>
      <c r="C5399" s="36"/>
      <c r="D5399" s="36"/>
      <c r="E5399" s="36"/>
    </row>
    <row r="5400" ht="14.25" customHeight="1">
      <c r="A5400" s="36"/>
      <c r="B5400" s="31"/>
      <c r="C5400" s="36"/>
      <c r="D5400" s="36"/>
      <c r="E5400" s="36"/>
    </row>
    <row r="5401" ht="14.25" customHeight="1">
      <c r="A5401" s="36"/>
      <c r="B5401" s="31"/>
      <c r="C5401" s="36"/>
      <c r="D5401" s="36"/>
      <c r="E5401" s="36"/>
    </row>
    <row r="5402" ht="14.25" customHeight="1">
      <c r="A5402" s="36"/>
      <c r="B5402" s="31"/>
      <c r="C5402" s="36"/>
      <c r="D5402" s="36"/>
      <c r="E5402" s="36"/>
    </row>
    <row r="5403" ht="14.25" customHeight="1">
      <c r="A5403" s="36"/>
      <c r="B5403" s="31"/>
      <c r="C5403" s="36"/>
      <c r="D5403" s="36"/>
      <c r="E5403" s="36"/>
    </row>
    <row r="5404" ht="14.25" customHeight="1">
      <c r="A5404" s="36"/>
      <c r="B5404" s="31"/>
      <c r="C5404" s="36"/>
      <c r="D5404" s="36"/>
      <c r="E5404" s="36"/>
    </row>
    <row r="5405" ht="14.25" customHeight="1">
      <c r="A5405" s="36"/>
      <c r="B5405" s="31"/>
      <c r="C5405" s="36"/>
      <c r="D5405" s="36"/>
      <c r="E5405" s="36"/>
    </row>
    <row r="5406" ht="14.25" customHeight="1">
      <c r="A5406" s="36"/>
      <c r="B5406" s="31"/>
      <c r="C5406" s="36"/>
      <c r="D5406" s="36"/>
      <c r="E5406" s="36"/>
    </row>
    <row r="5407" ht="14.25" customHeight="1">
      <c r="A5407" s="36"/>
      <c r="B5407" s="31"/>
      <c r="C5407" s="36"/>
      <c r="D5407" s="36"/>
      <c r="E5407" s="36"/>
    </row>
    <row r="5408" ht="14.25" customHeight="1">
      <c r="A5408" s="36"/>
      <c r="B5408" s="31"/>
      <c r="C5408" s="36"/>
      <c r="D5408" s="36"/>
      <c r="E5408" s="36"/>
    </row>
    <row r="5409" ht="14.25" customHeight="1">
      <c r="A5409" s="36"/>
      <c r="B5409" s="31"/>
      <c r="C5409" s="36"/>
      <c r="D5409" s="36"/>
      <c r="E5409" s="36"/>
    </row>
    <row r="5410" ht="14.25" customHeight="1">
      <c r="A5410" s="36"/>
      <c r="B5410" s="31"/>
      <c r="C5410" s="36"/>
      <c r="D5410" s="36"/>
      <c r="E5410" s="36"/>
    </row>
    <row r="5411" ht="14.25" customHeight="1">
      <c r="A5411" s="36"/>
      <c r="B5411" s="31"/>
      <c r="C5411" s="36"/>
      <c r="D5411" s="36"/>
      <c r="E5411" s="36"/>
    </row>
    <row r="5412" ht="14.25" customHeight="1">
      <c r="A5412" s="36"/>
      <c r="B5412" s="31"/>
      <c r="C5412" s="36"/>
      <c r="D5412" s="36"/>
      <c r="E5412" s="36"/>
    </row>
    <row r="5413" ht="14.25" customHeight="1">
      <c r="A5413" s="36"/>
      <c r="B5413" s="31"/>
      <c r="C5413" s="36"/>
      <c r="D5413" s="36"/>
      <c r="E5413" s="36"/>
    </row>
    <row r="5414" ht="14.25" customHeight="1">
      <c r="A5414" s="36"/>
      <c r="B5414" s="31"/>
      <c r="C5414" s="36"/>
      <c r="D5414" s="36"/>
      <c r="E5414" s="36"/>
    </row>
    <row r="5415" ht="14.25" customHeight="1">
      <c r="A5415" s="36"/>
      <c r="B5415" s="31"/>
      <c r="C5415" s="36"/>
      <c r="D5415" s="36"/>
      <c r="E5415" s="36"/>
    </row>
    <row r="5416" ht="14.25" customHeight="1">
      <c r="A5416" s="36"/>
      <c r="B5416" s="31"/>
      <c r="C5416" s="36"/>
      <c r="D5416" s="36"/>
      <c r="E5416" s="36"/>
    </row>
    <row r="5417" ht="14.25" customHeight="1">
      <c r="A5417" s="36"/>
      <c r="B5417" s="31"/>
      <c r="C5417" s="36"/>
      <c r="D5417" s="36"/>
      <c r="E5417" s="36"/>
    </row>
    <row r="5418" ht="14.25" customHeight="1">
      <c r="A5418" s="36"/>
      <c r="B5418" s="31"/>
      <c r="C5418" s="36"/>
      <c r="D5418" s="36"/>
      <c r="E5418" s="36"/>
    </row>
    <row r="5419" ht="14.25" customHeight="1">
      <c r="A5419" s="36"/>
      <c r="B5419" s="31"/>
      <c r="C5419" s="36"/>
      <c r="D5419" s="36"/>
      <c r="E5419" s="36"/>
    </row>
    <row r="5420" ht="14.25" customHeight="1">
      <c r="A5420" s="36"/>
      <c r="B5420" s="31"/>
      <c r="C5420" s="36"/>
      <c r="D5420" s="36"/>
      <c r="E5420" s="36"/>
    </row>
    <row r="5421" ht="14.25" customHeight="1">
      <c r="A5421" s="36"/>
      <c r="B5421" s="31"/>
      <c r="C5421" s="36"/>
      <c r="D5421" s="36"/>
      <c r="E5421" s="36"/>
    </row>
    <row r="5422" ht="14.25" customHeight="1">
      <c r="A5422" s="36"/>
      <c r="B5422" s="31"/>
      <c r="C5422" s="36"/>
      <c r="D5422" s="36"/>
      <c r="E5422" s="36"/>
    </row>
    <row r="5423" ht="14.25" customHeight="1">
      <c r="A5423" s="36"/>
      <c r="B5423" s="31"/>
      <c r="C5423" s="36"/>
      <c r="D5423" s="36"/>
      <c r="E5423" s="36"/>
    </row>
    <row r="5424" ht="14.25" customHeight="1">
      <c r="A5424" s="36"/>
      <c r="B5424" s="31"/>
      <c r="C5424" s="36"/>
      <c r="D5424" s="36"/>
      <c r="E5424" s="36"/>
    </row>
    <row r="5425" ht="14.25" customHeight="1">
      <c r="A5425" s="36"/>
      <c r="B5425" s="31"/>
      <c r="C5425" s="36"/>
      <c r="D5425" s="36"/>
      <c r="E5425" s="36"/>
    </row>
    <row r="5426" ht="14.25" customHeight="1">
      <c r="A5426" s="36"/>
      <c r="B5426" s="31"/>
      <c r="C5426" s="36"/>
      <c r="D5426" s="36"/>
      <c r="E5426" s="36"/>
    </row>
    <row r="5427" ht="14.25" customHeight="1">
      <c r="A5427" s="36"/>
      <c r="B5427" s="31"/>
      <c r="C5427" s="36"/>
      <c r="D5427" s="36"/>
      <c r="E5427" s="36"/>
    </row>
    <row r="5428" ht="14.25" customHeight="1">
      <c r="A5428" s="36"/>
      <c r="B5428" s="31"/>
      <c r="C5428" s="36"/>
      <c r="D5428" s="36"/>
      <c r="E5428" s="36"/>
    </row>
    <row r="5429" ht="14.25" customHeight="1">
      <c r="A5429" s="36"/>
      <c r="B5429" s="31"/>
      <c r="C5429" s="36"/>
      <c r="D5429" s="36"/>
      <c r="E5429" s="36"/>
    </row>
    <row r="5430" ht="14.25" customHeight="1">
      <c r="A5430" s="36"/>
      <c r="B5430" s="31"/>
      <c r="C5430" s="36"/>
      <c r="D5430" s="36"/>
      <c r="E5430" s="36"/>
    </row>
    <row r="5431" ht="14.25" customHeight="1">
      <c r="A5431" s="36"/>
      <c r="B5431" s="31"/>
      <c r="C5431" s="36"/>
      <c r="D5431" s="36"/>
      <c r="E5431" s="36"/>
    </row>
    <row r="5432" ht="14.25" customHeight="1">
      <c r="A5432" s="36"/>
      <c r="B5432" s="31"/>
      <c r="C5432" s="36"/>
      <c r="D5432" s="36"/>
      <c r="E5432" s="36"/>
    </row>
    <row r="5433" ht="14.25" customHeight="1">
      <c r="A5433" s="36"/>
      <c r="B5433" s="31"/>
      <c r="C5433" s="36"/>
      <c r="D5433" s="36"/>
      <c r="E5433" s="36"/>
    </row>
    <row r="5434" ht="14.25" customHeight="1">
      <c r="A5434" s="36"/>
      <c r="B5434" s="31"/>
      <c r="C5434" s="36"/>
      <c r="D5434" s="36"/>
      <c r="E5434" s="36"/>
    </row>
    <row r="5435" ht="14.25" customHeight="1">
      <c r="A5435" s="36"/>
      <c r="B5435" s="31"/>
      <c r="C5435" s="36"/>
      <c r="D5435" s="36"/>
      <c r="E5435" s="36"/>
    </row>
    <row r="5436" ht="14.25" customHeight="1">
      <c r="A5436" s="36"/>
      <c r="B5436" s="31"/>
      <c r="C5436" s="36"/>
      <c r="D5436" s="36"/>
      <c r="E5436" s="36"/>
    </row>
    <row r="5437" ht="14.25" customHeight="1">
      <c r="A5437" s="36"/>
      <c r="B5437" s="31"/>
      <c r="C5437" s="36"/>
      <c r="D5437" s="36"/>
      <c r="E5437" s="36"/>
    </row>
    <row r="5438" ht="14.25" customHeight="1">
      <c r="A5438" s="36"/>
      <c r="B5438" s="31"/>
      <c r="C5438" s="36"/>
      <c r="D5438" s="36"/>
      <c r="E5438" s="36"/>
    </row>
    <row r="5439" ht="14.25" customHeight="1">
      <c r="A5439" s="36"/>
      <c r="B5439" s="31"/>
      <c r="C5439" s="36"/>
      <c r="D5439" s="36"/>
      <c r="E5439" s="36"/>
    </row>
    <row r="5440" ht="14.25" customHeight="1">
      <c r="A5440" s="36"/>
      <c r="B5440" s="31"/>
      <c r="C5440" s="36"/>
      <c r="D5440" s="36"/>
      <c r="E5440" s="36"/>
    </row>
    <row r="5441" ht="14.25" customHeight="1">
      <c r="A5441" s="36"/>
      <c r="B5441" s="31"/>
      <c r="C5441" s="36"/>
      <c r="D5441" s="36"/>
      <c r="E5441" s="36"/>
    </row>
    <row r="5442" ht="14.25" customHeight="1">
      <c r="A5442" s="36"/>
      <c r="B5442" s="31"/>
      <c r="C5442" s="36"/>
      <c r="D5442" s="36"/>
      <c r="E5442" s="36"/>
    </row>
    <row r="5443" ht="14.25" customHeight="1">
      <c r="A5443" s="36"/>
      <c r="B5443" s="31"/>
      <c r="C5443" s="36"/>
      <c r="D5443" s="36"/>
      <c r="E5443" s="36"/>
    </row>
    <row r="5444" ht="14.25" customHeight="1">
      <c r="A5444" s="36"/>
      <c r="B5444" s="31"/>
      <c r="C5444" s="36"/>
      <c r="D5444" s="36"/>
      <c r="E5444" s="36"/>
    </row>
    <row r="5445" ht="14.25" customHeight="1">
      <c r="A5445" s="36"/>
      <c r="B5445" s="31"/>
      <c r="C5445" s="36"/>
      <c r="D5445" s="36"/>
      <c r="E5445" s="36"/>
    </row>
    <row r="5446" ht="14.25" customHeight="1">
      <c r="A5446" s="36"/>
      <c r="B5446" s="31"/>
      <c r="C5446" s="36"/>
      <c r="D5446" s="36"/>
      <c r="E5446" s="36"/>
    </row>
    <row r="5447" ht="14.25" customHeight="1">
      <c r="A5447" s="36"/>
      <c r="B5447" s="31"/>
      <c r="C5447" s="36"/>
      <c r="D5447" s="36"/>
      <c r="E5447" s="36"/>
    </row>
    <row r="5448" ht="14.25" customHeight="1">
      <c r="A5448" s="36"/>
      <c r="B5448" s="31"/>
      <c r="C5448" s="36"/>
      <c r="D5448" s="36"/>
      <c r="E5448" s="36"/>
    </row>
    <row r="5449" ht="14.25" customHeight="1">
      <c r="A5449" s="36"/>
      <c r="B5449" s="31"/>
      <c r="C5449" s="36"/>
      <c r="D5449" s="36"/>
      <c r="E5449" s="36"/>
    </row>
    <row r="5450" ht="14.25" customHeight="1">
      <c r="A5450" s="36"/>
      <c r="B5450" s="31"/>
      <c r="C5450" s="36"/>
      <c r="D5450" s="36"/>
      <c r="E5450" s="36"/>
    </row>
    <row r="5451" ht="14.25" customHeight="1">
      <c r="A5451" s="36"/>
      <c r="B5451" s="31"/>
      <c r="C5451" s="36"/>
      <c r="D5451" s="36"/>
      <c r="E5451" s="36"/>
    </row>
    <row r="5452" ht="14.25" customHeight="1">
      <c r="A5452" s="36"/>
      <c r="B5452" s="31"/>
      <c r="C5452" s="36"/>
      <c r="D5452" s="36"/>
      <c r="E5452" s="36"/>
    </row>
    <row r="5453" ht="14.25" customHeight="1">
      <c r="A5453" s="36"/>
      <c r="B5453" s="31"/>
      <c r="C5453" s="36"/>
      <c r="D5453" s="36"/>
      <c r="E5453" s="36"/>
    </row>
    <row r="5454" ht="14.25" customHeight="1">
      <c r="A5454" s="36"/>
      <c r="B5454" s="31"/>
      <c r="C5454" s="36"/>
      <c r="D5454" s="36"/>
      <c r="E5454" s="36"/>
    </row>
    <row r="5455" ht="14.25" customHeight="1">
      <c r="A5455" s="36"/>
      <c r="B5455" s="31"/>
      <c r="C5455" s="36"/>
      <c r="D5455" s="36"/>
      <c r="E5455" s="36"/>
    </row>
    <row r="5456" ht="14.25" customHeight="1">
      <c r="A5456" s="36"/>
      <c r="B5456" s="31"/>
      <c r="C5456" s="36"/>
      <c r="D5456" s="36"/>
      <c r="E5456" s="36"/>
    </row>
    <row r="5457" ht="14.25" customHeight="1">
      <c r="A5457" s="36"/>
      <c r="B5457" s="31"/>
      <c r="C5457" s="36"/>
      <c r="D5457" s="36"/>
      <c r="E5457" s="36"/>
    </row>
    <row r="5458" ht="14.25" customHeight="1">
      <c r="A5458" s="36"/>
      <c r="B5458" s="31"/>
      <c r="C5458" s="36"/>
      <c r="D5458" s="36"/>
      <c r="E5458" s="36"/>
    </row>
    <row r="5459" ht="14.25" customHeight="1">
      <c r="A5459" s="36"/>
      <c r="B5459" s="31"/>
      <c r="C5459" s="36"/>
      <c r="D5459" s="36"/>
      <c r="E5459" s="36"/>
    </row>
    <row r="5460" ht="14.25" customHeight="1">
      <c r="A5460" s="36"/>
      <c r="B5460" s="31"/>
      <c r="C5460" s="36"/>
      <c r="D5460" s="36"/>
      <c r="E5460" s="36"/>
    </row>
    <row r="5461" ht="14.25" customHeight="1">
      <c r="A5461" s="36"/>
      <c r="B5461" s="31"/>
      <c r="C5461" s="36"/>
      <c r="D5461" s="36"/>
      <c r="E5461" s="36"/>
    </row>
    <row r="5462" ht="14.25" customHeight="1">
      <c r="A5462" s="36"/>
      <c r="B5462" s="31"/>
      <c r="C5462" s="36"/>
      <c r="D5462" s="36"/>
      <c r="E5462" s="36"/>
    </row>
    <row r="5463" ht="14.25" customHeight="1">
      <c r="A5463" s="36"/>
      <c r="B5463" s="31"/>
      <c r="C5463" s="36"/>
      <c r="D5463" s="36"/>
      <c r="E5463" s="36"/>
    </row>
    <row r="5464" ht="14.25" customHeight="1">
      <c r="A5464" s="36"/>
      <c r="B5464" s="31"/>
      <c r="C5464" s="36"/>
      <c r="D5464" s="36"/>
      <c r="E5464" s="36"/>
    </row>
    <row r="5465" ht="14.25" customHeight="1">
      <c r="A5465" s="36"/>
      <c r="B5465" s="31"/>
      <c r="C5465" s="36"/>
      <c r="D5465" s="36"/>
      <c r="E5465" s="36"/>
    </row>
    <row r="5466" ht="14.25" customHeight="1">
      <c r="A5466" s="36"/>
      <c r="B5466" s="31"/>
      <c r="C5466" s="36"/>
      <c r="D5466" s="36"/>
      <c r="E5466" s="36"/>
    </row>
    <row r="5467" ht="14.25" customHeight="1">
      <c r="A5467" s="36"/>
      <c r="B5467" s="31"/>
      <c r="C5467" s="36"/>
      <c r="D5467" s="36"/>
      <c r="E5467" s="36"/>
    </row>
    <row r="5468" ht="14.25" customHeight="1">
      <c r="A5468" s="36"/>
      <c r="B5468" s="31"/>
      <c r="C5468" s="36"/>
      <c r="D5468" s="36"/>
      <c r="E5468" s="36"/>
    </row>
    <row r="5469" ht="14.25" customHeight="1">
      <c r="A5469" s="36"/>
      <c r="B5469" s="31"/>
      <c r="C5469" s="36"/>
      <c r="D5469" s="36"/>
      <c r="E5469" s="36"/>
    </row>
    <row r="5470" ht="14.25" customHeight="1">
      <c r="A5470" s="36"/>
      <c r="B5470" s="31"/>
      <c r="C5470" s="36"/>
      <c r="D5470" s="36"/>
      <c r="E5470" s="36"/>
    </row>
    <row r="5471" ht="14.25" customHeight="1">
      <c r="A5471" s="36"/>
      <c r="B5471" s="31"/>
      <c r="C5471" s="36"/>
      <c r="D5471" s="36"/>
      <c r="E5471" s="36"/>
    </row>
    <row r="5472" ht="14.25" customHeight="1">
      <c r="A5472" s="36"/>
      <c r="B5472" s="31"/>
      <c r="C5472" s="36"/>
      <c r="D5472" s="36"/>
      <c r="E5472" s="36"/>
    </row>
    <row r="5473" ht="14.25" customHeight="1">
      <c r="A5473" s="36"/>
      <c r="B5473" s="31"/>
      <c r="C5473" s="36"/>
      <c r="D5473" s="36"/>
      <c r="E5473" s="36"/>
    </row>
    <row r="5474" ht="14.25" customHeight="1">
      <c r="A5474" s="36"/>
      <c r="B5474" s="31"/>
      <c r="C5474" s="36"/>
      <c r="D5474" s="36"/>
      <c r="E5474" s="36"/>
    </row>
    <row r="5475" ht="14.25" customHeight="1">
      <c r="A5475" s="36"/>
      <c r="B5475" s="31"/>
      <c r="C5475" s="36"/>
      <c r="D5475" s="36"/>
      <c r="E5475" s="36"/>
    </row>
    <row r="5476" ht="14.25" customHeight="1">
      <c r="A5476" s="36"/>
      <c r="B5476" s="31"/>
      <c r="C5476" s="36"/>
      <c r="D5476" s="36"/>
      <c r="E5476" s="36"/>
    </row>
    <row r="5477" ht="14.25" customHeight="1">
      <c r="A5477" s="36"/>
      <c r="B5477" s="31"/>
      <c r="C5477" s="36"/>
      <c r="D5477" s="36"/>
      <c r="E5477" s="36"/>
    </row>
    <row r="5478" ht="14.25" customHeight="1">
      <c r="A5478" s="36"/>
      <c r="B5478" s="31"/>
      <c r="C5478" s="36"/>
      <c r="D5478" s="36"/>
      <c r="E5478" s="36"/>
    </row>
    <row r="5479" ht="14.25" customHeight="1">
      <c r="A5479" s="36"/>
      <c r="B5479" s="31"/>
      <c r="C5479" s="36"/>
      <c r="D5479" s="36"/>
      <c r="E5479" s="36"/>
    </row>
    <row r="5480" ht="14.25" customHeight="1">
      <c r="A5480" s="36"/>
      <c r="B5480" s="31"/>
      <c r="C5480" s="36"/>
      <c r="D5480" s="36"/>
      <c r="E5480" s="36"/>
    </row>
    <row r="5481" ht="14.25" customHeight="1">
      <c r="A5481" s="36"/>
      <c r="B5481" s="31"/>
      <c r="C5481" s="36"/>
      <c r="D5481" s="36"/>
      <c r="E5481" s="36"/>
    </row>
    <row r="5482" ht="14.25" customHeight="1">
      <c r="A5482" s="36"/>
      <c r="B5482" s="31"/>
      <c r="C5482" s="36"/>
      <c r="D5482" s="36"/>
      <c r="E5482" s="36"/>
    </row>
    <row r="5483" ht="14.25" customHeight="1">
      <c r="A5483" s="36"/>
      <c r="B5483" s="31"/>
      <c r="C5483" s="36"/>
      <c r="D5483" s="36"/>
      <c r="E5483" s="36"/>
    </row>
    <row r="5484" ht="14.25" customHeight="1">
      <c r="A5484" s="36"/>
      <c r="B5484" s="31"/>
      <c r="C5484" s="36"/>
      <c r="D5484" s="36"/>
      <c r="E5484" s="36"/>
    </row>
    <row r="5485" ht="14.25" customHeight="1">
      <c r="A5485" s="36"/>
      <c r="B5485" s="31"/>
      <c r="C5485" s="36"/>
      <c r="D5485" s="36"/>
      <c r="E5485" s="36"/>
    </row>
    <row r="5486" ht="14.25" customHeight="1">
      <c r="A5486" s="36"/>
      <c r="B5486" s="31"/>
      <c r="C5486" s="36"/>
      <c r="D5486" s="36"/>
      <c r="E5486" s="36"/>
    </row>
    <row r="5487" ht="14.25" customHeight="1">
      <c r="A5487" s="36"/>
      <c r="B5487" s="31"/>
      <c r="C5487" s="36"/>
      <c r="D5487" s="36"/>
      <c r="E5487" s="36"/>
    </row>
    <row r="5488" ht="14.25" customHeight="1">
      <c r="A5488" s="36"/>
      <c r="B5488" s="31"/>
      <c r="C5488" s="36"/>
      <c r="D5488" s="36"/>
      <c r="E5488" s="36"/>
    </row>
    <row r="5489" ht="14.25" customHeight="1">
      <c r="A5489" s="36"/>
      <c r="B5489" s="31"/>
      <c r="C5489" s="36"/>
      <c r="D5489" s="36"/>
      <c r="E5489" s="36"/>
    </row>
    <row r="5490" ht="14.25" customHeight="1">
      <c r="A5490" s="36"/>
      <c r="B5490" s="31"/>
      <c r="C5490" s="36"/>
      <c r="D5490" s="36"/>
      <c r="E5490" s="36"/>
    </row>
    <row r="5491" ht="14.25" customHeight="1">
      <c r="A5491" s="36"/>
      <c r="B5491" s="31"/>
      <c r="C5491" s="36"/>
      <c r="D5491" s="36"/>
      <c r="E5491" s="36"/>
    </row>
    <row r="5492" ht="14.25" customHeight="1">
      <c r="A5492" s="36"/>
      <c r="B5492" s="31"/>
      <c r="C5492" s="36"/>
      <c r="D5492" s="36"/>
      <c r="E5492" s="36"/>
    </row>
    <row r="5493" ht="14.25" customHeight="1">
      <c r="A5493" s="36"/>
      <c r="B5493" s="31"/>
      <c r="C5493" s="36"/>
      <c r="D5493" s="36"/>
      <c r="E5493" s="36"/>
    </row>
    <row r="5494" ht="14.25" customHeight="1">
      <c r="A5494" s="36"/>
      <c r="B5494" s="31"/>
      <c r="C5494" s="36"/>
      <c r="D5494" s="36"/>
      <c r="E5494" s="36"/>
    </row>
    <row r="5495" ht="14.25" customHeight="1">
      <c r="A5495" s="36"/>
      <c r="B5495" s="31"/>
      <c r="C5495" s="36"/>
      <c r="D5495" s="36"/>
      <c r="E5495" s="36"/>
    </row>
    <row r="5496" ht="14.25" customHeight="1">
      <c r="A5496" s="36"/>
      <c r="B5496" s="31"/>
      <c r="C5496" s="36"/>
      <c r="D5496" s="36"/>
      <c r="E5496" s="36"/>
    </row>
    <row r="5497" ht="14.25" customHeight="1">
      <c r="A5497" s="36"/>
      <c r="B5497" s="31"/>
      <c r="C5497" s="36"/>
      <c r="D5497" s="36"/>
      <c r="E5497" s="36"/>
    </row>
    <row r="5498" ht="14.25" customHeight="1">
      <c r="A5498" s="36"/>
      <c r="B5498" s="31"/>
      <c r="C5498" s="36"/>
      <c r="D5498" s="36"/>
      <c r="E5498" s="36"/>
    </row>
    <row r="5499" ht="14.25" customHeight="1">
      <c r="A5499" s="36"/>
      <c r="B5499" s="31"/>
      <c r="C5499" s="36"/>
      <c r="D5499" s="36"/>
      <c r="E5499" s="36"/>
    </row>
    <row r="5500" ht="14.25" customHeight="1">
      <c r="A5500" s="36"/>
      <c r="B5500" s="31"/>
      <c r="C5500" s="36"/>
      <c r="D5500" s="36"/>
      <c r="E5500" s="36"/>
    </row>
    <row r="5501" ht="14.25" customHeight="1">
      <c r="A5501" s="36"/>
      <c r="B5501" s="31"/>
      <c r="C5501" s="36"/>
      <c r="D5501" s="36"/>
      <c r="E5501" s="36"/>
    </row>
    <row r="5502" ht="14.25" customHeight="1">
      <c r="A5502" s="36"/>
      <c r="B5502" s="31"/>
      <c r="C5502" s="36"/>
      <c r="D5502" s="36"/>
      <c r="E5502" s="36"/>
    </row>
    <row r="5503" ht="14.25" customHeight="1">
      <c r="A5503" s="36"/>
      <c r="B5503" s="31"/>
      <c r="C5503" s="36"/>
      <c r="D5503" s="36"/>
      <c r="E5503" s="36"/>
    </row>
    <row r="5504" ht="14.25" customHeight="1">
      <c r="A5504" s="36"/>
      <c r="B5504" s="31"/>
      <c r="C5504" s="36"/>
      <c r="D5504" s="36"/>
      <c r="E5504" s="36"/>
    </row>
    <row r="5505" ht="14.25" customHeight="1">
      <c r="A5505" s="36"/>
      <c r="B5505" s="31"/>
      <c r="C5505" s="36"/>
      <c r="D5505" s="36"/>
      <c r="E5505" s="36"/>
    </row>
    <row r="5506" ht="14.25" customHeight="1">
      <c r="A5506" s="36"/>
      <c r="B5506" s="31"/>
      <c r="C5506" s="36"/>
      <c r="D5506" s="36"/>
      <c r="E5506" s="36"/>
    </row>
    <row r="5507" ht="14.25" customHeight="1">
      <c r="A5507" s="36"/>
      <c r="B5507" s="31"/>
      <c r="C5507" s="36"/>
      <c r="D5507" s="36"/>
      <c r="E5507" s="36"/>
    </row>
    <row r="5508" ht="14.25" customHeight="1">
      <c r="A5508" s="36"/>
      <c r="B5508" s="31"/>
      <c r="C5508" s="36"/>
      <c r="D5508" s="36"/>
      <c r="E5508" s="36"/>
    </row>
    <row r="5509" ht="14.25" customHeight="1">
      <c r="A5509" s="36"/>
      <c r="B5509" s="31"/>
      <c r="C5509" s="36"/>
      <c r="D5509" s="36"/>
      <c r="E5509" s="36"/>
    </row>
    <row r="5510" ht="14.25" customHeight="1">
      <c r="A5510" s="36"/>
      <c r="B5510" s="31"/>
      <c r="C5510" s="36"/>
      <c r="D5510" s="36"/>
      <c r="E5510" s="36"/>
    </row>
    <row r="5511" ht="14.25" customHeight="1">
      <c r="A5511" s="36"/>
      <c r="B5511" s="31"/>
      <c r="C5511" s="36"/>
      <c r="D5511" s="36"/>
      <c r="E5511" s="36"/>
    </row>
    <row r="5512" ht="14.25" customHeight="1">
      <c r="A5512" s="36"/>
      <c r="B5512" s="31"/>
      <c r="C5512" s="36"/>
      <c r="D5512" s="36"/>
      <c r="E5512" s="36"/>
    </row>
    <row r="5513" ht="14.25" customHeight="1">
      <c r="A5513" s="36"/>
      <c r="B5513" s="31"/>
      <c r="C5513" s="36"/>
      <c r="D5513" s="36"/>
      <c r="E5513" s="36"/>
    </row>
    <row r="5514" ht="14.25" customHeight="1">
      <c r="A5514" s="36"/>
      <c r="B5514" s="31"/>
      <c r="C5514" s="36"/>
      <c r="D5514" s="36"/>
      <c r="E5514" s="36"/>
    </row>
    <row r="5515" ht="14.25" customHeight="1">
      <c r="A5515" s="36"/>
      <c r="B5515" s="31"/>
      <c r="C5515" s="36"/>
      <c r="D5515" s="36"/>
      <c r="E5515" s="36"/>
    </row>
    <row r="5516" ht="14.25" customHeight="1">
      <c r="A5516" s="36"/>
      <c r="B5516" s="31"/>
      <c r="C5516" s="36"/>
      <c r="D5516" s="36"/>
      <c r="E5516" s="36"/>
    </row>
    <row r="5517" ht="14.25" customHeight="1">
      <c r="A5517" s="36"/>
      <c r="B5517" s="31"/>
      <c r="C5517" s="36"/>
      <c r="D5517" s="36"/>
      <c r="E5517" s="36"/>
    </row>
    <row r="5518" ht="14.25" customHeight="1">
      <c r="A5518" s="36"/>
      <c r="B5518" s="31"/>
      <c r="C5518" s="36"/>
      <c r="D5518" s="36"/>
      <c r="E5518" s="36"/>
    </row>
    <row r="5519" ht="14.25" customHeight="1">
      <c r="A5519" s="36"/>
      <c r="B5519" s="31"/>
      <c r="C5519" s="36"/>
      <c r="D5519" s="36"/>
      <c r="E5519" s="36"/>
    </row>
    <row r="5520" ht="14.25" customHeight="1">
      <c r="A5520" s="36"/>
      <c r="B5520" s="31"/>
      <c r="C5520" s="36"/>
      <c r="D5520" s="36"/>
      <c r="E5520" s="36"/>
    </row>
    <row r="5521" ht="14.25" customHeight="1">
      <c r="A5521" s="36"/>
      <c r="B5521" s="31"/>
      <c r="C5521" s="36"/>
      <c r="D5521" s="36"/>
      <c r="E5521" s="36"/>
    </row>
    <row r="5522" ht="14.25" customHeight="1">
      <c r="A5522" s="36"/>
      <c r="B5522" s="31"/>
      <c r="C5522" s="36"/>
      <c r="D5522" s="36"/>
      <c r="E5522" s="36"/>
    </row>
    <row r="5523" ht="14.25" customHeight="1">
      <c r="A5523" s="36"/>
      <c r="B5523" s="31"/>
      <c r="C5523" s="36"/>
      <c r="D5523" s="36"/>
      <c r="E5523" s="36"/>
    </row>
    <row r="5524" ht="14.25" customHeight="1">
      <c r="A5524" s="36"/>
      <c r="B5524" s="31"/>
      <c r="C5524" s="36"/>
      <c r="D5524" s="36"/>
      <c r="E5524" s="36"/>
    </row>
    <row r="5525" ht="14.25" customHeight="1">
      <c r="A5525" s="36"/>
      <c r="B5525" s="31"/>
      <c r="C5525" s="36"/>
      <c r="D5525" s="36"/>
      <c r="E5525" s="36"/>
    </row>
    <row r="5526" ht="14.25" customHeight="1">
      <c r="A5526" s="36"/>
      <c r="B5526" s="31"/>
      <c r="C5526" s="36"/>
      <c r="D5526" s="36"/>
      <c r="E5526" s="36"/>
    </row>
    <row r="5527" ht="14.25" customHeight="1">
      <c r="A5527" s="36"/>
      <c r="B5527" s="31"/>
      <c r="C5527" s="36"/>
      <c r="D5527" s="36"/>
      <c r="E5527" s="36"/>
    </row>
    <row r="5528" ht="14.25" customHeight="1">
      <c r="A5528" s="36"/>
      <c r="B5528" s="31"/>
      <c r="C5528" s="36"/>
      <c r="D5528" s="36"/>
      <c r="E5528" s="36"/>
    </row>
    <row r="5529" ht="14.25" customHeight="1">
      <c r="A5529" s="36"/>
      <c r="B5529" s="31"/>
      <c r="C5529" s="36"/>
      <c r="D5529" s="36"/>
      <c r="E5529" s="36"/>
    </row>
    <row r="5530" ht="14.25" customHeight="1">
      <c r="A5530" s="36"/>
      <c r="B5530" s="31"/>
      <c r="C5530" s="36"/>
      <c r="D5530" s="36"/>
      <c r="E5530" s="36"/>
    </row>
    <row r="5531" ht="14.25" customHeight="1">
      <c r="A5531" s="36"/>
      <c r="B5531" s="31"/>
      <c r="C5531" s="36"/>
      <c r="D5531" s="36"/>
      <c r="E5531" s="36"/>
    </row>
    <row r="5532" ht="14.25" customHeight="1">
      <c r="A5532" s="36"/>
      <c r="B5532" s="31"/>
      <c r="C5532" s="36"/>
      <c r="D5532" s="36"/>
      <c r="E5532" s="36"/>
    </row>
    <row r="5533" ht="14.25" customHeight="1">
      <c r="A5533" s="36"/>
      <c r="B5533" s="31"/>
      <c r="C5533" s="36"/>
      <c r="D5533" s="36"/>
      <c r="E5533" s="36"/>
    </row>
    <row r="5534" ht="14.25" customHeight="1">
      <c r="A5534" s="36"/>
      <c r="B5534" s="31"/>
      <c r="C5534" s="36"/>
      <c r="D5534" s="36"/>
      <c r="E5534" s="36"/>
    </row>
    <row r="5535" ht="14.25" customHeight="1">
      <c r="A5535" s="36"/>
      <c r="B5535" s="31"/>
      <c r="C5535" s="36"/>
      <c r="D5535" s="36"/>
      <c r="E5535" s="36"/>
    </row>
    <row r="5536" ht="14.25" customHeight="1">
      <c r="A5536" s="36"/>
      <c r="B5536" s="31"/>
      <c r="C5536" s="36"/>
      <c r="D5536" s="36"/>
      <c r="E5536" s="36"/>
    </row>
    <row r="5537" ht="14.25" customHeight="1">
      <c r="A5537" s="36"/>
      <c r="B5537" s="31"/>
      <c r="C5537" s="36"/>
      <c r="D5537" s="36"/>
      <c r="E5537" s="36"/>
    </row>
    <row r="5538" ht="14.25" customHeight="1">
      <c r="A5538" s="36"/>
      <c r="B5538" s="31"/>
      <c r="C5538" s="36"/>
      <c r="D5538" s="36"/>
      <c r="E5538" s="36"/>
    </row>
    <row r="5539" ht="14.25" customHeight="1">
      <c r="A5539" s="36"/>
      <c r="B5539" s="31"/>
      <c r="C5539" s="36"/>
      <c r="D5539" s="36"/>
      <c r="E5539" s="36"/>
    </row>
    <row r="5540" ht="14.25" customHeight="1">
      <c r="A5540" s="36"/>
      <c r="B5540" s="31"/>
      <c r="C5540" s="36"/>
      <c r="D5540" s="36"/>
      <c r="E5540" s="36"/>
    </row>
    <row r="5541" ht="14.25" customHeight="1">
      <c r="A5541" s="36"/>
      <c r="B5541" s="31"/>
      <c r="C5541" s="36"/>
      <c r="D5541" s="36"/>
      <c r="E5541" s="36"/>
    </row>
    <row r="5542" ht="14.25" customHeight="1">
      <c r="A5542" s="36"/>
      <c r="B5542" s="31"/>
      <c r="C5542" s="36"/>
      <c r="D5542" s="36"/>
      <c r="E5542" s="36"/>
    </row>
    <row r="5543" ht="14.25" customHeight="1">
      <c r="A5543" s="36"/>
      <c r="B5543" s="31"/>
      <c r="C5543" s="36"/>
      <c r="D5543" s="36"/>
      <c r="E5543" s="36"/>
    </row>
    <row r="5544" ht="14.25" customHeight="1">
      <c r="A5544" s="36"/>
      <c r="B5544" s="31"/>
      <c r="C5544" s="36"/>
      <c r="D5544" s="36"/>
      <c r="E5544" s="36"/>
    </row>
    <row r="5545" ht="14.25" customHeight="1">
      <c r="A5545" s="36"/>
      <c r="B5545" s="31"/>
      <c r="C5545" s="36"/>
      <c r="D5545" s="36"/>
      <c r="E5545" s="36"/>
    </row>
    <row r="5546" ht="14.25" customHeight="1">
      <c r="A5546" s="36"/>
      <c r="B5546" s="31"/>
      <c r="C5546" s="36"/>
      <c r="D5546" s="36"/>
      <c r="E5546" s="36"/>
    </row>
    <row r="5547" ht="14.25" customHeight="1">
      <c r="A5547" s="36"/>
      <c r="B5547" s="31"/>
      <c r="C5547" s="36"/>
      <c r="D5547" s="36"/>
      <c r="E5547" s="36"/>
    </row>
    <row r="5548" ht="14.25" customHeight="1">
      <c r="A5548" s="36"/>
      <c r="B5548" s="31"/>
      <c r="C5548" s="36"/>
      <c r="D5548" s="36"/>
      <c r="E5548" s="36"/>
    </row>
    <row r="5549" ht="14.25" customHeight="1">
      <c r="A5549" s="36"/>
      <c r="B5549" s="31"/>
      <c r="C5549" s="36"/>
      <c r="D5549" s="36"/>
      <c r="E5549" s="36"/>
    </row>
    <row r="5550" ht="14.25" customHeight="1">
      <c r="A5550" s="36"/>
      <c r="B5550" s="31"/>
      <c r="C5550" s="36"/>
      <c r="D5550" s="36"/>
      <c r="E5550" s="36"/>
    </row>
    <row r="5551" ht="14.25" customHeight="1">
      <c r="A5551" s="36"/>
      <c r="B5551" s="31"/>
      <c r="C5551" s="36"/>
      <c r="D5551" s="36"/>
      <c r="E5551" s="36"/>
    </row>
    <row r="5552" ht="14.25" customHeight="1">
      <c r="A5552" s="36"/>
      <c r="B5552" s="31"/>
      <c r="C5552" s="36"/>
      <c r="D5552" s="36"/>
      <c r="E5552" s="36"/>
    </row>
    <row r="5553" ht="14.25" customHeight="1">
      <c r="A5553" s="36"/>
      <c r="B5553" s="31"/>
      <c r="C5553" s="36"/>
      <c r="D5553" s="36"/>
      <c r="E5553" s="36"/>
    </row>
    <row r="5554" ht="14.25" customHeight="1">
      <c r="A5554" s="36"/>
      <c r="B5554" s="31"/>
      <c r="C5554" s="36"/>
      <c r="D5554" s="36"/>
      <c r="E5554" s="36"/>
    </row>
    <row r="5555" ht="14.25" customHeight="1">
      <c r="A5555" s="36"/>
      <c r="B5555" s="31"/>
      <c r="C5555" s="36"/>
      <c r="D5555" s="36"/>
      <c r="E5555" s="36"/>
    </row>
    <row r="5556" ht="14.25" customHeight="1">
      <c r="A5556" s="36"/>
      <c r="B5556" s="31"/>
      <c r="C5556" s="36"/>
      <c r="D5556" s="36"/>
      <c r="E5556" s="36"/>
    </row>
    <row r="5557" ht="14.25" customHeight="1">
      <c r="A5557" s="36"/>
      <c r="B5557" s="31"/>
      <c r="C5557" s="36"/>
      <c r="D5557" s="36"/>
      <c r="E5557" s="36"/>
    </row>
    <row r="5558" ht="14.25" customHeight="1">
      <c r="A5558" s="36"/>
      <c r="B5558" s="31"/>
      <c r="C5558" s="36"/>
      <c r="D5558" s="36"/>
      <c r="E5558" s="36"/>
    </row>
    <row r="5559" ht="14.25" customHeight="1">
      <c r="A5559" s="36"/>
      <c r="B5559" s="31"/>
      <c r="C5559" s="36"/>
      <c r="D5559" s="36"/>
      <c r="E5559" s="36"/>
    </row>
    <row r="5560" ht="14.25" customHeight="1">
      <c r="A5560" s="36"/>
      <c r="B5560" s="31"/>
      <c r="C5560" s="36"/>
      <c r="D5560" s="36"/>
      <c r="E5560" s="36"/>
    </row>
    <row r="5561" ht="14.25" customHeight="1">
      <c r="A5561" s="36"/>
      <c r="B5561" s="31"/>
      <c r="C5561" s="36"/>
      <c r="D5561" s="36"/>
      <c r="E5561" s="36"/>
    </row>
    <row r="5562" ht="14.25" customHeight="1">
      <c r="A5562" s="36"/>
      <c r="B5562" s="31"/>
      <c r="C5562" s="36"/>
      <c r="D5562" s="36"/>
      <c r="E5562" s="36"/>
    </row>
    <row r="5563" ht="14.25" customHeight="1">
      <c r="A5563" s="36"/>
      <c r="B5563" s="31"/>
      <c r="C5563" s="36"/>
      <c r="D5563" s="36"/>
      <c r="E5563" s="36"/>
    </row>
    <row r="5564" ht="14.25" customHeight="1">
      <c r="A5564" s="36"/>
      <c r="B5564" s="31"/>
      <c r="C5564" s="36"/>
      <c r="D5564" s="36"/>
      <c r="E5564" s="36"/>
    </row>
    <row r="5565" ht="14.25" customHeight="1">
      <c r="A5565" s="36"/>
      <c r="B5565" s="31"/>
      <c r="C5565" s="36"/>
      <c r="D5565" s="36"/>
      <c r="E5565" s="36"/>
    </row>
    <row r="5566" ht="14.25" customHeight="1">
      <c r="A5566" s="36"/>
      <c r="B5566" s="31"/>
      <c r="C5566" s="36"/>
      <c r="D5566" s="36"/>
      <c r="E5566" s="36"/>
    </row>
    <row r="5567" ht="14.25" customHeight="1">
      <c r="A5567" s="36"/>
      <c r="B5567" s="31"/>
      <c r="C5567" s="36"/>
      <c r="D5567" s="36"/>
      <c r="E5567" s="36"/>
    </row>
    <row r="5568" ht="14.25" customHeight="1">
      <c r="A5568" s="36"/>
      <c r="B5568" s="31"/>
      <c r="C5568" s="36"/>
      <c r="D5568" s="36"/>
      <c r="E5568" s="36"/>
    </row>
    <row r="5569" ht="14.25" customHeight="1">
      <c r="A5569" s="36"/>
      <c r="B5569" s="31"/>
      <c r="C5569" s="36"/>
      <c r="D5569" s="36"/>
      <c r="E5569" s="36"/>
    </row>
    <row r="5570" ht="14.25" customHeight="1">
      <c r="A5570" s="36"/>
      <c r="B5570" s="31"/>
      <c r="C5570" s="36"/>
      <c r="D5570" s="36"/>
      <c r="E5570" s="36"/>
    </row>
    <row r="5571" ht="14.25" customHeight="1">
      <c r="A5571" s="36"/>
      <c r="B5571" s="31"/>
      <c r="C5571" s="36"/>
      <c r="D5571" s="36"/>
      <c r="E5571" s="36"/>
    </row>
    <row r="5572" ht="14.25" customHeight="1">
      <c r="A5572" s="36"/>
      <c r="B5572" s="31"/>
      <c r="C5572" s="36"/>
      <c r="D5572" s="36"/>
      <c r="E5572" s="36"/>
    </row>
    <row r="5573" ht="14.25" customHeight="1">
      <c r="A5573" s="36"/>
      <c r="B5573" s="31"/>
      <c r="C5573" s="36"/>
      <c r="D5573" s="36"/>
      <c r="E5573" s="36"/>
    </row>
    <row r="5574" ht="14.25" customHeight="1">
      <c r="A5574" s="36"/>
      <c r="B5574" s="31"/>
      <c r="C5574" s="36"/>
      <c r="D5574" s="36"/>
      <c r="E5574" s="36"/>
    </row>
    <row r="5575" ht="14.25" customHeight="1">
      <c r="A5575" s="36"/>
      <c r="B5575" s="31"/>
      <c r="C5575" s="36"/>
      <c r="D5575" s="36"/>
      <c r="E5575" s="36"/>
    </row>
    <row r="5576" ht="14.25" customHeight="1">
      <c r="A5576" s="36"/>
      <c r="B5576" s="31"/>
      <c r="C5576" s="36"/>
      <c r="D5576" s="36"/>
      <c r="E5576" s="36"/>
    </row>
    <row r="5577" ht="14.25" customHeight="1">
      <c r="A5577" s="36"/>
      <c r="B5577" s="31"/>
      <c r="C5577" s="36"/>
      <c r="D5577" s="36"/>
      <c r="E5577" s="36"/>
    </row>
    <row r="5578" ht="14.25" customHeight="1">
      <c r="A5578" s="36"/>
      <c r="B5578" s="31"/>
      <c r="C5578" s="36"/>
      <c r="D5578" s="36"/>
      <c r="E5578" s="36"/>
    </row>
    <row r="5579" ht="14.25" customHeight="1">
      <c r="A5579" s="36"/>
      <c r="B5579" s="31"/>
      <c r="C5579" s="36"/>
      <c r="D5579" s="36"/>
      <c r="E5579" s="36"/>
    </row>
    <row r="5580" ht="14.25" customHeight="1">
      <c r="A5580" s="36"/>
      <c r="B5580" s="31"/>
      <c r="C5580" s="36"/>
      <c r="D5580" s="36"/>
      <c r="E5580" s="36"/>
    </row>
    <row r="5581" ht="14.25" customHeight="1">
      <c r="A5581" s="36"/>
      <c r="B5581" s="31"/>
      <c r="C5581" s="36"/>
      <c r="D5581" s="36"/>
      <c r="E5581" s="36"/>
    </row>
    <row r="5582" ht="14.25" customHeight="1">
      <c r="A5582" s="36"/>
      <c r="B5582" s="31"/>
      <c r="C5582" s="36"/>
      <c r="D5582" s="36"/>
      <c r="E5582" s="36"/>
    </row>
    <row r="5583" ht="14.25" customHeight="1">
      <c r="A5583" s="36"/>
      <c r="B5583" s="31"/>
      <c r="C5583" s="36"/>
      <c r="D5583" s="36"/>
      <c r="E5583" s="36"/>
    </row>
    <row r="5584" ht="14.25" customHeight="1">
      <c r="A5584" s="36"/>
      <c r="B5584" s="31"/>
      <c r="C5584" s="36"/>
      <c r="D5584" s="36"/>
      <c r="E5584" s="36"/>
    </row>
    <row r="5585" ht="14.25" customHeight="1">
      <c r="A5585" s="36"/>
      <c r="B5585" s="31"/>
      <c r="C5585" s="36"/>
      <c r="D5585" s="36"/>
      <c r="E5585" s="36"/>
    </row>
    <row r="5586" ht="14.25" customHeight="1">
      <c r="A5586" s="36"/>
      <c r="B5586" s="31"/>
      <c r="C5586" s="36"/>
      <c r="D5586" s="36"/>
      <c r="E5586" s="36"/>
    </row>
    <row r="5587" ht="14.25" customHeight="1">
      <c r="A5587" s="36"/>
      <c r="B5587" s="31"/>
      <c r="C5587" s="36"/>
      <c r="D5587" s="36"/>
      <c r="E5587" s="36"/>
    </row>
    <row r="5588" ht="14.25" customHeight="1">
      <c r="A5588" s="36"/>
      <c r="B5588" s="31"/>
      <c r="C5588" s="36"/>
      <c r="D5588" s="36"/>
      <c r="E5588" s="36"/>
    </row>
    <row r="5589" ht="14.25" customHeight="1">
      <c r="A5589" s="36"/>
      <c r="B5589" s="31"/>
      <c r="C5589" s="36"/>
      <c r="D5589" s="36"/>
      <c r="E5589" s="36"/>
    </row>
    <row r="5590" ht="14.25" customHeight="1">
      <c r="A5590" s="36"/>
      <c r="B5590" s="31"/>
      <c r="C5590" s="36"/>
      <c r="D5590" s="36"/>
      <c r="E5590" s="36"/>
    </row>
    <row r="5591" ht="14.25" customHeight="1">
      <c r="A5591" s="36"/>
      <c r="B5591" s="31"/>
      <c r="C5591" s="36"/>
      <c r="D5591" s="36"/>
      <c r="E5591" s="36"/>
    </row>
    <row r="5592" ht="14.25" customHeight="1">
      <c r="A5592" s="36"/>
      <c r="B5592" s="31"/>
      <c r="C5592" s="36"/>
      <c r="D5592" s="36"/>
      <c r="E5592" s="36"/>
    </row>
    <row r="5593" ht="14.25" customHeight="1">
      <c r="A5593" s="36"/>
      <c r="B5593" s="31"/>
      <c r="C5593" s="36"/>
      <c r="D5593" s="36"/>
      <c r="E5593" s="36"/>
    </row>
    <row r="5594" ht="14.25" customHeight="1">
      <c r="A5594" s="36"/>
      <c r="B5594" s="31"/>
      <c r="C5594" s="36"/>
      <c r="D5594" s="36"/>
      <c r="E5594" s="36"/>
    </row>
    <row r="5595" ht="14.25" customHeight="1">
      <c r="A5595" s="36"/>
      <c r="B5595" s="31"/>
      <c r="C5595" s="36"/>
      <c r="D5595" s="36"/>
      <c r="E5595" s="36"/>
    </row>
    <row r="5596" ht="14.25" customHeight="1">
      <c r="A5596" s="36"/>
      <c r="B5596" s="31"/>
      <c r="C5596" s="36"/>
      <c r="D5596" s="36"/>
      <c r="E5596" s="36"/>
    </row>
    <row r="5597" ht="14.25" customHeight="1">
      <c r="A5597" s="36"/>
      <c r="B5597" s="31"/>
      <c r="C5597" s="36"/>
      <c r="D5597" s="36"/>
      <c r="E5597" s="36"/>
    </row>
    <row r="5598" ht="14.25" customHeight="1">
      <c r="A5598" s="36"/>
      <c r="B5598" s="31"/>
      <c r="C5598" s="36"/>
      <c r="D5598" s="36"/>
      <c r="E5598" s="36"/>
    </row>
    <row r="5599" ht="14.25" customHeight="1">
      <c r="A5599" s="36"/>
      <c r="B5599" s="31"/>
      <c r="C5599" s="36"/>
      <c r="D5599" s="36"/>
      <c r="E5599" s="36"/>
    </row>
    <row r="5600" ht="14.25" customHeight="1">
      <c r="A5600" s="36"/>
      <c r="B5600" s="31"/>
      <c r="C5600" s="36"/>
      <c r="D5600" s="36"/>
      <c r="E5600" s="36"/>
    </row>
    <row r="5601" ht="14.25" customHeight="1">
      <c r="A5601" s="36"/>
      <c r="B5601" s="31"/>
      <c r="C5601" s="36"/>
      <c r="D5601" s="36"/>
      <c r="E5601" s="36"/>
    </row>
    <row r="5602" ht="14.25" customHeight="1">
      <c r="A5602" s="36"/>
      <c r="B5602" s="31"/>
      <c r="C5602" s="36"/>
      <c r="D5602" s="36"/>
      <c r="E5602" s="36"/>
    </row>
    <row r="5603" ht="14.25" customHeight="1">
      <c r="A5603" s="36"/>
      <c r="B5603" s="31"/>
      <c r="C5603" s="36"/>
      <c r="D5603" s="36"/>
      <c r="E5603" s="36"/>
    </row>
    <row r="5604" ht="14.25" customHeight="1">
      <c r="A5604" s="36"/>
      <c r="B5604" s="31"/>
      <c r="C5604" s="36"/>
      <c r="D5604" s="36"/>
      <c r="E5604" s="36"/>
    </row>
    <row r="5605" ht="14.25" customHeight="1">
      <c r="A5605" s="36"/>
      <c r="B5605" s="31"/>
      <c r="C5605" s="36"/>
      <c r="D5605" s="36"/>
      <c r="E5605" s="36"/>
    </row>
    <row r="5606" ht="14.25" customHeight="1">
      <c r="A5606" s="36"/>
      <c r="B5606" s="31"/>
      <c r="C5606" s="36"/>
      <c r="D5606" s="36"/>
      <c r="E5606" s="36"/>
    </row>
    <row r="5607" ht="14.25" customHeight="1">
      <c r="A5607" s="36"/>
      <c r="B5607" s="31"/>
      <c r="C5607" s="36"/>
      <c r="D5607" s="36"/>
      <c r="E5607" s="36"/>
    </row>
    <row r="5608" ht="14.25" customHeight="1">
      <c r="A5608" s="36"/>
      <c r="B5608" s="31"/>
      <c r="C5608" s="36"/>
      <c r="D5608" s="36"/>
      <c r="E5608" s="36"/>
    </row>
    <row r="5609" ht="14.25" customHeight="1">
      <c r="A5609" s="36"/>
      <c r="B5609" s="31"/>
      <c r="C5609" s="36"/>
      <c r="D5609" s="36"/>
      <c r="E5609" s="36"/>
    </row>
    <row r="5610" ht="14.25" customHeight="1">
      <c r="A5610" s="36"/>
      <c r="B5610" s="31"/>
      <c r="C5610" s="36"/>
      <c r="D5610" s="36"/>
      <c r="E5610" s="36"/>
    </row>
    <row r="5611" ht="14.25" customHeight="1">
      <c r="A5611" s="36"/>
      <c r="B5611" s="31"/>
      <c r="C5611" s="36"/>
      <c r="D5611" s="36"/>
      <c r="E5611" s="36"/>
    </row>
    <row r="5612" ht="14.25" customHeight="1">
      <c r="A5612" s="36"/>
      <c r="B5612" s="31"/>
      <c r="C5612" s="36"/>
      <c r="D5612" s="36"/>
      <c r="E5612" s="36"/>
    </row>
    <row r="5613" ht="14.25" customHeight="1">
      <c r="A5613" s="36"/>
      <c r="B5613" s="31"/>
      <c r="C5613" s="36"/>
      <c r="D5613" s="36"/>
      <c r="E5613" s="36"/>
    </row>
    <row r="5614" ht="14.25" customHeight="1">
      <c r="A5614" s="36"/>
      <c r="B5614" s="31"/>
      <c r="C5614" s="36"/>
      <c r="D5614" s="36"/>
      <c r="E5614" s="36"/>
    </row>
    <row r="5615" ht="14.25" customHeight="1">
      <c r="A5615" s="36"/>
      <c r="B5615" s="31"/>
      <c r="C5615" s="36"/>
      <c r="D5615" s="36"/>
      <c r="E5615" s="36"/>
    </row>
    <row r="5616" ht="14.25" customHeight="1">
      <c r="A5616" s="36"/>
      <c r="B5616" s="31"/>
      <c r="C5616" s="36"/>
      <c r="D5616" s="36"/>
      <c r="E5616" s="36"/>
    </row>
    <row r="5617" ht="14.25" customHeight="1">
      <c r="A5617" s="36"/>
      <c r="B5617" s="31"/>
      <c r="C5617" s="36"/>
      <c r="D5617" s="36"/>
      <c r="E5617" s="36"/>
    </row>
    <row r="5618" ht="14.25" customHeight="1">
      <c r="A5618" s="36"/>
      <c r="B5618" s="31"/>
      <c r="C5618" s="36"/>
      <c r="D5618" s="36"/>
      <c r="E5618" s="36"/>
    </row>
    <row r="5619" ht="14.25" customHeight="1">
      <c r="A5619" s="36"/>
      <c r="B5619" s="31"/>
      <c r="C5619" s="36"/>
      <c r="D5619" s="36"/>
      <c r="E5619" s="36"/>
    </row>
    <row r="5620" ht="14.25" customHeight="1">
      <c r="A5620" s="36"/>
      <c r="B5620" s="31"/>
      <c r="C5620" s="36"/>
      <c r="D5620" s="36"/>
      <c r="E5620" s="36"/>
    </row>
    <row r="5621" ht="14.25" customHeight="1">
      <c r="A5621" s="36"/>
      <c r="B5621" s="31"/>
      <c r="C5621" s="36"/>
      <c r="D5621" s="36"/>
      <c r="E5621" s="36"/>
    </row>
    <row r="5622" ht="14.25" customHeight="1">
      <c r="A5622" s="36"/>
      <c r="B5622" s="31"/>
      <c r="C5622" s="36"/>
      <c r="D5622" s="36"/>
      <c r="E5622" s="36"/>
    </row>
    <row r="5623" ht="14.25" customHeight="1">
      <c r="A5623" s="36"/>
      <c r="B5623" s="31"/>
      <c r="C5623" s="36"/>
      <c r="D5623" s="36"/>
      <c r="E5623" s="36"/>
    </row>
    <row r="5624" ht="14.25" customHeight="1">
      <c r="A5624" s="36"/>
      <c r="B5624" s="31"/>
      <c r="C5624" s="36"/>
      <c r="D5624" s="36"/>
      <c r="E5624" s="36"/>
    </row>
    <row r="5625" ht="14.25" customHeight="1">
      <c r="A5625" s="36"/>
      <c r="B5625" s="31"/>
      <c r="C5625" s="36"/>
      <c r="D5625" s="36"/>
      <c r="E5625" s="36"/>
    </row>
    <row r="5626" ht="14.25" customHeight="1">
      <c r="A5626" s="36"/>
      <c r="B5626" s="31"/>
      <c r="C5626" s="36"/>
      <c r="D5626" s="36"/>
      <c r="E5626" s="36"/>
    </row>
    <row r="5627" ht="14.25" customHeight="1">
      <c r="A5627" s="36"/>
      <c r="B5627" s="31"/>
      <c r="C5627" s="36"/>
      <c r="D5627" s="36"/>
      <c r="E5627" s="36"/>
    </row>
    <row r="5628" ht="14.25" customHeight="1">
      <c r="A5628" s="36"/>
      <c r="B5628" s="31"/>
      <c r="C5628" s="36"/>
      <c r="D5628" s="36"/>
      <c r="E5628" s="36"/>
    </row>
    <row r="5629" ht="14.25" customHeight="1">
      <c r="A5629" s="36"/>
      <c r="B5629" s="31"/>
      <c r="C5629" s="36"/>
      <c r="D5629" s="36"/>
      <c r="E5629" s="36"/>
    </row>
    <row r="5630" ht="14.25" customHeight="1">
      <c r="A5630" s="36"/>
      <c r="B5630" s="31"/>
      <c r="C5630" s="36"/>
      <c r="D5630" s="36"/>
      <c r="E5630" s="36"/>
    </row>
    <row r="5631" ht="14.25" customHeight="1">
      <c r="A5631" s="36"/>
      <c r="B5631" s="31"/>
      <c r="C5631" s="36"/>
      <c r="D5631" s="36"/>
      <c r="E5631" s="36"/>
    </row>
    <row r="5632" ht="14.25" customHeight="1">
      <c r="A5632" s="36"/>
      <c r="B5632" s="31"/>
      <c r="C5632" s="36"/>
      <c r="D5632" s="36"/>
      <c r="E5632" s="36"/>
    </row>
    <row r="5633" ht="14.25" customHeight="1">
      <c r="A5633" s="36"/>
      <c r="B5633" s="31"/>
      <c r="C5633" s="36"/>
      <c r="D5633" s="36"/>
      <c r="E5633" s="36"/>
    </row>
    <row r="5634" ht="14.25" customHeight="1">
      <c r="A5634" s="36"/>
      <c r="B5634" s="31"/>
      <c r="C5634" s="36"/>
      <c r="D5634" s="36"/>
      <c r="E5634" s="36"/>
    </row>
    <row r="5635" ht="14.25" customHeight="1">
      <c r="A5635" s="36"/>
      <c r="B5635" s="31"/>
      <c r="C5635" s="36"/>
      <c r="D5635" s="36"/>
      <c r="E5635" s="36"/>
    </row>
    <row r="5636" ht="14.25" customHeight="1">
      <c r="A5636" s="36"/>
      <c r="B5636" s="31"/>
      <c r="C5636" s="36"/>
      <c r="D5636" s="36"/>
      <c r="E5636" s="36"/>
    </row>
    <row r="5637" ht="14.25" customHeight="1">
      <c r="A5637" s="36"/>
      <c r="B5637" s="31"/>
      <c r="C5637" s="36"/>
      <c r="D5637" s="36"/>
      <c r="E5637" s="36"/>
    </row>
    <row r="5638" ht="14.25" customHeight="1">
      <c r="A5638" s="36"/>
      <c r="B5638" s="31"/>
      <c r="C5638" s="36"/>
      <c r="D5638" s="36"/>
      <c r="E5638" s="36"/>
    </row>
    <row r="5639" ht="14.25" customHeight="1">
      <c r="A5639" s="36"/>
      <c r="B5639" s="31"/>
      <c r="C5639" s="36"/>
      <c r="D5639" s="36"/>
      <c r="E5639" s="36"/>
    </row>
    <row r="5640" ht="14.25" customHeight="1">
      <c r="A5640" s="36"/>
      <c r="B5640" s="31"/>
      <c r="C5640" s="36"/>
      <c r="D5640" s="36"/>
      <c r="E5640" s="36"/>
    </row>
    <row r="5641" ht="14.25" customHeight="1">
      <c r="A5641" s="36"/>
      <c r="B5641" s="31"/>
      <c r="C5641" s="36"/>
      <c r="D5641" s="36"/>
      <c r="E5641" s="36"/>
    </row>
    <row r="5642" ht="14.25" customHeight="1">
      <c r="A5642" s="36"/>
      <c r="B5642" s="31"/>
      <c r="C5642" s="36"/>
      <c r="D5642" s="36"/>
      <c r="E5642" s="36"/>
    </row>
    <row r="5643" ht="14.25" customHeight="1">
      <c r="A5643" s="36"/>
      <c r="B5643" s="31"/>
      <c r="C5643" s="36"/>
      <c r="D5643" s="36"/>
      <c r="E5643" s="36"/>
    </row>
    <row r="5644" ht="14.25" customHeight="1">
      <c r="A5644" s="36"/>
      <c r="B5644" s="31"/>
      <c r="C5644" s="36"/>
      <c r="D5644" s="36"/>
      <c r="E5644" s="36"/>
    </row>
    <row r="5645" ht="14.25" customHeight="1">
      <c r="A5645" s="36"/>
      <c r="B5645" s="31"/>
      <c r="C5645" s="36"/>
      <c r="D5645" s="36"/>
      <c r="E5645" s="36"/>
    </row>
    <row r="5646" ht="14.25" customHeight="1">
      <c r="A5646" s="36"/>
      <c r="B5646" s="31"/>
      <c r="C5646" s="36"/>
      <c r="D5646" s="36"/>
      <c r="E5646" s="36"/>
    </row>
    <row r="5647" ht="14.25" customHeight="1">
      <c r="A5647" s="36"/>
      <c r="B5647" s="31"/>
      <c r="C5647" s="36"/>
      <c r="D5647" s="36"/>
      <c r="E5647" s="36"/>
    </row>
    <row r="5648" ht="14.25" customHeight="1">
      <c r="A5648" s="36"/>
      <c r="B5648" s="31"/>
      <c r="C5648" s="36"/>
      <c r="D5648" s="36"/>
      <c r="E5648" s="36"/>
    </row>
    <row r="5649" ht="14.25" customHeight="1">
      <c r="A5649" s="36"/>
      <c r="B5649" s="31"/>
      <c r="C5649" s="36"/>
      <c r="D5649" s="36"/>
      <c r="E5649" s="36"/>
    </row>
    <row r="5650" ht="14.25" customHeight="1">
      <c r="A5650" s="36"/>
      <c r="B5650" s="31"/>
      <c r="C5650" s="36"/>
      <c r="D5650" s="36"/>
      <c r="E5650" s="36"/>
    </row>
    <row r="5651" ht="14.25" customHeight="1">
      <c r="A5651" s="36"/>
      <c r="B5651" s="31"/>
      <c r="C5651" s="36"/>
      <c r="D5651" s="36"/>
      <c r="E5651" s="36"/>
    </row>
    <row r="5652" ht="14.25" customHeight="1">
      <c r="A5652" s="36"/>
      <c r="B5652" s="31"/>
      <c r="C5652" s="36"/>
      <c r="D5652" s="36"/>
      <c r="E5652" s="36"/>
    </row>
    <row r="5653" ht="14.25" customHeight="1">
      <c r="A5653" s="36"/>
      <c r="B5653" s="31"/>
      <c r="C5653" s="36"/>
      <c r="D5653" s="36"/>
      <c r="E5653" s="36"/>
    </row>
    <row r="5654" ht="14.25" customHeight="1">
      <c r="A5654" s="36"/>
      <c r="B5654" s="31"/>
      <c r="C5654" s="36"/>
      <c r="D5654" s="36"/>
      <c r="E5654" s="36"/>
    </row>
    <row r="5655" ht="14.25" customHeight="1">
      <c r="A5655" s="36"/>
      <c r="B5655" s="31"/>
      <c r="C5655" s="36"/>
      <c r="D5655" s="36"/>
      <c r="E5655" s="36"/>
    </row>
    <row r="5656" ht="14.25" customHeight="1">
      <c r="A5656" s="36"/>
      <c r="B5656" s="31"/>
      <c r="C5656" s="36"/>
      <c r="D5656" s="36"/>
      <c r="E5656" s="36"/>
    </row>
    <row r="5657" ht="14.25" customHeight="1">
      <c r="A5657" s="36"/>
      <c r="B5657" s="31"/>
      <c r="C5657" s="36"/>
      <c r="D5657" s="36"/>
      <c r="E5657" s="36"/>
    </row>
    <row r="5658" ht="14.25" customHeight="1">
      <c r="A5658" s="36"/>
      <c r="B5658" s="31"/>
      <c r="C5658" s="36"/>
      <c r="D5658" s="36"/>
      <c r="E5658" s="36"/>
    </row>
    <row r="5659" ht="14.25" customHeight="1">
      <c r="A5659" s="36"/>
      <c r="B5659" s="31"/>
      <c r="C5659" s="36"/>
      <c r="D5659" s="36"/>
      <c r="E5659" s="36"/>
    </row>
    <row r="5660" ht="14.25" customHeight="1">
      <c r="A5660" s="36"/>
      <c r="B5660" s="31"/>
      <c r="C5660" s="36"/>
      <c r="D5660" s="36"/>
      <c r="E5660" s="36"/>
    </row>
    <row r="5661" ht="14.25" customHeight="1">
      <c r="A5661" s="36"/>
      <c r="B5661" s="31"/>
      <c r="C5661" s="36"/>
      <c r="D5661" s="36"/>
      <c r="E5661" s="36"/>
    </row>
    <row r="5662" ht="14.25" customHeight="1">
      <c r="A5662" s="36"/>
      <c r="B5662" s="31"/>
      <c r="C5662" s="36"/>
      <c r="D5662" s="36"/>
      <c r="E5662" s="36"/>
    </row>
    <row r="5663" ht="14.25" customHeight="1">
      <c r="A5663" s="36"/>
      <c r="B5663" s="31"/>
      <c r="C5663" s="36"/>
      <c r="D5663" s="36"/>
      <c r="E5663" s="36"/>
    </row>
    <row r="5664" ht="14.25" customHeight="1">
      <c r="A5664" s="36"/>
      <c r="B5664" s="31"/>
      <c r="C5664" s="36"/>
      <c r="D5664" s="36"/>
      <c r="E5664" s="36"/>
    </row>
    <row r="5665" ht="14.25" customHeight="1">
      <c r="A5665" s="36"/>
      <c r="B5665" s="31"/>
      <c r="C5665" s="36"/>
      <c r="D5665" s="36"/>
      <c r="E5665" s="36"/>
    </row>
    <row r="5666" ht="14.25" customHeight="1">
      <c r="A5666" s="36"/>
      <c r="B5666" s="31"/>
      <c r="C5666" s="36"/>
      <c r="D5666" s="36"/>
      <c r="E5666" s="36"/>
    </row>
    <row r="5667" ht="14.25" customHeight="1">
      <c r="A5667" s="36"/>
      <c r="B5667" s="31"/>
      <c r="C5667" s="36"/>
      <c r="D5667" s="36"/>
      <c r="E5667" s="36"/>
    </row>
    <row r="5668" ht="14.25" customHeight="1">
      <c r="A5668" s="36"/>
      <c r="B5668" s="31"/>
      <c r="C5668" s="36"/>
      <c r="D5668" s="36"/>
      <c r="E5668" s="36"/>
    </row>
    <row r="5669" ht="14.25" customHeight="1">
      <c r="A5669" s="36"/>
      <c r="B5669" s="31"/>
      <c r="C5669" s="36"/>
      <c r="D5669" s="36"/>
      <c r="E5669" s="36"/>
    </row>
    <row r="5670" ht="14.25" customHeight="1">
      <c r="A5670" s="36"/>
      <c r="B5670" s="31"/>
      <c r="C5670" s="36"/>
      <c r="D5670" s="36"/>
      <c r="E5670" s="36"/>
    </row>
    <row r="5671" ht="14.25" customHeight="1">
      <c r="A5671" s="36"/>
      <c r="B5671" s="31"/>
      <c r="C5671" s="36"/>
      <c r="D5671" s="36"/>
      <c r="E5671" s="36"/>
    </row>
    <row r="5672" ht="14.25" customHeight="1">
      <c r="A5672" s="36"/>
      <c r="B5672" s="31"/>
      <c r="C5672" s="36"/>
      <c r="D5672" s="36"/>
      <c r="E5672" s="36"/>
    </row>
    <row r="5673" ht="14.25" customHeight="1">
      <c r="A5673" s="36"/>
      <c r="B5673" s="31"/>
      <c r="C5673" s="36"/>
      <c r="D5673" s="36"/>
      <c r="E5673" s="36"/>
    </row>
    <row r="5674" ht="14.25" customHeight="1">
      <c r="A5674" s="36"/>
      <c r="B5674" s="31"/>
      <c r="C5674" s="36"/>
      <c r="D5674" s="36"/>
      <c r="E5674" s="36"/>
    </row>
    <row r="5675" ht="14.25" customHeight="1">
      <c r="A5675" s="36"/>
      <c r="B5675" s="31"/>
      <c r="C5675" s="36"/>
      <c r="D5675" s="36"/>
      <c r="E5675" s="36"/>
    </row>
    <row r="5676" ht="14.25" customHeight="1">
      <c r="A5676" s="36"/>
      <c r="B5676" s="31"/>
      <c r="C5676" s="36"/>
      <c r="D5676" s="36"/>
      <c r="E5676" s="36"/>
    </row>
    <row r="5677" ht="14.25" customHeight="1">
      <c r="A5677" s="36"/>
      <c r="B5677" s="31"/>
      <c r="C5677" s="36"/>
      <c r="D5677" s="36"/>
      <c r="E5677" s="36"/>
    </row>
    <row r="5678" ht="14.25" customHeight="1">
      <c r="A5678" s="36"/>
      <c r="B5678" s="31"/>
      <c r="C5678" s="36"/>
      <c r="D5678" s="36"/>
      <c r="E5678" s="36"/>
    </row>
    <row r="5679" ht="14.25" customHeight="1">
      <c r="A5679" s="36"/>
      <c r="B5679" s="31"/>
      <c r="C5679" s="36"/>
      <c r="D5679" s="36"/>
      <c r="E5679" s="36"/>
    </row>
    <row r="5680" ht="14.25" customHeight="1">
      <c r="A5680" s="36"/>
      <c r="B5680" s="31"/>
      <c r="C5680" s="36"/>
      <c r="D5680" s="36"/>
      <c r="E5680" s="36"/>
    </row>
    <row r="5681" ht="14.25" customHeight="1">
      <c r="A5681" s="36"/>
      <c r="B5681" s="31"/>
      <c r="C5681" s="36"/>
      <c r="D5681" s="36"/>
      <c r="E5681" s="36"/>
    </row>
    <row r="5682" ht="14.25" customHeight="1">
      <c r="A5682" s="36"/>
      <c r="B5682" s="31"/>
      <c r="C5682" s="36"/>
      <c r="D5682" s="36"/>
      <c r="E5682" s="36"/>
    </row>
    <row r="5683" ht="14.25" customHeight="1">
      <c r="A5683" s="36"/>
      <c r="B5683" s="31"/>
      <c r="C5683" s="36"/>
      <c r="D5683" s="36"/>
      <c r="E5683" s="36"/>
    </row>
    <row r="5684" ht="14.25" customHeight="1">
      <c r="A5684" s="36"/>
      <c r="B5684" s="31"/>
      <c r="C5684" s="36"/>
      <c r="D5684" s="36"/>
      <c r="E5684" s="36"/>
    </row>
    <row r="5685" ht="14.25" customHeight="1">
      <c r="A5685" s="36"/>
      <c r="B5685" s="31"/>
      <c r="C5685" s="36"/>
      <c r="D5685" s="36"/>
      <c r="E5685" s="36"/>
    </row>
    <row r="5686" ht="14.25" customHeight="1">
      <c r="A5686" s="36"/>
      <c r="B5686" s="31"/>
      <c r="C5686" s="36"/>
      <c r="D5686" s="36"/>
      <c r="E5686" s="36"/>
    </row>
    <row r="5687" ht="14.25" customHeight="1">
      <c r="A5687" s="36"/>
      <c r="B5687" s="31"/>
      <c r="C5687" s="36"/>
      <c r="D5687" s="36"/>
      <c r="E5687" s="36"/>
    </row>
    <row r="5688" ht="14.25" customHeight="1">
      <c r="A5688" s="36"/>
      <c r="B5688" s="31"/>
      <c r="C5688" s="36"/>
      <c r="D5688" s="36"/>
      <c r="E5688" s="36"/>
    </row>
    <row r="5689" ht="14.25" customHeight="1">
      <c r="A5689" s="36"/>
      <c r="B5689" s="31"/>
      <c r="C5689" s="36"/>
      <c r="D5689" s="36"/>
      <c r="E5689" s="36"/>
    </row>
    <row r="5690" ht="14.25" customHeight="1">
      <c r="A5690" s="36"/>
      <c r="B5690" s="31"/>
      <c r="C5690" s="36"/>
      <c r="D5690" s="36"/>
      <c r="E5690" s="36"/>
    </row>
    <row r="5691" ht="14.25" customHeight="1">
      <c r="A5691" s="36"/>
      <c r="B5691" s="31"/>
      <c r="C5691" s="36"/>
      <c r="D5691" s="36"/>
      <c r="E5691" s="36"/>
    </row>
    <row r="5692" ht="14.25" customHeight="1">
      <c r="A5692" s="36"/>
      <c r="B5692" s="31"/>
      <c r="C5692" s="36"/>
      <c r="D5692" s="36"/>
      <c r="E5692" s="36"/>
    </row>
    <row r="5693" ht="14.25" customHeight="1">
      <c r="A5693" s="36"/>
      <c r="B5693" s="31"/>
      <c r="C5693" s="36"/>
      <c r="D5693" s="36"/>
      <c r="E5693" s="36"/>
    </row>
    <row r="5694" ht="14.25" customHeight="1">
      <c r="A5694" s="36"/>
      <c r="B5694" s="31"/>
      <c r="C5694" s="36"/>
      <c r="D5694" s="36"/>
      <c r="E5694" s="36"/>
    </row>
    <row r="5695" ht="14.25" customHeight="1">
      <c r="A5695" s="36"/>
      <c r="B5695" s="31"/>
      <c r="C5695" s="36"/>
      <c r="D5695" s="36"/>
      <c r="E5695" s="36"/>
    </row>
    <row r="5696" ht="14.25" customHeight="1">
      <c r="A5696" s="36"/>
      <c r="B5696" s="31"/>
      <c r="C5696" s="36"/>
      <c r="D5696" s="36"/>
      <c r="E5696" s="36"/>
    </row>
    <row r="5697" ht="14.25" customHeight="1">
      <c r="A5697" s="36"/>
      <c r="B5697" s="31"/>
      <c r="C5697" s="36"/>
      <c r="D5697" s="36"/>
      <c r="E5697" s="36"/>
    </row>
    <row r="5698" ht="14.25" customHeight="1">
      <c r="A5698" s="36"/>
      <c r="B5698" s="31"/>
      <c r="C5698" s="36"/>
      <c r="D5698" s="36"/>
      <c r="E5698" s="36"/>
    </row>
    <row r="5699" ht="14.25" customHeight="1">
      <c r="A5699" s="36"/>
      <c r="B5699" s="31"/>
      <c r="C5699" s="36"/>
      <c r="D5699" s="36"/>
      <c r="E5699" s="36"/>
    </row>
    <row r="5700" ht="14.25" customHeight="1">
      <c r="A5700" s="36"/>
      <c r="B5700" s="31"/>
      <c r="C5700" s="36"/>
      <c r="D5700" s="36"/>
      <c r="E5700" s="36"/>
    </row>
    <row r="5701" ht="14.25" customHeight="1">
      <c r="A5701" s="36"/>
      <c r="B5701" s="31"/>
      <c r="C5701" s="36"/>
      <c r="D5701" s="36"/>
      <c r="E5701" s="36"/>
    </row>
    <row r="5702" ht="14.25" customHeight="1">
      <c r="A5702" s="36"/>
      <c r="B5702" s="31"/>
      <c r="C5702" s="36"/>
      <c r="D5702" s="36"/>
      <c r="E5702" s="36"/>
    </row>
    <row r="5703" ht="14.25" customHeight="1">
      <c r="A5703" s="36"/>
      <c r="B5703" s="31"/>
      <c r="C5703" s="36"/>
      <c r="D5703" s="36"/>
      <c r="E5703" s="36"/>
    </row>
    <row r="5704" ht="14.25" customHeight="1">
      <c r="A5704" s="36"/>
      <c r="B5704" s="31"/>
      <c r="C5704" s="36"/>
      <c r="D5704" s="36"/>
      <c r="E5704" s="36"/>
    </row>
    <row r="5705" ht="14.25" customHeight="1">
      <c r="A5705" s="36"/>
      <c r="B5705" s="31"/>
      <c r="C5705" s="36"/>
      <c r="D5705" s="36"/>
      <c r="E5705" s="36"/>
    </row>
    <row r="5706" ht="14.25" customHeight="1">
      <c r="A5706" s="36"/>
      <c r="B5706" s="31"/>
      <c r="C5706" s="36"/>
      <c r="D5706" s="36"/>
      <c r="E5706" s="36"/>
    </row>
    <row r="5707" ht="14.25" customHeight="1">
      <c r="A5707" s="36"/>
      <c r="B5707" s="31"/>
      <c r="C5707" s="36"/>
      <c r="D5707" s="36"/>
      <c r="E5707" s="36"/>
    </row>
    <row r="5708" ht="14.25" customHeight="1">
      <c r="A5708" s="36"/>
      <c r="B5708" s="31"/>
      <c r="C5708" s="36"/>
      <c r="D5708" s="36"/>
      <c r="E5708" s="36"/>
    </row>
    <row r="5709" ht="14.25" customHeight="1">
      <c r="A5709" s="36"/>
      <c r="B5709" s="31"/>
      <c r="C5709" s="36"/>
      <c r="D5709" s="36"/>
      <c r="E5709" s="36"/>
    </row>
    <row r="5710" ht="14.25" customHeight="1">
      <c r="A5710" s="36"/>
      <c r="B5710" s="31"/>
      <c r="C5710" s="36"/>
      <c r="D5710" s="36"/>
      <c r="E5710" s="36"/>
    </row>
    <row r="5711" ht="14.25" customHeight="1">
      <c r="A5711" s="36"/>
      <c r="B5711" s="31"/>
      <c r="C5711" s="36"/>
      <c r="D5711" s="36"/>
      <c r="E5711" s="36"/>
    </row>
    <row r="5712" ht="14.25" customHeight="1">
      <c r="A5712" s="36"/>
      <c r="B5712" s="31"/>
      <c r="C5712" s="36"/>
      <c r="D5712" s="36"/>
      <c r="E5712" s="36"/>
    </row>
    <row r="5713" ht="14.25" customHeight="1">
      <c r="A5713" s="36"/>
      <c r="B5713" s="31"/>
      <c r="C5713" s="36"/>
      <c r="D5713" s="36"/>
      <c r="E5713" s="36"/>
    </row>
    <row r="5714" ht="14.25" customHeight="1">
      <c r="A5714" s="36"/>
      <c r="B5714" s="31"/>
      <c r="C5714" s="36"/>
      <c r="D5714" s="36"/>
      <c r="E5714" s="36"/>
    </row>
    <row r="5715" ht="14.25" customHeight="1">
      <c r="A5715" s="36"/>
      <c r="B5715" s="31"/>
      <c r="C5715" s="36"/>
      <c r="D5715" s="36"/>
      <c r="E5715" s="36"/>
    </row>
    <row r="5716" ht="14.25" customHeight="1">
      <c r="A5716" s="36"/>
      <c r="B5716" s="31"/>
      <c r="C5716" s="36"/>
      <c r="D5716" s="36"/>
      <c r="E5716" s="36"/>
    </row>
    <row r="5717" ht="14.25" customHeight="1">
      <c r="A5717" s="36"/>
      <c r="B5717" s="31"/>
      <c r="C5717" s="36"/>
      <c r="D5717" s="36"/>
      <c r="E5717" s="36"/>
    </row>
    <row r="5718" ht="14.25" customHeight="1">
      <c r="A5718" s="36"/>
      <c r="B5718" s="31"/>
      <c r="C5718" s="36"/>
      <c r="D5718" s="36"/>
      <c r="E5718" s="36"/>
    </row>
    <row r="5719" ht="14.25" customHeight="1">
      <c r="A5719" s="36"/>
      <c r="B5719" s="31"/>
      <c r="C5719" s="36"/>
      <c r="D5719" s="36"/>
      <c r="E5719" s="36"/>
    </row>
    <row r="5720" ht="14.25" customHeight="1">
      <c r="A5720" s="36"/>
      <c r="B5720" s="31"/>
      <c r="C5720" s="36"/>
      <c r="D5720" s="36"/>
      <c r="E5720" s="36"/>
    </row>
    <row r="5721" ht="14.25" customHeight="1">
      <c r="A5721" s="36"/>
      <c r="B5721" s="31"/>
      <c r="C5721" s="36"/>
      <c r="D5721" s="36"/>
      <c r="E5721" s="36"/>
    </row>
    <row r="5722" ht="14.25" customHeight="1">
      <c r="A5722" s="36"/>
      <c r="B5722" s="31"/>
      <c r="C5722" s="36"/>
      <c r="D5722" s="36"/>
      <c r="E5722" s="36"/>
    </row>
    <row r="5723" ht="14.25" customHeight="1">
      <c r="A5723" s="36"/>
      <c r="B5723" s="31"/>
      <c r="C5723" s="36"/>
      <c r="D5723" s="36"/>
      <c r="E5723" s="36"/>
    </row>
    <row r="5724" ht="14.25" customHeight="1">
      <c r="A5724" s="36"/>
      <c r="B5724" s="31"/>
      <c r="C5724" s="36"/>
      <c r="D5724" s="36"/>
      <c r="E5724" s="36"/>
    </row>
    <row r="5725" ht="14.25" customHeight="1">
      <c r="A5725" s="36"/>
      <c r="B5725" s="31"/>
      <c r="C5725" s="36"/>
      <c r="D5725" s="36"/>
      <c r="E5725" s="36"/>
    </row>
    <row r="5726" ht="14.25" customHeight="1">
      <c r="A5726" s="36"/>
      <c r="B5726" s="31"/>
      <c r="C5726" s="36"/>
      <c r="D5726" s="36"/>
      <c r="E5726" s="36"/>
    </row>
    <row r="5727" ht="14.25" customHeight="1">
      <c r="A5727" s="36"/>
      <c r="B5727" s="31"/>
      <c r="C5727" s="36"/>
      <c r="D5727" s="36"/>
      <c r="E5727" s="36"/>
    </row>
    <row r="5728" ht="14.25" customHeight="1">
      <c r="A5728" s="36"/>
      <c r="B5728" s="31"/>
      <c r="C5728" s="36"/>
      <c r="D5728" s="36"/>
      <c r="E5728" s="36"/>
    </row>
    <row r="5729" ht="14.25" customHeight="1">
      <c r="A5729" s="36"/>
      <c r="B5729" s="31"/>
      <c r="C5729" s="36"/>
      <c r="D5729" s="36"/>
      <c r="E5729" s="36"/>
    </row>
    <row r="5730" ht="14.25" customHeight="1">
      <c r="A5730" s="36"/>
      <c r="B5730" s="31"/>
      <c r="C5730" s="36"/>
      <c r="D5730" s="36"/>
      <c r="E5730" s="36"/>
    </row>
    <row r="5731" ht="14.25" customHeight="1">
      <c r="A5731" s="36"/>
      <c r="B5731" s="31"/>
      <c r="C5731" s="36"/>
      <c r="D5731" s="36"/>
      <c r="E5731" s="36"/>
    </row>
    <row r="5732" ht="14.25" customHeight="1">
      <c r="A5732" s="36"/>
      <c r="B5732" s="31"/>
      <c r="C5732" s="36"/>
      <c r="D5732" s="36"/>
      <c r="E5732" s="36"/>
    </row>
    <row r="5733" ht="14.25" customHeight="1">
      <c r="A5733" s="36"/>
      <c r="B5733" s="31"/>
      <c r="C5733" s="36"/>
      <c r="D5733" s="36"/>
      <c r="E5733" s="36"/>
    </row>
    <row r="5734" ht="14.25" customHeight="1">
      <c r="A5734" s="36"/>
      <c r="B5734" s="31"/>
      <c r="C5734" s="36"/>
      <c r="D5734" s="36"/>
      <c r="E5734" s="36"/>
    </row>
    <row r="5735" ht="14.25" customHeight="1">
      <c r="A5735" s="36"/>
      <c r="B5735" s="31"/>
      <c r="C5735" s="36"/>
      <c r="D5735" s="36"/>
      <c r="E5735" s="36"/>
    </row>
    <row r="5736" ht="14.25" customHeight="1">
      <c r="A5736" s="36"/>
      <c r="B5736" s="31"/>
      <c r="C5736" s="36"/>
      <c r="D5736" s="36"/>
      <c r="E5736" s="36"/>
    </row>
    <row r="5737" ht="14.25" customHeight="1">
      <c r="A5737" s="36"/>
      <c r="B5737" s="31"/>
      <c r="C5737" s="36"/>
      <c r="D5737" s="36"/>
      <c r="E5737" s="36"/>
    </row>
    <row r="5738" ht="14.25" customHeight="1">
      <c r="A5738" s="36"/>
      <c r="B5738" s="31"/>
      <c r="C5738" s="36"/>
      <c r="D5738" s="36"/>
      <c r="E5738" s="36"/>
    </row>
    <row r="5739" ht="14.25" customHeight="1">
      <c r="A5739" s="36"/>
      <c r="B5739" s="31"/>
      <c r="C5739" s="36"/>
      <c r="D5739" s="36"/>
      <c r="E5739" s="36"/>
    </row>
    <row r="5740" ht="14.25" customHeight="1">
      <c r="A5740" s="36"/>
      <c r="B5740" s="31"/>
      <c r="C5740" s="36"/>
      <c r="D5740" s="36"/>
      <c r="E5740" s="36"/>
    </row>
    <row r="5741" ht="14.25" customHeight="1">
      <c r="A5741" s="36"/>
      <c r="B5741" s="31"/>
      <c r="C5741" s="36"/>
      <c r="D5741" s="36"/>
      <c r="E5741" s="36"/>
    </row>
    <row r="5742" ht="14.25" customHeight="1">
      <c r="A5742" s="36"/>
      <c r="B5742" s="31"/>
      <c r="C5742" s="36"/>
      <c r="D5742" s="36"/>
      <c r="E5742" s="36"/>
    </row>
    <row r="5743" ht="14.25" customHeight="1">
      <c r="A5743" s="36"/>
      <c r="B5743" s="31"/>
      <c r="C5743" s="36"/>
      <c r="D5743" s="36"/>
      <c r="E5743" s="36"/>
    </row>
    <row r="5744" ht="14.25" customHeight="1">
      <c r="A5744" s="36"/>
      <c r="B5744" s="31"/>
      <c r="C5744" s="36"/>
      <c r="D5744" s="36"/>
      <c r="E5744" s="36"/>
    </row>
    <row r="5745" ht="14.25" customHeight="1">
      <c r="A5745" s="36"/>
      <c r="B5745" s="31"/>
      <c r="C5745" s="36"/>
      <c r="D5745" s="36"/>
      <c r="E5745" s="36"/>
    </row>
    <row r="5746" ht="14.25" customHeight="1">
      <c r="A5746" s="36"/>
      <c r="B5746" s="31"/>
      <c r="C5746" s="36"/>
      <c r="D5746" s="36"/>
      <c r="E5746" s="36"/>
    </row>
    <row r="5747" ht="14.25" customHeight="1">
      <c r="A5747" s="36"/>
      <c r="B5747" s="31"/>
      <c r="C5747" s="36"/>
      <c r="D5747" s="36"/>
      <c r="E5747" s="36"/>
    </row>
    <row r="5748" ht="14.25" customHeight="1">
      <c r="A5748" s="36"/>
      <c r="B5748" s="31"/>
      <c r="C5748" s="36"/>
      <c r="D5748" s="36"/>
      <c r="E5748" s="36"/>
    </row>
    <row r="5749" ht="14.25" customHeight="1">
      <c r="A5749" s="36"/>
      <c r="B5749" s="31"/>
      <c r="C5749" s="36"/>
      <c r="D5749" s="36"/>
      <c r="E5749" s="36"/>
    </row>
    <row r="5750" ht="14.25" customHeight="1">
      <c r="A5750" s="36"/>
      <c r="B5750" s="31"/>
      <c r="C5750" s="36"/>
      <c r="D5750" s="36"/>
      <c r="E5750" s="36"/>
    </row>
    <row r="5751" ht="14.25" customHeight="1">
      <c r="A5751" s="36"/>
      <c r="B5751" s="31"/>
      <c r="C5751" s="36"/>
      <c r="D5751" s="36"/>
      <c r="E5751" s="36"/>
    </row>
    <row r="5752" ht="14.25" customHeight="1">
      <c r="A5752" s="36"/>
      <c r="B5752" s="31"/>
      <c r="C5752" s="36"/>
      <c r="D5752" s="36"/>
      <c r="E5752" s="36"/>
    </row>
    <row r="5753" ht="14.25" customHeight="1">
      <c r="A5753" s="36"/>
      <c r="B5753" s="31"/>
      <c r="C5753" s="36"/>
      <c r="D5753" s="36"/>
      <c r="E5753" s="36"/>
    </row>
    <row r="5754" ht="14.25" customHeight="1">
      <c r="A5754" s="36"/>
      <c r="B5754" s="31"/>
      <c r="C5754" s="36"/>
      <c r="D5754" s="36"/>
      <c r="E5754" s="36"/>
    </row>
    <row r="5755" ht="14.25" customHeight="1">
      <c r="A5755" s="36"/>
      <c r="B5755" s="31"/>
      <c r="C5755" s="36"/>
      <c r="D5755" s="36"/>
      <c r="E5755" s="36"/>
    </row>
    <row r="5756" ht="14.25" customHeight="1">
      <c r="A5756" s="36"/>
      <c r="B5756" s="31"/>
      <c r="C5756" s="36"/>
      <c r="D5756" s="36"/>
      <c r="E5756" s="36"/>
    </row>
    <row r="5757" ht="14.25" customHeight="1">
      <c r="A5757" s="36"/>
      <c r="B5757" s="31"/>
      <c r="C5757" s="36"/>
      <c r="D5757" s="36"/>
      <c r="E5757" s="36"/>
    </row>
    <row r="5758" ht="14.25" customHeight="1">
      <c r="A5758" s="36"/>
      <c r="B5758" s="31"/>
      <c r="C5758" s="36"/>
      <c r="D5758" s="36"/>
      <c r="E5758" s="36"/>
    </row>
    <row r="5759" ht="14.25" customHeight="1">
      <c r="A5759" s="36"/>
      <c r="B5759" s="31"/>
      <c r="C5759" s="36"/>
      <c r="D5759" s="36"/>
      <c r="E5759" s="36"/>
    </row>
    <row r="5760" ht="14.25" customHeight="1">
      <c r="A5760" s="36"/>
      <c r="B5760" s="31"/>
      <c r="C5760" s="36"/>
      <c r="D5760" s="36"/>
      <c r="E5760" s="36"/>
    </row>
    <row r="5761" ht="14.25" customHeight="1">
      <c r="A5761" s="36"/>
      <c r="B5761" s="31"/>
      <c r="C5761" s="36"/>
      <c r="D5761" s="36"/>
      <c r="E5761" s="36"/>
    </row>
    <row r="5762" ht="14.25" customHeight="1">
      <c r="A5762" s="36"/>
      <c r="B5762" s="31"/>
      <c r="C5762" s="36"/>
      <c r="D5762" s="36"/>
      <c r="E5762" s="36"/>
    </row>
    <row r="5763" ht="14.25" customHeight="1">
      <c r="A5763" s="36"/>
      <c r="B5763" s="31"/>
      <c r="C5763" s="36"/>
      <c r="D5763" s="36"/>
      <c r="E5763" s="36"/>
    </row>
    <row r="5764" ht="14.25" customHeight="1">
      <c r="A5764" s="36"/>
      <c r="B5764" s="31"/>
      <c r="C5764" s="36"/>
      <c r="D5764" s="36"/>
      <c r="E5764" s="36"/>
    </row>
    <row r="5765" ht="14.25" customHeight="1">
      <c r="A5765" s="36"/>
      <c r="B5765" s="31"/>
      <c r="C5765" s="36"/>
      <c r="D5765" s="36"/>
      <c r="E5765" s="36"/>
    </row>
    <row r="5766" ht="14.25" customHeight="1">
      <c r="A5766" s="36"/>
      <c r="B5766" s="31"/>
      <c r="C5766" s="36"/>
      <c r="D5766" s="36"/>
      <c r="E5766" s="36"/>
    </row>
    <row r="5767" ht="14.25" customHeight="1">
      <c r="A5767" s="36"/>
      <c r="B5767" s="31"/>
      <c r="C5767" s="36"/>
      <c r="D5767" s="36"/>
      <c r="E5767" s="36"/>
    </row>
    <row r="5768" ht="14.25" customHeight="1">
      <c r="A5768" s="36"/>
      <c r="B5768" s="31"/>
      <c r="C5768" s="36"/>
      <c r="D5768" s="36"/>
      <c r="E5768" s="36"/>
    </row>
    <row r="5769" ht="14.25" customHeight="1">
      <c r="A5769" s="36"/>
      <c r="B5769" s="31"/>
      <c r="C5769" s="36"/>
      <c r="D5769" s="36"/>
      <c r="E5769" s="36"/>
    </row>
    <row r="5770" ht="14.25" customHeight="1">
      <c r="A5770" s="36"/>
      <c r="B5770" s="31"/>
      <c r="C5770" s="36"/>
      <c r="D5770" s="36"/>
      <c r="E5770" s="36"/>
    </row>
    <row r="5771" ht="14.25" customHeight="1">
      <c r="A5771" s="36"/>
      <c r="B5771" s="31"/>
      <c r="C5771" s="36"/>
      <c r="D5771" s="36"/>
      <c r="E5771" s="36"/>
    </row>
    <row r="5772" ht="14.25" customHeight="1">
      <c r="A5772" s="36"/>
      <c r="B5772" s="31"/>
      <c r="C5772" s="36"/>
      <c r="D5772" s="36"/>
      <c r="E5772" s="36"/>
    </row>
    <row r="5773" ht="14.25" customHeight="1">
      <c r="A5773" s="36"/>
      <c r="B5773" s="31"/>
      <c r="C5773" s="36"/>
      <c r="D5773" s="36"/>
      <c r="E5773" s="36"/>
    </row>
    <row r="5774" ht="14.25" customHeight="1">
      <c r="A5774" s="36"/>
      <c r="B5774" s="31"/>
      <c r="C5774" s="36"/>
      <c r="D5774" s="36"/>
      <c r="E5774" s="36"/>
    </row>
    <row r="5775" ht="14.25" customHeight="1">
      <c r="A5775" s="36"/>
      <c r="B5775" s="31"/>
      <c r="C5775" s="36"/>
      <c r="D5775" s="36"/>
      <c r="E5775" s="36"/>
    </row>
    <row r="5776" ht="14.25" customHeight="1">
      <c r="A5776" s="36"/>
      <c r="B5776" s="31"/>
      <c r="C5776" s="36"/>
      <c r="D5776" s="36"/>
      <c r="E5776" s="36"/>
    </row>
    <row r="5777" ht="14.25" customHeight="1">
      <c r="A5777" s="36"/>
      <c r="B5777" s="31"/>
      <c r="C5777" s="36"/>
      <c r="D5777" s="36"/>
      <c r="E5777" s="36"/>
    </row>
    <row r="5778" ht="14.25" customHeight="1">
      <c r="A5778" s="36"/>
      <c r="B5778" s="31"/>
      <c r="C5778" s="36"/>
      <c r="D5778" s="36"/>
      <c r="E5778" s="36"/>
    </row>
    <row r="5779" ht="14.25" customHeight="1">
      <c r="A5779" s="36"/>
      <c r="B5779" s="31"/>
      <c r="C5779" s="36"/>
      <c r="D5779" s="36"/>
      <c r="E5779" s="36"/>
    </row>
    <row r="5780" ht="14.25" customHeight="1">
      <c r="A5780" s="36"/>
      <c r="B5780" s="31"/>
      <c r="C5780" s="36"/>
      <c r="D5780" s="36"/>
      <c r="E5780" s="36"/>
    </row>
    <row r="5781" ht="14.25" customHeight="1">
      <c r="A5781" s="36"/>
      <c r="B5781" s="31"/>
      <c r="C5781" s="36"/>
      <c r="D5781" s="36"/>
      <c r="E5781" s="36"/>
    </row>
    <row r="5782" ht="14.25" customHeight="1">
      <c r="A5782" s="36"/>
      <c r="B5782" s="31"/>
      <c r="C5782" s="36"/>
      <c r="D5782" s="36"/>
      <c r="E5782" s="36"/>
    </row>
    <row r="5783" ht="14.25" customHeight="1">
      <c r="A5783" s="36"/>
      <c r="B5783" s="31"/>
      <c r="C5783" s="36"/>
      <c r="D5783" s="36"/>
      <c r="E5783" s="36"/>
    </row>
    <row r="5784" ht="14.25" customHeight="1">
      <c r="A5784" s="36"/>
      <c r="B5784" s="31"/>
      <c r="C5784" s="36"/>
      <c r="D5784" s="36"/>
      <c r="E5784" s="36"/>
    </row>
    <row r="5785" ht="14.25" customHeight="1">
      <c r="A5785" s="36"/>
      <c r="B5785" s="31"/>
      <c r="C5785" s="36"/>
      <c r="D5785" s="36"/>
      <c r="E5785" s="36"/>
    </row>
    <row r="5786" ht="14.25" customHeight="1">
      <c r="A5786" s="36"/>
      <c r="B5786" s="31"/>
      <c r="C5786" s="36"/>
      <c r="D5786" s="36"/>
      <c r="E5786" s="36"/>
    </row>
    <row r="5787" ht="14.25" customHeight="1">
      <c r="A5787" s="36"/>
      <c r="B5787" s="31"/>
      <c r="C5787" s="36"/>
      <c r="D5787" s="36"/>
      <c r="E5787" s="36"/>
    </row>
    <row r="5788" ht="14.25" customHeight="1">
      <c r="A5788" s="36"/>
      <c r="B5788" s="31"/>
      <c r="C5788" s="36"/>
      <c r="D5788" s="36"/>
      <c r="E5788" s="36"/>
    </row>
    <row r="5789" ht="14.25" customHeight="1">
      <c r="A5789" s="36"/>
      <c r="B5789" s="31"/>
      <c r="C5789" s="36"/>
      <c r="D5789" s="36"/>
      <c r="E5789" s="36"/>
    </row>
    <row r="5790" ht="14.25" customHeight="1">
      <c r="A5790" s="36"/>
      <c r="B5790" s="31"/>
      <c r="C5790" s="36"/>
      <c r="D5790" s="36"/>
      <c r="E5790" s="36"/>
    </row>
    <row r="5791" ht="14.25" customHeight="1">
      <c r="A5791" s="36"/>
      <c r="B5791" s="31"/>
      <c r="C5791" s="36"/>
      <c r="D5791" s="36"/>
      <c r="E5791" s="36"/>
    </row>
    <row r="5792" ht="14.25" customHeight="1">
      <c r="A5792" s="36"/>
      <c r="B5792" s="31"/>
      <c r="C5792" s="36"/>
      <c r="D5792" s="36"/>
      <c r="E5792" s="36"/>
    </row>
    <row r="5793" ht="14.25" customHeight="1">
      <c r="A5793" s="36"/>
      <c r="B5793" s="31"/>
      <c r="C5793" s="36"/>
      <c r="D5793" s="36"/>
      <c r="E5793" s="36"/>
    </row>
    <row r="5794" ht="14.25" customHeight="1">
      <c r="A5794" s="36"/>
      <c r="B5794" s="31"/>
      <c r="C5794" s="36"/>
      <c r="D5794" s="36"/>
      <c r="E5794" s="36"/>
    </row>
    <row r="5795" ht="14.25" customHeight="1">
      <c r="A5795" s="36"/>
      <c r="B5795" s="31"/>
      <c r="C5795" s="36"/>
      <c r="D5795" s="36"/>
      <c r="E5795" s="36"/>
    </row>
    <row r="5796" ht="14.25" customHeight="1">
      <c r="A5796" s="36"/>
      <c r="B5796" s="31"/>
      <c r="C5796" s="36"/>
      <c r="D5796" s="36"/>
      <c r="E5796" s="36"/>
    </row>
    <row r="5797" ht="14.25" customHeight="1">
      <c r="A5797" s="36"/>
      <c r="B5797" s="31"/>
      <c r="C5797" s="36"/>
      <c r="D5797" s="36"/>
      <c r="E5797" s="36"/>
    </row>
    <row r="5798" ht="14.25" customHeight="1">
      <c r="A5798" s="36"/>
      <c r="B5798" s="31"/>
      <c r="C5798" s="36"/>
      <c r="D5798" s="36"/>
      <c r="E5798" s="36"/>
    </row>
    <row r="5799" ht="14.25" customHeight="1">
      <c r="A5799" s="36"/>
      <c r="B5799" s="31"/>
      <c r="C5799" s="36"/>
      <c r="D5799" s="36"/>
      <c r="E5799" s="36"/>
    </row>
    <row r="5800" ht="14.25" customHeight="1">
      <c r="A5800" s="36"/>
      <c r="B5800" s="31"/>
      <c r="C5800" s="36"/>
      <c r="D5800" s="36"/>
      <c r="E5800" s="36"/>
    </row>
    <row r="5801" ht="14.25" customHeight="1">
      <c r="A5801" s="36"/>
      <c r="B5801" s="31"/>
      <c r="C5801" s="36"/>
      <c r="D5801" s="36"/>
      <c r="E5801" s="36"/>
    </row>
    <row r="5802" ht="14.25" customHeight="1">
      <c r="A5802" s="36"/>
      <c r="B5802" s="31"/>
      <c r="C5802" s="36"/>
      <c r="D5802" s="36"/>
      <c r="E5802" s="36"/>
    </row>
    <row r="5803" ht="14.25" customHeight="1">
      <c r="A5803" s="36"/>
      <c r="B5803" s="31"/>
      <c r="C5803" s="36"/>
      <c r="D5803" s="36"/>
      <c r="E5803" s="36"/>
    </row>
    <row r="5804" ht="14.25" customHeight="1">
      <c r="A5804" s="36"/>
      <c r="B5804" s="31"/>
      <c r="C5804" s="36"/>
      <c r="D5804" s="36"/>
      <c r="E5804" s="36"/>
    </row>
    <row r="5805" ht="14.25" customHeight="1">
      <c r="A5805" s="36"/>
      <c r="B5805" s="31"/>
      <c r="C5805" s="36"/>
      <c r="D5805" s="36"/>
      <c r="E5805" s="36"/>
    </row>
    <row r="5806" ht="14.25" customHeight="1">
      <c r="A5806" s="36"/>
      <c r="B5806" s="31"/>
      <c r="C5806" s="36"/>
      <c r="D5806" s="36"/>
      <c r="E5806" s="36"/>
    </row>
    <row r="5807" ht="14.25" customHeight="1">
      <c r="A5807" s="36"/>
      <c r="B5807" s="31"/>
      <c r="C5807" s="36"/>
      <c r="D5807" s="36"/>
      <c r="E5807" s="36"/>
    </row>
    <row r="5808" ht="14.25" customHeight="1">
      <c r="A5808" s="36"/>
      <c r="B5808" s="31"/>
      <c r="C5808" s="36"/>
      <c r="D5808" s="36"/>
      <c r="E5808" s="36"/>
    </row>
    <row r="5809" ht="14.25" customHeight="1">
      <c r="A5809" s="36"/>
      <c r="B5809" s="31"/>
      <c r="C5809" s="36"/>
      <c r="D5809" s="36"/>
      <c r="E5809" s="36"/>
    </row>
    <row r="5810" ht="14.25" customHeight="1">
      <c r="A5810" s="36"/>
      <c r="B5810" s="31"/>
      <c r="C5810" s="36"/>
      <c r="D5810" s="36"/>
      <c r="E5810" s="36"/>
    </row>
    <row r="5811" ht="14.25" customHeight="1">
      <c r="A5811" s="36"/>
      <c r="B5811" s="31"/>
      <c r="C5811" s="36"/>
      <c r="D5811" s="36"/>
      <c r="E5811" s="36"/>
    </row>
    <row r="5812" ht="14.25" customHeight="1">
      <c r="A5812" s="36"/>
      <c r="B5812" s="31"/>
      <c r="C5812" s="36"/>
      <c r="D5812" s="36"/>
      <c r="E5812" s="36"/>
    </row>
    <row r="5813" ht="14.25" customHeight="1">
      <c r="A5813" s="36"/>
      <c r="B5813" s="31"/>
      <c r="C5813" s="36"/>
      <c r="D5813" s="36"/>
      <c r="E5813" s="36"/>
    </row>
    <row r="5814" ht="14.25" customHeight="1">
      <c r="A5814" s="36"/>
      <c r="B5814" s="31"/>
      <c r="C5814" s="36"/>
      <c r="D5814" s="36"/>
      <c r="E5814" s="36"/>
    </row>
    <row r="5815" ht="14.25" customHeight="1">
      <c r="A5815" s="36"/>
      <c r="B5815" s="31"/>
      <c r="C5815" s="36"/>
      <c r="D5815" s="36"/>
      <c r="E5815" s="36"/>
    </row>
    <row r="5816" ht="14.25" customHeight="1">
      <c r="A5816" s="36"/>
      <c r="B5816" s="31"/>
      <c r="C5816" s="36"/>
      <c r="D5816" s="36"/>
      <c r="E5816" s="36"/>
    </row>
    <row r="5817" ht="14.25" customHeight="1">
      <c r="A5817" s="36"/>
      <c r="B5817" s="31"/>
      <c r="C5817" s="36"/>
      <c r="D5817" s="36"/>
      <c r="E5817" s="36"/>
    </row>
    <row r="5818" ht="14.25" customHeight="1">
      <c r="A5818" s="36"/>
      <c r="B5818" s="31"/>
      <c r="C5818" s="36"/>
      <c r="D5818" s="36"/>
      <c r="E5818" s="36"/>
    </row>
    <row r="5819" ht="14.25" customHeight="1">
      <c r="A5819" s="36"/>
      <c r="B5819" s="31"/>
      <c r="C5819" s="36"/>
      <c r="D5819" s="36"/>
      <c r="E5819" s="36"/>
    </row>
    <row r="5820" ht="14.25" customHeight="1">
      <c r="A5820" s="36"/>
      <c r="B5820" s="31"/>
      <c r="C5820" s="36"/>
      <c r="D5820" s="36"/>
      <c r="E5820" s="36"/>
    </row>
    <row r="5821" ht="14.25" customHeight="1">
      <c r="A5821" s="36"/>
      <c r="B5821" s="31"/>
      <c r="C5821" s="36"/>
      <c r="D5821" s="36"/>
      <c r="E5821" s="36"/>
    </row>
    <row r="5822" ht="14.25" customHeight="1">
      <c r="A5822" s="36"/>
      <c r="B5822" s="31"/>
      <c r="C5822" s="36"/>
      <c r="D5822" s="36"/>
      <c r="E5822" s="36"/>
    </row>
    <row r="5823" ht="14.25" customHeight="1">
      <c r="A5823" s="36"/>
      <c r="B5823" s="31"/>
      <c r="C5823" s="36"/>
      <c r="D5823" s="36"/>
      <c r="E5823" s="36"/>
    </row>
    <row r="5824" ht="14.25" customHeight="1">
      <c r="A5824" s="36"/>
      <c r="B5824" s="31"/>
      <c r="C5824" s="36"/>
      <c r="D5824" s="36"/>
      <c r="E5824" s="36"/>
    </row>
    <row r="5825" ht="14.25" customHeight="1">
      <c r="A5825" s="36"/>
      <c r="B5825" s="31"/>
      <c r="C5825" s="36"/>
      <c r="D5825" s="36"/>
      <c r="E5825" s="36"/>
    </row>
    <row r="5826" ht="14.25" customHeight="1">
      <c r="A5826" s="36"/>
      <c r="B5826" s="31"/>
      <c r="C5826" s="36"/>
      <c r="D5826" s="36"/>
      <c r="E5826" s="36"/>
    </row>
    <row r="5827" ht="14.25" customHeight="1">
      <c r="A5827" s="36"/>
      <c r="B5827" s="31"/>
      <c r="C5827" s="36"/>
      <c r="D5827" s="36"/>
      <c r="E5827" s="36"/>
    </row>
    <row r="5828" ht="14.25" customHeight="1">
      <c r="A5828" s="36"/>
      <c r="B5828" s="31"/>
      <c r="C5828" s="36"/>
      <c r="D5828" s="36"/>
      <c r="E5828" s="36"/>
    </row>
    <row r="5829" ht="14.25" customHeight="1">
      <c r="A5829" s="36"/>
      <c r="B5829" s="31"/>
      <c r="C5829" s="36"/>
      <c r="D5829" s="36"/>
      <c r="E5829" s="36"/>
    </row>
    <row r="5830" ht="14.25" customHeight="1">
      <c r="A5830" s="36"/>
      <c r="B5830" s="31"/>
      <c r="C5830" s="36"/>
      <c r="D5830" s="36"/>
      <c r="E5830" s="36"/>
    </row>
    <row r="5831" ht="14.25" customHeight="1">
      <c r="A5831" s="36"/>
      <c r="B5831" s="31"/>
      <c r="C5831" s="36"/>
      <c r="D5831" s="36"/>
      <c r="E5831" s="36"/>
    </row>
    <row r="5832" ht="14.25" customHeight="1">
      <c r="A5832" s="36"/>
      <c r="B5832" s="31"/>
      <c r="C5832" s="36"/>
      <c r="D5832" s="36"/>
      <c r="E5832" s="36"/>
    </row>
    <row r="5833" ht="14.25" customHeight="1">
      <c r="A5833" s="36"/>
      <c r="B5833" s="31"/>
      <c r="C5833" s="36"/>
      <c r="D5833" s="36"/>
      <c r="E5833" s="36"/>
    </row>
    <row r="5834" ht="14.25" customHeight="1">
      <c r="A5834" s="36"/>
      <c r="B5834" s="31"/>
      <c r="C5834" s="36"/>
      <c r="D5834" s="36"/>
      <c r="E5834" s="36"/>
    </row>
    <row r="5835" ht="14.25" customHeight="1">
      <c r="A5835" s="36"/>
      <c r="B5835" s="31"/>
      <c r="C5835" s="36"/>
      <c r="D5835" s="36"/>
      <c r="E5835" s="36"/>
    </row>
    <row r="5836" ht="14.25" customHeight="1">
      <c r="A5836" s="36"/>
      <c r="B5836" s="31"/>
      <c r="C5836" s="36"/>
      <c r="D5836" s="36"/>
      <c r="E5836" s="36"/>
    </row>
    <row r="5837" ht="14.25" customHeight="1">
      <c r="A5837" s="36"/>
      <c r="B5837" s="31"/>
      <c r="C5837" s="36"/>
      <c r="D5837" s="36"/>
      <c r="E5837" s="36"/>
    </row>
    <row r="5838" ht="14.25" customHeight="1">
      <c r="A5838" s="36"/>
      <c r="B5838" s="31"/>
      <c r="C5838" s="36"/>
      <c r="D5838" s="36"/>
      <c r="E5838" s="36"/>
    </row>
    <row r="5839" ht="14.25" customHeight="1">
      <c r="A5839" s="36"/>
      <c r="B5839" s="31"/>
      <c r="C5839" s="36"/>
      <c r="D5839" s="36"/>
      <c r="E5839" s="36"/>
    </row>
    <row r="5840" ht="14.25" customHeight="1">
      <c r="A5840" s="36"/>
      <c r="B5840" s="31"/>
      <c r="C5840" s="36"/>
      <c r="D5840" s="36"/>
      <c r="E5840" s="36"/>
    </row>
    <row r="5841" ht="14.25" customHeight="1">
      <c r="A5841" s="36"/>
      <c r="B5841" s="31"/>
      <c r="C5841" s="36"/>
      <c r="D5841" s="36"/>
      <c r="E5841" s="36"/>
    </row>
    <row r="5842" ht="14.25" customHeight="1">
      <c r="A5842" s="36"/>
      <c r="B5842" s="31"/>
      <c r="C5842" s="36"/>
      <c r="D5842" s="36"/>
      <c r="E5842" s="36"/>
    </row>
    <row r="5843" ht="14.25" customHeight="1">
      <c r="A5843" s="36"/>
      <c r="B5843" s="31"/>
      <c r="C5843" s="36"/>
      <c r="D5843" s="36"/>
      <c r="E5843" s="36"/>
    </row>
    <row r="5844" ht="14.25" customHeight="1">
      <c r="A5844" s="36"/>
      <c r="B5844" s="31"/>
      <c r="C5844" s="36"/>
      <c r="D5844" s="36"/>
      <c r="E5844" s="36"/>
    </row>
    <row r="5845" ht="14.25" customHeight="1">
      <c r="A5845" s="36"/>
      <c r="B5845" s="31"/>
      <c r="C5845" s="36"/>
      <c r="D5845" s="36"/>
      <c r="E5845" s="36"/>
    </row>
    <row r="5846" ht="14.25" customHeight="1">
      <c r="A5846" s="36"/>
      <c r="B5846" s="31"/>
      <c r="C5846" s="36"/>
      <c r="D5846" s="36"/>
      <c r="E5846" s="36"/>
    </row>
    <row r="5847" ht="14.25" customHeight="1">
      <c r="A5847" s="36"/>
      <c r="B5847" s="31"/>
      <c r="C5847" s="36"/>
      <c r="D5847" s="36"/>
      <c r="E5847" s="36"/>
    </row>
    <row r="5848" ht="14.25" customHeight="1">
      <c r="A5848" s="36"/>
      <c r="B5848" s="31"/>
      <c r="C5848" s="36"/>
      <c r="D5848" s="36"/>
      <c r="E5848" s="36"/>
    </row>
    <row r="5849" ht="14.25" customHeight="1">
      <c r="A5849" s="36"/>
      <c r="B5849" s="31"/>
      <c r="C5849" s="36"/>
      <c r="D5849" s="36"/>
      <c r="E5849" s="36"/>
    </row>
    <row r="5850" ht="14.25" customHeight="1">
      <c r="A5850" s="36"/>
      <c r="B5850" s="31"/>
      <c r="C5850" s="36"/>
      <c r="D5850" s="36"/>
      <c r="E5850" s="36"/>
    </row>
    <row r="5851" ht="14.25" customHeight="1">
      <c r="A5851" s="36"/>
      <c r="B5851" s="31"/>
      <c r="C5851" s="36"/>
      <c r="D5851" s="36"/>
      <c r="E5851" s="36"/>
    </row>
    <row r="5852" ht="14.25" customHeight="1">
      <c r="A5852" s="36"/>
      <c r="B5852" s="31"/>
      <c r="C5852" s="36"/>
      <c r="D5852" s="36"/>
      <c r="E5852" s="36"/>
    </row>
    <row r="5853" ht="14.25" customHeight="1">
      <c r="A5853" s="36"/>
      <c r="B5853" s="31"/>
      <c r="C5853" s="36"/>
      <c r="D5853" s="36"/>
      <c r="E5853" s="36"/>
    </row>
    <row r="5854" ht="14.25" customHeight="1">
      <c r="A5854" s="36"/>
      <c r="B5854" s="31"/>
      <c r="C5854" s="36"/>
      <c r="D5854" s="36"/>
      <c r="E5854" s="36"/>
    </row>
    <row r="5855" ht="14.25" customHeight="1">
      <c r="A5855" s="36"/>
      <c r="B5855" s="31"/>
      <c r="C5855" s="36"/>
      <c r="D5855" s="36"/>
      <c r="E5855" s="36"/>
    </row>
    <row r="5856" ht="14.25" customHeight="1">
      <c r="A5856" s="36"/>
      <c r="B5856" s="31"/>
      <c r="C5856" s="36"/>
      <c r="D5856" s="36"/>
      <c r="E5856" s="36"/>
    </row>
    <row r="5857" ht="14.25" customHeight="1">
      <c r="A5857" s="36"/>
      <c r="B5857" s="31"/>
      <c r="C5857" s="36"/>
      <c r="D5857" s="36"/>
      <c r="E5857" s="36"/>
    </row>
    <row r="5858" ht="14.25" customHeight="1">
      <c r="A5858" s="36"/>
      <c r="B5858" s="31"/>
      <c r="C5858" s="36"/>
      <c r="D5858" s="36"/>
      <c r="E5858" s="36"/>
    </row>
    <row r="5859" ht="14.25" customHeight="1">
      <c r="A5859" s="36"/>
      <c r="B5859" s="31"/>
      <c r="C5859" s="36"/>
      <c r="D5859" s="36"/>
      <c r="E5859" s="36"/>
    </row>
    <row r="5860" ht="14.25" customHeight="1">
      <c r="A5860" s="36"/>
      <c r="B5860" s="31"/>
      <c r="C5860" s="36"/>
      <c r="D5860" s="36"/>
      <c r="E5860" s="36"/>
    </row>
    <row r="5861" ht="14.25" customHeight="1">
      <c r="A5861" s="36"/>
      <c r="B5861" s="31"/>
      <c r="C5861" s="36"/>
      <c r="D5861" s="36"/>
      <c r="E5861" s="36"/>
    </row>
    <row r="5862" ht="14.25" customHeight="1">
      <c r="A5862" s="36"/>
      <c r="B5862" s="31"/>
      <c r="C5862" s="36"/>
      <c r="D5862" s="36"/>
      <c r="E5862" s="36"/>
    </row>
    <row r="5863" ht="14.25" customHeight="1">
      <c r="A5863" s="36"/>
      <c r="B5863" s="31"/>
      <c r="C5863" s="36"/>
      <c r="D5863" s="36"/>
      <c r="E5863" s="36"/>
    </row>
    <row r="5864" ht="14.25" customHeight="1">
      <c r="A5864" s="36"/>
      <c r="B5864" s="31"/>
      <c r="C5864" s="36"/>
      <c r="D5864" s="36"/>
      <c r="E5864" s="36"/>
    </row>
    <row r="5865" ht="14.25" customHeight="1">
      <c r="A5865" s="36"/>
      <c r="B5865" s="31"/>
      <c r="C5865" s="36"/>
      <c r="D5865" s="36"/>
      <c r="E5865" s="36"/>
    </row>
    <row r="5866" ht="14.25" customHeight="1">
      <c r="A5866" s="36"/>
      <c r="B5866" s="31"/>
      <c r="C5866" s="36"/>
      <c r="D5866" s="36"/>
      <c r="E5866" s="36"/>
    </row>
    <row r="5867" ht="14.25" customHeight="1">
      <c r="A5867" s="36"/>
      <c r="B5867" s="31"/>
      <c r="C5867" s="36"/>
      <c r="D5867" s="36"/>
      <c r="E5867" s="36"/>
    </row>
    <row r="5868" ht="14.25" customHeight="1">
      <c r="A5868" s="36"/>
      <c r="B5868" s="31"/>
      <c r="C5868" s="36"/>
      <c r="D5868" s="36"/>
      <c r="E5868" s="36"/>
    </row>
    <row r="5869" ht="14.25" customHeight="1">
      <c r="A5869" s="36"/>
      <c r="B5869" s="31"/>
      <c r="C5869" s="36"/>
      <c r="D5869" s="36"/>
      <c r="E5869" s="36"/>
    </row>
    <row r="5870" ht="14.25" customHeight="1">
      <c r="A5870" s="36"/>
      <c r="B5870" s="31"/>
      <c r="C5870" s="36"/>
      <c r="D5870" s="36"/>
      <c r="E5870" s="36"/>
    </row>
    <row r="5871" ht="14.25" customHeight="1">
      <c r="A5871" s="36"/>
      <c r="B5871" s="31"/>
      <c r="C5871" s="36"/>
      <c r="D5871" s="36"/>
      <c r="E5871" s="36"/>
    </row>
    <row r="5872" ht="14.25" customHeight="1">
      <c r="A5872" s="36"/>
      <c r="B5872" s="31"/>
      <c r="C5872" s="36"/>
      <c r="D5872" s="36"/>
      <c r="E5872" s="36"/>
    </row>
    <row r="5873" ht="14.25" customHeight="1">
      <c r="A5873" s="36"/>
      <c r="B5873" s="31"/>
      <c r="C5873" s="36"/>
      <c r="D5873" s="36"/>
      <c r="E5873" s="36"/>
    </row>
    <row r="5874" ht="14.25" customHeight="1">
      <c r="A5874" s="36"/>
      <c r="B5874" s="31"/>
      <c r="C5874" s="36"/>
      <c r="D5874" s="36"/>
      <c r="E5874" s="36"/>
    </row>
    <row r="5875" ht="14.25" customHeight="1">
      <c r="A5875" s="36"/>
      <c r="B5875" s="31"/>
      <c r="C5875" s="36"/>
      <c r="D5875" s="36"/>
      <c r="E5875" s="36"/>
    </row>
    <row r="5876" ht="14.25" customHeight="1">
      <c r="A5876" s="36"/>
      <c r="B5876" s="31"/>
      <c r="C5876" s="36"/>
      <c r="D5876" s="36"/>
      <c r="E5876" s="36"/>
    </row>
    <row r="5877" ht="14.25" customHeight="1">
      <c r="A5877" s="36"/>
      <c r="B5877" s="31"/>
      <c r="C5877" s="36"/>
      <c r="D5877" s="36"/>
      <c r="E5877" s="36"/>
    </row>
    <row r="5878" ht="14.25" customHeight="1">
      <c r="A5878" s="36"/>
      <c r="B5878" s="31"/>
      <c r="C5878" s="36"/>
      <c r="D5878" s="36"/>
      <c r="E5878" s="36"/>
    </row>
    <row r="5879" ht="14.25" customHeight="1">
      <c r="A5879" s="36"/>
      <c r="B5879" s="31"/>
      <c r="C5879" s="36"/>
      <c r="D5879" s="36"/>
      <c r="E5879" s="36"/>
    </row>
    <row r="5880" ht="14.25" customHeight="1">
      <c r="A5880" s="36"/>
      <c r="B5880" s="31"/>
      <c r="C5880" s="36"/>
      <c r="D5880" s="36"/>
      <c r="E5880" s="36"/>
    </row>
    <row r="5881" ht="14.25" customHeight="1">
      <c r="A5881" s="36"/>
      <c r="B5881" s="31"/>
      <c r="C5881" s="36"/>
      <c r="D5881" s="36"/>
      <c r="E5881" s="36"/>
    </row>
    <row r="5882" ht="14.25" customHeight="1">
      <c r="A5882" s="36"/>
      <c r="B5882" s="31"/>
      <c r="C5882" s="36"/>
      <c r="D5882" s="36"/>
      <c r="E5882" s="36"/>
    </row>
    <row r="5883" ht="14.25" customHeight="1">
      <c r="A5883" s="36"/>
      <c r="B5883" s="31"/>
      <c r="C5883" s="36"/>
      <c r="D5883" s="36"/>
      <c r="E5883" s="36"/>
    </row>
    <row r="5884" ht="14.25" customHeight="1">
      <c r="A5884" s="36"/>
      <c r="B5884" s="31"/>
      <c r="C5884" s="36"/>
      <c r="D5884" s="36"/>
      <c r="E5884" s="36"/>
    </row>
    <row r="5885" ht="14.25" customHeight="1">
      <c r="A5885" s="36"/>
      <c r="B5885" s="31"/>
      <c r="C5885" s="36"/>
      <c r="D5885" s="36"/>
      <c r="E5885" s="36"/>
    </row>
    <row r="5886" ht="14.25" customHeight="1">
      <c r="A5886" s="36"/>
      <c r="B5886" s="31"/>
      <c r="C5886" s="36"/>
      <c r="D5886" s="36"/>
      <c r="E5886" s="36"/>
    </row>
    <row r="5887" ht="14.25" customHeight="1">
      <c r="A5887" s="36"/>
      <c r="B5887" s="31"/>
      <c r="C5887" s="36"/>
      <c r="D5887" s="36"/>
      <c r="E5887" s="36"/>
    </row>
    <row r="5888" ht="14.25" customHeight="1">
      <c r="A5888" s="36"/>
      <c r="B5888" s="31"/>
      <c r="C5888" s="36"/>
      <c r="D5888" s="36"/>
      <c r="E5888" s="36"/>
    </row>
    <row r="5889" ht="14.25" customHeight="1">
      <c r="A5889" s="36"/>
      <c r="B5889" s="31"/>
      <c r="C5889" s="36"/>
      <c r="D5889" s="36"/>
      <c r="E5889" s="36"/>
    </row>
    <row r="5890" ht="14.25" customHeight="1">
      <c r="A5890" s="36"/>
      <c r="B5890" s="31"/>
      <c r="C5890" s="36"/>
      <c r="D5890" s="36"/>
      <c r="E5890" s="36"/>
    </row>
    <row r="5891" ht="14.25" customHeight="1">
      <c r="A5891" s="36"/>
      <c r="B5891" s="31"/>
      <c r="C5891" s="36"/>
      <c r="D5891" s="36"/>
      <c r="E5891" s="36"/>
    </row>
    <row r="5892" ht="14.25" customHeight="1">
      <c r="A5892" s="36"/>
      <c r="B5892" s="31"/>
      <c r="C5892" s="36"/>
      <c r="D5892" s="36"/>
      <c r="E5892" s="36"/>
    </row>
    <row r="5893" ht="14.25" customHeight="1">
      <c r="A5893" s="36"/>
      <c r="B5893" s="31"/>
      <c r="C5893" s="36"/>
      <c r="D5893" s="36"/>
      <c r="E5893" s="36"/>
    </row>
    <row r="5894" ht="14.25" customHeight="1">
      <c r="A5894" s="36"/>
      <c r="B5894" s="31"/>
      <c r="C5894" s="36"/>
      <c r="D5894" s="36"/>
      <c r="E5894" s="36"/>
    </row>
    <row r="5895" ht="14.25" customHeight="1">
      <c r="A5895" s="36"/>
      <c r="B5895" s="31"/>
      <c r="C5895" s="36"/>
      <c r="D5895" s="36"/>
      <c r="E5895" s="36"/>
    </row>
    <row r="5896" ht="14.25" customHeight="1">
      <c r="A5896" s="36"/>
      <c r="B5896" s="31"/>
      <c r="C5896" s="36"/>
      <c r="D5896" s="36"/>
      <c r="E5896" s="36"/>
    </row>
    <row r="5897" ht="14.25" customHeight="1">
      <c r="A5897" s="36"/>
      <c r="B5897" s="31"/>
      <c r="C5897" s="36"/>
      <c r="D5897" s="36"/>
      <c r="E5897" s="36"/>
    </row>
    <row r="5898" ht="14.25" customHeight="1">
      <c r="A5898" s="36"/>
      <c r="B5898" s="31"/>
      <c r="C5898" s="36"/>
      <c r="D5898" s="36"/>
      <c r="E5898" s="36"/>
    </row>
    <row r="5899" ht="14.25" customHeight="1">
      <c r="A5899" s="36"/>
      <c r="B5899" s="31"/>
      <c r="C5899" s="36"/>
      <c r="D5899" s="36"/>
      <c r="E5899" s="36"/>
    </row>
    <row r="5900" ht="14.25" customHeight="1">
      <c r="A5900" s="36"/>
      <c r="B5900" s="31"/>
      <c r="C5900" s="36"/>
      <c r="D5900" s="36"/>
      <c r="E5900" s="36"/>
    </row>
    <row r="5901" ht="14.25" customHeight="1">
      <c r="A5901" s="36"/>
      <c r="B5901" s="31"/>
      <c r="C5901" s="36"/>
      <c r="D5901" s="36"/>
      <c r="E5901" s="36"/>
    </row>
    <row r="5902" ht="14.25" customHeight="1">
      <c r="A5902" s="36"/>
      <c r="B5902" s="31"/>
      <c r="C5902" s="36"/>
      <c r="D5902" s="36"/>
      <c r="E5902" s="36"/>
    </row>
    <row r="5903" ht="14.25" customHeight="1">
      <c r="A5903" s="36"/>
      <c r="B5903" s="31"/>
      <c r="C5903" s="36"/>
      <c r="D5903" s="36"/>
      <c r="E5903" s="36"/>
    </row>
    <row r="5904" ht="14.25" customHeight="1">
      <c r="A5904" s="36"/>
      <c r="B5904" s="31"/>
      <c r="C5904" s="36"/>
      <c r="D5904" s="36"/>
      <c r="E5904" s="36"/>
    </row>
    <row r="5905" ht="14.25" customHeight="1">
      <c r="A5905" s="36"/>
      <c r="B5905" s="31"/>
      <c r="C5905" s="36"/>
      <c r="D5905" s="36"/>
      <c r="E5905" s="36"/>
    </row>
    <row r="5906" ht="14.25" customHeight="1">
      <c r="A5906" s="36"/>
      <c r="B5906" s="31"/>
      <c r="C5906" s="36"/>
      <c r="D5906" s="36"/>
      <c r="E5906" s="36"/>
    </row>
    <row r="5907" ht="14.25" customHeight="1">
      <c r="A5907" s="36"/>
      <c r="B5907" s="31"/>
      <c r="C5907" s="36"/>
      <c r="D5907" s="36"/>
      <c r="E5907" s="36"/>
    </row>
    <row r="5908" ht="14.25" customHeight="1">
      <c r="A5908" s="36"/>
      <c r="B5908" s="31"/>
      <c r="C5908" s="36"/>
      <c r="D5908" s="36"/>
      <c r="E5908" s="36"/>
    </row>
    <row r="5909" ht="14.25" customHeight="1">
      <c r="A5909" s="36"/>
      <c r="B5909" s="31"/>
      <c r="C5909" s="36"/>
      <c r="D5909" s="36"/>
      <c r="E5909" s="36"/>
    </row>
    <row r="5910" ht="14.25" customHeight="1">
      <c r="A5910" s="36"/>
      <c r="B5910" s="31"/>
      <c r="C5910" s="36"/>
      <c r="D5910" s="36"/>
      <c r="E5910" s="36"/>
    </row>
    <row r="5911" ht="14.25" customHeight="1">
      <c r="A5911" s="36"/>
      <c r="B5911" s="31"/>
      <c r="C5911" s="36"/>
      <c r="D5911" s="36"/>
      <c r="E5911" s="36"/>
    </row>
    <row r="5912" ht="14.25" customHeight="1">
      <c r="A5912" s="36"/>
      <c r="B5912" s="31"/>
      <c r="C5912" s="36"/>
      <c r="D5912" s="36"/>
      <c r="E5912" s="36"/>
    </row>
    <row r="5913" ht="14.25" customHeight="1">
      <c r="A5913" s="36"/>
      <c r="B5913" s="31"/>
      <c r="C5913" s="36"/>
      <c r="D5913" s="36"/>
      <c r="E5913" s="36"/>
    </row>
    <row r="5914" ht="14.25" customHeight="1">
      <c r="A5914" s="36"/>
      <c r="B5914" s="31"/>
      <c r="C5914" s="36"/>
      <c r="D5914" s="36"/>
      <c r="E5914" s="36"/>
    </row>
    <row r="5915" ht="14.25" customHeight="1">
      <c r="A5915" s="36"/>
      <c r="B5915" s="31"/>
      <c r="C5915" s="36"/>
      <c r="D5915" s="36"/>
      <c r="E5915" s="36"/>
    </row>
    <row r="5916" ht="14.25" customHeight="1">
      <c r="A5916" s="36"/>
      <c r="B5916" s="31"/>
      <c r="C5916" s="36"/>
      <c r="D5916" s="36"/>
      <c r="E5916" s="36"/>
    </row>
    <row r="5917" ht="14.25" customHeight="1">
      <c r="A5917" s="36"/>
      <c r="B5917" s="31"/>
      <c r="C5917" s="36"/>
      <c r="D5917" s="36"/>
      <c r="E5917" s="36"/>
    </row>
    <row r="5918" ht="14.25" customHeight="1">
      <c r="A5918" s="36"/>
      <c r="B5918" s="31"/>
      <c r="C5918" s="36"/>
      <c r="D5918" s="36"/>
      <c r="E5918" s="36"/>
    </row>
    <row r="5919" ht="14.25" customHeight="1">
      <c r="A5919" s="36"/>
      <c r="B5919" s="31"/>
      <c r="C5919" s="36"/>
      <c r="D5919" s="36"/>
      <c r="E5919" s="36"/>
    </row>
    <row r="5920" ht="14.25" customHeight="1">
      <c r="A5920" s="36"/>
      <c r="B5920" s="31"/>
      <c r="C5920" s="36"/>
      <c r="D5920" s="36"/>
      <c r="E5920" s="36"/>
    </row>
    <row r="5921" ht="14.25" customHeight="1">
      <c r="A5921" s="36"/>
      <c r="B5921" s="31"/>
      <c r="C5921" s="36"/>
      <c r="D5921" s="36"/>
      <c r="E5921" s="36"/>
    </row>
    <row r="5922" ht="14.25" customHeight="1">
      <c r="A5922" s="36"/>
      <c r="B5922" s="31"/>
      <c r="C5922" s="36"/>
      <c r="D5922" s="36"/>
      <c r="E5922" s="36"/>
    </row>
    <row r="5923" ht="14.25" customHeight="1">
      <c r="A5923" s="36"/>
      <c r="B5923" s="31"/>
      <c r="C5923" s="36"/>
      <c r="D5923" s="36"/>
      <c r="E5923" s="36"/>
    </row>
    <row r="5924" ht="14.25" customHeight="1">
      <c r="A5924" s="36"/>
      <c r="B5924" s="31"/>
      <c r="C5924" s="36"/>
      <c r="D5924" s="36"/>
      <c r="E5924" s="36"/>
    </row>
    <row r="5925" ht="14.25" customHeight="1">
      <c r="A5925" s="36"/>
      <c r="B5925" s="31"/>
      <c r="C5925" s="36"/>
      <c r="D5925" s="36"/>
      <c r="E5925" s="36"/>
    </row>
    <row r="5926" ht="14.25" customHeight="1">
      <c r="A5926" s="36"/>
      <c r="B5926" s="31"/>
      <c r="C5926" s="36"/>
      <c r="D5926" s="36"/>
      <c r="E5926" s="36"/>
    </row>
    <row r="5927" ht="14.25" customHeight="1">
      <c r="A5927" s="36"/>
      <c r="B5927" s="31"/>
      <c r="C5927" s="36"/>
      <c r="D5927" s="36"/>
      <c r="E5927" s="36"/>
    </row>
    <row r="5928" ht="14.25" customHeight="1">
      <c r="A5928" s="36"/>
      <c r="B5928" s="31"/>
      <c r="C5928" s="36"/>
      <c r="D5928" s="36"/>
      <c r="E5928" s="36"/>
    </row>
    <row r="5929" ht="14.25" customHeight="1">
      <c r="A5929" s="36"/>
      <c r="B5929" s="31"/>
      <c r="C5929" s="36"/>
      <c r="D5929" s="36"/>
      <c r="E5929" s="36"/>
    </row>
    <row r="5930" ht="14.25" customHeight="1">
      <c r="A5930" s="36"/>
      <c r="B5930" s="31"/>
      <c r="C5930" s="36"/>
      <c r="D5930" s="36"/>
      <c r="E5930" s="36"/>
    </row>
    <row r="5931" ht="14.25" customHeight="1">
      <c r="A5931" s="36"/>
      <c r="B5931" s="31"/>
      <c r="C5931" s="36"/>
      <c r="D5931" s="36"/>
      <c r="E5931" s="36"/>
    </row>
    <row r="5932" ht="14.25" customHeight="1">
      <c r="A5932" s="36"/>
      <c r="B5932" s="31"/>
      <c r="C5932" s="36"/>
      <c r="D5932" s="36"/>
      <c r="E5932" s="36"/>
    </row>
    <row r="5933" ht="14.25" customHeight="1">
      <c r="A5933" s="36"/>
      <c r="B5933" s="31"/>
      <c r="C5933" s="36"/>
      <c r="D5933" s="36"/>
      <c r="E5933" s="36"/>
    </row>
    <row r="5934" ht="14.25" customHeight="1">
      <c r="A5934" s="36"/>
      <c r="B5934" s="31"/>
      <c r="C5934" s="36"/>
      <c r="D5934" s="36"/>
      <c r="E5934" s="36"/>
    </row>
    <row r="5935" ht="14.25" customHeight="1">
      <c r="A5935" s="36"/>
      <c r="B5935" s="31"/>
      <c r="C5935" s="36"/>
      <c r="D5935" s="36"/>
      <c r="E5935" s="36"/>
    </row>
    <row r="5936" ht="14.25" customHeight="1">
      <c r="A5936" s="36"/>
      <c r="B5936" s="31"/>
      <c r="C5936" s="36"/>
      <c r="D5936" s="36"/>
      <c r="E5936" s="36"/>
    </row>
    <row r="5937" ht="14.25" customHeight="1">
      <c r="A5937" s="36"/>
      <c r="B5937" s="31"/>
      <c r="C5937" s="36"/>
      <c r="D5937" s="36"/>
      <c r="E5937" s="36"/>
    </row>
    <row r="5938" ht="14.25" customHeight="1">
      <c r="A5938" s="36"/>
      <c r="B5938" s="31"/>
      <c r="C5938" s="36"/>
      <c r="D5938" s="36"/>
      <c r="E5938" s="36"/>
    </row>
    <row r="5939" ht="14.25" customHeight="1">
      <c r="A5939" s="36"/>
      <c r="B5939" s="31"/>
      <c r="C5939" s="36"/>
      <c r="D5939" s="36"/>
      <c r="E5939" s="36"/>
    </row>
    <row r="5940" ht="14.25" customHeight="1">
      <c r="A5940" s="36"/>
      <c r="B5940" s="31"/>
      <c r="C5940" s="36"/>
      <c r="D5940" s="36"/>
      <c r="E5940" s="36"/>
    </row>
    <row r="5941" ht="14.25" customHeight="1">
      <c r="A5941" s="36"/>
      <c r="B5941" s="31"/>
      <c r="C5941" s="36"/>
      <c r="D5941" s="36"/>
      <c r="E5941" s="36"/>
    </row>
    <row r="5942" ht="14.25" customHeight="1">
      <c r="A5942" s="36"/>
      <c r="B5942" s="31"/>
      <c r="C5942" s="36"/>
      <c r="D5942" s="36"/>
      <c r="E5942" s="36"/>
    </row>
    <row r="5943" ht="14.25" customHeight="1">
      <c r="A5943" s="36"/>
      <c r="B5943" s="31"/>
      <c r="C5943" s="36"/>
      <c r="D5943" s="36"/>
      <c r="E5943" s="36"/>
    </row>
    <row r="5944" ht="14.25" customHeight="1">
      <c r="A5944" s="36"/>
      <c r="B5944" s="31"/>
      <c r="C5944" s="36"/>
      <c r="D5944" s="36"/>
      <c r="E5944" s="36"/>
    </row>
    <row r="5945" ht="14.25" customHeight="1">
      <c r="A5945" s="36"/>
      <c r="B5945" s="31"/>
      <c r="C5945" s="36"/>
      <c r="D5945" s="36"/>
      <c r="E5945" s="36"/>
    </row>
    <row r="5946" ht="14.25" customHeight="1">
      <c r="A5946" s="36"/>
      <c r="B5946" s="31"/>
      <c r="C5946" s="36"/>
      <c r="D5946" s="36"/>
      <c r="E5946" s="36"/>
    </row>
    <row r="5947" ht="14.25" customHeight="1">
      <c r="A5947" s="36"/>
      <c r="B5947" s="31"/>
      <c r="C5947" s="36"/>
      <c r="D5947" s="36"/>
      <c r="E5947" s="36"/>
    </row>
    <row r="5948" ht="14.25" customHeight="1">
      <c r="A5948" s="36"/>
      <c r="B5948" s="31"/>
      <c r="C5948" s="36"/>
      <c r="D5948" s="36"/>
      <c r="E5948" s="36"/>
    </row>
    <row r="5949" ht="14.25" customHeight="1">
      <c r="A5949" s="36"/>
      <c r="B5949" s="31"/>
      <c r="C5949" s="36"/>
      <c r="D5949" s="36"/>
      <c r="E5949" s="36"/>
    </row>
    <row r="5950" ht="14.25" customHeight="1">
      <c r="A5950" s="36"/>
      <c r="B5950" s="31"/>
      <c r="C5950" s="36"/>
      <c r="D5950" s="36"/>
      <c r="E5950" s="36"/>
    </row>
    <row r="5951" ht="14.25" customHeight="1">
      <c r="A5951" s="36"/>
      <c r="B5951" s="31"/>
      <c r="C5951" s="36"/>
      <c r="D5951" s="36"/>
      <c r="E5951" s="36"/>
    </row>
    <row r="5952" ht="14.25" customHeight="1">
      <c r="A5952" s="36"/>
      <c r="B5952" s="31"/>
      <c r="C5952" s="36"/>
      <c r="D5952" s="36"/>
      <c r="E5952" s="36"/>
    </row>
    <row r="5953" ht="14.25" customHeight="1">
      <c r="A5953" s="36"/>
      <c r="B5953" s="31"/>
      <c r="C5953" s="36"/>
      <c r="D5953" s="36"/>
      <c r="E5953" s="36"/>
    </row>
    <row r="5954" ht="14.25" customHeight="1">
      <c r="A5954" s="36"/>
      <c r="B5954" s="31"/>
      <c r="C5954" s="36"/>
      <c r="D5954" s="36"/>
      <c r="E5954" s="36"/>
    </row>
    <row r="5955" ht="14.25" customHeight="1">
      <c r="A5955" s="36"/>
      <c r="B5955" s="31"/>
      <c r="C5955" s="36"/>
      <c r="D5955" s="36"/>
      <c r="E5955" s="36"/>
    </row>
    <row r="5956" ht="14.25" customHeight="1">
      <c r="A5956" s="36"/>
      <c r="B5956" s="31"/>
      <c r="C5956" s="36"/>
      <c r="D5956" s="36"/>
      <c r="E5956" s="36"/>
    </row>
    <row r="5957" ht="14.25" customHeight="1">
      <c r="A5957" s="36"/>
      <c r="B5957" s="31"/>
      <c r="C5957" s="36"/>
      <c r="D5957" s="36"/>
      <c r="E5957" s="36"/>
    </row>
    <row r="5958" ht="14.25" customHeight="1">
      <c r="A5958" s="36"/>
      <c r="B5958" s="31"/>
      <c r="C5958" s="36"/>
      <c r="D5958" s="36"/>
      <c r="E5958" s="36"/>
    </row>
    <row r="5959" ht="14.25" customHeight="1">
      <c r="A5959" s="36"/>
      <c r="B5959" s="31"/>
      <c r="C5959" s="36"/>
      <c r="D5959" s="36"/>
      <c r="E5959" s="36"/>
    </row>
    <row r="5960" ht="14.25" customHeight="1">
      <c r="A5960" s="36"/>
      <c r="B5960" s="31"/>
      <c r="C5960" s="36"/>
      <c r="D5960" s="36"/>
      <c r="E5960" s="36"/>
    </row>
    <row r="5961" ht="14.25" customHeight="1">
      <c r="A5961" s="36"/>
      <c r="B5961" s="31"/>
      <c r="C5961" s="36"/>
      <c r="D5961" s="36"/>
      <c r="E5961" s="36"/>
    </row>
    <row r="5962" ht="14.25" customHeight="1">
      <c r="A5962" s="36"/>
      <c r="B5962" s="31"/>
      <c r="C5962" s="36"/>
      <c r="D5962" s="36"/>
      <c r="E5962" s="36"/>
    </row>
    <row r="5963" ht="14.25" customHeight="1">
      <c r="A5963" s="36"/>
      <c r="B5963" s="31"/>
      <c r="C5963" s="36"/>
      <c r="D5963" s="36"/>
      <c r="E5963" s="36"/>
    </row>
    <row r="5964" ht="14.25" customHeight="1">
      <c r="A5964" s="36"/>
      <c r="B5964" s="31"/>
      <c r="C5964" s="36"/>
      <c r="D5964" s="36"/>
      <c r="E5964" s="36"/>
    </row>
    <row r="5965" ht="14.25" customHeight="1">
      <c r="A5965" s="36"/>
      <c r="B5965" s="31"/>
      <c r="C5965" s="36"/>
      <c r="D5965" s="36"/>
      <c r="E5965" s="36"/>
    </row>
    <row r="5966" ht="14.25" customHeight="1">
      <c r="A5966" s="36"/>
      <c r="B5966" s="31"/>
      <c r="C5966" s="36"/>
      <c r="D5966" s="36"/>
      <c r="E5966" s="36"/>
    </row>
    <row r="5967" ht="14.25" customHeight="1">
      <c r="A5967" s="36"/>
      <c r="B5967" s="31"/>
      <c r="C5967" s="36"/>
      <c r="D5967" s="36"/>
      <c r="E5967" s="36"/>
    </row>
    <row r="5968" ht="14.25" customHeight="1">
      <c r="A5968" s="36"/>
      <c r="B5968" s="31"/>
      <c r="C5968" s="36"/>
      <c r="D5968" s="36"/>
      <c r="E5968" s="36"/>
    </row>
    <row r="5969" ht="14.25" customHeight="1">
      <c r="A5969" s="36"/>
      <c r="B5969" s="31"/>
      <c r="C5969" s="36"/>
      <c r="D5969" s="36"/>
      <c r="E5969" s="36"/>
    </row>
    <row r="5970" ht="14.25" customHeight="1">
      <c r="A5970" s="36"/>
      <c r="B5970" s="31"/>
      <c r="C5970" s="36"/>
      <c r="D5970" s="36"/>
      <c r="E5970" s="36"/>
    </row>
    <row r="5971" ht="14.25" customHeight="1">
      <c r="A5971" s="36"/>
      <c r="B5971" s="31"/>
      <c r="C5971" s="36"/>
      <c r="D5971" s="36"/>
      <c r="E5971" s="36"/>
    </row>
    <row r="5972" ht="14.25" customHeight="1">
      <c r="A5972" s="36"/>
      <c r="B5972" s="31"/>
      <c r="C5972" s="36"/>
      <c r="D5972" s="36"/>
      <c r="E5972" s="36"/>
    </row>
    <row r="5973" ht="14.25" customHeight="1">
      <c r="A5973" s="36"/>
      <c r="B5973" s="31"/>
      <c r="C5973" s="36"/>
      <c r="D5973" s="36"/>
      <c r="E5973" s="36"/>
    </row>
    <row r="5974" ht="14.25" customHeight="1">
      <c r="A5974" s="36"/>
      <c r="B5974" s="31"/>
      <c r="C5974" s="36"/>
      <c r="D5974" s="36"/>
      <c r="E5974" s="36"/>
    </row>
    <row r="5975" ht="14.25" customHeight="1">
      <c r="A5975" s="36"/>
      <c r="B5975" s="31"/>
      <c r="C5975" s="36"/>
      <c r="D5975" s="36"/>
      <c r="E5975" s="36"/>
    </row>
    <row r="5976" ht="14.25" customHeight="1">
      <c r="A5976" s="36"/>
      <c r="B5976" s="31"/>
      <c r="C5976" s="36"/>
      <c r="D5976" s="36"/>
      <c r="E5976" s="36"/>
    </row>
    <row r="5977" ht="14.25" customHeight="1">
      <c r="A5977" s="36"/>
      <c r="B5977" s="31"/>
      <c r="C5977" s="36"/>
      <c r="D5977" s="36"/>
      <c r="E5977" s="36"/>
    </row>
    <row r="5978" ht="14.25" customHeight="1">
      <c r="A5978" s="36"/>
      <c r="B5978" s="31"/>
      <c r="C5978" s="36"/>
      <c r="D5978" s="36"/>
      <c r="E5978" s="36"/>
    </row>
    <row r="5979" ht="14.25" customHeight="1">
      <c r="A5979" s="36"/>
      <c r="B5979" s="31"/>
      <c r="C5979" s="36"/>
      <c r="D5979" s="36"/>
      <c r="E5979" s="36"/>
    </row>
    <row r="5980" ht="14.25" customHeight="1">
      <c r="A5980" s="36"/>
      <c r="B5980" s="31"/>
      <c r="C5980" s="36"/>
      <c r="D5980" s="36"/>
      <c r="E5980" s="36"/>
    </row>
    <row r="5981" ht="14.25" customHeight="1">
      <c r="A5981" s="36"/>
      <c r="B5981" s="31"/>
      <c r="C5981" s="36"/>
      <c r="D5981" s="36"/>
      <c r="E5981" s="36"/>
    </row>
    <row r="5982" ht="14.25" customHeight="1">
      <c r="A5982" s="36"/>
      <c r="B5982" s="31"/>
      <c r="C5982" s="36"/>
      <c r="D5982" s="36"/>
      <c r="E5982" s="36"/>
    </row>
    <row r="5983" ht="14.25" customHeight="1">
      <c r="A5983" s="36"/>
      <c r="B5983" s="31"/>
      <c r="C5983" s="36"/>
      <c r="D5983" s="36"/>
      <c r="E5983" s="36"/>
    </row>
    <row r="5984" ht="14.25" customHeight="1">
      <c r="A5984" s="36"/>
      <c r="B5984" s="31"/>
      <c r="C5984" s="36"/>
      <c r="D5984" s="36"/>
      <c r="E5984" s="36"/>
    </row>
    <row r="5985" ht="14.25" customHeight="1">
      <c r="A5985" s="36"/>
      <c r="B5985" s="31"/>
      <c r="C5985" s="36"/>
      <c r="D5985" s="36"/>
      <c r="E5985" s="36"/>
    </row>
    <row r="5986" ht="14.25" customHeight="1">
      <c r="A5986" s="36"/>
      <c r="B5986" s="31"/>
      <c r="C5986" s="36"/>
      <c r="D5986" s="36"/>
      <c r="E5986" s="36"/>
    </row>
    <row r="5987" ht="14.25" customHeight="1">
      <c r="A5987" s="36"/>
      <c r="B5987" s="31"/>
      <c r="C5987" s="36"/>
      <c r="D5987" s="36"/>
      <c r="E5987" s="36"/>
    </row>
    <row r="5988" ht="14.25" customHeight="1">
      <c r="A5988" s="36"/>
      <c r="B5988" s="31"/>
      <c r="C5988" s="36"/>
      <c r="D5988" s="36"/>
      <c r="E5988" s="36"/>
    </row>
    <row r="5989" ht="14.25" customHeight="1">
      <c r="A5989" s="36"/>
      <c r="B5989" s="31"/>
      <c r="C5989" s="36"/>
      <c r="D5989" s="36"/>
      <c r="E5989" s="36"/>
    </row>
    <row r="5990" ht="14.25" customHeight="1">
      <c r="A5990" s="36"/>
      <c r="B5990" s="31"/>
      <c r="C5990" s="36"/>
      <c r="D5990" s="36"/>
      <c r="E5990" s="36"/>
    </row>
    <row r="5991" ht="14.25" customHeight="1">
      <c r="A5991" s="36"/>
      <c r="B5991" s="31"/>
      <c r="C5991" s="36"/>
      <c r="D5991" s="36"/>
      <c r="E5991" s="36"/>
    </row>
    <row r="5992" ht="14.25" customHeight="1">
      <c r="A5992" s="36"/>
      <c r="B5992" s="31"/>
      <c r="C5992" s="36"/>
      <c r="D5992" s="36"/>
      <c r="E5992" s="36"/>
    </row>
    <row r="5993" ht="14.25" customHeight="1">
      <c r="A5993" s="36"/>
      <c r="B5993" s="31"/>
      <c r="C5993" s="36"/>
      <c r="D5993" s="36"/>
      <c r="E5993" s="36"/>
    </row>
    <row r="5994" ht="14.25" customHeight="1">
      <c r="A5994" s="36"/>
      <c r="B5994" s="31"/>
      <c r="C5994" s="36"/>
      <c r="D5994" s="36"/>
      <c r="E5994" s="36"/>
    </row>
    <row r="5995" ht="14.25" customHeight="1">
      <c r="A5995" s="36"/>
      <c r="B5995" s="31"/>
      <c r="C5995" s="36"/>
      <c r="D5995" s="36"/>
      <c r="E5995" s="36"/>
    </row>
    <row r="5996" ht="14.25" customHeight="1">
      <c r="A5996" s="36"/>
      <c r="B5996" s="31"/>
      <c r="C5996" s="36"/>
      <c r="D5996" s="36"/>
      <c r="E5996" s="36"/>
    </row>
    <row r="5997" ht="14.25" customHeight="1">
      <c r="A5997" s="36"/>
      <c r="B5997" s="31"/>
      <c r="C5997" s="36"/>
      <c r="D5997" s="36"/>
      <c r="E5997" s="36"/>
    </row>
    <row r="5998" ht="14.25" customHeight="1">
      <c r="A5998" s="36"/>
      <c r="B5998" s="31"/>
      <c r="C5998" s="36"/>
      <c r="D5998" s="36"/>
      <c r="E5998" s="36"/>
    </row>
    <row r="5999" ht="14.25" customHeight="1">
      <c r="A5999" s="36"/>
      <c r="B5999" s="31"/>
      <c r="C5999" s="36"/>
      <c r="D5999" s="36"/>
      <c r="E5999" s="36"/>
    </row>
    <row r="6000" ht="14.25" customHeight="1">
      <c r="A6000" s="36"/>
      <c r="B6000" s="31"/>
      <c r="C6000" s="36"/>
      <c r="D6000" s="36"/>
      <c r="E6000" s="36"/>
    </row>
    <row r="6001" ht="14.25" customHeight="1">
      <c r="A6001" s="36"/>
      <c r="B6001" s="31"/>
      <c r="C6001" s="36"/>
      <c r="D6001" s="36"/>
      <c r="E6001" s="36"/>
    </row>
    <row r="6002" ht="14.25" customHeight="1">
      <c r="A6002" s="36"/>
      <c r="B6002" s="31"/>
      <c r="C6002" s="36"/>
      <c r="D6002" s="36"/>
      <c r="E6002" s="36"/>
    </row>
    <row r="6003" ht="14.25" customHeight="1">
      <c r="A6003" s="36"/>
      <c r="B6003" s="31"/>
      <c r="C6003" s="36"/>
      <c r="D6003" s="36"/>
      <c r="E6003" s="36"/>
    </row>
    <row r="6004" ht="14.25" customHeight="1">
      <c r="A6004" s="36"/>
      <c r="B6004" s="31"/>
      <c r="C6004" s="36"/>
      <c r="D6004" s="36"/>
      <c r="E6004" s="36"/>
    </row>
    <row r="6005" ht="14.25" customHeight="1">
      <c r="A6005" s="36"/>
      <c r="B6005" s="31"/>
      <c r="C6005" s="36"/>
      <c r="D6005" s="36"/>
      <c r="E6005" s="36"/>
    </row>
    <row r="6006" ht="14.25" customHeight="1">
      <c r="A6006" s="36"/>
      <c r="B6006" s="31"/>
      <c r="C6006" s="36"/>
      <c r="D6006" s="36"/>
      <c r="E6006" s="36"/>
    </row>
    <row r="6007" ht="14.25" customHeight="1">
      <c r="A6007" s="36"/>
      <c r="B6007" s="31"/>
      <c r="C6007" s="36"/>
      <c r="D6007" s="36"/>
      <c r="E6007" s="36"/>
    </row>
    <row r="6008" ht="14.25" customHeight="1">
      <c r="A6008" s="36"/>
      <c r="B6008" s="31"/>
      <c r="C6008" s="36"/>
      <c r="D6008" s="36"/>
      <c r="E6008" s="36"/>
    </row>
    <row r="6009" ht="14.25" customHeight="1">
      <c r="A6009" s="36"/>
      <c r="B6009" s="31"/>
      <c r="C6009" s="36"/>
      <c r="D6009" s="36"/>
      <c r="E6009" s="36"/>
    </row>
    <row r="6010" ht="14.25" customHeight="1">
      <c r="A6010" s="36"/>
      <c r="B6010" s="31"/>
      <c r="C6010" s="36"/>
      <c r="D6010" s="36"/>
      <c r="E6010" s="36"/>
    </row>
    <row r="6011" ht="14.25" customHeight="1">
      <c r="A6011" s="36"/>
      <c r="B6011" s="31"/>
      <c r="C6011" s="36"/>
      <c r="D6011" s="36"/>
      <c r="E6011" s="36"/>
    </row>
    <row r="6012" ht="14.25" customHeight="1">
      <c r="A6012" s="36"/>
      <c r="B6012" s="31"/>
      <c r="C6012" s="36"/>
      <c r="D6012" s="36"/>
      <c r="E6012" s="36"/>
    </row>
    <row r="6013" ht="14.25" customHeight="1">
      <c r="A6013" s="36"/>
      <c r="B6013" s="31"/>
      <c r="C6013" s="36"/>
      <c r="D6013" s="36"/>
      <c r="E6013" s="36"/>
    </row>
    <row r="6014" ht="14.25" customHeight="1">
      <c r="A6014" s="36"/>
      <c r="B6014" s="31"/>
      <c r="C6014" s="36"/>
      <c r="D6014" s="36"/>
      <c r="E6014" s="36"/>
    </row>
    <row r="6015" ht="14.25" customHeight="1">
      <c r="A6015" s="36"/>
      <c r="B6015" s="31"/>
      <c r="C6015" s="36"/>
      <c r="D6015" s="36"/>
      <c r="E6015" s="36"/>
    </row>
    <row r="6016" ht="14.25" customHeight="1">
      <c r="A6016" s="36"/>
      <c r="B6016" s="31"/>
      <c r="C6016" s="36"/>
      <c r="D6016" s="36"/>
      <c r="E6016" s="36"/>
    </row>
    <row r="6017" ht="14.25" customHeight="1">
      <c r="A6017" s="36"/>
      <c r="B6017" s="31"/>
      <c r="C6017" s="36"/>
      <c r="D6017" s="36"/>
      <c r="E6017" s="36"/>
    </row>
    <row r="6018" ht="14.25" customHeight="1">
      <c r="A6018" s="36"/>
      <c r="B6018" s="31"/>
      <c r="C6018" s="36"/>
      <c r="D6018" s="36"/>
      <c r="E6018" s="36"/>
    </row>
    <row r="6019" ht="14.25" customHeight="1">
      <c r="A6019" s="36"/>
      <c r="B6019" s="31"/>
      <c r="C6019" s="36"/>
      <c r="D6019" s="36"/>
      <c r="E6019" s="36"/>
    </row>
    <row r="6020" ht="14.25" customHeight="1">
      <c r="A6020" s="36"/>
      <c r="B6020" s="31"/>
      <c r="C6020" s="36"/>
      <c r="D6020" s="36"/>
      <c r="E6020" s="36"/>
    </row>
    <row r="6021" ht="14.25" customHeight="1">
      <c r="A6021" s="36"/>
      <c r="B6021" s="31"/>
      <c r="C6021" s="36"/>
      <c r="D6021" s="36"/>
      <c r="E6021" s="36"/>
    </row>
    <row r="6022" ht="14.25" customHeight="1">
      <c r="A6022" s="36"/>
      <c r="B6022" s="31"/>
      <c r="C6022" s="36"/>
      <c r="D6022" s="36"/>
      <c r="E6022" s="36"/>
    </row>
    <row r="6023" ht="14.25" customHeight="1">
      <c r="A6023" s="36"/>
      <c r="B6023" s="31"/>
      <c r="C6023" s="36"/>
      <c r="D6023" s="36"/>
      <c r="E6023" s="36"/>
    </row>
    <row r="6024" ht="14.25" customHeight="1">
      <c r="A6024" s="36"/>
      <c r="B6024" s="31"/>
      <c r="C6024" s="36"/>
      <c r="D6024" s="36"/>
      <c r="E6024" s="36"/>
    </row>
    <row r="6025" ht="14.25" customHeight="1">
      <c r="A6025" s="36"/>
      <c r="B6025" s="31"/>
      <c r="C6025" s="36"/>
      <c r="D6025" s="36"/>
      <c r="E6025" s="36"/>
    </row>
    <row r="6026" ht="14.25" customHeight="1">
      <c r="A6026" s="36"/>
      <c r="B6026" s="31"/>
      <c r="C6026" s="36"/>
      <c r="D6026" s="36"/>
      <c r="E6026" s="36"/>
    </row>
    <row r="6027" ht="14.25" customHeight="1">
      <c r="A6027" s="36"/>
      <c r="B6027" s="31"/>
      <c r="C6027" s="36"/>
      <c r="D6027" s="36"/>
      <c r="E6027" s="36"/>
    </row>
    <row r="6028" ht="14.25" customHeight="1">
      <c r="A6028" s="36"/>
      <c r="B6028" s="31"/>
      <c r="C6028" s="36"/>
      <c r="D6028" s="36"/>
      <c r="E6028" s="36"/>
    </row>
    <row r="6029" ht="14.25" customHeight="1">
      <c r="A6029" s="36"/>
      <c r="B6029" s="31"/>
      <c r="C6029" s="36"/>
      <c r="D6029" s="36"/>
      <c r="E6029" s="36"/>
    </row>
    <row r="6030" ht="14.25" customHeight="1">
      <c r="A6030" s="36"/>
      <c r="B6030" s="31"/>
      <c r="C6030" s="36"/>
      <c r="D6030" s="36"/>
      <c r="E6030" s="36"/>
    </row>
    <row r="6031" ht="14.25" customHeight="1">
      <c r="A6031" s="36"/>
      <c r="B6031" s="31"/>
      <c r="C6031" s="36"/>
      <c r="D6031" s="36"/>
      <c r="E6031" s="36"/>
    </row>
    <row r="6032" ht="14.25" customHeight="1">
      <c r="A6032" s="36"/>
      <c r="B6032" s="31"/>
      <c r="C6032" s="36"/>
      <c r="D6032" s="36"/>
      <c r="E6032" s="36"/>
    </row>
    <row r="6033" ht="14.25" customHeight="1">
      <c r="A6033" s="36"/>
      <c r="B6033" s="31"/>
      <c r="C6033" s="36"/>
      <c r="D6033" s="36"/>
      <c r="E6033" s="36"/>
    </row>
    <row r="6034" ht="14.25" customHeight="1">
      <c r="A6034" s="36"/>
      <c r="B6034" s="31"/>
      <c r="C6034" s="36"/>
      <c r="D6034" s="36"/>
      <c r="E6034" s="36"/>
    </row>
    <row r="6035" ht="14.25" customHeight="1">
      <c r="A6035" s="36"/>
      <c r="B6035" s="31"/>
      <c r="C6035" s="36"/>
      <c r="D6035" s="36"/>
      <c r="E6035" s="36"/>
    </row>
    <row r="6036" ht="14.25" customHeight="1">
      <c r="A6036" s="36"/>
      <c r="B6036" s="31"/>
      <c r="C6036" s="36"/>
      <c r="D6036" s="36"/>
      <c r="E6036" s="36"/>
    </row>
    <row r="6037" ht="14.25" customHeight="1">
      <c r="A6037" s="36"/>
      <c r="B6037" s="31"/>
      <c r="C6037" s="36"/>
      <c r="D6037" s="36"/>
      <c r="E6037" s="36"/>
    </row>
    <row r="6038" ht="14.25" customHeight="1">
      <c r="A6038" s="36"/>
      <c r="B6038" s="31"/>
      <c r="C6038" s="36"/>
      <c r="D6038" s="36"/>
      <c r="E6038" s="36"/>
    </row>
    <row r="6039" ht="14.25" customHeight="1">
      <c r="A6039" s="36"/>
      <c r="B6039" s="31"/>
      <c r="C6039" s="36"/>
      <c r="D6039" s="36"/>
      <c r="E6039" s="36"/>
    </row>
    <row r="6040" ht="14.25" customHeight="1">
      <c r="A6040" s="36"/>
      <c r="B6040" s="31"/>
      <c r="C6040" s="36"/>
      <c r="D6040" s="36"/>
      <c r="E6040" s="36"/>
    </row>
    <row r="6041" ht="14.25" customHeight="1">
      <c r="A6041" s="36"/>
      <c r="B6041" s="31"/>
      <c r="C6041" s="36"/>
      <c r="D6041" s="36"/>
      <c r="E6041" s="36"/>
    </row>
    <row r="6042" ht="14.25" customHeight="1">
      <c r="A6042" s="36"/>
      <c r="B6042" s="31"/>
      <c r="C6042" s="36"/>
      <c r="D6042" s="36"/>
      <c r="E6042" s="36"/>
    </row>
    <row r="6043" ht="14.25" customHeight="1">
      <c r="A6043" s="36"/>
      <c r="B6043" s="31"/>
      <c r="C6043" s="36"/>
      <c r="D6043" s="36"/>
      <c r="E6043" s="36"/>
    </row>
    <row r="6044" ht="14.25" customHeight="1">
      <c r="A6044" s="36"/>
      <c r="B6044" s="31"/>
      <c r="C6044" s="36"/>
      <c r="D6044" s="36"/>
      <c r="E6044" s="36"/>
    </row>
    <row r="6045" ht="14.25" customHeight="1">
      <c r="A6045" s="36"/>
      <c r="B6045" s="31"/>
      <c r="C6045" s="36"/>
      <c r="D6045" s="36"/>
      <c r="E6045" s="36"/>
    </row>
    <row r="6046" ht="14.25" customHeight="1">
      <c r="A6046" s="36"/>
      <c r="B6046" s="31"/>
      <c r="C6046" s="36"/>
      <c r="D6046" s="36"/>
      <c r="E6046" s="36"/>
    </row>
    <row r="6047" ht="14.25" customHeight="1">
      <c r="A6047" s="36"/>
      <c r="B6047" s="31"/>
      <c r="C6047" s="36"/>
      <c r="D6047" s="36"/>
      <c r="E6047" s="36"/>
    </row>
    <row r="6048" ht="14.25" customHeight="1">
      <c r="A6048" s="36"/>
      <c r="B6048" s="31"/>
      <c r="C6048" s="36"/>
      <c r="D6048" s="36"/>
      <c r="E6048" s="36"/>
    </row>
    <row r="6049" ht="14.25" customHeight="1">
      <c r="A6049" s="36"/>
      <c r="B6049" s="31"/>
      <c r="C6049" s="36"/>
      <c r="D6049" s="36"/>
      <c r="E6049" s="36"/>
    </row>
    <row r="6050" ht="14.25" customHeight="1">
      <c r="A6050" s="36"/>
      <c r="B6050" s="31"/>
      <c r="C6050" s="36"/>
      <c r="D6050" s="36"/>
      <c r="E6050" s="36"/>
    </row>
    <row r="6051" ht="14.25" customHeight="1">
      <c r="A6051" s="36"/>
      <c r="B6051" s="31"/>
      <c r="C6051" s="36"/>
      <c r="D6051" s="36"/>
      <c r="E6051" s="36"/>
    </row>
    <row r="6052" ht="14.25" customHeight="1">
      <c r="A6052" s="36"/>
      <c r="B6052" s="31"/>
      <c r="C6052" s="36"/>
      <c r="D6052" s="36"/>
      <c r="E6052" s="36"/>
    </row>
    <row r="6053" ht="14.25" customHeight="1">
      <c r="A6053" s="36"/>
      <c r="B6053" s="31"/>
      <c r="C6053" s="36"/>
      <c r="D6053" s="36"/>
      <c r="E6053" s="36"/>
    </row>
    <row r="6054" ht="14.25" customHeight="1">
      <c r="A6054" s="36"/>
      <c r="B6054" s="31"/>
      <c r="C6054" s="36"/>
      <c r="D6054" s="36"/>
      <c r="E6054" s="36"/>
    </row>
    <row r="6055" ht="14.25" customHeight="1">
      <c r="A6055" s="36"/>
      <c r="B6055" s="31"/>
      <c r="C6055" s="36"/>
      <c r="D6055" s="36"/>
      <c r="E6055" s="36"/>
    </row>
    <row r="6056" ht="14.25" customHeight="1">
      <c r="A6056" s="36"/>
      <c r="B6056" s="31"/>
      <c r="C6056" s="36"/>
      <c r="D6056" s="36"/>
      <c r="E6056" s="36"/>
    </row>
    <row r="6057" ht="14.25" customHeight="1">
      <c r="A6057" s="36"/>
      <c r="B6057" s="31"/>
      <c r="C6057" s="36"/>
      <c r="D6057" s="36"/>
      <c r="E6057" s="36"/>
    </row>
    <row r="6058" ht="14.25" customHeight="1">
      <c r="A6058" s="36"/>
      <c r="B6058" s="31"/>
      <c r="C6058" s="36"/>
      <c r="D6058" s="36"/>
      <c r="E6058" s="36"/>
    </row>
    <row r="6059" ht="14.25" customHeight="1">
      <c r="A6059" s="36"/>
      <c r="B6059" s="31"/>
      <c r="C6059" s="36"/>
      <c r="D6059" s="36"/>
      <c r="E6059" s="36"/>
    </row>
    <row r="6060" ht="14.25" customHeight="1">
      <c r="A6060" s="36"/>
      <c r="B6060" s="31"/>
      <c r="C6060" s="36"/>
      <c r="D6060" s="36"/>
      <c r="E6060" s="36"/>
    </row>
    <row r="6061" ht="14.25" customHeight="1">
      <c r="A6061" s="36"/>
      <c r="B6061" s="31"/>
      <c r="C6061" s="36"/>
      <c r="D6061" s="36"/>
      <c r="E6061" s="36"/>
    </row>
    <row r="6062" ht="14.25" customHeight="1">
      <c r="A6062" s="36"/>
      <c r="B6062" s="31"/>
      <c r="C6062" s="36"/>
      <c r="D6062" s="36"/>
      <c r="E6062" s="36"/>
    </row>
    <row r="6063" ht="14.25" customHeight="1">
      <c r="A6063" s="36"/>
      <c r="B6063" s="31"/>
      <c r="C6063" s="36"/>
      <c r="D6063" s="36"/>
      <c r="E6063" s="36"/>
    </row>
    <row r="6064" ht="14.25" customHeight="1">
      <c r="A6064" s="36"/>
      <c r="B6064" s="31"/>
      <c r="C6064" s="36"/>
      <c r="D6064" s="36"/>
      <c r="E6064" s="36"/>
    </row>
    <row r="6065" ht="14.25" customHeight="1">
      <c r="A6065" s="36"/>
      <c r="B6065" s="31"/>
      <c r="C6065" s="36"/>
      <c r="D6065" s="36"/>
      <c r="E6065" s="36"/>
    </row>
    <row r="6066" ht="14.25" customHeight="1">
      <c r="A6066" s="36"/>
      <c r="B6066" s="31"/>
      <c r="C6066" s="36"/>
      <c r="D6066" s="36"/>
      <c r="E6066" s="36"/>
    </row>
    <row r="6067" ht="14.25" customHeight="1">
      <c r="A6067" s="36"/>
      <c r="B6067" s="31"/>
      <c r="C6067" s="36"/>
      <c r="D6067" s="36"/>
      <c r="E6067" s="36"/>
    </row>
    <row r="6068" ht="14.25" customHeight="1">
      <c r="A6068" s="36"/>
      <c r="B6068" s="31"/>
      <c r="C6068" s="36"/>
      <c r="D6068" s="36"/>
      <c r="E6068" s="36"/>
    </row>
    <row r="6069" ht="14.25" customHeight="1">
      <c r="A6069" s="36"/>
      <c r="B6069" s="31"/>
      <c r="C6069" s="36"/>
      <c r="D6069" s="36"/>
      <c r="E6069" s="36"/>
    </row>
    <row r="6070" ht="14.25" customHeight="1">
      <c r="A6070" s="36"/>
      <c r="B6070" s="31"/>
      <c r="C6070" s="36"/>
      <c r="D6070" s="36"/>
      <c r="E6070" s="36"/>
    </row>
    <row r="6071" ht="14.25" customHeight="1">
      <c r="A6071" s="36"/>
      <c r="B6071" s="31"/>
      <c r="C6071" s="36"/>
      <c r="D6071" s="36"/>
      <c r="E6071" s="36"/>
    </row>
    <row r="6072" ht="14.25" customHeight="1">
      <c r="A6072" s="36"/>
      <c r="B6072" s="31"/>
      <c r="C6072" s="36"/>
      <c r="D6072" s="36"/>
      <c r="E6072" s="36"/>
    </row>
    <row r="6073" ht="14.25" customHeight="1">
      <c r="A6073" s="36"/>
      <c r="B6073" s="31"/>
      <c r="C6073" s="36"/>
      <c r="D6073" s="36"/>
      <c r="E6073" s="36"/>
    </row>
    <row r="6074" ht="14.25" customHeight="1">
      <c r="A6074" s="36"/>
      <c r="B6074" s="31"/>
      <c r="C6074" s="36"/>
      <c r="D6074" s="36"/>
      <c r="E6074" s="36"/>
    </row>
    <row r="6075" ht="14.25" customHeight="1">
      <c r="A6075" s="36"/>
      <c r="B6075" s="31"/>
      <c r="C6075" s="36"/>
      <c r="D6075" s="36"/>
      <c r="E6075" s="36"/>
    </row>
    <row r="6076" ht="14.25" customHeight="1">
      <c r="A6076" s="36"/>
      <c r="B6076" s="31"/>
      <c r="C6076" s="36"/>
      <c r="D6076" s="36"/>
      <c r="E6076" s="36"/>
    </row>
    <row r="6077" ht="14.25" customHeight="1">
      <c r="A6077" s="36"/>
      <c r="B6077" s="31"/>
      <c r="C6077" s="36"/>
      <c r="D6077" s="36"/>
      <c r="E6077" s="36"/>
    </row>
    <row r="6078" ht="14.25" customHeight="1">
      <c r="A6078" s="36"/>
      <c r="B6078" s="31"/>
      <c r="C6078" s="36"/>
      <c r="D6078" s="36"/>
      <c r="E6078" s="36"/>
    </row>
    <row r="6079" ht="14.25" customHeight="1">
      <c r="A6079" s="36"/>
      <c r="B6079" s="31"/>
      <c r="C6079" s="36"/>
      <c r="D6079" s="36"/>
      <c r="E6079" s="36"/>
    </row>
    <row r="6080" ht="14.25" customHeight="1">
      <c r="A6080" s="36"/>
      <c r="B6080" s="31"/>
      <c r="C6080" s="36"/>
      <c r="D6080" s="36"/>
      <c r="E6080" s="36"/>
    </row>
    <row r="6081" ht="14.25" customHeight="1">
      <c r="A6081" s="36"/>
      <c r="B6081" s="31"/>
      <c r="C6081" s="36"/>
      <c r="D6081" s="36"/>
      <c r="E6081" s="36"/>
    </row>
    <row r="6082" ht="14.25" customHeight="1">
      <c r="A6082" s="36"/>
      <c r="B6082" s="31"/>
      <c r="C6082" s="36"/>
      <c r="D6082" s="36"/>
      <c r="E6082" s="36"/>
    </row>
    <row r="6083" ht="14.25" customHeight="1">
      <c r="A6083" s="36"/>
      <c r="B6083" s="31"/>
      <c r="C6083" s="36"/>
      <c r="D6083" s="36"/>
      <c r="E6083" s="36"/>
    </row>
    <row r="6084" ht="14.25" customHeight="1">
      <c r="A6084" s="36"/>
      <c r="B6084" s="31"/>
      <c r="C6084" s="36"/>
      <c r="D6084" s="36"/>
      <c r="E6084" s="36"/>
    </row>
    <row r="6085" ht="14.25" customHeight="1">
      <c r="A6085" s="36"/>
      <c r="B6085" s="31"/>
      <c r="C6085" s="36"/>
      <c r="D6085" s="36"/>
      <c r="E6085" s="36"/>
    </row>
    <row r="6086" ht="14.25" customHeight="1">
      <c r="A6086" s="36"/>
      <c r="B6086" s="31"/>
      <c r="C6086" s="36"/>
      <c r="D6086" s="36"/>
      <c r="E6086" s="36"/>
    </row>
    <row r="6087" ht="14.25" customHeight="1">
      <c r="A6087" s="36"/>
      <c r="B6087" s="31"/>
      <c r="C6087" s="36"/>
      <c r="D6087" s="36"/>
      <c r="E6087" s="36"/>
    </row>
    <row r="6088" ht="14.25" customHeight="1">
      <c r="A6088" s="36"/>
      <c r="B6088" s="31"/>
      <c r="C6088" s="36"/>
      <c r="D6088" s="36"/>
      <c r="E6088" s="36"/>
    </row>
    <row r="6089" ht="14.25" customHeight="1">
      <c r="A6089" s="36"/>
      <c r="B6089" s="31"/>
      <c r="C6089" s="36"/>
      <c r="D6089" s="36"/>
      <c r="E6089" s="36"/>
    </row>
    <row r="6090" ht="14.25" customHeight="1">
      <c r="A6090" s="36"/>
      <c r="B6090" s="31"/>
      <c r="C6090" s="36"/>
      <c r="D6090" s="36"/>
      <c r="E6090" s="36"/>
    </row>
    <row r="6091" ht="14.25" customHeight="1">
      <c r="A6091" s="36"/>
      <c r="B6091" s="31"/>
      <c r="C6091" s="36"/>
      <c r="D6091" s="36"/>
      <c r="E6091" s="36"/>
    </row>
    <row r="6092" ht="14.25" customHeight="1">
      <c r="A6092" s="36"/>
      <c r="B6092" s="31"/>
      <c r="C6092" s="36"/>
      <c r="D6092" s="36"/>
      <c r="E6092" s="36"/>
    </row>
    <row r="6093" ht="14.25" customHeight="1">
      <c r="A6093" s="36"/>
      <c r="B6093" s="31"/>
      <c r="C6093" s="36"/>
      <c r="D6093" s="36"/>
      <c r="E6093" s="36"/>
    </row>
    <row r="6094" ht="14.25" customHeight="1">
      <c r="A6094" s="36"/>
      <c r="B6094" s="31"/>
      <c r="C6094" s="36"/>
      <c r="D6094" s="36"/>
      <c r="E6094" s="36"/>
    </row>
    <row r="6095" ht="14.25" customHeight="1">
      <c r="A6095" s="36"/>
      <c r="B6095" s="31"/>
      <c r="C6095" s="36"/>
      <c r="D6095" s="36"/>
      <c r="E6095" s="36"/>
    </row>
    <row r="6096" ht="14.25" customHeight="1">
      <c r="A6096" s="36"/>
      <c r="B6096" s="31"/>
      <c r="C6096" s="36"/>
      <c r="D6096" s="36"/>
      <c r="E6096" s="36"/>
    </row>
    <row r="6097" ht="14.25" customHeight="1">
      <c r="A6097" s="36"/>
      <c r="B6097" s="31"/>
      <c r="C6097" s="36"/>
      <c r="D6097" s="36"/>
      <c r="E6097" s="36"/>
    </row>
    <row r="6098" ht="14.25" customHeight="1">
      <c r="A6098" s="36"/>
      <c r="B6098" s="31"/>
      <c r="C6098" s="36"/>
      <c r="D6098" s="36"/>
      <c r="E6098" s="36"/>
    </row>
    <row r="6099" ht="14.25" customHeight="1">
      <c r="A6099" s="36"/>
      <c r="B6099" s="31"/>
      <c r="C6099" s="36"/>
      <c r="D6099" s="36"/>
      <c r="E6099" s="36"/>
    </row>
    <row r="6100" ht="14.25" customHeight="1">
      <c r="A6100" s="36"/>
      <c r="B6100" s="31"/>
      <c r="C6100" s="36"/>
      <c r="D6100" s="36"/>
      <c r="E6100" s="36"/>
    </row>
    <row r="6101" ht="14.25" customHeight="1">
      <c r="A6101" s="36"/>
      <c r="B6101" s="31"/>
      <c r="C6101" s="36"/>
      <c r="D6101" s="36"/>
      <c r="E6101" s="36"/>
    </row>
    <row r="6102" ht="14.25" customHeight="1">
      <c r="A6102" s="36"/>
      <c r="B6102" s="31"/>
      <c r="C6102" s="36"/>
      <c r="D6102" s="36"/>
      <c r="E6102" s="36"/>
    </row>
    <row r="6103" ht="14.25" customHeight="1">
      <c r="A6103" s="36"/>
      <c r="B6103" s="31"/>
      <c r="C6103" s="36"/>
      <c r="D6103" s="36"/>
      <c r="E6103" s="36"/>
    </row>
    <row r="6104" ht="14.25" customHeight="1">
      <c r="A6104" s="36"/>
      <c r="B6104" s="31"/>
      <c r="C6104" s="36"/>
      <c r="D6104" s="36"/>
      <c r="E6104" s="36"/>
    </row>
    <row r="6105" ht="14.25" customHeight="1">
      <c r="A6105" s="36"/>
      <c r="B6105" s="31"/>
      <c r="C6105" s="36"/>
      <c r="D6105" s="36"/>
      <c r="E6105" s="36"/>
    </row>
    <row r="6106" ht="14.25" customHeight="1">
      <c r="A6106" s="36"/>
      <c r="B6106" s="31"/>
      <c r="C6106" s="36"/>
      <c r="D6106" s="36"/>
      <c r="E6106" s="36"/>
    </row>
    <row r="6107" ht="14.25" customHeight="1">
      <c r="A6107" s="36"/>
      <c r="B6107" s="31"/>
      <c r="C6107" s="36"/>
      <c r="D6107" s="36"/>
      <c r="E6107" s="36"/>
    </row>
    <row r="6108" ht="14.25" customHeight="1">
      <c r="A6108" s="36"/>
      <c r="B6108" s="31"/>
      <c r="C6108" s="36"/>
      <c r="D6108" s="36"/>
      <c r="E6108" s="36"/>
    </row>
    <row r="6109" ht="14.25" customHeight="1">
      <c r="A6109" s="36"/>
      <c r="B6109" s="31"/>
      <c r="C6109" s="36"/>
      <c r="D6109" s="36"/>
      <c r="E6109" s="36"/>
    </row>
    <row r="6110" ht="14.25" customHeight="1">
      <c r="A6110" s="36"/>
      <c r="B6110" s="31"/>
      <c r="C6110" s="36"/>
      <c r="D6110" s="36"/>
      <c r="E6110" s="36"/>
    </row>
    <row r="6111" ht="14.25" customHeight="1">
      <c r="A6111" s="36"/>
      <c r="B6111" s="31"/>
      <c r="C6111" s="36"/>
      <c r="D6111" s="36"/>
      <c r="E6111" s="36"/>
    </row>
    <row r="6112" ht="14.25" customHeight="1">
      <c r="A6112" s="36"/>
      <c r="B6112" s="31"/>
      <c r="C6112" s="36"/>
      <c r="D6112" s="36"/>
      <c r="E6112" s="36"/>
    </row>
    <row r="6113" ht="14.25" customHeight="1">
      <c r="A6113" s="36"/>
      <c r="B6113" s="31"/>
      <c r="C6113" s="36"/>
      <c r="D6113" s="36"/>
      <c r="E6113" s="36"/>
    </row>
    <row r="6114" ht="14.25" customHeight="1">
      <c r="A6114" s="36"/>
      <c r="B6114" s="31"/>
      <c r="C6114" s="36"/>
      <c r="D6114" s="36"/>
      <c r="E6114" s="36"/>
    </row>
    <row r="6115" ht="14.25" customHeight="1">
      <c r="A6115" s="36"/>
      <c r="B6115" s="31"/>
      <c r="C6115" s="36"/>
      <c r="D6115" s="36"/>
      <c r="E6115" s="36"/>
    </row>
    <row r="6116" ht="14.25" customHeight="1">
      <c r="A6116" s="36"/>
      <c r="B6116" s="31"/>
      <c r="C6116" s="36"/>
      <c r="D6116" s="36"/>
      <c r="E6116" s="36"/>
    </row>
    <row r="6117" ht="14.25" customHeight="1">
      <c r="A6117" s="36"/>
      <c r="B6117" s="31"/>
      <c r="C6117" s="36"/>
      <c r="D6117" s="36"/>
      <c r="E6117" s="36"/>
    </row>
    <row r="6118" ht="14.25" customHeight="1">
      <c r="A6118" s="36"/>
      <c r="B6118" s="31"/>
      <c r="C6118" s="36"/>
      <c r="D6118" s="36"/>
      <c r="E6118" s="36"/>
    </row>
    <row r="6119" ht="14.25" customHeight="1">
      <c r="A6119" s="36"/>
      <c r="B6119" s="31"/>
      <c r="C6119" s="36"/>
      <c r="D6119" s="36"/>
      <c r="E6119" s="36"/>
    </row>
    <row r="6120" ht="14.25" customHeight="1">
      <c r="A6120" s="36"/>
      <c r="B6120" s="31"/>
      <c r="C6120" s="36"/>
      <c r="D6120" s="36"/>
      <c r="E6120" s="36"/>
    </row>
    <row r="6121" ht="14.25" customHeight="1">
      <c r="A6121" s="36"/>
      <c r="B6121" s="31"/>
      <c r="C6121" s="36"/>
      <c r="D6121" s="36"/>
      <c r="E6121" s="36"/>
    </row>
    <row r="6122" ht="14.25" customHeight="1">
      <c r="A6122" s="36"/>
      <c r="B6122" s="31"/>
      <c r="C6122" s="36"/>
      <c r="D6122" s="36"/>
      <c r="E6122" s="36"/>
    </row>
    <row r="6123" ht="14.25" customHeight="1">
      <c r="A6123" s="36"/>
      <c r="B6123" s="31"/>
      <c r="C6123" s="36"/>
      <c r="D6123" s="36"/>
      <c r="E6123" s="36"/>
    </row>
    <row r="6124" ht="14.25" customHeight="1">
      <c r="A6124" s="36"/>
      <c r="B6124" s="31"/>
      <c r="C6124" s="36"/>
      <c r="D6124" s="36"/>
      <c r="E6124" s="36"/>
    </row>
    <row r="6125" ht="14.25" customHeight="1">
      <c r="A6125" s="36"/>
      <c r="B6125" s="31"/>
      <c r="C6125" s="36"/>
      <c r="D6125" s="36"/>
      <c r="E6125" s="36"/>
    </row>
    <row r="6126" ht="14.25" customHeight="1">
      <c r="A6126" s="36"/>
      <c r="B6126" s="31"/>
      <c r="C6126" s="36"/>
      <c r="D6126" s="36"/>
      <c r="E6126" s="36"/>
    </row>
    <row r="6127" ht="14.25" customHeight="1">
      <c r="A6127" s="36"/>
      <c r="B6127" s="31"/>
      <c r="C6127" s="36"/>
      <c r="D6127" s="36"/>
      <c r="E6127" s="36"/>
    </row>
    <row r="6128" ht="14.25" customHeight="1">
      <c r="A6128" s="36"/>
      <c r="B6128" s="31"/>
      <c r="C6128" s="36"/>
      <c r="D6128" s="36"/>
      <c r="E6128" s="36"/>
    </row>
    <row r="6129" ht="14.25" customHeight="1">
      <c r="A6129" s="36"/>
      <c r="B6129" s="31"/>
      <c r="C6129" s="36"/>
      <c r="D6129" s="36"/>
      <c r="E6129" s="36"/>
    </row>
    <row r="6130" ht="14.25" customHeight="1">
      <c r="A6130" s="36"/>
      <c r="B6130" s="31"/>
      <c r="C6130" s="36"/>
      <c r="D6130" s="36"/>
      <c r="E6130" s="36"/>
    </row>
    <row r="6131" ht="14.25" customHeight="1">
      <c r="A6131" s="36"/>
      <c r="B6131" s="31"/>
      <c r="C6131" s="36"/>
      <c r="D6131" s="36"/>
      <c r="E6131" s="36"/>
    </row>
    <row r="6132" ht="14.25" customHeight="1">
      <c r="A6132" s="36"/>
      <c r="B6132" s="31"/>
      <c r="C6132" s="36"/>
      <c r="D6132" s="36"/>
      <c r="E6132" s="36"/>
    </row>
    <row r="6133" ht="14.25" customHeight="1">
      <c r="A6133" s="36"/>
      <c r="B6133" s="31"/>
      <c r="C6133" s="36"/>
      <c r="D6133" s="36"/>
      <c r="E6133" s="36"/>
    </row>
    <row r="6134" ht="14.25" customHeight="1">
      <c r="A6134" s="36"/>
      <c r="B6134" s="31"/>
      <c r="C6134" s="36"/>
      <c r="D6134" s="36"/>
      <c r="E6134" s="36"/>
    </row>
    <row r="6135" ht="14.25" customHeight="1">
      <c r="A6135" s="36"/>
      <c r="B6135" s="31"/>
      <c r="C6135" s="36"/>
      <c r="D6135" s="36"/>
      <c r="E6135" s="36"/>
    </row>
    <row r="6136" ht="14.25" customHeight="1">
      <c r="A6136" s="36"/>
      <c r="B6136" s="31"/>
      <c r="C6136" s="36"/>
      <c r="D6136" s="36"/>
      <c r="E6136" s="36"/>
    </row>
    <row r="6137" ht="14.25" customHeight="1">
      <c r="A6137" s="36"/>
      <c r="B6137" s="31"/>
      <c r="C6137" s="36"/>
      <c r="D6137" s="36"/>
      <c r="E6137" s="36"/>
    </row>
    <row r="6138" ht="14.25" customHeight="1">
      <c r="A6138" s="36"/>
      <c r="B6138" s="31"/>
      <c r="C6138" s="36"/>
      <c r="D6138" s="36"/>
      <c r="E6138" s="36"/>
    </row>
    <row r="6139" ht="14.25" customHeight="1">
      <c r="A6139" s="36"/>
      <c r="B6139" s="31"/>
      <c r="C6139" s="36"/>
      <c r="D6139" s="36"/>
      <c r="E6139" s="36"/>
    </row>
    <row r="6140" ht="14.25" customHeight="1">
      <c r="A6140" s="36"/>
      <c r="B6140" s="31"/>
      <c r="C6140" s="36"/>
      <c r="D6140" s="36"/>
      <c r="E6140" s="36"/>
    </row>
    <row r="6141" ht="14.25" customHeight="1">
      <c r="A6141" s="36"/>
      <c r="B6141" s="31"/>
      <c r="C6141" s="36"/>
      <c r="D6141" s="36"/>
      <c r="E6141" s="36"/>
    </row>
    <row r="6142" ht="14.25" customHeight="1">
      <c r="A6142" s="36"/>
      <c r="B6142" s="31"/>
      <c r="C6142" s="36"/>
      <c r="D6142" s="36"/>
      <c r="E6142" s="36"/>
    </row>
    <row r="6143" ht="14.25" customHeight="1">
      <c r="A6143" s="36"/>
      <c r="B6143" s="31"/>
      <c r="C6143" s="36"/>
      <c r="D6143" s="36"/>
      <c r="E6143" s="36"/>
    </row>
    <row r="6144" ht="14.25" customHeight="1">
      <c r="A6144" s="36"/>
      <c r="B6144" s="31"/>
      <c r="C6144" s="36"/>
      <c r="D6144" s="36"/>
      <c r="E6144" s="36"/>
    </row>
    <row r="6145" ht="14.25" customHeight="1">
      <c r="A6145" s="36"/>
      <c r="B6145" s="31"/>
      <c r="C6145" s="36"/>
      <c r="D6145" s="36"/>
      <c r="E6145" s="36"/>
    </row>
    <row r="6146" ht="14.25" customHeight="1">
      <c r="A6146" s="36"/>
      <c r="B6146" s="31"/>
      <c r="C6146" s="36"/>
      <c r="D6146" s="36"/>
      <c r="E6146" s="36"/>
    </row>
    <row r="6147" ht="14.25" customHeight="1">
      <c r="A6147" s="36"/>
      <c r="B6147" s="31"/>
      <c r="C6147" s="36"/>
      <c r="D6147" s="36"/>
      <c r="E6147" s="36"/>
    </row>
    <row r="6148" ht="14.25" customHeight="1">
      <c r="A6148" s="36"/>
      <c r="B6148" s="31"/>
      <c r="C6148" s="36"/>
      <c r="D6148" s="36"/>
      <c r="E6148" s="36"/>
    </row>
    <row r="6149" ht="14.25" customHeight="1">
      <c r="A6149" s="36"/>
      <c r="B6149" s="31"/>
      <c r="C6149" s="36"/>
      <c r="D6149" s="36"/>
      <c r="E6149" s="36"/>
    </row>
    <row r="6150" ht="14.25" customHeight="1">
      <c r="A6150" s="36"/>
      <c r="B6150" s="31"/>
      <c r="C6150" s="36"/>
      <c r="D6150" s="36"/>
      <c r="E6150" s="36"/>
    </row>
    <row r="6151" ht="14.25" customHeight="1">
      <c r="A6151" s="36"/>
      <c r="B6151" s="31"/>
      <c r="C6151" s="36"/>
      <c r="D6151" s="36"/>
      <c r="E6151" s="36"/>
    </row>
    <row r="6152" ht="14.25" customHeight="1">
      <c r="A6152" s="36"/>
      <c r="B6152" s="31"/>
      <c r="C6152" s="36"/>
      <c r="D6152" s="36"/>
      <c r="E6152" s="36"/>
    </row>
    <row r="6153" ht="14.25" customHeight="1">
      <c r="A6153" s="36"/>
      <c r="B6153" s="31"/>
      <c r="C6153" s="36"/>
      <c r="D6153" s="36"/>
      <c r="E6153" s="36"/>
    </row>
    <row r="6154" ht="14.25" customHeight="1">
      <c r="A6154" s="36"/>
      <c r="B6154" s="31"/>
      <c r="C6154" s="36"/>
      <c r="D6154" s="36"/>
      <c r="E6154" s="36"/>
    </row>
    <row r="6155" ht="14.25" customHeight="1">
      <c r="A6155" s="36"/>
      <c r="B6155" s="31"/>
      <c r="C6155" s="36"/>
      <c r="D6155" s="36"/>
      <c r="E6155" s="36"/>
    </row>
    <row r="6156" ht="14.25" customHeight="1">
      <c r="A6156" s="36"/>
      <c r="B6156" s="31"/>
      <c r="C6156" s="36"/>
      <c r="D6156" s="36"/>
      <c r="E6156" s="36"/>
    </row>
    <row r="6157" ht="14.25" customHeight="1">
      <c r="A6157" s="36"/>
      <c r="B6157" s="31"/>
      <c r="C6157" s="36"/>
      <c r="D6157" s="36"/>
      <c r="E6157" s="36"/>
    </row>
    <row r="6158" ht="14.25" customHeight="1">
      <c r="A6158" s="36"/>
      <c r="B6158" s="31"/>
      <c r="C6158" s="36"/>
      <c r="D6158" s="36"/>
      <c r="E6158" s="36"/>
    </row>
    <row r="6159" ht="14.25" customHeight="1">
      <c r="A6159" s="36"/>
      <c r="B6159" s="31"/>
      <c r="C6159" s="36"/>
      <c r="D6159" s="36"/>
      <c r="E6159" s="36"/>
    </row>
    <row r="6160" ht="14.25" customHeight="1">
      <c r="A6160" s="36"/>
      <c r="B6160" s="31"/>
      <c r="C6160" s="36"/>
      <c r="D6160" s="36"/>
      <c r="E6160" s="36"/>
    </row>
    <row r="6161" ht="14.25" customHeight="1">
      <c r="A6161" s="36"/>
      <c r="B6161" s="31"/>
      <c r="C6161" s="36"/>
      <c r="D6161" s="36"/>
      <c r="E6161" s="36"/>
    </row>
    <row r="6162" ht="14.25" customHeight="1">
      <c r="A6162" s="36"/>
      <c r="B6162" s="31"/>
      <c r="C6162" s="36"/>
      <c r="D6162" s="36"/>
      <c r="E6162" s="36"/>
    </row>
    <row r="6163" ht="14.25" customHeight="1">
      <c r="A6163" s="36"/>
      <c r="B6163" s="31"/>
      <c r="C6163" s="36"/>
      <c r="D6163" s="36"/>
      <c r="E6163" s="36"/>
    </row>
    <row r="6164" ht="14.25" customHeight="1">
      <c r="A6164" s="36"/>
      <c r="B6164" s="31"/>
      <c r="C6164" s="36"/>
      <c r="D6164" s="36"/>
      <c r="E6164" s="36"/>
    </row>
    <row r="6165" ht="14.25" customHeight="1">
      <c r="A6165" s="36"/>
      <c r="B6165" s="31"/>
      <c r="C6165" s="36"/>
      <c r="D6165" s="36"/>
      <c r="E6165" s="36"/>
    </row>
    <row r="6166" ht="14.25" customHeight="1">
      <c r="A6166" s="36"/>
      <c r="B6166" s="31"/>
      <c r="C6166" s="36"/>
      <c r="D6166" s="36"/>
      <c r="E6166" s="36"/>
    </row>
    <row r="6167" ht="14.25" customHeight="1">
      <c r="A6167" s="36"/>
      <c r="B6167" s="31"/>
      <c r="C6167" s="36"/>
      <c r="D6167" s="36"/>
      <c r="E6167" s="36"/>
    </row>
    <row r="6168" ht="14.25" customHeight="1">
      <c r="A6168" s="36"/>
      <c r="B6168" s="31"/>
      <c r="C6168" s="36"/>
      <c r="D6168" s="36"/>
      <c r="E6168" s="36"/>
    </row>
    <row r="6169" ht="14.25" customHeight="1">
      <c r="A6169" s="36"/>
      <c r="B6169" s="31"/>
      <c r="C6169" s="36"/>
      <c r="D6169" s="36"/>
      <c r="E6169" s="36"/>
    </row>
    <row r="6170" ht="14.25" customHeight="1">
      <c r="A6170" s="36"/>
      <c r="B6170" s="31"/>
      <c r="C6170" s="36"/>
      <c r="D6170" s="36"/>
      <c r="E6170" s="36"/>
    </row>
    <row r="6171" ht="14.25" customHeight="1">
      <c r="A6171" s="36"/>
      <c r="B6171" s="31"/>
      <c r="C6171" s="36"/>
      <c r="D6171" s="36"/>
      <c r="E6171" s="36"/>
    </row>
    <row r="6172" ht="14.25" customHeight="1">
      <c r="A6172" s="36"/>
      <c r="B6172" s="31"/>
      <c r="C6172" s="36"/>
      <c r="D6172" s="36"/>
      <c r="E6172" s="36"/>
    </row>
    <row r="6173" ht="14.25" customHeight="1">
      <c r="A6173" s="36"/>
      <c r="B6173" s="31"/>
      <c r="C6173" s="36"/>
      <c r="D6173" s="36"/>
      <c r="E6173" s="36"/>
    </row>
    <row r="6174" ht="14.25" customHeight="1">
      <c r="A6174" s="36"/>
      <c r="B6174" s="31"/>
      <c r="C6174" s="36"/>
      <c r="D6174" s="36"/>
      <c r="E6174" s="36"/>
    </row>
    <row r="6175" ht="14.25" customHeight="1">
      <c r="A6175" s="36"/>
      <c r="B6175" s="31"/>
      <c r="C6175" s="36"/>
      <c r="D6175" s="36"/>
      <c r="E6175" s="36"/>
    </row>
    <row r="6176" ht="14.25" customHeight="1">
      <c r="A6176" s="36"/>
      <c r="B6176" s="31"/>
      <c r="C6176" s="36"/>
      <c r="D6176" s="36"/>
      <c r="E6176" s="36"/>
    </row>
    <row r="6177" ht="14.25" customHeight="1">
      <c r="A6177" s="36"/>
      <c r="B6177" s="31"/>
      <c r="C6177" s="36"/>
      <c r="D6177" s="36"/>
      <c r="E6177" s="36"/>
    </row>
    <row r="6178" ht="14.25" customHeight="1">
      <c r="A6178" s="36"/>
      <c r="B6178" s="31"/>
      <c r="C6178" s="36"/>
      <c r="D6178" s="36"/>
      <c r="E6178" s="36"/>
    </row>
    <row r="6179" ht="14.25" customHeight="1">
      <c r="A6179" s="36"/>
      <c r="B6179" s="31"/>
      <c r="C6179" s="36"/>
      <c r="D6179" s="36"/>
      <c r="E6179" s="36"/>
    </row>
    <row r="6180" ht="14.25" customHeight="1">
      <c r="A6180" s="36"/>
      <c r="B6180" s="31"/>
      <c r="C6180" s="36"/>
      <c r="D6180" s="36"/>
      <c r="E6180" s="36"/>
    </row>
    <row r="6181" ht="14.25" customHeight="1">
      <c r="A6181" s="36"/>
      <c r="B6181" s="31"/>
      <c r="C6181" s="36"/>
      <c r="D6181" s="36"/>
      <c r="E6181" s="36"/>
    </row>
    <row r="6182" ht="14.25" customHeight="1">
      <c r="A6182" s="36"/>
      <c r="B6182" s="31"/>
      <c r="C6182" s="36"/>
      <c r="D6182" s="36"/>
      <c r="E6182" s="36"/>
    </row>
    <row r="6183" ht="14.25" customHeight="1">
      <c r="A6183" s="36"/>
      <c r="B6183" s="31"/>
      <c r="C6183" s="36"/>
      <c r="D6183" s="36"/>
      <c r="E6183" s="36"/>
    </row>
    <row r="6184" ht="14.25" customHeight="1">
      <c r="A6184" s="36"/>
      <c r="B6184" s="31"/>
      <c r="C6184" s="36"/>
      <c r="D6184" s="36"/>
      <c r="E6184" s="36"/>
    </row>
    <row r="6185" ht="14.25" customHeight="1">
      <c r="A6185" s="36"/>
      <c r="B6185" s="31"/>
      <c r="C6185" s="36"/>
      <c r="D6185" s="36"/>
      <c r="E6185" s="36"/>
    </row>
    <row r="6186" ht="14.25" customHeight="1">
      <c r="A6186" s="36"/>
      <c r="B6186" s="31"/>
      <c r="C6186" s="36"/>
      <c r="D6186" s="36"/>
      <c r="E6186" s="36"/>
    </row>
    <row r="6187" ht="14.25" customHeight="1">
      <c r="A6187" s="36"/>
      <c r="B6187" s="31"/>
      <c r="C6187" s="36"/>
      <c r="D6187" s="36"/>
      <c r="E6187" s="36"/>
    </row>
    <row r="6188" ht="14.25" customHeight="1">
      <c r="A6188" s="36"/>
      <c r="B6188" s="31"/>
      <c r="C6188" s="36"/>
      <c r="D6188" s="36"/>
      <c r="E6188" s="36"/>
    </row>
    <row r="6189" ht="14.25" customHeight="1">
      <c r="A6189" s="36"/>
      <c r="B6189" s="31"/>
      <c r="C6189" s="36"/>
      <c r="D6189" s="36"/>
      <c r="E6189" s="36"/>
    </row>
    <row r="6190" ht="14.25" customHeight="1">
      <c r="A6190" s="36"/>
      <c r="B6190" s="31"/>
      <c r="C6190" s="36"/>
      <c r="D6190" s="36"/>
      <c r="E6190" s="36"/>
    </row>
    <row r="6191" ht="14.25" customHeight="1">
      <c r="A6191" s="36"/>
      <c r="B6191" s="31"/>
      <c r="C6191" s="36"/>
      <c r="D6191" s="36"/>
      <c r="E6191" s="36"/>
    </row>
    <row r="6192" ht="14.25" customHeight="1">
      <c r="A6192" s="36"/>
      <c r="B6192" s="31"/>
      <c r="C6192" s="36"/>
      <c r="D6192" s="36"/>
      <c r="E6192" s="36"/>
    </row>
    <row r="6193" ht="14.25" customHeight="1">
      <c r="A6193" s="36"/>
      <c r="B6193" s="31"/>
      <c r="C6193" s="36"/>
      <c r="D6193" s="36"/>
      <c r="E6193" s="36"/>
    </row>
    <row r="6194" ht="14.25" customHeight="1">
      <c r="A6194" s="36"/>
      <c r="B6194" s="31"/>
      <c r="C6194" s="36"/>
      <c r="D6194" s="36"/>
      <c r="E6194" s="36"/>
    </row>
    <row r="6195" ht="14.25" customHeight="1">
      <c r="A6195" s="36"/>
      <c r="B6195" s="31"/>
      <c r="C6195" s="36"/>
      <c r="D6195" s="36"/>
      <c r="E6195" s="36"/>
    </row>
    <row r="6196" ht="14.25" customHeight="1">
      <c r="A6196" s="36"/>
      <c r="B6196" s="31"/>
      <c r="C6196" s="36"/>
      <c r="D6196" s="36"/>
      <c r="E6196" s="36"/>
    </row>
    <row r="6197" ht="14.25" customHeight="1">
      <c r="A6197" s="36"/>
      <c r="B6197" s="31"/>
      <c r="C6197" s="36"/>
      <c r="D6197" s="36"/>
      <c r="E6197" s="36"/>
    </row>
    <row r="6198" ht="14.25" customHeight="1">
      <c r="A6198" s="36"/>
      <c r="B6198" s="31"/>
      <c r="C6198" s="36"/>
      <c r="D6198" s="36"/>
      <c r="E6198" s="36"/>
    </row>
    <row r="6199" ht="14.25" customHeight="1">
      <c r="A6199" s="36"/>
      <c r="B6199" s="31"/>
      <c r="C6199" s="36"/>
      <c r="D6199" s="36"/>
      <c r="E6199" s="36"/>
    </row>
    <row r="6200" ht="14.25" customHeight="1">
      <c r="A6200" s="36"/>
      <c r="B6200" s="31"/>
      <c r="C6200" s="36"/>
      <c r="D6200" s="36"/>
      <c r="E6200" s="36"/>
    </row>
    <row r="6201" ht="14.25" customHeight="1">
      <c r="A6201" s="36"/>
      <c r="B6201" s="31"/>
      <c r="C6201" s="36"/>
      <c r="D6201" s="36"/>
      <c r="E6201" s="36"/>
    </row>
    <row r="6202" ht="14.25" customHeight="1">
      <c r="A6202" s="36"/>
      <c r="B6202" s="31"/>
      <c r="C6202" s="36"/>
      <c r="D6202" s="36"/>
      <c r="E6202" s="36"/>
    </row>
    <row r="6203" ht="14.25" customHeight="1">
      <c r="A6203" s="36"/>
      <c r="B6203" s="31"/>
      <c r="C6203" s="36"/>
      <c r="D6203" s="36"/>
      <c r="E6203" s="36"/>
    </row>
    <row r="6204" ht="14.25" customHeight="1">
      <c r="A6204" s="36"/>
      <c r="B6204" s="31"/>
      <c r="C6204" s="36"/>
      <c r="D6204" s="36"/>
      <c r="E6204" s="36"/>
    </row>
    <row r="6205" ht="14.25" customHeight="1">
      <c r="A6205" s="36"/>
      <c r="B6205" s="31"/>
      <c r="C6205" s="36"/>
      <c r="D6205" s="36"/>
      <c r="E6205" s="36"/>
    </row>
    <row r="6206" ht="14.25" customHeight="1">
      <c r="A6206" s="36"/>
      <c r="B6206" s="31"/>
      <c r="C6206" s="36"/>
      <c r="D6206" s="36"/>
      <c r="E6206" s="36"/>
    </row>
    <row r="6207" ht="14.25" customHeight="1">
      <c r="A6207" s="36"/>
      <c r="B6207" s="31"/>
      <c r="C6207" s="36"/>
      <c r="D6207" s="36"/>
      <c r="E6207" s="36"/>
    </row>
    <row r="6208" ht="14.25" customHeight="1">
      <c r="A6208" s="36"/>
      <c r="B6208" s="31"/>
      <c r="C6208" s="36"/>
      <c r="D6208" s="36"/>
      <c r="E6208" s="36"/>
    </row>
    <row r="6209" ht="14.25" customHeight="1">
      <c r="A6209" s="36"/>
      <c r="B6209" s="31"/>
      <c r="C6209" s="36"/>
      <c r="D6209" s="36"/>
      <c r="E6209" s="36"/>
    </row>
    <row r="6210" ht="14.25" customHeight="1">
      <c r="A6210" s="36"/>
      <c r="B6210" s="31"/>
      <c r="C6210" s="36"/>
      <c r="D6210" s="36"/>
      <c r="E6210" s="36"/>
    </row>
    <row r="6211" ht="14.25" customHeight="1">
      <c r="A6211" s="36"/>
      <c r="B6211" s="31"/>
      <c r="C6211" s="36"/>
      <c r="D6211" s="36"/>
      <c r="E6211" s="36"/>
    </row>
    <row r="6212" ht="14.25" customHeight="1">
      <c r="A6212" s="36"/>
      <c r="B6212" s="31"/>
      <c r="C6212" s="36"/>
      <c r="D6212" s="36"/>
      <c r="E6212" s="36"/>
    </row>
    <row r="6213" ht="14.25" customHeight="1">
      <c r="A6213" s="36"/>
      <c r="B6213" s="31"/>
      <c r="C6213" s="36"/>
      <c r="D6213" s="36"/>
      <c r="E6213" s="36"/>
    </row>
    <row r="6214" ht="14.25" customHeight="1">
      <c r="A6214" s="36"/>
      <c r="B6214" s="31"/>
      <c r="C6214" s="36"/>
      <c r="D6214" s="36"/>
      <c r="E6214" s="36"/>
    </row>
    <row r="6215" ht="14.25" customHeight="1">
      <c r="A6215" s="36"/>
      <c r="B6215" s="31"/>
      <c r="C6215" s="36"/>
      <c r="D6215" s="36"/>
      <c r="E6215" s="36"/>
    </row>
    <row r="6216" ht="14.25" customHeight="1">
      <c r="A6216" s="36"/>
      <c r="B6216" s="31"/>
      <c r="C6216" s="36"/>
      <c r="D6216" s="36"/>
      <c r="E6216" s="36"/>
    </row>
    <row r="6217" ht="14.25" customHeight="1">
      <c r="A6217" s="36"/>
      <c r="B6217" s="31"/>
      <c r="C6217" s="36"/>
      <c r="D6217" s="36"/>
      <c r="E6217" s="36"/>
    </row>
    <row r="6218" ht="14.25" customHeight="1">
      <c r="A6218" s="36"/>
      <c r="B6218" s="31"/>
      <c r="C6218" s="36"/>
      <c r="D6218" s="36"/>
      <c r="E6218" s="36"/>
    </row>
    <row r="6219" ht="14.25" customHeight="1">
      <c r="A6219" s="36"/>
      <c r="B6219" s="31"/>
      <c r="C6219" s="36"/>
      <c r="D6219" s="36"/>
      <c r="E6219" s="36"/>
    </row>
    <row r="6220" ht="14.25" customHeight="1">
      <c r="A6220" s="36"/>
      <c r="B6220" s="31"/>
      <c r="C6220" s="36"/>
      <c r="D6220" s="36"/>
      <c r="E6220" s="36"/>
    </row>
    <row r="6221" ht="14.25" customHeight="1">
      <c r="A6221" s="36"/>
      <c r="B6221" s="31"/>
      <c r="C6221" s="36"/>
      <c r="D6221" s="36"/>
      <c r="E6221" s="36"/>
    </row>
    <row r="6222" ht="14.25" customHeight="1">
      <c r="A6222" s="36"/>
      <c r="B6222" s="31"/>
      <c r="C6222" s="36"/>
      <c r="D6222" s="36"/>
      <c r="E6222" s="36"/>
    </row>
    <row r="6223" ht="14.25" customHeight="1">
      <c r="A6223" s="36"/>
      <c r="B6223" s="31"/>
      <c r="C6223" s="36"/>
      <c r="D6223" s="36"/>
      <c r="E6223" s="36"/>
    </row>
    <row r="6224" ht="14.25" customHeight="1">
      <c r="A6224" s="36"/>
      <c r="B6224" s="31"/>
      <c r="C6224" s="36"/>
      <c r="D6224" s="36"/>
      <c r="E6224" s="36"/>
    </row>
    <row r="6225" ht="14.25" customHeight="1">
      <c r="A6225" s="36"/>
      <c r="B6225" s="31"/>
      <c r="C6225" s="36"/>
      <c r="D6225" s="36"/>
      <c r="E6225" s="36"/>
    </row>
    <row r="6226" ht="14.25" customHeight="1">
      <c r="A6226" s="36"/>
      <c r="B6226" s="31"/>
      <c r="C6226" s="36"/>
      <c r="D6226" s="36"/>
      <c r="E6226" s="36"/>
    </row>
    <row r="6227" ht="14.25" customHeight="1">
      <c r="A6227" s="36"/>
      <c r="B6227" s="31"/>
      <c r="C6227" s="36"/>
      <c r="D6227" s="36"/>
      <c r="E6227" s="36"/>
    </row>
    <row r="6228" ht="14.25" customHeight="1">
      <c r="A6228" s="36"/>
      <c r="B6228" s="31"/>
      <c r="C6228" s="36"/>
      <c r="D6228" s="36"/>
      <c r="E6228" s="36"/>
    </row>
    <row r="6229" ht="14.25" customHeight="1">
      <c r="A6229" s="36"/>
      <c r="B6229" s="31"/>
      <c r="C6229" s="36"/>
      <c r="D6229" s="36"/>
      <c r="E6229" s="36"/>
    </row>
    <row r="6230" ht="14.25" customHeight="1">
      <c r="A6230" s="36"/>
      <c r="B6230" s="31"/>
      <c r="C6230" s="36"/>
      <c r="D6230" s="36"/>
      <c r="E6230" s="36"/>
    </row>
    <row r="6231" ht="14.25" customHeight="1">
      <c r="A6231" s="36"/>
      <c r="B6231" s="31"/>
      <c r="C6231" s="36"/>
      <c r="D6231" s="36"/>
      <c r="E6231" s="36"/>
    </row>
    <row r="6232" ht="14.25" customHeight="1">
      <c r="A6232" s="36"/>
      <c r="B6232" s="31"/>
      <c r="C6232" s="36"/>
      <c r="D6232" s="36"/>
      <c r="E6232" s="36"/>
    </row>
    <row r="6233" ht="14.25" customHeight="1">
      <c r="A6233" s="36"/>
      <c r="B6233" s="31"/>
      <c r="C6233" s="36"/>
      <c r="D6233" s="36"/>
      <c r="E6233" s="36"/>
    </row>
    <row r="6234" ht="14.25" customHeight="1">
      <c r="A6234" s="36"/>
      <c r="B6234" s="31"/>
      <c r="C6234" s="36"/>
      <c r="D6234" s="36"/>
      <c r="E6234" s="36"/>
    </row>
    <row r="6235" ht="14.25" customHeight="1">
      <c r="A6235" s="36"/>
      <c r="B6235" s="31"/>
      <c r="C6235" s="36"/>
      <c r="D6235" s="36"/>
      <c r="E6235" s="36"/>
    </row>
    <row r="6236" ht="14.25" customHeight="1">
      <c r="A6236" s="36"/>
      <c r="B6236" s="31"/>
      <c r="C6236" s="36"/>
      <c r="D6236" s="36"/>
      <c r="E6236" s="36"/>
    </row>
    <row r="6237" ht="14.25" customHeight="1">
      <c r="A6237" s="36"/>
      <c r="B6237" s="31"/>
      <c r="C6237" s="36"/>
      <c r="D6237" s="36"/>
      <c r="E6237" s="36"/>
    </row>
    <row r="6238" ht="14.25" customHeight="1">
      <c r="A6238" s="36"/>
      <c r="B6238" s="31"/>
      <c r="C6238" s="36"/>
      <c r="D6238" s="36"/>
      <c r="E6238" s="36"/>
    </row>
    <row r="6239" ht="14.25" customHeight="1">
      <c r="A6239" s="36"/>
      <c r="B6239" s="31"/>
      <c r="C6239" s="36"/>
      <c r="D6239" s="36"/>
      <c r="E6239" s="36"/>
    </row>
    <row r="6240" ht="14.25" customHeight="1">
      <c r="A6240" s="36"/>
      <c r="B6240" s="31"/>
      <c r="C6240" s="36"/>
      <c r="D6240" s="36"/>
      <c r="E6240" s="36"/>
    </row>
    <row r="6241" ht="14.25" customHeight="1">
      <c r="A6241" s="36"/>
      <c r="B6241" s="31"/>
      <c r="C6241" s="36"/>
      <c r="D6241" s="36"/>
      <c r="E6241" s="36"/>
    </row>
    <row r="6242" ht="14.25" customHeight="1">
      <c r="A6242" s="36"/>
      <c r="B6242" s="31"/>
      <c r="C6242" s="36"/>
      <c r="D6242" s="36"/>
      <c r="E6242" s="36"/>
    </row>
    <row r="6243" ht="14.25" customHeight="1">
      <c r="A6243" s="36"/>
      <c r="B6243" s="31"/>
      <c r="C6243" s="36"/>
      <c r="D6243" s="36"/>
      <c r="E6243" s="36"/>
    </row>
    <row r="6244" ht="14.25" customHeight="1">
      <c r="A6244" s="36"/>
      <c r="B6244" s="31"/>
      <c r="C6244" s="36"/>
      <c r="D6244" s="36"/>
      <c r="E6244" s="36"/>
    </row>
    <row r="6245" ht="14.25" customHeight="1">
      <c r="A6245" s="36"/>
      <c r="B6245" s="31"/>
      <c r="C6245" s="36"/>
      <c r="D6245" s="36"/>
      <c r="E6245" s="36"/>
    </row>
    <row r="6246" ht="14.25" customHeight="1">
      <c r="A6246" s="36"/>
      <c r="B6246" s="31"/>
      <c r="C6246" s="36"/>
      <c r="D6246" s="36"/>
      <c r="E6246" s="36"/>
    </row>
    <row r="6247" ht="14.25" customHeight="1">
      <c r="A6247" s="36"/>
      <c r="B6247" s="31"/>
      <c r="C6247" s="36"/>
      <c r="D6247" s="36"/>
      <c r="E6247" s="36"/>
    </row>
    <row r="6248" ht="14.25" customHeight="1">
      <c r="A6248" s="36"/>
      <c r="B6248" s="31"/>
      <c r="C6248" s="36"/>
      <c r="D6248" s="36"/>
      <c r="E6248" s="36"/>
    </row>
    <row r="6249" ht="14.25" customHeight="1">
      <c r="A6249" s="36"/>
      <c r="B6249" s="31"/>
      <c r="C6249" s="36"/>
      <c r="D6249" s="36"/>
      <c r="E6249" s="36"/>
    </row>
    <row r="6250" ht="14.25" customHeight="1">
      <c r="A6250" s="36"/>
      <c r="B6250" s="31"/>
      <c r="C6250" s="36"/>
      <c r="D6250" s="36"/>
      <c r="E6250" s="36"/>
    </row>
    <row r="6251" ht="14.25" customHeight="1">
      <c r="A6251" s="36"/>
      <c r="B6251" s="31"/>
      <c r="C6251" s="36"/>
      <c r="D6251" s="36"/>
      <c r="E6251" s="36"/>
    </row>
    <row r="6252" ht="14.25" customHeight="1">
      <c r="A6252" s="36"/>
      <c r="B6252" s="31"/>
      <c r="C6252" s="36"/>
      <c r="D6252" s="36"/>
      <c r="E6252" s="36"/>
    </row>
    <row r="6253" ht="14.25" customHeight="1">
      <c r="A6253" s="36"/>
      <c r="B6253" s="31"/>
      <c r="C6253" s="36"/>
      <c r="D6253" s="36"/>
      <c r="E6253" s="36"/>
    </row>
    <row r="6254" ht="14.25" customHeight="1">
      <c r="A6254" s="36"/>
      <c r="B6254" s="31"/>
      <c r="C6254" s="36"/>
      <c r="D6254" s="36"/>
      <c r="E6254" s="36"/>
    </row>
    <row r="6255" ht="14.25" customHeight="1">
      <c r="A6255" s="36"/>
      <c r="B6255" s="31"/>
      <c r="C6255" s="36"/>
      <c r="D6255" s="36"/>
      <c r="E6255" s="36"/>
    </row>
    <row r="6256" ht="14.25" customHeight="1">
      <c r="A6256" s="36"/>
      <c r="B6256" s="31"/>
      <c r="C6256" s="36"/>
      <c r="D6256" s="36"/>
      <c r="E6256" s="36"/>
    </row>
    <row r="6257" ht="14.25" customHeight="1">
      <c r="A6257" s="36"/>
      <c r="B6257" s="31"/>
      <c r="C6257" s="36"/>
      <c r="D6257" s="36"/>
      <c r="E6257" s="36"/>
    </row>
    <row r="6258" ht="14.25" customHeight="1">
      <c r="A6258" s="36"/>
      <c r="B6258" s="31"/>
      <c r="C6258" s="36"/>
      <c r="D6258" s="36"/>
      <c r="E6258" s="36"/>
    </row>
    <row r="6259" ht="14.25" customHeight="1">
      <c r="A6259" s="36"/>
      <c r="B6259" s="31"/>
      <c r="C6259" s="36"/>
      <c r="D6259" s="36"/>
      <c r="E6259" s="36"/>
    </row>
    <row r="6260" ht="14.25" customHeight="1">
      <c r="A6260" s="36"/>
      <c r="B6260" s="31"/>
      <c r="C6260" s="36"/>
      <c r="D6260" s="36"/>
      <c r="E6260" s="36"/>
    </row>
    <row r="6261" ht="14.25" customHeight="1">
      <c r="A6261" s="36"/>
      <c r="B6261" s="31"/>
      <c r="C6261" s="36"/>
      <c r="D6261" s="36"/>
      <c r="E6261" s="36"/>
    </row>
    <row r="6262" ht="14.25" customHeight="1">
      <c r="A6262" s="36"/>
      <c r="B6262" s="31"/>
      <c r="C6262" s="36"/>
      <c r="D6262" s="36"/>
      <c r="E6262" s="36"/>
    </row>
    <row r="6263" ht="14.25" customHeight="1">
      <c r="A6263" s="36"/>
      <c r="B6263" s="31"/>
      <c r="C6263" s="36"/>
      <c r="D6263" s="36"/>
      <c r="E6263" s="36"/>
    </row>
    <row r="6264" ht="14.25" customHeight="1">
      <c r="A6264" s="36"/>
      <c r="B6264" s="31"/>
      <c r="C6264" s="36"/>
      <c r="D6264" s="36"/>
      <c r="E6264" s="36"/>
    </row>
    <row r="6265" ht="14.25" customHeight="1">
      <c r="A6265" s="36"/>
      <c r="B6265" s="31"/>
      <c r="C6265" s="36"/>
      <c r="D6265" s="36"/>
      <c r="E6265" s="36"/>
    </row>
    <row r="6266" ht="14.25" customHeight="1">
      <c r="A6266" s="36"/>
      <c r="B6266" s="31"/>
      <c r="C6266" s="36"/>
      <c r="D6266" s="36"/>
      <c r="E6266" s="36"/>
    </row>
    <row r="6267" ht="14.25" customHeight="1">
      <c r="A6267" s="36"/>
      <c r="B6267" s="31"/>
      <c r="C6267" s="36"/>
      <c r="D6267" s="36"/>
      <c r="E6267" s="36"/>
    </row>
    <row r="6268" ht="14.25" customHeight="1">
      <c r="A6268" s="36"/>
      <c r="B6268" s="31"/>
      <c r="C6268" s="36"/>
      <c r="D6268" s="36"/>
      <c r="E6268" s="36"/>
    </row>
    <row r="6269" ht="14.25" customHeight="1">
      <c r="A6269" s="36"/>
      <c r="B6269" s="31"/>
      <c r="C6269" s="36"/>
      <c r="D6269" s="36"/>
      <c r="E6269" s="36"/>
    </row>
    <row r="6270" ht="14.25" customHeight="1">
      <c r="A6270" s="36"/>
      <c r="B6270" s="31"/>
      <c r="C6270" s="36"/>
      <c r="D6270" s="36"/>
      <c r="E6270" s="36"/>
    </row>
    <row r="6271" ht="14.25" customHeight="1">
      <c r="A6271" s="36"/>
      <c r="B6271" s="31"/>
      <c r="C6271" s="36"/>
      <c r="D6271" s="36"/>
      <c r="E6271" s="36"/>
    </row>
    <row r="6272" ht="14.25" customHeight="1">
      <c r="A6272" s="36"/>
      <c r="B6272" s="31"/>
      <c r="C6272" s="36"/>
      <c r="D6272" s="36"/>
      <c r="E6272" s="36"/>
    </row>
    <row r="6273" ht="14.25" customHeight="1">
      <c r="A6273" s="36"/>
      <c r="B6273" s="31"/>
      <c r="C6273" s="36"/>
      <c r="D6273" s="36"/>
      <c r="E6273" s="36"/>
    </row>
    <row r="6274" ht="14.25" customHeight="1">
      <c r="A6274" s="36"/>
      <c r="B6274" s="31"/>
      <c r="C6274" s="36"/>
      <c r="D6274" s="36"/>
      <c r="E6274" s="36"/>
    </row>
    <row r="6275" ht="14.25" customHeight="1">
      <c r="A6275" s="36"/>
      <c r="B6275" s="31"/>
      <c r="C6275" s="36"/>
      <c r="D6275" s="36"/>
      <c r="E6275" s="36"/>
    </row>
    <row r="6276" ht="14.25" customHeight="1">
      <c r="A6276" s="36"/>
      <c r="B6276" s="31"/>
      <c r="C6276" s="36"/>
      <c r="D6276" s="36"/>
      <c r="E6276" s="36"/>
    </row>
    <row r="6277" ht="14.25" customHeight="1">
      <c r="A6277" s="36"/>
      <c r="B6277" s="31"/>
      <c r="C6277" s="36"/>
      <c r="D6277" s="36"/>
      <c r="E6277" s="36"/>
    </row>
    <row r="6278" ht="14.25" customHeight="1">
      <c r="A6278" s="36"/>
      <c r="B6278" s="31"/>
      <c r="C6278" s="36"/>
      <c r="D6278" s="36"/>
      <c r="E6278" s="36"/>
    </row>
    <row r="6279" ht="14.25" customHeight="1">
      <c r="A6279" s="36"/>
      <c r="B6279" s="31"/>
      <c r="C6279" s="36"/>
      <c r="D6279" s="36"/>
      <c r="E6279" s="36"/>
    </row>
    <row r="6280" ht="14.25" customHeight="1">
      <c r="A6280" s="36"/>
      <c r="B6280" s="31"/>
      <c r="C6280" s="36"/>
      <c r="D6280" s="36"/>
      <c r="E6280" s="36"/>
    </row>
    <row r="6281" ht="14.25" customHeight="1">
      <c r="A6281" s="36"/>
      <c r="B6281" s="31"/>
      <c r="C6281" s="36"/>
      <c r="D6281" s="36"/>
      <c r="E6281" s="36"/>
    </row>
    <row r="6282" ht="14.25" customHeight="1">
      <c r="A6282" s="36"/>
      <c r="B6282" s="31"/>
      <c r="C6282" s="36"/>
      <c r="D6282" s="36"/>
      <c r="E6282" s="36"/>
    </row>
    <row r="6283" ht="14.25" customHeight="1">
      <c r="A6283" s="36"/>
      <c r="B6283" s="31"/>
      <c r="C6283" s="36"/>
      <c r="D6283" s="36"/>
      <c r="E6283" s="36"/>
    </row>
    <row r="6284" ht="14.25" customHeight="1">
      <c r="A6284" s="36"/>
      <c r="B6284" s="31"/>
      <c r="C6284" s="36"/>
      <c r="D6284" s="36"/>
      <c r="E6284" s="36"/>
    </row>
    <row r="6285" ht="14.25" customHeight="1">
      <c r="A6285" s="36"/>
      <c r="B6285" s="31"/>
      <c r="C6285" s="36"/>
      <c r="D6285" s="36"/>
      <c r="E6285" s="36"/>
    </row>
    <row r="6286" ht="14.25" customHeight="1">
      <c r="A6286" s="36"/>
      <c r="B6286" s="31"/>
      <c r="C6286" s="36"/>
      <c r="D6286" s="36"/>
      <c r="E6286" s="36"/>
    </row>
    <row r="6287" ht="14.25" customHeight="1">
      <c r="A6287" s="36"/>
      <c r="B6287" s="31"/>
      <c r="C6287" s="36"/>
      <c r="D6287" s="36"/>
      <c r="E6287" s="36"/>
    </row>
    <row r="6288" ht="14.25" customHeight="1">
      <c r="A6288" s="36"/>
      <c r="B6288" s="31"/>
      <c r="C6288" s="36"/>
      <c r="D6288" s="36"/>
      <c r="E6288" s="36"/>
    </row>
    <row r="6289" ht="14.25" customHeight="1">
      <c r="A6289" s="36"/>
      <c r="B6289" s="31"/>
      <c r="C6289" s="36"/>
      <c r="D6289" s="36"/>
      <c r="E6289" s="36"/>
    </row>
    <row r="6290" ht="14.25" customHeight="1">
      <c r="A6290" s="36"/>
      <c r="B6290" s="31"/>
      <c r="C6290" s="36"/>
      <c r="D6290" s="36"/>
      <c r="E6290" s="36"/>
    </row>
    <row r="6291" ht="14.25" customHeight="1">
      <c r="A6291" s="36"/>
      <c r="B6291" s="31"/>
      <c r="C6291" s="36"/>
      <c r="D6291" s="36"/>
      <c r="E6291" s="36"/>
    </row>
    <row r="6292" ht="14.25" customHeight="1">
      <c r="A6292" s="36"/>
      <c r="B6292" s="31"/>
      <c r="C6292" s="36"/>
      <c r="D6292" s="36"/>
      <c r="E6292" s="36"/>
    </row>
    <row r="6293" ht="14.25" customHeight="1">
      <c r="A6293" s="36"/>
      <c r="B6293" s="31"/>
      <c r="C6293" s="36"/>
      <c r="D6293" s="36"/>
      <c r="E6293" s="36"/>
    </row>
    <row r="6294" ht="14.25" customHeight="1">
      <c r="A6294" s="36"/>
      <c r="B6294" s="31"/>
      <c r="C6294" s="36"/>
      <c r="D6294" s="36"/>
      <c r="E6294" s="36"/>
    </row>
    <row r="6295" ht="14.25" customHeight="1">
      <c r="A6295" s="36"/>
      <c r="B6295" s="31"/>
      <c r="C6295" s="36"/>
      <c r="D6295" s="36"/>
      <c r="E6295" s="36"/>
    </row>
    <row r="6296" ht="14.25" customHeight="1">
      <c r="A6296" s="36"/>
      <c r="B6296" s="31"/>
      <c r="C6296" s="36"/>
      <c r="D6296" s="36"/>
      <c r="E6296" s="36"/>
    </row>
    <row r="6297" ht="14.25" customHeight="1">
      <c r="A6297" s="36"/>
      <c r="B6297" s="31"/>
      <c r="C6297" s="36"/>
      <c r="D6297" s="36"/>
      <c r="E6297" s="36"/>
    </row>
    <row r="6298" ht="14.25" customHeight="1">
      <c r="A6298" s="36"/>
      <c r="B6298" s="31"/>
      <c r="C6298" s="36"/>
      <c r="D6298" s="36"/>
      <c r="E6298" s="36"/>
    </row>
    <row r="6299" ht="14.25" customHeight="1">
      <c r="A6299" s="36"/>
      <c r="B6299" s="31"/>
      <c r="C6299" s="36"/>
      <c r="D6299" s="36"/>
      <c r="E6299" s="36"/>
    </row>
    <row r="6300" ht="14.25" customHeight="1">
      <c r="A6300" s="36"/>
      <c r="B6300" s="31"/>
      <c r="C6300" s="36"/>
      <c r="D6300" s="36"/>
      <c r="E6300" s="36"/>
    </row>
    <row r="6301" ht="14.25" customHeight="1">
      <c r="A6301" s="36"/>
      <c r="B6301" s="31"/>
      <c r="C6301" s="36"/>
      <c r="D6301" s="36"/>
      <c r="E6301" s="36"/>
    </row>
    <row r="6302" ht="14.25" customHeight="1">
      <c r="A6302" s="36"/>
      <c r="B6302" s="31"/>
      <c r="C6302" s="36"/>
      <c r="D6302" s="36"/>
      <c r="E6302" s="36"/>
    </row>
    <row r="6303" ht="14.25" customHeight="1">
      <c r="A6303" s="36"/>
      <c r="B6303" s="31"/>
      <c r="C6303" s="36"/>
      <c r="D6303" s="36"/>
      <c r="E6303" s="36"/>
    </row>
    <row r="6304" ht="14.25" customHeight="1">
      <c r="A6304" s="36"/>
      <c r="B6304" s="31"/>
      <c r="C6304" s="36"/>
      <c r="D6304" s="36"/>
      <c r="E6304" s="36"/>
    </row>
    <row r="6305" ht="14.25" customHeight="1">
      <c r="A6305" s="36"/>
      <c r="B6305" s="31"/>
      <c r="C6305" s="36"/>
      <c r="D6305" s="36"/>
      <c r="E6305" s="36"/>
    </row>
    <row r="6306" ht="14.25" customHeight="1">
      <c r="A6306" s="36"/>
      <c r="B6306" s="31"/>
      <c r="C6306" s="36"/>
      <c r="D6306" s="36"/>
      <c r="E6306" s="36"/>
    </row>
    <row r="6307" ht="14.25" customHeight="1">
      <c r="A6307" s="36"/>
      <c r="B6307" s="31"/>
      <c r="C6307" s="36"/>
      <c r="D6307" s="36"/>
      <c r="E6307" s="36"/>
    </row>
    <row r="6308" ht="14.25" customHeight="1">
      <c r="A6308" s="36"/>
      <c r="B6308" s="31"/>
      <c r="C6308" s="36"/>
      <c r="D6308" s="36"/>
      <c r="E6308" s="36"/>
    </row>
    <row r="6309" ht="14.25" customHeight="1">
      <c r="A6309" s="36"/>
      <c r="B6309" s="31"/>
      <c r="C6309" s="36"/>
      <c r="D6309" s="36"/>
      <c r="E6309" s="36"/>
    </row>
    <row r="6310" ht="14.25" customHeight="1">
      <c r="A6310" s="36"/>
      <c r="B6310" s="31"/>
      <c r="C6310" s="36"/>
      <c r="D6310" s="36"/>
      <c r="E6310" s="36"/>
    </row>
    <row r="6311" ht="14.25" customHeight="1">
      <c r="A6311" s="36"/>
      <c r="B6311" s="31"/>
      <c r="C6311" s="36"/>
      <c r="D6311" s="36"/>
      <c r="E6311" s="36"/>
    </row>
    <row r="6312" ht="14.25" customHeight="1">
      <c r="A6312" s="36"/>
      <c r="B6312" s="31"/>
      <c r="C6312" s="36"/>
      <c r="D6312" s="36"/>
      <c r="E6312" s="36"/>
    </row>
    <row r="6313" ht="14.25" customHeight="1">
      <c r="A6313" s="36"/>
      <c r="B6313" s="31"/>
      <c r="C6313" s="36"/>
      <c r="D6313" s="36"/>
      <c r="E6313" s="36"/>
    </row>
    <row r="6314" ht="14.25" customHeight="1">
      <c r="A6314" s="36"/>
      <c r="B6314" s="31"/>
      <c r="C6314" s="36"/>
      <c r="D6314" s="36"/>
      <c r="E6314" s="36"/>
    </row>
    <row r="6315" ht="14.25" customHeight="1">
      <c r="A6315" s="36"/>
      <c r="B6315" s="31"/>
      <c r="C6315" s="36"/>
      <c r="D6315" s="36"/>
      <c r="E6315" s="36"/>
    </row>
    <row r="6316" ht="14.25" customHeight="1">
      <c r="A6316" s="36"/>
      <c r="B6316" s="31"/>
      <c r="C6316" s="36"/>
      <c r="D6316" s="36"/>
      <c r="E6316" s="36"/>
    </row>
    <row r="6317" ht="14.25" customHeight="1">
      <c r="A6317" s="36"/>
      <c r="B6317" s="31"/>
      <c r="C6317" s="36"/>
      <c r="D6317" s="36"/>
      <c r="E6317" s="36"/>
    </row>
    <row r="6318" ht="14.25" customHeight="1">
      <c r="A6318" s="36"/>
      <c r="B6318" s="31"/>
      <c r="C6318" s="36"/>
      <c r="D6318" s="36"/>
      <c r="E6318" s="36"/>
    </row>
    <row r="6319" ht="14.25" customHeight="1">
      <c r="A6319" s="36"/>
      <c r="B6319" s="31"/>
      <c r="C6319" s="36"/>
      <c r="D6319" s="36"/>
      <c r="E6319" s="36"/>
    </row>
    <row r="6320" ht="14.25" customHeight="1">
      <c r="A6320" s="36"/>
      <c r="B6320" s="31"/>
      <c r="C6320" s="36"/>
      <c r="D6320" s="36"/>
      <c r="E6320" s="36"/>
    </row>
    <row r="6321" ht="14.25" customHeight="1">
      <c r="A6321" s="36"/>
      <c r="B6321" s="31"/>
      <c r="C6321" s="36"/>
      <c r="D6321" s="36"/>
      <c r="E6321" s="36"/>
    </row>
    <row r="6322" ht="14.25" customHeight="1">
      <c r="A6322" s="36"/>
      <c r="B6322" s="31"/>
      <c r="C6322" s="36"/>
      <c r="D6322" s="36"/>
      <c r="E6322" s="36"/>
    </row>
    <row r="6323" ht="14.25" customHeight="1">
      <c r="A6323" s="36"/>
      <c r="B6323" s="31"/>
      <c r="C6323" s="36"/>
      <c r="D6323" s="36"/>
      <c r="E6323" s="36"/>
    </row>
    <row r="6324" ht="14.25" customHeight="1">
      <c r="A6324" s="36"/>
      <c r="B6324" s="31"/>
      <c r="C6324" s="36"/>
      <c r="D6324" s="36"/>
      <c r="E6324" s="36"/>
    </row>
    <row r="6325" ht="14.25" customHeight="1">
      <c r="A6325" s="36"/>
      <c r="B6325" s="31"/>
      <c r="C6325" s="36"/>
      <c r="D6325" s="36"/>
      <c r="E6325" s="36"/>
    </row>
    <row r="6326" ht="14.25" customHeight="1">
      <c r="A6326" s="36"/>
      <c r="B6326" s="31"/>
      <c r="C6326" s="36"/>
      <c r="D6326" s="36"/>
      <c r="E6326" s="36"/>
    </row>
    <row r="6327" ht="14.25" customHeight="1">
      <c r="A6327" s="36"/>
      <c r="B6327" s="31"/>
      <c r="C6327" s="36"/>
      <c r="D6327" s="36"/>
      <c r="E6327" s="36"/>
    </row>
    <row r="6328" ht="14.25" customHeight="1">
      <c r="A6328" s="36"/>
      <c r="B6328" s="31"/>
      <c r="C6328" s="36"/>
      <c r="D6328" s="36"/>
      <c r="E6328" s="36"/>
    </row>
    <row r="6329" ht="14.25" customHeight="1">
      <c r="A6329" s="36"/>
      <c r="B6329" s="31"/>
      <c r="C6329" s="36"/>
      <c r="D6329" s="36"/>
      <c r="E6329" s="36"/>
    </row>
    <row r="6330" ht="14.25" customHeight="1">
      <c r="A6330" s="36"/>
      <c r="B6330" s="31"/>
      <c r="C6330" s="36"/>
      <c r="D6330" s="36"/>
      <c r="E6330" s="36"/>
    </row>
    <row r="6331" ht="14.25" customHeight="1">
      <c r="A6331" s="36"/>
      <c r="B6331" s="31"/>
      <c r="C6331" s="36"/>
      <c r="D6331" s="36"/>
      <c r="E6331" s="36"/>
    </row>
    <row r="6332" ht="14.25" customHeight="1">
      <c r="A6332" s="36"/>
      <c r="B6332" s="31"/>
      <c r="C6332" s="36"/>
      <c r="D6332" s="36"/>
      <c r="E6332" s="36"/>
    </row>
    <row r="6333" ht="14.25" customHeight="1">
      <c r="A6333" s="36"/>
      <c r="B6333" s="31"/>
      <c r="C6333" s="36"/>
      <c r="D6333" s="36"/>
      <c r="E6333" s="36"/>
    </row>
    <row r="6334" ht="14.25" customHeight="1">
      <c r="A6334" s="36"/>
      <c r="B6334" s="31"/>
      <c r="C6334" s="36"/>
      <c r="D6334" s="36"/>
      <c r="E6334" s="36"/>
    </row>
    <row r="6335" ht="14.25" customHeight="1">
      <c r="A6335" s="36"/>
      <c r="B6335" s="31"/>
      <c r="C6335" s="36"/>
      <c r="D6335" s="36"/>
      <c r="E6335" s="36"/>
    </row>
    <row r="6336" ht="14.25" customHeight="1">
      <c r="A6336" s="36"/>
      <c r="B6336" s="31"/>
      <c r="C6336" s="36"/>
      <c r="D6336" s="36"/>
      <c r="E6336" s="36"/>
    </row>
    <row r="6337" ht="14.25" customHeight="1">
      <c r="A6337" s="36"/>
      <c r="B6337" s="31"/>
      <c r="C6337" s="36"/>
      <c r="D6337" s="36"/>
      <c r="E6337" s="36"/>
    </row>
    <row r="6338" ht="14.25" customHeight="1">
      <c r="A6338" s="36"/>
      <c r="B6338" s="31"/>
      <c r="C6338" s="36"/>
      <c r="D6338" s="36"/>
      <c r="E6338" s="36"/>
    </row>
    <row r="6339" ht="14.25" customHeight="1">
      <c r="A6339" s="36"/>
      <c r="B6339" s="31"/>
      <c r="C6339" s="36"/>
      <c r="D6339" s="36"/>
      <c r="E6339" s="36"/>
    </row>
    <row r="6340" ht="14.25" customHeight="1">
      <c r="A6340" s="36"/>
      <c r="B6340" s="31"/>
      <c r="C6340" s="36"/>
      <c r="D6340" s="36"/>
      <c r="E6340" s="36"/>
    </row>
    <row r="6341" ht="14.25" customHeight="1">
      <c r="A6341" s="36"/>
      <c r="B6341" s="31"/>
      <c r="C6341" s="36"/>
      <c r="D6341" s="36"/>
      <c r="E6341" s="36"/>
    </row>
    <row r="6342" ht="14.25" customHeight="1">
      <c r="A6342" s="36"/>
      <c r="B6342" s="31"/>
      <c r="C6342" s="36"/>
      <c r="D6342" s="36"/>
      <c r="E6342" s="36"/>
    </row>
    <row r="6343" ht="14.25" customHeight="1">
      <c r="A6343" s="36"/>
      <c r="B6343" s="31"/>
      <c r="C6343" s="36"/>
      <c r="D6343" s="36"/>
      <c r="E6343" s="36"/>
    </row>
    <row r="6344" ht="14.25" customHeight="1">
      <c r="A6344" s="36"/>
      <c r="B6344" s="31"/>
      <c r="C6344" s="36"/>
      <c r="D6344" s="36"/>
      <c r="E6344" s="36"/>
    </row>
    <row r="6345" ht="14.25" customHeight="1">
      <c r="A6345" s="36"/>
      <c r="B6345" s="31"/>
      <c r="C6345" s="36"/>
      <c r="D6345" s="36"/>
      <c r="E6345" s="36"/>
    </row>
    <row r="6346" ht="14.25" customHeight="1">
      <c r="A6346" s="36"/>
      <c r="B6346" s="31"/>
      <c r="C6346" s="36"/>
      <c r="D6346" s="36"/>
      <c r="E6346" s="36"/>
    </row>
    <row r="6347" ht="14.25" customHeight="1">
      <c r="A6347" s="36"/>
      <c r="B6347" s="31"/>
      <c r="C6347" s="36"/>
      <c r="D6347" s="36"/>
      <c r="E6347" s="36"/>
    </row>
    <row r="6348" ht="14.25" customHeight="1">
      <c r="A6348" s="36"/>
      <c r="B6348" s="31"/>
      <c r="C6348" s="36"/>
      <c r="D6348" s="36"/>
      <c r="E6348" s="36"/>
    </row>
    <row r="6349" ht="14.25" customHeight="1">
      <c r="A6349" s="36"/>
      <c r="B6349" s="31"/>
      <c r="C6349" s="36"/>
      <c r="D6349" s="36"/>
      <c r="E6349" s="36"/>
    </row>
    <row r="6350" ht="14.25" customHeight="1">
      <c r="A6350" s="36"/>
      <c r="B6350" s="31"/>
      <c r="C6350" s="36"/>
      <c r="D6350" s="36"/>
      <c r="E6350" s="36"/>
    </row>
    <row r="6351" ht="14.25" customHeight="1">
      <c r="A6351" s="36"/>
      <c r="B6351" s="31"/>
      <c r="C6351" s="36"/>
      <c r="D6351" s="36"/>
      <c r="E6351" s="36"/>
    </row>
    <row r="6352" ht="14.25" customHeight="1">
      <c r="A6352" s="36"/>
      <c r="B6352" s="31"/>
      <c r="C6352" s="36"/>
      <c r="D6352" s="36"/>
      <c r="E6352" s="36"/>
    </row>
    <row r="6353" ht="14.25" customHeight="1">
      <c r="A6353" s="36"/>
      <c r="B6353" s="31"/>
      <c r="C6353" s="36"/>
      <c r="D6353" s="36"/>
      <c r="E6353" s="36"/>
    </row>
    <row r="6354" ht="14.25" customHeight="1">
      <c r="A6354" s="36"/>
      <c r="B6354" s="31"/>
      <c r="C6354" s="36"/>
      <c r="D6354" s="36"/>
      <c r="E6354" s="36"/>
    </row>
    <row r="6355" ht="14.25" customHeight="1">
      <c r="A6355" s="36"/>
      <c r="B6355" s="31"/>
      <c r="C6355" s="36"/>
      <c r="D6355" s="36"/>
      <c r="E6355" s="36"/>
    </row>
    <row r="6356" ht="14.25" customHeight="1">
      <c r="A6356" s="36"/>
      <c r="B6356" s="31"/>
      <c r="C6356" s="36"/>
      <c r="D6356" s="36"/>
      <c r="E6356" s="36"/>
    </row>
    <row r="6357" ht="14.25" customHeight="1">
      <c r="A6357" s="36"/>
      <c r="B6357" s="31"/>
      <c r="C6357" s="36"/>
      <c r="D6357" s="36"/>
      <c r="E6357" s="36"/>
    </row>
    <row r="6358" ht="14.25" customHeight="1">
      <c r="A6358" s="36"/>
      <c r="B6358" s="31"/>
      <c r="C6358" s="36"/>
      <c r="D6358" s="36"/>
      <c r="E6358" s="36"/>
    </row>
    <row r="6359" ht="14.25" customHeight="1">
      <c r="A6359" s="36"/>
      <c r="B6359" s="31"/>
      <c r="C6359" s="36"/>
      <c r="D6359" s="36"/>
      <c r="E6359" s="36"/>
    </row>
    <row r="6360" ht="14.25" customHeight="1">
      <c r="A6360" s="36"/>
      <c r="B6360" s="31"/>
      <c r="C6360" s="36"/>
      <c r="D6360" s="36"/>
      <c r="E6360" s="36"/>
    </row>
    <row r="6361" ht="14.25" customHeight="1">
      <c r="A6361" s="36"/>
      <c r="B6361" s="31"/>
      <c r="C6361" s="36"/>
      <c r="D6361" s="36"/>
      <c r="E6361" s="36"/>
    </row>
    <row r="6362" ht="14.25" customHeight="1">
      <c r="A6362" s="36"/>
      <c r="B6362" s="31"/>
      <c r="C6362" s="36"/>
      <c r="D6362" s="36"/>
      <c r="E6362" s="36"/>
    </row>
    <row r="6363" ht="14.25" customHeight="1">
      <c r="A6363" s="36"/>
      <c r="B6363" s="31"/>
      <c r="C6363" s="36"/>
      <c r="D6363" s="36"/>
      <c r="E6363" s="36"/>
    </row>
    <row r="6364" ht="14.25" customHeight="1">
      <c r="A6364" s="36"/>
      <c r="B6364" s="31"/>
      <c r="C6364" s="36"/>
      <c r="D6364" s="36"/>
      <c r="E6364" s="36"/>
    </row>
    <row r="6365" ht="14.25" customHeight="1">
      <c r="A6365" s="36"/>
      <c r="B6365" s="31"/>
      <c r="C6365" s="36"/>
      <c r="D6365" s="36"/>
      <c r="E6365" s="36"/>
    </row>
    <row r="6366" ht="14.25" customHeight="1">
      <c r="A6366" s="36"/>
      <c r="B6366" s="31"/>
      <c r="C6366" s="36"/>
      <c r="D6366" s="36"/>
      <c r="E6366" s="36"/>
    </row>
    <row r="6367" ht="14.25" customHeight="1">
      <c r="A6367" s="36"/>
      <c r="B6367" s="31"/>
      <c r="C6367" s="36"/>
      <c r="D6367" s="36"/>
      <c r="E6367" s="36"/>
    </row>
    <row r="6368" ht="14.25" customHeight="1">
      <c r="A6368" s="36"/>
      <c r="B6368" s="31"/>
      <c r="C6368" s="36"/>
      <c r="D6368" s="36"/>
      <c r="E6368" s="36"/>
    </row>
    <row r="6369" ht="14.25" customHeight="1">
      <c r="A6369" s="36"/>
      <c r="B6369" s="31"/>
      <c r="C6369" s="36"/>
      <c r="D6369" s="36"/>
      <c r="E6369" s="36"/>
    </row>
    <row r="6370" ht="14.25" customHeight="1">
      <c r="A6370" s="36"/>
      <c r="B6370" s="31"/>
      <c r="C6370" s="36"/>
      <c r="D6370" s="36"/>
      <c r="E6370" s="36"/>
    </row>
    <row r="6371" ht="14.25" customHeight="1">
      <c r="A6371" s="36"/>
      <c r="B6371" s="31"/>
      <c r="C6371" s="36"/>
      <c r="D6371" s="36"/>
      <c r="E6371" s="36"/>
    </row>
    <row r="6372" ht="14.25" customHeight="1">
      <c r="A6372" s="36"/>
      <c r="B6372" s="31"/>
      <c r="C6372" s="36"/>
      <c r="D6372" s="36"/>
      <c r="E6372" s="36"/>
    </row>
    <row r="6373" ht="14.25" customHeight="1">
      <c r="A6373" s="36"/>
      <c r="B6373" s="31"/>
      <c r="C6373" s="36"/>
      <c r="D6373" s="36"/>
      <c r="E6373" s="36"/>
    </row>
    <row r="6374" ht="14.25" customHeight="1">
      <c r="A6374" s="36"/>
      <c r="B6374" s="31"/>
      <c r="C6374" s="36"/>
      <c r="D6374" s="36"/>
      <c r="E6374" s="36"/>
    </row>
    <row r="6375" ht="14.25" customHeight="1">
      <c r="A6375" s="36"/>
      <c r="B6375" s="31"/>
      <c r="C6375" s="36"/>
      <c r="D6375" s="36"/>
      <c r="E6375" s="36"/>
    </row>
    <row r="6376" ht="14.25" customHeight="1">
      <c r="A6376" s="36"/>
      <c r="B6376" s="31"/>
      <c r="C6376" s="36"/>
      <c r="D6376" s="36"/>
      <c r="E6376" s="36"/>
    </row>
    <row r="6377" ht="14.25" customHeight="1">
      <c r="A6377" s="36"/>
      <c r="B6377" s="31"/>
      <c r="C6377" s="36"/>
      <c r="D6377" s="36"/>
      <c r="E6377" s="36"/>
    </row>
    <row r="6378" ht="14.25" customHeight="1">
      <c r="A6378" s="36"/>
      <c r="B6378" s="31"/>
      <c r="C6378" s="36"/>
      <c r="D6378" s="36"/>
      <c r="E6378" s="36"/>
    </row>
    <row r="6379" ht="14.25" customHeight="1">
      <c r="A6379" s="36"/>
      <c r="B6379" s="31"/>
      <c r="C6379" s="36"/>
      <c r="D6379" s="36"/>
      <c r="E6379" s="36"/>
    </row>
    <row r="6380" ht="14.25" customHeight="1">
      <c r="A6380" s="36"/>
      <c r="B6380" s="31"/>
      <c r="C6380" s="36"/>
      <c r="D6380" s="36"/>
      <c r="E6380" s="36"/>
    </row>
    <row r="6381" ht="14.25" customHeight="1">
      <c r="A6381" s="36"/>
      <c r="B6381" s="31"/>
      <c r="C6381" s="36"/>
      <c r="D6381" s="36"/>
      <c r="E6381" s="36"/>
    </row>
    <row r="6382" ht="14.25" customHeight="1">
      <c r="A6382" s="36"/>
      <c r="B6382" s="31"/>
      <c r="C6382" s="36"/>
      <c r="D6382" s="36"/>
      <c r="E6382" s="36"/>
    </row>
    <row r="6383" ht="14.25" customHeight="1">
      <c r="A6383" s="36"/>
      <c r="B6383" s="31"/>
      <c r="C6383" s="36"/>
      <c r="D6383" s="36"/>
      <c r="E6383" s="36"/>
    </row>
    <row r="6384" ht="14.25" customHeight="1">
      <c r="A6384" s="36"/>
      <c r="B6384" s="31"/>
      <c r="C6384" s="36"/>
      <c r="D6384" s="36"/>
      <c r="E6384" s="36"/>
    </row>
    <row r="6385" ht="14.25" customHeight="1">
      <c r="A6385" s="36"/>
      <c r="B6385" s="31"/>
      <c r="C6385" s="36"/>
      <c r="D6385" s="36"/>
      <c r="E6385" s="36"/>
    </row>
    <row r="6386" ht="14.25" customHeight="1">
      <c r="A6386" s="36"/>
      <c r="B6386" s="31"/>
      <c r="C6386" s="36"/>
      <c r="D6386" s="36"/>
      <c r="E6386" s="36"/>
    </row>
    <row r="6387" ht="14.25" customHeight="1">
      <c r="A6387" s="36"/>
      <c r="B6387" s="31"/>
      <c r="C6387" s="36"/>
      <c r="D6387" s="36"/>
      <c r="E6387" s="36"/>
    </row>
    <row r="6388" ht="14.25" customHeight="1">
      <c r="A6388" s="36"/>
      <c r="B6388" s="31"/>
      <c r="C6388" s="36"/>
      <c r="D6388" s="36"/>
      <c r="E6388" s="36"/>
    </row>
    <row r="6389" ht="14.25" customHeight="1">
      <c r="A6389" s="36"/>
      <c r="B6389" s="31"/>
      <c r="C6389" s="36"/>
      <c r="D6389" s="36"/>
      <c r="E6389" s="36"/>
    </row>
    <row r="6390" ht="14.25" customHeight="1">
      <c r="A6390" s="36"/>
      <c r="B6390" s="31"/>
      <c r="C6390" s="36"/>
      <c r="D6390" s="36"/>
      <c r="E6390" s="36"/>
    </row>
    <row r="6391" ht="14.25" customHeight="1">
      <c r="A6391" s="36"/>
      <c r="B6391" s="31"/>
      <c r="C6391" s="36"/>
      <c r="D6391" s="36"/>
      <c r="E6391" s="36"/>
    </row>
    <row r="6392" ht="14.25" customHeight="1">
      <c r="A6392" s="36"/>
      <c r="B6392" s="31"/>
      <c r="C6392" s="36"/>
      <c r="D6392" s="36"/>
      <c r="E6392" s="36"/>
    </row>
    <row r="6393" ht="14.25" customHeight="1">
      <c r="A6393" s="36"/>
      <c r="B6393" s="31"/>
      <c r="C6393" s="36"/>
      <c r="D6393" s="36"/>
      <c r="E6393" s="36"/>
    </row>
    <row r="6394" ht="14.25" customHeight="1">
      <c r="A6394" s="36"/>
      <c r="B6394" s="31"/>
      <c r="C6394" s="36"/>
      <c r="D6394" s="36"/>
      <c r="E6394" s="36"/>
    </row>
    <row r="6395" ht="14.25" customHeight="1">
      <c r="A6395" s="36"/>
      <c r="B6395" s="31"/>
      <c r="C6395" s="36"/>
      <c r="D6395" s="36"/>
      <c r="E6395" s="36"/>
    </row>
    <row r="6396" ht="14.25" customHeight="1">
      <c r="A6396" s="36"/>
      <c r="B6396" s="31"/>
      <c r="C6396" s="36"/>
      <c r="D6396" s="36"/>
      <c r="E6396" s="36"/>
    </row>
    <row r="6397" ht="14.25" customHeight="1">
      <c r="A6397" s="36"/>
      <c r="B6397" s="31"/>
      <c r="C6397" s="36"/>
      <c r="D6397" s="36"/>
      <c r="E6397" s="36"/>
    </row>
    <row r="6398" ht="14.25" customHeight="1">
      <c r="A6398" s="36"/>
      <c r="B6398" s="31"/>
      <c r="C6398" s="36"/>
      <c r="D6398" s="36"/>
      <c r="E6398" s="36"/>
    </row>
    <row r="6399" ht="14.25" customHeight="1">
      <c r="A6399" s="36"/>
      <c r="B6399" s="31"/>
      <c r="C6399" s="36"/>
      <c r="D6399" s="36"/>
      <c r="E6399" s="36"/>
    </row>
    <row r="6400" ht="14.25" customHeight="1">
      <c r="A6400" s="36"/>
      <c r="B6400" s="31"/>
      <c r="C6400" s="36"/>
      <c r="D6400" s="36"/>
      <c r="E6400" s="36"/>
    </row>
    <row r="6401" ht="14.25" customHeight="1">
      <c r="A6401" s="36"/>
      <c r="B6401" s="31"/>
      <c r="C6401" s="36"/>
      <c r="D6401" s="36"/>
      <c r="E6401" s="36"/>
    </row>
    <row r="6402" ht="14.25" customHeight="1">
      <c r="A6402" s="36"/>
      <c r="B6402" s="31"/>
      <c r="C6402" s="36"/>
      <c r="D6402" s="36"/>
      <c r="E6402" s="36"/>
    </row>
    <row r="6403" ht="14.25" customHeight="1">
      <c r="A6403" s="36"/>
      <c r="B6403" s="31"/>
      <c r="C6403" s="36"/>
      <c r="D6403" s="36"/>
      <c r="E6403" s="36"/>
    </row>
    <row r="6404" ht="14.25" customHeight="1">
      <c r="A6404" s="36"/>
      <c r="B6404" s="31"/>
      <c r="C6404" s="36"/>
      <c r="D6404" s="36"/>
      <c r="E6404" s="36"/>
    </row>
    <row r="6405" ht="14.25" customHeight="1">
      <c r="A6405" s="36"/>
      <c r="B6405" s="31"/>
      <c r="C6405" s="36"/>
      <c r="D6405" s="36"/>
      <c r="E6405" s="36"/>
    </row>
    <row r="6406" ht="14.25" customHeight="1">
      <c r="A6406" s="36"/>
      <c r="B6406" s="31"/>
      <c r="C6406" s="36"/>
      <c r="D6406" s="36"/>
      <c r="E6406" s="36"/>
    </row>
    <row r="6407" ht="14.25" customHeight="1">
      <c r="A6407" s="36"/>
      <c r="B6407" s="31"/>
      <c r="C6407" s="36"/>
      <c r="D6407" s="36"/>
      <c r="E6407" s="36"/>
    </row>
    <row r="6408" ht="14.25" customHeight="1">
      <c r="A6408" s="36"/>
      <c r="B6408" s="31"/>
      <c r="C6408" s="36"/>
      <c r="D6408" s="36"/>
      <c r="E6408" s="36"/>
    </row>
    <row r="6409" ht="14.25" customHeight="1">
      <c r="A6409" s="36"/>
      <c r="B6409" s="31"/>
      <c r="C6409" s="36"/>
      <c r="D6409" s="36"/>
      <c r="E6409" s="36"/>
    </row>
    <row r="6410" ht="14.25" customHeight="1">
      <c r="A6410" s="36"/>
      <c r="B6410" s="31"/>
      <c r="C6410" s="36"/>
      <c r="D6410" s="36"/>
      <c r="E6410" s="36"/>
    </row>
    <row r="6411" ht="14.25" customHeight="1">
      <c r="A6411" s="36"/>
      <c r="B6411" s="31"/>
      <c r="C6411" s="36"/>
      <c r="D6411" s="36"/>
      <c r="E6411" s="36"/>
    </row>
    <row r="6412" ht="14.25" customHeight="1">
      <c r="A6412" s="36"/>
      <c r="B6412" s="31"/>
      <c r="C6412" s="36"/>
      <c r="D6412" s="36"/>
      <c r="E6412" s="36"/>
    </row>
    <row r="6413" ht="14.25" customHeight="1">
      <c r="A6413" s="36"/>
      <c r="B6413" s="31"/>
      <c r="C6413" s="36"/>
      <c r="D6413" s="36"/>
      <c r="E6413" s="36"/>
    </row>
    <row r="6414" ht="14.25" customHeight="1">
      <c r="A6414" s="36"/>
      <c r="B6414" s="31"/>
      <c r="C6414" s="36"/>
      <c r="D6414" s="36"/>
      <c r="E6414" s="36"/>
    </row>
    <row r="6415" ht="14.25" customHeight="1">
      <c r="A6415" s="36"/>
      <c r="B6415" s="31"/>
      <c r="C6415" s="36"/>
      <c r="D6415" s="36"/>
      <c r="E6415" s="36"/>
    </row>
    <row r="6416" ht="14.25" customHeight="1">
      <c r="A6416" s="36"/>
      <c r="B6416" s="31"/>
      <c r="C6416" s="36"/>
      <c r="D6416" s="36"/>
      <c r="E6416" s="36"/>
    </row>
    <row r="6417" ht="14.25" customHeight="1">
      <c r="A6417" s="36"/>
      <c r="B6417" s="31"/>
      <c r="C6417" s="36"/>
      <c r="D6417" s="36"/>
      <c r="E6417" s="36"/>
    </row>
    <row r="6418" ht="14.25" customHeight="1">
      <c r="A6418" s="36"/>
      <c r="B6418" s="31"/>
      <c r="C6418" s="36"/>
      <c r="D6418" s="36"/>
      <c r="E6418" s="36"/>
    </row>
    <row r="6419" ht="14.25" customHeight="1">
      <c r="A6419" s="36"/>
      <c r="B6419" s="31"/>
      <c r="C6419" s="36"/>
      <c r="D6419" s="36"/>
      <c r="E6419" s="36"/>
    </row>
    <row r="6420" ht="14.25" customHeight="1">
      <c r="A6420" s="36"/>
      <c r="B6420" s="31"/>
      <c r="C6420" s="36"/>
      <c r="D6420" s="36"/>
      <c r="E6420" s="36"/>
    </row>
    <row r="6421" ht="14.25" customHeight="1">
      <c r="A6421" s="36"/>
      <c r="B6421" s="31"/>
      <c r="C6421" s="36"/>
      <c r="D6421" s="36"/>
      <c r="E6421" s="36"/>
    </row>
    <row r="6422" ht="14.25" customHeight="1">
      <c r="A6422" s="36"/>
      <c r="B6422" s="31"/>
      <c r="C6422" s="36"/>
      <c r="D6422" s="36"/>
      <c r="E6422" s="36"/>
    </row>
    <row r="6423" ht="14.25" customHeight="1">
      <c r="A6423" s="36"/>
      <c r="B6423" s="31"/>
      <c r="C6423" s="36"/>
      <c r="D6423" s="36"/>
      <c r="E6423" s="36"/>
    </row>
    <row r="6424" ht="14.25" customHeight="1">
      <c r="A6424" s="36"/>
      <c r="B6424" s="31"/>
      <c r="C6424" s="36"/>
      <c r="D6424" s="36"/>
      <c r="E6424" s="36"/>
    </row>
    <row r="6425" ht="14.25" customHeight="1">
      <c r="A6425" s="36"/>
      <c r="B6425" s="31"/>
      <c r="C6425" s="36"/>
      <c r="D6425" s="36"/>
      <c r="E6425" s="36"/>
    </row>
    <row r="6426" ht="14.25" customHeight="1">
      <c r="A6426" s="36"/>
      <c r="B6426" s="31"/>
      <c r="C6426" s="36"/>
      <c r="D6426" s="36"/>
      <c r="E6426" s="36"/>
    </row>
    <row r="6427" ht="14.25" customHeight="1">
      <c r="A6427" s="36"/>
      <c r="B6427" s="31"/>
      <c r="C6427" s="36"/>
      <c r="D6427" s="36"/>
      <c r="E6427" s="36"/>
    </row>
    <row r="6428" ht="14.25" customHeight="1">
      <c r="A6428" s="36"/>
      <c r="B6428" s="31"/>
      <c r="C6428" s="36"/>
      <c r="D6428" s="36"/>
      <c r="E6428" s="36"/>
    </row>
    <row r="6429" ht="14.25" customHeight="1">
      <c r="A6429" s="36"/>
      <c r="B6429" s="31"/>
      <c r="C6429" s="36"/>
      <c r="D6429" s="36"/>
      <c r="E6429" s="36"/>
    </row>
    <row r="6430" ht="14.25" customHeight="1">
      <c r="A6430" s="36"/>
      <c r="B6430" s="31"/>
      <c r="C6430" s="36"/>
      <c r="D6430" s="36"/>
      <c r="E6430" s="36"/>
    </row>
    <row r="6431" ht="14.25" customHeight="1">
      <c r="A6431" s="36"/>
      <c r="B6431" s="31"/>
      <c r="C6431" s="36"/>
      <c r="D6431" s="36"/>
      <c r="E6431" s="36"/>
    </row>
    <row r="6432" ht="14.25" customHeight="1">
      <c r="A6432" s="36"/>
      <c r="B6432" s="31"/>
      <c r="C6432" s="36"/>
      <c r="D6432" s="36"/>
      <c r="E6432" s="36"/>
    </row>
    <row r="6433" ht="14.25" customHeight="1">
      <c r="A6433" s="36"/>
      <c r="B6433" s="31"/>
      <c r="C6433" s="36"/>
      <c r="D6433" s="36"/>
      <c r="E6433" s="36"/>
    </row>
    <row r="6434" ht="14.25" customHeight="1">
      <c r="A6434" s="36"/>
      <c r="B6434" s="31"/>
      <c r="C6434" s="36"/>
      <c r="D6434" s="36"/>
      <c r="E6434" s="36"/>
    </row>
    <row r="6435" ht="14.25" customHeight="1">
      <c r="A6435" s="36"/>
      <c r="B6435" s="31"/>
      <c r="C6435" s="36"/>
      <c r="D6435" s="36"/>
      <c r="E6435" s="36"/>
    </row>
    <row r="6436" ht="14.25" customHeight="1">
      <c r="A6436" s="36"/>
      <c r="B6436" s="31"/>
      <c r="C6436" s="36"/>
      <c r="D6436" s="36"/>
      <c r="E6436" s="36"/>
    </row>
    <row r="6437" ht="14.25" customHeight="1">
      <c r="A6437" s="36"/>
      <c r="B6437" s="31"/>
      <c r="C6437" s="36"/>
      <c r="D6437" s="36"/>
      <c r="E6437" s="36"/>
    </row>
    <row r="6438" ht="14.25" customHeight="1">
      <c r="A6438" s="36"/>
      <c r="B6438" s="31"/>
      <c r="C6438" s="36"/>
      <c r="D6438" s="36"/>
      <c r="E6438" s="36"/>
    </row>
    <row r="6439" ht="14.25" customHeight="1">
      <c r="A6439" s="36"/>
      <c r="B6439" s="31"/>
      <c r="C6439" s="36"/>
      <c r="D6439" s="36"/>
      <c r="E6439" s="36"/>
    </row>
    <row r="6440" ht="14.25" customHeight="1">
      <c r="A6440" s="36"/>
      <c r="B6440" s="31"/>
      <c r="C6440" s="36"/>
      <c r="D6440" s="36"/>
      <c r="E6440" s="36"/>
    </row>
    <row r="6441" ht="14.25" customHeight="1">
      <c r="A6441" s="36"/>
      <c r="B6441" s="31"/>
      <c r="C6441" s="36"/>
      <c r="D6441" s="36"/>
      <c r="E6441" s="36"/>
    </row>
    <row r="6442" ht="14.25" customHeight="1">
      <c r="A6442" s="36"/>
      <c r="B6442" s="31"/>
      <c r="C6442" s="36"/>
      <c r="D6442" s="36"/>
      <c r="E6442" s="36"/>
    </row>
    <row r="6443" ht="14.25" customHeight="1">
      <c r="A6443" s="36"/>
      <c r="B6443" s="31"/>
      <c r="C6443" s="36"/>
      <c r="D6443" s="36"/>
      <c r="E6443" s="36"/>
    </row>
    <row r="6444" ht="14.25" customHeight="1">
      <c r="A6444" s="36"/>
      <c r="B6444" s="31"/>
      <c r="C6444" s="36"/>
      <c r="D6444" s="36"/>
      <c r="E6444" s="36"/>
    </row>
    <row r="6445" ht="14.25" customHeight="1">
      <c r="A6445" s="36"/>
      <c r="B6445" s="31"/>
      <c r="C6445" s="36"/>
      <c r="D6445" s="36"/>
      <c r="E6445" s="36"/>
    </row>
    <row r="6446" ht="14.25" customHeight="1">
      <c r="A6446" s="36"/>
      <c r="B6446" s="31"/>
      <c r="C6446" s="36"/>
      <c r="D6446" s="36"/>
      <c r="E6446" s="36"/>
    </row>
    <row r="6447" ht="14.25" customHeight="1">
      <c r="A6447" s="36"/>
      <c r="B6447" s="31"/>
      <c r="C6447" s="36"/>
      <c r="D6447" s="36"/>
      <c r="E6447" s="36"/>
    </row>
    <row r="6448" ht="14.25" customHeight="1">
      <c r="A6448" s="36"/>
      <c r="B6448" s="31"/>
      <c r="C6448" s="36"/>
      <c r="D6448" s="36"/>
      <c r="E6448" s="36"/>
    </row>
    <row r="6449" ht="14.25" customHeight="1">
      <c r="A6449" s="36"/>
      <c r="B6449" s="31"/>
      <c r="C6449" s="36"/>
      <c r="D6449" s="36"/>
      <c r="E6449" s="36"/>
    </row>
    <row r="6450" ht="14.25" customHeight="1">
      <c r="A6450" s="36"/>
      <c r="B6450" s="31"/>
      <c r="C6450" s="36"/>
      <c r="D6450" s="36"/>
      <c r="E6450" s="36"/>
    </row>
    <row r="6451" ht="14.25" customHeight="1">
      <c r="A6451" s="36"/>
      <c r="B6451" s="31"/>
      <c r="C6451" s="36"/>
      <c r="D6451" s="36"/>
      <c r="E6451" s="36"/>
    </row>
    <row r="6452" ht="14.25" customHeight="1">
      <c r="A6452" s="36"/>
      <c r="B6452" s="31"/>
      <c r="C6452" s="36"/>
      <c r="D6452" s="36"/>
      <c r="E6452" s="36"/>
    </row>
    <row r="6453" ht="14.25" customHeight="1">
      <c r="A6453" s="36"/>
      <c r="B6453" s="31"/>
      <c r="C6453" s="36"/>
      <c r="D6453" s="36"/>
      <c r="E6453" s="36"/>
    </row>
    <row r="6454" ht="14.25" customHeight="1">
      <c r="A6454" s="36"/>
      <c r="B6454" s="31"/>
      <c r="C6454" s="36"/>
      <c r="D6454" s="36"/>
      <c r="E6454" s="36"/>
    </row>
    <row r="6455" ht="14.25" customHeight="1">
      <c r="A6455" s="36"/>
      <c r="B6455" s="31"/>
      <c r="C6455" s="36"/>
      <c r="D6455" s="36"/>
      <c r="E6455" s="36"/>
    </row>
    <row r="6456" ht="14.25" customHeight="1">
      <c r="A6456" s="36"/>
      <c r="B6456" s="31"/>
      <c r="C6456" s="36"/>
      <c r="D6456" s="36"/>
      <c r="E6456" s="36"/>
    </row>
    <row r="6457" ht="14.25" customHeight="1">
      <c r="A6457" s="36"/>
      <c r="B6457" s="31"/>
      <c r="C6457" s="36"/>
      <c r="D6457" s="36"/>
      <c r="E6457" s="36"/>
    </row>
    <row r="6458" ht="14.25" customHeight="1">
      <c r="A6458" s="36"/>
      <c r="B6458" s="31"/>
      <c r="C6458" s="36"/>
      <c r="D6458" s="36"/>
      <c r="E6458" s="36"/>
    </row>
    <row r="6459" ht="14.25" customHeight="1">
      <c r="A6459" s="36"/>
      <c r="B6459" s="31"/>
      <c r="C6459" s="36"/>
      <c r="D6459" s="36"/>
      <c r="E6459" s="36"/>
    </row>
    <row r="6460" ht="14.25" customHeight="1">
      <c r="A6460" s="36"/>
      <c r="B6460" s="31"/>
      <c r="C6460" s="36"/>
      <c r="D6460" s="36"/>
      <c r="E6460" s="36"/>
    </row>
    <row r="6461" ht="14.25" customHeight="1">
      <c r="A6461" s="36"/>
      <c r="B6461" s="31"/>
      <c r="C6461" s="36"/>
      <c r="D6461" s="36"/>
      <c r="E6461" s="36"/>
    </row>
    <row r="6462" ht="14.25" customHeight="1">
      <c r="A6462" s="36"/>
      <c r="B6462" s="31"/>
      <c r="C6462" s="36"/>
      <c r="D6462" s="36"/>
      <c r="E6462" s="36"/>
    </row>
    <row r="6463" ht="14.25" customHeight="1">
      <c r="A6463" s="36"/>
      <c r="B6463" s="31"/>
      <c r="C6463" s="36"/>
      <c r="D6463" s="36"/>
      <c r="E6463" s="36"/>
    </row>
    <row r="6464" ht="14.25" customHeight="1">
      <c r="A6464" s="36"/>
      <c r="B6464" s="31"/>
      <c r="C6464" s="36"/>
      <c r="D6464" s="36"/>
      <c r="E6464" s="36"/>
    </row>
    <row r="6465" ht="14.25" customHeight="1">
      <c r="A6465" s="36"/>
      <c r="B6465" s="31"/>
      <c r="C6465" s="36"/>
      <c r="D6465" s="36"/>
      <c r="E6465" s="36"/>
    </row>
    <row r="6466" ht="14.25" customHeight="1">
      <c r="A6466" s="36"/>
      <c r="B6466" s="31"/>
      <c r="C6466" s="36"/>
      <c r="D6466" s="36"/>
      <c r="E6466" s="36"/>
    </row>
    <row r="6467" ht="14.25" customHeight="1">
      <c r="A6467" s="36"/>
      <c r="B6467" s="31"/>
      <c r="C6467" s="36"/>
      <c r="D6467" s="36"/>
      <c r="E6467" s="36"/>
    </row>
    <row r="6468" ht="14.25" customHeight="1">
      <c r="A6468" s="36"/>
      <c r="B6468" s="31"/>
      <c r="C6468" s="36"/>
      <c r="D6468" s="36"/>
      <c r="E6468" s="36"/>
    </row>
    <row r="6469" ht="14.25" customHeight="1">
      <c r="A6469" s="36"/>
      <c r="B6469" s="31"/>
      <c r="C6469" s="36"/>
      <c r="D6469" s="36"/>
      <c r="E6469" s="36"/>
    </row>
    <row r="6470" ht="14.25" customHeight="1">
      <c r="A6470" s="36"/>
      <c r="B6470" s="31"/>
      <c r="C6470" s="36"/>
      <c r="D6470" s="36"/>
      <c r="E6470" s="36"/>
    </row>
    <row r="6471" ht="14.25" customHeight="1">
      <c r="A6471" s="36"/>
      <c r="B6471" s="31"/>
      <c r="C6471" s="36"/>
      <c r="D6471" s="36"/>
      <c r="E6471" s="36"/>
    </row>
    <row r="6472" ht="14.25" customHeight="1">
      <c r="A6472" s="36"/>
      <c r="B6472" s="31"/>
      <c r="C6472" s="36"/>
      <c r="D6472" s="36"/>
      <c r="E6472" s="36"/>
    </row>
    <row r="6473" ht="14.25" customHeight="1">
      <c r="A6473" s="36"/>
      <c r="B6473" s="31"/>
      <c r="C6473" s="36"/>
      <c r="D6473" s="36"/>
      <c r="E6473" s="36"/>
    </row>
    <row r="6474" ht="14.25" customHeight="1">
      <c r="A6474" s="36"/>
      <c r="B6474" s="31"/>
      <c r="C6474" s="36"/>
      <c r="D6474" s="36"/>
      <c r="E6474" s="36"/>
    </row>
    <row r="6475" ht="14.25" customHeight="1">
      <c r="A6475" s="36"/>
      <c r="B6475" s="31"/>
      <c r="C6475" s="36"/>
      <c r="D6475" s="36"/>
      <c r="E6475" s="36"/>
    </row>
    <row r="6476" ht="14.25" customHeight="1">
      <c r="A6476" s="36"/>
      <c r="B6476" s="31"/>
      <c r="C6476" s="36"/>
      <c r="D6476" s="36"/>
      <c r="E6476" s="36"/>
    </row>
    <row r="6477" ht="14.25" customHeight="1">
      <c r="A6477" s="36"/>
      <c r="B6477" s="31"/>
      <c r="C6477" s="36"/>
      <c r="D6477" s="36"/>
      <c r="E6477" s="36"/>
    </row>
    <row r="6478" ht="14.25" customHeight="1">
      <c r="A6478" s="36"/>
      <c r="B6478" s="31"/>
      <c r="C6478" s="36"/>
      <c r="D6478" s="36"/>
      <c r="E6478" s="36"/>
    </row>
    <row r="6479" ht="14.25" customHeight="1">
      <c r="A6479" s="36"/>
      <c r="B6479" s="31"/>
      <c r="C6479" s="36"/>
      <c r="D6479" s="36"/>
      <c r="E6479" s="36"/>
    </row>
    <row r="6480" ht="14.25" customHeight="1">
      <c r="A6480" s="36"/>
      <c r="B6480" s="31"/>
      <c r="C6480" s="36"/>
      <c r="D6480" s="36"/>
      <c r="E6480" s="36"/>
    </row>
    <row r="6481" ht="14.25" customHeight="1">
      <c r="A6481" s="36"/>
      <c r="B6481" s="31"/>
      <c r="C6481" s="36"/>
      <c r="D6481" s="36"/>
      <c r="E6481" s="36"/>
    </row>
    <row r="6482" ht="14.25" customHeight="1">
      <c r="A6482" s="36"/>
      <c r="B6482" s="31"/>
      <c r="C6482" s="36"/>
      <c r="D6482" s="36"/>
      <c r="E6482" s="36"/>
    </row>
    <row r="6483" ht="14.25" customHeight="1">
      <c r="A6483" s="36"/>
      <c r="B6483" s="31"/>
      <c r="C6483" s="36"/>
      <c r="D6483" s="36"/>
      <c r="E6483" s="36"/>
    </row>
    <row r="6484" ht="14.25" customHeight="1">
      <c r="A6484" s="36"/>
      <c r="B6484" s="31"/>
      <c r="C6484" s="36"/>
      <c r="D6484" s="36"/>
      <c r="E6484" s="36"/>
    </row>
    <row r="6485" ht="14.25" customHeight="1">
      <c r="A6485" s="36"/>
      <c r="B6485" s="31"/>
      <c r="C6485" s="36"/>
      <c r="D6485" s="36"/>
      <c r="E6485" s="36"/>
    </row>
    <row r="6486" ht="14.25" customHeight="1">
      <c r="A6486" s="36"/>
      <c r="B6486" s="31"/>
      <c r="C6486" s="36"/>
      <c r="D6486" s="36"/>
      <c r="E6486" s="36"/>
    </row>
    <row r="6487" ht="14.25" customHeight="1">
      <c r="A6487" s="36"/>
      <c r="B6487" s="31"/>
      <c r="C6487" s="36"/>
      <c r="D6487" s="36"/>
      <c r="E6487" s="36"/>
    </row>
    <row r="6488" ht="14.25" customHeight="1">
      <c r="A6488" s="36"/>
      <c r="B6488" s="31"/>
      <c r="C6488" s="36"/>
      <c r="D6488" s="36"/>
      <c r="E6488" s="36"/>
    </row>
    <row r="6489" ht="14.25" customHeight="1">
      <c r="A6489" s="36"/>
      <c r="B6489" s="31"/>
      <c r="C6489" s="36"/>
      <c r="D6489" s="36"/>
      <c r="E6489" s="36"/>
    </row>
    <row r="6490" ht="14.25" customHeight="1">
      <c r="A6490" s="36"/>
      <c r="B6490" s="31"/>
      <c r="C6490" s="36"/>
      <c r="D6490" s="36"/>
      <c r="E6490" s="36"/>
    </row>
    <row r="6491" ht="14.25" customHeight="1">
      <c r="A6491" s="36"/>
      <c r="B6491" s="31"/>
      <c r="C6491" s="36"/>
      <c r="D6491" s="36"/>
      <c r="E6491" s="36"/>
    </row>
    <row r="6492" ht="14.25" customHeight="1">
      <c r="A6492" s="36"/>
      <c r="B6492" s="31"/>
      <c r="C6492" s="36"/>
      <c r="D6492" s="36"/>
      <c r="E6492" s="36"/>
    </row>
    <row r="6493" ht="14.25" customHeight="1">
      <c r="A6493" s="36"/>
      <c r="B6493" s="31"/>
      <c r="C6493" s="36"/>
      <c r="D6493" s="36"/>
      <c r="E6493" s="36"/>
    </row>
    <row r="6494" ht="14.25" customHeight="1">
      <c r="A6494" s="36"/>
      <c r="B6494" s="31"/>
      <c r="C6494" s="36"/>
      <c r="D6494" s="36"/>
      <c r="E6494" s="36"/>
    </row>
    <row r="6495" ht="14.25" customHeight="1">
      <c r="A6495" s="36"/>
      <c r="B6495" s="31"/>
      <c r="C6495" s="36"/>
      <c r="D6495" s="36"/>
      <c r="E6495" s="36"/>
    </row>
    <row r="6496" ht="14.25" customHeight="1">
      <c r="A6496" s="36"/>
      <c r="B6496" s="31"/>
      <c r="C6496" s="36"/>
      <c r="D6496" s="36"/>
      <c r="E6496" s="36"/>
    </row>
    <row r="6497" ht="14.25" customHeight="1">
      <c r="A6497" s="36"/>
      <c r="B6497" s="31"/>
      <c r="C6497" s="36"/>
      <c r="D6497" s="36"/>
      <c r="E6497" s="36"/>
    </row>
    <row r="6498" ht="14.25" customHeight="1">
      <c r="A6498" s="36"/>
      <c r="B6498" s="31"/>
      <c r="C6498" s="36"/>
      <c r="D6498" s="36"/>
      <c r="E6498" s="36"/>
    </row>
    <row r="6499" ht="14.25" customHeight="1">
      <c r="A6499" s="36"/>
      <c r="B6499" s="31"/>
      <c r="C6499" s="36"/>
      <c r="D6499" s="36"/>
      <c r="E6499" s="36"/>
    </row>
    <row r="6500" ht="14.25" customHeight="1">
      <c r="A6500" s="36"/>
      <c r="B6500" s="31"/>
      <c r="C6500" s="36"/>
      <c r="D6500" s="36"/>
      <c r="E6500" s="36"/>
    </row>
    <row r="6501" ht="14.25" customHeight="1">
      <c r="A6501" s="36"/>
      <c r="B6501" s="31"/>
      <c r="C6501" s="36"/>
      <c r="D6501" s="36"/>
      <c r="E6501" s="36"/>
    </row>
    <row r="6502" ht="14.25" customHeight="1">
      <c r="A6502" s="36"/>
      <c r="B6502" s="31"/>
      <c r="C6502" s="36"/>
      <c r="D6502" s="36"/>
      <c r="E6502" s="36"/>
    </row>
    <row r="6503" ht="14.25" customHeight="1">
      <c r="A6503" s="36"/>
      <c r="B6503" s="31"/>
      <c r="C6503" s="36"/>
      <c r="D6503" s="36"/>
      <c r="E6503" s="36"/>
    </row>
    <row r="6504" ht="14.25" customHeight="1">
      <c r="A6504" s="36"/>
      <c r="B6504" s="31"/>
      <c r="C6504" s="36"/>
      <c r="D6504" s="36"/>
      <c r="E6504" s="36"/>
    </row>
    <row r="6505" ht="14.25" customHeight="1">
      <c r="A6505" s="36"/>
      <c r="B6505" s="31"/>
      <c r="C6505" s="36"/>
      <c r="D6505" s="36"/>
      <c r="E6505" s="36"/>
    </row>
    <row r="6506" ht="14.25" customHeight="1">
      <c r="A6506" s="36"/>
      <c r="B6506" s="31"/>
      <c r="C6506" s="36"/>
      <c r="D6506" s="36"/>
      <c r="E6506" s="36"/>
    </row>
    <row r="6507" ht="14.25" customHeight="1">
      <c r="A6507" s="36"/>
      <c r="B6507" s="31"/>
      <c r="C6507" s="36"/>
      <c r="D6507" s="36"/>
      <c r="E6507" s="36"/>
    </row>
    <row r="6508" ht="14.25" customHeight="1">
      <c r="A6508" s="36"/>
      <c r="B6508" s="31"/>
      <c r="C6508" s="36"/>
      <c r="D6508" s="36"/>
      <c r="E6508" s="36"/>
    </row>
    <row r="6509" ht="14.25" customHeight="1">
      <c r="A6509" s="36"/>
      <c r="B6509" s="31"/>
      <c r="C6509" s="36"/>
      <c r="D6509" s="36"/>
      <c r="E6509" s="36"/>
    </row>
    <row r="6510" ht="14.25" customHeight="1">
      <c r="A6510" s="36"/>
      <c r="B6510" s="31"/>
      <c r="C6510" s="36"/>
      <c r="D6510" s="36"/>
      <c r="E6510" s="36"/>
    </row>
    <row r="6511" ht="14.25" customHeight="1">
      <c r="A6511" s="36"/>
      <c r="B6511" s="31"/>
      <c r="C6511" s="36"/>
      <c r="D6511" s="36"/>
      <c r="E6511" s="36"/>
    </row>
    <row r="6512" ht="14.25" customHeight="1">
      <c r="A6512" s="36"/>
      <c r="B6512" s="31"/>
      <c r="C6512" s="36"/>
      <c r="D6512" s="36"/>
      <c r="E6512" s="36"/>
    </row>
    <row r="6513" ht="14.25" customHeight="1">
      <c r="A6513" s="36"/>
      <c r="B6513" s="31"/>
      <c r="C6513" s="36"/>
      <c r="D6513" s="36"/>
      <c r="E6513" s="36"/>
    </row>
    <row r="6514" ht="14.25" customHeight="1">
      <c r="A6514" s="36"/>
      <c r="B6514" s="31"/>
      <c r="C6514" s="36"/>
      <c r="D6514" s="36"/>
      <c r="E6514" s="36"/>
    </row>
    <row r="6515" ht="14.25" customHeight="1">
      <c r="A6515" s="36"/>
      <c r="B6515" s="31"/>
      <c r="C6515" s="36"/>
      <c r="D6515" s="36"/>
      <c r="E6515" s="36"/>
    </row>
    <row r="6516" ht="14.25" customHeight="1">
      <c r="A6516" s="36"/>
      <c r="B6516" s="31"/>
      <c r="C6516" s="36"/>
      <c r="D6516" s="36"/>
      <c r="E6516" s="36"/>
    </row>
    <row r="6517" ht="14.25" customHeight="1">
      <c r="A6517" s="36"/>
      <c r="B6517" s="31"/>
      <c r="C6517" s="36"/>
      <c r="D6517" s="36"/>
      <c r="E6517" s="36"/>
    </row>
    <row r="6518" ht="14.25" customHeight="1">
      <c r="A6518" s="36"/>
      <c r="B6518" s="31"/>
      <c r="C6518" s="36"/>
      <c r="D6518" s="36"/>
      <c r="E6518" s="36"/>
    </row>
    <row r="6519" ht="14.25" customHeight="1">
      <c r="A6519" s="36"/>
      <c r="B6519" s="31"/>
      <c r="C6519" s="36"/>
      <c r="D6519" s="36"/>
      <c r="E6519" s="36"/>
    </row>
    <row r="6520" ht="14.25" customHeight="1">
      <c r="A6520" s="36"/>
      <c r="B6520" s="31"/>
      <c r="C6520" s="36"/>
      <c r="D6520" s="36"/>
      <c r="E6520" s="36"/>
    </row>
    <row r="6521" ht="14.25" customHeight="1">
      <c r="A6521" s="36"/>
      <c r="B6521" s="31"/>
      <c r="C6521" s="36"/>
      <c r="D6521" s="36"/>
      <c r="E6521" s="36"/>
    </row>
    <row r="6522" ht="14.25" customHeight="1">
      <c r="A6522" s="36"/>
      <c r="B6522" s="31"/>
      <c r="C6522" s="36"/>
      <c r="D6522" s="36"/>
      <c r="E6522" s="36"/>
    </row>
    <row r="6523" ht="14.25" customHeight="1">
      <c r="A6523" s="36"/>
      <c r="B6523" s="31"/>
      <c r="C6523" s="36"/>
      <c r="D6523" s="36"/>
      <c r="E6523" s="36"/>
    </row>
    <row r="6524" ht="14.25" customHeight="1">
      <c r="A6524" s="36"/>
      <c r="B6524" s="31"/>
      <c r="C6524" s="36"/>
      <c r="D6524" s="36"/>
      <c r="E6524" s="36"/>
    </row>
    <row r="6525" ht="14.25" customHeight="1">
      <c r="A6525" s="36"/>
      <c r="B6525" s="31"/>
      <c r="C6525" s="36"/>
      <c r="D6525" s="36"/>
      <c r="E6525" s="36"/>
    </row>
    <row r="6526" ht="14.25" customHeight="1">
      <c r="A6526" s="36"/>
      <c r="B6526" s="31"/>
      <c r="C6526" s="36"/>
      <c r="D6526" s="36"/>
      <c r="E6526" s="36"/>
    </row>
    <row r="6527" ht="14.25" customHeight="1">
      <c r="A6527" s="36"/>
      <c r="B6527" s="31"/>
      <c r="C6527" s="36"/>
      <c r="D6527" s="36"/>
      <c r="E6527" s="36"/>
    </row>
    <row r="6528" ht="14.25" customHeight="1">
      <c r="A6528" s="36"/>
      <c r="B6528" s="31"/>
      <c r="C6528" s="36"/>
      <c r="D6528" s="36"/>
      <c r="E6528" s="36"/>
    </row>
    <row r="6529" ht="14.25" customHeight="1">
      <c r="A6529" s="36"/>
      <c r="B6529" s="31"/>
      <c r="C6529" s="36"/>
      <c r="D6529" s="36"/>
      <c r="E6529" s="36"/>
    </row>
    <row r="6530" ht="14.25" customHeight="1">
      <c r="A6530" s="36"/>
      <c r="B6530" s="31"/>
      <c r="C6530" s="36"/>
      <c r="D6530" s="36"/>
      <c r="E6530" s="36"/>
    </row>
    <row r="6531" ht="14.25" customHeight="1">
      <c r="A6531" s="36"/>
      <c r="B6531" s="31"/>
      <c r="C6531" s="36"/>
      <c r="D6531" s="36"/>
      <c r="E6531" s="36"/>
    </row>
    <row r="6532" ht="14.25" customHeight="1">
      <c r="A6532" s="36"/>
      <c r="B6532" s="31"/>
      <c r="C6532" s="36"/>
      <c r="D6532" s="36"/>
      <c r="E6532" s="36"/>
    </row>
    <row r="6533" ht="14.25" customHeight="1">
      <c r="A6533" s="36"/>
      <c r="B6533" s="31"/>
      <c r="C6533" s="36"/>
      <c r="D6533" s="36"/>
      <c r="E6533" s="36"/>
    </row>
    <row r="6534" ht="14.25" customHeight="1">
      <c r="A6534" s="36"/>
      <c r="B6534" s="31"/>
      <c r="C6534" s="36"/>
      <c r="D6534" s="36"/>
      <c r="E6534" s="36"/>
    </row>
    <row r="6535" ht="14.25" customHeight="1">
      <c r="A6535" s="36"/>
      <c r="B6535" s="31"/>
      <c r="C6535" s="36"/>
      <c r="D6535" s="36"/>
      <c r="E6535" s="36"/>
    </row>
    <row r="6536" ht="14.25" customHeight="1">
      <c r="A6536" s="36"/>
      <c r="B6536" s="31"/>
      <c r="C6536" s="36"/>
      <c r="D6536" s="36"/>
      <c r="E6536" s="36"/>
    </row>
    <row r="6537" ht="14.25" customHeight="1">
      <c r="A6537" s="36"/>
      <c r="B6537" s="31"/>
      <c r="C6537" s="36"/>
      <c r="D6537" s="36"/>
      <c r="E6537" s="36"/>
    </row>
    <row r="6538" ht="14.25" customHeight="1">
      <c r="A6538" s="36"/>
      <c r="B6538" s="31"/>
      <c r="C6538" s="36"/>
      <c r="D6538" s="36"/>
      <c r="E6538" s="36"/>
    </row>
    <row r="6539" ht="14.25" customHeight="1">
      <c r="A6539" s="36"/>
      <c r="B6539" s="31"/>
      <c r="C6539" s="36"/>
      <c r="D6539" s="36"/>
      <c r="E6539" s="36"/>
    </row>
    <row r="6540" ht="14.25" customHeight="1">
      <c r="A6540" s="36"/>
      <c r="B6540" s="31"/>
      <c r="C6540" s="36"/>
      <c r="D6540" s="36"/>
      <c r="E6540" s="36"/>
    </row>
    <row r="6541" ht="14.25" customHeight="1">
      <c r="A6541" s="36"/>
      <c r="B6541" s="31"/>
      <c r="C6541" s="36"/>
      <c r="D6541" s="36"/>
      <c r="E6541" s="36"/>
    </row>
    <row r="6542" ht="14.25" customHeight="1">
      <c r="A6542" s="36"/>
      <c r="B6542" s="31"/>
      <c r="C6542" s="36"/>
      <c r="D6542" s="36"/>
      <c r="E6542" s="36"/>
    </row>
    <row r="6543" ht="14.25" customHeight="1">
      <c r="A6543" s="36"/>
      <c r="B6543" s="31"/>
      <c r="C6543" s="36"/>
      <c r="D6543" s="36"/>
      <c r="E6543" s="36"/>
    </row>
    <row r="6544" ht="14.25" customHeight="1">
      <c r="A6544" s="36"/>
      <c r="B6544" s="31"/>
      <c r="C6544" s="36"/>
      <c r="D6544" s="36"/>
      <c r="E6544" s="36"/>
    </row>
    <row r="6545" ht="14.25" customHeight="1">
      <c r="A6545" s="36"/>
      <c r="B6545" s="31"/>
      <c r="C6545" s="36"/>
      <c r="D6545" s="36"/>
      <c r="E6545" s="36"/>
    </row>
    <row r="6546" ht="14.25" customHeight="1">
      <c r="A6546" s="36"/>
      <c r="B6546" s="31"/>
      <c r="C6546" s="36"/>
      <c r="D6546" s="36"/>
      <c r="E6546" s="36"/>
    </row>
    <row r="6547" ht="14.25" customHeight="1">
      <c r="A6547" s="36"/>
      <c r="B6547" s="31"/>
      <c r="C6547" s="36"/>
      <c r="D6547" s="36"/>
      <c r="E6547" s="36"/>
    </row>
    <row r="6548" ht="14.25" customHeight="1">
      <c r="A6548" s="36"/>
      <c r="B6548" s="31"/>
      <c r="C6548" s="36"/>
      <c r="D6548" s="36"/>
      <c r="E6548" s="36"/>
    </row>
    <row r="6549" ht="14.25" customHeight="1">
      <c r="A6549" s="36"/>
      <c r="B6549" s="31"/>
      <c r="C6549" s="36"/>
      <c r="D6549" s="36"/>
      <c r="E6549" s="36"/>
    </row>
    <row r="6550" ht="14.25" customHeight="1">
      <c r="A6550" s="36"/>
      <c r="B6550" s="31"/>
      <c r="C6550" s="36"/>
      <c r="D6550" s="36"/>
      <c r="E6550" s="36"/>
    </row>
    <row r="6551" ht="14.25" customHeight="1">
      <c r="A6551" s="36"/>
      <c r="B6551" s="31"/>
      <c r="C6551" s="36"/>
      <c r="D6551" s="36"/>
      <c r="E6551" s="36"/>
    </row>
    <row r="6552" ht="14.25" customHeight="1">
      <c r="A6552" s="36"/>
      <c r="B6552" s="31"/>
      <c r="C6552" s="36"/>
      <c r="D6552" s="36"/>
      <c r="E6552" s="36"/>
    </row>
    <row r="6553" ht="14.25" customHeight="1">
      <c r="A6553" s="36"/>
      <c r="B6553" s="31"/>
      <c r="C6553" s="36"/>
      <c r="D6553" s="36"/>
      <c r="E6553" s="36"/>
    </row>
    <row r="6554" ht="14.25" customHeight="1">
      <c r="A6554" s="36"/>
      <c r="B6554" s="31"/>
      <c r="C6554" s="36"/>
      <c r="D6554" s="36"/>
      <c r="E6554" s="36"/>
    </row>
    <row r="6555" ht="14.25" customHeight="1">
      <c r="A6555" s="36"/>
      <c r="B6555" s="31"/>
      <c r="C6555" s="36"/>
      <c r="D6555" s="36"/>
      <c r="E6555" s="36"/>
    </row>
    <row r="6556" ht="14.25" customHeight="1">
      <c r="A6556" s="36"/>
      <c r="B6556" s="31"/>
      <c r="C6556" s="36"/>
      <c r="D6556" s="36"/>
      <c r="E6556" s="36"/>
    </row>
    <row r="6557" ht="14.25" customHeight="1">
      <c r="A6557" s="36"/>
      <c r="B6557" s="31"/>
      <c r="C6557" s="36"/>
      <c r="D6557" s="36"/>
      <c r="E6557" s="36"/>
    </row>
    <row r="6558" ht="14.25" customHeight="1">
      <c r="A6558" s="36"/>
      <c r="B6558" s="31"/>
      <c r="C6558" s="36"/>
      <c r="D6558" s="36"/>
      <c r="E6558" s="36"/>
    </row>
    <row r="6559" ht="14.25" customHeight="1">
      <c r="A6559" s="36"/>
      <c r="B6559" s="31"/>
      <c r="C6559" s="36"/>
      <c r="D6559" s="36"/>
      <c r="E6559" s="36"/>
    </row>
    <row r="6560" ht="14.25" customHeight="1">
      <c r="A6560" s="36"/>
      <c r="B6560" s="31"/>
      <c r="C6560" s="36"/>
      <c r="D6560" s="36"/>
      <c r="E6560" s="36"/>
    </row>
    <row r="6561" ht="14.25" customHeight="1">
      <c r="A6561" s="36"/>
      <c r="B6561" s="31"/>
      <c r="C6561" s="36"/>
      <c r="D6561" s="36"/>
      <c r="E6561" s="36"/>
    </row>
    <row r="6562" ht="14.25" customHeight="1">
      <c r="A6562" s="36"/>
      <c r="B6562" s="31"/>
      <c r="C6562" s="36"/>
      <c r="D6562" s="36"/>
      <c r="E6562" s="36"/>
    </row>
    <row r="6563" ht="14.25" customHeight="1">
      <c r="A6563" s="36"/>
      <c r="B6563" s="31"/>
      <c r="C6563" s="36"/>
      <c r="D6563" s="36"/>
      <c r="E6563" s="36"/>
    </row>
    <row r="6564" ht="14.25" customHeight="1">
      <c r="A6564" s="36"/>
      <c r="B6564" s="31"/>
      <c r="C6564" s="36"/>
      <c r="D6564" s="36"/>
      <c r="E6564" s="36"/>
    </row>
    <row r="6565" ht="14.25" customHeight="1">
      <c r="A6565" s="36"/>
      <c r="B6565" s="31"/>
      <c r="C6565" s="36"/>
      <c r="D6565" s="36"/>
      <c r="E6565" s="36"/>
    </row>
    <row r="6566" ht="14.25" customHeight="1">
      <c r="A6566" s="36"/>
      <c r="B6566" s="31"/>
      <c r="C6566" s="36"/>
      <c r="D6566" s="36"/>
      <c r="E6566" s="36"/>
    </row>
    <row r="6567" ht="14.25" customHeight="1">
      <c r="A6567" s="36"/>
      <c r="B6567" s="31"/>
      <c r="C6567" s="36"/>
      <c r="D6567" s="36"/>
      <c r="E6567" s="36"/>
    </row>
    <row r="6568" ht="14.25" customHeight="1">
      <c r="A6568" s="36"/>
      <c r="B6568" s="31"/>
      <c r="C6568" s="36"/>
      <c r="D6568" s="36"/>
      <c r="E6568" s="36"/>
    </row>
    <row r="6569" ht="14.25" customHeight="1">
      <c r="A6569" s="36"/>
      <c r="B6569" s="31"/>
      <c r="C6569" s="36"/>
      <c r="D6569" s="36"/>
      <c r="E6569" s="36"/>
    </row>
    <row r="6570" ht="14.25" customHeight="1">
      <c r="A6570" s="36"/>
      <c r="B6570" s="31"/>
      <c r="C6570" s="36"/>
      <c r="D6570" s="36"/>
      <c r="E6570" s="36"/>
    </row>
    <row r="6571" ht="14.25" customHeight="1">
      <c r="A6571" s="36"/>
      <c r="B6571" s="31"/>
      <c r="C6571" s="36"/>
      <c r="D6571" s="36"/>
      <c r="E6571" s="36"/>
    </row>
    <row r="6572" ht="14.25" customHeight="1">
      <c r="A6572" s="36"/>
      <c r="B6572" s="31"/>
      <c r="C6572" s="36"/>
      <c r="D6572" s="36"/>
      <c r="E6572" s="36"/>
    </row>
    <row r="6573" ht="14.25" customHeight="1">
      <c r="A6573" s="36"/>
      <c r="B6573" s="31"/>
      <c r="C6573" s="36"/>
      <c r="D6573" s="36"/>
      <c r="E6573" s="36"/>
    </row>
    <row r="6574" ht="14.25" customHeight="1">
      <c r="A6574" s="36"/>
      <c r="B6574" s="31"/>
      <c r="C6574" s="36"/>
      <c r="D6574" s="36"/>
      <c r="E6574" s="36"/>
    </row>
    <row r="6575" ht="14.25" customHeight="1">
      <c r="A6575" s="36"/>
      <c r="B6575" s="31"/>
      <c r="C6575" s="36"/>
      <c r="D6575" s="36"/>
      <c r="E6575" s="36"/>
    </row>
    <row r="6576" ht="14.25" customHeight="1">
      <c r="A6576" s="36"/>
      <c r="B6576" s="31"/>
      <c r="C6576" s="36"/>
      <c r="D6576" s="36"/>
      <c r="E6576" s="36"/>
    </row>
    <row r="6577" ht="14.25" customHeight="1">
      <c r="A6577" s="36"/>
      <c r="B6577" s="31"/>
      <c r="C6577" s="36"/>
      <c r="D6577" s="36"/>
      <c r="E6577" s="36"/>
    </row>
    <row r="6578" ht="14.25" customHeight="1">
      <c r="A6578" s="36"/>
      <c r="B6578" s="31"/>
      <c r="C6578" s="36"/>
      <c r="D6578" s="36"/>
      <c r="E6578" s="36"/>
    </row>
    <row r="6579" ht="14.25" customHeight="1">
      <c r="A6579" s="36"/>
      <c r="B6579" s="31"/>
      <c r="C6579" s="36"/>
      <c r="D6579" s="36"/>
      <c r="E6579" s="36"/>
    </row>
    <row r="6580" ht="14.25" customHeight="1">
      <c r="A6580" s="36"/>
      <c r="B6580" s="31"/>
      <c r="C6580" s="36"/>
      <c r="D6580" s="36"/>
      <c r="E6580" s="36"/>
    </row>
    <row r="6581" ht="14.25" customHeight="1">
      <c r="A6581" s="36"/>
      <c r="B6581" s="31"/>
      <c r="C6581" s="36"/>
      <c r="D6581" s="36"/>
      <c r="E6581" s="36"/>
    </row>
    <row r="6582" ht="14.25" customHeight="1">
      <c r="A6582" s="36"/>
      <c r="B6582" s="31"/>
      <c r="C6582" s="36"/>
      <c r="D6582" s="36"/>
      <c r="E6582" s="36"/>
    </row>
    <row r="6583" ht="14.25" customHeight="1">
      <c r="A6583" s="36"/>
      <c r="B6583" s="31"/>
      <c r="C6583" s="36"/>
      <c r="D6583" s="36"/>
      <c r="E6583" s="36"/>
    </row>
    <row r="6584" ht="14.25" customHeight="1">
      <c r="A6584" s="36"/>
      <c r="B6584" s="31"/>
      <c r="C6584" s="36"/>
      <c r="D6584" s="36"/>
      <c r="E6584" s="36"/>
    </row>
    <row r="6585" ht="14.25" customHeight="1">
      <c r="A6585" s="36"/>
      <c r="B6585" s="31"/>
      <c r="C6585" s="36"/>
      <c r="D6585" s="36"/>
      <c r="E6585" s="36"/>
    </row>
    <row r="6586" ht="14.25" customHeight="1">
      <c r="A6586" s="36"/>
      <c r="B6586" s="31"/>
      <c r="C6586" s="36"/>
      <c r="D6586" s="36"/>
      <c r="E6586" s="36"/>
    </row>
    <row r="6587" ht="14.25" customHeight="1">
      <c r="A6587" s="36"/>
      <c r="B6587" s="31"/>
      <c r="C6587" s="36"/>
      <c r="D6587" s="36"/>
      <c r="E6587" s="36"/>
    </row>
    <row r="6588" ht="14.25" customHeight="1">
      <c r="A6588" s="36"/>
      <c r="B6588" s="31"/>
      <c r="C6588" s="36"/>
      <c r="D6588" s="36"/>
      <c r="E6588" s="36"/>
    </row>
    <row r="6589" ht="14.25" customHeight="1">
      <c r="A6589" s="36"/>
      <c r="B6589" s="31"/>
      <c r="C6589" s="36"/>
      <c r="D6589" s="36"/>
      <c r="E6589" s="36"/>
    </row>
    <row r="6590" ht="14.25" customHeight="1">
      <c r="A6590" s="36"/>
      <c r="B6590" s="31"/>
      <c r="C6590" s="36"/>
      <c r="D6590" s="36"/>
      <c r="E6590" s="36"/>
    </row>
    <row r="6591" ht="14.25" customHeight="1">
      <c r="A6591" s="36"/>
      <c r="B6591" s="31"/>
      <c r="C6591" s="36"/>
      <c r="D6591" s="36"/>
      <c r="E6591" s="36"/>
    </row>
    <row r="6592" ht="14.25" customHeight="1">
      <c r="A6592" s="36"/>
      <c r="B6592" s="31"/>
      <c r="C6592" s="36"/>
      <c r="D6592" s="36"/>
      <c r="E6592" s="36"/>
    </row>
    <row r="6593" ht="14.25" customHeight="1">
      <c r="A6593" s="36"/>
      <c r="B6593" s="31"/>
      <c r="C6593" s="36"/>
      <c r="D6593" s="36"/>
      <c r="E6593" s="36"/>
    </row>
    <row r="6594" ht="14.25" customHeight="1">
      <c r="A6594" s="36"/>
      <c r="B6594" s="31"/>
      <c r="C6594" s="36"/>
      <c r="D6594" s="36"/>
      <c r="E6594" s="36"/>
    </row>
    <row r="6595" ht="14.25" customHeight="1">
      <c r="A6595" s="36"/>
      <c r="B6595" s="31"/>
      <c r="C6595" s="36"/>
      <c r="D6595" s="36"/>
      <c r="E6595" s="36"/>
    </row>
    <row r="6596" ht="14.25" customHeight="1">
      <c r="A6596" s="36"/>
      <c r="B6596" s="31"/>
      <c r="C6596" s="36"/>
      <c r="D6596" s="36"/>
      <c r="E6596" s="36"/>
    </row>
    <row r="6597" ht="14.25" customHeight="1">
      <c r="A6597" s="36"/>
      <c r="B6597" s="31"/>
      <c r="C6597" s="36"/>
      <c r="D6597" s="36"/>
      <c r="E6597" s="36"/>
    </row>
    <row r="6598" ht="14.25" customHeight="1">
      <c r="A6598" s="36"/>
      <c r="B6598" s="31"/>
      <c r="C6598" s="36"/>
      <c r="D6598" s="36"/>
      <c r="E6598" s="36"/>
    </row>
    <row r="6599" ht="14.25" customHeight="1">
      <c r="A6599" s="36"/>
      <c r="B6599" s="31"/>
      <c r="C6599" s="36"/>
      <c r="D6599" s="36"/>
      <c r="E6599" s="36"/>
    </row>
    <row r="6600" ht="14.25" customHeight="1">
      <c r="A6600" s="36"/>
      <c r="B6600" s="31"/>
      <c r="C6600" s="36"/>
      <c r="D6600" s="36"/>
      <c r="E6600" s="36"/>
    </row>
    <row r="6601" ht="14.25" customHeight="1">
      <c r="A6601" s="36"/>
      <c r="B6601" s="31"/>
      <c r="C6601" s="36"/>
      <c r="D6601" s="36"/>
      <c r="E6601" s="36"/>
    </row>
    <row r="6602" ht="14.25" customHeight="1">
      <c r="A6602" s="36"/>
      <c r="B6602" s="31"/>
      <c r="C6602" s="36"/>
      <c r="D6602" s="36"/>
      <c r="E6602" s="36"/>
    </row>
    <row r="6603" ht="14.25" customHeight="1">
      <c r="A6603" s="36"/>
      <c r="B6603" s="31"/>
      <c r="C6603" s="36"/>
      <c r="D6603" s="36"/>
      <c r="E6603" s="36"/>
    </row>
    <row r="6604" ht="14.25" customHeight="1">
      <c r="A6604" s="36"/>
      <c r="B6604" s="31"/>
      <c r="C6604" s="36"/>
      <c r="D6604" s="36"/>
      <c r="E6604" s="36"/>
    </row>
    <row r="6605" ht="14.25" customHeight="1">
      <c r="A6605" s="36"/>
      <c r="B6605" s="31"/>
      <c r="C6605" s="36"/>
      <c r="D6605" s="36"/>
      <c r="E6605" s="36"/>
    </row>
    <row r="6606" ht="14.25" customHeight="1">
      <c r="A6606" s="36"/>
      <c r="B6606" s="31"/>
      <c r="C6606" s="36"/>
      <c r="D6606" s="36"/>
      <c r="E6606" s="36"/>
    </row>
    <row r="6607" ht="14.25" customHeight="1">
      <c r="A6607" s="36"/>
      <c r="B6607" s="31"/>
      <c r="C6607" s="36"/>
      <c r="D6607" s="36"/>
      <c r="E6607" s="36"/>
    </row>
    <row r="6608" ht="14.25" customHeight="1">
      <c r="A6608" s="36"/>
      <c r="B6608" s="31"/>
      <c r="C6608" s="36"/>
      <c r="D6608" s="36"/>
      <c r="E6608" s="36"/>
    </row>
    <row r="6609" ht="14.25" customHeight="1">
      <c r="A6609" s="36"/>
      <c r="B6609" s="31"/>
      <c r="C6609" s="36"/>
      <c r="D6609" s="36"/>
      <c r="E6609" s="36"/>
    </row>
    <row r="6610" ht="14.25" customHeight="1">
      <c r="A6610" s="36"/>
      <c r="B6610" s="31"/>
      <c r="C6610" s="36"/>
      <c r="D6610" s="36"/>
      <c r="E6610" s="36"/>
    </row>
    <row r="6611" ht="14.25" customHeight="1">
      <c r="A6611" s="36"/>
      <c r="B6611" s="31"/>
      <c r="C6611" s="36"/>
      <c r="D6611" s="36"/>
      <c r="E6611" s="36"/>
    </row>
    <row r="6612" ht="14.25" customHeight="1">
      <c r="A6612" s="36"/>
      <c r="B6612" s="31"/>
      <c r="C6612" s="36"/>
      <c r="D6612" s="36"/>
      <c r="E6612" s="36"/>
    </row>
    <row r="6613" ht="14.25" customHeight="1">
      <c r="A6613" s="36"/>
      <c r="B6613" s="31"/>
      <c r="C6613" s="36"/>
      <c r="D6613" s="36"/>
      <c r="E6613" s="36"/>
    </row>
    <row r="6614" ht="14.25" customHeight="1">
      <c r="A6614" s="36"/>
      <c r="B6614" s="31"/>
      <c r="C6614" s="36"/>
      <c r="D6614" s="36"/>
      <c r="E6614" s="36"/>
    </row>
    <row r="6615" ht="14.25" customHeight="1">
      <c r="A6615" s="36"/>
      <c r="B6615" s="31"/>
      <c r="C6615" s="36"/>
      <c r="D6615" s="36"/>
      <c r="E6615" s="36"/>
    </row>
    <row r="6616" ht="14.25" customHeight="1">
      <c r="A6616" s="36"/>
      <c r="B6616" s="31"/>
      <c r="C6616" s="36"/>
      <c r="D6616" s="36"/>
      <c r="E6616" s="36"/>
    </row>
    <row r="6617" ht="14.25" customHeight="1">
      <c r="A6617" s="36"/>
      <c r="B6617" s="31"/>
      <c r="C6617" s="36"/>
      <c r="D6617" s="36"/>
      <c r="E6617" s="36"/>
    </row>
    <row r="6618" ht="14.25" customHeight="1">
      <c r="A6618" s="36"/>
      <c r="B6618" s="31"/>
      <c r="C6618" s="36"/>
      <c r="D6618" s="36"/>
      <c r="E6618" s="36"/>
    </row>
    <row r="6619" ht="14.25" customHeight="1">
      <c r="A6619" s="36"/>
      <c r="B6619" s="31"/>
      <c r="C6619" s="36"/>
      <c r="D6619" s="36"/>
      <c r="E6619" s="36"/>
    </row>
    <row r="6620" ht="14.25" customHeight="1">
      <c r="A6620" s="36"/>
      <c r="B6620" s="31"/>
      <c r="C6620" s="36"/>
      <c r="D6620" s="36"/>
      <c r="E6620" s="36"/>
    </row>
    <row r="6621" ht="14.25" customHeight="1">
      <c r="A6621" s="36"/>
      <c r="B6621" s="31"/>
      <c r="C6621" s="36"/>
      <c r="D6621" s="36"/>
      <c r="E6621" s="36"/>
    </row>
    <row r="6622" ht="14.25" customHeight="1">
      <c r="A6622" s="36"/>
      <c r="B6622" s="31"/>
      <c r="C6622" s="36"/>
      <c r="D6622" s="36"/>
      <c r="E6622" s="36"/>
    </row>
    <row r="6623" ht="14.25" customHeight="1">
      <c r="A6623" s="36"/>
      <c r="B6623" s="31"/>
      <c r="C6623" s="36"/>
      <c r="D6623" s="36"/>
      <c r="E6623" s="36"/>
    </row>
    <row r="6624" ht="14.25" customHeight="1">
      <c r="A6624" s="36"/>
      <c r="B6624" s="31"/>
      <c r="C6624" s="36"/>
      <c r="D6624" s="36"/>
      <c r="E6624" s="36"/>
    </row>
    <row r="6625" ht="14.25" customHeight="1">
      <c r="A6625" s="36"/>
      <c r="B6625" s="31"/>
      <c r="C6625" s="36"/>
      <c r="D6625" s="36"/>
      <c r="E6625" s="36"/>
    </row>
    <row r="6626" ht="14.25" customHeight="1">
      <c r="A6626" s="36"/>
      <c r="B6626" s="31"/>
      <c r="C6626" s="36"/>
      <c r="D6626" s="36"/>
      <c r="E6626" s="36"/>
    </row>
    <row r="6627" ht="14.25" customHeight="1">
      <c r="A6627" s="36"/>
      <c r="B6627" s="31"/>
      <c r="C6627" s="36"/>
      <c r="D6627" s="36"/>
      <c r="E6627" s="36"/>
    </row>
    <row r="6628" ht="14.25" customHeight="1">
      <c r="A6628" s="36"/>
      <c r="B6628" s="31"/>
      <c r="C6628" s="36"/>
      <c r="D6628" s="36"/>
      <c r="E6628" s="36"/>
    </row>
    <row r="6629" ht="14.25" customHeight="1">
      <c r="A6629" s="36"/>
      <c r="B6629" s="31"/>
      <c r="C6629" s="36"/>
      <c r="D6629" s="36"/>
      <c r="E6629" s="36"/>
    </row>
    <row r="6630" ht="14.25" customHeight="1">
      <c r="A6630" s="36"/>
      <c r="B6630" s="31"/>
      <c r="C6630" s="36"/>
      <c r="D6630" s="36"/>
      <c r="E6630" s="36"/>
    </row>
    <row r="6631" ht="14.25" customHeight="1">
      <c r="A6631" s="36"/>
      <c r="B6631" s="31"/>
      <c r="C6631" s="36"/>
      <c r="D6631" s="36"/>
      <c r="E6631" s="36"/>
    </row>
    <row r="6632" ht="14.25" customHeight="1">
      <c r="A6632" s="36"/>
      <c r="B6632" s="31"/>
      <c r="C6632" s="36"/>
      <c r="D6632" s="36"/>
      <c r="E6632" s="36"/>
    </row>
    <row r="6633" ht="14.25" customHeight="1">
      <c r="A6633" s="36"/>
      <c r="B6633" s="31"/>
      <c r="C6633" s="36"/>
      <c r="D6633" s="36"/>
      <c r="E6633" s="36"/>
    </row>
    <row r="6634" ht="14.25" customHeight="1">
      <c r="A6634" s="36"/>
      <c r="B6634" s="31"/>
      <c r="C6634" s="36"/>
      <c r="D6634" s="36"/>
      <c r="E6634" s="36"/>
    </row>
    <row r="6635" ht="14.25" customHeight="1">
      <c r="A6635" s="36"/>
      <c r="B6635" s="31"/>
      <c r="C6635" s="36"/>
      <c r="D6635" s="36"/>
      <c r="E6635" s="36"/>
    </row>
    <row r="6636" ht="14.25" customHeight="1">
      <c r="A6636" s="36"/>
      <c r="B6636" s="31"/>
      <c r="C6636" s="36"/>
      <c r="D6636" s="36"/>
      <c r="E6636" s="36"/>
    </row>
    <row r="6637" ht="14.25" customHeight="1">
      <c r="A6637" s="36"/>
      <c r="B6637" s="31"/>
      <c r="C6637" s="36"/>
      <c r="D6637" s="36"/>
      <c r="E6637" s="36"/>
    </row>
    <row r="6638" ht="14.25" customHeight="1">
      <c r="A6638" s="36"/>
      <c r="B6638" s="31"/>
      <c r="C6638" s="36"/>
      <c r="D6638" s="36"/>
      <c r="E6638" s="36"/>
    </row>
    <row r="6639" ht="14.25" customHeight="1">
      <c r="A6639" s="36"/>
      <c r="B6639" s="31"/>
      <c r="C6639" s="36"/>
      <c r="D6639" s="36"/>
      <c r="E6639" s="36"/>
    </row>
    <row r="6640" ht="14.25" customHeight="1">
      <c r="A6640" s="36"/>
      <c r="B6640" s="31"/>
      <c r="C6640" s="36"/>
      <c r="D6640" s="36"/>
      <c r="E6640" s="36"/>
    </row>
    <row r="6641" ht="14.25" customHeight="1">
      <c r="A6641" s="36"/>
      <c r="B6641" s="31"/>
      <c r="C6641" s="36"/>
      <c r="D6641" s="36"/>
      <c r="E6641" s="36"/>
    </row>
    <row r="6642" ht="14.25" customHeight="1">
      <c r="A6642" s="36"/>
      <c r="B6642" s="31"/>
      <c r="C6642" s="36"/>
      <c r="D6642" s="36"/>
      <c r="E6642" s="36"/>
    </row>
    <row r="6643" ht="14.25" customHeight="1">
      <c r="A6643" s="36"/>
      <c r="B6643" s="31"/>
      <c r="C6643" s="36"/>
      <c r="D6643" s="36"/>
      <c r="E6643" s="36"/>
    </row>
    <row r="6644" ht="14.25" customHeight="1">
      <c r="A6644" s="36"/>
      <c r="B6644" s="31"/>
      <c r="C6644" s="36"/>
      <c r="D6644" s="36"/>
      <c r="E6644" s="36"/>
    </row>
    <row r="6645" ht="14.25" customHeight="1">
      <c r="A6645" s="36"/>
      <c r="B6645" s="31"/>
      <c r="C6645" s="36"/>
      <c r="D6645" s="36"/>
      <c r="E6645" s="36"/>
    </row>
    <row r="6646" ht="14.25" customHeight="1">
      <c r="A6646" s="36"/>
      <c r="B6646" s="31"/>
      <c r="C6646" s="36"/>
      <c r="D6646" s="36"/>
      <c r="E6646" s="36"/>
    </row>
    <row r="6647" ht="14.25" customHeight="1">
      <c r="A6647" s="36"/>
      <c r="B6647" s="31"/>
      <c r="C6647" s="36"/>
      <c r="D6647" s="36"/>
      <c r="E6647" s="36"/>
    </row>
    <row r="6648" ht="14.25" customHeight="1">
      <c r="A6648" s="36"/>
      <c r="B6648" s="31"/>
      <c r="C6648" s="36"/>
      <c r="D6648" s="36"/>
      <c r="E6648" s="36"/>
    </row>
    <row r="6649" ht="14.25" customHeight="1">
      <c r="A6649" s="36"/>
      <c r="B6649" s="31"/>
      <c r="C6649" s="36"/>
      <c r="D6649" s="36"/>
      <c r="E6649" s="36"/>
    </row>
    <row r="6650" ht="14.25" customHeight="1">
      <c r="A6650" s="36"/>
      <c r="B6650" s="31"/>
      <c r="C6650" s="36"/>
      <c r="D6650" s="36"/>
      <c r="E6650" s="36"/>
    </row>
    <row r="6651" ht="14.25" customHeight="1">
      <c r="A6651" s="36"/>
      <c r="B6651" s="31"/>
      <c r="C6651" s="36"/>
      <c r="D6651" s="36"/>
      <c r="E6651" s="36"/>
    </row>
    <row r="6652" ht="14.25" customHeight="1">
      <c r="A6652" s="36"/>
      <c r="B6652" s="31"/>
      <c r="C6652" s="36"/>
      <c r="D6652" s="36"/>
      <c r="E6652" s="36"/>
    </row>
    <row r="6653" ht="14.25" customHeight="1">
      <c r="A6653" s="36"/>
      <c r="B6653" s="31"/>
      <c r="C6653" s="36"/>
      <c r="D6653" s="36"/>
      <c r="E6653" s="36"/>
    </row>
    <row r="6654" ht="14.25" customHeight="1">
      <c r="A6654" s="36"/>
      <c r="B6654" s="31"/>
      <c r="C6654" s="36"/>
      <c r="D6654" s="36"/>
      <c r="E6654" s="36"/>
    </row>
    <row r="6655" ht="14.25" customHeight="1">
      <c r="A6655" s="36"/>
      <c r="B6655" s="31"/>
      <c r="C6655" s="36"/>
      <c r="D6655" s="36"/>
      <c r="E6655" s="36"/>
    </row>
    <row r="6656" ht="14.25" customHeight="1">
      <c r="A6656" s="36"/>
      <c r="B6656" s="31"/>
      <c r="C6656" s="36"/>
      <c r="D6656" s="36"/>
      <c r="E6656" s="36"/>
    </row>
    <row r="6657" ht="14.25" customHeight="1">
      <c r="A6657" s="36"/>
      <c r="B6657" s="31"/>
      <c r="C6657" s="36"/>
      <c r="D6657" s="36"/>
      <c r="E6657" s="36"/>
    </row>
    <row r="6658" ht="14.25" customHeight="1">
      <c r="A6658" s="36"/>
      <c r="B6658" s="31"/>
      <c r="C6658" s="36"/>
      <c r="D6658" s="36"/>
      <c r="E6658" s="36"/>
    </row>
    <row r="6659" ht="14.25" customHeight="1">
      <c r="A6659" s="36"/>
      <c r="B6659" s="31"/>
      <c r="C6659" s="36"/>
      <c r="D6659" s="36"/>
      <c r="E6659" s="36"/>
    </row>
    <row r="6660" ht="14.25" customHeight="1">
      <c r="A6660" s="36"/>
      <c r="B6660" s="31"/>
      <c r="C6660" s="36"/>
      <c r="D6660" s="36"/>
      <c r="E6660" s="36"/>
    </row>
    <row r="6661" ht="14.25" customHeight="1">
      <c r="A6661" s="36"/>
      <c r="B6661" s="31"/>
      <c r="C6661" s="36"/>
      <c r="D6661" s="36"/>
      <c r="E6661" s="36"/>
    </row>
    <row r="6662" ht="14.25" customHeight="1">
      <c r="A6662" s="36"/>
      <c r="B6662" s="31"/>
      <c r="C6662" s="36"/>
      <c r="D6662" s="36"/>
      <c r="E6662" s="36"/>
    </row>
    <row r="6663" ht="14.25" customHeight="1">
      <c r="A6663" s="36"/>
      <c r="B6663" s="31"/>
      <c r="C6663" s="36"/>
      <c r="D6663" s="36"/>
      <c r="E6663" s="36"/>
    </row>
    <row r="6664" ht="14.25" customHeight="1">
      <c r="A6664" s="36"/>
      <c r="B6664" s="31"/>
      <c r="C6664" s="36"/>
      <c r="D6664" s="36"/>
      <c r="E6664" s="36"/>
    </row>
    <row r="6665" ht="14.25" customHeight="1">
      <c r="A6665" s="36"/>
      <c r="B6665" s="31"/>
      <c r="C6665" s="36"/>
      <c r="D6665" s="36"/>
      <c r="E6665" s="36"/>
    </row>
    <row r="6666" ht="14.25" customHeight="1">
      <c r="A6666" s="36"/>
      <c r="B6666" s="31"/>
      <c r="C6666" s="36"/>
      <c r="D6666" s="36"/>
      <c r="E6666" s="36"/>
    </row>
    <row r="6667" ht="14.25" customHeight="1">
      <c r="A6667" s="36"/>
      <c r="B6667" s="31"/>
      <c r="C6667" s="36"/>
      <c r="D6667" s="36"/>
      <c r="E6667" s="36"/>
    </row>
    <row r="6668" ht="14.25" customHeight="1">
      <c r="A6668" s="36"/>
      <c r="B6668" s="31"/>
      <c r="C6668" s="36"/>
      <c r="D6668" s="36"/>
      <c r="E6668" s="36"/>
    </row>
    <row r="6669" ht="14.25" customHeight="1">
      <c r="A6669" s="36"/>
      <c r="B6669" s="31"/>
      <c r="C6669" s="36"/>
      <c r="D6669" s="36"/>
      <c r="E6669" s="36"/>
    </row>
    <row r="6670" ht="14.25" customHeight="1">
      <c r="A6670" s="36"/>
      <c r="B6670" s="31"/>
      <c r="C6670" s="36"/>
      <c r="D6670" s="36"/>
      <c r="E6670" s="36"/>
    </row>
    <row r="6671" ht="14.25" customHeight="1">
      <c r="A6671" s="36"/>
      <c r="B6671" s="31"/>
      <c r="C6671" s="36"/>
      <c r="D6671" s="36"/>
      <c r="E6671" s="36"/>
    </row>
    <row r="6672" ht="14.25" customHeight="1">
      <c r="A6672" s="36"/>
      <c r="B6672" s="31"/>
      <c r="C6672" s="36"/>
      <c r="D6672" s="36"/>
      <c r="E6672" s="36"/>
    </row>
    <row r="6673" ht="14.25" customHeight="1">
      <c r="A6673" s="36"/>
      <c r="B6673" s="31"/>
      <c r="C6673" s="36"/>
      <c r="D6673" s="36"/>
      <c r="E6673" s="36"/>
    </row>
    <row r="6674" ht="14.25" customHeight="1">
      <c r="A6674" s="36"/>
      <c r="B6674" s="31"/>
      <c r="C6674" s="36"/>
      <c r="D6674" s="36"/>
      <c r="E6674" s="36"/>
    </row>
    <row r="6675" ht="14.25" customHeight="1">
      <c r="A6675" s="36"/>
      <c r="B6675" s="31"/>
      <c r="C6675" s="36"/>
      <c r="D6675" s="36"/>
      <c r="E6675" s="36"/>
    </row>
    <row r="6676" ht="14.25" customHeight="1">
      <c r="A6676" s="36"/>
      <c r="B6676" s="31"/>
      <c r="C6676" s="36"/>
      <c r="D6676" s="36"/>
      <c r="E6676" s="36"/>
    </row>
    <row r="6677" ht="14.25" customHeight="1">
      <c r="A6677" s="36"/>
      <c r="B6677" s="31"/>
      <c r="C6677" s="36"/>
      <c r="D6677" s="36"/>
      <c r="E6677" s="36"/>
    </row>
    <row r="6678" ht="14.25" customHeight="1">
      <c r="A6678" s="36"/>
      <c r="B6678" s="31"/>
      <c r="C6678" s="36"/>
      <c r="D6678" s="36"/>
      <c r="E6678" s="36"/>
    </row>
    <row r="6679" ht="14.25" customHeight="1">
      <c r="A6679" s="36"/>
      <c r="B6679" s="31"/>
      <c r="C6679" s="36"/>
      <c r="D6679" s="36"/>
      <c r="E6679" s="36"/>
    </row>
    <row r="6680" ht="14.25" customHeight="1">
      <c r="A6680" s="36"/>
      <c r="B6680" s="31"/>
      <c r="C6680" s="36"/>
      <c r="D6680" s="36"/>
      <c r="E6680" s="36"/>
    </row>
    <row r="6681" ht="14.25" customHeight="1">
      <c r="A6681" s="36"/>
      <c r="B6681" s="31"/>
      <c r="C6681" s="36"/>
      <c r="D6681" s="36"/>
      <c r="E6681" s="36"/>
    </row>
    <row r="6682" ht="14.25" customHeight="1">
      <c r="A6682" s="36"/>
      <c r="B6682" s="31"/>
      <c r="C6682" s="36"/>
      <c r="D6682" s="36"/>
      <c r="E6682" s="36"/>
    </row>
    <row r="6683" ht="14.25" customHeight="1">
      <c r="A6683" s="36"/>
      <c r="B6683" s="31"/>
      <c r="C6683" s="36"/>
      <c r="D6683" s="36"/>
      <c r="E6683" s="36"/>
    </row>
    <row r="6684" ht="14.25" customHeight="1">
      <c r="A6684" s="36"/>
      <c r="B6684" s="31"/>
      <c r="C6684" s="36"/>
      <c r="D6684" s="36"/>
      <c r="E6684" s="36"/>
    </row>
    <row r="6685" ht="14.25" customHeight="1">
      <c r="A6685" s="36"/>
      <c r="B6685" s="31"/>
      <c r="C6685" s="36"/>
      <c r="D6685" s="36"/>
      <c r="E6685" s="36"/>
    </row>
    <row r="6686" ht="14.25" customHeight="1">
      <c r="A6686" s="36"/>
      <c r="B6686" s="31"/>
      <c r="C6686" s="36"/>
      <c r="D6686" s="36"/>
      <c r="E6686" s="36"/>
    </row>
    <row r="6687" ht="14.25" customHeight="1">
      <c r="A6687" s="36"/>
      <c r="B6687" s="31"/>
      <c r="C6687" s="36"/>
      <c r="D6687" s="36"/>
      <c r="E6687" s="36"/>
    </row>
    <row r="6688" ht="14.25" customHeight="1">
      <c r="A6688" s="36"/>
      <c r="B6688" s="31"/>
      <c r="C6688" s="36"/>
      <c r="D6688" s="36"/>
      <c r="E6688" s="36"/>
    </row>
    <row r="6689" ht="14.25" customHeight="1">
      <c r="A6689" s="36"/>
      <c r="B6689" s="31"/>
      <c r="C6689" s="36"/>
      <c r="D6689" s="36"/>
      <c r="E6689" s="36"/>
    </row>
    <row r="6690" ht="14.25" customHeight="1">
      <c r="A6690" s="36"/>
      <c r="B6690" s="31"/>
      <c r="C6690" s="36"/>
      <c r="D6690" s="36"/>
      <c r="E6690" s="36"/>
    </row>
    <row r="6691" ht="14.25" customHeight="1">
      <c r="A6691" s="36"/>
      <c r="B6691" s="31"/>
      <c r="C6691" s="36"/>
      <c r="D6691" s="36"/>
      <c r="E6691" s="36"/>
    </row>
    <row r="6692" ht="14.25" customHeight="1">
      <c r="A6692" s="36"/>
      <c r="B6692" s="31"/>
      <c r="C6692" s="36"/>
      <c r="D6692" s="36"/>
      <c r="E6692" s="36"/>
    </row>
    <row r="6693" ht="14.25" customHeight="1">
      <c r="A6693" s="36"/>
      <c r="B6693" s="31"/>
      <c r="C6693" s="36"/>
      <c r="D6693" s="36"/>
      <c r="E6693" s="36"/>
    </row>
    <row r="6694" ht="14.25" customHeight="1">
      <c r="A6694" s="36"/>
      <c r="B6694" s="31"/>
      <c r="C6694" s="36"/>
      <c r="D6694" s="36"/>
      <c r="E6694" s="36"/>
    </row>
    <row r="6695" ht="14.25" customHeight="1">
      <c r="A6695" s="36"/>
      <c r="B6695" s="31"/>
      <c r="C6695" s="36"/>
      <c r="D6695" s="36"/>
      <c r="E6695" s="36"/>
    </row>
    <row r="6696" ht="14.25" customHeight="1">
      <c r="A6696" s="36"/>
      <c r="B6696" s="31"/>
      <c r="C6696" s="36"/>
      <c r="D6696" s="36"/>
      <c r="E6696" s="36"/>
    </row>
    <row r="6697" ht="14.25" customHeight="1">
      <c r="A6697" s="36"/>
      <c r="B6697" s="31"/>
      <c r="C6697" s="36"/>
      <c r="D6697" s="36"/>
      <c r="E6697" s="36"/>
    </row>
    <row r="6698" ht="14.25" customHeight="1">
      <c r="A6698" s="36"/>
      <c r="B6698" s="31"/>
      <c r="C6698" s="36"/>
      <c r="D6698" s="36"/>
      <c r="E6698" s="36"/>
    </row>
    <row r="6699" ht="14.25" customHeight="1">
      <c r="A6699" s="36"/>
      <c r="B6699" s="31"/>
      <c r="C6699" s="36"/>
      <c r="D6699" s="36"/>
      <c r="E6699" s="36"/>
    </row>
    <row r="6700" ht="14.25" customHeight="1">
      <c r="A6700" s="36"/>
      <c r="B6700" s="31"/>
      <c r="C6700" s="36"/>
      <c r="D6700" s="36"/>
      <c r="E6700" s="36"/>
    </row>
    <row r="6701" ht="14.25" customHeight="1">
      <c r="A6701" s="36"/>
      <c r="B6701" s="31"/>
      <c r="C6701" s="36"/>
      <c r="D6701" s="36"/>
      <c r="E6701" s="36"/>
    </row>
    <row r="6702" ht="14.25" customHeight="1">
      <c r="A6702" s="36"/>
      <c r="B6702" s="31"/>
      <c r="C6702" s="36"/>
      <c r="D6702" s="36"/>
      <c r="E6702" s="36"/>
    </row>
    <row r="6703" ht="14.25" customHeight="1">
      <c r="A6703" s="36"/>
      <c r="B6703" s="31"/>
      <c r="C6703" s="36"/>
      <c r="D6703" s="36"/>
      <c r="E6703" s="36"/>
    </row>
    <row r="6704" ht="14.25" customHeight="1">
      <c r="A6704" s="36"/>
      <c r="B6704" s="31"/>
      <c r="C6704" s="36"/>
      <c r="D6704" s="36"/>
      <c r="E6704" s="36"/>
    </row>
    <row r="6705" ht="14.25" customHeight="1">
      <c r="A6705" s="36"/>
      <c r="B6705" s="31"/>
      <c r="C6705" s="36"/>
      <c r="D6705" s="36"/>
      <c r="E6705" s="36"/>
    </row>
    <row r="6706" ht="14.25" customHeight="1">
      <c r="A6706" s="36"/>
      <c r="B6706" s="31"/>
      <c r="C6706" s="36"/>
      <c r="D6706" s="36"/>
      <c r="E6706" s="36"/>
    </row>
    <row r="6707" ht="14.25" customHeight="1">
      <c r="A6707" s="36"/>
      <c r="B6707" s="31"/>
      <c r="C6707" s="36"/>
      <c r="D6707" s="36"/>
      <c r="E6707" s="36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0000"/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4" width="21.29"/>
    <col customWidth="1" min="5" max="5" width="32.43"/>
    <col customWidth="1" min="6" max="8" width="24.14"/>
    <col customWidth="1" min="9" max="26" width="8.71"/>
  </cols>
  <sheetData>
    <row r="1" ht="45.0" customHeight="1">
      <c r="A1" s="37" t="s">
        <v>25</v>
      </c>
      <c r="B1" s="38"/>
      <c r="C1" s="38"/>
      <c r="D1" s="38"/>
      <c r="E1" s="38"/>
      <c r="F1" s="38"/>
      <c r="G1" s="38"/>
      <c r="H1" s="39"/>
    </row>
    <row r="2" ht="21.75" customHeight="1">
      <c r="A2" s="40" t="s">
        <v>26</v>
      </c>
      <c r="B2" s="3"/>
      <c r="C2" s="3"/>
      <c r="D2" s="3"/>
      <c r="E2" s="3"/>
      <c r="F2" s="3"/>
      <c r="G2" s="3"/>
      <c r="H2" s="3"/>
    </row>
    <row r="3" ht="7.5" customHeight="1">
      <c r="A3" s="4"/>
      <c r="B3" s="4"/>
      <c r="C3" s="4"/>
      <c r="D3" s="4"/>
      <c r="E3" s="4"/>
      <c r="F3" s="4"/>
      <c r="G3" s="4"/>
      <c r="H3" s="4"/>
    </row>
    <row r="4" ht="14.25" customHeight="1">
      <c r="A4" s="29" t="s">
        <v>27</v>
      </c>
      <c r="B4" s="29" t="s">
        <v>28</v>
      </c>
      <c r="C4" s="29" t="s">
        <v>29</v>
      </c>
      <c r="D4" s="29" t="s">
        <v>30</v>
      </c>
      <c r="E4" s="29" t="s">
        <v>31</v>
      </c>
      <c r="F4" s="29" t="s">
        <v>32</v>
      </c>
      <c r="G4" s="29" t="s">
        <v>33</v>
      </c>
      <c r="H4" s="29" t="s">
        <v>34</v>
      </c>
    </row>
    <row r="5" ht="14.25" customHeight="1">
      <c r="A5" s="41" t="s">
        <v>35</v>
      </c>
      <c r="B5" s="42">
        <f>COUNTA('Greenfield — Em Cobrança'!B4:B6696)</f>
        <v>6693</v>
      </c>
      <c r="C5" s="42">
        <f>COUNTIFS('Greenfield — Em Cobrança'!W4:W6696,"&lt;&gt;",'Greenfield — Em Cobrança'!W4:W6696,"&lt;&gt;🗑️ Descarte",'Greenfield — Em Cobrança'!W4:W6696,"&lt;&gt;❌ Perdido")</f>
        <v>1</v>
      </c>
      <c r="D5" s="42">
        <f>COUNTIF('Greenfield — Em Cobrança'!W4:W6696,"📞 Consulta Cia")</f>
        <v>0</v>
      </c>
      <c r="E5" s="42">
        <f>COUNTIF('Greenfield — Em Cobrança'!W4:W6696,"📋 Proposta Enviada")</f>
        <v>0</v>
      </c>
      <c r="F5" s="42">
        <f>COUNTIF('Greenfield — Em Cobrança'!W4:W6696,"✅ Emissão")</f>
        <v>0</v>
      </c>
      <c r="G5" s="42">
        <f>COUNTIF('Greenfield — Em Cobrança'!W4:W6696,"❌ Perdido")</f>
        <v>0</v>
      </c>
      <c r="H5" s="43">
        <f t="shared" ref="H5:H6" si="1">IF(B5=0,"-",F5/B5)</f>
        <v>0</v>
      </c>
    </row>
    <row r="6" ht="14.25" customHeight="1">
      <c r="A6" s="41" t="s">
        <v>36</v>
      </c>
      <c r="B6" s="44">
        <f>SUM('Greenfield — Em Cobrança'!H4:H6696)</f>
        <v>47710321310</v>
      </c>
      <c r="C6" s="44">
        <f t="array" ref="C6">SUMPRODUCT(('Greenfield — Em Cobrança'!W4:W6696&lt;&gt;"")*('Greenfield — Em Cobrança'!W4:W6696&lt;&gt;"🗑️ Descarte")*('Greenfield — Em Cobrança'!W4:W6696&lt;&gt;"❌ Perdido")*'Greenfield — Em Cobrança'!H4:H6696)</f>
        <v>75813202.11</v>
      </c>
      <c r="D6" s="44">
        <f>SUMIF('Greenfield — Em Cobrança'!W4:W6696,"📞 Consulta Cia",'Greenfield — Em Cobrança'!H4:H6696)</f>
        <v>0</v>
      </c>
      <c r="E6" s="44">
        <f>SUMIF('Greenfield — Em Cobrança'!W4:W6696,"📋 Proposta Enviada",'Greenfield — Em Cobrança'!H4:H6696)</f>
        <v>0</v>
      </c>
      <c r="F6" s="44">
        <f>SUMIF('Greenfield — Em Cobrança'!W4:W6696,"✅ Emissão",'Greenfield — Em Cobrança'!H4:H6696)</f>
        <v>0</v>
      </c>
      <c r="G6" s="44">
        <f>SUMIF('Greenfield — Em Cobrança'!W4:W6696,"❌ Perdido",'Greenfield — Em Cobrança'!H4:H6696)</f>
        <v>0</v>
      </c>
      <c r="H6" s="43">
        <f t="shared" si="1"/>
        <v>0</v>
      </c>
    </row>
    <row r="7" ht="14.25" customHeight="1">
      <c r="A7" s="4"/>
      <c r="B7" s="4"/>
      <c r="C7" s="4"/>
      <c r="D7" s="4"/>
      <c r="E7" s="4"/>
      <c r="F7" s="4"/>
      <c r="G7" s="4"/>
      <c r="H7" s="4"/>
    </row>
    <row r="8" ht="14.25" customHeight="1">
      <c r="A8" s="5" t="s">
        <v>37</v>
      </c>
      <c r="B8" s="4"/>
      <c r="C8" s="4"/>
      <c r="D8" s="4"/>
      <c r="E8" s="5" t="s">
        <v>38</v>
      </c>
      <c r="F8" s="4"/>
      <c r="G8" s="4"/>
      <c r="H8" s="4"/>
    </row>
    <row r="9" ht="14.25" customHeight="1">
      <c r="A9" s="45" t="s">
        <v>24</v>
      </c>
      <c r="B9" s="46" t="s">
        <v>39</v>
      </c>
      <c r="C9" s="46" t="s">
        <v>40</v>
      </c>
      <c r="D9" s="4"/>
      <c r="E9" s="45" t="s">
        <v>41</v>
      </c>
      <c r="F9" s="46" t="s">
        <v>42</v>
      </c>
      <c r="G9" s="46" t="s">
        <v>43</v>
      </c>
      <c r="H9" s="4"/>
    </row>
    <row r="10" ht="14.25" customHeight="1">
      <c r="A10" s="42" t="s">
        <v>44</v>
      </c>
      <c r="B10" s="42">
        <f>COUNTIF('Greenfield — Em Cobrança'!W4:W6696,"")</f>
        <v>6692</v>
      </c>
      <c r="C10" s="44">
        <f>SUMIF('Greenfield — Em Cobrança'!W4:W6696,"",'Greenfield — Em Cobrança'!H4:H6696)</f>
        <v>47634508108</v>
      </c>
      <c r="D10" s="4"/>
      <c r="E10" s="47" t="s">
        <v>45</v>
      </c>
      <c r="F10" s="48">
        <f>COUNTIF('Greenfield — Em Cobrança'!AB4:AB6696,"*Em dia*")</f>
        <v>0</v>
      </c>
      <c r="G10" s="49" t="str">
        <f>IF(SUM(G10:G13)=0,"-",F10/SUM(F10:F13))</f>
        <v>#REF!</v>
      </c>
      <c r="H10" s="4"/>
    </row>
    <row r="11" ht="14.25" customHeight="1">
      <c r="A11" s="50" t="s">
        <v>46</v>
      </c>
      <c r="B11" s="50">
        <f>COUNTIF('Greenfield — Em Cobrança'!W4:W6696,"🆕 Novo")</f>
        <v>1</v>
      </c>
      <c r="C11" s="51">
        <f>SUMIF('Greenfield — Em Cobrança'!W4:W6696,"🆕 Novo",'Greenfield — Em Cobrança'!H4:H6696)</f>
        <v>75813202.11</v>
      </c>
      <c r="D11" s="4"/>
      <c r="E11" s="52" t="s">
        <v>47</v>
      </c>
      <c r="F11" s="53">
        <f>COUNTIF('Greenfield — Em Cobrança'!AB4:AB6696,"*Atenção*")</f>
        <v>0</v>
      </c>
      <c r="G11" s="54" t="str">
        <f>IF(SUM(G10:G13)=0,"-",F11/SUM(F10:F13))</f>
        <v>#REF!</v>
      </c>
      <c r="H11" s="4"/>
    </row>
    <row r="12" ht="14.25" customHeight="1">
      <c r="A12" s="42" t="s">
        <v>48</v>
      </c>
      <c r="B12" s="42">
        <f>COUNTIF('Greenfield — Em Cobrança'!W4:W6696,"📞 Consulta Cia")</f>
        <v>0</v>
      </c>
      <c r="C12" s="44">
        <f>SUMIF('Greenfield — Em Cobrança'!W4:W6696,"📞 Consulta Cia",'Greenfield — Em Cobrança'!H4:H6696)</f>
        <v>0</v>
      </c>
      <c r="D12" s="4"/>
      <c r="E12" s="55" t="s">
        <v>49</v>
      </c>
      <c r="F12" s="48">
        <f>COUNTIF('Greenfield — Em Cobrança'!AB4:AB6696,"*Atrasado*")</f>
        <v>1</v>
      </c>
      <c r="G12" s="49" t="str">
        <f>IF(SUM(G10:G13)=0,"-",F12/SUM(F10:F13))</f>
        <v>#REF!</v>
      </c>
      <c r="H12" s="4"/>
    </row>
    <row r="13" ht="14.25" customHeight="1">
      <c r="A13" s="50" t="s">
        <v>50</v>
      </c>
      <c r="B13" s="50">
        <f>COUNTIF('Greenfield — Em Cobrança'!W4:W6696,"📋 Proposta Enviada")</f>
        <v>0</v>
      </c>
      <c r="C13" s="51">
        <f>SUMIF('Greenfield — Em Cobrança'!W4:W6696,"📋 Proposta Enviada",'Greenfield — Em Cobrança'!H4:H6696)</f>
        <v>0</v>
      </c>
      <c r="D13" s="4"/>
      <c r="E13" s="56" t="s">
        <v>51</v>
      </c>
      <c r="F13" s="53">
        <f>COUNTIF('Greenfield — Em Cobrança'!AB4:AB6696,"")</f>
        <v>6692</v>
      </c>
      <c r="G13" s="54" t="str">
        <f>IF(SUM(G10:G13)=0,"-",F13/SUM(F10:F13))</f>
        <v>#REF!</v>
      </c>
      <c r="H13" s="4"/>
    </row>
    <row r="14" ht="14.25" customHeight="1">
      <c r="A14" s="42" t="s">
        <v>52</v>
      </c>
      <c r="B14" s="42">
        <f>COUNTIF('Greenfield — Em Cobrança'!W4:W6696,"🤝 Negociação")</f>
        <v>0</v>
      </c>
      <c r="C14" s="44">
        <f>SUMIF('Greenfield — Em Cobrança'!W4:W6696,"🤝 Negociação",'Greenfield — Em Cobrança'!H4:H6696)</f>
        <v>0</v>
      </c>
      <c r="D14" s="4"/>
      <c r="E14" s="4"/>
      <c r="F14" s="4"/>
      <c r="G14" s="4"/>
      <c r="H14" s="4"/>
    </row>
    <row r="15" ht="14.25" customHeight="1">
      <c r="A15" s="50" t="s">
        <v>53</v>
      </c>
      <c r="B15" s="50">
        <f>COUNTIF('Greenfield — Em Cobrança'!W4:W6696,"✅ Emissão")</f>
        <v>0</v>
      </c>
      <c r="C15" s="51">
        <f>SUMIF('Greenfield — Em Cobrança'!W4:W6696,"✅ Emissão",'Greenfield — Em Cobrança'!H4:H6696)</f>
        <v>0</v>
      </c>
      <c r="D15" s="4"/>
      <c r="E15" s="4"/>
      <c r="F15" s="4"/>
      <c r="G15" s="4"/>
      <c r="H15" s="4"/>
    </row>
    <row r="16" ht="14.25" customHeight="1">
      <c r="A16" s="42" t="s">
        <v>54</v>
      </c>
      <c r="B16" s="42">
        <f>COUNTIF('Greenfield — Em Cobrança'!W4:W6696,"❌ Perdido")</f>
        <v>0</v>
      </c>
      <c r="C16" s="44">
        <f>SUMIF('Greenfield — Em Cobrança'!W4:W6696,"❌ Perdido",'Greenfield — Em Cobrança'!H4:H6696)</f>
        <v>0</v>
      </c>
      <c r="D16" s="4"/>
      <c r="E16" s="4"/>
      <c r="F16" s="4"/>
      <c r="G16" s="4"/>
      <c r="H16" s="4"/>
    </row>
    <row r="17" ht="14.25" customHeight="1">
      <c r="A17" s="50" t="s">
        <v>55</v>
      </c>
      <c r="B17" s="50">
        <f>COUNTIF('Greenfield — Em Cobrança'!W4:W6696,"🗑️ Descarte")</f>
        <v>0</v>
      </c>
      <c r="C17" s="51">
        <f>SUMIF('Greenfield — Em Cobrança'!W4:W6696,"🗑️ Descarte",'Greenfield — Em Cobrança'!H4:H6696)</f>
        <v>0</v>
      </c>
      <c r="D17" s="4"/>
      <c r="E17" s="4"/>
      <c r="F17" s="4"/>
      <c r="G17" s="4"/>
      <c r="H17" s="4"/>
    </row>
    <row r="18" ht="14.25" customHeight="1">
      <c r="A18" s="4"/>
      <c r="B18" s="4"/>
      <c r="C18" s="4"/>
      <c r="D18" s="4"/>
      <c r="E18" s="4"/>
      <c r="F18" s="4"/>
      <c r="G18" s="4"/>
      <c r="H18" s="4"/>
    </row>
    <row r="19" ht="14.25" customHeight="1">
      <c r="A19" s="5" t="s">
        <v>56</v>
      </c>
      <c r="B19" s="4"/>
      <c r="C19" s="4"/>
      <c r="D19" s="4"/>
      <c r="E19" s="5" t="s">
        <v>57</v>
      </c>
      <c r="F19" s="4"/>
      <c r="G19" s="4"/>
      <c r="H19" s="4"/>
    </row>
    <row r="20" ht="14.25" customHeight="1">
      <c r="A20" s="45" t="s">
        <v>58</v>
      </c>
      <c r="B20" s="46" t="s">
        <v>42</v>
      </c>
      <c r="C20" s="46" t="s">
        <v>36</v>
      </c>
      <c r="D20" s="4"/>
      <c r="E20" s="45" t="s">
        <v>59</v>
      </c>
      <c r="F20" s="46" t="s">
        <v>60</v>
      </c>
      <c r="G20" s="45" t="s">
        <v>61</v>
      </c>
      <c r="H20" s="4"/>
    </row>
    <row r="21" ht="14.25" customHeight="1">
      <c r="A21" s="47" t="s">
        <v>62</v>
      </c>
      <c r="B21" s="42">
        <f>COUNTIF('Greenfield — Em Cobrança'!S4:S6696,"Cadastrou")</f>
        <v>1</v>
      </c>
      <c r="C21" s="44">
        <f>SUMIF('Greenfield — Em Cobrança'!S4:S6696,"Cadastrou",'Greenfield — Em Cobrança'!H4:H6696)</f>
        <v>75813202.11</v>
      </c>
      <c r="D21" s="4"/>
      <c r="E21" s="42" t="s">
        <v>63</v>
      </c>
      <c r="F21" s="44">
        <f>SUMIF('Greenfield — Em Cobrança'!AC4:AC6696,"&gt;0",'Greenfield — Em Cobrança'!AD4:AD6696)</f>
        <v>265346.2074</v>
      </c>
      <c r="G21" s="42" t="s">
        <v>64</v>
      </c>
      <c r="H21" s="4"/>
    </row>
    <row r="22" ht="14.25" customHeight="1">
      <c r="A22" s="55" t="s">
        <v>65</v>
      </c>
      <c r="B22" s="50">
        <f>COUNTIF('Greenfield — Em Cobrança'!S4:S6696,"Fora da Política")</f>
        <v>0</v>
      </c>
      <c r="C22" s="51">
        <f>SUMIF('Greenfield — Em Cobrança'!S4:S6696,"Fora da Política",'Greenfield — Em Cobrança'!H4:H6696)</f>
        <v>0</v>
      </c>
      <c r="D22" s="4"/>
      <c r="E22" s="50" t="s">
        <v>66</v>
      </c>
      <c r="F22" s="51">
        <f>IF(COUNTIF('Greenfield — Em Cobrança'!AC4:AC6696,"&gt;0")=0,"-",F21/COUNTIF('Greenfield — Em Cobrança'!AC4:AC6696,"&gt;0"))</f>
        <v>265346.2074</v>
      </c>
      <c r="G22" s="50" t="s">
        <v>67</v>
      </c>
      <c r="H22" s="4"/>
    </row>
    <row r="23" ht="14.25" customHeight="1">
      <c r="A23" s="55" t="s">
        <v>68</v>
      </c>
      <c r="B23" s="42">
        <f>COUNTIF('Greenfield — Em Cobrança'!S4:S6696,"SERASA")</f>
        <v>0</v>
      </c>
      <c r="C23" s="44">
        <f>SUMIF('Greenfield — Em Cobrança'!S4:S6696,"SERASA",'Greenfield — Em Cobrança'!H4:H6696)</f>
        <v>0</v>
      </c>
      <c r="D23" s="4"/>
      <c r="E23" s="42" t="s">
        <v>69</v>
      </c>
      <c r="F23" s="42">
        <f>COUNTIF('Greenfield — Em Cobrança'!AC4:AC6696,"&gt;0")</f>
        <v>1</v>
      </c>
      <c r="G23" s="42" t="s">
        <v>70</v>
      </c>
      <c r="H23" s="4"/>
    </row>
    <row r="24" ht="14.25" customHeight="1">
      <c r="A24" s="52" t="s">
        <v>71</v>
      </c>
      <c r="B24" s="50">
        <f>COUNTIF('Greenfield — Em Cobrança'!S4:S6696,"Outro Corretor")</f>
        <v>0</v>
      </c>
      <c r="C24" s="51">
        <f>SUMIF('Greenfield — Em Cobrança'!S4:S6696,"Outro Corretor",'Greenfield — Em Cobrança'!H4:H6696)</f>
        <v>0</v>
      </c>
      <c r="D24" s="4"/>
      <c r="E24" s="50" t="s">
        <v>72</v>
      </c>
      <c r="F24" s="51">
        <f>SUMIF('Greenfield — Em Cobrança'!S4:S6696,"Cadastrou",'Greenfield — Em Cobrança'!H4:H6696)</f>
        <v>75813202.11</v>
      </c>
      <c r="G24" s="50" t="s">
        <v>73</v>
      </c>
      <c r="H24" s="4"/>
    </row>
    <row r="25" ht="14.25" customHeight="1">
      <c r="A25" s="56" t="s">
        <v>74</v>
      </c>
      <c r="B25" s="42">
        <f>COUNTIF('Greenfield — Em Cobrança'!S4:S6696,"Inapta/Baixada")</f>
        <v>6</v>
      </c>
      <c r="C25" s="44">
        <f>SUMIF('Greenfield — Em Cobrança'!S4:S6696,"Inapta/Baixada",'Greenfield — Em Cobrança'!H4:H6696)</f>
        <v>306466082.4</v>
      </c>
      <c r="D25" s="4"/>
      <c r="E25" s="57" t="s">
        <v>75</v>
      </c>
      <c r="F25" s="58">
        <f>SUM('Greenfield — Em Cobrança'!AI4:AI6696)</f>
        <v>536286235.5</v>
      </c>
      <c r="G25" s="4" t="s">
        <v>76</v>
      </c>
      <c r="H25" s="4"/>
    </row>
    <row r="26" ht="14.25" customHeight="1">
      <c r="A26" s="56" t="s">
        <v>77</v>
      </c>
      <c r="B26" s="50">
        <f>COUNTIF('Greenfield — Em Cobrança'!S4:S6696,"")</f>
        <v>6686</v>
      </c>
      <c r="C26" s="51">
        <f>SUMIF('Greenfield — Em Cobrança'!S4:S6696,"",'Greenfield — Em Cobrança'!H4:H6696)</f>
        <v>47328042026</v>
      </c>
      <c r="D26" s="4"/>
      <c r="E26" s="4" t="s">
        <v>78</v>
      </c>
      <c r="F26" s="58">
        <f>SUM('Greenfield — Em Cobrança'!AH4:AH6696)</f>
        <v>1787620785</v>
      </c>
      <c r="G26" s="4" t="s">
        <v>79</v>
      </c>
      <c r="H26" s="4"/>
    </row>
    <row r="27" ht="14.25" customHeight="1">
      <c r="A27" s="4"/>
      <c r="B27" s="4"/>
      <c r="C27" s="4"/>
      <c r="D27" s="4"/>
      <c r="E27" s="4"/>
      <c r="F27" s="4"/>
      <c r="G27" s="4"/>
      <c r="H27" s="4"/>
    </row>
    <row r="28" ht="14.25" customHeight="1">
      <c r="A28" s="5" t="s">
        <v>80</v>
      </c>
      <c r="B28" s="4"/>
      <c r="C28" s="4"/>
      <c r="D28" s="4"/>
      <c r="E28" s="4"/>
      <c r="F28" s="4"/>
      <c r="G28" s="4"/>
      <c r="H28" s="4"/>
    </row>
    <row r="29" ht="14.25" customHeight="1">
      <c r="A29" s="45" t="s">
        <v>81</v>
      </c>
      <c r="B29" s="46" t="s">
        <v>82</v>
      </c>
      <c r="C29" s="46" t="s">
        <v>83</v>
      </c>
      <c r="D29" s="46" t="s">
        <v>40</v>
      </c>
      <c r="E29" s="4"/>
      <c r="F29" s="4"/>
      <c r="G29" s="4"/>
      <c r="H29" s="4"/>
    </row>
    <row r="30" ht="14.25" customHeight="1">
      <c r="A30" s="59" t="s">
        <v>84</v>
      </c>
      <c r="B30" s="42">
        <f>COUNTIF('Greenfield — Em Cobrança'!F4:F6696,"*ALTA*")</f>
        <v>1993</v>
      </c>
      <c r="C30" s="42">
        <f>COUNTIFS('Greenfield — Em Cobrança'!F4:F6696,"*ALTA*",'Greenfield — Em Cobrança'!W4:W6696,"&lt;&gt;",'Greenfield — Em Cobrança'!W4:W6696,"&lt;&gt;🗑️ Descarte",'Greenfield — Em Cobrança'!W4:W6696,"&lt;&gt;❌ Perdido")</f>
        <v>1</v>
      </c>
      <c r="D30" s="44">
        <f t="array" ref="D30">SUMPRODUCT(ISNUMBER(SEARCH("ALTA",'Greenfield — Em Cobrança'!F4:F6696))*('Greenfield — Em Cobrança'!W4:W6696&lt;&gt;"")*('Greenfield — Em Cobrança'!W4:W6696&lt;&gt;"🗑️ Descarte")*('Greenfield — Em Cobrança'!W4:W6696&lt;&gt;"❌ Perdido")*'Greenfield — Em Cobrança'!H4:H6696)</f>
        <v>75813202.11</v>
      </c>
      <c r="E30" s="4"/>
      <c r="F30" s="4"/>
      <c r="G30" s="4"/>
      <c r="H30" s="4"/>
    </row>
    <row r="31" ht="14.25" customHeight="1">
      <c r="A31" s="60" t="s">
        <v>85</v>
      </c>
      <c r="B31" s="50">
        <f>COUNTIF('Greenfield — Em Cobrança'!F4:F6696,"*MÉDIA*")</f>
        <v>2069</v>
      </c>
      <c r="C31" s="50">
        <f>COUNTIFS('Greenfield — Em Cobrança'!F4:F6696,"*MÉDIA*",'Greenfield — Em Cobrança'!W4:W6696,"&lt;&gt;",'Greenfield — Em Cobrança'!W4:W6696,"&lt;&gt;🗑️ Descarte",'Greenfield — Em Cobrança'!W4:W6696,"&lt;&gt;❌ Perdido")</f>
        <v>0</v>
      </c>
      <c r="D31" s="51">
        <f t="array" ref="D31">SUMPRODUCT(ISNUMBER(SEARCH("MÉDIA",'Greenfield — Em Cobrança'!F4:F6696))*('Greenfield — Em Cobrança'!W4:W6696&lt;&gt;"")*('Greenfield — Em Cobrança'!W4:W6696&lt;&gt;"🗑️ Descarte")*('Greenfield — Em Cobrança'!W4:W6696&lt;&gt;"❌ Perdido")*'Greenfield — Em Cobrança'!H4:H6696)</f>
        <v>0</v>
      </c>
      <c r="E31" s="4"/>
      <c r="F31" s="4"/>
      <c r="G31" s="4"/>
      <c r="H31" s="4"/>
    </row>
    <row r="32" ht="14.25" customHeight="1">
      <c r="A32" s="59" t="s">
        <v>86</v>
      </c>
      <c r="B32" s="42">
        <f>COUNTIF('Greenfield — Em Cobrança'!F4:F6696,"*NORMAL*")</f>
        <v>2631</v>
      </c>
      <c r="C32" s="42">
        <f>COUNTIFS('Greenfield — Em Cobrança'!F4:F6696,"*NORMAL*",'Greenfield — Em Cobrança'!W4:W6696,"&lt;&gt;",'Greenfield — Em Cobrança'!W4:W6696,"&lt;&gt;🗑️ Descarte",'Greenfield — Em Cobrança'!W4:W6696,"&lt;&gt;❌ Perdido")</f>
        <v>0</v>
      </c>
      <c r="D32" s="44">
        <f t="array" ref="D32">SUMPRODUCT(ISNUMBER(SEARCH("NORMAL",'Greenfield — Em Cobrança'!F4:F6696))*('Greenfield — Em Cobrança'!W4:W6696&lt;&gt;"")*('Greenfield — Em Cobrança'!W4:W6696&lt;&gt;"🗑️ Descarte")*('Greenfield — Em Cobrança'!W4:W6696&lt;&gt;"❌ Perdido")*'Greenfield — Em Cobrança'!H4:H6696)</f>
        <v>0</v>
      </c>
      <c r="E32" s="4"/>
      <c r="F32" s="4"/>
      <c r="G32" s="4"/>
      <c r="H32" s="4"/>
    </row>
    <row r="33" ht="14.25" customHeight="1">
      <c r="A33" s="60" t="s">
        <v>87</v>
      </c>
      <c r="B33" s="60">
        <f t="shared" ref="B33:D33" si="2">SUM(B30:B32)</f>
        <v>6693</v>
      </c>
      <c r="C33" s="60">
        <f t="shared" si="2"/>
        <v>1</v>
      </c>
      <c r="D33" s="61">
        <f t="shared" si="2"/>
        <v>75813202.11</v>
      </c>
      <c r="E33" s="4"/>
      <c r="F33" s="4"/>
      <c r="G33" s="4"/>
      <c r="H33" s="4"/>
    </row>
    <row r="34" ht="14.25" customHeight="1">
      <c r="A34" s="4"/>
      <c r="B34" s="4"/>
      <c r="C34" s="4"/>
      <c r="D34" s="4"/>
      <c r="E34" s="4"/>
      <c r="F34" s="4"/>
      <c r="G34" s="4"/>
      <c r="H34" s="4"/>
    </row>
    <row r="35" ht="14.25" customHeight="1">
      <c r="A35" s="4"/>
      <c r="B35" s="4"/>
      <c r="C35" s="4"/>
      <c r="D35" s="4"/>
      <c r="E35" s="4"/>
      <c r="F35" s="4"/>
      <c r="G35" s="4"/>
      <c r="H35" s="4"/>
    </row>
    <row r="36" ht="14.25" customHeight="1">
      <c r="A36" s="4"/>
      <c r="B36" s="4"/>
      <c r="C36" s="4"/>
      <c r="D36" s="4"/>
      <c r="E36" s="4"/>
      <c r="F36" s="4"/>
      <c r="G36" s="4"/>
      <c r="H36" s="4"/>
    </row>
    <row r="37" ht="14.25" customHeight="1">
      <c r="A37" s="4"/>
      <c r="B37" s="4"/>
      <c r="C37" s="4"/>
      <c r="D37" s="4"/>
      <c r="E37" s="4"/>
      <c r="F37" s="4"/>
      <c r="G37" s="4"/>
      <c r="H37" s="4"/>
    </row>
    <row r="38" ht="14.25" customHeight="1">
      <c r="A38" s="4"/>
      <c r="B38" s="4"/>
      <c r="C38" s="4"/>
      <c r="D38" s="4"/>
      <c r="E38" s="4"/>
      <c r="F38" s="4"/>
      <c r="G38" s="4"/>
      <c r="H38" s="4"/>
    </row>
    <row r="39" ht="14.25" customHeight="1">
      <c r="A39" s="4"/>
      <c r="B39" s="4"/>
      <c r="C39" s="4"/>
      <c r="D39" s="4"/>
      <c r="E39" s="4"/>
      <c r="F39" s="4"/>
      <c r="G39" s="4"/>
      <c r="H39" s="4"/>
    </row>
    <row r="40" ht="14.25" customHeight="1">
      <c r="A40" s="4"/>
      <c r="B40" s="4"/>
      <c r="C40" s="4"/>
      <c r="D40" s="4"/>
      <c r="E40" s="4"/>
      <c r="F40" s="4"/>
      <c r="G40" s="4"/>
      <c r="H40" s="4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000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Col="1"/>
  <cols>
    <col customWidth="1" min="1" max="1" width="5.0"/>
    <col customWidth="1" min="2" max="2" width="48.0"/>
    <col customWidth="1" min="3" max="3" width="5.0"/>
    <col customWidth="1" min="4" max="4" width="12.0"/>
    <col customWidth="1" min="5" max="5" width="8.0"/>
    <col customWidth="1" min="6" max="6" width="10.0"/>
    <col customWidth="1" min="7" max="7" width="12.0"/>
    <col customWidth="1" min="8" max="8" width="18.0"/>
    <col customWidth="1" min="9" max="9" width="8.0"/>
    <col customWidth="1" min="10" max="10" width="10.0"/>
    <col customWidth="1" min="11" max="11" width="12.0"/>
    <col customWidth="1" min="12" max="12" width="45.0"/>
    <col customWidth="1" min="13" max="13" width="12.0"/>
    <col customWidth="1" min="14" max="14" width="40.0"/>
    <col customWidth="1" hidden="1" min="15" max="17" width="8.71" outlineLevel="1"/>
    <col customWidth="1" min="18" max="18" width="26.86"/>
    <col customWidth="1" min="19" max="19" width="22.29"/>
    <col customWidth="1" min="20" max="21" width="20.29"/>
    <col customWidth="1" min="22" max="22" width="21.29"/>
    <col customWidth="1" min="23" max="23" width="24.14"/>
    <col customWidth="1" min="24" max="24" width="17.57"/>
    <col customWidth="1" min="25" max="26" width="18.57"/>
    <col customWidth="1" min="27" max="27" width="14.71"/>
    <col customWidth="1" min="28" max="28" width="18.57"/>
    <col customWidth="1" min="29" max="29" width="15.71"/>
    <col customWidth="1" min="30" max="30" width="20.29"/>
    <col customWidth="1" min="31" max="31" width="37.0"/>
    <col customWidth="1" min="32" max="32" width="15.71"/>
    <col customWidth="1" min="33" max="35" width="21.29"/>
    <col customWidth="1" min="36" max="36" width="20.29"/>
    <col customWidth="1" min="37" max="38" width="18.57"/>
    <col customWidth="1" min="39" max="39" width="20.29"/>
    <col customWidth="1" min="40" max="40" width="31.43"/>
    <col customWidth="1" min="41" max="41" width="29.71" outlineLevel="1"/>
    <col customWidth="1" min="42" max="42" width="24.14" outlineLevel="1"/>
    <col customWidth="1" min="43" max="43" width="20.29" outlineLevel="1"/>
    <col customWidth="1" hidden="1" min="44" max="44" width="8.71" outlineLevel="1"/>
    <col customWidth="1" min="45" max="56" width="8.71"/>
  </cols>
  <sheetData>
    <row r="1" ht="25.5" customHeight="1">
      <c r="A1" s="62" t="s">
        <v>88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9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J1" s="64"/>
      <c r="BA1" s="65" t="s">
        <v>89</v>
      </c>
      <c r="BB1" s="65" t="s">
        <v>90</v>
      </c>
      <c r="BC1" s="65" t="s">
        <v>91</v>
      </c>
      <c r="BD1" s="65" t="s">
        <v>92</v>
      </c>
    </row>
    <row r="2" ht="13.5" customHeight="1">
      <c r="A2" s="66" t="s">
        <v>93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9"/>
      <c r="O2" s="3"/>
      <c r="P2" s="3"/>
      <c r="Q2" s="3"/>
      <c r="R2" s="3"/>
      <c r="S2" s="67" t="s">
        <v>94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J2" s="64"/>
      <c r="BA2" s="65" t="s">
        <v>95</v>
      </c>
      <c r="BB2" s="65" t="s">
        <v>96</v>
      </c>
      <c r="BC2" s="65" t="s">
        <v>96</v>
      </c>
      <c r="BD2" s="65" t="s">
        <v>97</v>
      </c>
    </row>
    <row r="3" ht="30.0" customHeight="1">
      <c r="A3" s="68" t="s">
        <v>98</v>
      </c>
      <c r="B3" s="68" t="s">
        <v>21</v>
      </c>
      <c r="C3" s="68" t="s">
        <v>99</v>
      </c>
      <c r="D3" s="68" t="s">
        <v>100</v>
      </c>
      <c r="E3" s="69" t="s">
        <v>101</v>
      </c>
      <c r="F3" s="69" t="s">
        <v>81</v>
      </c>
      <c r="G3" s="69" t="s">
        <v>102</v>
      </c>
      <c r="H3" s="69" t="s">
        <v>22</v>
      </c>
      <c r="I3" s="69" t="s">
        <v>103</v>
      </c>
      <c r="J3" s="69" t="s">
        <v>104</v>
      </c>
      <c r="K3" s="69" t="s">
        <v>105</v>
      </c>
      <c r="L3" s="69" t="s">
        <v>106</v>
      </c>
      <c r="M3" s="69" t="s">
        <v>107</v>
      </c>
      <c r="N3" s="69" t="s">
        <v>108</v>
      </c>
      <c r="O3" s="70" t="s">
        <v>109</v>
      </c>
      <c r="P3" s="70" t="s">
        <v>110</v>
      </c>
      <c r="Q3" s="70" t="s">
        <v>111</v>
      </c>
      <c r="R3" s="70" t="s">
        <v>112</v>
      </c>
      <c r="S3" s="71" t="s">
        <v>113</v>
      </c>
      <c r="T3" s="71" t="s">
        <v>114</v>
      </c>
      <c r="U3" s="71" t="s">
        <v>115</v>
      </c>
      <c r="V3" s="71" t="s">
        <v>116</v>
      </c>
      <c r="W3" s="72" t="s">
        <v>117</v>
      </c>
      <c r="X3" s="71" t="s">
        <v>118</v>
      </c>
      <c r="Y3" s="72" t="s">
        <v>119</v>
      </c>
      <c r="Z3" s="72" t="s">
        <v>120</v>
      </c>
      <c r="AA3" s="72" t="s">
        <v>121</v>
      </c>
      <c r="AB3" s="72" t="s">
        <v>122</v>
      </c>
      <c r="AC3" s="73" t="s">
        <v>123</v>
      </c>
      <c r="AD3" s="73" t="s">
        <v>23</v>
      </c>
      <c r="AE3" s="70" t="s">
        <v>124</v>
      </c>
      <c r="AF3" s="29" t="s">
        <v>125</v>
      </c>
      <c r="AG3" s="29" t="s">
        <v>126</v>
      </c>
      <c r="AH3" s="74" t="s">
        <v>127</v>
      </c>
      <c r="AI3" s="75" t="s">
        <v>128</v>
      </c>
      <c r="AJ3" s="76" t="s">
        <v>129</v>
      </c>
      <c r="AK3" s="77" t="s">
        <v>130</v>
      </c>
      <c r="AL3" s="77" t="s">
        <v>131</v>
      </c>
      <c r="AM3" s="77" t="s">
        <v>132</v>
      </c>
      <c r="AN3" s="77" t="s">
        <v>133</v>
      </c>
      <c r="AO3" s="78" t="s">
        <v>134</v>
      </c>
      <c r="AP3" s="78" t="s">
        <v>135</v>
      </c>
      <c r="AQ3" s="78" t="s">
        <v>136</v>
      </c>
      <c r="AT3" s="65" t="s">
        <v>137</v>
      </c>
      <c r="BA3" s="65" t="s">
        <v>65</v>
      </c>
      <c r="BC3" s="65" t="s">
        <v>138</v>
      </c>
      <c r="BD3" s="65" t="s">
        <v>139</v>
      </c>
    </row>
    <row r="4" ht="15.0" customHeight="1">
      <c r="A4" s="79">
        <v>1.0</v>
      </c>
      <c r="B4" s="80" t="s">
        <v>140</v>
      </c>
      <c r="C4" s="79" t="s">
        <v>141</v>
      </c>
      <c r="D4" s="79" t="s">
        <v>142</v>
      </c>
      <c r="E4" s="81">
        <v>70.37</v>
      </c>
      <c r="F4" s="79" t="s">
        <v>84</v>
      </c>
      <c r="G4" s="79" t="s">
        <v>143</v>
      </c>
      <c r="H4" s="82">
        <v>7.581320211E7</v>
      </c>
      <c r="I4" s="79">
        <v>2.0</v>
      </c>
      <c r="J4" s="83">
        <v>0.7</v>
      </c>
      <c r="K4" s="80">
        <v>2025.0</v>
      </c>
      <c r="L4" s="79" t="s">
        <v>144</v>
      </c>
      <c r="M4" s="79">
        <v>2025.0</v>
      </c>
      <c r="N4" s="79" t="s">
        <v>145</v>
      </c>
      <c r="O4" s="65" t="str">
        <f t="shared" ref="O4:O6696" si="1">TEXT(D4,"00000000")&amp;"0001"</f>
        <v>400082070001</v>
      </c>
      <c r="P4" s="65">
        <f t="shared" ref="P4:P6696" si="2">IF(MOD(MID(O4,1,1)*5+MID(O4,2,1)*4+MID(O4,3,1)*3+MID(O4,4,1)*2+MID(O4,5,1)*9+MID(O4,6,1)*8+MID(O4,7,1)*7+MID(O4,8,1)*6+MID(O4,9,1)*5+MID(O4,10,1)*4+MID(O4,11,1)*3+MID(O4,12,1)*2,11)&lt;2,0,11-MOD(MID(O4,1,1)*5+MID(O4,2,1)*4+MID(O4,3,1)*3+MID(O4,4,1)*2+MID(O4,5,1)*9+MID(O4,6,1)*8+MID(O4,7,1)*7+MID(O4,8,1)*6+MID(O4,9,1)*5+MID(O4,10,1)*4+MID(O4,11,1)*3+MID(O4,12,1)*2,11))</f>
        <v>2</v>
      </c>
      <c r="Q4" s="65">
        <f t="shared" ref="Q4:Q6696" si="3">IF(MOD(MID(O4,1,1)*6+MID(O4,2,1)*5+MID(O4,3,1)*4+MID(O4,4,1)*3+MID(O4,5,1)*2+MID(O4,6,1)*9+MID(O4,7,1)*8+MID(O4,8,1)*7+MID(O4,9,1)*6+MID(O4,10,1)*5+MID(O4,11,1)*4+MID(O4,12,1)*3+P4*2,11)&lt;2,0,11-MOD(MID(O4,1,1)*6+MID(O4,2,1)*5+MID(O4,3,1)*4+MID(O4,4,1)*3+MID(O4,5,1)*2+MID(O4,6,1)*9+MID(O4,7,1)*8+MID(O4,8,1)*7+MID(O4,9,1)*6+MID(O4,10,1)*5+MID(O4,11,1)*4+MID(O4,12,1)*3+P4*2,11))</f>
        <v>7</v>
      </c>
      <c r="R4" s="65" t="str">
        <f t="shared" ref="R4:R19" si="4">MID(O4,1,2)&amp;"."&amp;MID(O4,3,3)&amp;"."&amp;MID(O4,6,3)&amp;"/"&amp;MID(O4,9,4)&amp;"-"&amp;TEXT(P4,"0")&amp;TEXT(Q4,"0")</f>
        <v>40.008.207/0001-27</v>
      </c>
      <c r="S4" s="84" t="s">
        <v>95</v>
      </c>
      <c r="T4" s="64">
        <v>1.0E8</v>
      </c>
      <c r="U4" s="84">
        <v>0.35</v>
      </c>
      <c r="V4" s="65" t="str">
        <f t="shared" ref="V4:V6696" si="5">IF(S4="","",XLOOKUP(S4,$BA$2:$BA$6,$BD$2:$BD$6,""))</f>
        <v>✅ Aprovado</v>
      </c>
      <c r="W4" s="84" t="s">
        <v>46</v>
      </c>
      <c r="X4" s="84" t="s">
        <v>146</v>
      </c>
      <c r="Y4" s="85">
        <v>46106.0</v>
      </c>
      <c r="Z4" s="85">
        <v>46107.0</v>
      </c>
      <c r="AA4" s="65">
        <f t="shared" ref="AA4:AA6696" si="6">IF(Y4="","",IF(INT(TODAY()-Y4)&lt;0,"⚠️ Data futura",INT(TODAY()-Y4)))</f>
        <v>6</v>
      </c>
      <c r="AB4" s="65" t="str">
        <f t="shared" ref="AB4:AB6696" si="7">IF(AA4="","",IF(Z4="",IF(AA4&gt;14,"🔴 Atrasado",IF(AA4&gt;7,"🟡 Atenção","🟢 Em dia")),IF(TODAY()&gt;Z4,"🔴 Atrasado",IF(Z4-TODAY()&lt;=3,"🟡 Atenção","🟢 Em dia"))))</f>
        <v>🔴 Atrasado</v>
      </c>
      <c r="AC4" s="86">
        <v>0.0035</v>
      </c>
      <c r="AD4" s="87">
        <f t="shared" ref="AD4:AD6696" si="8">IF(OR(AC4="",H4=""),"",H4*AC4)</f>
        <v>265346.2074</v>
      </c>
      <c r="AE4" s="84" t="s">
        <v>147</v>
      </c>
      <c r="AF4" s="86">
        <f>IF(AC4&gt;0,AC4,'⚙️ Config'!$B$10)</f>
        <v>0.0035</v>
      </c>
      <c r="AG4" s="88">
        <f t="shared" ref="AG4:AG6696" si="9">H4*AF4</f>
        <v>265346.2074</v>
      </c>
      <c r="AH4" s="88">
        <f>AG4*'⚙️ Config'!$B$11</f>
        <v>1326731.037</v>
      </c>
      <c r="AI4" s="88">
        <f>AH4*'⚙️ Config'!$B$12</f>
        <v>398019.3111</v>
      </c>
      <c r="AJ4" s="64">
        <v>1.5E8</v>
      </c>
      <c r="AK4" s="84" t="s">
        <v>148</v>
      </c>
      <c r="AL4" s="84" t="s">
        <v>149</v>
      </c>
      <c r="AM4" s="84" t="s">
        <v>150</v>
      </c>
      <c r="AN4" s="89" t="s">
        <v>151</v>
      </c>
      <c r="AO4" s="84"/>
      <c r="AP4" s="84"/>
      <c r="AQ4" s="84"/>
      <c r="AS4" s="65" t="s">
        <v>137</v>
      </c>
      <c r="BA4" s="65" t="s">
        <v>68</v>
      </c>
      <c r="BC4" s="65" t="s">
        <v>68</v>
      </c>
      <c r="BD4" s="65" t="s">
        <v>152</v>
      </c>
    </row>
    <row r="5" ht="15.0" customHeight="1">
      <c r="A5" s="79">
        <v>2.0</v>
      </c>
      <c r="B5" s="80" t="s">
        <v>153</v>
      </c>
      <c r="C5" s="79" t="s">
        <v>154</v>
      </c>
      <c r="D5" s="79" t="s">
        <v>155</v>
      </c>
      <c r="E5" s="81">
        <v>58.37</v>
      </c>
      <c r="F5" s="79" t="s">
        <v>84</v>
      </c>
      <c r="G5" s="79" t="s">
        <v>143</v>
      </c>
      <c r="H5" s="82">
        <v>6.354470092E7</v>
      </c>
      <c r="I5" s="79">
        <v>2.0</v>
      </c>
      <c r="J5" s="83">
        <v>1.0</v>
      </c>
      <c r="K5" s="80">
        <v>2025.0</v>
      </c>
      <c r="L5" s="79" t="s">
        <v>144</v>
      </c>
      <c r="M5" s="79">
        <v>2025.0</v>
      </c>
      <c r="N5" s="79" t="s">
        <v>145</v>
      </c>
      <c r="O5" s="65" t="str">
        <f t="shared" si="1"/>
        <v>307352390001</v>
      </c>
      <c r="P5" s="65">
        <f t="shared" si="2"/>
        <v>7</v>
      </c>
      <c r="Q5" s="65">
        <f t="shared" si="3"/>
        <v>0</v>
      </c>
      <c r="R5" s="65" t="str">
        <f t="shared" si="4"/>
        <v>30.735.239/0001-70</v>
      </c>
      <c r="S5" s="84" t="s">
        <v>74</v>
      </c>
      <c r="T5" s="84" t="str">
        <f t="shared" ref="T5:T6696" si="10">IF(S5="","",IF(S5="Cadastrou","",XLOOKUP(S5,$BA$2:$BA$6,$BB$2:$BB$6,"")))</f>
        <v/>
      </c>
      <c r="U5" s="84" t="str">
        <f t="shared" ref="U5:U6696" si="11">IF(S5="","",IF(S5="Cadastrou","",XLOOKUP(S5,$BA$2:$BA$6,$BC$2:$BC$6,"")))</f>
        <v/>
      </c>
      <c r="V5" s="65" t="str">
        <f t="shared" si="5"/>
        <v/>
      </c>
      <c r="W5" s="84"/>
      <c r="X5" s="84"/>
      <c r="Y5" s="85"/>
      <c r="Z5" s="85"/>
      <c r="AA5" s="65" t="str">
        <f t="shared" si="6"/>
        <v/>
      </c>
      <c r="AB5" s="65" t="str">
        <f t="shared" si="7"/>
        <v/>
      </c>
      <c r="AC5" s="86"/>
      <c r="AD5" s="87" t="str">
        <f t="shared" si="8"/>
        <v/>
      </c>
      <c r="AE5" s="84"/>
      <c r="AF5" s="86">
        <f>IF(AC5&gt;0,AC5,'⚙️ Config'!$B$10)</f>
        <v>0.0075</v>
      </c>
      <c r="AG5" s="88">
        <f t="shared" si="9"/>
        <v>476585.2569</v>
      </c>
      <c r="AH5" s="88">
        <f>AG5*'⚙️ Config'!$B$11</f>
        <v>2382926.285</v>
      </c>
      <c r="AI5" s="88">
        <f>AH5*'⚙️ Config'!$B$12</f>
        <v>714877.8854</v>
      </c>
      <c r="AJ5" s="64"/>
      <c r="AK5" s="84"/>
      <c r="AL5" s="84"/>
      <c r="AM5" s="84"/>
      <c r="AN5" s="89"/>
      <c r="AO5" s="84"/>
      <c r="AP5" s="84"/>
      <c r="AQ5" s="84"/>
      <c r="BA5" s="65" t="s">
        <v>71</v>
      </c>
      <c r="BC5" s="65" t="s">
        <v>156</v>
      </c>
      <c r="BD5" s="65" t="s">
        <v>157</v>
      </c>
    </row>
    <row r="6" ht="15.0" customHeight="1">
      <c r="A6" s="79">
        <v>3.0</v>
      </c>
      <c r="B6" s="80" t="s">
        <v>158</v>
      </c>
      <c r="C6" s="79" t="s">
        <v>141</v>
      </c>
      <c r="D6" s="79" t="s">
        <v>159</v>
      </c>
      <c r="E6" s="81">
        <v>67.34</v>
      </c>
      <c r="F6" s="79" t="s">
        <v>84</v>
      </c>
      <c r="G6" s="79" t="s">
        <v>143</v>
      </c>
      <c r="H6" s="82">
        <v>5.851789289E7</v>
      </c>
      <c r="I6" s="79">
        <v>2.0</v>
      </c>
      <c r="J6" s="83">
        <v>0.8</v>
      </c>
      <c r="K6" s="80">
        <v>2025.0</v>
      </c>
      <c r="L6" s="79" t="s">
        <v>160</v>
      </c>
      <c r="M6" s="79">
        <v>2025.0</v>
      </c>
      <c r="N6" s="79" t="s">
        <v>161</v>
      </c>
      <c r="O6" s="65" t="str">
        <f t="shared" si="1"/>
        <v>091828800001</v>
      </c>
      <c r="P6" s="65">
        <f t="shared" si="2"/>
        <v>3</v>
      </c>
      <c r="Q6" s="65">
        <f t="shared" si="3"/>
        <v>9</v>
      </c>
      <c r="R6" s="65" t="str">
        <f t="shared" si="4"/>
        <v>09.182.880/0001-39</v>
      </c>
      <c r="S6" s="84" t="s">
        <v>74</v>
      </c>
      <c r="T6" s="84" t="str">
        <f t="shared" si="10"/>
        <v/>
      </c>
      <c r="U6" s="84" t="str">
        <f t="shared" si="11"/>
        <v/>
      </c>
      <c r="V6" s="65" t="str">
        <f t="shared" si="5"/>
        <v/>
      </c>
      <c r="W6" s="84"/>
      <c r="X6" s="84"/>
      <c r="Y6" s="85"/>
      <c r="Z6" s="85"/>
      <c r="AA6" s="65" t="str">
        <f t="shared" si="6"/>
        <v/>
      </c>
      <c r="AB6" s="65" t="str">
        <f t="shared" si="7"/>
        <v/>
      </c>
      <c r="AC6" s="86"/>
      <c r="AD6" s="87" t="str">
        <f t="shared" si="8"/>
        <v/>
      </c>
      <c r="AE6" s="84"/>
      <c r="AF6" s="86">
        <f>IF(AC6&gt;0,AC6,'⚙️ Config'!$B$10)</f>
        <v>0.0075</v>
      </c>
      <c r="AG6" s="88">
        <f t="shared" si="9"/>
        <v>438884.1967</v>
      </c>
      <c r="AH6" s="88">
        <f>AG6*'⚙️ Config'!$B$11</f>
        <v>2194420.983</v>
      </c>
      <c r="AI6" s="88">
        <f>AH6*'⚙️ Config'!$B$12</f>
        <v>658326.295</v>
      </c>
      <c r="AJ6" s="64"/>
      <c r="AK6" s="84"/>
      <c r="AL6" s="84"/>
      <c r="AM6" s="84"/>
      <c r="AN6" s="84"/>
      <c r="AO6" s="84"/>
      <c r="AP6" s="84"/>
      <c r="AQ6" s="84"/>
      <c r="BC6" s="65" t="s">
        <v>162</v>
      </c>
      <c r="BD6" s="65" t="s">
        <v>162</v>
      </c>
    </row>
    <row r="7" ht="15.0" customHeight="1">
      <c r="A7" s="79">
        <v>4.0</v>
      </c>
      <c r="B7" s="80" t="s">
        <v>163</v>
      </c>
      <c r="C7" s="79" t="s">
        <v>141</v>
      </c>
      <c r="D7" s="79" t="s">
        <v>164</v>
      </c>
      <c r="E7" s="81">
        <v>59.53</v>
      </c>
      <c r="F7" s="79" t="s">
        <v>84</v>
      </c>
      <c r="G7" s="79" t="s">
        <v>143</v>
      </c>
      <c r="H7" s="82">
        <v>5.346061441E7</v>
      </c>
      <c r="I7" s="79">
        <v>2.0</v>
      </c>
      <c r="J7" s="83">
        <v>1.0</v>
      </c>
      <c r="K7" s="80">
        <v>2025.0</v>
      </c>
      <c r="L7" s="79" t="s">
        <v>165</v>
      </c>
      <c r="M7" s="79">
        <v>2025.0</v>
      </c>
      <c r="N7" s="79" t="s">
        <v>161</v>
      </c>
      <c r="O7" s="65" t="str">
        <f t="shared" si="1"/>
        <v>451922750001</v>
      </c>
      <c r="P7" s="65">
        <f t="shared" si="2"/>
        <v>0</v>
      </c>
      <c r="Q7" s="65">
        <f t="shared" si="3"/>
        <v>2</v>
      </c>
      <c r="R7" s="65" t="str">
        <f t="shared" si="4"/>
        <v>45.192.275/0001-02</v>
      </c>
      <c r="S7" s="84" t="s">
        <v>74</v>
      </c>
      <c r="T7" s="84" t="str">
        <f t="shared" si="10"/>
        <v/>
      </c>
      <c r="U7" s="84" t="str">
        <f t="shared" si="11"/>
        <v/>
      </c>
      <c r="V7" s="65" t="str">
        <f t="shared" si="5"/>
        <v/>
      </c>
      <c r="W7" s="84"/>
      <c r="X7" s="84"/>
      <c r="Y7" s="85"/>
      <c r="Z7" s="85"/>
      <c r="AA7" s="65" t="str">
        <f t="shared" si="6"/>
        <v/>
      </c>
      <c r="AB7" s="65" t="str">
        <f t="shared" si="7"/>
        <v/>
      </c>
      <c r="AC7" s="86"/>
      <c r="AD7" s="87" t="str">
        <f t="shared" si="8"/>
        <v/>
      </c>
      <c r="AE7" s="84"/>
      <c r="AF7" s="86">
        <f>IF(AC7&gt;0,AC7,'⚙️ Config'!$B$10)</f>
        <v>0.0075</v>
      </c>
      <c r="AG7" s="88">
        <f t="shared" si="9"/>
        <v>400954.6081</v>
      </c>
      <c r="AH7" s="88">
        <f>AG7*'⚙️ Config'!$B$11</f>
        <v>2004773.04</v>
      </c>
      <c r="AI7" s="88">
        <f>AH7*'⚙️ Config'!$B$12</f>
        <v>601431.9121</v>
      </c>
      <c r="AJ7" s="64"/>
      <c r="AK7" s="84"/>
      <c r="AL7" s="84"/>
      <c r="AM7" s="84"/>
      <c r="AN7" s="84"/>
      <c r="AO7" s="84"/>
      <c r="AP7" s="84"/>
      <c r="AQ7" s="84"/>
    </row>
    <row r="8" ht="15.0" customHeight="1">
      <c r="A8" s="79">
        <v>5.0</v>
      </c>
      <c r="B8" s="80" t="s">
        <v>166</v>
      </c>
      <c r="C8" s="79" t="s">
        <v>141</v>
      </c>
      <c r="D8" s="79" t="s">
        <v>167</v>
      </c>
      <c r="E8" s="81">
        <v>41.86</v>
      </c>
      <c r="F8" s="79" t="s">
        <v>84</v>
      </c>
      <c r="G8" s="79" t="s">
        <v>143</v>
      </c>
      <c r="H8" s="82">
        <v>5.293764505E7</v>
      </c>
      <c r="I8" s="79">
        <v>2.0</v>
      </c>
      <c r="J8" s="83">
        <v>1.8</v>
      </c>
      <c r="K8" s="80">
        <v>2024.0</v>
      </c>
      <c r="L8" s="79" t="s">
        <v>168</v>
      </c>
      <c r="M8" s="79">
        <v>2024.0</v>
      </c>
      <c r="N8" s="79" t="s">
        <v>145</v>
      </c>
      <c r="O8" s="65" t="str">
        <f t="shared" si="1"/>
        <v>173444400001</v>
      </c>
      <c r="P8" s="65">
        <f t="shared" si="2"/>
        <v>6</v>
      </c>
      <c r="Q8" s="65">
        <f t="shared" si="3"/>
        <v>9</v>
      </c>
      <c r="R8" s="65" t="str">
        <f t="shared" si="4"/>
        <v>17.344.440/0001-69</v>
      </c>
      <c r="S8" s="84" t="s">
        <v>74</v>
      </c>
      <c r="T8" s="84" t="str">
        <f t="shared" si="10"/>
        <v/>
      </c>
      <c r="U8" s="84" t="str">
        <f t="shared" si="11"/>
        <v/>
      </c>
      <c r="V8" s="65" t="str">
        <f t="shared" si="5"/>
        <v/>
      </c>
      <c r="W8" s="84"/>
      <c r="X8" s="84"/>
      <c r="Y8" s="85"/>
      <c r="Z8" s="85"/>
      <c r="AA8" s="65" t="str">
        <f t="shared" si="6"/>
        <v/>
      </c>
      <c r="AB8" s="65" t="str">
        <f t="shared" si="7"/>
        <v/>
      </c>
      <c r="AC8" s="86"/>
      <c r="AD8" s="87" t="str">
        <f t="shared" si="8"/>
        <v/>
      </c>
      <c r="AE8" s="84"/>
      <c r="AF8" s="86">
        <f>IF(AC8&gt;0,AC8,'⚙️ Config'!$B$10)</f>
        <v>0.0075</v>
      </c>
      <c r="AG8" s="88">
        <f t="shared" si="9"/>
        <v>397032.3379</v>
      </c>
      <c r="AH8" s="88">
        <f>AG8*'⚙️ Config'!$B$11</f>
        <v>1985161.689</v>
      </c>
      <c r="AI8" s="88">
        <f>AH8*'⚙️ Config'!$B$12</f>
        <v>595548.5068</v>
      </c>
      <c r="AJ8" s="64"/>
      <c r="AK8" s="84"/>
      <c r="AL8" s="84"/>
      <c r="AM8" s="84"/>
      <c r="AN8" s="84"/>
      <c r="AO8" s="84"/>
      <c r="AP8" s="84"/>
      <c r="AQ8" s="84"/>
    </row>
    <row r="9" ht="15.0" customHeight="1">
      <c r="A9" s="79">
        <v>6.0</v>
      </c>
      <c r="B9" s="80" t="s">
        <v>169</v>
      </c>
      <c r="C9" s="79" t="s">
        <v>154</v>
      </c>
      <c r="D9" s="79" t="s">
        <v>170</v>
      </c>
      <c r="E9" s="81">
        <v>65.23</v>
      </c>
      <c r="F9" s="79" t="s">
        <v>84</v>
      </c>
      <c r="G9" s="79" t="s">
        <v>143</v>
      </c>
      <c r="H9" s="82">
        <v>5.148805414E7</v>
      </c>
      <c r="I9" s="79">
        <v>2.0</v>
      </c>
      <c r="J9" s="83">
        <v>0.8</v>
      </c>
      <c r="K9" s="80">
        <v>2025.0</v>
      </c>
      <c r="L9" s="79" t="s">
        <v>144</v>
      </c>
      <c r="M9" s="79">
        <v>2025.0</v>
      </c>
      <c r="N9" s="79" t="s">
        <v>161</v>
      </c>
      <c r="O9" s="65" t="str">
        <f t="shared" si="1"/>
        <v>083455650001</v>
      </c>
      <c r="P9" s="65">
        <f t="shared" si="2"/>
        <v>1</v>
      </c>
      <c r="Q9" s="65">
        <f t="shared" si="3"/>
        <v>2</v>
      </c>
      <c r="R9" s="65" t="str">
        <f t="shared" si="4"/>
        <v>08.345.565/0001-12</v>
      </c>
      <c r="S9" s="84"/>
      <c r="T9" s="84" t="str">
        <f t="shared" si="10"/>
        <v/>
      </c>
      <c r="U9" s="84" t="str">
        <f t="shared" si="11"/>
        <v/>
      </c>
      <c r="V9" s="65" t="str">
        <f t="shared" si="5"/>
        <v/>
      </c>
      <c r="W9" s="84"/>
      <c r="X9" s="84"/>
      <c r="Y9" s="85"/>
      <c r="Z9" s="85"/>
      <c r="AA9" s="65" t="str">
        <f t="shared" si="6"/>
        <v/>
      </c>
      <c r="AB9" s="65" t="str">
        <f t="shared" si="7"/>
        <v/>
      </c>
      <c r="AC9" s="86"/>
      <c r="AD9" s="87" t="str">
        <f t="shared" si="8"/>
        <v/>
      </c>
      <c r="AE9" s="84"/>
      <c r="AF9" s="86">
        <f>IF(AC9&gt;0,AC9,'⚙️ Config'!$B$10)</f>
        <v>0.0075</v>
      </c>
      <c r="AG9" s="88">
        <f t="shared" si="9"/>
        <v>386160.4061</v>
      </c>
      <c r="AH9" s="88">
        <f>AG9*'⚙️ Config'!$B$11</f>
        <v>1930802.03</v>
      </c>
      <c r="AI9" s="88">
        <f>AH9*'⚙️ Config'!$B$12</f>
        <v>579240.6091</v>
      </c>
      <c r="AJ9" s="64"/>
      <c r="AK9" s="84"/>
      <c r="AL9" s="84"/>
      <c r="AM9" s="84"/>
      <c r="AN9" s="84"/>
      <c r="AO9" s="84"/>
      <c r="AP9" s="84"/>
      <c r="AQ9" s="84"/>
    </row>
    <row r="10" ht="15.0" customHeight="1">
      <c r="A10" s="79">
        <v>7.0</v>
      </c>
      <c r="B10" s="80" t="s">
        <v>171</v>
      </c>
      <c r="C10" s="79" t="s">
        <v>141</v>
      </c>
      <c r="D10" s="79" t="s">
        <v>172</v>
      </c>
      <c r="E10" s="81">
        <v>50.08</v>
      </c>
      <c r="F10" s="79" t="s">
        <v>84</v>
      </c>
      <c r="G10" s="79" t="s">
        <v>173</v>
      </c>
      <c r="H10" s="82">
        <v>4.430673943E7</v>
      </c>
      <c r="I10" s="79">
        <v>2.0</v>
      </c>
      <c r="J10" s="83">
        <v>1.3</v>
      </c>
      <c r="K10" s="80">
        <v>2024.0</v>
      </c>
      <c r="L10" s="79" t="s">
        <v>174</v>
      </c>
      <c r="M10" s="79">
        <v>2024.0</v>
      </c>
      <c r="N10" s="79" t="s">
        <v>145</v>
      </c>
      <c r="O10" s="65" t="str">
        <f t="shared" si="1"/>
        <v>104269020001</v>
      </c>
      <c r="P10" s="65">
        <f t="shared" si="2"/>
        <v>4</v>
      </c>
      <c r="Q10" s="65">
        <f t="shared" si="3"/>
        <v>8</v>
      </c>
      <c r="R10" s="65" t="str">
        <f t="shared" si="4"/>
        <v>10.426.902/0001-48</v>
      </c>
      <c r="S10" s="84"/>
      <c r="T10" s="84" t="str">
        <f t="shared" si="10"/>
        <v/>
      </c>
      <c r="U10" s="84" t="str">
        <f t="shared" si="11"/>
        <v/>
      </c>
      <c r="V10" s="65" t="str">
        <f t="shared" si="5"/>
        <v/>
      </c>
      <c r="W10" s="84"/>
      <c r="X10" s="84"/>
      <c r="Y10" s="85"/>
      <c r="Z10" s="85"/>
      <c r="AA10" s="65" t="str">
        <f t="shared" si="6"/>
        <v/>
      </c>
      <c r="AB10" s="65" t="str">
        <f t="shared" si="7"/>
        <v/>
      </c>
      <c r="AC10" s="86"/>
      <c r="AD10" s="87" t="str">
        <f t="shared" si="8"/>
        <v/>
      </c>
      <c r="AE10" s="84"/>
      <c r="AF10" s="86">
        <f>IF(AC10&gt;0,AC10,'⚙️ Config'!$B$10)</f>
        <v>0.0075</v>
      </c>
      <c r="AG10" s="88">
        <f t="shared" si="9"/>
        <v>332300.5457</v>
      </c>
      <c r="AH10" s="88">
        <f>AG10*'⚙️ Config'!$B$11</f>
        <v>1661502.729</v>
      </c>
      <c r="AI10" s="88">
        <f>AH10*'⚙️ Config'!$B$12</f>
        <v>498450.8186</v>
      </c>
      <c r="AJ10" s="64"/>
      <c r="AK10" s="84"/>
      <c r="AL10" s="84"/>
      <c r="AM10" s="84"/>
      <c r="AN10" s="84"/>
      <c r="AO10" s="84" t="s">
        <v>74</v>
      </c>
      <c r="AP10" s="84"/>
      <c r="AQ10" s="84"/>
    </row>
    <row r="11" ht="15.0" customHeight="1">
      <c r="A11" s="79">
        <v>8.0</v>
      </c>
      <c r="B11" s="80" t="s">
        <v>175</v>
      </c>
      <c r="C11" s="79" t="s">
        <v>141</v>
      </c>
      <c r="D11" s="79" t="s">
        <v>176</v>
      </c>
      <c r="E11" s="81">
        <v>56.12</v>
      </c>
      <c r="F11" s="79" t="s">
        <v>84</v>
      </c>
      <c r="G11" s="79" t="s">
        <v>173</v>
      </c>
      <c r="H11" s="82">
        <v>4.178426541E7</v>
      </c>
      <c r="I11" s="79">
        <v>1.0</v>
      </c>
      <c r="J11" s="83">
        <v>1.5</v>
      </c>
      <c r="K11" s="80">
        <v>2024.0</v>
      </c>
      <c r="L11" s="79" t="s">
        <v>177</v>
      </c>
      <c r="M11" s="79">
        <v>2024.0</v>
      </c>
      <c r="N11" s="79" t="s">
        <v>145</v>
      </c>
      <c r="O11" s="65" t="str">
        <f t="shared" si="1"/>
        <v>964203440001</v>
      </c>
      <c r="P11" s="65">
        <f t="shared" si="2"/>
        <v>2</v>
      </c>
      <c r="Q11" s="65">
        <f t="shared" si="3"/>
        <v>9</v>
      </c>
      <c r="R11" s="65" t="str">
        <f t="shared" si="4"/>
        <v>96.420.344/0001-29</v>
      </c>
      <c r="S11" s="84" t="s">
        <v>74</v>
      </c>
      <c r="T11" s="84" t="str">
        <f t="shared" si="10"/>
        <v/>
      </c>
      <c r="U11" s="84" t="str">
        <f t="shared" si="11"/>
        <v/>
      </c>
      <c r="V11" s="65" t="str">
        <f t="shared" si="5"/>
        <v/>
      </c>
      <c r="W11" s="84"/>
      <c r="X11" s="84"/>
      <c r="Y11" s="85"/>
      <c r="Z11" s="85"/>
      <c r="AA11" s="65" t="str">
        <f t="shared" si="6"/>
        <v/>
      </c>
      <c r="AB11" s="65" t="str">
        <f t="shared" si="7"/>
        <v/>
      </c>
      <c r="AC11" s="86"/>
      <c r="AD11" s="87" t="str">
        <f t="shared" si="8"/>
        <v/>
      </c>
      <c r="AE11" s="84"/>
      <c r="AF11" s="86">
        <f>IF(AC11&gt;0,AC11,'⚙️ Config'!$B$10)</f>
        <v>0.0075</v>
      </c>
      <c r="AG11" s="88">
        <f t="shared" si="9"/>
        <v>313381.9906</v>
      </c>
      <c r="AH11" s="88">
        <f>AG11*'⚙️ Config'!$B$11</f>
        <v>1566909.953</v>
      </c>
      <c r="AI11" s="88">
        <f>AH11*'⚙️ Config'!$B$12</f>
        <v>470072.9859</v>
      </c>
      <c r="AJ11" s="64"/>
      <c r="AK11" s="84"/>
      <c r="AL11" s="84"/>
      <c r="AM11" s="84"/>
      <c r="AN11" s="84"/>
      <c r="AO11" s="84"/>
      <c r="AP11" s="84"/>
      <c r="AQ11" s="84"/>
    </row>
    <row r="12" ht="15.0" customHeight="1">
      <c r="A12" s="79">
        <v>9.0</v>
      </c>
      <c r="B12" s="80" t="s">
        <v>178</v>
      </c>
      <c r="C12" s="79" t="s">
        <v>141</v>
      </c>
      <c r="D12" s="79" t="s">
        <v>179</v>
      </c>
      <c r="E12" s="81">
        <v>69.45</v>
      </c>
      <c r="F12" s="79" t="s">
        <v>84</v>
      </c>
      <c r="G12" s="79" t="s">
        <v>173</v>
      </c>
      <c r="H12" s="82">
        <v>4.176300229E7</v>
      </c>
      <c r="I12" s="79">
        <v>2.0</v>
      </c>
      <c r="J12" s="83">
        <v>0.7</v>
      </c>
      <c r="K12" s="80">
        <v>2025.0</v>
      </c>
      <c r="L12" s="79" t="s">
        <v>144</v>
      </c>
      <c r="M12" s="79">
        <v>2025.0</v>
      </c>
      <c r="N12" s="79" t="s">
        <v>145</v>
      </c>
      <c r="O12" s="65" t="str">
        <f t="shared" si="1"/>
        <v>450674280001</v>
      </c>
      <c r="P12" s="65">
        <f t="shared" si="2"/>
        <v>9</v>
      </c>
      <c r="Q12" s="65">
        <f t="shared" si="3"/>
        <v>0</v>
      </c>
      <c r="R12" s="65" t="str">
        <f t="shared" si="4"/>
        <v>45.067.428/0001-90</v>
      </c>
      <c r="S12" s="84"/>
      <c r="T12" s="84" t="str">
        <f t="shared" si="10"/>
        <v/>
      </c>
      <c r="U12" s="84" t="str">
        <f t="shared" si="11"/>
        <v/>
      </c>
      <c r="V12" s="65" t="str">
        <f t="shared" si="5"/>
        <v/>
      </c>
      <c r="W12" s="84"/>
      <c r="X12" s="84"/>
      <c r="Y12" s="85"/>
      <c r="Z12" s="85"/>
      <c r="AA12" s="65" t="str">
        <f t="shared" si="6"/>
        <v/>
      </c>
      <c r="AB12" s="65" t="str">
        <f t="shared" si="7"/>
        <v/>
      </c>
      <c r="AC12" s="86"/>
      <c r="AD12" s="87" t="str">
        <f t="shared" si="8"/>
        <v/>
      </c>
      <c r="AE12" s="84"/>
      <c r="AF12" s="86">
        <f>IF(AC12&gt;0,AC12,'⚙️ Config'!$B$10)</f>
        <v>0.0075</v>
      </c>
      <c r="AG12" s="88">
        <f t="shared" si="9"/>
        <v>313222.5172</v>
      </c>
      <c r="AH12" s="88">
        <f>AG12*'⚙️ Config'!$B$11</f>
        <v>1566112.586</v>
      </c>
      <c r="AI12" s="88">
        <f>AH12*'⚙️ Config'!$B$12</f>
        <v>469833.7758</v>
      </c>
      <c r="AJ12" s="64"/>
      <c r="AK12" s="84"/>
      <c r="AL12" s="84"/>
      <c r="AM12" s="84"/>
      <c r="AN12" s="84"/>
      <c r="AO12" s="84"/>
      <c r="AP12" s="84"/>
      <c r="AQ12" s="84"/>
    </row>
    <row r="13" ht="15.0" customHeight="1">
      <c r="A13" s="79">
        <v>10.0</v>
      </c>
      <c r="B13" s="80" t="s">
        <v>180</v>
      </c>
      <c r="C13" s="79" t="s">
        <v>141</v>
      </c>
      <c r="D13" s="79" t="s">
        <v>181</v>
      </c>
      <c r="E13" s="81">
        <v>45.03</v>
      </c>
      <c r="F13" s="79" t="s">
        <v>84</v>
      </c>
      <c r="G13" s="79" t="s">
        <v>173</v>
      </c>
      <c r="H13" s="82">
        <v>3.62209637E7</v>
      </c>
      <c r="I13" s="79">
        <v>2.0</v>
      </c>
      <c r="J13" s="83">
        <v>1.8</v>
      </c>
      <c r="K13" s="80">
        <v>2024.0</v>
      </c>
      <c r="L13" s="79" t="s">
        <v>182</v>
      </c>
      <c r="M13" s="79">
        <v>2024.0</v>
      </c>
      <c r="N13" s="79" t="s">
        <v>161</v>
      </c>
      <c r="O13" s="65" t="str">
        <f t="shared" si="1"/>
        <v>109238330001</v>
      </c>
      <c r="P13" s="65">
        <f t="shared" si="2"/>
        <v>8</v>
      </c>
      <c r="Q13" s="65">
        <f t="shared" si="3"/>
        <v>8</v>
      </c>
      <c r="R13" s="65" t="str">
        <f t="shared" si="4"/>
        <v>10.923.833/0001-88</v>
      </c>
      <c r="S13" s="84" t="s">
        <v>74</v>
      </c>
      <c r="T13" s="84" t="str">
        <f t="shared" si="10"/>
        <v/>
      </c>
      <c r="U13" s="84" t="str">
        <f t="shared" si="11"/>
        <v/>
      </c>
      <c r="V13" s="65" t="str">
        <f t="shared" si="5"/>
        <v/>
      </c>
      <c r="W13" s="84"/>
      <c r="X13" s="84"/>
      <c r="Y13" s="85"/>
      <c r="Z13" s="85"/>
      <c r="AA13" s="65" t="str">
        <f t="shared" si="6"/>
        <v/>
      </c>
      <c r="AB13" s="65" t="str">
        <f t="shared" si="7"/>
        <v/>
      </c>
      <c r="AC13" s="86"/>
      <c r="AD13" s="87" t="str">
        <f t="shared" si="8"/>
        <v/>
      </c>
      <c r="AE13" s="84"/>
      <c r="AF13" s="86">
        <f>IF(AC13&gt;0,AC13,'⚙️ Config'!$B$10)</f>
        <v>0.0075</v>
      </c>
      <c r="AG13" s="88">
        <f t="shared" si="9"/>
        <v>271657.2278</v>
      </c>
      <c r="AH13" s="88">
        <f>AG13*'⚙️ Config'!$B$11</f>
        <v>1358286.139</v>
      </c>
      <c r="AI13" s="88">
        <f>AH13*'⚙️ Config'!$B$12</f>
        <v>407485.8416</v>
      </c>
      <c r="AJ13" s="64"/>
      <c r="AK13" s="84"/>
      <c r="AL13" s="84"/>
      <c r="AM13" s="84"/>
      <c r="AN13" s="84"/>
      <c r="AO13" s="84"/>
      <c r="AP13" s="84"/>
      <c r="AQ13" s="84"/>
    </row>
    <row r="14" ht="15.0" customHeight="1">
      <c r="A14" s="79">
        <v>11.0</v>
      </c>
      <c r="B14" s="80" t="s">
        <v>183</v>
      </c>
      <c r="C14" s="79" t="s">
        <v>141</v>
      </c>
      <c r="D14" s="79" t="s">
        <v>184</v>
      </c>
      <c r="E14" s="81">
        <v>59.76</v>
      </c>
      <c r="F14" s="79" t="s">
        <v>84</v>
      </c>
      <c r="G14" s="79" t="s">
        <v>173</v>
      </c>
      <c r="H14" s="82">
        <v>3.260845671E7</v>
      </c>
      <c r="I14" s="79">
        <v>1.0</v>
      </c>
      <c r="J14" s="83">
        <v>1.3</v>
      </c>
      <c r="K14" s="80">
        <v>2024.0</v>
      </c>
      <c r="L14" s="79" t="s">
        <v>177</v>
      </c>
      <c r="M14" s="79">
        <v>2024.0</v>
      </c>
      <c r="N14" s="79" t="s">
        <v>145</v>
      </c>
      <c r="O14" s="65" t="str">
        <f t="shared" si="1"/>
        <v>190717580001</v>
      </c>
      <c r="P14" s="65">
        <f t="shared" si="2"/>
        <v>4</v>
      </c>
      <c r="Q14" s="65">
        <f t="shared" si="3"/>
        <v>9</v>
      </c>
      <c r="R14" s="65" t="str">
        <f t="shared" si="4"/>
        <v>19.071.758/0001-49</v>
      </c>
      <c r="S14" s="84"/>
      <c r="T14" s="84" t="str">
        <f t="shared" si="10"/>
        <v/>
      </c>
      <c r="U14" s="84" t="str">
        <f t="shared" si="11"/>
        <v/>
      </c>
      <c r="V14" s="65" t="str">
        <f t="shared" si="5"/>
        <v/>
      </c>
      <c r="W14" s="84"/>
      <c r="X14" s="84"/>
      <c r="Y14" s="85"/>
      <c r="Z14" s="85"/>
      <c r="AA14" s="65" t="str">
        <f t="shared" si="6"/>
        <v/>
      </c>
      <c r="AB14" s="65" t="str">
        <f t="shared" si="7"/>
        <v/>
      </c>
      <c r="AC14" s="86"/>
      <c r="AD14" s="87" t="str">
        <f t="shared" si="8"/>
        <v/>
      </c>
      <c r="AE14" s="84"/>
      <c r="AF14" s="86">
        <f>IF(AC14&gt;0,AC14,'⚙️ Config'!$B$10)</f>
        <v>0.0075</v>
      </c>
      <c r="AG14" s="88">
        <f t="shared" si="9"/>
        <v>244563.4253</v>
      </c>
      <c r="AH14" s="88">
        <f>AG14*'⚙️ Config'!$B$11</f>
        <v>1222817.127</v>
      </c>
      <c r="AI14" s="88">
        <f>AH14*'⚙️ Config'!$B$12</f>
        <v>366845.138</v>
      </c>
      <c r="AJ14" s="64"/>
      <c r="AK14" s="84"/>
      <c r="AL14" s="84"/>
      <c r="AM14" s="84"/>
      <c r="AN14" s="84"/>
      <c r="AO14" s="84"/>
      <c r="AP14" s="84"/>
      <c r="AQ14" s="84"/>
    </row>
    <row r="15" ht="15.0" customHeight="1">
      <c r="A15" s="79">
        <v>12.0</v>
      </c>
      <c r="B15" s="80" t="s">
        <v>185</v>
      </c>
      <c r="C15" s="79" t="s">
        <v>141</v>
      </c>
      <c r="D15" s="79" t="s">
        <v>186</v>
      </c>
      <c r="E15" s="81">
        <v>53.17</v>
      </c>
      <c r="F15" s="79" t="s">
        <v>84</v>
      </c>
      <c r="G15" s="79" t="s">
        <v>187</v>
      </c>
      <c r="H15" s="82">
        <v>2.907982434E7</v>
      </c>
      <c r="I15" s="79">
        <v>2.0</v>
      </c>
      <c r="J15" s="83">
        <v>1.8</v>
      </c>
      <c r="K15" s="80">
        <v>2025.0</v>
      </c>
      <c r="L15" s="79" t="s">
        <v>188</v>
      </c>
      <c r="M15" s="79">
        <v>2024.0</v>
      </c>
      <c r="N15" s="79" t="s">
        <v>189</v>
      </c>
      <c r="O15" s="65" t="str">
        <f t="shared" si="1"/>
        <v>033948190001</v>
      </c>
      <c r="P15" s="65">
        <f t="shared" si="2"/>
        <v>7</v>
      </c>
      <c r="Q15" s="65">
        <f t="shared" si="3"/>
        <v>9</v>
      </c>
      <c r="R15" s="65" t="str">
        <f t="shared" si="4"/>
        <v>03.394.819/0001-79</v>
      </c>
      <c r="S15" s="84"/>
      <c r="T15" s="84" t="str">
        <f t="shared" si="10"/>
        <v/>
      </c>
      <c r="U15" s="84" t="str">
        <f t="shared" si="11"/>
        <v/>
      </c>
      <c r="V15" s="65" t="str">
        <f t="shared" si="5"/>
        <v/>
      </c>
      <c r="W15" s="84"/>
      <c r="X15" s="84"/>
      <c r="Y15" s="85"/>
      <c r="Z15" s="85"/>
      <c r="AA15" s="65" t="str">
        <f t="shared" si="6"/>
        <v/>
      </c>
      <c r="AB15" s="65" t="str">
        <f t="shared" si="7"/>
        <v/>
      </c>
      <c r="AC15" s="86"/>
      <c r="AD15" s="87" t="str">
        <f t="shared" si="8"/>
        <v/>
      </c>
      <c r="AE15" s="84"/>
      <c r="AF15" s="86">
        <f>IF(AC15&gt;0,AC15,'⚙️ Config'!$B$10)</f>
        <v>0.0075</v>
      </c>
      <c r="AG15" s="88">
        <f t="shared" si="9"/>
        <v>218098.6826</v>
      </c>
      <c r="AH15" s="88">
        <f>AG15*'⚙️ Config'!$B$11</f>
        <v>1090493.413</v>
      </c>
      <c r="AI15" s="88">
        <f>AH15*'⚙️ Config'!$B$12</f>
        <v>327148.0238</v>
      </c>
      <c r="AJ15" s="64">
        <v>1.2952E7</v>
      </c>
      <c r="AK15" s="84" t="s">
        <v>190</v>
      </c>
      <c r="AL15" s="84" t="s">
        <v>149</v>
      </c>
      <c r="AM15" s="84"/>
      <c r="AN15" s="84"/>
      <c r="AO15" s="84" t="s">
        <v>191</v>
      </c>
      <c r="AP15" s="84" t="s">
        <v>192</v>
      </c>
      <c r="AQ15" s="84"/>
    </row>
    <row r="16" ht="15.0" customHeight="1">
      <c r="A16" s="79">
        <v>13.0</v>
      </c>
      <c r="B16" s="80" t="s">
        <v>193</v>
      </c>
      <c r="C16" s="79" t="s">
        <v>141</v>
      </c>
      <c r="D16" s="79" t="s">
        <v>194</v>
      </c>
      <c r="E16" s="81">
        <v>42.59</v>
      </c>
      <c r="F16" s="79" t="s">
        <v>84</v>
      </c>
      <c r="G16" s="79" t="s">
        <v>187</v>
      </c>
      <c r="H16" s="82">
        <v>2.886383795E7</v>
      </c>
      <c r="I16" s="79">
        <v>2.0</v>
      </c>
      <c r="J16" s="83">
        <v>1.7</v>
      </c>
      <c r="K16" s="80">
        <v>2024.0</v>
      </c>
      <c r="L16" s="79" t="s">
        <v>144</v>
      </c>
      <c r="M16" s="79">
        <v>2024.0</v>
      </c>
      <c r="N16" s="79" t="s">
        <v>161</v>
      </c>
      <c r="O16" s="65" t="str">
        <f t="shared" si="1"/>
        <v>174818130001</v>
      </c>
      <c r="P16" s="65">
        <f t="shared" si="2"/>
        <v>4</v>
      </c>
      <c r="Q16" s="65">
        <f t="shared" si="3"/>
        <v>3</v>
      </c>
      <c r="R16" s="65" t="str">
        <f t="shared" si="4"/>
        <v>17.481.813/0001-43</v>
      </c>
      <c r="S16" s="84"/>
      <c r="T16" s="84" t="str">
        <f t="shared" si="10"/>
        <v/>
      </c>
      <c r="U16" s="84" t="str">
        <f t="shared" si="11"/>
        <v/>
      </c>
      <c r="V16" s="65" t="str">
        <f t="shared" si="5"/>
        <v/>
      </c>
      <c r="W16" s="84"/>
      <c r="X16" s="84"/>
      <c r="Y16" s="85"/>
      <c r="Z16" s="85"/>
      <c r="AA16" s="65" t="str">
        <f t="shared" si="6"/>
        <v/>
      </c>
      <c r="AB16" s="65" t="str">
        <f t="shared" si="7"/>
        <v/>
      </c>
      <c r="AC16" s="86"/>
      <c r="AD16" s="87" t="str">
        <f t="shared" si="8"/>
        <v/>
      </c>
      <c r="AE16" s="84"/>
      <c r="AF16" s="86">
        <f>IF(AC16&gt;0,AC16,'⚙️ Config'!$B$10)</f>
        <v>0.0075</v>
      </c>
      <c r="AG16" s="88">
        <f t="shared" si="9"/>
        <v>216478.7846</v>
      </c>
      <c r="AH16" s="88">
        <f>AG16*'⚙️ Config'!$B$11</f>
        <v>1082393.923</v>
      </c>
      <c r="AI16" s="88">
        <f>AH16*'⚙️ Config'!$B$12</f>
        <v>324718.1769</v>
      </c>
      <c r="AJ16" s="64">
        <v>4500000.0</v>
      </c>
      <c r="AK16" s="84"/>
      <c r="AL16" s="84"/>
      <c r="AM16" s="84"/>
      <c r="AN16" s="84"/>
      <c r="AO16" s="84"/>
      <c r="AP16" s="84"/>
      <c r="AQ16" s="84"/>
    </row>
    <row r="17" ht="15.0" customHeight="1">
      <c r="A17" s="79">
        <v>14.0</v>
      </c>
      <c r="B17" s="80" t="s">
        <v>195</v>
      </c>
      <c r="C17" s="79" t="s">
        <v>141</v>
      </c>
      <c r="D17" s="79" t="s">
        <v>196</v>
      </c>
      <c r="E17" s="81">
        <v>84.39</v>
      </c>
      <c r="F17" s="79" t="s">
        <v>84</v>
      </c>
      <c r="G17" s="79" t="s">
        <v>187</v>
      </c>
      <c r="H17" s="82">
        <v>2.825645526E7</v>
      </c>
      <c r="I17" s="79">
        <v>1.0</v>
      </c>
      <c r="J17" s="83">
        <v>0.6</v>
      </c>
      <c r="K17" s="80">
        <v>2025.0</v>
      </c>
      <c r="L17" s="79" t="s">
        <v>197</v>
      </c>
      <c r="M17" s="79">
        <v>2025.0</v>
      </c>
      <c r="N17" s="79" t="s">
        <v>145</v>
      </c>
      <c r="O17" s="65" t="str">
        <f t="shared" si="1"/>
        <v>456858390001</v>
      </c>
      <c r="P17" s="65">
        <f t="shared" si="2"/>
        <v>4</v>
      </c>
      <c r="Q17" s="65">
        <f t="shared" si="3"/>
        <v>9</v>
      </c>
      <c r="R17" s="65" t="str">
        <f t="shared" si="4"/>
        <v>45.685.839/0001-49</v>
      </c>
      <c r="S17" s="84"/>
      <c r="T17" s="84" t="str">
        <f t="shared" si="10"/>
        <v/>
      </c>
      <c r="U17" s="84" t="str">
        <f t="shared" si="11"/>
        <v/>
      </c>
      <c r="V17" s="65" t="str">
        <f t="shared" si="5"/>
        <v/>
      </c>
      <c r="W17" s="84"/>
      <c r="X17" s="84"/>
      <c r="Y17" s="85"/>
      <c r="Z17" s="85"/>
      <c r="AA17" s="65" t="str">
        <f t="shared" si="6"/>
        <v/>
      </c>
      <c r="AB17" s="65" t="str">
        <f t="shared" si="7"/>
        <v/>
      </c>
      <c r="AC17" s="86"/>
      <c r="AD17" s="87" t="str">
        <f t="shared" si="8"/>
        <v/>
      </c>
      <c r="AE17" s="84"/>
      <c r="AF17" s="86">
        <f>IF(AC17&gt;0,AC17,'⚙️ Config'!$B$10)</f>
        <v>0.0075</v>
      </c>
      <c r="AG17" s="88">
        <f t="shared" si="9"/>
        <v>211923.4145</v>
      </c>
      <c r="AH17" s="88">
        <f>AG17*'⚙️ Config'!$B$11</f>
        <v>1059617.072</v>
      </c>
      <c r="AI17" s="88">
        <f>AH17*'⚙️ Config'!$B$12</f>
        <v>317885.1217</v>
      </c>
      <c r="AJ17" s="64"/>
      <c r="AK17" s="84"/>
      <c r="AL17" s="84"/>
      <c r="AM17" s="84"/>
      <c r="AN17" s="84"/>
      <c r="AO17" s="84"/>
      <c r="AP17" s="84"/>
      <c r="AQ17" s="84"/>
    </row>
    <row r="18" ht="15.0" customHeight="1">
      <c r="A18" s="79">
        <v>15.0</v>
      </c>
      <c r="B18" s="80" t="s">
        <v>198</v>
      </c>
      <c r="C18" s="79" t="s">
        <v>154</v>
      </c>
      <c r="D18" s="79" t="s">
        <v>199</v>
      </c>
      <c r="E18" s="81">
        <v>59.64</v>
      </c>
      <c r="F18" s="79" t="s">
        <v>84</v>
      </c>
      <c r="G18" s="79" t="s">
        <v>187</v>
      </c>
      <c r="H18" s="82">
        <v>2.784876634E7</v>
      </c>
      <c r="I18" s="79">
        <v>1.0</v>
      </c>
      <c r="J18" s="83">
        <v>1.3</v>
      </c>
      <c r="K18" s="80">
        <v>2024.0</v>
      </c>
      <c r="L18" s="79" t="s">
        <v>177</v>
      </c>
      <c r="M18" s="79">
        <v>2024.0</v>
      </c>
      <c r="N18" s="79" t="s">
        <v>161</v>
      </c>
      <c r="O18" s="65" t="str">
        <f t="shared" si="1"/>
        <v>046770330001</v>
      </c>
      <c r="P18" s="65">
        <f t="shared" si="2"/>
        <v>2</v>
      </c>
      <c r="Q18" s="65">
        <f t="shared" si="3"/>
        <v>1</v>
      </c>
      <c r="R18" s="65" t="str">
        <f t="shared" si="4"/>
        <v>04.677.033/0001-21</v>
      </c>
      <c r="S18" s="84"/>
      <c r="T18" s="84" t="str">
        <f t="shared" si="10"/>
        <v/>
      </c>
      <c r="U18" s="84" t="str">
        <f t="shared" si="11"/>
        <v/>
      </c>
      <c r="V18" s="65" t="str">
        <f t="shared" si="5"/>
        <v/>
      </c>
      <c r="W18" s="84"/>
      <c r="X18" s="84"/>
      <c r="Y18" s="85"/>
      <c r="Z18" s="85"/>
      <c r="AA18" s="65" t="str">
        <f t="shared" si="6"/>
        <v/>
      </c>
      <c r="AB18" s="65" t="str">
        <f t="shared" si="7"/>
        <v/>
      </c>
      <c r="AC18" s="86"/>
      <c r="AD18" s="87" t="str">
        <f t="shared" si="8"/>
        <v/>
      </c>
      <c r="AE18" s="84"/>
      <c r="AF18" s="86">
        <f>IF(AC18&gt;0,AC18,'⚙️ Config'!$B$10)</f>
        <v>0.0075</v>
      </c>
      <c r="AG18" s="88">
        <f t="shared" si="9"/>
        <v>208865.7476</v>
      </c>
      <c r="AH18" s="88">
        <f>AG18*'⚙️ Config'!$B$11</f>
        <v>1044328.738</v>
      </c>
      <c r="AI18" s="88">
        <f>AH18*'⚙️ Config'!$B$12</f>
        <v>313298.6213</v>
      </c>
      <c r="AJ18" s="64">
        <v>5147975.0</v>
      </c>
      <c r="AK18" s="84"/>
      <c r="AL18" s="84" t="s">
        <v>149</v>
      </c>
      <c r="AM18" s="84"/>
      <c r="AN18" s="84"/>
      <c r="AO18" s="84"/>
      <c r="AP18" s="84"/>
      <c r="AQ18" s="84"/>
    </row>
    <row r="19" ht="15.0" customHeight="1">
      <c r="A19" s="79">
        <v>16.0</v>
      </c>
      <c r="B19" s="80" t="s">
        <v>200</v>
      </c>
      <c r="C19" s="79" t="s">
        <v>141</v>
      </c>
      <c r="D19" s="79" t="s">
        <v>201</v>
      </c>
      <c r="E19" s="81">
        <v>54.0</v>
      </c>
      <c r="F19" s="79" t="s">
        <v>84</v>
      </c>
      <c r="G19" s="79" t="s">
        <v>187</v>
      </c>
      <c r="H19" s="82">
        <v>2.491556343E7</v>
      </c>
      <c r="I19" s="79">
        <v>1.0</v>
      </c>
      <c r="J19" s="83">
        <v>1.6</v>
      </c>
      <c r="K19" s="80">
        <v>2024.0</v>
      </c>
      <c r="L19" s="79" t="s">
        <v>202</v>
      </c>
      <c r="M19" s="79">
        <v>2024.0</v>
      </c>
      <c r="N19" s="79" t="s">
        <v>161</v>
      </c>
      <c r="O19" s="65" t="str">
        <f t="shared" si="1"/>
        <v>312355180001</v>
      </c>
      <c r="P19" s="65">
        <f t="shared" si="2"/>
        <v>3</v>
      </c>
      <c r="Q19" s="65">
        <f t="shared" si="3"/>
        <v>8</v>
      </c>
      <c r="R19" s="65" t="str">
        <f t="shared" si="4"/>
        <v>31.235.518/0001-38</v>
      </c>
      <c r="S19" s="84"/>
      <c r="T19" s="84" t="str">
        <f t="shared" si="10"/>
        <v/>
      </c>
      <c r="U19" s="84" t="str">
        <f t="shared" si="11"/>
        <v/>
      </c>
      <c r="V19" s="65" t="str">
        <f t="shared" si="5"/>
        <v/>
      </c>
      <c r="W19" s="84"/>
      <c r="X19" s="84"/>
      <c r="Y19" s="85"/>
      <c r="Z19" s="85"/>
      <c r="AA19" s="65" t="str">
        <f t="shared" si="6"/>
        <v/>
      </c>
      <c r="AB19" s="65" t="str">
        <f t="shared" si="7"/>
        <v/>
      </c>
      <c r="AC19" s="86"/>
      <c r="AD19" s="87" t="str">
        <f t="shared" si="8"/>
        <v/>
      </c>
      <c r="AE19" s="84"/>
      <c r="AF19" s="86">
        <f>IF(AC19&gt;0,AC19,'⚙️ Config'!$B$10)</f>
        <v>0.0075</v>
      </c>
      <c r="AG19" s="88">
        <f t="shared" si="9"/>
        <v>186866.7257</v>
      </c>
      <c r="AH19" s="88">
        <f>AG19*'⚙️ Config'!$B$11</f>
        <v>934333.6286</v>
      </c>
      <c r="AI19" s="88">
        <f>AH19*'⚙️ Config'!$B$12</f>
        <v>280300.0886</v>
      </c>
      <c r="AJ19" s="64">
        <v>9903208.0</v>
      </c>
      <c r="AK19" s="84"/>
      <c r="AL19" s="84" t="s">
        <v>149</v>
      </c>
      <c r="AM19" s="84" t="s">
        <v>203</v>
      </c>
      <c r="AN19" s="84"/>
      <c r="AO19" s="84" t="s">
        <v>204</v>
      </c>
      <c r="AP19" s="84"/>
      <c r="AQ19" s="84"/>
    </row>
    <row r="20" ht="15.0" customHeight="1">
      <c r="A20" s="79">
        <v>17.0</v>
      </c>
      <c r="B20" s="80" t="s">
        <v>205</v>
      </c>
      <c r="C20" s="79" t="s">
        <v>141</v>
      </c>
      <c r="D20" s="79" t="s">
        <v>206</v>
      </c>
      <c r="E20" s="81">
        <v>69.71</v>
      </c>
      <c r="F20" s="79" t="s">
        <v>84</v>
      </c>
      <c r="G20" s="79" t="s">
        <v>187</v>
      </c>
      <c r="H20" s="82">
        <v>2.46857721E7</v>
      </c>
      <c r="I20" s="79">
        <v>1.0</v>
      </c>
      <c r="J20" s="83">
        <v>1.6</v>
      </c>
      <c r="K20" s="80">
        <v>2025.0</v>
      </c>
      <c r="L20" s="79" t="s">
        <v>207</v>
      </c>
      <c r="M20" s="79">
        <v>2024.0</v>
      </c>
      <c r="N20" s="79" t="s">
        <v>208</v>
      </c>
      <c r="O20" s="65" t="str">
        <f t="shared" si="1"/>
        <v>104683940001</v>
      </c>
      <c r="P20" s="65">
        <f t="shared" si="2"/>
        <v>6</v>
      </c>
      <c r="Q20" s="65">
        <f t="shared" si="3"/>
        <v>0</v>
      </c>
      <c r="R20" s="90">
        <v>8759416.0</v>
      </c>
      <c r="S20" s="84"/>
      <c r="T20" s="84" t="str">
        <f t="shared" si="10"/>
        <v/>
      </c>
      <c r="U20" s="84" t="str">
        <f t="shared" si="11"/>
        <v/>
      </c>
      <c r="V20" s="65" t="str">
        <f t="shared" si="5"/>
        <v/>
      </c>
      <c r="W20" s="84"/>
      <c r="X20" s="84"/>
      <c r="Y20" s="85"/>
      <c r="Z20" s="85"/>
      <c r="AA20" s="65" t="str">
        <f t="shared" si="6"/>
        <v/>
      </c>
      <c r="AB20" s="65" t="str">
        <f t="shared" si="7"/>
        <v/>
      </c>
      <c r="AC20" s="86"/>
      <c r="AD20" s="87" t="str">
        <f t="shared" si="8"/>
        <v/>
      </c>
      <c r="AE20" s="84"/>
      <c r="AF20" s="86">
        <f>IF(AC20&gt;0,AC20,'⚙️ Config'!$B$10)</f>
        <v>0.0075</v>
      </c>
      <c r="AG20" s="88">
        <f t="shared" si="9"/>
        <v>185143.2908</v>
      </c>
      <c r="AH20" s="88">
        <f>AG20*'⚙️ Config'!$B$11</f>
        <v>925716.4538</v>
      </c>
      <c r="AI20" s="88">
        <f>AH20*'⚙️ Config'!$B$12</f>
        <v>277714.9361</v>
      </c>
      <c r="AJ20" s="91">
        <v>990000.0</v>
      </c>
      <c r="AK20" s="84"/>
      <c r="AL20" s="84"/>
      <c r="AM20" s="92" t="s">
        <v>209</v>
      </c>
      <c r="AN20" s="92" t="s">
        <v>210</v>
      </c>
      <c r="AO20" s="92" t="s">
        <v>211</v>
      </c>
      <c r="AP20" s="92" t="s">
        <v>212</v>
      </c>
      <c r="AQ20" s="84"/>
    </row>
    <row r="21" ht="15.0" customHeight="1">
      <c r="A21" s="79">
        <v>18.0</v>
      </c>
      <c r="B21" s="80" t="s">
        <v>213</v>
      </c>
      <c r="C21" s="79" t="s">
        <v>141</v>
      </c>
      <c r="D21" s="79" t="s">
        <v>214</v>
      </c>
      <c r="E21" s="81">
        <v>57.49</v>
      </c>
      <c r="F21" s="79" t="s">
        <v>84</v>
      </c>
      <c r="G21" s="79" t="s">
        <v>187</v>
      </c>
      <c r="H21" s="82">
        <v>2.406089216E7</v>
      </c>
      <c r="I21" s="79">
        <v>1.0</v>
      </c>
      <c r="J21" s="83">
        <v>1.4</v>
      </c>
      <c r="K21" s="80">
        <v>2024.0</v>
      </c>
      <c r="L21" s="79" t="s">
        <v>215</v>
      </c>
      <c r="M21" s="79">
        <v>2024.0</v>
      </c>
      <c r="N21" s="79" t="s">
        <v>161</v>
      </c>
      <c r="O21" s="65" t="str">
        <f t="shared" si="1"/>
        <v>087594160001</v>
      </c>
      <c r="P21" s="65">
        <f t="shared" si="2"/>
        <v>0</v>
      </c>
      <c r="Q21" s="65">
        <f t="shared" si="3"/>
        <v>8</v>
      </c>
      <c r="R21" s="65" t="str">
        <f t="shared" ref="R21:R6696" si="12">MID(O21,1,2)&amp;"."&amp;MID(O21,3,3)&amp;"."&amp;MID(O21,6,3)&amp;"/"&amp;MID(O21,9,4)&amp;"-"&amp;TEXT(P21,"0")&amp;TEXT(Q21,"0")</f>
        <v>08.759.416/0001-08</v>
      </c>
      <c r="S21" s="84"/>
      <c r="T21" s="84" t="str">
        <f t="shared" si="10"/>
        <v/>
      </c>
      <c r="U21" s="84" t="str">
        <f t="shared" si="11"/>
        <v/>
      </c>
      <c r="V21" s="65" t="str">
        <f t="shared" si="5"/>
        <v/>
      </c>
      <c r="W21" s="84"/>
      <c r="X21" s="84"/>
      <c r="Y21" s="85"/>
      <c r="Z21" s="85"/>
      <c r="AA21" s="65" t="str">
        <f t="shared" si="6"/>
        <v/>
      </c>
      <c r="AB21" s="65" t="str">
        <f t="shared" si="7"/>
        <v/>
      </c>
      <c r="AC21" s="86"/>
      <c r="AD21" s="87" t="str">
        <f t="shared" si="8"/>
        <v/>
      </c>
      <c r="AE21" s="84"/>
      <c r="AF21" s="86">
        <f>IF(AC21&gt;0,AC21,'⚙️ Config'!$B$10)</f>
        <v>0.0075</v>
      </c>
      <c r="AG21" s="88">
        <f t="shared" si="9"/>
        <v>180456.6912</v>
      </c>
      <c r="AH21" s="88">
        <f>AG21*'⚙️ Config'!$B$11</f>
        <v>902283.456</v>
      </c>
      <c r="AI21" s="88">
        <f>AH21*'⚙️ Config'!$B$12</f>
        <v>270685.0368</v>
      </c>
      <c r="AJ21" s="91">
        <v>1.758E7</v>
      </c>
      <c r="AK21" s="84"/>
      <c r="AL21" s="84"/>
      <c r="AM21" s="92" t="s">
        <v>216</v>
      </c>
      <c r="AN21" s="92" t="s">
        <v>217</v>
      </c>
      <c r="AO21" s="92" t="s">
        <v>218</v>
      </c>
      <c r="AP21" s="92" t="s">
        <v>219</v>
      </c>
      <c r="AQ21" s="84"/>
    </row>
    <row r="22" ht="15.0" customHeight="1">
      <c r="A22" s="79">
        <v>19.0</v>
      </c>
      <c r="B22" s="80" t="s">
        <v>220</v>
      </c>
      <c r="C22" s="79" t="s">
        <v>141</v>
      </c>
      <c r="D22" s="79" t="s">
        <v>221</v>
      </c>
      <c r="E22" s="81">
        <v>67.29</v>
      </c>
      <c r="F22" s="79" t="s">
        <v>84</v>
      </c>
      <c r="G22" s="79" t="s">
        <v>187</v>
      </c>
      <c r="H22" s="82">
        <v>2.334024864E7</v>
      </c>
      <c r="I22" s="79">
        <v>1.0</v>
      </c>
      <c r="J22" s="83">
        <v>1.0</v>
      </c>
      <c r="K22" s="80">
        <v>2025.0</v>
      </c>
      <c r="L22" s="79" t="s">
        <v>215</v>
      </c>
      <c r="M22" s="79">
        <v>2025.0</v>
      </c>
      <c r="N22" s="79" t="s">
        <v>145</v>
      </c>
      <c r="O22" s="65" t="str">
        <f t="shared" si="1"/>
        <v>071774970001</v>
      </c>
      <c r="P22" s="65">
        <f t="shared" si="2"/>
        <v>6</v>
      </c>
      <c r="Q22" s="65">
        <f t="shared" si="3"/>
        <v>7</v>
      </c>
      <c r="R22" s="65" t="str">
        <f t="shared" si="12"/>
        <v>07.177.497/0001-67</v>
      </c>
      <c r="S22" s="84"/>
      <c r="T22" s="84" t="str">
        <f t="shared" si="10"/>
        <v/>
      </c>
      <c r="U22" s="84" t="str">
        <f t="shared" si="11"/>
        <v/>
      </c>
      <c r="V22" s="65" t="str">
        <f t="shared" si="5"/>
        <v/>
      </c>
      <c r="W22" s="84"/>
      <c r="X22" s="84"/>
      <c r="Y22" s="85"/>
      <c r="Z22" s="85"/>
      <c r="AA22" s="65" t="str">
        <f t="shared" si="6"/>
        <v/>
      </c>
      <c r="AB22" s="65" t="str">
        <f t="shared" si="7"/>
        <v/>
      </c>
      <c r="AC22" s="86"/>
      <c r="AD22" s="87" t="str">
        <f t="shared" si="8"/>
        <v/>
      </c>
      <c r="AE22" s="84"/>
      <c r="AF22" s="86">
        <f>IF(AC22&gt;0,AC22,'⚙️ Config'!$B$10)</f>
        <v>0.0075</v>
      </c>
      <c r="AG22" s="88">
        <f t="shared" si="9"/>
        <v>175051.8648</v>
      </c>
      <c r="AH22" s="88">
        <f>AG22*'⚙️ Config'!$B$11</f>
        <v>875259.324</v>
      </c>
      <c r="AI22" s="88">
        <f>AH22*'⚙️ Config'!$B$12</f>
        <v>262577.7972</v>
      </c>
      <c r="AJ22" s="91">
        <v>1.0361753E7</v>
      </c>
      <c r="AK22" s="84"/>
      <c r="AL22" s="84"/>
      <c r="AM22" s="92" t="s">
        <v>222</v>
      </c>
      <c r="AN22" s="92" t="s">
        <v>223</v>
      </c>
      <c r="AO22" s="92" t="s">
        <v>224</v>
      </c>
      <c r="AP22" s="92" t="s">
        <v>225</v>
      </c>
      <c r="AQ22" s="84"/>
    </row>
    <row r="23" ht="15.0" customHeight="1">
      <c r="A23" s="79">
        <v>20.0</v>
      </c>
      <c r="B23" s="80" t="s">
        <v>226</v>
      </c>
      <c r="C23" s="79" t="s">
        <v>141</v>
      </c>
      <c r="D23" s="79" t="s">
        <v>227</v>
      </c>
      <c r="E23" s="81">
        <v>57.43</v>
      </c>
      <c r="F23" s="79" t="s">
        <v>84</v>
      </c>
      <c r="G23" s="79" t="s">
        <v>187</v>
      </c>
      <c r="H23" s="82">
        <v>2.202103471E7</v>
      </c>
      <c r="I23" s="79">
        <v>1.0</v>
      </c>
      <c r="J23" s="83">
        <v>1.4</v>
      </c>
      <c r="K23" s="80">
        <v>2024.0</v>
      </c>
      <c r="L23" s="79" t="s">
        <v>228</v>
      </c>
      <c r="M23" s="79">
        <v>2024.0</v>
      </c>
      <c r="N23" s="79" t="s">
        <v>161</v>
      </c>
      <c r="O23" s="65" t="str">
        <f t="shared" si="1"/>
        <v>238664280001</v>
      </c>
      <c r="P23" s="65">
        <f t="shared" si="2"/>
        <v>1</v>
      </c>
      <c r="Q23" s="65">
        <f t="shared" si="3"/>
        <v>7</v>
      </c>
      <c r="R23" s="65" t="str">
        <f t="shared" si="12"/>
        <v>23.866.428/0001-17</v>
      </c>
      <c r="S23" s="84"/>
      <c r="T23" s="84" t="str">
        <f t="shared" si="10"/>
        <v/>
      </c>
      <c r="U23" s="84" t="str">
        <f t="shared" si="11"/>
        <v/>
      </c>
      <c r="V23" s="65" t="str">
        <f t="shared" si="5"/>
        <v/>
      </c>
      <c r="W23" s="84"/>
      <c r="X23" s="84"/>
      <c r="Y23" s="85"/>
      <c r="Z23" s="85"/>
      <c r="AA23" s="65" t="str">
        <f t="shared" si="6"/>
        <v/>
      </c>
      <c r="AB23" s="65" t="str">
        <f t="shared" si="7"/>
        <v/>
      </c>
      <c r="AC23" s="86"/>
      <c r="AD23" s="87" t="str">
        <f t="shared" si="8"/>
        <v/>
      </c>
      <c r="AE23" s="84"/>
      <c r="AF23" s="86">
        <f>IF(AC23&gt;0,AC23,'⚙️ Config'!$B$10)</f>
        <v>0.0075</v>
      </c>
      <c r="AG23" s="88">
        <f t="shared" si="9"/>
        <v>165157.7603</v>
      </c>
      <c r="AH23" s="88">
        <f>AG23*'⚙️ Config'!$B$11</f>
        <v>825788.8016</v>
      </c>
      <c r="AI23" s="88">
        <f>AH23*'⚙️ Config'!$B$12</f>
        <v>247736.6405</v>
      </c>
      <c r="AJ23" s="91">
        <v>1000.0</v>
      </c>
      <c r="AK23" s="84"/>
      <c r="AL23" s="84"/>
      <c r="AM23" s="92" t="s">
        <v>229</v>
      </c>
      <c r="AN23" s="92" t="s">
        <v>230</v>
      </c>
      <c r="AO23" s="92" t="s">
        <v>231</v>
      </c>
      <c r="AP23" s="92" t="s">
        <v>212</v>
      </c>
      <c r="AQ23" s="84"/>
    </row>
    <row r="24" ht="15.0" customHeight="1">
      <c r="A24" s="79">
        <v>21.0</v>
      </c>
      <c r="B24" s="80" t="s">
        <v>232</v>
      </c>
      <c r="C24" s="79" t="s">
        <v>141</v>
      </c>
      <c r="D24" s="79" t="s">
        <v>233</v>
      </c>
      <c r="E24" s="81">
        <v>48.57</v>
      </c>
      <c r="F24" s="79" t="s">
        <v>84</v>
      </c>
      <c r="G24" s="79" t="s">
        <v>187</v>
      </c>
      <c r="H24" s="82">
        <v>2.128262776E7</v>
      </c>
      <c r="I24" s="79">
        <v>1.0</v>
      </c>
      <c r="J24" s="83">
        <v>2.0</v>
      </c>
      <c r="K24" s="80">
        <v>2024.0</v>
      </c>
      <c r="L24" s="79" t="s">
        <v>197</v>
      </c>
      <c r="M24" s="79">
        <v>2024.0</v>
      </c>
      <c r="N24" s="79" t="s">
        <v>161</v>
      </c>
      <c r="O24" s="65" t="str">
        <f t="shared" si="1"/>
        <v>729806420001</v>
      </c>
      <c r="P24" s="65">
        <f t="shared" si="2"/>
        <v>0</v>
      </c>
      <c r="Q24" s="65">
        <f t="shared" si="3"/>
        <v>5</v>
      </c>
      <c r="R24" s="65" t="str">
        <f t="shared" si="12"/>
        <v>72.980.642/0001-05</v>
      </c>
      <c r="S24" s="84"/>
      <c r="T24" s="84" t="str">
        <f t="shared" si="10"/>
        <v/>
      </c>
      <c r="U24" s="84" t="str">
        <f t="shared" si="11"/>
        <v/>
      </c>
      <c r="V24" s="65" t="str">
        <f t="shared" si="5"/>
        <v/>
      </c>
      <c r="W24" s="84"/>
      <c r="X24" s="84"/>
      <c r="Y24" s="85"/>
      <c r="Z24" s="85"/>
      <c r="AA24" s="65" t="str">
        <f t="shared" si="6"/>
        <v/>
      </c>
      <c r="AB24" s="65" t="str">
        <f t="shared" si="7"/>
        <v/>
      </c>
      <c r="AC24" s="86"/>
      <c r="AD24" s="87" t="str">
        <f t="shared" si="8"/>
        <v/>
      </c>
      <c r="AE24" s="84"/>
      <c r="AF24" s="86">
        <f>IF(AC24&gt;0,AC24,'⚙️ Config'!$B$10)</f>
        <v>0.0075</v>
      </c>
      <c r="AG24" s="88">
        <f t="shared" si="9"/>
        <v>159619.7082</v>
      </c>
      <c r="AH24" s="88">
        <f>AG24*'⚙️ Config'!$B$11</f>
        <v>798098.541</v>
      </c>
      <c r="AI24" s="88">
        <f>AH24*'⚙️ Config'!$B$12</f>
        <v>239429.5623</v>
      </c>
      <c r="AJ24" s="91">
        <v>600000.0</v>
      </c>
      <c r="AK24" s="84"/>
      <c r="AL24" s="84"/>
      <c r="AM24" s="92" t="s">
        <v>234</v>
      </c>
      <c r="AN24" s="92" t="s">
        <v>235</v>
      </c>
      <c r="AO24" s="92" t="s">
        <v>236</v>
      </c>
      <c r="AP24" s="92" t="s">
        <v>212</v>
      </c>
      <c r="AQ24" s="84"/>
    </row>
    <row r="25" ht="15.0" customHeight="1">
      <c r="A25" s="79">
        <v>22.0</v>
      </c>
      <c r="B25" s="80" t="s">
        <v>237</v>
      </c>
      <c r="C25" s="79" t="s">
        <v>141</v>
      </c>
      <c r="D25" s="79" t="s">
        <v>238</v>
      </c>
      <c r="E25" s="81">
        <v>43.87</v>
      </c>
      <c r="F25" s="79" t="s">
        <v>84</v>
      </c>
      <c r="G25" s="79" t="s">
        <v>187</v>
      </c>
      <c r="H25" s="82">
        <v>2.012110142E7</v>
      </c>
      <c r="I25" s="79">
        <v>2.0</v>
      </c>
      <c r="J25" s="83">
        <v>1.6</v>
      </c>
      <c r="K25" s="80">
        <v>2024.0</v>
      </c>
      <c r="L25" s="79" t="s">
        <v>144</v>
      </c>
      <c r="M25" s="79">
        <v>2024.0</v>
      </c>
      <c r="N25" s="79" t="s">
        <v>145</v>
      </c>
      <c r="O25" s="65" t="str">
        <f t="shared" si="1"/>
        <v>283656460001</v>
      </c>
      <c r="P25" s="65">
        <f t="shared" si="2"/>
        <v>9</v>
      </c>
      <c r="Q25" s="65">
        <f t="shared" si="3"/>
        <v>1</v>
      </c>
      <c r="R25" s="65" t="str">
        <f t="shared" si="12"/>
        <v>28.365.646/0001-91</v>
      </c>
      <c r="S25" s="84"/>
      <c r="T25" s="84" t="str">
        <f t="shared" si="10"/>
        <v/>
      </c>
      <c r="U25" s="84" t="str">
        <f t="shared" si="11"/>
        <v/>
      </c>
      <c r="V25" s="65" t="str">
        <f t="shared" si="5"/>
        <v/>
      </c>
      <c r="W25" s="84"/>
      <c r="X25" s="84"/>
      <c r="Y25" s="85"/>
      <c r="Z25" s="85"/>
      <c r="AA25" s="65" t="str">
        <f t="shared" si="6"/>
        <v/>
      </c>
      <c r="AB25" s="65" t="str">
        <f t="shared" si="7"/>
        <v/>
      </c>
      <c r="AC25" s="86"/>
      <c r="AD25" s="87" t="str">
        <f t="shared" si="8"/>
        <v/>
      </c>
      <c r="AE25" s="84"/>
      <c r="AF25" s="86">
        <f>IF(AC25&gt;0,AC25,'⚙️ Config'!$B$10)</f>
        <v>0.0075</v>
      </c>
      <c r="AG25" s="88">
        <f t="shared" si="9"/>
        <v>150908.2607</v>
      </c>
      <c r="AH25" s="88">
        <f>AG25*'⚙️ Config'!$B$11</f>
        <v>754541.3033</v>
      </c>
      <c r="AI25" s="88">
        <f>AH25*'⚙️ Config'!$B$12</f>
        <v>226362.391</v>
      </c>
      <c r="AJ25" s="91">
        <v>150000.0</v>
      </c>
      <c r="AK25" s="84"/>
      <c r="AL25" s="84"/>
      <c r="AM25" s="92" t="s">
        <v>239</v>
      </c>
      <c r="AN25" s="92" t="s">
        <v>240</v>
      </c>
      <c r="AO25" s="92" t="s">
        <v>241</v>
      </c>
      <c r="AP25" s="92" t="s">
        <v>212</v>
      </c>
      <c r="AQ25" s="84"/>
    </row>
    <row r="26" ht="15.0" customHeight="1">
      <c r="A26" s="79">
        <v>23.0</v>
      </c>
      <c r="B26" s="80" t="s">
        <v>242</v>
      </c>
      <c r="C26" s="79" t="s">
        <v>141</v>
      </c>
      <c r="D26" s="79" t="s">
        <v>243</v>
      </c>
      <c r="E26" s="81">
        <v>47.37</v>
      </c>
      <c r="F26" s="79" t="s">
        <v>84</v>
      </c>
      <c r="G26" s="79" t="s">
        <v>244</v>
      </c>
      <c r="H26" s="82">
        <v>1.97217709E7</v>
      </c>
      <c r="I26" s="79">
        <v>2.0</v>
      </c>
      <c r="J26" s="83">
        <v>1.4</v>
      </c>
      <c r="K26" s="80">
        <v>2024.0</v>
      </c>
      <c r="L26" s="79" t="s">
        <v>245</v>
      </c>
      <c r="M26" s="79">
        <v>2024.0</v>
      </c>
      <c r="N26" s="79" t="s">
        <v>161</v>
      </c>
      <c r="O26" s="65" t="str">
        <f t="shared" si="1"/>
        <v>519666120001</v>
      </c>
      <c r="P26" s="65">
        <f t="shared" si="2"/>
        <v>7</v>
      </c>
      <c r="Q26" s="65">
        <f t="shared" si="3"/>
        <v>4</v>
      </c>
      <c r="R26" s="65" t="str">
        <f t="shared" si="12"/>
        <v>51.966.612/0001-74</v>
      </c>
      <c r="S26" s="84"/>
      <c r="T26" s="84" t="str">
        <f t="shared" si="10"/>
        <v/>
      </c>
      <c r="U26" s="84" t="str">
        <f t="shared" si="11"/>
        <v/>
      </c>
      <c r="V26" s="65" t="str">
        <f t="shared" si="5"/>
        <v/>
      </c>
      <c r="W26" s="84"/>
      <c r="X26" s="84"/>
      <c r="Y26" s="85"/>
      <c r="Z26" s="85"/>
      <c r="AA26" s="65" t="str">
        <f t="shared" si="6"/>
        <v/>
      </c>
      <c r="AB26" s="65" t="str">
        <f t="shared" si="7"/>
        <v/>
      </c>
      <c r="AC26" s="86"/>
      <c r="AD26" s="87" t="str">
        <f t="shared" si="8"/>
        <v/>
      </c>
      <c r="AE26" s="84"/>
      <c r="AF26" s="86">
        <f>IF(AC26&gt;0,AC26,'⚙️ Config'!$B$10)</f>
        <v>0.0075</v>
      </c>
      <c r="AG26" s="88">
        <f t="shared" si="9"/>
        <v>147913.2818</v>
      </c>
      <c r="AH26" s="88">
        <f>AG26*'⚙️ Config'!$B$11</f>
        <v>739566.4088</v>
      </c>
      <c r="AI26" s="88">
        <f>AH26*'⚙️ Config'!$B$12</f>
        <v>221869.9226</v>
      </c>
      <c r="AJ26" s="91">
        <v>6.3891397E7</v>
      </c>
      <c r="AK26" s="84"/>
      <c r="AL26" s="84"/>
      <c r="AM26" s="92" t="s">
        <v>246</v>
      </c>
      <c r="AN26" s="92" t="s">
        <v>247</v>
      </c>
      <c r="AO26" s="92" t="s">
        <v>248</v>
      </c>
      <c r="AP26" s="92" t="s">
        <v>225</v>
      </c>
      <c r="AQ26" s="84"/>
    </row>
    <row r="27" ht="15.0" customHeight="1">
      <c r="A27" s="79">
        <v>24.0</v>
      </c>
      <c r="B27" s="80" t="s">
        <v>249</v>
      </c>
      <c r="C27" s="79" t="s">
        <v>154</v>
      </c>
      <c r="D27" s="79" t="s">
        <v>250</v>
      </c>
      <c r="E27" s="81">
        <v>61.69</v>
      </c>
      <c r="F27" s="79" t="s">
        <v>84</v>
      </c>
      <c r="G27" s="79" t="s">
        <v>244</v>
      </c>
      <c r="H27" s="82">
        <v>1.925292565E7</v>
      </c>
      <c r="I27" s="79">
        <v>1.0</v>
      </c>
      <c r="J27" s="83">
        <v>1.2</v>
      </c>
      <c r="K27" s="80">
        <v>2024.0</v>
      </c>
      <c r="L27" s="79" t="s">
        <v>215</v>
      </c>
      <c r="M27" s="79">
        <v>2024.0</v>
      </c>
      <c r="N27" s="79" t="s">
        <v>161</v>
      </c>
      <c r="O27" s="65" t="str">
        <f t="shared" si="1"/>
        <v>009830800001</v>
      </c>
      <c r="P27" s="65">
        <f t="shared" si="2"/>
        <v>4</v>
      </c>
      <c r="Q27" s="65">
        <f t="shared" si="3"/>
        <v>2</v>
      </c>
      <c r="R27" s="65" t="str">
        <f t="shared" si="12"/>
        <v>00.983.080/0001-42</v>
      </c>
      <c r="S27" s="84"/>
      <c r="T27" s="84" t="str">
        <f t="shared" si="10"/>
        <v/>
      </c>
      <c r="U27" s="84" t="str">
        <f t="shared" si="11"/>
        <v/>
      </c>
      <c r="V27" s="65" t="str">
        <f t="shared" si="5"/>
        <v/>
      </c>
      <c r="W27" s="84"/>
      <c r="X27" s="84"/>
      <c r="Y27" s="85"/>
      <c r="Z27" s="85"/>
      <c r="AA27" s="65" t="str">
        <f t="shared" si="6"/>
        <v/>
      </c>
      <c r="AB27" s="65" t="str">
        <f t="shared" si="7"/>
        <v/>
      </c>
      <c r="AC27" s="86"/>
      <c r="AD27" s="87" t="str">
        <f t="shared" si="8"/>
        <v/>
      </c>
      <c r="AE27" s="84"/>
      <c r="AF27" s="86">
        <f>IF(AC27&gt;0,AC27,'⚙️ Config'!$B$10)</f>
        <v>0.0075</v>
      </c>
      <c r="AG27" s="88">
        <f t="shared" si="9"/>
        <v>144396.9424</v>
      </c>
      <c r="AH27" s="88">
        <f>AG27*'⚙️ Config'!$B$11</f>
        <v>721984.7119</v>
      </c>
      <c r="AI27" s="88">
        <f>AH27*'⚙️ Config'!$B$12</f>
        <v>216595.4136</v>
      </c>
      <c r="AJ27" s="91">
        <v>300000.0</v>
      </c>
      <c r="AK27" s="84"/>
      <c r="AL27" s="84"/>
      <c r="AM27" s="92" t="s">
        <v>251</v>
      </c>
      <c r="AN27" s="92" t="s">
        <v>252</v>
      </c>
      <c r="AO27" s="92" t="s">
        <v>253</v>
      </c>
      <c r="AP27" s="92" t="s">
        <v>212</v>
      </c>
      <c r="AQ27" s="84"/>
    </row>
    <row r="28" ht="15.0" customHeight="1">
      <c r="A28" s="79">
        <v>25.0</v>
      </c>
      <c r="B28" s="80" t="s">
        <v>254</v>
      </c>
      <c r="C28" s="79" t="s">
        <v>141</v>
      </c>
      <c r="D28" s="79" t="s">
        <v>255</v>
      </c>
      <c r="E28" s="81">
        <v>64.36</v>
      </c>
      <c r="F28" s="79" t="s">
        <v>84</v>
      </c>
      <c r="G28" s="79" t="s">
        <v>244</v>
      </c>
      <c r="H28" s="82">
        <v>1.918355963E7</v>
      </c>
      <c r="I28" s="79">
        <v>2.0</v>
      </c>
      <c r="J28" s="83">
        <v>0.8</v>
      </c>
      <c r="K28" s="80">
        <v>2025.0</v>
      </c>
      <c r="L28" s="79" t="s">
        <v>256</v>
      </c>
      <c r="M28" s="79">
        <v>2025.0</v>
      </c>
      <c r="N28" s="79" t="s">
        <v>145</v>
      </c>
      <c r="O28" s="65" t="str">
        <f t="shared" si="1"/>
        <v>173925190001</v>
      </c>
      <c r="P28" s="65">
        <f t="shared" si="2"/>
        <v>6</v>
      </c>
      <c r="Q28" s="65">
        <f t="shared" si="3"/>
        <v>5</v>
      </c>
      <c r="R28" s="65" t="str">
        <f t="shared" si="12"/>
        <v>17.392.519/0001-65</v>
      </c>
      <c r="S28" s="84"/>
      <c r="T28" s="84" t="str">
        <f t="shared" si="10"/>
        <v/>
      </c>
      <c r="U28" s="84" t="str">
        <f t="shared" si="11"/>
        <v/>
      </c>
      <c r="V28" s="65" t="str">
        <f t="shared" si="5"/>
        <v/>
      </c>
      <c r="W28" s="84"/>
      <c r="X28" s="84"/>
      <c r="Y28" s="85"/>
      <c r="Z28" s="85"/>
      <c r="AA28" s="65" t="str">
        <f t="shared" si="6"/>
        <v/>
      </c>
      <c r="AB28" s="65" t="str">
        <f t="shared" si="7"/>
        <v/>
      </c>
      <c r="AC28" s="86"/>
      <c r="AD28" s="87" t="str">
        <f t="shared" si="8"/>
        <v/>
      </c>
      <c r="AE28" s="84"/>
      <c r="AF28" s="86">
        <f>IF(AC28&gt;0,AC28,'⚙️ Config'!$B$10)</f>
        <v>0.0075</v>
      </c>
      <c r="AG28" s="88">
        <f t="shared" si="9"/>
        <v>143876.6972</v>
      </c>
      <c r="AH28" s="88">
        <f>AG28*'⚙️ Config'!$B$11</f>
        <v>719383.4861</v>
      </c>
      <c r="AI28" s="88">
        <f>AH28*'⚙️ Config'!$B$12</f>
        <v>215815.0458</v>
      </c>
      <c r="AJ28" s="64"/>
      <c r="AK28" s="84"/>
      <c r="AL28" s="84"/>
      <c r="AM28" s="92" t="s">
        <v>257</v>
      </c>
      <c r="AN28" s="92" t="s">
        <v>258</v>
      </c>
      <c r="AO28" s="92" t="s">
        <v>259</v>
      </c>
      <c r="AP28" s="92" t="s">
        <v>219</v>
      </c>
      <c r="AQ28" s="84"/>
    </row>
    <row r="29" ht="15.0" customHeight="1">
      <c r="A29" s="79">
        <v>26.0</v>
      </c>
      <c r="B29" s="80" t="s">
        <v>260</v>
      </c>
      <c r="C29" s="79" t="s">
        <v>141</v>
      </c>
      <c r="D29" s="79" t="s">
        <v>261</v>
      </c>
      <c r="E29" s="81">
        <v>57.18</v>
      </c>
      <c r="F29" s="79" t="s">
        <v>84</v>
      </c>
      <c r="G29" s="79" t="s">
        <v>244</v>
      </c>
      <c r="H29" s="82">
        <v>1.901237381E7</v>
      </c>
      <c r="I29" s="79">
        <v>2.0</v>
      </c>
      <c r="J29" s="83">
        <v>1.0</v>
      </c>
      <c r="K29" s="80">
        <v>2025.0</v>
      </c>
      <c r="L29" s="79" t="s">
        <v>262</v>
      </c>
      <c r="M29" s="79">
        <v>2025.0</v>
      </c>
      <c r="N29" s="79" t="s">
        <v>145</v>
      </c>
      <c r="O29" s="65" t="str">
        <f t="shared" si="1"/>
        <v>192544070001</v>
      </c>
      <c r="P29" s="65">
        <f t="shared" si="2"/>
        <v>7</v>
      </c>
      <c r="Q29" s="65">
        <f t="shared" si="3"/>
        <v>3</v>
      </c>
      <c r="R29" s="65" t="str">
        <f t="shared" si="12"/>
        <v>19.254.407/0001-73</v>
      </c>
      <c r="S29" s="84"/>
      <c r="T29" s="84" t="str">
        <f t="shared" si="10"/>
        <v/>
      </c>
      <c r="U29" s="84" t="str">
        <f t="shared" si="11"/>
        <v/>
      </c>
      <c r="V29" s="65" t="str">
        <f t="shared" si="5"/>
        <v/>
      </c>
      <c r="W29" s="84"/>
      <c r="X29" s="84"/>
      <c r="Y29" s="85"/>
      <c r="Z29" s="85"/>
      <c r="AA29" s="65" t="str">
        <f t="shared" si="6"/>
        <v/>
      </c>
      <c r="AB29" s="65" t="str">
        <f t="shared" si="7"/>
        <v/>
      </c>
      <c r="AC29" s="86"/>
      <c r="AD29" s="87" t="str">
        <f t="shared" si="8"/>
        <v/>
      </c>
      <c r="AE29" s="84"/>
      <c r="AF29" s="86">
        <f>IF(AC29&gt;0,AC29,'⚙️ Config'!$B$10)</f>
        <v>0.0075</v>
      </c>
      <c r="AG29" s="88">
        <f t="shared" si="9"/>
        <v>142592.8036</v>
      </c>
      <c r="AH29" s="88">
        <f>AG29*'⚙️ Config'!$B$11</f>
        <v>712964.0179</v>
      </c>
      <c r="AI29" s="88">
        <f>AH29*'⚙️ Config'!$B$12</f>
        <v>213889.2054</v>
      </c>
      <c r="AJ29" s="91">
        <v>5000000.0</v>
      </c>
      <c r="AK29" s="84"/>
      <c r="AL29" s="84"/>
      <c r="AM29" s="92" t="s">
        <v>263</v>
      </c>
      <c r="AN29" s="92" t="s">
        <v>264</v>
      </c>
      <c r="AO29" s="92" t="s">
        <v>265</v>
      </c>
      <c r="AP29" s="92" t="s">
        <v>212</v>
      </c>
      <c r="AQ29" s="84"/>
    </row>
    <row r="30" ht="15.0" customHeight="1">
      <c r="A30" s="79">
        <v>27.0</v>
      </c>
      <c r="B30" s="80" t="s">
        <v>266</v>
      </c>
      <c r="C30" s="79" t="s">
        <v>141</v>
      </c>
      <c r="D30" s="79" t="s">
        <v>267</v>
      </c>
      <c r="E30" s="81">
        <v>49.67</v>
      </c>
      <c r="F30" s="79" t="s">
        <v>84</v>
      </c>
      <c r="G30" s="79" t="s">
        <v>244</v>
      </c>
      <c r="H30" s="82">
        <v>1.87871478E7</v>
      </c>
      <c r="I30" s="79">
        <v>1.0</v>
      </c>
      <c r="J30" s="83">
        <v>1.9</v>
      </c>
      <c r="K30" s="80">
        <v>2024.0</v>
      </c>
      <c r="L30" s="79" t="s">
        <v>268</v>
      </c>
      <c r="M30" s="79">
        <v>2024.0</v>
      </c>
      <c r="N30" s="79" t="s">
        <v>145</v>
      </c>
      <c r="O30" s="65" t="str">
        <f t="shared" si="1"/>
        <v>014689510001</v>
      </c>
      <c r="P30" s="65">
        <f t="shared" si="2"/>
        <v>5</v>
      </c>
      <c r="Q30" s="65">
        <f t="shared" si="3"/>
        <v>2</v>
      </c>
      <c r="R30" s="65" t="str">
        <f t="shared" si="12"/>
        <v>01.468.951/0001-52</v>
      </c>
      <c r="S30" s="84"/>
      <c r="T30" s="84" t="str">
        <f t="shared" si="10"/>
        <v/>
      </c>
      <c r="U30" s="84" t="str">
        <f t="shared" si="11"/>
        <v/>
      </c>
      <c r="V30" s="65" t="str">
        <f t="shared" si="5"/>
        <v/>
      </c>
      <c r="W30" s="84"/>
      <c r="X30" s="84"/>
      <c r="Y30" s="85"/>
      <c r="Z30" s="85"/>
      <c r="AA30" s="65" t="str">
        <f t="shared" si="6"/>
        <v/>
      </c>
      <c r="AB30" s="65" t="str">
        <f t="shared" si="7"/>
        <v/>
      </c>
      <c r="AC30" s="86"/>
      <c r="AD30" s="87" t="str">
        <f t="shared" si="8"/>
        <v/>
      </c>
      <c r="AE30" s="84"/>
      <c r="AF30" s="86">
        <f>IF(AC30&gt;0,AC30,'⚙️ Config'!$B$10)</f>
        <v>0.0075</v>
      </c>
      <c r="AG30" s="88">
        <f t="shared" si="9"/>
        <v>140903.6085</v>
      </c>
      <c r="AH30" s="88">
        <f>AG30*'⚙️ Config'!$B$11</f>
        <v>704518.0425</v>
      </c>
      <c r="AI30" s="88">
        <f>AH30*'⚙️ Config'!$B$12</f>
        <v>211355.4128</v>
      </c>
      <c r="AJ30" s="91">
        <v>800000.0</v>
      </c>
      <c r="AK30" s="84"/>
      <c r="AL30" s="84"/>
      <c r="AM30" s="92" t="s">
        <v>269</v>
      </c>
      <c r="AN30" s="92" t="s">
        <v>270</v>
      </c>
      <c r="AO30" s="84"/>
      <c r="AP30" s="84"/>
      <c r="AQ30" s="84"/>
    </row>
    <row r="31" ht="15.0" customHeight="1">
      <c r="A31" s="79">
        <v>28.0</v>
      </c>
      <c r="B31" s="80" t="s">
        <v>271</v>
      </c>
      <c r="C31" s="79" t="s">
        <v>141</v>
      </c>
      <c r="D31" s="79" t="s">
        <v>272</v>
      </c>
      <c r="E31" s="81">
        <v>86.55</v>
      </c>
      <c r="F31" s="79" t="s">
        <v>84</v>
      </c>
      <c r="G31" s="79" t="s">
        <v>244</v>
      </c>
      <c r="H31" s="82">
        <v>1.799560122E7</v>
      </c>
      <c r="I31" s="79">
        <v>1.0</v>
      </c>
      <c r="J31" s="83">
        <v>0.9</v>
      </c>
      <c r="K31" s="80">
        <v>2025.0</v>
      </c>
      <c r="L31" s="79" t="s">
        <v>273</v>
      </c>
      <c r="M31" s="79">
        <v>2025.0</v>
      </c>
      <c r="N31" s="79" t="s">
        <v>208</v>
      </c>
      <c r="O31" s="65" t="str">
        <f t="shared" si="1"/>
        <v>612440340001</v>
      </c>
      <c r="P31" s="65">
        <f t="shared" si="2"/>
        <v>1</v>
      </c>
      <c r="Q31" s="65">
        <f t="shared" si="3"/>
        <v>6</v>
      </c>
      <c r="R31" s="65" t="str">
        <f t="shared" si="12"/>
        <v>61.244.034/0001-16</v>
      </c>
      <c r="S31" s="84"/>
      <c r="T31" s="84" t="str">
        <f t="shared" si="10"/>
        <v/>
      </c>
      <c r="U31" s="84" t="str">
        <f t="shared" si="11"/>
        <v/>
      </c>
      <c r="V31" s="65" t="str">
        <f t="shared" si="5"/>
        <v/>
      </c>
      <c r="W31" s="84"/>
      <c r="X31" s="84"/>
      <c r="Y31" s="85"/>
      <c r="Z31" s="85"/>
      <c r="AA31" s="65" t="str">
        <f t="shared" si="6"/>
        <v/>
      </c>
      <c r="AB31" s="65" t="str">
        <f t="shared" si="7"/>
        <v/>
      </c>
      <c r="AC31" s="86"/>
      <c r="AD31" s="87" t="str">
        <f t="shared" si="8"/>
        <v/>
      </c>
      <c r="AE31" s="84"/>
      <c r="AF31" s="86">
        <f>IF(AC31&gt;0,AC31,'⚙️ Config'!$B$10)</f>
        <v>0.0075</v>
      </c>
      <c r="AG31" s="88">
        <f t="shared" si="9"/>
        <v>134967.0092</v>
      </c>
      <c r="AH31" s="88">
        <f>AG31*'⚙️ Config'!$B$11</f>
        <v>674835.0458</v>
      </c>
      <c r="AI31" s="88">
        <f>AH31*'⚙️ Config'!$B$12</f>
        <v>202450.5137</v>
      </c>
      <c r="AJ31" s="91">
        <v>2.15E7</v>
      </c>
      <c r="AK31" s="84"/>
      <c r="AL31" s="84"/>
      <c r="AM31" s="92" t="s">
        <v>274</v>
      </c>
      <c r="AN31" s="92" t="s">
        <v>275</v>
      </c>
      <c r="AO31" s="92" t="s">
        <v>276</v>
      </c>
      <c r="AP31" s="92" t="s">
        <v>277</v>
      </c>
      <c r="AQ31" s="84"/>
    </row>
    <row r="32" ht="15.0" customHeight="1">
      <c r="A32" s="79">
        <v>29.0</v>
      </c>
      <c r="B32" s="80" t="s">
        <v>278</v>
      </c>
      <c r="C32" s="79" t="s">
        <v>141</v>
      </c>
      <c r="D32" s="79" t="s">
        <v>279</v>
      </c>
      <c r="E32" s="81">
        <v>74.11</v>
      </c>
      <c r="F32" s="79" t="s">
        <v>84</v>
      </c>
      <c r="G32" s="79" t="s">
        <v>244</v>
      </c>
      <c r="H32" s="82">
        <v>1.758617796E7</v>
      </c>
      <c r="I32" s="79">
        <v>2.0</v>
      </c>
      <c r="J32" s="83">
        <v>0.6</v>
      </c>
      <c r="K32" s="80">
        <v>2025.0</v>
      </c>
      <c r="L32" s="79" t="s">
        <v>256</v>
      </c>
      <c r="M32" s="79">
        <v>2025.0</v>
      </c>
      <c r="N32" s="79" t="s">
        <v>145</v>
      </c>
      <c r="O32" s="65" t="str">
        <f t="shared" si="1"/>
        <v>611495060001</v>
      </c>
      <c r="P32" s="65">
        <f t="shared" si="2"/>
        <v>5</v>
      </c>
      <c r="Q32" s="65">
        <f t="shared" si="3"/>
        <v>1</v>
      </c>
      <c r="R32" s="65" t="str">
        <f t="shared" si="12"/>
        <v>61.149.506/0001-51</v>
      </c>
      <c r="S32" s="84"/>
      <c r="T32" s="84" t="str">
        <f t="shared" si="10"/>
        <v/>
      </c>
      <c r="U32" s="84" t="str">
        <f t="shared" si="11"/>
        <v/>
      </c>
      <c r="V32" s="65" t="str">
        <f t="shared" si="5"/>
        <v/>
      </c>
      <c r="W32" s="84"/>
      <c r="X32" s="84"/>
      <c r="Y32" s="85"/>
      <c r="Z32" s="85"/>
      <c r="AA32" s="65" t="str">
        <f t="shared" si="6"/>
        <v/>
      </c>
      <c r="AB32" s="65" t="str">
        <f t="shared" si="7"/>
        <v/>
      </c>
      <c r="AC32" s="86"/>
      <c r="AD32" s="87" t="str">
        <f t="shared" si="8"/>
        <v/>
      </c>
      <c r="AE32" s="84"/>
      <c r="AF32" s="86">
        <f>IF(AC32&gt;0,AC32,'⚙️ Config'!$B$10)</f>
        <v>0.0075</v>
      </c>
      <c r="AG32" s="88">
        <f t="shared" si="9"/>
        <v>131896.3347</v>
      </c>
      <c r="AH32" s="88">
        <f>AG32*'⚙️ Config'!$B$11</f>
        <v>659481.6735</v>
      </c>
      <c r="AI32" s="88">
        <f>AH32*'⚙️ Config'!$B$12</f>
        <v>197844.5021</v>
      </c>
      <c r="AJ32" s="91">
        <v>8722892.0</v>
      </c>
      <c r="AK32" s="84"/>
      <c r="AL32" s="84"/>
      <c r="AM32" s="92" t="s">
        <v>280</v>
      </c>
      <c r="AN32" s="92" t="s">
        <v>281</v>
      </c>
      <c r="AO32" s="92" t="s">
        <v>282</v>
      </c>
      <c r="AP32" s="92" t="s">
        <v>225</v>
      </c>
      <c r="AQ32" s="84"/>
    </row>
    <row r="33" ht="15.0" customHeight="1">
      <c r="A33" s="79">
        <v>30.0</v>
      </c>
      <c r="B33" s="80" t="s">
        <v>283</v>
      </c>
      <c r="C33" s="79" t="s">
        <v>141</v>
      </c>
      <c r="D33" s="79" t="s">
        <v>284</v>
      </c>
      <c r="E33" s="81">
        <v>51.65</v>
      </c>
      <c r="F33" s="79" t="s">
        <v>84</v>
      </c>
      <c r="G33" s="79" t="s">
        <v>244</v>
      </c>
      <c r="H33" s="82">
        <v>1.756773882E7</v>
      </c>
      <c r="I33" s="79">
        <v>2.0</v>
      </c>
      <c r="J33" s="83">
        <v>1.2</v>
      </c>
      <c r="K33" s="80">
        <v>2025.0</v>
      </c>
      <c r="L33" s="79" t="s">
        <v>256</v>
      </c>
      <c r="M33" s="79">
        <v>2025.0</v>
      </c>
      <c r="N33" s="79" t="s">
        <v>161</v>
      </c>
      <c r="O33" s="65" t="str">
        <f t="shared" si="1"/>
        <v>073088710001</v>
      </c>
      <c r="P33" s="65">
        <f t="shared" si="2"/>
        <v>1</v>
      </c>
      <c r="Q33" s="65">
        <f t="shared" si="3"/>
        <v>6</v>
      </c>
      <c r="R33" s="65" t="str">
        <f t="shared" si="12"/>
        <v>07.308.871/0001-16</v>
      </c>
      <c r="S33" s="84"/>
      <c r="T33" s="84" t="str">
        <f t="shared" si="10"/>
        <v/>
      </c>
      <c r="U33" s="84" t="str">
        <f t="shared" si="11"/>
        <v/>
      </c>
      <c r="V33" s="65" t="str">
        <f t="shared" si="5"/>
        <v/>
      </c>
      <c r="W33" s="84"/>
      <c r="X33" s="84"/>
      <c r="Y33" s="85"/>
      <c r="Z33" s="85"/>
      <c r="AA33" s="65" t="str">
        <f t="shared" si="6"/>
        <v/>
      </c>
      <c r="AB33" s="65" t="str">
        <f t="shared" si="7"/>
        <v/>
      </c>
      <c r="AC33" s="86"/>
      <c r="AD33" s="87" t="str">
        <f t="shared" si="8"/>
        <v/>
      </c>
      <c r="AE33" s="84"/>
      <c r="AF33" s="86">
        <f>IF(AC33&gt;0,AC33,'⚙️ Config'!$B$10)</f>
        <v>0.0075</v>
      </c>
      <c r="AG33" s="88">
        <f t="shared" si="9"/>
        <v>131758.0412</v>
      </c>
      <c r="AH33" s="88">
        <f>AG33*'⚙️ Config'!$B$11</f>
        <v>658790.2058</v>
      </c>
      <c r="AI33" s="88">
        <f>AH33*'⚙️ Config'!$B$12</f>
        <v>197637.0617</v>
      </c>
      <c r="AJ33" s="91">
        <v>1.000002E7</v>
      </c>
      <c r="AK33" s="84"/>
      <c r="AL33" s="84"/>
      <c r="AM33" s="92" t="s">
        <v>285</v>
      </c>
      <c r="AN33" s="92" t="s">
        <v>286</v>
      </c>
      <c r="AO33" s="92" t="s">
        <v>287</v>
      </c>
      <c r="AP33" s="92" t="s">
        <v>277</v>
      </c>
      <c r="AQ33" s="84"/>
    </row>
    <row r="34" ht="15.0" customHeight="1">
      <c r="A34" s="79">
        <v>31.0</v>
      </c>
      <c r="B34" s="80" t="s">
        <v>288</v>
      </c>
      <c r="C34" s="79" t="s">
        <v>141</v>
      </c>
      <c r="D34" s="79" t="s">
        <v>289</v>
      </c>
      <c r="E34" s="81">
        <v>45.47</v>
      </c>
      <c r="F34" s="79" t="s">
        <v>84</v>
      </c>
      <c r="G34" s="79" t="s">
        <v>244</v>
      </c>
      <c r="H34" s="82">
        <v>1.747645628E7</v>
      </c>
      <c r="I34" s="79">
        <v>2.0</v>
      </c>
      <c r="J34" s="83">
        <v>1.5</v>
      </c>
      <c r="K34" s="80">
        <v>2024.0</v>
      </c>
      <c r="L34" s="79" t="s">
        <v>256</v>
      </c>
      <c r="M34" s="79">
        <v>2024.0</v>
      </c>
      <c r="N34" s="79" t="s">
        <v>161</v>
      </c>
      <c r="O34" s="65" t="str">
        <f t="shared" si="1"/>
        <v>471685040001</v>
      </c>
      <c r="P34" s="65">
        <f t="shared" si="2"/>
        <v>8</v>
      </c>
      <c r="Q34" s="65">
        <f t="shared" si="3"/>
        <v>9</v>
      </c>
      <c r="R34" s="65" t="str">
        <f t="shared" si="12"/>
        <v>47.168.504/0001-89</v>
      </c>
      <c r="S34" s="84"/>
      <c r="T34" s="84" t="str">
        <f t="shared" si="10"/>
        <v/>
      </c>
      <c r="U34" s="84" t="str">
        <f t="shared" si="11"/>
        <v/>
      </c>
      <c r="V34" s="65" t="str">
        <f t="shared" si="5"/>
        <v/>
      </c>
      <c r="W34" s="84"/>
      <c r="X34" s="84"/>
      <c r="Y34" s="85"/>
      <c r="Z34" s="85"/>
      <c r="AA34" s="65" t="str">
        <f t="shared" si="6"/>
        <v/>
      </c>
      <c r="AB34" s="65" t="str">
        <f t="shared" si="7"/>
        <v/>
      </c>
      <c r="AC34" s="86"/>
      <c r="AD34" s="87" t="str">
        <f t="shared" si="8"/>
        <v/>
      </c>
      <c r="AE34" s="84"/>
      <c r="AF34" s="86">
        <f>IF(AC34&gt;0,AC34,'⚙️ Config'!$B$10)</f>
        <v>0.0075</v>
      </c>
      <c r="AG34" s="88">
        <f t="shared" si="9"/>
        <v>131073.4221</v>
      </c>
      <c r="AH34" s="88">
        <f>AG34*'⚙️ Config'!$B$11</f>
        <v>655367.1105</v>
      </c>
      <c r="AI34" s="88">
        <f>AH34*'⚙️ Config'!$B$12</f>
        <v>196610.1332</v>
      </c>
      <c r="AJ34" s="91">
        <v>150000.0</v>
      </c>
      <c r="AK34" s="84"/>
      <c r="AL34" s="84"/>
      <c r="AM34" s="92" t="s">
        <v>290</v>
      </c>
      <c r="AN34" s="92" t="s">
        <v>291</v>
      </c>
      <c r="AO34" s="92" t="s">
        <v>292</v>
      </c>
      <c r="AP34" s="92" t="s">
        <v>212</v>
      </c>
      <c r="AQ34" s="84"/>
    </row>
    <row r="35" ht="15.0" customHeight="1">
      <c r="A35" s="79">
        <v>32.0</v>
      </c>
      <c r="B35" s="80" t="s">
        <v>293</v>
      </c>
      <c r="C35" s="79" t="s">
        <v>141</v>
      </c>
      <c r="D35" s="79" t="s">
        <v>294</v>
      </c>
      <c r="E35" s="81">
        <v>38.46</v>
      </c>
      <c r="F35" s="79" t="s">
        <v>84</v>
      </c>
      <c r="G35" s="79" t="s">
        <v>244</v>
      </c>
      <c r="H35" s="82">
        <v>1.731646676E7</v>
      </c>
      <c r="I35" s="79">
        <v>2.0</v>
      </c>
      <c r="J35" s="83">
        <v>2.0</v>
      </c>
      <c r="K35" s="80">
        <v>2024.0</v>
      </c>
      <c r="L35" s="79" t="s">
        <v>295</v>
      </c>
      <c r="M35" s="79">
        <v>2024.0</v>
      </c>
      <c r="N35" s="79" t="s">
        <v>161</v>
      </c>
      <c r="O35" s="65" t="str">
        <f t="shared" si="1"/>
        <v>178753130001</v>
      </c>
      <c r="P35" s="65">
        <f t="shared" si="2"/>
        <v>9</v>
      </c>
      <c r="Q35" s="65">
        <f t="shared" si="3"/>
        <v>6</v>
      </c>
      <c r="R35" s="65" t="str">
        <f t="shared" si="12"/>
        <v>17.875.313/0001-96</v>
      </c>
      <c r="S35" s="84"/>
      <c r="T35" s="84" t="str">
        <f t="shared" si="10"/>
        <v/>
      </c>
      <c r="U35" s="84" t="str">
        <f t="shared" si="11"/>
        <v/>
      </c>
      <c r="V35" s="65" t="str">
        <f t="shared" si="5"/>
        <v/>
      </c>
      <c r="W35" s="84"/>
      <c r="X35" s="84"/>
      <c r="Y35" s="85"/>
      <c r="Z35" s="85"/>
      <c r="AA35" s="65" t="str">
        <f t="shared" si="6"/>
        <v/>
      </c>
      <c r="AB35" s="65" t="str">
        <f t="shared" si="7"/>
        <v/>
      </c>
      <c r="AC35" s="86"/>
      <c r="AD35" s="87" t="str">
        <f t="shared" si="8"/>
        <v/>
      </c>
      <c r="AE35" s="84"/>
      <c r="AF35" s="86">
        <f>IF(AC35&gt;0,AC35,'⚙️ Config'!$B$10)</f>
        <v>0.0075</v>
      </c>
      <c r="AG35" s="88">
        <f t="shared" si="9"/>
        <v>129873.5007</v>
      </c>
      <c r="AH35" s="88">
        <f>AG35*'⚙️ Config'!$B$11</f>
        <v>649367.5035</v>
      </c>
      <c r="AI35" s="88">
        <f>AH35*'⚙️ Config'!$B$12</f>
        <v>194810.2511</v>
      </c>
      <c r="AJ35" s="64"/>
      <c r="AK35" s="84"/>
      <c r="AL35" s="84"/>
      <c r="AM35" s="92" t="s">
        <v>296</v>
      </c>
      <c r="AN35" s="92" t="s">
        <v>297</v>
      </c>
      <c r="AO35" s="92" t="s">
        <v>298</v>
      </c>
      <c r="AP35" s="92" t="s">
        <v>212</v>
      </c>
      <c r="AQ35" s="84"/>
    </row>
    <row r="36" ht="15.0" customHeight="1">
      <c r="A36" s="79">
        <v>33.0</v>
      </c>
      <c r="B36" s="80" t="s">
        <v>299</v>
      </c>
      <c r="C36" s="79" t="s">
        <v>141</v>
      </c>
      <c r="D36" s="79" t="s">
        <v>300</v>
      </c>
      <c r="E36" s="81">
        <v>50.88</v>
      </c>
      <c r="F36" s="79" t="s">
        <v>84</v>
      </c>
      <c r="G36" s="79" t="s">
        <v>244</v>
      </c>
      <c r="H36" s="82">
        <v>1.671222238E7</v>
      </c>
      <c r="I36" s="79">
        <v>1.0</v>
      </c>
      <c r="J36" s="83">
        <v>1.8</v>
      </c>
      <c r="K36" s="80">
        <v>2024.0</v>
      </c>
      <c r="L36" s="79" t="s">
        <v>268</v>
      </c>
      <c r="M36" s="79">
        <v>2024.0</v>
      </c>
      <c r="N36" s="79" t="s">
        <v>145</v>
      </c>
      <c r="O36" s="65" t="str">
        <f t="shared" si="1"/>
        <v>019934320001</v>
      </c>
      <c r="P36" s="65">
        <f t="shared" si="2"/>
        <v>0</v>
      </c>
      <c r="Q36" s="65">
        <f t="shared" si="3"/>
        <v>3</v>
      </c>
      <c r="R36" s="65" t="str">
        <f t="shared" si="12"/>
        <v>01.993.432/0001-03</v>
      </c>
      <c r="S36" s="84"/>
      <c r="T36" s="84" t="str">
        <f t="shared" si="10"/>
        <v/>
      </c>
      <c r="U36" s="84" t="str">
        <f t="shared" si="11"/>
        <v/>
      </c>
      <c r="V36" s="65" t="str">
        <f t="shared" si="5"/>
        <v/>
      </c>
      <c r="W36" s="84"/>
      <c r="X36" s="84"/>
      <c r="Y36" s="85"/>
      <c r="Z36" s="85"/>
      <c r="AA36" s="65" t="str">
        <f t="shared" si="6"/>
        <v/>
      </c>
      <c r="AB36" s="65" t="str">
        <f t="shared" si="7"/>
        <v/>
      </c>
      <c r="AC36" s="86"/>
      <c r="AD36" s="87" t="str">
        <f t="shared" si="8"/>
        <v/>
      </c>
      <c r="AE36" s="84"/>
      <c r="AF36" s="86">
        <f>IF(AC36&gt;0,AC36,'⚙️ Config'!$B$10)</f>
        <v>0.0075</v>
      </c>
      <c r="AG36" s="88">
        <f t="shared" si="9"/>
        <v>125341.6679</v>
      </c>
      <c r="AH36" s="88">
        <f>AG36*'⚙️ Config'!$B$11</f>
        <v>626708.3393</v>
      </c>
      <c r="AI36" s="88">
        <f>AH36*'⚙️ Config'!$B$12</f>
        <v>188012.5018</v>
      </c>
      <c r="AJ36" s="91">
        <v>0.0</v>
      </c>
      <c r="AK36" s="84"/>
      <c r="AL36" s="84"/>
      <c r="AM36" s="92"/>
      <c r="AN36" s="84"/>
      <c r="AO36" s="92" t="s">
        <v>301</v>
      </c>
      <c r="AP36" s="84"/>
      <c r="AQ36" s="84"/>
    </row>
    <row r="37" ht="15.0" customHeight="1">
      <c r="A37" s="79">
        <v>34.0</v>
      </c>
      <c r="B37" s="80" t="s">
        <v>302</v>
      </c>
      <c r="C37" s="79" t="s">
        <v>141</v>
      </c>
      <c r="D37" s="79" t="s">
        <v>303</v>
      </c>
      <c r="E37" s="81">
        <v>61.62</v>
      </c>
      <c r="F37" s="79" t="s">
        <v>84</v>
      </c>
      <c r="G37" s="79" t="s">
        <v>244</v>
      </c>
      <c r="H37" s="82">
        <v>1.634829698E7</v>
      </c>
      <c r="I37" s="79">
        <v>1.0</v>
      </c>
      <c r="J37" s="83">
        <v>1.2</v>
      </c>
      <c r="K37" s="80">
        <v>2025.0</v>
      </c>
      <c r="L37" s="79" t="s">
        <v>202</v>
      </c>
      <c r="M37" s="79">
        <v>2025.0</v>
      </c>
      <c r="N37" s="79" t="s">
        <v>161</v>
      </c>
      <c r="O37" s="65" t="str">
        <f t="shared" si="1"/>
        <v>010783220001</v>
      </c>
      <c r="P37" s="65">
        <f t="shared" si="2"/>
        <v>1</v>
      </c>
      <c r="Q37" s="65">
        <f t="shared" si="3"/>
        <v>6</v>
      </c>
      <c r="R37" s="65" t="str">
        <f t="shared" si="12"/>
        <v>01.078.322/0001-16</v>
      </c>
      <c r="S37" s="84"/>
      <c r="T37" s="84" t="str">
        <f t="shared" si="10"/>
        <v/>
      </c>
      <c r="U37" s="84" t="str">
        <f t="shared" si="11"/>
        <v/>
      </c>
      <c r="V37" s="65" t="str">
        <f t="shared" si="5"/>
        <v/>
      </c>
      <c r="W37" s="84"/>
      <c r="X37" s="84"/>
      <c r="Y37" s="85"/>
      <c r="Z37" s="85"/>
      <c r="AA37" s="65" t="str">
        <f t="shared" si="6"/>
        <v/>
      </c>
      <c r="AB37" s="65" t="str">
        <f t="shared" si="7"/>
        <v/>
      </c>
      <c r="AC37" s="86"/>
      <c r="AD37" s="87" t="str">
        <f t="shared" si="8"/>
        <v/>
      </c>
      <c r="AE37" s="84"/>
      <c r="AF37" s="86">
        <f>IF(AC37&gt;0,AC37,'⚙️ Config'!$B$10)</f>
        <v>0.0075</v>
      </c>
      <c r="AG37" s="88">
        <f t="shared" si="9"/>
        <v>122612.2274</v>
      </c>
      <c r="AH37" s="88">
        <f>AG37*'⚙️ Config'!$B$11</f>
        <v>613061.1368</v>
      </c>
      <c r="AI37" s="88">
        <f>AH37*'⚙️ Config'!$B$12</f>
        <v>183918.341</v>
      </c>
      <c r="AJ37" s="91">
        <v>250000.0</v>
      </c>
      <c r="AK37" s="84"/>
      <c r="AL37" s="84"/>
      <c r="AM37" s="92" t="s">
        <v>304</v>
      </c>
      <c r="AN37" s="92" t="s">
        <v>305</v>
      </c>
      <c r="AO37" s="92" t="s">
        <v>306</v>
      </c>
      <c r="AP37" s="92" t="s">
        <v>212</v>
      </c>
      <c r="AQ37" s="84"/>
    </row>
    <row r="38" ht="15.0" customHeight="1">
      <c r="A38" s="79">
        <v>35.0</v>
      </c>
      <c r="B38" s="80" t="s">
        <v>307</v>
      </c>
      <c r="C38" s="79" t="s">
        <v>141</v>
      </c>
      <c r="D38" s="79" t="s">
        <v>308</v>
      </c>
      <c r="E38" s="81">
        <v>76.51</v>
      </c>
      <c r="F38" s="79" t="s">
        <v>84</v>
      </c>
      <c r="G38" s="79" t="s">
        <v>244</v>
      </c>
      <c r="H38" s="82">
        <v>1.62931626E7</v>
      </c>
      <c r="I38" s="79">
        <v>2.0</v>
      </c>
      <c r="J38" s="83">
        <v>0.9</v>
      </c>
      <c r="K38" s="80">
        <v>2025.0</v>
      </c>
      <c r="L38" s="79" t="s">
        <v>309</v>
      </c>
      <c r="M38" s="79">
        <v>2025.0</v>
      </c>
      <c r="N38" s="79" t="s">
        <v>310</v>
      </c>
      <c r="O38" s="65" t="str">
        <f t="shared" si="1"/>
        <v>615416450001</v>
      </c>
      <c r="P38" s="65">
        <f t="shared" si="2"/>
        <v>2</v>
      </c>
      <c r="Q38" s="65">
        <f t="shared" si="3"/>
        <v>6</v>
      </c>
      <c r="R38" s="65" t="str">
        <f t="shared" si="12"/>
        <v>61.541.645/0001-26</v>
      </c>
      <c r="S38" s="84"/>
      <c r="T38" s="84" t="str">
        <f t="shared" si="10"/>
        <v/>
      </c>
      <c r="U38" s="84" t="str">
        <f t="shared" si="11"/>
        <v/>
      </c>
      <c r="V38" s="65" t="str">
        <f t="shared" si="5"/>
        <v/>
      </c>
      <c r="W38" s="84"/>
      <c r="X38" s="84"/>
      <c r="Y38" s="85"/>
      <c r="Z38" s="85"/>
      <c r="AA38" s="65" t="str">
        <f t="shared" si="6"/>
        <v/>
      </c>
      <c r="AB38" s="65" t="str">
        <f t="shared" si="7"/>
        <v/>
      </c>
      <c r="AC38" s="86"/>
      <c r="AD38" s="87" t="str">
        <f t="shared" si="8"/>
        <v/>
      </c>
      <c r="AE38" s="84"/>
      <c r="AF38" s="86">
        <f>IF(AC38&gt;0,AC38,'⚙️ Config'!$B$10)</f>
        <v>0.0075</v>
      </c>
      <c r="AG38" s="88">
        <f t="shared" si="9"/>
        <v>122198.7195</v>
      </c>
      <c r="AH38" s="88">
        <f>AG38*'⚙️ Config'!$B$11</f>
        <v>610993.5975</v>
      </c>
      <c r="AI38" s="88">
        <f>AH38*'⚙️ Config'!$B$12</f>
        <v>183298.0793</v>
      </c>
      <c r="AJ38" s="91">
        <v>5800000.0</v>
      </c>
      <c r="AK38" s="84"/>
      <c r="AL38" s="84"/>
      <c r="AM38" s="92" t="s">
        <v>311</v>
      </c>
      <c r="AN38" s="84"/>
      <c r="AO38" s="92" t="s">
        <v>312</v>
      </c>
      <c r="AP38" s="92" t="s">
        <v>212</v>
      </c>
      <c r="AQ38" s="84"/>
    </row>
    <row r="39" ht="15.0" customHeight="1">
      <c r="A39" s="79">
        <v>36.0</v>
      </c>
      <c r="B39" s="80" t="s">
        <v>313</v>
      </c>
      <c r="C39" s="79" t="s">
        <v>141</v>
      </c>
      <c r="D39" s="79" t="s">
        <v>314</v>
      </c>
      <c r="E39" s="81">
        <v>40.87</v>
      </c>
      <c r="F39" s="79" t="s">
        <v>84</v>
      </c>
      <c r="G39" s="79" t="s">
        <v>244</v>
      </c>
      <c r="H39" s="82">
        <v>1.62561891E7</v>
      </c>
      <c r="I39" s="79">
        <v>2.0</v>
      </c>
      <c r="J39" s="83">
        <v>1.8</v>
      </c>
      <c r="K39" s="80">
        <v>2024.0</v>
      </c>
      <c r="L39" s="79" t="s">
        <v>315</v>
      </c>
      <c r="M39" s="79">
        <v>2024.0</v>
      </c>
      <c r="N39" s="79" t="s">
        <v>161</v>
      </c>
      <c r="O39" s="65" t="str">
        <f t="shared" si="1"/>
        <v>010528370001</v>
      </c>
      <c r="P39" s="65">
        <f t="shared" si="2"/>
        <v>4</v>
      </c>
      <c r="Q39" s="65">
        <f t="shared" si="3"/>
        <v>7</v>
      </c>
      <c r="R39" s="65" t="str">
        <f t="shared" si="12"/>
        <v>01.052.837/0001-47</v>
      </c>
      <c r="S39" s="84"/>
      <c r="T39" s="84" t="str">
        <f t="shared" si="10"/>
        <v/>
      </c>
      <c r="U39" s="84" t="str">
        <f t="shared" si="11"/>
        <v/>
      </c>
      <c r="V39" s="65" t="str">
        <f t="shared" si="5"/>
        <v/>
      </c>
      <c r="W39" s="84"/>
      <c r="X39" s="84"/>
      <c r="Y39" s="85"/>
      <c r="Z39" s="85"/>
      <c r="AA39" s="65" t="str">
        <f t="shared" si="6"/>
        <v/>
      </c>
      <c r="AB39" s="65" t="str">
        <f t="shared" si="7"/>
        <v/>
      </c>
      <c r="AC39" s="86"/>
      <c r="AD39" s="87" t="str">
        <f t="shared" si="8"/>
        <v/>
      </c>
      <c r="AE39" s="84"/>
      <c r="AF39" s="86">
        <f>IF(AC39&gt;0,AC39,'⚙️ Config'!$B$10)</f>
        <v>0.0075</v>
      </c>
      <c r="AG39" s="88">
        <f t="shared" si="9"/>
        <v>121921.4183</v>
      </c>
      <c r="AH39" s="88">
        <f>AG39*'⚙️ Config'!$B$11</f>
        <v>609607.0913</v>
      </c>
      <c r="AI39" s="88">
        <f>AH39*'⚙️ Config'!$B$12</f>
        <v>182882.1274</v>
      </c>
      <c r="AJ39" s="91">
        <v>4288658.0</v>
      </c>
      <c r="AK39" s="84"/>
      <c r="AL39" s="84"/>
      <c r="AM39" s="92" t="s">
        <v>316</v>
      </c>
      <c r="AN39" s="92" t="s">
        <v>317</v>
      </c>
      <c r="AO39" s="92" t="s">
        <v>318</v>
      </c>
      <c r="AP39" s="92" t="s">
        <v>212</v>
      </c>
      <c r="AQ39" s="84"/>
    </row>
    <row r="40" ht="15.0" customHeight="1">
      <c r="A40" s="79">
        <v>37.0</v>
      </c>
      <c r="B40" s="80" t="s">
        <v>319</v>
      </c>
      <c r="C40" s="79" t="s">
        <v>141</v>
      </c>
      <c r="D40" s="79" t="s">
        <v>320</v>
      </c>
      <c r="E40" s="81">
        <v>47.27</v>
      </c>
      <c r="F40" s="79" t="s">
        <v>84</v>
      </c>
      <c r="G40" s="79" t="s">
        <v>244</v>
      </c>
      <c r="H40" s="82">
        <v>1.576125549E7</v>
      </c>
      <c r="I40" s="79">
        <v>2.0</v>
      </c>
      <c r="J40" s="83">
        <v>1.4</v>
      </c>
      <c r="K40" s="80">
        <v>2024.0</v>
      </c>
      <c r="L40" s="79" t="s">
        <v>144</v>
      </c>
      <c r="M40" s="79">
        <v>2024.0</v>
      </c>
      <c r="N40" s="79" t="s">
        <v>145</v>
      </c>
      <c r="O40" s="65" t="str">
        <f t="shared" si="1"/>
        <v>053623760001</v>
      </c>
      <c r="P40" s="65">
        <f t="shared" si="2"/>
        <v>6</v>
      </c>
      <c r="Q40" s="65">
        <f t="shared" si="3"/>
        <v>0</v>
      </c>
      <c r="R40" s="65" t="str">
        <f t="shared" si="12"/>
        <v>05.362.376/0001-60</v>
      </c>
      <c r="S40" s="84"/>
      <c r="T40" s="84" t="str">
        <f t="shared" si="10"/>
        <v/>
      </c>
      <c r="U40" s="84" t="str">
        <f t="shared" si="11"/>
        <v/>
      </c>
      <c r="V40" s="65" t="str">
        <f t="shared" si="5"/>
        <v/>
      </c>
      <c r="W40" s="84"/>
      <c r="X40" s="84"/>
      <c r="Y40" s="85"/>
      <c r="Z40" s="85"/>
      <c r="AA40" s="65" t="str">
        <f t="shared" si="6"/>
        <v/>
      </c>
      <c r="AB40" s="65" t="str">
        <f t="shared" si="7"/>
        <v/>
      </c>
      <c r="AC40" s="86"/>
      <c r="AD40" s="87" t="str">
        <f t="shared" si="8"/>
        <v/>
      </c>
      <c r="AE40" s="84"/>
      <c r="AF40" s="86">
        <f>IF(AC40&gt;0,AC40,'⚙️ Config'!$B$10)</f>
        <v>0.0075</v>
      </c>
      <c r="AG40" s="88">
        <f t="shared" si="9"/>
        <v>118209.4162</v>
      </c>
      <c r="AH40" s="88">
        <f>AG40*'⚙️ Config'!$B$11</f>
        <v>591047.0809</v>
      </c>
      <c r="AI40" s="88">
        <f>AH40*'⚙️ Config'!$B$12</f>
        <v>177314.1243</v>
      </c>
      <c r="AJ40" s="91">
        <v>300000.0</v>
      </c>
      <c r="AK40" s="84"/>
      <c r="AL40" s="84"/>
      <c r="AM40" s="92" t="s">
        <v>321</v>
      </c>
      <c r="AN40" s="84"/>
      <c r="AO40" s="92" t="s">
        <v>322</v>
      </c>
      <c r="AP40" s="92" t="s">
        <v>212</v>
      </c>
      <c r="AQ40" s="84"/>
    </row>
    <row r="41" ht="15.0" customHeight="1">
      <c r="A41" s="79">
        <v>38.0</v>
      </c>
      <c r="B41" s="80" t="s">
        <v>323</v>
      </c>
      <c r="C41" s="79" t="s">
        <v>141</v>
      </c>
      <c r="D41" s="79" t="s">
        <v>324</v>
      </c>
      <c r="E41" s="81">
        <v>54.16</v>
      </c>
      <c r="F41" s="79" t="s">
        <v>84</v>
      </c>
      <c r="G41" s="79" t="s">
        <v>244</v>
      </c>
      <c r="H41" s="82">
        <v>1.545460741E7</v>
      </c>
      <c r="I41" s="79">
        <v>2.0</v>
      </c>
      <c r="J41" s="83">
        <v>1.1</v>
      </c>
      <c r="K41" s="80">
        <v>2025.0</v>
      </c>
      <c r="L41" s="79" t="s">
        <v>144</v>
      </c>
      <c r="M41" s="79">
        <v>2025.0</v>
      </c>
      <c r="N41" s="79" t="s">
        <v>145</v>
      </c>
      <c r="O41" s="65" t="str">
        <f t="shared" si="1"/>
        <v>263926660001</v>
      </c>
      <c r="P41" s="65">
        <f t="shared" si="2"/>
        <v>2</v>
      </c>
      <c r="Q41" s="65">
        <f t="shared" si="3"/>
        <v>6</v>
      </c>
      <c r="R41" s="65" t="str">
        <f t="shared" si="12"/>
        <v>26.392.666/0001-26</v>
      </c>
      <c r="S41" s="84"/>
      <c r="T41" s="84" t="str">
        <f t="shared" si="10"/>
        <v/>
      </c>
      <c r="U41" s="84" t="str">
        <f t="shared" si="11"/>
        <v/>
      </c>
      <c r="V41" s="65" t="str">
        <f t="shared" si="5"/>
        <v/>
      </c>
      <c r="W41" s="84"/>
      <c r="X41" s="84"/>
      <c r="Y41" s="85"/>
      <c r="Z41" s="85"/>
      <c r="AA41" s="65" t="str">
        <f t="shared" si="6"/>
        <v/>
      </c>
      <c r="AB41" s="65" t="str">
        <f t="shared" si="7"/>
        <v/>
      </c>
      <c r="AC41" s="86"/>
      <c r="AD41" s="87" t="str">
        <f t="shared" si="8"/>
        <v/>
      </c>
      <c r="AE41" s="84"/>
      <c r="AF41" s="86">
        <f>IF(AC41&gt;0,AC41,'⚙️ Config'!$B$10)</f>
        <v>0.0075</v>
      </c>
      <c r="AG41" s="88">
        <f t="shared" si="9"/>
        <v>115909.5556</v>
      </c>
      <c r="AH41" s="88">
        <f>AG41*'⚙️ Config'!$B$11</f>
        <v>579547.7779</v>
      </c>
      <c r="AI41" s="88">
        <f>AH41*'⚙️ Config'!$B$12</f>
        <v>173864.3334</v>
      </c>
      <c r="AJ41" s="64"/>
      <c r="AK41" s="84"/>
      <c r="AL41" s="84"/>
      <c r="AM41" s="84"/>
      <c r="AN41" s="84"/>
      <c r="AO41" s="84"/>
      <c r="AP41" s="84"/>
      <c r="AQ41" s="84"/>
    </row>
    <row r="42" ht="15.0" customHeight="1">
      <c r="A42" s="79">
        <v>39.0</v>
      </c>
      <c r="B42" s="80" t="s">
        <v>325</v>
      </c>
      <c r="C42" s="79" t="s">
        <v>141</v>
      </c>
      <c r="D42" s="79" t="s">
        <v>326</v>
      </c>
      <c r="E42" s="81">
        <v>107.91</v>
      </c>
      <c r="F42" s="79" t="s">
        <v>84</v>
      </c>
      <c r="G42" s="79" t="s">
        <v>244</v>
      </c>
      <c r="H42" s="82">
        <v>1.530997382E7</v>
      </c>
      <c r="I42" s="79">
        <v>1.0</v>
      </c>
      <c r="J42" s="83">
        <v>0.3</v>
      </c>
      <c r="K42" s="80">
        <v>2025.0</v>
      </c>
      <c r="L42" s="79" t="s">
        <v>188</v>
      </c>
      <c r="M42" s="79">
        <v>2025.0</v>
      </c>
      <c r="N42" s="79" t="s">
        <v>161</v>
      </c>
      <c r="O42" s="65" t="str">
        <f t="shared" si="1"/>
        <v>069118400001</v>
      </c>
      <c r="P42" s="65">
        <f t="shared" si="2"/>
        <v>9</v>
      </c>
      <c r="Q42" s="65">
        <f t="shared" si="3"/>
        <v>2</v>
      </c>
      <c r="R42" s="65" t="str">
        <f t="shared" si="12"/>
        <v>06.911.840/0001-92</v>
      </c>
      <c r="S42" s="84"/>
      <c r="T42" s="84" t="str">
        <f t="shared" si="10"/>
        <v/>
      </c>
      <c r="U42" s="84" t="str">
        <f t="shared" si="11"/>
        <v/>
      </c>
      <c r="V42" s="65" t="str">
        <f t="shared" si="5"/>
        <v/>
      </c>
      <c r="W42" s="84"/>
      <c r="X42" s="84"/>
      <c r="Y42" s="85"/>
      <c r="Z42" s="85"/>
      <c r="AA42" s="65" t="str">
        <f t="shared" si="6"/>
        <v/>
      </c>
      <c r="AB42" s="65" t="str">
        <f t="shared" si="7"/>
        <v/>
      </c>
      <c r="AC42" s="86"/>
      <c r="AD42" s="87" t="str">
        <f t="shared" si="8"/>
        <v/>
      </c>
      <c r="AE42" s="84"/>
      <c r="AF42" s="86">
        <f>IF(AC42&gt;0,AC42,'⚙️ Config'!$B$10)</f>
        <v>0.0075</v>
      </c>
      <c r="AG42" s="88">
        <f t="shared" si="9"/>
        <v>114824.8037</v>
      </c>
      <c r="AH42" s="88">
        <f>AG42*'⚙️ Config'!$B$11</f>
        <v>574124.0183</v>
      </c>
      <c r="AI42" s="88">
        <f>AH42*'⚙️ Config'!$B$12</f>
        <v>172237.2055</v>
      </c>
      <c r="AJ42" s="91">
        <v>2749998.0</v>
      </c>
      <c r="AK42" s="84"/>
      <c r="AL42" s="84"/>
      <c r="AM42" s="92" t="s">
        <v>327</v>
      </c>
      <c r="AN42" s="84"/>
      <c r="AO42" s="92" t="s">
        <v>328</v>
      </c>
      <c r="AP42" s="92" t="s">
        <v>212</v>
      </c>
      <c r="AQ42" s="84"/>
    </row>
    <row r="43" ht="15.0" customHeight="1">
      <c r="A43" s="79">
        <v>40.0</v>
      </c>
      <c r="B43" s="80" t="s">
        <v>329</v>
      </c>
      <c r="C43" s="79" t="s">
        <v>141</v>
      </c>
      <c r="D43" s="79" t="s">
        <v>330</v>
      </c>
      <c r="E43" s="81">
        <v>50.84</v>
      </c>
      <c r="F43" s="79" t="s">
        <v>84</v>
      </c>
      <c r="G43" s="79" t="s">
        <v>244</v>
      </c>
      <c r="H43" s="82">
        <v>1.528703232E7</v>
      </c>
      <c r="I43" s="79">
        <v>1.0</v>
      </c>
      <c r="J43" s="83">
        <v>1.8</v>
      </c>
      <c r="K43" s="80">
        <v>2024.0</v>
      </c>
      <c r="L43" s="79" t="s">
        <v>331</v>
      </c>
      <c r="M43" s="79">
        <v>2024.0</v>
      </c>
      <c r="N43" s="79" t="s">
        <v>145</v>
      </c>
      <c r="O43" s="65" t="str">
        <f t="shared" si="1"/>
        <v>207195000001</v>
      </c>
      <c r="P43" s="65">
        <f t="shared" si="2"/>
        <v>9</v>
      </c>
      <c r="Q43" s="65">
        <f t="shared" si="3"/>
        <v>5</v>
      </c>
      <c r="R43" s="65" t="str">
        <f t="shared" si="12"/>
        <v>20.719.500/0001-95</v>
      </c>
      <c r="S43" s="84"/>
      <c r="T43" s="84" t="str">
        <f t="shared" si="10"/>
        <v/>
      </c>
      <c r="U43" s="84" t="str">
        <f t="shared" si="11"/>
        <v/>
      </c>
      <c r="V43" s="65" t="str">
        <f t="shared" si="5"/>
        <v/>
      </c>
      <c r="W43" s="84"/>
      <c r="X43" s="84"/>
      <c r="Y43" s="85"/>
      <c r="Z43" s="85"/>
      <c r="AA43" s="65" t="str">
        <f t="shared" si="6"/>
        <v/>
      </c>
      <c r="AB43" s="65" t="str">
        <f t="shared" si="7"/>
        <v/>
      </c>
      <c r="AC43" s="86"/>
      <c r="AD43" s="87" t="str">
        <f t="shared" si="8"/>
        <v/>
      </c>
      <c r="AE43" s="84"/>
      <c r="AF43" s="86">
        <f>IF(AC43&gt;0,AC43,'⚙️ Config'!$B$10)</f>
        <v>0.0075</v>
      </c>
      <c r="AG43" s="88">
        <f t="shared" si="9"/>
        <v>114652.7424</v>
      </c>
      <c r="AH43" s="88">
        <f>AG43*'⚙️ Config'!$B$11</f>
        <v>573263.712</v>
      </c>
      <c r="AI43" s="88">
        <f>AH43*'⚙️ Config'!$B$12</f>
        <v>171979.1136</v>
      </c>
      <c r="AJ43" s="64"/>
      <c r="AK43" s="84"/>
      <c r="AL43" s="84"/>
      <c r="AM43" s="84"/>
      <c r="AN43" s="84"/>
      <c r="AO43" s="84"/>
      <c r="AP43" s="84"/>
      <c r="AQ43" s="84"/>
    </row>
    <row r="44" ht="15.0" customHeight="1">
      <c r="A44" s="79">
        <v>41.0</v>
      </c>
      <c r="B44" s="80" t="s">
        <v>332</v>
      </c>
      <c r="C44" s="79" t="s">
        <v>154</v>
      </c>
      <c r="D44" s="79" t="s">
        <v>333</v>
      </c>
      <c r="E44" s="81">
        <v>49.28</v>
      </c>
      <c r="F44" s="79" t="s">
        <v>84</v>
      </c>
      <c r="G44" s="79" t="s">
        <v>244</v>
      </c>
      <c r="H44" s="82">
        <v>1.475267912E7</v>
      </c>
      <c r="I44" s="79">
        <v>2.0</v>
      </c>
      <c r="J44" s="83">
        <v>1.3</v>
      </c>
      <c r="K44" s="80">
        <v>2024.0</v>
      </c>
      <c r="L44" s="79" t="s">
        <v>256</v>
      </c>
      <c r="M44" s="79">
        <v>2024.0</v>
      </c>
      <c r="N44" s="79" t="s">
        <v>161</v>
      </c>
      <c r="O44" s="65" t="str">
        <f t="shared" si="1"/>
        <v>154299050001</v>
      </c>
      <c r="P44" s="65">
        <f t="shared" si="2"/>
        <v>5</v>
      </c>
      <c r="Q44" s="65">
        <f t="shared" si="3"/>
        <v>9</v>
      </c>
      <c r="R44" s="65" t="str">
        <f t="shared" si="12"/>
        <v>15.429.905/0001-59</v>
      </c>
      <c r="S44" s="84"/>
      <c r="T44" s="84" t="str">
        <f t="shared" si="10"/>
        <v/>
      </c>
      <c r="U44" s="84" t="str">
        <f t="shared" si="11"/>
        <v/>
      </c>
      <c r="V44" s="65" t="str">
        <f t="shared" si="5"/>
        <v/>
      </c>
      <c r="W44" s="84"/>
      <c r="X44" s="84"/>
      <c r="Y44" s="85"/>
      <c r="Z44" s="85"/>
      <c r="AA44" s="65" t="str">
        <f t="shared" si="6"/>
        <v/>
      </c>
      <c r="AB44" s="65" t="str">
        <f t="shared" si="7"/>
        <v/>
      </c>
      <c r="AC44" s="86"/>
      <c r="AD44" s="87" t="str">
        <f t="shared" si="8"/>
        <v/>
      </c>
      <c r="AE44" s="84"/>
      <c r="AF44" s="86">
        <f>IF(AC44&gt;0,AC44,'⚙️ Config'!$B$10)</f>
        <v>0.0075</v>
      </c>
      <c r="AG44" s="88">
        <f t="shared" si="9"/>
        <v>110645.0934</v>
      </c>
      <c r="AH44" s="88">
        <f>AG44*'⚙️ Config'!$B$11</f>
        <v>553225.467</v>
      </c>
      <c r="AI44" s="88">
        <f>AH44*'⚙️ Config'!$B$12</f>
        <v>165967.6401</v>
      </c>
      <c r="AJ44" s="91">
        <v>2500000.0</v>
      </c>
      <c r="AK44" s="84"/>
      <c r="AL44" s="84"/>
      <c r="AM44" s="84"/>
      <c r="AN44" s="84"/>
      <c r="AO44" s="92" t="s">
        <v>334</v>
      </c>
      <c r="AP44" s="92" t="s">
        <v>212</v>
      </c>
      <c r="AQ44" s="84"/>
    </row>
    <row r="45" ht="15.0" customHeight="1">
      <c r="A45" s="79">
        <v>42.0</v>
      </c>
      <c r="B45" s="80" t="s">
        <v>335</v>
      </c>
      <c r="C45" s="79" t="s">
        <v>141</v>
      </c>
      <c r="D45" s="79" t="s">
        <v>336</v>
      </c>
      <c r="E45" s="81">
        <v>40.82</v>
      </c>
      <c r="F45" s="79" t="s">
        <v>84</v>
      </c>
      <c r="G45" s="79" t="s">
        <v>244</v>
      </c>
      <c r="H45" s="82">
        <v>1.451458946E7</v>
      </c>
      <c r="I45" s="79">
        <v>2.0</v>
      </c>
      <c r="J45" s="83">
        <v>1.8</v>
      </c>
      <c r="K45" s="80">
        <v>2024.0</v>
      </c>
      <c r="L45" s="79" t="s">
        <v>177</v>
      </c>
      <c r="M45" s="79">
        <v>2024.0</v>
      </c>
      <c r="N45" s="79" t="s">
        <v>145</v>
      </c>
      <c r="O45" s="65" t="str">
        <f t="shared" si="1"/>
        <v>003248370001</v>
      </c>
      <c r="P45" s="65">
        <f t="shared" si="2"/>
        <v>9</v>
      </c>
      <c r="Q45" s="65">
        <f t="shared" si="3"/>
        <v>6</v>
      </c>
      <c r="R45" s="65" t="str">
        <f t="shared" si="12"/>
        <v>00.324.837/0001-96</v>
      </c>
      <c r="S45" s="84"/>
      <c r="T45" s="84" t="str">
        <f t="shared" si="10"/>
        <v/>
      </c>
      <c r="U45" s="84" t="str">
        <f t="shared" si="11"/>
        <v/>
      </c>
      <c r="V45" s="65" t="str">
        <f t="shared" si="5"/>
        <v/>
      </c>
      <c r="W45" s="84"/>
      <c r="X45" s="84"/>
      <c r="Y45" s="85"/>
      <c r="Z45" s="85"/>
      <c r="AA45" s="65" t="str">
        <f t="shared" si="6"/>
        <v/>
      </c>
      <c r="AB45" s="65" t="str">
        <f t="shared" si="7"/>
        <v/>
      </c>
      <c r="AC45" s="86"/>
      <c r="AD45" s="87" t="str">
        <f t="shared" si="8"/>
        <v/>
      </c>
      <c r="AE45" s="84"/>
      <c r="AF45" s="86">
        <f>IF(AC45&gt;0,AC45,'⚙️ Config'!$B$10)</f>
        <v>0.0075</v>
      </c>
      <c r="AG45" s="88">
        <f t="shared" si="9"/>
        <v>108859.421</v>
      </c>
      <c r="AH45" s="88">
        <f>AG45*'⚙️ Config'!$B$11</f>
        <v>544297.1048</v>
      </c>
      <c r="AI45" s="88">
        <f>AH45*'⚙️ Config'!$B$12</f>
        <v>163289.1314</v>
      </c>
      <c r="AJ45" s="64"/>
      <c r="AK45" s="84"/>
      <c r="AL45" s="84"/>
      <c r="AM45" s="84"/>
      <c r="AN45" s="84"/>
      <c r="AO45" s="84"/>
      <c r="AP45" s="84"/>
      <c r="AQ45" s="84"/>
    </row>
    <row r="46" ht="15.0" customHeight="1">
      <c r="A46" s="79">
        <v>43.0</v>
      </c>
      <c r="B46" s="80" t="s">
        <v>337</v>
      </c>
      <c r="C46" s="79" t="s">
        <v>141</v>
      </c>
      <c r="D46" s="79" t="s">
        <v>338</v>
      </c>
      <c r="E46" s="81">
        <v>39.53</v>
      </c>
      <c r="F46" s="79" t="s">
        <v>84</v>
      </c>
      <c r="G46" s="79" t="s">
        <v>244</v>
      </c>
      <c r="H46" s="82">
        <v>1.344708178E7</v>
      </c>
      <c r="I46" s="79">
        <v>2.0</v>
      </c>
      <c r="J46" s="83">
        <v>1.9</v>
      </c>
      <c r="K46" s="80">
        <v>2024.0</v>
      </c>
      <c r="L46" s="79" t="s">
        <v>339</v>
      </c>
      <c r="M46" s="79">
        <v>2024.0</v>
      </c>
      <c r="N46" s="79" t="s">
        <v>145</v>
      </c>
      <c r="O46" s="65" t="str">
        <f t="shared" si="1"/>
        <v>029340760001</v>
      </c>
      <c r="P46" s="65">
        <f t="shared" si="2"/>
        <v>1</v>
      </c>
      <c r="Q46" s="65">
        <f t="shared" si="3"/>
        <v>0</v>
      </c>
      <c r="R46" s="65" t="str">
        <f t="shared" si="12"/>
        <v>02.934.076/0001-10</v>
      </c>
      <c r="S46" s="84"/>
      <c r="T46" s="84" t="str">
        <f t="shared" si="10"/>
        <v/>
      </c>
      <c r="U46" s="84" t="str">
        <f t="shared" si="11"/>
        <v/>
      </c>
      <c r="V46" s="65" t="str">
        <f t="shared" si="5"/>
        <v/>
      </c>
      <c r="W46" s="84"/>
      <c r="X46" s="84"/>
      <c r="Y46" s="85"/>
      <c r="Z46" s="85"/>
      <c r="AA46" s="65" t="str">
        <f t="shared" si="6"/>
        <v/>
      </c>
      <c r="AB46" s="65" t="str">
        <f t="shared" si="7"/>
        <v/>
      </c>
      <c r="AC46" s="86"/>
      <c r="AD46" s="87" t="str">
        <f t="shared" si="8"/>
        <v/>
      </c>
      <c r="AE46" s="84"/>
      <c r="AF46" s="86">
        <f>IF(AC46&gt;0,AC46,'⚙️ Config'!$B$10)</f>
        <v>0.0075</v>
      </c>
      <c r="AG46" s="88">
        <f t="shared" si="9"/>
        <v>100853.1134</v>
      </c>
      <c r="AH46" s="88">
        <f>AG46*'⚙️ Config'!$B$11</f>
        <v>504265.5668</v>
      </c>
      <c r="AI46" s="88">
        <f>AH46*'⚙️ Config'!$B$12</f>
        <v>151279.67</v>
      </c>
      <c r="AJ46" s="64"/>
      <c r="AK46" s="84"/>
      <c r="AL46" s="84"/>
      <c r="AM46" s="84"/>
      <c r="AN46" s="84"/>
      <c r="AO46" s="84"/>
      <c r="AP46" s="84"/>
      <c r="AQ46" s="84"/>
    </row>
    <row r="47" ht="15.0" customHeight="1">
      <c r="A47" s="79">
        <v>44.0</v>
      </c>
      <c r="B47" s="80" t="s">
        <v>340</v>
      </c>
      <c r="C47" s="79" t="s">
        <v>141</v>
      </c>
      <c r="D47" s="79" t="s">
        <v>341</v>
      </c>
      <c r="E47" s="81">
        <v>57.2</v>
      </c>
      <c r="F47" s="79" t="s">
        <v>84</v>
      </c>
      <c r="G47" s="79" t="s">
        <v>244</v>
      </c>
      <c r="H47" s="82">
        <v>1.333354068E7</v>
      </c>
      <c r="I47" s="79">
        <v>1.0</v>
      </c>
      <c r="J47" s="83">
        <v>1.4</v>
      </c>
      <c r="K47" s="80">
        <v>2024.0</v>
      </c>
      <c r="L47" s="79" t="s">
        <v>268</v>
      </c>
      <c r="M47" s="79">
        <v>2024.0</v>
      </c>
      <c r="N47" s="79" t="s">
        <v>342</v>
      </c>
      <c r="O47" s="65" t="str">
        <f t="shared" si="1"/>
        <v>184990510001</v>
      </c>
      <c r="P47" s="65">
        <f t="shared" si="2"/>
        <v>7</v>
      </c>
      <c r="Q47" s="65">
        <f t="shared" si="3"/>
        <v>5</v>
      </c>
      <c r="R47" s="65" t="str">
        <f t="shared" si="12"/>
        <v>18.499.051/0001-75</v>
      </c>
      <c r="S47" s="84"/>
      <c r="T47" s="84" t="str">
        <f t="shared" si="10"/>
        <v/>
      </c>
      <c r="U47" s="84" t="str">
        <f t="shared" si="11"/>
        <v/>
      </c>
      <c r="V47" s="65" t="str">
        <f t="shared" si="5"/>
        <v/>
      </c>
      <c r="W47" s="84"/>
      <c r="X47" s="84"/>
      <c r="Y47" s="85"/>
      <c r="Z47" s="85"/>
      <c r="AA47" s="65" t="str">
        <f t="shared" si="6"/>
        <v/>
      </c>
      <c r="AB47" s="65" t="str">
        <f t="shared" si="7"/>
        <v/>
      </c>
      <c r="AC47" s="86"/>
      <c r="AD47" s="87" t="str">
        <f t="shared" si="8"/>
        <v/>
      </c>
      <c r="AE47" s="84"/>
      <c r="AF47" s="86">
        <f>IF(AC47&gt;0,AC47,'⚙️ Config'!$B$10)</f>
        <v>0.0075</v>
      </c>
      <c r="AG47" s="88">
        <f t="shared" si="9"/>
        <v>100001.5551</v>
      </c>
      <c r="AH47" s="88">
        <f>AG47*'⚙️ Config'!$B$11</f>
        <v>500007.7755</v>
      </c>
      <c r="AI47" s="88">
        <f>AH47*'⚙️ Config'!$B$12</f>
        <v>150002.3327</v>
      </c>
      <c r="AJ47" s="91">
        <v>300000.0</v>
      </c>
      <c r="AK47" s="84"/>
      <c r="AL47" s="84"/>
      <c r="AM47" s="92" t="s">
        <v>343</v>
      </c>
      <c r="AN47" s="84"/>
      <c r="AO47" s="92" t="s">
        <v>344</v>
      </c>
      <c r="AP47" s="92" t="s">
        <v>212</v>
      </c>
      <c r="AQ47" s="84"/>
    </row>
    <row r="48" ht="15.0" customHeight="1">
      <c r="A48" s="79">
        <v>45.0</v>
      </c>
      <c r="B48" s="80" t="s">
        <v>345</v>
      </c>
      <c r="C48" s="79" t="s">
        <v>141</v>
      </c>
      <c r="D48" s="79" t="s">
        <v>346</v>
      </c>
      <c r="E48" s="81">
        <v>54.1</v>
      </c>
      <c r="F48" s="79" t="s">
        <v>84</v>
      </c>
      <c r="G48" s="79" t="s">
        <v>244</v>
      </c>
      <c r="H48" s="82">
        <v>1.319052945E7</v>
      </c>
      <c r="I48" s="79">
        <v>2.0</v>
      </c>
      <c r="J48" s="83">
        <v>1.1</v>
      </c>
      <c r="K48" s="80">
        <v>2025.0</v>
      </c>
      <c r="L48" s="79" t="s">
        <v>144</v>
      </c>
      <c r="M48" s="79">
        <v>2025.0</v>
      </c>
      <c r="N48" s="79" t="s">
        <v>145</v>
      </c>
      <c r="O48" s="65" t="str">
        <f t="shared" si="1"/>
        <v>207049980001</v>
      </c>
      <c r="P48" s="65">
        <f t="shared" si="2"/>
        <v>1</v>
      </c>
      <c r="Q48" s="65">
        <f t="shared" si="3"/>
        <v>2</v>
      </c>
      <c r="R48" s="65" t="str">
        <f t="shared" si="12"/>
        <v>20.704.998/0001-12</v>
      </c>
      <c r="S48" s="84"/>
      <c r="T48" s="84" t="str">
        <f t="shared" si="10"/>
        <v/>
      </c>
      <c r="U48" s="84" t="str">
        <f t="shared" si="11"/>
        <v/>
      </c>
      <c r="V48" s="65" t="str">
        <f t="shared" si="5"/>
        <v/>
      </c>
      <c r="W48" s="84"/>
      <c r="X48" s="84"/>
      <c r="Y48" s="85"/>
      <c r="Z48" s="85"/>
      <c r="AA48" s="65" t="str">
        <f t="shared" si="6"/>
        <v/>
      </c>
      <c r="AB48" s="65" t="str">
        <f t="shared" si="7"/>
        <v/>
      </c>
      <c r="AC48" s="86"/>
      <c r="AD48" s="87" t="str">
        <f t="shared" si="8"/>
        <v/>
      </c>
      <c r="AE48" s="84"/>
      <c r="AF48" s="86">
        <f>IF(AC48&gt;0,AC48,'⚙️ Config'!$B$10)</f>
        <v>0.0075</v>
      </c>
      <c r="AG48" s="88">
        <f t="shared" si="9"/>
        <v>98928.97088</v>
      </c>
      <c r="AH48" s="88">
        <f>AG48*'⚙️ Config'!$B$11</f>
        <v>494644.8544</v>
      </c>
      <c r="AI48" s="88">
        <f>AH48*'⚙️ Config'!$B$12</f>
        <v>148393.4563</v>
      </c>
      <c r="AJ48" s="91">
        <v>1.0E7</v>
      </c>
      <c r="AK48" s="84"/>
      <c r="AL48" s="84"/>
      <c r="AM48" s="92" t="s">
        <v>347</v>
      </c>
      <c r="AN48" s="84"/>
      <c r="AO48" s="92" t="s">
        <v>348</v>
      </c>
      <c r="AP48" s="92" t="s">
        <v>219</v>
      </c>
      <c r="AQ48" s="84"/>
    </row>
    <row r="49" ht="15.0" customHeight="1">
      <c r="A49" s="79">
        <v>46.0</v>
      </c>
      <c r="B49" s="80" t="s">
        <v>349</v>
      </c>
      <c r="C49" s="79" t="s">
        <v>141</v>
      </c>
      <c r="D49" s="79" t="s">
        <v>350</v>
      </c>
      <c r="E49" s="81">
        <v>45.35</v>
      </c>
      <c r="F49" s="79" t="s">
        <v>84</v>
      </c>
      <c r="G49" s="79" t="s">
        <v>244</v>
      </c>
      <c r="H49" s="82">
        <v>1.309158482E7</v>
      </c>
      <c r="I49" s="79">
        <v>2.0</v>
      </c>
      <c r="J49" s="83">
        <v>1.5</v>
      </c>
      <c r="K49" s="80">
        <v>2024.0</v>
      </c>
      <c r="L49" s="79" t="s">
        <v>351</v>
      </c>
      <c r="M49" s="79">
        <v>2024.0</v>
      </c>
      <c r="N49" s="79" t="s">
        <v>161</v>
      </c>
      <c r="O49" s="65" t="str">
        <f t="shared" si="1"/>
        <v>005016180001</v>
      </c>
      <c r="P49" s="65">
        <f t="shared" si="2"/>
        <v>3</v>
      </c>
      <c r="Q49" s="65">
        <f t="shared" si="3"/>
        <v>5</v>
      </c>
      <c r="R49" s="65" t="str">
        <f t="shared" si="12"/>
        <v>00.501.618/0001-35</v>
      </c>
      <c r="S49" s="84"/>
      <c r="T49" s="84" t="str">
        <f t="shared" si="10"/>
        <v/>
      </c>
      <c r="U49" s="84" t="str">
        <f t="shared" si="11"/>
        <v/>
      </c>
      <c r="V49" s="65" t="str">
        <f t="shared" si="5"/>
        <v/>
      </c>
      <c r="W49" s="84"/>
      <c r="X49" s="84"/>
      <c r="Y49" s="85"/>
      <c r="Z49" s="85"/>
      <c r="AA49" s="65" t="str">
        <f t="shared" si="6"/>
        <v/>
      </c>
      <c r="AB49" s="65" t="str">
        <f t="shared" si="7"/>
        <v/>
      </c>
      <c r="AC49" s="86"/>
      <c r="AD49" s="87" t="str">
        <f t="shared" si="8"/>
        <v/>
      </c>
      <c r="AE49" s="84"/>
      <c r="AF49" s="86">
        <f>IF(AC49&gt;0,AC49,'⚙️ Config'!$B$10)</f>
        <v>0.0075</v>
      </c>
      <c r="AG49" s="88">
        <f t="shared" si="9"/>
        <v>98186.88615</v>
      </c>
      <c r="AH49" s="88">
        <f>AG49*'⚙️ Config'!$B$11</f>
        <v>490934.4308</v>
      </c>
      <c r="AI49" s="88">
        <f>AH49*'⚙️ Config'!$B$12</f>
        <v>147280.3292</v>
      </c>
      <c r="AJ49" s="91">
        <v>9.511973E7</v>
      </c>
      <c r="AK49" s="84"/>
      <c r="AL49" s="84"/>
      <c r="AM49" s="92" t="s">
        <v>352</v>
      </c>
      <c r="AN49" s="84"/>
      <c r="AO49" s="92" t="s">
        <v>353</v>
      </c>
      <c r="AP49" s="92" t="s">
        <v>225</v>
      </c>
      <c r="AQ49" s="84"/>
    </row>
    <row r="50" ht="15.0" customHeight="1">
      <c r="A50" s="79">
        <v>47.0</v>
      </c>
      <c r="B50" s="80" t="s">
        <v>354</v>
      </c>
      <c r="C50" s="79" t="s">
        <v>141</v>
      </c>
      <c r="D50" s="79" t="s">
        <v>355</v>
      </c>
      <c r="E50" s="81">
        <v>60.35</v>
      </c>
      <c r="F50" s="79" t="s">
        <v>84</v>
      </c>
      <c r="G50" s="79" t="s">
        <v>244</v>
      </c>
      <c r="H50" s="82">
        <v>1.293122186E7</v>
      </c>
      <c r="I50" s="79">
        <v>2.0</v>
      </c>
      <c r="J50" s="83">
        <v>1.1</v>
      </c>
      <c r="K50" s="80">
        <v>2025.0</v>
      </c>
      <c r="L50" s="79" t="s">
        <v>356</v>
      </c>
      <c r="M50" s="79">
        <v>2025.0</v>
      </c>
      <c r="N50" s="79" t="s">
        <v>145</v>
      </c>
      <c r="O50" s="65" t="str">
        <f t="shared" si="1"/>
        <v>051169020001</v>
      </c>
      <c r="P50" s="65">
        <f t="shared" si="2"/>
        <v>0</v>
      </c>
      <c r="Q50" s="65">
        <f t="shared" si="3"/>
        <v>1</v>
      </c>
      <c r="R50" s="65" t="str">
        <f t="shared" si="12"/>
        <v>05.116.902/0001-01</v>
      </c>
      <c r="S50" s="84"/>
      <c r="T50" s="84" t="str">
        <f t="shared" si="10"/>
        <v/>
      </c>
      <c r="U50" s="84" t="str">
        <f t="shared" si="11"/>
        <v/>
      </c>
      <c r="V50" s="65" t="str">
        <f t="shared" si="5"/>
        <v/>
      </c>
      <c r="W50" s="84"/>
      <c r="X50" s="84"/>
      <c r="Y50" s="85"/>
      <c r="Z50" s="85"/>
      <c r="AA50" s="65" t="str">
        <f t="shared" si="6"/>
        <v/>
      </c>
      <c r="AB50" s="65" t="str">
        <f t="shared" si="7"/>
        <v/>
      </c>
      <c r="AC50" s="86"/>
      <c r="AD50" s="87" t="str">
        <f t="shared" si="8"/>
        <v/>
      </c>
      <c r="AE50" s="84"/>
      <c r="AF50" s="86">
        <f>IF(AC50&gt;0,AC50,'⚙️ Config'!$B$10)</f>
        <v>0.0075</v>
      </c>
      <c r="AG50" s="88">
        <f t="shared" si="9"/>
        <v>96984.16395</v>
      </c>
      <c r="AH50" s="88">
        <f>AG50*'⚙️ Config'!$B$11</f>
        <v>484920.8198</v>
      </c>
      <c r="AI50" s="88">
        <f>AH50*'⚙️ Config'!$B$12</f>
        <v>145476.2459</v>
      </c>
      <c r="AJ50" s="91">
        <v>230000.0</v>
      </c>
      <c r="AK50" s="84"/>
      <c r="AL50" s="84"/>
      <c r="AM50" s="84"/>
      <c r="AN50" s="84"/>
      <c r="AO50" s="92" t="s">
        <v>357</v>
      </c>
      <c r="AP50" s="92" t="s">
        <v>212</v>
      </c>
      <c r="AQ50" s="84"/>
    </row>
    <row r="51" ht="15.0" customHeight="1">
      <c r="A51" s="79">
        <v>48.0</v>
      </c>
      <c r="B51" s="80" t="s">
        <v>358</v>
      </c>
      <c r="C51" s="79" t="s">
        <v>141</v>
      </c>
      <c r="D51" s="79" t="s">
        <v>359</v>
      </c>
      <c r="E51" s="81">
        <v>43.68</v>
      </c>
      <c r="F51" s="79" t="s">
        <v>84</v>
      </c>
      <c r="G51" s="79" t="s">
        <v>244</v>
      </c>
      <c r="H51" s="82">
        <v>1.280591462E7</v>
      </c>
      <c r="I51" s="79">
        <v>2.0</v>
      </c>
      <c r="J51" s="83">
        <v>1.6</v>
      </c>
      <c r="K51" s="80">
        <v>2024.0</v>
      </c>
      <c r="L51" s="79" t="s">
        <v>331</v>
      </c>
      <c r="M51" s="79">
        <v>2024.0</v>
      </c>
      <c r="N51" s="79" t="s">
        <v>145</v>
      </c>
      <c r="O51" s="65" t="str">
        <f t="shared" si="1"/>
        <v>095490610001</v>
      </c>
      <c r="P51" s="65">
        <f t="shared" si="2"/>
        <v>8</v>
      </c>
      <c r="Q51" s="65">
        <f t="shared" si="3"/>
        <v>7</v>
      </c>
      <c r="R51" s="65" t="str">
        <f t="shared" si="12"/>
        <v>09.549.061/0001-87</v>
      </c>
      <c r="S51" s="84"/>
      <c r="T51" s="84" t="str">
        <f t="shared" si="10"/>
        <v/>
      </c>
      <c r="U51" s="84" t="str">
        <f t="shared" si="11"/>
        <v/>
      </c>
      <c r="V51" s="65" t="str">
        <f t="shared" si="5"/>
        <v/>
      </c>
      <c r="W51" s="84"/>
      <c r="X51" s="84"/>
      <c r="Y51" s="85"/>
      <c r="Z51" s="85"/>
      <c r="AA51" s="65" t="str">
        <f t="shared" si="6"/>
        <v/>
      </c>
      <c r="AB51" s="65" t="str">
        <f t="shared" si="7"/>
        <v/>
      </c>
      <c r="AC51" s="86"/>
      <c r="AD51" s="87" t="str">
        <f t="shared" si="8"/>
        <v/>
      </c>
      <c r="AE51" s="84"/>
      <c r="AF51" s="86">
        <f>IF(AC51&gt;0,AC51,'⚙️ Config'!$B$10)</f>
        <v>0.0075</v>
      </c>
      <c r="AG51" s="88">
        <f t="shared" si="9"/>
        <v>96044.35965</v>
      </c>
      <c r="AH51" s="88">
        <f>AG51*'⚙️ Config'!$B$11</f>
        <v>480221.7983</v>
      </c>
      <c r="AI51" s="88">
        <f>AH51*'⚙️ Config'!$B$12</f>
        <v>144066.5395</v>
      </c>
      <c r="AJ51" s="64"/>
      <c r="AK51" s="84"/>
      <c r="AL51" s="84"/>
      <c r="AM51" s="84"/>
      <c r="AN51" s="84"/>
      <c r="AO51" s="84"/>
      <c r="AP51" s="84"/>
      <c r="AQ51" s="84"/>
    </row>
    <row r="52" ht="15.0" customHeight="1">
      <c r="A52" s="79">
        <v>49.0</v>
      </c>
      <c r="B52" s="80" t="s">
        <v>360</v>
      </c>
      <c r="C52" s="79" t="s">
        <v>141</v>
      </c>
      <c r="D52" s="79" t="s">
        <v>361</v>
      </c>
      <c r="E52" s="81">
        <v>54.09</v>
      </c>
      <c r="F52" s="79" t="s">
        <v>84</v>
      </c>
      <c r="G52" s="79" t="s">
        <v>244</v>
      </c>
      <c r="H52" s="82">
        <v>1.269696212E7</v>
      </c>
      <c r="I52" s="79">
        <v>2.0</v>
      </c>
      <c r="J52" s="83">
        <v>1.1</v>
      </c>
      <c r="K52" s="80">
        <v>2025.0</v>
      </c>
      <c r="L52" s="79" t="s">
        <v>256</v>
      </c>
      <c r="M52" s="79">
        <v>2025.0</v>
      </c>
      <c r="N52" s="79" t="s">
        <v>145</v>
      </c>
      <c r="O52" s="65" t="str">
        <f t="shared" si="1"/>
        <v>082647430001</v>
      </c>
      <c r="P52" s="65">
        <f t="shared" si="2"/>
        <v>8</v>
      </c>
      <c r="Q52" s="65">
        <f t="shared" si="3"/>
        <v>0</v>
      </c>
      <c r="R52" s="65" t="str">
        <f t="shared" si="12"/>
        <v>08.264.743/0001-80</v>
      </c>
      <c r="S52" s="84"/>
      <c r="T52" s="84" t="str">
        <f t="shared" si="10"/>
        <v/>
      </c>
      <c r="U52" s="84" t="str">
        <f t="shared" si="11"/>
        <v/>
      </c>
      <c r="V52" s="65" t="str">
        <f t="shared" si="5"/>
        <v/>
      </c>
      <c r="W52" s="84"/>
      <c r="X52" s="84"/>
      <c r="Y52" s="85"/>
      <c r="Z52" s="85"/>
      <c r="AA52" s="65" t="str">
        <f t="shared" si="6"/>
        <v/>
      </c>
      <c r="AB52" s="65" t="str">
        <f t="shared" si="7"/>
        <v/>
      </c>
      <c r="AC52" s="86"/>
      <c r="AD52" s="87" t="str">
        <f t="shared" si="8"/>
        <v/>
      </c>
      <c r="AE52" s="84"/>
      <c r="AF52" s="86">
        <f>IF(AC52&gt;0,AC52,'⚙️ Config'!$B$10)</f>
        <v>0.0075</v>
      </c>
      <c r="AG52" s="88">
        <f t="shared" si="9"/>
        <v>95227.2159</v>
      </c>
      <c r="AH52" s="88">
        <f>AG52*'⚙️ Config'!$B$11</f>
        <v>476136.0795</v>
      </c>
      <c r="AI52" s="88">
        <f>AH52*'⚙️ Config'!$B$12</f>
        <v>142840.8239</v>
      </c>
      <c r="AJ52" s="91">
        <v>340000.0</v>
      </c>
      <c r="AK52" s="84"/>
      <c r="AL52" s="84"/>
      <c r="AM52" s="92" t="s">
        <v>362</v>
      </c>
      <c r="AN52" s="84"/>
      <c r="AO52" s="92" t="s">
        <v>363</v>
      </c>
      <c r="AP52" s="92" t="s">
        <v>212</v>
      </c>
      <c r="AQ52" s="84"/>
    </row>
    <row r="53" ht="15.0" customHeight="1">
      <c r="A53" s="79">
        <v>50.0</v>
      </c>
      <c r="B53" s="80" t="s">
        <v>364</v>
      </c>
      <c r="C53" s="79" t="s">
        <v>154</v>
      </c>
      <c r="D53" s="79" t="s">
        <v>365</v>
      </c>
      <c r="E53" s="81">
        <v>55.34</v>
      </c>
      <c r="F53" s="79" t="s">
        <v>84</v>
      </c>
      <c r="G53" s="79" t="s">
        <v>244</v>
      </c>
      <c r="H53" s="82">
        <v>1.263449379E7</v>
      </c>
      <c r="I53" s="79">
        <v>1.0</v>
      </c>
      <c r="J53" s="83">
        <v>1.5</v>
      </c>
      <c r="K53" s="80">
        <v>2024.0</v>
      </c>
      <c r="L53" s="79" t="s">
        <v>228</v>
      </c>
      <c r="M53" s="79">
        <v>2024.0</v>
      </c>
      <c r="N53" s="79" t="s">
        <v>161</v>
      </c>
      <c r="O53" s="65" t="str">
        <f t="shared" si="1"/>
        <v>154071170001</v>
      </c>
      <c r="P53" s="65">
        <f t="shared" si="2"/>
        <v>6</v>
      </c>
      <c r="Q53" s="65">
        <f t="shared" si="3"/>
        <v>1</v>
      </c>
      <c r="R53" s="65" t="str">
        <f t="shared" si="12"/>
        <v>15.407.117/0001-61</v>
      </c>
      <c r="S53" s="84"/>
      <c r="T53" s="84" t="str">
        <f t="shared" si="10"/>
        <v/>
      </c>
      <c r="U53" s="84" t="str">
        <f t="shared" si="11"/>
        <v/>
      </c>
      <c r="V53" s="65" t="str">
        <f t="shared" si="5"/>
        <v/>
      </c>
      <c r="W53" s="84"/>
      <c r="X53" s="84"/>
      <c r="Y53" s="85"/>
      <c r="Z53" s="85"/>
      <c r="AA53" s="65" t="str">
        <f t="shared" si="6"/>
        <v/>
      </c>
      <c r="AB53" s="65" t="str">
        <f t="shared" si="7"/>
        <v/>
      </c>
      <c r="AC53" s="86"/>
      <c r="AD53" s="87" t="str">
        <f t="shared" si="8"/>
        <v/>
      </c>
      <c r="AE53" s="84"/>
      <c r="AF53" s="86">
        <f>IF(AC53&gt;0,AC53,'⚙️ Config'!$B$10)</f>
        <v>0.0075</v>
      </c>
      <c r="AG53" s="88">
        <f t="shared" si="9"/>
        <v>94758.70343</v>
      </c>
      <c r="AH53" s="88">
        <f>AG53*'⚙️ Config'!$B$11</f>
        <v>473793.5171</v>
      </c>
      <c r="AI53" s="88">
        <f>AH53*'⚙️ Config'!$B$12</f>
        <v>142138.0551</v>
      </c>
      <c r="AJ53" s="91">
        <v>2500000.0</v>
      </c>
      <c r="AK53" s="84"/>
      <c r="AL53" s="84"/>
      <c r="AM53" s="92" t="s">
        <v>366</v>
      </c>
      <c r="AN53" s="84"/>
      <c r="AO53" s="92" t="s">
        <v>367</v>
      </c>
      <c r="AP53" s="92" t="s">
        <v>212</v>
      </c>
      <c r="AQ53" s="84"/>
    </row>
    <row r="54" ht="15.0" customHeight="1">
      <c r="A54" s="79">
        <v>51.0</v>
      </c>
      <c r="B54" s="80" t="s">
        <v>368</v>
      </c>
      <c r="C54" s="79" t="s">
        <v>141</v>
      </c>
      <c r="D54" s="79" t="s">
        <v>369</v>
      </c>
      <c r="E54" s="81">
        <v>88.11</v>
      </c>
      <c r="F54" s="79" t="s">
        <v>84</v>
      </c>
      <c r="G54" s="79" t="s">
        <v>244</v>
      </c>
      <c r="H54" s="82">
        <v>1.243470684E7</v>
      </c>
      <c r="I54" s="79">
        <v>2.0</v>
      </c>
      <c r="J54" s="83">
        <v>0.4</v>
      </c>
      <c r="K54" s="80">
        <v>2025.0</v>
      </c>
      <c r="L54" s="79" t="s">
        <v>144</v>
      </c>
      <c r="M54" s="79">
        <v>2025.0</v>
      </c>
      <c r="N54" s="79" t="s">
        <v>161</v>
      </c>
      <c r="O54" s="65" t="str">
        <f t="shared" si="1"/>
        <v>018858480001</v>
      </c>
      <c r="P54" s="65">
        <f t="shared" si="2"/>
        <v>0</v>
      </c>
      <c r="Q54" s="65">
        <f t="shared" si="3"/>
        <v>8</v>
      </c>
      <c r="R54" s="65" t="str">
        <f t="shared" si="12"/>
        <v>01.885.848/0001-08</v>
      </c>
      <c r="S54" s="84"/>
      <c r="T54" s="84" t="str">
        <f t="shared" si="10"/>
        <v/>
      </c>
      <c r="U54" s="84" t="str">
        <f t="shared" si="11"/>
        <v/>
      </c>
      <c r="V54" s="65" t="str">
        <f t="shared" si="5"/>
        <v/>
      </c>
      <c r="W54" s="84"/>
      <c r="X54" s="84"/>
      <c r="Y54" s="85"/>
      <c r="Z54" s="85"/>
      <c r="AA54" s="65" t="str">
        <f t="shared" si="6"/>
        <v/>
      </c>
      <c r="AB54" s="65" t="str">
        <f t="shared" si="7"/>
        <v/>
      </c>
      <c r="AC54" s="86"/>
      <c r="AD54" s="87" t="str">
        <f t="shared" si="8"/>
        <v/>
      </c>
      <c r="AE54" s="84"/>
      <c r="AF54" s="86">
        <f>IF(AC54&gt;0,AC54,'⚙️ Config'!$B$10)</f>
        <v>0.0075</v>
      </c>
      <c r="AG54" s="88">
        <f t="shared" si="9"/>
        <v>93260.3013</v>
      </c>
      <c r="AH54" s="88">
        <f>AG54*'⚙️ Config'!$B$11</f>
        <v>466301.5065</v>
      </c>
      <c r="AI54" s="88">
        <f>AH54*'⚙️ Config'!$B$12</f>
        <v>139890.452</v>
      </c>
      <c r="AJ54" s="91">
        <v>100000.0</v>
      </c>
      <c r="AK54" s="84"/>
      <c r="AL54" s="84"/>
      <c r="AM54" s="92" t="s">
        <v>370</v>
      </c>
      <c r="AN54" s="84"/>
      <c r="AO54" s="92" t="s">
        <v>371</v>
      </c>
      <c r="AP54" s="92" t="s">
        <v>212</v>
      </c>
      <c r="AQ54" s="84"/>
    </row>
    <row r="55" ht="15.0" customHeight="1">
      <c r="A55" s="79">
        <v>52.0</v>
      </c>
      <c r="B55" s="80" t="s">
        <v>372</v>
      </c>
      <c r="C55" s="79" t="s">
        <v>141</v>
      </c>
      <c r="D55" s="79" t="s">
        <v>373</v>
      </c>
      <c r="E55" s="81">
        <v>68.66</v>
      </c>
      <c r="F55" s="79" t="s">
        <v>84</v>
      </c>
      <c r="G55" s="79" t="s">
        <v>244</v>
      </c>
      <c r="H55" s="82">
        <v>1.227918922E7</v>
      </c>
      <c r="I55" s="79">
        <v>2.0</v>
      </c>
      <c r="J55" s="83">
        <v>0.7</v>
      </c>
      <c r="K55" s="80">
        <v>2025.0</v>
      </c>
      <c r="L55" s="79" t="s">
        <v>374</v>
      </c>
      <c r="M55" s="79">
        <v>2025.0</v>
      </c>
      <c r="N55" s="79" t="s">
        <v>145</v>
      </c>
      <c r="O55" s="65" t="str">
        <f t="shared" si="1"/>
        <v>232857810001</v>
      </c>
      <c r="P55" s="65">
        <f t="shared" si="2"/>
        <v>0</v>
      </c>
      <c r="Q55" s="65">
        <f t="shared" si="3"/>
        <v>3</v>
      </c>
      <c r="R55" s="65" t="str">
        <f t="shared" si="12"/>
        <v>23.285.781/0001-03</v>
      </c>
      <c r="S55" s="84"/>
      <c r="T55" s="84" t="str">
        <f t="shared" si="10"/>
        <v/>
      </c>
      <c r="U55" s="84" t="str">
        <f t="shared" si="11"/>
        <v/>
      </c>
      <c r="V55" s="65" t="str">
        <f t="shared" si="5"/>
        <v/>
      </c>
      <c r="W55" s="84"/>
      <c r="X55" s="84"/>
      <c r="Y55" s="85"/>
      <c r="Z55" s="85"/>
      <c r="AA55" s="65" t="str">
        <f t="shared" si="6"/>
        <v/>
      </c>
      <c r="AB55" s="65" t="str">
        <f t="shared" si="7"/>
        <v/>
      </c>
      <c r="AC55" s="86"/>
      <c r="AD55" s="87" t="str">
        <f t="shared" si="8"/>
        <v/>
      </c>
      <c r="AE55" s="84"/>
      <c r="AF55" s="86">
        <f>IF(AC55&gt;0,AC55,'⚙️ Config'!$B$10)</f>
        <v>0.0075</v>
      </c>
      <c r="AG55" s="88">
        <f t="shared" si="9"/>
        <v>92093.91915</v>
      </c>
      <c r="AH55" s="88">
        <f>AG55*'⚙️ Config'!$B$11</f>
        <v>460469.5958</v>
      </c>
      <c r="AI55" s="88">
        <f>AH55*'⚙️ Config'!$B$12</f>
        <v>138140.8787</v>
      </c>
      <c r="AJ55" s="64"/>
      <c r="AK55" s="84"/>
      <c r="AL55" s="84"/>
      <c r="AM55" s="84"/>
      <c r="AN55" s="84"/>
      <c r="AO55" s="84"/>
      <c r="AP55" s="84"/>
      <c r="AQ55" s="84"/>
    </row>
    <row r="56" ht="15.0" customHeight="1">
      <c r="A56" s="79">
        <v>53.0</v>
      </c>
      <c r="B56" s="80" t="s">
        <v>375</v>
      </c>
      <c r="C56" s="79" t="s">
        <v>141</v>
      </c>
      <c r="D56" s="79" t="s">
        <v>376</v>
      </c>
      <c r="E56" s="81">
        <v>54.08</v>
      </c>
      <c r="F56" s="79" t="s">
        <v>84</v>
      </c>
      <c r="G56" s="79" t="s">
        <v>244</v>
      </c>
      <c r="H56" s="82">
        <v>1.213022739E7</v>
      </c>
      <c r="I56" s="79">
        <v>2.0</v>
      </c>
      <c r="J56" s="83">
        <v>1.1</v>
      </c>
      <c r="K56" s="80">
        <v>2025.0</v>
      </c>
      <c r="L56" s="79" t="s">
        <v>144</v>
      </c>
      <c r="M56" s="79">
        <v>2025.0</v>
      </c>
      <c r="N56" s="79" t="s">
        <v>145</v>
      </c>
      <c r="O56" s="65" t="str">
        <f t="shared" si="1"/>
        <v>186781590001</v>
      </c>
      <c r="P56" s="65">
        <f t="shared" si="2"/>
        <v>2</v>
      </c>
      <c r="Q56" s="65">
        <f t="shared" si="3"/>
        <v>5</v>
      </c>
      <c r="R56" s="65" t="str">
        <f t="shared" si="12"/>
        <v>18.678.159/0001-25</v>
      </c>
      <c r="S56" s="84"/>
      <c r="T56" s="84" t="str">
        <f t="shared" si="10"/>
        <v/>
      </c>
      <c r="U56" s="84" t="str">
        <f t="shared" si="11"/>
        <v/>
      </c>
      <c r="V56" s="65" t="str">
        <f t="shared" si="5"/>
        <v/>
      </c>
      <c r="W56" s="84"/>
      <c r="X56" s="84"/>
      <c r="Y56" s="85"/>
      <c r="Z56" s="85"/>
      <c r="AA56" s="65" t="str">
        <f t="shared" si="6"/>
        <v/>
      </c>
      <c r="AB56" s="65" t="str">
        <f t="shared" si="7"/>
        <v/>
      </c>
      <c r="AC56" s="86"/>
      <c r="AD56" s="87" t="str">
        <f t="shared" si="8"/>
        <v/>
      </c>
      <c r="AE56" s="84"/>
      <c r="AF56" s="86">
        <f>IF(AC56&gt;0,AC56,'⚙️ Config'!$B$10)</f>
        <v>0.0075</v>
      </c>
      <c r="AG56" s="88">
        <f t="shared" si="9"/>
        <v>90976.70543</v>
      </c>
      <c r="AH56" s="88">
        <f>AG56*'⚙️ Config'!$B$11</f>
        <v>454883.5271</v>
      </c>
      <c r="AI56" s="88">
        <f>AH56*'⚙️ Config'!$B$12</f>
        <v>136465.0581</v>
      </c>
      <c r="AJ56" s="64"/>
      <c r="AK56" s="84"/>
      <c r="AL56" s="84"/>
      <c r="AM56" s="84"/>
      <c r="AN56" s="84"/>
      <c r="AO56" s="84"/>
      <c r="AP56" s="84"/>
      <c r="AQ56" s="84"/>
    </row>
    <row r="57" ht="15.0" customHeight="1">
      <c r="A57" s="79">
        <v>54.0</v>
      </c>
      <c r="B57" s="80" t="s">
        <v>377</v>
      </c>
      <c r="C57" s="79" t="s">
        <v>141</v>
      </c>
      <c r="D57" s="79" t="s">
        <v>378</v>
      </c>
      <c r="E57" s="81">
        <v>51.58</v>
      </c>
      <c r="F57" s="79" t="s">
        <v>84</v>
      </c>
      <c r="G57" s="79" t="s">
        <v>244</v>
      </c>
      <c r="H57" s="82">
        <v>1.194767603E7</v>
      </c>
      <c r="I57" s="79">
        <v>2.0</v>
      </c>
      <c r="J57" s="83">
        <v>1.7</v>
      </c>
      <c r="K57" s="80">
        <v>2025.0</v>
      </c>
      <c r="L57" s="79" t="s">
        <v>295</v>
      </c>
      <c r="M57" s="79">
        <v>2024.0</v>
      </c>
      <c r="N57" s="79" t="s">
        <v>189</v>
      </c>
      <c r="O57" s="65" t="str">
        <f t="shared" si="1"/>
        <v>086040540001</v>
      </c>
      <c r="P57" s="65">
        <f t="shared" si="2"/>
        <v>7</v>
      </c>
      <c r="Q57" s="65">
        <f t="shared" si="3"/>
        <v>8</v>
      </c>
      <c r="R57" s="65" t="str">
        <f t="shared" si="12"/>
        <v>08.604.054/0001-78</v>
      </c>
      <c r="S57" s="84"/>
      <c r="T57" s="84" t="str">
        <f t="shared" si="10"/>
        <v/>
      </c>
      <c r="U57" s="84" t="str">
        <f t="shared" si="11"/>
        <v/>
      </c>
      <c r="V57" s="65" t="str">
        <f t="shared" si="5"/>
        <v/>
      </c>
      <c r="W57" s="84"/>
      <c r="X57" s="84"/>
      <c r="Y57" s="85"/>
      <c r="Z57" s="85"/>
      <c r="AA57" s="65" t="str">
        <f t="shared" si="6"/>
        <v/>
      </c>
      <c r="AB57" s="65" t="str">
        <f t="shared" si="7"/>
        <v/>
      </c>
      <c r="AC57" s="86"/>
      <c r="AD57" s="87" t="str">
        <f t="shared" si="8"/>
        <v/>
      </c>
      <c r="AE57" s="84"/>
      <c r="AF57" s="86">
        <f>IF(AC57&gt;0,AC57,'⚙️ Config'!$B$10)</f>
        <v>0.0075</v>
      </c>
      <c r="AG57" s="88">
        <f t="shared" si="9"/>
        <v>89607.57023</v>
      </c>
      <c r="AH57" s="88">
        <f>AG57*'⚙️ Config'!$B$11</f>
        <v>448037.8511</v>
      </c>
      <c r="AI57" s="88">
        <f>AH57*'⚙️ Config'!$B$12</f>
        <v>134411.3553</v>
      </c>
      <c r="AJ57" s="64"/>
      <c r="AK57" s="84"/>
      <c r="AL57" s="84"/>
      <c r="AM57" s="92" t="s">
        <v>379</v>
      </c>
      <c r="AN57" s="84"/>
      <c r="AO57" s="92" t="s">
        <v>380</v>
      </c>
      <c r="AP57" s="92" t="s">
        <v>277</v>
      </c>
      <c r="AQ57" s="84"/>
    </row>
    <row r="58" ht="15.0" customHeight="1">
      <c r="A58" s="79">
        <v>55.0</v>
      </c>
      <c r="B58" s="80" t="s">
        <v>381</v>
      </c>
      <c r="C58" s="79" t="s">
        <v>141</v>
      </c>
      <c r="D58" s="79" t="s">
        <v>382</v>
      </c>
      <c r="E58" s="81">
        <v>56.74</v>
      </c>
      <c r="F58" s="79" t="s">
        <v>84</v>
      </c>
      <c r="G58" s="79" t="s">
        <v>244</v>
      </c>
      <c r="H58" s="82">
        <v>1.148154203E7</v>
      </c>
      <c r="I58" s="79">
        <v>2.0</v>
      </c>
      <c r="J58" s="83">
        <v>1.1</v>
      </c>
      <c r="K58" s="80">
        <v>2025.0</v>
      </c>
      <c r="L58" s="79" t="s">
        <v>197</v>
      </c>
      <c r="M58" s="79">
        <v>2025.0</v>
      </c>
      <c r="N58" s="79" t="s">
        <v>145</v>
      </c>
      <c r="O58" s="65" t="str">
        <f t="shared" si="1"/>
        <v>058679760001</v>
      </c>
      <c r="P58" s="65">
        <f t="shared" si="2"/>
        <v>8</v>
      </c>
      <c r="Q58" s="65">
        <f t="shared" si="3"/>
        <v>0</v>
      </c>
      <c r="R58" s="65" t="str">
        <f t="shared" si="12"/>
        <v>05.867.976/0001-80</v>
      </c>
      <c r="S58" s="84"/>
      <c r="T58" s="84" t="str">
        <f t="shared" si="10"/>
        <v/>
      </c>
      <c r="U58" s="84" t="str">
        <f t="shared" si="11"/>
        <v/>
      </c>
      <c r="V58" s="65" t="str">
        <f t="shared" si="5"/>
        <v/>
      </c>
      <c r="W58" s="84"/>
      <c r="X58" s="84"/>
      <c r="Y58" s="85"/>
      <c r="Z58" s="85"/>
      <c r="AA58" s="65" t="str">
        <f t="shared" si="6"/>
        <v/>
      </c>
      <c r="AB58" s="65" t="str">
        <f t="shared" si="7"/>
        <v/>
      </c>
      <c r="AC58" s="86"/>
      <c r="AD58" s="87" t="str">
        <f t="shared" si="8"/>
        <v/>
      </c>
      <c r="AE58" s="84"/>
      <c r="AF58" s="86">
        <f>IF(AC58&gt;0,AC58,'⚙️ Config'!$B$10)</f>
        <v>0.0075</v>
      </c>
      <c r="AG58" s="88">
        <f t="shared" si="9"/>
        <v>86111.56523</v>
      </c>
      <c r="AH58" s="88">
        <f>AG58*'⚙️ Config'!$B$11</f>
        <v>430557.8261</v>
      </c>
      <c r="AI58" s="88">
        <f>AH58*'⚙️ Config'!$B$12</f>
        <v>129167.3478</v>
      </c>
      <c r="AJ58" s="91">
        <v>532000.0</v>
      </c>
      <c r="AK58" s="84"/>
      <c r="AL58" s="84"/>
      <c r="AM58" s="92" t="s">
        <v>383</v>
      </c>
      <c r="AN58" s="84"/>
      <c r="AO58" s="92" t="s">
        <v>384</v>
      </c>
      <c r="AP58" s="92" t="s">
        <v>212</v>
      </c>
      <c r="AQ58" s="84"/>
    </row>
    <row r="59" ht="15.0" customHeight="1">
      <c r="A59" s="79">
        <v>56.0</v>
      </c>
      <c r="B59" s="80" t="s">
        <v>385</v>
      </c>
      <c r="C59" s="79" t="s">
        <v>141</v>
      </c>
      <c r="D59" s="79" t="s">
        <v>386</v>
      </c>
      <c r="E59" s="81">
        <v>49.19</v>
      </c>
      <c r="F59" s="79" t="s">
        <v>84</v>
      </c>
      <c r="G59" s="79" t="s">
        <v>244</v>
      </c>
      <c r="H59" s="82">
        <v>1.128266278E7</v>
      </c>
      <c r="I59" s="79">
        <v>2.0</v>
      </c>
      <c r="J59" s="83">
        <v>1.3</v>
      </c>
      <c r="K59" s="80">
        <v>2024.0</v>
      </c>
      <c r="L59" s="79" t="s">
        <v>387</v>
      </c>
      <c r="M59" s="79">
        <v>2024.0</v>
      </c>
      <c r="N59" s="79" t="s">
        <v>161</v>
      </c>
      <c r="O59" s="65" t="str">
        <f t="shared" si="1"/>
        <v>449074180001</v>
      </c>
      <c r="P59" s="65">
        <f t="shared" si="2"/>
        <v>5</v>
      </c>
      <c r="Q59" s="65">
        <f t="shared" si="3"/>
        <v>2</v>
      </c>
      <c r="R59" s="65" t="str">
        <f t="shared" si="12"/>
        <v>44.907.418/0001-52</v>
      </c>
      <c r="S59" s="84"/>
      <c r="T59" s="84" t="str">
        <f t="shared" si="10"/>
        <v/>
      </c>
      <c r="U59" s="84" t="str">
        <f t="shared" si="11"/>
        <v/>
      </c>
      <c r="V59" s="65" t="str">
        <f t="shared" si="5"/>
        <v/>
      </c>
      <c r="W59" s="84"/>
      <c r="X59" s="84"/>
      <c r="Y59" s="85"/>
      <c r="Z59" s="85"/>
      <c r="AA59" s="65" t="str">
        <f t="shared" si="6"/>
        <v/>
      </c>
      <c r="AB59" s="65" t="str">
        <f t="shared" si="7"/>
        <v/>
      </c>
      <c r="AC59" s="86"/>
      <c r="AD59" s="87" t="str">
        <f t="shared" si="8"/>
        <v/>
      </c>
      <c r="AE59" s="84"/>
      <c r="AF59" s="86">
        <f>IF(AC59&gt;0,AC59,'⚙️ Config'!$B$10)</f>
        <v>0.0075</v>
      </c>
      <c r="AG59" s="88">
        <f t="shared" si="9"/>
        <v>84619.97085</v>
      </c>
      <c r="AH59" s="88">
        <f>AG59*'⚙️ Config'!$B$11</f>
        <v>423099.8543</v>
      </c>
      <c r="AI59" s="88">
        <f>AH59*'⚙️ Config'!$B$12</f>
        <v>126929.9563</v>
      </c>
      <c r="AJ59" s="64"/>
      <c r="AK59" s="84"/>
      <c r="AL59" s="84"/>
      <c r="AM59" s="92" t="s">
        <v>388</v>
      </c>
      <c r="AN59" s="84"/>
      <c r="AO59" s="92" t="s">
        <v>389</v>
      </c>
      <c r="AP59" s="92" t="s">
        <v>212</v>
      </c>
      <c r="AQ59" s="84"/>
    </row>
    <row r="60" ht="15.0" customHeight="1">
      <c r="A60" s="79">
        <v>57.0</v>
      </c>
      <c r="B60" s="80" t="s">
        <v>390</v>
      </c>
      <c r="C60" s="79" t="s">
        <v>141</v>
      </c>
      <c r="D60" s="79" t="s">
        <v>391</v>
      </c>
      <c r="E60" s="81">
        <v>73.94</v>
      </c>
      <c r="F60" s="79" t="s">
        <v>84</v>
      </c>
      <c r="G60" s="79" t="s">
        <v>244</v>
      </c>
      <c r="H60" s="82">
        <v>1.120219147E7</v>
      </c>
      <c r="I60" s="79">
        <v>2.0</v>
      </c>
      <c r="J60" s="83">
        <v>0.6</v>
      </c>
      <c r="K60" s="80">
        <v>2025.0</v>
      </c>
      <c r="L60" s="79" t="s">
        <v>144</v>
      </c>
      <c r="M60" s="79">
        <v>2025.0</v>
      </c>
      <c r="N60" s="79" t="s">
        <v>145</v>
      </c>
      <c r="O60" s="65" t="str">
        <f t="shared" si="1"/>
        <v>401215950001</v>
      </c>
      <c r="P60" s="65">
        <f t="shared" si="2"/>
        <v>5</v>
      </c>
      <c r="Q60" s="65">
        <f t="shared" si="3"/>
        <v>8</v>
      </c>
      <c r="R60" s="65" t="str">
        <f t="shared" si="12"/>
        <v>40.121.595/0001-58</v>
      </c>
      <c r="S60" s="84"/>
      <c r="T60" s="84" t="str">
        <f t="shared" si="10"/>
        <v/>
      </c>
      <c r="U60" s="84" t="str">
        <f t="shared" si="11"/>
        <v/>
      </c>
      <c r="V60" s="65" t="str">
        <f t="shared" si="5"/>
        <v/>
      </c>
      <c r="W60" s="84"/>
      <c r="X60" s="84"/>
      <c r="Y60" s="85"/>
      <c r="Z60" s="85"/>
      <c r="AA60" s="65" t="str">
        <f t="shared" si="6"/>
        <v/>
      </c>
      <c r="AB60" s="65" t="str">
        <f t="shared" si="7"/>
        <v/>
      </c>
      <c r="AC60" s="86"/>
      <c r="AD60" s="87" t="str">
        <f t="shared" si="8"/>
        <v/>
      </c>
      <c r="AE60" s="84"/>
      <c r="AF60" s="86">
        <f>IF(AC60&gt;0,AC60,'⚙️ Config'!$B$10)</f>
        <v>0.0075</v>
      </c>
      <c r="AG60" s="88">
        <f t="shared" si="9"/>
        <v>84016.43603</v>
      </c>
      <c r="AH60" s="88">
        <f>AG60*'⚙️ Config'!$B$11</f>
        <v>420082.1801</v>
      </c>
      <c r="AI60" s="88">
        <f>AH60*'⚙️ Config'!$B$12</f>
        <v>126024.654</v>
      </c>
      <c r="AJ60" s="91">
        <v>1000.0</v>
      </c>
      <c r="AK60" s="84"/>
      <c r="AL60" s="84"/>
      <c r="AM60" s="92" t="s">
        <v>392</v>
      </c>
      <c r="AN60" s="84"/>
      <c r="AO60" s="92" t="s">
        <v>393</v>
      </c>
      <c r="AP60" s="92" t="s">
        <v>225</v>
      </c>
      <c r="AQ60" s="84"/>
    </row>
    <row r="61" ht="15.0" customHeight="1">
      <c r="A61" s="79">
        <v>58.0</v>
      </c>
      <c r="B61" s="80" t="s">
        <v>394</v>
      </c>
      <c r="C61" s="79" t="s">
        <v>154</v>
      </c>
      <c r="D61" s="79" t="s">
        <v>395</v>
      </c>
      <c r="E61" s="81">
        <v>64.14</v>
      </c>
      <c r="F61" s="79" t="s">
        <v>84</v>
      </c>
      <c r="G61" s="79" t="s">
        <v>244</v>
      </c>
      <c r="H61" s="82">
        <v>1.110578045E7</v>
      </c>
      <c r="I61" s="79">
        <v>2.0</v>
      </c>
      <c r="J61" s="83">
        <v>0.8</v>
      </c>
      <c r="K61" s="80">
        <v>2025.0</v>
      </c>
      <c r="L61" s="79" t="s">
        <v>144</v>
      </c>
      <c r="M61" s="79">
        <v>2025.0</v>
      </c>
      <c r="N61" s="79" t="s">
        <v>145</v>
      </c>
      <c r="O61" s="65" t="str">
        <f t="shared" si="1"/>
        <v>132749580001</v>
      </c>
      <c r="P61" s="65">
        <f t="shared" si="2"/>
        <v>1</v>
      </c>
      <c r="Q61" s="65">
        <f t="shared" si="3"/>
        <v>2</v>
      </c>
      <c r="R61" s="65" t="str">
        <f t="shared" si="12"/>
        <v>13.274.958/0001-12</v>
      </c>
      <c r="S61" s="84"/>
      <c r="T61" s="84" t="str">
        <f t="shared" si="10"/>
        <v/>
      </c>
      <c r="U61" s="84" t="str">
        <f t="shared" si="11"/>
        <v/>
      </c>
      <c r="V61" s="65" t="str">
        <f t="shared" si="5"/>
        <v/>
      </c>
      <c r="W61" s="84"/>
      <c r="X61" s="84"/>
      <c r="Y61" s="85"/>
      <c r="Z61" s="85"/>
      <c r="AA61" s="65" t="str">
        <f t="shared" si="6"/>
        <v/>
      </c>
      <c r="AB61" s="65" t="str">
        <f t="shared" si="7"/>
        <v/>
      </c>
      <c r="AC61" s="86"/>
      <c r="AD61" s="87" t="str">
        <f t="shared" si="8"/>
        <v/>
      </c>
      <c r="AE61" s="84"/>
      <c r="AF61" s="86">
        <f>IF(AC61&gt;0,AC61,'⚙️ Config'!$B$10)</f>
        <v>0.0075</v>
      </c>
      <c r="AG61" s="88">
        <f t="shared" si="9"/>
        <v>83293.35338</v>
      </c>
      <c r="AH61" s="88">
        <f>AG61*'⚙️ Config'!$B$11</f>
        <v>416466.7669</v>
      </c>
      <c r="AI61" s="88">
        <f>AH61*'⚙️ Config'!$B$12</f>
        <v>124940.0301</v>
      </c>
      <c r="AJ61" s="91">
        <v>1.9005922E7</v>
      </c>
      <c r="AK61" s="84"/>
      <c r="AL61" s="84"/>
      <c r="AM61" s="92" t="s">
        <v>396</v>
      </c>
      <c r="AN61" s="84"/>
      <c r="AO61" s="92" t="s">
        <v>397</v>
      </c>
      <c r="AP61" s="92" t="s">
        <v>219</v>
      </c>
      <c r="AQ61" s="84"/>
    </row>
    <row r="62" ht="15.0" customHeight="1">
      <c r="A62" s="79">
        <v>59.0</v>
      </c>
      <c r="B62" s="80" t="s">
        <v>398</v>
      </c>
      <c r="C62" s="79" t="s">
        <v>141</v>
      </c>
      <c r="D62" s="79" t="s">
        <v>399</v>
      </c>
      <c r="E62" s="81">
        <v>64.05</v>
      </c>
      <c r="F62" s="79" t="s">
        <v>84</v>
      </c>
      <c r="G62" s="79" t="s">
        <v>244</v>
      </c>
      <c r="H62" s="82">
        <v>1.103212639E7</v>
      </c>
      <c r="I62" s="79">
        <v>1.0</v>
      </c>
      <c r="J62" s="83">
        <v>1.1</v>
      </c>
      <c r="K62" s="80">
        <v>2025.0</v>
      </c>
      <c r="L62" s="79" t="s">
        <v>400</v>
      </c>
      <c r="M62" s="79">
        <v>2025.0</v>
      </c>
      <c r="N62" s="79" t="s">
        <v>145</v>
      </c>
      <c r="O62" s="65" t="str">
        <f t="shared" si="1"/>
        <v>104037440001</v>
      </c>
      <c r="P62" s="65">
        <f t="shared" si="2"/>
        <v>0</v>
      </c>
      <c r="Q62" s="65">
        <f t="shared" si="3"/>
        <v>0</v>
      </c>
      <c r="R62" s="65" t="str">
        <f t="shared" si="12"/>
        <v>10.403.744/0001-00</v>
      </c>
      <c r="S62" s="84"/>
      <c r="T62" s="84" t="str">
        <f t="shared" si="10"/>
        <v/>
      </c>
      <c r="U62" s="84" t="str">
        <f t="shared" si="11"/>
        <v/>
      </c>
      <c r="V62" s="65" t="str">
        <f t="shared" si="5"/>
        <v/>
      </c>
      <c r="W62" s="84"/>
      <c r="X62" s="84"/>
      <c r="Y62" s="85"/>
      <c r="Z62" s="85"/>
      <c r="AA62" s="65" t="str">
        <f t="shared" si="6"/>
        <v/>
      </c>
      <c r="AB62" s="65" t="str">
        <f t="shared" si="7"/>
        <v/>
      </c>
      <c r="AC62" s="86"/>
      <c r="AD62" s="87" t="str">
        <f t="shared" si="8"/>
        <v/>
      </c>
      <c r="AE62" s="84"/>
      <c r="AF62" s="86">
        <f>IF(AC62&gt;0,AC62,'⚙️ Config'!$B$10)</f>
        <v>0.0075</v>
      </c>
      <c r="AG62" s="88">
        <f t="shared" si="9"/>
        <v>82740.94793</v>
      </c>
      <c r="AH62" s="88">
        <f>AG62*'⚙️ Config'!$B$11</f>
        <v>413704.7396</v>
      </c>
      <c r="AI62" s="88">
        <f>AH62*'⚙️ Config'!$B$12</f>
        <v>124111.4219</v>
      </c>
      <c r="AJ62" s="91">
        <v>120000.0</v>
      </c>
      <c r="AK62" s="84"/>
      <c r="AL62" s="84"/>
      <c r="AM62" s="92" t="s">
        <v>401</v>
      </c>
      <c r="AN62" s="84"/>
      <c r="AO62" s="92" t="s">
        <v>402</v>
      </c>
      <c r="AP62" s="92" t="s">
        <v>212</v>
      </c>
      <c r="AQ62" s="84"/>
    </row>
    <row r="63" ht="15.0" customHeight="1">
      <c r="A63" s="79">
        <v>60.0</v>
      </c>
      <c r="B63" s="80" t="s">
        <v>403</v>
      </c>
      <c r="C63" s="79" t="s">
        <v>154</v>
      </c>
      <c r="D63" s="79" t="s">
        <v>404</v>
      </c>
      <c r="E63" s="81">
        <v>39.46</v>
      </c>
      <c r="F63" s="79" t="s">
        <v>84</v>
      </c>
      <c r="G63" s="79" t="s">
        <v>244</v>
      </c>
      <c r="H63" s="82">
        <v>1.09493301E7</v>
      </c>
      <c r="I63" s="79">
        <v>2.0</v>
      </c>
      <c r="J63" s="83">
        <v>1.9</v>
      </c>
      <c r="K63" s="80">
        <v>2024.0</v>
      </c>
      <c r="L63" s="79" t="s">
        <v>144</v>
      </c>
      <c r="M63" s="79">
        <v>2024.0</v>
      </c>
      <c r="N63" s="79" t="s">
        <v>161</v>
      </c>
      <c r="O63" s="65" t="str">
        <f t="shared" si="1"/>
        <v>092255840001</v>
      </c>
      <c r="P63" s="65">
        <f t="shared" si="2"/>
        <v>7</v>
      </c>
      <c r="Q63" s="65">
        <f t="shared" si="3"/>
        <v>8</v>
      </c>
      <c r="R63" s="65" t="str">
        <f t="shared" si="12"/>
        <v>09.225.584/0001-78</v>
      </c>
      <c r="S63" s="84"/>
      <c r="T63" s="84" t="str">
        <f t="shared" si="10"/>
        <v/>
      </c>
      <c r="U63" s="84" t="str">
        <f t="shared" si="11"/>
        <v/>
      </c>
      <c r="V63" s="65" t="str">
        <f t="shared" si="5"/>
        <v/>
      </c>
      <c r="W63" s="84"/>
      <c r="X63" s="84"/>
      <c r="Y63" s="85"/>
      <c r="Z63" s="85"/>
      <c r="AA63" s="65" t="str">
        <f t="shared" si="6"/>
        <v/>
      </c>
      <c r="AB63" s="65" t="str">
        <f t="shared" si="7"/>
        <v/>
      </c>
      <c r="AC63" s="86"/>
      <c r="AD63" s="87" t="str">
        <f t="shared" si="8"/>
        <v/>
      </c>
      <c r="AE63" s="84"/>
      <c r="AF63" s="86">
        <f>IF(AC63&gt;0,AC63,'⚙️ Config'!$B$10)</f>
        <v>0.0075</v>
      </c>
      <c r="AG63" s="88">
        <f t="shared" si="9"/>
        <v>82119.97575</v>
      </c>
      <c r="AH63" s="88">
        <f>AG63*'⚙️ Config'!$B$11</f>
        <v>410599.8788</v>
      </c>
      <c r="AI63" s="88">
        <f>AH63*'⚙️ Config'!$B$12</f>
        <v>123179.9636</v>
      </c>
      <c r="AJ63" s="91">
        <v>6415398.0</v>
      </c>
      <c r="AK63" s="84"/>
      <c r="AL63" s="84"/>
      <c r="AM63" s="92" t="s">
        <v>405</v>
      </c>
      <c r="AN63" s="84"/>
      <c r="AO63" s="92" t="s">
        <v>406</v>
      </c>
      <c r="AP63" s="92" t="s">
        <v>225</v>
      </c>
      <c r="AQ63" s="84"/>
    </row>
    <row r="64" ht="15.0" customHeight="1">
      <c r="A64" s="79">
        <v>61.0</v>
      </c>
      <c r="B64" s="80" t="s">
        <v>407</v>
      </c>
      <c r="C64" s="79" t="s">
        <v>141</v>
      </c>
      <c r="D64" s="79" t="s">
        <v>408</v>
      </c>
      <c r="E64" s="81">
        <v>65.29</v>
      </c>
      <c r="F64" s="79" t="s">
        <v>84</v>
      </c>
      <c r="G64" s="79" t="s">
        <v>244</v>
      </c>
      <c r="H64" s="82">
        <v>1.064262021E7</v>
      </c>
      <c r="I64" s="79">
        <v>2.0</v>
      </c>
      <c r="J64" s="83">
        <v>1.1</v>
      </c>
      <c r="K64" s="80">
        <v>2025.0</v>
      </c>
      <c r="L64" s="79" t="s">
        <v>144</v>
      </c>
      <c r="M64" s="79">
        <v>2025.0</v>
      </c>
      <c r="N64" s="79" t="s">
        <v>208</v>
      </c>
      <c r="O64" s="65" t="str">
        <f t="shared" si="1"/>
        <v>200593390001</v>
      </c>
      <c r="P64" s="65">
        <f t="shared" si="2"/>
        <v>7</v>
      </c>
      <c r="Q64" s="65">
        <f t="shared" si="3"/>
        <v>0</v>
      </c>
      <c r="R64" s="65" t="str">
        <f t="shared" si="12"/>
        <v>20.059.339/0001-70</v>
      </c>
      <c r="S64" s="84"/>
      <c r="T64" s="84" t="str">
        <f t="shared" si="10"/>
        <v/>
      </c>
      <c r="U64" s="84" t="str">
        <f t="shared" si="11"/>
        <v/>
      </c>
      <c r="V64" s="65" t="str">
        <f t="shared" si="5"/>
        <v/>
      </c>
      <c r="W64" s="84"/>
      <c r="X64" s="84"/>
      <c r="Y64" s="85"/>
      <c r="Z64" s="85"/>
      <c r="AA64" s="65" t="str">
        <f t="shared" si="6"/>
        <v/>
      </c>
      <c r="AB64" s="65" t="str">
        <f t="shared" si="7"/>
        <v/>
      </c>
      <c r="AC64" s="86"/>
      <c r="AD64" s="87" t="str">
        <f t="shared" si="8"/>
        <v/>
      </c>
      <c r="AE64" s="84"/>
      <c r="AF64" s="86">
        <f>IF(AC64&gt;0,AC64,'⚙️ Config'!$B$10)</f>
        <v>0.0075</v>
      </c>
      <c r="AG64" s="88">
        <f t="shared" si="9"/>
        <v>79819.65158</v>
      </c>
      <c r="AH64" s="88">
        <f>AG64*'⚙️ Config'!$B$11</f>
        <v>399098.2579</v>
      </c>
      <c r="AI64" s="88">
        <f>AH64*'⚙️ Config'!$B$12</f>
        <v>119729.4774</v>
      </c>
      <c r="AJ64" s="91">
        <v>8000000.0</v>
      </c>
      <c r="AK64" s="84"/>
      <c r="AL64" s="84"/>
      <c r="AM64" s="92" t="s">
        <v>409</v>
      </c>
      <c r="AN64" s="84"/>
      <c r="AO64" s="92" t="s">
        <v>410</v>
      </c>
      <c r="AP64" s="92" t="s">
        <v>212</v>
      </c>
      <c r="AQ64" s="84"/>
    </row>
    <row r="65" ht="15.0" customHeight="1">
      <c r="A65" s="79">
        <v>62.0</v>
      </c>
      <c r="B65" s="80" t="s">
        <v>411</v>
      </c>
      <c r="C65" s="79" t="s">
        <v>141</v>
      </c>
      <c r="D65" s="79" t="s">
        <v>412</v>
      </c>
      <c r="E65" s="81">
        <v>49.45</v>
      </c>
      <c r="F65" s="79" t="s">
        <v>84</v>
      </c>
      <c r="G65" s="79" t="s">
        <v>244</v>
      </c>
      <c r="H65" s="82">
        <v>1.063020071E7</v>
      </c>
      <c r="I65" s="79">
        <v>1.0</v>
      </c>
      <c r="J65" s="83">
        <v>1.9</v>
      </c>
      <c r="K65" s="80">
        <v>2024.0</v>
      </c>
      <c r="L65" s="79" t="s">
        <v>197</v>
      </c>
      <c r="M65" s="79">
        <v>2024.0</v>
      </c>
      <c r="N65" s="79" t="s">
        <v>145</v>
      </c>
      <c r="O65" s="65" t="str">
        <f t="shared" si="1"/>
        <v>061141310001</v>
      </c>
      <c r="P65" s="65">
        <f t="shared" si="2"/>
        <v>8</v>
      </c>
      <c r="Q65" s="65">
        <f t="shared" si="3"/>
        <v>6</v>
      </c>
      <c r="R65" s="65" t="str">
        <f t="shared" si="12"/>
        <v>06.114.131/0001-86</v>
      </c>
      <c r="S65" s="84"/>
      <c r="T65" s="84" t="str">
        <f t="shared" si="10"/>
        <v/>
      </c>
      <c r="U65" s="84" t="str">
        <f t="shared" si="11"/>
        <v/>
      </c>
      <c r="V65" s="65" t="str">
        <f t="shared" si="5"/>
        <v/>
      </c>
      <c r="W65" s="84"/>
      <c r="X65" s="84"/>
      <c r="Y65" s="85"/>
      <c r="Z65" s="85"/>
      <c r="AA65" s="65" t="str">
        <f t="shared" si="6"/>
        <v/>
      </c>
      <c r="AB65" s="65" t="str">
        <f t="shared" si="7"/>
        <v/>
      </c>
      <c r="AC65" s="86"/>
      <c r="AD65" s="87" t="str">
        <f t="shared" si="8"/>
        <v/>
      </c>
      <c r="AE65" s="84"/>
      <c r="AF65" s="86">
        <f>IF(AC65&gt;0,AC65,'⚙️ Config'!$B$10)</f>
        <v>0.0075</v>
      </c>
      <c r="AG65" s="88">
        <f t="shared" si="9"/>
        <v>79726.50533</v>
      </c>
      <c r="AH65" s="88">
        <f>AG65*'⚙️ Config'!$B$11</f>
        <v>398632.5266</v>
      </c>
      <c r="AI65" s="88">
        <f>AH65*'⚙️ Config'!$B$12</f>
        <v>119589.758</v>
      </c>
      <c r="AJ65" s="64"/>
      <c r="AK65" s="84"/>
      <c r="AL65" s="84"/>
      <c r="AM65" s="84"/>
      <c r="AN65" s="84"/>
      <c r="AO65" s="84"/>
      <c r="AP65" s="84"/>
      <c r="AQ65" s="84"/>
    </row>
    <row r="66" ht="15.0" customHeight="1">
      <c r="A66" s="79">
        <v>63.0</v>
      </c>
      <c r="B66" s="80" t="s">
        <v>413</v>
      </c>
      <c r="C66" s="79" t="s">
        <v>141</v>
      </c>
      <c r="D66" s="79" t="s">
        <v>414</v>
      </c>
      <c r="E66" s="81">
        <v>64.03</v>
      </c>
      <c r="F66" s="79" t="s">
        <v>84</v>
      </c>
      <c r="G66" s="79" t="s">
        <v>244</v>
      </c>
      <c r="H66" s="82">
        <v>1.060854203E7</v>
      </c>
      <c r="I66" s="79">
        <v>1.0</v>
      </c>
      <c r="J66" s="83">
        <v>1.1</v>
      </c>
      <c r="K66" s="80">
        <v>2025.0</v>
      </c>
      <c r="L66" s="79" t="s">
        <v>268</v>
      </c>
      <c r="M66" s="79">
        <v>2025.0</v>
      </c>
      <c r="N66" s="79" t="s">
        <v>145</v>
      </c>
      <c r="O66" s="65" t="str">
        <f t="shared" si="1"/>
        <v>091194470001</v>
      </c>
      <c r="P66" s="65">
        <f t="shared" si="2"/>
        <v>5</v>
      </c>
      <c r="Q66" s="65">
        <f t="shared" si="3"/>
        <v>9</v>
      </c>
      <c r="R66" s="65" t="str">
        <f t="shared" si="12"/>
        <v>09.119.447/0001-59</v>
      </c>
      <c r="S66" s="84"/>
      <c r="T66" s="84" t="str">
        <f t="shared" si="10"/>
        <v/>
      </c>
      <c r="U66" s="84" t="str">
        <f t="shared" si="11"/>
        <v/>
      </c>
      <c r="V66" s="65" t="str">
        <f t="shared" si="5"/>
        <v/>
      </c>
      <c r="W66" s="84"/>
      <c r="X66" s="84"/>
      <c r="Y66" s="85"/>
      <c r="Z66" s="85"/>
      <c r="AA66" s="65" t="str">
        <f t="shared" si="6"/>
        <v/>
      </c>
      <c r="AB66" s="65" t="str">
        <f t="shared" si="7"/>
        <v/>
      </c>
      <c r="AC66" s="86"/>
      <c r="AD66" s="87" t="str">
        <f t="shared" si="8"/>
        <v/>
      </c>
      <c r="AE66" s="84"/>
      <c r="AF66" s="86">
        <f>IF(AC66&gt;0,AC66,'⚙️ Config'!$B$10)</f>
        <v>0.0075</v>
      </c>
      <c r="AG66" s="88">
        <f t="shared" si="9"/>
        <v>79564.06523</v>
      </c>
      <c r="AH66" s="88">
        <f>AG66*'⚙️ Config'!$B$11</f>
        <v>397820.3261</v>
      </c>
      <c r="AI66" s="88">
        <f>AH66*'⚙️ Config'!$B$12</f>
        <v>119346.0978</v>
      </c>
      <c r="AJ66" s="64"/>
      <c r="AK66" s="84"/>
      <c r="AL66" s="84"/>
      <c r="AM66" s="84"/>
      <c r="AN66" s="84"/>
      <c r="AO66" s="84"/>
      <c r="AP66" s="84"/>
      <c r="AQ66" s="84"/>
    </row>
    <row r="67" ht="15.0" customHeight="1">
      <c r="A67" s="79">
        <v>64.0</v>
      </c>
      <c r="B67" s="80" t="s">
        <v>415</v>
      </c>
      <c r="C67" s="79" t="s">
        <v>141</v>
      </c>
      <c r="D67" s="79" t="s">
        <v>416</v>
      </c>
      <c r="E67" s="81">
        <v>66.95</v>
      </c>
      <c r="F67" s="79" t="s">
        <v>84</v>
      </c>
      <c r="G67" s="79" t="s">
        <v>244</v>
      </c>
      <c r="H67" s="82">
        <v>1.059674299E7</v>
      </c>
      <c r="I67" s="79">
        <v>1.0</v>
      </c>
      <c r="J67" s="83">
        <v>1.0</v>
      </c>
      <c r="K67" s="80">
        <v>2025.0</v>
      </c>
      <c r="L67" s="79" t="s">
        <v>268</v>
      </c>
      <c r="M67" s="79">
        <v>2025.0</v>
      </c>
      <c r="N67" s="79" t="s">
        <v>161</v>
      </c>
      <c r="O67" s="65" t="str">
        <f t="shared" si="1"/>
        <v>019400490001</v>
      </c>
      <c r="P67" s="65">
        <f t="shared" si="2"/>
        <v>9</v>
      </c>
      <c r="Q67" s="65">
        <f t="shared" si="3"/>
        <v>7</v>
      </c>
      <c r="R67" s="65" t="str">
        <f t="shared" si="12"/>
        <v>01.940.049/0001-97</v>
      </c>
      <c r="S67" s="84"/>
      <c r="T67" s="84" t="str">
        <f t="shared" si="10"/>
        <v/>
      </c>
      <c r="U67" s="84" t="str">
        <f t="shared" si="11"/>
        <v/>
      </c>
      <c r="V67" s="65" t="str">
        <f t="shared" si="5"/>
        <v/>
      </c>
      <c r="W67" s="84"/>
      <c r="X67" s="84"/>
      <c r="Y67" s="85"/>
      <c r="Z67" s="85"/>
      <c r="AA67" s="65" t="str">
        <f t="shared" si="6"/>
        <v/>
      </c>
      <c r="AB67" s="65" t="str">
        <f t="shared" si="7"/>
        <v/>
      </c>
      <c r="AC67" s="86"/>
      <c r="AD67" s="87" t="str">
        <f t="shared" si="8"/>
        <v/>
      </c>
      <c r="AE67" s="84"/>
      <c r="AF67" s="86">
        <f>IF(AC67&gt;0,AC67,'⚙️ Config'!$B$10)</f>
        <v>0.0075</v>
      </c>
      <c r="AG67" s="88">
        <f t="shared" si="9"/>
        <v>79475.57243</v>
      </c>
      <c r="AH67" s="88">
        <f>AG67*'⚙️ Config'!$B$11</f>
        <v>397377.8621</v>
      </c>
      <c r="AI67" s="88">
        <f>AH67*'⚙️ Config'!$B$12</f>
        <v>119213.3586</v>
      </c>
      <c r="AJ67" s="91">
        <v>9808613.0</v>
      </c>
      <c r="AK67" s="84"/>
      <c r="AL67" s="84"/>
      <c r="AM67" s="92" t="s">
        <v>417</v>
      </c>
      <c r="AN67" s="84"/>
      <c r="AO67" s="92" t="s">
        <v>418</v>
      </c>
      <c r="AP67" s="92" t="s">
        <v>225</v>
      </c>
      <c r="AQ67" s="84"/>
    </row>
    <row r="68" ht="15.0" customHeight="1">
      <c r="A68" s="79">
        <v>65.0</v>
      </c>
      <c r="B68" s="80" t="s">
        <v>419</v>
      </c>
      <c r="C68" s="79" t="s">
        <v>141</v>
      </c>
      <c r="D68" s="79" t="s">
        <v>420</v>
      </c>
      <c r="E68" s="81">
        <v>39.44</v>
      </c>
      <c r="F68" s="79" t="s">
        <v>84</v>
      </c>
      <c r="G68" s="79" t="s">
        <v>244</v>
      </c>
      <c r="H68" s="82">
        <v>1.014258061E7</v>
      </c>
      <c r="I68" s="79">
        <v>2.0</v>
      </c>
      <c r="J68" s="83">
        <v>1.9</v>
      </c>
      <c r="K68" s="80">
        <v>2024.0</v>
      </c>
      <c r="L68" s="79" t="s">
        <v>339</v>
      </c>
      <c r="M68" s="79">
        <v>2024.0</v>
      </c>
      <c r="N68" s="79" t="s">
        <v>145</v>
      </c>
      <c r="O68" s="65" t="str">
        <f t="shared" si="1"/>
        <v>014363080001</v>
      </c>
      <c r="P68" s="65">
        <f t="shared" si="2"/>
        <v>4</v>
      </c>
      <c r="Q68" s="65">
        <f t="shared" si="3"/>
        <v>7</v>
      </c>
      <c r="R68" s="65" t="str">
        <f t="shared" si="12"/>
        <v>01.436.308/0001-47</v>
      </c>
      <c r="S68" s="84"/>
      <c r="T68" s="84" t="str">
        <f t="shared" si="10"/>
        <v/>
      </c>
      <c r="U68" s="84" t="str">
        <f t="shared" si="11"/>
        <v/>
      </c>
      <c r="V68" s="65" t="str">
        <f t="shared" si="5"/>
        <v/>
      </c>
      <c r="W68" s="84"/>
      <c r="X68" s="84"/>
      <c r="Y68" s="85"/>
      <c r="Z68" s="85"/>
      <c r="AA68" s="65" t="str">
        <f t="shared" si="6"/>
        <v/>
      </c>
      <c r="AB68" s="65" t="str">
        <f t="shared" si="7"/>
        <v/>
      </c>
      <c r="AC68" s="86"/>
      <c r="AD68" s="87" t="str">
        <f t="shared" si="8"/>
        <v/>
      </c>
      <c r="AE68" s="84"/>
      <c r="AF68" s="86">
        <f>IF(AC68&gt;0,AC68,'⚙️ Config'!$B$10)</f>
        <v>0.0075</v>
      </c>
      <c r="AG68" s="88">
        <f t="shared" si="9"/>
        <v>76069.35458</v>
      </c>
      <c r="AH68" s="88">
        <f>AG68*'⚙️ Config'!$B$11</f>
        <v>380346.7729</v>
      </c>
      <c r="AI68" s="88">
        <f>AH68*'⚙️ Config'!$B$12</f>
        <v>114104.0319</v>
      </c>
      <c r="AJ68" s="64"/>
      <c r="AK68" s="84"/>
      <c r="AL68" s="84"/>
      <c r="AM68" s="84"/>
      <c r="AN68" s="84"/>
      <c r="AO68" s="84"/>
      <c r="AP68" s="84"/>
      <c r="AQ68" s="84"/>
    </row>
    <row r="69" ht="15.0" customHeight="1">
      <c r="A69" s="79">
        <v>66.0</v>
      </c>
      <c r="B69" s="80" t="s">
        <v>421</v>
      </c>
      <c r="C69" s="79" t="s">
        <v>141</v>
      </c>
      <c r="D69" s="79" t="s">
        <v>422</v>
      </c>
      <c r="E69" s="81">
        <v>52.09</v>
      </c>
      <c r="F69" s="79" t="s">
        <v>84</v>
      </c>
      <c r="G69" s="79" t="s">
        <v>423</v>
      </c>
      <c r="H69" s="82">
        <v>9974958.84</v>
      </c>
      <c r="I69" s="79">
        <v>1.0</v>
      </c>
      <c r="J69" s="83">
        <v>1.7</v>
      </c>
      <c r="K69" s="80">
        <v>2024.0</v>
      </c>
      <c r="L69" s="79" t="s">
        <v>268</v>
      </c>
      <c r="M69" s="79">
        <v>2024.0</v>
      </c>
      <c r="N69" s="79" t="s">
        <v>145</v>
      </c>
      <c r="O69" s="65" t="str">
        <f t="shared" si="1"/>
        <v>624745640001</v>
      </c>
      <c r="P69" s="65">
        <f t="shared" si="2"/>
        <v>1</v>
      </c>
      <c r="Q69" s="65">
        <f t="shared" si="3"/>
        <v>3</v>
      </c>
      <c r="R69" s="65" t="str">
        <f t="shared" si="12"/>
        <v>62.474.564/0001-13</v>
      </c>
      <c r="S69" s="84"/>
      <c r="T69" s="84" t="str">
        <f t="shared" si="10"/>
        <v/>
      </c>
      <c r="U69" s="84" t="str">
        <f t="shared" si="11"/>
        <v/>
      </c>
      <c r="V69" s="65" t="str">
        <f t="shared" si="5"/>
        <v/>
      </c>
      <c r="W69" s="84"/>
      <c r="X69" s="84"/>
      <c r="Y69" s="85"/>
      <c r="Z69" s="85"/>
      <c r="AA69" s="65" t="str">
        <f t="shared" si="6"/>
        <v/>
      </c>
      <c r="AB69" s="65" t="str">
        <f t="shared" si="7"/>
        <v/>
      </c>
      <c r="AC69" s="86"/>
      <c r="AD69" s="87" t="str">
        <f t="shared" si="8"/>
        <v/>
      </c>
      <c r="AE69" s="84"/>
      <c r="AF69" s="86">
        <f>IF(AC69&gt;0,AC69,'⚙️ Config'!$B$10)</f>
        <v>0.0075</v>
      </c>
      <c r="AG69" s="88">
        <f t="shared" si="9"/>
        <v>74812.1913</v>
      </c>
      <c r="AH69" s="88">
        <f>AG69*'⚙️ Config'!$B$11</f>
        <v>374060.9565</v>
      </c>
      <c r="AI69" s="88">
        <f>AH69*'⚙️ Config'!$B$12</f>
        <v>112218.287</v>
      </c>
      <c r="AJ69" s="64"/>
      <c r="AK69" s="84"/>
      <c r="AL69" s="84"/>
      <c r="AM69" s="84"/>
      <c r="AN69" s="84"/>
      <c r="AO69" s="92" t="s">
        <v>424</v>
      </c>
      <c r="AP69" s="92" t="s">
        <v>212</v>
      </c>
      <c r="AQ69" s="84"/>
    </row>
    <row r="70" ht="15.0" customHeight="1">
      <c r="A70" s="79">
        <v>67.0</v>
      </c>
      <c r="B70" s="80" t="s">
        <v>425</v>
      </c>
      <c r="C70" s="79" t="s">
        <v>141</v>
      </c>
      <c r="D70" s="79" t="s">
        <v>426</v>
      </c>
      <c r="E70" s="81">
        <v>54.01</v>
      </c>
      <c r="F70" s="79" t="s">
        <v>84</v>
      </c>
      <c r="G70" s="79" t="s">
        <v>423</v>
      </c>
      <c r="H70" s="82">
        <v>9694333.95</v>
      </c>
      <c r="I70" s="79">
        <v>2.0</v>
      </c>
      <c r="J70" s="83">
        <v>1.1</v>
      </c>
      <c r="K70" s="80">
        <v>2025.0</v>
      </c>
      <c r="L70" s="79" t="s">
        <v>144</v>
      </c>
      <c r="M70" s="79">
        <v>2025.0</v>
      </c>
      <c r="N70" s="79" t="s">
        <v>161</v>
      </c>
      <c r="O70" s="65" t="str">
        <f t="shared" si="1"/>
        <v>303241020001</v>
      </c>
      <c r="P70" s="65">
        <f t="shared" si="2"/>
        <v>2</v>
      </c>
      <c r="Q70" s="65">
        <f t="shared" si="3"/>
        <v>3</v>
      </c>
      <c r="R70" s="65" t="str">
        <f t="shared" si="12"/>
        <v>30.324.102/0001-23</v>
      </c>
      <c r="S70" s="84"/>
      <c r="T70" s="84" t="str">
        <f t="shared" si="10"/>
        <v/>
      </c>
      <c r="U70" s="84" t="str">
        <f t="shared" si="11"/>
        <v/>
      </c>
      <c r="V70" s="65" t="str">
        <f t="shared" si="5"/>
        <v/>
      </c>
      <c r="W70" s="84"/>
      <c r="X70" s="84"/>
      <c r="Y70" s="85"/>
      <c r="Z70" s="85"/>
      <c r="AA70" s="65" t="str">
        <f t="shared" si="6"/>
        <v/>
      </c>
      <c r="AB70" s="65" t="str">
        <f t="shared" si="7"/>
        <v/>
      </c>
      <c r="AC70" s="86"/>
      <c r="AD70" s="87" t="str">
        <f t="shared" si="8"/>
        <v/>
      </c>
      <c r="AE70" s="84"/>
      <c r="AF70" s="86">
        <f>IF(AC70&gt;0,AC70,'⚙️ Config'!$B$10)</f>
        <v>0.0075</v>
      </c>
      <c r="AG70" s="88">
        <f t="shared" si="9"/>
        <v>72707.50463</v>
      </c>
      <c r="AH70" s="88">
        <f>AG70*'⚙️ Config'!$B$11</f>
        <v>363537.5231</v>
      </c>
      <c r="AI70" s="88">
        <f>AH70*'⚙️ Config'!$B$12</f>
        <v>109061.2569</v>
      </c>
      <c r="AJ70" s="91">
        <v>10000.0</v>
      </c>
      <c r="AK70" s="84"/>
      <c r="AL70" s="84"/>
      <c r="AM70" s="92" t="s">
        <v>427</v>
      </c>
      <c r="AN70" s="84"/>
      <c r="AO70" s="92" t="s">
        <v>428</v>
      </c>
      <c r="AP70" s="92" t="s">
        <v>212</v>
      </c>
      <c r="AQ70" s="84"/>
    </row>
    <row r="71" ht="15.0" customHeight="1">
      <c r="A71" s="79">
        <v>68.0</v>
      </c>
      <c r="B71" s="80" t="s">
        <v>429</v>
      </c>
      <c r="C71" s="79" t="s">
        <v>141</v>
      </c>
      <c r="D71" s="79" t="s">
        <v>430</v>
      </c>
      <c r="E71" s="81">
        <v>68.59</v>
      </c>
      <c r="F71" s="79" t="s">
        <v>84</v>
      </c>
      <c r="G71" s="79" t="s">
        <v>423</v>
      </c>
      <c r="H71" s="82">
        <v>9540132.44</v>
      </c>
      <c r="I71" s="79">
        <v>2.0</v>
      </c>
      <c r="J71" s="83">
        <v>0.7</v>
      </c>
      <c r="K71" s="80">
        <v>2025.0</v>
      </c>
      <c r="L71" s="79" t="s">
        <v>431</v>
      </c>
      <c r="M71" s="79">
        <v>2025.0</v>
      </c>
      <c r="N71" s="79" t="s">
        <v>145</v>
      </c>
      <c r="O71" s="65" t="str">
        <f t="shared" si="1"/>
        <v>034956720001</v>
      </c>
      <c r="P71" s="65">
        <f t="shared" si="2"/>
        <v>0</v>
      </c>
      <c r="Q71" s="65">
        <f t="shared" si="3"/>
        <v>3</v>
      </c>
      <c r="R71" s="65" t="str">
        <f t="shared" si="12"/>
        <v>03.495.672/0001-03</v>
      </c>
      <c r="S71" s="84"/>
      <c r="T71" s="84" t="str">
        <f t="shared" si="10"/>
        <v/>
      </c>
      <c r="U71" s="84" t="str">
        <f t="shared" si="11"/>
        <v/>
      </c>
      <c r="V71" s="65" t="str">
        <f t="shared" si="5"/>
        <v/>
      </c>
      <c r="W71" s="84"/>
      <c r="X71" s="84"/>
      <c r="Y71" s="85"/>
      <c r="Z71" s="85"/>
      <c r="AA71" s="65" t="str">
        <f t="shared" si="6"/>
        <v/>
      </c>
      <c r="AB71" s="65" t="str">
        <f t="shared" si="7"/>
        <v/>
      </c>
      <c r="AC71" s="86"/>
      <c r="AD71" s="87" t="str">
        <f t="shared" si="8"/>
        <v/>
      </c>
      <c r="AE71" s="84"/>
      <c r="AF71" s="86">
        <f>IF(AC71&gt;0,AC71,'⚙️ Config'!$B$10)</f>
        <v>0.0075</v>
      </c>
      <c r="AG71" s="88">
        <f t="shared" si="9"/>
        <v>71550.9933</v>
      </c>
      <c r="AH71" s="88">
        <f>AG71*'⚙️ Config'!$B$11</f>
        <v>357754.9665</v>
      </c>
      <c r="AI71" s="88">
        <f>AH71*'⚙️ Config'!$B$12</f>
        <v>107326.49</v>
      </c>
      <c r="AJ71" s="64"/>
      <c r="AK71" s="84"/>
      <c r="AL71" s="84"/>
      <c r="AM71" s="84"/>
      <c r="AN71" s="84"/>
      <c r="AO71" s="84"/>
      <c r="AP71" s="92">
        <v>3459360.0</v>
      </c>
      <c r="AQ71" s="84"/>
    </row>
    <row r="72" ht="15.0" customHeight="1">
      <c r="A72" s="79">
        <v>69.0</v>
      </c>
      <c r="B72" s="80" t="s">
        <v>432</v>
      </c>
      <c r="C72" s="79" t="s">
        <v>141</v>
      </c>
      <c r="D72" s="79" t="s">
        <v>433</v>
      </c>
      <c r="E72" s="81">
        <v>38.25</v>
      </c>
      <c r="F72" s="79" t="s">
        <v>84</v>
      </c>
      <c r="G72" s="79" t="s">
        <v>423</v>
      </c>
      <c r="H72" s="82">
        <v>9470663.61</v>
      </c>
      <c r="I72" s="79">
        <v>2.0</v>
      </c>
      <c r="J72" s="83">
        <v>2.0</v>
      </c>
      <c r="K72" s="80">
        <v>2024.0</v>
      </c>
      <c r="L72" s="79" t="s">
        <v>144</v>
      </c>
      <c r="M72" s="79">
        <v>2024.0</v>
      </c>
      <c r="N72" s="79" t="s">
        <v>189</v>
      </c>
      <c r="O72" s="65" t="str">
        <f t="shared" si="1"/>
        <v>525543000001</v>
      </c>
      <c r="P72" s="65">
        <f t="shared" si="2"/>
        <v>1</v>
      </c>
      <c r="Q72" s="65">
        <f t="shared" si="3"/>
        <v>6</v>
      </c>
      <c r="R72" s="65" t="str">
        <f t="shared" si="12"/>
        <v>52.554.300/0001-16</v>
      </c>
      <c r="S72" s="84"/>
      <c r="T72" s="84" t="str">
        <f t="shared" si="10"/>
        <v/>
      </c>
      <c r="U72" s="84" t="str">
        <f t="shared" si="11"/>
        <v/>
      </c>
      <c r="V72" s="65" t="str">
        <f t="shared" si="5"/>
        <v/>
      </c>
      <c r="W72" s="84"/>
      <c r="X72" s="84"/>
      <c r="Y72" s="85"/>
      <c r="Z72" s="85"/>
      <c r="AA72" s="65" t="str">
        <f t="shared" si="6"/>
        <v/>
      </c>
      <c r="AB72" s="65" t="str">
        <f t="shared" si="7"/>
        <v/>
      </c>
      <c r="AC72" s="86"/>
      <c r="AD72" s="87" t="str">
        <f t="shared" si="8"/>
        <v/>
      </c>
      <c r="AE72" s="84"/>
      <c r="AF72" s="86">
        <f>IF(AC72&gt;0,AC72,'⚙️ Config'!$B$10)</f>
        <v>0.0075</v>
      </c>
      <c r="AG72" s="88">
        <f t="shared" si="9"/>
        <v>71029.97708</v>
      </c>
      <c r="AH72" s="88">
        <f>AG72*'⚙️ Config'!$B$11</f>
        <v>355149.8854</v>
      </c>
      <c r="AI72" s="88">
        <f>AH72*'⚙️ Config'!$B$12</f>
        <v>106544.9656</v>
      </c>
      <c r="AJ72" s="91">
        <v>3459360.0</v>
      </c>
      <c r="AK72" s="84"/>
      <c r="AL72" s="84"/>
      <c r="AM72" s="92" t="s">
        <v>434</v>
      </c>
      <c r="AN72" s="84"/>
      <c r="AO72" s="92" t="s">
        <v>435</v>
      </c>
      <c r="AP72" s="92" t="s">
        <v>212</v>
      </c>
      <c r="AQ72" s="84"/>
    </row>
    <row r="73" ht="15.0" customHeight="1">
      <c r="A73" s="79">
        <v>70.0</v>
      </c>
      <c r="B73" s="80" t="s">
        <v>436</v>
      </c>
      <c r="C73" s="79" t="s">
        <v>141</v>
      </c>
      <c r="D73" s="79" t="s">
        <v>437</v>
      </c>
      <c r="E73" s="81">
        <v>60.25</v>
      </c>
      <c r="F73" s="79" t="s">
        <v>84</v>
      </c>
      <c r="G73" s="79" t="s">
        <v>423</v>
      </c>
      <c r="H73" s="82">
        <v>9350328.91</v>
      </c>
      <c r="I73" s="79">
        <v>2.0</v>
      </c>
      <c r="J73" s="83">
        <v>0.9</v>
      </c>
      <c r="K73" s="80">
        <v>2025.0</v>
      </c>
      <c r="L73" s="79" t="s">
        <v>144</v>
      </c>
      <c r="M73" s="79">
        <v>2025.0</v>
      </c>
      <c r="N73" s="79" t="s">
        <v>145</v>
      </c>
      <c r="O73" s="65" t="str">
        <f t="shared" si="1"/>
        <v>168680400001</v>
      </c>
      <c r="P73" s="65">
        <f t="shared" si="2"/>
        <v>9</v>
      </c>
      <c r="Q73" s="65">
        <f t="shared" si="3"/>
        <v>0</v>
      </c>
      <c r="R73" s="65" t="str">
        <f t="shared" si="12"/>
        <v>16.868.040/0001-90</v>
      </c>
      <c r="S73" s="84"/>
      <c r="T73" s="84" t="str">
        <f t="shared" si="10"/>
        <v/>
      </c>
      <c r="U73" s="84" t="str">
        <f t="shared" si="11"/>
        <v/>
      </c>
      <c r="V73" s="65" t="str">
        <f t="shared" si="5"/>
        <v/>
      </c>
      <c r="W73" s="84"/>
      <c r="X73" s="84"/>
      <c r="Y73" s="85"/>
      <c r="Z73" s="85"/>
      <c r="AA73" s="65" t="str">
        <f t="shared" si="6"/>
        <v/>
      </c>
      <c r="AB73" s="65" t="str">
        <f t="shared" si="7"/>
        <v/>
      </c>
      <c r="AC73" s="86"/>
      <c r="AD73" s="87" t="str">
        <f t="shared" si="8"/>
        <v/>
      </c>
      <c r="AE73" s="84"/>
      <c r="AF73" s="86">
        <f>IF(AC73&gt;0,AC73,'⚙️ Config'!$B$10)</f>
        <v>0.0075</v>
      </c>
      <c r="AG73" s="88">
        <f t="shared" si="9"/>
        <v>70127.46683</v>
      </c>
      <c r="AH73" s="88">
        <f>AG73*'⚙️ Config'!$B$11</f>
        <v>350637.3341</v>
      </c>
      <c r="AI73" s="88">
        <f>AH73*'⚙️ Config'!$B$12</f>
        <v>105191.2002</v>
      </c>
      <c r="AJ73" s="64"/>
      <c r="AK73" s="84"/>
      <c r="AL73" s="84"/>
      <c r="AM73" s="84"/>
      <c r="AN73" s="84"/>
      <c r="AO73" s="84"/>
      <c r="AP73" s="84"/>
      <c r="AQ73" s="84"/>
    </row>
    <row r="74" ht="15.0" customHeight="1">
      <c r="A74" s="79">
        <v>71.0</v>
      </c>
      <c r="B74" s="80" t="s">
        <v>438</v>
      </c>
      <c r="C74" s="79" t="s">
        <v>141</v>
      </c>
      <c r="D74" s="79" t="s">
        <v>439</v>
      </c>
      <c r="E74" s="81">
        <v>43.58</v>
      </c>
      <c r="F74" s="79" t="s">
        <v>84</v>
      </c>
      <c r="G74" s="79" t="s">
        <v>423</v>
      </c>
      <c r="H74" s="82">
        <v>9225140.0</v>
      </c>
      <c r="I74" s="79">
        <v>2.0</v>
      </c>
      <c r="J74" s="83">
        <v>1.9</v>
      </c>
      <c r="K74" s="80">
        <v>2024.0</v>
      </c>
      <c r="L74" s="79" t="s">
        <v>202</v>
      </c>
      <c r="M74" s="79">
        <v>2024.0</v>
      </c>
      <c r="N74" s="79" t="s">
        <v>161</v>
      </c>
      <c r="O74" s="65" t="str">
        <f t="shared" si="1"/>
        <v>189399380001</v>
      </c>
      <c r="P74" s="65">
        <f t="shared" si="2"/>
        <v>3</v>
      </c>
      <c r="Q74" s="65">
        <f t="shared" si="3"/>
        <v>7</v>
      </c>
      <c r="R74" s="65" t="str">
        <f t="shared" si="12"/>
        <v>18.939.938/0001-37</v>
      </c>
      <c r="S74" s="84"/>
      <c r="T74" s="84" t="str">
        <f t="shared" si="10"/>
        <v/>
      </c>
      <c r="U74" s="84" t="str">
        <f t="shared" si="11"/>
        <v/>
      </c>
      <c r="V74" s="65" t="str">
        <f t="shared" si="5"/>
        <v/>
      </c>
      <c r="W74" s="84"/>
      <c r="X74" s="84"/>
      <c r="Y74" s="85"/>
      <c r="Z74" s="85"/>
      <c r="AA74" s="65" t="str">
        <f t="shared" si="6"/>
        <v/>
      </c>
      <c r="AB74" s="65" t="str">
        <f t="shared" si="7"/>
        <v/>
      </c>
      <c r="AC74" s="86"/>
      <c r="AD74" s="87" t="str">
        <f t="shared" si="8"/>
        <v/>
      </c>
      <c r="AE74" s="84"/>
      <c r="AF74" s="86">
        <f>IF(AC74&gt;0,AC74,'⚙️ Config'!$B$10)</f>
        <v>0.0075</v>
      </c>
      <c r="AG74" s="88">
        <f t="shared" si="9"/>
        <v>69188.55</v>
      </c>
      <c r="AH74" s="88">
        <f>AG74*'⚙️ Config'!$B$11</f>
        <v>345942.75</v>
      </c>
      <c r="AI74" s="88">
        <f>AH74*'⚙️ Config'!$B$12</f>
        <v>103782.825</v>
      </c>
      <c r="AJ74" s="64"/>
      <c r="AK74" s="84"/>
      <c r="AL74" s="84"/>
      <c r="AM74" s="84"/>
      <c r="AN74" s="84"/>
      <c r="AO74" s="84"/>
      <c r="AP74" s="84"/>
      <c r="AQ74" s="84"/>
    </row>
    <row r="75" ht="15.0" customHeight="1">
      <c r="A75" s="79">
        <v>72.0</v>
      </c>
      <c r="B75" s="80" t="s">
        <v>440</v>
      </c>
      <c r="C75" s="79" t="s">
        <v>141</v>
      </c>
      <c r="D75" s="79" t="s">
        <v>441</v>
      </c>
      <c r="E75" s="81">
        <v>48.25</v>
      </c>
      <c r="F75" s="79" t="s">
        <v>84</v>
      </c>
      <c r="G75" s="79" t="s">
        <v>423</v>
      </c>
      <c r="H75" s="82">
        <v>9216257.59</v>
      </c>
      <c r="I75" s="79">
        <v>1.0</v>
      </c>
      <c r="J75" s="83">
        <v>2.0</v>
      </c>
      <c r="K75" s="80">
        <v>2024.0</v>
      </c>
      <c r="L75" s="79" t="s">
        <v>197</v>
      </c>
      <c r="M75" s="79">
        <v>2024.0</v>
      </c>
      <c r="N75" s="79" t="s">
        <v>161</v>
      </c>
      <c r="O75" s="65" t="str">
        <f t="shared" si="1"/>
        <v>076044910001</v>
      </c>
      <c r="P75" s="65">
        <f t="shared" si="2"/>
        <v>2</v>
      </c>
      <c r="Q75" s="65">
        <f t="shared" si="3"/>
        <v>9</v>
      </c>
      <c r="R75" s="65" t="str">
        <f t="shared" si="12"/>
        <v>07.604.491/0001-29</v>
      </c>
      <c r="S75" s="84"/>
      <c r="T75" s="84" t="str">
        <f t="shared" si="10"/>
        <v/>
      </c>
      <c r="U75" s="84" t="str">
        <f t="shared" si="11"/>
        <v/>
      </c>
      <c r="V75" s="65" t="str">
        <f t="shared" si="5"/>
        <v/>
      </c>
      <c r="W75" s="84"/>
      <c r="X75" s="84"/>
      <c r="Y75" s="85"/>
      <c r="Z75" s="85"/>
      <c r="AA75" s="65" t="str">
        <f t="shared" si="6"/>
        <v/>
      </c>
      <c r="AB75" s="65" t="str">
        <f t="shared" si="7"/>
        <v/>
      </c>
      <c r="AC75" s="86"/>
      <c r="AD75" s="87" t="str">
        <f t="shared" si="8"/>
        <v/>
      </c>
      <c r="AE75" s="84"/>
      <c r="AF75" s="86">
        <f>IF(AC75&gt;0,AC75,'⚙️ Config'!$B$10)</f>
        <v>0.0075</v>
      </c>
      <c r="AG75" s="88">
        <f t="shared" si="9"/>
        <v>69121.93193</v>
      </c>
      <c r="AH75" s="88">
        <f>AG75*'⚙️ Config'!$B$11</f>
        <v>345609.6596</v>
      </c>
      <c r="AI75" s="88">
        <f>AH75*'⚙️ Config'!$B$12</f>
        <v>103682.8979</v>
      </c>
      <c r="AJ75" s="64"/>
      <c r="AK75" s="84"/>
      <c r="AL75" s="84"/>
      <c r="AM75" s="84"/>
      <c r="AN75" s="84"/>
      <c r="AO75" s="84"/>
      <c r="AP75" s="84"/>
      <c r="AQ75" s="84"/>
    </row>
    <row r="76" ht="15.0" customHeight="1">
      <c r="A76" s="79">
        <v>73.0</v>
      </c>
      <c r="B76" s="80" t="s">
        <v>442</v>
      </c>
      <c r="C76" s="79" t="s">
        <v>141</v>
      </c>
      <c r="D76" s="79" t="s">
        <v>443</v>
      </c>
      <c r="E76" s="81">
        <v>54.0</v>
      </c>
      <c r="F76" s="79" t="s">
        <v>84</v>
      </c>
      <c r="G76" s="79" t="s">
        <v>423</v>
      </c>
      <c r="H76" s="82">
        <v>9141304.49</v>
      </c>
      <c r="I76" s="79">
        <v>2.0</v>
      </c>
      <c r="J76" s="83">
        <v>1.1</v>
      </c>
      <c r="K76" s="80">
        <v>2025.0</v>
      </c>
      <c r="L76" s="79" t="s">
        <v>144</v>
      </c>
      <c r="M76" s="79">
        <v>2025.0</v>
      </c>
      <c r="N76" s="79" t="s">
        <v>145</v>
      </c>
      <c r="O76" s="65" t="str">
        <f t="shared" si="1"/>
        <v>194472680001</v>
      </c>
      <c r="P76" s="65">
        <f t="shared" si="2"/>
        <v>0</v>
      </c>
      <c r="Q76" s="65">
        <f t="shared" si="3"/>
        <v>2</v>
      </c>
      <c r="R76" s="65" t="str">
        <f t="shared" si="12"/>
        <v>19.447.268/0001-02</v>
      </c>
      <c r="S76" s="84"/>
      <c r="T76" s="84" t="str">
        <f t="shared" si="10"/>
        <v/>
      </c>
      <c r="U76" s="84" t="str">
        <f t="shared" si="11"/>
        <v/>
      </c>
      <c r="V76" s="65" t="str">
        <f t="shared" si="5"/>
        <v/>
      </c>
      <c r="W76" s="84"/>
      <c r="X76" s="84"/>
      <c r="Y76" s="85"/>
      <c r="Z76" s="85"/>
      <c r="AA76" s="65" t="str">
        <f t="shared" si="6"/>
        <v/>
      </c>
      <c r="AB76" s="65" t="str">
        <f t="shared" si="7"/>
        <v/>
      </c>
      <c r="AC76" s="86"/>
      <c r="AD76" s="87" t="str">
        <f t="shared" si="8"/>
        <v/>
      </c>
      <c r="AE76" s="84"/>
      <c r="AF76" s="86">
        <f>IF(AC76&gt;0,AC76,'⚙️ Config'!$B$10)</f>
        <v>0.0075</v>
      </c>
      <c r="AG76" s="88">
        <f t="shared" si="9"/>
        <v>68559.78368</v>
      </c>
      <c r="AH76" s="88">
        <f>AG76*'⚙️ Config'!$B$11</f>
        <v>342798.9184</v>
      </c>
      <c r="AI76" s="88">
        <f>AH76*'⚙️ Config'!$B$12</f>
        <v>102839.6755</v>
      </c>
      <c r="AJ76" s="64"/>
      <c r="AK76" s="84"/>
      <c r="AL76" s="84"/>
      <c r="AM76" s="84"/>
      <c r="AN76" s="84"/>
      <c r="AO76" s="84"/>
      <c r="AP76" s="84"/>
      <c r="AQ76" s="84"/>
    </row>
    <row r="77" ht="15.0" customHeight="1">
      <c r="A77" s="79">
        <v>74.0</v>
      </c>
      <c r="B77" s="80" t="s">
        <v>444</v>
      </c>
      <c r="C77" s="79" t="s">
        <v>141</v>
      </c>
      <c r="D77" s="79" t="s">
        <v>445</v>
      </c>
      <c r="E77" s="81">
        <v>47.09</v>
      </c>
      <c r="F77" s="79" t="s">
        <v>84</v>
      </c>
      <c r="G77" s="79" t="s">
        <v>423</v>
      </c>
      <c r="H77" s="82">
        <v>9087203.11</v>
      </c>
      <c r="I77" s="79">
        <v>2.0</v>
      </c>
      <c r="J77" s="83">
        <v>1.4</v>
      </c>
      <c r="K77" s="80">
        <v>2024.0</v>
      </c>
      <c r="L77" s="79" t="s">
        <v>339</v>
      </c>
      <c r="M77" s="79">
        <v>2024.0</v>
      </c>
      <c r="N77" s="79" t="s">
        <v>145</v>
      </c>
      <c r="O77" s="65" t="str">
        <f t="shared" si="1"/>
        <v>025902370001</v>
      </c>
      <c r="P77" s="65">
        <f t="shared" si="2"/>
        <v>0</v>
      </c>
      <c r="Q77" s="65">
        <f t="shared" si="3"/>
        <v>3</v>
      </c>
      <c r="R77" s="65" t="str">
        <f t="shared" si="12"/>
        <v>02.590.237/0001-03</v>
      </c>
      <c r="S77" s="84"/>
      <c r="T77" s="84" t="str">
        <f t="shared" si="10"/>
        <v/>
      </c>
      <c r="U77" s="84" t="str">
        <f t="shared" si="11"/>
        <v/>
      </c>
      <c r="V77" s="65" t="str">
        <f t="shared" si="5"/>
        <v/>
      </c>
      <c r="W77" s="84"/>
      <c r="X77" s="84"/>
      <c r="Y77" s="85"/>
      <c r="Z77" s="85"/>
      <c r="AA77" s="65" t="str">
        <f t="shared" si="6"/>
        <v/>
      </c>
      <c r="AB77" s="65" t="str">
        <f t="shared" si="7"/>
        <v/>
      </c>
      <c r="AC77" s="86"/>
      <c r="AD77" s="87" t="str">
        <f t="shared" si="8"/>
        <v/>
      </c>
      <c r="AE77" s="84"/>
      <c r="AF77" s="86">
        <f>IF(AC77&gt;0,AC77,'⚙️ Config'!$B$10)</f>
        <v>0.0075</v>
      </c>
      <c r="AG77" s="88">
        <f t="shared" si="9"/>
        <v>68154.02333</v>
      </c>
      <c r="AH77" s="88">
        <f>AG77*'⚙️ Config'!$B$11</f>
        <v>340770.1166</v>
      </c>
      <c r="AI77" s="88">
        <f>AH77*'⚙️ Config'!$B$12</f>
        <v>102231.035</v>
      </c>
      <c r="AJ77" s="64"/>
      <c r="AK77" s="84"/>
      <c r="AL77" s="84"/>
      <c r="AM77" s="84"/>
      <c r="AN77" s="84"/>
      <c r="AO77" s="84"/>
      <c r="AP77" s="84"/>
      <c r="AQ77" s="84"/>
    </row>
    <row r="78" ht="15.0" customHeight="1">
      <c r="A78" s="79">
        <v>75.0</v>
      </c>
      <c r="B78" s="80" t="s">
        <v>446</v>
      </c>
      <c r="C78" s="79" t="s">
        <v>141</v>
      </c>
      <c r="D78" s="79" t="s">
        <v>447</v>
      </c>
      <c r="E78" s="81">
        <v>83.88</v>
      </c>
      <c r="F78" s="79" t="s">
        <v>84</v>
      </c>
      <c r="G78" s="79" t="s">
        <v>423</v>
      </c>
      <c r="H78" s="82">
        <v>9037714.54</v>
      </c>
      <c r="I78" s="79">
        <v>1.0</v>
      </c>
      <c r="J78" s="83">
        <v>0.6</v>
      </c>
      <c r="K78" s="80">
        <v>2025.0</v>
      </c>
      <c r="L78" s="79" t="s">
        <v>448</v>
      </c>
      <c r="M78" s="79">
        <v>2025.0</v>
      </c>
      <c r="N78" s="79" t="s">
        <v>145</v>
      </c>
      <c r="O78" s="65" t="str">
        <f t="shared" si="1"/>
        <v>539913780001</v>
      </c>
      <c r="P78" s="65">
        <f t="shared" si="2"/>
        <v>6</v>
      </c>
      <c r="Q78" s="65">
        <f t="shared" si="3"/>
        <v>0</v>
      </c>
      <c r="R78" s="65" t="str">
        <f t="shared" si="12"/>
        <v>53.991.378/0001-60</v>
      </c>
      <c r="S78" s="84"/>
      <c r="T78" s="84" t="str">
        <f t="shared" si="10"/>
        <v/>
      </c>
      <c r="U78" s="84" t="str">
        <f t="shared" si="11"/>
        <v/>
      </c>
      <c r="V78" s="65" t="str">
        <f t="shared" si="5"/>
        <v/>
      </c>
      <c r="W78" s="84"/>
      <c r="X78" s="84"/>
      <c r="Y78" s="85"/>
      <c r="Z78" s="85"/>
      <c r="AA78" s="65" t="str">
        <f t="shared" si="6"/>
        <v/>
      </c>
      <c r="AB78" s="65" t="str">
        <f t="shared" si="7"/>
        <v/>
      </c>
      <c r="AC78" s="86"/>
      <c r="AD78" s="87" t="str">
        <f t="shared" si="8"/>
        <v/>
      </c>
      <c r="AE78" s="84"/>
      <c r="AF78" s="86">
        <f>IF(AC78&gt;0,AC78,'⚙️ Config'!$B$10)</f>
        <v>0.0075</v>
      </c>
      <c r="AG78" s="88">
        <f t="shared" si="9"/>
        <v>67782.85905</v>
      </c>
      <c r="AH78" s="88">
        <f>AG78*'⚙️ Config'!$B$11</f>
        <v>338914.2953</v>
      </c>
      <c r="AI78" s="88">
        <f>AH78*'⚙️ Config'!$B$12</f>
        <v>101674.2886</v>
      </c>
      <c r="AJ78" s="64"/>
      <c r="AK78" s="84"/>
      <c r="AL78" s="84"/>
      <c r="AM78" s="84"/>
      <c r="AN78" s="84"/>
      <c r="AO78" s="84"/>
      <c r="AP78" s="84"/>
      <c r="AQ78" s="84"/>
    </row>
    <row r="79" ht="15.0" customHeight="1">
      <c r="A79" s="79">
        <v>76.0</v>
      </c>
      <c r="B79" s="80" t="s">
        <v>449</v>
      </c>
      <c r="C79" s="79" t="s">
        <v>141</v>
      </c>
      <c r="D79" s="79" t="s">
        <v>450</v>
      </c>
      <c r="E79" s="81">
        <v>40.68</v>
      </c>
      <c r="F79" s="79" t="s">
        <v>84</v>
      </c>
      <c r="G79" s="79" t="s">
        <v>423</v>
      </c>
      <c r="H79" s="82">
        <v>9027047.76</v>
      </c>
      <c r="I79" s="79">
        <v>2.0</v>
      </c>
      <c r="J79" s="83">
        <v>1.8</v>
      </c>
      <c r="K79" s="80">
        <v>2024.0</v>
      </c>
      <c r="L79" s="79" t="s">
        <v>256</v>
      </c>
      <c r="M79" s="79">
        <v>2024.0</v>
      </c>
      <c r="N79" s="79" t="s">
        <v>145</v>
      </c>
      <c r="O79" s="65" t="str">
        <f t="shared" si="1"/>
        <v>447171710001</v>
      </c>
      <c r="P79" s="65">
        <f t="shared" si="2"/>
        <v>0</v>
      </c>
      <c r="Q79" s="65">
        <f t="shared" si="3"/>
        <v>1</v>
      </c>
      <c r="R79" s="65" t="str">
        <f t="shared" si="12"/>
        <v>44.717.171/0001-01</v>
      </c>
      <c r="S79" s="84"/>
      <c r="T79" s="84" t="str">
        <f t="shared" si="10"/>
        <v/>
      </c>
      <c r="U79" s="84" t="str">
        <f t="shared" si="11"/>
        <v/>
      </c>
      <c r="V79" s="65" t="str">
        <f t="shared" si="5"/>
        <v/>
      </c>
      <c r="W79" s="84"/>
      <c r="X79" s="84"/>
      <c r="Y79" s="85"/>
      <c r="Z79" s="85"/>
      <c r="AA79" s="65" t="str">
        <f t="shared" si="6"/>
        <v/>
      </c>
      <c r="AB79" s="65" t="str">
        <f t="shared" si="7"/>
        <v/>
      </c>
      <c r="AC79" s="86"/>
      <c r="AD79" s="87" t="str">
        <f t="shared" si="8"/>
        <v/>
      </c>
      <c r="AE79" s="84"/>
      <c r="AF79" s="86">
        <f>IF(AC79&gt;0,AC79,'⚙️ Config'!$B$10)</f>
        <v>0.0075</v>
      </c>
      <c r="AG79" s="88">
        <f t="shared" si="9"/>
        <v>67702.8582</v>
      </c>
      <c r="AH79" s="88">
        <f>AG79*'⚙️ Config'!$B$11</f>
        <v>338514.291</v>
      </c>
      <c r="AI79" s="88">
        <f>AH79*'⚙️ Config'!$B$12</f>
        <v>101554.2873</v>
      </c>
      <c r="AJ79" s="64"/>
      <c r="AK79" s="84"/>
      <c r="AL79" s="84"/>
      <c r="AM79" s="84"/>
      <c r="AN79" s="84"/>
      <c r="AO79" s="84"/>
      <c r="AP79" s="84"/>
      <c r="AQ79" s="84"/>
    </row>
    <row r="80" ht="15.0" customHeight="1">
      <c r="A80" s="79">
        <v>77.0</v>
      </c>
      <c r="B80" s="80" t="s">
        <v>451</v>
      </c>
      <c r="C80" s="79" t="s">
        <v>141</v>
      </c>
      <c r="D80" s="79" t="s">
        <v>452</v>
      </c>
      <c r="E80" s="81">
        <v>64.08</v>
      </c>
      <c r="F80" s="79" t="s">
        <v>84</v>
      </c>
      <c r="G80" s="79" t="s">
        <v>423</v>
      </c>
      <c r="H80" s="82">
        <v>8843689.67</v>
      </c>
      <c r="I80" s="79">
        <v>2.0</v>
      </c>
      <c r="J80" s="83">
        <v>0.8</v>
      </c>
      <c r="K80" s="80">
        <v>2025.0</v>
      </c>
      <c r="L80" s="79" t="s">
        <v>453</v>
      </c>
      <c r="M80" s="79">
        <v>2025.0</v>
      </c>
      <c r="N80" s="79" t="s">
        <v>161</v>
      </c>
      <c r="O80" s="65" t="str">
        <f t="shared" si="1"/>
        <v>031710930001</v>
      </c>
      <c r="P80" s="65">
        <f t="shared" si="2"/>
        <v>0</v>
      </c>
      <c r="Q80" s="65">
        <f t="shared" si="3"/>
        <v>5</v>
      </c>
      <c r="R80" s="65" t="str">
        <f t="shared" si="12"/>
        <v>03.171.093/0001-05</v>
      </c>
      <c r="S80" s="84"/>
      <c r="T80" s="84" t="str">
        <f t="shared" si="10"/>
        <v/>
      </c>
      <c r="U80" s="84" t="str">
        <f t="shared" si="11"/>
        <v/>
      </c>
      <c r="V80" s="65" t="str">
        <f t="shared" si="5"/>
        <v/>
      </c>
      <c r="W80" s="84"/>
      <c r="X80" s="84"/>
      <c r="Y80" s="85"/>
      <c r="Z80" s="85"/>
      <c r="AA80" s="65" t="str">
        <f t="shared" si="6"/>
        <v/>
      </c>
      <c r="AB80" s="65" t="str">
        <f t="shared" si="7"/>
        <v/>
      </c>
      <c r="AC80" s="86"/>
      <c r="AD80" s="87" t="str">
        <f t="shared" si="8"/>
        <v/>
      </c>
      <c r="AE80" s="84"/>
      <c r="AF80" s="86">
        <f>IF(AC80&gt;0,AC80,'⚙️ Config'!$B$10)</f>
        <v>0.0075</v>
      </c>
      <c r="AG80" s="88">
        <f t="shared" si="9"/>
        <v>66327.67253</v>
      </c>
      <c r="AH80" s="88">
        <f>AG80*'⚙️ Config'!$B$11</f>
        <v>331638.3626</v>
      </c>
      <c r="AI80" s="88">
        <f>AH80*'⚙️ Config'!$B$12</f>
        <v>99491.50879</v>
      </c>
      <c r="AJ80" s="91">
        <v>1.65E7</v>
      </c>
      <c r="AK80" s="84"/>
      <c r="AL80" s="84"/>
      <c r="AM80" s="92" t="s">
        <v>454</v>
      </c>
      <c r="AN80" s="84"/>
      <c r="AO80" s="92" t="s">
        <v>455</v>
      </c>
      <c r="AP80" s="92" t="s">
        <v>225</v>
      </c>
      <c r="AQ80" s="84"/>
    </row>
    <row r="81" ht="15.0" customHeight="1">
      <c r="A81" s="79">
        <v>78.0</v>
      </c>
      <c r="B81" s="80" t="s">
        <v>456</v>
      </c>
      <c r="C81" s="79" t="s">
        <v>141</v>
      </c>
      <c r="D81" s="79" t="s">
        <v>457</v>
      </c>
      <c r="E81" s="81">
        <v>49.4</v>
      </c>
      <c r="F81" s="79" t="s">
        <v>84</v>
      </c>
      <c r="G81" s="79" t="s">
        <v>423</v>
      </c>
      <c r="H81" s="82">
        <v>8730270.72</v>
      </c>
      <c r="I81" s="79">
        <v>1.0</v>
      </c>
      <c r="J81" s="83">
        <v>1.9</v>
      </c>
      <c r="K81" s="80">
        <v>2024.0</v>
      </c>
      <c r="L81" s="79" t="s">
        <v>458</v>
      </c>
      <c r="M81" s="79">
        <v>2024.0</v>
      </c>
      <c r="N81" s="79" t="s">
        <v>161</v>
      </c>
      <c r="O81" s="65" t="str">
        <f t="shared" si="1"/>
        <v>121853430001</v>
      </c>
      <c r="P81" s="65">
        <f t="shared" si="2"/>
        <v>5</v>
      </c>
      <c r="Q81" s="65">
        <f t="shared" si="3"/>
        <v>7</v>
      </c>
      <c r="R81" s="65" t="str">
        <f t="shared" si="12"/>
        <v>12.185.343/0001-57</v>
      </c>
      <c r="S81" s="84"/>
      <c r="T81" s="84" t="str">
        <f t="shared" si="10"/>
        <v/>
      </c>
      <c r="U81" s="84" t="str">
        <f t="shared" si="11"/>
        <v/>
      </c>
      <c r="V81" s="65" t="str">
        <f t="shared" si="5"/>
        <v/>
      </c>
      <c r="W81" s="84"/>
      <c r="X81" s="84"/>
      <c r="Y81" s="85"/>
      <c r="Z81" s="85"/>
      <c r="AA81" s="65" t="str">
        <f t="shared" si="6"/>
        <v/>
      </c>
      <c r="AB81" s="65" t="str">
        <f t="shared" si="7"/>
        <v/>
      </c>
      <c r="AC81" s="86"/>
      <c r="AD81" s="87" t="str">
        <f t="shared" si="8"/>
        <v/>
      </c>
      <c r="AE81" s="84"/>
      <c r="AF81" s="86">
        <f>IF(AC81&gt;0,AC81,'⚙️ Config'!$B$10)</f>
        <v>0.0075</v>
      </c>
      <c r="AG81" s="88">
        <f t="shared" si="9"/>
        <v>65477.0304</v>
      </c>
      <c r="AH81" s="88">
        <f>AG81*'⚙️ Config'!$B$11</f>
        <v>327385.152</v>
      </c>
      <c r="AI81" s="88">
        <f>AH81*'⚙️ Config'!$B$12</f>
        <v>98215.5456</v>
      </c>
      <c r="AJ81" s="64"/>
      <c r="AK81" s="84"/>
      <c r="AL81" s="84"/>
      <c r="AM81" s="84"/>
      <c r="AN81" s="84"/>
      <c r="AO81" s="84"/>
      <c r="AP81" s="84"/>
      <c r="AQ81" s="84"/>
    </row>
    <row r="82" ht="15.0" customHeight="1">
      <c r="A82" s="79">
        <v>79.0</v>
      </c>
      <c r="B82" s="80" t="s">
        <v>459</v>
      </c>
      <c r="C82" s="79" t="s">
        <v>141</v>
      </c>
      <c r="D82" s="79" t="s">
        <v>460</v>
      </c>
      <c r="E82" s="81">
        <v>80.23</v>
      </c>
      <c r="F82" s="79" t="s">
        <v>84</v>
      </c>
      <c r="G82" s="79" t="s">
        <v>423</v>
      </c>
      <c r="H82" s="82">
        <v>8677186.08</v>
      </c>
      <c r="I82" s="79">
        <v>2.0</v>
      </c>
      <c r="J82" s="83">
        <v>0.5</v>
      </c>
      <c r="K82" s="80">
        <v>2025.0</v>
      </c>
      <c r="L82" s="79" t="s">
        <v>188</v>
      </c>
      <c r="M82" s="79">
        <v>2025.0</v>
      </c>
      <c r="N82" s="79" t="s">
        <v>145</v>
      </c>
      <c r="O82" s="65" t="str">
        <f t="shared" si="1"/>
        <v>004350910001</v>
      </c>
      <c r="P82" s="65">
        <f t="shared" si="2"/>
        <v>9</v>
      </c>
      <c r="Q82" s="65">
        <f t="shared" si="3"/>
        <v>8</v>
      </c>
      <c r="R82" s="65" t="str">
        <f t="shared" si="12"/>
        <v>00.435.091/0001-98</v>
      </c>
      <c r="S82" s="84"/>
      <c r="T82" s="84" t="str">
        <f t="shared" si="10"/>
        <v/>
      </c>
      <c r="U82" s="84" t="str">
        <f t="shared" si="11"/>
        <v/>
      </c>
      <c r="V82" s="65" t="str">
        <f t="shared" si="5"/>
        <v/>
      </c>
      <c r="W82" s="84"/>
      <c r="X82" s="84"/>
      <c r="Y82" s="85"/>
      <c r="Z82" s="85"/>
      <c r="AA82" s="65" t="str">
        <f t="shared" si="6"/>
        <v/>
      </c>
      <c r="AB82" s="65" t="str">
        <f t="shared" si="7"/>
        <v/>
      </c>
      <c r="AC82" s="86"/>
      <c r="AD82" s="87" t="str">
        <f t="shared" si="8"/>
        <v/>
      </c>
      <c r="AE82" s="84"/>
      <c r="AF82" s="86">
        <f>IF(AC82&gt;0,AC82,'⚙️ Config'!$B$10)</f>
        <v>0.0075</v>
      </c>
      <c r="AG82" s="88">
        <f t="shared" si="9"/>
        <v>65078.8956</v>
      </c>
      <c r="AH82" s="88">
        <f>AG82*'⚙️ Config'!$B$11</f>
        <v>325394.478</v>
      </c>
      <c r="AI82" s="88">
        <f>AH82*'⚙️ Config'!$B$12</f>
        <v>97618.3434</v>
      </c>
      <c r="AJ82" s="91">
        <v>1.3E7</v>
      </c>
      <c r="AK82" s="84"/>
      <c r="AL82" s="84"/>
      <c r="AM82" s="92" t="s">
        <v>461</v>
      </c>
      <c r="AN82" s="84"/>
      <c r="AO82" s="92" t="s">
        <v>462</v>
      </c>
      <c r="AP82" s="92" t="s">
        <v>277</v>
      </c>
      <c r="AQ82" s="84"/>
    </row>
    <row r="83" ht="15.0" customHeight="1">
      <c r="A83" s="79">
        <v>80.0</v>
      </c>
      <c r="B83" s="80" t="s">
        <v>463</v>
      </c>
      <c r="C83" s="79" t="s">
        <v>141</v>
      </c>
      <c r="D83" s="79" t="s">
        <v>464</v>
      </c>
      <c r="E83" s="81">
        <v>50.66</v>
      </c>
      <c r="F83" s="79" t="s">
        <v>84</v>
      </c>
      <c r="G83" s="79" t="s">
        <v>423</v>
      </c>
      <c r="H83" s="82">
        <v>8523764.2</v>
      </c>
      <c r="I83" s="79">
        <v>1.0</v>
      </c>
      <c r="J83" s="83">
        <v>1.8</v>
      </c>
      <c r="K83" s="80">
        <v>2024.0</v>
      </c>
      <c r="L83" s="79" t="s">
        <v>268</v>
      </c>
      <c r="M83" s="79">
        <v>2024.0</v>
      </c>
      <c r="N83" s="79" t="s">
        <v>145</v>
      </c>
      <c r="O83" s="65" t="str">
        <f t="shared" si="1"/>
        <v>059947590001</v>
      </c>
      <c r="P83" s="65">
        <f t="shared" si="2"/>
        <v>5</v>
      </c>
      <c r="Q83" s="65">
        <f t="shared" si="3"/>
        <v>0</v>
      </c>
      <c r="R83" s="65" t="str">
        <f t="shared" si="12"/>
        <v>05.994.759/0001-50</v>
      </c>
      <c r="S83" s="84"/>
      <c r="T83" s="84" t="str">
        <f t="shared" si="10"/>
        <v/>
      </c>
      <c r="U83" s="84" t="str">
        <f t="shared" si="11"/>
        <v/>
      </c>
      <c r="V83" s="65" t="str">
        <f t="shared" si="5"/>
        <v/>
      </c>
      <c r="W83" s="84"/>
      <c r="X83" s="84"/>
      <c r="Y83" s="85"/>
      <c r="Z83" s="85"/>
      <c r="AA83" s="65" t="str">
        <f t="shared" si="6"/>
        <v/>
      </c>
      <c r="AB83" s="65" t="str">
        <f t="shared" si="7"/>
        <v/>
      </c>
      <c r="AC83" s="86"/>
      <c r="AD83" s="87" t="str">
        <f t="shared" si="8"/>
        <v/>
      </c>
      <c r="AE83" s="84"/>
      <c r="AF83" s="86">
        <f>IF(AC83&gt;0,AC83,'⚙️ Config'!$B$10)</f>
        <v>0.0075</v>
      </c>
      <c r="AG83" s="88">
        <f t="shared" si="9"/>
        <v>63928.2315</v>
      </c>
      <c r="AH83" s="88">
        <f>AG83*'⚙️ Config'!$B$11</f>
        <v>319641.1575</v>
      </c>
      <c r="AI83" s="88">
        <f>AH83*'⚙️ Config'!$B$12</f>
        <v>95892.34725</v>
      </c>
      <c r="AJ83" s="64"/>
      <c r="AK83" s="84"/>
      <c r="AL83" s="84"/>
      <c r="AM83" s="84"/>
      <c r="AN83" s="84"/>
      <c r="AO83" s="84"/>
      <c r="AP83" s="84"/>
      <c r="AQ83" s="84"/>
    </row>
    <row r="84" ht="15.0" customHeight="1">
      <c r="A84" s="79">
        <v>81.0</v>
      </c>
      <c r="B84" s="80" t="s">
        <v>465</v>
      </c>
      <c r="C84" s="79" t="s">
        <v>141</v>
      </c>
      <c r="D84" s="79" t="s">
        <v>466</v>
      </c>
      <c r="E84" s="81">
        <v>49.39</v>
      </c>
      <c r="F84" s="79" t="s">
        <v>84</v>
      </c>
      <c r="G84" s="79" t="s">
        <v>423</v>
      </c>
      <c r="H84" s="82">
        <v>8384883.4</v>
      </c>
      <c r="I84" s="79">
        <v>1.0</v>
      </c>
      <c r="J84" s="83">
        <v>1.9</v>
      </c>
      <c r="K84" s="80">
        <v>2024.0</v>
      </c>
      <c r="L84" s="79" t="s">
        <v>268</v>
      </c>
      <c r="M84" s="79">
        <v>2024.0</v>
      </c>
      <c r="N84" s="79" t="s">
        <v>161</v>
      </c>
      <c r="O84" s="65" t="str">
        <f t="shared" si="1"/>
        <v>038527890001</v>
      </c>
      <c r="P84" s="65">
        <f t="shared" si="2"/>
        <v>0</v>
      </c>
      <c r="Q84" s="65">
        <f t="shared" si="3"/>
        <v>5</v>
      </c>
      <c r="R84" s="65" t="str">
        <f t="shared" si="12"/>
        <v>03.852.789/0001-05</v>
      </c>
      <c r="S84" s="84"/>
      <c r="T84" s="84" t="str">
        <f t="shared" si="10"/>
        <v/>
      </c>
      <c r="U84" s="84" t="str">
        <f t="shared" si="11"/>
        <v/>
      </c>
      <c r="V84" s="65" t="str">
        <f t="shared" si="5"/>
        <v/>
      </c>
      <c r="W84" s="84"/>
      <c r="X84" s="84"/>
      <c r="Y84" s="85"/>
      <c r="Z84" s="85"/>
      <c r="AA84" s="65" t="str">
        <f t="shared" si="6"/>
        <v/>
      </c>
      <c r="AB84" s="65" t="str">
        <f t="shared" si="7"/>
        <v/>
      </c>
      <c r="AC84" s="86"/>
      <c r="AD84" s="87" t="str">
        <f t="shared" si="8"/>
        <v/>
      </c>
      <c r="AE84" s="84"/>
      <c r="AF84" s="86">
        <f>IF(AC84&gt;0,AC84,'⚙️ Config'!$B$10)</f>
        <v>0.0075</v>
      </c>
      <c r="AG84" s="88">
        <f t="shared" si="9"/>
        <v>62886.6255</v>
      </c>
      <c r="AH84" s="88">
        <f>AG84*'⚙️ Config'!$B$11</f>
        <v>314433.1275</v>
      </c>
      <c r="AI84" s="88">
        <f>AH84*'⚙️ Config'!$B$12</f>
        <v>94329.93825</v>
      </c>
      <c r="AJ84" s="64"/>
      <c r="AK84" s="84"/>
      <c r="AL84" s="84"/>
      <c r="AM84" s="84"/>
      <c r="AN84" s="84"/>
      <c r="AO84" s="84"/>
      <c r="AP84" s="84"/>
      <c r="AQ84" s="84"/>
    </row>
    <row r="85" ht="15.0" customHeight="1">
      <c r="A85" s="79">
        <v>82.0</v>
      </c>
      <c r="B85" s="80" t="s">
        <v>467</v>
      </c>
      <c r="C85" s="79" t="s">
        <v>141</v>
      </c>
      <c r="D85" s="79" t="s">
        <v>468</v>
      </c>
      <c r="E85" s="81">
        <v>40.66</v>
      </c>
      <c r="F85" s="79" t="s">
        <v>84</v>
      </c>
      <c r="G85" s="79" t="s">
        <v>423</v>
      </c>
      <c r="H85" s="82">
        <v>8377377.03</v>
      </c>
      <c r="I85" s="79">
        <v>2.0</v>
      </c>
      <c r="J85" s="83">
        <v>1.8</v>
      </c>
      <c r="K85" s="80">
        <v>2024.0</v>
      </c>
      <c r="L85" s="79" t="s">
        <v>144</v>
      </c>
      <c r="M85" s="79">
        <v>2024.0</v>
      </c>
      <c r="N85" s="79" t="s">
        <v>145</v>
      </c>
      <c r="O85" s="65" t="str">
        <f t="shared" si="1"/>
        <v>021056440001</v>
      </c>
      <c r="P85" s="65">
        <f t="shared" si="2"/>
        <v>7</v>
      </c>
      <c r="Q85" s="65">
        <f t="shared" si="3"/>
        <v>0</v>
      </c>
      <c r="R85" s="65" t="str">
        <f t="shared" si="12"/>
        <v>02.105.644/0001-70</v>
      </c>
      <c r="S85" s="84"/>
      <c r="T85" s="84" t="str">
        <f t="shared" si="10"/>
        <v/>
      </c>
      <c r="U85" s="84" t="str">
        <f t="shared" si="11"/>
        <v/>
      </c>
      <c r="V85" s="65" t="str">
        <f t="shared" si="5"/>
        <v/>
      </c>
      <c r="W85" s="84"/>
      <c r="X85" s="84"/>
      <c r="Y85" s="85"/>
      <c r="Z85" s="85"/>
      <c r="AA85" s="65" t="str">
        <f t="shared" si="6"/>
        <v/>
      </c>
      <c r="AB85" s="65" t="str">
        <f t="shared" si="7"/>
        <v/>
      </c>
      <c r="AC85" s="86"/>
      <c r="AD85" s="87" t="str">
        <f t="shared" si="8"/>
        <v/>
      </c>
      <c r="AE85" s="84"/>
      <c r="AF85" s="86">
        <f>IF(AC85&gt;0,AC85,'⚙️ Config'!$B$10)</f>
        <v>0.0075</v>
      </c>
      <c r="AG85" s="88">
        <f t="shared" si="9"/>
        <v>62830.32773</v>
      </c>
      <c r="AH85" s="88">
        <f>AG85*'⚙️ Config'!$B$11</f>
        <v>314151.6386</v>
      </c>
      <c r="AI85" s="88">
        <f>AH85*'⚙️ Config'!$B$12</f>
        <v>94245.49159</v>
      </c>
      <c r="AJ85" s="64"/>
      <c r="AK85" s="84"/>
      <c r="AL85" s="84"/>
      <c r="AM85" s="84"/>
      <c r="AN85" s="84"/>
      <c r="AO85" s="84"/>
      <c r="AP85" s="84"/>
      <c r="AQ85" s="84"/>
    </row>
    <row r="86" ht="15.0" customHeight="1">
      <c r="A86" s="79">
        <v>83.0</v>
      </c>
      <c r="B86" s="80" t="s">
        <v>469</v>
      </c>
      <c r="C86" s="79" t="s">
        <v>141</v>
      </c>
      <c r="D86" s="79" t="s">
        <v>470</v>
      </c>
      <c r="E86" s="81">
        <v>49.11</v>
      </c>
      <c r="F86" s="79" t="s">
        <v>84</v>
      </c>
      <c r="G86" s="79" t="s">
        <v>423</v>
      </c>
      <c r="H86" s="82">
        <v>8215044.55</v>
      </c>
      <c r="I86" s="79">
        <v>2.0</v>
      </c>
      <c r="J86" s="83">
        <v>1.3</v>
      </c>
      <c r="K86" s="80">
        <v>2024.0</v>
      </c>
      <c r="L86" s="79" t="s">
        <v>144</v>
      </c>
      <c r="M86" s="79">
        <v>2024.0</v>
      </c>
      <c r="N86" s="79" t="s">
        <v>161</v>
      </c>
      <c r="O86" s="65" t="str">
        <f t="shared" si="1"/>
        <v>577462080001</v>
      </c>
      <c r="P86" s="65">
        <f t="shared" si="2"/>
        <v>7</v>
      </c>
      <c r="Q86" s="65">
        <f t="shared" si="3"/>
        <v>1</v>
      </c>
      <c r="R86" s="65" t="str">
        <f t="shared" si="12"/>
        <v>57.746.208/0001-71</v>
      </c>
      <c r="S86" s="84"/>
      <c r="T86" s="84" t="str">
        <f t="shared" si="10"/>
        <v/>
      </c>
      <c r="U86" s="84" t="str">
        <f t="shared" si="11"/>
        <v/>
      </c>
      <c r="V86" s="65" t="str">
        <f t="shared" si="5"/>
        <v/>
      </c>
      <c r="W86" s="84"/>
      <c r="X86" s="84"/>
      <c r="Y86" s="85"/>
      <c r="Z86" s="85"/>
      <c r="AA86" s="65" t="str">
        <f t="shared" si="6"/>
        <v/>
      </c>
      <c r="AB86" s="65" t="str">
        <f t="shared" si="7"/>
        <v/>
      </c>
      <c r="AC86" s="86"/>
      <c r="AD86" s="87" t="str">
        <f t="shared" si="8"/>
        <v/>
      </c>
      <c r="AE86" s="84"/>
      <c r="AF86" s="86">
        <f>IF(AC86&gt;0,AC86,'⚙️ Config'!$B$10)</f>
        <v>0.0075</v>
      </c>
      <c r="AG86" s="88">
        <f t="shared" si="9"/>
        <v>61612.83413</v>
      </c>
      <c r="AH86" s="88">
        <f>AG86*'⚙️ Config'!$B$11</f>
        <v>308064.1706</v>
      </c>
      <c r="AI86" s="88">
        <f>AH86*'⚙️ Config'!$B$12</f>
        <v>92419.25119</v>
      </c>
      <c r="AJ86" s="64"/>
      <c r="AK86" s="84"/>
      <c r="AL86" s="84"/>
      <c r="AM86" s="84"/>
      <c r="AN86" s="84"/>
      <c r="AO86" s="84"/>
      <c r="AP86" s="84"/>
      <c r="AQ86" s="84"/>
    </row>
    <row r="87" ht="15.0" customHeight="1">
      <c r="A87" s="79">
        <v>84.0</v>
      </c>
      <c r="B87" s="80" t="s">
        <v>471</v>
      </c>
      <c r="C87" s="79" t="s">
        <v>141</v>
      </c>
      <c r="D87" s="79" t="s">
        <v>472</v>
      </c>
      <c r="E87" s="81">
        <v>71.27</v>
      </c>
      <c r="F87" s="79" t="s">
        <v>84</v>
      </c>
      <c r="G87" s="79" t="s">
        <v>423</v>
      </c>
      <c r="H87" s="82">
        <v>8071040.24</v>
      </c>
      <c r="I87" s="79">
        <v>1.0</v>
      </c>
      <c r="J87" s="83">
        <v>1.4</v>
      </c>
      <c r="K87" s="80">
        <v>2025.0</v>
      </c>
      <c r="L87" s="79" t="s">
        <v>473</v>
      </c>
      <c r="M87" s="79">
        <v>2024.0</v>
      </c>
      <c r="N87" s="79" t="s">
        <v>208</v>
      </c>
      <c r="O87" s="65" t="str">
        <f t="shared" si="1"/>
        <v>132846420001</v>
      </c>
      <c r="P87" s="65">
        <f t="shared" si="2"/>
        <v>0</v>
      </c>
      <c r="Q87" s="65">
        <f t="shared" si="3"/>
        <v>1</v>
      </c>
      <c r="R87" s="65" t="str">
        <f t="shared" si="12"/>
        <v>13.284.642/0001-01</v>
      </c>
      <c r="S87" s="84"/>
      <c r="T87" s="84" t="str">
        <f t="shared" si="10"/>
        <v/>
      </c>
      <c r="U87" s="84" t="str">
        <f t="shared" si="11"/>
        <v/>
      </c>
      <c r="V87" s="65" t="str">
        <f t="shared" si="5"/>
        <v/>
      </c>
      <c r="W87" s="84"/>
      <c r="X87" s="84"/>
      <c r="Y87" s="85"/>
      <c r="Z87" s="85"/>
      <c r="AA87" s="65" t="str">
        <f t="shared" si="6"/>
        <v/>
      </c>
      <c r="AB87" s="65" t="str">
        <f t="shared" si="7"/>
        <v/>
      </c>
      <c r="AC87" s="86"/>
      <c r="AD87" s="87" t="str">
        <f t="shared" si="8"/>
        <v/>
      </c>
      <c r="AE87" s="84"/>
      <c r="AF87" s="86">
        <f>IF(AC87&gt;0,AC87,'⚙️ Config'!$B$10)</f>
        <v>0.0075</v>
      </c>
      <c r="AG87" s="88">
        <f t="shared" si="9"/>
        <v>60532.8018</v>
      </c>
      <c r="AH87" s="88">
        <f>AG87*'⚙️ Config'!$B$11</f>
        <v>302664.009</v>
      </c>
      <c r="AI87" s="88">
        <f>AH87*'⚙️ Config'!$B$12</f>
        <v>90799.2027</v>
      </c>
      <c r="AJ87" s="91">
        <v>1.6650567E7</v>
      </c>
      <c r="AK87" s="84"/>
      <c r="AL87" s="84"/>
      <c r="AM87" s="92" t="s">
        <v>474</v>
      </c>
      <c r="AN87" s="84"/>
      <c r="AO87" s="92" t="s">
        <v>475</v>
      </c>
      <c r="AP87" s="92" t="s">
        <v>225</v>
      </c>
      <c r="AQ87" s="84"/>
    </row>
    <row r="88" ht="15.0" customHeight="1">
      <c r="A88" s="79">
        <v>85.0</v>
      </c>
      <c r="B88" s="80" t="s">
        <v>476</v>
      </c>
      <c r="C88" s="79" t="s">
        <v>141</v>
      </c>
      <c r="D88" s="79" t="s">
        <v>477</v>
      </c>
      <c r="E88" s="81">
        <v>64.06</v>
      </c>
      <c r="F88" s="79" t="s">
        <v>84</v>
      </c>
      <c r="G88" s="79" t="s">
        <v>423</v>
      </c>
      <c r="H88" s="82">
        <v>8045697.63</v>
      </c>
      <c r="I88" s="79">
        <v>2.0</v>
      </c>
      <c r="J88" s="83">
        <v>0.8</v>
      </c>
      <c r="K88" s="80">
        <v>2025.0</v>
      </c>
      <c r="L88" s="79" t="s">
        <v>144</v>
      </c>
      <c r="M88" s="79">
        <v>2025.0</v>
      </c>
      <c r="N88" s="79" t="s">
        <v>145</v>
      </c>
      <c r="O88" s="65" t="str">
        <f t="shared" si="1"/>
        <v>260802300001</v>
      </c>
      <c r="P88" s="65">
        <f t="shared" si="2"/>
        <v>0</v>
      </c>
      <c r="Q88" s="65">
        <f t="shared" si="3"/>
        <v>0</v>
      </c>
      <c r="R88" s="65" t="str">
        <f t="shared" si="12"/>
        <v>26.080.230/0001-00</v>
      </c>
      <c r="S88" s="84"/>
      <c r="T88" s="84" t="str">
        <f t="shared" si="10"/>
        <v/>
      </c>
      <c r="U88" s="84" t="str">
        <f t="shared" si="11"/>
        <v/>
      </c>
      <c r="V88" s="65" t="str">
        <f t="shared" si="5"/>
        <v/>
      </c>
      <c r="W88" s="84"/>
      <c r="X88" s="84"/>
      <c r="Y88" s="85"/>
      <c r="Z88" s="85"/>
      <c r="AA88" s="65" t="str">
        <f t="shared" si="6"/>
        <v/>
      </c>
      <c r="AB88" s="65" t="str">
        <f t="shared" si="7"/>
        <v/>
      </c>
      <c r="AC88" s="86"/>
      <c r="AD88" s="87" t="str">
        <f t="shared" si="8"/>
        <v/>
      </c>
      <c r="AE88" s="84"/>
      <c r="AF88" s="86">
        <f>IF(AC88&gt;0,AC88,'⚙️ Config'!$B$10)</f>
        <v>0.0075</v>
      </c>
      <c r="AG88" s="88">
        <f t="shared" si="9"/>
        <v>60342.73223</v>
      </c>
      <c r="AH88" s="88">
        <f>AG88*'⚙️ Config'!$B$11</f>
        <v>301713.6611</v>
      </c>
      <c r="AI88" s="88">
        <f>AH88*'⚙️ Config'!$B$12</f>
        <v>90514.09834</v>
      </c>
      <c r="AJ88" s="64"/>
      <c r="AK88" s="84"/>
      <c r="AL88" s="84"/>
      <c r="AM88" s="84"/>
      <c r="AN88" s="84"/>
      <c r="AO88" s="84"/>
      <c r="AP88" s="84"/>
      <c r="AQ88" s="84"/>
    </row>
    <row r="89" ht="15.0" customHeight="1">
      <c r="A89" s="79">
        <v>86.0</v>
      </c>
      <c r="B89" s="80" t="s">
        <v>478</v>
      </c>
      <c r="C89" s="79" t="s">
        <v>141</v>
      </c>
      <c r="D89" s="79" t="s">
        <v>479</v>
      </c>
      <c r="E89" s="81">
        <v>49.38</v>
      </c>
      <c r="F89" s="79" t="s">
        <v>84</v>
      </c>
      <c r="G89" s="79" t="s">
        <v>423</v>
      </c>
      <c r="H89" s="82">
        <v>7995375.83</v>
      </c>
      <c r="I89" s="79">
        <v>1.0</v>
      </c>
      <c r="J89" s="83">
        <v>1.9</v>
      </c>
      <c r="K89" s="80">
        <v>2024.0</v>
      </c>
      <c r="L89" s="79" t="s">
        <v>177</v>
      </c>
      <c r="M89" s="79">
        <v>2024.0</v>
      </c>
      <c r="N89" s="79" t="s">
        <v>145</v>
      </c>
      <c r="O89" s="65" t="str">
        <f t="shared" si="1"/>
        <v>688274350001</v>
      </c>
      <c r="P89" s="65">
        <f t="shared" si="2"/>
        <v>4</v>
      </c>
      <c r="Q89" s="65">
        <f t="shared" si="3"/>
        <v>8</v>
      </c>
      <c r="R89" s="65" t="str">
        <f t="shared" si="12"/>
        <v>68.827.435/0001-48</v>
      </c>
      <c r="S89" s="84"/>
      <c r="T89" s="84" t="str">
        <f t="shared" si="10"/>
        <v/>
      </c>
      <c r="U89" s="84" t="str">
        <f t="shared" si="11"/>
        <v/>
      </c>
      <c r="V89" s="65" t="str">
        <f t="shared" si="5"/>
        <v/>
      </c>
      <c r="W89" s="84"/>
      <c r="X89" s="84"/>
      <c r="Y89" s="85"/>
      <c r="Z89" s="85"/>
      <c r="AA89" s="65" t="str">
        <f t="shared" si="6"/>
        <v/>
      </c>
      <c r="AB89" s="65" t="str">
        <f t="shared" si="7"/>
        <v/>
      </c>
      <c r="AC89" s="86"/>
      <c r="AD89" s="87" t="str">
        <f t="shared" si="8"/>
        <v/>
      </c>
      <c r="AE89" s="84"/>
      <c r="AF89" s="86">
        <f>IF(AC89&gt;0,AC89,'⚙️ Config'!$B$10)</f>
        <v>0.0075</v>
      </c>
      <c r="AG89" s="88">
        <f t="shared" si="9"/>
        <v>59965.31873</v>
      </c>
      <c r="AH89" s="88">
        <f>AG89*'⚙️ Config'!$B$11</f>
        <v>299826.5936</v>
      </c>
      <c r="AI89" s="88">
        <f>AH89*'⚙️ Config'!$B$12</f>
        <v>89947.97809</v>
      </c>
      <c r="AJ89" s="64"/>
      <c r="AK89" s="84"/>
      <c r="AL89" s="84"/>
      <c r="AM89" s="84"/>
      <c r="AN89" s="84"/>
      <c r="AO89" s="84"/>
      <c r="AP89" s="84"/>
      <c r="AQ89" s="84"/>
    </row>
    <row r="90" ht="15.0" customHeight="1">
      <c r="A90" s="79">
        <v>87.0</v>
      </c>
      <c r="B90" s="80" t="s">
        <v>480</v>
      </c>
      <c r="C90" s="79" t="s">
        <v>141</v>
      </c>
      <c r="D90" s="79" t="s">
        <v>481</v>
      </c>
      <c r="E90" s="81">
        <v>56.88</v>
      </c>
      <c r="F90" s="79" t="s">
        <v>84</v>
      </c>
      <c r="G90" s="79" t="s">
        <v>423</v>
      </c>
      <c r="H90" s="82">
        <v>7765006.97</v>
      </c>
      <c r="I90" s="79">
        <v>2.0</v>
      </c>
      <c r="J90" s="83">
        <v>1.0</v>
      </c>
      <c r="K90" s="80">
        <v>2025.0</v>
      </c>
      <c r="L90" s="79" t="s">
        <v>144</v>
      </c>
      <c r="M90" s="79">
        <v>2025.0</v>
      </c>
      <c r="N90" s="79" t="s">
        <v>145</v>
      </c>
      <c r="O90" s="65" t="str">
        <f t="shared" si="1"/>
        <v>294431420001</v>
      </c>
      <c r="P90" s="65">
        <f t="shared" si="2"/>
        <v>0</v>
      </c>
      <c r="Q90" s="65">
        <f t="shared" si="3"/>
        <v>5</v>
      </c>
      <c r="R90" s="65" t="str">
        <f t="shared" si="12"/>
        <v>29.443.142/0001-05</v>
      </c>
      <c r="S90" s="84"/>
      <c r="T90" s="84" t="str">
        <f t="shared" si="10"/>
        <v/>
      </c>
      <c r="U90" s="84" t="str">
        <f t="shared" si="11"/>
        <v/>
      </c>
      <c r="V90" s="65" t="str">
        <f t="shared" si="5"/>
        <v/>
      </c>
      <c r="W90" s="84"/>
      <c r="X90" s="84"/>
      <c r="Y90" s="85"/>
      <c r="Z90" s="85"/>
      <c r="AA90" s="65" t="str">
        <f t="shared" si="6"/>
        <v/>
      </c>
      <c r="AB90" s="65" t="str">
        <f t="shared" si="7"/>
        <v/>
      </c>
      <c r="AC90" s="86"/>
      <c r="AD90" s="87" t="str">
        <f t="shared" si="8"/>
        <v/>
      </c>
      <c r="AE90" s="84"/>
      <c r="AF90" s="86">
        <f>IF(AC90&gt;0,AC90,'⚙️ Config'!$B$10)</f>
        <v>0.0075</v>
      </c>
      <c r="AG90" s="88">
        <f t="shared" si="9"/>
        <v>58237.55228</v>
      </c>
      <c r="AH90" s="88">
        <f>AG90*'⚙️ Config'!$B$11</f>
        <v>291187.7614</v>
      </c>
      <c r="AI90" s="88">
        <f>AH90*'⚙️ Config'!$B$12</f>
        <v>87356.32841</v>
      </c>
      <c r="AJ90" s="64"/>
      <c r="AK90" s="84"/>
      <c r="AL90" s="84"/>
      <c r="AM90" s="84"/>
      <c r="AN90" s="84"/>
      <c r="AO90" s="84"/>
      <c r="AP90" s="84"/>
      <c r="AQ90" s="84"/>
    </row>
    <row r="91" ht="15.0" customHeight="1">
      <c r="A91" s="79">
        <v>88.0</v>
      </c>
      <c r="B91" s="80" t="s">
        <v>482</v>
      </c>
      <c r="C91" s="79" t="s">
        <v>141</v>
      </c>
      <c r="D91" s="79" t="s">
        <v>483</v>
      </c>
      <c r="E91" s="81">
        <v>73.84</v>
      </c>
      <c r="F91" s="79" t="s">
        <v>84</v>
      </c>
      <c r="G91" s="79" t="s">
        <v>423</v>
      </c>
      <c r="H91" s="82">
        <v>7758187.12</v>
      </c>
      <c r="I91" s="79">
        <v>2.0</v>
      </c>
      <c r="J91" s="83">
        <v>0.6</v>
      </c>
      <c r="K91" s="80">
        <v>2025.0</v>
      </c>
      <c r="L91" s="79" t="s">
        <v>453</v>
      </c>
      <c r="M91" s="79">
        <v>2025.0</v>
      </c>
      <c r="N91" s="79" t="s">
        <v>145</v>
      </c>
      <c r="O91" s="65" t="str">
        <f t="shared" si="1"/>
        <v>023480940001</v>
      </c>
      <c r="P91" s="65">
        <f t="shared" si="2"/>
        <v>1</v>
      </c>
      <c r="Q91" s="65">
        <f t="shared" si="3"/>
        <v>0</v>
      </c>
      <c r="R91" s="65" t="str">
        <f t="shared" si="12"/>
        <v>02.348.094/0001-10</v>
      </c>
      <c r="S91" s="84"/>
      <c r="T91" s="84" t="str">
        <f t="shared" si="10"/>
        <v/>
      </c>
      <c r="U91" s="84" t="str">
        <f t="shared" si="11"/>
        <v/>
      </c>
      <c r="V91" s="65" t="str">
        <f t="shared" si="5"/>
        <v/>
      </c>
      <c r="W91" s="84"/>
      <c r="X91" s="84"/>
      <c r="Y91" s="85"/>
      <c r="Z91" s="85"/>
      <c r="AA91" s="65" t="str">
        <f t="shared" si="6"/>
        <v/>
      </c>
      <c r="AB91" s="65" t="str">
        <f t="shared" si="7"/>
        <v/>
      </c>
      <c r="AC91" s="86"/>
      <c r="AD91" s="87" t="str">
        <f t="shared" si="8"/>
        <v/>
      </c>
      <c r="AE91" s="84"/>
      <c r="AF91" s="86">
        <f>IF(AC91&gt;0,AC91,'⚙️ Config'!$B$10)</f>
        <v>0.0075</v>
      </c>
      <c r="AG91" s="88">
        <f t="shared" si="9"/>
        <v>58186.4034</v>
      </c>
      <c r="AH91" s="88">
        <f>AG91*'⚙️ Config'!$B$11</f>
        <v>290932.017</v>
      </c>
      <c r="AI91" s="88">
        <f>AH91*'⚙️ Config'!$B$12</f>
        <v>87279.6051</v>
      </c>
      <c r="AJ91" s="64"/>
      <c r="AK91" s="84"/>
      <c r="AL91" s="84"/>
      <c r="AM91" s="84"/>
      <c r="AN91" s="84"/>
      <c r="AO91" s="84"/>
      <c r="AP91" s="84"/>
      <c r="AQ91" s="84"/>
    </row>
    <row r="92" ht="15.0" customHeight="1">
      <c r="A92" s="79">
        <v>89.0</v>
      </c>
      <c r="B92" s="80" t="s">
        <v>484</v>
      </c>
      <c r="C92" s="79" t="s">
        <v>141</v>
      </c>
      <c r="D92" s="79" t="s">
        <v>485</v>
      </c>
      <c r="E92" s="81">
        <v>53.54</v>
      </c>
      <c r="F92" s="79" t="s">
        <v>84</v>
      </c>
      <c r="G92" s="79" t="s">
        <v>423</v>
      </c>
      <c r="H92" s="82">
        <v>7753251.15</v>
      </c>
      <c r="I92" s="79">
        <v>1.0</v>
      </c>
      <c r="J92" s="83">
        <v>1.6</v>
      </c>
      <c r="K92" s="80">
        <v>2024.0</v>
      </c>
      <c r="L92" s="79" t="s">
        <v>268</v>
      </c>
      <c r="M92" s="79">
        <v>2024.0</v>
      </c>
      <c r="N92" s="79" t="s">
        <v>161</v>
      </c>
      <c r="O92" s="65" t="str">
        <f t="shared" si="1"/>
        <v>149148120001</v>
      </c>
      <c r="P92" s="65">
        <f t="shared" si="2"/>
        <v>5</v>
      </c>
      <c r="Q92" s="65">
        <f t="shared" si="3"/>
        <v>7</v>
      </c>
      <c r="R92" s="65" t="str">
        <f t="shared" si="12"/>
        <v>14.914.812/0001-57</v>
      </c>
      <c r="S92" s="84"/>
      <c r="T92" s="84" t="str">
        <f t="shared" si="10"/>
        <v/>
      </c>
      <c r="U92" s="84" t="str">
        <f t="shared" si="11"/>
        <v/>
      </c>
      <c r="V92" s="65" t="str">
        <f t="shared" si="5"/>
        <v/>
      </c>
      <c r="W92" s="84"/>
      <c r="X92" s="84"/>
      <c r="Y92" s="85"/>
      <c r="Z92" s="85"/>
      <c r="AA92" s="65" t="str">
        <f t="shared" si="6"/>
        <v/>
      </c>
      <c r="AB92" s="65" t="str">
        <f t="shared" si="7"/>
        <v/>
      </c>
      <c r="AC92" s="86"/>
      <c r="AD92" s="87" t="str">
        <f t="shared" si="8"/>
        <v/>
      </c>
      <c r="AE92" s="84"/>
      <c r="AF92" s="86">
        <f>IF(AC92&gt;0,AC92,'⚙️ Config'!$B$10)</f>
        <v>0.0075</v>
      </c>
      <c r="AG92" s="88">
        <f t="shared" si="9"/>
        <v>58149.38363</v>
      </c>
      <c r="AH92" s="88">
        <f>AG92*'⚙️ Config'!$B$11</f>
        <v>290746.9181</v>
      </c>
      <c r="AI92" s="88">
        <f>AH92*'⚙️ Config'!$B$12</f>
        <v>87224.07544</v>
      </c>
      <c r="AJ92" s="64"/>
      <c r="AK92" s="84"/>
      <c r="AL92" s="84"/>
      <c r="AM92" s="84"/>
      <c r="AN92" s="84"/>
      <c r="AO92" s="84"/>
      <c r="AP92" s="84"/>
      <c r="AQ92" s="84"/>
    </row>
    <row r="93" ht="15.0" customHeight="1">
      <c r="A93" s="79">
        <v>90.0</v>
      </c>
      <c r="B93" s="80" t="s">
        <v>486</v>
      </c>
      <c r="C93" s="79" t="s">
        <v>141</v>
      </c>
      <c r="D93" s="79" t="s">
        <v>487</v>
      </c>
      <c r="E93" s="81">
        <v>42.03</v>
      </c>
      <c r="F93" s="79" t="s">
        <v>84</v>
      </c>
      <c r="G93" s="79" t="s">
        <v>423</v>
      </c>
      <c r="H93" s="82">
        <v>7730371.85</v>
      </c>
      <c r="I93" s="79">
        <v>2.0</v>
      </c>
      <c r="J93" s="83">
        <v>1.7</v>
      </c>
      <c r="K93" s="80">
        <v>2024.0</v>
      </c>
      <c r="L93" s="79" t="s">
        <v>256</v>
      </c>
      <c r="M93" s="79">
        <v>2024.0</v>
      </c>
      <c r="N93" s="79" t="s">
        <v>161</v>
      </c>
      <c r="O93" s="65" t="str">
        <f t="shared" si="1"/>
        <v>032437390001</v>
      </c>
      <c r="P93" s="65">
        <f t="shared" si="2"/>
        <v>1</v>
      </c>
      <c r="Q93" s="65">
        <f t="shared" si="3"/>
        <v>2</v>
      </c>
      <c r="R93" s="65" t="str">
        <f t="shared" si="12"/>
        <v>03.243.739/0001-12</v>
      </c>
      <c r="S93" s="84"/>
      <c r="T93" s="84" t="str">
        <f t="shared" si="10"/>
        <v/>
      </c>
      <c r="U93" s="84" t="str">
        <f t="shared" si="11"/>
        <v/>
      </c>
      <c r="V93" s="65" t="str">
        <f t="shared" si="5"/>
        <v/>
      </c>
      <c r="W93" s="84"/>
      <c r="X93" s="84"/>
      <c r="Y93" s="85"/>
      <c r="Z93" s="85"/>
      <c r="AA93" s="65" t="str">
        <f t="shared" si="6"/>
        <v/>
      </c>
      <c r="AB93" s="65" t="str">
        <f t="shared" si="7"/>
        <v/>
      </c>
      <c r="AC93" s="86"/>
      <c r="AD93" s="87" t="str">
        <f t="shared" si="8"/>
        <v/>
      </c>
      <c r="AE93" s="84"/>
      <c r="AF93" s="86">
        <f>IF(AC93&gt;0,AC93,'⚙️ Config'!$B$10)</f>
        <v>0.0075</v>
      </c>
      <c r="AG93" s="88">
        <f t="shared" si="9"/>
        <v>57977.78888</v>
      </c>
      <c r="AH93" s="88">
        <f>AG93*'⚙️ Config'!$B$11</f>
        <v>289888.9444</v>
      </c>
      <c r="AI93" s="88">
        <f>AH93*'⚙️ Config'!$B$12</f>
        <v>86966.68331</v>
      </c>
      <c r="AJ93" s="64"/>
      <c r="AK93" s="84"/>
      <c r="AL93" s="84"/>
      <c r="AM93" s="84"/>
      <c r="AN93" s="84"/>
      <c r="AO93" s="84"/>
      <c r="AP93" s="84"/>
      <c r="AQ93" s="84"/>
    </row>
    <row r="94" ht="15.0" customHeight="1">
      <c r="A94" s="79">
        <v>91.0</v>
      </c>
      <c r="B94" s="80" t="s">
        <v>488</v>
      </c>
      <c r="C94" s="79" t="s">
        <v>141</v>
      </c>
      <c r="D94" s="79" t="s">
        <v>489</v>
      </c>
      <c r="E94" s="81">
        <v>49.37</v>
      </c>
      <c r="F94" s="79" t="s">
        <v>84</v>
      </c>
      <c r="G94" s="79" t="s">
        <v>423</v>
      </c>
      <c r="H94" s="82">
        <v>7565378.71</v>
      </c>
      <c r="I94" s="79">
        <v>1.0</v>
      </c>
      <c r="J94" s="83">
        <v>1.9</v>
      </c>
      <c r="K94" s="80">
        <v>2024.0</v>
      </c>
      <c r="L94" s="79" t="s">
        <v>177</v>
      </c>
      <c r="M94" s="79">
        <v>2024.0</v>
      </c>
      <c r="N94" s="79" t="s">
        <v>145</v>
      </c>
      <c r="O94" s="65" t="str">
        <f t="shared" si="1"/>
        <v>031201350001</v>
      </c>
      <c r="P94" s="65">
        <f t="shared" si="2"/>
        <v>8</v>
      </c>
      <c r="Q94" s="65">
        <f t="shared" si="3"/>
        <v>9</v>
      </c>
      <c r="R94" s="65" t="str">
        <f t="shared" si="12"/>
        <v>03.120.135/0001-89</v>
      </c>
      <c r="S94" s="84"/>
      <c r="T94" s="84" t="str">
        <f t="shared" si="10"/>
        <v/>
      </c>
      <c r="U94" s="84" t="str">
        <f t="shared" si="11"/>
        <v/>
      </c>
      <c r="V94" s="65" t="str">
        <f t="shared" si="5"/>
        <v/>
      </c>
      <c r="W94" s="84"/>
      <c r="X94" s="84"/>
      <c r="Y94" s="85"/>
      <c r="Z94" s="85"/>
      <c r="AA94" s="65" t="str">
        <f t="shared" si="6"/>
        <v/>
      </c>
      <c r="AB94" s="65" t="str">
        <f t="shared" si="7"/>
        <v/>
      </c>
      <c r="AC94" s="86"/>
      <c r="AD94" s="87" t="str">
        <f t="shared" si="8"/>
        <v/>
      </c>
      <c r="AE94" s="84"/>
      <c r="AF94" s="86">
        <f>IF(AC94&gt;0,AC94,'⚙️ Config'!$B$10)</f>
        <v>0.0075</v>
      </c>
      <c r="AG94" s="88">
        <f t="shared" si="9"/>
        <v>56740.34033</v>
      </c>
      <c r="AH94" s="88">
        <f>AG94*'⚙️ Config'!$B$11</f>
        <v>283701.7016</v>
      </c>
      <c r="AI94" s="88">
        <f>AH94*'⚙️ Config'!$B$12</f>
        <v>85110.51049</v>
      </c>
      <c r="AJ94" s="64"/>
      <c r="AK94" s="84"/>
      <c r="AL94" s="84"/>
      <c r="AM94" s="84"/>
      <c r="AN94" s="84"/>
      <c r="AO94" s="84"/>
      <c r="AP94" s="84"/>
      <c r="AQ94" s="84"/>
    </row>
    <row r="95" ht="15.0" customHeight="1">
      <c r="A95" s="79">
        <v>92.0</v>
      </c>
      <c r="B95" s="80" t="s">
        <v>490</v>
      </c>
      <c r="C95" s="79" t="s">
        <v>141</v>
      </c>
      <c r="D95" s="79" t="s">
        <v>491</v>
      </c>
      <c r="E95" s="81">
        <v>48.2</v>
      </c>
      <c r="F95" s="79" t="s">
        <v>84</v>
      </c>
      <c r="G95" s="79" t="s">
        <v>423</v>
      </c>
      <c r="H95" s="82">
        <v>7555024.86</v>
      </c>
      <c r="I95" s="79">
        <v>1.0</v>
      </c>
      <c r="J95" s="83">
        <v>2.0</v>
      </c>
      <c r="K95" s="80">
        <v>2024.0</v>
      </c>
      <c r="L95" s="79" t="s">
        <v>177</v>
      </c>
      <c r="M95" s="79">
        <v>2024.0</v>
      </c>
      <c r="N95" s="79" t="s">
        <v>161</v>
      </c>
      <c r="O95" s="65" t="str">
        <f t="shared" si="1"/>
        <v>158304060001</v>
      </c>
      <c r="P95" s="65">
        <f t="shared" si="2"/>
        <v>7</v>
      </c>
      <c r="Q95" s="65">
        <f t="shared" si="3"/>
        <v>9</v>
      </c>
      <c r="R95" s="65" t="str">
        <f t="shared" si="12"/>
        <v>15.830.406/0001-79</v>
      </c>
      <c r="S95" s="84"/>
      <c r="T95" s="84" t="str">
        <f t="shared" si="10"/>
        <v/>
      </c>
      <c r="U95" s="84" t="str">
        <f t="shared" si="11"/>
        <v/>
      </c>
      <c r="V95" s="65" t="str">
        <f t="shared" si="5"/>
        <v/>
      </c>
      <c r="W95" s="84"/>
      <c r="X95" s="84"/>
      <c r="Y95" s="85"/>
      <c r="Z95" s="85"/>
      <c r="AA95" s="65" t="str">
        <f t="shared" si="6"/>
        <v/>
      </c>
      <c r="AB95" s="65" t="str">
        <f t="shared" si="7"/>
        <v/>
      </c>
      <c r="AC95" s="86"/>
      <c r="AD95" s="87" t="str">
        <f t="shared" si="8"/>
        <v/>
      </c>
      <c r="AE95" s="84"/>
      <c r="AF95" s="86">
        <f>IF(AC95&gt;0,AC95,'⚙️ Config'!$B$10)</f>
        <v>0.0075</v>
      </c>
      <c r="AG95" s="88">
        <f t="shared" si="9"/>
        <v>56662.68645</v>
      </c>
      <c r="AH95" s="88">
        <f>AG95*'⚙️ Config'!$B$11</f>
        <v>283313.4323</v>
      </c>
      <c r="AI95" s="88">
        <f>AH95*'⚙️ Config'!$B$12</f>
        <v>84994.02968</v>
      </c>
      <c r="AJ95" s="64"/>
      <c r="AK95" s="84"/>
      <c r="AL95" s="84"/>
      <c r="AM95" s="84"/>
      <c r="AN95" s="84"/>
      <c r="AO95" s="84"/>
      <c r="AP95" s="84"/>
      <c r="AQ95" s="84"/>
    </row>
    <row r="96" ht="15.0" customHeight="1">
      <c r="A96" s="79">
        <v>93.0</v>
      </c>
      <c r="B96" s="80" t="s">
        <v>492</v>
      </c>
      <c r="C96" s="79" t="s">
        <v>141</v>
      </c>
      <c r="D96" s="79" t="s">
        <v>493</v>
      </c>
      <c r="E96" s="81">
        <v>83.84</v>
      </c>
      <c r="F96" s="79" t="s">
        <v>84</v>
      </c>
      <c r="G96" s="79" t="s">
        <v>423</v>
      </c>
      <c r="H96" s="82">
        <v>7418702.72</v>
      </c>
      <c r="I96" s="79">
        <v>1.0</v>
      </c>
      <c r="J96" s="83">
        <v>0.6</v>
      </c>
      <c r="K96" s="80">
        <v>2025.0</v>
      </c>
      <c r="L96" s="79" t="s">
        <v>494</v>
      </c>
      <c r="M96" s="79">
        <v>2025.0</v>
      </c>
      <c r="N96" s="79" t="s">
        <v>145</v>
      </c>
      <c r="O96" s="65" t="str">
        <f t="shared" si="1"/>
        <v>597105820001</v>
      </c>
      <c r="P96" s="65">
        <f t="shared" si="2"/>
        <v>4</v>
      </c>
      <c r="Q96" s="65">
        <f t="shared" si="3"/>
        <v>2</v>
      </c>
      <c r="R96" s="65" t="str">
        <f t="shared" si="12"/>
        <v>59.710.582/0001-42</v>
      </c>
      <c r="S96" s="84"/>
      <c r="T96" s="84" t="str">
        <f t="shared" si="10"/>
        <v/>
      </c>
      <c r="U96" s="84" t="str">
        <f t="shared" si="11"/>
        <v/>
      </c>
      <c r="V96" s="65" t="str">
        <f t="shared" si="5"/>
        <v/>
      </c>
      <c r="W96" s="84"/>
      <c r="X96" s="84"/>
      <c r="Y96" s="85"/>
      <c r="Z96" s="85"/>
      <c r="AA96" s="65" t="str">
        <f t="shared" si="6"/>
        <v/>
      </c>
      <c r="AB96" s="65" t="str">
        <f t="shared" si="7"/>
        <v/>
      </c>
      <c r="AC96" s="86"/>
      <c r="AD96" s="87" t="str">
        <f t="shared" si="8"/>
        <v/>
      </c>
      <c r="AE96" s="84"/>
      <c r="AF96" s="86">
        <f>IF(AC96&gt;0,AC96,'⚙️ Config'!$B$10)</f>
        <v>0.0075</v>
      </c>
      <c r="AG96" s="88">
        <f t="shared" si="9"/>
        <v>55640.2704</v>
      </c>
      <c r="AH96" s="88">
        <f>AG96*'⚙️ Config'!$B$11</f>
        <v>278201.352</v>
      </c>
      <c r="AI96" s="88">
        <f>AH96*'⚙️ Config'!$B$12</f>
        <v>83460.4056</v>
      </c>
      <c r="AJ96" s="64"/>
      <c r="AK96" s="84"/>
      <c r="AL96" s="84"/>
      <c r="AM96" s="84"/>
      <c r="AN96" s="84"/>
      <c r="AO96" s="84"/>
      <c r="AP96" s="84"/>
      <c r="AQ96" s="84"/>
    </row>
    <row r="97" ht="15.0" customHeight="1">
      <c r="A97" s="79">
        <v>94.0</v>
      </c>
      <c r="B97" s="80" t="s">
        <v>495</v>
      </c>
      <c r="C97" s="79" t="s">
        <v>141</v>
      </c>
      <c r="D97" s="79" t="s">
        <v>496</v>
      </c>
      <c r="E97" s="81">
        <v>39.35</v>
      </c>
      <c r="F97" s="79" t="s">
        <v>84</v>
      </c>
      <c r="G97" s="79" t="s">
        <v>423</v>
      </c>
      <c r="H97" s="82">
        <v>6954934.19</v>
      </c>
      <c r="I97" s="79">
        <v>2.0</v>
      </c>
      <c r="J97" s="83">
        <v>1.9</v>
      </c>
      <c r="K97" s="80">
        <v>2024.0</v>
      </c>
      <c r="L97" s="79" t="s">
        <v>256</v>
      </c>
      <c r="M97" s="79">
        <v>2024.0</v>
      </c>
      <c r="N97" s="79" t="s">
        <v>161</v>
      </c>
      <c r="O97" s="65" t="str">
        <f t="shared" si="1"/>
        <v>559923580001</v>
      </c>
      <c r="P97" s="65">
        <f t="shared" si="2"/>
        <v>3</v>
      </c>
      <c r="Q97" s="65">
        <f t="shared" si="3"/>
        <v>0</v>
      </c>
      <c r="R97" s="65" t="str">
        <f t="shared" si="12"/>
        <v>55.992.358/0001-30</v>
      </c>
      <c r="S97" s="84"/>
      <c r="T97" s="84" t="str">
        <f t="shared" si="10"/>
        <v/>
      </c>
      <c r="U97" s="84" t="str">
        <f t="shared" si="11"/>
        <v/>
      </c>
      <c r="V97" s="65" t="str">
        <f t="shared" si="5"/>
        <v/>
      </c>
      <c r="W97" s="84"/>
      <c r="X97" s="84"/>
      <c r="Y97" s="85"/>
      <c r="Z97" s="85"/>
      <c r="AA97" s="65" t="str">
        <f t="shared" si="6"/>
        <v/>
      </c>
      <c r="AB97" s="65" t="str">
        <f t="shared" si="7"/>
        <v/>
      </c>
      <c r="AC97" s="86"/>
      <c r="AD97" s="87" t="str">
        <f t="shared" si="8"/>
        <v/>
      </c>
      <c r="AE97" s="84"/>
      <c r="AF97" s="86">
        <f>IF(AC97&gt;0,AC97,'⚙️ Config'!$B$10)</f>
        <v>0.0075</v>
      </c>
      <c r="AG97" s="88">
        <f t="shared" si="9"/>
        <v>52162.00643</v>
      </c>
      <c r="AH97" s="88">
        <f>AG97*'⚙️ Config'!$B$11</f>
        <v>260810.0321</v>
      </c>
      <c r="AI97" s="88">
        <f>AH97*'⚙️ Config'!$B$12</f>
        <v>78243.00964</v>
      </c>
      <c r="AJ97" s="64"/>
      <c r="AK97" s="84"/>
      <c r="AL97" s="84"/>
      <c r="AM97" s="84"/>
      <c r="AN97" s="84"/>
      <c r="AO97" s="84"/>
      <c r="AP97" s="84"/>
      <c r="AQ97" s="84"/>
    </row>
    <row r="98" ht="15.0" customHeight="1">
      <c r="A98" s="79">
        <v>95.0</v>
      </c>
      <c r="B98" s="80" t="s">
        <v>497</v>
      </c>
      <c r="C98" s="79" t="s">
        <v>141</v>
      </c>
      <c r="D98" s="79" t="s">
        <v>498</v>
      </c>
      <c r="E98" s="81">
        <v>42.0</v>
      </c>
      <c r="F98" s="79" t="s">
        <v>84</v>
      </c>
      <c r="G98" s="79" t="s">
        <v>423</v>
      </c>
      <c r="H98" s="82">
        <v>6930430.03</v>
      </c>
      <c r="I98" s="79">
        <v>2.0</v>
      </c>
      <c r="J98" s="83">
        <v>1.7</v>
      </c>
      <c r="K98" s="80">
        <v>2024.0</v>
      </c>
      <c r="L98" s="79" t="s">
        <v>374</v>
      </c>
      <c r="M98" s="79">
        <v>2024.0</v>
      </c>
      <c r="N98" s="79" t="s">
        <v>145</v>
      </c>
      <c r="O98" s="65" t="str">
        <f t="shared" si="1"/>
        <v>435338190001</v>
      </c>
      <c r="P98" s="65">
        <f t="shared" si="2"/>
        <v>2</v>
      </c>
      <c r="Q98" s="65">
        <f t="shared" si="3"/>
        <v>7</v>
      </c>
      <c r="R98" s="65" t="str">
        <f t="shared" si="12"/>
        <v>43.533.819/0001-27</v>
      </c>
      <c r="S98" s="84"/>
      <c r="T98" s="84" t="str">
        <f t="shared" si="10"/>
        <v/>
      </c>
      <c r="U98" s="84" t="str">
        <f t="shared" si="11"/>
        <v/>
      </c>
      <c r="V98" s="65" t="str">
        <f t="shared" si="5"/>
        <v/>
      </c>
      <c r="W98" s="84"/>
      <c r="X98" s="84"/>
      <c r="Y98" s="85"/>
      <c r="Z98" s="85"/>
      <c r="AA98" s="65" t="str">
        <f t="shared" si="6"/>
        <v/>
      </c>
      <c r="AB98" s="65" t="str">
        <f t="shared" si="7"/>
        <v/>
      </c>
      <c r="AC98" s="86"/>
      <c r="AD98" s="87" t="str">
        <f t="shared" si="8"/>
        <v/>
      </c>
      <c r="AE98" s="84"/>
      <c r="AF98" s="86">
        <f>IF(AC98&gt;0,AC98,'⚙️ Config'!$B$10)</f>
        <v>0.0075</v>
      </c>
      <c r="AG98" s="88">
        <f t="shared" si="9"/>
        <v>51978.22523</v>
      </c>
      <c r="AH98" s="88">
        <f>AG98*'⚙️ Config'!$B$11</f>
        <v>259891.1261</v>
      </c>
      <c r="AI98" s="88">
        <f>AH98*'⚙️ Config'!$B$12</f>
        <v>77967.33784</v>
      </c>
      <c r="AJ98" s="64"/>
      <c r="AK98" s="84"/>
      <c r="AL98" s="84"/>
      <c r="AM98" s="84"/>
      <c r="AN98" s="84"/>
      <c r="AO98" s="84"/>
      <c r="AP98" s="84"/>
      <c r="AQ98" s="84"/>
    </row>
    <row r="99" ht="15.0" customHeight="1">
      <c r="A99" s="79">
        <v>96.0</v>
      </c>
      <c r="B99" s="80" t="s">
        <v>499</v>
      </c>
      <c r="C99" s="79" t="s">
        <v>141</v>
      </c>
      <c r="D99" s="79" t="s">
        <v>500</v>
      </c>
      <c r="E99" s="81">
        <v>56.85</v>
      </c>
      <c r="F99" s="79" t="s">
        <v>84</v>
      </c>
      <c r="G99" s="79" t="s">
        <v>423</v>
      </c>
      <c r="H99" s="82">
        <v>6823226.37</v>
      </c>
      <c r="I99" s="79">
        <v>2.0</v>
      </c>
      <c r="J99" s="83">
        <v>1.0</v>
      </c>
      <c r="K99" s="80">
        <v>2025.0</v>
      </c>
      <c r="L99" s="79" t="s">
        <v>501</v>
      </c>
      <c r="M99" s="79">
        <v>2025.0</v>
      </c>
      <c r="N99" s="79" t="s">
        <v>189</v>
      </c>
      <c r="O99" s="65" t="str">
        <f t="shared" si="1"/>
        <v>061520150001</v>
      </c>
      <c r="P99" s="65">
        <f t="shared" si="2"/>
        <v>5</v>
      </c>
      <c r="Q99" s="65">
        <f t="shared" si="3"/>
        <v>1</v>
      </c>
      <c r="R99" s="65" t="str">
        <f t="shared" si="12"/>
        <v>06.152.015/0001-51</v>
      </c>
      <c r="S99" s="84"/>
      <c r="T99" s="84" t="str">
        <f t="shared" si="10"/>
        <v/>
      </c>
      <c r="U99" s="84" t="str">
        <f t="shared" si="11"/>
        <v/>
      </c>
      <c r="V99" s="65" t="str">
        <f t="shared" si="5"/>
        <v/>
      </c>
      <c r="W99" s="84"/>
      <c r="X99" s="84"/>
      <c r="Y99" s="85"/>
      <c r="Z99" s="85"/>
      <c r="AA99" s="65" t="str">
        <f t="shared" si="6"/>
        <v/>
      </c>
      <c r="AB99" s="65" t="str">
        <f t="shared" si="7"/>
        <v/>
      </c>
      <c r="AC99" s="86"/>
      <c r="AD99" s="87" t="str">
        <f t="shared" si="8"/>
        <v/>
      </c>
      <c r="AE99" s="84"/>
      <c r="AF99" s="86">
        <f>IF(AC99&gt;0,AC99,'⚙️ Config'!$B$10)</f>
        <v>0.0075</v>
      </c>
      <c r="AG99" s="88">
        <f t="shared" si="9"/>
        <v>51174.19778</v>
      </c>
      <c r="AH99" s="88">
        <f>AG99*'⚙️ Config'!$B$11</f>
        <v>255870.9889</v>
      </c>
      <c r="AI99" s="88">
        <f>AH99*'⚙️ Config'!$B$12</f>
        <v>76761.29666</v>
      </c>
      <c r="AJ99" s="64"/>
      <c r="AK99" s="84"/>
      <c r="AL99" s="84"/>
      <c r="AM99" s="84"/>
      <c r="AN99" s="84"/>
      <c r="AO99" s="84"/>
      <c r="AP99" s="84"/>
      <c r="AQ99" s="84"/>
    </row>
    <row r="100" ht="15.0" customHeight="1">
      <c r="A100" s="79">
        <v>97.0</v>
      </c>
      <c r="B100" s="80" t="s">
        <v>502</v>
      </c>
      <c r="C100" s="79" t="s">
        <v>141</v>
      </c>
      <c r="D100" s="79" t="s">
        <v>503</v>
      </c>
      <c r="E100" s="81">
        <v>70.18</v>
      </c>
      <c r="F100" s="79" t="s">
        <v>84</v>
      </c>
      <c r="G100" s="79" t="s">
        <v>423</v>
      </c>
      <c r="H100" s="82">
        <v>6750671.86</v>
      </c>
      <c r="I100" s="79">
        <v>2.0</v>
      </c>
      <c r="J100" s="83">
        <v>1.0</v>
      </c>
      <c r="K100" s="80">
        <v>2025.0</v>
      </c>
      <c r="L100" s="79" t="s">
        <v>256</v>
      </c>
      <c r="M100" s="79">
        <v>2025.0</v>
      </c>
      <c r="N100" s="79" t="s">
        <v>208</v>
      </c>
      <c r="O100" s="65" t="str">
        <f t="shared" si="1"/>
        <v>271828920001</v>
      </c>
      <c r="P100" s="65">
        <f t="shared" si="2"/>
        <v>4</v>
      </c>
      <c r="Q100" s="65">
        <f t="shared" si="3"/>
        <v>5</v>
      </c>
      <c r="R100" s="65" t="str">
        <f t="shared" si="12"/>
        <v>27.182.892/0001-45</v>
      </c>
      <c r="S100" s="84"/>
      <c r="T100" s="84" t="str">
        <f t="shared" si="10"/>
        <v/>
      </c>
      <c r="U100" s="84" t="str">
        <f t="shared" si="11"/>
        <v/>
      </c>
      <c r="V100" s="65" t="str">
        <f t="shared" si="5"/>
        <v/>
      </c>
      <c r="W100" s="84"/>
      <c r="X100" s="84"/>
      <c r="Y100" s="85"/>
      <c r="Z100" s="85"/>
      <c r="AA100" s="65" t="str">
        <f t="shared" si="6"/>
        <v/>
      </c>
      <c r="AB100" s="65" t="str">
        <f t="shared" si="7"/>
        <v/>
      </c>
      <c r="AC100" s="86"/>
      <c r="AD100" s="87" t="str">
        <f t="shared" si="8"/>
        <v/>
      </c>
      <c r="AE100" s="84"/>
      <c r="AF100" s="86">
        <f>IF(AC100&gt;0,AC100,'⚙️ Config'!$B$10)</f>
        <v>0.0075</v>
      </c>
      <c r="AG100" s="88">
        <f t="shared" si="9"/>
        <v>50630.03895</v>
      </c>
      <c r="AH100" s="88">
        <f>AG100*'⚙️ Config'!$B$11</f>
        <v>253150.1948</v>
      </c>
      <c r="AI100" s="88">
        <f>AH100*'⚙️ Config'!$B$12</f>
        <v>75945.05843</v>
      </c>
      <c r="AJ100" s="64"/>
      <c r="AK100" s="84"/>
      <c r="AL100" s="84"/>
      <c r="AM100" s="84"/>
      <c r="AN100" s="84"/>
      <c r="AO100" s="84"/>
      <c r="AP100" s="84"/>
      <c r="AQ100" s="84"/>
    </row>
    <row r="101" ht="15.0" customHeight="1">
      <c r="A101" s="79">
        <v>98.0</v>
      </c>
      <c r="B101" s="80" t="s">
        <v>504</v>
      </c>
      <c r="C101" s="79" t="s">
        <v>141</v>
      </c>
      <c r="D101" s="79" t="s">
        <v>505</v>
      </c>
      <c r="E101" s="81">
        <v>43.51</v>
      </c>
      <c r="F101" s="79" t="s">
        <v>84</v>
      </c>
      <c r="G101" s="79" t="s">
        <v>423</v>
      </c>
      <c r="H101" s="82">
        <v>6747122.49</v>
      </c>
      <c r="I101" s="79">
        <v>2.0</v>
      </c>
      <c r="J101" s="83">
        <v>1.6</v>
      </c>
      <c r="K101" s="80">
        <v>2024.0</v>
      </c>
      <c r="L101" s="79" t="s">
        <v>448</v>
      </c>
      <c r="M101" s="79">
        <v>2024.0</v>
      </c>
      <c r="N101" s="79" t="s">
        <v>161</v>
      </c>
      <c r="O101" s="65" t="str">
        <f t="shared" si="1"/>
        <v>213299650001</v>
      </c>
      <c r="P101" s="65">
        <f t="shared" si="2"/>
        <v>0</v>
      </c>
      <c r="Q101" s="65">
        <f t="shared" si="3"/>
        <v>0</v>
      </c>
      <c r="R101" s="65" t="str">
        <f t="shared" si="12"/>
        <v>21.329.965/0001-00</v>
      </c>
      <c r="S101" s="84"/>
      <c r="T101" s="84" t="str">
        <f t="shared" si="10"/>
        <v/>
      </c>
      <c r="U101" s="84" t="str">
        <f t="shared" si="11"/>
        <v/>
      </c>
      <c r="V101" s="65" t="str">
        <f t="shared" si="5"/>
        <v/>
      </c>
      <c r="W101" s="84"/>
      <c r="X101" s="84"/>
      <c r="Y101" s="85"/>
      <c r="Z101" s="85"/>
      <c r="AA101" s="65" t="str">
        <f t="shared" si="6"/>
        <v/>
      </c>
      <c r="AB101" s="65" t="str">
        <f t="shared" si="7"/>
        <v/>
      </c>
      <c r="AC101" s="86"/>
      <c r="AD101" s="87" t="str">
        <f t="shared" si="8"/>
        <v/>
      </c>
      <c r="AE101" s="84"/>
      <c r="AF101" s="86">
        <f>IF(AC101&gt;0,AC101,'⚙️ Config'!$B$10)</f>
        <v>0.0075</v>
      </c>
      <c r="AG101" s="88">
        <f t="shared" si="9"/>
        <v>50603.41868</v>
      </c>
      <c r="AH101" s="88">
        <f>AG101*'⚙️ Config'!$B$11</f>
        <v>253017.0934</v>
      </c>
      <c r="AI101" s="88">
        <f>AH101*'⚙️ Config'!$B$12</f>
        <v>75905.12801</v>
      </c>
      <c r="AJ101" s="64"/>
      <c r="AK101" s="84"/>
      <c r="AL101" s="84"/>
      <c r="AM101" s="84"/>
      <c r="AN101" s="84"/>
      <c r="AO101" s="84"/>
      <c r="AP101" s="84"/>
      <c r="AQ101" s="84"/>
    </row>
    <row r="102" ht="15.0" customHeight="1">
      <c r="A102" s="79">
        <v>99.0</v>
      </c>
      <c r="B102" s="80" t="s">
        <v>506</v>
      </c>
      <c r="C102" s="79" t="s">
        <v>141</v>
      </c>
      <c r="D102" s="79" t="s">
        <v>507</v>
      </c>
      <c r="E102" s="81">
        <v>64.56</v>
      </c>
      <c r="F102" s="79" t="s">
        <v>84</v>
      </c>
      <c r="G102" s="79" t="s">
        <v>423</v>
      </c>
      <c r="H102" s="82">
        <v>6664197.76</v>
      </c>
      <c r="I102" s="79">
        <v>2.0</v>
      </c>
      <c r="J102" s="83">
        <v>1.4</v>
      </c>
      <c r="K102" s="80">
        <v>2025.0</v>
      </c>
      <c r="L102" s="79" t="s">
        <v>508</v>
      </c>
      <c r="M102" s="79">
        <v>2024.0</v>
      </c>
      <c r="N102" s="79" t="s">
        <v>208</v>
      </c>
      <c r="O102" s="65" t="str">
        <f t="shared" si="1"/>
        <v>238587040001</v>
      </c>
      <c r="P102" s="65">
        <f t="shared" si="2"/>
        <v>0</v>
      </c>
      <c r="Q102" s="65">
        <f t="shared" si="3"/>
        <v>3</v>
      </c>
      <c r="R102" s="65" t="str">
        <f t="shared" si="12"/>
        <v>23.858.704/0001-03</v>
      </c>
      <c r="S102" s="84"/>
      <c r="T102" s="84" t="str">
        <f t="shared" si="10"/>
        <v/>
      </c>
      <c r="U102" s="84" t="str">
        <f t="shared" si="11"/>
        <v/>
      </c>
      <c r="V102" s="65" t="str">
        <f t="shared" si="5"/>
        <v/>
      </c>
      <c r="W102" s="84"/>
      <c r="X102" s="84"/>
      <c r="Y102" s="85"/>
      <c r="Z102" s="85"/>
      <c r="AA102" s="65" t="str">
        <f t="shared" si="6"/>
        <v/>
      </c>
      <c r="AB102" s="65" t="str">
        <f t="shared" si="7"/>
        <v/>
      </c>
      <c r="AC102" s="86"/>
      <c r="AD102" s="87" t="str">
        <f t="shared" si="8"/>
        <v/>
      </c>
      <c r="AE102" s="84"/>
      <c r="AF102" s="86">
        <f>IF(AC102&gt;0,AC102,'⚙️ Config'!$B$10)</f>
        <v>0.0075</v>
      </c>
      <c r="AG102" s="88">
        <f t="shared" si="9"/>
        <v>49981.4832</v>
      </c>
      <c r="AH102" s="88">
        <f>AG102*'⚙️ Config'!$B$11</f>
        <v>249907.416</v>
      </c>
      <c r="AI102" s="88">
        <f>AH102*'⚙️ Config'!$B$12</f>
        <v>74972.2248</v>
      </c>
      <c r="AJ102" s="64"/>
      <c r="AK102" s="84"/>
      <c r="AL102" s="84"/>
      <c r="AM102" s="84"/>
      <c r="AN102" s="84"/>
      <c r="AO102" s="84"/>
      <c r="AP102" s="84"/>
      <c r="AQ102" s="84"/>
    </row>
    <row r="103" ht="15.0" customHeight="1">
      <c r="A103" s="79">
        <v>100.0</v>
      </c>
      <c r="B103" s="80" t="s">
        <v>509</v>
      </c>
      <c r="C103" s="79" t="s">
        <v>141</v>
      </c>
      <c r="D103" s="79" t="s">
        <v>510</v>
      </c>
      <c r="E103" s="81">
        <v>50.61</v>
      </c>
      <c r="F103" s="79" t="s">
        <v>84</v>
      </c>
      <c r="G103" s="79" t="s">
        <v>423</v>
      </c>
      <c r="H103" s="82">
        <v>6627725.96</v>
      </c>
      <c r="I103" s="79">
        <v>1.0</v>
      </c>
      <c r="J103" s="83">
        <v>1.8</v>
      </c>
      <c r="K103" s="80">
        <v>2024.0</v>
      </c>
      <c r="L103" s="79" t="s">
        <v>197</v>
      </c>
      <c r="M103" s="79">
        <v>2024.0</v>
      </c>
      <c r="N103" s="79" t="s">
        <v>161</v>
      </c>
      <c r="O103" s="65" t="str">
        <f t="shared" si="1"/>
        <v>601436090001</v>
      </c>
      <c r="P103" s="65">
        <f t="shared" si="2"/>
        <v>4</v>
      </c>
      <c r="Q103" s="65">
        <f t="shared" si="3"/>
        <v>1</v>
      </c>
      <c r="R103" s="65" t="str">
        <f t="shared" si="12"/>
        <v>60.143.609/0001-41</v>
      </c>
      <c r="S103" s="84"/>
      <c r="T103" s="84" t="str">
        <f t="shared" si="10"/>
        <v/>
      </c>
      <c r="U103" s="84" t="str">
        <f t="shared" si="11"/>
        <v/>
      </c>
      <c r="V103" s="65" t="str">
        <f t="shared" si="5"/>
        <v/>
      </c>
      <c r="W103" s="84"/>
      <c r="X103" s="84"/>
      <c r="Y103" s="85"/>
      <c r="Z103" s="85"/>
      <c r="AA103" s="65" t="str">
        <f t="shared" si="6"/>
        <v/>
      </c>
      <c r="AB103" s="65" t="str">
        <f t="shared" si="7"/>
        <v/>
      </c>
      <c r="AC103" s="86"/>
      <c r="AD103" s="87" t="str">
        <f t="shared" si="8"/>
        <v/>
      </c>
      <c r="AE103" s="84"/>
      <c r="AF103" s="86">
        <f>IF(AC103&gt;0,AC103,'⚙️ Config'!$B$10)</f>
        <v>0.0075</v>
      </c>
      <c r="AG103" s="88">
        <f t="shared" si="9"/>
        <v>49707.9447</v>
      </c>
      <c r="AH103" s="88">
        <f>AG103*'⚙️ Config'!$B$11</f>
        <v>248539.7235</v>
      </c>
      <c r="AI103" s="88">
        <f>AH103*'⚙️ Config'!$B$12</f>
        <v>74561.91705</v>
      </c>
      <c r="AJ103" s="64"/>
      <c r="AK103" s="84"/>
      <c r="AL103" s="84"/>
      <c r="AM103" s="84"/>
      <c r="AN103" s="84"/>
      <c r="AO103" s="84"/>
      <c r="AP103" s="84"/>
      <c r="AQ103" s="84"/>
    </row>
    <row r="104" ht="15.0" customHeight="1">
      <c r="A104" s="79">
        <v>101.0</v>
      </c>
      <c r="B104" s="80" t="s">
        <v>511</v>
      </c>
      <c r="C104" s="79" t="s">
        <v>141</v>
      </c>
      <c r="D104" s="79" t="s">
        <v>512</v>
      </c>
      <c r="E104" s="81">
        <v>42.0</v>
      </c>
      <c r="F104" s="79" t="s">
        <v>84</v>
      </c>
      <c r="G104" s="79" t="s">
        <v>423</v>
      </c>
      <c r="H104" s="82">
        <v>6592339.65</v>
      </c>
      <c r="I104" s="79">
        <v>2.0</v>
      </c>
      <c r="J104" s="83">
        <v>1.7</v>
      </c>
      <c r="K104" s="80">
        <v>2024.0</v>
      </c>
      <c r="L104" s="79" t="s">
        <v>165</v>
      </c>
      <c r="M104" s="79">
        <v>2024.0</v>
      </c>
      <c r="N104" s="79" t="s">
        <v>161</v>
      </c>
      <c r="O104" s="65" t="str">
        <f t="shared" si="1"/>
        <v>192782070001</v>
      </c>
      <c r="P104" s="65">
        <f t="shared" si="2"/>
        <v>5</v>
      </c>
      <c r="Q104" s="65">
        <f t="shared" si="3"/>
        <v>0</v>
      </c>
      <c r="R104" s="65" t="str">
        <f t="shared" si="12"/>
        <v>19.278.207/0001-50</v>
      </c>
      <c r="S104" s="84"/>
      <c r="T104" s="84" t="str">
        <f t="shared" si="10"/>
        <v/>
      </c>
      <c r="U104" s="84" t="str">
        <f t="shared" si="11"/>
        <v/>
      </c>
      <c r="V104" s="65" t="str">
        <f t="shared" si="5"/>
        <v/>
      </c>
      <c r="W104" s="84"/>
      <c r="X104" s="84"/>
      <c r="Y104" s="85"/>
      <c r="Z104" s="85"/>
      <c r="AA104" s="65" t="str">
        <f t="shared" si="6"/>
        <v/>
      </c>
      <c r="AB104" s="65" t="str">
        <f t="shared" si="7"/>
        <v/>
      </c>
      <c r="AC104" s="86"/>
      <c r="AD104" s="87" t="str">
        <f t="shared" si="8"/>
        <v/>
      </c>
      <c r="AE104" s="84"/>
      <c r="AF104" s="86">
        <f>IF(AC104&gt;0,AC104,'⚙️ Config'!$B$10)</f>
        <v>0.0075</v>
      </c>
      <c r="AG104" s="88">
        <f t="shared" si="9"/>
        <v>49442.54738</v>
      </c>
      <c r="AH104" s="88">
        <f>AG104*'⚙️ Config'!$B$11</f>
        <v>247212.7369</v>
      </c>
      <c r="AI104" s="88">
        <f>AH104*'⚙️ Config'!$B$12</f>
        <v>74163.82106</v>
      </c>
      <c r="AJ104" s="64"/>
      <c r="AK104" s="84"/>
      <c r="AL104" s="84"/>
      <c r="AM104" s="84"/>
      <c r="AN104" s="84"/>
      <c r="AO104" s="84"/>
      <c r="AP104" s="84"/>
      <c r="AQ104" s="84"/>
    </row>
    <row r="105" ht="15.0" customHeight="1">
      <c r="A105" s="79">
        <v>102.0</v>
      </c>
      <c r="B105" s="80" t="s">
        <v>513</v>
      </c>
      <c r="C105" s="79" t="s">
        <v>141</v>
      </c>
      <c r="D105" s="79" t="s">
        <v>514</v>
      </c>
      <c r="E105" s="81">
        <v>68.51</v>
      </c>
      <c r="F105" s="79" t="s">
        <v>84</v>
      </c>
      <c r="G105" s="79" t="s">
        <v>423</v>
      </c>
      <c r="H105" s="82">
        <v>6553322.3</v>
      </c>
      <c r="I105" s="79">
        <v>2.0</v>
      </c>
      <c r="J105" s="83">
        <v>1.1</v>
      </c>
      <c r="K105" s="80">
        <v>2025.0</v>
      </c>
      <c r="L105" s="79" t="s">
        <v>508</v>
      </c>
      <c r="M105" s="79">
        <v>2025.0</v>
      </c>
      <c r="N105" s="79" t="s">
        <v>208</v>
      </c>
      <c r="O105" s="65" t="str">
        <f t="shared" si="1"/>
        <v>483100980001</v>
      </c>
      <c r="P105" s="65">
        <f t="shared" si="2"/>
        <v>0</v>
      </c>
      <c r="Q105" s="65">
        <f t="shared" si="3"/>
        <v>0</v>
      </c>
      <c r="R105" s="65" t="str">
        <f t="shared" si="12"/>
        <v>48.310.098/0001-00</v>
      </c>
      <c r="S105" s="84"/>
      <c r="T105" s="84" t="str">
        <f t="shared" si="10"/>
        <v/>
      </c>
      <c r="U105" s="84" t="str">
        <f t="shared" si="11"/>
        <v/>
      </c>
      <c r="V105" s="65" t="str">
        <f t="shared" si="5"/>
        <v/>
      </c>
      <c r="W105" s="84"/>
      <c r="X105" s="84"/>
      <c r="Y105" s="85"/>
      <c r="Z105" s="85"/>
      <c r="AA105" s="65" t="str">
        <f t="shared" si="6"/>
        <v/>
      </c>
      <c r="AB105" s="65" t="str">
        <f t="shared" si="7"/>
        <v/>
      </c>
      <c r="AC105" s="86"/>
      <c r="AD105" s="87" t="str">
        <f t="shared" si="8"/>
        <v/>
      </c>
      <c r="AE105" s="84"/>
      <c r="AF105" s="86">
        <f>IF(AC105&gt;0,AC105,'⚙️ Config'!$B$10)</f>
        <v>0.0075</v>
      </c>
      <c r="AG105" s="88">
        <f t="shared" si="9"/>
        <v>49149.91725</v>
      </c>
      <c r="AH105" s="88">
        <f>AG105*'⚙️ Config'!$B$11</f>
        <v>245749.5863</v>
      </c>
      <c r="AI105" s="88">
        <f>AH105*'⚙️ Config'!$B$12</f>
        <v>73724.87588</v>
      </c>
      <c r="AJ105" s="64"/>
      <c r="AK105" s="84"/>
      <c r="AL105" s="84"/>
      <c r="AM105" s="84"/>
      <c r="AN105" s="84"/>
      <c r="AO105" s="84"/>
      <c r="AP105" s="84"/>
      <c r="AQ105" s="84"/>
    </row>
    <row r="106" ht="15.0" customHeight="1">
      <c r="A106" s="79">
        <v>103.0</v>
      </c>
      <c r="B106" s="80" t="s">
        <v>515</v>
      </c>
      <c r="C106" s="79" t="s">
        <v>141</v>
      </c>
      <c r="D106" s="79" t="s">
        <v>516</v>
      </c>
      <c r="E106" s="81">
        <v>57.02</v>
      </c>
      <c r="F106" s="79" t="s">
        <v>84</v>
      </c>
      <c r="G106" s="79" t="s">
        <v>423</v>
      </c>
      <c r="H106" s="82">
        <v>6484417.23</v>
      </c>
      <c r="I106" s="79">
        <v>1.0</v>
      </c>
      <c r="J106" s="83">
        <v>1.4</v>
      </c>
      <c r="K106" s="80">
        <v>2024.0</v>
      </c>
      <c r="L106" s="79" t="s">
        <v>197</v>
      </c>
      <c r="M106" s="79">
        <v>2024.0</v>
      </c>
      <c r="N106" s="79" t="s">
        <v>145</v>
      </c>
      <c r="O106" s="65" t="str">
        <f t="shared" si="1"/>
        <v>103378880001</v>
      </c>
      <c r="P106" s="65">
        <f t="shared" si="2"/>
        <v>0</v>
      </c>
      <c r="Q106" s="65">
        <f t="shared" si="3"/>
        <v>6</v>
      </c>
      <c r="R106" s="65" t="str">
        <f t="shared" si="12"/>
        <v>10.337.888/0001-06</v>
      </c>
      <c r="S106" s="84"/>
      <c r="T106" s="84" t="str">
        <f t="shared" si="10"/>
        <v/>
      </c>
      <c r="U106" s="84" t="str">
        <f t="shared" si="11"/>
        <v/>
      </c>
      <c r="V106" s="65" t="str">
        <f t="shared" si="5"/>
        <v/>
      </c>
      <c r="W106" s="84"/>
      <c r="X106" s="84"/>
      <c r="Y106" s="85"/>
      <c r="Z106" s="85"/>
      <c r="AA106" s="65" t="str">
        <f t="shared" si="6"/>
        <v/>
      </c>
      <c r="AB106" s="65" t="str">
        <f t="shared" si="7"/>
        <v/>
      </c>
      <c r="AC106" s="86"/>
      <c r="AD106" s="87" t="str">
        <f t="shared" si="8"/>
        <v/>
      </c>
      <c r="AE106" s="84"/>
      <c r="AF106" s="86">
        <f>IF(AC106&gt;0,AC106,'⚙️ Config'!$B$10)</f>
        <v>0.0075</v>
      </c>
      <c r="AG106" s="88">
        <f t="shared" si="9"/>
        <v>48633.12923</v>
      </c>
      <c r="AH106" s="88">
        <f>AG106*'⚙️ Config'!$B$11</f>
        <v>243165.6461</v>
      </c>
      <c r="AI106" s="88">
        <f>AH106*'⚙️ Config'!$B$12</f>
        <v>72949.69384</v>
      </c>
      <c r="AJ106" s="64"/>
      <c r="AK106" s="84"/>
      <c r="AL106" s="84"/>
      <c r="AM106" s="84"/>
      <c r="AN106" s="84"/>
      <c r="AO106" s="84"/>
      <c r="AP106" s="84"/>
      <c r="AQ106" s="84"/>
    </row>
    <row r="107" ht="15.0" customHeight="1">
      <c r="A107" s="79">
        <v>104.0</v>
      </c>
      <c r="B107" s="80" t="s">
        <v>517</v>
      </c>
      <c r="C107" s="79" t="s">
        <v>141</v>
      </c>
      <c r="D107" s="79" t="s">
        <v>518</v>
      </c>
      <c r="E107" s="81">
        <v>63.92</v>
      </c>
      <c r="F107" s="79" t="s">
        <v>84</v>
      </c>
      <c r="G107" s="79" t="s">
        <v>423</v>
      </c>
      <c r="H107" s="82">
        <v>6440863.08</v>
      </c>
      <c r="I107" s="79">
        <v>1.0</v>
      </c>
      <c r="J107" s="83">
        <v>1.1</v>
      </c>
      <c r="K107" s="80">
        <v>2025.0</v>
      </c>
      <c r="L107" s="79" t="s">
        <v>228</v>
      </c>
      <c r="M107" s="79">
        <v>2025.0</v>
      </c>
      <c r="N107" s="79" t="s">
        <v>145</v>
      </c>
      <c r="O107" s="65" t="str">
        <f t="shared" si="1"/>
        <v>529403190001</v>
      </c>
      <c r="P107" s="65">
        <f t="shared" si="2"/>
        <v>0</v>
      </c>
      <c r="Q107" s="65">
        <f t="shared" si="3"/>
        <v>9</v>
      </c>
      <c r="R107" s="65" t="str">
        <f t="shared" si="12"/>
        <v>52.940.319/0001-09</v>
      </c>
      <c r="S107" s="84"/>
      <c r="T107" s="84" t="str">
        <f t="shared" si="10"/>
        <v/>
      </c>
      <c r="U107" s="84" t="str">
        <f t="shared" si="11"/>
        <v/>
      </c>
      <c r="V107" s="65" t="str">
        <f t="shared" si="5"/>
        <v/>
      </c>
      <c r="W107" s="84"/>
      <c r="X107" s="84"/>
      <c r="Y107" s="85"/>
      <c r="Z107" s="85"/>
      <c r="AA107" s="65" t="str">
        <f t="shared" si="6"/>
        <v/>
      </c>
      <c r="AB107" s="65" t="str">
        <f t="shared" si="7"/>
        <v/>
      </c>
      <c r="AC107" s="86"/>
      <c r="AD107" s="87" t="str">
        <f t="shared" si="8"/>
        <v/>
      </c>
      <c r="AE107" s="84"/>
      <c r="AF107" s="86">
        <f>IF(AC107&gt;0,AC107,'⚙️ Config'!$B$10)</f>
        <v>0.0075</v>
      </c>
      <c r="AG107" s="88">
        <f t="shared" si="9"/>
        <v>48306.4731</v>
      </c>
      <c r="AH107" s="88">
        <f>AG107*'⚙️ Config'!$B$11</f>
        <v>241532.3655</v>
      </c>
      <c r="AI107" s="88">
        <f>AH107*'⚙️ Config'!$B$12</f>
        <v>72459.70965</v>
      </c>
      <c r="AJ107" s="64"/>
      <c r="AK107" s="84"/>
      <c r="AL107" s="84"/>
      <c r="AM107" s="84"/>
      <c r="AN107" s="84"/>
      <c r="AO107" s="84"/>
      <c r="AP107" s="84"/>
      <c r="AQ107" s="84"/>
    </row>
    <row r="108" ht="15.0" customHeight="1">
      <c r="A108" s="79">
        <v>105.0</v>
      </c>
      <c r="B108" s="80" t="s">
        <v>519</v>
      </c>
      <c r="C108" s="79" t="s">
        <v>141</v>
      </c>
      <c r="D108" s="79" t="s">
        <v>520</v>
      </c>
      <c r="E108" s="81">
        <v>57.01</v>
      </c>
      <c r="F108" s="79" t="s">
        <v>84</v>
      </c>
      <c r="G108" s="79" t="s">
        <v>423</v>
      </c>
      <c r="H108" s="82">
        <v>6435256.15</v>
      </c>
      <c r="I108" s="79">
        <v>1.0</v>
      </c>
      <c r="J108" s="83">
        <v>1.4</v>
      </c>
      <c r="K108" s="80">
        <v>2024.0</v>
      </c>
      <c r="L108" s="79" t="s">
        <v>268</v>
      </c>
      <c r="M108" s="79">
        <v>2024.0</v>
      </c>
      <c r="N108" s="79" t="s">
        <v>161</v>
      </c>
      <c r="O108" s="65" t="str">
        <f t="shared" si="1"/>
        <v>080657460001</v>
      </c>
      <c r="P108" s="65">
        <f t="shared" si="2"/>
        <v>9</v>
      </c>
      <c r="Q108" s="65">
        <f t="shared" si="3"/>
        <v>5</v>
      </c>
      <c r="R108" s="65" t="str">
        <f t="shared" si="12"/>
        <v>08.065.746/0001-95</v>
      </c>
      <c r="S108" s="84"/>
      <c r="T108" s="84" t="str">
        <f t="shared" si="10"/>
        <v/>
      </c>
      <c r="U108" s="84" t="str">
        <f t="shared" si="11"/>
        <v/>
      </c>
      <c r="V108" s="65" t="str">
        <f t="shared" si="5"/>
        <v/>
      </c>
      <c r="W108" s="84"/>
      <c r="X108" s="84"/>
      <c r="Y108" s="85"/>
      <c r="Z108" s="85"/>
      <c r="AA108" s="65" t="str">
        <f t="shared" si="6"/>
        <v/>
      </c>
      <c r="AB108" s="65" t="str">
        <f t="shared" si="7"/>
        <v/>
      </c>
      <c r="AC108" s="86"/>
      <c r="AD108" s="87" t="str">
        <f t="shared" si="8"/>
        <v/>
      </c>
      <c r="AE108" s="84"/>
      <c r="AF108" s="86">
        <f>IF(AC108&gt;0,AC108,'⚙️ Config'!$B$10)</f>
        <v>0.0075</v>
      </c>
      <c r="AG108" s="88">
        <f t="shared" si="9"/>
        <v>48264.42113</v>
      </c>
      <c r="AH108" s="88">
        <f>AG108*'⚙️ Config'!$B$11</f>
        <v>241322.1056</v>
      </c>
      <c r="AI108" s="88">
        <f>AH108*'⚙️ Config'!$B$12</f>
        <v>72396.63169</v>
      </c>
      <c r="AJ108" s="64"/>
      <c r="AK108" s="84"/>
      <c r="AL108" s="84"/>
      <c r="AM108" s="84"/>
      <c r="AN108" s="84"/>
      <c r="AO108" s="84"/>
      <c r="AP108" s="84"/>
      <c r="AQ108" s="84"/>
    </row>
    <row r="109" ht="15.0" customHeight="1">
      <c r="A109" s="79">
        <v>106.0</v>
      </c>
      <c r="B109" s="80" t="s">
        <v>521</v>
      </c>
      <c r="C109" s="79" t="s">
        <v>141</v>
      </c>
      <c r="D109" s="79" t="s">
        <v>522</v>
      </c>
      <c r="E109" s="81">
        <v>51.99</v>
      </c>
      <c r="F109" s="79" t="s">
        <v>84</v>
      </c>
      <c r="G109" s="79" t="s">
        <v>423</v>
      </c>
      <c r="H109" s="82">
        <v>6417798.72</v>
      </c>
      <c r="I109" s="79">
        <v>1.0</v>
      </c>
      <c r="J109" s="83">
        <v>1.7</v>
      </c>
      <c r="K109" s="80">
        <v>2024.0</v>
      </c>
      <c r="L109" s="79" t="s">
        <v>295</v>
      </c>
      <c r="M109" s="79">
        <v>2024.0</v>
      </c>
      <c r="N109" s="79" t="s">
        <v>161</v>
      </c>
      <c r="O109" s="65" t="str">
        <f t="shared" si="1"/>
        <v>115623900001</v>
      </c>
      <c r="P109" s="65">
        <f t="shared" si="2"/>
        <v>0</v>
      </c>
      <c r="Q109" s="65">
        <f t="shared" si="3"/>
        <v>0</v>
      </c>
      <c r="R109" s="65" t="str">
        <f t="shared" si="12"/>
        <v>11.562.390/0001-00</v>
      </c>
      <c r="S109" s="84"/>
      <c r="T109" s="84" t="str">
        <f t="shared" si="10"/>
        <v/>
      </c>
      <c r="U109" s="84" t="str">
        <f t="shared" si="11"/>
        <v/>
      </c>
      <c r="V109" s="65" t="str">
        <f t="shared" si="5"/>
        <v/>
      </c>
      <c r="W109" s="84"/>
      <c r="X109" s="84"/>
      <c r="Y109" s="85"/>
      <c r="Z109" s="85"/>
      <c r="AA109" s="65" t="str">
        <f t="shared" si="6"/>
        <v/>
      </c>
      <c r="AB109" s="65" t="str">
        <f t="shared" si="7"/>
        <v/>
      </c>
      <c r="AC109" s="86"/>
      <c r="AD109" s="87" t="str">
        <f t="shared" si="8"/>
        <v/>
      </c>
      <c r="AE109" s="84"/>
      <c r="AF109" s="86">
        <f>IF(AC109&gt;0,AC109,'⚙️ Config'!$B$10)</f>
        <v>0.0075</v>
      </c>
      <c r="AG109" s="88">
        <f t="shared" si="9"/>
        <v>48133.4904</v>
      </c>
      <c r="AH109" s="88">
        <f>AG109*'⚙️ Config'!$B$11</f>
        <v>240667.452</v>
      </c>
      <c r="AI109" s="88">
        <f>AH109*'⚙️ Config'!$B$12</f>
        <v>72200.2356</v>
      </c>
      <c r="AJ109" s="64"/>
      <c r="AK109" s="84"/>
      <c r="AL109" s="84"/>
      <c r="AM109" s="84"/>
      <c r="AN109" s="84"/>
      <c r="AO109" s="84"/>
      <c r="AP109" s="84"/>
      <c r="AQ109" s="84"/>
    </row>
    <row r="110" ht="15.0" customHeight="1">
      <c r="A110" s="79">
        <v>107.0</v>
      </c>
      <c r="B110" s="80" t="s">
        <v>523</v>
      </c>
      <c r="C110" s="79" t="s">
        <v>141</v>
      </c>
      <c r="D110" s="79" t="s">
        <v>524</v>
      </c>
      <c r="E110" s="81">
        <v>83.81</v>
      </c>
      <c r="F110" s="79" t="s">
        <v>84</v>
      </c>
      <c r="G110" s="79" t="s">
        <v>423</v>
      </c>
      <c r="H110" s="82">
        <v>6413239.43</v>
      </c>
      <c r="I110" s="79">
        <v>1.0</v>
      </c>
      <c r="J110" s="83">
        <v>0.6</v>
      </c>
      <c r="K110" s="80">
        <v>2025.0</v>
      </c>
      <c r="L110" s="79" t="s">
        <v>331</v>
      </c>
      <c r="M110" s="79">
        <v>2025.0</v>
      </c>
      <c r="N110" s="79" t="s">
        <v>145</v>
      </c>
      <c r="O110" s="65" t="str">
        <f t="shared" si="1"/>
        <v>459870130001</v>
      </c>
      <c r="P110" s="65">
        <f t="shared" si="2"/>
        <v>3</v>
      </c>
      <c r="Q110" s="65">
        <f t="shared" si="3"/>
        <v>4</v>
      </c>
      <c r="R110" s="65" t="str">
        <f t="shared" si="12"/>
        <v>45.987.013/0001-34</v>
      </c>
      <c r="S110" s="84"/>
      <c r="T110" s="84" t="str">
        <f t="shared" si="10"/>
        <v/>
      </c>
      <c r="U110" s="84" t="str">
        <f t="shared" si="11"/>
        <v/>
      </c>
      <c r="V110" s="65" t="str">
        <f t="shared" si="5"/>
        <v/>
      </c>
      <c r="W110" s="84"/>
      <c r="X110" s="84"/>
      <c r="Y110" s="85"/>
      <c r="Z110" s="85"/>
      <c r="AA110" s="65" t="str">
        <f t="shared" si="6"/>
        <v/>
      </c>
      <c r="AB110" s="65" t="str">
        <f t="shared" si="7"/>
        <v/>
      </c>
      <c r="AC110" s="86"/>
      <c r="AD110" s="87" t="str">
        <f t="shared" si="8"/>
        <v/>
      </c>
      <c r="AE110" s="84"/>
      <c r="AF110" s="86">
        <f>IF(AC110&gt;0,AC110,'⚙️ Config'!$B$10)</f>
        <v>0.0075</v>
      </c>
      <c r="AG110" s="88">
        <f t="shared" si="9"/>
        <v>48099.29573</v>
      </c>
      <c r="AH110" s="88">
        <f>AG110*'⚙️ Config'!$B$11</f>
        <v>240496.4786</v>
      </c>
      <c r="AI110" s="88">
        <f>AH110*'⚙️ Config'!$B$12</f>
        <v>72148.94359</v>
      </c>
      <c r="AJ110" s="64"/>
      <c r="AK110" s="84"/>
      <c r="AL110" s="84"/>
      <c r="AM110" s="84"/>
      <c r="AN110" s="84"/>
      <c r="AO110" s="84"/>
      <c r="AP110" s="84"/>
      <c r="AQ110" s="84"/>
    </row>
    <row r="111" ht="15.0" customHeight="1">
      <c r="A111" s="79">
        <v>108.0</v>
      </c>
      <c r="B111" s="80" t="s">
        <v>525</v>
      </c>
      <c r="C111" s="79" t="s">
        <v>154</v>
      </c>
      <c r="D111" s="79" t="s">
        <v>526</v>
      </c>
      <c r="E111" s="81">
        <v>41.99</v>
      </c>
      <c r="F111" s="79" t="s">
        <v>84</v>
      </c>
      <c r="G111" s="79" t="s">
        <v>423</v>
      </c>
      <c r="H111" s="82">
        <v>6401161.09</v>
      </c>
      <c r="I111" s="79">
        <v>2.0</v>
      </c>
      <c r="J111" s="83">
        <v>1.7</v>
      </c>
      <c r="K111" s="80">
        <v>2024.0</v>
      </c>
      <c r="L111" s="79" t="s">
        <v>144</v>
      </c>
      <c r="M111" s="79">
        <v>2024.0</v>
      </c>
      <c r="N111" s="79" t="s">
        <v>161</v>
      </c>
      <c r="O111" s="65" t="str">
        <f t="shared" si="1"/>
        <v>349999590001</v>
      </c>
      <c r="P111" s="65">
        <f t="shared" si="2"/>
        <v>0</v>
      </c>
      <c r="Q111" s="65">
        <f t="shared" si="3"/>
        <v>2</v>
      </c>
      <c r="R111" s="65" t="str">
        <f t="shared" si="12"/>
        <v>34.999.959/0001-02</v>
      </c>
      <c r="S111" s="84"/>
      <c r="T111" s="84" t="str">
        <f t="shared" si="10"/>
        <v/>
      </c>
      <c r="U111" s="84" t="str">
        <f t="shared" si="11"/>
        <v/>
      </c>
      <c r="V111" s="65" t="str">
        <f t="shared" si="5"/>
        <v/>
      </c>
      <c r="W111" s="84"/>
      <c r="X111" s="84"/>
      <c r="Y111" s="85"/>
      <c r="Z111" s="85"/>
      <c r="AA111" s="65" t="str">
        <f t="shared" si="6"/>
        <v/>
      </c>
      <c r="AB111" s="65" t="str">
        <f t="shared" si="7"/>
        <v/>
      </c>
      <c r="AC111" s="86"/>
      <c r="AD111" s="87" t="str">
        <f t="shared" si="8"/>
        <v/>
      </c>
      <c r="AE111" s="84"/>
      <c r="AF111" s="86">
        <f>IF(AC111&gt;0,AC111,'⚙️ Config'!$B$10)</f>
        <v>0.0075</v>
      </c>
      <c r="AG111" s="88">
        <f t="shared" si="9"/>
        <v>48008.70818</v>
      </c>
      <c r="AH111" s="88">
        <f>AG111*'⚙️ Config'!$B$11</f>
        <v>240043.5409</v>
      </c>
      <c r="AI111" s="88">
        <f>AH111*'⚙️ Config'!$B$12</f>
        <v>72013.06226</v>
      </c>
      <c r="AJ111" s="64"/>
      <c r="AK111" s="84"/>
      <c r="AL111" s="84"/>
      <c r="AM111" s="84"/>
      <c r="AN111" s="84"/>
      <c r="AO111" s="84"/>
      <c r="AP111" s="84"/>
      <c r="AQ111" s="84"/>
    </row>
    <row r="112" ht="15.0" customHeight="1">
      <c r="A112" s="79">
        <v>109.0</v>
      </c>
      <c r="B112" s="80" t="s">
        <v>527</v>
      </c>
      <c r="C112" s="79" t="s">
        <v>141</v>
      </c>
      <c r="D112" s="79" t="s">
        <v>528</v>
      </c>
      <c r="E112" s="81">
        <v>41.99</v>
      </c>
      <c r="F112" s="79" t="s">
        <v>84</v>
      </c>
      <c r="G112" s="79" t="s">
        <v>423</v>
      </c>
      <c r="H112" s="82">
        <v>6346548.72</v>
      </c>
      <c r="I112" s="79">
        <v>2.0</v>
      </c>
      <c r="J112" s="83">
        <v>1.7</v>
      </c>
      <c r="K112" s="80">
        <v>2024.0</v>
      </c>
      <c r="L112" s="79" t="s">
        <v>144</v>
      </c>
      <c r="M112" s="79">
        <v>2024.0</v>
      </c>
      <c r="N112" s="79" t="s">
        <v>145</v>
      </c>
      <c r="O112" s="65" t="str">
        <f t="shared" si="1"/>
        <v>042367780001</v>
      </c>
      <c r="P112" s="65">
        <f t="shared" si="2"/>
        <v>5</v>
      </c>
      <c r="Q112" s="65">
        <f t="shared" si="3"/>
        <v>5</v>
      </c>
      <c r="R112" s="65" t="str">
        <f t="shared" si="12"/>
        <v>04.236.778/0001-55</v>
      </c>
      <c r="S112" s="84"/>
      <c r="T112" s="84" t="str">
        <f t="shared" si="10"/>
        <v/>
      </c>
      <c r="U112" s="84" t="str">
        <f t="shared" si="11"/>
        <v/>
      </c>
      <c r="V112" s="65" t="str">
        <f t="shared" si="5"/>
        <v/>
      </c>
      <c r="W112" s="84"/>
      <c r="X112" s="84"/>
      <c r="Y112" s="85"/>
      <c r="Z112" s="85"/>
      <c r="AA112" s="65" t="str">
        <f t="shared" si="6"/>
        <v/>
      </c>
      <c r="AB112" s="65" t="str">
        <f t="shared" si="7"/>
        <v/>
      </c>
      <c r="AC112" s="86"/>
      <c r="AD112" s="87" t="str">
        <f t="shared" si="8"/>
        <v/>
      </c>
      <c r="AE112" s="84"/>
      <c r="AF112" s="86">
        <f>IF(AC112&gt;0,AC112,'⚙️ Config'!$B$10)</f>
        <v>0.0075</v>
      </c>
      <c r="AG112" s="88">
        <f t="shared" si="9"/>
        <v>47599.1154</v>
      </c>
      <c r="AH112" s="88">
        <f>AG112*'⚙️ Config'!$B$11</f>
        <v>237995.577</v>
      </c>
      <c r="AI112" s="88">
        <f>AH112*'⚙️ Config'!$B$12</f>
        <v>71398.6731</v>
      </c>
      <c r="AJ112" s="64"/>
      <c r="AK112" s="84"/>
      <c r="AL112" s="84"/>
      <c r="AM112" s="84"/>
      <c r="AN112" s="84"/>
      <c r="AO112" s="84"/>
      <c r="AP112" s="84"/>
      <c r="AQ112" s="84"/>
    </row>
    <row r="113" ht="15.0" customHeight="1">
      <c r="A113" s="79">
        <v>110.0</v>
      </c>
      <c r="B113" s="80" t="s">
        <v>529</v>
      </c>
      <c r="C113" s="79" t="s">
        <v>141</v>
      </c>
      <c r="D113" s="79" t="s">
        <v>530</v>
      </c>
      <c r="E113" s="81">
        <v>78.5</v>
      </c>
      <c r="F113" s="79" t="s">
        <v>84</v>
      </c>
      <c r="G113" s="79" t="s">
        <v>423</v>
      </c>
      <c r="H113" s="82">
        <v>6201623.26</v>
      </c>
      <c r="I113" s="79">
        <v>1.0</v>
      </c>
      <c r="J113" s="83">
        <v>0.7</v>
      </c>
      <c r="K113" s="80">
        <v>2025.0</v>
      </c>
      <c r="L113" s="79" t="s">
        <v>177</v>
      </c>
      <c r="M113" s="79">
        <v>2025.0</v>
      </c>
      <c r="N113" s="79" t="s">
        <v>145</v>
      </c>
      <c r="O113" s="65" t="str">
        <f t="shared" si="1"/>
        <v>082998070001</v>
      </c>
      <c r="P113" s="65">
        <f t="shared" si="2"/>
        <v>8</v>
      </c>
      <c r="Q113" s="65">
        <f t="shared" si="3"/>
        <v>9</v>
      </c>
      <c r="R113" s="65" t="str">
        <f t="shared" si="12"/>
        <v>08.299.807/0001-89</v>
      </c>
      <c r="S113" s="84"/>
      <c r="T113" s="84" t="str">
        <f t="shared" si="10"/>
        <v/>
      </c>
      <c r="U113" s="84" t="str">
        <f t="shared" si="11"/>
        <v/>
      </c>
      <c r="V113" s="65" t="str">
        <f t="shared" si="5"/>
        <v/>
      </c>
      <c r="W113" s="84"/>
      <c r="X113" s="84"/>
      <c r="Y113" s="85"/>
      <c r="Z113" s="85"/>
      <c r="AA113" s="65" t="str">
        <f t="shared" si="6"/>
        <v/>
      </c>
      <c r="AB113" s="65" t="str">
        <f t="shared" si="7"/>
        <v/>
      </c>
      <c r="AC113" s="86"/>
      <c r="AD113" s="87" t="str">
        <f t="shared" si="8"/>
        <v/>
      </c>
      <c r="AE113" s="84"/>
      <c r="AF113" s="86">
        <f>IF(AC113&gt;0,AC113,'⚙️ Config'!$B$10)</f>
        <v>0.0075</v>
      </c>
      <c r="AG113" s="88">
        <f t="shared" si="9"/>
        <v>46512.17445</v>
      </c>
      <c r="AH113" s="88">
        <f>AG113*'⚙️ Config'!$B$11</f>
        <v>232560.8723</v>
      </c>
      <c r="AI113" s="88">
        <f>AH113*'⚙️ Config'!$B$12</f>
        <v>69768.26168</v>
      </c>
      <c r="AJ113" s="64"/>
      <c r="AK113" s="84"/>
      <c r="AL113" s="84"/>
      <c r="AM113" s="84"/>
      <c r="AN113" s="84"/>
      <c r="AO113" s="84"/>
      <c r="AP113" s="84"/>
      <c r="AQ113" s="84"/>
    </row>
    <row r="114" ht="15.0" customHeight="1">
      <c r="A114" s="79">
        <v>111.0</v>
      </c>
      <c r="B114" s="80" t="s">
        <v>531</v>
      </c>
      <c r="C114" s="79" t="s">
        <v>141</v>
      </c>
      <c r="D114" s="79" t="s">
        <v>532</v>
      </c>
      <c r="E114" s="81">
        <v>51.34</v>
      </c>
      <c r="F114" s="79" t="s">
        <v>84</v>
      </c>
      <c r="G114" s="79" t="s">
        <v>423</v>
      </c>
      <c r="H114" s="82">
        <v>6195859.95</v>
      </c>
      <c r="I114" s="79">
        <v>2.0</v>
      </c>
      <c r="J114" s="83">
        <v>1.2</v>
      </c>
      <c r="K114" s="80">
        <v>2025.0</v>
      </c>
      <c r="L114" s="79" t="s">
        <v>144</v>
      </c>
      <c r="M114" s="79">
        <v>2025.0</v>
      </c>
      <c r="N114" s="79" t="s">
        <v>161</v>
      </c>
      <c r="O114" s="65" t="str">
        <f t="shared" si="1"/>
        <v>438965620001</v>
      </c>
      <c r="P114" s="65">
        <f t="shared" si="2"/>
        <v>7</v>
      </c>
      <c r="Q114" s="65">
        <f t="shared" si="3"/>
        <v>8</v>
      </c>
      <c r="R114" s="65" t="str">
        <f t="shared" si="12"/>
        <v>43.896.562/0001-78</v>
      </c>
      <c r="S114" s="84"/>
      <c r="T114" s="84" t="str">
        <f t="shared" si="10"/>
        <v/>
      </c>
      <c r="U114" s="84" t="str">
        <f t="shared" si="11"/>
        <v/>
      </c>
      <c r="V114" s="65" t="str">
        <f t="shared" si="5"/>
        <v/>
      </c>
      <c r="W114" s="84"/>
      <c r="X114" s="84"/>
      <c r="Y114" s="85"/>
      <c r="Z114" s="85"/>
      <c r="AA114" s="65" t="str">
        <f t="shared" si="6"/>
        <v/>
      </c>
      <c r="AB114" s="65" t="str">
        <f t="shared" si="7"/>
        <v/>
      </c>
      <c r="AC114" s="86"/>
      <c r="AD114" s="87" t="str">
        <f t="shared" si="8"/>
        <v/>
      </c>
      <c r="AE114" s="84"/>
      <c r="AF114" s="86">
        <f>IF(AC114&gt;0,AC114,'⚙️ Config'!$B$10)</f>
        <v>0.0075</v>
      </c>
      <c r="AG114" s="88">
        <f t="shared" si="9"/>
        <v>46468.94963</v>
      </c>
      <c r="AH114" s="88">
        <f>AG114*'⚙️ Config'!$B$11</f>
        <v>232344.7481</v>
      </c>
      <c r="AI114" s="88">
        <f>AH114*'⚙️ Config'!$B$12</f>
        <v>69703.42444</v>
      </c>
      <c r="AJ114" s="64"/>
      <c r="AK114" s="84"/>
      <c r="AL114" s="84"/>
      <c r="AM114" s="84"/>
      <c r="AN114" s="84"/>
      <c r="AO114" s="84"/>
      <c r="AP114" s="84"/>
      <c r="AQ114" s="84"/>
    </row>
    <row r="115" ht="15.0" customHeight="1">
      <c r="A115" s="79">
        <v>112.0</v>
      </c>
      <c r="B115" s="80" t="s">
        <v>533</v>
      </c>
      <c r="C115" s="79" t="s">
        <v>141</v>
      </c>
      <c r="D115" s="79" t="s">
        <v>534</v>
      </c>
      <c r="E115" s="81">
        <v>73.8</v>
      </c>
      <c r="F115" s="79" t="s">
        <v>84</v>
      </c>
      <c r="G115" s="79" t="s">
        <v>423</v>
      </c>
      <c r="H115" s="82">
        <v>6084635.83</v>
      </c>
      <c r="I115" s="79">
        <v>2.0</v>
      </c>
      <c r="J115" s="83">
        <v>0.6</v>
      </c>
      <c r="K115" s="80">
        <v>2025.0</v>
      </c>
      <c r="L115" s="79" t="s">
        <v>256</v>
      </c>
      <c r="M115" s="79">
        <v>2025.0</v>
      </c>
      <c r="N115" s="79" t="s">
        <v>145</v>
      </c>
      <c r="O115" s="65" t="str">
        <f t="shared" si="1"/>
        <v>676087110001</v>
      </c>
      <c r="P115" s="65">
        <f t="shared" si="2"/>
        <v>1</v>
      </c>
      <c r="Q115" s="65">
        <f t="shared" si="3"/>
        <v>4</v>
      </c>
      <c r="R115" s="65" t="str">
        <f t="shared" si="12"/>
        <v>67.608.711/0001-14</v>
      </c>
      <c r="S115" s="84"/>
      <c r="T115" s="84" t="str">
        <f t="shared" si="10"/>
        <v/>
      </c>
      <c r="U115" s="84" t="str">
        <f t="shared" si="11"/>
        <v/>
      </c>
      <c r="V115" s="65" t="str">
        <f t="shared" si="5"/>
        <v/>
      </c>
      <c r="W115" s="84"/>
      <c r="X115" s="84"/>
      <c r="Y115" s="85"/>
      <c r="Z115" s="85"/>
      <c r="AA115" s="65" t="str">
        <f t="shared" si="6"/>
        <v/>
      </c>
      <c r="AB115" s="65" t="str">
        <f t="shared" si="7"/>
        <v/>
      </c>
      <c r="AC115" s="86"/>
      <c r="AD115" s="87" t="str">
        <f t="shared" si="8"/>
        <v/>
      </c>
      <c r="AE115" s="84"/>
      <c r="AF115" s="86">
        <f>IF(AC115&gt;0,AC115,'⚙️ Config'!$B$10)</f>
        <v>0.0075</v>
      </c>
      <c r="AG115" s="88">
        <f t="shared" si="9"/>
        <v>45634.76873</v>
      </c>
      <c r="AH115" s="88">
        <f>AG115*'⚙️ Config'!$B$11</f>
        <v>228173.8436</v>
      </c>
      <c r="AI115" s="88">
        <f>AH115*'⚙️ Config'!$B$12</f>
        <v>68452.15309</v>
      </c>
      <c r="AJ115" s="64"/>
      <c r="AK115" s="84"/>
      <c r="AL115" s="84"/>
      <c r="AM115" s="84"/>
      <c r="AN115" s="84"/>
      <c r="AO115" s="84"/>
      <c r="AP115" s="84"/>
      <c r="AQ115" s="84"/>
    </row>
    <row r="116" ht="15.0" customHeight="1">
      <c r="A116" s="79">
        <v>113.0</v>
      </c>
      <c r="B116" s="80" t="s">
        <v>535</v>
      </c>
      <c r="C116" s="79" t="s">
        <v>141</v>
      </c>
      <c r="D116" s="79" t="s">
        <v>536</v>
      </c>
      <c r="E116" s="81">
        <v>66.83</v>
      </c>
      <c r="F116" s="79" t="s">
        <v>84</v>
      </c>
      <c r="G116" s="79" t="s">
        <v>423</v>
      </c>
      <c r="H116" s="82">
        <v>6039064.38</v>
      </c>
      <c r="I116" s="79">
        <v>1.0</v>
      </c>
      <c r="J116" s="83">
        <v>1.0</v>
      </c>
      <c r="K116" s="80">
        <v>2025.0</v>
      </c>
      <c r="L116" s="79" t="s">
        <v>268</v>
      </c>
      <c r="M116" s="79">
        <v>2025.0</v>
      </c>
      <c r="N116" s="79" t="s">
        <v>145</v>
      </c>
      <c r="O116" s="65" t="str">
        <f t="shared" si="1"/>
        <v>084164600001</v>
      </c>
      <c r="P116" s="65">
        <f t="shared" si="2"/>
        <v>0</v>
      </c>
      <c r="Q116" s="65">
        <f t="shared" si="3"/>
        <v>7</v>
      </c>
      <c r="R116" s="65" t="str">
        <f t="shared" si="12"/>
        <v>08.416.460/0001-07</v>
      </c>
      <c r="S116" s="84"/>
      <c r="T116" s="84" t="str">
        <f t="shared" si="10"/>
        <v/>
      </c>
      <c r="U116" s="84" t="str">
        <f t="shared" si="11"/>
        <v/>
      </c>
      <c r="V116" s="65" t="str">
        <f t="shared" si="5"/>
        <v/>
      </c>
      <c r="W116" s="84"/>
      <c r="X116" s="84"/>
      <c r="Y116" s="85"/>
      <c r="Z116" s="85"/>
      <c r="AA116" s="65" t="str">
        <f t="shared" si="6"/>
        <v/>
      </c>
      <c r="AB116" s="65" t="str">
        <f t="shared" si="7"/>
        <v/>
      </c>
      <c r="AC116" s="86"/>
      <c r="AD116" s="87" t="str">
        <f t="shared" si="8"/>
        <v/>
      </c>
      <c r="AE116" s="84"/>
      <c r="AF116" s="86">
        <f>IF(AC116&gt;0,AC116,'⚙️ Config'!$B$10)</f>
        <v>0.0075</v>
      </c>
      <c r="AG116" s="88">
        <f t="shared" si="9"/>
        <v>45292.98285</v>
      </c>
      <c r="AH116" s="88">
        <f>AG116*'⚙️ Config'!$B$11</f>
        <v>226464.9143</v>
      </c>
      <c r="AI116" s="88">
        <f>AH116*'⚙️ Config'!$B$12</f>
        <v>67939.47428</v>
      </c>
      <c r="AJ116" s="64"/>
      <c r="AK116" s="84"/>
      <c r="AL116" s="84"/>
      <c r="AM116" s="84"/>
      <c r="AN116" s="84"/>
      <c r="AO116" s="84"/>
      <c r="AP116" s="84"/>
      <c r="AQ116" s="84"/>
    </row>
    <row r="117" ht="15.0" customHeight="1">
      <c r="A117" s="79">
        <v>114.0</v>
      </c>
      <c r="B117" s="80" t="s">
        <v>537</v>
      </c>
      <c r="C117" s="79" t="s">
        <v>141</v>
      </c>
      <c r="D117" s="79" t="s">
        <v>538</v>
      </c>
      <c r="E117" s="81">
        <v>53.91</v>
      </c>
      <c r="F117" s="79" t="s">
        <v>84</v>
      </c>
      <c r="G117" s="79" t="s">
        <v>423</v>
      </c>
      <c r="H117" s="82">
        <v>5949584.27</v>
      </c>
      <c r="I117" s="79">
        <v>2.0</v>
      </c>
      <c r="J117" s="83">
        <v>1.1</v>
      </c>
      <c r="K117" s="80">
        <v>2025.0</v>
      </c>
      <c r="L117" s="79" t="s">
        <v>144</v>
      </c>
      <c r="M117" s="79">
        <v>2025.0</v>
      </c>
      <c r="N117" s="79" t="s">
        <v>145</v>
      </c>
      <c r="O117" s="65" t="str">
        <f t="shared" si="1"/>
        <v>000270200001</v>
      </c>
      <c r="P117" s="65">
        <f t="shared" si="2"/>
        <v>5</v>
      </c>
      <c r="Q117" s="65">
        <f t="shared" si="3"/>
        <v>6</v>
      </c>
      <c r="R117" s="65" t="str">
        <f t="shared" si="12"/>
        <v>00.027.020/0001-56</v>
      </c>
      <c r="S117" s="84"/>
      <c r="T117" s="84" t="str">
        <f t="shared" si="10"/>
        <v/>
      </c>
      <c r="U117" s="84" t="str">
        <f t="shared" si="11"/>
        <v/>
      </c>
      <c r="V117" s="65" t="str">
        <f t="shared" si="5"/>
        <v/>
      </c>
      <c r="W117" s="84"/>
      <c r="X117" s="84"/>
      <c r="Y117" s="85"/>
      <c r="Z117" s="85"/>
      <c r="AA117" s="65" t="str">
        <f t="shared" si="6"/>
        <v/>
      </c>
      <c r="AB117" s="65" t="str">
        <f t="shared" si="7"/>
        <v/>
      </c>
      <c r="AC117" s="86"/>
      <c r="AD117" s="87" t="str">
        <f t="shared" si="8"/>
        <v/>
      </c>
      <c r="AE117" s="84"/>
      <c r="AF117" s="86">
        <f>IF(AC117&gt;0,AC117,'⚙️ Config'!$B$10)</f>
        <v>0.0075</v>
      </c>
      <c r="AG117" s="88">
        <f t="shared" si="9"/>
        <v>44621.88203</v>
      </c>
      <c r="AH117" s="88">
        <f>AG117*'⚙️ Config'!$B$11</f>
        <v>223109.4101</v>
      </c>
      <c r="AI117" s="88">
        <f>AH117*'⚙️ Config'!$B$12</f>
        <v>66932.82304</v>
      </c>
      <c r="AJ117" s="64"/>
      <c r="AK117" s="84"/>
      <c r="AL117" s="84"/>
      <c r="AM117" s="84"/>
      <c r="AN117" s="84"/>
      <c r="AO117" s="84"/>
      <c r="AP117" s="84"/>
      <c r="AQ117" s="84"/>
    </row>
    <row r="118" ht="15.0" customHeight="1">
      <c r="A118" s="79">
        <v>115.0</v>
      </c>
      <c r="B118" s="80" t="s">
        <v>539</v>
      </c>
      <c r="C118" s="79" t="s">
        <v>141</v>
      </c>
      <c r="D118" s="79" t="s">
        <v>540</v>
      </c>
      <c r="E118" s="81">
        <v>80.16</v>
      </c>
      <c r="F118" s="79" t="s">
        <v>84</v>
      </c>
      <c r="G118" s="79" t="s">
        <v>423</v>
      </c>
      <c r="H118" s="82">
        <v>5935696.74</v>
      </c>
      <c r="I118" s="79">
        <v>2.0</v>
      </c>
      <c r="J118" s="83">
        <v>0.5</v>
      </c>
      <c r="K118" s="80">
        <v>2025.0</v>
      </c>
      <c r="L118" s="79" t="s">
        <v>541</v>
      </c>
      <c r="M118" s="79">
        <v>2025.0</v>
      </c>
      <c r="N118" s="79" t="s">
        <v>161</v>
      </c>
      <c r="O118" s="65" t="str">
        <f t="shared" si="1"/>
        <v>048798410001</v>
      </c>
      <c r="P118" s="65">
        <f t="shared" si="2"/>
        <v>7</v>
      </c>
      <c r="Q118" s="65">
        <f t="shared" si="3"/>
        <v>1</v>
      </c>
      <c r="R118" s="65" t="str">
        <f t="shared" si="12"/>
        <v>04.879.841/0001-71</v>
      </c>
      <c r="S118" s="84"/>
      <c r="T118" s="84" t="str">
        <f t="shared" si="10"/>
        <v/>
      </c>
      <c r="U118" s="84" t="str">
        <f t="shared" si="11"/>
        <v/>
      </c>
      <c r="V118" s="65" t="str">
        <f t="shared" si="5"/>
        <v/>
      </c>
      <c r="W118" s="84"/>
      <c r="X118" s="84"/>
      <c r="Y118" s="85"/>
      <c r="Z118" s="85"/>
      <c r="AA118" s="65" t="str">
        <f t="shared" si="6"/>
        <v/>
      </c>
      <c r="AB118" s="65" t="str">
        <f t="shared" si="7"/>
        <v/>
      </c>
      <c r="AC118" s="86"/>
      <c r="AD118" s="87" t="str">
        <f t="shared" si="8"/>
        <v/>
      </c>
      <c r="AE118" s="84"/>
      <c r="AF118" s="86">
        <f>IF(AC118&gt;0,AC118,'⚙️ Config'!$B$10)</f>
        <v>0.0075</v>
      </c>
      <c r="AG118" s="88">
        <f t="shared" si="9"/>
        <v>44517.72555</v>
      </c>
      <c r="AH118" s="88">
        <f>AG118*'⚙️ Config'!$B$11</f>
        <v>222588.6278</v>
      </c>
      <c r="AI118" s="88">
        <f>AH118*'⚙️ Config'!$B$12</f>
        <v>66776.58833</v>
      </c>
      <c r="AJ118" s="64"/>
      <c r="AK118" s="84"/>
      <c r="AL118" s="84"/>
      <c r="AM118" s="84"/>
      <c r="AN118" s="84"/>
      <c r="AO118" s="84"/>
      <c r="AP118" s="84"/>
      <c r="AQ118" s="84"/>
    </row>
    <row r="119" ht="15.0" customHeight="1">
      <c r="A119" s="79">
        <v>116.0</v>
      </c>
      <c r="B119" s="80" t="s">
        <v>542</v>
      </c>
      <c r="C119" s="79" t="s">
        <v>141</v>
      </c>
      <c r="D119" s="79" t="s">
        <v>543</v>
      </c>
      <c r="E119" s="81">
        <v>53.49</v>
      </c>
      <c r="F119" s="79" t="s">
        <v>84</v>
      </c>
      <c r="G119" s="79" t="s">
        <v>423</v>
      </c>
      <c r="H119" s="82">
        <v>5893163.91</v>
      </c>
      <c r="I119" s="79">
        <v>1.0</v>
      </c>
      <c r="J119" s="83">
        <v>1.6</v>
      </c>
      <c r="K119" s="80">
        <v>2024.0</v>
      </c>
      <c r="L119" s="79" t="s">
        <v>197</v>
      </c>
      <c r="M119" s="79">
        <v>2024.0</v>
      </c>
      <c r="N119" s="79" t="s">
        <v>342</v>
      </c>
      <c r="O119" s="65" t="str">
        <f t="shared" si="1"/>
        <v>123977670001</v>
      </c>
      <c r="P119" s="65">
        <f t="shared" si="2"/>
        <v>8</v>
      </c>
      <c r="Q119" s="65">
        <f t="shared" si="3"/>
        <v>5</v>
      </c>
      <c r="R119" s="65" t="str">
        <f t="shared" si="12"/>
        <v>12.397.767/0001-85</v>
      </c>
      <c r="S119" s="84"/>
      <c r="T119" s="84" t="str">
        <f t="shared" si="10"/>
        <v/>
      </c>
      <c r="U119" s="84" t="str">
        <f t="shared" si="11"/>
        <v/>
      </c>
      <c r="V119" s="65" t="str">
        <f t="shared" si="5"/>
        <v/>
      </c>
      <c r="W119" s="84"/>
      <c r="X119" s="84"/>
      <c r="Y119" s="85"/>
      <c r="Z119" s="85"/>
      <c r="AA119" s="65" t="str">
        <f t="shared" si="6"/>
        <v/>
      </c>
      <c r="AB119" s="65" t="str">
        <f t="shared" si="7"/>
        <v/>
      </c>
      <c r="AC119" s="86"/>
      <c r="AD119" s="87" t="str">
        <f t="shared" si="8"/>
        <v/>
      </c>
      <c r="AE119" s="84"/>
      <c r="AF119" s="86">
        <f>IF(AC119&gt;0,AC119,'⚙️ Config'!$B$10)</f>
        <v>0.0075</v>
      </c>
      <c r="AG119" s="88">
        <f t="shared" si="9"/>
        <v>44198.72933</v>
      </c>
      <c r="AH119" s="88">
        <f>AG119*'⚙️ Config'!$B$11</f>
        <v>220993.6466</v>
      </c>
      <c r="AI119" s="88">
        <f>AH119*'⚙️ Config'!$B$12</f>
        <v>66298.09399</v>
      </c>
      <c r="AJ119" s="64"/>
      <c r="AK119" s="84"/>
      <c r="AL119" s="84"/>
      <c r="AM119" s="84"/>
      <c r="AN119" s="84"/>
      <c r="AO119" s="84"/>
      <c r="AP119" s="84"/>
      <c r="AQ119" s="84"/>
    </row>
    <row r="120" ht="15.0" customHeight="1">
      <c r="A120" s="79">
        <v>117.0</v>
      </c>
      <c r="B120" s="80" t="s">
        <v>544</v>
      </c>
      <c r="C120" s="79" t="s">
        <v>141</v>
      </c>
      <c r="D120" s="79" t="s">
        <v>545</v>
      </c>
      <c r="E120" s="81">
        <v>44.21</v>
      </c>
      <c r="F120" s="79" t="s">
        <v>84</v>
      </c>
      <c r="G120" s="79" t="s">
        <v>423</v>
      </c>
      <c r="H120" s="82">
        <v>5882290.67</v>
      </c>
      <c r="I120" s="79">
        <v>2.0</v>
      </c>
      <c r="J120" s="83">
        <v>1.6</v>
      </c>
      <c r="K120" s="80">
        <v>2024.0</v>
      </c>
      <c r="L120" s="79" t="s">
        <v>331</v>
      </c>
      <c r="M120" s="79">
        <v>2024.0</v>
      </c>
      <c r="N120" s="79" t="s">
        <v>145</v>
      </c>
      <c r="O120" s="65" t="str">
        <f t="shared" si="1"/>
        <v>089303370001</v>
      </c>
      <c r="P120" s="65">
        <f t="shared" si="2"/>
        <v>0</v>
      </c>
      <c r="Q120" s="65">
        <f t="shared" si="3"/>
        <v>0</v>
      </c>
      <c r="R120" s="65" t="str">
        <f t="shared" si="12"/>
        <v>08.930.337/0001-00</v>
      </c>
      <c r="S120" s="84"/>
      <c r="T120" s="84" t="str">
        <f t="shared" si="10"/>
        <v/>
      </c>
      <c r="U120" s="84" t="str">
        <f t="shared" si="11"/>
        <v/>
      </c>
      <c r="V120" s="65" t="str">
        <f t="shared" si="5"/>
        <v/>
      </c>
      <c r="W120" s="84"/>
      <c r="X120" s="84"/>
      <c r="Y120" s="85"/>
      <c r="Z120" s="85"/>
      <c r="AA120" s="65" t="str">
        <f t="shared" si="6"/>
        <v/>
      </c>
      <c r="AB120" s="65" t="str">
        <f t="shared" si="7"/>
        <v/>
      </c>
      <c r="AC120" s="86"/>
      <c r="AD120" s="87" t="str">
        <f t="shared" si="8"/>
        <v/>
      </c>
      <c r="AE120" s="84"/>
      <c r="AF120" s="86">
        <f>IF(AC120&gt;0,AC120,'⚙️ Config'!$B$10)</f>
        <v>0.0075</v>
      </c>
      <c r="AG120" s="88">
        <f t="shared" si="9"/>
        <v>44117.18003</v>
      </c>
      <c r="AH120" s="88">
        <f>AG120*'⚙️ Config'!$B$11</f>
        <v>220585.9001</v>
      </c>
      <c r="AI120" s="88">
        <f>AH120*'⚙️ Config'!$B$12</f>
        <v>66175.77004</v>
      </c>
      <c r="AJ120" s="64"/>
      <c r="AK120" s="84"/>
      <c r="AL120" s="84"/>
      <c r="AM120" s="84"/>
      <c r="AN120" s="84"/>
      <c r="AO120" s="84"/>
      <c r="AP120" s="84"/>
      <c r="AQ120" s="84"/>
    </row>
    <row r="121" ht="15.0" customHeight="1">
      <c r="A121" s="79">
        <v>118.0</v>
      </c>
      <c r="B121" s="80" t="s">
        <v>546</v>
      </c>
      <c r="C121" s="79" t="s">
        <v>141</v>
      </c>
      <c r="D121" s="79" t="s">
        <v>547</v>
      </c>
      <c r="E121" s="81">
        <v>68.49</v>
      </c>
      <c r="F121" s="79" t="s">
        <v>84</v>
      </c>
      <c r="G121" s="79" t="s">
        <v>423</v>
      </c>
      <c r="H121" s="82">
        <v>5873739.98</v>
      </c>
      <c r="I121" s="79">
        <v>2.0</v>
      </c>
      <c r="J121" s="83">
        <v>0.7</v>
      </c>
      <c r="K121" s="80">
        <v>2025.0</v>
      </c>
      <c r="L121" s="79" t="s">
        <v>453</v>
      </c>
      <c r="M121" s="79">
        <v>2025.0</v>
      </c>
      <c r="N121" s="79" t="s">
        <v>145</v>
      </c>
      <c r="O121" s="65" t="str">
        <f t="shared" si="1"/>
        <v>112100520001</v>
      </c>
      <c r="P121" s="65">
        <f t="shared" si="2"/>
        <v>0</v>
      </c>
      <c r="Q121" s="65">
        <f t="shared" si="3"/>
        <v>9</v>
      </c>
      <c r="R121" s="65" t="str">
        <f t="shared" si="12"/>
        <v>11.210.052/0001-09</v>
      </c>
      <c r="S121" s="84"/>
      <c r="T121" s="84" t="str">
        <f t="shared" si="10"/>
        <v/>
      </c>
      <c r="U121" s="84" t="str">
        <f t="shared" si="11"/>
        <v/>
      </c>
      <c r="V121" s="65" t="str">
        <f t="shared" si="5"/>
        <v/>
      </c>
      <c r="W121" s="84"/>
      <c r="X121" s="84"/>
      <c r="Y121" s="85"/>
      <c r="Z121" s="85"/>
      <c r="AA121" s="65" t="str">
        <f t="shared" si="6"/>
        <v/>
      </c>
      <c r="AB121" s="65" t="str">
        <f t="shared" si="7"/>
        <v/>
      </c>
      <c r="AC121" s="86"/>
      <c r="AD121" s="87" t="str">
        <f t="shared" si="8"/>
        <v/>
      </c>
      <c r="AE121" s="84"/>
      <c r="AF121" s="86">
        <f>IF(AC121&gt;0,AC121,'⚙️ Config'!$B$10)</f>
        <v>0.0075</v>
      </c>
      <c r="AG121" s="88">
        <f t="shared" si="9"/>
        <v>44053.04985</v>
      </c>
      <c r="AH121" s="88">
        <f>AG121*'⚙️ Config'!$B$11</f>
        <v>220265.2493</v>
      </c>
      <c r="AI121" s="88">
        <f>AH121*'⚙️ Config'!$B$12</f>
        <v>66079.57478</v>
      </c>
      <c r="AJ121" s="64"/>
      <c r="AK121" s="84"/>
      <c r="AL121" s="84"/>
      <c r="AM121" s="84"/>
      <c r="AN121" s="84"/>
      <c r="AO121" s="84"/>
      <c r="AP121" s="84"/>
      <c r="AQ121" s="84"/>
    </row>
    <row r="122" ht="15.0" customHeight="1">
      <c r="A122" s="79">
        <v>119.0</v>
      </c>
      <c r="B122" s="80" t="s">
        <v>548</v>
      </c>
      <c r="C122" s="79" t="s">
        <v>154</v>
      </c>
      <c r="D122" s="79" t="s">
        <v>549</v>
      </c>
      <c r="E122" s="81">
        <v>63.91</v>
      </c>
      <c r="F122" s="79" t="s">
        <v>84</v>
      </c>
      <c r="G122" s="79" t="s">
        <v>423</v>
      </c>
      <c r="H122" s="82">
        <v>5842506.55</v>
      </c>
      <c r="I122" s="79">
        <v>1.0</v>
      </c>
      <c r="J122" s="83">
        <v>1.1</v>
      </c>
      <c r="K122" s="80">
        <v>2025.0</v>
      </c>
      <c r="L122" s="79" t="s">
        <v>550</v>
      </c>
      <c r="M122" s="79">
        <v>2025.0</v>
      </c>
      <c r="N122" s="79" t="s">
        <v>551</v>
      </c>
      <c r="O122" s="65" t="str">
        <f t="shared" si="1"/>
        <v>016552750001</v>
      </c>
      <c r="P122" s="65">
        <f t="shared" si="2"/>
        <v>2</v>
      </c>
      <c r="Q122" s="65">
        <f t="shared" si="3"/>
        <v>6</v>
      </c>
      <c r="R122" s="65" t="str">
        <f t="shared" si="12"/>
        <v>01.655.275/0001-26</v>
      </c>
      <c r="S122" s="84"/>
      <c r="T122" s="84" t="str">
        <f t="shared" si="10"/>
        <v/>
      </c>
      <c r="U122" s="84" t="str">
        <f t="shared" si="11"/>
        <v/>
      </c>
      <c r="V122" s="65" t="str">
        <f t="shared" si="5"/>
        <v/>
      </c>
      <c r="W122" s="84"/>
      <c r="X122" s="84"/>
      <c r="Y122" s="85"/>
      <c r="Z122" s="85"/>
      <c r="AA122" s="65" t="str">
        <f t="shared" si="6"/>
        <v/>
      </c>
      <c r="AB122" s="65" t="str">
        <f t="shared" si="7"/>
        <v/>
      </c>
      <c r="AC122" s="86"/>
      <c r="AD122" s="87" t="str">
        <f t="shared" si="8"/>
        <v/>
      </c>
      <c r="AE122" s="84"/>
      <c r="AF122" s="86">
        <f>IF(AC122&gt;0,AC122,'⚙️ Config'!$B$10)</f>
        <v>0.0075</v>
      </c>
      <c r="AG122" s="88">
        <f t="shared" si="9"/>
        <v>43818.79913</v>
      </c>
      <c r="AH122" s="88">
        <f>AG122*'⚙️ Config'!$B$11</f>
        <v>219093.9956</v>
      </c>
      <c r="AI122" s="88">
        <f>AH122*'⚙️ Config'!$B$12</f>
        <v>65728.19869</v>
      </c>
      <c r="AJ122" s="64"/>
      <c r="AK122" s="84"/>
      <c r="AL122" s="84"/>
      <c r="AM122" s="84"/>
      <c r="AN122" s="84"/>
      <c r="AO122" s="84"/>
      <c r="AP122" s="84"/>
      <c r="AQ122" s="84"/>
    </row>
    <row r="123" ht="15.0" customHeight="1">
      <c r="A123" s="79">
        <v>120.0</v>
      </c>
      <c r="B123" s="80" t="s">
        <v>552</v>
      </c>
      <c r="C123" s="79" t="s">
        <v>141</v>
      </c>
      <c r="D123" s="79" t="s">
        <v>553</v>
      </c>
      <c r="E123" s="81">
        <v>56.82</v>
      </c>
      <c r="F123" s="79" t="s">
        <v>84</v>
      </c>
      <c r="G123" s="79" t="s">
        <v>423</v>
      </c>
      <c r="H123" s="82">
        <v>5841507.82</v>
      </c>
      <c r="I123" s="79">
        <v>2.0</v>
      </c>
      <c r="J123" s="83">
        <v>1.0</v>
      </c>
      <c r="K123" s="80">
        <v>2025.0</v>
      </c>
      <c r="L123" s="79" t="s">
        <v>144</v>
      </c>
      <c r="M123" s="79">
        <v>2025.0</v>
      </c>
      <c r="N123" s="79" t="s">
        <v>145</v>
      </c>
      <c r="O123" s="65" t="str">
        <f t="shared" si="1"/>
        <v>744442330001</v>
      </c>
      <c r="P123" s="65">
        <f t="shared" si="2"/>
        <v>1</v>
      </c>
      <c r="Q123" s="65">
        <f t="shared" si="3"/>
        <v>0</v>
      </c>
      <c r="R123" s="65" t="str">
        <f t="shared" si="12"/>
        <v>74.444.233/0001-10</v>
      </c>
      <c r="S123" s="84"/>
      <c r="T123" s="84" t="str">
        <f t="shared" si="10"/>
        <v/>
      </c>
      <c r="U123" s="84" t="str">
        <f t="shared" si="11"/>
        <v/>
      </c>
      <c r="V123" s="65" t="str">
        <f t="shared" si="5"/>
        <v/>
      </c>
      <c r="W123" s="84"/>
      <c r="X123" s="84"/>
      <c r="Y123" s="85"/>
      <c r="Z123" s="85"/>
      <c r="AA123" s="65" t="str">
        <f t="shared" si="6"/>
        <v/>
      </c>
      <c r="AB123" s="65" t="str">
        <f t="shared" si="7"/>
        <v/>
      </c>
      <c r="AC123" s="86"/>
      <c r="AD123" s="87" t="str">
        <f t="shared" si="8"/>
        <v/>
      </c>
      <c r="AE123" s="84"/>
      <c r="AF123" s="86">
        <f>IF(AC123&gt;0,AC123,'⚙️ Config'!$B$10)</f>
        <v>0.0075</v>
      </c>
      <c r="AG123" s="88">
        <f t="shared" si="9"/>
        <v>43811.30865</v>
      </c>
      <c r="AH123" s="88">
        <f>AG123*'⚙️ Config'!$B$11</f>
        <v>219056.5433</v>
      </c>
      <c r="AI123" s="88">
        <f>AH123*'⚙️ Config'!$B$12</f>
        <v>65716.96298</v>
      </c>
      <c r="AJ123" s="64"/>
      <c r="AK123" s="84"/>
      <c r="AL123" s="84"/>
      <c r="AM123" s="84"/>
      <c r="AN123" s="84"/>
      <c r="AO123" s="84"/>
      <c r="AP123" s="84"/>
      <c r="AQ123" s="84"/>
    </row>
    <row r="124" ht="15.0" customHeight="1">
      <c r="A124" s="79">
        <v>121.0</v>
      </c>
      <c r="B124" s="80" t="s">
        <v>554</v>
      </c>
      <c r="C124" s="79" t="s">
        <v>141</v>
      </c>
      <c r="D124" s="79" t="s">
        <v>555</v>
      </c>
      <c r="E124" s="81">
        <v>43.34</v>
      </c>
      <c r="F124" s="79" t="s">
        <v>84</v>
      </c>
      <c r="G124" s="79" t="s">
        <v>423</v>
      </c>
      <c r="H124" s="82">
        <v>5823930.81</v>
      </c>
      <c r="I124" s="79">
        <v>2.0</v>
      </c>
      <c r="J124" s="83">
        <v>1.8</v>
      </c>
      <c r="K124" s="80">
        <v>2024.0</v>
      </c>
      <c r="L124" s="79" t="s">
        <v>556</v>
      </c>
      <c r="M124" s="79">
        <v>2024.0</v>
      </c>
      <c r="N124" s="79" t="s">
        <v>145</v>
      </c>
      <c r="O124" s="65" t="str">
        <f t="shared" si="1"/>
        <v>975211250001</v>
      </c>
      <c r="P124" s="65">
        <f t="shared" si="2"/>
        <v>0</v>
      </c>
      <c r="Q124" s="65">
        <f t="shared" si="3"/>
        <v>7</v>
      </c>
      <c r="R124" s="65" t="str">
        <f t="shared" si="12"/>
        <v>97.521.125/0001-07</v>
      </c>
      <c r="S124" s="84"/>
      <c r="T124" s="84" t="str">
        <f t="shared" si="10"/>
        <v/>
      </c>
      <c r="U124" s="84" t="str">
        <f t="shared" si="11"/>
        <v/>
      </c>
      <c r="V124" s="65" t="str">
        <f t="shared" si="5"/>
        <v/>
      </c>
      <c r="W124" s="84"/>
      <c r="X124" s="84"/>
      <c r="Y124" s="85"/>
      <c r="Z124" s="85"/>
      <c r="AA124" s="65" t="str">
        <f t="shared" si="6"/>
        <v/>
      </c>
      <c r="AB124" s="65" t="str">
        <f t="shared" si="7"/>
        <v/>
      </c>
      <c r="AC124" s="86"/>
      <c r="AD124" s="87" t="str">
        <f t="shared" si="8"/>
        <v/>
      </c>
      <c r="AE124" s="84"/>
      <c r="AF124" s="86">
        <f>IF(AC124&gt;0,AC124,'⚙️ Config'!$B$10)</f>
        <v>0.0075</v>
      </c>
      <c r="AG124" s="88">
        <f t="shared" si="9"/>
        <v>43679.48108</v>
      </c>
      <c r="AH124" s="88">
        <f>AG124*'⚙️ Config'!$B$11</f>
        <v>218397.4054</v>
      </c>
      <c r="AI124" s="88">
        <f>AH124*'⚙️ Config'!$B$12</f>
        <v>65519.22161</v>
      </c>
      <c r="AJ124" s="64"/>
      <c r="AK124" s="84"/>
      <c r="AL124" s="84"/>
      <c r="AM124" s="84"/>
      <c r="AN124" s="84"/>
      <c r="AO124" s="84"/>
      <c r="AP124" s="84"/>
      <c r="AQ124" s="84"/>
    </row>
    <row r="125" ht="15.0" customHeight="1">
      <c r="A125" s="79">
        <v>122.0</v>
      </c>
      <c r="B125" s="80" t="s">
        <v>557</v>
      </c>
      <c r="C125" s="79" t="s">
        <v>141</v>
      </c>
      <c r="D125" s="79" t="s">
        <v>558</v>
      </c>
      <c r="E125" s="81">
        <v>53.91</v>
      </c>
      <c r="F125" s="79" t="s">
        <v>84</v>
      </c>
      <c r="G125" s="79" t="s">
        <v>423</v>
      </c>
      <c r="H125" s="82">
        <v>5811740.01</v>
      </c>
      <c r="I125" s="79">
        <v>2.0</v>
      </c>
      <c r="J125" s="83">
        <v>1.1</v>
      </c>
      <c r="K125" s="80">
        <v>2025.0</v>
      </c>
      <c r="L125" s="79" t="s">
        <v>144</v>
      </c>
      <c r="M125" s="79">
        <v>2025.0</v>
      </c>
      <c r="N125" s="79" t="s">
        <v>145</v>
      </c>
      <c r="O125" s="65" t="str">
        <f t="shared" si="1"/>
        <v>045472430001</v>
      </c>
      <c r="P125" s="65">
        <f t="shared" si="2"/>
        <v>0</v>
      </c>
      <c r="Q125" s="65">
        <f t="shared" si="3"/>
        <v>3</v>
      </c>
      <c r="R125" s="65" t="str">
        <f t="shared" si="12"/>
        <v>04.547.243/0001-03</v>
      </c>
      <c r="S125" s="84"/>
      <c r="T125" s="84" t="str">
        <f t="shared" si="10"/>
        <v/>
      </c>
      <c r="U125" s="84" t="str">
        <f t="shared" si="11"/>
        <v/>
      </c>
      <c r="V125" s="65" t="str">
        <f t="shared" si="5"/>
        <v/>
      </c>
      <c r="W125" s="84"/>
      <c r="X125" s="84"/>
      <c r="Y125" s="85"/>
      <c r="Z125" s="85"/>
      <c r="AA125" s="65" t="str">
        <f t="shared" si="6"/>
        <v/>
      </c>
      <c r="AB125" s="65" t="str">
        <f t="shared" si="7"/>
        <v/>
      </c>
      <c r="AC125" s="86"/>
      <c r="AD125" s="87" t="str">
        <f t="shared" si="8"/>
        <v/>
      </c>
      <c r="AE125" s="84"/>
      <c r="AF125" s="86">
        <f>IF(AC125&gt;0,AC125,'⚙️ Config'!$B$10)</f>
        <v>0.0075</v>
      </c>
      <c r="AG125" s="88">
        <f t="shared" si="9"/>
        <v>43588.05008</v>
      </c>
      <c r="AH125" s="88">
        <f>AG125*'⚙️ Config'!$B$11</f>
        <v>217940.2504</v>
      </c>
      <c r="AI125" s="88">
        <f>AH125*'⚙️ Config'!$B$12</f>
        <v>65382.07511</v>
      </c>
      <c r="AJ125" s="64"/>
      <c r="AK125" s="84"/>
      <c r="AL125" s="84"/>
      <c r="AM125" s="84"/>
      <c r="AN125" s="84"/>
      <c r="AO125" s="84"/>
      <c r="AP125" s="84"/>
      <c r="AQ125" s="84"/>
    </row>
    <row r="126" ht="15.0" customHeight="1">
      <c r="A126" s="79">
        <v>123.0</v>
      </c>
      <c r="B126" s="80" t="s">
        <v>559</v>
      </c>
      <c r="C126" s="79" t="s">
        <v>141</v>
      </c>
      <c r="D126" s="79" t="s">
        <v>560</v>
      </c>
      <c r="E126" s="81">
        <v>40.59</v>
      </c>
      <c r="F126" s="79" t="s">
        <v>84</v>
      </c>
      <c r="G126" s="79" t="s">
        <v>423</v>
      </c>
      <c r="H126" s="82">
        <v>5737368.42</v>
      </c>
      <c r="I126" s="79">
        <v>2.0</v>
      </c>
      <c r="J126" s="83">
        <v>1.8</v>
      </c>
      <c r="K126" s="80">
        <v>2024.0</v>
      </c>
      <c r="L126" s="79" t="s">
        <v>144</v>
      </c>
      <c r="M126" s="79">
        <v>2024.0</v>
      </c>
      <c r="N126" s="79" t="s">
        <v>145</v>
      </c>
      <c r="O126" s="65" t="str">
        <f t="shared" si="1"/>
        <v>070373180001</v>
      </c>
      <c r="P126" s="65">
        <f t="shared" si="2"/>
        <v>9</v>
      </c>
      <c r="Q126" s="65">
        <f t="shared" si="3"/>
        <v>6</v>
      </c>
      <c r="R126" s="65" t="str">
        <f t="shared" si="12"/>
        <v>07.037.318/0001-96</v>
      </c>
      <c r="S126" s="84"/>
      <c r="T126" s="84" t="str">
        <f t="shared" si="10"/>
        <v/>
      </c>
      <c r="U126" s="84" t="str">
        <f t="shared" si="11"/>
        <v/>
      </c>
      <c r="V126" s="65" t="str">
        <f t="shared" si="5"/>
        <v/>
      </c>
      <c r="W126" s="84"/>
      <c r="X126" s="84"/>
      <c r="Y126" s="85"/>
      <c r="Z126" s="85"/>
      <c r="AA126" s="65" t="str">
        <f t="shared" si="6"/>
        <v/>
      </c>
      <c r="AB126" s="65" t="str">
        <f t="shared" si="7"/>
        <v/>
      </c>
      <c r="AC126" s="86"/>
      <c r="AD126" s="87" t="str">
        <f t="shared" si="8"/>
        <v/>
      </c>
      <c r="AE126" s="84"/>
      <c r="AF126" s="86">
        <f>IF(AC126&gt;0,AC126,'⚙️ Config'!$B$10)</f>
        <v>0.0075</v>
      </c>
      <c r="AG126" s="88">
        <f t="shared" si="9"/>
        <v>43030.26315</v>
      </c>
      <c r="AH126" s="88">
        <f>AG126*'⚙️ Config'!$B$11</f>
        <v>215151.3158</v>
      </c>
      <c r="AI126" s="88">
        <f>AH126*'⚙️ Config'!$B$12</f>
        <v>64545.39473</v>
      </c>
      <c r="AJ126" s="64"/>
      <c r="AK126" s="84"/>
      <c r="AL126" s="84"/>
      <c r="AM126" s="84"/>
      <c r="AN126" s="84"/>
      <c r="AO126" s="84"/>
      <c r="AP126" s="84"/>
      <c r="AQ126" s="84"/>
    </row>
    <row r="127" ht="15.0" customHeight="1">
      <c r="A127" s="79">
        <v>124.0</v>
      </c>
      <c r="B127" s="80" t="s">
        <v>561</v>
      </c>
      <c r="C127" s="79" t="s">
        <v>141</v>
      </c>
      <c r="D127" s="79" t="s">
        <v>562</v>
      </c>
      <c r="E127" s="81">
        <v>60.15</v>
      </c>
      <c r="F127" s="79" t="s">
        <v>84</v>
      </c>
      <c r="G127" s="79" t="s">
        <v>423</v>
      </c>
      <c r="H127" s="82">
        <v>5734350.83</v>
      </c>
      <c r="I127" s="79">
        <v>2.0</v>
      </c>
      <c r="J127" s="83">
        <v>0.9</v>
      </c>
      <c r="K127" s="80">
        <v>2025.0</v>
      </c>
      <c r="L127" s="79" t="s">
        <v>144</v>
      </c>
      <c r="M127" s="79">
        <v>2025.0</v>
      </c>
      <c r="N127" s="79" t="s">
        <v>161</v>
      </c>
      <c r="O127" s="65" t="str">
        <f t="shared" si="1"/>
        <v>021615730001</v>
      </c>
      <c r="P127" s="65">
        <f t="shared" si="2"/>
        <v>2</v>
      </c>
      <c r="Q127" s="65">
        <f t="shared" si="3"/>
        <v>2</v>
      </c>
      <c r="R127" s="65" t="str">
        <f t="shared" si="12"/>
        <v>02.161.573/0001-22</v>
      </c>
      <c r="S127" s="84"/>
      <c r="T127" s="84" t="str">
        <f t="shared" si="10"/>
        <v/>
      </c>
      <c r="U127" s="84" t="str">
        <f t="shared" si="11"/>
        <v/>
      </c>
      <c r="V127" s="65" t="str">
        <f t="shared" si="5"/>
        <v/>
      </c>
      <c r="W127" s="84"/>
      <c r="X127" s="84"/>
      <c r="Y127" s="85"/>
      <c r="Z127" s="85"/>
      <c r="AA127" s="65" t="str">
        <f t="shared" si="6"/>
        <v/>
      </c>
      <c r="AB127" s="65" t="str">
        <f t="shared" si="7"/>
        <v/>
      </c>
      <c r="AC127" s="86"/>
      <c r="AD127" s="87" t="str">
        <f t="shared" si="8"/>
        <v/>
      </c>
      <c r="AE127" s="84"/>
      <c r="AF127" s="86">
        <f>IF(AC127&gt;0,AC127,'⚙️ Config'!$B$10)</f>
        <v>0.0075</v>
      </c>
      <c r="AG127" s="88">
        <f t="shared" si="9"/>
        <v>43007.63123</v>
      </c>
      <c r="AH127" s="88">
        <f>AG127*'⚙️ Config'!$B$11</f>
        <v>215038.1561</v>
      </c>
      <c r="AI127" s="88">
        <f>AH127*'⚙️ Config'!$B$12</f>
        <v>64511.44684</v>
      </c>
      <c r="AJ127" s="64"/>
      <c r="AK127" s="84"/>
      <c r="AL127" s="84"/>
      <c r="AM127" s="84"/>
      <c r="AN127" s="84"/>
      <c r="AO127" s="84"/>
      <c r="AP127" s="84"/>
      <c r="AQ127" s="84"/>
    </row>
    <row r="128" ht="15.0" customHeight="1">
      <c r="A128" s="79">
        <v>125.0</v>
      </c>
      <c r="B128" s="80" t="s">
        <v>563</v>
      </c>
      <c r="C128" s="79" t="s">
        <v>154</v>
      </c>
      <c r="D128" s="79" t="s">
        <v>564</v>
      </c>
      <c r="E128" s="81">
        <v>49.04</v>
      </c>
      <c r="F128" s="79" t="s">
        <v>84</v>
      </c>
      <c r="G128" s="79" t="s">
        <v>423</v>
      </c>
      <c r="H128" s="82">
        <v>5670697.01</v>
      </c>
      <c r="I128" s="79">
        <v>2.0</v>
      </c>
      <c r="J128" s="83">
        <v>1.3</v>
      </c>
      <c r="K128" s="80">
        <v>2024.0</v>
      </c>
      <c r="L128" s="79" t="s">
        <v>144</v>
      </c>
      <c r="M128" s="79">
        <v>2024.0</v>
      </c>
      <c r="N128" s="79" t="s">
        <v>161</v>
      </c>
      <c r="O128" s="65" t="str">
        <f t="shared" si="1"/>
        <v>148861930001</v>
      </c>
      <c r="P128" s="65">
        <f t="shared" si="2"/>
        <v>3</v>
      </c>
      <c r="Q128" s="65">
        <f t="shared" si="3"/>
        <v>4</v>
      </c>
      <c r="R128" s="65" t="str">
        <f t="shared" si="12"/>
        <v>14.886.193/0001-34</v>
      </c>
      <c r="S128" s="84"/>
      <c r="T128" s="84" t="str">
        <f t="shared" si="10"/>
        <v/>
      </c>
      <c r="U128" s="84" t="str">
        <f t="shared" si="11"/>
        <v/>
      </c>
      <c r="V128" s="65" t="str">
        <f t="shared" si="5"/>
        <v/>
      </c>
      <c r="W128" s="84"/>
      <c r="X128" s="84"/>
      <c r="Y128" s="85"/>
      <c r="Z128" s="85"/>
      <c r="AA128" s="65" t="str">
        <f t="shared" si="6"/>
        <v/>
      </c>
      <c r="AB128" s="65" t="str">
        <f t="shared" si="7"/>
        <v/>
      </c>
      <c r="AC128" s="86"/>
      <c r="AD128" s="87" t="str">
        <f t="shared" si="8"/>
        <v/>
      </c>
      <c r="AE128" s="84"/>
      <c r="AF128" s="86">
        <f>IF(AC128&gt;0,AC128,'⚙️ Config'!$B$10)</f>
        <v>0.0075</v>
      </c>
      <c r="AG128" s="88">
        <f t="shared" si="9"/>
        <v>42530.22758</v>
      </c>
      <c r="AH128" s="88">
        <f>AG128*'⚙️ Config'!$B$11</f>
        <v>212651.1379</v>
      </c>
      <c r="AI128" s="88">
        <f>AH128*'⚙️ Config'!$B$12</f>
        <v>63795.34136</v>
      </c>
      <c r="AJ128" s="64"/>
      <c r="AK128" s="84"/>
      <c r="AL128" s="84"/>
      <c r="AM128" s="84"/>
      <c r="AN128" s="84"/>
      <c r="AO128" s="84"/>
      <c r="AP128" s="84"/>
      <c r="AQ128" s="84"/>
    </row>
    <row r="129" ht="15.0" customHeight="1">
      <c r="A129" s="79">
        <v>126.0</v>
      </c>
      <c r="B129" s="80" t="s">
        <v>565</v>
      </c>
      <c r="C129" s="79" t="s">
        <v>141</v>
      </c>
      <c r="D129" s="79" t="s">
        <v>566</v>
      </c>
      <c r="E129" s="81">
        <v>49.04</v>
      </c>
      <c r="F129" s="79" t="s">
        <v>84</v>
      </c>
      <c r="G129" s="79" t="s">
        <v>423</v>
      </c>
      <c r="H129" s="82">
        <v>5607984.56</v>
      </c>
      <c r="I129" s="79">
        <v>2.0</v>
      </c>
      <c r="J129" s="83">
        <v>1.3</v>
      </c>
      <c r="K129" s="80">
        <v>2024.0</v>
      </c>
      <c r="L129" s="79" t="s">
        <v>331</v>
      </c>
      <c r="M129" s="79">
        <v>2024.0</v>
      </c>
      <c r="N129" s="79" t="s">
        <v>145</v>
      </c>
      <c r="O129" s="65" t="str">
        <f t="shared" si="1"/>
        <v>191551770001</v>
      </c>
      <c r="P129" s="65">
        <f t="shared" si="2"/>
        <v>9</v>
      </c>
      <c r="Q129" s="65">
        <f t="shared" si="3"/>
        <v>5</v>
      </c>
      <c r="R129" s="65" t="str">
        <f t="shared" si="12"/>
        <v>19.155.177/0001-95</v>
      </c>
      <c r="S129" s="84"/>
      <c r="T129" s="84" t="str">
        <f t="shared" si="10"/>
        <v/>
      </c>
      <c r="U129" s="84" t="str">
        <f t="shared" si="11"/>
        <v/>
      </c>
      <c r="V129" s="65" t="str">
        <f t="shared" si="5"/>
        <v/>
      </c>
      <c r="W129" s="84"/>
      <c r="X129" s="84"/>
      <c r="Y129" s="85"/>
      <c r="Z129" s="85"/>
      <c r="AA129" s="65" t="str">
        <f t="shared" si="6"/>
        <v/>
      </c>
      <c r="AB129" s="65" t="str">
        <f t="shared" si="7"/>
        <v/>
      </c>
      <c r="AC129" s="86"/>
      <c r="AD129" s="87" t="str">
        <f t="shared" si="8"/>
        <v/>
      </c>
      <c r="AE129" s="84"/>
      <c r="AF129" s="86">
        <f>IF(AC129&gt;0,AC129,'⚙️ Config'!$B$10)</f>
        <v>0.0075</v>
      </c>
      <c r="AG129" s="88">
        <f t="shared" si="9"/>
        <v>42059.8842</v>
      </c>
      <c r="AH129" s="88">
        <f>AG129*'⚙️ Config'!$B$11</f>
        <v>210299.421</v>
      </c>
      <c r="AI129" s="88">
        <f>AH129*'⚙️ Config'!$B$12</f>
        <v>63089.8263</v>
      </c>
      <c r="AJ129" s="64"/>
      <c r="AK129" s="84"/>
      <c r="AL129" s="84"/>
      <c r="AM129" s="84"/>
      <c r="AN129" s="84"/>
      <c r="AO129" s="84"/>
      <c r="AP129" s="84"/>
      <c r="AQ129" s="84"/>
    </row>
    <row r="130" ht="15.0" customHeight="1">
      <c r="A130" s="79">
        <v>127.0</v>
      </c>
      <c r="B130" s="80" t="s">
        <v>567</v>
      </c>
      <c r="C130" s="79" t="s">
        <v>141</v>
      </c>
      <c r="D130" s="79" t="s">
        <v>568</v>
      </c>
      <c r="E130" s="81">
        <v>43.48</v>
      </c>
      <c r="F130" s="79" t="s">
        <v>84</v>
      </c>
      <c r="G130" s="79" t="s">
        <v>423</v>
      </c>
      <c r="H130" s="82">
        <v>5567350.2</v>
      </c>
      <c r="I130" s="79">
        <v>2.0</v>
      </c>
      <c r="J130" s="83">
        <v>1.6</v>
      </c>
      <c r="K130" s="80">
        <v>2024.0</v>
      </c>
      <c r="L130" s="79" t="s">
        <v>501</v>
      </c>
      <c r="M130" s="79">
        <v>2024.0</v>
      </c>
      <c r="N130" s="79" t="s">
        <v>161</v>
      </c>
      <c r="O130" s="65" t="str">
        <f t="shared" si="1"/>
        <v>331608500001</v>
      </c>
      <c r="P130" s="65">
        <f t="shared" si="2"/>
        <v>0</v>
      </c>
      <c r="Q130" s="65">
        <f t="shared" si="3"/>
        <v>6</v>
      </c>
      <c r="R130" s="65" t="str">
        <f t="shared" si="12"/>
        <v>33.160.850/0001-06</v>
      </c>
      <c r="S130" s="84"/>
      <c r="T130" s="84" t="str">
        <f t="shared" si="10"/>
        <v/>
      </c>
      <c r="U130" s="84" t="str">
        <f t="shared" si="11"/>
        <v/>
      </c>
      <c r="V130" s="65" t="str">
        <f t="shared" si="5"/>
        <v/>
      </c>
      <c r="W130" s="84"/>
      <c r="X130" s="84"/>
      <c r="Y130" s="85"/>
      <c r="Z130" s="85"/>
      <c r="AA130" s="65" t="str">
        <f t="shared" si="6"/>
        <v/>
      </c>
      <c r="AB130" s="65" t="str">
        <f t="shared" si="7"/>
        <v/>
      </c>
      <c r="AC130" s="86"/>
      <c r="AD130" s="87" t="str">
        <f t="shared" si="8"/>
        <v/>
      </c>
      <c r="AE130" s="84"/>
      <c r="AF130" s="86">
        <f>IF(AC130&gt;0,AC130,'⚙️ Config'!$B$10)</f>
        <v>0.0075</v>
      </c>
      <c r="AG130" s="88">
        <f t="shared" si="9"/>
        <v>41755.1265</v>
      </c>
      <c r="AH130" s="88">
        <f>AG130*'⚙️ Config'!$B$11</f>
        <v>208775.6325</v>
      </c>
      <c r="AI130" s="88">
        <f>AH130*'⚙️ Config'!$B$12</f>
        <v>62632.68975</v>
      </c>
      <c r="AJ130" s="64"/>
      <c r="AK130" s="84"/>
      <c r="AL130" s="84"/>
      <c r="AM130" s="84"/>
      <c r="AN130" s="84"/>
      <c r="AO130" s="84"/>
      <c r="AP130" s="84"/>
      <c r="AQ130" s="84"/>
    </row>
    <row r="131" ht="15.0" customHeight="1">
      <c r="A131" s="79">
        <v>128.0</v>
      </c>
      <c r="B131" s="80" t="s">
        <v>569</v>
      </c>
      <c r="C131" s="79" t="s">
        <v>141</v>
      </c>
      <c r="D131" s="79" t="s">
        <v>570</v>
      </c>
      <c r="E131" s="81">
        <v>49.04</v>
      </c>
      <c r="F131" s="79" t="s">
        <v>84</v>
      </c>
      <c r="G131" s="79" t="s">
        <v>423</v>
      </c>
      <c r="H131" s="82">
        <v>5537000.94</v>
      </c>
      <c r="I131" s="79">
        <v>2.0</v>
      </c>
      <c r="J131" s="83">
        <v>1.3</v>
      </c>
      <c r="K131" s="80">
        <v>2024.0</v>
      </c>
      <c r="L131" s="79" t="s">
        <v>144</v>
      </c>
      <c r="M131" s="79">
        <v>2024.0</v>
      </c>
      <c r="N131" s="79" t="s">
        <v>145</v>
      </c>
      <c r="O131" s="65" t="str">
        <f t="shared" si="1"/>
        <v>284720710001</v>
      </c>
      <c r="P131" s="65">
        <f t="shared" si="2"/>
        <v>0</v>
      </c>
      <c r="Q131" s="65">
        <f t="shared" si="3"/>
        <v>6</v>
      </c>
      <c r="R131" s="65" t="str">
        <f t="shared" si="12"/>
        <v>28.472.071/0001-06</v>
      </c>
      <c r="S131" s="84"/>
      <c r="T131" s="84" t="str">
        <f t="shared" si="10"/>
        <v/>
      </c>
      <c r="U131" s="84" t="str">
        <f t="shared" si="11"/>
        <v/>
      </c>
      <c r="V131" s="65" t="str">
        <f t="shared" si="5"/>
        <v/>
      </c>
      <c r="W131" s="84"/>
      <c r="X131" s="84"/>
      <c r="Y131" s="85"/>
      <c r="Z131" s="85"/>
      <c r="AA131" s="65" t="str">
        <f t="shared" si="6"/>
        <v/>
      </c>
      <c r="AB131" s="65" t="str">
        <f t="shared" si="7"/>
        <v/>
      </c>
      <c r="AC131" s="86"/>
      <c r="AD131" s="87" t="str">
        <f t="shared" si="8"/>
        <v/>
      </c>
      <c r="AE131" s="84"/>
      <c r="AF131" s="86">
        <f>IF(AC131&gt;0,AC131,'⚙️ Config'!$B$10)</f>
        <v>0.0075</v>
      </c>
      <c r="AG131" s="88">
        <f t="shared" si="9"/>
        <v>41527.50705</v>
      </c>
      <c r="AH131" s="88">
        <f>AG131*'⚙️ Config'!$B$11</f>
        <v>207637.5353</v>
      </c>
      <c r="AI131" s="88">
        <f>AH131*'⚙️ Config'!$B$12</f>
        <v>62291.26058</v>
      </c>
      <c r="AJ131" s="64"/>
      <c r="AK131" s="84"/>
      <c r="AL131" s="84"/>
      <c r="AM131" s="84"/>
      <c r="AN131" s="84"/>
      <c r="AO131" s="84"/>
      <c r="AP131" s="84"/>
      <c r="AQ131" s="84"/>
    </row>
    <row r="132" ht="15.0" customHeight="1">
      <c r="A132" s="79">
        <v>129.0</v>
      </c>
      <c r="B132" s="80" t="s">
        <v>571</v>
      </c>
      <c r="C132" s="79" t="s">
        <v>141</v>
      </c>
      <c r="D132" s="79" t="s">
        <v>572</v>
      </c>
      <c r="E132" s="81">
        <v>53.9</v>
      </c>
      <c r="F132" s="79" t="s">
        <v>84</v>
      </c>
      <c r="G132" s="79" t="s">
        <v>423</v>
      </c>
      <c r="H132" s="82">
        <v>5516129.88</v>
      </c>
      <c r="I132" s="79">
        <v>2.0</v>
      </c>
      <c r="J132" s="83">
        <v>1.1</v>
      </c>
      <c r="K132" s="80">
        <v>2025.0</v>
      </c>
      <c r="L132" s="79" t="s">
        <v>144</v>
      </c>
      <c r="M132" s="79">
        <v>2025.0</v>
      </c>
      <c r="N132" s="79" t="s">
        <v>161</v>
      </c>
      <c r="O132" s="65" t="str">
        <f t="shared" si="1"/>
        <v>622076340001</v>
      </c>
      <c r="P132" s="65">
        <f t="shared" si="2"/>
        <v>7</v>
      </c>
      <c r="Q132" s="65">
        <f t="shared" si="3"/>
        <v>7</v>
      </c>
      <c r="R132" s="65" t="str">
        <f t="shared" si="12"/>
        <v>62.207.634/0001-77</v>
      </c>
      <c r="S132" s="84"/>
      <c r="T132" s="84" t="str">
        <f t="shared" si="10"/>
        <v/>
      </c>
      <c r="U132" s="84" t="str">
        <f t="shared" si="11"/>
        <v/>
      </c>
      <c r="V132" s="65" t="str">
        <f t="shared" si="5"/>
        <v/>
      </c>
      <c r="W132" s="84"/>
      <c r="X132" s="84"/>
      <c r="Y132" s="85"/>
      <c r="Z132" s="85"/>
      <c r="AA132" s="65" t="str">
        <f t="shared" si="6"/>
        <v/>
      </c>
      <c r="AB132" s="65" t="str">
        <f t="shared" si="7"/>
        <v/>
      </c>
      <c r="AC132" s="86"/>
      <c r="AD132" s="87" t="str">
        <f t="shared" si="8"/>
        <v/>
      </c>
      <c r="AE132" s="84"/>
      <c r="AF132" s="86">
        <f>IF(AC132&gt;0,AC132,'⚙️ Config'!$B$10)</f>
        <v>0.0075</v>
      </c>
      <c r="AG132" s="88">
        <f t="shared" si="9"/>
        <v>41370.9741</v>
      </c>
      <c r="AH132" s="88">
        <f>AG132*'⚙️ Config'!$B$11</f>
        <v>206854.8705</v>
      </c>
      <c r="AI132" s="88">
        <f>AH132*'⚙️ Config'!$B$12</f>
        <v>62056.46115</v>
      </c>
      <c r="AJ132" s="64"/>
      <c r="AK132" s="84"/>
      <c r="AL132" s="84"/>
      <c r="AM132" s="84"/>
      <c r="AN132" s="84"/>
      <c r="AO132" s="84"/>
      <c r="AP132" s="84"/>
      <c r="AQ132" s="84"/>
    </row>
    <row r="133" ht="15.0" customHeight="1">
      <c r="A133" s="79">
        <v>130.0</v>
      </c>
      <c r="B133" s="80" t="s">
        <v>573</v>
      </c>
      <c r="C133" s="79" t="s">
        <v>141</v>
      </c>
      <c r="D133" s="79" t="s">
        <v>574</v>
      </c>
      <c r="E133" s="81">
        <v>49.04</v>
      </c>
      <c r="F133" s="79" t="s">
        <v>84</v>
      </c>
      <c r="G133" s="79" t="s">
        <v>423</v>
      </c>
      <c r="H133" s="82">
        <v>5489120.99</v>
      </c>
      <c r="I133" s="79">
        <v>2.0</v>
      </c>
      <c r="J133" s="83">
        <v>1.3</v>
      </c>
      <c r="K133" s="80">
        <v>2024.0</v>
      </c>
      <c r="L133" s="79" t="s">
        <v>387</v>
      </c>
      <c r="M133" s="79">
        <v>2024.0</v>
      </c>
      <c r="N133" s="79" t="s">
        <v>161</v>
      </c>
      <c r="O133" s="65" t="str">
        <f t="shared" si="1"/>
        <v>106221780001</v>
      </c>
      <c r="P133" s="65">
        <f t="shared" si="2"/>
        <v>2</v>
      </c>
      <c r="Q133" s="65">
        <f t="shared" si="3"/>
        <v>8</v>
      </c>
      <c r="R133" s="65" t="str">
        <f t="shared" si="12"/>
        <v>10.622.178/0001-28</v>
      </c>
      <c r="S133" s="84"/>
      <c r="T133" s="84" t="str">
        <f t="shared" si="10"/>
        <v/>
      </c>
      <c r="U133" s="84" t="str">
        <f t="shared" si="11"/>
        <v/>
      </c>
      <c r="V133" s="65" t="str">
        <f t="shared" si="5"/>
        <v/>
      </c>
      <c r="W133" s="84"/>
      <c r="X133" s="84"/>
      <c r="Y133" s="85"/>
      <c r="Z133" s="85"/>
      <c r="AA133" s="65" t="str">
        <f t="shared" si="6"/>
        <v/>
      </c>
      <c r="AB133" s="65" t="str">
        <f t="shared" si="7"/>
        <v/>
      </c>
      <c r="AC133" s="86"/>
      <c r="AD133" s="87" t="str">
        <f t="shared" si="8"/>
        <v/>
      </c>
      <c r="AE133" s="84"/>
      <c r="AF133" s="86">
        <f>IF(AC133&gt;0,AC133,'⚙️ Config'!$B$10)</f>
        <v>0.0075</v>
      </c>
      <c r="AG133" s="88">
        <f t="shared" si="9"/>
        <v>41168.40743</v>
      </c>
      <c r="AH133" s="88">
        <f>AG133*'⚙️ Config'!$B$11</f>
        <v>205842.0371</v>
      </c>
      <c r="AI133" s="88">
        <f>AH133*'⚙️ Config'!$B$12</f>
        <v>61752.61114</v>
      </c>
      <c r="AJ133" s="64"/>
      <c r="AK133" s="84"/>
      <c r="AL133" s="84"/>
      <c r="AM133" s="84"/>
      <c r="AN133" s="84"/>
      <c r="AO133" s="84"/>
      <c r="AP133" s="84"/>
      <c r="AQ133" s="84"/>
    </row>
    <row r="134" ht="15.0" customHeight="1">
      <c r="A134" s="79">
        <v>131.0</v>
      </c>
      <c r="B134" s="80" t="s">
        <v>575</v>
      </c>
      <c r="C134" s="79" t="s">
        <v>141</v>
      </c>
      <c r="D134" s="79" t="s">
        <v>576</v>
      </c>
      <c r="E134" s="81">
        <v>59.04</v>
      </c>
      <c r="F134" s="79" t="s">
        <v>84</v>
      </c>
      <c r="G134" s="79" t="s">
        <v>423</v>
      </c>
      <c r="H134" s="82">
        <v>5482239.18</v>
      </c>
      <c r="I134" s="79">
        <v>1.0</v>
      </c>
      <c r="J134" s="83">
        <v>1.3</v>
      </c>
      <c r="K134" s="80">
        <v>2024.0</v>
      </c>
      <c r="L134" s="79" t="s">
        <v>177</v>
      </c>
      <c r="M134" s="79">
        <v>2024.0</v>
      </c>
      <c r="N134" s="79" t="s">
        <v>145</v>
      </c>
      <c r="O134" s="65" t="str">
        <f t="shared" si="1"/>
        <v>112829320001</v>
      </c>
      <c r="P134" s="65">
        <f t="shared" si="2"/>
        <v>9</v>
      </c>
      <c r="Q134" s="65">
        <f t="shared" si="3"/>
        <v>0</v>
      </c>
      <c r="R134" s="65" t="str">
        <f t="shared" si="12"/>
        <v>11.282.932/0001-90</v>
      </c>
      <c r="S134" s="84"/>
      <c r="T134" s="84" t="str">
        <f t="shared" si="10"/>
        <v/>
      </c>
      <c r="U134" s="84" t="str">
        <f t="shared" si="11"/>
        <v/>
      </c>
      <c r="V134" s="65" t="str">
        <f t="shared" si="5"/>
        <v/>
      </c>
      <c r="W134" s="84"/>
      <c r="X134" s="84"/>
      <c r="Y134" s="85"/>
      <c r="Z134" s="85"/>
      <c r="AA134" s="65" t="str">
        <f t="shared" si="6"/>
        <v/>
      </c>
      <c r="AB134" s="65" t="str">
        <f t="shared" si="7"/>
        <v/>
      </c>
      <c r="AC134" s="86"/>
      <c r="AD134" s="87" t="str">
        <f t="shared" si="8"/>
        <v/>
      </c>
      <c r="AE134" s="84"/>
      <c r="AF134" s="86">
        <f>IF(AC134&gt;0,AC134,'⚙️ Config'!$B$10)</f>
        <v>0.0075</v>
      </c>
      <c r="AG134" s="88">
        <f t="shared" si="9"/>
        <v>41116.79385</v>
      </c>
      <c r="AH134" s="88">
        <f>AG134*'⚙️ Config'!$B$11</f>
        <v>205583.9693</v>
      </c>
      <c r="AI134" s="88">
        <f>AH134*'⚙️ Config'!$B$12</f>
        <v>61675.19078</v>
      </c>
      <c r="AJ134" s="64"/>
      <c r="AK134" s="84"/>
      <c r="AL134" s="84"/>
      <c r="AM134" s="84"/>
      <c r="AN134" s="84"/>
      <c r="AO134" s="84"/>
      <c r="AP134" s="84"/>
      <c r="AQ134" s="84"/>
    </row>
    <row r="135" ht="15.0" customHeight="1">
      <c r="A135" s="79">
        <v>132.0</v>
      </c>
      <c r="B135" s="80" t="s">
        <v>577</v>
      </c>
      <c r="C135" s="79" t="s">
        <v>141</v>
      </c>
      <c r="D135" s="79" t="s">
        <v>578</v>
      </c>
      <c r="E135" s="81">
        <v>50.58</v>
      </c>
      <c r="F135" s="79" t="s">
        <v>84</v>
      </c>
      <c r="G135" s="79" t="s">
        <v>423</v>
      </c>
      <c r="H135" s="82">
        <v>5436047.55</v>
      </c>
      <c r="I135" s="79">
        <v>1.0</v>
      </c>
      <c r="J135" s="83">
        <v>1.8</v>
      </c>
      <c r="K135" s="80">
        <v>2024.0</v>
      </c>
      <c r="L135" s="79" t="s">
        <v>295</v>
      </c>
      <c r="M135" s="79">
        <v>2024.0</v>
      </c>
      <c r="N135" s="79" t="s">
        <v>145</v>
      </c>
      <c r="O135" s="65" t="str">
        <f t="shared" si="1"/>
        <v>061271080001</v>
      </c>
      <c r="P135" s="65">
        <f t="shared" si="2"/>
        <v>2</v>
      </c>
      <c r="Q135" s="65">
        <f t="shared" si="3"/>
        <v>6</v>
      </c>
      <c r="R135" s="65" t="str">
        <f t="shared" si="12"/>
        <v>06.127.108/0001-26</v>
      </c>
      <c r="S135" s="84"/>
      <c r="T135" s="84" t="str">
        <f t="shared" si="10"/>
        <v/>
      </c>
      <c r="U135" s="84" t="str">
        <f t="shared" si="11"/>
        <v/>
      </c>
      <c r="V135" s="65" t="str">
        <f t="shared" si="5"/>
        <v/>
      </c>
      <c r="W135" s="84"/>
      <c r="X135" s="84"/>
      <c r="Y135" s="85"/>
      <c r="Z135" s="85"/>
      <c r="AA135" s="65" t="str">
        <f t="shared" si="6"/>
        <v/>
      </c>
      <c r="AB135" s="65" t="str">
        <f t="shared" si="7"/>
        <v/>
      </c>
      <c r="AC135" s="86"/>
      <c r="AD135" s="87" t="str">
        <f t="shared" si="8"/>
        <v/>
      </c>
      <c r="AE135" s="84"/>
      <c r="AF135" s="86">
        <f>IF(AC135&gt;0,AC135,'⚙️ Config'!$B$10)</f>
        <v>0.0075</v>
      </c>
      <c r="AG135" s="88">
        <f t="shared" si="9"/>
        <v>40770.35663</v>
      </c>
      <c r="AH135" s="88">
        <f>AG135*'⚙️ Config'!$B$11</f>
        <v>203851.7831</v>
      </c>
      <c r="AI135" s="88">
        <f>AH135*'⚙️ Config'!$B$12</f>
        <v>61155.53494</v>
      </c>
      <c r="AJ135" s="64"/>
      <c r="AK135" s="84"/>
      <c r="AL135" s="84"/>
      <c r="AM135" s="84"/>
      <c r="AN135" s="84"/>
      <c r="AO135" s="84"/>
      <c r="AP135" s="84"/>
      <c r="AQ135" s="84"/>
    </row>
    <row r="136" ht="15.0" customHeight="1">
      <c r="A136" s="79">
        <v>133.0</v>
      </c>
      <c r="B136" s="80" t="s">
        <v>579</v>
      </c>
      <c r="C136" s="79" t="s">
        <v>141</v>
      </c>
      <c r="D136" s="79" t="s">
        <v>580</v>
      </c>
      <c r="E136" s="81">
        <v>97.92</v>
      </c>
      <c r="F136" s="79" t="s">
        <v>84</v>
      </c>
      <c r="G136" s="79" t="s">
        <v>423</v>
      </c>
      <c r="H136" s="82">
        <v>5326820.61</v>
      </c>
      <c r="I136" s="79">
        <v>1.0</v>
      </c>
      <c r="J136" s="83">
        <v>0.4</v>
      </c>
      <c r="K136" s="80">
        <v>2025.0</v>
      </c>
      <c r="L136" s="79" t="s">
        <v>268</v>
      </c>
      <c r="M136" s="79">
        <v>2025.0</v>
      </c>
      <c r="N136" s="79" t="s">
        <v>161</v>
      </c>
      <c r="O136" s="65" t="str">
        <f t="shared" si="1"/>
        <v>054154870001</v>
      </c>
      <c r="P136" s="65">
        <f t="shared" si="2"/>
        <v>9</v>
      </c>
      <c r="Q136" s="65">
        <f t="shared" si="3"/>
        <v>7</v>
      </c>
      <c r="R136" s="65" t="str">
        <f t="shared" si="12"/>
        <v>05.415.487/0001-97</v>
      </c>
      <c r="S136" s="84"/>
      <c r="T136" s="84" t="str">
        <f t="shared" si="10"/>
        <v/>
      </c>
      <c r="U136" s="84" t="str">
        <f t="shared" si="11"/>
        <v/>
      </c>
      <c r="V136" s="65" t="str">
        <f t="shared" si="5"/>
        <v/>
      </c>
      <c r="W136" s="84"/>
      <c r="X136" s="84"/>
      <c r="Y136" s="85"/>
      <c r="Z136" s="85"/>
      <c r="AA136" s="65" t="str">
        <f t="shared" si="6"/>
        <v/>
      </c>
      <c r="AB136" s="65" t="str">
        <f t="shared" si="7"/>
        <v/>
      </c>
      <c r="AC136" s="86"/>
      <c r="AD136" s="87" t="str">
        <f t="shared" si="8"/>
        <v/>
      </c>
      <c r="AE136" s="84"/>
      <c r="AF136" s="86">
        <f>IF(AC136&gt;0,AC136,'⚙️ Config'!$B$10)</f>
        <v>0.0075</v>
      </c>
      <c r="AG136" s="88">
        <f t="shared" si="9"/>
        <v>39951.15458</v>
      </c>
      <c r="AH136" s="88">
        <f>AG136*'⚙️ Config'!$B$11</f>
        <v>199755.7729</v>
      </c>
      <c r="AI136" s="88">
        <f>AH136*'⚙️ Config'!$B$12</f>
        <v>59926.73186</v>
      </c>
      <c r="AJ136" s="64"/>
      <c r="AK136" s="84"/>
      <c r="AL136" s="84"/>
      <c r="AM136" s="84"/>
      <c r="AN136" s="84"/>
      <c r="AO136" s="84"/>
      <c r="AP136" s="84"/>
      <c r="AQ136" s="84"/>
    </row>
    <row r="137" ht="15.0" customHeight="1">
      <c r="A137" s="79">
        <v>134.0</v>
      </c>
      <c r="B137" s="80" t="s">
        <v>581</v>
      </c>
      <c r="C137" s="79" t="s">
        <v>141</v>
      </c>
      <c r="D137" s="79" t="s">
        <v>582</v>
      </c>
      <c r="E137" s="81">
        <v>51.96</v>
      </c>
      <c r="F137" s="79" t="s">
        <v>84</v>
      </c>
      <c r="G137" s="79" t="s">
        <v>423</v>
      </c>
      <c r="H137" s="82">
        <v>5308050.9</v>
      </c>
      <c r="I137" s="79">
        <v>1.0</v>
      </c>
      <c r="J137" s="83">
        <v>1.7</v>
      </c>
      <c r="K137" s="80">
        <v>2024.0</v>
      </c>
      <c r="L137" s="79" t="s">
        <v>197</v>
      </c>
      <c r="M137" s="79">
        <v>2024.0</v>
      </c>
      <c r="N137" s="79" t="s">
        <v>161</v>
      </c>
      <c r="O137" s="65" t="str">
        <f t="shared" si="1"/>
        <v>196141700001</v>
      </c>
      <c r="P137" s="65">
        <f t="shared" si="2"/>
        <v>9</v>
      </c>
      <c r="Q137" s="65">
        <f t="shared" si="3"/>
        <v>4</v>
      </c>
      <c r="R137" s="65" t="str">
        <f t="shared" si="12"/>
        <v>19.614.170/0001-94</v>
      </c>
      <c r="S137" s="84"/>
      <c r="T137" s="84" t="str">
        <f t="shared" si="10"/>
        <v/>
      </c>
      <c r="U137" s="84" t="str">
        <f t="shared" si="11"/>
        <v/>
      </c>
      <c r="V137" s="65" t="str">
        <f t="shared" si="5"/>
        <v/>
      </c>
      <c r="W137" s="84"/>
      <c r="X137" s="84"/>
      <c r="Y137" s="85"/>
      <c r="Z137" s="85"/>
      <c r="AA137" s="65" t="str">
        <f t="shared" si="6"/>
        <v/>
      </c>
      <c r="AB137" s="65" t="str">
        <f t="shared" si="7"/>
        <v/>
      </c>
      <c r="AC137" s="86"/>
      <c r="AD137" s="87" t="str">
        <f t="shared" si="8"/>
        <v/>
      </c>
      <c r="AE137" s="84"/>
      <c r="AF137" s="86">
        <f>IF(AC137&gt;0,AC137,'⚙️ Config'!$B$10)</f>
        <v>0.0075</v>
      </c>
      <c r="AG137" s="88">
        <f t="shared" si="9"/>
        <v>39810.38175</v>
      </c>
      <c r="AH137" s="88">
        <f>AG137*'⚙️ Config'!$B$11</f>
        <v>199051.9088</v>
      </c>
      <c r="AI137" s="88">
        <f>AH137*'⚙️ Config'!$B$12</f>
        <v>59715.57263</v>
      </c>
      <c r="AJ137" s="64"/>
      <c r="AK137" s="84"/>
      <c r="AL137" s="84"/>
      <c r="AM137" s="84"/>
      <c r="AN137" s="84"/>
      <c r="AO137" s="84"/>
      <c r="AP137" s="84"/>
      <c r="AQ137" s="84"/>
    </row>
    <row r="138" ht="15.0" customHeight="1">
      <c r="A138" s="79">
        <v>135.0</v>
      </c>
      <c r="B138" s="80" t="s">
        <v>583</v>
      </c>
      <c r="C138" s="79" t="s">
        <v>141</v>
      </c>
      <c r="D138" s="79" t="s">
        <v>584</v>
      </c>
      <c r="E138" s="81">
        <v>56.98</v>
      </c>
      <c r="F138" s="79" t="s">
        <v>84</v>
      </c>
      <c r="G138" s="79" t="s">
        <v>423</v>
      </c>
      <c r="H138" s="82">
        <v>5265686.1</v>
      </c>
      <c r="I138" s="79">
        <v>1.0</v>
      </c>
      <c r="J138" s="83">
        <v>1.4</v>
      </c>
      <c r="K138" s="80">
        <v>2024.0</v>
      </c>
      <c r="L138" s="79" t="s">
        <v>448</v>
      </c>
      <c r="M138" s="79">
        <v>2024.0</v>
      </c>
      <c r="N138" s="79" t="s">
        <v>161</v>
      </c>
      <c r="O138" s="65" t="str">
        <f t="shared" si="1"/>
        <v>614502920001</v>
      </c>
      <c r="P138" s="65">
        <f t="shared" si="2"/>
        <v>5</v>
      </c>
      <c r="Q138" s="65">
        <f t="shared" si="3"/>
        <v>9</v>
      </c>
      <c r="R138" s="65" t="str">
        <f t="shared" si="12"/>
        <v>61.450.292/0001-59</v>
      </c>
      <c r="S138" s="84"/>
      <c r="T138" s="84" t="str">
        <f t="shared" si="10"/>
        <v/>
      </c>
      <c r="U138" s="84" t="str">
        <f t="shared" si="11"/>
        <v/>
      </c>
      <c r="V138" s="65" t="str">
        <f t="shared" si="5"/>
        <v/>
      </c>
      <c r="W138" s="84"/>
      <c r="X138" s="84"/>
      <c r="Y138" s="85"/>
      <c r="Z138" s="85"/>
      <c r="AA138" s="65" t="str">
        <f t="shared" si="6"/>
        <v/>
      </c>
      <c r="AB138" s="65" t="str">
        <f t="shared" si="7"/>
        <v/>
      </c>
      <c r="AC138" s="86"/>
      <c r="AD138" s="87" t="str">
        <f t="shared" si="8"/>
        <v/>
      </c>
      <c r="AE138" s="84"/>
      <c r="AF138" s="86">
        <f>IF(AC138&gt;0,AC138,'⚙️ Config'!$B$10)</f>
        <v>0.0075</v>
      </c>
      <c r="AG138" s="88">
        <f t="shared" si="9"/>
        <v>39492.64575</v>
      </c>
      <c r="AH138" s="88">
        <f>AG138*'⚙️ Config'!$B$11</f>
        <v>197463.2288</v>
      </c>
      <c r="AI138" s="88">
        <f>AH138*'⚙️ Config'!$B$12</f>
        <v>59238.96863</v>
      </c>
      <c r="AJ138" s="64"/>
      <c r="AK138" s="84"/>
      <c r="AL138" s="84"/>
      <c r="AM138" s="84"/>
      <c r="AN138" s="84"/>
      <c r="AO138" s="84"/>
      <c r="AP138" s="84"/>
      <c r="AQ138" s="84"/>
    </row>
    <row r="139" ht="15.0" customHeight="1">
      <c r="A139" s="79">
        <v>136.0</v>
      </c>
      <c r="B139" s="80" t="s">
        <v>585</v>
      </c>
      <c r="C139" s="79" t="s">
        <v>154</v>
      </c>
      <c r="D139" s="79" t="s">
        <v>586</v>
      </c>
      <c r="E139" s="81">
        <v>56.81</v>
      </c>
      <c r="F139" s="79" t="s">
        <v>84</v>
      </c>
      <c r="G139" s="79" t="s">
        <v>423</v>
      </c>
      <c r="H139" s="82">
        <v>5232226.14</v>
      </c>
      <c r="I139" s="79">
        <v>2.0</v>
      </c>
      <c r="J139" s="83">
        <v>1.0</v>
      </c>
      <c r="K139" s="80">
        <v>2025.0</v>
      </c>
      <c r="L139" s="79" t="s">
        <v>144</v>
      </c>
      <c r="M139" s="79">
        <v>2025.0</v>
      </c>
      <c r="N139" s="79" t="s">
        <v>145</v>
      </c>
      <c r="O139" s="65" t="str">
        <f t="shared" si="1"/>
        <v>397941810001</v>
      </c>
      <c r="P139" s="65">
        <f t="shared" si="2"/>
        <v>0</v>
      </c>
      <c r="Q139" s="65">
        <f t="shared" si="3"/>
        <v>0</v>
      </c>
      <c r="R139" s="65" t="str">
        <f t="shared" si="12"/>
        <v>39.794.181/0001-00</v>
      </c>
      <c r="S139" s="84"/>
      <c r="T139" s="84" t="str">
        <f t="shared" si="10"/>
        <v/>
      </c>
      <c r="U139" s="84" t="str">
        <f t="shared" si="11"/>
        <v/>
      </c>
      <c r="V139" s="65" t="str">
        <f t="shared" si="5"/>
        <v/>
      </c>
      <c r="W139" s="84"/>
      <c r="X139" s="84"/>
      <c r="Y139" s="85"/>
      <c r="Z139" s="85"/>
      <c r="AA139" s="65" t="str">
        <f t="shared" si="6"/>
        <v/>
      </c>
      <c r="AB139" s="65" t="str">
        <f t="shared" si="7"/>
        <v/>
      </c>
      <c r="AC139" s="86"/>
      <c r="AD139" s="87" t="str">
        <f t="shared" si="8"/>
        <v/>
      </c>
      <c r="AE139" s="84"/>
      <c r="AF139" s="86">
        <f>IF(AC139&gt;0,AC139,'⚙️ Config'!$B$10)</f>
        <v>0.0075</v>
      </c>
      <c r="AG139" s="88">
        <f t="shared" si="9"/>
        <v>39241.69605</v>
      </c>
      <c r="AH139" s="88">
        <f>AG139*'⚙️ Config'!$B$11</f>
        <v>196208.4803</v>
      </c>
      <c r="AI139" s="88">
        <f>AH139*'⚙️ Config'!$B$12</f>
        <v>58862.54408</v>
      </c>
      <c r="AJ139" s="64"/>
      <c r="AK139" s="84"/>
      <c r="AL139" s="84"/>
      <c r="AM139" s="84"/>
      <c r="AN139" s="84"/>
      <c r="AO139" s="84"/>
      <c r="AP139" s="84"/>
      <c r="AQ139" s="84"/>
    </row>
    <row r="140" ht="15.0" customHeight="1">
      <c r="A140" s="79">
        <v>137.0</v>
      </c>
      <c r="B140" s="80" t="s">
        <v>587</v>
      </c>
      <c r="C140" s="79" t="s">
        <v>141</v>
      </c>
      <c r="D140" s="79" t="s">
        <v>588</v>
      </c>
      <c r="E140" s="81">
        <v>70.14</v>
      </c>
      <c r="F140" s="79" t="s">
        <v>84</v>
      </c>
      <c r="G140" s="79" t="s">
        <v>423</v>
      </c>
      <c r="H140" s="82">
        <v>5180612.58</v>
      </c>
      <c r="I140" s="79">
        <v>1.0</v>
      </c>
      <c r="J140" s="83">
        <v>0.9</v>
      </c>
      <c r="K140" s="80">
        <v>2025.0</v>
      </c>
      <c r="L140" s="79" t="s">
        <v>202</v>
      </c>
      <c r="M140" s="79">
        <v>2025.0</v>
      </c>
      <c r="N140" s="79" t="s">
        <v>161</v>
      </c>
      <c r="O140" s="65" t="str">
        <f t="shared" si="1"/>
        <v>094879120001</v>
      </c>
      <c r="P140" s="65">
        <f t="shared" si="2"/>
        <v>0</v>
      </c>
      <c r="Q140" s="65">
        <f t="shared" si="3"/>
        <v>4</v>
      </c>
      <c r="R140" s="65" t="str">
        <f t="shared" si="12"/>
        <v>09.487.912/0001-04</v>
      </c>
      <c r="S140" s="84"/>
      <c r="T140" s="84" t="str">
        <f t="shared" si="10"/>
        <v/>
      </c>
      <c r="U140" s="84" t="str">
        <f t="shared" si="11"/>
        <v/>
      </c>
      <c r="V140" s="65" t="str">
        <f t="shared" si="5"/>
        <v/>
      </c>
      <c r="W140" s="84"/>
      <c r="X140" s="84"/>
      <c r="Y140" s="85"/>
      <c r="Z140" s="85"/>
      <c r="AA140" s="65" t="str">
        <f t="shared" si="6"/>
        <v/>
      </c>
      <c r="AB140" s="65" t="str">
        <f t="shared" si="7"/>
        <v/>
      </c>
      <c r="AC140" s="86"/>
      <c r="AD140" s="87" t="str">
        <f t="shared" si="8"/>
        <v/>
      </c>
      <c r="AE140" s="84"/>
      <c r="AF140" s="86">
        <f>IF(AC140&gt;0,AC140,'⚙️ Config'!$B$10)</f>
        <v>0.0075</v>
      </c>
      <c r="AG140" s="88">
        <f t="shared" si="9"/>
        <v>38854.59435</v>
      </c>
      <c r="AH140" s="88">
        <f>AG140*'⚙️ Config'!$B$11</f>
        <v>194272.9718</v>
      </c>
      <c r="AI140" s="88">
        <f>AH140*'⚙️ Config'!$B$12</f>
        <v>58281.89153</v>
      </c>
      <c r="AJ140" s="64"/>
      <c r="AK140" s="84"/>
      <c r="AL140" s="84"/>
      <c r="AM140" s="84"/>
      <c r="AN140" s="84"/>
      <c r="AO140" s="84"/>
      <c r="AP140" s="84"/>
      <c r="AQ140" s="84"/>
    </row>
    <row r="141" ht="15.0" customHeight="1">
      <c r="A141" s="79">
        <v>138.0</v>
      </c>
      <c r="B141" s="80" t="s">
        <v>589</v>
      </c>
      <c r="C141" s="79" t="s">
        <v>141</v>
      </c>
      <c r="D141" s="79" t="s">
        <v>590</v>
      </c>
      <c r="E141" s="81">
        <v>43.47</v>
      </c>
      <c r="F141" s="79" t="s">
        <v>84</v>
      </c>
      <c r="G141" s="79" t="s">
        <v>423</v>
      </c>
      <c r="H141" s="82">
        <v>5170929.89</v>
      </c>
      <c r="I141" s="79">
        <v>2.0</v>
      </c>
      <c r="J141" s="83">
        <v>1.9</v>
      </c>
      <c r="K141" s="80">
        <v>2024.0</v>
      </c>
      <c r="L141" s="79" t="s">
        <v>591</v>
      </c>
      <c r="M141" s="79">
        <v>2024.0</v>
      </c>
      <c r="N141" s="79" t="s">
        <v>161</v>
      </c>
      <c r="O141" s="65" t="str">
        <f t="shared" si="1"/>
        <v>157734480001</v>
      </c>
      <c r="P141" s="65">
        <f t="shared" si="2"/>
        <v>1</v>
      </c>
      <c r="Q141" s="65">
        <f t="shared" si="3"/>
        <v>5</v>
      </c>
      <c r="R141" s="65" t="str">
        <f t="shared" si="12"/>
        <v>15.773.448/0001-15</v>
      </c>
      <c r="S141" s="84"/>
      <c r="T141" s="84" t="str">
        <f t="shared" si="10"/>
        <v/>
      </c>
      <c r="U141" s="84" t="str">
        <f t="shared" si="11"/>
        <v/>
      </c>
      <c r="V141" s="65" t="str">
        <f t="shared" si="5"/>
        <v/>
      </c>
      <c r="W141" s="84"/>
      <c r="X141" s="84"/>
      <c r="Y141" s="85"/>
      <c r="Z141" s="85"/>
      <c r="AA141" s="65" t="str">
        <f t="shared" si="6"/>
        <v/>
      </c>
      <c r="AB141" s="65" t="str">
        <f t="shared" si="7"/>
        <v/>
      </c>
      <c r="AC141" s="86"/>
      <c r="AD141" s="87" t="str">
        <f t="shared" si="8"/>
        <v/>
      </c>
      <c r="AE141" s="84"/>
      <c r="AF141" s="86">
        <f>IF(AC141&gt;0,AC141,'⚙️ Config'!$B$10)</f>
        <v>0.0075</v>
      </c>
      <c r="AG141" s="88">
        <f t="shared" si="9"/>
        <v>38781.97418</v>
      </c>
      <c r="AH141" s="88">
        <f>AG141*'⚙️ Config'!$B$11</f>
        <v>193909.8709</v>
      </c>
      <c r="AI141" s="88">
        <f>AH141*'⚙️ Config'!$B$12</f>
        <v>58172.96126</v>
      </c>
      <c r="AJ141" s="64"/>
      <c r="AK141" s="84"/>
      <c r="AL141" s="84"/>
      <c r="AM141" s="84"/>
      <c r="AN141" s="84"/>
      <c r="AO141" s="84"/>
      <c r="AP141" s="84"/>
      <c r="AQ141" s="84"/>
    </row>
    <row r="142" ht="15.0" customHeight="1">
      <c r="A142" s="79">
        <v>139.0</v>
      </c>
      <c r="B142" s="80" t="s">
        <v>592</v>
      </c>
      <c r="C142" s="79" t="s">
        <v>141</v>
      </c>
      <c r="D142" s="79" t="s">
        <v>593</v>
      </c>
      <c r="E142" s="81">
        <v>46.28</v>
      </c>
      <c r="F142" s="79" t="s">
        <v>84</v>
      </c>
      <c r="G142" s="79" t="s">
        <v>423</v>
      </c>
      <c r="H142" s="82">
        <v>5169703.18</v>
      </c>
      <c r="I142" s="79">
        <v>2.0</v>
      </c>
      <c r="J142" s="83">
        <v>1.8</v>
      </c>
      <c r="K142" s="80">
        <v>2025.0</v>
      </c>
      <c r="L142" s="79" t="s">
        <v>594</v>
      </c>
      <c r="M142" s="79">
        <v>2024.0</v>
      </c>
      <c r="N142" s="79" t="s">
        <v>595</v>
      </c>
      <c r="O142" s="65" t="str">
        <f t="shared" si="1"/>
        <v>605816180001</v>
      </c>
      <c r="P142" s="65">
        <f t="shared" si="2"/>
        <v>1</v>
      </c>
      <c r="Q142" s="65">
        <f t="shared" si="3"/>
        <v>4</v>
      </c>
      <c r="R142" s="65" t="str">
        <f t="shared" si="12"/>
        <v>60.581.618/0001-14</v>
      </c>
      <c r="S142" s="84"/>
      <c r="T142" s="84" t="str">
        <f t="shared" si="10"/>
        <v/>
      </c>
      <c r="U142" s="84" t="str">
        <f t="shared" si="11"/>
        <v/>
      </c>
      <c r="V142" s="65" t="str">
        <f t="shared" si="5"/>
        <v/>
      </c>
      <c r="W142" s="84"/>
      <c r="X142" s="84"/>
      <c r="Y142" s="85"/>
      <c r="Z142" s="85"/>
      <c r="AA142" s="65" t="str">
        <f t="shared" si="6"/>
        <v/>
      </c>
      <c r="AB142" s="65" t="str">
        <f t="shared" si="7"/>
        <v/>
      </c>
      <c r="AC142" s="86"/>
      <c r="AD142" s="87" t="str">
        <f t="shared" si="8"/>
        <v/>
      </c>
      <c r="AE142" s="84"/>
      <c r="AF142" s="86">
        <f>IF(AC142&gt;0,AC142,'⚙️ Config'!$B$10)</f>
        <v>0.0075</v>
      </c>
      <c r="AG142" s="88">
        <f t="shared" si="9"/>
        <v>38772.77385</v>
      </c>
      <c r="AH142" s="88">
        <f>AG142*'⚙️ Config'!$B$11</f>
        <v>193863.8693</v>
      </c>
      <c r="AI142" s="88">
        <f>AH142*'⚙️ Config'!$B$12</f>
        <v>58159.16078</v>
      </c>
      <c r="AJ142" s="64"/>
      <c r="AK142" s="84"/>
      <c r="AL142" s="84"/>
      <c r="AM142" s="84"/>
      <c r="AN142" s="84"/>
      <c r="AO142" s="84"/>
      <c r="AP142" s="84"/>
      <c r="AQ142" s="84"/>
    </row>
    <row r="143" ht="15.0" customHeight="1">
      <c r="A143" s="79">
        <v>140.0</v>
      </c>
      <c r="B143" s="80" t="s">
        <v>596</v>
      </c>
      <c r="C143" s="79" t="s">
        <v>141</v>
      </c>
      <c r="D143" s="79" t="s">
        <v>597</v>
      </c>
      <c r="E143" s="81">
        <v>55.14</v>
      </c>
      <c r="F143" s="79" t="s">
        <v>84</v>
      </c>
      <c r="G143" s="79" t="s">
        <v>423</v>
      </c>
      <c r="H143" s="82">
        <v>5102864.08</v>
      </c>
      <c r="I143" s="79">
        <v>1.0</v>
      </c>
      <c r="J143" s="83">
        <v>1.5</v>
      </c>
      <c r="K143" s="80">
        <v>2024.0</v>
      </c>
      <c r="L143" s="79" t="s">
        <v>177</v>
      </c>
      <c r="M143" s="79">
        <v>2024.0</v>
      </c>
      <c r="N143" s="79" t="s">
        <v>161</v>
      </c>
      <c r="O143" s="65" t="str">
        <f t="shared" si="1"/>
        <v>148927170001</v>
      </c>
      <c r="P143" s="65">
        <f t="shared" si="2"/>
        <v>0</v>
      </c>
      <c r="Q143" s="65">
        <f t="shared" si="3"/>
        <v>8</v>
      </c>
      <c r="R143" s="65" t="str">
        <f t="shared" si="12"/>
        <v>14.892.717/0001-08</v>
      </c>
      <c r="S143" s="84"/>
      <c r="T143" s="84" t="str">
        <f t="shared" si="10"/>
        <v/>
      </c>
      <c r="U143" s="84" t="str">
        <f t="shared" si="11"/>
        <v/>
      </c>
      <c r="V143" s="65" t="str">
        <f t="shared" si="5"/>
        <v/>
      </c>
      <c r="W143" s="84"/>
      <c r="X143" s="84"/>
      <c r="Y143" s="85"/>
      <c r="Z143" s="85"/>
      <c r="AA143" s="65" t="str">
        <f t="shared" si="6"/>
        <v/>
      </c>
      <c r="AB143" s="65" t="str">
        <f t="shared" si="7"/>
        <v/>
      </c>
      <c r="AC143" s="86"/>
      <c r="AD143" s="87" t="str">
        <f t="shared" si="8"/>
        <v/>
      </c>
      <c r="AE143" s="84"/>
      <c r="AF143" s="86">
        <f>IF(AC143&gt;0,AC143,'⚙️ Config'!$B$10)</f>
        <v>0.0075</v>
      </c>
      <c r="AG143" s="88">
        <f t="shared" si="9"/>
        <v>38271.4806</v>
      </c>
      <c r="AH143" s="88">
        <f>AG143*'⚙️ Config'!$B$11</f>
        <v>191357.403</v>
      </c>
      <c r="AI143" s="88">
        <f>AH143*'⚙️ Config'!$B$12</f>
        <v>57407.2209</v>
      </c>
      <c r="AJ143" s="64"/>
      <c r="AK143" s="84"/>
      <c r="AL143" s="84"/>
      <c r="AM143" s="84"/>
      <c r="AN143" s="84"/>
      <c r="AO143" s="84"/>
      <c r="AP143" s="84"/>
      <c r="AQ143" s="84"/>
    </row>
    <row r="144" ht="15.0" customHeight="1">
      <c r="A144" s="79">
        <v>141.0</v>
      </c>
      <c r="B144" s="80" t="s">
        <v>598</v>
      </c>
      <c r="C144" s="79" t="s">
        <v>141</v>
      </c>
      <c r="D144" s="79" t="s">
        <v>599</v>
      </c>
      <c r="E144" s="81">
        <v>50.57</v>
      </c>
      <c r="F144" s="79" t="s">
        <v>84</v>
      </c>
      <c r="G144" s="79" t="s">
        <v>423</v>
      </c>
      <c r="H144" s="82">
        <v>5067789.94</v>
      </c>
      <c r="I144" s="79">
        <v>1.0</v>
      </c>
      <c r="J144" s="83">
        <v>1.8</v>
      </c>
      <c r="K144" s="80">
        <v>2024.0</v>
      </c>
      <c r="L144" s="79" t="s">
        <v>197</v>
      </c>
      <c r="M144" s="79">
        <v>2024.0</v>
      </c>
      <c r="N144" s="79" t="s">
        <v>145</v>
      </c>
      <c r="O144" s="65" t="str">
        <f t="shared" si="1"/>
        <v>227204050001</v>
      </c>
      <c r="P144" s="65">
        <f t="shared" si="2"/>
        <v>3</v>
      </c>
      <c r="Q144" s="65">
        <f t="shared" si="3"/>
        <v>7</v>
      </c>
      <c r="R144" s="65" t="str">
        <f t="shared" si="12"/>
        <v>22.720.405/0001-37</v>
      </c>
      <c r="S144" s="84"/>
      <c r="T144" s="84" t="str">
        <f t="shared" si="10"/>
        <v/>
      </c>
      <c r="U144" s="84" t="str">
        <f t="shared" si="11"/>
        <v/>
      </c>
      <c r="V144" s="65" t="str">
        <f t="shared" si="5"/>
        <v/>
      </c>
      <c r="W144" s="84"/>
      <c r="X144" s="84"/>
      <c r="Y144" s="85"/>
      <c r="Z144" s="85"/>
      <c r="AA144" s="65" t="str">
        <f t="shared" si="6"/>
        <v/>
      </c>
      <c r="AB144" s="65" t="str">
        <f t="shared" si="7"/>
        <v/>
      </c>
      <c r="AC144" s="86"/>
      <c r="AD144" s="87" t="str">
        <f t="shared" si="8"/>
        <v/>
      </c>
      <c r="AE144" s="84"/>
      <c r="AF144" s="86">
        <f>IF(AC144&gt;0,AC144,'⚙️ Config'!$B$10)</f>
        <v>0.0075</v>
      </c>
      <c r="AG144" s="88">
        <f t="shared" si="9"/>
        <v>38008.42455</v>
      </c>
      <c r="AH144" s="88">
        <f>AG144*'⚙️ Config'!$B$11</f>
        <v>190042.1228</v>
      </c>
      <c r="AI144" s="88">
        <f>AH144*'⚙️ Config'!$B$12</f>
        <v>57012.63683</v>
      </c>
      <c r="AJ144" s="64"/>
      <c r="AK144" s="84"/>
      <c r="AL144" s="84"/>
      <c r="AM144" s="84"/>
      <c r="AN144" s="84"/>
      <c r="AO144" s="84"/>
      <c r="AP144" s="84"/>
      <c r="AQ144" s="84"/>
    </row>
    <row r="145" ht="15.0" customHeight="1">
      <c r="A145" s="79">
        <v>142.0</v>
      </c>
      <c r="B145" s="80" t="s">
        <v>600</v>
      </c>
      <c r="C145" s="79" t="s">
        <v>141</v>
      </c>
      <c r="D145" s="79" t="s">
        <v>601</v>
      </c>
      <c r="E145" s="81">
        <v>68.47</v>
      </c>
      <c r="F145" s="79" t="s">
        <v>84</v>
      </c>
      <c r="G145" s="79" t="s">
        <v>423</v>
      </c>
      <c r="H145" s="82">
        <v>5051319.81</v>
      </c>
      <c r="I145" s="79">
        <v>2.0</v>
      </c>
      <c r="J145" s="83">
        <v>0.7</v>
      </c>
      <c r="K145" s="80">
        <v>2025.0</v>
      </c>
      <c r="L145" s="79" t="s">
        <v>144</v>
      </c>
      <c r="M145" s="79">
        <v>2025.0</v>
      </c>
      <c r="N145" s="79" t="s">
        <v>145</v>
      </c>
      <c r="O145" s="65" t="str">
        <f t="shared" si="1"/>
        <v>459010450001</v>
      </c>
      <c r="P145" s="65">
        <f t="shared" si="2"/>
        <v>7</v>
      </c>
      <c r="Q145" s="65">
        <f t="shared" si="3"/>
        <v>5</v>
      </c>
      <c r="R145" s="65" t="str">
        <f t="shared" si="12"/>
        <v>45.901.045/0001-75</v>
      </c>
      <c r="S145" s="84"/>
      <c r="T145" s="84" t="str">
        <f t="shared" si="10"/>
        <v/>
      </c>
      <c r="U145" s="84" t="str">
        <f t="shared" si="11"/>
        <v/>
      </c>
      <c r="V145" s="65" t="str">
        <f t="shared" si="5"/>
        <v/>
      </c>
      <c r="W145" s="84"/>
      <c r="X145" s="84"/>
      <c r="Y145" s="85"/>
      <c r="Z145" s="85"/>
      <c r="AA145" s="65" t="str">
        <f t="shared" si="6"/>
        <v/>
      </c>
      <c r="AB145" s="65" t="str">
        <f t="shared" si="7"/>
        <v/>
      </c>
      <c r="AC145" s="86"/>
      <c r="AD145" s="87" t="str">
        <f t="shared" si="8"/>
        <v/>
      </c>
      <c r="AE145" s="84"/>
      <c r="AF145" s="86">
        <f>IF(AC145&gt;0,AC145,'⚙️ Config'!$B$10)</f>
        <v>0.0075</v>
      </c>
      <c r="AG145" s="88">
        <f t="shared" si="9"/>
        <v>37884.89858</v>
      </c>
      <c r="AH145" s="88">
        <f>AG145*'⚙️ Config'!$B$11</f>
        <v>189424.4929</v>
      </c>
      <c r="AI145" s="88">
        <f>AH145*'⚙️ Config'!$B$12</f>
        <v>56827.34786</v>
      </c>
      <c r="AJ145" s="64"/>
      <c r="AK145" s="84"/>
      <c r="AL145" s="84"/>
      <c r="AM145" s="84"/>
      <c r="AN145" s="84"/>
      <c r="AO145" s="84"/>
      <c r="AP145" s="84"/>
      <c r="AQ145" s="84"/>
    </row>
    <row r="146" ht="15.0" customHeight="1">
      <c r="A146" s="79">
        <v>143.0</v>
      </c>
      <c r="B146" s="80" t="s">
        <v>602</v>
      </c>
      <c r="C146" s="79" t="s">
        <v>141</v>
      </c>
      <c r="D146" s="79" t="s">
        <v>603</v>
      </c>
      <c r="E146" s="81">
        <v>56.8</v>
      </c>
      <c r="F146" s="79" t="s">
        <v>84</v>
      </c>
      <c r="G146" s="79" t="s">
        <v>423</v>
      </c>
      <c r="H146" s="82">
        <v>5049706.36</v>
      </c>
      <c r="I146" s="79">
        <v>2.0</v>
      </c>
      <c r="J146" s="83">
        <v>1.0</v>
      </c>
      <c r="K146" s="80">
        <v>2025.0</v>
      </c>
      <c r="L146" s="79" t="s">
        <v>501</v>
      </c>
      <c r="M146" s="79">
        <v>2025.0</v>
      </c>
      <c r="N146" s="79" t="s">
        <v>145</v>
      </c>
      <c r="O146" s="65" t="str">
        <f t="shared" si="1"/>
        <v>012841310001</v>
      </c>
      <c r="P146" s="65">
        <f t="shared" si="2"/>
        <v>0</v>
      </c>
      <c r="Q146" s="65">
        <f t="shared" si="3"/>
        <v>0</v>
      </c>
      <c r="R146" s="65" t="str">
        <f t="shared" si="12"/>
        <v>01.284.131/0001-00</v>
      </c>
      <c r="S146" s="84"/>
      <c r="T146" s="84" t="str">
        <f t="shared" si="10"/>
        <v/>
      </c>
      <c r="U146" s="84" t="str">
        <f t="shared" si="11"/>
        <v/>
      </c>
      <c r="V146" s="65" t="str">
        <f t="shared" si="5"/>
        <v/>
      </c>
      <c r="W146" s="84"/>
      <c r="X146" s="84"/>
      <c r="Y146" s="85"/>
      <c r="Z146" s="85"/>
      <c r="AA146" s="65" t="str">
        <f t="shared" si="6"/>
        <v/>
      </c>
      <c r="AB146" s="65" t="str">
        <f t="shared" si="7"/>
        <v/>
      </c>
      <c r="AC146" s="86"/>
      <c r="AD146" s="87" t="str">
        <f t="shared" si="8"/>
        <v/>
      </c>
      <c r="AE146" s="84"/>
      <c r="AF146" s="86">
        <f>IF(AC146&gt;0,AC146,'⚙️ Config'!$B$10)</f>
        <v>0.0075</v>
      </c>
      <c r="AG146" s="88">
        <f t="shared" si="9"/>
        <v>37872.7977</v>
      </c>
      <c r="AH146" s="88">
        <f>AG146*'⚙️ Config'!$B$11</f>
        <v>189363.9885</v>
      </c>
      <c r="AI146" s="88">
        <f>AH146*'⚙️ Config'!$B$12</f>
        <v>56809.19655</v>
      </c>
      <c r="AJ146" s="64"/>
      <c r="AK146" s="84"/>
      <c r="AL146" s="84"/>
      <c r="AM146" s="84"/>
      <c r="AN146" s="84"/>
      <c r="AO146" s="84"/>
      <c r="AP146" s="84"/>
      <c r="AQ146" s="84"/>
    </row>
    <row r="147" ht="15.0" customHeight="1">
      <c r="A147" s="79">
        <v>144.0</v>
      </c>
      <c r="B147" s="80" t="s">
        <v>604</v>
      </c>
      <c r="C147" s="79" t="s">
        <v>141</v>
      </c>
      <c r="D147" s="79" t="s">
        <v>605</v>
      </c>
      <c r="E147" s="81">
        <v>60.13</v>
      </c>
      <c r="F147" s="79" t="s">
        <v>84</v>
      </c>
      <c r="G147" s="79" t="s">
        <v>606</v>
      </c>
      <c r="H147" s="82">
        <v>4989191.83</v>
      </c>
      <c r="I147" s="79">
        <v>2.0</v>
      </c>
      <c r="J147" s="83">
        <v>0.9</v>
      </c>
      <c r="K147" s="80">
        <v>2025.0</v>
      </c>
      <c r="L147" s="79" t="s">
        <v>144</v>
      </c>
      <c r="M147" s="79">
        <v>2025.0</v>
      </c>
      <c r="N147" s="79" t="s">
        <v>161</v>
      </c>
      <c r="O147" s="65" t="str">
        <f t="shared" si="1"/>
        <v>083563360001</v>
      </c>
      <c r="P147" s="65">
        <f t="shared" si="2"/>
        <v>0</v>
      </c>
      <c r="Q147" s="65">
        <f t="shared" si="3"/>
        <v>1</v>
      </c>
      <c r="R147" s="65" t="str">
        <f t="shared" si="12"/>
        <v>08.356.336/0001-01</v>
      </c>
      <c r="S147" s="84"/>
      <c r="T147" s="84" t="str">
        <f t="shared" si="10"/>
        <v/>
      </c>
      <c r="U147" s="84" t="str">
        <f t="shared" si="11"/>
        <v/>
      </c>
      <c r="V147" s="65" t="str">
        <f t="shared" si="5"/>
        <v/>
      </c>
      <c r="W147" s="84"/>
      <c r="X147" s="84"/>
      <c r="Y147" s="85"/>
      <c r="Z147" s="85"/>
      <c r="AA147" s="65" t="str">
        <f t="shared" si="6"/>
        <v/>
      </c>
      <c r="AB147" s="65" t="str">
        <f t="shared" si="7"/>
        <v/>
      </c>
      <c r="AC147" s="86"/>
      <c r="AD147" s="87" t="str">
        <f t="shared" si="8"/>
        <v/>
      </c>
      <c r="AE147" s="84"/>
      <c r="AF147" s="86">
        <f>IF(AC147&gt;0,AC147,'⚙️ Config'!$B$10)</f>
        <v>0.0075</v>
      </c>
      <c r="AG147" s="88">
        <f t="shared" si="9"/>
        <v>37418.93873</v>
      </c>
      <c r="AH147" s="88">
        <f>AG147*'⚙️ Config'!$B$11</f>
        <v>187094.6936</v>
      </c>
      <c r="AI147" s="88">
        <f>AH147*'⚙️ Config'!$B$12</f>
        <v>56128.40809</v>
      </c>
      <c r="AJ147" s="64"/>
      <c r="AK147" s="84"/>
      <c r="AL147" s="84"/>
      <c r="AM147" s="84"/>
      <c r="AN147" s="84"/>
      <c r="AO147" s="84"/>
      <c r="AP147" s="84"/>
      <c r="AQ147" s="84"/>
    </row>
    <row r="148" ht="15.0" customHeight="1">
      <c r="A148" s="79">
        <v>145.0</v>
      </c>
      <c r="B148" s="80" t="s">
        <v>607</v>
      </c>
      <c r="C148" s="79" t="s">
        <v>141</v>
      </c>
      <c r="D148" s="79" t="s">
        <v>608</v>
      </c>
      <c r="E148" s="81">
        <v>39.3</v>
      </c>
      <c r="F148" s="79" t="s">
        <v>84</v>
      </c>
      <c r="G148" s="79" t="s">
        <v>606</v>
      </c>
      <c r="H148" s="82">
        <v>4966726.71</v>
      </c>
      <c r="I148" s="79">
        <v>2.0</v>
      </c>
      <c r="J148" s="83">
        <v>1.9</v>
      </c>
      <c r="K148" s="80">
        <v>2024.0</v>
      </c>
      <c r="L148" s="79" t="s">
        <v>144</v>
      </c>
      <c r="M148" s="79">
        <v>2024.0</v>
      </c>
      <c r="N148" s="79" t="s">
        <v>161</v>
      </c>
      <c r="O148" s="65" t="str">
        <f t="shared" si="1"/>
        <v>292068220001</v>
      </c>
      <c r="P148" s="65">
        <f t="shared" si="2"/>
        <v>0</v>
      </c>
      <c r="Q148" s="65">
        <f t="shared" si="3"/>
        <v>5</v>
      </c>
      <c r="R148" s="65" t="str">
        <f t="shared" si="12"/>
        <v>29.206.822/0001-05</v>
      </c>
      <c r="S148" s="84"/>
      <c r="T148" s="84" t="str">
        <f t="shared" si="10"/>
        <v/>
      </c>
      <c r="U148" s="84" t="str">
        <f t="shared" si="11"/>
        <v/>
      </c>
      <c r="V148" s="65" t="str">
        <f t="shared" si="5"/>
        <v/>
      </c>
      <c r="W148" s="84"/>
      <c r="X148" s="84"/>
      <c r="Y148" s="85"/>
      <c r="Z148" s="85"/>
      <c r="AA148" s="65" t="str">
        <f t="shared" si="6"/>
        <v/>
      </c>
      <c r="AB148" s="65" t="str">
        <f t="shared" si="7"/>
        <v/>
      </c>
      <c r="AC148" s="86"/>
      <c r="AD148" s="87" t="str">
        <f t="shared" si="8"/>
        <v/>
      </c>
      <c r="AE148" s="84"/>
      <c r="AF148" s="86">
        <f>IF(AC148&gt;0,AC148,'⚙️ Config'!$B$10)</f>
        <v>0.0075</v>
      </c>
      <c r="AG148" s="88">
        <f t="shared" si="9"/>
        <v>37250.45033</v>
      </c>
      <c r="AH148" s="88">
        <f>AG148*'⚙️ Config'!$B$11</f>
        <v>186252.2516</v>
      </c>
      <c r="AI148" s="88">
        <f>AH148*'⚙️ Config'!$B$12</f>
        <v>55875.67549</v>
      </c>
      <c r="AJ148" s="64"/>
      <c r="AK148" s="84"/>
      <c r="AL148" s="84"/>
      <c r="AM148" s="84"/>
      <c r="AN148" s="84"/>
      <c r="AO148" s="84"/>
      <c r="AP148" s="84"/>
      <c r="AQ148" s="84"/>
    </row>
    <row r="149" ht="15.0" customHeight="1">
      <c r="A149" s="79">
        <v>146.0</v>
      </c>
      <c r="B149" s="80" t="s">
        <v>609</v>
      </c>
      <c r="C149" s="79" t="s">
        <v>141</v>
      </c>
      <c r="D149" s="79" t="s">
        <v>610</v>
      </c>
      <c r="E149" s="81">
        <v>73.77</v>
      </c>
      <c r="F149" s="79" t="s">
        <v>84</v>
      </c>
      <c r="G149" s="79" t="s">
        <v>606</v>
      </c>
      <c r="H149" s="82">
        <v>4930108.88</v>
      </c>
      <c r="I149" s="79">
        <v>2.0</v>
      </c>
      <c r="J149" s="83">
        <v>0.6</v>
      </c>
      <c r="K149" s="80">
        <v>2025.0</v>
      </c>
      <c r="L149" s="79" t="s">
        <v>144</v>
      </c>
      <c r="M149" s="79">
        <v>2025.0</v>
      </c>
      <c r="N149" s="79" t="s">
        <v>145</v>
      </c>
      <c r="O149" s="65" t="str">
        <f t="shared" si="1"/>
        <v>245933420001</v>
      </c>
      <c r="P149" s="65">
        <f t="shared" si="2"/>
        <v>2</v>
      </c>
      <c r="Q149" s="65">
        <f t="shared" si="3"/>
        <v>0</v>
      </c>
      <c r="R149" s="65" t="str">
        <f t="shared" si="12"/>
        <v>24.593.342/0001-20</v>
      </c>
      <c r="S149" s="84"/>
      <c r="T149" s="84" t="str">
        <f t="shared" si="10"/>
        <v/>
      </c>
      <c r="U149" s="84" t="str">
        <f t="shared" si="11"/>
        <v/>
      </c>
      <c r="V149" s="65" t="str">
        <f t="shared" si="5"/>
        <v/>
      </c>
      <c r="W149" s="84"/>
      <c r="X149" s="84"/>
      <c r="Y149" s="85"/>
      <c r="Z149" s="85"/>
      <c r="AA149" s="65" t="str">
        <f t="shared" si="6"/>
        <v/>
      </c>
      <c r="AB149" s="65" t="str">
        <f t="shared" si="7"/>
        <v/>
      </c>
      <c r="AC149" s="86"/>
      <c r="AD149" s="87" t="str">
        <f t="shared" si="8"/>
        <v/>
      </c>
      <c r="AE149" s="84"/>
      <c r="AF149" s="86">
        <f>IF(AC149&gt;0,AC149,'⚙️ Config'!$B$10)</f>
        <v>0.0075</v>
      </c>
      <c r="AG149" s="88">
        <f t="shared" si="9"/>
        <v>36975.8166</v>
      </c>
      <c r="AH149" s="88">
        <f>AG149*'⚙️ Config'!$B$11</f>
        <v>184879.083</v>
      </c>
      <c r="AI149" s="88">
        <f>AH149*'⚙️ Config'!$B$12</f>
        <v>55463.7249</v>
      </c>
      <c r="AJ149" s="64"/>
      <c r="AK149" s="84"/>
      <c r="AL149" s="84"/>
      <c r="AM149" s="84"/>
      <c r="AN149" s="84"/>
      <c r="AO149" s="84"/>
      <c r="AP149" s="84"/>
      <c r="AQ149" s="84"/>
    </row>
    <row r="150" ht="15.0" customHeight="1">
      <c r="A150" s="79">
        <v>147.0</v>
      </c>
      <c r="B150" s="80" t="s">
        <v>611</v>
      </c>
      <c r="C150" s="79" t="s">
        <v>141</v>
      </c>
      <c r="D150" s="79" t="s">
        <v>612</v>
      </c>
      <c r="E150" s="81">
        <v>53.88</v>
      </c>
      <c r="F150" s="79" t="s">
        <v>84</v>
      </c>
      <c r="G150" s="79" t="s">
        <v>606</v>
      </c>
      <c r="H150" s="82">
        <v>4896590.81</v>
      </c>
      <c r="I150" s="79">
        <v>2.0</v>
      </c>
      <c r="J150" s="83">
        <v>1.1</v>
      </c>
      <c r="K150" s="80">
        <v>2025.0</v>
      </c>
      <c r="L150" s="79" t="s">
        <v>256</v>
      </c>
      <c r="M150" s="79">
        <v>2025.0</v>
      </c>
      <c r="N150" s="79" t="s">
        <v>161</v>
      </c>
      <c r="O150" s="65" t="str">
        <f t="shared" si="1"/>
        <v>245783710001</v>
      </c>
      <c r="P150" s="65">
        <f t="shared" si="2"/>
        <v>1</v>
      </c>
      <c r="Q150" s="65">
        <f t="shared" si="3"/>
        <v>3</v>
      </c>
      <c r="R150" s="65" t="str">
        <f t="shared" si="12"/>
        <v>24.578.371/0001-13</v>
      </c>
      <c r="S150" s="84"/>
      <c r="T150" s="84" t="str">
        <f t="shared" si="10"/>
        <v/>
      </c>
      <c r="U150" s="84" t="str">
        <f t="shared" si="11"/>
        <v/>
      </c>
      <c r="V150" s="65" t="str">
        <f t="shared" si="5"/>
        <v/>
      </c>
      <c r="W150" s="84"/>
      <c r="X150" s="84"/>
      <c r="Y150" s="85"/>
      <c r="Z150" s="85"/>
      <c r="AA150" s="65" t="str">
        <f t="shared" si="6"/>
        <v/>
      </c>
      <c r="AB150" s="65" t="str">
        <f t="shared" si="7"/>
        <v/>
      </c>
      <c r="AC150" s="86"/>
      <c r="AD150" s="87" t="str">
        <f t="shared" si="8"/>
        <v/>
      </c>
      <c r="AE150" s="84"/>
      <c r="AF150" s="86">
        <f>IF(AC150&gt;0,AC150,'⚙️ Config'!$B$10)</f>
        <v>0.0075</v>
      </c>
      <c r="AG150" s="88">
        <f t="shared" si="9"/>
        <v>36724.43108</v>
      </c>
      <c r="AH150" s="88">
        <f>AG150*'⚙️ Config'!$B$11</f>
        <v>183622.1554</v>
      </c>
      <c r="AI150" s="88">
        <f>AH150*'⚙️ Config'!$B$12</f>
        <v>55086.64661</v>
      </c>
      <c r="AJ150" s="64"/>
      <c r="AK150" s="84"/>
      <c r="AL150" s="84"/>
      <c r="AM150" s="84"/>
      <c r="AN150" s="84"/>
      <c r="AO150" s="84"/>
      <c r="AP150" s="84"/>
      <c r="AQ150" s="84"/>
    </row>
    <row r="151" ht="15.0" customHeight="1">
      <c r="A151" s="79">
        <v>148.0</v>
      </c>
      <c r="B151" s="80" t="s">
        <v>613</v>
      </c>
      <c r="C151" s="79" t="s">
        <v>141</v>
      </c>
      <c r="D151" s="79" t="s">
        <v>614</v>
      </c>
      <c r="E151" s="81">
        <v>46.97</v>
      </c>
      <c r="F151" s="79" t="s">
        <v>84</v>
      </c>
      <c r="G151" s="79" t="s">
        <v>606</v>
      </c>
      <c r="H151" s="82">
        <v>4854981.32</v>
      </c>
      <c r="I151" s="79">
        <v>2.0</v>
      </c>
      <c r="J151" s="83">
        <v>1.4</v>
      </c>
      <c r="K151" s="80">
        <v>2024.0</v>
      </c>
      <c r="L151" s="79" t="s">
        <v>615</v>
      </c>
      <c r="M151" s="79">
        <v>2024.0</v>
      </c>
      <c r="N151" s="79" t="s">
        <v>161</v>
      </c>
      <c r="O151" s="65" t="str">
        <f t="shared" si="1"/>
        <v>088353210001</v>
      </c>
      <c r="P151" s="65">
        <f t="shared" si="2"/>
        <v>1</v>
      </c>
      <c r="Q151" s="65">
        <f t="shared" si="3"/>
        <v>8</v>
      </c>
      <c r="R151" s="65" t="str">
        <f t="shared" si="12"/>
        <v>08.835.321/0001-18</v>
      </c>
      <c r="S151" s="84"/>
      <c r="T151" s="84" t="str">
        <f t="shared" si="10"/>
        <v/>
      </c>
      <c r="U151" s="84" t="str">
        <f t="shared" si="11"/>
        <v/>
      </c>
      <c r="V151" s="65" t="str">
        <f t="shared" si="5"/>
        <v/>
      </c>
      <c r="W151" s="84"/>
      <c r="X151" s="84"/>
      <c r="Y151" s="85"/>
      <c r="Z151" s="85"/>
      <c r="AA151" s="65" t="str">
        <f t="shared" si="6"/>
        <v/>
      </c>
      <c r="AB151" s="65" t="str">
        <f t="shared" si="7"/>
        <v/>
      </c>
      <c r="AC151" s="86"/>
      <c r="AD151" s="87" t="str">
        <f t="shared" si="8"/>
        <v/>
      </c>
      <c r="AE151" s="84"/>
      <c r="AF151" s="86">
        <f>IF(AC151&gt;0,AC151,'⚙️ Config'!$B$10)</f>
        <v>0.0075</v>
      </c>
      <c r="AG151" s="88">
        <f t="shared" si="9"/>
        <v>36412.3599</v>
      </c>
      <c r="AH151" s="88">
        <f>AG151*'⚙️ Config'!$B$11</f>
        <v>182061.7995</v>
      </c>
      <c r="AI151" s="88">
        <f>AH151*'⚙️ Config'!$B$12</f>
        <v>54618.53985</v>
      </c>
      <c r="AJ151" s="64"/>
      <c r="AK151" s="84"/>
      <c r="AL151" s="84"/>
      <c r="AM151" s="84"/>
      <c r="AN151" s="84"/>
      <c r="AO151" s="84"/>
      <c r="AP151" s="84"/>
      <c r="AQ151" s="84"/>
    </row>
    <row r="152" ht="15.0" customHeight="1">
      <c r="A152" s="79">
        <v>149.0</v>
      </c>
      <c r="B152" s="80" t="s">
        <v>616</v>
      </c>
      <c r="C152" s="79" t="s">
        <v>141</v>
      </c>
      <c r="D152" s="79" t="s">
        <v>617</v>
      </c>
      <c r="E152" s="81">
        <v>45.13</v>
      </c>
      <c r="F152" s="79" t="s">
        <v>84</v>
      </c>
      <c r="G152" s="79" t="s">
        <v>606</v>
      </c>
      <c r="H152" s="82">
        <v>4847559.1</v>
      </c>
      <c r="I152" s="79">
        <v>2.0</v>
      </c>
      <c r="J152" s="83">
        <v>1.5</v>
      </c>
      <c r="K152" s="80">
        <v>2024.0</v>
      </c>
      <c r="L152" s="79" t="s">
        <v>501</v>
      </c>
      <c r="M152" s="79">
        <v>2024.0</v>
      </c>
      <c r="N152" s="79" t="s">
        <v>161</v>
      </c>
      <c r="O152" s="65" t="str">
        <f t="shared" si="1"/>
        <v>130342860001</v>
      </c>
      <c r="P152" s="65">
        <f t="shared" si="2"/>
        <v>7</v>
      </c>
      <c r="Q152" s="65">
        <f t="shared" si="3"/>
        <v>8</v>
      </c>
      <c r="R152" s="65" t="str">
        <f t="shared" si="12"/>
        <v>13.034.286/0001-78</v>
      </c>
      <c r="S152" s="84"/>
      <c r="T152" s="84" t="str">
        <f t="shared" si="10"/>
        <v/>
      </c>
      <c r="U152" s="84" t="str">
        <f t="shared" si="11"/>
        <v/>
      </c>
      <c r="V152" s="65" t="str">
        <f t="shared" si="5"/>
        <v/>
      </c>
      <c r="W152" s="84"/>
      <c r="X152" s="84"/>
      <c r="Y152" s="85"/>
      <c r="Z152" s="85"/>
      <c r="AA152" s="65" t="str">
        <f t="shared" si="6"/>
        <v/>
      </c>
      <c r="AB152" s="65" t="str">
        <f t="shared" si="7"/>
        <v/>
      </c>
      <c r="AC152" s="86"/>
      <c r="AD152" s="87" t="str">
        <f t="shared" si="8"/>
        <v/>
      </c>
      <c r="AE152" s="84"/>
      <c r="AF152" s="86">
        <f>IF(AC152&gt;0,AC152,'⚙️ Config'!$B$10)</f>
        <v>0.0075</v>
      </c>
      <c r="AG152" s="88">
        <f t="shared" si="9"/>
        <v>36356.69325</v>
      </c>
      <c r="AH152" s="88">
        <f>AG152*'⚙️ Config'!$B$11</f>
        <v>181783.4663</v>
      </c>
      <c r="AI152" s="88">
        <f>AH152*'⚙️ Config'!$B$12</f>
        <v>54535.03988</v>
      </c>
      <c r="AJ152" s="64"/>
      <c r="AK152" s="84"/>
      <c r="AL152" s="84"/>
      <c r="AM152" s="84"/>
      <c r="AN152" s="84"/>
      <c r="AO152" s="84"/>
      <c r="AP152" s="84"/>
      <c r="AQ152" s="84"/>
    </row>
    <row r="153" ht="15.0" customHeight="1">
      <c r="A153" s="79">
        <v>150.0</v>
      </c>
      <c r="B153" s="80" t="s">
        <v>618</v>
      </c>
      <c r="C153" s="79" t="s">
        <v>141</v>
      </c>
      <c r="D153" s="79" t="s">
        <v>619</v>
      </c>
      <c r="E153" s="81">
        <v>43.46</v>
      </c>
      <c r="F153" s="79" t="s">
        <v>84</v>
      </c>
      <c r="G153" s="79" t="s">
        <v>606</v>
      </c>
      <c r="H153" s="82">
        <v>4824950.47</v>
      </c>
      <c r="I153" s="79">
        <v>2.0</v>
      </c>
      <c r="J153" s="83">
        <v>1.6</v>
      </c>
      <c r="K153" s="80">
        <v>2024.0</v>
      </c>
      <c r="L153" s="79" t="s">
        <v>144</v>
      </c>
      <c r="M153" s="79">
        <v>2024.0</v>
      </c>
      <c r="N153" s="79" t="s">
        <v>161</v>
      </c>
      <c r="O153" s="65" t="str">
        <f t="shared" si="1"/>
        <v>328116410001</v>
      </c>
      <c r="P153" s="65">
        <f t="shared" si="2"/>
        <v>1</v>
      </c>
      <c r="Q153" s="65">
        <f t="shared" si="3"/>
        <v>2</v>
      </c>
      <c r="R153" s="65" t="str">
        <f t="shared" si="12"/>
        <v>32.811.641/0001-12</v>
      </c>
      <c r="S153" s="84"/>
      <c r="T153" s="84" t="str">
        <f t="shared" si="10"/>
        <v/>
      </c>
      <c r="U153" s="84" t="str">
        <f t="shared" si="11"/>
        <v/>
      </c>
      <c r="V153" s="65" t="str">
        <f t="shared" si="5"/>
        <v/>
      </c>
      <c r="W153" s="84"/>
      <c r="X153" s="84"/>
      <c r="Y153" s="85"/>
      <c r="Z153" s="85"/>
      <c r="AA153" s="65" t="str">
        <f t="shared" si="6"/>
        <v/>
      </c>
      <c r="AB153" s="65" t="str">
        <f t="shared" si="7"/>
        <v/>
      </c>
      <c r="AC153" s="86"/>
      <c r="AD153" s="87" t="str">
        <f t="shared" si="8"/>
        <v/>
      </c>
      <c r="AE153" s="84"/>
      <c r="AF153" s="86">
        <f>IF(AC153&gt;0,AC153,'⚙️ Config'!$B$10)</f>
        <v>0.0075</v>
      </c>
      <c r="AG153" s="88">
        <f t="shared" si="9"/>
        <v>36187.12853</v>
      </c>
      <c r="AH153" s="88">
        <f>AG153*'⚙️ Config'!$B$11</f>
        <v>180935.6426</v>
      </c>
      <c r="AI153" s="88">
        <f>AH153*'⚙️ Config'!$B$12</f>
        <v>54280.69279</v>
      </c>
      <c r="AJ153" s="64"/>
      <c r="AK153" s="84"/>
      <c r="AL153" s="84"/>
      <c r="AM153" s="84"/>
      <c r="AN153" s="84"/>
      <c r="AO153" s="84"/>
      <c r="AP153" s="84"/>
      <c r="AQ153" s="84"/>
    </row>
    <row r="154" ht="15.0" customHeight="1">
      <c r="A154" s="79">
        <v>151.0</v>
      </c>
      <c r="B154" s="80" t="s">
        <v>620</v>
      </c>
      <c r="C154" s="79" t="s">
        <v>141</v>
      </c>
      <c r="D154" s="79" t="s">
        <v>621</v>
      </c>
      <c r="E154" s="81">
        <v>60.13</v>
      </c>
      <c r="F154" s="79" t="s">
        <v>84</v>
      </c>
      <c r="G154" s="79" t="s">
        <v>606</v>
      </c>
      <c r="H154" s="82">
        <v>4814425.91</v>
      </c>
      <c r="I154" s="79">
        <v>2.0</v>
      </c>
      <c r="J154" s="83">
        <v>0.9</v>
      </c>
      <c r="K154" s="80">
        <v>2025.0</v>
      </c>
      <c r="L154" s="79" t="s">
        <v>387</v>
      </c>
      <c r="M154" s="79">
        <v>2025.0</v>
      </c>
      <c r="N154" s="79" t="s">
        <v>145</v>
      </c>
      <c r="O154" s="65" t="str">
        <f t="shared" si="1"/>
        <v>029291400001</v>
      </c>
      <c r="P154" s="65">
        <f t="shared" si="2"/>
        <v>7</v>
      </c>
      <c r="Q154" s="65">
        <f t="shared" si="3"/>
        <v>4</v>
      </c>
      <c r="R154" s="65" t="str">
        <f t="shared" si="12"/>
        <v>02.929.140/0001-74</v>
      </c>
      <c r="S154" s="84"/>
      <c r="T154" s="84" t="str">
        <f t="shared" si="10"/>
        <v/>
      </c>
      <c r="U154" s="84" t="str">
        <f t="shared" si="11"/>
        <v/>
      </c>
      <c r="V154" s="65" t="str">
        <f t="shared" si="5"/>
        <v/>
      </c>
      <c r="W154" s="84"/>
      <c r="X154" s="84"/>
      <c r="Y154" s="85"/>
      <c r="Z154" s="85"/>
      <c r="AA154" s="65" t="str">
        <f t="shared" si="6"/>
        <v/>
      </c>
      <c r="AB154" s="65" t="str">
        <f t="shared" si="7"/>
        <v/>
      </c>
      <c r="AC154" s="86"/>
      <c r="AD154" s="87" t="str">
        <f t="shared" si="8"/>
        <v/>
      </c>
      <c r="AE154" s="84"/>
      <c r="AF154" s="86">
        <f>IF(AC154&gt;0,AC154,'⚙️ Config'!$B$10)</f>
        <v>0.0075</v>
      </c>
      <c r="AG154" s="88">
        <f t="shared" si="9"/>
        <v>36108.19433</v>
      </c>
      <c r="AH154" s="88">
        <f>AG154*'⚙️ Config'!$B$11</f>
        <v>180540.9716</v>
      </c>
      <c r="AI154" s="88">
        <f>AH154*'⚙️ Config'!$B$12</f>
        <v>54162.29149</v>
      </c>
      <c r="AJ154" s="64"/>
      <c r="AK154" s="84"/>
      <c r="AL154" s="84"/>
      <c r="AM154" s="84"/>
      <c r="AN154" s="84"/>
      <c r="AO154" s="84"/>
      <c r="AP154" s="84"/>
      <c r="AQ154" s="84"/>
    </row>
    <row r="155" ht="15.0" customHeight="1">
      <c r="A155" s="79">
        <v>152.0</v>
      </c>
      <c r="B155" s="80" t="s">
        <v>622</v>
      </c>
      <c r="C155" s="79" t="s">
        <v>141</v>
      </c>
      <c r="D155" s="79" t="s">
        <v>623</v>
      </c>
      <c r="E155" s="81">
        <v>83.77</v>
      </c>
      <c r="F155" s="79" t="s">
        <v>84</v>
      </c>
      <c r="G155" s="79" t="s">
        <v>606</v>
      </c>
      <c r="H155" s="82">
        <v>4804534.66</v>
      </c>
      <c r="I155" s="79">
        <v>1.0</v>
      </c>
      <c r="J155" s="83">
        <v>0.6</v>
      </c>
      <c r="K155" s="80">
        <v>2025.0</v>
      </c>
      <c r="L155" s="79" t="s">
        <v>295</v>
      </c>
      <c r="M155" s="79">
        <v>2025.0</v>
      </c>
      <c r="N155" s="79" t="s">
        <v>145</v>
      </c>
      <c r="O155" s="65" t="str">
        <f t="shared" si="1"/>
        <v>604984170001</v>
      </c>
      <c r="P155" s="65">
        <f t="shared" si="2"/>
        <v>5</v>
      </c>
      <c r="Q155" s="65">
        <f t="shared" si="3"/>
        <v>8</v>
      </c>
      <c r="R155" s="65" t="str">
        <f t="shared" si="12"/>
        <v>60.498.417/0001-58</v>
      </c>
      <c r="S155" s="84"/>
      <c r="T155" s="84" t="str">
        <f t="shared" si="10"/>
        <v/>
      </c>
      <c r="U155" s="84" t="str">
        <f t="shared" si="11"/>
        <v/>
      </c>
      <c r="V155" s="65" t="str">
        <f t="shared" si="5"/>
        <v/>
      </c>
      <c r="W155" s="84"/>
      <c r="X155" s="84"/>
      <c r="Y155" s="85"/>
      <c r="Z155" s="85"/>
      <c r="AA155" s="65" t="str">
        <f t="shared" si="6"/>
        <v/>
      </c>
      <c r="AB155" s="65" t="str">
        <f t="shared" si="7"/>
        <v/>
      </c>
      <c r="AC155" s="86"/>
      <c r="AD155" s="87" t="str">
        <f t="shared" si="8"/>
        <v/>
      </c>
      <c r="AE155" s="84"/>
      <c r="AF155" s="86">
        <f>IF(AC155&gt;0,AC155,'⚙️ Config'!$B$10)</f>
        <v>0.0075</v>
      </c>
      <c r="AG155" s="88">
        <f t="shared" si="9"/>
        <v>36034.00995</v>
      </c>
      <c r="AH155" s="88">
        <f>AG155*'⚙️ Config'!$B$11</f>
        <v>180170.0498</v>
      </c>
      <c r="AI155" s="88">
        <f>AH155*'⚙️ Config'!$B$12</f>
        <v>54051.01493</v>
      </c>
      <c r="AJ155" s="64"/>
      <c r="AK155" s="84"/>
      <c r="AL155" s="84"/>
      <c r="AM155" s="84"/>
      <c r="AN155" s="84"/>
      <c r="AO155" s="84"/>
      <c r="AP155" s="84"/>
      <c r="AQ155" s="84"/>
    </row>
    <row r="156" ht="15.0" customHeight="1">
      <c r="A156" s="79">
        <v>153.0</v>
      </c>
      <c r="B156" s="80" t="s">
        <v>624</v>
      </c>
      <c r="C156" s="79" t="s">
        <v>141</v>
      </c>
      <c r="D156" s="79" t="s">
        <v>625</v>
      </c>
      <c r="E156" s="81">
        <v>51.95</v>
      </c>
      <c r="F156" s="79" t="s">
        <v>84</v>
      </c>
      <c r="G156" s="79" t="s">
        <v>606</v>
      </c>
      <c r="H156" s="82">
        <v>4776662.66</v>
      </c>
      <c r="I156" s="79">
        <v>1.0</v>
      </c>
      <c r="J156" s="83">
        <v>1.7</v>
      </c>
      <c r="K156" s="80">
        <v>2024.0</v>
      </c>
      <c r="L156" s="79" t="s">
        <v>295</v>
      </c>
      <c r="M156" s="79">
        <v>2024.0</v>
      </c>
      <c r="N156" s="79" t="s">
        <v>145</v>
      </c>
      <c r="O156" s="65" t="str">
        <f t="shared" si="1"/>
        <v>671440970001</v>
      </c>
      <c r="P156" s="65">
        <f t="shared" si="2"/>
        <v>8</v>
      </c>
      <c r="Q156" s="65">
        <f t="shared" si="3"/>
        <v>7</v>
      </c>
      <c r="R156" s="65" t="str">
        <f t="shared" si="12"/>
        <v>67.144.097/0001-87</v>
      </c>
      <c r="S156" s="84"/>
      <c r="T156" s="84" t="str">
        <f t="shared" si="10"/>
        <v/>
      </c>
      <c r="U156" s="84" t="str">
        <f t="shared" si="11"/>
        <v/>
      </c>
      <c r="V156" s="65" t="str">
        <f t="shared" si="5"/>
        <v/>
      </c>
      <c r="W156" s="84"/>
      <c r="X156" s="84"/>
      <c r="Y156" s="85"/>
      <c r="Z156" s="85"/>
      <c r="AA156" s="65" t="str">
        <f t="shared" si="6"/>
        <v/>
      </c>
      <c r="AB156" s="65" t="str">
        <f t="shared" si="7"/>
        <v/>
      </c>
      <c r="AC156" s="86"/>
      <c r="AD156" s="87" t="str">
        <f t="shared" si="8"/>
        <v/>
      </c>
      <c r="AE156" s="84"/>
      <c r="AF156" s="86">
        <f>IF(AC156&gt;0,AC156,'⚙️ Config'!$B$10)</f>
        <v>0.0075</v>
      </c>
      <c r="AG156" s="88">
        <f t="shared" si="9"/>
        <v>35824.96995</v>
      </c>
      <c r="AH156" s="88">
        <f>AG156*'⚙️ Config'!$B$11</f>
        <v>179124.8498</v>
      </c>
      <c r="AI156" s="88">
        <f>AH156*'⚙️ Config'!$B$12</f>
        <v>53737.45493</v>
      </c>
      <c r="AJ156" s="64"/>
      <c r="AK156" s="84"/>
      <c r="AL156" s="84"/>
      <c r="AM156" s="84"/>
      <c r="AN156" s="84"/>
      <c r="AO156" s="84"/>
      <c r="AP156" s="84"/>
      <c r="AQ156" s="84"/>
    </row>
    <row r="157" ht="15.0" customHeight="1">
      <c r="A157" s="79">
        <v>154.0</v>
      </c>
      <c r="B157" s="80" t="s">
        <v>626</v>
      </c>
      <c r="C157" s="79" t="s">
        <v>141</v>
      </c>
      <c r="D157" s="79" t="s">
        <v>627</v>
      </c>
      <c r="E157" s="81">
        <v>48.13</v>
      </c>
      <c r="F157" s="79" t="s">
        <v>84</v>
      </c>
      <c r="G157" s="79" t="s">
        <v>606</v>
      </c>
      <c r="H157" s="82">
        <v>4750415.05</v>
      </c>
      <c r="I157" s="79">
        <v>1.0</v>
      </c>
      <c r="J157" s="83">
        <v>2.0</v>
      </c>
      <c r="K157" s="80">
        <v>2024.0</v>
      </c>
      <c r="L157" s="79" t="s">
        <v>197</v>
      </c>
      <c r="M157" s="79">
        <v>2024.0</v>
      </c>
      <c r="N157" s="79" t="s">
        <v>145</v>
      </c>
      <c r="O157" s="65" t="str">
        <f t="shared" si="1"/>
        <v>269589410001</v>
      </c>
      <c r="P157" s="65">
        <f t="shared" si="2"/>
        <v>2</v>
      </c>
      <c r="Q157" s="65">
        <f t="shared" si="3"/>
        <v>6</v>
      </c>
      <c r="R157" s="65" t="str">
        <f t="shared" si="12"/>
        <v>26.958.941/0001-26</v>
      </c>
      <c r="S157" s="84"/>
      <c r="T157" s="84" t="str">
        <f t="shared" si="10"/>
        <v/>
      </c>
      <c r="U157" s="84" t="str">
        <f t="shared" si="11"/>
        <v/>
      </c>
      <c r="V157" s="65" t="str">
        <f t="shared" si="5"/>
        <v/>
      </c>
      <c r="W157" s="84"/>
      <c r="X157" s="84"/>
      <c r="Y157" s="85"/>
      <c r="Z157" s="85"/>
      <c r="AA157" s="65" t="str">
        <f t="shared" si="6"/>
        <v/>
      </c>
      <c r="AB157" s="65" t="str">
        <f t="shared" si="7"/>
        <v/>
      </c>
      <c r="AC157" s="86"/>
      <c r="AD157" s="87" t="str">
        <f t="shared" si="8"/>
        <v/>
      </c>
      <c r="AE157" s="84"/>
      <c r="AF157" s="86">
        <f>IF(AC157&gt;0,AC157,'⚙️ Config'!$B$10)</f>
        <v>0.0075</v>
      </c>
      <c r="AG157" s="88">
        <f t="shared" si="9"/>
        <v>35628.11288</v>
      </c>
      <c r="AH157" s="88">
        <f>AG157*'⚙️ Config'!$B$11</f>
        <v>178140.5644</v>
      </c>
      <c r="AI157" s="88">
        <f>AH157*'⚙️ Config'!$B$12</f>
        <v>53442.16931</v>
      </c>
      <c r="AJ157" s="64"/>
      <c r="AK157" s="84"/>
      <c r="AL157" s="84"/>
      <c r="AM157" s="84"/>
      <c r="AN157" s="84"/>
      <c r="AO157" s="84"/>
      <c r="AP157" s="84"/>
      <c r="AQ157" s="84"/>
    </row>
    <row r="158" ht="15.0" customHeight="1">
      <c r="A158" s="79">
        <v>155.0</v>
      </c>
      <c r="B158" s="80" t="s">
        <v>628</v>
      </c>
      <c r="C158" s="79" t="s">
        <v>141</v>
      </c>
      <c r="D158" s="79" t="s">
        <v>629</v>
      </c>
      <c r="E158" s="81">
        <v>59.02</v>
      </c>
      <c r="F158" s="79" t="s">
        <v>84</v>
      </c>
      <c r="G158" s="79" t="s">
        <v>606</v>
      </c>
      <c r="H158" s="82">
        <v>4741033.92</v>
      </c>
      <c r="I158" s="79">
        <v>1.0</v>
      </c>
      <c r="J158" s="83">
        <v>1.3</v>
      </c>
      <c r="K158" s="80">
        <v>2024.0</v>
      </c>
      <c r="L158" s="79" t="s">
        <v>630</v>
      </c>
      <c r="M158" s="79">
        <v>2024.0</v>
      </c>
      <c r="N158" s="79" t="s">
        <v>161</v>
      </c>
      <c r="O158" s="65" t="str">
        <f t="shared" si="1"/>
        <v>172126620001</v>
      </c>
      <c r="P158" s="65">
        <f t="shared" si="2"/>
        <v>2</v>
      </c>
      <c r="Q158" s="65">
        <f t="shared" si="3"/>
        <v>8</v>
      </c>
      <c r="R158" s="65" t="str">
        <f t="shared" si="12"/>
        <v>17.212.662/0001-28</v>
      </c>
      <c r="S158" s="84"/>
      <c r="T158" s="84" t="str">
        <f t="shared" si="10"/>
        <v/>
      </c>
      <c r="U158" s="84" t="str">
        <f t="shared" si="11"/>
        <v/>
      </c>
      <c r="V158" s="65" t="str">
        <f t="shared" si="5"/>
        <v/>
      </c>
      <c r="W158" s="84"/>
      <c r="X158" s="84"/>
      <c r="Y158" s="85"/>
      <c r="Z158" s="85"/>
      <c r="AA158" s="65" t="str">
        <f t="shared" si="6"/>
        <v/>
      </c>
      <c r="AB158" s="65" t="str">
        <f t="shared" si="7"/>
        <v/>
      </c>
      <c r="AC158" s="86"/>
      <c r="AD158" s="87" t="str">
        <f t="shared" si="8"/>
        <v/>
      </c>
      <c r="AE158" s="84"/>
      <c r="AF158" s="86">
        <f>IF(AC158&gt;0,AC158,'⚙️ Config'!$B$10)</f>
        <v>0.0075</v>
      </c>
      <c r="AG158" s="88">
        <f t="shared" si="9"/>
        <v>35557.7544</v>
      </c>
      <c r="AH158" s="88">
        <f>AG158*'⚙️ Config'!$B$11</f>
        <v>177788.772</v>
      </c>
      <c r="AI158" s="88">
        <f>AH158*'⚙️ Config'!$B$12</f>
        <v>53336.6316</v>
      </c>
      <c r="AJ158" s="64"/>
      <c r="AK158" s="84"/>
      <c r="AL158" s="84"/>
      <c r="AM158" s="84"/>
      <c r="AN158" s="84"/>
      <c r="AO158" s="84"/>
      <c r="AP158" s="84"/>
      <c r="AQ158" s="84"/>
    </row>
    <row r="159" ht="15.0" customHeight="1">
      <c r="A159" s="79">
        <v>156.0</v>
      </c>
      <c r="B159" s="80" t="s">
        <v>631</v>
      </c>
      <c r="C159" s="79" t="s">
        <v>141</v>
      </c>
      <c r="D159" s="79" t="s">
        <v>632</v>
      </c>
      <c r="E159" s="81">
        <v>56.79</v>
      </c>
      <c r="F159" s="79" t="s">
        <v>84</v>
      </c>
      <c r="G159" s="79" t="s">
        <v>606</v>
      </c>
      <c r="H159" s="82">
        <v>4722563.27</v>
      </c>
      <c r="I159" s="79">
        <v>2.0</v>
      </c>
      <c r="J159" s="83">
        <v>1.0</v>
      </c>
      <c r="K159" s="80">
        <v>2025.0</v>
      </c>
      <c r="L159" s="79" t="s">
        <v>387</v>
      </c>
      <c r="M159" s="79">
        <v>2025.0</v>
      </c>
      <c r="N159" s="79" t="s">
        <v>145</v>
      </c>
      <c r="O159" s="65" t="str">
        <f t="shared" si="1"/>
        <v>198739220001</v>
      </c>
      <c r="P159" s="65">
        <f t="shared" si="2"/>
        <v>3</v>
      </c>
      <c r="Q159" s="65">
        <f t="shared" si="3"/>
        <v>1</v>
      </c>
      <c r="R159" s="65" t="str">
        <f t="shared" si="12"/>
        <v>19.873.922/0001-31</v>
      </c>
      <c r="S159" s="84"/>
      <c r="T159" s="84" t="str">
        <f t="shared" si="10"/>
        <v/>
      </c>
      <c r="U159" s="84" t="str">
        <f t="shared" si="11"/>
        <v/>
      </c>
      <c r="V159" s="65" t="str">
        <f t="shared" si="5"/>
        <v/>
      </c>
      <c r="W159" s="84"/>
      <c r="X159" s="84"/>
      <c r="Y159" s="85"/>
      <c r="Z159" s="85"/>
      <c r="AA159" s="65" t="str">
        <f t="shared" si="6"/>
        <v/>
      </c>
      <c r="AB159" s="65" t="str">
        <f t="shared" si="7"/>
        <v/>
      </c>
      <c r="AC159" s="86"/>
      <c r="AD159" s="87" t="str">
        <f t="shared" si="8"/>
        <v/>
      </c>
      <c r="AE159" s="84"/>
      <c r="AF159" s="86">
        <f>IF(AC159&gt;0,AC159,'⚙️ Config'!$B$10)</f>
        <v>0.0075</v>
      </c>
      <c r="AG159" s="88">
        <f t="shared" si="9"/>
        <v>35419.22453</v>
      </c>
      <c r="AH159" s="88">
        <f>AG159*'⚙️ Config'!$B$11</f>
        <v>177096.1226</v>
      </c>
      <c r="AI159" s="88">
        <f>AH159*'⚙️ Config'!$B$12</f>
        <v>53128.83679</v>
      </c>
      <c r="AJ159" s="64"/>
      <c r="AK159" s="84"/>
      <c r="AL159" s="84"/>
      <c r="AM159" s="84"/>
      <c r="AN159" s="84"/>
      <c r="AO159" s="84"/>
      <c r="AP159" s="84"/>
      <c r="AQ159" s="84"/>
    </row>
    <row r="160" ht="15.0" customHeight="1">
      <c r="A160" s="79">
        <v>157.0</v>
      </c>
      <c r="B160" s="80" t="s">
        <v>633</v>
      </c>
      <c r="C160" s="79" t="s">
        <v>634</v>
      </c>
      <c r="D160" s="79" t="s">
        <v>635</v>
      </c>
      <c r="E160" s="81">
        <v>43.46</v>
      </c>
      <c r="F160" s="79" t="s">
        <v>84</v>
      </c>
      <c r="G160" s="79" t="s">
        <v>606</v>
      </c>
      <c r="H160" s="82">
        <v>4721095.9</v>
      </c>
      <c r="I160" s="79">
        <v>2.0</v>
      </c>
      <c r="J160" s="83">
        <v>1.6</v>
      </c>
      <c r="K160" s="80">
        <v>2024.0</v>
      </c>
      <c r="L160" s="79" t="s">
        <v>144</v>
      </c>
      <c r="M160" s="79">
        <v>2024.0</v>
      </c>
      <c r="N160" s="79" t="s">
        <v>161</v>
      </c>
      <c r="O160" s="65" t="str">
        <f t="shared" si="1"/>
        <v>157288950001</v>
      </c>
      <c r="P160" s="65">
        <f t="shared" si="2"/>
        <v>5</v>
      </c>
      <c r="Q160" s="65">
        <f t="shared" si="3"/>
        <v>2</v>
      </c>
      <c r="R160" s="65" t="str">
        <f t="shared" si="12"/>
        <v>15.728.895/0001-52</v>
      </c>
      <c r="S160" s="84"/>
      <c r="T160" s="84" t="str">
        <f t="shared" si="10"/>
        <v/>
      </c>
      <c r="U160" s="84" t="str">
        <f t="shared" si="11"/>
        <v/>
      </c>
      <c r="V160" s="65" t="str">
        <f t="shared" si="5"/>
        <v/>
      </c>
      <c r="W160" s="84"/>
      <c r="X160" s="84"/>
      <c r="Y160" s="85"/>
      <c r="Z160" s="85"/>
      <c r="AA160" s="65" t="str">
        <f t="shared" si="6"/>
        <v/>
      </c>
      <c r="AB160" s="65" t="str">
        <f t="shared" si="7"/>
        <v/>
      </c>
      <c r="AC160" s="86"/>
      <c r="AD160" s="87" t="str">
        <f t="shared" si="8"/>
        <v/>
      </c>
      <c r="AE160" s="84"/>
      <c r="AF160" s="86">
        <f>IF(AC160&gt;0,AC160,'⚙️ Config'!$B$10)</f>
        <v>0.0075</v>
      </c>
      <c r="AG160" s="88">
        <f t="shared" si="9"/>
        <v>35408.21925</v>
      </c>
      <c r="AH160" s="88">
        <f>AG160*'⚙️ Config'!$B$11</f>
        <v>177041.0963</v>
      </c>
      <c r="AI160" s="88">
        <f>AH160*'⚙️ Config'!$B$12</f>
        <v>53112.32888</v>
      </c>
      <c r="AJ160" s="64"/>
      <c r="AK160" s="84"/>
      <c r="AL160" s="84"/>
      <c r="AM160" s="84"/>
      <c r="AN160" s="84"/>
      <c r="AO160" s="84"/>
      <c r="AP160" s="84"/>
      <c r="AQ160" s="84"/>
    </row>
    <row r="161" ht="15.0" customHeight="1">
      <c r="A161" s="79">
        <v>158.0</v>
      </c>
      <c r="B161" s="80" t="s">
        <v>636</v>
      </c>
      <c r="C161" s="79" t="s">
        <v>141</v>
      </c>
      <c r="D161" s="79" t="s">
        <v>637</v>
      </c>
      <c r="E161" s="81">
        <v>39.76</v>
      </c>
      <c r="F161" s="79" t="s">
        <v>84</v>
      </c>
      <c r="G161" s="79" t="s">
        <v>606</v>
      </c>
      <c r="H161" s="82">
        <v>4717403.91</v>
      </c>
      <c r="I161" s="79">
        <v>2.0</v>
      </c>
      <c r="J161" s="83">
        <v>2.0</v>
      </c>
      <c r="K161" s="80">
        <v>2024.0</v>
      </c>
      <c r="L161" s="79" t="s">
        <v>295</v>
      </c>
      <c r="M161" s="79">
        <v>2024.0</v>
      </c>
      <c r="N161" s="79" t="s">
        <v>161</v>
      </c>
      <c r="O161" s="65" t="str">
        <f t="shared" si="1"/>
        <v>605655200001</v>
      </c>
      <c r="P161" s="65">
        <f t="shared" si="2"/>
        <v>7</v>
      </c>
      <c r="Q161" s="65">
        <f t="shared" si="3"/>
        <v>3</v>
      </c>
      <c r="R161" s="65" t="str">
        <f t="shared" si="12"/>
        <v>60.565.520/0001-73</v>
      </c>
      <c r="S161" s="84"/>
      <c r="T161" s="84" t="str">
        <f t="shared" si="10"/>
        <v/>
      </c>
      <c r="U161" s="84" t="str">
        <f t="shared" si="11"/>
        <v/>
      </c>
      <c r="V161" s="65" t="str">
        <f t="shared" si="5"/>
        <v/>
      </c>
      <c r="W161" s="84"/>
      <c r="X161" s="84"/>
      <c r="Y161" s="85"/>
      <c r="Z161" s="85"/>
      <c r="AA161" s="65" t="str">
        <f t="shared" si="6"/>
        <v/>
      </c>
      <c r="AB161" s="65" t="str">
        <f t="shared" si="7"/>
        <v/>
      </c>
      <c r="AC161" s="86"/>
      <c r="AD161" s="87" t="str">
        <f t="shared" si="8"/>
        <v/>
      </c>
      <c r="AE161" s="84"/>
      <c r="AF161" s="86">
        <f>IF(AC161&gt;0,AC161,'⚙️ Config'!$B$10)</f>
        <v>0.0075</v>
      </c>
      <c r="AG161" s="88">
        <f t="shared" si="9"/>
        <v>35380.52933</v>
      </c>
      <c r="AH161" s="88">
        <f>AG161*'⚙️ Config'!$B$11</f>
        <v>176902.6466</v>
      </c>
      <c r="AI161" s="88">
        <f>AH161*'⚙️ Config'!$B$12</f>
        <v>53070.79399</v>
      </c>
      <c r="AJ161" s="64"/>
      <c r="AK161" s="84"/>
      <c r="AL161" s="84"/>
      <c r="AM161" s="84"/>
      <c r="AN161" s="84"/>
      <c r="AO161" s="84"/>
      <c r="AP161" s="84"/>
      <c r="AQ161" s="84"/>
    </row>
    <row r="162" ht="15.0" customHeight="1">
      <c r="A162" s="79">
        <v>159.0</v>
      </c>
      <c r="B162" s="80" t="s">
        <v>638</v>
      </c>
      <c r="C162" s="79" t="s">
        <v>141</v>
      </c>
      <c r="D162" s="79" t="s">
        <v>639</v>
      </c>
      <c r="E162" s="81">
        <v>43.46</v>
      </c>
      <c r="F162" s="79" t="s">
        <v>84</v>
      </c>
      <c r="G162" s="79" t="s">
        <v>606</v>
      </c>
      <c r="H162" s="82">
        <v>4708062.63</v>
      </c>
      <c r="I162" s="79">
        <v>2.0</v>
      </c>
      <c r="J162" s="83">
        <v>1.6</v>
      </c>
      <c r="K162" s="80">
        <v>2024.0</v>
      </c>
      <c r="L162" s="79" t="s">
        <v>202</v>
      </c>
      <c r="M162" s="79">
        <v>2024.0</v>
      </c>
      <c r="N162" s="79" t="s">
        <v>161</v>
      </c>
      <c r="O162" s="65" t="str">
        <f t="shared" si="1"/>
        <v>031995710001</v>
      </c>
      <c r="P162" s="65">
        <f t="shared" si="2"/>
        <v>9</v>
      </c>
      <c r="Q162" s="65">
        <f t="shared" si="3"/>
        <v>5</v>
      </c>
      <c r="R162" s="65" t="str">
        <f t="shared" si="12"/>
        <v>03.199.571/0001-95</v>
      </c>
      <c r="S162" s="84"/>
      <c r="T162" s="84" t="str">
        <f t="shared" si="10"/>
        <v/>
      </c>
      <c r="U162" s="84" t="str">
        <f t="shared" si="11"/>
        <v/>
      </c>
      <c r="V162" s="65" t="str">
        <f t="shared" si="5"/>
        <v/>
      </c>
      <c r="W162" s="84"/>
      <c r="X162" s="84"/>
      <c r="Y162" s="85"/>
      <c r="Z162" s="85"/>
      <c r="AA162" s="65" t="str">
        <f t="shared" si="6"/>
        <v/>
      </c>
      <c r="AB162" s="65" t="str">
        <f t="shared" si="7"/>
        <v/>
      </c>
      <c r="AC162" s="86"/>
      <c r="AD162" s="87" t="str">
        <f t="shared" si="8"/>
        <v/>
      </c>
      <c r="AE162" s="84"/>
      <c r="AF162" s="86">
        <f>IF(AC162&gt;0,AC162,'⚙️ Config'!$B$10)</f>
        <v>0.0075</v>
      </c>
      <c r="AG162" s="88">
        <f t="shared" si="9"/>
        <v>35310.46973</v>
      </c>
      <c r="AH162" s="88">
        <f>AG162*'⚙️ Config'!$B$11</f>
        <v>176552.3486</v>
      </c>
      <c r="AI162" s="88">
        <f>AH162*'⚙️ Config'!$B$12</f>
        <v>52965.70459</v>
      </c>
      <c r="AJ162" s="64"/>
      <c r="AK162" s="84"/>
      <c r="AL162" s="84"/>
      <c r="AM162" s="84"/>
      <c r="AN162" s="84"/>
      <c r="AO162" s="84"/>
      <c r="AP162" s="84"/>
      <c r="AQ162" s="84"/>
    </row>
    <row r="163" ht="15.0" customHeight="1">
      <c r="A163" s="79">
        <v>160.0</v>
      </c>
      <c r="B163" s="80" t="s">
        <v>640</v>
      </c>
      <c r="C163" s="79" t="s">
        <v>141</v>
      </c>
      <c r="D163" s="79" t="s">
        <v>641</v>
      </c>
      <c r="E163" s="81">
        <v>63.88</v>
      </c>
      <c r="F163" s="79" t="s">
        <v>84</v>
      </c>
      <c r="G163" s="79" t="s">
        <v>606</v>
      </c>
      <c r="H163" s="82">
        <v>4700148.68</v>
      </c>
      <c r="I163" s="79">
        <v>1.0</v>
      </c>
      <c r="J163" s="83">
        <v>1.1</v>
      </c>
      <c r="K163" s="80">
        <v>2025.0</v>
      </c>
      <c r="L163" s="79" t="s">
        <v>642</v>
      </c>
      <c r="M163" s="79">
        <v>2025.0</v>
      </c>
      <c r="N163" s="79" t="s">
        <v>161</v>
      </c>
      <c r="O163" s="65" t="str">
        <f t="shared" si="1"/>
        <v>587672520001</v>
      </c>
      <c r="P163" s="65">
        <f t="shared" si="2"/>
        <v>2</v>
      </c>
      <c r="Q163" s="65">
        <f t="shared" si="3"/>
        <v>0</v>
      </c>
      <c r="R163" s="65" t="str">
        <f t="shared" si="12"/>
        <v>58.767.252/0001-20</v>
      </c>
      <c r="S163" s="84"/>
      <c r="T163" s="84" t="str">
        <f t="shared" si="10"/>
        <v/>
      </c>
      <c r="U163" s="84" t="str">
        <f t="shared" si="11"/>
        <v/>
      </c>
      <c r="V163" s="65" t="str">
        <f t="shared" si="5"/>
        <v/>
      </c>
      <c r="W163" s="84"/>
      <c r="X163" s="84"/>
      <c r="Y163" s="85"/>
      <c r="Z163" s="85"/>
      <c r="AA163" s="65" t="str">
        <f t="shared" si="6"/>
        <v/>
      </c>
      <c r="AB163" s="65" t="str">
        <f t="shared" si="7"/>
        <v/>
      </c>
      <c r="AC163" s="86"/>
      <c r="AD163" s="87" t="str">
        <f t="shared" si="8"/>
        <v/>
      </c>
      <c r="AE163" s="84"/>
      <c r="AF163" s="86">
        <f>IF(AC163&gt;0,AC163,'⚙️ Config'!$B$10)</f>
        <v>0.0075</v>
      </c>
      <c r="AG163" s="88">
        <f t="shared" si="9"/>
        <v>35251.1151</v>
      </c>
      <c r="AH163" s="88">
        <f>AG163*'⚙️ Config'!$B$11</f>
        <v>176255.5755</v>
      </c>
      <c r="AI163" s="88">
        <f>AH163*'⚙️ Config'!$B$12</f>
        <v>52876.67265</v>
      </c>
      <c r="AJ163" s="64"/>
      <c r="AK163" s="84"/>
      <c r="AL163" s="84"/>
      <c r="AM163" s="84"/>
      <c r="AN163" s="84"/>
      <c r="AO163" s="84"/>
      <c r="AP163" s="84"/>
      <c r="AQ163" s="84"/>
    </row>
    <row r="164" ht="15.0" customHeight="1">
      <c r="A164" s="79">
        <v>161.0</v>
      </c>
      <c r="B164" s="80" t="s">
        <v>643</v>
      </c>
      <c r="C164" s="79" t="s">
        <v>141</v>
      </c>
      <c r="D164" s="79" t="s">
        <v>644</v>
      </c>
      <c r="E164" s="81">
        <v>56.97</v>
      </c>
      <c r="F164" s="79" t="s">
        <v>84</v>
      </c>
      <c r="G164" s="79" t="s">
        <v>606</v>
      </c>
      <c r="H164" s="82">
        <v>4697213.88</v>
      </c>
      <c r="I164" s="79">
        <v>1.0</v>
      </c>
      <c r="J164" s="83">
        <v>1.4</v>
      </c>
      <c r="K164" s="80">
        <v>2024.0</v>
      </c>
      <c r="L164" s="79" t="s">
        <v>197</v>
      </c>
      <c r="M164" s="79">
        <v>2024.0</v>
      </c>
      <c r="N164" s="79" t="s">
        <v>161</v>
      </c>
      <c r="O164" s="65" t="str">
        <f t="shared" si="1"/>
        <v>029350520001</v>
      </c>
      <c r="P164" s="65">
        <f t="shared" si="2"/>
        <v>8</v>
      </c>
      <c r="Q164" s="65">
        <f t="shared" si="3"/>
        <v>5</v>
      </c>
      <c r="R164" s="65" t="str">
        <f t="shared" si="12"/>
        <v>02.935.052/0001-85</v>
      </c>
      <c r="S164" s="84"/>
      <c r="T164" s="84" t="str">
        <f t="shared" si="10"/>
        <v/>
      </c>
      <c r="U164" s="84" t="str">
        <f t="shared" si="11"/>
        <v/>
      </c>
      <c r="V164" s="65" t="str">
        <f t="shared" si="5"/>
        <v/>
      </c>
      <c r="W164" s="84"/>
      <c r="X164" s="84"/>
      <c r="Y164" s="85"/>
      <c r="Z164" s="85"/>
      <c r="AA164" s="65" t="str">
        <f t="shared" si="6"/>
        <v/>
      </c>
      <c r="AB164" s="65" t="str">
        <f t="shared" si="7"/>
        <v/>
      </c>
      <c r="AC164" s="86"/>
      <c r="AD164" s="87" t="str">
        <f t="shared" si="8"/>
        <v/>
      </c>
      <c r="AE164" s="84"/>
      <c r="AF164" s="86">
        <f>IF(AC164&gt;0,AC164,'⚙️ Config'!$B$10)</f>
        <v>0.0075</v>
      </c>
      <c r="AG164" s="88">
        <f t="shared" si="9"/>
        <v>35229.1041</v>
      </c>
      <c r="AH164" s="88">
        <f>AG164*'⚙️ Config'!$B$11</f>
        <v>176145.5205</v>
      </c>
      <c r="AI164" s="88">
        <f>AH164*'⚙️ Config'!$B$12</f>
        <v>52843.65615</v>
      </c>
      <c r="AJ164" s="64"/>
      <c r="AK164" s="84"/>
      <c r="AL164" s="84"/>
      <c r="AM164" s="84"/>
      <c r="AN164" s="84"/>
      <c r="AO164" s="84"/>
      <c r="AP164" s="84"/>
      <c r="AQ164" s="84"/>
    </row>
    <row r="165" ht="15.0" customHeight="1">
      <c r="A165" s="79">
        <v>162.0</v>
      </c>
      <c r="B165" s="80" t="s">
        <v>645</v>
      </c>
      <c r="C165" s="79" t="s">
        <v>141</v>
      </c>
      <c r="D165" s="79" t="s">
        <v>646</v>
      </c>
      <c r="E165" s="81">
        <v>46.97</v>
      </c>
      <c r="F165" s="79" t="s">
        <v>84</v>
      </c>
      <c r="G165" s="79" t="s">
        <v>606</v>
      </c>
      <c r="H165" s="82">
        <v>4667277.08</v>
      </c>
      <c r="I165" s="79">
        <v>2.0</v>
      </c>
      <c r="J165" s="83">
        <v>1.4</v>
      </c>
      <c r="K165" s="80">
        <v>2024.0</v>
      </c>
      <c r="L165" s="79" t="s">
        <v>615</v>
      </c>
      <c r="M165" s="79">
        <v>2024.0</v>
      </c>
      <c r="N165" s="79" t="s">
        <v>161</v>
      </c>
      <c r="O165" s="65" t="str">
        <f t="shared" si="1"/>
        <v>745099020001</v>
      </c>
      <c r="P165" s="65">
        <f t="shared" si="2"/>
        <v>9</v>
      </c>
      <c r="Q165" s="65">
        <f t="shared" si="3"/>
        <v>4</v>
      </c>
      <c r="R165" s="65" t="str">
        <f t="shared" si="12"/>
        <v>74.509.902/0001-94</v>
      </c>
      <c r="S165" s="84"/>
      <c r="T165" s="84" t="str">
        <f t="shared" si="10"/>
        <v/>
      </c>
      <c r="U165" s="84" t="str">
        <f t="shared" si="11"/>
        <v/>
      </c>
      <c r="V165" s="65" t="str">
        <f t="shared" si="5"/>
        <v/>
      </c>
      <c r="W165" s="84"/>
      <c r="X165" s="84"/>
      <c r="Y165" s="85"/>
      <c r="Z165" s="85"/>
      <c r="AA165" s="65" t="str">
        <f t="shared" si="6"/>
        <v/>
      </c>
      <c r="AB165" s="65" t="str">
        <f t="shared" si="7"/>
        <v/>
      </c>
      <c r="AC165" s="86"/>
      <c r="AD165" s="87" t="str">
        <f t="shared" si="8"/>
        <v/>
      </c>
      <c r="AE165" s="84"/>
      <c r="AF165" s="86">
        <f>IF(AC165&gt;0,AC165,'⚙️ Config'!$B$10)</f>
        <v>0.0075</v>
      </c>
      <c r="AG165" s="88">
        <f t="shared" si="9"/>
        <v>35004.5781</v>
      </c>
      <c r="AH165" s="88">
        <f>AG165*'⚙️ Config'!$B$11</f>
        <v>175022.8905</v>
      </c>
      <c r="AI165" s="88">
        <f>AH165*'⚙️ Config'!$B$12</f>
        <v>52506.86715</v>
      </c>
      <c r="AJ165" s="64"/>
      <c r="AK165" s="84"/>
      <c r="AL165" s="84"/>
      <c r="AM165" s="84"/>
      <c r="AN165" s="84"/>
      <c r="AO165" s="84"/>
      <c r="AP165" s="84"/>
      <c r="AQ165" s="84"/>
    </row>
    <row r="166" ht="15.0" customHeight="1">
      <c r="A166" s="79">
        <v>163.0</v>
      </c>
      <c r="B166" s="80" t="s">
        <v>647</v>
      </c>
      <c r="C166" s="79" t="s">
        <v>141</v>
      </c>
      <c r="D166" s="79" t="s">
        <v>648</v>
      </c>
      <c r="E166" s="81">
        <v>53.88</v>
      </c>
      <c r="F166" s="79" t="s">
        <v>84</v>
      </c>
      <c r="G166" s="79" t="s">
        <v>606</v>
      </c>
      <c r="H166" s="82">
        <v>4661715.73</v>
      </c>
      <c r="I166" s="79">
        <v>2.0</v>
      </c>
      <c r="J166" s="83">
        <v>1.1</v>
      </c>
      <c r="K166" s="80">
        <v>2025.0</v>
      </c>
      <c r="L166" s="79" t="s">
        <v>144</v>
      </c>
      <c r="M166" s="79">
        <v>2025.0</v>
      </c>
      <c r="N166" s="79" t="s">
        <v>161</v>
      </c>
      <c r="O166" s="65" t="str">
        <f t="shared" si="1"/>
        <v>330939920001</v>
      </c>
      <c r="P166" s="65">
        <f t="shared" si="2"/>
        <v>0</v>
      </c>
      <c r="Q166" s="65">
        <f t="shared" si="3"/>
        <v>6</v>
      </c>
      <c r="R166" s="65" t="str">
        <f t="shared" si="12"/>
        <v>33.093.992/0001-06</v>
      </c>
      <c r="S166" s="84"/>
      <c r="T166" s="84" t="str">
        <f t="shared" si="10"/>
        <v/>
      </c>
      <c r="U166" s="84" t="str">
        <f t="shared" si="11"/>
        <v/>
      </c>
      <c r="V166" s="65" t="str">
        <f t="shared" si="5"/>
        <v/>
      </c>
      <c r="W166" s="84"/>
      <c r="X166" s="84"/>
      <c r="Y166" s="85"/>
      <c r="Z166" s="85"/>
      <c r="AA166" s="65" t="str">
        <f t="shared" si="6"/>
        <v/>
      </c>
      <c r="AB166" s="65" t="str">
        <f t="shared" si="7"/>
        <v/>
      </c>
      <c r="AC166" s="86"/>
      <c r="AD166" s="87" t="str">
        <f t="shared" si="8"/>
        <v/>
      </c>
      <c r="AE166" s="84"/>
      <c r="AF166" s="86">
        <f>IF(AC166&gt;0,AC166,'⚙️ Config'!$B$10)</f>
        <v>0.0075</v>
      </c>
      <c r="AG166" s="88">
        <f t="shared" si="9"/>
        <v>34962.86798</v>
      </c>
      <c r="AH166" s="88">
        <f>AG166*'⚙️ Config'!$B$11</f>
        <v>174814.3399</v>
      </c>
      <c r="AI166" s="88">
        <f>AH166*'⚙️ Config'!$B$12</f>
        <v>52444.30196</v>
      </c>
      <c r="AJ166" s="64"/>
      <c r="AK166" s="84"/>
      <c r="AL166" s="84"/>
      <c r="AM166" s="84"/>
      <c r="AN166" s="84"/>
      <c r="AO166" s="84"/>
      <c r="AP166" s="84"/>
      <c r="AQ166" s="84"/>
    </row>
    <row r="167" ht="15.0" customHeight="1">
      <c r="A167" s="79">
        <v>164.0</v>
      </c>
      <c r="B167" s="80" t="s">
        <v>649</v>
      </c>
      <c r="C167" s="79" t="s">
        <v>141</v>
      </c>
      <c r="D167" s="79" t="s">
        <v>650</v>
      </c>
      <c r="E167" s="81">
        <v>83.76</v>
      </c>
      <c r="F167" s="79" t="s">
        <v>84</v>
      </c>
      <c r="G167" s="79" t="s">
        <v>606</v>
      </c>
      <c r="H167" s="82">
        <v>4656445.21</v>
      </c>
      <c r="I167" s="79">
        <v>1.0</v>
      </c>
      <c r="J167" s="83">
        <v>0.6</v>
      </c>
      <c r="K167" s="80">
        <v>2025.0</v>
      </c>
      <c r="L167" s="79" t="s">
        <v>651</v>
      </c>
      <c r="M167" s="79">
        <v>2025.0</v>
      </c>
      <c r="N167" s="79" t="s">
        <v>145</v>
      </c>
      <c r="O167" s="65" t="str">
        <f t="shared" si="1"/>
        <v>002155480001</v>
      </c>
      <c r="P167" s="65">
        <f t="shared" si="2"/>
        <v>5</v>
      </c>
      <c r="Q167" s="65">
        <f t="shared" si="3"/>
        <v>9</v>
      </c>
      <c r="R167" s="65" t="str">
        <f t="shared" si="12"/>
        <v>00.215.548/0001-59</v>
      </c>
      <c r="S167" s="84"/>
      <c r="T167" s="84" t="str">
        <f t="shared" si="10"/>
        <v/>
      </c>
      <c r="U167" s="84" t="str">
        <f t="shared" si="11"/>
        <v/>
      </c>
      <c r="V167" s="65" t="str">
        <f t="shared" si="5"/>
        <v/>
      </c>
      <c r="W167" s="84"/>
      <c r="X167" s="84"/>
      <c r="Y167" s="85"/>
      <c r="Z167" s="85"/>
      <c r="AA167" s="65" t="str">
        <f t="shared" si="6"/>
        <v/>
      </c>
      <c r="AB167" s="65" t="str">
        <f t="shared" si="7"/>
        <v/>
      </c>
      <c r="AC167" s="86"/>
      <c r="AD167" s="87" t="str">
        <f t="shared" si="8"/>
        <v/>
      </c>
      <c r="AE167" s="84"/>
      <c r="AF167" s="86">
        <f>IF(AC167&gt;0,AC167,'⚙️ Config'!$B$10)</f>
        <v>0.0075</v>
      </c>
      <c r="AG167" s="88">
        <f t="shared" si="9"/>
        <v>34923.33908</v>
      </c>
      <c r="AH167" s="88">
        <f>AG167*'⚙️ Config'!$B$11</f>
        <v>174616.6954</v>
      </c>
      <c r="AI167" s="88">
        <f>AH167*'⚙️ Config'!$B$12</f>
        <v>52385.00861</v>
      </c>
      <c r="AJ167" s="64"/>
      <c r="AK167" s="84"/>
      <c r="AL167" s="84"/>
      <c r="AM167" s="84"/>
      <c r="AN167" s="84"/>
      <c r="AO167" s="84"/>
      <c r="AP167" s="84"/>
      <c r="AQ167" s="84"/>
    </row>
    <row r="168" ht="15.0" customHeight="1">
      <c r="A168" s="79">
        <v>165.0</v>
      </c>
      <c r="B168" s="80" t="s">
        <v>652</v>
      </c>
      <c r="C168" s="79" t="s">
        <v>141</v>
      </c>
      <c r="D168" s="79" t="s">
        <v>653</v>
      </c>
      <c r="E168" s="81">
        <v>48.12</v>
      </c>
      <c r="F168" s="79" t="s">
        <v>84</v>
      </c>
      <c r="G168" s="79" t="s">
        <v>606</v>
      </c>
      <c r="H168" s="82">
        <v>4596885.33</v>
      </c>
      <c r="I168" s="79">
        <v>1.0</v>
      </c>
      <c r="J168" s="83">
        <v>2.0</v>
      </c>
      <c r="K168" s="80">
        <v>2024.0</v>
      </c>
      <c r="L168" s="79" t="s">
        <v>630</v>
      </c>
      <c r="M168" s="79">
        <v>2024.0</v>
      </c>
      <c r="N168" s="79" t="s">
        <v>161</v>
      </c>
      <c r="O168" s="65" t="str">
        <f t="shared" si="1"/>
        <v>072659700001</v>
      </c>
      <c r="P168" s="65">
        <f t="shared" si="2"/>
        <v>6</v>
      </c>
      <c r="Q168" s="65">
        <f t="shared" si="3"/>
        <v>8</v>
      </c>
      <c r="R168" s="65" t="str">
        <f t="shared" si="12"/>
        <v>07.265.970/0001-68</v>
      </c>
      <c r="S168" s="84"/>
      <c r="T168" s="84" t="str">
        <f t="shared" si="10"/>
        <v/>
      </c>
      <c r="U168" s="84" t="str">
        <f t="shared" si="11"/>
        <v/>
      </c>
      <c r="V168" s="65" t="str">
        <f t="shared" si="5"/>
        <v/>
      </c>
      <c r="W168" s="84"/>
      <c r="X168" s="84"/>
      <c r="Y168" s="85"/>
      <c r="Z168" s="85"/>
      <c r="AA168" s="65" t="str">
        <f t="shared" si="6"/>
        <v/>
      </c>
      <c r="AB168" s="65" t="str">
        <f t="shared" si="7"/>
        <v/>
      </c>
      <c r="AC168" s="86"/>
      <c r="AD168" s="87" t="str">
        <f t="shared" si="8"/>
        <v/>
      </c>
      <c r="AE168" s="84"/>
      <c r="AF168" s="86">
        <f>IF(AC168&gt;0,AC168,'⚙️ Config'!$B$10)</f>
        <v>0.0075</v>
      </c>
      <c r="AG168" s="88">
        <f t="shared" si="9"/>
        <v>34476.63998</v>
      </c>
      <c r="AH168" s="88">
        <f>AG168*'⚙️ Config'!$B$11</f>
        <v>172383.1999</v>
      </c>
      <c r="AI168" s="88">
        <f>AH168*'⚙️ Config'!$B$12</f>
        <v>51714.95996</v>
      </c>
      <c r="AJ168" s="64"/>
      <c r="AK168" s="84"/>
      <c r="AL168" s="84"/>
      <c r="AM168" s="84"/>
      <c r="AN168" s="84"/>
      <c r="AO168" s="84"/>
      <c r="AP168" s="84"/>
      <c r="AQ168" s="84"/>
    </row>
    <row r="169" ht="15.0" customHeight="1">
      <c r="A169" s="79">
        <v>166.0</v>
      </c>
      <c r="B169" s="80" t="s">
        <v>654</v>
      </c>
      <c r="C169" s="79" t="s">
        <v>141</v>
      </c>
      <c r="D169" s="79" t="s">
        <v>655</v>
      </c>
      <c r="E169" s="81">
        <v>51.94</v>
      </c>
      <c r="F169" s="79" t="s">
        <v>84</v>
      </c>
      <c r="G169" s="79" t="s">
        <v>606</v>
      </c>
      <c r="H169" s="82">
        <v>4546880.99</v>
      </c>
      <c r="I169" s="79">
        <v>1.0</v>
      </c>
      <c r="J169" s="83">
        <v>1.7</v>
      </c>
      <c r="K169" s="80">
        <v>2024.0</v>
      </c>
      <c r="L169" s="79" t="s">
        <v>295</v>
      </c>
      <c r="M169" s="79">
        <v>2024.0</v>
      </c>
      <c r="N169" s="79" t="s">
        <v>145</v>
      </c>
      <c r="O169" s="65" t="str">
        <f t="shared" si="1"/>
        <v>088426940001</v>
      </c>
      <c r="P169" s="65">
        <f t="shared" si="2"/>
        <v>1</v>
      </c>
      <c r="Q169" s="65">
        <f t="shared" si="3"/>
        <v>6</v>
      </c>
      <c r="R169" s="65" t="str">
        <f t="shared" si="12"/>
        <v>08.842.694/0001-16</v>
      </c>
      <c r="S169" s="84"/>
      <c r="T169" s="84" t="str">
        <f t="shared" si="10"/>
        <v/>
      </c>
      <c r="U169" s="84" t="str">
        <f t="shared" si="11"/>
        <v/>
      </c>
      <c r="V169" s="65" t="str">
        <f t="shared" si="5"/>
        <v/>
      </c>
      <c r="W169" s="84"/>
      <c r="X169" s="84"/>
      <c r="Y169" s="85"/>
      <c r="Z169" s="85"/>
      <c r="AA169" s="65" t="str">
        <f t="shared" si="6"/>
        <v/>
      </c>
      <c r="AB169" s="65" t="str">
        <f t="shared" si="7"/>
        <v/>
      </c>
      <c r="AC169" s="86"/>
      <c r="AD169" s="87" t="str">
        <f t="shared" si="8"/>
        <v/>
      </c>
      <c r="AE169" s="84"/>
      <c r="AF169" s="86">
        <f>IF(AC169&gt;0,AC169,'⚙️ Config'!$B$10)</f>
        <v>0.0075</v>
      </c>
      <c r="AG169" s="88">
        <f t="shared" si="9"/>
        <v>34101.60743</v>
      </c>
      <c r="AH169" s="88">
        <f>AG169*'⚙️ Config'!$B$11</f>
        <v>170508.0371</v>
      </c>
      <c r="AI169" s="88">
        <f>AH169*'⚙️ Config'!$B$12</f>
        <v>51152.41114</v>
      </c>
      <c r="AJ169" s="64"/>
      <c r="AK169" s="84"/>
      <c r="AL169" s="84"/>
      <c r="AM169" s="84"/>
      <c r="AN169" s="84"/>
      <c r="AO169" s="84"/>
      <c r="AP169" s="84"/>
      <c r="AQ169" s="84"/>
    </row>
    <row r="170" ht="15.0" customHeight="1">
      <c r="A170" s="79">
        <v>167.0</v>
      </c>
      <c r="B170" s="80" t="s">
        <v>656</v>
      </c>
      <c r="C170" s="79" t="s">
        <v>141</v>
      </c>
      <c r="D170" s="79" t="s">
        <v>657</v>
      </c>
      <c r="E170" s="81">
        <v>56.96</v>
      </c>
      <c r="F170" s="79" t="s">
        <v>84</v>
      </c>
      <c r="G170" s="79" t="s">
        <v>606</v>
      </c>
      <c r="H170" s="82">
        <v>4539302.48</v>
      </c>
      <c r="I170" s="79">
        <v>1.0</v>
      </c>
      <c r="J170" s="83">
        <v>1.4</v>
      </c>
      <c r="K170" s="80">
        <v>2024.0</v>
      </c>
      <c r="L170" s="79" t="s">
        <v>295</v>
      </c>
      <c r="M170" s="79">
        <v>2024.0</v>
      </c>
      <c r="N170" s="79" t="s">
        <v>145</v>
      </c>
      <c r="O170" s="65" t="str">
        <f t="shared" si="1"/>
        <v>153216940001</v>
      </c>
      <c r="P170" s="65">
        <f t="shared" si="2"/>
        <v>3</v>
      </c>
      <c r="Q170" s="65">
        <f t="shared" si="3"/>
        <v>6</v>
      </c>
      <c r="R170" s="65" t="str">
        <f t="shared" si="12"/>
        <v>15.321.694/0001-36</v>
      </c>
      <c r="S170" s="84"/>
      <c r="T170" s="84" t="str">
        <f t="shared" si="10"/>
        <v/>
      </c>
      <c r="U170" s="84" t="str">
        <f t="shared" si="11"/>
        <v/>
      </c>
      <c r="V170" s="65" t="str">
        <f t="shared" si="5"/>
        <v/>
      </c>
      <c r="W170" s="84"/>
      <c r="X170" s="84"/>
      <c r="Y170" s="85"/>
      <c r="Z170" s="85"/>
      <c r="AA170" s="65" t="str">
        <f t="shared" si="6"/>
        <v/>
      </c>
      <c r="AB170" s="65" t="str">
        <f t="shared" si="7"/>
        <v/>
      </c>
      <c r="AC170" s="86"/>
      <c r="AD170" s="87" t="str">
        <f t="shared" si="8"/>
        <v/>
      </c>
      <c r="AE170" s="84"/>
      <c r="AF170" s="86">
        <f>IF(AC170&gt;0,AC170,'⚙️ Config'!$B$10)</f>
        <v>0.0075</v>
      </c>
      <c r="AG170" s="88">
        <f t="shared" si="9"/>
        <v>34044.7686</v>
      </c>
      <c r="AH170" s="88">
        <f>AG170*'⚙️ Config'!$B$11</f>
        <v>170223.843</v>
      </c>
      <c r="AI170" s="88">
        <f>AH170*'⚙️ Config'!$B$12</f>
        <v>51067.1529</v>
      </c>
      <c r="AJ170" s="64"/>
      <c r="AK170" s="84"/>
      <c r="AL170" s="84"/>
      <c r="AM170" s="84"/>
      <c r="AN170" s="84"/>
      <c r="AO170" s="84"/>
      <c r="AP170" s="84"/>
      <c r="AQ170" s="84"/>
    </row>
    <row r="171" ht="15.0" customHeight="1">
      <c r="A171" s="79">
        <v>168.0</v>
      </c>
      <c r="B171" s="80" t="s">
        <v>658</v>
      </c>
      <c r="C171" s="79" t="s">
        <v>141</v>
      </c>
      <c r="D171" s="79" t="s">
        <v>659</v>
      </c>
      <c r="E171" s="81">
        <v>39.29</v>
      </c>
      <c r="F171" s="79" t="s">
        <v>84</v>
      </c>
      <c r="G171" s="79" t="s">
        <v>606</v>
      </c>
      <c r="H171" s="82">
        <v>4533820.07</v>
      </c>
      <c r="I171" s="79">
        <v>2.0</v>
      </c>
      <c r="J171" s="83">
        <v>1.9</v>
      </c>
      <c r="K171" s="80">
        <v>2024.0</v>
      </c>
      <c r="L171" s="79" t="s">
        <v>144</v>
      </c>
      <c r="M171" s="79">
        <v>2024.0</v>
      </c>
      <c r="N171" s="79" t="s">
        <v>145</v>
      </c>
      <c r="O171" s="65" t="str">
        <f t="shared" si="1"/>
        <v>092790110001</v>
      </c>
      <c r="P171" s="65">
        <f t="shared" si="2"/>
        <v>2</v>
      </c>
      <c r="Q171" s="65">
        <f t="shared" si="3"/>
        <v>7</v>
      </c>
      <c r="R171" s="65" t="str">
        <f t="shared" si="12"/>
        <v>09.279.011/0001-27</v>
      </c>
      <c r="S171" s="84"/>
      <c r="T171" s="84" t="str">
        <f t="shared" si="10"/>
        <v/>
      </c>
      <c r="U171" s="84" t="str">
        <f t="shared" si="11"/>
        <v/>
      </c>
      <c r="V171" s="65" t="str">
        <f t="shared" si="5"/>
        <v/>
      </c>
      <c r="W171" s="84"/>
      <c r="X171" s="84"/>
      <c r="Y171" s="85"/>
      <c r="Z171" s="85"/>
      <c r="AA171" s="65" t="str">
        <f t="shared" si="6"/>
        <v/>
      </c>
      <c r="AB171" s="65" t="str">
        <f t="shared" si="7"/>
        <v/>
      </c>
      <c r="AC171" s="86"/>
      <c r="AD171" s="87" t="str">
        <f t="shared" si="8"/>
        <v/>
      </c>
      <c r="AE171" s="84"/>
      <c r="AF171" s="86">
        <f>IF(AC171&gt;0,AC171,'⚙️ Config'!$B$10)</f>
        <v>0.0075</v>
      </c>
      <c r="AG171" s="88">
        <f t="shared" si="9"/>
        <v>34003.65053</v>
      </c>
      <c r="AH171" s="88">
        <f>AG171*'⚙️ Config'!$B$11</f>
        <v>170018.2526</v>
      </c>
      <c r="AI171" s="88">
        <f>AH171*'⚙️ Config'!$B$12</f>
        <v>51005.47579</v>
      </c>
      <c r="AJ171" s="64"/>
      <c r="AK171" s="84"/>
      <c r="AL171" s="84"/>
      <c r="AM171" s="84"/>
      <c r="AN171" s="84"/>
      <c r="AO171" s="84"/>
      <c r="AP171" s="84"/>
      <c r="AQ171" s="84"/>
    </row>
    <row r="172" ht="15.0" customHeight="1">
      <c r="A172" s="79">
        <v>169.0</v>
      </c>
      <c r="B172" s="80" t="s">
        <v>660</v>
      </c>
      <c r="C172" s="79" t="s">
        <v>141</v>
      </c>
      <c r="D172" s="79" t="s">
        <v>661</v>
      </c>
      <c r="E172" s="81">
        <v>59.01</v>
      </c>
      <c r="F172" s="79" t="s">
        <v>84</v>
      </c>
      <c r="G172" s="79" t="s">
        <v>606</v>
      </c>
      <c r="H172" s="82">
        <v>4484329.39</v>
      </c>
      <c r="I172" s="79">
        <v>1.0</v>
      </c>
      <c r="J172" s="83">
        <v>1.3</v>
      </c>
      <c r="K172" s="80">
        <v>2024.0</v>
      </c>
      <c r="L172" s="79" t="s">
        <v>630</v>
      </c>
      <c r="M172" s="79">
        <v>2024.0</v>
      </c>
      <c r="N172" s="79" t="s">
        <v>145</v>
      </c>
      <c r="O172" s="65" t="str">
        <f t="shared" si="1"/>
        <v>088523220001</v>
      </c>
      <c r="P172" s="65">
        <f t="shared" si="2"/>
        <v>7</v>
      </c>
      <c r="Q172" s="65">
        <f t="shared" si="3"/>
        <v>0</v>
      </c>
      <c r="R172" s="65" t="str">
        <f t="shared" si="12"/>
        <v>08.852.322/0001-70</v>
      </c>
      <c r="S172" s="84"/>
      <c r="T172" s="84" t="str">
        <f t="shared" si="10"/>
        <v/>
      </c>
      <c r="U172" s="84" t="str">
        <f t="shared" si="11"/>
        <v/>
      </c>
      <c r="V172" s="65" t="str">
        <f t="shared" si="5"/>
        <v/>
      </c>
      <c r="W172" s="84"/>
      <c r="X172" s="84"/>
      <c r="Y172" s="85"/>
      <c r="Z172" s="85"/>
      <c r="AA172" s="65" t="str">
        <f t="shared" si="6"/>
        <v/>
      </c>
      <c r="AB172" s="65" t="str">
        <f t="shared" si="7"/>
        <v/>
      </c>
      <c r="AC172" s="86"/>
      <c r="AD172" s="87" t="str">
        <f t="shared" si="8"/>
        <v/>
      </c>
      <c r="AE172" s="84"/>
      <c r="AF172" s="86">
        <f>IF(AC172&gt;0,AC172,'⚙️ Config'!$B$10)</f>
        <v>0.0075</v>
      </c>
      <c r="AG172" s="88">
        <f t="shared" si="9"/>
        <v>33632.47043</v>
      </c>
      <c r="AH172" s="88">
        <f>AG172*'⚙️ Config'!$B$11</f>
        <v>168162.3521</v>
      </c>
      <c r="AI172" s="88">
        <f>AH172*'⚙️ Config'!$B$12</f>
        <v>50448.70564</v>
      </c>
      <c r="AJ172" s="64"/>
      <c r="AK172" s="84"/>
      <c r="AL172" s="84"/>
      <c r="AM172" s="84"/>
      <c r="AN172" s="84"/>
      <c r="AO172" s="84"/>
      <c r="AP172" s="84"/>
      <c r="AQ172" s="84"/>
    </row>
    <row r="173" ht="15.0" customHeight="1">
      <c r="A173" s="79">
        <v>170.0</v>
      </c>
      <c r="B173" s="80" t="s">
        <v>662</v>
      </c>
      <c r="C173" s="79" t="s">
        <v>141</v>
      </c>
      <c r="D173" s="79" t="s">
        <v>663</v>
      </c>
      <c r="E173" s="81">
        <v>47.05</v>
      </c>
      <c r="F173" s="79" t="s">
        <v>84</v>
      </c>
      <c r="G173" s="79" t="s">
        <v>606</v>
      </c>
      <c r="H173" s="82">
        <v>4475966.92</v>
      </c>
      <c r="I173" s="79">
        <v>2.0</v>
      </c>
      <c r="J173" s="83">
        <v>1.7</v>
      </c>
      <c r="K173" s="80">
        <v>2025.0</v>
      </c>
      <c r="L173" s="79" t="s">
        <v>202</v>
      </c>
      <c r="M173" s="79">
        <v>2024.0</v>
      </c>
      <c r="N173" s="79" t="s">
        <v>161</v>
      </c>
      <c r="O173" s="65" t="str">
        <f t="shared" si="1"/>
        <v>484446500001</v>
      </c>
      <c r="P173" s="65">
        <f t="shared" si="2"/>
        <v>5</v>
      </c>
      <c r="Q173" s="65">
        <f t="shared" si="3"/>
        <v>2</v>
      </c>
      <c r="R173" s="65" t="str">
        <f t="shared" si="12"/>
        <v>48.444.650/0001-52</v>
      </c>
      <c r="S173" s="84"/>
      <c r="T173" s="84" t="str">
        <f t="shared" si="10"/>
        <v/>
      </c>
      <c r="U173" s="84" t="str">
        <f t="shared" si="11"/>
        <v/>
      </c>
      <c r="V173" s="65" t="str">
        <f t="shared" si="5"/>
        <v/>
      </c>
      <c r="W173" s="84"/>
      <c r="X173" s="84"/>
      <c r="Y173" s="85"/>
      <c r="Z173" s="85"/>
      <c r="AA173" s="65" t="str">
        <f t="shared" si="6"/>
        <v/>
      </c>
      <c r="AB173" s="65" t="str">
        <f t="shared" si="7"/>
        <v/>
      </c>
      <c r="AC173" s="86"/>
      <c r="AD173" s="87" t="str">
        <f t="shared" si="8"/>
        <v/>
      </c>
      <c r="AE173" s="84"/>
      <c r="AF173" s="86">
        <f>IF(AC173&gt;0,AC173,'⚙️ Config'!$B$10)</f>
        <v>0.0075</v>
      </c>
      <c r="AG173" s="88">
        <f t="shared" si="9"/>
        <v>33569.7519</v>
      </c>
      <c r="AH173" s="88">
        <f>AG173*'⚙️ Config'!$B$11</f>
        <v>167848.7595</v>
      </c>
      <c r="AI173" s="88">
        <f>AH173*'⚙️ Config'!$B$12</f>
        <v>50354.62785</v>
      </c>
      <c r="AJ173" s="64"/>
      <c r="AK173" s="84"/>
      <c r="AL173" s="84"/>
      <c r="AM173" s="84"/>
      <c r="AN173" s="84"/>
      <c r="AO173" s="84"/>
      <c r="AP173" s="84"/>
      <c r="AQ173" s="84"/>
    </row>
    <row r="174" ht="15.0" customHeight="1">
      <c r="A174" s="79">
        <v>171.0</v>
      </c>
      <c r="B174" s="80" t="s">
        <v>664</v>
      </c>
      <c r="C174" s="79" t="s">
        <v>141</v>
      </c>
      <c r="D174" s="79" t="s">
        <v>665</v>
      </c>
      <c r="E174" s="81">
        <v>43.45</v>
      </c>
      <c r="F174" s="79" t="s">
        <v>84</v>
      </c>
      <c r="G174" s="79" t="s">
        <v>606</v>
      </c>
      <c r="H174" s="82">
        <v>4469195.72</v>
      </c>
      <c r="I174" s="79">
        <v>2.0</v>
      </c>
      <c r="J174" s="83">
        <v>1.6</v>
      </c>
      <c r="K174" s="80">
        <v>2024.0</v>
      </c>
      <c r="L174" s="79" t="s">
        <v>501</v>
      </c>
      <c r="M174" s="79">
        <v>2024.0</v>
      </c>
      <c r="N174" s="79" t="s">
        <v>145</v>
      </c>
      <c r="O174" s="65" t="str">
        <f t="shared" si="1"/>
        <v>584040050001</v>
      </c>
      <c r="P174" s="65">
        <f t="shared" si="2"/>
        <v>6</v>
      </c>
      <c r="Q174" s="65">
        <f t="shared" si="3"/>
        <v>0</v>
      </c>
      <c r="R174" s="65" t="str">
        <f t="shared" si="12"/>
        <v>58.404.005/0001-60</v>
      </c>
      <c r="S174" s="84"/>
      <c r="T174" s="84" t="str">
        <f t="shared" si="10"/>
        <v/>
      </c>
      <c r="U174" s="84" t="str">
        <f t="shared" si="11"/>
        <v/>
      </c>
      <c r="V174" s="65" t="str">
        <f t="shared" si="5"/>
        <v/>
      </c>
      <c r="W174" s="84"/>
      <c r="X174" s="84"/>
      <c r="Y174" s="85"/>
      <c r="Z174" s="85"/>
      <c r="AA174" s="65" t="str">
        <f t="shared" si="6"/>
        <v/>
      </c>
      <c r="AB174" s="65" t="str">
        <f t="shared" si="7"/>
        <v/>
      </c>
      <c r="AC174" s="86"/>
      <c r="AD174" s="87" t="str">
        <f t="shared" si="8"/>
        <v/>
      </c>
      <c r="AE174" s="84"/>
      <c r="AF174" s="86">
        <f>IF(AC174&gt;0,AC174,'⚙️ Config'!$B$10)</f>
        <v>0.0075</v>
      </c>
      <c r="AG174" s="88">
        <f t="shared" si="9"/>
        <v>33518.9679</v>
      </c>
      <c r="AH174" s="88">
        <f>AG174*'⚙️ Config'!$B$11</f>
        <v>167594.8395</v>
      </c>
      <c r="AI174" s="88">
        <f>AH174*'⚙️ Config'!$B$12</f>
        <v>50278.45185</v>
      </c>
      <c r="AJ174" s="64"/>
      <c r="AK174" s="84"/>
      <c r="AL174" s="84"/>
      <c r="AM174" s="84"/>
      <c r="AN174" s="84"/>
      <c r="AO174" s="84"/>
      <c r="AP174" s="84"/>
      <c r="AQ174" s="84"/>
    </row>
    <row r="175" ht="15.0" customHeight="1">
      <c r="A175" s="79">
        <v>172.0</v>
      </c>
      <c r="B175" s="80" t="s">
        <v>666</v>
      </c>
      <c r="C175" s="79" t="s">
        <v>141</v>
      </c>
      <c r="D175" s="79" t="s">
        <v>667</v>
      </c>
      <c r="E175" s="81">
        <v>50.55</v>
      </c>
      <c r="F175" s="79" t="s">
        <v>84</v>
      </c>
      <c r="G175" s="79" t="s">
        <v>606</v>
      </c>
      <c r="H175" s="82">
        <v>4444168.15</v>
      </c>
      <c r="I175" s="79">
        <v>1.0</v>
      </c>
      <c r="J175" s="83">
        <v>1.8</v>
      </c>
      <c r="K175" s="80">
        <v>2024.0</v>
      </c>
      <c r="L175" s="79" t="s">
        <v>448</v>
      </c>
      <c r="M175" s="79">
        <v>2024.0</v>
      </c>
      <c r="N175" s="79" t="s">
        <v>145</v>
      </c>
      <c r="O175" s="65" t="str">
        <f t="shared" si="1"/>
        <v>060746470001</v>
      </c>
      <c r="P175" s="65">
        <f t="shared" si="2"/>
        <v>4</v>
      </c>
      <c r="Q175" s="65">
        <f t="shared" si="3"/>
        <v>4</v>
      </c>
      <c r="R175" s="65" t="str">
        <f t="shared" si="12"/>
        <v>06.074.647/0001-44</v>
      </c>
      <c r="S175" s="84"/>
      <c r="T175" s="84" t="str">
        <f t="shared" si="10"/>
        <v/>
      </c>
      <c r="U175" s="84" t="str">
        <f t="shared" si="11"/>
        <v/>
      </c>
      <c r="V175" s="65" t="str">
        <f t="shared" si="5"/>
        <v/>
      </c>
      <c r="W175" s="84"/>
      <c r="X175" s="84"/>
      <c r="Y175" s="85"/>
      <c r="Z175" s="85"/>
      <c r="AA175" s="65" t="str">
        <f t="shared" si="6"/>
        <v/>
      </c>
      <c r="AB175" s="65" t="str">
        <f t="shared" si="7"/>
        <v/>
      </c>
      <c r="AC175" s="86"/>
      <c r="AD175" s="87" t="str">
        <f t="shared" si="8"/>
        <v/>
      </c>
      <c r="AE175" s="84"/>
      <c r="AF175" s="86">
        <f>IF(AC175&gt;0,AC175,'⚙️ Config'!$B$10)</f>
        <v>0.0075</v>
      </c>
      <c r="AG175" s="88">
        <f t="shared" si="9"/>
        <v>33331.26113</v>
      </c>
      <c r="AH175" s="88">
        <f>AG175*'⚙️ Config'!$B$11</f>
        <v>166656.3056</v>
      </c>
      <c r="AI175" s="88">
        <f>AH175*'⚙️ Config'!$B$12</f>
        <v>49996.89169</v>
      </c>
      <c r="AJ175" s="64"/>
      <c r="AK175" s="84"/>
      <c r="AL175" s="84"/>
      <c r="AM175" s="84"/>
      <c r="AN175" s="84"/>
      <c r="AO175" s="84"/>
      <c r="AP175" s="84"/>
      <c r="AQ175" s="84"/>
    </row>
    <row r="176" ht="15.0" customHeight="1">
      <c r="A176" s="79">
        <v>173.0</v>
      </c>
      <c r="B176" s="80" t="s">
        <v>668</v>
      </c>
      <c r="C176" s="79" t="s">
        <v>141</v>
      </c>
      <c r="D176" s="79" t="s">
        <v>669</v>
      </c>
      <c r="E176" s="81">
        <v>65.8</v>
      </c>
      <c r="F176" s="79" t="s">
        <v>84</v>
      </c>
      <c r="G176" s="79" t="s">
        <v>606</v>
      </c>
      <c r="H176" s="82">
        <v>4439453.72</v>
      </c>
      <c r="I176" s="79">
        <v>2.0</v>
      </c>
      <c r="J176" s="83">
        <v>1.7</v>
      </c>
      <c r="K176" s="80">
        <v>2025.0</v>
      </c>
      <c r="L176" s="79" t="s">
        <v>670</v>
      </c>
      <c r="M176" s="79">
        <v>2024.0</v>
      </c>
      <c r="N176" s="79" t="s">
        <v>208</v>
      </c>
      <c r="O176" s="65" t="str">
        <f t="shared" si="1"/>
        <v>082178510001</v>
      </c>
      <c r="P176" s="65">
        <f t="shared" si="2"/>
        <v>0</v>
      </c>
      <c r="Q176" s="65">
        <f t="shared" si="3"/>
        <v>0</v>
      </c>
      <c r="R176" s="65" t="str">
        <f t="shared" si="12"/>
        <v>08.217.851/0001-00</v>
      </c>
      <c r="S176" s="84"/>
      <c r="T176" s="84" t="str">
        <f t="shared" si="10"/>
        <v/>
      </c>
      <c r="U176" s="84" t="str">
        <f t="shared" si="11"/>
        <v/>
      </c>
      <c r="V176" s="65" t="str">
        <f t="shared" si="5"/>
        <v/>
      </c>
      <c r="W176" s="84"/>
      <c r="X176" s="84"/>
      <c r="Y176" s="85"/>
      <c r="Z176" s="85"/>
      <c r="AA176" s="65" t="str">
        <f t="shared" si="6"/>
        <v/>
      </c>
      <c r="AB176" s="65" t="str">
        <f t="shared" si="7"/>
        <v/>
      </c>
      <c r="AC176" s="86"/>
      <c r="AD176" s="87" t="str">
        <f t="shared" si="8"/>
        <v/>
      </c>
      <c r="AE176" s="84"/>
      <c r="AF176" s="86">
        <f>IF(AC176&gt;0,AC176,'⚙️ Config'!$B$10)</f>
        <v>0.0075</v>
      </c>
      <c r="AG176" s="88">
        <f t="shared" si="9"/>
        <v>33295.9029</v>
      </c>
      <c r="AH176" s="88">
        <f>AG176*'⚙️ Config'!$B$11</f>
        <v>166479.5145</v>
      </c>
      <c r="AI176" s="88">
        <f>AH176*'⚙️ Config'!$B$12</f>
        <v>49943.85435</v>
      </c>
      <c r="AJ176" s="64"/>
      <c r="AK176" s="84"/>
      <c r="AL176" s="84"/>
      <c r="AM176" s="84"/>
      <c r="AN176" s="84"/>
      <c r="AO176" s="84"/>
      <c r="AP176" s="84"/>
      <c r="AQ176" s="84"/>
    </row>
    <row r="177" ht="15.0" customHeight="1">
      <c r="A177" s="79">
        <v>174.0</v>
      </c>
      <c r="B177" s="80" t="s">
        <v>671</v>
      </c>
      <c r="C177" s="79" t="s">
        <v>141</v>
      </c>
      <c r="D177" s="79" t="s">
        <v>672</v>
      </c>
      <c r="E177" s="81">
        <v>46.96</v>
      </c>
      <c r="F177" s="79" t="s">
        <v>84</v>
      </c>
      <c r="G177" s="79" t="s">
        <v>606</v>
      </c>
      <c r="H177" s="82">
        <v>4428624.26</v>
      </c>
      <c r="I177" s="79">
        <v>2.0</v>
      </c>
      <c r="J177" s="83">
        <v>1.4</v>
      </c>
      <c r="K177" s="80">
        <v>2024.0</v>
      </c>
      <c r="L177" s="79" t="s">
        <v>144</v>
      </c>
      <c r="M177" s="79">
        <v>2024.0</v>
      </c>
      <c r="N177" s="79" t="s">
        <v>145</v>
      </c>
      <c r="O177" s="65" t="str">
        <f t="shared" si="1"/>
        <v>538512590001</v>
      </c>
      <c r="P177" s="65">
        <f t="shared" si="2"/>
        <v>0</v>
      </c>
      <c r="Q177" s="65">
        <f t="shared" si="3"/>
        <v>2</v>
      </c>
      <c r="R177" s="65" t="str">
        <f t="shared" si="12"/>
        <v>53.851.259/0001-02</v>
      </c>
      <c r="S177" s="84"/>
      <c r="T177" s="84" t="str">
        <f t="shared" si="10"/>
        <v/>
      </c>
      <c r="U177" s="84" t="str">
        <f t="shared" si="11"/>
        <v/>
      </c>
      <c r="V177" s="65" t="str">
        <f t="shared" si="5"/>
        <v/>
      </c>
      <c r="W177" s="84"/>
      <c r="X177" s="84"/>
      <c r="Y177" s="85"/>
      <c r="Z177" s="85"/>
      <c r="AA177" s="65" t="str">
        <f t="shared" si="6"/>
        <v/>
      </c>
      <c r="AB177" s="65" t="str">
        <f t="shared" si="7"/>
        <v/>
      </c>
      <c r="AC177" s="86"/>
      <c r="AD177" s="87" t="str">
        <f t="shared" si="8"/>
        <v/>
      </c>
      <c r="AE177" s="84"/>
      <c r="AF177" s="86">
        <f>IF(AC177&gt;0,AC177,'⚙️ Config'!$B$10)</f>
        <v>0.0075</v>
      </c>
      <c r="AG177" s="88">
        <f t="shared" si="9"/>
        <v>33214.68195</v>
      </c>
      <c r="AH177" s="88">
        <f>AG177*'⚙️ Config'!$B$11</f>
        <v>166073.4098</v>
      </c>
      <c r="AI177" s="88">
        <f>AH177*'⚙️ Config'!$B$12</f>
        <v>49822.02293</v>
      </c>
      <c r="AJ177" s="64"/>
      <c r="AK177" s="84"/>
      <c r="AL177" s="84"/>
      <c r="AM177" s="84"/>
      <c r="AN177" s="84"/>
      <c r="AO177" s="84"/>
      <c r="AP177" s="84"/>
      <c r="AQ177" s="84"/>
    </row>
    <row r="178" ht="15.0" customHeight="1">
      <c r="A178" s="79">
        <v>175.0</v>
      </c>
      <c r="B178" s="80" t="s">
        <v>673</v>
      </c>
      <c r="C178" s="79" t="s">
        <v>141</v>
      </c>
      <c r="D178" s="79" t="s">
        <v>674</v>
      </c>
      <c r="E178" s="81">
        <v>73.96</v>
      </c>
      <c r="F178" s="79" t="s">
        <v>84</v>
      </c>
      <c r="G178" s="79" t="s">
        <v>606</v>
      </c>
      <c r="H178" s="82">
        <v>4422482.74</v>
      </c>
      <c r="I178" s="79">
        <v>1.0</v>
      </c>
      <c r="J178" s="83">
        <v>0.8</v>
      </c>
      <c r="K178" s="80">
        <v>2025.0</v>
      </c>
      <c r="L178" s="79" t="s">
        <v>400</v>
      </c>
      <c r="M178" s="79">
        <v>2025.0</v>
      </c>
      <c r="N178" s="79" t="s">
        <v>145</v>
      </c>
      <c r="O178" s="65" t="str">
        <f t="shared" si="1"/>
        <v>114244840001</v>
      </c>
      <c r="P178" s="65">
        <f t="shared" si="2"/>
        <v>1</v>
      </c>
      <c r="Q178" s="65">
        <f t="shared" si="3"/>
        <v>2</v>
      </c>
      <c r="R178" s="65" t="str">
        <f t="shared" si="12"/>
        <v>11.424.484/0001-12</v>
      </c>
      <c r="S178" s="84"/>
      <c r="T178" s="84" t="str">
        <f t="shared" si="10"/>
        <v/>
      </c>
      <c r="U178" s="84" t="str">
        <f t="shared" si="11"/>
        <v/>
      </c>
      <c r="V178" s="65" t="str">
        <f t="shared" si="5"/>
        <v/>
      </c>
      <c r="W178" s="84"/>
      <c r="X178" s="84"/>
      <c r="Y178" s="85"/>
      <c r="Z178" s="85"/>
      <c r="AA178" s="65" t="str">
        <f t="shared" si="6"/>
        <v/>
      </c>
      <c r="AB178" s="65" t="str">
        <f t="shared" si="7"/>
        <v/>
      </c>
      <c r="AC178" s="86"/>
      <c r="AD178" s="87" t="str">
        <f t="shared" si="8"/>
        <v/>
      </c>
      <c r="AE178" s="84"/>
      <c r="AF178" s="86">
        <f>IF(AC178&gt;0,AC178,'⚙️ Config'!$B$10)</f>
        <v>0.0075</v>
      </c>
      <c r="AG178" s="88">
        <f t="shared" si="9"/>
        <v>33168.62055</v>
      </c>
      <c r="AH178" s="88">
        <f>AG178*'⚙️ Config'!$B$11</f>
        <v>165843.1028</v>
      </c>
      <c r="AI178" s="88">
        <f>AH178*'⚙️ Config'!$B$12</f>
        <v>49752.93083</v>
      </c>
      <c r="AJ178" s="64"/>
      <c r="AK178" s="84"/>
      <c r="AL178" s="84"/>
      <c r="AM178" s="84"/>
      <c r="AN178" s="84"/>
      <c r="AO178" s="84"/>
      <c r="AP178" s="84"/>
      <c r="AQ178" s="84"/>
    </row>
    <row r="179" ht="15.0" customHeight="1">
      <c r="A179" s="79">
        <v>176.0</v>
      </c>
      <c r="B179" s="80" t="s">
        <v>675</v>
      </c>
      <c r="C179" s="79" t="s">
        <v>141</v>
      </c>
      <c r="D179" s="79" t="s">
        <v>676</v>
      </c>
      <c r="E179" s="81">
        <v>51.94</v>
      </c>
      <c r="F179" s="79" t="s">
        <v>84</v>
      </c>
      <c r="G179" s="79" t="s">
        <v>606</v>
      </c>
      <c r="H179" s="82">
        <v>4418604.64</v>
      </c>
      <c r="I179" s="79">
        <v>1.0</v>
      </c>
      <c r="J179" s="83">
        <v>1.7</v>
      </c>
      <c r="K179" s="80">
        <v>2024.0</v>
      </c>
      <c r="L179" s="79" t="s">
        <v>197</v>
      </c>
      <c r="M179" s="79">
        <v>2024.0</v>
      </c>
      <c r="N179" s="79" t="s">
        <v>161</v>
      </c>
      <c r="O179" s="65" t="str">
        <f t="shared" si="1"/>
        <v>684442230001</v>
      </c>
      <c r="P179" s="65">
        <f t="shared" si="2"/>
        <v>8</v>
      </c>
      <c r="Q179" s="65">
        <f t="shared" si="3"/>
        <v>1</v>
      </c>
      <c r="R179" s="65" t="str">
        <f t="shared" si="12"/>
        <v>68.444.223/0001-81</v>
      </c>
      <c r="S179" s="84"/>
      <c r="T179" s="84" t="str">
        <f t="shared" si="10"/>
        <v/>
      </c>
      <c r="U179" s="84" t="str">
        <f t="shared" si="11"/>
        <v/>
      </c>
      <c r="V179" s="65" t="str">
        <f t="shared" si="5"/>
        <v/>
      </c>
      <c r="W179" s="84"/>
      <c r="X179" s="84"/>
      <c r="Y179" s="85"/>
      <c r="Z179" s="85"/>
      <c r="AA179" s="65" t="str">
        <f t="shared" si="6"/>
        <v/>
      </c>
      <c r="AB179" s="65" t="str">
        <f t="shared" si="7"/>
        <v/>
      </c>
      <c r="AC179" s="86"/>
      <c r="AD179" s="87" t="str">
        <f t="shared" si="8"/>
        <v/>
      </c>
      <c r="AE179" s="84"/>
      <c r="AF179" s="86">
        <f>IF(AC179&gt;0,AC179,'⚙️ Config'!$B$10)</f>
        <v>0.0075</v>
      </c>
      <c r="AG179" s="88">
        <f t="shared" si="9"/>
        <v>33139.5348</v>
      </c>
      <c r="AH179" s="88">
        <f>AG179*'⚙️ Config'!$B$11</f>
        <v>165697.674</v>
      </c>
      <c r="AI179" s="88">
        <f>AH179*'⚙️ Config'!$B$12</f>
        <v>49709.3022</v>
      </c>
      <c r="AJ179" s="64"/>
      <c r="AK179" s="84"/>
      <c r="AL179" s="84"/>
      <c r="AM179" s="84"/>
      <c r="AN179" s="84"/>
      <c r="AO179" s="84"/>
      <c r="AP179" s="84"/>
      <c r="AQ179" s="84"/>
    </row>
    <row r="180" ht="15.0" customHeight="1">
      <c r="A180" s="79">
        <v>177.0</v>
      </c>
      <c r="B180" s="80" t="s">
        <v>677</v>
      </c>
      <c r="C180" s="79" t="s">
        <v>141</v>
      </c>
      <c r="D180" s="79" t="s">
        <v>678</v>
      </c>
      <c r="E180" s="81">
        <v>46.96</v>
      </c>
      <c r="F180" s="79" t="s">
        <v>84</v>
      </c>
      <c r="G180" s="79" t="s">
        <v>606</v>
      </c>
      <c r="H180" s="82">
        <v>4396443.57</v>
      </c>
      <c r="I180" s="79">
        <v>2.0</v>
      </c>
      <c r="J180" s="83">
        <v>1.4</v>
      </c>
      <c r="K180" s="80">
        <v>2024.0</v>
      </c>
      <c r="L180" s="79" t="s">
        <v>615</v>
      </c>
      <c r="M180" s="79">
        <v>2024.0</v>
      </c>
      <c r="N180" s="79" t="s">
        <v>161</v>
      </c>
      <c r="O180" s="65" t="str">
        <f t="shared" si="1"/>
        <v>026734750001</v>
      </c>
      <c r="P180" s="65">
        <f t="shared" si="2"/>
        <v>7</v>
      </c>
      <c r="Q180" s="65">
        <f t="shared" si="3"/>
        <v>4</v>
      </c>
      <c r="R180" s="65" t="str">
        <f t="shared" si="12"/>
        <v>02.673.475/0001-74</v>
      </c>
      <c r="S180" s="84"/>
      <c r="T180" s="84" t="str">
        <f t="shared" si="10"/>
        <v/>
      </c>
      <c r="U180" s="84" t="str">
        <f t="shared" si="11"/>
        <v/>
      </c>
      <c r="V180" s="65" t="str">
        <f t="shared" si="5"/>
        <v/>
      </c>
      <c r="W180" s="84"/>
      <c r="X180" s="84"/>
      <c r="Y180" s="85"/>
      <c r="Z180" s="85"/>
      <c r="AA180" s="65" t="str">
        <f t="shared" si="6"/>
        <v/>
      </c>
      <c r="AB180" s="65" t="str">
        <f t="shared" si="7"/>
        <v/>
      </c>
      <c r="AC180" s="86"/>
      <c r="AD180" s="87" t="str">
        <f t="shared" si="8"/>
        <v/>
      </c>
      <c r="AE180" s="84"/>
      <c r="AF180" s="86">
        <f>IF(AC180&gt;0,AC180,'⚙️ Config'!$B$10)</f>
        <v>0.0075</v>
      </c>
      <c r="AG180" s="88">
        <f t="shared" si="9"/>
        <v>32973.32678</v>
      </c>
      <c r="AH180" s="88">
        <f>AG180*'⚙️ Config'!$B$11</f>
        <v>164866.6339</v>
      </c>
      <c r="AI180" s="88">
        <f>AH180*'⚙️ Config'!$B$12</f>
        <v>49459.99016</v>
      </c>
      <c r="AJ180" s="64"/>
      <c r="AK180" s="84"/>
      <c r="AL180" s="84"/>
      <c r="AM180" s="84"/>
      <c r="AN180" s="84"/>
      <c r="AO180" s="84"/>
      <c r="AP180" s="84"/>
      <c r="AQ180" s="84"/>
    </row>
    <row r="181" ht="15.0" customHeight="1">
      <c r="A181" s="79">
        <v>178.0</v>
      </c>
      <c r="B181" s="80" t="s">
        <v>679</v>
      </c>
      <c r="C181" s="79" t="s">
        <v>141</v>
      </c>
      <c r="D181" s="79" t="s">
        <v>680</v>
      </c>
      <c r="E181" s="81">
        <v>59.01</v>
      </c>
      <c r="F181" s="79" t="s">
        <v>84</v>
      </c>
      <c r="G181" s="79" t="s">
        <v>606</v>
      </c>
      <c r="H181" s="82">
        <v>4386698.29</v>
      </c>
      <c r="I181" s="79">
        <v>1.0</v>
      </c>
      <c r="J181" s="83">
        <v>1.3</v>
      </c>
      <c r="K181" s="80">
        <v>2024.0</v>
      </c>
      <c r="L181" s="79" t="s">
        <v>268</v>
      </c>
      <c r="M181" s="79">
        <v>2024.0</v>
      </c>
      <c r="N181" s="79" t="s">
        <v>161</v>
      </c>
      <c r="O181" s="65" t="str">
        <f t="shared" si="1"/>
        <v>145771500001</v>
      </c>
      <c r="P181" s="65">
        <f t="shared" si="2"/>
        <v>7</v>
      </c>
      <c r="Q181" s="65">
        <f t="shared" si="3"/>
        <v>7</v>
      </c>
      <c r="R181" s="65" t="str">
        <f t="shared" si="12"/>
        <v>14.577.150/0001-77</v>
      </c>
      <c r="S181" s="84"/>
      <c r="T181" s="84" t="str">
        <f t="shared" si="10"/>
        <v/>
      </c>
      <c r="U181" s="84" t="str">
        <f t="shared" si="11"/>
        <v/>
      </c>
      <c r="V181" s="65" t="str">
        <f t="shared" si="5"/>
        <v/>
      </c>
      <c r="W181" s="84"/>
      <c r="X181" s="84"/>
      <c r="Y181" s="85"/>
      <c r="Z181" s="85"/>
      <c r="AA181" s="65" t="str">
        <f t="shared" si="6"/>
        <v/>
      </c>
      <c r="AB181" s="65" t="str">
        <f t="shared" si="7"/>
        <v/>
      </c>
      <c r="AC181" s="86"/>
      <c r="AD181" s="87" t="str">
        <f t="shared" si="8"/>
        <v/>
      </c>
      <c r="AE181" s="84"/>
      <c r="AF181" s="86">
        <f>IF(AC181&gt;0,AC181,'⚙️ Config'!$B$10)</f>
        <v>0.0075</v>
      </c>
      <c r="AG181" s="88">
        <f t="shared" si="9"/>
        <v>32900.23718</v>
      </c>
      <c r="AH181" s="88">
        <f>AG181*'⚙️ Config'!$B$11</f>
        <v>164501.1859</v>
      </c>
      <c r="AI181" s="88">
        <f>AH181*'⚙️ Config'!$B$12</f>
        <v>49350.35576</v>
      </c>
      <c r="AJ181" s="64"/>
      <c r="AK181" s="84"/>
      <c r="AL181" s="84"/>
      <c r="AM181" s="84"/>
      <c r="AN181" s="84"/>
      <c r="AO181" s="84"/>
      <c r="AP181" s="84"/>
      <c r="AQ181" s="84"/>
    </row>
    <row r="182" ht="15.0" customHeight="1">
      <c r="A182" s="79">
        <v>179.0</v>
      </c>
      <c r="B182" s="80" t="s">
        <v>681</v>
      </c>
      <c r="C182" s="79" t="s">
        <v>141</v>
      </c>
      <c r="D182" s="79" t="s">
        <v>682</v>
      </c>
      <c r="E182" s="81">
        <v>55.12</v>
      </c>
      <c r="F182" s="79" t="s">
        <v>84</v>
      </c>
      <c r="G182" s="79" t="s">
        <v>606</v>
      </c>
      <c r="H182" s="82">
        <v>4384506.61</v>
      </c>
      <c r="I182" s="79">
        <v>1.0</v>
      </c>
      <c r="J182" s="83">
        <v>1.5</v>
      </c>
      <c r="K182" s="80">
        <v>2024.0</v>
      </c>
      <c r="L182" s="79" t="s">
        <v>197</v>
      </c>
      <c r="M182" s="79">
        <v>2024.0</v>
      </c>
      <c r="N182" s="79" t="s">
        <v>145</v>
      </c>
      <c r="O182" s="65" t="str">
        <f t="shared" si="1"/>
        <v>288388170001</v>
      </c>
      <c r="P182" s="65">
        <f t="shared" si="2"/>
        <v>5</v>
      </c>
      <c r="Q182" s="65">
        <f t="shared" si="3"/>
        <v>2</v>
      </c>
      <c r="R182" s="65" t="str">
        <f t="shared" si="12"/>
        <v>28.838.817/0001-52</v>
      </c>
      <c r="S182" s="84"/>
      <c r="T182" s="84" t="str">
        <f t="shared" si="10"/>
        <v/>
      </c>
      <c r="U182" s="84" t="str">
        <f t="shared" si="11"/>
        <v/>
      </c>
      <c r="V182" s="65" t="str">
        <f t="shared" si="5"/>
        <v/>
      </c>
      <c r="W182" s="84"/>
      <c r="X182" s="84"/>
      <c r="Y182" s="85"/>
      <c r="Z182" s="85"/>
      <c r="AA182" s="65" t="str">
        <f t="shared" si="6"/>
        <v/>
      </c>
      <c r="AB182" s="65" t="str">
        <f t="shared" si="7"/>
        <v/>
      </c>
      <c r="AC182" s="86"/>
      <c r="AD182" s="87" t="str">
        <f t="shared" si="8"/>
        <v/>
      </c>
      <c r="AE182" s="84"/>
      <c r="AF182" s="86">
        <f>IF(AC182&gt;0,AC182,'⚙️ Config'!$B$10)</f>
        <v>0.0075</v>
      </c>
      <c r="AG182" s="88">
        <f t="shared" si="9"/>
        <v>32883.79958</v>
      </c>
      <c r="AH182" s="88">
        <f>AG182*'⚙️ Config'!$B$11</f>
        <v>164418.9979</v>
      </c>
      <c r="AI182" s="88">
        <f>AH182*'⚙️ Config'!$B$12</f>
        <v>49325.69936</v>
      </c>
      <c r="AJ182" s="64"/>
      <c r="AK182" s="84"/>
      <c r="AL182" s="84"/>
      <c r="AM182" s="84"/>
      <c r="AN182" s="84"/>
      <c r="AO182" s="84"/>
      <c r="AP182" s="84"/>
      <c r="AQ182" s="84"/>
    </row>
    <row r="183" ht="15.0" customHeight="1">
      <c r="A183" s="79">
        <v>180.0</v>
      </c>
      <c r="B183" s="80" t="s">
        <v>683</v>
      </c>
      <c r="C183" s="79" t="s">
        <v>141</v>
      </c>
      <c r="D183" s="79" t="s">
        <v>684</v>
      </c>
      <c r="E183" s="81">
        <v>63.96</v>
      </c>
      <c r="F183" s="79" t="s">
        <v>84</v>
      </c>
      <c r="G183" s="79" t="s">
        <v>606</v>
      </c>
      <c r="H183" s="82">
        <v>4338527.82</v>
      </c>
      <c r="I183" s="79">
        <v>2.0</v>
      </c>
      <c r="J183" s="83">
        <v>0.8</v>
      </c>
      <c r="K183" s="80">
        <v>2025.0</v>
      </c>
      <c r="L183" s="79" t="s">
        <v>144</v>
      </c>
      <c r="M183" s="79">
        <v>2025.0</v>
      </c>
      <c r="N183" s="79" t="s">
        <v>145</v>
      </c>
      <c r="O183" s="65" t="str">
        <f t="shared" si="1"/>
        <v>215821540001</v>
      </c>
      <c r="P183" s="65">
        <f t="shared" si="2"/>
        <v>0</v>
      </c>
      <c r="Q183" s="65">
        <f t="shared" si="3"/>
        <v>9</v>
      </c>
      <c r="R183" s="65" t="str">
        <f t="shared" si="12"/>
        <v>21.582.154/0001-09</v>
      </c>
      <c r="S183" s="84"/>
      <c r="T183" s="84" t="str">
        <f t="shared" si="10"/>
        <v/>
      </c>
      <c r="U183" s="84" t="str">
        <f t="shared" si="11"/>
        <v/>
      </c>
      <c r="V183" s="65" t="str">
        <f t="shared" si="5"/>
        <v/>
      </c>
      <c r="W183" s="84"/>
      <c r="X183" s="84"/>
      <c r="Y183" s="85"/>
      <c r="Z183" s="85"/>
      <c r="AA183" s="65" t="str">
        <f t="shared" si="6"/>
        <v/>
      </c>
      <c r="AB183" s="65" t="str">
        <f t="shared" si="7"/>
        <v/>
      </c>
      <c r="AC183" s="86"/>
      <c r="AD183" s="87" t="str">
        <f t="shared" si="8"/>
        <v/>
      </c>
      <c r="AE183" s="84"/>
      <c r="AF183" s="86">
        <f>IF(AC183&gt;0,AC183,'⚙️ Config'!$B$10)</f>
        <v>0.0075</v>
      </c>
      <c r="AG183" s="88">
        <f t="shared" si="9"/>
        <v>32538.95865</v>
      </c>
      <c r="AH183" s="88">
        <f>AG183*'⚙️ Config'!$B$11</f>
        <v>162694.7933</v>
      </c>
      <c r="AI183" s="88">
        <f>AH183*'⚙️ Config'!$B$12</f>
        <v>48808.43798</v>
      </c>
      <c r="AJ183" s="64"/>
      <c r="AK183" s="84"/>
      <c r="AL183" s="84"/>
      <c r="AM183" s="84"/>
      <c r="AN183" s="84"/>
      <c r="AO183" s="84"/>
      <c r="AP183" s="84"/>
      <c r="AQ183" s="84"/>
    </row>
    <row r="184" ht="15.0" customHeight="1">
      <c r="A184" s="79">
        <v>181.0</v>
      </c>
      <c r="B184" s="80" t="s">
        <v>685</v>
      </c>
      <c r="C184" s="79" t="s">
        <v>141</v>
      </c>
      <c r="D184" s="79" t="s">
        <v>686</v>
      </c>
      <c r="E184" s="81">
        <v>59.0</v>
      </c>
      <c r="F184" s="79" t="s">
        <v>84</v>
      </c>
      <c r="G184" s="79" t="s">
        <v>606</v>
      </c>
      <c r="H184" s="82">
        <v>4325893.9</v>
      </c>
      <c r="I184" s="79">
        <v>1.0</v>
      </c>
      <c r="J184" s="83">
        <v>1.3</v>
      </c>
      <c r="K184" s="80">
        <v>2024.0</v>
      </c>
      <c r="L184" s="79" t="s">
        <v>630</v>
      </c>
      <c r="M184" s="79">
        <v>2024.0</v>
      </c>
      <c r="N184" s="79" t="s">
        <v>145</v>
      </c>
      <c r="O184" s="65" t="str">
        <f t="shared" si="1"/>
        <v>221018450001</v>
      </c>
      <c r="P184" s="65">
        <f t="shared" si="2"/>
        <v>0</v>
      </c>
      <c r="Q184" s="65">
        <f t="shared" si="3"/>
        <v>6</v>
      </c>
      <c r="R184" s="65" t="str">
        <f t="shared" si="12"/>
        <v>22.101.845/0001-06</v>
      </c>
      <c r="S184" s="84"/>
      <c r="T184" s="84" t="str">
        <f t="shared" si="10"/>
        <v/>
      </c>
      <c r="U184" s="84" t="str">
        <f t="shared" si="11"/>
        <v/>
      </c>
      <c r="V184" s="65" t="str">
        <f t="shared" si="5"/>
        <v/>
      </c>
      <c r="W184" s="84"/>
      <c r="X184" s="84"/>
      <c r="Y184" s="85"/>
      <c r="Z184" s="85"/>
      <c r="AA184" s="65" t="str">
        <f t="shared" si="6"/>
        <v/>
      </c>
      <c r="AB184" s="65" t="str">
        <f t="shared" si="7"/>
        <v/>
      </c>
      <c r="AC184" s="86"/>
      <c r="AD184" s="87" t="str">
        <f t="shared" si="8"/>
        <v/>
      </c>
      <c r="AE184" s="84"/>
      <c r="AF184" s="86">
        <f>IF(AC184&gt;0,AC184,'⚙️ Config'!$B$10)</f>
        <v>0.0075</v>
      </c>
      <c r="AG184" s="88">
        <f t="shared" si="9"/>
        <v>32444.20425</v>
      </c>
      <c r="AH184" s="88">
        <f>AG184*'⚙️ Config'!$B$11</f>
        <v>162221.0213</v>
      </c>
      <c r="AI184" s="88">
        <f>AH184*'⚙️ Config'!$B$12</f>
        <v>48666.30638</v>
      </c>
      <c r="AJ184" s="64"/>
      <c r="AK184" s="84"/>
      <c r="AL184" s="84"/>
      <c r="AM184" s="84"/>
      <c r="AN184" s="84"/>
      <c r="AO184" s="84"/>
      <c r="AP184" s="84"/>
      <c r="AQ184" s="84"/>
    </row>
    <row r="185" ht="15.0" customHeight="1">
      <c r="A185" s="79">
        <v>182.0</v>
      </c>
      <c r="B185" s="80" t="s">
        <v>687</v>
      </c>
      <c r="C185" s="79" t="s">
        <v>141</v>
      </c>
      <c r="D185" s="79" t="s">
        <v>688</v>
      </c>
      <c r="E185" s="81">
        <v>59.61</v>
      </c>
      <c r="F185" s="79" t="s">
        <v>84</v>
      </c>
      <c r="G185" s="79" t="s">
        <v>606</v>
      </c>
      <c r="H185" s="82">
        <v>4321808.95</v>
      </c>
      <c r="I185" s="79">
        <v>2.0</v>
      </c>
      <c r="J185" s="83">
        <v>1.3</v>
      </c>
      <c r="K185" s="80">
        <v>2025.0</v>
      </c>
      <c r="L185" s="79" t="s">
        <v>630</v>
      </c>
      <c r="M185" s="79">
        <v>2024.0</v>
      </c>
      <c r="N185" s="79" t="s">
        <v>145</v>
      </c>
      <c r="O185" s="65" t="str">
        <f t="shared" si="1"/>
        <v>295563690001</v>
      </c>
      <c r="P185" s="65">
        <f t="shared" si="2"/>
        <v>6</v>
      </c>
      <c r="Q185" s="65">
        <f t="shared" si="3"/>
        <v>7</v>
      </c>
      <c r="R185" s="65" t="str">
        <f t="shared" si="12"/>
        <v>29.556.369/0001-67</v>
      </c>
      <c r="S185" s="84"/>
      <c r="T185" s="84" t="str">
        <f t="shared" si="10"/>
        <v/>
      </c>
      <c r="U185" s="84" t="str">
        <f t="shared" si="11"/>
        <v/>
      </c>
      <c r="V185" s="65" t="str">
        <f t="shared" si="5"/>
        <v/>
      </c>
      <c r="W185" s="84"/>
      <c r="X185" s="84"/>
      <c r="Y185" s="85"/>
      <c r="Z185" s="85"/>
      <c r="AA185" s="65" t="str">
        <f t="shared" si="6"/>
        <v/>
      </c>
      <c r="AB185" s="65" t="str">
        <f t="shared" si="7"/>
        <v/>
      </c>
      <c r="AC185" s="86"/>
      <c r="AD185" s="87" t="str">
        <f t="shared" si="8"/>
        <v/>
      </c>
      <c r="AE185" s="84"/>
      <c r="AF185" s="86">
        <f>IF(AC185&gt;0,AC185,'⚙️ Config'!$B$10)</f>
        <v>0.0075</v>
      </c>
      <c r="AG185" s="88">
        <f t="shared" si="9"/>
        <v>32413.56713</v>
      </c>
      <c r="AH185" s="88">
        <f>AG185*'⚙️ Config'!$B$11</f>
        <v>162067.8356</v>
      </c>
      <c r="AI185" s="88">
        <f>AH185*'⚙️ Config'!$B$12</f>
        <v>48620.35069</v>
      </c>
      <c r="AJ185" s="64"/>
      <c r="AK185" s="84"/>
      <c r="AL185" s="84"/>
      <c r="AM185" s="84"/>
      <c r="AN185" s="84"/>
      <c r="AO185" s="84"/>
      <c r="AP185" s="84"/>
      <c r="AQ185" s="84"/>
    </row>
    <row r="186" ht="15.0" customHeight="1">
      <c r="A186" s="79">
        <v>183.0</v>
      </c>
      <c r="B186" s="80" t="s">
        <v>689</v>
      </c>
      <c r="C186" s="79" t="s">
        <v>141</v>
      </c>
      <c r="D186" s="79" t="s">
        <v>690</v>
      </c>
      <c r="E186" s="81">
        <v>44.43</v>
      </c>
      <c r="F186" s="79" t="s">
        <v>84</v>
      </c>
      <c r="G186" s="79" t="s">
        <v>606</v>
      </c>
      <c r="H186" s="82">
        <v>4316062.23</v>
      </c>
      <c r="I186" s="79">
        <v>2.0</v>
      </c>
      <c r="J186" s="83">
        <v>1.9</v>
      </c>
      <c r="K186" s="80">
        <v>2025.0</v>
      </c>
      <c r="L186" s="79" t="s">
        <v>691</v>
      </c>
      <c r="M186" s="79">
        <v>2024.0</v>
      </c>
      <c r="N186" s="79" t="s">
        <v>189</v>
      </c>
      <c r="O186" s="65" t="str">
        <f t="shared" si="1"/>
        <v>268065600001</v>
      </c>
      <c r="P186" s="65">
        <f t="shared" si="2"/>
        <v>2</v>
      </c>
      <c r="Q186" s="65">
        <f t="shared" si="3"/>
        <v>1</v>
      </c>
      <c r="R186" s="65" t="str">
        <f t="shared" si="12"/>
        <v>26.806.560/0001-21</v>
      </c>
      <c r="S186" s="84"/>
      <c r="T186" s="84" t="str">
        <f t="shared" si="10"/>
        <v/>
      </c>
      <c r="U186" s="84" t="str">
        <f t="shared" si="11"/>
        <v/>
      </c>
      <c r="V186" s="65" t="str">
        <f t="shared" si="5"/>
        <v/>
      </c>
      <c r="W186" s="84"/>
      <c r="X186" s="84"/>
      <c r="Y186" s="85"/>
      <c r="Z186" s="85"/>
      <c r="AA186" s="65" t="str">
        <f t="shared" si="6"/>
        <v/>
      </c>
      <c r="AB186" s="65" t="str">
        <f t="shared" si="7"/>
        <v/>
      </c>
      <c r="AC186" s="86"/>
      <c r="AD186" s="87" t="str">
        <f t="shared" si="8"/>
        <v/>
      </c>
      <c r="AE186" s="84"/>
      <c r="AF186" s="86">
        <f>IF(AC186&gt;0,AC186,'⚙️ Config'!$B$10)</f>
        <v>0.0075</v>
      </c>
      <c r="AG186" s="88">
        <f t="shared" si="9"/>
        <v>32370.46673</v>
      </c>
      <c r="AH186" s="88">
        <f>AG186*'⚙️ Config'!$B$11</f>
        <v>161852.3336</v>
      </c>
      <c r="AI186" s="88">
        <f>AH186*'⚙️ Config'!$B$12</f>
        <v>48555.70009</v>
      </c>
      <c r="AJ186" s="64"/>
      <c r="AK186" s="84"/>
      <c r="AL186" s="84"/>
      <c r="AM186" s="84"/>
      <c r="AN186" s="84"/>
      <c r="AO186" s="84"/>
      <c r="AP186" s="84"/>
      <c r="AQ186" s="84"/>
    </row>
    <row r="187" ht="15.0" customHeight="1">
      <c r="A187" s="79">
        <v>184.0</v>
      </c>
      <c r="B187" s="80" t="s">
        <v>692</v>
      </c>
      <c r="C187" s="79" t="s">
        <v>141</v>
      </c>
      <c r="D187" s="79" t="s">
        <v>693</v>
      </c>
      <c r="E187" s="81">
        <v>49.0</v>
      </c>
      <c r="F187" s="79" t="s">
        <v>84</v>
      </c>
      <c r="G187" s="79" t="s">
        <v>606</v>
      </c>
      <c r="H187" s="82">
        <v>4313948.9</v>
      </c>
      <c r="I187" s="79">
        <v>2.0</v>
      </c>
      <c r="J187" s="83">
        <v>1.3</v>
      </c>
      <c r="K187" s="80">
        <v>2024.0</v>
      </c>
      <c r="L187" s="79" t="s">
        <v>144</v>
      </c>
      <c r="M187" s="79">
        <v>2024.0</v>
      </c>
      <c r="N187" s="79" t="s">
        <v>145</v>
      </c>
      <c r="O187" s="65" t="str">
        <f t="shared" si="1"/>
        <v>009673240001</v>
      </c>
      <c r="P187" s="65">
        <f t="shared" si="2"/>
        <v>0</v>
      </c>
      <c r="Q187" s="65">
        <f t="shared" si="3"/>
        <v>1</v>
      </c>
      <c r="R187" s="65" t="str">
        <f t="shared" si="12"/>
        <v>00.967.324/0001-01</v>
      </c>
      <c r="S187" s="84"/>
      <c r="T187" s="84" t="str">
        <f t="shared" si="10"/>
        <v/>
      </c>
      <c r="U187" s="84" t="str">
        <f t="shared" si="11"/>
        <v/>
      </c>
      <c r="V187" s="65" t="str">
        <f t="shared" si="5"/>
        <v/>
      </c>
      <c r="W187" s="84"/>
      <c r="X187" s="84"/>
      <c r="Y187" s="85"/>
      <c r="Z187" s="85"/>
      <c r="AA187" s="65" t="str">
        <f t="shared" si="6"/>
        <v/>
      </c>
      <c r="AB187" s="65" t="str">
        <f t="shared" si="7"/>
        <v/>
      </c>
      <c r="AC187" s="86"/>
      <c r="AD187" s="87" t="str">
        <f t="shared" si="8"/>
        <v/>
      </c>
      <c r="AE187" s="84"/>
      <c r="AF187" s="86">
        <f>IF(AC187&gt;0,AC187,'⚙️ Config'!$B$10)</f>
        <v>0.0075</v>
      </c>
      <c r="AG187" s="88">
        <f t="shared" si="9"/>
        <v>32354.61675</v>
      </c>
      <c r="AH187" s="88">
        <f>AG187*'⚙️ Config'!$B$11</f>
        <v>161773.0838</v>
      </c>
      <c r="AI187" s="88">
        <f>AH187*'⚙️ Config'!$B$12</f>
        <v>48531.92513</v>
      </c>
      <c r="AJ187" s="64"/>
      <c r="AK187" s="84"/>
      <c r="AL187" s="84"/>
      <c r="AM187" s="84"/>
      <c r="AN187" s="84"/>
      <c r="AO187" s="84"/>
      <c r="AP187" s="84"/>
      <c r="AQ187" s="84"/>
    </row>
    <row r="188" ht="15.0" customHeight="1">
      <c r="A188" s="79">
        <v>185.0</v>
      </c>
      <c r="B188" s="80" t="s">
        <v>694</v>
      </c>
      <c r="C188" s="79" t="s">
        <v>141</v>
      </c>
      <c r="D188" s="79" t="s">
        <v>695</v>
      </c>
      <c r="E188" s="81">
        <v>46.96</v>
      </c>
      <c r="F188" s="79" t="s">
        <v>84</v>
      </c>
      <c r="G188" s="79" t="s">
        <v>606</v>
      </c>
      <c r="H188" s="82">
        <v>4302331.08</v>
      </c>
      <c r="I188" s="79">
        <v>2.0</v>
      </c>
      <c r="J188" s="83">
        <v>1.4</v>
      </c>
      <c r="K188" s="80">
        <v>2024.0</v>
      </c>
      <c r="L188" s="79" t="s">
        <v>691</v>
      </c>
      <c r="M188" s="79">
        <v>2024.0</v>
      </c>
      <c r="N188" s="79" t="s">
        <v>161</v>
      </c>
      <c r="O188" s="65" t="str">
        <f t="shared" si="1"/>
        <v>381516090001</v>
      </c>
      <c r="P188" s="65">
        <f t="shared" si="2"/>
        <v>3</v>
      </c>
      <c r="Q188" s="65">
        <f t="shared" si="3"/>
        <v>4</v>
      </c>
      <c r="R188" s="65" t="str">
        <f t="shared" si="12"/>
        <v>38.151.609/0001-34</v>
      </c>
      <c r="S188" s="84"/>
      <c r="T188" s="84" t="str">
        <f t="shared" si="10"/>
        <v/>
      </c>
      <c r="U188" s="84" t="str">
        <f t="shared" si="11"/>
        <v/>
      </c>
      <c r="V188" s="65" t="str">
        <f t="shared" si="5"/>
        <v/>
      </c>
      <c r="W188" s="84"/>
      <c r="X188" s="84"/>
      <c r="Y188" s="85"/>
      <c r="Z188" s="85"/>
      <c r="AA188" s="65" t="str">
        <f t="shared" si="6"/>
        <v/>
      </c>
      <c r="AB188" s="65" t="str">
        <f t="shared" si="7"/>
        <v/>
      </c>
      <c r="AC188" s="86"/>
      <c r="AD188" s="87" t="str">
        <f t="shared" si="8"/>
        <v/>
      </c>
      <c r="AE188" s="84"/>
      <c r="AF188" s="86">
        <f>IF(AC188&gt;0,AC188,'⚙️ Config'!$B$10)</f>
        <v>0.0075</v>
      </c>
      <c r="AG188" s="88">
        <f t="shared" si="9"/>
        <v>32267.4831</v>
      </c>
      <c r="AH188" s="88">
        <f>AG188*'⚙️ Config'!$B$11</f>
        <v>161337.4155</v>
      </c>
      <c r="AI188" s="88">
        <f>AH188*'⚙️ Config'!$B$12</f>
        <v>48401.22465</v>
      </c>
      <c r="AJ188" s="64"/>
      <c r="AK188" s="84"/>
      <c r="AL188" s="84"/>
      <c r="AM188" s="84"/>
      <c r="AN188" s="84"/>
      <c r="AO188" s="84"/>
      <c r="AP188" s="84"/>
      <c r="AQ188" s="84"/>
    </row>
    <row r="189" ht="15.0" customHeight="1">
      <c r="A189" s="79">
        <v>186.0</v>
      </c>
      <c r="B189" s="80" t="s">
        <v>696</v>
      </c>
      <c r="C189" s="79" t="s">
        <v>141</v>
      </c>
      <c r="D189" s="79" t="s">
        <v>697</v>
      </c>
      <c r="E189" s="81">
        <v>54.24</v>
      </c>
      <c r="F189" s="79" t="s">
        <v>84</v>
      </c>
      <c r="G189" s="79" t="s">
        <v>606</v>
      </c>
      <c r="H189" s="82">
        <v>4294918.14</v>
      </c>
      <c r="I189" s="79">
        <v>2.0</v>
      </c>
      <c r="J189" s="83">
        <v>1.4</v>
      </c>
      <c r="K189" s="80">
        <v>2025.0</v>
      </c>
      <c r="L189" s="79" t="s">
        <v>295</v>
      </c>
      <c r="M189" s="79">
        <v>2024.0</v>
      </c>
      <c r="N189" s="79" t="s">
        <v>161</v>
      </c>
      <c r="O189" s="65" t="str">
        <f t="shared" si="1"/>
        <v>441407300001</v>
      </c>
      <c r="P189" s="65">
        <f t="shared" si="2"/>
        <v>6</v>
      </c>
      <c r="Q189" s="65">
        <f t="shared" si="3"/>
        <v>3</v>
      </c>
      <c r="R189" s="65" t="str">
        <f t="shared" si="12"/>
        <v>44.140.730/0001-63</v>
      </c>
      <c r="S189" s="84"/>
      <c r="T189" s="84" t="str">
        <f t="shared" si="10"/>
        <v/>
      </c>
      <c r="U189" s="84" t="str">
        <f t="shared" si="11"/>
        <v/>
      </c>
      <c r="V189" s="65" t="str">
        <f t="shared" si="5"/>
        <v/>
      </c>
      <c r="W189" s="84"/>
      <c r="X189" s="84"/>
      <c r="Y189" s="85"/>
      <c r="Z189" s="85"/>
      <c r="AA189" s="65" t="str">
        <f t="shared" si="6"/>
        <v/>
      </c>
      <c r="AB189" s="65" t="str">
        <f t="shared" si="7"/>
        <v/>
      </c>
      <c r="AC189" s="86"/>
      <c r="AD189" s="87" t="str">
        <f t="shared" si="8"/>
        <v/>
      </c>
      <c r="AE189" s="84"/>
      <c r="AF189" s="86">
        <f>IF(AC189&gt;0,AC189,'⚙️ Config'!$B$10)</f>
        <v>0.0075</v>
      </c>
      <c r="AG189" s="88">
        <f t="shared" si="9"/>
        <v>32211.88605</v>
      </c>
      <c r="AH189" s="88">
        <f>AG189*'⚙️ Config'!$B$11</f>
        <v>161059.4303</v>
      </c>
      <c r="AI189" s="88">
        <f>AH189*'⚙️ Config'!$B$12</f>
        <v>48317.82908</v>
      </c>
      <c r="AJ189" s="64"/>
      <c r="AK189" s="84"/>
      <c r="AL189" s="84"/>
      <c r="AM189" s="84"/>
      <c r="AN189" s="84"/>
      <c r="AO189" s="84"/>
      <c r="AP189" s="84"/>
      <c r="AQ189" s="84"/>
    </row>
    <row r="190" ht="15.0" customHeight="1">
      <c r="A190" s="79">
        <v>187.0</v>
      </c>
      <c r="B190" s="80" t="s">
        <v>698</v>
      </c>
      <c r="C190" s="79" t="s">
        <v>141</v>
      </c>
      <c r="D190" s="79" t="s">
        <v>699</v>
      </c>
      <c r="E190" s="81">
        <v>53.87</v>
      </c>
      <c r="F190" s="79" t="s">
        <v>84</v>
      </c>
      <c r="G190" s="79" t="s">
        <v>606</v>
      </c>
      <c r="H190" s="82">
        <v>4290706.83</v>
      </c>
      <c r="I190" s="79">
        <v>2.0</v>
      </c>
      <c r="J190" s="83">
        <v>1.1</v>
      </c>
      <c r="K190" s="80">
        <v>2025.0</v>
      </c>
      <c r="L190" s="79" t="s">
        <v>501</v>
      </c>
      <c r="M190" s="79">
        <v>2025.0</v>
      </c>
      <c r="N190" s="79" t="s">
        <v>161</v>
      </c>
      <c r="O190" s="65" t="str">
        <f t="shared" si="1"/>
        <v>207569510001</v>
      </c>
      <c r="P190" s="65">
        <f t="shared" si="2"/>
        <v>0</v>
      </c>
      <c r="Q190" s="65">
        <f t="shared" si="3"/>
        <v>0</v>
      </c>
      <c r="R190" s="65" t="str">
        <f t="shared" si="12"/>
        <v>20.756.951/0001-00</v>
      </c>
      <c r="S190" s="84"/>
      <c r="T190" s="84" t="str">
        <f t="shared" si="10"/>
        <v/>
      </c>
      <c r="U190" s="84" t="str">
        <f t="shared" si="11"/>
        <v/>
      </c>
      <c r="V190" s="65" t="str">
        <f t="shared" si="5"/>
        <v/>
      </c>
      <c r="W190" s="84"/>
      <c r="X190" s="84"/>
      <c r="Y190" s="85"/>
      <c r="Z190" s="85"/>
      <c r="AA190" s="65" t="str">
        <f t="shared" si="6"/>
        <v/>
      </c>
      <c r="AB190" s="65" t="str">
        <f t="shared" si="7"/>
        <v/>
      </c>
      <c r="AC190" s="86"/>
      <c r="AD190" s="87" t="str">
        <f t="shared" si="8"/>
        <v/>
      </c>
      <c r="AE190" s="84"/>
      <c r="AF190" s="86">
        <f>IF(AC190&gt;0,AC190,'⚙️ Config'!$B$10)</f>
        <v>0.0075</v>
      </c>
      <c r="AG190" s="88">
        <f t="shared" si="9"/>
        <v>32180.30123</v>
      </c>
      <c r="AH190" s="88">
        <f>AG190*'⚙️ Config'!$B$11</f>
        <v>160901.5061</v>
      </c>
      <c r="AI190" s="88">
        <f>AH190*'⚙️ Config'!$B$12</f>
        <v>48270.45184</v>
      </c>
      <c r="AJ190" s="64"/>
      <c r="AK190" s="84"/>
      <c r="AL190" s="84"/>
      <c r="AM190" s="84"/>
      <c r="AN190" s="84"/>
      <c r="AO190" s="84"/>
      <c r="AP190" s="84"/>
      <c r="AQ190" s="84"/>
    </row>
    <row r="191" ht="15.0" customHeight="1">
      <c r="A191" s="79">
        <v>188.0</v>
      </c>
      <c r="B191" s="80" t="s">
        <v>700</v>
      </c>
      <c r="C191" s="79" t="s">
        <v>141</v>
      </c>
      <c r="D191" s="79" t="s">
        <v>701</v>
      </c>
      <c r="E191" s="81">
        <v>43.45</v>
      </c>
      <c r="F191" s="79" t="s">
        <v>84</v>
      </c>
      <c r="G191" s="79" t="s">
        <v>606</v>
      </c>
      <c r="H191" s="82">
        <v>4209879.83</v>
      </c>
      <c r="I191" s="79">
        <v>2.0</v>
      </c>
      <c r="J191" s="83">
        <v>1.6</v>
      </c>
      <c r="K191" s="80">
        <v>2024.0</v>
      </c>
      <c r="L191" s="79" t="s">
        <v>144</v>
      </c>
      <c r="M191" s="79">
        <v>2024.0</v>
      </c>
      <c r="N191" s="79" t="s">
        <v>161</v>
      </c>
      <c r="O191" s="65" t="str">
        <f t="shared" si="1"/>
        <v>210721620001</v>
      </c>
      <c r="P191" s="65">
        <f t="shared" si="2"/>
        <v>0</v>
      </c>
      <c r="Q191" s="65">
        <f t="shared" si="3"/>
        <v>5</v>
      </c>
      <c r="R191" s="65" t="str">
        <f t="shared" si="12"/>
        <v>21.072.162/0001-05</v>
      </c>
      <c r="S191" s="84"/>
      <c r="T191" s="84" t="str">
        <f t="shared" si="10"/>
        <v/>
      </c>
      <c r="U191" s="84" t="str">
        <f t="shared" si="11"/>
        <v/>
      </c>
      <c r="V191" s="65" t="str">
        <f t="shared" si="5"/>
        <v/>
      </c>
      <c r="W191" s="84"/>
      <c r="X191" s="84"/>
      <c r="Y191" s="85"/>
      <c r="Z191" s="85"/>
      <c r="AA191" s="65" t="str">
        <f t="shared" si="6"/>
        <v/>
      </c>
      <c r="AB191" s="65" t="str">
        <f t="shared" si="7"/>
        <v/>
      </c>
      <c r="AC191" s="86"/>
      <c r="AD191" s="87" t="str">
        <f t="shared" si="8"/>
        <v/>
      </c>
      <c r="AE191" s="84"/>
      <c r="AF191" s="86">
        <f>IF(AC191&gt;0,AC191,'⚙️ Config'!$B$10)</f>
        <v>0.0075</v>
      </c>
      <c r="AG191" s="88">
        <f t="shared" si="9"/>
        <v>31574.09873</v>
      </c>
      <c r="AH191" s="88">
        <f>AG191*'⚙️ Config'!$B$11</f>
        <v>157870.4936</v>
      </c>
      <c r="AI191" s="88">
        <f>AH191*'⚙️ Config'!$B$12</f>
        <v>47361.14809</v>
      </c>
      <c r="AJ191" s="64"/>
      <c r="AK191" s="84"/>
      <c r="AL191" s="84"/>
      <c r="AM191" s="84"/>
      <c r="AN191" s="84"/>
      <c r="AO191" s="84"/>
      <c r="AP191" s="84"/>
      <c r="AQ191" s="84"/>
    </row>
    <row r="192" ht="15.0" customHeight="1">
      <c r="A192" s="79">
        <v>189.0</v>
      </c>
      <c r="B192" s="80" t="s">
        <v>702</v>
      </c>
      <c r="C192" s="79" t="s">
        <v>154</v>
      </c>
      <c r="D192" s="79" t="s">
        <v>703</v>
      </c>
      <c r="E192" s="81">
        <v>63.86</v>
      </c>
      <c r="F192" s="79" t="s">
        <v>84</v>
      </c>
      <c r="G192" s="79" t="s">
        <v>606</v>
      </c>
      <c r="H192" s="82">
        <v>4201832.86</v>
      </c>
      <c r="I192" s="79">
        <v>1.0</v>
      </c>
      <c r="J192" s="83">
        <v>1.1</v>
      </c>
      <c r="K192" s="80">
        <v>2025.0</v>
      </c>
      <c r="L192" s="79" t="s">
        <v>704</v>
      </c>
      <c r="M192" s="79">
        <v>2025.0</v>
      </c>
      <c r="N192" s="79" t="s">
        <v>161</v>
      </c>
      <c r="O192" s="65" t="str">
        <f t="shared" si="1"/>
        <v>703908690001</v>
      </c>
      <c r="P192" s="65">
        <f t="shared" si="2"/>
        <v>7</v>
      </c>
      <c r="Q192" s="65">
        <f t="shared" si="3"/>
        <v>5</v>
      </c>
      <c r="R192" s="65" t="str">
        <f t="shared" si="12"/>
        <v>70.390.869/0001-75</v>
      </c>
      <c r="S192" s="84"/>
      <c r="T192" s="84" t="str">
        <f t="shared" si="10"/>
        <v/>
      </c>
      <c r="U192" s="84" t="str">
        <f t="shared" si="11"/>
        <v/>
      </c>
      <c r="V192" s="65" t="str">
        <f t="shared" si="5"/>
        <v/>
      </c>
      <c r="W192" s="84"/>
      <c r="X192" s="84"/>
      <c r="Y192" s="85"/>
      <c r="Z192" s="85"/>
      <c r="AA192" s="65" t="str">
        <f t="shared" si="6"/>
        <v/>
      </c>
      <c r="AB192" s="65" t="str">
        <f t="shared" si="7"/>
        <v/>
      </c>
      <c r="AC192" s="86"/>
      <c r="AD192" s="87" t="str">
        <f t="shared" si="8"/>
        <v/>
      </c>
      <c r="AE192" s="84"/>
      <c r="AF192" s="86">
        <f>IF(AC192&gt;0,AC192,'⚙️ Config'!$B$10)</f>
        <v>0.0075</v>
      </c>
      <c r="AG192" s="88">
        <f t="shared" si="9"/>
        <v>31513.74645</v>
      </c>
      <c r="AH192" s="88">
        <f>AG192*'⚙️ Config'!$B$11</f>
        <v>157568.7323</v>
      </c>
      <c r="AI192" s="88">
        <f>AH192*'⚙️ Config'!$B$12</f>
        <v>47270.61968</v>
      </c>
      <c r="AJ192" s="64"/>
      <c r="AK192" s="84"/>
      <c r="AL192" s="84"/>
      <c r="AM192" s="84"/>
      <c r="AN192" s="84"/>
      <c r="AO192" s="84"/>
      <c r="AP192" s="84"/>
      <c r="AQ192" s="84"/>
    </row>
    <row r="193" ht="15.0" customHeight="1">
      <c r="A193" s="79">
        <v>190.0</v>
      </c>
      <c r="B193" s="80" t="s">
        <v>705</v>
      </c>
      <c r="C193" s="79" t="s">
        <v>141</v>
      </c>
      <c r="D193" s="79" t="s">
        <v>706</v>
      </c>
      <c r="E193" s="81">
        <v>59.0</v>
      </c>
      <c r="F193" s="79" t="s">
        <v>84</v>
      </c>
      <c r="G193" s="79" t="s">
        <v>606</v>
      </c>
      <c r="H193" s="82">
        <v>4180464.0</v>
      </c>
      <c r="I193" s="79">
        <v>1.0</v>
      </c>
      <c r="J193" s="83">
        <v>1.3</v>
      </c>
      <c r="K193" s="80">
        <v>2024.0</v>
      </c>
      <c r="L193" s="79" t="s">
        <v>630</v>
      </c>
      <c r="M193" s="79">
        <v>2024.0</v>
      </c>
      <c r="N193" s="79" t="s">
        <v>161</v>
      </c>
      <c r="O193" s="65" t="str">
        <f t="shared" si="1"/>
        <v>086655590001</v>
      </c>
      <c r="P193" s="65">
        <f t="shared" si="2"/>
        <v>4</v>
      </c>
      <c r="Q193" s="65">
        <f t="shared" si="3"/>
        <v>2</v>
      </c>
      <c r="R193" s="65" t="str">
        <f t="shared" si="12"/>
        <v>08.665.559/0001-42</v>
      </c>
      <c r="S193" s="84"/>
      <c r="T193" s="84" t="str">
        <f t="shared" si="10"/>
        <v/>
      </c>
      <c r="U193" s="84" t="str">
        <f t="shared" si="11"/>
        <v/>
      </c>
      <c r="V193" s="65" t="str">
        <f t="shared" si="5"/>
        <v/>
      </c>
      <c r="W193" s="84"/>
      <c r="X193" s="84"/>
      <c r="Y193" s="85"/>
      <c r="Z193" s="85"/>
      <c r="AA193" s="65" t="str">
        <f t="shared" si="6"/>
        <v/>
      </c>
      <c r="AB193" s="65" t="str">
        <f t="shared" si="7"/>
        <v/>
      </c>
      <c r="AC193" s="86"/>
      <c r="AD193" s="87" t="str">
        <f t="shared" si="8"/>
        <v/>
      </c>
      <c r="AE193" s="84"/>
      <c r="AF193" s="86">
        <f>IF(AC193&gt;0,AC193,'⚙️ Config'!$B$10)</f>
        <v>0.0075</v>
      </c>
      <c r="AG193" s="88">
        <f t="shared" si="9"/>
        <v>31353.48</v>
      </c>
      <c r="AH193" s="88">
        <f>AG193*'⚙️ Config'!$B$11</f>
        <v>156767.4</v>
      </c>
      <c r="AI193" s="88">
        <f>AH193*'⚙️ Config'!$B$12</f>
        <v>47030.22</v>
      </c>
      <c r="AJ193" s="64"/>
      <c r="AK193" s="84"/>
      <c r="AL193" s="84"/>
      <c r="AM193" s="84"/>
      <c r="AN193" s="84"/>
      <c r="AO193" s="84"/>
      <c r="AP193" s="84"/>
      <c r="AQ193" s="84"/>
    </row>
    <row r="194" ht="15.0" customHeight="1">
      <c r="A194" s="79">
        <v>191.0</v>
      </c>
      <c r="B194" s="80" t="s">
        <v>707</v>
      </c>
      <c r="C194" s="79" t="s">
        <v>141</v>
      </c>
      <c r="D194" s="79" t="s">
        <v>708</v>
      </c>
      <c r="E194" s="81">
        <v>49.0</v>
      </c>
      <c r="F194" s="79" t="s">
        <v>84</v>
      </c>
      <c r="G194" s="79" t="s">
        <v>606</v>
      </c>
      <c r="H194" s="82">
        <v>4179241.74</v>
      </c>
      <c r="I194" s="79">
        <v>2.0</v>
      </c>
      <c r="J194" s="83">
        <v>1.3</v>
      </c>
      <c r="K194" s="80">
        <v>2024.0</v>
      </c>
      <c r="L194" s="79" t="s">
        <v>144</v>
      </c>
      <c r="M194" s="79">
        <v>2024.0</v>
      </c>
      <c r="N194" s="79" t="s">
        <v>145</v>
      </c>
      <c r="O194" s="65" t="str">
        <f t="shared" si="1"/>
        <v>061582370001</v>
      </c>
      <c r="P194" s="65">
        <f t="shared" si="2"/>
        <v>8</v>
      </c>
      <c r="Q194" s="65">
        <f t="shared" si="3"/>
        <v>1</v>
      </c>
      <c r="R194" s="65" t="str">
        <f t="shared" si="12"/>
        <v>06.158.237/0001-81</v>
      </c>
      <c r="S194" s="84"/>
      <c r="T194" s="84" t="str">
        <f t="shared" si="10"/>
        <v/>
      </c>
      <c r="U194" s="84" t="str">
        <f t="shared" si="11"/>
        <v/>
      </c>
      <c r="V194" s="65" t="str">
        <f t="shared" si="5"/>
        <v/>
      </c>
      <c r="W194" s="84"/>
      <c r="X194" s="84"/>
      <c r="Y194" s="85"/>
      <c r="Z194" s="85"/>
      <c r="AA194" s="65" t="str">
        <f t="shared" si="6"/>
        <v/>
      </c>
      <c r="AB194" s="65" t="str">
        <f t="shared" si="7"/>
        <v/>
      </c>
      <c r="AC194" s="86"/>
      <c r="AD194" s="87" t="str">
        <f t="shared" si="8"/>
        <v/>
      </c>
      <c r="AE194" s="84"/>
      <c r="AF194" s="86">
        <f>IF(AC194&gt;0,AC194,'⚙️ Config'!$B$10)</f>
        <v>0.0075</v>
      </c>
      <c r="AG194" s="88">
        <f t="shared" si="9"/>
        <v>31344.31305</v>
      </c>
      <c r="AH194" s="88">
        <f>AG194*'⚙️ Config'!$B$11</f>
        <v>156721.5653</v>
      </c>
      <c r="AI194" s="88">
        <f>AH194*'⚙️ Config'!$B$12</f>
        <v>47016.46958</v>
      </c>
      <c r="AJ194" s="64"/>
      <c r="AK194" s="84"/>
      <c r="AL194" s="84"/>
      <c r="AM194" s="84"/>
      <c r="AN194" s="84"/>
      <c r="AO194" s="84"/>
      <c r="AP194" s="84"/>
      <c r="AQ194" s="84"/>
    </row>
    <row r="195" ht="15.0" customHeight="1">
      <c r="A195" s="79">
        <v>192.0</v>
      </c>
      <c r="B195" s="80" t="s">
        <v>709</v>
      </c>
      <c r="C195" s="79" t="s">
        <v>141</v>
      </c>
      <c r="D195" s="79" t="s">
        <v>710</v>
      </c>
      <c r="E195" s="81">
        <v>49.28</v>
      </c>
      <c r="F195" s="79" t="s">
        <v>84</v>
      </c>
      <c r="G195" s="79" t="s">
        <v>606</v>
      </c>
      <c r="H195" s="82">
        <v>4168094.07</v>
      </c>
      <c r="I195" s="79">
        <v>1.0</v>
      </c>
      <c r="J195" s="83">
        <v>1.9</v>
      </c>
      <c r="K195" s="80">
        <v>2024.0</v>
      </c>
      <c r="L195" s="79" t="s">
        <v>197</v>
      </c>
      <c r="M195" s="79">
        <v>2024.0</v>
      </c>
      <c r="N195" s="79" t="s">
        <v>145</v>
      </c>
      <c r="O195" s="65" t="str">
        <f t="shared" si="1"/>
        <v>541903190001</v>
      </c>
      <c r="P195" s="65">
        <f t="shared" si="2"/>
        <v>5</v>
      </c>
      <c r="Q195" s="65">
        <f t="shared" si="3"/>
        <v>6</v>
      </c>
      <c r="R195" s="65" t="str">
        <f t="shared" si="12"/>
        <v>54.190.319/0001-56</v>
      </c>
      <c r="S195" s="84"/>
      <c r="T195" s="84" t="str">
        <f t="shared" si="10"/>
        <v/>
      </c>
      <c r="U195" s="84" t="str">
        <f t="shared" si="11"/>
        <v/>
      </c>
      <c r="V195" s="65" t="str">
        <f t="shared" si="5"/>
        <v/>
      </c>
      <c r="W195" s="84"/>
      <c r="X195" s="84"/>
      <c r="Y195" s="85"/>
      <c r="Z195" s="85"/>
      <c r="AA195" s="65" t="str">
        <f t="shared" si="6"/>
        <v/>
      </c>
      <c r="AB195" s="65" t="str">
        <f t="shared" si="7"/>
        <v/>
      </c>
      <c r="AC195" s="86"/>
      <c r="AD195" s="87" t="str">
        <f t="shared" si="8"/>
        <v/>
      </c>
      <c r="AE195" s="84"/>
      <c r="AF195" s="86">
        <f>IF(AC195&gt;0,AC195,'⚙️ Config'!$B$10)</f>
        <v>0.0075</v>
      </c>
      <c r="AG195" s="88">
        <f t="shared" si="9"/>
        <v>31260.70553</v>
      </c>
      <c r="AH195" s="88">
        <f>AG195*'⚙️ Config'!$B$11</f>
        <v>156303.5276</v>
      </c>
      <c r="AI195" s="88">
        <f>AH195*'⚙️ Config'!$B$12</f>
        <v>46891.05829</v>
      </c>
      <c r="AJ195" s="64"/>
      <c r="AK195" s="84"/>
      <c r="AL195" s="84"/>
      <c r="AM195" s="84"/>
      <c r="AN195" s="84"/>
      <c r="AO195" s="84"/>
      <c r="AP195" s="84"/>
      <c r="AQ195" s="84"/>
    </row>
    <row r="196" ht="15.0" customHeight="1">
      <c r="A196" s="79">
        <v>193.0</v>
      </c>
      <c r="B196" s="80" t="s">
        <v>711</v>
      </c>
      <c r="C196" s="79" t="s">
        <v>141</v>
      </c>
      <c r="D196" s="79" t="s">
        <v>712</v>
      </c>
      <c r="E196" s="81">
        <v>86.47</v>
      </c>
      <c r="F196" s="79" t="s">
        <v>84</v>
      </c>
      <c r="G196" s="79" t="s">
        <v>606</v>
      </c>
      <c r="H196" s="82">
        <v>4131027.76</v>
      </c>
      <c r="I196" s="79">
        <v>1.0</v>
      </c>
      <c r="J196" s="83">
        <v>0.6</v>
      </c>
      <c r="K196" s="80">
        <v>2025.0</v>
      </c>
      <c r="L196" s="79" t="s">
        <v>448</v>
      </c>
      <c r="M196" s="79">
        <v>2025.0</v>
      </c>
      <c r="N196" s="79" t="s">
        <v>713</v>
      </c>
      <c r="O196" s="65" t="str">
        <f t="shared" si="1"/>
        <v>434406430001</v>
      </c>
      <c r="P196" s="65">
        <f t="shared" si="2"/>
        <v>6</v>
      </c>
      <c r="Q196" s="65">
        <f t="shared" si="3"/>
        <v>9</v>
      </c>
      <c r="R196" s="65" t="str">
        <f t="shared" si="12"/>
        <v>43.440.643/0001-69</v>
      </c>
      <c r="S196" s="84"/>
      <c r="T196" s="84" t="str">
        <f t="shared" si="10"/>
        <v/>
      </c>
      <c r="U196" s="84" t="str">
        <f t="shared" si="11"/>
        <v/>
      </c>
      <c r="V196" s="65" t="str">
        <f t="shared" si="5"/>
        <v/>
      </c>
      <c r="W196" s="84"/>
      <c r="X196" s="84"/>
      <c r="Y196" s="85"/>
      <c r="Z196" s="85"/>
      <c r="AA196" s="65" t="str">
        <f t="shared" si="6"/>
        <v/>
      </c>
      <c r="AB196" s="65" t="str">
        <f t="shared" si="7"/>
        <v/>
      </c>
      <c r="AC196" s="86"/>
      <c r="AD196" s="87" t="str">
        <f t="shared" si="8"/>
        <v/>
      </c>
      <c r="AE196" s="84"/>
      <c r="AF196" s="86">
        <f>IF(AC196&gt;0,AC196,'⚙️ Config'!$B$10)</f>
        <v>0.0075</v>
      </c>
      <c r="AG196" s="88">
        <f t="shared" si="9"/>
        <v>30982.7082</v>
      </c>
      <c r="AH196" s="88">
        <f>AG196*'⚙️ Config'!$B$11</f>
        <v>154913.541</v>
      </c>
      <c r="AI196" s="88">
        <f>AH196*'⚙️ Config'!$B$12</f>
        <v>46474.0623</v>
      </c>
      <c r="AJ196" s="64"/>
      <c r="AK196" s="84"/>
      <c r="AL196" s="84"/>
      <c r="AM196" s="84"/>
      <c r="AN196" s="84"/>
      <c r="AO196" s="84"/>
      <c r="AP196" s="84"/>
      <c r="AQ196" s="84"/>
    </row>
    <row r="197" ht="15.0" customHeight="1">
      <c r="A197" s="79">
        <v>194.0</v>
      </c>
      <c r="B197" s="80" t="s">
        <v>714</v>
      </c>
      <c r="C197" s="79" t="s">
        <v>141</v>
      </c>
      <c r="D197" s="79" t="s">
        <v>715</v>
      </c>
      <c r="E197" s="81">
        <v>68.44</v>
      </c>
      <c r="F197" s="79" t="s">
        <v>84</v>
      </c>
      <c r="G197" s="79" t="s">
        <v>606</v>
      </c>
      <c r="H197" s="82">
        <v>4122122.91</v>
      </c>
      <c r="I197" s="79">
        <v>2.0</v>
      </c>
      <c r="J197" s="83">
        <v>0.7</v>
      </c>
      <c r="K197" s="80">
        <v>2025.0</v>
      </c>
      <c r="L197" s="79" t="s">
        <v>716</v>
      </c>
      <c r="M197" s="79">
        <v>2025.0</v>
      </c>
      <c r="N197" s="79" t="s">
        <v>145</v>
      </c>
      <c r="O197" s="65" t="str">
        <f t="shared" si="1"/>
        <v>478077970001</v>
      </c>
      <c r="P197" s="65">
        <f t="shared" si="2"/>
        <v>0</v>
      </c>
      <c r="Q197" s="65">
        <f t="shared" si="3"/>
        <v>5</v>
      </c>
      <c r="R197" s="65" t="str">
        <f t="shared" si="12"/>
        <v>47.807.797/0001-05</v>
      </c>
      <c r="S197" s="84"/>
      <c r="T197" s="84" t="str">
        <f t="shared" si="10"/>
        <v/>
      </c>
      <c r="U197" s="84" t="str">
        <f t="shared" si="11"/>
        <v/>
      </c>
      <c r="V197" s="65" t="str">
        <f t="shared" si="5"/>
        <v/>
      </c>
      <c r="W197" s="84"/>
      <c r="X197" s="84"/>
      <c r="Y197" s="85"/>
      <c r="Z197" s="85"/>
      <c r="AA197" s="65" t="str">
        <f t="shared" si="6"/>
        <v/>
      </c>
      <c r="AB197" s="65" t="str">
        <f t="shared" si="7"/>
        <v/>
      </c>
      <c r="AC197" s="86"/>
      <c r="AD197" s="87" t="str">
        <f t="shared" si="8"/>
        <v/>
      </c>
      <c r="AE197" s="84"/>
      <c r="AF197" s="86">
        <f>IF(AC197&gt;0,AC197,'⚙️ Config'!$B$10)</f>
        <v>0.0075</v>
      </c>
      <c r="AG197" s="88">
        <f t="shared" si="9"/>
        <v>30915.92183</v>
      </c>
      <c r="AH197" s="88">
        <f>AG197*'⚙️ Config'!$B$11</f>
        <v>154579.6091</v>
      </c>
      <c r="AI197" s="88">
        <f>AH197*'⚙️ Config'!$B$12</f>
        <v>46373.88274</v>
      </c>
      <c r="AJ197" s="64"/>
      <c r="AK197" s="84"/>
      <c r="AL197" s="84"/>
      <c r="AM197" s="84"/>
      <c r="AN197" s="84"/>
      <c r="AO197" s="84"/>
      <c r="AP197" s="84"/>
      <c r="AQ197" s="84"/>
    </row>
    <row r="198" ht="15.0" customHeight="1">
      <c r="A198" s="79">
        <v>195.0</v>
      </c>
      <c r="B198" s="80" t="s">
        <v>717</v>
      </c>
      <c r="C198" s="79" t="s">
        <v>141</v>
      </c>
      <c r="D198" s="79" t="s">
        <v>718</v>
      </c>
      <c r="E198" s="81">
        <v>65.11</v>
      </c>
      <c r="F198" s="79" t="s">
        <v>84</v>
      </c>
      <c r="G198" s="79" t="s">
        <v>606</v>
      </c>
      <c r="H198" s="82">
        <v>4106539.05</v>
      </c>
      <c r="I198" s="79">
        <v>2.0</v>
      </c>
      <c r="J198" s="83">
        <v>1.1</v>
      </c>
      <c r="K198" s="80">
        <v>2025.0</v>
      </c>
      <c r="L198" s="79" t="s">
        <v>719</v>
      </c>
      <c r="M198" s="79">
        <v>2025.0</v>
      </c>
      <c r="N198" s="79" t="s">
        <v>208</v>
      </c>
      <c r="O198" s="65" t="str">
        <f t="shared" si="1"/>
        <v>401416970001</v>
      </c>
      <c r="P198" s="65">
        <f t="shared" si="2"/>
        <v>3</v>
      </c>
      <c r="Q198" s="65">
        <f t="shared" si="3"/>
        <v>5</v>
      </c>
      <c r="R198" s="65" t="str">
        <f t="shared" si="12"/>
        <v>40.141.697/0001-35</v>
      </c>
      <c r="S198" s="84"/>
      <c r="T198" s="84" t="str">
        <f t="shared" si="10"/>
        <v/>
      </c>
      <c r="U198" s="84" t="str">
        <f t="shared" si="11"/>
        <v/>
      </c>
      <c r="V198" s="65" t="str">
        <f t="shared" si="5"/>
        <v/>
      </c>
      <c r="W198" s="84"/>
      <c r="X198" s="84"/>
      <c r="Y198" s="85"/>
      <c r="Z198" s="85"/>
      <c r="AA198" s="65" t="str">
        <f t="shared" si="6"/>
        <v/>
      </c>
      <c r="AB198" s="65" t="str">
        <f t="shared" si="7"/>
        <v/>
      </c>
      <c r="AC198" s="86"/>
      <c r="AD198" s="87" t="str">
        <f t="shared" si="8"/>
        <v/>
      </c>
      <c r="AE198" s="84"/>
      <c r="AF198" s="86">
        <f>IF(AC198&gt;0,AC198,'⚙️ Config'!$B$10)</f>
        <v>0.0075</v>
      </c>
      <c r="AG198" s="88">
        <f t="shared" si="9"/>
        <v>30799.04288</v>
      </c>
      <c r="AH198" s="88">
        <f>AG198*'⚙️ Config'!$B$11</f>
        <v>153995.2144</v>
      </c>
      <c r="AI198" s="88">
        <f>AH198*'⚙️ Config'!$B$12</f>
        <v>46198.56431</v>
      </c>
      <c r="AJ198" s="64"/>
      <c r="AK198" s="84"/>
      <c r="AL198" s="84"/>
      <c r="AM198" s="84"/>
      <c r="AN198" s="84"/>
      <c r="AO198" s="84"/>
      <c r="AP198" s="84"/>
      <c r="AQ198" s="84"/>
    </row>
    <row r="199" ht="15.0" customHeight="1">
      <c r="A199" s="79">
        <v>196.0</v>
      </c>
      <c r="B199" s="80" t="s">
        <v>720</v>
      </c>
      <c r="C199" s="79" t="s">
        <v>141</v>
      </c>
      <c r="D199" s="79" t="s">
        <v>721</v>
      </c>
      <c r="E199" s="81">
        <v>66.43</v>
      </c>
      <c r="F199" s="79" t="s">
        <v>84</v>
      </c>
      <c r="G199" s="79" t="s">
        <v>606</v>
      </c>
      <c r="H199" s="82">
        <v>4100497.96</v>
      </c>
      <c r="I199" s="79">
        <v>1.0</v>
      </c>
      <c r="J199" s="83">
        <v>1.6</v>
      </c>
      <c r="K199" s="80">
        <v>2025.0</v>
      </c>
      <c r="L199" s="79" t="s">
        <v>722</v>
      </c>
      <c r="M199" s="79">
        <v>2024.0</v>
      </c>
      <c r="N199" s="79" t="s">
        <v>723</v>
      </c>
      <c r="O199" s="65" t="str">
        <f t="shared" si="1"/>
        <v>095623820001</v>
      </c>
      <c r="P199" s="65">
        <f t="shared" si="2"/>
        <v>1</v>
      </c>
      <c r="Q199" s="65">
        <f t="shared" si="3"/>
        <v>1</v>
      </c>
      <c r="R199" s="65" t="str">
        <f t="shared" si="12"/>
        <v>09.562.382/0001-11</v>
      </c>
      <c r="S199" s="84"/>
      <c r="T199" s="84" t="str">
        <f t="shared" si="10"/>
        <v/>
      </c>
      <c r="U199" s="84" t="str">
        <f t="shared" si="11"/>
        <v/>
      </c>
      <c r="V199" s="65" t="str">
        <f t="shared" si="5"/>
        <v/>
      </c>
      <c r="W199" s="84"/>
      <c r="X199" s="84"/>
      <c r="Y199" s="85"/>
      <c r="Z199" s="85"/>
      <c r="AA199" s="65" t="str">
        <f t="shared" si="6"/>
        <v/>
      </c>
      <c r="AB199" s="65" t="str">
        <f t="shared" si="7"/>
        <v/>
      </c>
      <c r="AC199" s="86"/>
      <c r="AD199" s="87" t="str">
        <f t="shared" si="8"/>
        <v/>
      </c>
      <c r="AE199" s="84"/>
      <c r="AF199" s="86">
        <f>IF(AC199&gt;0,AC199,'⚙️ Config'!$B$10)</f>
        <v>0.0075</v>
      </c>
      <c r="AG199" s="88">
        <f t="shared" si="9"/>
        <v>30753.7347</v>
      </c>
      <c r="AH199" s="88">
        <f>AG199*'⚙️ Config'!$B$11</f>
        <v>153768.6735</v>
      </c>
      <c r="AI199" s="88">
        <f>AH199*'⚙️ Config'!$B$12</f>
        <v>46130.60205</v>
      </c>
      <c r="AJ199" s="64"/>
      <c r="AK199" s="84"/>
      <c r="AL199" s="84"/>
      <c r="AM199" s="84"/>
      <c r="AN199" s="84"/>
      <c r="AO199" s="84"/>
      <c r="AP199" s="84"/>
      <c r="AQ199" s="84"/>
    </row>
    <row r="200" ht="15.0" customHeight="1">
      <c r="A200" s="79">
        <v>197.0</v>
      </c>
      <c r="B200" s="80" t="s">
        <v>724</v>
      </c>
      <c r="C200" s="79" t="s">
        <v>141</v>
      </c>
      <c r="D200" s="79" t="s">
        <v>725</v>
      </c>
      <c r="E200" s="81">
        <v>63.86</v>
      </c>
      <c r="F200" s="79" t="s">
        <v>84</v>
      </c>
      <c r="G200" s="79" t="s">
        <v>606</v>
      </c>
      <c r="H200" s="82">
        <v>4098147.72</v>
      </c>
      <c r="I200" s="79">
        <v>1.0</v>
      </c>
      <c r="J200" s="83">
        <v>1.1</v>
      </c>
      <c r="K200" s="80">
        <v>2025.0</v>
      </c>
      <c r="L200" s="79" t="s">
        <v>726</v>
      </c>
      <c r="M200" s="79">
        <v>2025.0</v>
      </c>
      <c r="N200" s="79" t="s">
        <v>145</v>
      </c>
      <c r="O200" s="65" t="str">
        <f t="shared" si="1"/>
        <v>060599820001</v>
      </c>
      <c r="P200" s="65">
        <f t="shared" si="2"/>
        <v>7</v>
      </c>
      <c r="Q200" s="65">
        <f t="shared" si="3"/>
        <v>3</v>
      </c>
      <c r="R200" s="65" t="str">
        <f t="shared" si="12"/>
        <v>06.059.982/0001-73</v>
      </c>
      <c r="S200" s="84"/>
      <c r="T200" s="84" t="str">
        <f t="shared" si="10"/>
        <v/>
      </c>
      <c r="U200" s="84" t="str">
        <f t="shared" si="11"/>
        <v/>
      </c>
      <c r="V200" s="65" t="str">
        <f t="shared" si="5"/>
        <v/>
      </c>
      <c r="W200" s="84"/>
      <c r="X200" s="84"/>
      <c r="Y200" s="85"/>
      <c r="Z200" s="85"/>
      <c r="AA200" s="65" t="str">
        <f t="shared" si="6"/>
        <v/>
      </c>
      <c r="AB200" s="65" t="str">
        <f t="shared" si="7"/>
        <v/>
      </c>
      <c r="AC200" s="86"/>
      <c r="AD200" s="87" t="str">
        <f t="shared" si="8"/>
        <v/>
      </c>
      <c r="AE200" s="84"/>
      <c r="AF200" s="86">
        <f>IF(AC200&gt;0,AC200,'⚙️ Config'!$B$10)</f>
        <v>0.0075</v>
      </c>
      <c r="AG200" s="88">
        <f t="shared" si="9"/>
        <v>30736.1079</v>
      </c>
      <c r="AH200" s="88">
        <f>AG200*'⚙️ Config'!$B$11</f>
        <v>153680.5395</v>
      </c>
      <c r="AI200" s="88">
        <f>AH200*'⚙️ Config'!$B$12</f>
        <v>46104.16185</v>
      </c>
      <c r="AJ200" s="64"/>
      <c r="AK200" s="84"/>
      <c r="AL200" s="84"/>
      <c r="AM200" s="84"/>
      <c r="AN200" s="84"/>
      <c r="AO200" s="84"/>
      <c r="AP200" s="84"/>
      <c r="AQ200" s="84"/>
    </row>
    <row r="201" ht="15.0" customHeight="1">
      <c r="A201" s="79">
        <v>198.0</v>
      </c>
      <c r="B201" s="80" t="s">
        <v>727</v>
      </c>
      <c r="C201" s="79" t="s">
        <v>141</v>
      </c>
      <c r="D201" s="79" t="s">
        <v>728</v>
      </c>
      <c r="E201" s="81">
        <v>64.5</v>
      </c>
      <c r="F201" s="79" t="s">
        <v>84</v>
      </c>
      <c r="G201" s="79" t="s">
        <v>606</v>
      </c>
      <c r="H201" s="82">
        <v>4095243.14</v>
      </c>
      <c r="I201" s="79">
        <v>2.0</v>
      </c>
      <c r="J201" s="83">
        <v>1.4</v>
      </c>
      <c r="K201" s="80">
        <v>2025.0</v>
      </c>
      <c r="L201" s="79" t="s">
        <v>387</v>
      </c>
      <c r="M201" s="79">
        <v>2024.0</v>
      </c>
      <c r="N201" s="79" t="s">
        <v>208</v>
      </c>
      <c r="O201" s="65" t="str">
        <f t="shared" si="1"/>
        <v>449859980001</v>
      </c>
      <c r="P201" s="65">
        <f t="shared" si="2"/>
        <v>0</v>
      </c>
      <c r="Q201" s="65">
        <f t="shared" si="3"/>
        <v>4</v>
      </c>
      <c r="R201" s="65" t="str">
        <f t="shared" si="12"/>
        <v>44.985.998/0001-04</v>
      </c>
      <c r="S201" s="84"/>
      <c r="T201" s="84" t="str">
        <f t="shared" si="10"/>
        <v/>
      </c>
      <c r="U201" s="84" t="str">
        <f t="shared" si="11"/>
        <v/>
      </c>
      <c r="V201" s="65" t="str">
        <f t="shared" si="5"/>
        <v/>
      </c>
      <c r="W201" s="84"/>
      <c r="X201" s="84"/>
      <c r="Y201" s="85"/>
      <c r="Z201" s="85"/>
      <c r="AA201" s="65" t="str">
        <f t="shared" si="6"/>
        <v/>
      </c>
      <c r="AB201" s="65" t="str">
        <f t="shared" si="7"/>
        <v/>
      </c>
      <c r="AC201" s="86"/>
      <c r="AD201" s="87" t="str">
        <f t="shared" si="8"/>
        <v/>
      </c>
      <c r="AE201" s="84"/>
      <c r="AF201" s="86">
        <f>IF(AC201&gt;0,AC201,'⚙️ Config'!$B$10)</f>
        <v>0.0075</v>
      </c>
      <c r="AG201" s="88">
        <f t="shared" si="9"/>
        <v>30714.32355</v>
      </c>
      <c r="AH201" s="88">
        <f>AG201*'⚙️ Config'!$B$11</f>
        <v>153571.6178</v>
      </c>
      <c r="AI201" s="88">
        <f>AH201*'⚙️ Config'!$B$12</f>
        <v>46071.48533</v>
      </c>
      <c r="AJ201" s="64"/>
      <c r="AK201" s="84"/>
      <c r="AL201" s="84"/>
      <c r="AM201" s="84"/>
      <c r="AN201" s="84"/>
      <c r="AO201" s="84"/>
      <c r="AP201" s="84"/>
      <c r="AQ201" s="84"/>
    </row>
    <row r="202" ht="15.0" customHeight="1">
      <c r="A202" s="79">
        <v>199.0</v>
      </c>
      <c r="B202" s="80" t="s">
        <v>729</v>
      </c>
      <c r="C202" s="79" t="s">
        <v>141</v>
      </c>
      <c r="D202" s="79" t="s">
        <v>730</v>
      </c>
      <c r="E202" s="81">
        <v>68.66</v>
      </c>
      <c r="F202" s="79" t="s">
        <v>84</v>
      </c>
      <c r="G202" s="79" t="s">
        <v>606</v>
      </c>
      <c r="H202" s="82">
        <v>4085989.3</v>
      </c>
      <c r="I202" s="79">
        <v>2.0</v>
      </c>
      <c r="J202" s="83">
        <v>1.4</v>
      </c>
      <c r="K202" s="80">
        <v>2025.0</v>
      </c>
      <c r="L202" s="79" t="s">
        <v>508</v>
      </c>
      <c r="M202" s="79">
        <v>2024.0</v>
      </c>
      <c r="N202" s="79" t="s">
        <v>208</v>
      </c>
      <c r="O202" s="65" t="str">
        <f t="shared" si="1"/>
        <v>569929360001</v>
      </c>
      <c r="P202" s="65">
        <f t="shared" si="2"/>
        <v>0</v>
      </c>
      <c r="Q202" s="65">
        <f t="shared" si="3"/>
        <v>9</v>
      </c>
      <c r="R202" s="65" t="str">
        <f t="shared" si="12"/>
        <v>56.992.936/0001-09</v>
      </c>
      <c r="S202" s="84"/>
      <c r="T202" s="84" t="str">
        <f t="shared" si="10"/>
        <v/>
      </c>
      <c r="U202" s="84" t="str">
        <f t="shared" si="11"/>
        <v/>
      </c>
      <c r="V202" s="65" t="str">
        <f t="shared" si="5"/>
        <v/>
      </c>
      <c r="W202" s="84"/>
      <c r="X202" s="84"/>
      <c r="Y202" s="85"/>
      <c r="Z202" s="85"/>
      <c r="AA202" s="65" t="str">
        <f t="shared" si="6"/>
        <v/>
      </c>
      <c r="AB202" s="65" t="str">
        <f t="shared" si="7"/>
        <v/>
      </c>
      <c r="AC202" s="86"/>
      <c r="AD202" s="87" t="str">
        <f t="shared" si="8"/>
        <v/>
      </c>
      <c r="AE202" s="84"/>
      <c r="AF202" s="86">
        <f>IF(AC202&gt;0,AC202,'⚙️ Config'!$B$10)</f>
        <v>0.0075</v>
      </c>
      <c r="AG202" s="88">
        <f t="shared" si="9"/>
        <v>30644.91975</v>
      </c>
      <c r="AH202" s="88">
        <f>AG202*'⚙️ Config'!$B$11</f>
        <v>153224.5988</v>
      </c>
      <c r="AI202" s="88">
        <f>AH202*'⚙️ Config'!$B$12</f>
        <v>45967.37963</v>
      </c>
      <c r="AJ202" s="64"/>
      <c r="AK202" s="84"/>
      <c r="AL202" s="84"/>
      <c r="AM202" s="84"/>
      <c r="AN202" s="84"/>
      <c r="AO202" s="84"/>
      <c r="AP202" s="84"/>
      <c r="AQ202" s="84"/>
    </row>
    <row r="203" ht="15.0" customHeight="1">
      <c r="A203" s="79">
        <v>200.0</v>
      </c>
      <c r="B203" s="80" t="s">
        <v>731</v>
      </c>
      <c r="C203" s="79" t="s">
        <v>141</v>
      </c>
      <c r="D203" s="79" t="s">
        <v>732</v>
      </c>
      <c r="E203" s="81">
        <v>49.72</v>
      </c>
      <c r="F203" s="79" t="s">
        <v>84</v>
      </c>
      <c r="G203" s="79" t="s">
        <v>606</v>
      </c>
      <c r="H203" s="82">
        <v>4041982.76</v>
      </c>
      <c r="I203" s="79">
        <v>2.0</v>
      </c>
      <c r="J203" s="83">
        <v>1.7</v>
      </c>
      <c r="K203" s="80">
        <v>2025.0</v>
      </c>
      <c r="L203" s="79" t="s">
        <v>202</v>
      </c>
      <c r="M203" s="79">
        <v>2024.0</v>
      </c>
      <c r="N203" s="79" t="s">
        <v>145</v>
      </c>
      <c r="O203" s="65" t="str">
        <f t="shared" si="1"/>
        <v>050866830001</v>
      </c>
      <c r="P203" s="65">
        <f t="shared" si="2"/>
        <v>6</v>
      </c>
      <c r="Q203" s="65">
        <f t="shared" si="3"/>
        <v>5</v>
      </c>
      <c r="R203" s="65" t="str">
        <f t="shared" si="12"/>
        <v>05.086.683/0001-65</v>
      </c>
      <c r="S203" s="84"/>
      <c r="T203" s="84" t="str">
        <f t="shared" si="10"/>
        <v/>
      </c>
      <c r="U203" s="84" t="str">
        <f t="shared" si="11"/>
        <v/>
      </c>
      <c r="V203" s="65" t="str">
        <f t="shared" si="5"/>
        <v/>
      </c>
      <c r="W203" s="84"/>
      <c r="X203" s="84"/>
      <c r="Y203" s="85"/>
      <c r="Z203" s="85"/>
      <c r="AA203" s="65" t="str">
        <f t="shared" si="6"/>
        <v/>
      </c>
      <c r="AB203" s="65" t="str">
        <f t="shared" si="7"/>
        <v/>
      </c>
      <c r="AC203" s="86"/>
      <c r="AD203" s="87" t="str">
        <f t="shared" si="8"/>
        <v/>
      </c>
      <c r="AE203" s="84"/>
      <c r="AF203" s="86">
        <f>IF(AC203&gt;0,AC203,'⚙️ Config'!$B$10)</f>
        <v>0.0075</v>
      </c>
      <c r="AG203" s="88">
        <f t="shared" si="9"/>
        <v>30314.8707</v>
      </c>
      <c r="AH203" s="88">
        <f>AG203*'⚙️ Config'!$B$11</f>
        <v>151574.3535</v>
      </c>
      <c r="AI203" s="88">
        <f>AH203*'⚙️ Config'!$B$12</f>
        <v>45472.30605</v>
      </c>
      <c r="AJ203" s="64"/>
      <c r="AK203" s="84"/>
      <c r="AL203" s="84"/>
      <c r="AM203" s="84"/>
      <c r="AN203" s="84"/>
      <c r="AO203" s="84"/>
      <c r="AP203" s="84"/>
      <c r="AQ203" s="84"/>
    </row>
    <row r="204" ht="15.0" customHeight="1">
      <c r="A204" s="79">
        <v>201.0</v>
      </c>
      <c r="B204" s="80" t="s">
        <v>733</v>
      </c>
      <c r="C204" s="79" t="s">
        <v>141</v>
      </c>
      <c r="D204" s="79" t="s">
        <v>734</v>
      </c>
      <c r="E204" s="81">
        <v>56.77</v>
      </c>
      <c r="F204" s="79" t="s">
        <v>84</v>
      </c>
      <c r="G204" s="79" t="s">
        <v>606</v>
      </c>
      <c r="H204" s="82">
        <v>4018835.74</v>
      </c>
      <c r="I204" s="79">
        <v>2.0</v>
      </c>
      <c r="J204" s="83">
        <v>1.0</v>
      </c>
      <c r="K204" s="80">
        <v>2025.0</v>
      </c>
      <c r="L204" s="79" t="s">
        <v>144</v>
      </c>
      <c r="M204" s="79">
        <v>2025.0</v>
      </c>
      <c r="N204" s="79" t="s">
        <v>161</v>
      </c>
      <c r="O204" s="65" t="str">
        <f t="shared" si="1"/>
        <v>332667750001</v>
      </c>
      <c r="P204" s="65">
        <f t="shared" si="2"/>
        <v>6</v>
      </c>
      <c r="Q204" s="65">
        <f t="shared" si="3"/>
        <v>2</v>
      </c>
      <c r="R204" s="65" t="str">
        <f t="shared" si="12"/>
        <v>33.266.775/0001-62</v>
      </c>
      <c r="S204" s="84"/>
      <c r="T204" s="84" t="str">
        <f t="shared" si="10"/>
        <v/>
      </c>
      <c r="U204" s="84" t="str">
        <f t="shared" si="11"/>
        <v/>
      </c>
      <c r="V204" s="65" t="str">
        <f t="shared" si="5"/>
        <v/>
      </c>
      <c r="W204" s="84"/>
      <c r="X204" s="84"/>
      <c r="Y204" s="85"/>
      <c r="Z204" s="85"/>
      <c r="AA204" s="65" t="str">
        <f t="shared" si="6"/>
        <v/>
      </c>
      <c r="AB204" s="65" t="str">
        <f t="shared" si="7"/>
        <v/>
      </c>
      <c r="AC204" s="86"/>
      <c r="AD204" s="87" t="str">
        <f t="shared" si="8"/>
        <v/>
      </c>
      <c r="AE204" s="84"/>
      <c r="AF204" s="86">
        <f>IF(AC204&gt;0,AC204,'⚙️ Config'!$B$10)</f>
        <v>0.0075</v>
      </c>
      <c r="AG204" s="88">
        <f t="shared" si="9"/>
        <v>30141.26805</v>
      </c>
      <c r="AH204" s="88">
        <f>AG204*'⚙️ Config'!$B$11</f>
        <v>150706.3403</v>
      </c>
      <c r="AI204" s="88">
        <f>AH204*'⚙️ Config'!$B$12</f>
        <v>45211.90208</v>
      </c>
      <c r="AJ204" s="64"/>
      <c r="AK204" s="84"/>
      <c r="AL204" s="84"/>
      <c r="AM204" s="84"/>
      <c r="AN204" s="84"/>
      <c r="AO204" s="84"/>
      <c r="AP204" s="84"/>
      <c r="AQ204" s="84"/>
    </row>
    <row r="205" ht="15.0" customHeight="1">
      <c r="A205" s="79">
        <v>202.0</v>
      </c>
      <c r="B205" s="80" t="s">
        <v>735</v>
      </c>
      <c r="C205" s="79" t="s">
        <v>141</v>
      </c>
      <c r="D205" s="79" t="s">
        <v>736</v>
      </c>
      <c r="E205" s="81">
        <v>46.95</v>
      </c>
      <c r="F205" s="79" t="s">
        <v>84</v>
      </c>
      <c r="G205" s="79" t="s">
        <v>606</v>
      </c>
      <c r="H205" s="82">
        <v>3984774.79</v>
      </c>
      <c r="I205" s="79">
        <v>2.0</v>
      </c>
      <c r="J205" s="83">
        <v>1.4</v>
      </c>
      <c r="K205" s="80">
        <v>2024.0</v>
      </c>
      <c r="L205" s="79" t="s">
        <v>501</v>
      </c>
      <c r="M205" s="79">
        <v>2024.0</v>
      </c>
      <c r="N205" s="79" t="s">
        <v>161</v>
      </c>
      <c r="O205" s="65" t="str">
        <f t="shared" si="1"/>
        <v>332703170001</v>
      </c>
      <c r="P205" s="65">
        <f t="shared" si="2"/>
        <v>0</v>
      </c>
      <c r="Q205" s="65">
        <f t="shared" si="3"/>
        <v>5</v>
      </c>
      <c r="R205" s="65" t="str">
        <f t="shared" si="12"/>
        <v>33.270.317/0001-05</v>
      </c>
      <c r="S205" s="84"/>
      <c r="T205" s="84" t="str">
        <f t="shared" si="10"/>
        <v/>
      </c>
      <c r="U205" s="84" t="str">
        <f t="shared" si="11"/>
        <v/>
      </c>
      <c r="V205" s="65" t="str">
        <f t="shared" si="5"/>
        <v/>
      </c>
      <c r="W205" s="84"/>
      <c r="X205" s="84"/>
      <c r="Y205" s="85"/>
      <c r="Z205" s="85"/>
      <c r="AA205" s="65" t="str">
        <f t="shared" si="6"/>
        <v/>
      </c>
      <c r="AB205" s="65" t="str">
        <f t="shared" si="7"/>
        <v/>
      </c>
      <c r="AC205" s="86"/>
      <c r="AD205" s="87" t="str">
        <f t="shared" si="8"/>
        <v/>
      </c>
      <c r="AE205" s="84"/>
      <c r="AF205" s="86">
        <f>IF(AC205&gt;0,AC205,'⚙️ Config'!$B$10)</f>
        <v>0.0075</v>
      </c>
      <c r="AG205" s="88">
        <f t="shared" si="9"/>
        <v>29885.81093</v>
      </c>
      <c r="AH205" s="88">
        <f>AG205*'⚙️ Config'!$B$11</f>
        <v>149429.0546</v>
      </c>
      <c r="AI205" s="88">
        <f>AH205*'⚙️ Config'!$B$12</f>
        <v>44828.71639</v>
      </c>
      <c r="AJ205" s="64"/>
      <c r="AK205" s="84"/>
      <c r="AL205" s="84"/>
      <c r="AM205" s="84"/>
      <c r="AN205" s="84"/>
      <c r="AO205" s="84"/>
      <c r="AP205" s="84"/>
      <c r="AQ205" s="84"/>
    </row>
    <row r="206" ht="15.0" customHeight="1">
      <c r="A206" s="79">
        <v>203.0</v>
      </c>
      <c r="B206" s="80" t="s">
        <v>737</v>
      </c>
      <c r="C206" s="79" t="s">
        <v>141</v>
      </c>
      <c r="D206" s="79" t="s">
        <v>738</v>
      </c>
      <c r="E206" s="81">
        <v>66.97</v>
      </c>
      <c r="F206" s="79" t="s">
        <v>84</v>
      </c>
      <c r="G206" s="79" t="s">
        <v>606</v>
      </c>
      <c r="H206" s="82">
        <v>3983203.88</v>
      </c>
      <c r="I206" s="79">
        <v>2.0</v>
      </c>
      <c r="J206" s="83">
        <v>1.2</v>
      </c>
      <c r="K206" s="80">
        <v>2025.0</v>
      </c>
      <c r="L206" s="79" t="s">
        <v>719</v>
      </c>
      <c r="M206" s="79">
        <v>2025.0</v>
      </c>
      <c r="N206" s="79" t="s">
        <v>208</v>
      </c>
      <c r="O206" s="65" t="str">
        <f t="shared" si="1"/>
        <v>297759650001</v>
      </c>
      <c r="P206" s="65">
        <f t="shared" si="2"/>
        <v>3</v>
      </c>
      <c r="Q206" s="65">
        <f t="shared" si="3"/>
        <v>8</v>
      </c>
      <c r="R206" s="65" t="str">
        <f t="shared" si="12"/>
        <v>29.775.965/0001-38</v>
      </c>
      <c r="S206" s="84"/>
      <c r="T206" s="84" t="str">
        <f t="shared" si="10"/>
        <v/>
      </c>
      <c r="U206" s="84" t="str">
        <f t="shared" si="11"/>
        <v/>
      </c>
      <c r="V206" s="65" t="str">
        <f t="shared" si="5"/>
        <v/>
      </c>
      <c r="W206" s="84"/>
      <c r="X206" s="84"/>
      <c r="Y206" s="85"/>
      <c r="Z206" s="85"/>
      <c r="AA206" s="65" t="str">
        <f t="shared" si="6"/>
        <v/>
      </c>
      <c r="AB206" s="65" t="str">
        <f t="shared" si="7"/>
        <v/>
      </c>
      <c r="AC206" s="86"/>
      <c r="AD206" s="87" t="str">
        <f t="shared" si="8"/>
        <v/>
      </c>
      <c r="AE206" s="84"/>
      <c r="AF206" s="86">
        <f>IF(AC206&gt;0,AC206,'⚙️ Config'!$B$10)</f>
        <v>0.0075</v>
      </c>
      <c r="AG206" s="88">
        <f t="shared" si="9"/>
        <v>29874.0291</v>
      </c>
      <c r="AH206" s="88">
        <f>AG206*'⚙️ Config'!$B$11</f>
        <v>149370.1455</v>
      </c>
      <c r="AI206" s="88">
        <f>AH206*'⚙️ Config'!$B$12</f>
        <v>44811.04365</v>
      </c>
      <c r="AJ206" s="64"/>
      <c r="AK206" s="84"/>
      <c r="AL206" s="84"/>
      <c r="AM206" s="84"/>
      <c r="AN206" s="84"/>
      <c r="AO206" s="84"/>
      <c r="AP206" s="84"/>
      <c r="AQ206" s="84"/>
    </row>
    <row r="207" ht="15.0" customHeight="1">
      <c r="A207" s="79">
        <v>204.0</v>
      </c>
      <c r="B207" s="80" t="s">
        <v>739</v>
      </c>
      <c r="C207" s="79" t="s">
        <v>141</v>
      </c>
      <c r="D207" s="79" t="s">
        <v>740</v>
      </c>
      <c r="E207" s="81">
        <v>50.54</v>
      </c>
      <c r="F207" s="79" t="s">
        <v>84</v>
      </c>
      <c r="G207" s="79" t="s">
        <v>606</v>
      </c>
      <c r="H207" s="82">
        <v>3974140.74</v>
      </c>
      <c r="I207" s="79">
        <v>1.0</v>
      </c>
      <c r="J207" s="83">
        <v>1.8</v>
      </c>
      <c r="K207" s="80">
        <v>2024.0</v>
      </c>
      <c r="L207" s="79" t="s">
        <v>177</v>
      </c>
      <c r="M207" s="79">
        <v>2024.0</v>
      </c>
      <c r="N207" s="79" t="s">
        <v>145</v>
      </c>
      <c r="O207" s="65" t="str">
        <f t="shared" si="1"/>
        <v>071875220001</v>
      </c>
      <c r="P207" s="65">
        <f t="shared" si="2"/>
        <v>9</v>
      </c>
      <c r="Q207" s="65">
        <f t="shared" si="3"/>
        <v>3</v>
      </c>
      <c r="R207" s="65" t="str">
        <f t="shared" si="12"/>
        <v>07.187.522/0001-93</v>
      </c>
      <c r="S207" s="84"/>
      <c r="T207" s="84" t="str">
        <f t="shared" si="10"/>
        <v/>
      </c>
      <c r="U207" s="84" t="str">
        <f t="shared" si="11"/>
        <v/>
      </c>
      <c r="V207" s="65" t="str">
        <f t="shared" si="5"/>
        <v/>
      </c>
      <c r="W207" s="84"/>
      <c r="X207" s="84"/>
      <c r="Y207" s="85"/>
      <c r="Z207" s="85"/>
      <c r="AA207" s="65" t="str">
        <f t="shared" si="6"/>
        <v/>
      </c>
      <c r="AB207" s="65" t="str">
        <f t="shared" si="7"/>
        <v/>
      </c>
      <c r="AC207" s="86"/>
      <c r="AD207" s="87" t="str">
        <f t="shared" si="8"/>
        <v/>
      </c>
      <c r="AE207" s="84"/>
      <c r="AF207" s="86">
        <f>IF(AC207&gt;0,AC207,'⚙️ Config'!$B$10)</f>
        <v>0.0075</v>
      </c>
      <c r="AG207" s="88">
        <f t="shared" si="9"/>
        <v>29806.05555</v>
      </c>
      <c r="AH207" s="88">
        <f>AG207*'⚙️ Config'!$B$11</f>
        <v>149030.2778</v>
      </c>
      <c r="AI207" s="88">
        <f>AH207*'⚙️ Config'!$B$12</f>
        <v>44709.08333</v>
      </c>
      <c r="AJ207" s="64"/>
      <c r="AK207" s="84"/>
      <c r="AL207" s="84"/>
      <c r="AM207" s="84"/>
      <c r="AN207" s="84"/>
      <c r="AO207" s="84"/>
      <c r="AP207" s="84"/>
      <c r="AQ207" s="84"/>
    </row>
    <row r="208" ht="15.0" customHeight="1">
      <c r="A208" s="79">
        <v>205.0</v>
      </c>
      <c r="B208" s="80" t="s">
        <v>741</v>
      </c>
      <c r="C208" s="79" t="s">
        <v>141</v>
      </c>
      <c r="D208" s="79" t="s">
        <v>742</v>
      </c>
      <c r="E208" s="81">
        <v>53.44</v>
      </c>
      <c r="F208" s="79" t="s">
        <v>84</v>
      </c>
      <c r="G208" s="79" t="s">
        <v>606</v>
      </c>
      <c r="H208" s="82">
        <v>3973964.79</v>
      </c>
      <c r="I208" s="79">
        <v>1.0</v>
      </c>
      <c r="J208" s="83">
        <v>1.6</v>
      </c>
      <c r="K208" s="80">
        <v>2024.0</v>
      </c>
      <c r="L208" s="79" t="s">
        <v>177</v>
      </c>
      <c r="M208" s="79">
        <v>2024.0</v>
      </c>
      <c r="N208" s="79" t="s">
        <v>161</v>
      </c>
      <c r="O208" s="65" t="str">
        <f t="shared" si="1"/>
        <v>109794690001</v>
      </c>
      <c r="P208" s="65">
        <f t="shared" si="2"/>
        <v>7</v>
      </c>
      <c r="Q208" s="65">
        <f t="shared" si="3"/>
        <v>8</v>
      </c>
      <c r="R208" s="65" t="str">
        <f t="shared" si="12"/>
        <v>10.979.469/0001-78</v>
      </c>
      <c r="S208" s="84"/>
      <c r="T208" s="84" t="str">
        <f t="shared" si="10"/>
        <v/>
      </c>
      <c r="U208" s="84" t="str">
        <f t="shared" si="11"/>
        <v/>
      </c>
      <c r="V208" s="65" t="str">
        <f t="shared" si="5"/>
        <v/>
      </c>
      <c r="W208" s="84"/>
      <c r="X208" s="84"/>
      <c r="Y208" s="85"/>
      <c r="Z208" s="85"/>
      <c r="AA208" s="65" t="str">
        <f t="shared" si="6"/>
        <v/>
      </c>
      <c r="AB208" s="65" t="str">
        <f t="shared" si="7"/>
        <v/>
      </c>
      <c r="AC208" s="86"/>
      <c r="AD208" s="87" t="str">
        <f t="shared" si="8"/>
        <v/>
      </c>
      <c r="AE208" s="84"/>
      <c r="AF208" s="86">
        <f>IF(AC208&gt;0,AC208,'⚙️ Config'!$B$10)</f>
        <v>0.0075</v>
      </c>
      <c r="AG208" s="88">
        <f t="shared" si="9"/>
        <v>29804.73593</v>
      </c>
      <c r="AH208" s="88">
        <f>AG208*'⚙️ Config'!$B$11</f>
        <v>149023.6796</v>
      </c>
      <c r="AI208" s="88">
        <f>AH208*'⚙️ Config'!$B$12</f>
        <v>44707.10389</v>
      </c>
      <c r="AJ208" s="64"/>
      <c r="AK208" s="84"/>
      <c r="AL208" s="84"/>
      <c r="AM208" s="84"/>
      <c r="AN208" s="84"/>
      <c r="AO208" s="84"/>
      <c r="AP208" s="84"/>
      <c r="AQ208" s="84"/>
    </row>
    <row r="209" ht="15.0" customHeight="1">
      <c r="A209" s="79">
        <v>206.0</v>
      </c>
      <c r="B209" s="80" t="s">
        <v>743</v>
      </c>
      <c r="C209" s="79" t="s">
        <v>141</v>
      </c>
      <c r="D209" s="79" t="s">
        <v>744</v>
      </c>
      <c r="E209" s="81">
        <v>43.44</v>
      </c>
      <c r="F209" s="79" t="s">
        <v>84</v>
      </c>
      <c r="G209" s="79" t="s">
        <v>606</v>
      </c>
      <c r="H209" s="82">
        <v>3971106.38</v>
      </c>
      <c r="I209" s="79">
        <v>2.0</v>
      </c>
      <c r="J209" s="83">
        <v>1.6</v>
      </c>
      <c r="K209" s="80">
        <v>2024.0</v>
      </c>
      <c r="L209" s="79" t="s">
        <v>501</v>
      </c>
      <c r="M209" s="79">
        <v>2024.0</v>
      </c>
      <c r="N209" s="79" t="s">
        <v>161</v>
      </c>
      <c r="O209" s="65" t="str">
        <f t="shared" si="1"/>
        <v>512369740001</v>
      </c>
      <c r="P209" s="65">
        <f t="shared" si="2"/>
        <v>0</v>
      </c>
      <c r="Q209" s="65">
        <f t="shared" si="3"/>
        <v>0</v>
      </c>
      <c r="R209" s="65" t="str">
        <f t="shared" si="12"/>
        <v>51.236.974/0001-00</v>
      </c>
      <c r="S209" s="84"/>
      <c r="T209" s="84" t="str">
        <f t="shared" si="10"/>
        <v/>
      </c>
      <c r="U209" s="84" t="str">
        <f t="shared" si="11"/>
        <v/>
      </c>
      <c r="V209" s="65" t="str">
        <f t="shared" si="5"/>
        <v/>
      </c>
      <c r="W209" s="84"/>
      <c r="X209" s="84"/>
      <c r="Y209" s="85"/>
      <c r="Z209" s="85"/>
      <c r="AA209" s="65" t="str">
        <f t="shared" si="6"/>
        <v/>
      </c>
      <c r="AB209" s="65" t="str">
        <f t="shared" si="7"/>
        <v/>
      </c>
      <c r="AC209" s="86"/>
      <c r="AD209" s="87" t="str">
        <f t="shared" si="8"/>
        <v/>
      </c>
      <c r="AE209" s="84"/>
      <c r="AF209" s="86">
        <f>IF(AC209&gt;0,AC209,'⚙️ Config'!$B$10)</f>
        <v>0.0075</v>
      </c>
      <c r="AG209" s="88">
        <f t="shared" si="9"/>
        <v>29783.29785</v>
      </c>
      <c r="AH209" s="88">
        <f>AG209*'⚙️ Config'!$B$11</f>
        <v>148916.4893</v>
      </c>
      <c r="AI209" s="88">
        <f>AH209*'⚙️ Config'!$B$12</f>
        <v>44674.94678</v>
      </c>
      <c r="AJ209" s="64"/>
      <c r="AK209" s="84"/>
      <c r="AL209" s="84"/>
      <c r="AM209" s="84"/>
      <c r="AN209" s="84"/>
      <c r="AO209" s="84"/>
      <c r="AP209" s="84"/>
      <c r="AQ209" s="84"/>
    </row>
    <row r="210" ht="15.0" customHeight="1">
      <c r="A210" s="79">
        <v>207.0</v>
      </c>
      <c r="B210" s="80" t="s">
        <v>745</v>
      </c>
      <c r="C210" s="79" t="s">
        <v>141</v>
      </c>
      <c r="D210" s="79" t="s">
        <v>746</v>
      </c>
      <c r="E210" s="81">
        <v>45.11</v>
      </c>
      <c r="F210" s="79" t="s">
        <v>84</v>
      </c>
      <c r="G210" s="79" t="s">
        <v>606</v>
      </c>
      <c r="H210" s="82">
        <v>3956906.88</v>
      </c>
      <c r="I210" s="79">
        <v>2.0</v>
      </c>
      <c r="J210" s="83">
        <v>1.5</v>
      </c>
      <c r="K210" s="80">
        <v>2024.0</v>
      </c>
      <c r="L210" s="79" t="s">
        <v>691</v>
      </c>
      <c r="M210" s="79">
        <v>2024.0</v>
      </c>
      <c r="N210" s="79" t="s">
        <v>161</v>
      </c>
      <c r="O210" s="65" t="str">
        <f t="shared" si="1"/>
        <v>323038740001</v>
      </c>
      <c r="P210" s="65">
        <f t="shared" si="2"/>
        <v>0</v>
      </c>
      <c r="Q210" s="65">
        <f t="shared" si="3"/>
        <v>4</v>
      </c>
      <c r="R210" s="65" t="str">
        <f t="shared" si="12"/>
        <v>32.303.874/0001-04</v>
      </c>
      <c r="S210" s="84"/>
      <c r="T210" s="84" t="str">
        <f t="shared" si="10"/>
        <v/>
      </c>
      <c r="U210" s="84" t="str">
        <f t="shared" si="11"/>
        <v/>
      </c>
      <c r="V210" s="65" t="str">
        <f t="shared" si="5"/>
        <v/>
      </c>
      <c r="W210" s="84"/>
      <c r="X210" s="84"/>
      <c r="Y210" s="85"/>
      <c r="Z210" s="85"/>
      <c r="AA210" s="65" t="str">
        <f t="shared" si="6"/>
        <v/>
      </c>
      <c r="AB210" s="65" t="str">
        <f t="shared" si="7"/>
        <v/>
      </c>
      <c r="AC210" s="86"/>
      <c r="AD210" s="87" t="str">
        <f t="shared" si="8"/>
        <v/>
      </c>
      <c r="AE210" s="84"/>
      <c r="AF210" s="86">
        <f>IF(AC210&gt;0,AC210,'⚙️ Config'!$B$10)</f>
        <v>0.0075</v>
      </c>
      <c r="AG210" s="88">
        <f t="shared" si="9"/>
        <v>29676.8016</v>
      </c>
      <c r="AH210" s="88">
        <f>AG210*'⚙️ Config'!$B$11</f>
        <v>148384.008</v>
      </c>
      <c r="AI210" s="88">
        <f>AH210*'⚙️ Config'!$B$12</f>
        <v>44515.2024</v>
      </c>
      <c r="AJ210" s="64"/>
      <c r="AK210" s="84"/>
      <c r="AL210" s="84"/>
      <c r="AM210" s="84"/>
      <c r="AN210" s="84"/>
      <c r="AO210" s="84"/>
      <c r="AP210" s="84"/>
      <c r="AQ210" s="84"/>
    </row>
    <row r="211" ht="15.0" customHeight="1">
      <c r="A211" s="79">
        <v>208.0</v>
      </c>
      <c r="B211" s="80" t="s">
        <v>747</v>
      </c>
      <c r="C211" s="79" t="s">
        <v>141</v>
      </c>
      <c r="D211" s="79" t="s">
        <v>748</v>
      </c>
      <c r="E211" s="81">
        <v>53.86</v>
      </c>
      <c r="F211" s="79" t="s">
        <v>84</v>
      </c>
      <c r="G211" s="79" t="s">
        <v>606</v>
      </c>
      <c r="H211" s="82">
        <v>3923236.11</v>
      </c>
      <c r="I211" s="79">
        <v>2.0</v>
      </c>
      <c r="J211" s="83">
        <v>1.1</v>
      </c>
      <c r="K211" s="80">
        <v>2025.0</v>
      </c>
      <c r="L211" s="79" t="s">
        <v>387</v>
      </c>
      <c r="M211" s="79">
        <v>2025.0</v>
      </c>
      <c r="N211" s="79" t="s">
        <v>145</v>
      </c>
      <c r="O211" s="65" t="str">
        <f t="shared" si="1"/>
        <v>022093870001</v>
      </c>
      <c r="P211" s="65">
        <f t="shared" si="2"/>
        <v>1</v>
      </c>
      <c r="Q211" s="65">
        <f t="shared" si="3"/>
        <v>6</v>
      </c>
      <c r="R211" s="65" t="str">
        <f t="shared" si="12"/>
        <v>02.209.387/0001-16</v>
      </c>
      <c r="S211" s="84"/>
      <c r="T211" s="84" t="str">
        <f t="shared" si="10"/>
        <v/>
      </c>
      <c r="U211" s="84" t="str">
        <f t="shared" si="11"/>
        <v/>
      </c>
      <c r="V211" s="65" t="str">
        <f t="shared" si="5"/>
        <v/>
      </c>
      <c r="W211" s="84"/>
      <c r="X211" s="84"/>
      <c r="Y211" s="85"/>
      <c r="Z211" s="85"/>
      <c r="AA211" s="65" t="str">
        <f t="shared" si="6"/>
        <v/>
      </c>
      <c r="AB211" s="65" t="str">
        <f t="shared" si="7"/>
        <v/>
      </c>
      <c r="AC211" s="86"/>
      <c r="AD211" s="87" t="str">
        <f t="shared" si="8"/>
        <v/>
      </c>
      <c r="AE211" s="84"/>
      <c r="AF211" s="86">
        <f>IF(AC211&gt;0,AC211,'⚙️ Config'!$B$10)</f>
        <v>0.0075</v>
      </c>
      <c r="AG211" s="88">
        <f t="shared" si="9"/>
        <v>29424.27083</v>
      </c>
      <c r="AH211" s="88">
        <f>AG211*'⚙️ Config'!$B$11</f>
        <v>147121.3541</v>
      </c>
      <c r="AI211" s="88">
        <f>AH211*'⚙️ Config'!$B$12</f>
        <v>44136.40624</v>
      </c>
      <c r="AJ211" s="64"/>
      <c r="AK211" s="84"/>
      <c r="AL211" s="84"/>
      <c r="AM211" s="84"/>
      <c r="AN211" s="84"/>
      <c r="AO211" s="84"/>
      <c r="AP211" s="84"/>
      <c r="AQ211" s="84"/>
    </row>
    <row r="212" ht="15.0" customHeight="1">
      <c r="A212" s="79">
        <v>209.0</v>
      </c>
      <c r="B212" s="80" t="s">
        <v>749</v>
      </c>
      <c r="C212" s="79" t="s">
        <v>141</v>
      </c>
      <c r="D212" s="79" t="s">
        <v>750</v>
      </c>
      <c r="E212" s="81">
        <v>50.54</v>
      </c>
      <c r="F212" s="79" t="s">
        <v>84</v>
      </c>
      <c r="G212" s="79" t="s">
        <v>606</v>
      </c>
      <c r="H212" s="82">
        <v>3921073.2</v>
      </c>
      <c r="I212" s="79">
        <v>1.0</v>
      </c>
      <c r="J212" s="83">
        <v>1.8</v>
      </c>
      <c r="K212" s="80">
        <v>2024.0</v>
      </c>
      <c r="L212" s="79" t="s">
        <v>188</v>
      </c>
      <c r="M212" s="79">
        <v>2024.0</v>
      </c>
      <c r="N212" s="79" t="s">
        <v>145</v>
      </c>
      <c r="O212" s="65" t="str">
        <f t="shared" si="1"/>
        <v>092790140001</v>
      </c>
      <c r="P212" s="65">
        <f t="shared" si="2"/>
        <v>6</v>
      </c>
      <c r="Q212" s="65">
        <f t="shared" si="3"/>
        <v>0</v>
      </c>
      <c r="R212" s="65" t="str">
        <f t="shared" si="12"/>
        <v>09.279.014/0001-60</v>
      </c>
      <c r="S212" s="84"/>
      <c r="T212" s="84" t="str">
        <f t="shared" si="10"/>
        <v/>
      </c>
      <c r="U212" s="84" t="str">
        <f t="shared" si="11"/>
        <v/>
      </c>
      <c r="V212" s="65" t="str">
        <f t="shared" si="5"/>
        <v/>
      </c>
      <c r="W212" s="84"/>
      <c r="X212" s="84"/>
      <c r="Y212" s="85"/>
      <c r="Z212" s="85"/>
      <c r="AA212" s="65" t="str">
        <f t="shared" si="6"/>
        <v/>
      </c>
      <c r="AB212" s="65" t="str">
        <f t="shared" si="7"/>
        <v/>
      </c>
      <c r="AC212" s="86"/>
      <c r="AD212" s="87" t="str">
        <f t="shared" si="8"/>
        <v/>
      </c>
      <c r="AE212" s="84"/>
      <c r="AF212" s="86">
        <f>IF(AC212&gt;0,AC212,'⚙️ Config'!$B$10)</f>
        <v>0.0075</v>
      </c>
      <c r="AG212" s="88">
        <f t="shared" si="9"/>
        <v>29408.049</v>
      </c>
      <c r="AH212" s="88">
        <f>AG212*'⚙️ Config'!$B$11</f>
        <v>147040.245</v>
      </c>
      <c r="AI212" s="88">
        <f>AH212*'⚙️ Config'!$B$12</f>
        <v>44112.0735</v>
      </c>
      <c r="AJ212" s="64"/>
      <c r="AK212" s="84"/>
      <c r="AL212" s="84"/>
      <c r="AM212" s="84"/>
      <c r="AN212" s="84"/>
      <c r="AO212" s="84"/>
      <c r="AP212" s="84"/>
      <c r="AQ212" s="84"/>
    </row>
    <row r="213" ht="15.0" customHeight="1">
      <c r="A213" s="79">
        <v>210.0</v>
      </c>
      <c r="B213" s="80" t="s">
        <v>751</v>
      </c>
      <c r="C213" s="79" t="s">
        <v>141</v>
      </c>
      <c r="D213" s="79" t="s">
        <v>752</v>
      </c>
      <c r="E213" s="81">
        <v>39.27</v>
      </c>
      <c r="F213" s="79" t="s">
        <v>84</v>
      </c>
      <c r="G213" s="79" t="s">
        <v>606</v>
      </c>
      <c r="H213" s="82">
        <v>3920344.93</v>
      </c>
      <c r="I213" s="79">
        <v>2.0</v>
      </c>
      <c r="J213" s="83">
        <v>1.9</v>
      </c>
      <c r="K213" s="80">
        <v>2024.0</v>
      </c>
      <c r="L213" s="79" t="s">
        <v>144</v>
      </c>
      <c r="M213" s="79">
        <v>2024.0</v>
      </c>
      <c r="N213" s="79" t="s">
        <v>145</v>
      </c>
      <c r="O213" s="65" t="str">
        <f t="shared" si="1"/>
        <v>614631700001</v>
      </c>
      <c r="P213" s="65">
        <f t="shared" si="2"/>
        <v>0</v>
      </c>
      <c r="Q213" s="65">
        <f t="shared" si="3"/>
        <v>5</v>
      </c>
      <c r="R213" s="65" t="str">
        <f t="shared" si="12"/>
        <v>61.463.170/0001-05</v>
      </c>
      <c r="S213" s="84"/>
      <c r="T213" s="84" t="str">
        <f t="shared" si="10"/>
        <v/>
      </c>
      <c r="U213" s="84" t="str">
        <f t="shared" si="11"/>
        <v/>
      </c>
      <c r="V213" s="65" t="str">
        <f t="shared" si="5"/>
        <v/>
      </c>
      <c r="W213" s="84"/>
      <c r="X213" s="84"/>
      <c r="Y213" s="85"/>
      <c r="Z213" s="85"/>
      <c r="AA213" s="65" t="str">
        <f t="shared" si="6"/>
        <v/>
      </c>
      <c r="AB213" s="65" t="str">
        <f t="shared" si="7"/>
        <v/>
      </c>
      <c r="AC213" s="86"/>
      <c r="AD213" s="87" t="str">
        <f t="shared" si="8"/>
        <v/>
      </c>
      <c r="AE213" s="84"/>
      <c r="AF213" s="86">
        <f>IF(AC213&gt;0,AC213,'⚙️ Config'!$B$10)</f>
        <v>0.0075</v>
      </c>
      <c r="AG213" s="88">
        <f t="shared" si="9"/>
        <v>29402.58698</v>
      </c>
      <c r="AH213" s="88">
        <f>AG213*'⚙️ Config'!$B$11</f>
        <v>147012.9349</v>
      </c>
      <c r="AI213" s="88">
        <f>AH213*'⚙️ Config'!$B$12</f>
        <v>44103.88046</v>
      </c>
      <c r="AJ213" s="64"/>
      <c r="AK213" s="84"/>
      <c r="AL213" s="84"/>
      <c r="AM213" s="84"/>
      <c r="AN213" s="84"/>
      <c r="AO213" s="84"/>
      <c r="AP213" s="84"/>
      <c r="AQ213" s="84"/>
    </row>
    <row r="214" ht="15.0" customHeight="1">
      <c r="A214" s="79">
        <v>211.0</v>
      </c>
      <c r="B214" s="80" t="s">
        <v>753</v>
      </c>
      <c r="C214" s="79" t="s">
        <v>141</v>
      </c>
      <c r="D214" s="79" t="s">
        <v>754</v>
      </c>
      <c r="E214" s="81">
        <v>49.18</v>
      </c>
      <c r="F214" s="79" t="s">
        <v>84</v>
      </c>
      <c r="G214" s="79" t="s">
        <v>606</v>
      </c>
      <c r="H214" s="82">
        <v>3891701.51</v>
      </c>
      <c r="I214" s="79">
        <v>2.0</v>
      </c>
      <c r="J214" s="83">
        <v>2.0</v>
      </c>
      <c r="K214" s="80">
        <v>2025.0</v>
      </c>
      <c r="L214" s="79" t="s">
        <v>387</v>
      </c>
      <c r="M214" s="79">
        <v>2024.0</v>
      </c>
      <c r="N214" s="79" t="s">
        <v>145</v>
      </c>
      <c r="O214" s="65" t="str">
        <f t="shared" si="1"/>
        <v>091491590001</v>
      </c>
      <c r="P214" s="65">
        <f t="shared" si="2"/>
        <v>4</v>
      </c>
      <c r="Q214" s="65">
        <f t="shared" si="3"/>
        <v>7</v>
      </c>
      <c r="R214" s="65" t="str">
        <f t="shared" si="12"/>
        <v>09.149.159/0001-47</v>
      </c>
      <c r="S214" s="84"/>
      <c r="T214" s="84" t="str">
        <f t="shared" si="10"/>
        <v/>
      </c>
      <c r="U214" s="84" t="str">
        <f t="shared" si="11"/>
        <v/>
      </c>
      <c r="V214" s="65" t="str">
        <f t="shared" si="5"/>
        <v/>
      </c>
      <c r="W214" s="84"/>
      <c r="X214" s="84"/>
      <c r="Y214" s="85"/>
      <c r="Z214" s="85"/>
      <c r="AA214" s="65" t="str">
        <f t="shared" si="6"/>
        <v/>
      </c>
      <c r="AB214" s="65" t="str">
        <f t="shared" si="7"/>
        <v/>
      </c>
      <c r="AC214" s="86"/>
      <c r="AD214" s="87" t="str">
        <f t="shared" si="8"/>
        <v/>
      </c>
      <c r="AE214" s="84"/>
      <c r="AF214" s="86">
        <f>IF(AC214&gt;0,AC214,'⚙️ Config'!$B$10)</f>
        <v>0.0075</v>
      </c>
      <c r="AG214" s="88">
        <f t="shared" si="9"/>
        <v>29187.76133</v>
      </c>
      <c r="AH214" s="88">
        <f>AG214*'⚙️ Config'!$B$11</f>
        <v>145938.8066</v>
      </c>
      <c r="AI214" s="88">
        <f>AH214*'⚙️ Config'!$B$12</f>
        <v>43781.64199</v>
      </c>
      <c r="AJ214" s="64"/>
      <c r="AK214" s="84"/>
      <c r="AL214" s="84"/>
      <c r="AM214" s="84"/>
      <c r="AN214" s="84"/>
      <c r="AO214" s="84"/>
      <c r="AP214" s="84"/>
      <c r="AQ214" s="84"/>
    </row>
    <row r="215" ht="15.0" customHeight="1">
      <c r="A215" s="79">
        <v>212.0</v>
      </c>
      <c r="B215" s="80" t="s">
        <v>755</v>
      </c>
      <c r="C215" s="79" t="s">
        <v>141</v>
      </c>
      <c r="D215" s="79" t="s">
        <v>756</v>
      </c>
      <c r="E215" s="81">
        <v>45.1</v>
      </c>
      <c r="F215" s="79" t="s">
        <v>84</v>
      </c>
      <c r="G215" s="79" t="s">
        <v>606</v>
      </c>
      <c r="H215" s="82">
        <v>3887307.95</v>
      </c>
      <c r="I215" s="79">
        <v>2.0</v>
      </c>
      <c r="J215" s="83">
        <v>1.5</v>
      </c>
      <c r="K215" s="80">
        <v>2024.0</v>
      </c>
      <c r="L215" s="79" t="s">
        <v>387</v>
      </c>
      <c r="M215" s="79">
        <v>2024.0</v>
      </c>
      <c r="N215" s="79" t="s">
        <v>161</v>
      </c>
      <c r="O215" s="65" t="str">
        <f t="shared" si="1"/>
        <v>438847430001</v>
      </c>
      <c r="P215" s="65">
        <f t="shared" si="2"/>
        <v>8</v>
      </c>
      <c r="Q215" s="65">
        <f t="shared" si="3"/>
        <v>4</v>
      </c>
      <c r="R215" s="65" t="str">
        <f t="shared" si="12"/>
        <v>43.884.743/0001-84</v>
      </c>
      <c r="S215" s="84"/>
      <c r="T215" s="84" t="str">
        <f t="shared" si="10"/>
        <v/>
      </c>
      <c r="U215" s="84" t="str">
        <f t="shared" si="11"/>
        <v/>
      </c>
      <c r="V215" s="65" t="str">
        <f t="shared" si="5"/>
        <v/>
      </c>
      <c r="W215" s="84"/>
      <c r="X215" s="84"/>
      <c r="Y215" s="85"/>
      <c r="Z215" s="85"/>
      <c r="AA215" s="65" t="str">
        <f t="shared" si="6"/>
        <v/>
      </c>
      <c r="AB215" s="65" t="str">
        <f t="shared" si="7"/>
        <v/>
      </c>
      <c r="AC215" s="86"/>
      <c r="AD215" s="87" t="str">
        <f t="shared" si="8"/>
        <v/>
      </c>
      <c r="AE215" s="84"/>
      <c r="AF215" s="86">
        <f>IF(AC215&gt;0,AC215,'⚙️ Config'!$B$10)</f>
        <v>0.0075</v>
      </c>
      <c r="AG215" s="88">
        <f t="shared" si="9"/>
        <v>29154.80963</v>
      </c>
      <c r="AH215" s="88">
        <f>AG215*'⚙️ Config'!$B$11</f>
        <v>145774.0481</v>
      </c>
      <c r="AI215" s="88">
        <f>AH215*'⚙️ Config'!$B$12</f>
        <v>43732.21444</v>
      </c>
      <c r="AJ215" s="64"/>
      <c r="AK215" s="84"/>
      <c r="AL215" s="84"/>
      <c r="AM215" s="84"/>
      <c r="AN215" s="84"/>
      <c r="AO215" s="84"/>
      <c r="AP215" s="84"/>
      <c r="AQ215" s="84"/>
    </row>
    <row r="216" ht="15.0" customHeight="1">
      <c r="A216" s="79">
        <v>213.0</v>
      </c>
      <c r="B216" s="80" t="s">
        <v>757</v>
      </c>
      <c r="C216" s="79" t="s">
        <v>141</v>
      </c>
      <c r="D216" s="79" t="s">
        <v>758</v>
      </c>
      <c r="E216" s="81">
        <v>45.1</v>
      </c>
      <c r="F216" s="79" t="s">
        <v>84</v>
      </c>
      <c r="G216" s="79" t="s">
        <v>606</v>
      </c>
      <c r="H216" s="82">
        <v>3836328.2</v>
      </c>
      <c r="I216" s="79">
        <v>2.0</v>
      </c>
      <c r="J216" s="83">
        <v>1.5</v>
      </c>
      <c r="K216" s="80">
        <v>2024.0</v>
      </c>
      <c r="L216" s="79" t="s">
        <v>387</v>
      </c>
      <c r="M216" s="79">
        <v>2024.0</v>
      </c>
      <c r="N216" s="79" t="s">
        <v>161</v>
      </c>
      <c r="O216" s="65" t="str">
        <f t="shared" si="1"/>
        <v>110541800001</v>
      </c>
      <c r="P216" s="65">
        <f t="shared" si="2"/>
        <v>0</v>
      </c>
      <c r="Q216" s="65">
        <f t="shared" si="3"/>
        <v>0</v>
      </c>
      <c r="R216" s="65" t="str">
        <f t="shared" si="12"/>
        <v>11.054.180/0001-00</v>
      </c>
      <c r="S216" s="84"/>
      <c r="T216" s="84" t="str">
        <f t="shared" si="10"/>
        <v/>
      </c>
      <c r="U216" s="84" t="str">
        <f t="shared" si="11"/>
        <v/>
      </c>
      <c r="V216" s="65" t="str">
        <f t="shared" si="5"/>
        <v/>
      </c>
      <c r="W216" s="84"/>
      <c r="X216" s="84"/>
      <c r="Y216" s="85"/>
      <c r="Z216" s="85"/>
      <c r="AA216" s="65" t="str">
        <f t="shared" si="6"/>
        <v/>
      </c>
      <c r="AB216" s="65" t="str">
        <f t="shared" si="7"/>
        <v/>
      </c>
      <c r="AC216" s="86"/>
      <c r="AD216" s="87" t="str">
        <f t="shared" si="8"/>
        <v/>
      </c>
      <c r="AE216" s="84"/>
      <c r="AF216" s="86">
        <f>IF(AC216&gt;0,AC216,'⚙️ Config'!$B$10)</f>
        <v>0.0075</v>
      </c>
      <c r="AG216" s="88">
        <f t="shared" si="9"/>
        <v>28772.4615</v>
      </c>
      <c r="AH216" s="88">
        <f>AG216*'⚙️ Config'!$B$11</f>
        <v>143862.3075</v>
      </c>
      <c r="AI216" s="88">
        <f>AH216*'⚙️ Config'!$B$12</f>
        <v>43158.69225</v>
      </c>
      <c r="AJ216" s="64"/>
      <c r="AK216" s="84"/>
      <c r="AL216" s="84"/>
      <c r="AM216" s="84"/>
      <c r="AN216" s="84"/>
      <c r="AO216" s="84"/>
      <c r="AP216" s="84"/>
      <c r="AQ216" s="84"/>
    </row>
    <row r="217" ht="15.0" customHeight="1">
      <c r="A217" s="79">
        <v>214.0</v>
      </c>
      <c r="B217" s="80" t="s">
        <v>759</v>
      </c>
      <c r="C217" s="79" t="s">
        <v>141</v>
      </c>
      <c r="D217" s="79" t="s">
        <v>760</v>
      </c>
      <c r="E217" s="81">
        <v>51.92</v>
      </c>
      <c r="F217" s="79" t="s">
        <v>84</v>
      </c>
      <c r="G217" s="79" t="s">
        <v>606</v>
      </c>
      <c r="H217" s="82">
        <v>3832709.82</v>
      </c>
      <c r="I217" s="79">
        <v>1.0</v>
      </c>
      <c r="J217" s="83">
        <v>1.7</v>
      </c>
      <c r="K217" s="80">
        <v>2024.0</v>
      </c>
      <c r="L217" s="79" t="s">
        <v>295</v>
      </c>
      <c r="M217" s="79">
        <v>2024.0</v>
      </c>
      <c r="N217" s="79" t="s">
        <v>145</v>
      </c>
      <c r="O217" s="65" t="str">
        <f t="shared" si="1"/>
        <v>017922210001</v>
      </c>
      <c r="P217" s="65">
        <f t="shared" si="2"/>
        <v>0</v>
      </c>
      <c r="Q217" s="65">
        <f t="shared" si="3"/>
        <v>2</v>
      </c>
      <c r="R217" s="65" t="str">
        <f t="shared" si="12"/>
        <v>01.792.221/0001-02</v>
      </c>
      <c r="S217" s="84"/>
      <c r="T217" s="84" t="str">
        <f t="shared" si="10"/>
        <v/>
      </c>
      <c r="U217" s="84" t="str">
        <f t="shared" si="11"/>
        <v/>
      </c>
      <c r="V217" s="65" t="str">
        <f t="shared" si="5"/>
        <v/>
      </c>
      <c r="W217" s="84"/>
      <c r="X217" s="84"/>
      <c r="Y217" s="85"/>
      <c r="Z217" s="85"/>
      <c r="AA217" s="65" t="str">
        <f t="shared" si="6"/>
        <v/>
      </c>
      <c r="AB217" s="65" t="str">
        <f t="shared" si="7"/>
        <v/>
      </c>
      <c r="AC217" s="86"/>
      <c r="AD217" s="87" t="str">
        <f t="shared" si="8"/>
        <v/>
      </c>
      <c r="AE217" s="84"/>
      <c r="AF217" s="86">
        <f>IF(AC217&gt;0,AC217,'⚙️ Config'!$B$10)</f>
        <v>0.0075</v>
      </c>
      <c r="AG217" s="88">
        <f t="shared" si="9"/>
        <v>28745.32365</v>
      </c>
      <c r="AH217" s="88">
        <f>AG217*'⚙️ Config'!$B$11</f>
        <v>143726.6183</v>
      </c>
      <c r="AI217" s="88">
        <f>AH217*'⚙️ Config'!$B$12</f>
        <v>43117.98548</v>
      </c>
      <c r="AJ217" s="64"/>
      <c r="AK217" s="84"/>
      <c r="AL217" s="84"/>
      <c r="AM217" s="84"/>
      <c r="AN217" s="84"/>
      <c r="AO217" s="84"/>
      <c r="AP217" s="84"/>
      <c r="AQ217" s="84"/>
    </row>
    <row r="218" ht="15.0" customHeight="1">
      <c r="A218" s="79">
        <v>215.0</v>
      </c>
      <c r="B218" s="80" t="s">
        <v>761</v>
      </c>
      <c r="C218" s="79" t="s">
        <v>141</v>
      </c>
      <c r="D218" s="79" t="s">
        <v>762</v>
      </c>
      <c r="E218" s="81">
        <v>73.95</v>
      </c>
      <c r="F218" s="79" t="s">
        <v>84</v>
      </c>
      <c r="G218" s="79" t="s">
        <v>606</v>
      </c>
      <c r="H218" s="82">
        <v>3825691.69</v>
      </c>
      <c r="I218" s="79">
        <v>1.0</v>
      </c>
      <c r="J218" s="83">
        <v>0.8</v>
      </c>
      <c r="K218" s="80">
        <v>2025.0</v>
      </c>
      <c r="L218" s="79" t="s">
        <v>268</v>
      </c>
      <c r="M218" s="79">
        <v>2025.0</v>
      </c>
      <c r="N218" s="79" t="s">
        <v>161</v>
      </c>
      <c r="O218" s="65" t="str">
        <f t="shared" si="1"/>
        <v>629342940001</v>
      </c>
      <c r="P218" s="65">
        <f t="shared" si="2"/>
        <v>8</v>
      </c>
      <c r="Q218" s="65">
        <f t="shared" si="3"/>
        <v>6</v>
      </c>
      <c r="R218" s="65" t="str">
        <f t="shared" si="12"/>
        <v>62.934.294/0001-86</v>
      </c>
      <c r="S218" s="84"/>
      <c r="T218" s="84" t="str">
        <f t="shared" si="10"/>
        <v/>
      </c>
      <c r="U218" s="84" t="str">
        <f t="shared" si="11"/>
        <v/>
      </c>
      <c r="V218" s="65" t="str">
        <f t="shared" si="5"/>
        <v/>
      </c>
      <c r="W218" s="84"/>
      <c r="X218" s="84"/>
      <c r="Y218" s="85"/>
      <c r="Z218" s="85"/>
      <c r="AA218" s="65" t="str">
        <f t="shared" si="6"/>
        <v/>
      </c>
      <c r="AB218" s="65" t="str">
        <f t="shared" si="7"/>
        <v/>
      </c>
      <c r="AC218" s="86"/>
      <c r="AD218" s="87" t="str">
        <f t="shared" si="8"/>
        <v/>
      </c>
      <c r="AE218" s="84"/>
      <c r="AF218" s="86">
        <f>IF(AC218&gt;0,AC218,'⚙️ Config'!$B$10)</f>
        <v>0.0075</v>
      </c>
      <c r="AG218" s="88">
        <f t="shared" si="9"/>
        <v>28692.68768</v>
      </c>
      <c r="AH218" s="88">
        <f>AG218*'⚙️ Config'!$B$11</f>
        <v>143463.4384</v>
      </c>
      <c r="AI218" s="88">
        <f>AH218*'⚙️ Config'!$B$12</f>
        <v>43039.03151</v>
      </c>
      <c r="AJ218" s="64"/>
      <c r="AK218" s="84"/>
      <c r="AL218" s="84"/>
      <c r="AM218" s="84"/>
      <c r="AN218" s="84"/>
      <c r="AO218" s="84"/>
      <c r="AP218" s="84"/>
      <c r="AQ218" s="84"/>
    </row>
    <row r="219" ht="15.0" customHeight="1">
      <c r="A219" s="79">
        <v>216.0</v>
      </c>
      <c r="B219" s="80" t="s">
        <v>763</v>
      </c>
      <c r="C219" s="79" t="s">
        <v>154</v>
      </c>
      <c r="D219" s="79" t="s">
        <v>764</v>
      </c>
      <c r="E219" s="81">
        <v>60.1</v>
      </c>
      <c r="F219" s="79" t="s">
        <v>84</v>
      </c>
      <c r="G219" s="79" t="s">
        <v>606</v>
      </c>
      <c r="H219" s="82">
        <v>3821002.69</v>
      </c>
      <c r="I219" s="79">
        <v>2.0</v>
      </c>
      <c r="J219" s="83">
        <v>0.9</v>
      </c>
      <c r="K219" s="80">
        <v>2025.0</v>
      </c>
      <c r="L219" s="79" t="s">
        <v>144</v>
      </c>
      <c r="M219" s="79">
        <v>2025.0</v>
      </c>
      <c r="N219" s="79" t="s">
        <v>145</v>
      </c>
      <c r="O219" s="65" t="str">
        <f t="shared" si="1"/>
        <v>200132790001</v>
      </c>
      <c r="P219" s="65">
        <f t="shared" si="2"/>
        <v>5</v>
      </c>
      <c r="Q219" s="65">
        <f t="shared" si="3"/>
        <v>5</v>
      </c>
      <c r="R219" s="65" t="str">
        <f t="shared" si="12"/>
        <v>20.013.279/0001-55</v>
      </c>
      <c r="S219" s="84"/>
      <c r="T219" s="84" t="str">
        <f t="shared" si="10"/>
        <v/>
      </c>
      <c r="U219" s="84" t="str">
        <f t="shared" si="11"/>
        <v/>
      </c>
      <c r="V219" s="65" t="str">
        <f t="shared" si="5"/>
        <v/>
      </c>
      <c r="W219" s="84"/>
      <c r="X219" s="84"/>
      <c r="Y219" s="85"/>
      <c r="Z219" s="85"/>
      <c r="AA219" s="65" t="str">
        <f t="shared" si="6"/>
        <v/>
      </c>
      <c r="AB219" s="65" t="str">
        <f t="shared" si="7"/>
        <v/>
      </c>
      <c r="AC219" s="86"/>
      <c r="AD219" s="87" t="str">
        <f t="shared" si="8"/>
        <v/>
      </c>
      <c r="AE219" s="84"/>
      <c r="AF219" s="86">
        <f>IF(AC219&gt;0,AC219,'⚙️ Config'!$B$10)</f>
        <v>0.0075</v>
      </c>
      <c r="AG219" s="88">
        <f t="shared" si="9"/>
        <v>28657.52018</v>
      </c>
      <c r="AH219" s="88">
        <f>AG219*'⚙️ Config'!$B$11</f>
        <v>143287.6009</v>
      </c>
      <c r="AI219" s="88">
        <f>AH219*'⚙️ Config'!$B$12</f>
        <v>42986.28026</v>
      </c>
      <c r="AJ219" s="64"/>
      <c r="AK219" s="84"/>
      <c r="AL219" s="84"/>
      <c r="AM219" s="84"/>
      <c r="AN219" s="84"/>
      <c r="AO219" s="84"/>
      <c r="AP219" s="84"/>
      <c r="AQ219" s="84"/>
    </row>
    <row r="220" ht="15.0" customHeight="1">
      <c r="A220" s="79">
        <v>217.0</v>
      </c>
      <c r="B220" s="80" t="s">
        <v>765</v>
      </c>
      <c r="C220" s="79" t="s">
        <v>141</v>
      </c>
      <c r="D220" s="79" t="s">
        <v>766</v>
      </c>
      <c r="E220" s="81">
        <v>45.1</v>
      </c>
      <c r="F220" s="79" t="s">
        <v>84</v>
      </c>
      <c r="G220" s="79" t="s">
        <v>606</v>
      </c>
      <c r="H220" s="82">
        <v>3820511.72</v>
      </c>
      <c r="I220" s="79">
        <v>2.0</v>
      </c>
      <c r="J220" s="83">
        <v>1.5</v>
      </c>
      <c r="K220" s="80">
        <v>2024.0</v>
      </c>
      <c r="L220" s="79" t="s">
        <v>144</v>
      </c>
      <c r="M220" s="79">
        <v>2024.0</v>
      </c>
      <c r="N220" s="79" t="s">
        <v>161</v>
      </c>
      <c r="O220" s="65" t="str">
        <f t="shared" si="1"/>
        <v>134539540001</v>
      </c>
      <c r="P220" s="65">
        <f t="shared" si="2"/>
        <v>0</v>
      </c>
      <c r="Q220" s="65">
        <f t="shared" si="3"/>
        <v>0</v>
      </c>
      <c r="R220" s="65" t="str">
        <f t="shared" si="12"/>
        <v>13.453.954/0001-00</v>
      </c>
      <c r="S220" s="84"/>
      <c r="T220" s="84" t="str">
        <f t="shared" si="10"/>
        <v/>
      </c>
      <c r="U220" s="84" t="str">
        <f t="shared" si="11"/>
        <v/>
      </c>
      <c r="V220" s="65" t="str">
        <f t="shared" si="5"/>
        <v/>
      </c>
      <c r="W220" s="84"/>
      <c r="X220" s="84"/>
      <c r="Y220" s="85"/>
      <c r="Z220" s="85"/>
      <c r="AA220" s="65" t="str">
        <f t="shared" si="6"/>
        <v/>
      </c>
      <c r="AB220" s="65" t="str">
        <f t="shared" si="7"/>
        <v/>
      </c>
      <c r="AC220" s="86"/>
      <c r="AD220" s="87" t="str">
        <f t="shared" si="8"/>
        <v/>
      </c>
      <c r="AE220" s="84"/>
      <c r="AF220" s="86">
        <f>IF(AC220&gt;0,AC220,'⚙️ Config'!$B$10)</f>
        <v>0.0075</v>
      </c>
      <c r="AG220" s="88">
        <f t="shared" si="9"/>
        <v>28653.8379</v>
      </c>
      <c r="AH220" s="88">
        <f>AG220*'⚙️ Config'!$B$11</f>
        <v>143269.1895</v>
      </c>
      <c r="AI220" s="88">
        <f>AH220*'⚙️ Config'!$B$12</f>
        <v>42980.75685</v>
      </c>
      <c r="AJ220" s="64"/>
      <c r="AK220" s="84"/>
      <c r="AL220" s="84"/>
      <c r="AM220" s="84"/>
      <c r="AN220" s="84"/>
      <c r="AO220" s="84"/>
      <c r="AP220" s="84"/>
      <c r="AQ220" s="84"/>
    </row>
    <row r="221" ht="15.0" customHeight="1">
      <c r="A221" s="79">
        <v>218.0</v>
      </c>
      <c r="B221" s="80" t="s">
        <v>767</v>
      </c>
      <c r="C221" s="79" t="s">
        <v>141</v>
      </c>
      <c r="D221" s="79" t="s">
        <v>768</v>
      </c>
      <c r="E221" s="81">
        <v>63.95</v>
      </c>
      <c r="F221" s="79" t="s">
        <v>84</v>
      </c>
      <c r="G221" s="79" t="s">
        <v>606</v>
      </c>
      <c r="H221" s="82">
        <v>3810844.5</v>
      </c>
      <c r="I221" s="79">
        <v>2.0</v>
      </c>
      <c r="J221" s="83">
        <v>0.8</v>
      </c>
      <c r="K221" s="80">
        <v>2025.0</v>
      </c>
      <c r="L221" s="79" t="s">
        <v>144</v>
      </c>
      <c r="M221" s="79">
        <v>2025.0</v>
      </c>
      <c r="N221" s="79" t="s">
        <v>145</v>
      </c>
      <c r="O221" s="65" t="str">
        <f t="shared" si="1"/>
        <v>071199640001</v>
      </c>
      <c r="P221" s="65">
        <f t="shared" si="2"/>
        <v>0</v>
      </c>
      <c r="Q221" s="65">
        <f t="shared" si="3"/>
        <v>0</v>
      </c>
      <c r="R221" s="65" t="str">
        <f t="shared" si="12"/>
        <v>07.119.964/0001-00</v>
      </c>
      <c r="S221" s="84"/>
      <c r="T221" s="84" t="str">
        <f t="shared" si="10"/>
        <v/>
      </c>
      <c r="U221" s="84" t="str">
        <f t="shared" si="11"/>
        <v/>
      </c>
      <c r="V221" s="65" t="str">
        <f t="shared" si="5"/>
        <v/>
      </c>
      <c r="W221" s="84"/>
      <c r="X221" s="84"/>
      <c r="Y221" s="85"/>
      <c r="Z221" s="85"/>
      <c r="AA221" s="65" t="str">
        <f t="shared" si="6"/>
        <v/>
      </c>
      <c r="AB221" s="65" t="str">
        <f t="shared" si="7"/>
        <v/>
      </c>
      <c r="AC221" s="86"/>
      <c r="AD221" s="87" t="str">
        <f t="shared" si="8"/>
        <v/>
      </c>
      <c r="AE221" s="84"/>
      <c r="AF221" s="86">
        <f>IF(AC221&gt;0,AC221,'⚙️ Config'!$B$10)</f>
        <v>0.0075</v>
      </c>
      <c r="AG221" s="88">
        <f t="shared" si="9"/>
        <v>28581.33375</v>
      </c>
      <c r="AH221" s="88">
        <f>AG221*'⚙️ Config'!$B$11</f>
        <v>142906.6688</v>
      </c>
      <c r="AI221" s="88">
        <f>AH221*'⚙️ Config'!$B$12</f>
        <v>42872.00063</v>
      </c>
      <c r="AJ221" s="64"/>
      <c r="AK221" s="84"/>
      <c r="AL221" s="84"/>
      <c r="AM221" s="84"/>
      <c r="AN221" s="84"/>
      <c r="AO221" s="84"/>
      <c r="AP221" s="84"/>
      <c r="AQ221" s="84"/>
    </row>
    <row r="222" ht="15.0" customHeight="1">
      <c r="A222" s="79">
        <v>219.0</v>
      </c>
      <c r="B222" s="80" t="s">
        <v>769</v>
      </c>
      <c r="C222" s="79" t="s">
        <v>141</v>
      </c>
      <c r="D222" s="79" t="s">
        <v>770</v>
      </c>
      <c r="E222" s="81">
        <v>70.35</v>
      </c>
      <c r="F222" s="79" t="s">
        <v>84</v>
      </c>
      <c r="G222" s="79" t="s">
        <v>606</v>
      </c>
      <c r="H222" s="82">
        <v>3806752.32</v>
      </c>
      <c r="I222" s="79">
        <v>2.0</v>
      </c>
      <c r="J222" s="83">
        <v>1.8</v>
      </c>
      <c r="K222" s="80">
        <v>2025.0</v>
      </c>
      <c r="L222" s="79" t="s">
        <v>615</v>
      </c>
      <c r="M222" s="79">
        <v>2024.0</v>
      </c>
      <c r="N222" s="79" t="s">
        <v>208</v>
      </c>
      <c r="O222" s="65" t="str">
        <f t="shared" si="1"/>
        <v>364695870001</v>
      </c>
      <c r="P222" s="65">
        <f t="shared" si="2"/>
        <v>2</v>
      </c>
      <c r="Q222" s="65">
        <f t="shared" si="3"/>
        <v>0</v>
      </c>
      <c r="R222" s="65" t="str">
        <f t="shared" si="12"/>
        <v>36.469.587/0001-20</v>
      </c>
      <c r="S222" s="84"/>
      <c r="T222" s="84" t="str">
        <f t="shared" si="10"/>
        <v/>
      </c>
      <c r="U222" s="84" t="str">
        <f t="shared" si="11"/>
        <v/>
      </c>
      <c r="V222" s="65" t="str">
        <f t="shared" si="5"/>
        <v/>
      </c>
      <c r="W222" s="84"/>
      <c r="X222" s="84"/>
      <c r="Y222" s="85"/>
      <c r="Z222" s="85"/>
      <c r="AA222" s="65" t="str">
        <f t="shared" si="6"/>
        <v/>
      </c>
      <c r="AB222" s="65" t="str">
        <f t="shared" si="7"/>
        <v/>
      </c>
      <c r="AC222" s="86"/>
      <c r="AD222" s="87" t="str">
        <f t="shared" si="8"/>
        <v/>
      </c>
      <c r="AE222" s="84"/>
      <c r="AF222" s="86">
        <f>IF(AC222&gt;0,AC222,'⚙️ Config'!$B$10)</f>
        <v>0.0075</v>
      </c>
      <c r="AG222" s="88">
        <f t="shared" si="9"/>
        <v>28550.6424</v>
      </c>
      <c r="AH222" s="88">
        <f>AG222*'⚙️ Config'!$B$11</f>
        <v>142753.212</v>
      </c>
      <c r="AI222" s="88">
        <f>AH222*'⚙️ Config'!$B$12</f>
        <v>42825.9636</v>
      </c>
      <c r="AJ222" s="64"/>
      <c r="AK222" s="84"/>
      <c r="AL222" s="84"/>
      <c r="AM222" s="84"/>
      <c r="AN222" s="84"/>
      <c r="AO222" s="84"/>
      <c r="AP222" s="84"/>
      <c r="AQ222" s="84"/>
    </row>
    <row r="223" ht="15.0" customHeight="1">
      <c r="A223" s="79">
        <v>220.0</v>
      </c>
      <c r="B223" s="80" t="s">
        <v>771</v>
      </c>
      <c r="C223" s="79" t="s">
        <v>141</v>
      </c>
      <c r="D223" s="79" t="s">
        <v>772</v>
      </c>
      <c r="E223" s="81">
        <v>58.63</v>
      </c>
      <c r="F223" s="79" t="s">
        <v>84</v>
      </c>
      <c r="G223" s="79" t="s">
        <v>606</v>
      </c>
      <c r="H223" s="82">
        <v>3787760.31</v>
      </c>
      <c r="I223" s="79">
        <v>2.0</v>
      </c>
      <c r="J223" s="83">
        <v>1.2</v>
      </c>
      <c r="K223" s="80">
        <v>2025.0</v>
      </c>
      <c r="L223" s="79" t="s">
        <v>295</v>
      </c>
      <c r="M223" s="79">
        <v>2024.0</v>
      </c>
      <c r="N223" s="79" t="s">
        <v>145</v>
      </c>
      <c r="O223" s="65" t="str">
        <f t="shared" si="1"/>
        <v>526159600001</v>
      </c>
      <c r="P223" s="65">
        <f t="shared" si="2"/>
        <v>6</v>
      </c>
      <c r="Q223" s="65">
        <f t="shared" si="3"/>
        <v>0</v>
      </c>
      <c r="R223" s="65" t="str">
        <f t="shared" si="12"/>
        <v>52.615.960/0001-60</v>
      </c>
      <c r="S223" s="84"/>
      <c r="T223" s="84" t="str">
        <f t="shared" si="10"/>
        <v/>
      </c>
      <c r="U223" s="84" t="str">
        <f t="shared" si="11"/>
        <v/>
      </c>
      <c r="V223" s="65" t="str">
        <f t="shared" si="5"/>
        <v/>
      </c>
      <c r="W223" s="84"/>
      <c r="X223" s="84"/>
      <c r="Y223" s="85"/>
      <c r="Z223" s="85"/>
      <c r="AA223" s="65" t="str">
        <f t="shared" si="6"/>
        <v/>
      </c>
      <c r="AB223" s="65" t="str">
        <f t="shared" si="7"/>
        <v/>
      </c>
      <c r="AC223" s="86"/>
      <c r="AD223" s="87" t="str">
        <f t="shared" si="8"/>
        <v/>
      </c>
      <c r="AE223" s="84"/>
      <c r="AF223" s="86">
        <f>IF(AC223&gt;0,AC223,'⚙️ Config'!$B$10)</f>
        <v>0.0075</v>
      </c>
      <c r="AG223" s="88">
        <f t="shared" si="9"/>
        <v>28408.20233</v>
      </c>
      <c r="AH223" s="88">
        <f>AG223*'⚙️ Config'!$B$11</f>
        <v>142041.0116</v>
      </c>
      <c r="AI223" s="88">
        <f>AH223*'⚙️ Config'!$B$12</f>
        <v>42612.30349</v>
      </c>
      <c r="AJ223" s="64"/>
      <c r="AK223" s="84"/>
      <c r="AL223" s="84"/>
      <c r="AM223" s="84"/>
      <c r="AN223" s="84"/>
      <c r="AO223" s="84"/>
      <c r="AP223" s="84"/>
      <c r="AQ223" s="84"/>
    </row>
    <row r="224" ht="15.0" customHeight="1">
      <c r="A224" s="79">
        <v>221.0</v>
      </c>
      <c r="B224" s="80" t="s">
        <v>773</v>
      </c>
      <c r="C224" s="79" t="s">
        <v>141</v>
      </c>
      <c r="D224" s="79" t="s">
        <v>774</v>
      </c>
      <c r="E224" s="81">
        <v>90.1</v>
      </c>
      <c r="F224" s="79" t="s">
        <v>84</v>
      </c>
      <c r="G224" s="79" t="s">
        <v>606</v>
      </c>
      <c r="H224" s="82">
        <v>3781114.4</v>
      </c>
      <c r="I224" s="79">
        <v>1.0</v>
      </c>
      <c r="J224" s="83">
        <v>0.5</v>
      </c>
      <c r="K224" s="80">
        <v>2025.0</v>
      </c>
      <c r="L224" s="79" t="s">
        <v>268</v>
      </c>
      <c r="M224" s="79">
        <v>2025.0</v>
      </c>
      <c r="N224" s="79" t="s">
        <v>145</v>
      </c>
      <c r="O224" s="65" t="str">
        <f t="shared" si="1"/>
        <v>432357950001</v>
      </c>
      <c r="P224" s="65">
        <f t="shared" si="2"/>
        <v>2</v>
      </c>
      <c r="Q224" s="65">
        <f t="shared" si="3"/>
        <v>0</v>
      </c>
      <c r="R224" s="65" t="str">
        <f t="shared" si="12"/>
        <v>43.235.795/0001-20</v>
      </c>
      <c r="S224" s="84"/>
      <c r="T224" s="84" t="str">
        <f t="shared" si="10"/>
        <v/>
      </c>
      <c r="U224" s="84" t="str">
        <f t="shared" si="11"/>
        <v/>
      </c>
      <c r="V224" s="65" t="str">
        <f t="shared" si="5"/>
        <v/>
      </c>
      <c r="W224" s="84"/>
      <c r="X224" s="84"/>
      <c r="Y224" s="85"/>
      <c r="Z224" s="85"/>
      <c r="AA224" s="65" t="str">
        <f t="shared" si="6"/>
        <v/>
      </c>
      <c r="AB224" s="65" t="str">
        <f t="shared" si="7"/>
        <v/>
      </c>
      <c r="AC224" s="86"/>
      <c r="AD224" s="87" t="str">
        <f t="shared" si="8"/>
        <v/>
      </c>
      <c r="AE224" s="84"/>
      <c r="AF224" s="86">
        <f>IF(AC224&gt;0,AC224,'⚙️ Config'!$B$10)</f>
        <v>0.0075</v>
      </c>
      <c r="AG224" s="88">
        <f t="shared" si="9"/>
        <v>28358.358</v>
      </c>
      <c r="AH224" s="88">
        <f>AG224*'⚙️ Config'!$B$11</f>
        <v>141791.79</v>
      </c>
      <c r="AI224" s="88">
        <f>AH224*'⚙️ Config'!$B$12</f>
        <v>42537.537</v>
      </c>
      <c r="AJ224" s="64"/>
      <c r="AK224" s="84"/>
      <c r="AL224" s="84"/>
      <c r="AM224" s="84"/>
      <c r="AN224" s="84"/>
      <c r="AO224" s="84"/>
      <c r="AP224" s="84"/>
      <c r="AQ224" s="84"/>
    </row>
    <row r="225" ht="15.0" customHeight="1">
      <c r="A225" s="79">
        <v>222.0</v>
      </c>
      <c r="B225" s="80" t="s">
        <v>775</v>
      </c>
      <c r="C225" s="79" t="s">
        <v>141</v>
      </c>
      <c r="D225" s="79" t="s">
        <v>776</v>
      </c>
      <c r="E225" s="81">
        <v>60.1</v>
      </c>
      <c r="F225" s="79" t="s">
        <v>84</v>
      </c>
      <c r="G225" s="79" t="s">
        <v>606</v>
      </c>
      <c r="H225" s="82">
        <v>3769109.99</v>
      </c>
      <c r="I225" s="79">
        <v>2.0</v>
      </c>
      <c r="J225" s="83">
        <v>0.9</v>
      </c>
      <c r="K225" s="80">
        <v>2025.0</v>
      </c>
      <c r="L225" s="79" t="s">
        <v>144</v>
      </c>
      <c r="M225" s="79">
        <v>2025.0</v>
      </c>
      <c r="N225" s="79" t="s">
        <v>145</v>
      </c>
      <c r="O225" s="65" t="str">
        <f t="shared" si="1"/>
        <v>375415690001</v>
      </c>
      <c r="P225" s="65">
        <f t="shared" si="2"/>
        <v>7</v>
      </c>
      <c r="Q225" s="65">
        <f t="shared" si="3"/>
        <v>4</v>
      </c>
      <c r="R225" s="65" t="str">
        <f t="shared" si="12"/>
        <v>37.541.569/0001-74</v>
      </c>
      <c r="S225" s="84"/>
      <c r="T225" s="84" t="str">
        <f t="shared" si="10"/>
        <v/>
      </c>
      <c r="U225" s="84" t="str">
        <f t="shared" si="11"/>
        <v/>
      </c>
      <c r="V225" s="65" t="str">
        <f t="shared" si="5"/>
        <v/>
      </c>
      <c r="W225" s="84"/>
      <c r="X225" s="84"/>
      <c r="Y225" s="85"/>
      <c r="Z225" s="85"/>
      <c r="AA225" s="65" t="str">
        <f t="shared" si="6"/>
        <v/>
      </c>
      <c r="AB225" s="65" t="str">
        <f t="shared" si="7"/>
        <v/>
      </c>
      <c r="AC225" s="86"/>
      <c r="AD225" s="87" t="str">
        <f t="shared" si="8"/>
        <v/>
      </c>
      <c r="AE225" s="84"/>
      <c r="AF225" s="86">
        <f>IF(AC225&gt;0,AC225,'⚙️ Config'!$B$10)</f>
        <v>0.0075</v>
      </c>
      <c r="AG225" s="88">
        <f t="shared" si="9"/>
        <v>28268.32493</v>
      </c>
      <c r="AH225" s="88">
        <f>AG225*'⚙️ Config'!$B$11</f>
        <v>141341.6246</v>
      </c>
      <c r="AI225" s="88">
        <f>AH225*'⚙️ Config'!$B$12</f>
        <v>42402.48739</v>
      </c>
      <c r="AJ225" s="64"/>
      <c r="AK225" s="84"/>
      <c r="AL225" s="84"/>
      <c r="AM225" s="84"/>
      <c r="AN225" s="84"/>
      <c r="AO225" s="84"/>
      <c r="AP225" s="84"/>
      <c r="AQ225" s="84"/>
    </row>
    <row r="226" ht="15.0" customHeight="1">
      <c r="A226" s="79">
        <v>223.0</v>
      </c>
      <c r="B226" s="80" t="s">
        <v>777</v>
      </c>
      <c r="C226" s="79" t="s">
        <v>141</v>
      </c>
      <c r="D226" s="79" t="s">
        <v>778</v>
      </c>
      <c r="E226" s="81">
        <v>60.1</v>
      </c>
      <c r="F226" s="79" t="s">
        <v>84</v>
      </c>
      <c r="G226" s="79" t="s">
        <v>606</v>
      </c>
      <c r="H226" s="82">
        <v>3729234.83</v>
      </c>
      <c r="I226" s="79">
        <v>2.0</v>
      </c>
      <c r="J226" s="83">
        <v>1.5</v>
      </c>
      <c r="K226" s="80">
        <v>2025.0</v>
      </c>
      <c r="L226" s="79" t="s">
        <v>387</v>
      </c>
      <c r="M226" s="79">
        <v>2024.0</v>
      </c>
      <c r="N226" s="79" t="s">
        <v>208</v>
      </c>
      <c r="O226" s="65" t="str">
        <f t="shared" si="1"/>
        <v>437970380001</v>
      </c>
      <c r="P226" s="65">
        <f t="shared" si="2"/>
        <v>4</v>
      </c>
      <c r="Q226" s="65">
        <f t="shared" si="3"/>
        <v>0</v>
      </c>
      <c r="R226" s="65" t="str">
        <f t="shared" si="12"/>
        <v>43.797.038/0001-40</v>
      </c>
      <c r="S226" s="84"/>
      <c r="T226" s="84" t="str">
        <f t="shared" si="10"/>
        <v/>
      </c>
      <c r="U226" s="84" t="str">
        <f t="shared" si="11"/>
        <v/>
      </c>
      <c r="V226" s="65" t="str">
        <f t="shared" si="5"/>
        <v/>
      </c>
      <c r="W226" s="84"/>
      <c r="X226" s="84"/>
      <c r="Y226" s="85"/>
      <c r="Z226" s="85"/>
      <c r="AA226" s="65" t="str">
        <f t="shared" si="6"/>
        <v/>
      </c>
      <c r="AB226" s="65" t="str">
        <f t="shared" si="7"/>
        <v/>
      </c>
      <c r="AC226" s="86"/>
      <c r="AD226" s="87" t="str">
        <f t="shared" si="8"/>
        <v/>
      </c>
      <c r="AE226" s="84"/>
      <c r="AF226" s="86">
        <f>IF(AC226&gt;0,AC226,'⚙️ Config'!$B$10)</f>
        <v>0.0075</v>
      </c>
      <c r="AG226" s="88">
        <f t="shared" si="9"/>
        <v>27969.26123</v>
      </c>
      <c r="AH226" s="88">
        <f>AG226*'⚙️ Config'!$B$11</f>
        <v>139846.3061</v>
      </c>
      <c r="AI226" s="88">
        <f>AH226*'⚙️ Config'!$B$12</f>
        <v>41953.89184</v>
      </c>
      <c r="AJ226" s="64"/>
      <c r="AK226" s="84"/>
      <c r="AL226" s="84"/>
      <c r="AM226" s="84"/>
      <c r="AN226" s="84"/>
      <c r="AO226" s="84"/>
      <c r="AP226" s="84"/>
      <c r="AQ226" s="84"/>
    </row>
    <row r="227" ht="15.0" customHeight="1">
      <c r="A227" s="79">
        <v>224.0</v>
      </c>
      <c r="B227" s="80" t="s">
        <v>779</v>
      </c>
      <c r="C227" s="79" t="s">
        <v>141</v>
      </c>
      <c r="D227" s="79" t="s">
        <v>780</v>
      </c>
      <c r="E227" s="81">
        <v>61.28</v>
      </c>
      <c r="F227" s="79" t="s">
        <v>84</v>
      </c>
      <c r="G227" s="79" t="s">
        <v>606</v>
      </c>
      <c r="H227" s="82">
        <v>3716635.84</v>
      </c>
      <c r="I227" s="79">
        <v>1.0</v>
      </c>
      <c r="J227" s="83">
        <v>1.2</v>
      </c>
      <c r="K227" s="80">
        <v>2025.0</v>
      </c>
      <c r="L227" s="79" t="s">
        <v>630</v>
      </c>
      <c r="M227" s="79">
        <v>2025.0</v>
      </c>
      <c r="N227" s="79" t="s">
        <v>161</v>
      </c>
      <c r="O227" s="65" t="str">
        <f t="shared" si="1"/>
        <v>093813330001</v>
      </c>
      <c r="P227" s="65">
        <f t="shared" si="2"/>
        <v>8</v>
      </c>
      <c r="Q227" s="65">
        <f t="shared" si="3"/>
        <v>2</v>
      </c>
      <c r="R227" s="65" t="str">
        <f t="shared" si="12"/>
        <v>09.381.333/0001-82</v>
      </c>
      <c r="S227" s="84"/>
      <c r="T227" s="84" t="str">
        <f t="shared" si="10"/>
        <v/>
      </c>
      <c r="U227" s="84" t="str">
        <f t="shared" si="11"/>
        <v/>
      </c>
      <c r="V227" s="65" t="str">
        <f t="shared" si="5"/>
        <v/>
      </c>
      <c r="W227" s="84"/>
      <c r="X227" s="84"/>
      <c r="Y227" s="85"/>
      <c r="Z227" s="85"/>
      <c r="AA227" s="65" t="str">
        <f t="shared" si="6"/>
        <v/>
      </c>
      <c r="AB227" s="65" t="str">
        <f t="shared" si="7"/>
        <v/>
      </c>
      <c r="AC227" s="86"/>
      <c r="AD227" s="87" t="str">
        <f t="shared" si="8"/>
        <v/>
      </c>
      <c r="AE227" s="84"/>
      <c r="AF227" s="86">
        <f>IF(AC227&gt;0,AC227,'⚙️ Config'!$B$10)</f>
        <v>0.0075</v>
      </c>
      <c r="AG227" s="88">
        <f t="shared" si="9"/>
        <v>27874.7688</v>
      </c>
      <c r="AH227" s="88">
        <f>AG227*'⚙️ Config'!$B$11</f>
        <v>139373.844</v>
      </c>
      <c r="AI227" s="88">
        <f>AH227*'⚙️ Config'!$B$12</f>
        <v>41812.1532</v>
      </c>
      <c r="AJ227" s="64"/>
      <c r="AK227" s="84"/>
      <c r="AL227" s="84"/>
      <c r="AM227" s="84"/>
      <c r="AN227" s="84"/>
      <c r="AO227" s="84"/>
      <c r="AP227" s="84"/>
      <c r="AQ227" s="84"/>
    </row>
    <row r="228" ht="15.0" customHeight="1">
      <c r="A228" s="79">
        <v>225.0</v>
      </c>
      <c r="B228" s="80" t="s">
        <v>781</v>
      </c>
      <c r="C228" s="79" t="s">
        <v>141</v>
      </c>
      <c r="D228" s="79" t="s">
        <v>782</v>
      </c>
      <c r="E228" s="81">
        <v>53.85</v>
      </c>
      <c r="F228" s="79" t="s">
        <v>84</v>
      </c>
      <c r="G228" s="79" t="s">
        <v>606</v>
      </c>
      <c r="H228" s="82">
        <v>3690321.01</v>
      </c>
      <c r="I228" s="79">
        <v>2.0</v>
      </c>
      <c r="J228" s="83">
        <v>1.1</v>
      </c>
      <c r="K228" s="80">
        <v>2025.0</v>
      </c>
      <c r="L228" s="79" t="s">
        <v>387</v>
      </c>
      <c r="M228" s="79">
        <v>2025.0</v>
      </c>
      <c r="N228" s="79" t="s">
        <v>145</v>
      </c>
      <c r="O228" s="65" t="str">
        <f t="shared" si="1"/>
        <v>032233150001</v>
      </c>
      <c r="P228" s="65">
        <f t="shared" si="2"/>
        <v>9</v>
      </c>
      <c r="Q228" s="65">
        <f t="shared" si="3"/>
        <v>6</v>
      </c>
      <c r="R228" s="65" t="str">
        <f t="shared" si="12"/>
        <v>03.223.315/0001-96</v>
      </c>
      <c r="S228" s="84"/>
      <c r="T228" s="84" t="str">
        <f t="shared" si="10"/>
        <v/>
      </c>
      <c r="U228" s="84" t="str">
        <f t="shared" si="11"/>
        <v/>
      </c>
      <c r="V228" s="65" t="str">
        <f t="shared" si="5"/>
        <v/>
      </c>
      <c r="W228" s="84"/>
      <c r="X228" s="84"/>
      <c r="Y228" s="85"/>
      <c r="Z228" s="85"/>
      <c r="AA228" s="65" t="str">
        <f t="shared" si="6"/>
        <v/>
      </c>
      <c r="AB228" s="65" t="str">
        <f t="shared" si="7"/>
        <v/>
      </c>
      <c r="AC228" s="86"/>
      <c r="AD228" s="87" t="str">
        <f t="shared" si="8"/>
        <v/>
      </c>
      <c r="AE228" s="84"/>
      <c r="AF228" s="86">
        <f>IF(AC228&gt;0,AC228,'⚙️ Config'!$B$10)</f>
        <v>0.0075</v>
      </c>
      <c r="AG228" s="88">
        <f t="shared" si="9"/>
        <v>27677.40758</v>
      </c>
      <c r="AH228" s="88">
        <f>AG228*'⚙️ Config'!$B$11</f>
        <v>138387.0379</v>
      </c>
      <c r="AI228" s="88">
        <f>AH228*'⚙️ Config'!$B$12</f>
        <v>41516.11136</v>
      </c>
      <c r="AJ228" s="64"/>
      <c r="AK228" s="84"/>
      <c r="AL228" s="84"/>
      <c r="AM228" s="84"/>
      <c r="AN228" s="84"/>
      <c r="AO228" s="84"/>
      <c r="AP228" s="84"/>
      <c r="AQ228" s="84"/>
    </row>
    <row r="229" ht="15.0" customHeight="1">
      <c r="A229" s="79">
        <v>226.0</v>
      </c>
      <c r="B229" s="80" t="s">
        <v>783</v>
      </c>
      <c r="C229" s="79" t="s">
        <v>141</v>
      </c>
      <c r="D229" s="79" t="s">
        <v>784</v>
      </c>
      <c r="E229" s="81">
        <v>58.99</v>
      </c>
      <c r="F229" s="79" t="s">
        <v>84</v>
      </c>
      <c r="G229" s="79" t="s">
        <v>606</v>
      </c>
      <c r="H229" s="82">
        <v>3684079.66</v>
      </c>
      <c r="I229" s="79">
        <v>1.0</v>
      </c>
      <c r="J229" s="83">
        <v>1.3</v>
      </c>
      <c r="K229" s="80">
        <v>2024.0</v>
      </c>
      <c r="L229" s="79" t="s">
        <v>448</v>
      </c>
      <c r="M229" s="79">
        <v>2024.0</v>
      </c>
      <c r="N229" s="79" t="s">
        <v>161</v>
      </c>
      <c r="O229" s="65" t="str">
        <f t="shared" si="1"/>
        <v>177740870001</v>
      </c>
      <c r="P229" s="65">
        <f t="shared" si="2"/>
        <v>5</v>
      </c>
      <c r="Q229" s="65">
        <f t="shared" si="3"/>
        <v>7</v>
      </c>
      <c r="R229" s="65" t="str">
        <f t="shared" si="12"/>
        <v>17.774.087/0001-57</v>
      </c>
      <c r="S229" s="84"/>
      <c r="T229" s="84" t="str">
        <f t="shared" si="10"/>
        <v/>
      </c>
      <c r="U229" s="84" t="str">
        <f t="shared" si="11"/>
        <v/>
      </c>
      <c r="V229" s="65" t="str">
        <f t="shared" si="5"/>
        <v/>
      </c>
      <c r="W229" s="84"/>
      <c r="X229" s="84"/>
      <c r="Y229" s="85"/>
      <c r="Z229" s="85"/>
      <c r="AA229" s="65" t="str">
        <f t="shared" si="6"/>
        <v/>
      </c>
      <c r="AB229" s="65" t="str">
        <f t="shared" si="7"/>
        <v/>
      </c>
      <c r="AC229" s="86"/>
      <c r="AD229" s="87" t="str">
        <f t="shared" si="8"/>
        <v/>
      </c>
      <c r="AE229" s="84"/>
      <c r="AF229" s="86">
        <f>IF(AC229&gt;0,AC229,'⚙️ Config'!$B$10)</f>
        <v>0.0075</v>
      </c>
      <c r="AG229" s="88">
        <f t="shared" si="9"/>
        <v>27630.59745</v>
      </c>
      <c r="AH229" s="88">
        <f>AG229*'⚙️ Config'!$B$11</f>
        <v>138152.9873</v>
      </c>
      <c r="AI229" s="88">
        <f>AH229*'⚙️ Config'!$B$12</f>
        <v>41445.89618</v>
      </c>
      <c r="AJ229" s="64"/>
      <c r="AK229" s="84"/>
      <c r="AL229" s="84"/>
      <c r="AM229" s="84"/>
      <c r="AN229" s="84"/>
      <c r="AO229" s="84"/>
      <c r="AP229" s="84"/>
      <c r="AQ229" s="84"/>
    </row>
    <row r="230" ht="15.0" customHeight="1">
      <c r="A230" s="79">
        <v>227.0</v>
      </c>
      <c r="B230" s="80" t="s">
        <v>785</v>
      </c>
      <c r="C230" s="79" t="s">
        <v>141</v>
      </c>
      <c r="D230" s="79" t="s">
        <v>786</v>
      </c>
      <c r="E230" s="81">
        <v>53.43</v>
      </c>
      <c r="F230" s="79" t="s">
        <v>84</v>
      </c>
      <c r="G230" s="79" t="s">
        <v>606</v>
      </c>
      <c r="H230" s="82">
        <v>3679161.91</v>
      </c>
      <c r="I230" s="79">
        <v>1.0</v>
      </c>
      <c r="J230" s="83">
        <v>1.6</v>
      </c>
      <c r="K230" s="80">
        <v>2024.0</v>
      </c>
      <c r="L230" s="79" t="s">
        <v>295</v>
      </c>
      <c r="M230" s="79">
        <v>2024.0</v>
      </c>
      <c r="N230" s="79" t="s">
        <v>161</v>
      </c>
      <c r="O230" s="65" t="str">
        <f t="shared" si="1"/>
        <v>136298430001</v>
      </c>
      <c r="P230" s="65">
        <f t="shared" si="2"/>
        <v>0</v>
      </c>
      <c r="Q230" s="65">
        <f t="shared" si="3"/>
        <v>1</v>
      </c>
      <c r="R230" s="65" t="str">
        <f t="shared" si="12"/>
        <v>13.629.843/0001-01</v>
      </c>
      <c r="S230" s="84"/>
      <c r="T230" s="84" t="str">
        <f t="shared" si="10"/>
        <v/>
      </c>
      <c r="U230" s="84" t="str">
        <f t="shared" si="11"/>
        <v/>
      </c>
      <c r="V230" s="65" t="str">
        <f t="shared" si="5"/>
        <v/>
      </c>
      <c r="W230" s="84"/>
      <c r="X230" s="84"/>
      <c r="Y230" s="85"/>
      <c r="Z230" s="85"/>
      <c r="AA230" s="65" t="str">
        <f t="shared" si="6"/>
        <v/>
      </c>
      <c r="AB230" s="65" t="str">
        <f t="shared" si="7"/>
        <v/>
      </c>
      <c r="AC230" s="86"/>
      <c r="AD230" s="87" t="str">
        <f t="shared" si="8"/>
        <v/>
      </c>
      <c r="AE230" s="84"/>
      <c r="AF230" s="86">
        <f>IF(AC230&gt;0,AC230,'⚙️ Config'!$B$10)</f>
        <v>0.0075</v>
      </c>
      <c r="AG230" s="88">
        <f t="shared" si="9"/>
        <v>27593.71433</v>
      </c>
      <c r="AH230" s="88">
        <f>AG230*'⚙️ Config'!$B$11</f>
        <v>137968.5716</v>
      </c>
      <c r="AI230" s="88">
        <f>AH230*'⚙️ Config'!$B$12</f>
        <v>41390.57149</v>
      </c>
      <c r="AJ230" s="64"/>
      <c r="AK230" s="84"/>
      <c r="AL230" s="84"/>
      <c r="AM230" s="84"/>
      <c r="AN230" s="84"/>
      <c r="AO230" s="84"/>
      <c r="AP230" s="84"/>
      <c r="AQ230" s="84"/>
    </row>
    <row r="231" ht="15.0" customHeight="1">
      <c r="A231" s="79">
        <v>228.0</v>
      </c>
      <c r="B231" s="80" t="s">
        <v>787</v>
      </c>
      <c r="C231" s="79" t="s">
        <v>141</v>
      </c>
      <c r="D231" s="79" t="s">
        <v>788</v>
      </c>
      <c r="E231" s="81">
        <v>46.94</v>
      </c>
      <c r="F231" s="79" t="s">
        <v>84</v>
      </c>
      <c r="G231" s="79" t="s">
        <v>606</v>
      </c>
      <c r="H231" s="82">
        <v>3672480.46</v>
      </c>
      <c r="I231" s="79">
        <v>2.0</v>
      </c>
      <c r="J231" s="83">
        <v>1.4</v>
      </c>
      <c r="K231" s="80">
        <v>2024.0</v>
      </c>
      <c r="L231" s="79" t="s">
        <v>387</v>
      </c>
      <c r="M231" s="79">
        <v>2024.0</v>
      </c>
      <c r="N231" s="79" t="s">
        <v>161</v>
      </c>
      <c r="O231" s="65" t="str">
        <f t="shared" si="1"/>
        <v>167087310001</v>
      </c>
      <c r="P231" s="65">
        <f t="shared" si="2"/>
        <v>2</v>
      </c>
      <c r="Q231" s="65">
        <f t="shared" si="3"/>
        <v>6</v>
      </c>
      <c r="R231" s="65" t="str">
        <f t="shared" si="12"/>
        <v>16.708.731/0001-26</v>
      </c>
      <c r="S231" s="84"/>
      <c r="T231" s="84" t="str">
        <f t="shared" si="10"/>
        <v/>
      </c>
      <c r="U231" s="84" t="str">
        <f t="shared" si="11"/>
        <v/>
      </c>
      <c r="V231" s="65" t="str">
        <f t="shared" si="5"/>
        <v/>
      </c>
      <c r="W231" s="84"/>
      <c r="X231" s="84"/>
      <c r="Y231" s="85"/>
      <c r="Z231" s="85"/>
      <c r="AA231" s="65" t="str">
        <f t="shared" si="6"/>
        <v/>
      </c>
      <c r="AB231" s="65" t="str">
        <f t="shared" si="7"/>
        <v/>
      </c>
      <c r="AC231" s="86"/>
      <c r="AD231" s="87" t="str">
        <f t="shared" si="8"/>
        <v/>
      </c>
      <c r="AE231" s="84"/>
      <c r="AF231" s="86">
        <f>IF(AC231&gt;0,AC231,'⚙️ Config'!$B$10)</f>
        <v>0.0075</v>
      </c>
      <c r="AG231" s="88">
        <f t="shared" si="9"/>
        <v>27543.60345</v>
      </c>
      <c r="AH231" s="88">
        <f>AG231*'⚙️ Config'!$B$11</f>
        <v>137718.0173</v>
      </c>
      <c r="AI231" s="88">
        <f>AH231*'⚙️ Config'!$B$12</f>
        <v>41315.40518</v>
      </c>
      <c r="AJ231" s="64"/>
      <c r="AK231" s="84"/>
      <c r="AL231" s="84"/>
      <c r="AM231" s="84"/>
      <c r="AN231" s="84"/>
      <c r="AO231" s="84"/>
      <c r="AP231" s="84"/>
      <c r="AQ231" s="84"/>
    </row>
    <row r="232" ht="15.0" customHeight="1">
      <c r="A232" s="79">
        <v>229.0</v>
      </c>
      <c r="B232" s="80" t="s">
        <v>789</v>
      </c>
      <c r="C232" s="79" t="s">
        <v>141</v>
      </c>
      <c r="D232" s="79" t="s">
        <v>790</v>
      </c>
      <c r="E232" s="81">
        <v>51.27</v>
      </c>
      <c r="F232" s="79" t="s">
        <v>84</v>
      </c>
      <c r="G232" s="79" t="s">
        <v>606</v>
      </c>
      <c r="H232" s="82">
        <v>3669553.72</v>
      </c>
      <c r="I232" s="79">
        <v>2.0</v>
      </c>
      <c r="J232" s="83">
        <v>1.2</v>
      </c>
      <c r="K232" s="80">
        <v>2025.0</v>
      </c>
      <c r="L232" s="79" t="s">
        <v>387</v>
      </c>
      <c r="M232" s="79">
        <v>2025.0</v>
      </c>
      <c r="N232" s="79" t="s">
        <v>145</v>
      </c>
      <c r="O232" s="65" t="str">
        <f t="shared" si="1"/>
        <v>474272570001</v>
      </c>
      <c r="P232" s="65">
        <f t="shared" si="2"/>
        <v>9</v>
      </c>
      <c r="Q232" s="65">
        <f t="shared" si="3"/>
        <v>8</v>
      </c>
      <c r="R232" s="65" t="str">
        <f t="shared" si="12"/>
        <v>47.427.257/0001-98</v>
      </c>
      <c r="S232" s="84"/>
      <c r="T232" s="84" t="str">
        <f t="shared" si="10"/>
        <v/>
      </c>
      <c r="U232" s="84" t="str">
        <f t="shared" si="11"/>
        <v/>
      </c>
      <c r="V232" s="65" t="str">
        <f t="shared" si="5"/>
        <v/>
      </c>
      <c r="W232" s="84"/>
      <c r="X232" s="84"/>
      <c r="Y232" s="85"/>
      <c r="Z232" s="85"/>
      <c r="AA232" s="65" t="str">
        <f t="shared" si="6"/>
        <v/>
      </c>
      <c r="AB232" s="65" t="str">
        <f t="shared" si="7"/>
        <v/>
      </c>
      <c r="AC232" s="86"/>
      <c r="AD232" s="87" t="str">
        <f t="shared" si="8"/>
        <v/>
      </c>
      <c r="AE232" s="84"/>
      <c r="AF232" s="86">
        <f>IF(AC232&gt;0,AC232,'⚙️ Config'!$B$10)</f>
        <v>0.0075</v>
      </c>
      <c r="AG232" s="88">
        <f t="shared" si="9"/>
        <v>27521.6529</v>
      </c>
      <c r="AH232" s="88">
        <f>AG232*'⚙️ Config'!$B$11</f>
        <v>137608.2645</v>
      </c>
      <c r="AI232" s="88">
        <f>AH232*'⚙️ Config'!$B$12</f>
        <v>41282.47935</v>
      </c>
      <c r="AJ232" s="64"/>
      <c r="AK232" s="84"/>
      <c r="AL232" s="84"/>
      <c r="AM232" s="84"/>
      <c r="AN232" s="84"/>
      <c r="AO232" s="84"/>
      <c r="AP232" s="84"/>
      <c r="AQ232" s="84"/>
    </row>
    <row r="233" ht="15.0" customHeight="1">
      <c r="A233" s="79">
        <v>230.0</v>
      </c>
      <c r="B233" s="80" t="s">
        <v>791</v>
      </c>
      <c r="C233" s="79" t="s">
        <v>141</v>
      </c>
      <c r="D233" s="79" t="s">
        <v>792</v>
      </c>
      <c r="E233" s="81">
        <v>73.73</v>
      </c>
      <c r="F233" s="79" t="s">
        <v>84</v>
      </c>
      <c r="G233" s="79" t="s">
        <v>606</v>
      </c>
      <c r="H233" s="82">
        <v>3654657.4</v>
      </c>
      <c r="I233" s="79">
        <v>2.0</v>
      </c>
      <c r="J233" s="83">
        <v>0.6</v>
      </c>
      <c r="K233" s="80">
        <v>2025.0</v>
      </c>
      <c r="L233" s="79" t="s">
        <v>387</v>
      </c>
      <c r="M233" s="79">
        <v>2025.0</v>
      </c>
      <c r="N233" s="79" t="s">
        <v>145</v>
      </c>
      <c r="O233" s="65" t="str">
        <f t="shared" si="1"/>
        <v>743211000001</v>
      </c>
      <c r="P233" s="65">
        <f t="shared" si="2"/>
        <v>5</v>
      </c>
      <c r="Q233" s="65">
        <f t="shared" si="3"/>
        <v>6</v>
      </c>
      <c r="R233" s="65" t="str">
        <f t="shared" si="12"/>
        <v>74.321.100/0001-56</v>
      </c>
      <c r="S233" s="84"/>
      <c r="T233" s="84" t="str">
        <f t="shared" si="10"/>
        <v/>
      </c>
      <c r="U233" s="84" t="str">
        <f t="shared" si="11"/>
        <v/>
      </c>
      <c r="V233" s="65" t="str">
        <f t="shared" si="5"/>
        <v/>
      </c>
      <c r="W233" s="84"/>
      <c r="X233" s="84"/>
      <c r="Y233" s="85"/>
      <c r="Z233" s="85"/>
      <c r="AA233" s="65" t="str">
        <f t="shared" si="6"/>
        <v/>
      </c>
      <c r="AB233" s="65" t="str">
        <f t="shared" si="7"/>
        <v/>
      </c>
      <c r="AC233" s="86"/>
      <c r="AD233" s="87" t="str">
        <f t="shared" si="8"/>
        <v/>
      </c>
      <c r="AE233" s="84"/>
      <c r="AF233" s="86">
        <f>IF(AC233&gt;0,AC233,'⚙️ Config'!$B$10)</f>
        <v>0.0075</v>
      </c>
      <c r="AG233" s="88">
        <f t="shared" si="9"/>
        <v>27409.9305</v>
      </c>
      <c r="AH233" s="88">
        <f>AG233*'⚙️ Config'!$B$11</f>
        <v>137049.6525</v>
      </c>
      <c r="AI233" s="88">
        <f>AH233*'⚙️ Config'!$B$12</f>
        <v>41114.89575</v>
      </c>
      <c r="AJ233" s="64"/>
      <c r="AK233" s="84"/>
      <c r="AL233" s="84"/>
      <c r="AM233" s="84"/>
      <c r="AN233" s="84"/>
      <c r="AO233" s="84"/>
      <c r="AP233" s="84"/>
      <c r="AQ233" s="84"/>
    </row>
    <row r="234" ht="15.0" customHeight="1">
      <c r="A234" s="79">
        <v>231.0</v>
      </c>
      <c r="B234" s="80" t="s">
        <v>793</v>
      </c>
      <c r="C234" s="79" t="s">
        <v>141</v>
      </c>
      <c r="D234" s="79" t="s">
        <v>794</v>
      </c>
      <c r="E234" s="81">
        <v>38.1</v>
      </c>
      <c r="F234" s="79" t="s">
        <v>84</v>
      </c>
      <c r="G234" s="79" t="s">
        <v>606</v>
      </c>
      <c r="H234" s="82">
        <v>3631038.88</v>
      </c>
      <c r="I234" s="79">
        <v>2.0</v>
      </c>
      <c r="J234" s="83">
        <v>2.0</v>
      </c>
      <c r="K234" s="80">
        <v>2024.0</v>
      </c>
      <c r="L234" s="79" t="s">
        <v>387</v>
      </c>
      <c r="M234" s="79">
        <v>2024.0</v>
      </c>
      <c r="N234" s="79" t="s">
        <v>145</v>
      </c>
      <c r="O234" s="65" t="str">
        <f t="shared" si="1"/>
        <v>074516740001</v>
      </c>
      <c r="P234" s="65">
        <f t="shared" si="2"/>
        <v>5</v>
      </c>
      <c r="Q234" s="65">
        <f t="shared" si="3"/>
        <v>1</v>
      </c>
      <c r="R234" s="65" t="str">
        <f t="shared" si="12"/>
        <v>07.451.674/0001-51</v>
      </c>
      <c r="S234" s="84"/>
      <c r="T234" s="84" t="str">
        <f t="shared" si="10"/>
        <v/>
      </c>
      <c r="U234" s="84" t="str">
        <f t="shared" si="11"/>
        <v/>
      </c>
      <c r="V234" s="65" t="str">
        <f t="shared" si="5"/>
        <v/>
      </c>
      <c r="W234" s="84"/>
      <c r="X234" s="84"/>
      <c r="Y234" s="85"/>
      <c r="Z234" s="85"/>
      <c r="AA234" s="65" t="str">
        <f t="shared" si="6"/>
        <v/>
      </c>
      <c r="AB234" s="65" t="str">
        <f t="shared" si="7"/>
        <v/>
      </c>
      <c r="AC234" s="86"/>
      <c r="AD234" s="87" t="str">
        <f t="shared" si="8"/>
        <v/>
      </c>
      <c r="AE234" s="84"/>
      <c r="AF234" s="86">
        <f>IF(AC234&gt;0,AC234,'⚙️ Config'!$B$10)</f>
        <v>0.0075</v>
      </c>
      <c r="AG234" s="88">
        <f t="shared" si="9"/>
        <v>27232.7916</v>
      </c>
      <c r="AH234" s="88">
        <f>AG234*'⚙️ Config'!$B$11</f>
        <v>136163.958</v>
      </c>
      <c r="AI234" s="88">
        <f>AH234*'⚙️ Config'!$B$12</f>
        <v>40849.1874</v>
      </c>
      <c r="AJ234" s="64"/>
      <c r="AK234" s="84"/>
      <c r="AL234" s="84"/>
      <c r="AM234" s="84"/>
      <c r="AN234" s="84"/>
      <c r="AO234" s="84"/>
      <c r="AP234" s="84"/>
      <c r="AQ234" s="84"/>
    </row>
    <row r="235" ht="15.0" customHeight="1">
      <c r="A235" s="79">
        <v>232.0</v>
      </c>
      <c r="B235" s="80" t="s">
        <v>795</v>
      </c>
      <c r="C235" s="79" t="s">
        <v>141</v>
      </c>
      <c r="D235" s="79" t="s">
        <v>796</v>
      </c>
      <c r="E235" s="81">
        <v>63.85</v>
      </c>
      <c r="F235" s="79" t="s">
        <v>84</v>
      </c>
      <c r="G235" s="79" t="s">
        <v>606</v>
      </c>
      <c r="H235" s="82">
        <v>3629393.59</v>
      </c>
      <c r="I235" s="79">
        <v>1.0</v>
      </c>
      <c r="J235" s="83">
        <v>1.1</v>
      </c>
      <c r="K235" s="80">
        <v>2025.0</v>
      </c>
      <c r="L235" s="79" t="s">
        <v>630</v>
      </c>
      <c r="M235" s="79">
        <v>2025.0</v>
      </c>
      <c r="N235" s="79" t="s">
        <v>161</v>
      </c>
      <c r="O235" s="65" t="str">
        <f t="shared" si="1"/>
        <v>152352430001</v>
      </c>
      <c r="P235" s="65">
        <f t="shared" si="2"/>
        <v>8</v>
      </c>
      <c r="Q235" s="65">
        <f t="shared" si="3"/>
        <v>6</v>
      </c>
      <c r="R235" s="65" t="str">
        <f t="shared" si="12"/>
        <v>15.235.243/0001-86</v>
      </c>
      <c r="S235" s="84"/>
      <c r="T235" s="84" t="str">
        <f t="shared" si="10"/>
        <v/>
      </c>
      <c r="U235" s="84" t="str">
        <f t="shared" si="11"/>
        <v/>
      </c>
      <c r="V235" s="65" t="str">
        <f t="shared" si="5"/>
        <v/>
      </c>
      <c r="W235" s="84"/>
      <c r="X235" s="84"/>
      <c r="Y235" s="85"/>
      <c r="Z235" s="85"/>
      <c r="AA235" s="65" t="str">
        <f t="shared" si="6"/>
        <v/>
      </c>
      <c r="AB235" s="65" t="str">
        <f t="shared" si="7"/>
        <v/>
      </c>
      <c r="AC235" s="86"/>
      <c r="AD235" s="87" t="str">
        <f t="shared" si="8"/>
        <v/>
      </c>
      <c r="AE235" s="84"/>
      <c r="AF235" s="86">
        <f>IF(AC235&gt;0,AC235,'⚙️ Config'!$B$10)</f>
        <v>0.0075</v>
      </c>
      <c r="AG235" s="88">
        <f t="shared" si="9"/>
        <v>27220.45193</v>
      </c>
      <c r="AH235" s="88">
        <f>AG235*'⚙️ Config'!$B$11</f>
        <v>136102.2596</v>
      </c>
      <c r="AI235" s="88">
        <f>AH235*'⚙️ Config'!$B$12</f>
        <v>40830.67789</v>
      </c>
      <c r="AJ235" s="64"/>
      <c r="AK235" s="84"/>
      <c r="AL235" s="84"/>
      <c r="AM235" s="84"/>
      <c r="AN235" s="84"/>
      <c r="AO235" s="84"/>
      <c r="AP235" s="84"/>
      <c r="AQ235" s="84"/>
    </row>
    <row r="236" ht="15.0" customHeight="1">
      <c r="A236" s="79">
        <v>233.0</v>
      </c>
      <c r="B236" s="80" t="s">
        <v>797</v>
      </c>
      <c r="C236" s="79" t="s">
        <v>141</v>
      </c>
      <c r="D236" s="79" t="s">
        <v>798</v>
      </c>
      <c r="E236" s="81">
        <v>46.94</v>
      </c>
      <c r="F236" s="79" t="s">
        <v>84</v>
      </c>
      <c r="G236" s="79" t="s">
        <v>606</v>
      </c>
      <c r="H236" s="82">
        <v>3628148.01</v>
      </c>
      <c r="I236" s="79">
        <v>2.0</v>
      </c>
      <c r="J236" s="83">
        <v>1.4</v>
      </c>
      <c r="K236" s="80">
        <v>2024.0</v>
      </c>
      <c r="L236" s="79" t="s">
        <v>387</v>
      </c>
      <c r="M236" s="79">
        <v>2024.0</v>
      </c>
      <c r="N236" s="79" t="s">
        <v>161</v>
      </c>
      <c r="O236" s="65" t="str">
        <f t="shared" si="1"/>
        <v>166929170001</v>
      </c>
      <c r="P236" s="65">
        <f t="shared" si="2"/>
        <v>3</v>
      </c>
      <c r="Q236" s="65">
        <f t="shared" si="3"/>
        <v>4</v>
      </c>
      <c r="R236" s="65" t="str">
        <f t="shared" si="12"/>
        <v>16.692.917/0001-34</v>
      </c>
      <c r="S236" s="84"/>
      <c r="T236" s="84" t="str">
        <f t="shared" si="10"/>
        <v/>
      </c>
      <c r="U236" s="84" t="str">
        <f t="shared" si="11"/>
        <v/>
      </c>
      <c r="V236" s="65" t="str">
        <f t="shared" si="5"/>
        <v/>
      </c>
      <c r="W236" s="84"/>
      <c r="X236" s="84"/>
      <c r="Y236" s="85"/>
      <c r="Z236" s="85"/>
      <c r="AA236" s="65" t="str">
        <f t="shared" si="6"/>
        <v/>
      </c>
      <c r="AB236" s="65" t="str">
        <f t="shared" si="7"/>
        <v/>
      </c>
      <c r="AC236" s="86"/>
      <c r="AD236" s="87" t="str">
        <f t="shared" si="8"/>
        <v/>
      </c>
      <c r="AE236" s="84"/>
      <c r="AF236" s="86">
        <f>IF(AC236&gt;0,AC236,'⚙️ Config'!$B$10)</f>
        <v>0.0075</v>
      </c>
      <c r="AG236" s="88">
        <f t="shared" si="9"/>
        <v>27211.11008</v>
      </c>
      <c r="AH236" s="88">
        <f>AG236*'⚙️ Config'!$B$11</f>
        <v>136055.5504</v>
      </c>
      <c r="AI236" s="88">
        <f>AH236*'⚙️ Config'!$B$12</f>
        <v>40816.66511</v>
      </c>
      <c r="AJ236" s="64"/>
      <c r="AK236" s="84"/>
      <c r="AL236" s="84"/>
      <c r="AM236" s="84"/>
      <c r="AN236" s="84"/>
      <c r="AO236" s="84"/>
      <c r="AP236" s="84"/>
      <c r="AQ236" s="84"/>
    </row>
    <row r="237" ht="15.0" customHeight="1">
      <c r="A237" s="79">
        <v>234.0</v>
      </c>
      <c r="B237" s="80" t="s">
        <v>799</v>
      </c>
      <c r="C237" s="79" t="s">
        <v>141</v>
      </c>
      <c r="D237" s="79" t="s">
        <v>800</v>
      </c>
      <c r="E237" s="81">
        <v>63.85</v>
      </c>
      <c r="F237" s="79" t="s">
        <v>84</v>
      </c>
      <c r="G237" s="79" t="s">
        <v>606</v>
      </c>
      <c r="H237" s="82">
        <v>3624820.5</v>
      </c>
      <c r="I237" s="79">
        <v>1.0</v>
      </c>
      <c r="J237" s="83">
        <v>1.1</v>
      </c>
      <c r="K237" s="80">
        <v>2025.0</v>
      </c>
      <c r="L237" s="79" t="s">
        <v>268</v>
      </c>
      <c r="M237" s="79">
        <v>2025.0</v>
      </c>
      <c r="N237" s="79" t="s">
        <v>161</v>
      </c>
      <c r="O237" s="65" t="str">
        <f t="shared" si="1"/>
        <v>442868920001</v>
      </c>
      <c r="P237" s="65">
        <f t="shared" si="2"/>
        <v>0</v>
      </c>
      <c r="Q237" s="65">
        <f t="shared" si="3"/>
        <v>4</v>
      </c>
      <c r="R237" s="65" t="str">
        <f t="shared" si="12"/>
        <v>44.286.892/0001-04</v>
      </c>
      <c r="S237" s="84"/>
      <c r="T237" s="84" t="str">
        <f t="shared" si="10"/>
        <v/>
      </c>
      <c r="U237" s="84" t="str">
        <f t="shared" si="11"/>
        <v/>
      </c>
      <c r="V237" s="65" t="str">
        <f t="shared" si="5"/>
        <v/>
      </c>
      <c r="W237" s="84"/>
      <c r="X237" s="84"/>
      <c r="Y237" s="85"/>
      <c r="Z237" s="85"/>
      <c r="AA237" s="65" t="str">
        <f t="shared" si="6"/>
        <v/>
      </c>
      <c r="AB237" s="65" t="str">
        <f t="shared" si="7"/>
        <v/>
      </c>
      <c r="AC237" s="86"/>
      <c r="AD237" s="87" t="str">
        <f t="shared" si="8"/>
        <v/>
      </c>
      <c r="AE237" s="84"/>
      <c r="AF237" s="86">
        <f>IF(AC237&gt;0,AC237,'⚙️ Config'!$B$10)</f>
        <v>0.0075</v>
      </c>
      <c r="AG237" s="88">
        <f t="shared" si="9"/>
        <v>27186.15375</v>
      </c>
      <c r="AH237" s="88">
        <f>AG237*'⚙️ Config'!$B$11</f>
        <v>135930.7688</v>
      </c>
      <c r="AI237" s="88">
        <f>AH237*'⚙️ Config'!$B$12</f>
        <v>40779.23063</v>
      </c>
      <c r="AJ237" s="64"/>
      <c r="AK237" s="84"/>
      <c r="AL237" s="84"/>
      <c r="AM237" s="84"/>
      <c r="AN237" s="84"/>
      <c r="AO237" s="84"/>
      <c r="AP237" s="84"/>
      <c r="AQ237" s="84"/>
    </row>
    <row r="238" ht="15.0" customHeight="1">
      <c r="A238" s="79">
        <v>235.0</v>
      </c>
      <c r="B238" s="80" t="s">
        <v>801</v>
      </c>
      <c r="C238" s="79" t="s">
        <v>141</v>
      </c>
      <c r="D238" s="79" t="s">
        <v>802</v>
      </c>
      <c r="E238" s="81">
        <v>60.1</v>
      </c>
      <c r="F238" s="79" t="s">
        <v>84</v>
      </c>
      <c r="G238" s="79" t="s">
        <v>606</v>
      </c>
      <c r="H238" s="82">
        <v>3620461.62</v>
      </c>
      <c r="I238" s="79">
        <v>2.0</v>
      </c>
      <c r="J238" s="83">
        <v>1.9</v>
      </c>
      <c r="K238" s="80">
        <v>2025.0</v>
      </c>
      <c r="L238" s="79" t="s">
        <v>508</v>
      </c>
      <c r="M238" s="79">
        <v>2024.0</v>
      </c>
      <c r="N238" s="79" t="s">
        <v>208</v>
      </c>
      <c r="O238" s="65" t="str">
        <f t="shared" si="1"/>
        <v>213666590001</v>
      </c>
      <c r="P238" s="65">
        <f t="shared" si="2"/>
        <v>3</v>
      </c>
      <c r="Q238" s="65">
        <f t="shared" si="3"/>
        <v>6</v>
      </c>
      <c r="R238" s="65" t="str">
        <f t="shared" si="12"/>
        <v>21.366.659/0001-36</v>
      </c>
      <c r="S238" s="84"/>
      <c r="T238" s="84" t="str">
        <f t="shared" si="10"/>
        <v/>
      </c>
      <c r="U238" s="84" t="str">
        <f t="shared" si="11"/>
        <v/>
      </c>
      <c r="V238" s="65" t="str">
        <f t="shared" si="5"/>
        <v/>
      </c>
      <c r="W238" s="84"/>
      <c r="X238" s="84"/>
      <c r="Y238" s="85"/>
      <c r="Z238" s="85"/>
      <c r="AA238" s="65" t="str">
        <f t="shared" si="6"/>
        <v/>
      </c>
      <c r="AB238" s="65" t="str">
        <f t="shared" si="7"/>
        <v/>
      </c>
      <c r="AC238" s="86"/>
      <c r="AD238" s="87" t="str">
        <f t="shared" si="8"/>
        <v/>
      </c>
      <c r="AE238" s="84"/>
      <c r="AF238" s="86">
        <f>IF(AC238&gt;0,AC238,'⚙️ Config'!$B$10)</f>
        <v>0.0075</v>
      </c>
      <c r="AG238" s="88">
        <f t="shared" si="9"/>
        <v>27153.46215</v>
      </c>
      <c r="AH238" s="88">
        <f>AG238*'⚙️ Config'!$B$11</f>
        <v>135767.3108</v>
      </c>
      <c r="AI238" s="88">
        <f>AH238*'⚙️ Config'!$B$12</f>
        <v>40730.19323</v>
      </c>
      <c r="AJ238" s="64"/>
      <c r="AK238" s="84"/>
      <c r="AL238" s="84"/>
      <c r="AM238" s="84"/>
      <c r="AN238" s="84"/>
      <c r="AO238" s="84"/>
      <c r="AP238" s="84"/>
      <c r="AQ238" s="84"/>
    </row>
    <row r="239" ht="15.0" customHeight="1">
      <c r="A239" s="79">
        <v>236.0</v>
      </c>
      <c r="B239" s="80" t="s">
        <v>803</v>
      </c>
      <c r="C239" s="79" t="s">
        <v>141</v>
      </c>
      <c r="D239" s="79" t="s">
        <v>804</v>
      </c>
      <c r="E239" s="81">
        <v>63.85</v>
      </c>
      <c r="F239" s="79" t="s">
        <v>84</v>
      </c>
      <c r="G239" s="79" t="s">
        <v>606</v>
      </c>
      <c r="H239" s="82">
        <v>3600899.26</v>
      </c>
      <c r="I239" s="79">
        <v>1.0</v>
      </c>
      <c r="J239" s="83">
        <v>1.1</v>
      </c>
      <c r="K239" s="80">
        <v>2025.0</v>
      </c>
      <c r="L239" s="79" t="s">
        <v>630</v>
      </c>
      <c r="M239" s="79">
        <v>2025.0</v>
      </c>
      <c r="N239" s="79" t="s">
        <v>161</v>
      </c>
      <c r="O239" s="65" t="str">
        <f t="shared" si="1"/>
        <v>427043450001</v>
      </c>
      <c r="P239" s="65">
        <f t="shared" si="2"/>
        <v>7</v>
      </c>
      <c r="Q239" s="65">
        <f t="shared" si="3"/>
        <v>6</v>
      </c>
      <c r="R239" s="65" t="str">
        <f t="shared" si="12"/>
        <v>42.704.345/0001-76</v>
      </c>
      <c r="S239" s="84"/>
      <c r="T239" s="84" t="str">
        <f t="shared" si="10"/>
        <v/>
      </c>
      <c r="U239" s="84" t="str">
        <f t="shared" si="11"/>
        <v/>
      </c>
      <c r="V239" s="65" t="str">
        <f t="shared" si="5"/>
        <v/>
      </c>
      <c r="W239" s="84"/>
      <c r="X239" s="84"/>
      <c r="Y239" s="85"/>
      <c r="Z239" s="85"/>
      <c r="AA239" s="65" t="str">
        <f t="shared" si="6"/>
        <v/>
      </c>
      <c r="AB239" s="65" t="str">
        <f t="shared" si="7"/>
        <v/>
      </c>
      <c r="AC239" s="86"/>
      <c r="AD239" s="87" t="str">
        <f t="shared" si="8"/>
        <v/>
      </c>
      <c r="AE239" s="84"/>
      <c r="AF239" s="86">
        <f>IF(AC239&gt;0,AC239,'⚙️ Config'!$B$10)</f>
        <v>0.0075</v>
      </c>
      <c r="AG239" s="88">
        <f t="shared" si="9"/>
        <v>27006.74445</v>
      </c>
      <c r="AH239" s="88">
        <f>AG239*'⚙️ Config'!$B$11</f>
        <v>135033.7223</v>
      </c>
      <c r="AI239" s="88">
        <f>AH239*'⚙️ Config'!$B$12</f>
        <v>40510.11668</v>
      </c>
      <c r="AJ239" s="64"/>
      <c r="AK239" s="84"/>
      <c r="AL239" s="84"/>
      <c r="AM239" s="84"/>
      <c r="AN239" s="84"/>
      <c r="AO239" s="84"/>
      <c r="AP239" s="84"/>
      <c r="AQ239" s="84"/>
    </row>
    <row r="240" ht="15.0" customHeight="1">
      <c r="A240" s="79">
        <v>237.0</v>
      </c>
      <c r="B240" s="80" t="s">
        <v>805</v>
      </c>
      <c r="C240" s="79" t="s">
        <v>141</v>
      </c>
      <c r="D240" s="79" t="s">
        <v>806</v>
      </c>
      <c r="E240" s="81">
        <v>51.27</v>
      </c>
      <c r="F240" s="79" t="s">
        <v>84</v>
      </c>
      <c r="G240" s="79" t="s">
        <v>606</v>
      </c>
      <c r="H240" s="82">
        <v>3594630.78</v>
      </c>
      <c r="I240" s="79">
        <v>2.0</v>
      </c>
      <c r="J240" s="83">
        <v>1.2</v>
      </c>
      <c r="K240" s="80">
        <v>2024.0</v>
      </c>
      <c r="L240" s="79" t="s">
        <v>807</v>
      </c>
      <c r="M240" s="79">
        <v>2024.0</v>
      </c>
      <c r="N240" s="79" t="s">
        <v>145</v>
      </c>
      <c r="O240" s="65" t="str">
        <f t="shared" si="1"/>
        <v>244152300001</v>
      </c>
      <c r="P240" s="65">
        <f t="shared" si="2"/>
        <v>8</v>
      </c>
      <c r="Q240" s="65">
        <f t="shared" si="3"/>
        <v>0</v>
      </c>
      <c r="R240" s="65" t="str">
        <f t="shared" si="12"/>
        <v>24.415.230/0001-80</v>
      </c>
      <c r="S240" s="84"/>
      <c r="T240" s="84" t="str">
        <f t="shared" si="10"/>
        <v/>
      </c>
      <c r="U240" s="84" t="str">
        <f t="shared" si="11"/>
        <v/>
      </c>
      <c r="V240" s="65" t="str">
        <f t="shared" si="5"/>
        <v/>
      </c>
      <c r="W240" s="84"/>
      <c r="X240" s="84"/>
      <c r="Y240" s="85"/>
      <c r="Z240" s="85"/>
      <c r="AA240" s="65" t="str">
        <f t="shared" si="6"/>
        <v/>
      </c>
      <c r="AB240" s="65" t="str">
        <f t="shared" si="7"/>
        <v/>
      </c>
      <c r="AC240" s="86"/>
      <c r="AD240" s="87" t="str">
        <f t="shared" si="8"/>
        <v/>
      </c>
      <c r="AE240" s="84"/>
      <c r="AF240" s="86">
        <f>IF(AC240&gt;0,AC240,'⚙️ Config'!$B$10)</f>
        <v>0.0075</v>
      </c>
      <c r="AG240" s="88">
        <f t="shared" si="9"/>
        <v>26959.73085</v>
      </c>
      <c r="AH240" s="88">
        <f>AG240*'⚙️ Config'!$B$11</f>
        <v>134798.6543</v>
      </c>
      <c r="AI240" s="88">
        <f>AH240*'⚙️ Config'!$B$12</f>
        <v>40439.59628</v>
      </c>
      <c r="AJ240" s="64"/>
      <c r="AK240" s="84"/>
      <c r="AL240" s="84"/>
      <c r="AM240" s="84"/>
      <c r="AN240" s="84"/>
      <c r="AO240" s="84"/>
      <c r="AP240" s="84"/>
      <c r="AQ240" s="84"/>
    </row>
    <row r="241" ht="15.0" customHeight="1">
      <c r="A241" s="79">
        <v>238.0</v>
      </c>
      <c r="B241" s="80" t="s">
        <v>808</v>
      </c>
      <c r="C241" s="79" t="s">
        <v>141</v>
      </c>
      <c r="D241" s="79" t="s">
        <v>809</v>
      </c>
      <c r="E241" s="81">
        <v>55.4</v>
      </c>
      <c r="F241" s="79" t="s">
        <v>84</v>
      </c>
      <c r="G241" s="79" t="s">
        <v>606</v>
      </c>
      <c r="H241" s="82">
        <v>3591823.93</v>
      </c>
      <c r="I241" s="79">
        <v>2.0</v>
      </c>
      <c r="J241" s="83">
        <v>1.3</v>
      </c>
      <c r="K241" s="80">
        <v>2025.0</v>
      </c>
      <c r="L241" s="79" t="s">
        <v>630</v>
      </c>
      <c r="M241" s="79">
        <v>2024.0</v>
      </c>
      <c r="N241" s="79" t="s">
        <v>161</v>
      </c>
      <c r="O241" s="65" t="str">
        <f t="shared" si="1"/>
        <v>196854460001</v>
      </c>
      <c r="P241" s="65">
        <f t="shared" si="2"/>
        <v>2</v>
      </c>
      <c r="Q241" s="65">
        <f t="shared" si="3"/>
        <v>5</v>
      </c>
      <c r="R241" s="65" t="str">
        <f t="shared" si="12"/>
        <v>19.685.446/0001-25</v>
      </c>
      <c r="S241" s="84"/>
      <c r="T241" s="84" t="str">
        <f t="shared" si="10"/>
        <v/>
      </c>
      <c r="U241" s="84" t="str">
        <f t="shared" si="11"/>
        <v/>
      </c>
      <c r="V241" s="65" t="str">
        <f t="shared" si="5"/>
        <v/>
      </c>
      <c r="W241" s="84"/>
      <c r="X241" s="84"/>
      <c r="Y241" s="85"/>
      <c r="Z241" s="85"/>
      <c r="AA241" s="65" t="str">
        <f t="shared" si="6"/>
        <v/>
      </c>
      <c r="AB241" s="65" t="str">
        <f t="shared" si="7"/>
        <v/>
      </c>
      <c r="AC241" s="86"/>
      <c r="AD241" s="87" t="str">
        <f t="shared" si="8"/>
        <v/>
      </c>
      <c r="AE241" s="84"/>
      <c r="AF241" s="86">
        <f>IF(AC241&gt;0,AC241,'⚙️ Config'!$B$10)</f>
        <v>0.0075</v>
      </c>
      <c r="AG241" s="88">
        <f t="shared" si="9"/>
        <v>26938.67948</v>
      </c>
      <c r="AH241" s="88">
        <f>AG241*'⚙️ Config'!$B$11</f>
        <v>134693.3974</v>
      </c>
      <c r="AI241" s="88">
        <f>AH241*'⚙️ Config'!$B$12</f>
        <v>40408.01921</v>
      </c>
      <c r="AJ241" s="64"/>
      <c r="AK241" s="84"/>
      <c r="AL241" s="84"/>
      <c r="AM241" s="84"/>
      <c r="AN241" s="84"/>
      <c r="AO241" s="84"/>
      <c r="AP241" s="84"/>
      <c r="AQ241" s="84"/>
    </row>
    <row r="242" ht="15.0" customHeight="1">
      <c r="A242" s="79">
        <v>239.0</v>
      </c>
      <c r="B242" s="80" t="s">
        <v>810</v>
      </c>
      <c r="C242" s="79" t="s">
        <v>141</v>
      </c>
      <c r="D242" s="79" t="s">
        <v>811</v>
      </c>
      <c r="E242" s="81">
        <v>43.43</v>
      </c>
      <c r="F242" s="79" t="s">
        <v>84</v>
      </c>
      <c r="G242" s="79" t="s">
        <v>606</v>
      </c>
      <c r="H242" s="82">
        <v>3583565.85</v>
      </c>
      <c r="I242" s="79">
        <v>2.0</v>
      </c>
      <c r="J242" s="83">
        <v>1.6</v>
      </c>
      <c r="K242" s="80">
        <v>2024.0</v>
      </c>
      <c r="L242" s="79" t="s">
        <v>812</v>
      </c>
      <c r="M242" s="79">
        <v>2024.0</v>
      </c>
      <c r="N242" s="79" t="s">
        <v>161</v>
      </c>
      <c r="O242" s="65" t="str">
        <f t="shared" si="1"/>
        <v>028744980001</v>
      </c>
      <c r="P242" s="65">
        <f t="shared" si="2"/>
        <v>4</v>
      </c>
      <c r="Q242" s="65">
        <f t="shared" si="3"/>
        <v>7</v>
      </c>
      <c r="R242" s="65" t="str">
        <f t="shared" si="12"/>
        <v>02.874.498/0001-47</v>
      </c>
      <c r="S242" s="84"/>
      <c r="T242" s="84" t="str">
        <f t="shared" si="10"/>
        <v/>
      </c>
      <c r="U242" s="84" t="str">
        <f t="shared" si="11"/>
        <v/>
      </c>
      <c r="V242" s="65" t="str">
        <f t="shared" si="5"/>
        <v/>
      </c>
      <c r="W242" s="84"/>
      <c r="X242" s="84"/>
      <c r="Y242" s="85"/>
      <c r="Z242" s="85"/>
      <c r="AA242" s="65" t="str">
        <f t="shared" si="6"/>
        <v/>
      </c>
      <c r="AB242" s="65" t="str">
        <f t="shared" si="7"/>
        <v/>
      </c>
      <c r="AC242" s="86"/>
      <c r="AD242" s="87" t="str">
        <f t="shared" si="8"/>
        <v/>
      </c>
      <c r="AE242" s="84"/>
      <c r="AF242" s="86">
        <f>IF(AC242&gt;0,AC242,'⚙️ Config'!$B$10)</f>
        <v>0.0075</v>
      </c>
      <c r="AG242" s="88">
        <f t="shared" si="9"/>
        <v>26876.74388</v>
      </c>
      <c r="AH242" s="88">
        <f>AG242*'⚙️ Config'!$B$11</f>
        <v>134383.7194</v>
      </c>
      <c r="AI242" s="88">
        <f>AH242*'⚙️ Config'!$B$12</f>
        <v>40315.11581</v>
      </c>
      <c r="AJ242" s="64"/>
      <c r="AK242" s="84"/>
      <c r="AL242" s="84"/>
      <c r="AM242" s="84"/>
      <c r="AN242" s="84"/>
      <c r="AO242" s="84"/>
      <c r="AP242" s="84"/>
      <c r="AQ242" s="84"/>
    </row>
    <row r="243" ht="15.0" customHeight="1">
      <c r="A243" s="79">
        <v>240.0</v>
      </c>
      <c r="B243" s="80" t="s">
        <v>813</v>
      </c>
      <c r="C243" s="79" t="s">
        <v>141</v>
      </c>
      <c r="D243" s="79" t="s">
        <v>814</v>
      </c>
      <c r="E243" s="81">
        <v>58.98</v>
      </c>
      <c r="F243" s="79" t="s">
        <v>84</v>
      </c>
      <c r="G243" s="79" t="s">
        <v>606</v>
      </c>
      <c r="H243" s="82">
        <v>3572002.25</v>
      </c>
      <c r="I243" s="79">
        <v>1.0</v>
      </c>
      <c r="J243" s="83">
        <v>1.3</v>
      </c>
      <c r="K243" s="80">
        <v>2024.0</v>
      </c>
      <c r="L243" s="79" t="s">
        <v>630</v>
      </c>
      <c r="M243" s="79">
        <v>2024.0</v>
      </c>
      <c r="N243" s="79" t="s">
        <v>145</v>
      </c>
      <c r="O243" s="65" t="str">
        <f t="shared" si="1"/>
        <v>231416050001</v>
      </c>
      <c r="P243" s="65">
        <f t="shared" si="2"/>
        <v>0</v>
      </c>
      <c r="Q243" s="65">
        <f t="shared" si="3"/>
        <v>6</v>
      </c>
      <c r="R243" s="65" t="str">
        <f t="shared" si="12"/>
        <v>23.141.605/0001-06</v>
      </c>
      <c r="S243" s="84"/>
      <c r="T243" s="84" t="str">
        <f t="shared" si="10"/>
        <v/>
      </c>
      <c r="U243" s="84" t="str">
        <f t="shared" si="11"/>
        <v/>
      </c>
      <c r="V243" s="65" t="str">
        <f t="shared" si="5"/>
        <v/>
      </c>
      <c r="W243" s="84"/>
      <c r="X243" s="84"/>
      <c r="Y243" s="85"/>
      <c r="Z243" s="85"/>
      <c r="AA243" s="65" t="str">
        <f t="shared" si="6"/>
        <v/>
      </c>
      <c r="AB243" s="65" t="str">
        <f t="shared" si="7"/>
        <v/>
      </c>
      <c r="AC243" s="86"/>
      <c r="AD243" s="87" t="str">
        <f t="shared" si="8"/>
        <v/>
      </c>
      <c r="AE243" s="84"/>
      <c r="AF243" s="86">
        <f>IF(AC243&gt;0,AC243,'⚙️ Config'!$B$10)</f>
        <v>0.0075</v>
      </c>
      <c r="AG243" s="88">
        <f t="shared" si="9"/>
        <v>26790.01688</v>
      </c>
      <c r="AH243" s="88">
        <f>AG243*'⚙️ Config'!$B$11</f>
        <v>133950.0844</v>
      </c>
      <c r="AI243" s="88">
        <f>AH243*'⚙️ Config'!$B$12</f>
        <v>40185.02531</v>
      </c>
      <c r="AJ243" s="64"/>
      <c r="AK243" s="84"/>
      <c r="AL243" s="84"/>
      <c r="AM243" s="84"/>
      <c r="AN243" s="84"/>
      <c r="AO243" s="84"/>
      <c r="AP243" s="84"/>
      <c r="AQ243" s="84"/>
    </row>
    <row r="244" ht="15.0" customHeight="1">
      <c r="A244" s="79">
        <v>241.0</v>
      </c>
      <c r="B244" s="80" t="s">
        <v>815</v>
      </c>
      <c r="C244" s="79" t="s">
        <v>141</v>
      </c>
      <c r="D244" s="79" t="s">
        <v>816</v>
      </c>
      <c r="E244" s="81">
        <v>71.12</v>
      </c>
      <c r="F244" s="79" t="s">
        <v>84</v>
      </c>
      <c r="G244" s="79" t="s">
        <v>606</v>
      </c>
      <c r="H244" s="82">
        <v>3549943.17</v>
      </c>
      <c r="I244" s="79">
        <v>2.0</v>
      </c>
      <c r="J244" s="83">
        <v>1.2</v>
      </c>
      <c r="K244" s="80">
        <v>2025.0</v>
      </c>
      <c r="L244" s="79" t="s">
        <v>387</v>
      </c>
      <c r="M244" s="79">
        <v>2025.0</v>
      </c>
      <c r="N244" s="79" t="s">
        <v>208</v>
      </c>
      <c r="O244" s="65" t="str">
        <f t="shared" si="1"/>
        <v>514680870001</v>
      </c>
      <c r="P244" s="65">
        <f t="shared" si="2"/>
        <v>6</v>
      </c>
      <c r="Q244" s="65">
        <f t="shared" si="3"/>
        <v>7</v>
      </c>
      <c r="R244" s="65" t="str">
        <f t="shared" si="12"/>
        <v>51.468.087/0001-67</v>
      </c>
      <c r="S244" s="84"/>
      <c r="T244" s="84" t="str">
        <f t="shared" si="10"/>
        <v/>
      </c>
      <c r="U244" s="84" t="str">
        <f t="shared" si="11"/>
        <v/>
      </c>
      <c r="V244" s="65" t="str">
        <f t="shared" si="5"/>
        <v/>
      </c>
      <c r="W244" s="84"/>
      <c r="X244" s="84"/>
      <c r="Y244" s="85"/>
      <c r="Z244" s="85"/>
      <c r="AA244" s="65" t="str">
        <f t="shared" si="6"/>
        <v/>
      </c>
      <c r="AB244" s="65" t="str">
        <f t="shared" si="7"/>
        <v/>
      </c>
      <c r="AC244" s="86"/>
      <c r="AD244" s="87" t="str">
        <f t="shared" si="8"/>
        <v/>
      </c>
      <c r="AE244" s="84"/>
      <c r="AF244" s="86">
        <f>IF(AC244&gt;0,AC244,'⚙️ Config'!$B$10)</f>
        <v>0.0075</v>
      </c>
      <c r="AG244" s="88">
        <f t="shared" si="9"/>
        <v>26624.57378</v>
      </c>
      <c r="AH244" s="88">
        <f>AG244*'⚙️ Config'!$B$11</f>
        <v>133122.8689</v>
      </c>
      <c r="AI244" s="88">
        <f>AH244*'⚙️ Config'!$B$12</f>
        <v>39936.86066</v>
      </c>
      <c r="AJ244" s="64"/>
      <c r="AK244" s="84"/>
      <c r="AL244" s="84"/>
      <c r="AM244" s="84"/>
      <c r="AN244" s="84"/>
      <c r="AO244" s="84"/>
      <c r="AP244" s="84"/>
      <c r="AQ244" s="84"/>
    </row>
    <row r="245" ht="15.0" customHeight="1">
      <c r="A245" s="79">
        <v>242.0</v>
      </c>
      <c r="B245" s="80" t="s">
        <v>817</v>
      </c>
      <c r="C245" s="79" t="s">
        <v>141</v>
      </c>
      <c r="D245" s="79" t="s">
        <v>818</v>
      </c>
      <c r="E245" s="81">
        <v>56.76</v>
      </c>
      <c r="F245" s="79" t="s">
        <v>84</v>
      </c>
      <c r="G245" s="79" t="s">
        <v>606</v>
      </c>
      <c r="H245" s="82">
        <v>3531485.83</v>
      </c>
      <c r="I245" s="79">
        <v>2.0</v>
      </c>
      <c r="J245" s="83">
        <v>1.0</v>
      </c>
      <c r="K245" s="80">
        <v>2025.0</v>
      </c>
      <c r="L245" s="79" t="s">
        <v>387</v>
      </c>
      <c r="M245" s="79">
        <v>2025.0</v>
      </c>
      <c r="N245" s="79" t="s">
        <v>145</v>
      </c>
      <c r="O245" s="65" t="str">
        <f t="shared" si="1"/>
        <v>743865170001</v>
      </c>
      <c r="P245" s="65">
        <f t="shared" si="2"/>
        <v>0</v>
      </c>
      <c r="Q245" s="65">
        <f t="shared" si="3"/>
        <v>5</v>
      </c>
      <c r="R245" s="65" t="str">
        <f t="shared" si="12"/>
        <v>74.386.517/0001-05</v>
      </c>
      <c r="S245" s="84"/>
      <c r="T245" s="84" t="str">
        <f t="shared" si="10"/>
        <v/>
      </c>
      <c r="U245" s="84" t="str">
        <f t="shared" si="11"/>
        <v/>
      </c>
      <c r="V245" s="65" t="str">
        <f t="shared" si="5"/>
        <v/>
      </c>
      <c r="W245" s="84"/>
      <c r="X245" s="84"/>
      <c r="Y245" s="85"/>
      <c r="Z245" s="85"/>
      <c r="AA245" s="65" t="str">
        <f t="shared" si="6"/>
        <v/>
      </c>
      <c r="AB245" s="65" t="str">
        <f t="shared" si="7"/>
        <v/>
      </c>
      <c r="AC245" s="86"/>
      <c r="AD245" s="87" t="str">
        <f t="shared" si="8"/>
        <v/>
      </c>
      <c r="AE245" s="84"/>
      <c r="AF245" s="86">
        <f>IF(AC245&gt;0,AC245,'⚙️ Config'!$B$10)</f>
        <v>0.0075</v>
      </c>
      <c r="AG245" s="88">
        <f t="shared" si="9"/>
        <v>26486.14373</v>
      </c>
      <c r="AH245" s="88">
        <f>AG245*'⚙️ Config'!$B$11</f>
        <v>132430.7186</v>
      </c>
      <c r="AI245" s="88">
        <f>AH245*'⚙️ Config'!$B$12</f>
        <v>39729.21559</v>
      </c>
      <c r="AJ245" s="64"/>
      <c r="AK245" s="84"/>
      <c r="AL245" s="84"/>
      <c r="AM245" s="84"/>
      <c r="AN245" s="84"/>
      <c r="AO245" s="84"/>
      <c r="AP245" s="84"/>
      <c r="AQ245" s="84"/>
    </row>
    <row r="246" ht="15.0" customHeight="1">
      <c r="A246" s="79">
        <v>243.0</v>
      </c>
      <c r="B246" s="80" t="s">
        <v>819</v>
      </c>
      <c r="C246" s="79" t="s">
        <v>141</v>
      </c>
      <c r="D246" s="79" t="s">
        <v>820</v>
      </c>
      <c r="E246" s="81">
        <v>63.84</v>
      </c>
      <c r="F246" s="79" t="s">
        <v>84</v>
      </c>
      <c r="G246" s="79" t="s">
        <v>606</v>
      </c>
      <c r="H246" s="82">
        <v>3528451.09</v>
      </c>
      <c r="I246" s="79">
        <v>1.0</v>
      </c>
      <c r="J246" s="83">
        <v>1.1</v>
      </c>
      <c r="K246" s="80">
        <v>2025.0</v>
      </c>
      <c r="L246" s="79" t="s">
        <v>295</v>
      </c>
      <c r="M246" s="79">
        <v>2025.0</v>
      </c>
      <c r="N246" s="79" t="s">
        <v>161</v>
      </c>
      <c r="O246" s="65" t="str">
        <f t="shared" si="1"/>
        <v>260746870001</v>
      </c>
      <c r="P246" s="65">
        <f t="shared" si="2"/>
        <v>0</v>
      </c>
      <c r="Q246" s="65">
        <f t="shared" si="3"/>
        <v>1</v>
      </c>
      <c r="R246" s="65" t="str">
        <f t="shared" si="12"/>
        <v>26.074.687/0001-01</v>
      </c>
      <c r="S246" s="84"/>
      <c r="T246" s="84" t="str">
        <f t="shared" si="10"/>
        <v/>
      </c>
      <c r="U246" s="84" t="str">
        <f t="shared" si="11"/>
        <v/>
      </c>
      <c r="V246" s="65" t="str">
        <f t="shared" si="5"/>
        <v/>
      </c>
      <c r="W246" s="84"/>
      <c r="X246" s="84"/>
      <c r="Y246" s="85"/>
      <c r="Z246" s="85"/>
      <c r="AA246" s="65" t="str">
        <f t="shared" si="6"/>
        <v/>
      </c>
      <c r="AB246" s="65" t="str">
        <f t="shared" si="7"/>
        <v/>
      </c>
      <c r="AC246" s="86"/>
      <c r="AD246" s="87" t="str">
        <f t="shared" si="8"/>
        <v/>
      </c>
      <c r="AE246" s="84"/>
      <c r="AF246" s="86">
        <f>IF(AC246&gt;0,AC246,'⚙️ Config'!$B$10)</f>
        <v>0.0075</v>
      </c>
      <c r="AG246" s="88">
        <f t="shared" si="9"/>
        <v>26463.38318</v>
      </c>
      <c r="AH246" s="88">
        <f>AG246*'⚙️ Config'!$B$11</f>
        <v>132316.9159</v>
      </c>
      <c r="AI246" s="88">
        <f>AH246*'⚙️ Config'!$B$12</f>
        <v>39695.07476</v>
      </c>
      <c r="AJ246" s="64"/>
      <c r="AK246" s="84"/>
      <c r="AL246" s="84"/>
      <c r="AM246" s="84"/>
      <c r="AN246" s="84"/>
      <c r="AO246" s="84"/>
      <c r="AP246" s="84"/>
      <c r="AQ246" s="84"/>
    </row>
    <row r="247" ht="15.0" customHeight="1">
      <c r="A247" s="79">
        <v>244.0</v>
      </c>
      <c r="B247" s="80" t="s">
        <v>821</v>
      </c>
      <c r="C247" s="79" t="s">
        <v>141</v>
      </c>
      <c r="D247" s="79" t="s">
        <v>822</v>
      </c>
      <c r="E247" s="81">
        <v>46.94</v>
      </c>
      <c r="F247" s="79" t="s">
        <v>84</v>
      </c>
      <c r="G247" s="79" t="s">
        <v>606</v>
      </c>
      <c r="H247" s="82">
        <v>3527949.07</v>
      </c>
      <c r="I247" s="79">
        <v>2.0</v>
      </c>
      <c r="J247" s="83">
        <v>1.4</v>
      </c>
      <c r="K247" s="80">
        <v>2024.0</v>
      </c>
      <c r="L247" s="79" t="s">
        <v>508</v>
      </c>
      <c r="M247" s="79">
        <v>2024.0</v>
      </c>
      <c r="N247" s="79" t="s">
        <v>161</v>
      </c>
      <c r="O247" s="65" t="str">
        <f t="shared" si="1"/>
        <v>092582890001</v>
      </c>
      <c r="P247" s="65">
        <f t="shared" si="2"/>
        <v>1</v>
      </c>
      <c r="Q247" s="65">
        <f t="shared" si="3"/>
        <v>8</v>
      </c>
      <c r="R247" s="65" t="str">
        <f t="shared" si="12"/>
        <v>09.258.289/0001-18</v>
      </c>
      <c r="S247" s="84"/>
      <c r="T247" s="84" t="str">
        <f t="shared" si="10"/>
        <v/>
      </c>
      <c r="U247" s="84" t="str">
        <f t="shared" si="11"/>
        <v/>
      </c>
      <c r="V247" s="65" t="str">
        <f t="shared" si="5"/>
        <v/>
      </c>
      <c r="W247" s="84"/>
      <c r="X247" s="84"/>
      <c r="Y247" s="85"/>
      <c r="Z247" s="85"/>
      <c r="AA247" s="65" t="str">
        <f t="shared" si="6"/>
        <v/>
      </c>
      <c r="AB247" s="65" t="str">
        <f t="shared" si="7"/>
        <v/>
      </c>
      <c r="AC247" s="86"/>
      <c r="AD247" s="87" t="str">
        <f t="shared" si="8"/>
        <v/>
      </c>
      <c r="AE247" s="84"/>
      <c r="AF247" s="86">
        <f>IF(AC247&gt;0,AC247,'⚙️ Config'!$B$10)</f>
        <v>0.0075</v>
      </c>
      <c r="AG247" s="88">
        <f t="shared" si="9"/>
        <v>26459.61803</v>
      </c>
      <c r="AH247" s="88">
        <f>AG247*'⚙️ Config'!$B$11</f>
        <v>132298.0901</v>
      </c>
      <c r="AI247" s="88">
        <f>AH247*'⚙️ Config'!$B$12</f>
        <v>39689.42704</v>
      </c>
      <c r="AJ247" s="64"/>
      <c r="AK247" s="84"/>
      <c r="AL247" s="84"/>
      <c r="AM247" s="84"/>
      <c r="AN247" s="84"/>
      <c r="AO247" s="84"/>
      <c r="AP247" s="84"/>
      <c r="AQ247" s="84"/>
    </row>
    <row r="248" ht="15.0" customHeight="1">
      <c r="A248" s="79">
        <v>245.0</v>
      </c>
      <c r="B248" s="80" t="s">
        <v>823</v>
      </c>
      <c r="C248" s="79" t="s">
        <v>141</v>
      </c>
      <c r="D248" s="79" t="s">
        <v>824</v>
      </c>
      <c r="E248" s="81">
        <v>45.09</v>
      </c>
      <c r="F248" s="79" t="s">
        <v>84</v>
      </c>
      <c r="G248" s="79" t="s">
        <v>606</v>
      </c>
      <c r="H248" s="82">
        <v>3514741.63</v>
      </c>
      <c r="I248" s="79">
        <v>2.0</v>
      </c>
      <c r="J248" s="83">
        <v>1.5</v>
      </c>
      <c r="K248" s="80">
        <v>2024.0</v>
      </c>
      <c r="L248" s="79" t="s">
        <v>508</v>
      </c>
      <c r="M248" s="79">
        <v>2024.0</v>
      </c>
      <c r="N248" s="79" t="s">
        <v>161</v>
      </c>
      <c r="O248" s="65" t="str">
        <f t="shared" si="1"/>
        <v>452118770001</v>
      </c>
      <c r="P248" s="65">
        <f t="shared" si="2"/>
        <v>6</v>
      </c>
      <c r="Q248" s="65">
        <f t="shared" si="3"/>
        <v>0</v>
      </c>
      <c r="R248" s="65" t="str">
        <f t="shared" si="12"/>
        <v>45.211.877/0001-60</v>
      </c>
      <c r="S248" s="84"/>
      <c r="T248" s="84" t="str">
        <f t="shared" si="10"/>
        <v/>
      </c>
      <c r="U248" s="84" t="str">
        <f t="shared" si="11"/>
        <v/>
      </c>
      <c r="V248" s="65" t="str">
        <f t="shared" si="5"/>
        <v/>
      </c>
      <c r="W248" s="84"/>
      <c r="X248" s="84"/>
      <c r="Y248" s="85"/>
      <c r="Z248" s="85"/>
      <c r="AA248" s="65" t="str">
        <f t="shared" si="6"/>
        <v/>
      </c>
      <c r="AB248" s="65" t="str">
        <f t="shared" si="7"/>
        <v/>
      </c>
      <c r="AC248" s="86"/>
      <c r="AD248" s="87" t="str">
        <f t="shared" si="8"/>
        <v/>
      </c>
      <c r="AE248" s="84"/>
      <c r="AF248" s="86">
        <f>IF(AC248&gt;0,AC248,'⚙️ Config'!$B$10)</f>
        <v>0.0075</v>
      </c>
      <c r="AG248" s="88">
        <f t="shared" si="9"/>
        <v>26360.56223</v>
      </c>
      <c r="AH248" s="88">
        <f>AG248*'⚙️ Config'!$B$11</f>
        <v>131802.8111</v>
      </c>
      <c r="AI248" s="88">
        <f>AH248*'⚙️ Config'!$B$12</f>
        <v>39540.84334</v>
      </c>
      <c r="AJ248" s="64"/>
      <c r="AK248" s="84"/>
      <c r="AL248" s="84"/>
      <c r="AM248" s="84"/>
      <c r="AN248" s="84"/>
      <c r="AO248" s="84"/>
      <c r="AP248" s="84"/>
      <c r="AQ248" s="84"/>
    </row>
    <row r="249" ht="15.0" customHeight="1">
      <c r="A249" s="79">
        <v>246.0</v>
      </c>
      <c r="B249" s="80" t="s">
        <v>825</v>
      </c>
      <c r="C249" s="79" t="s">
        <v>141</v>
      </c>
      <c r="D249" s="79" t="s">
        <v>826</v>
      </c>
      <c r="E249" s="81">
        <v>66.64</v>
      </c>
      <c r="F249" s="79" t="s">
        <v>84</v>
      </c>
      <c r="G249" s="79" t="s">
        <v>606</v>
      </c>
      <c r="H249" s="82">
        <v>3513774.96</v>
      </c>
      <c r="I249" s="79">
        <v>2.0</v>
      </c>
      <c r="J249" s="83">
        <v>1.6</v>
      </c>
      <c r="K249" s="80">
        <v>2025.0</v>
      </c>
      <c r="L249" s="79" t="s">
        <v>827</v>
      </c>
      <c r="M249" s="79">
        <v>2024.0</v>
      </c>
      <c r="N249" s="79" t="s">
        <v>208</v>
      </c>
      <c r="O249" s="65" t="str">
        <f t="shared" si="1"/>
        <v>575012070001</v>
      </c>
      <c r="P249" s="65">
        <f t="shared" si="2"/>
        <v>6</v>
      </c>
      <c r="Q249" s="65">
        <f t="shared" si="3"/>
        <v>7</v>
      </c>
      <c r="R249" s="65" t="str">
        <f t="shared" si="12"/>
        <v>57.501.207/0001-67</v>
      </c>
      <c r="S249" s="84"/>
      <c r="T249" s="84" t="str">
        <f t="shared" si="10"/>
        <v/>
      </c>
      <c r="U249" s="84" t="str">
        <f t="shared" si="11"/>
        <v/>
      </c>
      <c r="V249" s="65" t="str">
        <f t="shared" si="5"/>
        <v/>
      </c>
      <c r="W249" s="84"/>
      <c r="X249" s="84"/>
      <c r="Y249" s="85"/>
      <c r="Z249" s="85"/>
      <c r="AA249" s="65" t="str">
        <f t="shared" si="6"/>
        <v/>
      </c>
      <c r="AB249" s="65" t="str">
        <f t="shared" si="7"/>
        <v/>
      </c>
      <c r="AC249" s="86"/>
      <c r="AD249" s="87" t="str">
        <f t="shared" si="8"/>
        <v/>
      </c>
      <c r="AE249" s="84"/>
      <c r="AF249" s="86">
        <f>IF(AC249&gt;0,AC249,'⚙️ Config'!$B$10)</f>
        <v>0.0075</v>
      </c>
      <c r="AG249" s="88">
        <f t="shared" si="9"/>
        <v>26353.3122</v>
      </c>
      <c r="AH249" s="88">
        <f>AG249*'⚙️ Config'!$B$11</f>
        <v>131766.561</v>
      </c>
      <c r="AI249" s="88">
        <f>AH249*'⚙️ Config'!$B$12</f>
        <v>39529.9683</v>
      </c>
      <c r="AJ249" s="64"/>
      <c r="AK249" s="84"/>
      <c r="AL249" s="84"/>
      <c r="AM249" s="84"/>
      <c r="AN249" s="84"/>
      <c r="AO249" s="84"/>
      <c r="AP249" s="84"/>
      <c r="AQ249" s="84"/>
    </row>
    <row r="250" ht="15.0" customHeight="1">
      <c r="A250" s="79">
        <v>247.0</v>
      </c>
      <c r="B250" s="80" t="s">
        <v>828</v>
      </c>
      <c r="C250" s="79" t="s">
        <v>154</v>
      </c>
      <c r="D250" s="79" t="s">
        <v>829</v>
      </c>
      <c r="E250" s="81">
        <v>54.22</v>
      </c>
      <c r="F250" s="79" t="s">
        <v>84</v>
      </c>
      <c r="G250" s="79" t="s">
        <v>606</v>
      </c>
      <c r="H250" s="82">
        <v>3510866.07</v>
      </c>
      <c r="I250" s="79">
        <v>2.0</v>
      </c>
      <c r="J250" s="83">
        <v>1.4</v>
      </c>
      <c r="K250" s="80">
        <v>2025.0</v>
      </c>
      <c r="L250" s="79" t="s">
        <v>830</v>
      </c>
      <c r="M250" s="79">
        <v>2024.0</v>
      </c>
      <c r="N250" s="79" t="s">
        <v>189</v>
      </c>
      <c r="O250" s="65" t="str">
        <f t="shared" si="1"/>
        <v>235015360001</v>
      </c>
      <c r="P250" s="65">
        <f t="shared" si="2"/>
        <v>9</v>
      </c>
      <c r="Q250" s="65">
        <f t="shared" si="3"/>
        <v>6</v>
      </c>
      <c r="R250" s="65" t="str">
        <f t="shared" si="12"/>
        <v>23.501.536/0001-96</v>
      </c>
      <c r="S250" s="84"/>
      <c r="T250" s="84" t="str">
        <f t="shared" si="10"/>
        <v/>
      </c>
      <c r="U250" s="84" t="str">
        <f t="shared" si="11"/>
        <v/>
      </c>
      <c r="V250" s="65" t="str">
        <f t="shared" si="5"/>
        <v/>
      </c>
      <c r="W250" s="84"/>
      <c r="X250" s="84"/>
      <c r="Y250" s="85"/>
      <c r="Z250" s="85"/>
      <c r="AA250" s="65" t="str">
        <f t="shared" si="6"/>
        <v/>
      </c>
      <c r="AB250" s="65" t="str">
        <f t="shared" si="7"/>
        <v/>
      </c>
      <c r="AC250" s="86"/>
      <c r="AD250" s="87" t="str">
        <f t="shared" si="8"/>
        <v/>
      </c>
      <c r="AE250" s="84"/>
      <c r="AF250" s="86">
        <f>IF(AC250&gt;0,AC250,'⚙️ Config'!$B$10)</f>
        <v>0.0075</v>
      </c>
      <c r="AG250" s="88">
        <f t="shared" si="9"/>
        <v>26331.49553</v>
      </c>
      <c r="AH250" s="88">
        <f>AG250*'⚙️ Config'!$B$11</f>
        <v>131657.4776</v>
      </c>
      <c r="AI250" s="88">
        <f>AH250*'⚙️ Config'!$B$12</f>
        <v>39497.24329</v>
      </c>
      <c r="AJ250" s="64"/>
      <c r="AK250" s="84"/>
      <c r="AL250" s="84"/>
      <c r="AM250" s="84"/>
      <c r="AN250" s="84"/>
      <c r="AO250" s="84"/>
      <c r="AP250" s="84"/>
      <c r="AQ250" s="84"/>
    </row>
    <row r="251" ht="15.0" customHeight="1">
      <c r="A251" s="79">
        <v>248.0</v>
      </c>
      <c r="B251" s="80" t="s">
        <v>831</v>
      </c>
      <c r="C251" s="79" t="s">
        <v>141</v>
      </c>
      <c r="D251" s="79" t="s">
        <v>832</v>
      </c>
      <c r="E251" s="81">
        <v>45.09</v>
      </c>
      <c r="F251" s="79" t="s">
        <v>84</v>
      </c>
      <c r="G251" s="79" t="s">
        <v>606</v>
      </c>
      <c r="H251" s="82">
        <v>3502716.32</v>
      </c>
      <c r="I251" s="79">
        <v>2.0</v>
      </c>
      <c r="J251" s="83">
        <v>1.5</v>
      </c>
      <c r="K251" s="80">
        <v>2024.0</v>
      </c>
      <c r="L251" s="79" t="s">
        <v>501</v>
      </c>
      <c r="M251" s="79">
        <v>2024.0</v>
      </c>
      <c r="N251" s="79" t="s">
        <v>161</v>
      </c>
      <c r="O251" s="65" t="str">
        <f t="shared" si="1"/>
        <v>493121800001</v>
      </c>
      <c r="P251" s="65">
        <f t="shared" si="2"/>
        <v>3</v>
      </c>
      <c r="Q251" s="65">
        <f t="shared" si="3"/>
        <v>6</v>
      </c>
      <c r="R251" s="65" t="str">
        <f t="shared" si="12"/>
        <v>49.312.180/0001-36</v>
      </c>
      <c r="S251" s="84"/>
      <c r="T251" s="84" t="str">
        <f t="shared" si="10"/>
        <v/>
      </c>
      <c r="U251" s="84" t="str">
        <f t="shared" si="11"/>
        <v/>
      </c>
      <c r="V251" s="65" t="str">
        <f t="shared" si="5"/>
        <v/>
      </c>
      <c r="W251" s="84"/>
      <c r="X251" s="84"/>
      <c r="Y251" s="85"/>
      <c r="Z251" s="85"/>
      <c r="AA251" s="65" t="str">
        <f t="shared" si="6"/>
        <v/>
      </c>
      <c r="AB251" s="65" t="str">
        <f t="shared" si="7"/>
        <v/>
      </c>
      <c r="AC251" s="86"/>
      <c r="AD251" s="87" t="str">
        <f t="shared" si="8"/>
        <v/>
      </c>
      <c r="AE251" s="84"/>
      <c r="AF251" s="86">
        <f>IF(AC251&gt;0,AC251,'⚙️ Config'!$B$10)</f>
        <v>0.0075</v>
      </c>
      <c r="AG251" s="88">
        <f t="shared" si="9"/>
        <v>26270.3724</v>
      </c>
      <c r="AH251" s="88">
        <f>AG251*'⚙️ Config'!$B$11</f>
        <v>131351.862</v>
      </c>
      <c r="AI251" s="88">
        <f>AH251*'⚙️ Config'!$B$12</f>
        <v>39405.5586</v>
      </c>
      <c r="AJ251" s="64"/>
      <c r="AK251" s="84"/>
      <c r="AL251" s="84"/>
      <c r="AM251" s="84"/>
      <c r="AN251" s="84"/>
      <c r="AO251" s="84"/>
      <c r="AP251" s="84"/>
      <c r="AQ251" s="84"/>
    </row>
    <row r="252" ht="15.0" customHeight="1">
      <c r="A252" s="79">
        <v>249.0</v>
      </c>
      <c r="B252" s="80" t="s">
        <v>833</v>
      </c>
      <c r="C252" s="79" t="s">
        <v>141</v>
      </c>
      <c r="D252" s="79" t="s">
        <v>834</v>
      </c>
      <c r="E252" s="81">
        <v>48.98</v>
      </c>
      <c r="F252" s="79" t="s">
        <v>84</v>
      </c>
      <c r="G252" s="79" t="s">
        <v>606</v>
      </c>
      <c r="H252" s="82">
        <v>3481360.71</v>
      </c>
      <c r="I252" s="79">
        <v>2.0</v>
      </c>
      <c r="J252" s="83">
        <v>1.3</v>
      </c>
      <c r="K252" s="80">
        <v>2024.0</v>
      </c>
      <c r="L252" s="79" t="s">
        <v>448</v>
      </c>
      <c r="M252" s="79">
        <v>2024.0</v>
      </c>
      <c r="N252" s="79" t="s">
        <v>161</v>
      </c>
      <c r="O252" s="65" t="str">
        <f t="shared" si="1"/>
        <v>609086390001</v>
      </c>
      <c r="P252" s="65">
        <f t="shared" si="2"/>
        <v>0</v>
      </c>
      <c r="Q252" s="65">
        <f t="shared" si="3"/>
        <v>0</v>
      </c>
      <c r="R252" s="65" t="str">
        <f t="shared" si="12"/>
        <v>60.908.639/0001-00</v>
      </c>
      <c r="S252" s="84"/>
      <c r="T252" s="84" t="str">
        <f t="shared" si="10"/>
        <v/>
      </c>
      <c r="U252" s="84" t="str">
        <f t="shared" si="11"/>
        <v/>
      </c>
      <c r="V252" s="65" t="str">
        <f t="shared" si="5"/>
        <v/>
      </c>
      <c r="W252" s="84"/>
      <c r="X252" s="84"/>
      <c r="Y252" s="85"/>
      <c r="Z252" s="85"/>
      <c r="AA252" s="65" t="str">
        <f t="shared" si="6"/>
        <v/>
      </c>
      <c r="AB252" s="65" t="str">
        <f t="shared" si="7"/>
        <v/>
      </c>
      <c r="AC252" s="86"/>
      <c r="AD252" s="87" t="str">
        <f t="shared" si="8"/>
        <v/>
      </c>
      <c r="AE252" s="84"/>
      <c r="AF252" s="86">
        <f>IF(AC252&gt;0,AC252,'⚙️ Config'!$B$10)</f>
        <v>0.0075</v>
      </c>
      <c r="AG252" s="88">
        <f t="shared" si="9"/>
        <v>26110.20533</v>
      </c>
      <c r="AH252" s="88">
        <f>AG252*'⚙️ Config'!$B$11</f>
        <v>130551.0266</v>
      </c>
      <c r="AI252" s="88">
        <f>AH252*'⚙️ Config'!$B$12</f>
        <v>39165.30799</v>
      </c>
      <c r="AJ252" s="64"/>
      <c r="AK252" s="84"/>
      <c r="AL252" s="84"/>
      <c r="AM252" s="84"/>
      <c r="AN252" s="84"/>
      <c r="AO252" s="84"/>
      <c r="AP252" s="84"/>
      <c r="AQ252" s="84"/>
    </row>
    <row r="253" ht="15.0" customHeight="1">
      <c r="A253" s="79">
        <v>250.0</v>
      </c>
      <c r="B253" s="80" t="s">
        <v>835</v>
      </c>
      <c r="C253" s="79" t="s">
        <v>154</v>
      </c>
      <c r="D253" s="79" t="s">
        <v>836</v>
      </c>
      <c r="E253" s="81">
        <v>39.8</v>
      </c>
      <c r="F253" s="79" t="s">
        <v>84</v>
      </c>
      <c r="G253" s="79" t="s">
        <v>606</v>
      </c>
      <c r="H253" s="82">
        <v>3474502.27</v>
      </c>
      <c r="I253" s="79">
        <v>2.0</v>
      </c>
      <c r="J253" s="83">
        <v>1.9</v>
      </c>
      <c r="K253" s="80">
        <v>2024.0</v>
      </c>
      <c r="L253" s="79" t="s">
        <v>837</v>
      </c>
      <c r="M253" s="79">
        <v>2024.0</v>
      </c>
      <c r="N253" s="79" t="s">
        <v>161</v>
      </c>
      <c r="O253" s="65" t="str">
        <f t="shared" si="1"/>
        <v>242486910001</v>
      </c>
      <c r="P253" s="65">
        <f t="shared" si="2"/>
        <v>0</v>
      </c>
      <c r="Q253" s="65">
        <f t="shared" si="3"/>
        <v>5</v>
      </c>
      <c r="R253" s="65" t="str">
        <f t="shared" si="12"/>
        <v>24.248.691/0001-05</v>
      </c>
      <c r="S253" s="84"/>
      <c r="T253" s="84" t="str">
        <f t="shared" si="10"/>
        <v/>
      </c>
      <c r="U253" s="84" t="str">
        <f t="shared" si="11"/>
        <v/>
      </c>
      <c r="V253" s="65" t="str">
        <f t="shared" si="5"/>
        <v/>
      </c>
      <c r="W253" s="84"/>
      <c r="X253" s="84"/>
      <c r="Y253" s="85"/>
      <c r="Z253" s="85"/>
      <c r="AA253" s="65" t="str">
        <f t="shared" si="6"/>
        <v/>
      </c>
      <c r="AB253" s="65" t="str">
        <f t="shared" si="7"/>
        <v/>
      </c>
      <c r="AC253" s="86"/>
      <c r="AD253" s="87" t="str">
        <f t="shared" si="8"/>
        <v/>
      </c>
      <c r="AE253" s="84"/>
      <c r="AF253" s="86">
        <f>IF(AC253&gt;0,AC253,'⚙️ Config'!$B$10)</f>
        <v>0.0075</v>
      </c>
      <c r="AG253" s="88">
        <f t="shared" si="9"/>
        <v>26058.76703</v>
      </c>
      <c r="AH253" s="88">
        <f>AG253*'⚙️ Config'!$B$11</f>
        <v>130293.8351</v>
      </c>
      <c r="AI253" s="88">
        <f>AH253*'⚙️ Config'!$B$12</f>
        <v>39088.15054</v>
      </c>
      <c r="AJ253" s="64"/>
      <c r="AK253" s="84"/>
      <c r="AL253" s="84"/>
      <c r="AM253" s="84"/>
      <c r="AN253" s="84"/>
      <c r="AO253" s="84"/>
      <c r="AP253" s="84"/>
      <c r="AQ253" s="84"/>
    </row>
    <row r="254" ht="15.0" customHeight="1">
      <c r="A254" s="79">
        <v>251.0</v>
      </c>
      <c r="B254" s="80" t="s">
        <v>838</v>
      </c>
      <c r="C254" s="79" t="s">
        <v>141</v>
      </c>
      <c r="D254" s="79" t="s">
        <v>839</v>
      </c>
      <c r="E254" s="81">
        <v>51.91</v>
      </c>
      <c r="F254" s="79" t="s">
        <v>84</v>
      </c>
      <c r="G254" s="79" t="s">
        <v>606</v>
      </c>
      <c r="H254" s="82">
        <v>3472072.72</v>
      </c>
      <c r="I254" s="79">
        <v>1.0</v>
      </c>
      <c r="J254" s="83">
        <v>1.7</v>
      </c>
      <c r="K254" s="80">
        <v>2024.0</v>
      </c>
      <c r="L254" s="79" t="s">
        <v>202</v>
      </c>
      <c r="M254" s="79">
        <v>2024.0</v>
      </c>
      <c r="N254" s="79" t="s">
        <v>145</v>
      </c>
      <c r="O254" s="65" t="str">
        <f t="shared" si="1"/>
        <v>034447860001</v>
      </c>
      <c r="P254" s="65">
        <f t="shared" si="2"/>
        <v>2</v>
      </c>
      <c r="Q254" s="65">
        <f t="shared" si="3"/>
        <v>4</v>
      </c>
      <c r="R254" s="65" t="str">
        <f t="shared" si="12"/>
        <v>03.444.786/0001-24</v>
      </c>
      <c r="S254" s="84"/>
      <c r="T254" s="84" t="str">
        <f t="shared" si="10"/>
        <v/>
      </c>
      <c r="U254" s="84" t="str">
        <f t="shared" si="11"/>
        <v/>
      </c>
      <c r="V254" s="65" t="str">
        <f t="shared" si="5"/>
        <v/>
      </c>
      <c r="W254" s="84"/>
      <c r="X254" s="84"/>
      <c r="Y254" s="85"/>
      <c r="Z254" s="85"/>
      <c r="AA254" s="65" t="str">
        <f t="shared" si="6"/>
        <v/>
      </c>
      <c r="AB254" s="65" t="str">
        <f t="shared" si="7"/>
        <v/>
      </c>
      <c r="AC254" s="86"/>
      <c r="AD254" s="87" t="str">
        <f t="shared" si="8"/>
        <v/>
      </c>
      <c r="AE254" s="84"/>
      <c r="AF254" s="86">
        <f>IF(AC254&gt;0,AC254,'⚙️ Config'!$B$10)</f>
        <v>0.0075</v>
      </c>
      <c r="AG254" s="88">
        <f t="shared" si="9"/>
        <v>26040.5454</v>
      </c>
      <c r="AH254" s="88">
        <f>AG254*'⚙️ Config'!$B$11</f>
        <v>130202.727</v>
      </c>
      <c r="AI254" s="88">
        <f>AH254*'⚙️ Config'!$B$12</f>
        <v>39060.8181</v>
      </c>
      <c r="AJ254" s="64"/>
      <c r="AK254" s="84"/>
      <c r="AL254" s="84"/>
      <c r="AM254" s="84"/>
      <c r="AN254" s="84"/>
      <c r="AO254" s="84"/>
      <c r="AP254" s="84"/>
      <c r="AQ254" s="84"/>
    </row>
    <row r="255" ht="15.0" customHeight="1">
      <c r="A255" s="79">
        <v>252.0</v>
      </c>
      <c r="B255" s="80" t="s">
        <v>840</v>
      </c>
      <c r="C255" s="79" t="s">
        <v>141</v>
      </c>
      <c r="D255" s="79" t="s">
        <v>841</v>
      </c>
      <c r="E255" s="81">
        <v>61.27</v>
      </c>
      <c r="F255" s="79" t="s">
        <v>84</v>
      </c>
      <c r="G255" s="79" t="s">
        <v>606</v>
      </c>
      <c r="H255" s="82">
        <v>3471166.58</v>
      </c>
      <c r="I255" s="79">
        <v>1.0</v>
      </c>
      <c r="J255" s="83">
        <v>1.2</v>
      </c>
      <c r="K255" s="80">
        <v>2025.0</v>
      </c>
      <c r="L255" s="79" t="s">
        <v>197</v>
      </c>
      <c r="M255" s="79">
        <v>2025.0</v>
      </c>
      <c r="N255" s="79" t="s">
        <v>161</v>
      </c>
      <c r="O255" s="65" t="str">
        <f t="shared" si="1"/>
        <v>489503720001</v>
      </c>
      <c r="P255" s="65">
        <f t="shared" si="2"/>
        <v>0</v>
      </c>
      <c r="Q255" s="65">
        <f t="shared" si="3"/>
        <v>5</v>
      </c>
      <c r="R255" s="65" t="str">
        <f t="shared" si="12"/>
        <v>48.950.372/0001-05</v>
      </c>
      <c r="S255" s="84"/>
      <c r="T255" s="84" t="str">
        <f t="shared" si="10"/>
        <v/>
      </c>
      <c r="U255" s="84" t="str">
        <f t="shared" si="11"/>
        <v/>
      </c>
      <c r="V255" s="65" t="str">
        <f t="shared" si="5"/>
        <v/>
      </c>
      <c r="W255" s="84"/>
      <c r="X255" s="84"/>
      <c r="Y255" s="85"/>
      <c r="Z255" s="85"/>
      <c r="AA255" s="65" t="str">
        <f t="shared" si="6"/>
        <v/>
      </c>
      <c r="AB255" s="65" t="str">
        <f t="shared" si="7"/>
        <v/>
      </c>
      <c r="AC255" s="86"/>
      <c r="AD255" s="87" t="str">
        <f t="shared" si="8"/>
        <v/>
      </c>
      <c r="AE255" s="84"/>
      <c r="AF255" s="86">
        <f>IF(AC255&gt;0,AC255,'⚙️ Config'!$B$10)</f>
        <v>0.0075</v>
      </c>
      <c r="AG255" s="88">
        <f t="shared" si="9"/>
        <v>26033.74935</v>
      </c>
      <c r="AH255" s="88">
        <f>AG255*'⚙️ Config'!$B$11</f>
        <v>130168.7468</v>
      </c>
      <c r="AI255" s="88">
        <f>AH255*'⚙️ Config'!$B$12</f>
        <v>39050.62403</v>
      </c>
      <c r="AJ255" s="64"/>
      <c r="AK255" s="84"/>
      <c r="AL255" s="84"/>
      <c r="AM255" s="84"/>
      <c r="AN255" s="84"/>
      <c r="AO255" s="84"/>
      <c r="AP255" s="84"/>
      <c r="AQ255" s="84"/>
    </row>
    <row r="256" ht="15.0" customHeight="1">
      <c r="A256" s="79">
        <v>253.0</v>
      </c>
      <c r="B256" s="80" t="s">
        <v>842</v>
      </c>
      <c r="C256" s="79" t="s">
        <v>141</v>
      </c>
      <c r="D256" s="79" t="s">
        <v>843</v>
      </c>
      <c r="E256" s="81">
        <v>50.53</v>
      </c>
      <c r="F256" s="79" t="s">
        <v>84</v>
      </c>
      <c r="G256" s="79" t="s">
        <v>606</v>
      </c>
      <c r="H256" s="82">
        <v>3435660.06</v>
      </c>
      <c r="I256" s="79">
        <v>1.0</v>
      </c>
      <c r="J256" s="83">
        <v>1.8</v>
      </c>
      <c r="K256" s="80">
        <v>2024.0</v>
      </c>
      <c r="L256" s="79" t="s">
        <v>268</v>
      </c>
      <c r="M256" s="79">
        <v>2024.0</v>
      </c>
      <c r="N256" s="79" t="s">
        <v>145</v>
      </c>
      <c r="O256" s="65" t="str">
        <f t="shared" si="1"/>
        <v>052104340001</v>
      </c>
      <c r="P256" s="65">
        <f t="shared" si="2"/>
        <v>3</v>
      </c>
      <c r="Q256" s="65">
        <f t="shared" si="3"/>
        <v>0</v>
      </c>
      <c r="R256" s="65" t="str">
        <f t="shared" si="12"/>
        <v>05.210.434/0001-30</v>
      </c>
      <c r="S256" s="84"/>
      <c r="T256" s="84" t="str">
        <f t="shared" si="10"/>
        <v/>
      </c>
      <c r="U256" s="84" t="str">
        <f t="shared" si="11"/>
        <v/>
      </c>
      <c r="V256" s="65" t="str">
        <f t="shared" si="5"/>
        <v/>
      </c>
      <c r="W256" s="84"/>
      <c r="X256" s="84"/>
      <c r="Y256" s="85"/>
      <c r="Z256" s="85"/>
      <c r="AA256" s="65" t="str">
        <f t="shared" si="6"/>
        <v/>
      </c>
      <c r="AB256" s="65" t="str">
        <f t="shared" si="7"/>
        <v/>
      </c>
      <c r="AC256" s="86"/>
      <c r="AD256" s="87" t="str">
        <f t="shared" si="8"/>
        <v/>
      </c>
      <c r="AE256" s="84"/>
      <c r="AF256" s="86">
        <f>IF(AC256&gt;0,AC256,'⚙️ Config'!$B$10)</f>
        <v>0.0075</v>
      </c>
      <c r="AG256" s="88">
        <f t="shared" si="9"/>
        <v>25767.45045</v>
      </c>
      <c r="AH256" s="88">
        <f>AG256*'⚙️ Config'!$B$11</f>
        <v>128837.2523</v>
      </c>
      <c r="AI256" s="88">
        <f>AH256*'⚙️ Config'!$B$12</f>
        <v>38651.17568</v>
      </c>
      <c r="AJ256" s="64"/>
      <c r="AK256" s="84"/>
      <c r="AL256" s="84"/>
      <c r="AM256" s="84"/>
      <c r="AN256" s="84"/>
      <c r="AO256" s="84"/>
      <c r="AP256" s="84"/>
      <c r="AQ256" s="84"/>
    </row>
    <row r="257" ht="15.0" customHeight="1">
      <c r="A257" s="79">
        <v>254.0</v>
      </c>
      <c r="B257" s="80" t="s">
        <v>844</v>
      </c>
      <c r="C257" s="79" t="s">
        <v>141</v>
      </c>
      <c r="D257" s="79" t="s">
        <v>845</v>
      </c>
      <c r="E257" s="81">
        <v>60.82</v>
      </c>
      <c r="F257" s="79" t="s">
        <v>84</v>
      </c>
      <c r="G257" s="79" t="s">
        <v>606</v>
      </c>
      <c r="H257" s="82">
        <v>3434573.83</v>
      </c>
      <c r="I257" s="79">
        <v>2.0</v>
      </c>
      <c r="J257" s="83">
        <v>1.8</v>
      </c>
      <c r="K257" s="80">
        <v>2025.0</v>
      </c>
      <c r="L257" s="79" t="s">
        <v>719</v>
      </c>
      <c r="M257" s="79">
        <v>2024.0</v>
      </c>
      <c r="N257" s="79" t="s">
        <v>208</v>
      </c>
      <c r="O257" s="65" t="str">
        <f t="shared" si="1"/>
        <v>215786770001</v>
      </c>
      <c r="P257" s="65">
        <f t="shared" si="2"/>
        <v>8</v>
      </c>
      <c r="Q257" s="65">
        <f t="shared" si="3"/>
        <v>1</v>
      </c>
      <c r="R257" s="65" t="str">
        <f t="shared" si="12"/>
        <v>21.578.677/0001-81</v>
      </c>
      <c r="S257" s="84"/>
      <c r="T257" s="84" t="str">
        <f t="shared" si="10"/>
        <v/>
      </c>
      <c r="U257" s="84" t="str">
        <f t="shared" si="11"/>
        <v/>
      </c>
      <c r="V257" s="65" t="str">
        <f t="shared" si="5"/>
        <v/>
      </c>
      <c r="W257" s="84"/>
      <c r="X257" s="84"/>
      <c r="Y257" s="85"/>
      <c r="Z257" s="85"/>
      <c r="AA257" s="65" t="str">
        <f t="shared" si="6"/>
        <v/>
      </c>
      <c r="AB257" s="65" t="str">
        <f t="shared" si="7"/>
        <v/>
      </c>
      <c r="AC257" s="86"/>
      <c r="AD257" s="87" t="str">
        <f t="shared" si="8"/>
        <v/>
      </c>
      <c r="AE257" s="84"/>
      <c r="AF257" s="86">
        <f>IF(AC257&gt;0,AC257,'⚙️ Config'!$B$10)</f>
        <v>0.0075</v>
      </c>
      <c r="AG257" s="88">
        <f t="shared" si="9"/>
        <v>25759.30373</v>
      </c>
      <c r="AH257" s="88">
        <f>AG257*'⚙️ Config'!$B$11</f>
        <v>128796.5186</v>
      </c>
      <c r="AI257" s="88">
        <f>AH257*'⚙️ Config'!$B$12</f>
        <v>38638.95559</v>
      </c>
      <c r="AJ257" s="64"/>
      <c r="AK257" s="84"/>
      <c r="AL257" s="84"/>
      <c r="AM257" s="84"/>
      <c r="AN257" s="84"/>
      <c r="AO257" s="84"/>
      <c r="AP257" s="84"/>
      <c r="AQ257" s="84"/>
    </row>
    <row r="258" ht="15.0" customHeight="1">
      <c r="A258" s="79">
        <v>255.0</v>
      </c>
      <c r="B258" s="80" t="s">
        <v>846</v>
      </c>
      <c r="C258" s="79" t="s">
        <v>154</v>
      </c>
      <c r="D258" s="79" t="s">
        <v>847</v>
      </c>
      <c r="E258" s="81">
        <v>48.98</v>
      </c>
      <c r="F258" s="79" t="s">
        <v>84</v>
      </c>
      <c r="G258" s="79" t="s">
        <v>606</v>
      </c>
      <c r="H258" s="82">
        <v>3431202.74</v>
      </c>
      <c r="I258" s="79">
        <v>2.0</v>
      </c>
      <c r="J258" s="83">
        <v>1.3</v>
      </c>
      <c r="K258" s="80">
        <v>2024.0</v>
      </c>
      <c r="L258" s="79" t="s">
        <v>387</v>
      </c>
      <c r="M258" s="79">
        <v>2024.0</v>
      </c>
      <c r="N258" s="79" t="s">
        <v>161</v>
      </c>
      <c r="O258" s="65" t="str">
        <f t="shared" si="1"/>
        <v>342295290001</v>
      </c>
      <c r="P258" s="65">
        <f t="shared" si="2"/>
        <v>0</v>
      </c>
      <c r="Q258" s="65">
        <f t="shared" si="3"/>
        <v>1</v>
      </c>
      <c r="R258" s="65" t="str">
        <f t="shared" si="12"/>
        <v>34.229.529/0001-01</v>
      </c>
      <c r="S258" s="84"/>
      <c r="T258" s="84" t="str">
        <f t="shared" si="10"/>
        <v/>
      </c>
      <c r="U258" s="84" t="str">
        <f t="shared" si="11"/>
        <v/>
      </c>
      <c r="V258" s="65" t="str">
        <f t="shared" si="5"/>
        <v/>
      </c>
      <c r="W258" s="84"/>
      <c r="X258" s="84"/>
      <c r="Y258" s="85"/>
      <c r="Z258" s="85"/>
      <c r="AA258" s="65" t="str">
        <f t="shared" si="6"/>
        <v/>
      </c>
      <c r="AB258" s="65" t="str">
        <f t="shared" si="7"/>
        <v/>
      </c>
      <c r="AC258" s="86"/>
      <c r="AD258" s="87" t="str">
        <f t="shared" si="8"/>
        <v/>
      </c>
      <c r="AE258" s="84"/>
      <c r="AF258" s="86">
        <f>IF(AC258&gt;0,AC258,'⚙️ Config'!$B$10)</f>
        <v>0.0075</v>
      </c>
      <c r="AG258" s="88">
        <f t="shared" si="9"/>
        <v>25734.02055</v>
      </c>
      <c r="AH258" s="88">
        <f>AG258*'⚙️ Config'!$B$11</f>
        <v>128670.1028</v>
      </c>
      <c r="AI258" s="88">
        <f>AH258*'⚙️ Config'!$B$12</f>
        <v>38601.03083</v>
      </c>
      <c r="AJ258" s="64"/>
      <c r="AK258" s="84"/>
      <c r="AL258" s="84"/>
      <c r="AM258" s="84"/>
      <c r="AN258" s="84"/>
      <c r="AO258" s="84"/>
      <c r="AP258" s="84"/>
      <c r="AQ258" s="84"/>
    </row>
    <row r="259" ht="15.0" customHeight="1">
      <c r="A259" s="79">
        <v>256.0</v>
      </c>
      <c r="B259" s="80" t="s">
        <v>848</v>
      </c>
      <c r="C259" s="79" t="s">
        <v>141</v>
      </c>
      <c r="D259" s="79" t="s">
        <v>849</v>
      </c>
      <c r="E259" s="81">
        <v>53.43</v>
      </c>
      <c r="F259" s="79" t="s">
        <v>84</v>
      </c>
      <c r="G259" s="79" t="s">
        <v>606</v>
      </c>
      <c r="H259" s="82">
        <v>3427097.96</v>
      </c>
      <c r="I259" s="79">
        <v>1.0</v>
      </c>
      <c r="J259" s="83">
        <v>1.6</v>
      </c>
      <c r="K259" s="80">
        <v>2024.0</v>
      </c>
      <c r="L259" s="79" t="s">
        <v>448</v>
      </c>
      <c r="M259" s="79">
        <v>2024.0</v>
      </c>
      <c r="N259" s="79" t="s">
        <v>161</v>
      </c>
      <c r="O259" s="65" t="str">
        <f t="shared" si="1"/>
        <v>608903810001</v>
      </c>
      <c r="P259" s="65">
        <f t="shared" si="2"/>
        <v>5</v>
      </c>
      <c r="Q259" s="65">
        <f t="shared" si="3"/>
        <v>3</v>
      </c>
      <c r="R259" s="65" t="str">
        <f t="shared" si="12"/>
        <v>60.890.381/0001-53</v>
      </c>
      <c r="S259" s="84"/>
      <c r="T259" s="84" t="str">
        <f t="shared" si="10"/>
        <v/>
      </c>
      <c r="U259" s="84" t="str">
        <f t="shared" si="11"/>
        <v/>
      </c>
      <c r="V259" s="65" t="str">
        <f t="shared" si="5"/>
        <v/>
      </c>
      <c r="W259" s="84"/>
      <c r="X259" s="84"/>
      <c r="Y259" s="85"/>
      <c r="Z259" s="85"/>
      <c r="AA259" s="65" t="str">
        <f t="shared" si="6"/>
        <v/>
      </c>
      <c r="AB259" s="65" t="str">
        <f t="shared" si="7"/>
        <v/>
      </c>
      <c r="AC259" s="86"/>
      <c r="AD259" s="87" t="str">
        <f t="shared" si="8"/>
        <v/>
      </c>
      <c r="AE259" s="84"/>
      <c r="AF259" s="86">
        <f>IF(AC259&gt;0,AC259,'⚙️ Config'!$B$10)</f>
        <v>0.0075</v>
      </c>
      <c r="AG259" s="88">
        <f t="shared" si="9"/>
        <v>25703.2347</v>
      </c>
      <c r="AH259" s="88">
        <f>AG259*'⚙️ Config'!$B$11</f>
        <v>128516.1735</v>
      </c>
      <c r="AI259" s="88">
        <f>AH259*'⚙️ Config'!$B$12</f>
        <v>38554.85205</v>
      </c>
      <c r="AJ259" s="64"/>
      <c r="AK259" s="84"/>
      <c r="AL259" s="84"/>
      <c r="AM259" s="84"/>
      <c r="AN259" s="84"/>
      <c r="AO259" s="84"/>
      <c r="AP259" s="84"/>
      <c r="AQ259" s="84"/>
    </row>
    <row r="260" ht="15.0" customHeight="1">
      <c r="A260" s="79">
        <v>257.0</v>
      </c>
      <c r="B260" s="80" t="s">
        <v>850</v>
      </c>
      <c r="C260" s="79" t="s">
        <v>141</v>
      </c>
      <c r="D260" s="79" t="s">
        <v>851</v>
      </c>
      <c r="E260" s="81">
        <v>51.27</v>
      </c>
      <c r="F260" s="79" t="s">
        <v>84</v>
      </c>
      <c r="G260" s="79" t="s">
        <v>606</v>
      </c>
      <c r="H260" s="82">
        <v>3421427.51</v>
      </c>
      <c r="I260" s="79">
        <v>2.0</v>
      </c>
      <c r="J260" s="83">
        <v>1.2</v>
      </c>
      <c r="K260" s="80">
        <v>2024.0</v>
      </c>
      <c r="L260" s="79" t="s">
        <v>508</v>
      </c>
      <c r="M260" s="79">
        <v>2024.0</v>
      </c>
      <c r="N260" s="79" t="s">
        <v>161</v>
      </c>
      <c r="O260" s="65" t="str">
        <f t="shared" si="1"/>
        <v>116598910001</v>
      </c>
      <c r="P260" s="65">
        <f t="shared" si="2"/>
        <v>0</v>
      </c>
      <c r="Q260" s="65">
        <f t="shared" si="3"/>
        <v>9</v>
      </c>
      <c r="R260" s="65" t="str">
        <f t="shared" si="12"/>
        <v>11.659.891/0001-09</v>
      </c>
      <c r="S260" s="84"/>
      <c r="T260" s="84" t="str">
        <f t="shared" si="10"/>
        <v/>
      </c>
      <c r="U260" s="84" t="str">
        <f t="shared" si="11"/>
        <v/>
      </c>
      <c r="V260" s="65" t="str">
        <f t="shared" si="5"/>
        <v/>
      </c>
      <c r="W260" s="84"/>
      <c r="X260" s="84"/>
      <c r="Y260" s="85"/>
      <c r="Z260" s="85"/>
      <c r="AA260" s="65" t="str">
        <f t="shared" si="6"/>
        <v/>
      </c>
      <c r="AB260" s="65" t="str">
        <f t="shared" si="7"/>
        <v/>
      </c>
      <c r="AC260" s="86"/>
      <c r="AD260" s="87" t="str">
        <f t="shared" si="8"/>
        <v/>
      </c>
      <c r="AE260" s="84"/>
      <c r="AF260" s="86">
        <f>IF(AC260&gt;0,AC260,'⚙️ Config'!$B$10)</f>
        <v>0.0075</v>
      </c>
      <c r="AG260" s="88">
        <f t="shared" si="9"/>
        <v>25660.70633</v>
      </c>
      <c r="AH260" s="88">
        <f>AG260*'⚙️ Config'!$B$11</f>
        <v>128303.5316</v>
      </c>
      <c r="AI260" s="88">
        <f>AH260*'⚙️ Config'!$B$12</f>
        <v>38491.05949</v>
      </c>
      <c r="AJ260" s="64"/>
      <c r="AK260" s="84"/>
      <c r="AL260" s="84"/>
      <c r="AM260" s="84"/>
      <c r="AN260" s="84"/>
      <c r="AO260" s="84"/>
      <c r="AP260" s="84"/>
      <c r="AQ260" s="84"/>
    </row>
    <row r="261" ht="15.0" customHeight="1">
      <c r="A261" s="79">
        <v>258.0</v>
      </c>
      <c r="B261" s="80" t="s">
        <v>852</v>
      </c>
      <c r="C261" s="79" t="s">
        <v>141</v>
      </c>
      <c r="D261" s="79" t="s">
        <v>853</v>
      </c>
      <c r="E261" s="81">
        <v>64.48</v>
      </c>
      <c r="F261" s="79" t="s">
        <v>84</v>
      </c>
      <c r="G261" s="79" t="s">
        <v>606</v>
      </c>
      <c r="H261" s="82">
        <v>3413494.36</v>
      </c>
      <c r="I261" s="79">
        <v>2.0</v>
      </c>
      <c r="J261" s="83">
        <v>1.4</v>
      </c>
      <c r="K261" s="80">
        <v>2025.0</v>
      </c>
      <c r="L261" s="79" t="s">
        <v>387</v>
      </c>
      <c r="M261" s="79">
        <v>2024.0</v>
      </c>
      <c r="N261" s="79" t="s">
        <v>208</v>
      </c>
      <c r="O261" s="65" t="str">
        <f t="shared" si="1"/>
        <v>396849590001</v>
      </c>
      <c r="P261" s="65">
        <f t="shared" si="2"/>
        <v>2</v>
      </c>
      <c r="Q261" s="65">
        <f t="shared" si="3"/>
        <v>9</v>
      </c>
      <c r="R261" s="65" t="str">
        <f t="shared" si="12"/>
        <v>39.684.959/0001-29</v>
      </c>
      <c r="S261" s="84"/>
      <c r="T261" s="84" t="str">
        <f t="shared" si="10"/>
        <v/>
      </c>
      <c r="U261" s="84" t="str">
        <f t="shared" si="11"/>
        <v/>
      </c>
      <c r="V261" s="65" t="str">
        <f t="shared" si="5"/>
        <v/>
      </c>
      <c r="W261" s="84"/>
      <c r="X261" s="84"/>
      <c r="Y261" s="85"/>
      <c r="Z261" s="85"/>
      <c r="AA261" s="65" t="str">
        <f t="shared" si="6"/>
        <v/>
      </c>
      <c r="AB261" s="65" t="str">
        <f t="shared" si="7"/>
        <v/>
      </c>
      <c r="AC261" s="86"/>
      <c r="AD261" s="87" t="str">
        <f t="shared" si="8"/>
        <v/>
      </c>
      <c r="AE261" s="84"/>
      <c r="AF261" s="86">
        <f>IF(AC261&gt;0,AC261,'⚙️ Config'!$B$10)</f>
        <v>0.0075</v>
      </c>
      <c r="AG261" s="88">
        <f t="shared" si="9"/>
        <v>25601.2077</v>
      </c>
      <c r="AH261" s="88">
        <f>AG261*'⚙️ Config'!$B$11</f>
        <v>128006.0385</v>
      </c>
      <c r="AI261" s="88">
        <f>AH261*'⚙️ Config'!$B$12</f>
        <v>38401.81155</v>
      </c>
      <c r="AJ261" s="64"/>
      <c r="AK261" s="84"/>
      <c r="AL261" s="84"/>
      <c r="AM261" s="84"/>
      <c r="AN261" s="84"/>
      <c r="AO261" s="84"/>
      <c r="AP261" s="84"/>
      <c r="AQ261" s="84"/>
    </row>
    <row r="262" ht="15.0" customHeight="1">
      <c r="A262" s="79">
        <v>259.0</v>
      </c>
      <c r="B262" s="80" t="s">
        <v>854</v>
      </c>
      <c r="C262" s="79" t="s">
        <v>141</v>
      </c>
      <c r="D262" s="79" t="s">
        <v>855</v>
      </c>
      <c r="E262" s="81">
        <v>41.91</v>
      </c>
      <c r="F262" s="79" t="s">
        <v>84</v>
      </c>
      <c r="G262" s="79" t="s">
        <v>606</v>
      </c>
      <c r="H262" s="82">
        <v>3409594.79</v>
      </c>
      <c r="I262" s="79">
        <v>2.0</v>
      </c>
      <c r="J262" s="83">
        <v>1.7</v>
      </c>
      <c r="K262" s="80">
        <v>2024.0</v>
      </c>
      <c r="L262" s="79" t="s">
        <v>856</v>
      </c>
      <c r="M262" s="79">
        <v>2024.0</v>
      </c>
      <c r="N262" s="79" t="s">
        <v>161</v>
      </c>
      <c r="O262" s="65" t="str">
        <f t="shared" si="1"/>
        <v>038687940001</v>
      </c>
      <c r="P262" s="65">
        <f t="shared" si="2"/>
        <v>0</v>
      </c>
      <c r="Q262" s="65">
        <f t="shared" si="3"/>
        <v>6</v>
      </c>
      <c r="R262" s="65" t="str">
        <f t="shared" si="12"/>
        <v>03.868.794/0001-06</v>
      </c>
      <c r="S262" s="84"/>
      <c r="T262" s="84" t="str">
        <f t="shared" si="10"/>
        <v/>
      </c>
      <c r="U262" s="84" t="str">
        <f t="shared" si="11"/>
        <v/>
      </c>
      <c r="V262" s="65" t="str">
        <f t="shared" si="5"/>
        <v/>
      </c>
      <c r="W262" s="84"/>
      <c r="X262" s="84"/>
      <c r="Y262" s="85"/>
      <c r="Z262" s="85"/>
      <c r="AA262" s="65" t="str">
        <f t="shared" si="6"/>
        <v/>
      </c>
      <c r="AB262" s="65" t="str">
        <f t="shared" si="7"/>
        <v/>
      </c>
      <c r="AC262" s="86"/>
      <c r="AD262" s="87" t="str">
        <f t="shared" si="8"/>
        <v/>
      </c>
      <c r="AE262" s="84"/>
      <c r="AF262" s="86">
        <f>IF(AC262&gt;0,AC262,'⚙️ Config'!$B$10)</f>
        <v>0.0075</v>
      </c>
      <c r="AG262" s="88">
        <f t="shared" si="9"/>
        <v>25571.96093</v>
      </c>
      <c r="AH262" s="88">
        <f>AG262*'⚙️ Config'!$B$11</f>
        <v>127859.8046</v>
      </c>
      <c r="AI262" s="88">
        <f>AH262*'⚙️ Config'!$B$12</f>
        <v>38357.94139</v>
      </c>
      <c r="AJ262" s="64"/>
      <c r="AK262" s="84"/>
      <c r="AL262" s="84"/>
      <c r="AM262" s="84"/>
      <c r="AN262" s="84"/>
      <c r="AO262" s="84"/>
      <c r="AP262" s="84"/>
      <c r="AQ262" s="84"/>
    </row>
    <row r="263" ht="15.0" customHeight="1">
      <c r="A263" s="79">
        <v>260.0</v>
      </c>
      <c r="B263" s="80" t="s">
        <v>857</v>
      </c>
      <c r="C263" s="79" t="s">
        <v>141</v>
      </c>
      <c r="D263" s="79" t="s">
        <v>858</v>
      </c>
      <c r="E263" s="81">
        <v>50.53</v>
      </c>
      <c r="F263" s="79" t="s">
        <v>84</v>
      </c>
      <c r="G263" s="79" t="s">
        <v>606</v>
      </c>
      <c r="H263" s="82">
        <v>3400724.67</v>
      </c>
      <c r="I263" s="79">
        <v>1.0</v>
      </c>
      <c r="J263" s="83">
        <v>1.8</v>
      </c>
      <c r="K263" s="80">
        <v>2024.0</v>
      </c>
      <c r="L263" s="79" t="s">
        <v>177</v>
      </c>
      <c r="M263" s="79">
        <v>2024.0</v>
      </c>
      <c r="N263" s="79" t="s">
        <v>145</v>
      </c>
      <c r="O263" s="65" t="str">
        <f t="shared" si="1"/>
        <v>033331780001</v>
      </c>
      <c r="P263" s="65">
        <f t="shared" si="2"/>
        <v>4</v>
      </c>
      <c r="Q263" s="65">
        <f t="shared" si="3"/>
        <v>2</v>
      </c>
      <c r="R263" s="65" t="str">
        <f t="shared" si="12"/>
        <v>03.333.178/0001-42</v>
      </c>
      <c r="S263" s="84"/>
      <c r="T263" s="84" t="str">
        <f t="shared" si="10"/>
        <v/>
      </c>
      <c r="U263" s="84" t="str">
        <f t="shared" si="11"/>
        <v/>
      </c>
      <c r="V263" s="65" t="str">
        <f t="shared" si="5"/>
        <v/>
      </c>
      <c r="W263" s="84"/>
      <c r="X263" s="84"/>
      <c r="Y263" s="85"/>
      <c r="Z263" s="85"/>
      <c r="AA263" s="65" t="str">
        <f t="shared" si="6"/>
        <v/>
      </c>
      <c r="AB263" s="65" t="str">
        <f t="shared" si="7"/>
        <v/>
      </c>
      <c r="AC263" s="86"/>
      <c r="AD263" s="87" t="str">
        <f t="shared" si="8"/>
        <v/>
      </c>
      <c r="AE263" s="84"/>
      <c r="AF263" s="86">
        <f>IF(AC263&gt;0,AC263,'⚙️ Config'!$B$10)</f>
        <v>0.0075</v>
      </c>
      <c r="AG263" s="88">
        <f t="shared" si="9"/>
        <v>25505.43503</v>
      </c>
      <c r="AH263" s="88">
        <f>AG263*'⚙️ Config'!$B$11</f>
        <v>127527.1751</v>
      </c>
      <c r="AI263" s="88">
        <f>AH263*'⚙️ Config'!$B$12</f>
        <v>38258.15254</v>
      </c>
      <c r="AJ263" s="64"/>
      <c r="AK263" s="84"/>
      <c r="AL263" s="84"/>
      <c r="AM263" s="84"/>
      <c r="AN263" s="84"/>
      <c r="AO263" s="84"/>
      <c r="AP263" s="84"/>
      <c r="AQ263" s="84"/>
    </row>
    <row r="264" ht="15.0" customHeight="1">
      <c r="A264" s="79">
        <v>261.0</v>
      </c>
      <c r="B264" s="80" t="s">
        <v>859</v>
      </c>
      <c r="C264" s="79" t="s">
        <v>141</v>
      </c>
      <c r="D264" s="79" t="s">
        <v>860</v>
      </c>
      <c r="E264" s="81">
        <v>43.42</v>
      </c>
      <c r="F264" s="79" t="s">
        <v>84</v>
      </c>
      <c r="G264" s="79" t="s">
        <v>606</v>
      </c>
      <c r="H264" s="82">
        <v>3398033.15</v>
      </c>
      <c r="I264" s="79">
        <v>2.0</v>
      </c>
      <c r="J264" s="83">
        <v>1.6</v>
      </c>
      <c r="K264" s="80">
        <v>2024.0</v>
      </c>
      <c r="L264" s="79" t="s">
        <v>501</v>
      </c>
      <c r="M264" s="79">
        <v>2024.0</v>
      </c>
      <c r="N264" s="79" t="s">
        <v>161</v>
      </c>
      <c r="O264" s="65" t="str">
        <f t="shared" si="1"/>
        <v>292069750001</v>
      </c>
      <c r="P264" s="65">
        <f t="shared" si="2"/>
        <v>5</v>
      </c>
      <c r="Q264" s="65">
        <f t="shared" si="3"/>
        <v>2</v>
      </c>
      <c r="R264" s="65" t="str">
        <f t="shared" si="12"/>
        <v>29.206.975/0001-52</v>
      </c>
      <c r="S264" s="84"/>
      <c r="T264" s="84" t="str">
        <f t="shared" si="10"/>
        <v/>
      </c>
      <c r="U264" s="84" t="str">
        <f t="shared" si="11"/>
        <v/>
      </c>
      <c r="V264" s="65" t="str">
        <f t="shared" si="5"/>
        <v/>
      </c>
      <c r="W264" s="84"/>
      <c r="X264" s="84"/>
      <c r="Y264" s="85"/>
      <c r="Z264" s="85"/>
      <c r="AA264" s="65" t="str">
        <f t="shared" si="6"/>
        <v/>
      </c>
      <c r="AB264" s="65" t="str">
        <f t="shared" si="7"/>
        <v/>
      </c>
      <c r="AC264" s="86"/>
      <c r="AD264" s="87" t="str">
        <f t="shared" si="8"/>
        <v/>
      </c>
      <c r="AE264" s="84"/>
      <c r="AF264" s="86">
        <f>IF(AC264&gt;0,AC264,'⚙️ Config'!$B$10)</f>
        <v>0.0075</v>
      </c>
      <c r="AG264" s="88">
        <f t="shared" si="9"/>
        <v>25485.24863</v>
      </c>
      <c r="AH264" s="88">
        <f>AG264*'⚙️ Config'!$B$11</f>
        <v>127426.2431</v>
      </c>
      <c r="AI264" s="88">
        <f>AH264*'⚙️ Config'!$B$12</f>
        <v>38227.87294</v>
      </c>
      <c r="AJ264" s="64"/>
      <c r="AK264" s="84"/>
      <c r="AL264" s="84"/>
      <c r="AM264" s="84"/>
      <c r="AN264" s="84"/>
      <c r="AO264" s="84"/>
      <c r="AP264" s="84"/>
      <c r="AQ264" s="84"/>
    </row>
    <row r="265" ht="15.0" customHeight="1">
      <c r="A265" s="79">
        <v>262.0</v>
      </c>
      <c r="B265" s="80" t="s">
        <v>861</v>
      </c>
      <c r="C265" s="79" t="s">
        <v>141</v>
      </c>
      <c r="D265" s="79" t="s">
        <v>862</v>
      </c>
      <c r="E265" s="81">
        <v>48.98</v>
      </c>
      <c r="F265" s="79" t="s">
        <v>84</v>
      </c>
      <c r="G265" s="79" t="s">
        <v>606</v>
      </c>
      <c r="H265" s="82">
        <v>3397231.0</v>
      </c>
      <c r="I265" s="79">
        <v>2.0</v>
      </c>
      <c r="J265" s="83">
        <v>1.3</v>
      </c>
      <c r="K265" s="80">
        <v>2024.0</v>
      </c>
      <c r="L265" s="79" t="s">
        <v>508</v>
      </c>
      <c r="M265" s="79">
        <v>2024.0</v>
      </c>
      <c r="N265" s="79" t="s">
        <v>161</v>
      </c>
      <c r="O265" s="65" t="str">
        <f t="shared" si="1"/>
        <v>119051180001</v>
      </c>
      <c r="P265" s="65">
        <f t="shared" si="2"/>
        <v>8</v>
      </c>
      <c r="Q265" s="65">
        <f t="shared" si="3"/>
        <v>5</v>
      </c>
      <c r="R265" s="65" t="str">
        <f t="shared" si="12"/>
        <v>11.905.118/0001-85</v>
      </c>
      <c r="S265" s="84"/>
      <c r="T265" s="84" t="str">
        <f t="shared" si="10"/>
        <v/>
      </c>
      <c r="U265" s="84" t="str">
        <f t="shared" si="11"/>
        <v/>
      </c>
      <c r="V265" s="65" t="str">
        <f t="shared" si="5"/>
        <v/>
      </c>
      <c r="W265" s="84"/>
      <c r="X265" s="84"/>
      <c r="Y265" s="85"/>
      <c r="Z265" s="85"/>
      <c r="AA265" s="65" t="str">
        <f t="shared" si="6"/>
        <v/>
      </c>
      <c r="AB265" s="65" t="str">
        <f t="shared" si="7"/>
        <v/>
      </c>
      <c r="AC265" s="86"/>
      <c r="AD265" s="87" t="str">
        <f t="shared" si="8"/>
        <v/>
      </c>
      <c r="AE265" s="84"/>
      <c r="AF265" s="86">
        <f>IF(AC265&gt;0,AC265,'⚙️ Config'!$B$10)</f>
        <v>0.0075</v>
      </c>
      <c r="AG265" s="88">
        <f t="shared" si="9"/>
        <v>25479.2325</v>
      </c>
      <c r="AH265" s="88">
        <f>AG265*'⚙️ Config'!$B$11</f>
        <v>127396.1625</v>
      </c>
      <c r="AI265" s="88">
        <f>AH265*'⚙️ Config'!$B$12</f>
        <v>38218.84875</v>
      </c>
      <c r="AJ265" s="64"/>
      <c r="AK265" s="84"/>
      <c r="AL265" s="84"/>
      <c r="AM265" s="84"/>
      <c r="AN265" s="84"/>
      <c r="AO265" s="84"/>
      <c r="AP265" s="84"/>
      <c r="AQ265" s="84"/>
    </row>
    <row r="266" ht="15.0" customHeight="1">
      <c r="A266" s="79">
        <v>263.0</v>
      </c>
      <c r="B266" s="80" t="s">
        <v>863</v>
      </c>
      <c r="C266" s="79" t="s">
        <v>141</v>
      </c>
      <c r="D266" s="79" t="s">
        <v>864</v>
      </c>
      <c r="E266" s="81">
        <v>51.06</v>
      </c>
      <c r="F266" s="79" t="s">
        <v>84</v>
      </c>
      <c r="G266" s="79" t="s">
        <v>606</v>
      </c>
      <c r="H266" s="82">
        <v>3383073.77</v>
      </c>
      <c r="I266" s="79">
        <v>2.0</v>
      </c>
      <c r="J266" s="83">
        <v>1.3</v>
      </c>
      <c r="K266" s="80">
        <v>2025.0</v>
      </c>
      <c r="L266" s="79" t="s">
        <v>202</v>
      </c>
      <c r="M266" s="79">
        <v>2024.0</v>
      </c>
      <c r="N266" s="79" t="s">
        <v>161</v>
      </c>
      <c r="O266" s="65" t="str">
        <f t="shared" si="1"/>
        <v>058445320001</v>
      </c>
      <c r="P266" s="65">
        <f t="shared" si="2"/>
        <v>2</v>
      </c>
      <c r="Q266" s="65">
        <f t="shared" si="3"/>
        <v>9</v>
      </c>
      <c r="R266" s="65" t="str">
        <f t="shared" si="12"/>
        <v>05.844.532/0001-29</v>
      </c>
      <c r="S266" s="84"/>
      <c r="T266" s="84" t="str">
        <f t="shared" si="10"/>
        <v/>
      </c>
      <c r="U266" s="84" t="str">
        <f t="shared" si="11"/>
        <v/>
      </c>
      <c r="V266" s="65" t="str">
        <f t="shared" si="5"/>
        <v/>
      </c>
      <c r="W266" s="84"/>
      <c r="X266" s="84"/>
      <c r="Y266" s="85"/>
      <c r="Z266" s="85"/>
      <c r="AA266" s="65" t="str">
        <f t="shared" si="6"/>
        <v/>
      </c>
      <c r="AB266" s="65" t="str">
        <f t="shared" si="7"/>
        <v/>
      </c>
      <c r="AC266" s="86"/>
      <c r="AD266" s="87" t="str">
        <f t="shared" si="8"/>
        <v/>
      </c>
      <c r="AE266" s="84"/>
      <c r="AF266" s="86">
        <f>IF(AC266&gt;0,AC266,'⚙️ Config'!$B$10)</f>
        <v>0.0075</v>
      </c>
      <c r="AG266" s="88">
        <f t="shared" si="9"/>
        <v>25373.05328</v>
      </c>
      <c r="AH266" s="88">
        <f>AG266*'⚙️ Config'!$B$11</f>
        <v>126865.2664</v>
      </c>
      <c r="AI266" s="88">
        <f>AH266*'⚙️ Config'!$B$12</f>
        <v>38059.57991</v>
      </c>
      <c r="AJ266" s="64"/>
      <c r="AK266" s="84"/>
      <c r="AL266" s="84"/>
      <c r="AM266" s="84"/>
      <c r="AN266" s="84"/>
      <c r="AO266" s="84"/>
      <c r="AP266" s="84"/>
      <c r="AQ266" s="84"/>
    </row>
    <row r="267" ht="15.0" customHeight="1">
      <c r="A267" s="79">
        <v>264.0</v>
      </c>
      <c r="B267" s="80" t="s">
        <v>865</v>
      </c>
      <c r="C267" s="79" t="s">
        <v>141</v>
      </c>
      <c r="D267" s="79" t="s">
        <v>866</v>
      </c>
      <c r="E267" s="81">
        <v>48.98</v>
      </c>
      <c r="F267" s="79" t="s">
        <v>84</v>
      </c>
      <c r="G267" s="79" t="s">
        <v>606</v>
      </c>
      <c r="H267" s="82">
        <v>3372858.17</v>
      </c>
      <c r="I267" s="79">
        <v>2.0</v>
      </c>
      <c r="J267" s="83">
        <v>1.3</v>
      </c>
      <c r="K267" s="80">
        <v>2024.0</v>
      </c>
      <c r="L267" s="79" t="s">
        <v>387</v>
      </c>
      <c r="M267" s="79">
        <v>2024.0</v>
      </c>
      <c r="N267" s="79" t="s">
        <v>161</v>
      </c>
      <c r="O267" s="65" t="str">
        <f t="shared" si="1"/>
        <v>541873600001</v>
      </c>
      <c r="P267" s="65">
        <f t="shared" si="2"/>
        <v>7</v>
      </c>
      <c r="Q267" s="65">
        <f t="shared" si="3"/>
        <v>3</v>
      </c>
      <c r="R267" s="65" t="str">
        <f t="shared" si="12"/>
        <v>54.187.360/0001-73</v>
      </c>
      <c r="S267" s="84"/>
      <c r="T267" s="84" t="str">
        <f t="shared" si="10"/>
        <v/>
      </c>
      <c r="U267" s="84" t="str">
        <f t="shared" si="11"/>
        <v/>
      </c>
      <c r="V267" s="65" t="str">
        <f t="shared" si="5"/>
        <v/>
      </c>
      <c r="W267" s="84"/>
      <c r="X267" s="84"/>
      <c r="Y267" s="85"/>
      <c r="Z267" s="85"/>
      <c r="AA267" s="65" t="str">
        <f t="shared" si="6"/>
        <v/>
      </c>
      <c r="AB267" s="65" t="str">
        <f t="shared" si="7"/>
        <v/>
      </c>
      <c r="AC267" s="86"/>
      <c r="AD267" s="87" t="str">
        <f t="shared" si="8"/>
        <v/>
      </c>
      <c r="AE267" s="84"/>
      <c r="AF267" s="86">
        <f>IF(AC267&gt;0,AC267,'⚙️ Config'!$B$10)</f>
        <v>0.0075</v>
      </c>
      <c r="AG267" s="88">
        <f t="shared" si="9"/>
        <v>25296.43628</v>
      </c>
      <c r="AH267" s="88">
        <f>AG267*'⚙️ Config'!$B$11</f>
        <v>126482.1814</v>
      </c>
      <c r="AI267" s="88">
        <f>AH267*'⚙️ Config'!$B$12</f>
        <v>37944.65441</v>
      </c>
      <c r="AJ267" s="64"/>
      <c r="AK267" s="84"/>
      <c r="AL267" s="84"/>
      <c r="AM267" s="84"/>
      <c r="AN267" s="84"/>
      <c r="AO267" s="84"/>
      <c r="AP267" s="84"/>
      <c r="AQ267" s="84"/>
    </row>
    <row r="268" ht="15.0" customHeight="1">
      <c r="A268" s="79">
        <v>265.0</v>
      </c>
      <c r="B268" s="80" t="s">
        <v>867</v>
      </c>
      <c r="C268" s="79" t="s">
        <v>141</v>
      </c>
      <c r="D268" s="79" t="s">
        <v>868</v>
      </c>
      <c r="E268" s="81">
        <v>58.98</v>
      </c>
      <c r="F268" s="79" t="s">
        <v>84</v>
      </c>
      <c r="G268" s="79" t="s">
        <v>606</v>
      </c>
      <c r="H268" s="82">
        <v>3347914.09</v>
      </c>
      <c r="I268" s="79">
        <v>1.0</v>
      </c>
      <c r="J268" s="83">
        <v>1.3</v>
      </c>
      <c r="K268" s="80">
        <v>2024.0</v>
      </c>
      <c r="L268" s="79" t="s">
        <v>202</v>
      </c>
      <c r="M268" s="79">
        <v>2024.0</v>
      </c>
      <c r="N268" s="79" t="s">
        <v>145</v>
      </c>
      <c r="O268" s="65" t="str">
        <f t="shared" si="1"/>
        <v>103825120001</v>
      </c>
      <c r="P268" s="65">
        <f t="shared" si="2"/>
        <v>1</v>
      </c>
      <c r="Q268" s="65">
        <f t="shared" si="3"/>
        <v>3</v>
      </c>
      <c r="R268" s="65" t="str">
        <f t="shared" si="12"/>
        <v>10.382.512/0001-13</v>
      </c>
      <c r="S268" s="84"/>
      <c r="T268" s="84" t="str">
        <f t="shared" si="10"/>
        <v/>
      </c>
      <c r="U268" s="84" t="str">
        <f t="shared" si="11"/>
        <v/>
      </c>
      <c r="V268" s="65" t="str">
        <f t="shared" si="5"/>
        <v/>
      </c>
      <c r="W268" s="84"/>
      <c r="X268" s="84"/>
      <c r="Y268" s="85"/>
      <c r="Z268" s="85"/>
      <c r="AA268" s="65" t="str">
        <f t="shared" si="6"/>
        <v/>
      </c>
      <c r="AB268" s="65" t="str">
        <f t="shared" si="7"/>
        <v/>
      </c>
      <c r="AC268" s="86"/>
      <c r="AD268" s="87" t="str">
        <f t="shared" si="8"/>
        <v/>
      </c>
      <c r="AE268" s="84"/>
      <c r="AF268" s="86">
        <f>IF(AC268&gt;0,AC268,'⚙️ Config'!$B$10)</f>
        <v>0.0075</v>
      </c>
      <c r="AG268" s="88">
        <f t="shared" si="9"/>
        <v>25109.35568</v>
      </c>
      <c r="AH268" s="88">
        <f>AG268*'⚙️ Config'!$B$11</f>
        <v>125546.7784</v>
      </c>
      <c r="AI268" s="88">
        <f>AH268*'⚙️ Config'!$B$12</f>
        <v>37664.03351</v>
      </c>
      <c r="AJ268" s="64"/>
      <c r="AK268" s="84"/>
      <c r="AL268" s="84"/>
      <c r="AM268" s="84"/>
      <c r="AN268" s="84"/>
      <c r="AO268" s="84"/>
      <c r="AP268" s="84"/>
      <c r="AQ268" s="84"/>
    </row>
    <row r="269" ht="15.0" customHeight="1">
      <c r="A269" s="79">
        <v>266.0</v>
      </c>
      <c r="B269" s="80" t="s">
        <v>869</v>
      </c>
      <c r="C269" s="79" t="s">
        <v>141</v>
      </c>
      <c r="D269" s="79" t="s">
        <v>870</v>
      </c>
      <c r="E269" s="81">
        <v>39.26</v>
      </c>
      <c r="F269" s="79" t="s">
        <v>84</v>
      </c>
      <c r="G269" s="79" t="s">
        <v>606</v>
      </c>
      <c r="H269" s="82">
        <v>3331510.42</v>
      </c>
      <c r="I269" s="79">
        <v>2.0</v>
      </c>
      <c r="J269" s="83">
        <v>1.9</v>
      </c>
      <c r="K269" s="80">
        <v>2024.0</v>
      </c>
      <c r="L269" s="79" t="s">
        <v>387</v>
      </c>
      <c r="M269" s="79">
        <v>2024.0</v>
      </c>
      <c r="N269" s="79" t="s">
        <v>145</v>
      </c>
      <c r="O269" s="65" t="str">
        <f t="shared" si="1"/>
        <v>365740480001</v>
      </c>
      <c r="P269" s="65">
        <f t="shared" si="2"/>
        <v>5</v>
      </c>
      <c r="Q269" s="65">
        <f t="shared" si="3"/>
        <v>0</v>
      </c>
      <c r="R269" s="65" t="str">
        <f t="shared" si="12"/>
        <v>36.574.048/0001-50</v>
      </c>
      <c r="S269" s="84"/>
      <c r="T269" s="84" t="str">
        <f t="shared" si="10"/>
        <v/>
      </c>
      <c r="U269" s="84" t="str">
        <f t="shared" si="11"/>
        <v/>
      </c>
      <c r="V269" s="65" t="str">
        <f t="shared" si="5"/>
        <v/>
      </c>
      <c r="W269" s="84"/>
      <c r="X269" s="84"/>
      <c r="Y269" s="85"/>
      <c r="Z269" s="85"/>
      <c r="AA269" s="65" t="str">
        <f t="shared" si="6"/>
        <v/>
      </c>
      <c r="AB269" s="65" t="str">
        <f t="shared" si="7"/>
        <v/>
      </c>
      <c r="AC269" s="86"/>
      <c r="AD269" s="87" t="str">
        <f t="shared" si="8"/>
        <v/>
      </c>
      <c r="AE269" s="84"/>
      <c r="AF269" s="86">
        <f>IF(AC269&gt;0,AC269,'⚙️ Config'!$B$10)</f>
        <v>0.0075</v>
      </c>
      <c r="AG269" s="88">
        <f t="shared" si="9"/>
        <v>24986.32815</v>
      </c>
      <c r="AH269" s="88">
        <f>AG269*'⚙️ Config'!$B$11</f>
        <v>124931.6408</v>
      </c>
      <c r="AI269" s="88">
        <f>AH269*'⚙️ Config'!$B$12</f>
        <v>37479.49223</v>
      </c>
      <c r="AJ269" s="64"/>
      <c r="AK269" s="84"/>
      <c r="AL269" s="84"/>
      <c r="AM269" s="84"/>
      <c r="AN269" s="84"/>
      <c r="AO269" s="84"/>
      <c r="AP269" s="84"/>
      <c r="AQ269" s="84"/>
    </row>
    <row r="270" ht="15.0" customHeight="1">
      <c r="A270" s="79">
        <v>267.0</v>
      </c>
      <c r="B270" s="80" t="s">
        <v>871</v>
      </c>
      <c r="C270" s="79" t="s">
        <v>141</v>
      </c>
      <c r="D270" s="79" t="s">
        <v>872</v>
      </c>
      <c r="E270" s="81">
        <v>52.37</v>
      </c>
      <c r="F270" s="79" t="s">
        <v>84</v>
      </c>
      <c r="G270" s="79" t="s">
        <v>606</v>
      </c>
      <c r="H270" s="82">
        <v>3316594.27</v>
      </c>
      <c r="I270" s="79">
        <v>2.0</v>
      </c>
      <c r="J270" s="83">
        <v>1.2</v>
      </c>
      <c r="K270" s="80">
        <v>2025.0</v>
      </c>
      <c r="L270" s="79" t="s">
        <v>202</v>
      </c>
      <c r="M270" s="79">
        <v>2025.0</v>
      </c>
      <c r="N270" s="79" t="s">
        <v>161</v>
      </c>
      <c r="O270" s="65" t="str">
        <f t="shared" si="1"/>
        <v>212485600001</v>
      </c>
      <c r="P270" s="65">
        <f t="shared" si="2"/>
        <v>3</v>
      </c>
      <c r="Q270" s="65">
        <f t="shared" si="3"/>
        <v>0</v>
      </c>
      <c r="R270" s="65" t="str">
        <f t="shared" si="12"/>
        <v>21.248.560/0001-30</v>
      </c>
      <c r="S270" s="84"/>
      <c r="T270" s="84" t="str">
        <f t="shared" si="10"/>
        <v/>
      </c>
      <c r="U270" s="84" t="str">
        <f t="shared" si="11"/>
        <v/>
      </c>
      <c r="V270" s="65" t="str">
        <f t="shared" si="5"/>
        <v/>
      </c>
      <c r="W270" s="84"/>
      <c r="X270" s="84"/>
      <c r="Y270" s="85"/>
      <c r="Z270" s="85"/>
      <c r="AA270" s="65" t="str">
        <f t="shared" si="6"/>
        <v/>
      </c>
      <c r="AB270" s="65" t="str">
        <f t="shared" si="7"/>
        <v/>
      </c>
      <c r="AC270" s="86"/>
      <c r="AD270" s="87" t="str">
        <f t="shared" si="8"/>
        <v/>
      </c>
      <c r="AE270" s="84"/>
      <c r="AF270" s="86">
        <f>IF(AC270&gt;0,AC270,'⚙️ Config'!$B$10)</f>
        <v>0.0075</v>
      </c>
      <c r="AG270" s="88">
        <f t="shared" si="9"/>
        <v>24874.45703</v>
      </c>
      <c r="AH270" s="88">
        <f>AG270*'⚙️ Config'!$B$11</f>
        <v>124372.2851</v>
      </c>
      <c r="AI270" s="88">
        <f>AH270*'⚙️ Config'!$B$12</f>
        <v>37311.68554</v>
      </c>
      <c r="AJ270" s="64"/>
      <c r="AK270" s="84"/>
      <c r="AL270" s="84"/>
      <c r="AM270" s="84"/>
      <c r="AN270" s="84"/>
      <c r="AO270" s="84"/>
      <c r="AP270" s="84"/>
      <c r="AQ270" s="84"/>
    </row>
    <row r="271" ht="15.0" customHeight="1">
      <c r="A271" s="79">
        <v>268.0</v>
      </c>
      <c r="B271" s="80" t="s">
        <v>873</v>
      </c>
      <c r="C271" s="79" t="s">
        <v>141</v>
      </c>
      <c r="D271" s="79" t="s">
        <v>874</v>
      </c>
      <c r="E271" s="81">
        <v>58.98</v>
      </c>
      <c r="F271" s="79" t="s">
        <v>84</v>
      </c>
      <c r="G271" s="79" t="s">
        <v>606</v>
      </c>
      <c r="H271" s="82">
        <v>3303799.93</v>
      </c>
      <c r="I271" s="79">
        <v>1.0</v>
      </c>
      <c r="J271" s="83">
        <v>1.3</v>
      </c>
      <c r="K271" s="80">
        <v>2024.0</v>
      </c>
      <c r="L271" s="79" t="s">
        <v>875</v>
      </c>
      <c r="M271" s="79">
        <v>2024.0</v>
      </c>
      <c r="N271" s="79" t="s">
        <v>145</v>
      </c>
      <c r="O271" s="65" t="str">
        <f t="shared" si="1"/>
        <v>034663750001</v>
      </c>
      <c r="P271" s="65">
        <f t="shared" si="2"/>
        <v>3</v>
      </c>
      <c r="Q271" s="65">
        <f t="shared" si="3"/>
        <v>0</v>
      </c>
      <c r="R271" s="65" t="str">
        <f t="shared" si="12"/>
        <v>03.466.375/0001-30</v>
      </c>
      <c r="S271" s="84"/>
      <c r="T271" s="84" t="str">
        <f t="shared" si="10"/>
        <v/>
      </c>
      <c r="U271" s="84" t="str">
        <f t="shared" si="11"/>
        <v/>
      </c>
      <c r="V271" s="65" t="str">
        <f t="shared" si="5"/>
        <v/>
      </c>
      <c r="W271" s="84"/>
      <c r="X271" s="84"/>
      <c r="Y271" s="85"/>
      <c r="Z271" s="85"/>
      <c r="AA271" s="65" t="str">
        <f t="shared" si="6"/>
        <v/>
      </c>
      <c r="AB271" s="65" t="str">
        <f t="shared" si="7"/>
        <v/>
      </c>
      <c r="AC271" s="86"/>
      <c r="AD271" s="87" t="str">
        <f t="shared" si="8"/>
        <v/>
      </c>
      <c r="AE271" s="84"/>
      <c r="AF271" s="86">
        <f>IF(AC271&gt;0,AC271,'⚙️ Config'!$B$10)</f>
        <v>0.0075</v>
      </c>
      <c r="AG271" s="88">
        <f t="shared" si="9"/>
        <v>24778.49948</v>
      </c>
      <c r="AH271" s="88">
        <f>AG271*'⚙️ Config'!$B$11</f>
        <v>123892.4974</v>
      </c>
      <c r="AI271" s="88">
        <f>AH271*'⚙️ Config'!$B$12</f>
        <v>37167.74921</v>
      </c>
      <c r="AJ271" s="64"/>
      <c r="AK271" s="84"/>
      <c r="AL271" s="84"/>
      <c r="AM271" s="84"/>
      <c r="AN271" s="84"/>
      <c r="AO271" s="84"/>
      <c r="AP271" s="84"/>
      <c r="AQ271" s="84"/>
    </row>
    <row r="272" ht="15.0" customHeight="1">
      <c r="A272" s="79">
        <v>269.0</v>
      </c>
      <c r="B272" s="80" t="s">
        <v>876</v>
      </c>
      <c r="C272" s="79" t="s">
        <v>141</v>
      </c>
      <c r="D272" s="79" t="s">
        <v>877</v>
      </c>
      <c r="E272" s="81">
        <v>51.91</v>
      </c>
      <c r="F272" s="79" t="s">
        <v>84</v>
      </c>
      <c r="G272" s="79" t="s">
        <v>606</v>
      </c>
      <c r="H272" s="82">
        <v>3303799.93</v>
      </c>
      <c r="I272" s="79">
        <v>1.0</v>
      </c>
      <c r="J272" s="83">
        <v>1.7</v>
      </c>
      <c r="K272" s="80">
        <v>2024.0</v>
      </c>
      <c r="L272" s="79" t="s">
        <v>875</v>
      </c>
      <c r="M272" s="79">
        <v>2024.0</v>
      </c>
      <c r="N272" s="79" t="s">
        <v>145</v>
      </c>
      <c r="O272" s="65" t="str">
        <f t="shared" si="1"/>
        <v>047216340001</v>
      </c>
      <c r="P272" s="65">
        <f t="shared" si="2"/>
        <v>9</v>
      </c>
      <c r="Q272" s="65">
        <f t="shared" si="3"/>
        <v>4</v>
      </c>
      <c r="R272" s="65" t="str">
        <f t="shared" si="12"/>
        <v>04.721.634/0001-94</v>
      </c>
      <c r="S272" s="84"/>
      <c r="T272" s="84" t="str">
        <f t="shared" si="10"/>
        <v/>
      </c>
      <c r="U272" s="84" t="str">
        <f t="shared" si="11"/>
        <v/>
      </c>
      <c r="V272" s="65" t="str">
        <f t="shared" si="5"/>
        <v/>
      </c>
      <c r="W272" s="84"/>
      <c r="X272" s="84"/>
      <c r="Y272" s="85"/>
      <c r="Z272" s="85"/>
      <c r="AA272" s="65" t="str">
        <f t="shared" si="6"/>
        <v/>
      </c>
      <c r="AB272" s="65" t="str">
        <f t="shared" si="7"/>
        <v/>
      </c>
      <c r="AC272" s="86"/>
      <c r="AD272" s="87" t="str">
        <f t="shared" si="8"/>
        <v/>
      </c>
      <c r="AE272" s="84"/>
      <c r="AF272" s="86">
        <f>IF(AC272&gt;0,AC272,'⚙️ Config'!$B$10)</f>
        <v>0.0075</v>
      </c>
      <c r="AG272" s="88">
        <f t="shared" si="9"/>
        <v>24778.49948</v>
      </c>
      <c r="AH272" s="88">
        <f>AG272*'⚙️ Config'!$B$11</f>
        <v>123892.4974</v>
      </c>
      <c r="AI272" s="88">
        <f>AH272*'⚙️ Config'!$B$12</f>
        <v>37167.74921</v>
      </c>
      <c r="AJ272" s="64"/>
      <c r="AK272" s="84"/>
      <c r="AL272" s="84"/>
      <c r="AM272" s="84"/>
      <c r="AN272" s="84"/>
      <c r="AO272" s="84"/>
      <c r="AP272" s="84"/>
      <c r="AQ272" s="84"/>
    </row>
    <row r="273" ht="15.0" customHeight="1">
      <c r="A273" s="79">
        <v>270.0</v>
      </c>
      <c r="B273" s="80" t="s">
        <v>878</v>
      </c>
      <c r="C273" s="79" t="s">
        <v>141</v>
      </c>
      <c r="D273" s="79" t="s">
        <v>879</v>
      </c>
      <c r="E273" s="81">
        <v>78.42</v>
      </c>
      <c r="F273" s="79" t="s">
        <v>84</v>
      </c>
      <c r="G273" s="79" t="s">
        <v>606</v>
      </c>
      <c r="H273" s="82">
        <v>3279402.56</v>
      </c>
      <c r="I273" s="79">
        <v>1.0</v>
      </c>
      <c r="J273" s="83">
        <v>0.7</v>
      </c>
      <c r="K273" s="80">
        <v>2025.0</v>
      </c>
      <c r="L273" s="79" t="s">
        <v>651</v>
      </c>
      <c r="M273" s="79">
        <v>2025.0</v>
      </c>
      <c r="N273" s="79" t="s">
        <v>145</v>
      </c>
      <c r="O273" s="65" t="str">
        <f t="shared" si="1"/>
        <v>145994660001</v>
      </c>
      <c r="P273" s="65">
        <f t="shared" si="2"/>
        <v>6</v>
      </c>
      <c r="Q273" s="65">
        <f t="shared" si="3"/>
        <v>0</v>
      </c>
      <c r="R273" s="65" t="str">
        <f t="shared" si="12"/>
        <v>14.599.466/0001-60</v>
      </c>
      <c r="S273" s="84"/>
      <c r="T273" s="84" t="str">
        <f t="shared" si="10"/>
        <v/>
      </c>
      <c r="U273" s="84" t="str">
        <f t="shared" si="11"/>
        <v/>
      </c>
      <c r="V273" s="65" t="str">
        <f t="shared" si="5"/>
        <v/>
      </c>
      <c r="W273" s="84"/>
      <c r="X273" s="84"/>
      <c r="Y273" s="85"/>
      <c r="Z273" s="85"/>
      <c r="AA273" s="65" t="str">
        <f t="shared" si="6"/>
        <v/>
      </c>
      <c r="AB273" s="65" t="str">
        <f t="shared" si="7"/>
        <v/>
      </c>
      <c r="AC273" s="86"/>
      <c r="AD273" s="87" t="str">
        <f t="shared" si="8"/>
        <v/>
      </c>
      <c r="AE273" s="84"/>
      <c r="AF273" s="86">
        <f>IF(AC273&gt;0,AC273,'⚙️ Config'!$B$10)</f>
        <v>0.0075</v>
      </c>
      <c r="AG273" s="88">
        <f t="shared" si="9"/>
        <v>24595.5192</v>
      </c>
      <c r="AH273" s="88">
        <f>AG273*'⚙️ Config'!$B$11</f>
        <v>122977.596</v>
      </c>
      <c r="AI273" s="88">
        <f>AH273*'⚙️ Config'!$B$12</f>
        <v>36893.2788</v>
      </c>
      <c r="AJ273" s="64"/>
      <c r="AK273" s="84"/>
      <c r="AL273" s="84"/>
      <c r="AM273" s="84"/>
      <c r="AN273" s="84"/>
      <c r="AO273" s="84"/>
      <c r="AP273" s="84"/>
      <c r="AQ273" s="84"/>
    </row>
    <row r="274" ht="15.0" customHeight="1">
      <c r="A274" s="79">
        <v>271.0</v>
      </c>
      <c r="B274" s="80" t="s">
        <v>880</v>
      </c>
      <c r="C274" s="79" t="s">
        <v>141</v>
      </c>
      <c r="D274" s="79" t="s">
        <v>881</v>
      </c>
      <c r="E274" s="81">
        <v>78.42</v>
      </c>
      <c r="F274" s="79" t="s">
        <v>84</v>
      </c>
      <c r="G274" s="79" t="s">
        <v>606</v>
      </c>
      <c r="H274" s="82">
        <v>3274951.03</v>
      </c>
      <c r="I274" s="79">
        <v>1.0</v>
      </c>
      <c r="J274" s="83">
        <v>0.7</v>
      </c>
      <c r="K274" s="80">
        <v>2025.0</v>
      </c>
      <c r="L274" s="79" t="s">
        <v>215</v>
      </c>
      <c r="M274" s="79">
        <v>2025.0</v>
      </c>
      <c r="N274" s="79" t="s">
        <v>145</v>
      </c>
      <c r="O274" s="65" t="str">
        <f t="shared" si="1"/>
        <v>436445780001</v>
      </c>
      <c r="P274" s="65">
        <f t="shared" si="2"/>
        <v>9</v>
      </c>
      <c r="Q274" s="65">
        <f t="shared" si="3"/>
        <v>3</v>
      </c>
      <c r="R274" s="65" t="str">
        <f t="shared" si="12"/>
        <v>43.644.578/0001-93</v>
      </c>
      <c r="S274" s="84"/>
      <c r="T274" s="84" t="str">
        <f t="shared" si="10"/>
        <v/>
      </c>
      <c r="U274" s="84" t="str">
        <f t="shared" si="11"/>
        <v/>
      </c>
      <c r="V274" s="65" t="str">
        <f t="shared" si="5"/>
        <v/>
      </c>
      <c r="W274" s="84"/>
      <c r="X274" s="84"/>
      <c r="Y274" s="85"/>
      <c r="Z274" s="85"/>
      <c r="AA274" s="65" t="str">
        <f t="shared" si="6"/>
        <v/>
      </c>
      <c r="AB274" s="65" t="str">
        <f t="shared" si="7"/>
        <v/>
      </c>
      <c r="AC274" s="86"/>
      <c r="AD274" s="87" t="str">
        <f t="shared" si="8"/>
        <v/>
      </c>
      <c r="AE274" s="84"/>
      <c r="AF274" s="86">
        <f>IF(AC274&gt;0,AC274,'⚙️ Config'!$B$10)</f>
        <v>0.0075</v>
      </c>
      <c r="AG274" s="88">
        <f t="shared" si="9"/>
        <v>24562.13273</v>
      </c>
      <c r="AH274" s="88">
        <f>AG274*'⚙️ Config'!$B$11</f>
        <v>122810.6636</v>
      </c>
      <c r="AI274" s="88">
        <f>AH274*'⚙️ Config'!$B$12</f>
        <v>36843.19909</v>
      </c>
      <c r="AJ274" s="64"/>
      <c r="AK274" s="84"/>
      <c r="AL274" s="84"/>
      <c r="AM274" s="84"/>
      <c r="AN274" s="84"/>
      <c r="AO274" s="84"/>
      <c r="AP274" s="84"/>
      <c r="AQ274" s="84"/>
    </row>
    <row r="275" ht="15.0" customHeight="1">
      <c r="A275" s="79">
        <v>272.0</v>
      </c>
      <c r="B275" s="80" t="s">
        <v>882</v>
      </c>
      <c r="C275" s="79" t="s">
        <v>141</v>
      </c>
      <c r="D275" s="79" t="s">
        <v>883</v>
      </c>
      <c r="E275" s="81">
        <v>49.25</v>
      </c>
      <c r="F275" s="79" t="s">
        <v>84</v>
      </c>
      <c r="G275" s="79" t="s">
        <v>606</v>
      </c>
      <c r="H275" s="82">
        <v>3254507.66</v>
      </c>
      <c r="I275" s="79">
        <v>1.0</v>
      </c>
      <c r="J275" s="83">
        <v>1.9</v>
      </c>
      <c r="K275" s="80">
        <v>2024.0</v>
      </c>
      <c r="L275" s="79" t="s">
        <v>228</v>
      </c>
      <c r="M275" s="79">
        <v>2024.0</v>
      </c>
      <c r="N275" s="79" t="s">
        <v>145</v>
      </c>
      <c r="O275" s="65" t="str">
        <f t="shared" si="1"/>
        <v>439054540001</v>
      </c>
      <c r="P275" s="65">
        <f t="shared" si="2"/>
        <v>1</v>
      </c>
      <c r="Q275" s="65">
        <f t="shared" si="3"/>
        <v>4</v>
      </c>
      <c r="R275" s="65" t="str">
        <f t="shared" si="12"/>
        <v>43.905.454/0001-14</v>
      </c>
      <c r="S275" s="84"/>
      <c r="T275" s="84" t="str">
        <f t="shared" si="10"/>
        <v/>
      </c>
      <c r="U275" s="84" t="str">
        <f t="shared" si="11"/>
        <v/>
      </c>
      <c r="V275" s="65" t="str">
        <f t="shared" si="5"/>
        <v/>
      </c>
      <c r="W275" s="84"/>
      <c r="X275" s="84"/>
      <c r="Y275" s="85"/>
      <c r="Z275" s="85"/>
      <c r="AA275" s="65" t="str">
        <f t="shared" si="6"/>
        <v/>
      </c>
      <c r="AB275" s="65" t="str">
        <f t="shared" si="7"/>
        <v/>
      </c>
      <c r="AC275" s="86"/>
      <c r="AD275" s="87" t="str">
        <f t="shared" si="8"/>
        <v/>
      </c>
      <c r="AE275" s="84"/>
      <c r="AF275" s="86">
        <f>IF(AC275&gt;0,AC275,'⚙️ Config'!$B$10)</f>
        <v>0.0075</v>
      </c>
      <c r="AG275" s="88">
        <f t="shared" si="9"/>
        <v>24408.80745</v>
      </c>
      <c r="AH275" s="88">
        <f>AG275*'⚙️ Config'!$B$11</f>
        <v>122044.0373</v>
      </c>
      <c r="AI275" s="88">
        <f>AH275*'⚙️ Config'!$B$12</f>
        <v>36613.21118</v>
      </c>
      <c r="AJ275" s="64"/>
      <c r="AK275" s="84"/>
      <c r="AL275" s="84"/>
      <c r="AM275" s="84"/>
      <c r="AN275" s="84"/>
      <c r="AO275" s="84"/>
      <c r="AP275" s="84"/>
      <c r="AQ275" s="84"/>
    </row>
    <row r="276" ht="15.0" customHeight="1">
      <c r="A276" s="79">
        <v>273.0</v>
      </c>
      <c r="B276" s="80" t="s">
        <v>884</v>
      </c>
      <c r="C276" s="79" t="s">
        <v>141</v>
      </c>
      <c r="D276" s="79" t="s">
        <v>885</v>
      </c>
      <c r="E276" s="81">
        <v>66.75</v>
      </c>
      <c r="F276" s="79" t="s">
        <v>84</v>
      </c>
      <c r="G276" s="79" t="s">
        <v>606</v>
      </c>
      <c r="H276" s="82">
        <v>3242624.55</v>
      </c>
      <c r="I276" s="79">
        <v>1.0</v>
      </c>
      <c r="J276" s="83">
        <v>1.0</v>
      </c>
      <c r="K276" s="80">
        <v>2025.0</v>
      </c>
      <c r="L276" s="79" t="s">
        <v>197</v>
      </c>
      <c r="M276" s="79">
        <v>2025.0</v>
      </c>
      <c r="N276" s="79" t="s">
        <v>161</v>
      </c>
      <c r="O276" s="65" t="str">
        <f t="shared" si="1"/>
        <v>381452240001</v>
      </c>
      <c r="P276" s="65">
        <f t="shared" si="2"/>
        <v>6</v>
      </c>
      <c r="Q276" s="65">
        <f t="shared" si="3"/>
        <v>4</v>
      </c>
      <c r="R276" s="65" t="str">
        <f t="shared" si="12"/>
        <v>38.145.224/0001-64</v>
      </c>
      <c r="S276" s="84"/>
      <c r="T276" s="84" t="str">
        <f t="shared" si="10"/>
        <v/>
      </c>
      <c r="U276" s="84" t="str">
        <f t="shared" si="11"/>
        <v/>
      </c>
      <c r="V276" s="65" t="str">
        <f t="shared" si="5"/>
        <v/>
      </c>
      <c r="W276" s="84"/>
      <c r="X276" s="84"/>
      <c r="Y276" s="85"/>
      <c r="Z276" s="85"/>
      <c r="AA276" s="65" t="str">
        <f t="shared" si="6"/>
        <v/>
      </c>
      <c r="AB276" s="65" t="str">
        <f t="shared" si="7"/>
        <v/>
      </c>
      <c r="AC276" s="86"/>
      <c r="AD276" s="87" t="str">
        <f t="shared" si="8"/>
        <v/>
      </c>
      <c r="AE276" s="84"/>
      <c r="AF276" s="86">
        <f>IF(AC276&gt;0,AC276,'⚙️ Config'!$B$10)</f>
        <v>0.0075</v>
      </c>
      <c r="AG276" s="88">
        <f t="shared" si="9"/>
        <v>24319.68413</v>
      </c>
      <c r="AH276" s="88">
        <f>AG276*'⚙️ Config'!$B$11</f>
        <v>121598.4206</v>
      </c>
      <c r="AI276" s="88">
        <f>AH276*'⚙️ Config'!$B$12</f>
        <v>36479.52619</v>
      </c>
      <c r="AJ276" s="64"/>
      <c r="AK276" s="84"/>
      <c r="AL276" s="84"/>
      <c r="AM276" s="84"/>
      <c r="AN276" s="84"/>
      <c r="AO276" s="84"/>
      <c r="AP276" s="84"/>
      <c r="AQ276" s="84"/>
    </row>
    <row r="277" ht="15.0" customHeight="1">
      <c r="A277" s="79">
        <v>274.0</v>
      </c>
      <c r="B277" s="80" t="s">
        <v>886</v>
      </c>
      <c r="C277" s="79" t="s">
        <v>141</v>
      </c>
      <c r="D277" s="79" t="s">
        <v>887</v>
      </c>
      <c r="E277" s="81">
        <v>40.52</v>
      </c>
      <c r="F277" s="79" t="s">
        <v>84</v>
      </c>
      <c r="G277" s="79" t="s">
        <v>606</v>
      </c>
      <c r="H277" s="82">
        <v>3234377.93</v>
      </c>
      <c r="I277" s="79">
        <v>2.0</v>
      </c>
      <c r="J277" s="83">
        <v>1.8</v>
      </c>
      <c r="K277" s="80">
        <v>2024.0</v>
      </c>
      <c r="L277" s="79" t="s">
        <v>387</v>
      </c>
      <c r="M277" s="79">
        <v>2024.0</v>
      </c>
      <c r="N277" s="79" t="s">
        <v>145</v>
      </c>
      <c r="O277" s="65" t="str">
        <f t="shared" si="1"/>
        <v>237652730001</v>
      </c>
      <c r="P277" s="65">
        <f t="shared" si="2"/>
        <v>2</v>
      </c>
      <c r="Q277" s="65">
        <f t="shared" si="3"/>
        <v>2</v>
      </c>
      <c r="R277" s="65" t="str">
        <f t="shared" si="12"/>
        <v>23.765.273/0001-22</v>
      </c>
      <c r="S277" s="84"/>
      <c r="T277" s="84" t="str">
        <f t="shared" si="10"/>
        <v/>
      </c>
      <c r="U277" s="84" t="str">
        <f t="shared" si="11"/>
        <v/>
      </c>
      <c r="V277" s="65" t="str">
        <f t="shared" si="5"/>
        <v/>
      </c>
      <c r="W277" s="84"/>
      <c r="X277" s="84"/>
      <c r="Y277" s="85"/>
      <c r="Z277" s="85"/>
      <c r="AA277" s="65" t="str">
        <f t="shared" si="6"/>
        <v/>
      </c>
      <c r="AB277" s="65" t="str">
        <f t="shared" si="7"/>
        <v/>
      </c>
      <c r="AC277" s="86"/>
      <c r="AD277" s="87" t="str">
        <f t="shared" si="8"/>
        <v/>
      </c>
      <c r="AE277" s="84"/>
      <c r="AF277" s="86">
        <f>IF(AC277&gt;0,AC277,'⚙️ Config'!$B$10)</f>
        <v>0.0075</v>
      </c>
      <c r="AG277" s="88">
        <f t="shared" si="9"/>
        <v>24257.83448</v>
      </c>
      <c r="AH277" s="88">
        <f>AG277*'⚙️ Config'!$B$11</f>
        <v>121289.1724</v>
      </c>
      <c r="AI277" s="88">
        <f>AH277*'⚙️ Config'!$B$12</f>
        <v>36386.75171</v>
      </c>
      <c r="AJ277" s="64"/>
      <c r="AK277" s="84"/>
      <c r="AL277" s="84"/>
      <c r="AM277" s="84"/>
      <c r="AN277" s="84"/>
      <c r="AO277" s="84"/>
      <c r="AP277" s="84"/>
      <c r="AQ277" s="84"/>
    </row>
    <row r="278" ht="15.0" customHeight="1">
      <c r="A278" s="79">
        <v>275.0</v>
      </c>
      <c r="B278" s="80" t="s">
        <v>888</v>
      </c>
      <c r="C278" s="79" t="s">
        <v>141</v>
      </c>
      <c r="D278" s="79" t="s">
        <v>889</v>
      </c>
      <c r="E278" s="81">
        <v>46.93</v>
      </c>
      <c r="F278" s="79" t="s">
        <v>84</v>
      </c>
      <c r="G278" s="79" t="s">
        <v>606</v>
      </c>
      <c r="H278" s="82">
        <v>3228576.36</v>
      </c>
      <c r="I278" s="79">
        <v>2.0</v>
      </c>
      <c r="J278" s="83">
        <v>1.4</v>
      </c>
      <c r="K278" s="80">
        <v>2024.0</v>
      </c>
      <c r="L278" s="79" t="s">
        <v>890</v>
      </c>
      <c r="M278" s="79">
        <v>2024.0</v>
      </c>
      <c r="N278" s="79" t="s">
        <v>161</v>
      </c>
      <c r="O278" s="65" t="str">
        <f t="shared" si="1"/>
        <v>042115590001</v>
      </c>
      <c r="P278" s="65">
        <f t="shared" si="2"/>
        <v>1</v>
      </c>
      <c r="Q278" s="65">
        <f t="shared" si="3"/>
        <v>1</v>
      </c>
      <c r="R278" s="65" t="str">
        <f t="shared" si="12"/>
        <v>04.211.559/0001-11</v>
      </c>
      <c r="S278" s="84"/>
      <c r="T278" s="84" t="str">
        <f t="shared" si="10"/>
        <v/>
      </c>
      <c r="U278" s="84" t="str">
        <f t="shared" si="11"/>
        <v/>
      </c>
      <c r="V278" s="65" t="str">
        <f t="shared" si="5"/>
        <v/>
      </c>
      <c r="W278" s="84"/>
      <c r="X278" s="84"/>
      <c r="Y278" s="85"/>
      <c r="Z278" s="85"/>
      <c r="AA278" s="65" t="str">
        <f t="shared" si="6"/>
        <v/>
      </c>
      <c r="AB278" s="65" t="str">
        <f t="shared" si="7"/>
        <v/>
      </c>
      <c r="AC278" s="86"/>
      <c r="AD278" s="87" t="str">
        <f t="shared" si="8"/>
        <v/>
      </c>
      <c r="AE278" s="84"/>
      <c r="AF278" s="86">
        <f>IF(AC278&gt;0,AC278,'⚙️ Config'!$B$10)</f>
        <v>0.0075</v>
      </c>
      <c r="AG278" s="88">
        <f t="shared" si="9"/>
        <v>24214.3227</v>
      </c>
      <c r="AH278" s="88">
        <f>AG278*'⚙️ Config'!$B$11</f>
        <v>121071.6135</v>
      </c>
      <c r="AI278" s="88">
        <f>AH278*'⚙️ Config'!$B$12</f>
        <v>36321.48405</v>
      </c>
      <c r="AJ278" s="64"/>
      <c r="AK278" s="84"/>
      <c r="AL278" s="84"/>
      <c r="AM278" s="84"/>
      <c r="AN278" s="84"/>
      <c r="AO278" s="84"/>
      <c r="AP278" s="84"/>
      <c r="AQ278" s="84"/>
    </row>
    <row r="279" ht="15.0" customHeight="1">
      <c r="A279" s="79">
        <v>276.0</v>
      </c>
      <c r="B279" s="80" t="s">
        <v>891</v>
      </c>
      <c r="C279" s="79" t="s">
        <v>141</v>
      </c>
      <c r="D279" s="79" t="s">
        <v>892</v>
      </c>
      <c r="E279" s="81">
        <v>63.84</v>
      </c>
      <c r="F279" s="79" t="s">
        <v>84</v>
      </c>
      <c r="G279" s="79" t="s">
        <v>606</v>
      </c>
      <c r="H279" s="82">
        <v>3208797.75</v>
      </c>
      <c r="I279" s="79">
        <v>1.0</v>
      </c>
      <c r="J279" s="83">
        <v>1.1</v>
      </c>
      <c r="K279" s="80">
        <v>2025.0</v>
      </c>
      <c r="L279" s="79" t="s">
        <v>202</v>
      </c>
      <c r="M279" s="79">
        <v>2025.0</v>
      </c>
      <c r="N279" s="79" t="s">
        <v>145</v>
      </c>
      <c r="O279" s="65" t="str">
        <f t="shared" si="1"/>
        <v>365296100001</v>
      </c>
      <c r="P279" s="65">
        <f t="shared" si="2"/>
        <v>2</v>
      </c>
      <c r="Q279" s="65">
        <f t="shared" si="3"/>
        <v>4</v>
      </c>
      <c r="R279" s="65" t="str">
        <f t="shared" si="12"/>
        <v>36.529.610/0001-24</v>
      </c>
      <c r="S279" s="84"/>
      <c r="T279" s="84" t="str">
        <f t="shared" si="10"/>
        <v/>
      </c>
      <c r="U279" s="84" t="str">
        <f t="shared" si="11"/>
        <v/>
      </c>
      <c r="V279" s="65" t="str">
        <f t="shared" si="5"/>
        <v/>
      </c>
      <c r="W279" s="84"/>
      <c r="X279" s="84"/>
      <c r="Y279" s="85"/>
      <c r="Z279" s="85"/>
      <c r="AA279" s="65" t="str">
        <f t="shared" si="6"/>
        <v/>
      </c>
      <c r="AB279" s="65" t="str">
        <f t="shared" si="7"/>
        <v/>
      </c>
      <c r="AC279" s="86"/>
      <c r="AD279" s="87" t="str">
        <f t="shared" si="8"/>
        <v/>
      </c>
      <c r="AE279" s="84"/>
      <c r="AF279" s="86">
        <f>IF(AC279&gt;0,AC279,'⚙️ Config'!$B$10)</f>
        <v>0.0075</v>
      </c>
      <c r="AG279" s="88">
        <f t="shared" si="9"/>
        <v>24065.98313</v>
      </c>
      <c r="AH279" s="88">
        <f>AG279*'⚙️ Config'!$B$11</f>
        <v>120329.9156</v>
      </c>
      <c r="AI279" s="88">
        <f>AH279*'⚙️ Config'!$B$12</f>
        <v>36098.97469</v>
      </c>
      <c r="AJ279" s="64"/>
      <c r="AK279" s="84"/>
      <c r="AL279" s="84"/>
      <c r="AM279" s="84"/>
      <c r="AN279" s="84"/>
      <c r="AO279" s="84"/>
      <c r="AP279" s="84"/>
      <c r="AQ279" s="84"/>
    </row>
    <row r="280" ht="15.0" customHeight="1">
      <c r="A280" s="79">
        <v>277.0</v>
      </c>
      <c r="B280" s="80" t="s">
        <v>893</v>
      </c>
      <c r="C280" s="79" t="s">
        <v>141</v>
      </c>
      <c r="D280" s="79" t="s">
        <v>894</v>
      </c>
      <c r="E280" s="81">
        <v>53.42</v>
      </c>
      <c r="F280" s="79" t="s">
        <v>84</v>
      </c>
      <c r="G280" s="79" t="s">
        <v>606</v>
      </c>
      <c r="H280" s="82">
        <v>3192366.39</v>
      </c>
      <c r="I280" s="79">
        <v>1.0</v>
      </c>
      <c r="J280" s="83">
        <v>1.6</v>
      </c>
      <c r="K280" s="80">
        <v>2024.0</v>
      </c>
      <c r="L280" s="79" t="s">
        <v>197</v>
      </c>
      <c r="M280" s="79">
        <v>2024.0</v>
      </c>
      <c r="N280" s="79" t="s">
        <v>145</v>
      </c>
      <c r="O280" s="65" t="str">
        <f t="shared" si="1"/>
        <v>021153300001</v>
      </c>
      <c r="P280" s="65">
        <f t="shared" si="2"/>
        <v>5</v>
      </c>
      <c r="Q280" s="65">
        <f t="shared" si="3"/>
        <v>8</v>
      </c>
      <c r="R280" s="65" t="str">
        <f t="shared" si="12"/>
        <v>02.115.330/0001-58</v>
      </c>
      <c r="S280" s="84"/>
      <c r="T280" s="84" t="str">
        <f t="shared" si="10"/>
        <v/>
      </c>
      <c r="U280" s="84" t="str">
        <f t="shared" si="11"/>
        <v/>
      </c>
      <c r="V280" s="65" t="str">
        <f t="shared" si="5"/>
        <v/>
      </c>
      <c r="W280" s="84"/>
      <c r="X280" s="84"/>
      <c r="Y280" s="85"/>
      <c r="Z280" s="85"/>
      <c r="AA280" s="65" t="str">
        <f t="shared" si="6"/>
        <v/>
      </c>
      <c r="AB280" s="65" t="str">
        <f t="shared" si="7"/>
        <v/>
      </c>
      <c r="AC280" s="86"/>
      <c r="AD280" s="87" t="str">
        <f t="shared" si="8"/>
        <v/>
      </c>
      <c r="AE280" s="84"/>
      <c r="AF280" s="86">
        <f>IF(AC280&gt;0,AC280,'⚙️ Config'!$B$10)</f>
        <v>0.0075</v>
      </c>
      <c r="AG280" s="88">
        <f t="shared" si="9"/>
        <v>23942.74793</v>
      </c>
      <c r="AH280" s="88">
        <f>AG280*'⚙️ Config'!$B$11</f>
        <v>119713.7396</v>
      </c>
      <c r="AI280" s="88">
        <f>AH280*'⚙️ Config'!$B$12</f>
        <v>35914.12189</v>
      </c>
      <c r="AJ280" s="64"/>
      <c r="AK280" s="84"/>
      <c r="AL280" s="84"/>
      <c r="AM280" s="84"/>
      <c r="AN280" s="84"/>
      <c r="AO280" s="84"/>
      <c r="AP280" s="84"/>
      <c r="AQ280" s="84"/>
    </row>
    <row r="281" ht="15.0" customHeight="1">
      <c r="A281" s="79">
        <v>278.0</v>
      </c>
      <c r="B281" s="80" t="s">
        <v>895</v>
      </c>
      <c r="C281" s="79" t="s">
        <v>141</v>
      </c>
      <c r="D281" s="79" t="s">
        <v>896</v>
      </c>
      <c r="E281" s="81">
        <v>42.48</v>
      </c>
      <c r="F281" s="79" t="s">
        <v>84</v>
      </c>
      <c r="G281" s="79" t="s">
        <v>606</v>
      </c>
      <c r="H281" s="82">
        <v>3171547.27</v>
      </c>
      <c r="I281" s="79">
        <v>2.0</v>
      </c>
      <c r="J281" s="83">
        <v>1.8</v>
      </c>
      <c r="K281" s="80">
        <v>2024.0</v>
      </c>
      <c r="L281" s="79" t="s">
        <v>202</v>
      </c>
      <c r="M281" s="79">
        <v>2024.0</v>
      </c>
      <c r="N281" s="79" t="s">
        <v>161</v>
      </c>
      <c r="O281" s="65" t="str">
        <f t="shared" si="1"/>
        <v>268339260001</v>
      </c>
      <c r="P281" s="65">
        <f t="shared" si="2"/>
        <v>5</v>
      </c>
      <c r="Q281" s="65">
        <f t="shared" si="3"/>
        <v>1</v>
      </c>
      <c r="R281" s="65" t="str">
        <f t="shared" si="12"/>
        <v>26.833.926/0001-51</v>
      </c>
      <c r="S281" s="84"/>
      <c r="T281" s="84" t="str">
        <f t="shared" si="10"/>
        <v/>
      </c>
      <c r="U281" s="84" t="str">
        <f t="shared" si="11"/>
        <v/>
      </c>
      <c r="V281" s="65" t="str">
        <f t="shared" si="5"/>
        <v/>
      </c>
      <c r="W281" s="84"/>
      <c r="X281" s="84"/>
      <c r="Y281" s="85"/>
      <c r="Z281" s="85"/>
      <c r="AA281" s="65" t="str">
        <f t="shared" si="6"/>
        <v/>
      </c>
      <c r="AB281" s="65" t="str">
        <f t="shared" si="7"/>
        <v/>
      </c>
      <c r="AC281" s="86"/>
      <c r="AD281" s="87" t="str">
        <f t="shared" si="8"/>
        <v/>
      </c>
      <c r="AE281" s="84"/>
      <c r="AF281" s="86">
        <f>IF(AC281&gt;0,AC281,'⚙️ Config'!$B$10)</f>
        <v>0.0075</v>
      </c>
      <c r="AG281" s="88">
        <f t="shared" si="9"/>
        <v>23786.60453</v>
      </c>
      <c r="AH281" s="88">
        <f>AG281*'⚙️ Config'!$B$11</f>
        <v>118933.0226</v>
      </c>
      <c r="AI281" s="88">
        <f>AH281*'⚙️ Config'!$B$12</f>
        <v>35679.90679</v>
      </c>
      <c r="AJ281" s="64"/>
      <c r="AK281" s="84"/>
      <c r="AL281" s="84"/>
      <c r="AM281" s="84"/>
      <c r="AN281" s="84"/>
      <c r="AO281" s="84"/>
      <c r="AP281" s="84"/>
      <c r="AQ281" s="84"/>
    </row>
    <row r="282" ht="15.0" customHeight="1">
      <c r="A282" s="79">
        <v>279.0</v>
      </c>
      <c r="B282" s="80" t="s">
        <v>897</v>
      </c>
      <c r="C282" s="79" t="s">
        <v>141</v>
      </c>
      <c r="D282" s="79" t="s">
        <v>898</v>
      </c>
      <c r="E282" s="81">
        <v>58.97</v>
      </c>
      <c r="F282" s="79" t="s">
        <v>84</v>
      </c>
      <c r="G282" s="79" t="s">
        <v>606</v>
      </c>
      <c r="H282" s="82">
        <v>3169721.59</v>
      </c>
      <c r="I282" s="79">
        <v>1.0</v>
      </c>
      <c r="J282" s="83">
        <v>1.3</v>
      </c>
      <c r="K282" s="80">
        <v>2024.0</v>
      </c>
      <c r="L282" s="79" t="s">
        <v>630</v>
      </c>
      <c r="M282" s="79">
        <v>2024.0</v>
      </c>
      <c r="N282" s="79" t="s">
        <v>161</v>
      </c>
      <c r="O282" s="65" t="str">
        <f t="shared" si="1"/>
        <v>138555480001</v>
      </c>
      <c r="P282" s="65">
        <f t="shared" si="2"/>
        <v>6</v>
      </c>
      <c r="Q282" s="65">
        <f t="shared" si="3"/>
        <v>5</v>
      </c>
      <c r="R282" s="65" t="str">
        <f t="shared" si="12"/>
        <v>13.855.548/0001-65</v>
      </c>
      <c r="S282" s="84"/>
      <c r="T282" s="84" t="str">
        <f t="shared" si="10"/>
        <v/>
      </c>
      <c r="U282" s="84" t="str">
        <f t="shared" si="11"/>
        <v/>
      </c>
      <c r="V282" s="65" t="str">
        <f t="shared" si="5"/>
        <v/>
      </c>
      <c r="W282" s="84"/>
      <c r="X282" s="84"/>
      <c r="Y282" s="85"/>
      <c r="Z282" s="85"/>
      <c r="AA282" s="65" t="str">
        <f t="shared" si="6"/>
        <v/>
      </c>
      <c r="AB282" s="65" t="str">
        <f t="shared" si="7"/>
        <v/>
      </c>
      <c r="AC282" s="86"/>
      <c r="AD282" s="87" t="str">
        <f t="shared" si="8"/>
        <v/>
      </c>
      <c r="AE282" s="84"/>
      <c r="AF282" s="86">
        <f>IF(AC282&gt;0,AC282,'⚙️ Config'!$B$10)</f>
        <v>0.0075</v>
      </c>
      <c r="AG282" s="88">
        <f t="shared" si="9"/>
        <v>23772.91193</v>
      </c>
      <c r="AH282" s="88">
        <f>AG282*'⚙️ Config'!$B$11</f>
        <v>118864.5596</v>
      </c>
      <c r="AI282" s="88">
        <f>AH282*'⚙️ Config'!$B$12</f>
        <v>35659.36789</v>
      </c>
      <c r="AJ282" s="64"/>
      <c r="AK282" s="84"/>
      <c r="AL282" s="84"/>
      <c r="AM282" s="84"/>
      <c r="AN282" s="84"/>
      <c r="AO282" s="84"/>
      <c r="AP282" s="84"/>
      <c r="AQ282" s="84"/>
    </row>
    <row r="283" ht="15.0" customHeight="1">
      <c r="A283" s="79">
        <v>280.0</v>
      </c>
      <c r="B283" s="80" t="s">
        <v>899</v>
      </c>
      <c r="C283" s="79" t="s">
        <v>141</v>
      </c>
      <c r="D283" s="79" t="s">
        <v>900</v>
      </c>
      <c r="E283" s="81">
        <v>43.42</v>
      </c>
      <c r="F283" s="79" t="s">
        <v>84</v>
      </c>
      <c r="G283" s="79" t="s">
        <v>606</v>
      </c>
      <c r="H283" s="82">
        <v>3168186.42</v>
      </c>
      <c r="I283" s="79">
        <v>2.0</v>
      </c>
      <c r="J283" s="83">
        <v>1.6</v>
      </c>
      <c r="K283" s="80">
        <v>2024.0</v>
      </c>
      <c r="L283" s="79" t="s">
        <v>387</v>
      </c>
      <c r="M283" s="79">
        <v>2024.0</v>
      </c>
      <c r="N283" s="79" t="s">
        <v>161</v>
      </c>
      <c r="O283" s="65" t="str">
        <f t="shared" si="1"/>
        <v>049313530001</v>
      </c>
      <c r="P283" s="65">
        <f t="shared" si="2"/>
        <v>6</v>
      </c>
      <c r="Q283" s="65">
        <f t="shared" si="3"/>
        <v>6</v>
      </c>
      <c r="R283" s="65" t="str">
        <f t="shared" si="12"/>
        <v>04.931.353/0001-66</v>
      </c>
      <c r="S283" s="84"/>
      <c r="T283" s="84" t="str">
        <f t="shared" si="10"/>
        <v/>
      </c>
      <c r="U283" s="84" t="str">
        <f t="shared" si="11"/>
        <v/>
      </c>
      <c r="V283" s="65" t="str">
        <f t="shared" si="5"/>
        <v/>
      </c>
      <c r="W283" s="84"/>
      <c r="X283" s="84"/>
      <c r="Y283" s="85"/>
      <c r="Z283" s="85"/>
      <c r="AA283" s="65" t="str">
        <f t="shared" si="6"/>
        <v/>
      </c>
      <c r="AB283" s="65" t="str">
        <f t="shared" si="7"/>
        <v/>
      </c>
      <c r="AC283" s="86"/>
      <c r="AD283" s="87" t="str">
        <f t="shared" si="8"/>
        <v/>
      </c>
      <c r="AE283" s="84"/>
      <c r="AF283" s="86">
        <f>IF(AC283&gt;0,AC283,'⚙️ Config'!$B$10)</f>
        <v>0.0075</v>
      </c>
      <c r="AG283" s="88">
        <f t="shared" si="9"/>
        <v>23761.39815</v>
      </c>
      <c r="AH283" s="88">
        <f>AG283*'⚙️ Config'!$B$11</f>
        <v>118806.9908</v>
      </c>
      <c r="AI283" s="88">
        <f>AH283*'⚙️ Config'!$B$12</f>
        <v>35642.09723</v>
      </c>
      <c r="AJ283" s="64"/>
      <c r="AK283" s="84"/>
      <c r="AL283" s="84"/>
      <c r="AM283" s="84"/>
      <c r="AN283" s="84"/>
      <c r="AO283" s="84"/>
      <c r="AP283" s="84"/>
      <c r="AQ283" s="84"/>
    </row>
    <row r="284" ht="15.0" customHeight="1">
      <c r="A284" s="79">
        <v>281.0</v>
      </c>
      <c r="B284" s="80" t="s">
        <v>901</v>
      </c>
      <c r="C284" s="79" t="s">
        <v>141</v>
      </c>
      <c r="D284" s="79" t="s">
        <v>902</v>
      </c>
      <c r="E284" s="81">
        <v>58.97</v>
      </c>
      <c r="F284" s="79" t="s">
        <v>84</v>
      </c>
      <c r="G284" s="79" t="s">
        <v>606</v>
      </c>
      <c r="H284" s="82">
        <v>3146467.87</v>
      </c>
      <c r="I284" s="79">
        <v>1.0</v>
      </c>
      <c r="J284" s="83">
        <v>1.3</v>
      </c>
      <c r="K284" s="80">
        <v>2024.0</v>
      </c>
      <c r="L284" s="79" t="s">
        <v>630</v>
      </c>
      <c r="M284" s="79">
        <v>2024.0</v>
      </c>
      <c r="N284" s="79" t="s">
        <v>145</v>
      </c>
      <c r="O284" s="65" t="str">
        <f t="shared" si="1"/>
        <v>285740830001</v>
      </c>
      <c r="P284" s="65">
        <f t="shared" si="2"/>
        <v>4</v>
      </c>
      <c r="Q284" s="65">
        <f t="shared" si="3"/>
        <v>1</v>
      </c>
      <c r="R284" s="65" t="str">
        <f t="shared" si="12"/>
        <v>28.574.083/0001-41</v>
      </c>
      <c r="S284" s="84"/>
      <c r="T284" s="84" t="str">
        <f t="shared" si="10"/>
        <v/>
      </c>
      <c r="U284" s="84" t="str">
        <f t="shared" si="11"/>
        <v/>
      </c>
      <c r="V284" s="65" t="str">
        <f t="shared" si="5"/>
        <v/>
      </c>
      <c r="W284" s="84"/>
      <c r="X284" s="84"/>
      <c r="Y284" s="85"/>
      <c r="Z284" s="85"/>
      <c r="AA284" s="65" t="str">
        <f t="shared" si="6"/>
        <v/>
      </c>
      <c r="AB284" s="65" t="str">
        <f t="shared" si="7"/>
        <v/>
      </c>
      <c r="AC284" s="86"/>
      <c r="AD284" s="87" t="str">
        <f t="shared" si="8"/>
        <v/>
      </c>
      <c r="AE284" s="84"/>
      <c r="AF284" s="86">
        <f>IF(AC284&gt;0,AC284,'⚙️ Config'!$B$10)</f>
        <v>0.0075</v>
      </c>
      <c r="AG284" s="88">
        <f t="shared" si="9"/>
        <v>23598.50903</v>
      </c>
      <c r="AH284" s="88">
        <f>AG284*'⚙️ Config'!$B$11</f>
        <v>117992.5451</v>
      </c>
      <c r="AI284" s="88">
        <f>AH284*'⚙️ Config'!$B$12</f>
        <v>35397.76354</v>
      </c>
      <c r="AJ284" s="64"/>
      <c r="AK284" s="84"/>
      <c r="AL284" s="84"/>
      <c r="AM284" s="84"/>
      <c r="AN284" s="84"/>
      <c r="AO284" s="84"/>
      <c r="AP284" s="84"/>
      <c r="AQ284" s="84"/>
    </row>
    <row r="285" ht="15.0" customHeight="1">
      <c r="A285" s="79">
        <v>282.0</v>
      </c>
      <c r="B285" s="80" t="s">
        <v>903</v>
      </c>
      <c r="C285" s="79" t="s">
        <v>141</v>
      </c>
      <c r="D285" s="79" t="s">
        <v>904</v>
      </c>
      <c r="E285" s="81">
        <v>83.72</v>
      </c>
      <c r="F285" s="79" t="s">
        <v>84</v>
      </c>
      <c r="G285" s="79" t="s">
        <v>606</v>
      </c>
      <c r="H285" s="82">
        <v>3143508.7</v>
      </c>
      <c r="I285" s="79">
        <v>1.0</v>
      </c>
      <c r="J285" s="83">
        <v>0.6</v>
      </c>
      <c r="K285" s="80">
        <v>2025.0</v>
      </c>
      <c r="L285" s="79" t="s">
        <v>448</v>
      </c>
      <c r="M285" s="79">
        <v>2025.0</v>
      </c>
      <c r="N285" s="79" t="s">
        <v>145</v>
      </c>
      <c r="O285" s="65" t="str">
        <f t="shared" si="1"/>
        <v>054381370001</v>
      </c>
      <c r="P285" s="65">
        <f t="shared" si="2"/>
        <v>4</v>
      </c>
      <c r="Q285" s="65">
        <f t="shared" si="3"/>
        <v>6</v>
      </c>
      <c r="R285" s="65" t="str">
        <f t="shared" si="12"/>
        <v>05.438.137/0001-46</v>
      </c>
      <c r="S285" s="84"/>
      <c r="T285" s="84" t="str">
        <f t="shared" si="10"/>
        <v/>
      </c>
      <c r="U285" s="84" t="str">
        <f t="shared" si="11"/>
        <v/>
      </c>
      <c r="V285" s="65" t="str">
        <f t="shared" si="5"/>
        <v/>
      </c>
      <c r="W285" s="84"/>
      <c r="X285" s="84"/>
      <c r="Y285" s="85"/>
      <c r="Z285" s="85"/>
      <c r="AA285" s="65" t="str">
        <f t="shared" si="6"/>
        <v/>
      </c>
      <c r="AB285" s="65" t="str">
        <f t="shared" si="7"/>
        <v/>
      </c>
      <c r="AC285" s="86"/>
      <c r="AD285" s="87" t="str">
        <f t="shared" si="8"/>
        <v/>
      </c>
      <c r="AE285" s="84"/>
      <c r="AF285" s="86">
        <f>IF(AC285&gt;0,AC285,'⚙️ Config'!$B$10)</f>
        <v>0.0075</v>
      </c>
      <c r="AG285" s="88">
        <f t="shared" si="9"/>
        <v>23576.31525</v>
      </c>
      <c r="AH285" s="88">
        <f>AG285*'⚙️ Config'!$B$11</f>
        <v>117881.5763</v>
      </c>
      <c r="AI285" s="88">
        <f>AH285*'⚙️ Config'!$B$12</f>
        <v>35364.47288</v>
      </c>
      <c r="AJ285" s="64"/>
      <c r="AK285" s="84"/>
      <c r="AL285" s="84"/>
      <c r="AM285" s="84"/>
      <c r="AN285" s="84"/>
      <c r="AO285" s="84"/>
      <c r="AP285" s="84"/>
      <c r="AQ285" s="84"/>
    </row>
    <row r="286" ht="15.0" customHeight="1">
      <c r="A286" s="79">
        <v>283.0</v>
      </c>
      <c r="B286" s="80" t="s">
        <v>905</v>
      </c>
      <c r="C286" s="79" t="s">
        <v>141</v>
      </c>
      <c r="D286" s="79" t="s">
        <v>906</v>
      </c>
      <c r="E286" s="81">
        <v>46.93</v>
      </c>
      <c r="F286" s="79" t="s">
        <v>84</v>
      </c>
      <c r="G286" s="79" t="s">
        <v>606</v>
      </c>
      <c r="H286" s="82">
        <v>3143409.37</v>
      </c>
      <c r="I286" s="79">
        <v>2.0</v>
      </c>
      <c r="J286" s="83">
        <v>1.4</v>
      </c>
      <c r="K286" s="80">
        <v>2024.0</v>
      </c>
      <c r="L286" s="79" t="s">
        <v>501</v>
      </c>
      <c r="M286" s="79">
        <v>2024.0</v>
      </c>
      <c r="N286" s="79" t="s">
        <v>161</v>
      </c>
      <c r="O286" s="65" t="str">
        <f t="shared" si="1"/>
        <v>096293900001</v>
      </c>
      <c r="P286" s="65">
        <f t="shared" si="2"/>
        <v>3</v>
      </c>
      <c r="Q286" s="65">
        <f t="shared" si="3"/>
        <v>8</v>
      </c>
      <c r="R286" s="65" t="str">
        <f t="shared" si="12"/>
        <v>09.629.390/0001-38</v>
      </c>
      <c r="S286" s="84"/>
      <c r="T286" s="84" t="str">
        <f t="shared" si="10"/>
        <v/>
      </c>
      <c r="U286" s="84" t="str">
        <f t="shared" si="11"/>
        <v/>
      </c>
      <c r="V286" s="65" t="str">
        <f t="shared" si="5"/>
        <v/>
      </c>
      <c r="W286" s="84"/>
      <c r="X286" s="84"/>
      <c r="Y286" s="85"/>
      <c r="Z286" s="85"/>
      <c r="AA286" s="65" t="str">
        <f t="shared" si="6"/>
        <v/>
      </c>
      <c r="AB286" s="65" t="str">
        <f t="shared" si="7"/>
        <v/>
      </c>
      <c r="AC286" s="86"/>
      <c r="AD286" s="87" t="str">
        <f t="shared" si="8"/>
        <v/>
      </c>
      <c r="AE286" s="84"/>
      <c r="AF286" s="86">
        <f>IF(AC286&gt;0,AC286,'⚙️ Config'!$B$10)</f>
        <v>0.0075</v>
      </c>
      <c r="AG286" s="88">
        <f t="shared" si="9"/>
        <v>23575.57028</v>
      </c>
      <c r="AH286" s="88">
        <f>AG286*'⚙️ Config'!$B$11</f>
        <v>117877.8514</v>
      </c>
      <c r="AI286" s="88">
        <f>AH286*'⚙️ Config'!$B$12</f>
        <v>35363.35541</v>
      </c>
      <c r="AJ286" s="64"/>
      <c r="AK286" s="84"/>
      <c r="AL286" s="84"/>
      <c r="AM286" s="84"/>
      <c r="AN286" s="84"/>
      <c r="AO286" s="84"/>
      <c r="AP286" s="84"/>
      <c r="AQ286" s="84"/>
    </row>
    <row r="287" ht="15.0" customHeight="1">
      <c r="A287" s="79">
        <v>284.0</v>
      </c>
      <c r="B287" s="80" t="s">
        <v>907</v>
      </c>
      <c r="C287" s="79" t="s">
        <v>141</v>
      </c>
      <c r="D287" s="79" t="s">
        <v>908</v>
      </c>
      <c r="E287" s="81">
        <v>40.52</v>
      </c>
      <c r="F287" s="79" t="s">
        <v>84</v>
      </c>
      <c r="G287" s="79" t="s">
        <v>606</v>
      </c>
      <c r="H287" s="82">
        <v>3140180.2</v>
      </c>
      <c r="I287" s="79">
        <v>2.0</v>
      </c>
      <c r="J287" s="83">
        <v>1.8</v>
      </c>
      <c r="K287" s="80">
        <v>2024.0</v>
      </c>
      <c r="L287" s="79" t="s">
        <v>387</v>
      </c>
      <c r="M287" s="79">
        <v>2024.0</v>
      </c>
      <c r="N287" s="79" t="s">
        <v>161</v>
      </c>
      <c r="O287" s="65" t="str">
        <f t="shared" si="1"/>
        <v>083609280001</v>
      </c>
      <c r="P287" s="65">
        <f t="shared" si="2"/>
        <v>9</v>
      </c>
      <c r="Q287" s="65">
        <f t="shared" si="3"/>
        <v>9</v>
      </c>
      <c r="R287" s="65" t="str">
        <f t="shared" si="12"/>
        <v>08.360.928/0001-99</v>
      </c>
      <c r="S287" s="84"/>
      <c r="T287" s="84" t="str">
        <f t="shared" si="10"/>
        <v/>
      </c>
      <c r="U287" s="84" t="str">
        <f t="shared" si="11"/>
        <v/>
      </c>
      <c r="V287" s="65" t="str">
        <f t="shared" si="5"/>
        <v/>
      </c>
      <c r="W287" s="84"/>
      <c r="X287" s="84"/>
      <c r="Y287" s="85"/>
      <c r="Z287" s="85"/>
      <c r="AA287" s="65" t="str">
        <f t="shared" si="6"/>
        <v/>
      </c>
      <c r="AB287" s="65" t="str">
        <f t="shared" si="7"/>
        <v/>
      </c>
      <c r="AC287" s="86"/>
      <c r="AD287" s="87" t="str">
        <f t="shared" si="8"/>
        <v/>
      </c>
      <c r="AE287" s="84"/>
      <c r="AF287" s="86">
        <f>IF(AC287&gt;0,AC287,'⚙️ Config'!$B$10)</f>
        <v>0.0075</v>
      </c>
      <c r="AG287" s="88">
        <f t="shared" si="9"/>
        <v>23551.3515</v>
      </c>
      <c r="AH287" s="88">
        <f>AG287*'⚙️ Config'!$B$11</f>
        <v>117756.7575</v>
      </c>
      <c r="AI287" s="88">
        <f>AH287*'⚙️ Config'!$B$12</f>
        <v>35327.02725</v>
      </c>
      <c r="AJ287" s="64"/>
      <c r="AK287" s="84"/>
      <c r="AL287" s="84"/>
      <c r="AM287" s="84"/>
      <c r="AN287" s="84"/>
      <c r="AO287" s="84"/>
      <c r="AP287" s="84"/>
      <c r="AQ287" s="84"/>
    </row>
    <row r="288" ht="15.0" customHeight="1">
      <c r="A288" s="79">
        <v>285.0</v>
      </c>
      <c r="B288" s="80" t="s">
        <v>909</v>
      </c>
      <c r="C288" s="79" t="s">
        <v>141</v>
      </c>
      <c r="D288" s="79" t="s">
        <v>910</v>
      </c>
      <c r="E288" s="81">
        <v>56.93</v>
      </c>
      <c r="F288" s="79" t="s">
        <v>84</v>
      </c>
      <c r="G288" s="79" t="s">
        <v>606</v>
      </c>
      <c r="H288" s="82">
        <v>3125274.01</v>
      </c>
      <c r="I288" s="79">
        <v>1.0</v>
      </c>
      <c r="J288" s="83">
        <v>1.4</v>
      </c>
      <c r="K288" s="80">
        <v>2024.0</v>
      </c>
      <c r="L288" s="79" t="s">
        <v>630</v>
      </c>
      <c r="M288" s="79">
        <v>2024.0</v>
      </c>
      <c r="N288" s="79" t="s">
        <v>161</v>
      </c>
      <c r="O288" s="65" t="str">
        <f t="shared" si="1"/>
        <v>455219650001</v>
      </c>
      <c r="P288" s="65">
        <f t="shared" si="2"/>
        <v>6</v>
      </c>
      <c r="Q288" s="65">
        <f t="shared" si="3"/>
        <v>8</v>
      </c>
      <c r="R288" s="65" t="str">
        <f t="shared" si="12"/>
        <v>45.521.965/0001-68</v>
      </c>
      <c r="S288" s="84"/>
      <c r="T288" s="84" t="str">
        <f t="shared" si="10"/>
        <v/>
      </c>
      <c r="U288" s="84" t="str">
        <f t="shared" si="11"/>
        <v/>
      </c>
      <c r="V288" s="65" t="str">
        <f t="shared" si="5"/>
        <v/>
      </c>
      <c r="W288" s="84"/>
      <c r="X288" s="84"/>
      <c r="Y288" s="85"/>
      <c r="Z288" s="85"/>
      <c r="AA288" s="65" t="str">
        <f t="shared" si="6"/>
        <v/>
      </c>
      <c r="AB288" s="65" t="str">
        <f t="shared" si="7"/>
        <v/>
      </c>
      <c r="AC288" s="86"/>
      <c r="AD288" s="87" t="str">
        <f t="shared" si="8"/>
        <v/>
      </c>
      <c r="AE288" s="84"/>
      <c r="AF288" s="86">
        <f>IF(AC288&gt;0,AC288,'⚙️ Config'!$B$10)</f>
        <v>0.0075</v>
      </c>
      <c r="AG288" s="88">
        <f t="shared" si="9"/>
        <v>23439.55508</v>
      </c>
      <c r="AH288" s="88">
        <f>AG288*'⚙️ Config'!$B$11</f>
        <v>117197.7754</v>
      </c>
      <c r="AI288" s="88">
        <f>AH288*'⚙️ Config'!$B$12</f>
        <v>35159.33261</v>
      </c>
      <c r="AJ288" s="64"/>
      <c r="AK288" s="84"/>
      <c r="AL288" s="84"/>
      <c r="AM288" s="84"/>
      <c r="AN288" s="84"/>
      <c r="AO288" s="84"/>
      <c r="AP288" s="84"/>
      <c r="AQ288" s="84"/>
    </row>
    <row r="289" ht="15.0" customHeight="1">
      <c r="A289" s="79">
        <v>286.0</v>
      </c>
      <c r="B289" s="80" t="s">
        <v>911</v>
      </c>
      <c r="C289" s="79" t="s">
        <v>141</v>
      </c>
      <c r="D289" s="79" t="s">
        <v>912</v>
      </c>
      <c r="E289" s="81">
        <v>60.81</v>
      </c>
      <c r="F289" s="79" t="s">
        <v>84</v>
      </c>
      <c r="G289" s="79" t="s">
        <v>606</v>
      </c>
      <c r="H289" s="82">
        <v>3115628.38</v>
      </c>
      <c r="I289" s="79">
        <v>2.0</v>
      </c>
      <c r="J289" s="83">
        <v>1.8</v>
      </c>
      <c r="K289" s="80">
        <v>2025.0</v>
      </c>
      <c r="L289" s="79" t="s">
        <v>295</v>
      </c>
      <c r="M289" s="79">
        <v>2024.0</v>
      </c>
      <c r="N289" s="79" t="s">
        <v>208</v>
      </c>
      <c r="O289" s="65" t="str">
        <f t="shared" si="1"/>
        <v>218122040001</v>
      </c>
      <c r="P289" s="65">
        <f t="shared" si="2"/>
        <v>0</v>
      </c>
      <c r="Q289" s="65">
        <f t="shared" si="3"/>
        <v>5</v>
      </c>
      <c r="R289" s="65" t="str">
        <f t="shared" si="12"/>
        <v>21.812.204/0001-05</v>
      </c>
      <c r="S289" s="84"/>
      <c r="T289" s="84" t="str">
        <f t="shared" si="10"/>
        <v/>
      </c>
      <c r="U289" s="84" t="str">
        <f t="shared" si="11"/>
        <v/>
      </c>
      <c r="V289" s="65" t="str">
        <f t="shared" si="5"/>
        <v/>
      </c>
      <c r="W289" s="84"/>
      <c r="X289" s="84"/>
      <c r="Y289" s="85"/>
      <c r="Z289" s="85"/>
      <c r="AA289" s="65" t="str">
        <f t="shared" si="6"/>
        <v/>
      </c>
      <c r="AB289" s="65" t="str">
        <f t="shared" si="7"/>
        <v/>
      </c>
      <c r="AC289" s="86"/>
      <c r="AD289" s="87" t="str">
        <f t="shared" si="8"/>
        <v/>
      </c>
      <c r="AE289" s="84"/>
      <c r="AF289" s="86">
        <f>IF(AC289&gt;0,AC289,'⚙️ Config'!$B$10)</f>
        <v>0.0075</v>
      </c>
      <c r="AG289" s="88">
        <f t="shared" si="9"/>
        <v>23367.21285</v>
      </c>
      <c r="AH289" s="88">
        <f>AG289*'⚙️ Config'!$B$11</f>
        <v>116836.0643</v>
      </c>
      <c r="AI289" s="88">
        <f>AH289*'⚙️ Config'!$B$12</f>
        <v>35050.81928</v>
      </c>
      <c r="AJ289" s="64"/>
      <c r="AK289" s="84"/>
      <c r="AL289" s="84"/>
      <c r="AM289" s="84"/>
      <c r="AN289" s="84"/>
      <c r="AO289" s="84"/>
      <c r="AP289" s="84"/>
      <c r="AQ289" s="84"/>
    </row>
    <row r="290" ht="15.0" customHeight="1">
      <c r="A290" s="79">
        <v>287.0</v>
      </c>
      <c r="B290" s="80" t="s">
        <v>913</v>
      </c>
      <c r="C290" s="79" t="s">
        <v>141</v>
      </c>
      <c r="D290" s="79" t="s">
        <v>914</v>
      </c>
      <c r="E290" s="81">
        <v>48.78</v>
      </c>
      <c r="F290" s="79" t="s">
        <v>84</v>
      </c>
      <c r="G290" s="79" t="s">
        <v>606</v>
      </c>
      <c r="H290" s="82">
        <v>3103182.13</v>
      </c>
      <c r="I290" s="79">
        <v>2.0</v>
      </c>
      <c r="J290" s="83">
        <v>1.4</v>
      </c>
      <c r="K290" s="80">
        <v>2025.0</v>
      </c>
      <c r="L290" s="79" t="s">
        <v>915</v>
      </c>
      <c r="M290" s="79">
        <v>2024.0</v>
      </c>
      <c r="N290" s="79" t="s">
        <v>161</v>
      </c>
      <c r="O290" s="65" t="str">
        <f t="shared" si="1"/>
        <v>137564720001</v>
      </c>
      <c r="P290" s="65">
        <f t="shared" si="2"/>
        <v>1</v>
      </c>
      <c r="Q290" s="65">
        <f t="shared" si="3"/>
        <v>0</v>
      </c>
      <c r="R290" s="65" t="str">
        <f t="shared" si="12"/>
        <v>13.756.472/0001-10</v>
      </c>
      <c r="S290" s="84"/>
      <c r="T290" s="84" t="str">
        <f t="shared" si="10"/>
        <v/>
      </c>
      <c r="U290" s="84" t="str">
        <f t="shared" si="11"/>
        <v/>
      </c>
      <c r="V290" s="65" t="str">
        <f t="shared" si="5"/>
        <v/>
      </c>
      <c r="W290" s="84"/>
      <c r="X290" s="84"/>
      <c r="Y290" s="85"/>
      <c r="Z290" s="85"/>
      <c r="AA290" s="65" t="str">
        <f t="shared" si="6"/>
        <v/>
      </c>
      <c r="AB290" s="65" t="str">
        <f t="shared" si="7"/>
        <v/>
      </c>
      <c r="AC290" s="86"/>
      <c r="AD290" s="87" t="str">
        <f t="shared" si="8"/>
        <v/>
      </c>
      <c r="AE290" s="84"/>
      <c r="AF290" s="86">
        <f>IF(AC290&gt;0,AC290,'⚙️ Config'!$B$10)</f>
        <v>0.0075</v>
      </c>
      <c r="AG290" s="88">
        <f t="shared" si="9"/>
        <v>23273.86598</v>
      </c>
      <c r="AH290" s="88">
        <f>AG290*'⚙️ Config'!$B$11</f>
        <v>116369.3299</v>
      </c>
      <c r="AI290" s="88">
        <f>AH290*'⚙️ Config'!$B$12</f>
        <v>34910.79896</v>
      </c>
      <c r="AJ290" s="64"/>
      <c r="AK290" s="84"/>
      <c r="AL290" s="84"/>
      <c r="AM290" s="84"/>
      <c r="AN290" s="84"/>
      <c r="AO290" s="84"/>
      <c r="AP290" s="84"/>
      <c r="AQ290" s="84"/>
    </row>
    <row r="291" ht="15.0" customHeight="1">
      <c r="A291" s="79">
        <v>288.0</v>
      </c>
      <c r="B291" s="80" t="s">
        <v>916</v>
      </c>
      <c r="C291" s="79" t="s">
        <v>141</v>
      </c>
      <c r="D291" s="79" t="s">
        <v>917</v>
      </c>
      <c r="E291" s="81">
        <v>93.71</v>
      </c>
      <c r="F291" s="79" t="s">
        <v>84</v>
      </c>
      <c r="G291" s="79" t="s">
        <v>606</v>
      </c>
      <c r="H291" s="82">
        <v>3094986.49</v>
      </c>
      <c r="I291" s="79">
        <v>1.0</v>
      </c>
      <c r="J291" s="83">
        <v>0.8</v>
      </c>
      <c r="K291" s="80">
        <v>2025.0</v>
      </c>
      <c r="L291" s="79" t="s">
        <v>918</v>
      </c>
      <c r="M291" s="79">
        <v>2025.0</v>
      </c>
      <c r="N291" s="79" t="s">
        <v>208</v>
      </c>
      <c r="O291" s="65" t="str">
        <f t="shared" si="1"/>
        <v>070951130001</v>
      </c>
      <c r="P291" s="65">
        <f t="shared" si="2"/>
        <v>6</v>
      </c>
      <c r="Q291" s="65">
        <f t="shared" si="3"/>
        <v>7</v>
      </c>
      <c r="R291" s="65" t="str">
        <f t="shared" si="12"/>
        <v>07.095.113/0001-67</v>
      </c>
      <c r="S291" s="84"/>
      <c r="T291" s="84" t="str">
        <f t="shared" si="10"/>
        <v/>
      </c>
      <c r="U291" s="84" t="str">
        <f t="shared" si="11"/>
        <v/>
      </c>
      <c r="V291" s="65" t="str">
        <f t="shared" si="5"/>
        <v/>
      </c>
      <c r="W291" s="84"/>
      <c r="X291" s="84"/>
      <c r="Y291" s="85"/>
      <c r="Z291" s="85"/>
      <c r="AA291" s="65" t="str">
        <f t="shared" si="6"/>
        <v/>
      </c>
      <c r="AB291" s="65" t="str">
        <f t="shared" si="7"/>
        <v/>
      </c>
      <c r="AC291" s="86"/>
      <c r="AD291" s="87" t="str">
        <f t="shared" si="8"/>
        <v/>
      </c>
      <c r="AE291" s="84"/>
      <c r="AF291" s="86">
        <f>IF(AC291&gt;0,AC291,'⚙️ Config'!$B$10)</f>
        <v>0.0075</v>
      </c>
      <c r="AG291" s="88">
        <f t="shared" si="9"/>
        <v>23212.39868</v>
      </c>
      <c r="AH291" s="88">
        <f>AG291*'⚙️ Config'!$B$11</f>
        <v>116061.9934</v>
      </c>
      <c r="AI291" s="88">
        <f>AH291*'⚙️ Config'!$B$12</f>
        <v>34818.59801</v>
      </c>
      <c r="AJ291" s="64"/>
      <c r="AK291" s="84"/>
      <c r="AL291" s="84"/>
      <c r="AM291" s="84"/>
      <c r="AN291" s="84"/>
      <c r="AO291" s="84"/>
      <c r="AP291" s="84"/>
      <c r="AQ291" s="84"/>
    </row>
    <row r="292" ht="15.0" customHeight="1">
      <c r="A292" s="79">
        <v>289.0</v>
      </c>
      <c r="B292" s="80" t="s">
        <v>919</v>
      </c>
      <c r="C292" s="79" t="s">
        <v>141</v>
      </c>
      <c r="D292" s="79" t="s">
        <v>920</v>
      </c>
      <c r="E292" s="81">
        <v>40.52</v>
      </c>
      <c r="F292" s="79" t="s">
        <v>84</v>
      </c>
      <c r="G292" s="79" t="s">
        <v>606</v>
      </c>
      <c r="H292" s="82">
        <v>3091387.17</v>
      </c>
      <c r="I292" s="79">
        <v>2.0</v>
      </c>
      <c r="J292" s="83">
        <v>1.8</v>
      </c>
      <c r="K292" s="80">
        <v>2024.0</v>
      </c>
      <c r="L292" s="79" t="s">
        <v>144</v>
      </c>
      <c r="M292" s="79">
        <v>2024.0</v>
      </c>
      <c r="N292" s="79" t="s">
        <v>161</v>
      </c>
      <c r="O292" s="65" t="str">
        <f t="shared" si="1"/>
        <v>249158380001</v>
      </c>
      <c r="P292" s="65">
        <f t="shared" si="2"/>
        <v>7</v>
      </c>
      <c r="Q292" s="65">
        <f t="shared" si="3"/>
        <v>3</v>
      </c>
      <c r="R292" s="65" t="str">
        <f t="shared" si="12"/>
        <v>24.915.838/0001-73</v>
      </c>
      <c r="S292" s="84"/>
      <c r="T292" s="84" t="str">
        <f t="shared" si="10"/>
        <v/>
      </c>
      <c r="U292" s="84" t="str">
        <f t="shared" si="11"/>
        <v/>
      </c>
      <c r="V292" s="65" t="str">
        <f t="shared" si="5"/>
        <v/>
      </c>
      <c r="W292" s="84"/>
      <c r="X292" s="84"/>
      <c r="Y292" s="85"/>
      <c r="Z292" s="85"/>
      <c r="AA292" s="65" t="str">
        <f t="shared" si="6"/>
        <v/>
      </c>
      <c r="AB292" s="65" t="str">
        <f t="shared" si="7"/>
        <v/>
      </c>
      <c r="AC292" s="86"/>
      <c r="AD292" s="87" t="str">
        <f t="shared" si="8"/>
        <v/>
      </c>
      <c r="AE292" s="84"/>
      <c r="AF292" s="86">
        <f>IF(AC292&gt;0,AC292,'⚙️ Config'!$B$10)</f>
        <v>0.0075</v>
      </c>
      <c r="AG292" s="88">
        <f t="shared" si="9"/>
        <v>23185.40378</v>
      </c>
      <c r="AH292" s="88">
        <f>AG292*'⚙️ Config'!$B$11</f>
        <v>115927.0189</v>
      </c>
      <c r="AI292" s="88">
        <f>AH292*'⚙️ Config'!$B$12</f>
        <v>34778.10566</v>
      </c>
      <c r="AJ292" s="64"/>
      <c r="AK292" s="84"/>
      <c r="AL292" s="84"/>
      <c r="AM292" s="84"/>
      <c r="AN292" s="84"/>
      <c r="AO292" s="84"/>
      <c r="AP292" s="84"/>
      <c r="AQ292" s="84"/>
    </row>
    <row r="293" ht="15.0" customHeight="1">
      <c r="A293" s="79">
        <v>290.0</v>
      </c>
      <c r="B293" s="80" t="s">
        <v>921</v>
      </c>
      <c r="C293" s="79" t="s">
        <v>141</v>
      </c>
      <c r="D293" s="79" t="s">
        <v>922</v>
      </c>
      <c r="E293" s="81">
        <v>56.92</v>
      </c>
      <c r="F293" s="79" t="s">
        <v>84</v>
      </c>
      <c r="G293" s="79" t="s">
        <v>606</v>
      </c>
      <c r="H293" s="82">
        <v>3088942.64</v>
      </c>
      <c r="I293" s="79">
        <v>1.0</v>
      </c>
      <c r="J293" s="83">
        <v>1.4</v>
      </c>
      <c r="K293" s="80">
        <v>2024.0</v>
      </c>
      <c r="L293" s="79" t="s">
        <v>630</v>
      </c>
      <c r="M293" s="79">
        <v>2024.0</v>
      </c>
      <c r="N293" s="79" t="s">
        <v>161</v>
      </c>
      <c r="O293" s="65" t="str">
        <f t="shared" si="1"/>
        <v>379145750001</v>
      </c>
      <c r="P293" s="65">
        <f t="shared" si="2"/>
        <v>2</v>
      </c>
      <c r="Q293" s="65">
        <f t="shared" si="3"/>
        <v>0</v>
      </c>
      <c r="R293" s="65" t="str">
        <f t="shared" si="12"/>
        <v>37.914.575/0001-20</v>
      </c>
      <c r="S293" s="84"/>
      <c r="T293" s="84" t="str">
        <f t="shared" si="10"/>
        <v/>
      </c>
      <c r="U293" s="84" t="str">
        <f t="shared" si="11"/>
        <v/>
      </c>
      <c r="V293" s="65" t="str">
        <f t="shared" si="5"/>
        <v/>
      </c>
      <c r="W293" s="84"/>
      <c r="X293" s="84"/>
      <c r="Y293" s="85"/>
      <c r="Z293" s="85"/>
      <c r="AA293" s="65" t="str">
        <f t="shared" si="6"/>
        <v/>
      </c>
      <c r="AB293" s="65" t="str">
        <f t="shared" si="7"/>
        <v/>
      </c>
      <c r="AC293" s="86"/>
      <c r="AD293" s="87" t="str">
        <f t="shared" si="8"/>
        <v/>
      </c>
      <c r="AE293" s="84"/>
      <c r="AF293" s="86">
        <f>IF(AC293&gt;0,AC293,'⚙️ Config'!$B$10)</f>
        <v>0.0075</v>
      </c>
      <c r="AG293" s="88">
        <f t="shared" si="9"/>
        <v>23167.0698</v>
      </c>
      <c r="AH293" s="88">
        <f>AG293*'⚙️ Config'!$B$11</f>
        <v>115835.349</v>
      </c>
      <c r="AI293" s="88">
        <f>AH293*'⚙️ Config'!$B$12</f>
        <v>34750.6047</v>
      </c>
      <c r="AJ293" s="64"/>
      <c r="AK293" s="84"/>
      <c r="AL293" s="84"/>
      <c r="AM293" s="84"/>
      <c r="AN293" s="84"/>
      <c r="AO293" s="84"/>
      <c r="AP293" s="84"/>
      <c r="AQ293" s="84"/>
    </row>
    <row r="294" ht="15.0" customHeight="1">
      <c r="A294" s="79">
        <v>291.0</v>
      </c>
      <c r="B294" s="80" t="s">
        <v>923</v>
      </c>
      <c r="C294" s="79" t="s">
        <v>141</v>
      </c>
      <c r="D294" s="79" t="s">
        <v>924</v>
      </c>
      <c r="E294" s="81">
        <v>61.26</v>
      </c>
      <c r="F294" s="79" t="s">
        <v>84</v>
      </c>
      <c r="G294" s="79" t="s">
        <v>606</v>
      </c>
      <c r="H294" s="82">
        <v>3088237.43</v>
      </c>
      <c r="I294" s="79">
        <v>1.0</v>
      </c>
      <c r="J294" s="83">
        <v>1.2</v>
      </c>
      <c r="K294" s="80">
        <v>2025.0</v>
      </c>
      <c r="L294" s="79" t="s">
        <v>268</v>
      </c>
      <c r="M294" s="79">
        <v>2025.0</v>
      </c>
      <c r="N294" s="79" t="s">
        <v>145</v>
      </c>
      <c r="O294" s="65" t="str">
        <f t="shared" si="1"/>
        <v>300134130001</v>
      </c>
      <c r="P294" s="65">
        <f t="shared" si="2"/>
        <v>7</v>
      </c>
      <c r="Q294" s="65">
        <f t="shared" si="3"/>
        <v>1</v>
      </c>
      <c r="R294" s="65" t="str">
        <f t="shared" si="12"/>
        <v>30.013.413/0001-71</v>
      </c>
      <c r="S294" s="84"/>
      <c r="T294" s="84" t="str">
        <f t="shared" si="10"/>
        <v/>
      </c>
      <c r="U294" s="84" t="str">
        <f t="shared" si="11"/>
        <v/>
      </c>
      <c r="V294" s="65" t="str">
        <f t="shared" si="5"/>
        <v/>
      </c>
      <c r="W294" s="84"/>
      <c r="X294" s="84"/>
      <c r="Y294" s="85"/>
      <c r="Z294" s="85"/>
      <c r="AA294" s="65" t="str">
        <f t="shared" si="6"/>
        <v/>
      </c>
      <c r="AB294" s="65" t="str">
        <f t="shared" si="7"/>
        <v/>
      </c>
      <c r="AC294" s="86"/>
      <c r="AD294" s="87" t="str">
        <f t="shared" si="8"/>
        <v/>
      </c>
      <c r="AE294" s="84"/>
      <c r="AF294" s="86">
        <f>IF(AC294&gt;0,AC294,'⚙️ Config'!$B$10)</f>
        <v>0.0075</v>
      </c>
      <c r="AG294" s="88">
        <f t="shared" si="9"/>
        <v>23161.78073</v>
      </c>
      <c r="AH294" s="88">
        <f>AG294*'⚙️ Config'!$B$11</f>
        <v>115808.9036</v>
      </c>
      <c r="AI294" s="88">
        <f>AH294*'⚙️ Config'!$B$12</f>
        <v>34742.67109</v>
      </c>
      <c r="AJ294" s="64"/>
      <c r="AK294" s="84"/>
      <c r="AL294" s="84"/>
      <c r="AM294" s="84"/>
      <c r="AN294" s="84"/>
      <c r="AO294" s="84"/>
      <c r="AP294" s="84"/>
      <c r="AQ294" s="84"/>
    </row>
    <row r="295" ht="15.0" customHeight="1">
      <c r="A295" s="79">
        <v>292.0</v>
      </c>
      <c r="B295" s="80" t="s">
        <v>925</v>
      </c>
      <c r="C295" s="79" t="s">
        <v>141</v>
      </c>
      <c r="D295" s="79" t="s">
        <v>926</v>
      </c>
      <c r="E295" s="81">
        <v>47.88</v>
      </c>
      <c r="F295" s="79" t="s">
        <v>84</v>
      </c>
      <c r="G295" s="79" t="s">
        <v>606</v>
      </c>
      <c r="H295" s="82">
        <v>3083756.27</v>
      </c>
      <c r="I295" s="79">
        <v>2.0</v>
      </c>
      <c r="J295" s="83">
        <v>1.6</v>
      </c>
      <c r="K295" s="80">
        <v>2025.0</v>
      </c>
      <c r="L295" s="79" t="s">
        <v>387</v>
      </c>
      <c r="M295" s="79">
        <v>2024.0</v>
      </c>
      <c r="N295" s="79" t="s">
        <v>145</v>
      </c>
      <c r="O295" s="65" t="str">
        <f t="shared" si="1"/>
        <v>130080250001</v>
      </c>
      <c r="P295" s="65">
        <f t="shared" si="2"/>
        <v>8</v>
      </c>
      <c r="Q295" s="65">
        <f t="shared" si="3"/>
        <v>3</v>
      </c>
      <c r="R295" s="65" t="str">
        <f t="shared" si="12"/>
        <v>13.008.025/0001-83</v>
      </c>
      <c r="S295" s="84"/>
      <c r="T295" s="84" t="str">
        <f t="shared" si="10"/>
        <v/>
      </c>
      <c r="U295" s="84" t="str">
        <f t="shared" si="11"/>
        <v/>
      </c>
      <c r="V295" s="65" t="str">
        <f t="shared" si="5"/>
        <v/>
      </c>
      <c r="W295" s="84"/>
      <c r="X295" s="84"/>
      <c r="Y295" s="85"/>
      <c r="Z295" s="85"/>
      <c r="AA295" s="65" t="str">
        <f t="shared" si="6"/>
        <v/>
      </c>
      <c r="AB295" s="65" t="str">
        <f t="shared" si="7"/>
        <v/>
      </c>
      <c r="AC295" s="86"/>
      <c r="AD295" s="87" t="str">
        <f t="shared" si="8"/>
        <v/>
      </c>
      <c r="AE295" s="84"/>
      <c r="AF295" s="86">
        <f>IF(AC295&gt;0,AC295,'⚙️ Config'!$B$10)</f>
        <v>0.0075</v>
      </c>
      <c r="AG295" s="88">
        <f t="shared" si="9"/>
        <v>23128.17203</v>
      </c>
      <c r="AH295" s="88">
        <f>AG295*'⚙️ Config'!$B$11</f>
        <v>115640.8601</v>
      </c>
      <c r="AI295" s="88">
        <f>AH295*'⚙️ Config'!$B$12</f>
        <v>34692.25804</v>
      </c>
      <c r="AJ295" s="64"/>
      <c r="AK295" s="84"/>
      <c r="AL295" s="84"/>
      <c r="AM295" s="84"/>
      <c r="AN295" s="84"/>
      <c r="AO295" s="84"/>
      <c r="AP295" s="84"/>
      <c r="AQ295" s="84"/>
    </row>
    <row r="296" ht="15.0" customHeight="1">
      <c r="A296" s="79">
        <v>293.0</v>
      </c>
      <c r="B296" s="80" t="s">
        <v>927</v>
      </c>
      <c r="C296" s="79" t="s">
        <v>141</v>
      </c>
      <c r="D296" s="79" t="s">
        <v>928</v>
      </c>
      <c r="E296" s="81">
        <v>63.83</v>
      </c>
      <c r="F296" s="79" t="s">
        <v>84</v>
      </c>
      <c r="G296" s="79" t="s">
        <v>606</v>
      </c>
      <c r="H296" s="82">
        <v>3078845.4</v>
      </c>
      <c r="I296" s="79">
        <v>1.0</v>
      </c>
      <c r="J296" s="83">
        <v>1.1</v>
      </c>
      <c r="K296" s="80">
        <v>2025.0</v>
      </c>
      <c r="L296" s="79" t="s">
        <v>448</v>
      </c>
      <c r="M296" s="79">
        <v>2025.0</v>
      </c>
      <c r="N296" s="79" t="s">
        <v>145</v>
      </c>
      <c r="O296" s="65" t="str">
        <f t="shared" si="1"/>
        <v>049626440001</v>
      </c>
      <c r="P296" s="65">
        <f t="shared" si="2"/>
        <v>1</v>
      </c>
      <c r="Q296" s="65">
        <f t="shared" si="3"/>
        <v>1</v>
      </c>
      <c r="R296" s="65" t="str">
        <f t="shared" si="12"/>
        <v>04.962.644/0001-11</v>
      </c>
      <c r="S296" s="84"/>
      <c r="T296" s="84" t="str">
        <f t="shared" si="10"/>
        <v/>
      </c>
      <c r="U296" s="84" t="str">
        <f t="shared" si="11"/>
        <v/>
      </c>
      <c r="V296" s="65" t="str">
        <f t="shared" si="5"/>
        <v/>
      </c>
      <c r="W296" s="84"/>
      <c r="X296" s="84"/>
      <c r="Y296" s="85"/>
      <c r="Z296" s="85"/>
      <c r="AA296" s="65" t="str">
        <f t="shared" si="6"/>
        <v/>
      </c>
      <c r="AB296" s="65" t="str">
        <f t="shared" si="7"/>
        <v/>
      </c>
      <c r="AC296" s="86"/>
      <c r="AD296" s="87" t="str">
        <f t="shared" si="8"/>
        <v/>
      </c>
      <c r="AE296" s="84"/>
      <c r="AF296" s="86">
        <f>IF(AC296&gt;0,AC296,'⚙️ Config'!$B$10)</f>
        <v>0.0075</v>
      </c>
      <c r="AG296" s="88">
        <f t="shared" si="9"/>
        <v>23091.3405</v>
      </c>
      <c r="AH296" s="88">
        <f>AG296*'⚙️ Config'!$B$11</f>
        <v>115456.7025</v>
      </c>
      <c r="AI296" s="88">
        <f>AH296*'⚙️ Config'!$B$12</f>
        <v>34637.01075</v>
      </c>
      <c r="AJ296" s="64"/>
      <c r="AK296" s="84"/>
      <c r="AL296" s="84"/>
      <c r="AM296" s="84"/>
      <c r="AN296" s="84"/>
      <c r="AO296" s="84"/>
      <c r="AP296" s="84"/>
      <c r="AQ296" s="84"/>
    </row>
    <row r="297" ht="15.0" customHeight="1">
      <c r="A297" s="79">
        <v>294.0</v>
      </c>
      <c r="B297" s="80" t="s">
        <v>929</v>
      </c>
      <c r="C297" s="79" t="s">
        <v>141</v>
      </c>
      <c r="D297" s="79" t="s">
        <v>930</v>
      </c>
      <c r="E297" s="81">
        <v>42.55</v>
      </c>
      <c r="F297" s="79" t="s">
        <v>84</v>
      </c>
      <c r="G297" s="79" t="s">
        <v>606</v>
      </c>
      <c r="H297" s="82">
        <v>3072318.94</v>
      </c>
      <c r="I297" s="79">
        <v>2.0</v>
      </c>
      <c r="J297" s="83">
        <v>1.7</v>
      </c>
      <c r="K297" s="80">
        <v>2024.0</v>
      </c>
      <c r="L297" s="79" t="s">
        <v>295</v>
      </c>
      <c r="M297" s="79">
        <v>2024.0</v>
      </c>
      <c r="N297" s="79" t="s">
        <v>161</v>
      </c>
      <c r="O297" s="65" t="str">
        <f t="shared" si="1"/>
        <v>086644630001</v>
      </c>
      <c r="P297" s="65">
        <f t="shared" si="2"/>
        <v>6</v>
      </c>
      <c r="Q297" s="65">
        <f t="shared" si="3"/>
        <v>0</v>
      </c>
      <c r="R297" s="65" t="str">
        <f t="shared" si="12"/>
        <v>08.664.463/0001-60</v>
      </c>
      <c r="S297" s="84"/>
      <c r="T297" s="84" t="str">
        <f t="shared" si="10"/>
        <v/>
      </c>
      <c r="U297" s="84" t="str">
        <f t="shared" si="11"/>
        <v/>
      </c>
      <c r="V297" s="65" t="str">
        <f t="shared" si="5"/>
        <v/>
      </c>
      <c r="W297" s="84"/>
      <c r="X297" s="84"/>
      <c r="Y297" s="85"/>
      <c r="Z297" s="85"/>
      <c r="AA297" s="65" t="str">
        <f t="shared" si="6"/>
        <v/>
      </c>
      <c r="AB297" s="65" t="str">
        <f t="shared" si="7"/>
        <v/>
      </c>
      <c r="AC297" s="86"/>
      <c r="AD297" s="87" t="str">
        <f t="shared" si="8"/>
        <v/>
      </c>
      <c r="AE297" s="84"/>
      <c r="AF297" s="86">
        <f>IF(AC297&gt;0,AC297,'⚙️ Config'!$B$10)</f>
        <v>0.0075</v>
      </c>
      <c r="AG297" s="88">
        <f t="shared" si="9"/>
        <v>23042.39205</v>
      </c>
      <c r="AH297" s="88">
        <f>AG297*'⚙️ Config'!$B$11</f>
        <v>115211.9603</v>
      </c>
      <c r="AI297" s="88">
        <f>AH297*'⚙️ Config'!$B$12</f>
        <v>34563.58808</v>
      </c>
      <c r="AJ297" s="64"/>
      <c r="AK297" s="84"/>
      <c r="AL297" s="84"/>
      <c r="AM297" s="84"/>
      <c r="AN297" s="84"/>
      <c r="AO297" s="84"/>
      <c r="AP297" s="84"/>
      <c r="AQ297" s="84"/>
    </row>
    <row r="298" ht="15.0" customHeight="1">
      <c r="A298" s="79">
        <v>295.0</v>
      </c>
      <c r="B298" s="80" t="s">
        <v>931</v>
      </c>
      <c r="C298" s="79" t="s">
        <v>141</v>
      </c>
      <c r="D298" s="79" t="s">
        <v>932</v>
      </c>
      <c r="E298" s="81">
        <v>53.83</v>
      </c>
      <c r="F298" s="79" t="s">
        <v>84</v>
      </c>
      <c r="G298" s="79" t="s">
        <v>606</v>
      </c>
      <c r="H298" s="82">
        <v>3056415.26</v>
      </c>
      <c r="I298" s="79">
        <v>2.0</v>
      </c>
      <c r="J298" s="83">
        <v>1.1</v>
      </c>
      <c r="K298" s="80">
        <v>2025.0</v>
      </c>
      <c r="L298" s="79" t="s">
        <v>144</v>
      </c>
      <c r="M298" s="79">
        <v>2025.0</v>
      </c>
      <c r="N298" s="79" t="s">
        <v>145</v>
      </c>
      <c r="O298" s="65" t="str">
        <f t="shared" si="1"/>
        <v>182574230001</v>
      </c>
      <c r="P298" s="65">
        <f t="shared" si="2"/>
        <v>5</v>
      </c>
      <c r="Q298" s="65">
        <f t="shared" si="3"/>
        <v>7</v>
      </c>
      <c r="R298" s="65" t="str">
        <f t="shared" si="12"/>
        <v>18.257.423/0001-57</v>
      </c>
      <c r="S298" s="84"/>
      <c r="T298" s="84" t="str">
        <f t="shared" si="10"/>
        <v/>
      </c>
      <c r="U298" s="84" t="str">
        <f t="shared" si="11"/>
        <v/>
      </c>
      <c r="V298" s="65" t="str">
        <f t="shared" si="5"/>
        <v/>
      </c>
      <c r="W298" s="84"/>
      <c r="X298" s="84"/>
      <c r="Y298" s="85"/>
      <c r="Z298" s="85"/>
      <c r="AA298" s="65" t="str">
        <f t="shared" si="6"/>
        <v/>
      </c>
      <c r="AB298" s="65" t="str">
        <f t="shared" si="7"/>
        <v/>
      </c>
      <c r="AC298" s="86"/>
      <c r="AD298" s="87" t="str">
        <f t="shared" si="8"/>
        <v/>
      </c>
      <c r="AE298" s="84"/>
      <c r="AF298" s="86">
        <f>IF(AC298&gt;0,AC298,'⚙️ Config'!$B$10)</f>
        <v>0.0075</v>
      </c>
      <c r="AG298" s="88">
        <f t="shared" si="9"/>
        <v>22923.11445</v>
      </c>
      <c r="AH298" s="88">
        <f>AG298*'⚙️ Config'!$B$11</f>
        <v>114615.5723</v>
      </c>
      <c r="AI298" s="88">
        <f>AH298*'⚙️ Config'!$B$12</f>
        <v>34384.67168</v>
      </c>
      <c r="AJ298" s="64"/>
      <c r="AK298" s="84"/>
      <c r="AL298" s="84"/>
      <c r="AM298" s="84"/>
      <c r="AN298" s="84"/>
      <c r="AO298" s="84"/>
      <c r="AP298" s="84"/>
      <c r="AQ298" s="84"/>
    </row>
    <row r="299" ht="15.0" customHeight="1">
      <c r="A299" s="79">
        <v>296.0</v>
      </c>
      <c r="B299" s="80" t="s">
        <v>933</v>
      </c>
      <c r="C299" s="79" t="s">
        <v>141</v>
      </c>
      <c r="D299" s="79" t="s">
        <v>934</v>
      </c>
      <c r="E299" s="81">
        <v>46.92</v>
      </c>
      <c r="F299" s="79" t="s">
        <v>84</v>
      </c>
      <c r="G299" s="79" t="s">
        <v>606</v>
      </c>
      <c r="H299" s="82">
        <v>3047742.16</v>
      </c>
      <c r="I299" s="79">
        <v>2.0</v>
      </c>
      <c r="J299" s="83">
        <v>1.4</v>
      </c>
      <c r="K299" s="80">
        <v>2024.0</v>
      </c>
      <c r="L299" s="79" t="s">
        <v>387</v>
      </c>
      <c r="M299" s="79">
        <v>2024.0</v>
      </c>
      <c r="N299" s="79" t="s">
        <v>145</v>
      </c>
      <c r="O299" s="65" t="str">
        <f t="shared" si="1"/>
        <v>018222710001</v>
      </c>
      <c r="P299" s="65">
        <f t="shared" si="2"/>
        <v>9</v>
      </c>
      <c r="Q299" s="65">
        <f t="shared" si="3"/>
        <v>5</v>
      </c>
      <c r="R299" s="65" t="str">
        <f t="shared" si="12"/>
        <v>01.822.271/0001-95</v>
      </c>
      <c r="S299" s="84"/>
      <c r="T299" s="84" t="str">
        <f t="shared" si="10"/>
        <v/>
      </c>
      <c r="U299" s="84" t="str">
        <f t="shared" si="11"/>
        <v/>
      </c>
      <c r="V299" s="65" t="str">
        <f t="shared" si="5"/>
        <v/>
      </c>
      <c r="W299" s="84"/>
      <c r="X299" s="84"/>
      <c r="Y299" s="85"/>
      <c r="Z299" s="85"/>
      <c r="AA299" s="65" t="str">
        <f t="shared" si="6"/>
        <v/>
      </c>
      <c r="AB299" s="65" t="str">
        <f t="shared" si="7"/>
        <v/>
      </c>
      <c r="AC299" s="86"/>
      <c r="AD299" s="87" t="str">
        <f t="shared" si="8"/>
        <v/>
      </c>
      <c r="AE299" s="84"/>
      <c r="AF299" s="86">
        <f>IF(AC299&gt;0,AC299,'⚙️ Config'!$B$10)</f>
        <v>0.0075</v>
      </c>
      <c r="AG299" s="88">
        <f t="shared" si="9"/>
        <v>22858.0662</v>
      </c>
      <c r="AH299" s="88">
        <f>AG299*'⚙️ Config'!$B$11</f>
        <v>114290.331</v>
      </c>
      <c r="AI299" s="88">
        <f>AH299*'⚙️ Config'!$B$12</f>
        <v>34287.0993</v>
      </c>
      <c r="AJ299" s="64"/>
      <c r="AK299" s="84"/>
      <c r="AL299" s="84"/>
      <c r="AM299" s="84"/>
      <c r="AN299" s="84"/>
      <c r="AO299" s="84"/>
      <c r="AP299" s="84"/>
      <c r="AQ299" s="84"/>
    </row>
    <row r="300" ht="15.0" customHeight="1">
      <c r="A300" s="79">
        <v>297.0</v>
      </c>
      <c r="B300" s="80" t="s">
        <v>935</v>
      </c>
      <c r="C300" s="79" t="s">
        <v>141</v>
      </c>
      <c r="D300" s="79" t="s">
        <v>936</v>
      </c>
      <c r="E300" s="81">
        <v>97.58</v>
      </c>
      <c r="F300" s="79" t="s">
        <v>84</v>
      </c>
      <c r="G300" s="79" t="s">
        <v>606</v>
      </c>
      <c r="H300" s="82">
        <v>3043521.36</v>
      </c>
      <c r="I300" s="79">
        <v>2.0</v>
      </c>
      <c r="J300" s="83">
        <v>0.3</v>
      </c>
      <c r="K300" s="80">
        <v>2025.0</v>
      </c>
      <c r="L300" s="79" t="s">
        <v>937</v>
      </c>
      <c r="M300" s="79">
        <v>2025.0</v>
      </c>
      <c r="N300" s="79" t="s">
        <v>161</v>
      </c>
      <c r="O300" s="65" t="str">
        <f t="shared" si="1"/>
        <v>548561630001</v>
      </c>
      <c r="P300" s="65">
        <f t="shared" si="2"/>
        <v>0</v>
      </c>
      <c r="Q300" s="65">
        <f t="shared" si="3"/>
        <v>8</v>
      </c>
      <c r="R300" s="65" t="str">
        <f t="shared" si="12"/>
        <v>54.856.163/0001-08</v>
      </c>
      <c r="S300" s="84"/>
      <c r="T300" s="84" t="str">
        <f t="shared" si="10"/>
        <v/>
      </c>
      <c r="U300" s="84" t="str">
        <f t="shared" si="11"/>
        <v/>
      </c>
      <c r="V300" s="65" t="str">
        <f t="shared" si="5"/>
        <v/>
      </c>
      <c r="W300" s="84"/>
      <c r="X300" s="84"/>
      <c r="Y300" s="85"/>
      <c r="Z300" s="85"/>
      <c r="AA300" s="65" t="str">
        <f t="shared" si="6"/>
        <v/>
      </c>
      <c r="AB300" s="65" t="str">
        <f t="shared" si="7"/>
        <v/>
      </c>
      <c r="AC300" s="86"/>
      <c r="AD300" s="87" t="str">
        <f t="shared" si="8"/>
        <v/>
      </c>
      <c r="AE300" s="84"/>
      <c r="AF300" s="86">
        <f>IF(AC300&gt;0,AC300,'⚙️ Config'!$B$10)</f>
        <v>0.0075</v>
      </c>
      <c r="AG300" s="88">
        <f t="shared" si="9"/>
        <v>22826.4102</v>
      </c>
      <c r="AH300" s="88">
        <f>AG300*'⚙️ Config'!$B$11</f>
        <v>114132.051</v>
      </c>
      <c r="AI300" s="88">
        <f>AH300*'⚙️ Config'!$B$12</f>
        <v>34239.6153</v>
      </c>
      <c r="AJ300" s="64"/>
      <c r="AK300" s="84"/>
      <c r="AL300" s="84"/>
      <c r="AM300" s="84"/>
      <c r="AN300" s="84"/>
      <c r="AO300" s="84"/>
      <c r="AP300" s="84"/>
      <c r="AQ300" s="84"/>
    </row>
    <row r="301" ht="15.0" customHeight="1">
      <c r="A301" s="79">
        <v>298.0</v>
      </c>
      <c r="B301" s="80" t="s">
        <v>938</v>
      </c>
      <c r="C301" s="79" t="s">
        <v>141</v>
      </c>
      <c r="D301" s="79" t="s">
        <v>939</v>
      </c>
      <c r="E301" s="81">
        <v>50.52</v>
      </c>
      <c r="F301" s="79" t="s">
        <v>84</v>
      </c>
      <c r="G301" s="79" t="s">
        <v>606</v>
      </c>
      <c r="H301" s="82">
        <v>3042037.77</v>
      </c>
      <c r="I301" s="79">
        <v>1.0</v>
      </c>
      <c r="J301" s="83">
        <v>1.8</v>
      </c>
      <c r="K301" s="80">
        <v>2024.0</v>
      </c>
      <c r="L301" s="79" t="s">
        <v>197</v>
      </c>
      <c r="M301" s="79">
        <v>2024.0</v>
      </c>
      <c r="N301" s="79" t="s">
        <v>161</v>
      </c>
      <c r="O301" s="65" t="str">
        <f t="shared" si="1"/>
        <v>111337190001</v>
      </c>
      <c r="P301" s="65">
        <f t="shared" si="2"/>
        <v>1</v>
      </c>
      <c r="Q301" s="65">
        <f t="shared" si="3"/>
        <v>7</v>
      </c>
      <c r="R301" s="65" t="str">
        <f t="shared" si="12"/>
        <v>11.133.719/0001-17</v>
      </c>
      <c r="S301" s="84"/>
      <c r="T301" s="84" t="str">
        <f t="shared" si="10"/>
        <v/>
      </c>
      <c r="U301" s="84" t="str">
        <f t="shared" si="11"/>
        <v/>
      </c>
      <c r="V301" s="65" t="str">
        <f t="shared" si="5"/>
        <v/>
      </c>
      <c r="W301" s="84"/>
      <c r="X301" s="84"/>
      <c r="Y301" s="85"/>
      <c r="Z301" s="85"/>
      <c r="AA301" s="65" t="str">
        <f t="shared" si="6"/>
        <v/>
      </c>
      <c r="AB301" s="65" t="str">
        <f t="shared" si="7"/>
        <v/>
      </c>
      <c r="AC301" s="86"/>
      <c r="AD301" s="87" t="str">
        <f t="shared" si="8"/>
        <v/>
      </c>
      <c r="AE301" s="84"/>
      <c r="AF301" s="86">
        <f>IF(AC301&gt;0,AC301,'⚙️ Config'!$B$10)</f>
        <v>0.0075</v>
      </c>
      <c r="AG301" s="88">
        <f t="shared" si="9"/>
        <v>22815.28328</v>
      </c>
      <c r="AH301" s="88">
        <f>AG301*'⚙️ Config'!$B$11</f>
        <v>114076.4164</v>
      </c>
      <c r="AI301" s="88">
        <f>AH301*'⚙️ Config'!$B$12</f>
        <v>34222.92491</v>
      </c>
      <c r="AJ301" s="64"/>
      <c r="AK301" s="84"/>
      <c r="AL301" s="84"/>
      <c r="AM301" s="84"/>
      <c r="AN301" s="84"/>
      <c r="AO301" s="84"/>
      <c r="AP301" s="84"/>
      <c r="AQ301" s="84"/>
    </row>
    <row r="302" ht="15.0" customHeight="1">
      <c r="A302" s="79">
        <v>299.0</v>
      </c>
      <c r="B302" s="80" t="s">
        <v>940</v>
      </c>
      <c r="C302" s="79" t="s">
        <v>141</v>
      </c>
      <c r="D302" s="79" t="s">
        <v>941</v>
      </c>
      <c r="E302" s="81">
        <v>55.08</v>
      </c>
      <c r="F302" s="79" t="s">
        <v>84</v>
      </c>
      <c r="G302" s="79" t="s">
        <v>606</v>
      </c>
      <c r="H302" s="82">
        <v>3033361.97</v>
      </c>
      <c r="I302" s="79">
        <v>2.0</v>
      </c>
      <c r="J302" s="83">
        <v>1.1</v>
      </c>
      <c r="K302" s="80">
        <v>2025.0</v>
      </c>
      <c r="L302" s="79" t="s">
        <v>295</v>
      </c>
      <c r="M302" s="79">
        <v>2025.0</v>
      </c>
      <c r="N302" s="79" t="s">
        <v>145</v>
      </c>
      <c r="O302" s="65" t="str">
        <f t="shared" si="1"/>
        <v>130072580001</v>
      </c>
      <c r="P302" s="65">
        <f t="shared" si="2"/>
        <v>6</v>
      </c>
      <c r="Q302" s="65">
        <f t="shared" si="3"/>
        <v>1</v>
      </c>
      <c r="R302" s="65" t="str">
        <f t="shared" si="12"/>
        <v>13.007.258/0001-61</v>
      </c>
      <c r="S302" s="84"/>
      <c r="T302" s="84" t="str">
        <f t="shared" si="10"/>
        <v/>
      </c>
      <c r="U302" s="84" t="str">
        <f t="shared" si="11"/>
        <v/>
      </c>
      <c r="V302" s="65" t="str">
        <f t="shared" si="5"/>
        <v/>
      </c>
      <c r="W302" s="84"/>
      <c r="X302" s="84"/>
      <c r="Y302" s="85"/>
      <c r="Z302" s="85"/>
      <c r="AA302" s="65" t="str">
        <f t="shared" si="6"/>
        <v/>
      </c>
      <c r="AB302" s="65" t="str">
        <f t="shared" si="7"/>
        <v/>
      </c>
      <c r="AC302" s="86"/>
      <c r="AD302" s="87" t="str">
        <f t="shared" si="8"/>
        <v/>
      </c>
      <c r="AE302" s="84"/>
      <c r="AF302" s="86">
        <f>IF(AC302&gt;0,AC302,'⚙️ Config'!$B$10)</f>
        <v>0.0075</v>
      </c>
      <c r="AG302" s="88">
        <f t="shared" si="9"/>
        <v>22750.21478</v>
      </c>
      <c r="AH302" s="88">
        <f>AG302*'⚙️ Config'!$B$11</f>
        <v>113751.0739</v>
      </c>
      <c r="AI302" s="88">
        <f>AH302*'⚙️ Config'!$B$12</f>
        <v>34125.32216</v>
      </c>
      <c r="AJ302" s="64"/>
      <c r="AK302" s="84"/>
      <c r="AL302" s="84"/>
      <c r="AM302" s="84"/>
      <c r="AN302" s="84"/>
      <c r="AO302" s="84"/>
      <c r="AP302" s="84"/>
      <c r="AQ302" s="84"/>
    </row>
    <row r="303" ht="15.0" customHeight="1">
      <c r="A303" s="79">
        <v>300.0</v>
      </c>
      <c r="B303" s="80" t="s">
        <v>942</v>
      </c>
      <c r="C303" s="79" t="s">
        <v>141</v>
      </c>
      <c r="D303" s="79" t="s">
        <v>943</v>
      </c>
      <c r="E303" s="81">
        <v>46.92</v>
      </c>
      <c r="F303" s="79" t="s">
        <v>84</v>
      </c>
      <c r="G303" s="79" t="s">
        <v>606</v>
      </c>
      <c r="H303" s="82">
        <v>3031332.27</v>
      </c>
      <c r="I303" s="79">
        <v>2.0</v>
      </c>
      <c r="J303" s="83">
        <v>1.4</v>
      </c>
      <c r="K303" s="80">
        <v>2024.0</v>
      </c>
      <c r="L303" s="79" t="s">
        <v>387</v>
      </c>
      <c r="M303" s="79">
        <v>2024.0</v>
      </c>
      <c r="N303" s="79" t="s">
        <v>161</v>
      </c>
      <c r="O303" s="65" t="str">
        <f t="shared" si="1"/>
        <v>045150140001</v>
      </c>
      <c r="P303" s="65">
        <f t="shared" si="2"/>
        <v>0</v>
      </c>
      <c r="Q303" s="65">
        <f t="shared" si="3"/>
        <v>7</v>
      </c>
      <c r="R303" s="65" t="str">
        <f t="shared" si="12"/>
        <v>04.515.014/0001-07</v>
      </c>
      <c r="S303" s="84"/>
      <c r="T303" s="84" t="str">
        <f t="shared" si="10"/>
        <v/>
      </c>
      <c r="U303" s="84" t="str">
        <f t="shared" si="11"/>
        <v/>
      </c>
      <c r="V303" s="65" t="str">
        <f t="shared" si="5"/>
        <v/>
      </c>
      <c r="W303" s="84"/>
      <c r="X303" s="84"/>
      <c r="Y303" s="85"/>
      <c r="Z303" s="85"/>
      <c r="AA303" s="65" t="str">
        <f t="shared" si="6"/>
        <v/>
      </c>
      <c r="AB303" s="65" t="str">
        <f t="shared" si="7"/>
        <v/>
      </c>
      <c r="AC303" s="86"/>
      <c r="AD303" s="87" t="str">
        <f t="shared" si="8"/>
        <v/>
      </c>
      <c r="AE303" s="84"/>
      <c r="AF303" s="86">
        <f>IF(AC303&gt;0,AC303,'⚙️ Config'!$B$10)</f>
        <v>0.0075</v>
      </c>
      <c r="AG303" s="88">
        <f t="shared" si="9"/>
        <v>22734.99203</v>
      </c>
      <c r="AH303" s="88">
        <f>AG303*'⚙️ Config'!$B$11</f>
        <v>113674.9601</v>
      </c>
      <c r="AI303" s="88">
        <f>AH303*'⚙️ Config'!$B$12</f>
        <v>34102.48804</v>
      </c>
      <c r="AJ303" s="64"/>
      <c r="AK303" s="84"/>
      <c r="AL303" s="84"/>
      <c r="AM303" s="84"/>
      <c r="AN303" s="84"/>
      <c r="AO303" s="84"/>
      <c r="AP303" s="84"/>
      <c r="AQ303" s="84"/>
    </row>
    <row r="304" ht="15.0" customHeight="1">
      <c r="A304" s="79">
        <v>301.0</v>
      </c>
      <c r="B304" s="80" t="s">
        <v>944</v>
      </c>
      <c r="C304" s="79" t="s">
        <v>141</v>
      </c>
      <c r="D304" s="79" t="s">
        <v>945</v>
      </c>
      <c r="E304" s="81">
        <v>66.75</v>
      </c>
      <c r="F304" s="79" t="s">
        <v>84</v>
      </c>
      <c r="G304" s="79" t="s">
        <v>606</v>
      </c>
      <c r="H304" s="82">
        <v>3026020.08</v>
      </c>
      <c r="I304" s="79">
        <v>1.0</v>
      </c>
      <c r="J304" s="83">
        <v>1.0</v>
      </c>
      <c r="K304" s="80">
        <v>2025.0</v>
      </c>
      <c r="L304" s="79" t="s">
        <v>295</v>
      </c>
      <c r="M304" s="79">
        <v>2025.0</v>
      </c>
      <c r="N304" s="79" t="s">
        <v>161</v>
      </c>
      <c r="O304" s="65" t="str">
        <f t="shared" si="1"/>
        <v>322889440001</v>
      </c>
      <c r="P304" s="65">
        <f t="shared" si="2"/>
        <v>0</v>
      </c>
      <c r="Q304" s="65">
        <f t="shared" si="3"/>
        <v>0</v>
      </c>
      <c r="R304" s="65" t="str">
        <f t="shared" si="12"/>
        <v>32.288.944/0001-00</v>
      </c>
      <c r="S304" s="84"/>
      <c r="T304" s="84" t="str">
        <f t="shared" si="10"/>
        <v/>
      </c>
      <c r="U304" s="84" t="str">
        <f t="shared" si="11"/>
        <v/>
      </c>
      <c r="V304" s="65" t="str">
        <f t="shared" si="5"/>
        <v/>
      </c>
      <c r="W304" s="84"/>
      <c r="X304" s="84"/>
      <c r="Y304" s="85"/>
      <c r="Z304" s="85"/>
      <c r="AA304" s="65" t="str">
        <f t="shared" si="6"/>
        <v/>
      </c>
      <c r="AB304" s="65" t="str">
        <f t="shared" si="7"/>
        <v/>
      </c>
      <c r="AC304" s="86"/>
      <c r="AD304" s="87" t="str">
        <f t="shared" si="8"/>
        <v/>
      </c>
      <c r="AE304" s="84"/>
      <c r="AF304" s="86">
        <f>IF(AC304&gt;0,AC304,'⚙️ Config'!$B$10)</f>
        <v>0.0075</v>
      </c>
      <c r="AG304" s="88">
        <f t="shared" si="9"/>
        <v>22695.1506</v>
      </c>
      <c r="AH304" s="88">
        <f>AG304*'⚙️ Config'!$B$11</f>
        <v>113475.753</v>
      </c>
      <c r="AI304" s="88">
        <f>AH304*'⚙️ Config'!$B$12</f>
        <v>34042.7259</v>
      </c>
      <c r="AJ304" s="64"/>
      <c r="AK304" s="84"/>
      <c r="AL304" s="84"/>
      <c r="AM304" s="84"/>
      <c r="AN304" s="84"/>
      <c r="AO304" s="84"/>
      <c r="AP304" s="84"/>
      <c r="AQ304" s="84"/>
    </row>
    <row r="305" ht="15.0" customHeight="1">
      <c r="A305" s="79">
        <v>302.0</v>
      </c>
      <c r="B305" s="80" t="s">
        <v>946</v>
      </c>
      <c r="C305" s="79" t="s">
        <v>141</v>
      </c>
      <c r="D305" s="79" t="s">
        <v>947</v>
      </c>
      <c r="E305" s="81">
        <v>49.25</v>
      </c>
      <c r="F305" s="79" t="s">
        <v>84</v>
      </c>
      <c r="G305" s="79" t="s">
        <v>606</v>
      </c>
      <c r="H305" s="82">
        <v>3025964.8</v>
      </c>
      <c r="I305" s="79">
        <v>1.0</v>
      </c>
      <c r="J305" s="83">
        <v>1.9</v>
      </c>
      <c r="K305" s="80">
        <v>2024.0</v>
      </c>
      <c r="L305" s="79" t="s">
        <v>630</v>
      </c>
      <c r="M305" s="79">
        <v>2024.0</v>
      </c>
      <c r="N305" s="79" t="s">
        <v>161</v>
      </c>
      <c r="O305" s="65" t="str">
        <f t="shared" si="1"/>
        <v>104511960001</v>
      </c>
      <c r="P305" s="65">
        <f t="shared" si="2"/>
        <v>9</v>
      </c>
      <c r="Q305" s="65">
        <f t="shared" si="3"/>
        <v>4</v>
      </c>
      <c r="R305" s="65" t="str">
        <f t="shared" si="12"/>
        <v>10.451.196/0001-94</v>
      </c>
      <c r="S305" s="84"/>
      <c r="T305" s="84" t="str">
        <f t="shared" si="10"/>
        <v/>
      </c>
      <c r="U305" s="84" t="str">
        <f t="shared" si="11"/>
        <v/>
      </c>
      <c r="V305" s="65" t="str">
        <f t="shared" si="5"/>
        <v/>
      </c>
      <c r="W305" s="84"/>
      <c r="X305" s="84"/>
      <c r="Y305" s="85"/>
      <c r="Z305" s="85"/>
      <c r="AA305" s="65" t="str">
        <f t="shared" si="6"/>
        <v/>
      </c>
      <c r="AB305" s="65" t="str">
        <f t="shared" si="7"/>
        <v/>
      </c>
      <c r="AC305" s="86"/>
      <c r="AD305" s="87" t="str">
        <f t="shared" si="8"/>
        <v/>
      </c>
      <c r="AE305" s="84"/>
      <c r="AF305" s="86">
        <f>IF(AC305&gt;0,AC305,'⚙️ Config'!$B$10)</f>
        <v>0.0075</v>
      </c>
      <c r="AG305" s="88">
        <f t="shared" si="9"/>
        <v>22694.736</v>
      </c>
      <c r="AH305" s="88">
        <f>AG305*'⚙️ Config'!$B$11</f>
        <v>113473.68</v>
      </c>
      <c r="AI305" s="88">
        <f>AH305*'⚙️ Config'!$B$12</f>
        <v>34042.104</v>
      </c>
      <c r="AJ305" s="64"/>
      <c r="AK305" s="84"/>
      <c r="AL305" s="84"/>
      <c r="AM305" s="84"/>
      <c r="AN305" s="84"/>
      <c r="AO305" s="84"/>
      <c r="AP305" s="84"/>
      <c r="AQ305" s="84"/>
    </row>
    <row r="306" ht="15.0" customHeight="1">
      <c r="A306" s="79">
        <v>303.0</v>
      </c>
      <c r="B306" s="80" t="s">
        <v>948</v>
      </c>
      <c r="C306" s="79" t="s">
        <v>141</v>
      </c>
      <c r="D306" s="79" t="s">
        <v>949</v>
      </c>
      <c r="E306" s="81">
        <v>58.61</v>
      </c>
      <c r="F306" s="79" t="s">
        <v>84</v>
      </c>
      <c r="G306" s="79" t="s">
        <v>606</v>
      </c>
      <c r="H306" s="82">
        <v>3025898.46</v>
      </c>
      <c r="I306" s="79">
        <v>2.0</v>
      </c>
      <c r="J306" s="83">
        <v>1.2</v>
      </c>
      <c r="K306" s="80">
        <v>2025.0</v>
      </c>
      <c r="L306" s="79" t="s">
        <v>202</v>
      </c>
      <c r="M306" s="79">
        <v>2024.0</v>
      </c>
      <c r="N306" s="79" t="s">
        <v>189</v>
      </c>
      <c r="O306" s="65" t="str">
        <f t="shared" si="1"/>
        <v>093575040001</v>
      </c>
      <c r="P306" s="65">
        <f t="shared" si="2"/>
        <v>3</v>
      </c>
      <c r="Q306" s="65">
        <f t="shared" si="3"/>
        <v>8</v>
      </c>
      <c r="R306" s="65" t="str">
        <f t="shared" si="12"/>
        <v>09.357.504/0001-38</v>
      </c>
      <c r="S306" s="84"/>
      <c r="T306" s="84" t="str">
        <f t="shared" si="10"/>
        <v/>
      </c>
      <c r="U306" s="84" t="str">
        <f t="shared" si="11"/>
        <v/>
      </c>
      <c r="V306" s="65" t="str">
        <f t="shared" si="5"/>
        <v/>
      </c>
      <c r="W306" s="84"/>
      <c r="X306" s="84"/>
      <c r="Y306" s="85"/>
      <c r="Z306" s="85"/>
      <c r="AA306" s="65" t="str">
        <f t="shared" si="6"/>
        <v/>
      </c>
      <c r="AB306" s="65" t="str">
        <f t="shared" si="7"/>
        <v/>
      </c>
      <c r="AC306" s="86"/>
      <c r="AD306" s="87" t="str">
        <f t="shared" si="8"/>
        <v/>
      </c>
      <c r="AE306" s="84"/>
      <c r="AF306" s="86">
        <f>IF(AC306&gt;0,AC306,'⚙️ Config'!$B$10)</f>
        <v>0.0075</v>
      </c>
      <c r="AG306" s="88">
        <f t="shared" si="9"/>
        <v>22694.23845</v>
      </c>
      <c r="AH306" s="88">
        <f>AG306*'⚙️ Config'!$B$11</f>
        <v>113471.1923</v>
      </c>
      <c r="AI306" s="88">
        <f>AH306*'⚙️ Config'!$B$12</f>
        <v>34041.35768</v>
      </c>
      <c r="AJ306" s="64"/>
      <c r="AK306" s="84"/>
      <c r="AL306" s="84"/>
      <c r="AM306" s="84"/>
      <c r="AN306" s="84"/>
      <c r="AO306" s="84"/>
      <c r="AP306" s="84"/>
      <c r="AQ306" s="84"/>
    </row>
    <row r="307" ht="15.0" customHeight="1">
      <c r="A307" s="79">
        <v>304.0</v>
      </c>
      <c r="B307" s="80" t="s">
        <v>950</v>
      </c>
      <c r="C307" s="79" t="s">
        <v>141</v>
      </c>
      <c r="D307" s="79" t="s">
        <v>951</v>
      </c>
      <c r="E307" s="81">
        <v>70.08</v>
      </c>
      <c r="F307" s="79" t="s">
        <v>84</v>
      </c>
      <c r="G307" s="79" t="s">
        <v>606</v>
      </c>
      <c r="H307" s="82">
        <v>3014555.72</v>
      </c>
      <c r="I307" s="79">
        <v>1.0</v>
      </c>
      <c r="J307" s="83">
        <v>0.9</v>
      </c>
      <c r="K307" s="80">
        <v>2025.0</v>
      </c>
      <c r="L307" s="79" t="s">
        <v>295</v>
      </c>
      <c r="M307" s="79">
        <v>2025.0</v>
      </c>
      <c r="N307" s="79" t="s">
        <v>161</v>
      </c>
      <c r="O307" s="65" t="str">
        <f t="shared" si="1"/>
        <v>009288980001</v>
      </c>
      <c r="P307" s="65">
        <f t="shared" si="2"/>
        <v>6</v>
      </c>
      <c r="Q307" s="65">
        <f t="shared" si="3"/>
        <v>2</v>
      </c>
      <c r="R307" s="65" t="str">
        <f t="shared" si="12"/>
        <v>00.928.898/0001-62</v>
      </c>
      <c r="S307" s="84"/>
      <c r="T307" s="84" t="str">
        <f t="shared" si="10"/>
        <v/>
      </c>
      <c r="U307" s="84" t="str">
        <f t="shared" si="11"/>
        <v/>
      </c>
      <c r="V307" s="65" t="str">
        <f t="shared" si="5"/>
        <v/>
      </c>
      <c r="W307" s="84"/>
      <c r="X307" s="84"/>
      <c r="Y307" s="85"/>
      <c r="Z307" s="85"/>
      <c r="AA307" s="65" t="str">
        <f t="shared" si="6"/>
        <v/>
      </c>
      <c r="AB307" s="65" t="str">
        <f t="shared" si="7"/>
        <v/>
      </c>
      <c r="AC307" s="86"/>
      <c r="AD307" s="87" t="str">
        <f t="shared" si="8"/>
        <v/>
      </c>
      <c r="AE307" s="84"/>
      <c r="AF307" s="86">
        <f>IF(AC307&gt;0,AC307,'⚙️ Config'!$B$10)</f>
        <v>0.0075</v>
      </c>
      <c r="AG307" s="88">
        <f t="shared" si="9"/>
        <v>22609.1679</v>
      </c>
      <c r="AH307" s="88">
        <f>AG307*'⚙️ Config'!$B$11</f>
        <v>113045.8395</v>
      </c>
      <c r="AI307" s="88">
        <f>AH307*'⚙️ Config'!$B$12</f>
        <v>33913.75185</v>
      </c>
      <c r="AJ307" s="64"/>
      <c r="AK307" s="84"/>
      <c r="AL307" s="84"/>
      <c r="AM307" s="84"/>
      <c r="AN307" s="84"/>
      <c r="AO307" s="84"/>
      <c r="AP307" s="84"/>
      <c r="AQ307" s="84"/>
    </row>
    <row r="308" ht="15.0" customHeight="1">
      <c r="A308" s="79">
        <v>305.0</v>
      </c>
      <c r="B308" s="80" t="s">
        <v>952</v>
      </c>
      <c r="C308" s="79" t="s">
        <v>141</v>
      </c>
      <c r="D308" s="79" t="s">
        <v>953</v>
      </c>
      <c r="E308" s="81">
        <v>40.52</v>
      </c>
      <c r="F308" s="79" t="s">
        <v>84</v>
      </c>
      <c r="G308" s="79" t="s">
        <v>606</v>
      </c>
      <c r="H308" s="82">
        <v>3014198.55</v>
      </c>
      <c r="I308" s="79">
        <v>2.0</v>
      </c>
      <c r="J308" s="83">
        <v>1.8</v>
      </c>
      <c r="K308" s="80">
        <v>2024.0</v>
      </c>
      <c r="L308" s="79" t="s">
        <v>144</v>
      </c>
      <c r="M308" s="79">
        <v>2024.0</v>
      </c>
      <c r="N308" s="79" t="s">
        <v>161</v>
      </c>
      <c r="O308" s="65" t="str">
        <f t="shared" si="1"/>
        <v>304308530001</v>
      </c>
      <c r="P308" s="65">
        <f t="shared" si="2"/>
        <v>2</v>
      </c>
      <c r="Q308" s="65">
        <f t="shared" si="3"/>
        <v>4</v>
      </c>
      <c r="R308" s="65" t="str">
        <f t="shared" si="12"/>
        <v>30.430.853/0001-24</v>
      </c>
      <c r="S308" s="84"/>
      <c r="T308" s="84" t="str">
        <f t="shared" si="10"/>
        <v/>
      </c>
      <c r="U308" s="84" t="str">
        <f t="shared" si="11"/>
        <v/>
      </c>
      <c r="V308" s="65" t="str">
        <f t="shared" si="5"/>
        <v/>
      </c>
      <c r="W308" s="84"/>
      <c r="X308" s="84"/>
      <c r="Y308" s="85"/>
      <c r="Z308" s="85"/>
      <c r="AA308" s="65" t="str">
        <f t="shared" si="6"/>
        <v/>
      </c>
      <c r="AB308" s="65" t="str">
        <f t="shared" si="7"/>
        <v/>
      </c>
      <c r="AC308" s="86"/>
      <c r="AD308" s="87" t="str">
        <f t="shared" si="8"/>
        <v/>
      </c>
      <c r="AE308" s="84"/>
      <c r="AF308" s="86">
        <f>IF(AC308&gt;0,AC308,'⚙️ Config'!$B$10)</f>
        <v>0.0075</v>
      </c>
      <c r="AG308" s="88">
        <f t="shared" si="9"/>
        <v>22606.48913</v>
      </c>
      <c r="AH308" s="88">
        <f>AG308*'⚙️ Config'!$B$11</f>
        <v>113032.4456</v>
      </c>
      <c r="AI308" s="88">
        <f>AH308*'⚙️ Config'!$B$12</f>
        <v>33909.73369</v>
      </c>
      <c r="AJ308" s="64"/>
      <c r="AK308" s="84"/>
      <c r="AL308" s="84"/>
      <c r="AM308" s="84"/>
      <c r="AN308" s="84"/>
      <c r="AO308" s="84"/>
      <c r="AP308" s="84"/>
      <c r="AQ308" s="84"/>
    </row>
    <row r="309" ht="15.0" customHeight="1">
      <c r="A309" s="79">
        <v>306.0</v>
      </c>
      <c r="B309" s="80" t="s">
        <v>954</v>
      </c>
      <c r="C309" s="79" t="s">
        <v>141</v>
      </c>
      <c r="D309" s="79" t="s">
        <v>955</v>
      </c>
      <c r="E309" s="81">
        <v>66.94</v>
      </c>
      <c r="F309" s="79" t="s">
        <v>84</v>
      </c>
      <c r="G309" s="79" t="s">
        <v>606</v>
      </c>
      <c r="H309" s="82">
        <v>3010561.69</v>
      </c>
      <c r="I309" s="79">
        <v>2.0</v>
      </c>
      <c r="J309" s="83">
        <v>1.2</v>
      </c>
      <c r="K309" s="80">
        <v>2025.0</v>
      </c>
      <c r="L309" s="79" t="s">
        <v>387</v>
      </c>
      <c r="M309" s="79">
        <v>2025.0</v>
      </c>
      <c r="N309" s="79" t="s">
        <v>208</v>
      </c>
      <c r="O309" s="65" t="str">
        <f t="shared" si="1"/>
        <v>194021510001</v>
      </c>
      <c r="P309" s="65">
        <f t="shared" si="2"/>
        <v>0</v>
      </c>
      <c r="Q309" s="65">
        <f t="shared" si="3"/>
        <v>2</v>
      </c>
      <c r="R309" s="65" t="str">
        <f t="shared" si="12"/>
        <v>19.402.151/0001-02</v>
      </c>
      <c r="S309" s="84"/>
      <c r="T309" s="84" t="str">
        <f t="shared" si="10"/>
        <v/>
      </c>
      <c r="U309" s="84" t="str">
        <f t="shared" si="11"/>
        <v/>
      </c>
      <c r="V309" s="65" t="str">
        <f t="shared" si="5"/>
        <v/>
      </c>
      <c r="W309" s="84"/>
      <c r="X309" s="84"/>
      <c r="Y309" s="85"/>
      <c r="Z309" s="85"/>
      <c r="AA309" s="65" t="str">
        <f t="shared" si="6"/>
        <v/>
      </c>
      <c r="AB309" s="65" t="str">
        <f t="shared" si="7"/>
        <v/>
      </c>
      <c r="AC309" s="86"/>
      <c r="AD309" s="87" t="str">
        <f t="shared" si="8"/>
        <v/>
      </c>
      <c r="AE309" s="84"/>
      <c r="AF309" s="86">
        <f>IF(AC309&gt;0,AC309,'⚙️ Config'!$B$10)</f>
        <v>0.0075</v>
      </c>
      <c r="AG309" s="88">
        <f t="shared" si="9"/>
        <v>22579.21268</v>
      </c>
      <c r="AH309" s="88">
        <f>AG309*'⚙️ Config'!$B$11</f>
        <v>112896.0634</v>
      </c>
      <c r="AI309" s="88">
        <f>AH309*'⚙️ Config'!$B$12</f>
        <v>33868.81901</v>
      </c>
      <c r="AJ309" s="64"/>
      <c r="AK309" s="84"/>
      <c r="AL309" s="84"/>
      <c r="AM309" s="84"/>
      <c r="AN309" s="84"/>
      <c r="AO309" s="84"/>
      <c r="AP309" s="84"/>
      <c r="AQ309" s="84"/>
    </row>
    <row r="310" ht="15.0" customHeight="1">
      <c r="A310" s="79">
        <v>307.0</v>
      </c>
      <c r="B310" s="80" t="s">
        <v>956</v>
      </c>
      <c r="C310" s="79" t="s">
        <v>141</v>
      </c>
      <c r="D310" s="79" t="s">
        <v>957</v>
      </c>
      <c r="E310" s="81">
        <v>56.92</v>
      </c>
      <c r="F310" s="79" t="s">
        <v>84</v>
      </c>
      <c r="G310" s="79" t="s">
        <v>606</v>
      </c>
      <c r="H310" s="82">
        <v>2999687.83</v>
      </c>
      <c r="I310" s="79">
        <v>1.0</v>
      </c>
      <c r="J310" s="83">
        <v>1.4</v>
      </c>
      <c r="K310" s="80">
        <v>2024.0</v>
      </c>
      <c r="L310" s="79" t="s">
        <v>630</v>
      </c>
      <c r="M310" s="79">
        <v>2024.0</v>
      </c>
      <c r="N310" s="79" t="s">
        <v>161</v>
      </c>
      <c r="O310" s="65" t="str">
        <f t="shared" si="1"/>
        <v>202222490001</v>
      </c>
      <c r="P310" s="65">
        <f t="shared" si="2"/>
        <v>5</v>
      </c>
      <c r="Q310" s="65">
        <f t="shared" si="3"/>
        <v>9</v>
      </c>
      <c r="R310" s="65" t="str">
        <f t="shared" si="12"/>
        <v>20.222.249/0001-59</v>
      </c>
      <c r="S310" s="84"/>
      <c r="T310" s="84" t="str">
        <f t="shared" si="10"/>
        <v/>
      </c>
      <c r="U310" s="84" t="str">
        <f t="shared" si="11"/>
        <v/>
      </c>
      <c r="V310" s="65" t="str">
        <f t="shared" si="5"/>
        <v/>
      </c>
      <c r="W310" s="84"/>
      <c r="X310" s="84"/>
      <c r="Y310" s="85"/>
      <c r="Z310" s="85"/>
      <c r="AA310" s="65" t="str">
        <f t="shared" si="6"/>
        <v/>
      </c>
      <c r="AB310" s="65" t="str">
        <f t="shared" si="7"/>
        <v/>
      </c>
      <c r="AC310" s="86"/>
      <c r="AD310" s="87" t="str">
        <f t="shared" si="8"/>
        <v/>
      </c>
      <c r="AE310" s="84"/>
      <c r="AF310" s="86">
        <f>IF(AC310&gt;0,AC310,'⚙️ Config'!$B$10)</f>
        <v>0.0075</v>
      </c>
      <c r="AG310" s="88">
        <f t="shared" si="9"/>
        <v>22497.65873</v>
      </c>
      <c r="AH310" s="88">
        <f>AG310*'⚙️ Config'!$B$11</f>
        <v>112488.2936</v>
      </c>
      <c r="AI310" s="88">
        <f>AH310*'⚙️ Config'!$B$12</f>
        <v>33746.48809</v>
      </c>
      <c r="AJ310" s="64"/>
      <c r="AK310" s="84"/>
      <c r="AL310" s="84"/>
      <c r="AM310" s="84"/>
      <c r="AN310" s="84"/>
      <c r="AO310" s="84"/>
      <c r="AP310" s="84"/>
      <c r="AQ310" s="84"/>
    </row>
    <row r="311" ht="15.0" customHeight="1">
      <c r="A311" s="79">
        <v>308.0</v>
      </c>
      <c r="B311" s="80" t="s">
        <v>958</v>
      </c>
      <c r="C311" s="79" t="s">
        <v>141</v>
      </c>
      <c r="D311" s="79" t="s">
        <v>959</v>
      </c>
      <c r="E311" s="81">
        <v>50.52</v>
      </c>
      <c r="F311" s="79" t="s">
        <v>84</v>
      </c>
      <c r="G311" s="79" t="s">
        <v>606</v>
      </c>
      <c r="H311" s="82">
        <v>2994452.17</v>
      </c>
      <c r="I311" s="79">
        <v>1.0</v>
      </c>
      <c r="J311" s="83">
        <v>1.8</v>
      </c>
      <c r="K311" s="80">
        <v>2024.0</v>
      </c>
      <c r="L311" s="79" t="s">
        <v>630</v>
      </c>
      <c r="M311" s="79">
        <v>2024.0</v>
      </c>
      <c r="N311" s="79" t="s">
        <v>161</v>
      </c>
      <c r="O311" s="65" t="str">
        <f t="shared" si="1"/>
        <v>309859550001</v>
      </c>
      <c r="P311" s="65">
        <f t="shared" si="2"/>
        <v>0</v>
      </c>
      <c r="Q311" s="65">
        <f t="shared" si="3"/>
        <v>6</v>
      </c>
      <c r="R311" s="65" t="str">
        <f t="shared" si="12"/>
        <v>30.985.955/0001-06</v>
      </c>
      <c r="S311" s="84"/>
      <c r="T311" s="84" t="str">
        <f t="shared" si="10"/>
        <v/>
      </c>
      <c r="U311" s="84" t="str">
        <f t="shared" si="11"/>
        <v/>
      </c>
      <c r="V311" s="65" t="str">
        <f t="shared" si="5"/>
        <v/>
      </c>
      <c r="W311" s="84"/>
      <c r="X311" s="84"/>
      <c r="Y311" s="85"/>
      <c r="Z311" s="85"/>
      <c r="AA311" s="65" t="str">
        <f t="shared" si="6"/>
        <v/>
      </c>
      <c r="AB311" s="65" t="str">
        <f t="shared" si="7"/>
        <v/>
      </c>
      <c r="AC311" s="86"/>
      <c r="AD311" s="87" t="str">
        <f t="shared" si="8"/>
        <v/>
      </c>
      <c r="AE311" s="84"/>
      <c r="AF311" s="86">
        <f>IF(AC311&gt;0,AC311,'⚙️ Config'!$B$10)</f>
        <v>0.0075</v>
      </c>
      <c r="AG311" s="88">
        <f t="shared" si="9"/>
        <v>22458.39128</v>
      </c>
      <c r="AH311" s="88">
        <f>AG311*'⚙️ Config'!$B$11</f>
        <v>112291.9564</v>
      </c>
      <c r="AI311" s="88">
        <f>AH311*'⚙️ Config'!$B$12</f>
        <v>33687.58691</v>
      </c>
      <c r="AJ311" s="64"/>
      <c r="AK311" s="84"/>
      <c r="AL311" s="84"/>
      <c r="AM311" s="84"/>
      <c r="AN311" s="84"/>
      <c r="AO311" s="84"/>
      <c r="AP311" s="84"/>
      <c r="AQ311" s="84"/>
    </row>
    <row r="312" ht="15.0" customHeight="1">
      <c r="A312" s="79">
        <v>309.0</v>
      </c>
      <c r="B312" s="80" t="s">
        <v>960</v>
      </c>
      <c r="C312" s="79" t="s">
        <v>141</v>
      </c>
      <c r="D312" s="79" t="s">
        <v>961</v>
      </c>
      <c r="E312" s="81">
        <v>55.08</v>
      </c>
      <c r="F312" s="79" t="s">
        <v>84</v>
      </c>
      <c r="G312" s="79" t="s">
        <v>606</v>
      </c>
      <c r="H312" s="82">
        <v>2991006.02</v>
      </c>
      <c r="I312" s="79">
        <v>1.0</v>
      </c>
      <c r="J312" s="83">
        <v>1.5</v>
      </c>
      <c r="K312" s="80">
        <v>2024.0</v>
      </c>
      <c r="L312" s="79" t="s">
        <v>295</v>
      </c>
      <c r="M312" s="79">
        <v>2024.0</v>
      </c>
      <c r="N312" s="79" t="s">
        <v>161</v>
      </c>
      <c r="O312" s="65" t="str">
        <f t="shared" si="1"/>
        <v>141173200001</v>
      </c>
      <c r="P312" s="65">
        <f t="shared" si="2"/>
        <v>3</v>
      </c>
      <c r="Q312" s="65">
        <f t="shared" si="3"/>
        <v>0</v>
      </c>
      <c r="R312" s="65" t="str">
        <f t="shared" si="12"/>
        <v>14.117.320/0001-30</v>
      </c>
      <c r="S312" s="84"/>
      <c r="T312" s="84" t="str">
        <f t="shared" si="10"/>
        <v/>
      </c>
      <c r="U312" s="84" t="str">
        <f t="shared" si="11"/>
        <v/>
      </c>
      <c r="V312" s="65" t="str">
        <f t="shared" si="5"/>
        <v/>
      </c>
      <c r="W312" s="84"/>
      <c r="X312" s="84"/>
      <c r="Y312" s="85"/>
      <c r="Z312" s="85"/>
      <c r="AA312" s="65" t="str">
        <f t="shared" si="6"/>
        <v/>
      </c>
      <c r="AB312" s="65" t="str">
        <f t="shared" si="7"/>
        <v/>
      </c>
      <c r="AC312" s="86"/>
      <c r="AD312" s="87" t="str">
        <f t="shared" si="8"/>
        <v/>
      </c>
      <c r="AE312" s="84"/>
      <c r="AF312" s="86">
        <f>IF(AC312&gt;0,AC312,'⚙️ Config'!$B$10)</f>
        <v>0.0075</v>
      </c>
      <c r="AG312" s="88">
        <f t="shared" si="9"/>
        <v>22432.54515</v>
      </c>
      <c r="AH312" s="88">
        <f>AG312*'⚙️ Config'!$B$11</f>
        <v>112162.7258</v>
      </c>
      <c r="AI312" s="88">
        <f>AH312*'⚙️ Config'!$B$12</f>
        <v>33648.81773</v>
      </c>
      <c r="AJ312" s="64"/>
      <c r="AK312" s="84"/>
      <c r="AL312" s="84"/>
      <c r="AM312" s="84"/>
      <c r="AN312" s="84"/>
      <c r="AO312" s="84"/>
      <c r="AP312" s="84"/>
      <c r="AQ312" s="84"/>
    </row>
    <row r="313" ht="15.0" customHeight="1">
      <c r="A313" s="79">
        <v>310.0</v>
      </c>
      <c r="B313" s="80" t="s">
        <v>962</v>
      </c>
      <c r="C313" s="79" t="s">
        <v>141</v>
      </c>
      <c r="D313" s="79" t="s">
        <v>963</v>
      </c>
      <c r="E313" s="81">
        <v>53.41</v>
      </c>
      <c r="F313" s="79" t="s">
        <v>84</v>
      </c>
      <c r="G313" s="79" t="s">
        <v>606</v>
      </c>
      <c r="H313" s="82">
        <v>2987648.64</v>
      </c>
      <c r="I313" s="79">
        <v>1.0</v>
      </c>
      <c r="J313" s="83">
        <v>1.6</v>
      </c>
      <c r="K313" s="80">
        <v>2024.0</v>
      </c>
      <c r="L313" s="79" t="s">
        <v>630</v>
      </c>
      <c r="M313" s="79">
        <v>2024.0</v>
      </c>
      <c r="N313" s="79" t="s">
        <v>161</v>
      </c>
      <c r="O313" s="65" t="str">
        <f t="shared" si="1"/>
        <v>322234210001</v>
      </c>
      <c r="P313" s="65">
        <f t="shared" si="2"/>
        <v>7</v>
      </c>
      <c r="Q313" s="65">
        <f t="shared" si="3"/>
        <v>8</v>
      </c>
      <c r="R313" s="65" t="str">
        <f t="shared" si="12"/>
        <v>32.223.421/0001-78</v>
      </c>
      <c r="S313" s="84"/>
      <c r="T313" s="84" t="str">
        <f t="shared" si="10"/>
        <v/>
      </c>
      <c r="U313" s="84" t="str">
        <f t="shared" si="11"/>
        <v/>
      </c>
      <c r="V313" s="65" t="str">
        <f t="shared" si="5"/>
        <v/>
      </c>
      <c r="W313" s="84"/>
      <c r="X313" s="84"/>
      <c r="Y313" s="85"/>
      <c r="Z313" s="85"/>
      <c r="AA313" s="65" t="str">
        <f t="shared" si="6"/>
        <v/>
      </c>
      <c r="AB313" s="65" t="str">
        <f t="shared" si="7"/>
        <v/>
      </c>
      <c r="AC313" s="86"/>
      <c r="AD313" s="87" t="str">
        <f t="shared" si="8"/>
        <v/>
      </c>
      <c r="AE313" s="84"/>
      <c r="AF313" s="86">
        <f>IF(AC313&gt;0,AC313,'⚙️ Config'!$B$10)</f>
        <v>0.0075</v>
      </c>
      <c r="AG313" s="88">
        <f t="shared" si="9"/>
        <v>22407.3648</v>
      </c>
      <c r="AH313" s="88">
        <f>AG313*'⚙️ Config'!$B$11</f>
        <v>112036.824</v>
      </c>
      <c r="AI313" s="88">
        <f>AH313*'⚙️ Config'!$B$12</f>
        <v>33611.0472</v>
      </c>
      <c r="AJ313" s="64"/>
      <c r="AK313" s="84"/>
      <c r="AL313" s="84"/>
      <c r="AM313" s="84"/>
      <c r="AN313" s="84"/>
      <c r="AO313" s="84"/>
      <c r="AP313" s="84"/>
      <c r="AQ313" s="84"/>
    </row>
    <row r="314" ht="15.0" customHeight="1">
      <c r="A314" s="79">
        <v>311.0</v>
      </c>
      <c r="B314" s="80" t="s">
        <v>964</v>
      </c>
      <c r="C314" s="79" t="s">
        <v>141</v>
      </c>
      <c r="D314" s="79" t="s">
        <v>965</v>
      </c>
      <c r="E314" s="81">
        <v>45.08</v>
      </c>
      <c r="F314" s="79" t="s">
        <v>84</v>
      </c>
      <c r="G314" s="79" t="s">
        <v>606</v>
      </c>
      <c r="H314" s="82">
        <v>2973202.44</v>
      </c>
      <c r="I314" s="79">
        <v>2.0</v>
      </c>
      <c r="J314" s="83">
        <v>1.5</v>
      </c>
      <c r="K314" s="80">
        <v>2024.0</v>
      </c>
      <c r="L314" s="79" t="s">
        <v>615</v>
      </c>
      <c r="M314" s="79">
        <v>2024.0</v>
      </c>
      <c r="N314" s="79" t="s">
        <v>161</v>
      </c>
      <c r="O314" s="65" t="str">
        <f t="shared" si="1"/>
        <v>139636410001</v>
      </c>
      <c r="P314" s="65">
        <f t="shared" si="2"/>
        <v>9</v>
      </c>
      <c r="Q314" s="65">
        <f t="shared" si="3"/>
        <v>3</v>
      </c>
      <c r="R314" s="65" t="str">
        <f t="shared" si="12"/>
        <v>13.963.641/0001-93</v>
      </c>
      <c r="S314" s="84"/>
      <c r="T314" s="84" t="str">
        <f t="shared" si="10"/>
        <v/>
      </c>
      <c r="U314" s="84" t="str">
        <f t="shared" si="11"/>
        <v/>
      </c>
      <c r="V314" s="65" t="str">
        <f t="shared" si="5"/>
        <v/>
      </c>
      <c r="W314" s="84"/>
      <c r="X314" s="84"/>
      <c r="Y314" s="85"/>
      <c r="Z314" s="85"/>
      <c r="AA314" s="65" t="str">
        <f t="shared" si="6"/>
        <v/>
      </c>
      <c r="AB314" s="65" t="str">
        <f t="shared" si="7"/>
        <v/>
      </c>
      <c r="AC314" s="86"/>
      <c r="AD314" s="87" t="str">
        <f t="shared" si="8"/>
        <v/>
      </c>
      <c r="AE314" s="84"/>
      <c r="AF314" s="86">
        <f>IF(AC314&gt;0,AC314,'⚙️ Config'!$B$10)</f>
        <v>0.0075</v>
      </c>
      <c r="AG314" s="88">
        <f t="shared" si="9"/>
        <v>22299.0183</v>
      </c>
      <c r="AH314" s="88">
        <f>AG314*'⚙️ Config'!$B$11</f>
        <v>111495.0915</v>
      </c>
      <c r="AI314" s="88">
        <f>AH314*'⚙️ Config'!$B$12</f>
        <v>33448.52745</v>
      </c>
      <c r="AJ314" s="64"/>
      <c r="AK314" s="84"/>
      <c r="AL314" s="84"/>
      <c r="AM314" s="84"/>
      <c r="AN314" s="84"/>
      <c r="AO314" s="84"/>
      <c r="AP314" s="84"/>
      <c r="AQ314" s="84"/>
    </row>
    <row r="315" ht="15.0" customHeight="1">
      <c r="A315" s="79">
        <v>312.0</v>
      </c>
      <c r="B315" s="80" t="s">
        <v>966</v>
      </c>
      <c r="C315" s="79" t="s">
        <v>141</v>
      </c>
      <c r="D315" s="79" t="s">
        <v>967</v>
      </c>
      <c r="E315" s="81">
        <v>53.41</v>
      </c>
      <c r="F315" s="79" t="s">
        <v>84</v>
      </c>
      <c r="G315" s="79" t="s">
        <v>606</v>
      </c>
      <c r="H315" s="82">
        <v>2966742.56</v>
      </c>
      <c r="I315" s="79">
        <v>1.0</v>
      </c>
      <c r="J315" s="83">
        <v>1.6</v>
      </c>
      <c r="K315" s="80">
        <v>2024.0</v>
      </c>
      <c r="L315" s="79" t="s">
        <v>197</v>
      </c>
      <c r="M315" s="79">
        <v>2024.0</v>
      </c>
      <c r="N315" s="79" t="s">
        <v>161</v>
      </c>
      <c r="O315" s="65" t="str">
        <f t="shared" si="1"/>
        <v>050983330001</v>
      </c>
      <c r="P315" s="65">
        <f t="shared" si="2"/>
        <v>1</v>
      </c>
      <c r="Q315" s="65">
        <f t="shared" si="3"/>
        <v>9</v>
      </c>
      <c r="R315" s="65" t="str">
        <f t="shared" si="12"/>
        <v>05.098.333/0001-19</v>
      </c>
      <c r="S315" s="84"/>
      <c r="T315" s="84" t="str">
        <f t="shared" si="10"/>
        <v/>
      </c>
      <c r="U315" s="84" t="str">
        <f t="shared" si="11"/>
        <v/>
      </c>
      <c r="V315" s="65" t="str">
        <f t="shared" si="5"/>
        <v/>
      </c>
      <c r="W315" s="84"/>
      <c r="X315" s="84"/>
      <c r="Y315" s="85"/>
      <c r="Z315" s="85"/>
      <c r="AA315" s="65" t="str">
        <f t="shared" si="6"/>
        <v/>
      </c>
      <c r="AB315" s="65" t="str">
        <f t="shared" si="7"/>
        <v/>
      </c>
      <c r="AC315" s="86"/>
      <c r="AD315" s="87" t="str">
        <f t="shared" si="8"/>
        <v/>
      </c>
      <c r="AE315" s="84"/>
      <c r="AF315" s="86">
        <f>IF(AC315&gt;0,AC315,'⚙️ Config'!$B$10)</f>
        <v>0.0075</v>
      </c>
      <c r="AG315" s="88">
        <f t="shared" si="9"/>
        <v>22250.5692</v>
      </c>
      <c r="AH315" s="88">
        <f>AG315*'⚙️ Config'!$B$11</f>
        <v>111252.846</v>
      </c>
      <c r="AI315" s="88">
        <f>AH315*'⚙️ Config'!$B$12</f>
        <v>33375.8538</v>
      </c>
      <c r="AJ315" s="64"/>
      <c r="AK315" s="84"/>
      <c r="AL315" s="84"/>
      <c r="AM315" s="84"/>
      <c r="AN315" s="84"/>
      <c r="AO315" s="84"/>
      <c r="AP315" s="84"/>
      <c r="AQ315" s="84"/>
    </row>
    <row r="316" ht="15.0" customHeight="1">
      <c r="A316" s="79">
        <v>313.0</v>
      </c>
      <c r="B316" s="80" t="s">
        <v>968</v>
      </c>
      <c r="C316" s="79" t="s">
        <v>141</v>
      </c>
      <c r="D316" s="79" t="s">
        <v>969</v>
      </c>
      <c r="E316" s="81">
        <v>49.25</v>
      </c>
      <c r="F316" s="79" t="s">
        <v>84</v>
      </c>
      <c r="G316" s="79" t="s">
        <v>606</v>
      </c>
      <c r="H316" s="82">
        <v>2958790.59</v>
      </c>
      <c r="I316" s="79">
        <v>1.0</v>
      </c>
      <c r="J316" s="83">
        <v>1.9</v>
      </c>
      <c r="K316" s="80">
        <v>2024.0</v>
      </c>
      <c r="L316" s="79" t="s">
        <v>197</v>
      </c>
      <c r="M316" s="79">
        <v>2024.0</v>
      </c>
      <c r="N316" s="79" t="s">
        <v>145</v>
      </c>
      <c r="O316" s="65" t="str">
        <f t="shared" si="1"/>
        <v>597859800001</v>
      </c>
      <c r="P316" s="65">
        <f t="shared" si="2"/>
        <v>2</v>
      </c>
      <c r="Q316" s="65">
        <f t="shared" si="3"/>
        <v>8</v>
      </c>
      <c r="R316" s="65" t="str">
        <f t="shared" si="12"/>
        <v>59.785.980/0001-28</v>
      </c>
      <c r="S316" s="84"/>
      <c r="T316" s="84" t="str">
        <f t="shared" si="10"/>
        <v/>
      </c>
      <c r="U316" s="84" t="str">
        <f t="shared" si="11"/>
        <v/>
      </c>
      <c r="V316" s="65" t="str">
        <f t="shared" si="5"/>
        <v/>
      </c>
      <c r="W316" s="84"/>
      <c r="X316" s="84"/>
      <c r="Y316" s="85"/>
      <c r="Z316" s="85"/>
      <c r="AA316" s="65" t="str">
        <f t="shared" si="6"/>
        <v/>
      </c>
      <c r="AB316" s="65" t="str">
        <f t="shared" si="7"/>
        <v/>
      </c>
      <c r="AC316" s="86"/>
      <c r="AD316" s="87" t="str">
        <f t="shared" si="8"/>
        <v/>
      </c>
      <c r="AE316" s="84"/>
      <c r="AF316" s="86">
        <f>IF(AC316&gt;0,AC316,'⚙️ Config'!$B$10)</f>
        <v>0.0075</v>
      </c>
      <c r="AG316" s="88">
        <f t="shared" si="9"/>
        <v>22190.92943</v>
      </c>
      <c r="AH316" s="88">
        <f>AG316*'⚙️ Config'!$B$11</f>
        <v>110954.6471</v>
      </c>
      <c r="AI316" s="88">
        <f>AH316*'⚙️ Config'!$B$12</f>
        <v>33286.39414</v>
      </c>
      <c r="AJ316" s="64"/>
      <c r="AK316" s="84"/>
      <c r="AL316" s="84"/>
      <c r="AM316" s="84"/>
      <c r="AN316" s="84"/>
      <c r="AO316" s="84"/>
      <c r="AP316" s="84"/>
      <c r="AQ316" s="84"/>
    </row>
    <row r="317" ht="15.0" customHeight="1">
      <c r="A317" s="79">
        <v>314.0</v>
      </c>
      <c r="B317" s="80" t="s">
        <v>970</v>
      </c>
      <c r="C317" s="79" t="s">
        <v>141</v>
      </c>
      <c r="D317" s="79" t="s">
        <v>971</v>
      </c>
      <c r="E317" s="81">
        <v>63.83</v>
      </c>
      <c r="F317" s="79" t="s">
        <v>84</v>
      </c>
      <c r="G317" s="79" t="s">
        <v>606</v>
      </c>
      <c r="H317" s="82">
        <v>2952421.76</v>
      </c>
      <c r="I317" s="79">
        <v>1.0</v>
      </c>
      <c r="J317" s="83">
        <v>1.1</v>
      </c>
      <c r="K317" s="80">
        <v>2025.0</v>
      </c>
      <c r="L317" s="79" t="s">
        <v>722</v>
      </c>
      <c r="M317" s="79">
        <v>2025.0</v>
      </c>
      <c r="N317" s="79" t="s">
        <v>161</v>
      </c>
      <c r="O317" s="65" t="str">
        <f t="shared" si="1"/>
        <v>600283700001</v>
      </c>
      <c r="P317" s="65">
        <f t="shared" si="2"/>
        <v>6</v>
      </c>
      <c r="Q317" s="65">
        <f t="shared" si="3"/>
        <v>9</v>
      </c>
      <c r="R317" s="65" t="str">
        <f t="shared" si="12"/>
        <v>60.028.370/0001-69</v>
      </c>
      <c r="S317" s="84"/>
      <c r="T317" s="84" t="str">
        <f t="shared" si="10"/>
        <v/>
      </c>
      <c r="U317" s="84" t="str">
        <f t="shared" si="11"/>
        <v/>
      </c>
      <c r="V317" s="65" t="str">
        <f t="shared" si="5"/>
        <v/>
      </c>
      <c r="W317" s="84"/>
      <c r="X317" s="84"/>
      <c r="Y317" s="85"/>
      <c r="Z317" s="85"/>
      <c r="AA317" s="65" t="str">
        <f t="shared" si="6"/>
        <v/>
      </c>
      <c r="AB317" s="65" t="str">
        <f t="shared" si="7"/>
        <v/>
      </c>
      <c r="AC317" s="86"/>
      <c r="AD317" s="87" t="str">
        <f t="shared" si="8"/>
        <v/>
      </c>
      <c r="AE317" s="84"/>
      <c r="AF317" s="86">
        <f>IF(AC317&gt;0,AC317,'⚙️ Config'!$B$10)</f>
        <v>0.0075</v>
      </c>
      <c r="AG317" s="88">
        <f t="shared" si="9"/>
        <v>22143.1632</v>
      </c>
      <c r="AH317" s="88">
        <f>AG317*'⚙️ Config'!$B$11</f>
        <v>110715.816</v>
      </c>
      <c r="AI317" s="88">
        <f>AH317*'⚙️ Config'!$B$12</f>
        <v>33214.7448</v>
      </c>
      <c r="AJ317" s="64"/>
      <c r="AK317" s="84"/>
      <c r="AL317" s="84"/>
      <c r="AM317" s="84"/>
      <c r="AN317" s="84"/>
      <c r="AO317" s="84"/>
      <c r="AP317" s="84"/>
      <c r="AQ317" s="84"/>
    </row>
    <row r="318" ht="15.0" customHeight="1">
      <c r="A318" s="79">
        <v>315.0</v>
      </c>
      <c r="B318" s="80" t="s">
        <v>972</v>
      </c>
      <c r="C318" s="79" t="s">
        <v>141</v>
      </c>
      <c r="D318" s="79" t="s">
        <v>973</v>
      </c>
      <c r="E318" s="81">
        <v>49.25</v>
      </c>
      <c r="F318" s="79" t="s">
        <v>84</v>
      </c>
      <c r="G318" s="79" t="s">
        <v>606</v>
      </c>
      <c r="H318" s="82">
        <v>2934746.62</v>
      </c>
      <c r="I318" s="79">
        <v>1.0</v>
      </c>
      <c r="J318" s="83">
        <v>1.9</v>
      </c>
      <c r="K318" s="80">
        <v>2024.0</v>
      </c>
      <c r="L318" s="79" t="s">
        <v>448</v>
      </c>
      <c r="M318" s="79">
        <v>2024.0</v>
      </c>
      <c r="N318" s="79" t="s">
        <v>161</v>
      </c>
      <c r="O318" s="65" t="str">
        <f t="shared" si="1"/>
        <v>107761410001</v>
      </c>
      <c r="P318" s="65">
        <f t="shared" si="2"/>
        <v>5</v>
      </c>
      <c r="Q318" s="65">
        <f t="shared" si="3"/>
        <v>4</v>
      </c>
      <c r="R318" s="65" t="str">
        <f t="shared" si="12"/>
        <v>10.776.141/0001-54</v>
      </c>
      <c r="S318" s="84"/>
      <c r="T318" s="84" t="str">
        <f t="shared" si="10"/>
        <v/>
      </c>
      <c r="U318" s="84" t="str">
        <f t="shared" si="11"/>
        <v/>
      </c>
      <c r="V318" s="65" t="str">
        <f t="shared" si="5"/>
        <v/>
      </c>
      <c r="W318" s="84"/>
      <c r="X318" s="84"/>
      <c r="Y318" s="85"/>
      <c r="Z318" s="85"/>
      <c r="AA318" s="65" t="str">
        <f t="shared" si="6"/>
        <v/>
      </c>
      <c r="AB318" s="65" t="str">
        <f t="shared" si="7"/>
        <v/>
      </c>
      <c r="AC318" s="86"/>
      <c r="AD318" s="87" t="str">
        <f t="shared" si="8"/>
        <v/>
      </c>
      <c r="AE318" s="84"/>
      <c r="AF318" s="86">
        <f>IF(AC318&gt;0,AC318,'⚙️ Config'!$B$10)</f>
        <v>0.0075</v>
      </c>
      <c r="AG318" s="88">
        <f t="shared" si="9"/>
        <v>22010.59965</v>
      </c>
      <c r="AH318" s="88">
        <f>AG318*'⚙️ Config'!$B$11</f>
        <v>110052.9983</v>
      </c>
      <c r="AI318" s="88">
        <f>AH318*'⚙️ Config'!$B$12</f>
        <v>33015.89948</v>
      </c>
      <c r="AJ318" s="64"/>
      <c r="AK318" s="84"/>
      <c r="AL318" s="84"/>
      <c r="AM318" s="84"/>
      <c r="AN318" s="84"/>
      <c r="AO318" s="84"/>
      <c r="AP318" s="84"/>
      <c r="AQ318" s="84"/>
    </row>
    <row r="319" ht="15.0" customHeight="1">
      <c r="A319" s="79">
        <v>316.0</v>
      </c>
      <c r="B319" s="80" t="s">
        <v>974</v>
      </c>
      <c r="C319" s="79" t="s">
        <v>141</v>
      </c>
      <c r="D319" s="79" t="s">
        <v>975</v>
      </c>
      <c r="E319" s="81">
        <v>40.36</v>
      </c>
      <c r="F319" s="79" t="s">
        <v>84</v>
      </c>
      <c r="G319" s="79" t="s">
        <v>606</v>
      </c>
      <c r="H319" s="82">
        <v>2929552.38</v>
      </c>
      <c r="I319" s="79">
        <v>2.0</v>
      </c>
      <c r="J319" s="83">
        <v>2.0</v>
      </c>
      <c r="K319" s="80">
        <v>2024.0</v>
      </c>
      <c r="L319" s="79" t="s">
        <v>976</v>
      </c>
      <c r="M319" s="79">
        <v>2024.0</v>
      </c>
      <c r="N319" s="79" t="s">
        <v>145</v>
      </c>
      <c r="O319" s="65" t="str">
        <f t="shared" si="1"/>
        <v>102435300001</v>
      </c>
      <c r="P319" s="65">
        <f t="shared" si="2"/>
        <v>1</v>
      </c>
      <c r="Q319" s="65">
        <f t="shared" si="3"/>
        <v>4</v>
      </c>
      <c r="R319" s="65" t="str">
        <f t="shared" si="12"/>
        <v>10.243.530/0001-14</v>
      </c>
      <c r="S319" s="84"/>
      <c r="T319" s="84" t="str">
        <f t="shared" si="10"/>
        <v/>
      </c>
      <c r="U319" s="84" t="str">
        <f t="shared" si="11"/>
        <v/>
      </c>
      <c r="V319" s="65" t="str">
        <f t="shared" si="5"/>
        <v/>
      </c>
      <c r="W319" s="84"/>
      <c r="X319" s="84"/>
      <c r="Y319" s="85"/>
      <c r="Z319" s="85"/>
      <c r="AA319" s="65" t="str">
        <f t="shared" si="6"/>
        <v/>
      </c>
      <c r="AB319" s="65" t="str">
        <f t="shared" si="7"/>
        <v/>
      </c>
      <c r="AC319" s="86"/>
      <c r="AD319" s="87" t="str">
        <f t="shared" si="8"/>
        <v/>
      </c>
      <c r="AE319" s="84"/>
      <c r="AF319" s="86">
        <f>IF(AC319&gt;0,AC319,'⚙️ Config'!$B$10)</f>
        <v>0.0075</v>
      </c>
      <c r="AG319" s="88">
        <f t="shared" si="9"/>
        <v>21971.64285</v>
      </c>
      <c r="AH319" s="88">
        <f>AG319*'⚙️ Config'!$B$11</f>
        <v>109858.2143</v>
      </c>
      <c r="AI319" s="88">
        <f>AH319*'⚙️ Config'!$B$12</f>
        <v>32957.46428</v>
      </c>
      <c r="AJ319" s="64"/>
      <c r="AK319" s="84"/>
      <c r="AL319" s="84"/>
      <c r="AM319" s="84"/>
      <c r="AN319" s="84"/>
      <c r="AO319" s="84"/>
      <c r="AP319" s="84"/>
      <c r="AQ319" s="84"/>
    </row>
    <row r="320" ht="15.0" customHeight="1">
      <c r="A320" s="79">
        <v>317.0</v>
      </c>
      <c r="B320" s="80" t="s">
        <v>977</v>
      </c>
      <c r="C320" s="79" t="s">
        <v>978</v>
      </c>
      <c r="D320" s="79" t="s">
        <v>979</v>
      </c>
      <c r="E320" s="81">
        <v>83.71</v>
      </c>
      <c r="F320" s="79" t="s">
        <v>84</v>
      </c>
      <c r="G320" s="79" t="s">
        <v>606</v>
      </c>
      <c r="H320" s="82">
        <v>2922870.83</v>
      </c>
      <c r="I320" s="79">
        <v>1.0</v>
      </c>
      <c r="J320" s="83">
        <v>0.6</v>
      </c>
      <c r="K320" s="80">
        <v>2025.0</v>
      </c>
      <c r="L320" s="79" t="s">
        <v>331</v>
      </c>
      <c r="M320" s="79">
        <v>2025.0</v>
      </c>
      <c r="N320" s="79" t="s">
        <v>145</v>
      </c>
      <c r="O320" s="65" t="str">
        <f t="shared" si="1"/>
        <v>110810910001</v>
      </c>
      <c r="P320" s="65">
        <f t="shared" si="2"/>
        <v>5</v>
      </c>
      <c r="Q320" s="65">
        <f t="shared" si="3"/>
        <v>3</v>
      </c>
      <c r="R320" s="65" t="str">
        <f t="shared" si="12"/>
        <v>11.081.091/0001-53</v>
      </c>
      <c r="S320" s="84"/>
      <c r="T320" s="84" t="str">
        <f t="shared" si="10"/>
        <v/>
      </c>
      <c r="U320" s="84" t="str">
        <f t="shared" si="11"/>
        <v/>
      </c>
      <c r="V320" s="65" t="str">
        <f t="shared" si="5"/>
        <v/>
      </c>
      <c r="W320" s="84"/>
      <c r="X320" s="84"/>
      <c r="Y320" s="85"/>
      <c r="Z320" s="85"/>
      <c r="AA320" s="65" t="str">
        <f t="shared" si="6"/>
        <v/>
      </c>
      <c r="AB320" s="65" t="str">
        <f t="shared" si="7"/>
        <v/>
      </c>
      <c r="AC320" s="86"/>
      <c r="AD320" s="87" t="str">
        <f t="shared" si="8"/>
        <v/>
      </c>
      <c r="AE320" s="84"/>
      <c r="AF320" s="86">
        <f>IF(AC320&gt;0,AC320,'⚙️ Config'!$B$10)</f>
        <v>0.0075</v>
      </c>
      <c r="AG320" s="88">
        <f t="shared" si="9"/>
        <v>21921.53123</v>
      </c>
      <c r="AH320" s="88">
        <f>AG320*'⚙️ Config'!$B$11</f>
        <v>109607.6561</v>
      </c>
      <c r="AI320" s="88">
        <f>AH320*'⚙️ Config'!$B$12</f>
        <v>32882.29684</v>
      </c>
      <c r="AJ320" s="64"/>
      <c r="AK320" s="84"/>
      <c r="AL320" s="84"/>
      <c r="AM320" s="84"/>
      <c r="AN320" s="84"/>
      <c r="AO320" s="84"/>
      <c r="AP320" s="84"/>
      <c r="AQ320" s="84"/>
    </row>
    <row r="321" ht="15.0" customHeight="1">
      <c r="A321" s="79">
        <v>318.0</v>
      </c>
      <c r="B321" s="80" t="s">
        <v>980</v>
      </c>
      <c r="C321" s="79" t="s">
        <v>141</v>
      </c>
      <c r="D321" s="79" t="s">
        <v>981</v>
      </c>
      <c r="E321" s="81">
        <v>49.24</v>
      </c>
      <c r="F321" s="79" t="s">
        <v>84</v>
      </c>
      <c r="G321" s="79" t="s">
        <v>606</v>
      </c>
      <c r="H321" s="82">
        <v>2917677.46</v>
      </c>
      <c r="I321" s="79">
        <v>1.0</v>
      </c>
      <c r="J321" s="83">
        <v>1.9</v>
      </c>
      <c r="K321" s="80">
        <v>2024.0</v>
      </c>
      <c r="L321" s="79" t="s">
        <v>982</v>
      </c>
      <c r="M321" s="79">
        <v>2024.0</v>
      </c>
      <c r="N321" s="79" t="s">
        <v>145</v>
      </c>
      <c r="O321" s="65" t="str">
        <f t="shared" si="1"/>
        <v>070161120001</v>
      </c>
      <c r="P321" s="65">
        <f t="shared" si="2"/>
        <v>8</v>
      </c>
      <c r="Q321" s="65">
        <f t="shared" si="3"/>
        <v>0</v>
      </c>
      <c r="R321" s="65" t="str">
        <f t="shared" si="12"/>
        <v>07.016.112/0001-80</v>
      </c>
      <c r="S321" s="84"/>
      <c r="T321" s="84" t="str">
        <f t="shared" si="10"/>
        <v/>
      </c>
      <c r="U321" s="84" t="str">
        <f t="shared" si="11"/>
        <v/>
      </c>
      <c r="V321" s="65" t="str">
        <f t="shared" si="5"/>
        <v/>
      </c>
      <c r="W321" s="84"/>
      <c r="X321" s="84"/>
      <c r="Y321" s="85"/>
      <c r="Z321" s="85"/>
      <c r="AA321" s="65" t="str">
        <f t="shared" si="6"/>
        <v/>
      </c>
      <c r="AB321" s="65" t="str">
        <f t="shared" si="7"/>
        <v/>
      </c>
      <c r="AC321" s="86"/>
      <c r="AD321" s="87" t="str">
        <f t="shared" si="8"/>
        <v/>
      </c>
      <c r="AE321" s="84"/>
      <c r="AF321" s="86">
        <f>IF(AC321&gt;0,AC321,'⚙️ Config'!$B$10)</f>
        <v>0.0075</v>
      </c>
      <c r="AG321" s="88">
        <f t="shared" si="9"/>
        <v>21882.58095</v>
      </c>
      <c r="AH321" s="88">
        <f>AG321*'⚙️ Config'!$B$11</f>
        <v>109412.9048</v>
      </c>
      <c r="AI321" s="88">
        <f>AH321*'⚙️ Config'!$B$12</f>
        <v>32823.87143</v>
      </c>
      <c r="AJ321" s="64"/>
      <c r="AK321" s="84"/>
      <c r="AL321" s="84"/>
      <c r="AM321" s="84"/>
      <c r="AN321" s="84"/>
      <c r="AO321" s="84"/>
      <c r="AP321" s="84"/>
      <c r="AQ321" s="84"/>
    </row>
    <row r="322" ht="15.0" customHeight="1">
      <c r="A322" s="79">
        <v>319.0</v>
      </c>
      <c r="B322" s="80" t="s">
        <v>983</v>
      </c>
      <c r="C322" s="79" t="s">
        <v>141</v>
      </c>
      <c r="D322" s="79" t="s">
        <v>984</v>
      </c>
      <c r="E322" s="81">
        <v>41.9</v>
      </c>
      <c r="F322" s="79" t="s">
        <v>84</v>
      </c>
      <c r="G322" s="79" t="s">
        <v>606</v>
      </c>
      <c r="H322" s="82">
        <v>2916244.24</v>
      </c>
      <c r="I322" s="79">
        <v>2.0</v>
      </c>
      <c r="J322" s="83">
        <v>1.7</v>
      </c>
      <c r="K322" s="80">
        <v>2024.0</v>
      </c>
      <c r="L322" s="79" t="s">
        <v>387</v>
      </c>
      <c r="M322" s="79">
        <v>2024.0</v>
      </c>
      <c r="N322" s="79" t="s">
        <v>161</v>
      </c>
      <c r="O322" s="65" t="str">
        <f t="shared" si="1"/>
        <v>473485250001</v>
      </c>
      <c r="P322" s="65">
        <f t="shared" si="2"/>
        <v>8</v>
      </c>
      <c r="Q322" s="65">
        <f t="shared" si="3"/>
        <v>6</v>
      </c>
      <c r="R322" s="65" t="str">
        <f t="shared" si="12"/>
        <v>47.348.525/0001-86</v>
      </c>
      <c r="S322" s="84"/>
      <c r="T322" s="84" t="str">
        <f t="shared" si="10"/>
        <v/>
      </c>
      <c r="U322" s="84" t="str">
        <f t="shared" si="11"/>
        <v/>
      </c>
      <c r="V322" s="65" t="str">
        <f t="shared" si="5"/>
        <v/>
      </c>
      <c r="W322" s="84"/>
      <c r="X322" s="84"/>
      <c r="Y322" s="85"/>
      <c r="Z322" s="85"/>
      <c r="AA322" s="65" t="str">
        <f t="shared" si="6"/>
        <v/>
      </c>
      <c r="AB322" s="65" t="str">
        <f t="shared" si="7"/>
        <v/>
      </c>
      <c r="AC322" s="86"/>
      <c r="AD322" s="87" t="str">
        <f t="shared" si="8"/>
        <v/>
      </c>
      <c r="AE322" s="84"/>
      <c r="AF322" s="86">
        <f>IF(AC322&gt;0,AC322,'⚙️ Config'!$B$10)</f>
        <v>0.0075</v>
      </c>
      <c r="AG322" s="88">
        <f t="shared" si="9"/>
        <v>21871.8318</v>
      </c>
      <c r="AH322" s="88">
        <f>AG322*'⚙️ Config'!$B$11</f>
        <v>109359.159</v>
      </c>
      <c r="AI322" s="88">
        <f>AH322*'⚙️ Config'!$B$12</f>
        <v>32807.7477</v>
      </c>
      <c r="AJ322" s="64"/>
      <c r="AK322" s="84"/>
      <c r="AL322" s="84"/>
      <c r="AM322" s="84"/>
      <c r="AN322" s="84"/>
      <c r="AO322" s="84"/>
      <c r="AP322" s="84"/>
      <c r="AQ322" s="84"/>
    </row>
    <row r="323" ht="15.0" customHeight="1">
      <c r="A323" s="79">
        <v>320.0</v>
      </c>
      <c r="B323" s="80" t="s">
        <v>985</v>
      </c>
      <c r="C323" s="79" t="s">
        <v>141</v>
      </c>
      <c r="D323" s="79" t="s">
        <v>986</v>
      </c>
      <c r="E323" s="81">
        <v>73.92</v>
      </c>
      <c r="F323" s="79" t="s">
        <v>84</v>
      </c>
      <c r="G323" s="79" t="s">
        <v>606</v>
      </c>
      <c r="H323" s="82">
        <v>2915363.63</v>
      </c>
      <c r="I323" s="79">
        <v>1.0</v>
      </c>
      <c r="J323" s="83">
        <v>0.8</v>
      </c>
      <c r="K323" s="80">
        <v>2025.0</v>
      </c>
      <c r="L323" s="79" t="s">
        <v>197</v>
      </c>
      <c r="M323" s="79">
        <v>2025.0</v>
      </c>
      <c r="N323" s="79" t="s">
        <v>145</v>
      </c>
      <c r="O323" s="65" t="str">
        <f t="shared" si="1"/>
        <v>480674090001</v>
      </c>
      <c r="P323" s="65">
        <f t="shared" si="2"/>
        <v>5</v>
      </c>
      <c r="Q323" s="65">
        <f t="shared" si="3"/>
        <v>1</v>
      </c>
      <c r="R323" s="65" t="str">
        <f t="shared" si="12"/>
        <v>48.067.409/0001-51</v>
      </c>
      <c r="S323" s="84"/>
      <c r="T323" s="84" t="str">
        <f t="shared" si="10"/>
        <v/>
      </c>
      <c r="U323" s="84" t="str">
        <f t="shared" si="11"/>
        <v/>
      </c>
      <c r="V323" s="65" t="str">
        <f t="shared" si="5"/>
        <v/>
      </c>
      <c r="W323" s="84"/>
      <c r="X323" s="84"/>
      <c r="Y323" s="85"/>
      <c r="Z323" s="85"/>
      <c r="AA323" s="65" t="str">
        <f t="shared" si="6"/>
        <v/>
      </c>
      <c r="AB323" s="65" t="str">
        <f t="shared" si="7"/>
        <v/>
      </c>
      <c r="AC323" s="86"/>
      <c r="AD323" s="87" t="str">
        <f t="shared" si="8"/>
        <v/>
      </c>
      <c r="AE323" s="84"/>
      <c r="AF323" s="86">
        <f>IF(AC323&gt;0,AC323,'⚙️ Config'!$B$10)</f>
        <v>0.0075</v>
      </c>
      <c r="AG323" s="88">
        <f t="shared" si="9"/>
        <v>21865.22723</v>
      </c>
      <c r="AH323" s="88">
        <f>AG323*'⚙️ Config'!$B$11</f>
        <v>109326.1361</v>
      </c>
      <c r="AI323" s="88">
        <f>AH323*'⚙️ Config'!$B$12</f>
        <v>32797.84084</v>
      </c>
      <c r="AJ323" s="64"/>
      <c r="AK323" s="84"/>
      <c r="AL323" s="84"/>
      <c r="AM323" s="84"/>
      <c r="AN323" s="84"/>
      <c r="AO323" s="84"/>
      <c r="AP323" s="84"/>
      <c r="AQ323" s="84"/>
    </row>
    <row r="324" ht="15.0" customHeight="1">
      <c r="A324" s="79">
        <v>321.0</v>
      </c>
      <c r="B324" s="80" t="s">
        <v>987</v>
      </c>
      <c r="C324" s="79" t="s">
        <v>141</v>
      </c>
      <c r="D324" s="79" t="s">
        <v>988</v>
      </c>
      <c r="E324" s="81">
        <v>45.79</v>
      </c>
      <c r="F324" s="79" t="s">
        <v>84</v>
      </c>
      <c r="G324" s="79" t="s">
        <v>606</v>
      </c>
      <c r="H324" s="82">
        <v>2902753.25</v>
      </c>
      <c r="I324" s="79">
        <v>2.0</v>
      </c>
      <c r="J324" s="83">
        <v>1.6</v>
      </c>
      <c r="K324" s="80">
        <v>2024.0</v>
      </c>
      <c r="L324" s="79" t="s">
        <v>448</v>
      </c>
      <c r="M324" s="79">
        <v>2024.0</v>
      </c>
      <c r="N324" s="79" t="s">
        <v>161</v>
      </c>
      <c r="O324" s="65" t="str">
        <f t="shared" si="1"/>
        <v>016045880001</v>
      </c>
      <c r="P324" s="65">
        <f t="shared" si="2"/>
        <v>5</v>
      </c>
      <c r="Q324" s="65">
        <f t="shared" si="3"/>
        <v>5</v>
      </c>
      <c r="R324" s="65" t="str">
        <f t="shared" si="12"/>
        <v>01.604.588/0001-55</v>
      </c>
      <c r="S324" s="84"/>
      <c r="T324" s="84" t="str">
        <f t="shared" si="10"/>
        <v/>
      </c>
      <c r="U324" s="84" t="str">
        <f t="shared" si="11"/>
        <v/>
      </c>
      <c r="V324" s="65" t="str">
        <f t="shared" si="5"/>
        <v/>
      </c>
      <c r="W324" s="84"/>
      <c r="X324" s="84"/>
      <c r="Y324" s="85"/>
      <c r="Z324" s="85"/>
      <c r="AA324" s="65" t="str">
        <f t="shared" si="6"/>
        <v/>
      </c>
      <c r="AB324" s="65" t="str">
        <f t="shared" si="7"/>
        <v/>
      </c>
      <c r="AC324" s="86"/>
      <c r="AD324" s="87" t="str">
        <f t="shared" si="8"/>
        <v/>
      </c>
      <c r="AE324" s="84"/>
      <c r="AF324" s="86">
        <f>IF(AC324&gt;0,AC324,'⚙️ Config'!$B$10)</f>
        <v>0.0075</v>
      </c>
      <c r="AG324" s="88">
        <f t="shared" si="9"/>
        <v>21770.64938</v>
      </c>
      <c r="AH324" s="88">
        <f>AG324*'⚙️ Config'!$B$11</f>
        <v>108853.2469</v>
      </c>
      <c r="AI324" s="88">
        <f>AH324*'⚙️ Config'!$B$12</f>
        <v>32655.97406</v>
      </c>
      <c r="AJ324" s="64"/>
      <c r="AK324" s="84"/>
      <c r="AL324" s="84"/>
      <c r="AM324" s="84"/>
      <c r="AN324" s="84"/>
      <c r="AO324" s="84"/>
      <c r="AP324" s="84"/>
      <c r="AQ324" s="84"/>
    </row>
    <row r="325" ht="15.0" customHeight="1">
      <c r="A325" s="79">
        <v>322.0</v>
      </c>
      <c r="B325" s="80" t="s">
        <v>989</v>
      </c>
      <c r="C325" s="79" t="s">
        <v>141</v>
      </c>
      <c r="D325" s="79" t="s">
        <v>990</v>
      </c>
      <c r="E325" s="81">
        <v>83.71</v>
      </c>
      <c r="F325" s="79" t="s">
        <v>84</v>
      </c>
      <c r="G325" s="79" t="s">
        <v>606</v>
      </c>
      <c r="H325" s="82">
        <v>2898234.58</v>
      </c>
      <c r="I325" s="79">
        <v>1.0</v>
      </c>
      <c r="J325" s="83">
        <v>0.6</v>
      </c>
      <c r="K325" s="80">
        <v>2025.0</v>
      </c>
      <c r="L325" s="79" t="s">
        <v>197</v>
      </c>
      <c r="M325" s="79">
        <v>2025.0</v>
      </c>
      <c r="N325" s="79" t="s">
        <v>145</v>
      </c>
      <c r="O325" s="65" t="str">
        <f t="shared" si="1"/>
        <v>117629010001</v>
      </c>
      <c r="P325" s="65">
        <f t="shared" si="2"/>
        <v>3</v>
      </c>
      <c r="Q325" s="65">
        <f t="shared" si="3"/>
        <v>7</v>
      </c>
      <c r="R325" s="65" t="str">
        <f t="shared" si="12"/>
        <v>11.762.901/0001-37</v>
      </c>
      <c r="S325" s="84"/>
      <c r="T325" s="84" t="str">
        <f t="shared" si="10"/>
        <v/>
      </c>
      <c r="U325" s="84" t="str">
        <f t="shared" si="11"/>
        <v/>
      </c>
      <c r="V325" s="65" t="str">
        <f t="shared" si="5"/>
        <v/>
      </c>
      <c r="W325" s="84"/>
      <c r="X325" s="84"/>
      <c r="Y325" s="85"/>
      <c r="Z325" s="85"/>
      <c r="AA325" s="65" t="str">
        <f t="shared" si="6"/>
        <v/>
      </c>
      <c r="AB325" s="65" t="str">
        <f t="shared" si="7"/>
        <v/>
      </c>
      <c r="AC325" s="86"/>
      <c r="AD325" s="87" t="str">
        <f t="shared" si="8"/>
        <v/>
      </c>
      <c r="AE325" s="84"/>
      <c r="AF325" s="86">
        <f>IF(AC325&gt;0,AC325,'⚙️ Config'!$B$10)</f>
        <v>0.0075</v>
      </c>
      <c r="AG325" s="88">
        <f t="shared" si="9"/>
        <v>21736.75935</v>
      </c>
      <c r="AH325" s="88">
        <f>AG325*'⚙️ Config'!$B$11</f>
        <v>108683.7968</v>
      </c>
      <c r="AI325" s="88">
        <f>AH325*'⚙️ Config'!$B$12</f>
        <v>32605.13903</v>
      </c>
      <c r="AJ325" s="64"/>
      <c r="AK325" s="84"/>
      <c r="AL325" s="84"/>
      <c r="AM325" s="84"/>
      <c r="AN325" s="84"/>
      <c r="AO325" s="84"/>
      <c r="AP325" s="84"/>
      <c r="AQ325" s="84"/>
    </row>
    <row r="326" ht="15.0" customHeight="1">
      <c r="A326" s="79">
        <v>323.0</v>
      </c>
      <c r="B326" s="80" t="s">
        <v>991</v>
      </c>
      <c r="C326" s="79" t="s">
        <v>141</v>
      </c>
      <c r="D326" s="79" t="s">
        <v>992</v>
      </c>
      <c r="E326" s="81">
        <v>58.15</v>
      </c>
      <c r="F326" s="79" t="s">
        <v>84</v>
      </c>
      <c r="G326" s="79" t="s">
        <v>606</v>
      </c>
      <c r="H326" s="82">
        <v>2898065.52</v>
      </c>
      <c r="I326" s="79">
        <v>2.0</v>
      </c>
      <c r="J326" s="83">
        <v>1.1</v>
      </c>
      <c r="K326" s="80">
        <v>2025.0</v>
      </c>
      <c r="L326" s="79" t="s">
        <v>630</v>
      </c>
      <c r="M326" s="79">
        <v>2025.0</v>
      </c>
      <c r="N326" s="79" t="s">
        <v>161</v>
      </c>
      <c r="O326" s="65" t="str">
        <f t="shared" si="1"/>
        <v>039001040001</v>
      </c>
      <c r="P326" s="65">
        <f t="shared" si="2"/>
        <v>4</v>
      </c>
      <c r="Q326" s="65">
        <f t="shared" si="3"/>
        <v>0</v>
      </c>
      <c r="R326" s="65" t="str">
        <f t="shared" si="12"/>
        <v>03.900.104/0001-40</v>
      </c>
      <c r="S326" s="84"/>
      <c r="T326" s="84" t="str">
        <f t="shared" si="10"/>
        <v/>
      </c>
      <c r="U326" s="84" t="str">
        <f t="shared" si="11"/>
        <v/>
      </c>
      <c r="V326" s="65" t="str">
        <f t="shared" si="5"/>
        <v/>
      </c>
      <c r="W326" s="84"/>
      <c r="X326" s="84"/>
      <c r="Y326" s="85"/>
      <c r="Z326" s="85"/>
      <c r="AA326" s="65" t="str">
        <f t="shared" si="6"/>
        <v/>
      </c>
      <c r="AB326" s="65" t="str">
        <f t="shared" si="7"/>
        <v/>
      </c>
      <c r="AC326" s="86"/>
      <c r="AD326" s="87" t="str">
        <f t="shared" si="8"/>
        <v/>
      </c>
      <c r="AE326" s="84"/>
      <c r="AF326" s="86">
        <f>IF(AC326&gt;0,AC326,'⚙️ Config'!$B$10)</f>
        <v>0.0075</v>
      </c>
      <c r="AG326" s="88">
        <f t="shared" si="9"/>
        <v>21735.4914</v>
      </c>
      <c r="AH326" s="88">
        <f>AG326*'⚙️ Config'!$B$11</f>
        <v>108677.457</v>
      </c>
      <c r="AI326" s="88">
        <f>AH326*'⚙️ Config'!$B$12</f>
        <v>32603.2371</v>
      </c>
      <c r="AJ326" s="64"/>
      <c r="AK326" s="84"/>
      <c r="AL326" s="84"/>
      <c r="AM326" s="84"/>
      <c r="AN326" s="84"/>
      <c r="AO326" s="84"/>
      <c r="AP326" s="84"/>
      <c r="AQ326" s="84"/>
    </row>
    <row r="327" ht="15.0" customHeight="1">
      <c r="A327" s="79">
        <v>324.0</v>
      </c>
      <c r="B327" s="80" t="s">
        <v>993</v>
      </c>
      <c r="C327" s="79" t="s">
        <v>141</v>
      </c>
      <c r="D327" s="79" t="s">
        <v>994</v>
      </c>
      <c r="E327" s="81">
        <v>61.59</v>
      </c>
      <c r="F327" s="79" t="s">
        <v>84</v>
      </c>
      <c r="G327" s="79" t="s">
        <v>606</v>
      </c>
      <c r="H327" s="82">
        <v>2891366.69</v>
      </c>
      <c r="I327" s="79">
        <v>2.0</v>
      </c>
      <c r="J327" s="83">
        <v>1.7</v>
      </c>
      <c r="K327" s="80">
        <v>2025.0</v>
      </c>
      <c r="L327" s="79" t="s">
        <v>719</v>
      </c>
      <c r="M327" s="79">
        <v>2024.0</v>
      </c>
      <c r="N327" s="79" t="s">
        <v>208</v>
      </c>
      <c r="O327" s="65" t="str">
        <f t="shared" si="1"/>
        <v>153974310001</v>
      </c>
      <c r="P327" s="65">
        <f t="shared" si="2"/>
        <v>0</v>
      </c>
      <c r="Q327" s="65">
        <f t="shared" si="3"/>
        <v>0</v>
      </c>
      <c r="R327" s="65" t="str">
        <f t="shared" si="12"/>
        <v>15.397.431/0001-00</v>
      </c>
      <c r="S327" s="84"/>
      <c r="T327" s="84" t="str">
        <f t="shared" si="10"/>
        <v/>
      </c>
      <c r="U327" s="84" t="str">
        <f t="shared" si="11"/>
        <v/>
      </c>
      <c r="V327" s="65" t="str">
        <f t="shared" si="5"/>
        <v/>
      </c>
      <c r="W327" s="84"/>
      <c r="X327" s="84"/>
      <c r="Y327" s="85"/>
      <c r="Z327" s="85"/>
      <c r="AA327" s="65" t="str">
        <f t="shared" si="6"/>
        <v/>
      </c>
      <c r="AB327" s="65" t="str">
        <f t="shared" si="7"/>
        <v/>
      </c>
      <c r="AC327" s="86"/>
      <c r="AD327" s="87" t="str">
        <f t="shared" si="8"/>
        <v/>
      </c>
      <c r="AE327" s="84"/>
      <c r="AF327" s="86">
        <f>IF(AC327&gt;0,AC327,'⚙️ Config'!$B$10)</f>
        <v>0.0075</v>
      </c>
      <c r="AG327" s="88">
        <f t="shared" si="9"/>
        <v>21685.25018</v>
      </c>
      <c r="AH327" s="88">
        <f>AG327*'⚙️ Config'!$B$11</f>
        <v>108426.2509</v>
      </c>
      <c r="AI327" s="88">
        <f>AH327*'⚙️ Config'!$B$12</f>
        <v>32527.87526</v>
      </c>
      <c r="AJ327" s="64"/>
      <c r="AK327" s="84"/>
      <c r="AL327" s="84"/>
      <c r="AM327" s="84"/>
      <c r="AN327" s="84"/>
      <c r="AO327" s="84"/>
      <c r="AP327" s="84"/>
      <c r="AQ327" s="84"/>
    </row>
    <row r="328" ht="15.0" customHeight="1">
      <c r="A328" s="79">
        <v>325.0</v>
      </c>
      <c r="B328" s="80" t="s">
        <v>995</v>
      </c>
      <c r="C328" s="79" t="s">
        <v>141</v>
      </c>
      <c r="D328" s="79" t="s">
        <v>996</v>
      </c>
      <c r="E328" s="81">
        <v>66.74</v>
      </c>
      <c r="F328" s="79" t="s">
        <v>84</v>
      </c>
      <c r="G328" s="79" t="s">
        <v>606</v>
      </c>
      <c r="H328" s="82">
        <v>2888151.46</v>
      </c>
      <c r="I328" s="79">
        <v>1.0</v>
      </c>
      <c r="J328" s="83">
        <v>1.0</v>
      </c>
      <c r="K328" s="80">
        <v>2025.0</v>
      </c>
      <c r="L328" s="79" t="s">
        <v>202</v>
      </c>
      <c r="M328" s="79">
        <v>2025.0</v>
      </c>
      <c r="N328" s="79" t="s">
        <v>161</v>
      </c>
      <c r="O328" s="65" t="str">
        <f t="shared" si="1"/>
        <v>249873510001</v>
      </c>
      <c r="P328" s="65">
        <f t="shared" si="2"/>
        <v>0</v>
      </c>
      <c r="Q328" s="65">
        <f t="shared" si="3"/>
        <v>4</v>
      </c>
      <c r="R328" s="65" t="str">
        <f t="shared" si="12"/>
        <v>24.987.351/0001-04</v>
      </c>
      <c r="S328" s="84"/>
      <c r="T328" s="84" t="str">
        <f t="shared" si="10"/>
        <v/>
      </c>
      <c r="U328" s="84" t="str">
        <f t="shared" si="11"/>
        <v/>
      </c>
      <c r="V328" s="65" t="str">
        <f t="shared" si="5"/>
        <v/>
      </c>
      <c r="W328" s="84"/>
      <c r="X328" s="84"/>
      <c r="Y328" s="85"/>
      <c r="Z328" s="85"/>
      <c r="AA328" s="65" t="str">
        <f t="shared" si="6"/>
        <v/>
      </c>
      <c r="AB328" s="65" t="str">
        <f t="shared" si="7"/>
        <v/>
      </c>
      <c r="AC328" s="86"/>
      <c r="AD328" s="87" t="str">
        <f t="shared" si="8"/>
        <v/>
      </c>
      <c r="AE328" s="84"/>
      <c r="AF328" s="86">
        <f>IF(AC328&gt;0,AC328,'⚙️ Config'!$B$10)</f>
        <v>0.0075</v>
      </c>
      <c r="AG328" s="88">
        <f t="shared" si="9"/>
        <v>21661.13595</v>
      </c>
      <c r="AH328" s="88">
        <f>AG328*'⚙️ Config'!$B$11</f>
        <v>108305.6798</v>
      </c>
      <c r="AI328" s="88">
        <f>AH328*'⚙️ Config'!$B$12</f>
        <v>32491.70393</v>
      </c>
      <c r="AJ328" s="64"/>
      <c r="AK328" s="84"/>
      <c r="AL328" s="84"/>
      <c r="AM328" s="84"/>
      <c r="AN328" s="84"/>
      <c r="AO328" s="84"/>
      <c r="AP328" s="84"/>
      <c r="AQ328" s="84"/>
    </row>
    <row r="329" ht="15.0" customHeight="1">
      <c r="A329" s="79">
        <v>326.0</v>
      </c>
      <c r="B329" s="80" t="s">
        <v>997</v>
      </c>
      <c r="C329" s="79" t="s">
        <v>141</v>
      </c>
      <c r="D329" s="79" t="s">
        <v>998</v>
      </c>
      <c r="E329" s="81">
        <v>40.51</v>
      </c>
      <c r="F329" s="79" t="s">
        <v>84</v>
      </c>
      <c r="G329" s="79" t="s">
        <v>606</v>
      </c>
      <c r="H329" s="82">
        <v>2880283.53</v>
      </c>
      <c r="I329" s="79">
        <v>2.0</v>
      </c>
      <c r="J329" s="83">
        <v>1.8</v>
      </c>
      <c r="K329" s="80">
        <v>2024.0</v>
      </c>
      <c r="L329" s="79" t="s">
        <v>202</v>
      </c>
      <c r="M329" s="79">
        <v>2024.0</v>
      </c>
      <c r="N329" s="79" t="s">
        <v>161</v>
      </c>
      <c r="O329" s="65" t="str">
        <f t="shared" si="1"/>
        <v>237318910001</v>
      </c>
      <c r="P329" s="65">
        <f t="shared" si="2"/>
        <v>5</v>
      </c>
      <c r="Q329" s="65">
        <f t="shared" si="3"/>
        <v>1</v>
      </c>
      <c r="R329" s="65" t="str">
        <f t="shared" si="12"/>
        <v>23.731.891/0001-51</v>
      </c>
      <c r="S329" s="84"/>
      <c r="T329" s="84" t="str">
        <f t="shared" si="10"/>
        <v/>
      </c>
      <c r="U329" s="84" t="str">
        <f t="shared" si="11"/>
        <v/>
      </c>
      <c r="V329" s="65" t="str">
        <f t="shared" si="5"/>
        <v/>
      </c>
      <c r="W329" s="84"/>
      <c r="X329" s="84"/>
      <c r="Y329" s="85"/>
      <c r="Z329" s="85"/>
      <c r="AA329" s="65" t="str">
        <f t="shared" si="6"/>
        <v/>
      </c>
      <c r="AB329" s="65" t="str">
        <f t="shared" si="7"/>
        <v/>
      </c>
      <c r="AC329" s="86"/>
      <c r="AD329" s="87" t="str">
        <f t="shared" si="8"/>
        <v/>
      </c>
      <c r="AE329" s="84"/>
      <c r="AF329" s="86">
        <f>IF(AC329&gt;0,AC329,'⚙️ Config'!$B$10)</f>
        <v>0.0075</v>
      </c>
      <c r="AG329" s="88">
        <f t="shared" si="9"/>
        <v>21602.12648</v>
      </c>
      <c r="AH329" s="88">
        <f>AG329*'⚙️ Config'!$B$11</f>
        <v>108010.6324</v>
      </c>
      <c r="AI329" s="88">
        <f>AH329*'⚙️ Config'!$B$12</f>
        <v>32403.18971</v>
      </c>
      <c r="AJ329" s="64"/>
      <c r="AK329" s="84"/>
      <c r="AL329" s="84"/>
      <c r="AM329" s="84"/>
      <c r="AN329" s="84"/>
      <c r="AO329" s="84"/>
      <c r="AP329" s="84"/>
      <c r="AQ329" s="84"/>
    </row>
    <row r="330" ht="15.0" customHeight="1">
      <c r="A330" s="79">
        <v>327.0</v>
      </c>
      <c r="B330" s="80" t="s">
        <v>999</v>
      </c>
      <c r="C330" s="79" t="s">
        <v>141</v>
      </c>
      <c r="D330" s="79" t="s">
        <v>1000</v>
      </c>
      <c r="E330" s="81">
        <v>45.91</v>
      </c>
      <c r="F330" s="79" t="s">
        <v>84</v>
      </c>
      <c r="G330" s="79" t="s">
        <v>606</v>
      </c>
      <c r="H330" s="82">
        <v>2873301.43</v>
      </c>
      <c r="I330" s="79">
        <v>2.0</v>
      </c>
      <c r="J330" s="83">
        <v>1.7</v>
      </c>
      <c r="K330" s="80">
        <v>2025.0</v>
      </c>
      <c r="L330" s="79" t="s">
        <v>268</v>
      </c>
      <c r="M330" s="79">
        <v>2024.0</v>
      </c>
      <c r="N330" s="79" t="s">
        <v>161</v>
      </c>
      <c r="O330" s="65" t="str">
        <f t="shared" si="1"/>
        <v>373519630001</v>
      </c>
      <c r="P330" s="65">
        <f t="shared" si="2"/>
        <v>4</v>
      </c>
      <c r="Q330" s="65">
        <f t="shared" si="3"/>
        <v>0</v>
      </c>
      <c r="R330" s="65" t="str">
        <f t="shared" si="12"/>
        <v>37.351.963/0001-40</v>
      </c>
      <c r="S330" s="84"/>
      <c r="T330" s="84" t="str">
        <f t="shared" si="10"/>
        <v/>
      </c>
      <c r="U330" s="84" t="str">
        <f t="shared" si="11"/>
        <v/>
      </c>
      <c r="V330" s="65" t="str">
        <f t="shared" si="5"/>
        <v/>
      </c>
      <c r="W330" s="84"/>
      <c r="X330" s="84"/>
      <c r="Y330" s="85"/>
      <c r="Z330" s="85"/>
      <c r="AA330" s="65" t="str">
        <f t="shared" si="6"/>
        <v/>
      </c>
      <c r="AB330" s="65" t="str">
        <f t="shared" si="7"/>
        <v/>
      </c>
      <c r="AC330" s="86"/>
      <c r="AD330" s="87" t="str">
        <f t="shared" si="8"/>
        <v/>
      </c>
      <c r="AE330" s="84"/>
      <c r="AF330" s="86">
        <f>IF(AC330&gt;0,AC330,'⚙️ Config'!$B$10)</f>
        <v>0.0075</v>
      </c>
      <c r="AG330" s="88">
        <f t="shared" si="9"/>
        <v>21549.76073</v>
      </c>
      <c r="AH330" s="88">
        <f>AG330*'⚙️ Config'!$B$11</f>
        <v>107748.8036</v>
      </c>
      <c r="AI330" s="88">
        <f>AH330*'⚙️ Config'!$B$12</f>
        <v>32324.64109</v>
      </c>
      <c r="AJ330" s="64"/>
      <c r="AK330" s="84"/>
      <c r="AL330" s="84"/>
      <c r="AM330" s="84"/>
      <c r="AN330" s="84"/>
      <c r="AO330" s="84"/>
      <c r="AP330" s="84"/>
      <c r="AQ330" s="84"/>
    </row>
    <row r="331" ht="15.0" customHeight="1">
      <c r="A331" s="79">
        <v>328.0</v>
      </c>
      <c r="B331" s="80" t="s">
        <v>1001</v>
      </c>
      <c r="C331" s="79" t="s">
        <v>141</v>
      </c>
      <c r="D331" s="79" t="s">
        <v>1002</v>
      </c>
      <c r="E331" s="81">
        <v>39.24</v>
      </c>
      <c r="F331" s="79" t="s">
        <v>84</v>
      </c>
      <c r="G331" s="79" t="s">
        <v>606</v>
      </c>
      <c r="H331" s="82">
        <v>2870701.83</v>
      </c>
      <c r="I331" s="79">
        <v>2.0</v>
      </c>
      <c r="J331" s="83">
        <v>1.9</v>
      </c>
      <c r="K331" s="80">
        <v>2024.0</v>
      </c>
      <c r="L331" s="79" t="s">
        <v>387</v>
      </c>
      <c r="M331" s="79">
        <v>2024.0</v>
      </c>
      <c r="N331" s="79" t="s">
        <v>145</v>
      </c>
      <c r="O331" s="65" t="str">
        <f t="shared" si="1"/>
        <v>432937710001</v>
      </c>
      <c r="P331" s="65">
        <f t="shared" si="2"/>
        <v>2</v>
      </c>
      <c r="Q331" s="65">
        <f t="shared" si="3"/>
        <v>7</v>
      </c>
      <c r="R331" s="65" t="str">
        <f t="shared" si="12"/>
        <v>43.293.771/0001-27</v>
      </c>
      <c r="S331" s="84"/>
      <c r="T331" s="84" t="str">
        <f t="shared" si="10"/>
        <v/>
      </c>
      <c r="U331" s="84" t="str">
        <f t="shared" si="11"/>
        <v/>
      </c>
      <c r="V331" s="65" t="str">
        <f t="shared" si="5"/>
        <v/>
      </c>
      <c r="W331" s="84"/>
      <c r="X331" s="84"/>
      <c r="Y331" s="85"/>
      <c r="Z331" s="85"/>
      <c r="AA331" s="65" t="str">
        <f t="shared" si="6"/>
        <v/>
      </c>
      <c r="AB331" s="65" t="str">
        <f t="shared" si="7"/>
        <v/>
      </c>
      <c r="AC331" s="86"/>
      <c r="AD331" s="87" t="str">
        <f t="shared" si="8"/>
        <v/>
      </c>
      <c r="AE331" s="84"/>
      <c r="AF331" s="86">
        <f>IF(AC331&gt;0,AC331,'⚙️ Config'!$B$10)</f>
        <v>0.0075</v>
      </c>
      <c r="AG331" s="88">
        <f t="shared" si="9"/>
        <v>21530.26373</v>
      </c>
      <c r="AH331" s="88">
        <f>AG331*'⚙️ Config'!$B$11</f>
        <v>107651.3186</v>
      </c>
      <c r="AI331" s="88">
        <f>AH331*'⚙️ Config'!$B$12</f>
        <v>32295.39559</v>
      </c>
      <c r="AJ331" s="64"/>
      <c r="AK331" s="84"/>
      <c r="AL331" s="84"/>
      <c r="AM331" s="84"/>
      <c r="AN331" s="84"/>
      <c r="AO331" s="84"/>
      <c r="AP331" s="84"/>
      <c r="AQ331" s="84"/>
    </row>
    <row r="332" ht="15.0" customHeight="1">
      <c r="A332" s="79">
        <v>329.0</v>
      </c>
      <c r="B332" s="80" t="s">
        <v>1003</v>
      </c>
      <c r="C332" s="79" t="s">
        <v>141</v>
      </c>
      <c r="D332" s="79" t="s">
        <v>1004</v>
      </c>
      <c r="E332" s="81">
        <v>63.83</v>
      </c>
      <c r="F332" s="79" t="s">
        <v>84</v>
      </c>
      <c r="G332" s="79" t="s">
        <v>606</v>
      </c>
      <c r="H332" s="82">
        <v>2867232.32</v>
      </c>
      <c r="I332" s="79">
        <v>1.0</v>
      </c>
      <c r="J332" s="83">
        <v>1.1</v>
      </c>
      <c r="K332" s="80">
        <v>2025.0</v>
      </c>
      <c r="L332" s="79" t="s">
        <v>197</v>
      </c>
      <c r="M332" s="79">
        <v>2025.0</v>
      </c>
      <c r="N332" s="79" t="s">
        <v>161</v>
      </c>
      <c r="O332" s="65" t="str">
        <f t="shared" si="1"/>
        <v>189150010001</v>
      </c>
      <c r="P332" s="65">
        <f t="shared" si="2"/>
        <v>2</v>
      </c>
      <c r="Q332" s="65">
        <f t="shared" si="3"/>
        <v>1</v>
      </c>
      <c r="R332" s="65" t="str">
        <f t="shared" si="12"/>
        <v>18.915.001/0001-21</v>
      </c>
      <c r="S332" s="84"/>
      <c r="T332" s="84" t="str">
        <f t="shared" si="10"/>
        <v/>
      </c>
      <c r="U332" s="84" t="str">
        <f t="shared" si="11"/>
        <v/>
      </c>
      <c r="V332" s="65" t="str">
        <f t="shared" si="5"/>
        <v/>
      </c>
      <c r="W332" s="84"/>
      <c r="X332" s="84"/>
      <c r="Y332" s="85"/>
      <c r="Z332" s="85"/>
      <c r="AA332" s="65" t="str">
        <f t="shared" si="6"/>
        <v/>
      </c>
      <c r="AB332" s="65" t="str">
        <f t="shared" si="7"/>
        <v/>
      </c>
      <c r="AC332" s="86"/>
      <c r="AD332" s="87" t="str">
        <f t="shared" si="8"/>
        <v/>
      </c>
      <c r="AE332" s="84"/>
      <c r="AF332" s="86">
        <f>IF(AC332&gt;0,AC332,'⚙️ Config'!$B$10)</f>
        <v>0.0075</v>
      </c>
      <c r="AG332" s="88">
        <f t="shared" si="9"/>
        <v>21504.2424</v>
      </c>
      <c r="AH332" s="88">
        <f>AG332*'⚙️ Config'!$B$11</f>
        <v>107521.212</v>
      </c>
      <c r="AI332" s="88">
        <f>AH332*'⚙️ Config'!$B$12</f>
        <v>32256.3636</v>
      </c>
      <c r="AJ332" s="64"/>
      <c r="AK332" s="84"/>
      <c r="AL332" s="84"/>
      <c r="AM332" s="84"/>
      <c r="AN332" s="84"/>
      <c r="AO332" s="84"/>
      <c r="AP332" s="84"/>
      <c r="AQ332" s="84"/>
    </row>
    <row r="333" ht="15.0" customHeight="1">
      <c r="A333" s="79">
        <v>330.0</v>
      </c>
      <c r="B333" s="80" t="s">
        <v>1005</v>
      </c>
      <c r="C333" s="79" t="s">
        <v>141</v>
      </c>
      <c r="D333" s="79" t="s">
        <v>1006</v>
      </c>
      <c r="E333" s="81">
        <v>63.83</v>
      </c>
      <c r="F333" s="79" t="s">
        <v>84</v>
      </c>
      <c r="G333" s="79" t="s">
        <v>606</v>
      </c>
      <c r="H333" s="82">
        <v>2866245.14</v>
      </c>
      <c r="I333" s="79">
        <v>1.0</v>
      </c>
      <c r="J333" s="83">
        <v>1.1</v>
      </c>
      <c r="K333" s="80">
        <v>2025.0</v>
      </c>
      <c r="L333" s="79" t="s">
        <v>630</v>
      </c>
      <c r="M333" s="79">
        <v>2025.0</v>
      </c>
      <c r="N333" s="79" t="s">
        <v>161</v>
      </c>
      <c r="O333" s="65" t="str">
        <f t="shared" si="1"/>
        <v>327298230001</v>
      </c>
      <c r="P333" s="65">
        <f t="shared" si="2"/>
        <v>4</v>
      </c>
      <c r="Q333" s="65">
        <f t="shared" si="3"/>
        <v>9</v>
      </c>
      <c r="R333" s="65" t="str">
        <f t="shared" si="12"/>
        <v>32.729.823/0001-49</v>
      </c>
      <c r="S333" s="84"/>
      <c r="T333" s="84" t="str">
        <f t="shared" si="10"/>
        <v/>
      </c>
      <c r="U333" s="84" t="str">
        <f t="shared" si="11"/>
        <v/>
      </c>
      <c r="V333" s="65" t="str">
        <f t="shared" si="5"/>
        <v/>
      </c>
      <c r="W333" s="84"/>
      <c r="X333" s="84"/>
      <c r="Y333" s="85"/>
      <c r="Z333" s="85"/>
      <c r="AA333" s="65" t="str">
        <f t="shared" si="6"/>
        <v/>
      </c>
      <c r="AB333" s="65" t="str">
        <f t="shared" si="7"/>
        <v/>
      </c>
      <c r="AC333" s="86"/>
      <c r="AD333" s="87" t="str">
        <f t="shared" si="8"/>
        <v/>
      </c>
      <c r="AE333" s="84"/>
      <c r="AF333" s="86">
        <f>IF(AC333&gt;0,AC333,'⚙️ Config'!$B$10)</f>
        <v>0.0075</v>
      </c>
      <c r="AG333" s="88">
        <f t="shared" si="9"/>
        <v>21496.83855</v>
      </c>
      <c r="AH333" s="88">
        <f>AG333*'⚙️ Config'!$B$11</f>
        <v>107484.1928</v>
      </c>
      <c r="AI333" s="88">
        <f>AH333*'⚙️ Config'!$B$12</f>
        <v>32245.25783</v>
      </c>
      <c r="AJ333" s="64"/>
      <c r="AK333" s="84"/>
      <c r="AL333" s="84"/>
      <c r="AM333" s="84"/>
      <c r="AN333" s="84"/>
      <c r="AO333" s="84"/>
      <c r="AP333" s="84"/>
      <c r="AQ333" s="84"/>
    </row>
    <row r="334" ht="15.0" customHeight="1">
      <c r="A334" s="79">
        <v>331.0</v>
      </c>
      <c r="B334" s="80" t="s">
        <v>1007</v>
      </c>
      <c r="C334" s="79" t="s">
        <v>141</v>
      </c>
      <c r="D334" s="79" t="s">
        <v>1008</v>
      </c>
      <c r="E334" s="81">
        <v>61.25</v>
      </c>
      <c r="F334" s="79" t="s">
        <v>84</v>
      </c>
      <c r="G334" s="79" t="s">
        <v>606</v>
      </c>
      <c r="H334" s="82">
        <v>2863752.92</v>
      </c>
      <c r="I334" s="79">
        <v>1.0</v>
      </c>
      <c r="J334" s="83">
        <v>1.2</v>
      </c>
      <c r="K334" s="80">
        <v>2025.0</v>
      </c>
      <c r="L334" s="79" t="s">
        <v>630</v>
      </c>
      <c r="M334" s="79">
        <v>2025.0</v>
      </c>
      <c r="N334" s="79" t="s">
        <v>145</v>
      </c>
      <c r="O334" s="65" t="str">
        <f t="shared" si="1"/>
        <v>231257590001</v>
      </c>
      <c r="P334" s="65">
        <f t="shared" si="2"/>
        <v>0</v>
      </c>
      <c r="Q334" s="65">
        <f t="shared" si="3"/>
        <v>4</v>
      </c>
      <c r="R334" s="65" t="str">
        <f t="shared" si="12"/>
        <v>23.125.759/0001-04</v>
      </c>
      <c r="S334" s="84"/>
      <c r="T334" s="84" t="str">
        <f t="shared" si="10"/>
        <v/>
      </c>
      <c r="U334" s="84" t="str">
        <f t="shared" si="11"/>
        <v/>
      </c>
      <c r="V334" s="65" t="str">
        <f t="shared" si="5"/>
        <v/>
      </c>
      <c r="W334" s="84"/>
      <c r="X334" s="84"/>
      <c r="Y334" s="85"/>
      <c r="Z334" s="85"/>
      <c r="AA334" s="65" t="str">
        <f t="shared" si="6"/>
        <v/>
      </c>
      <c r="AB334" s="65" t="str">
        <f t="shared" si="7"/>
        <v/>
      </c>
      <c r="AC334" s="86"/>
      <c r="AD334" s="87" t="str">
        <f t="shared" si="8"/>
        <v/>
      </c>
      <c r="AE334" s="84"/>
      <c r="AF334" s="86">
        <f>IF(AC334&gt;0,AC334,'⚙️ Config'!$B$10)</f>
        <v>0.0075</v>
      </c>
      <c r="AG334" s="88">
        <f t="shared" si="9"/>
        <v>21478.1469</v>
      </c>
      <c r="AH334" s="88">
        <f>AG334*'⚙️ Config'!$B$11</f>
        <v>107390.7345</v>
      </c>
      <c r="AI334" s="88">
        <f>AH334*'⚙️ Config'!$B$12</f>
        <v>32217.22035</v>
      </c>
      <c r="AJ334" s="64"/>
      <c r="AK334" s="84"/>
      <c r="AL334" s="84"/>
      <c r="AM334" s="84"/>
      <c r="AN334" s="84"/>
      <c r="AO334" s="84"/>
      <c r="AP334" s="84"/>
      <c r="AQ334" s="84"/>
    </row>
    <row r="335" ht="15.0" customHeight="1">
      <c r="A335" s="79">
        <v>332.0</v>
      </c>
      <c r="B335" s="80" t="s">
        <v>1009</v>
      </c>
      <c r="C335" s="79" t="s">
        <v>141</v>
      </c>
      <c r="D335" s="79" t="s">
        <v>1010</v>
      </c>
      <c r="E335" s="81">
        <v>45.91</v>
      </c>
      <c r="F335" s="79" t="s">
        <v>84</v>
      </c>
      <c r="G335" s="79" t="s">
        <v>606</v>
      </c>
      <c r="H335" s="82">
        <v>2862126.49</v>
      </c>
      <c r="I335" s="79">
        <v>2.0</v>
      </c>
      <c r="J335" s="83">
        <v>1.7</v>
      </c>
      <c r="K335" s="80">
        <v>2025.0</v>
      </c>
      <c r="L335" s="79" t="s">
        <v>268</v>
      </c>
      <c r="M335" s="79">
        <v>2024.0</v>
      </c>
      <c r="N335" s="79" t="s">
        <v>161</v>
      </c>
      <c r="O335" s="65" t="str">
        <f t="shared" si="1"/>
        <v>210198400001</v>
      </c>
      <c r="P335" s="65">
        <f t="shared" si="2"/>
        <v>7</v>
      </c>
      <c r="Q335" s="65">
        <f t="shared" si="3"/>
        <v>6</v>
      </c>
      <c r="R335" s="65" t="str">
        <f t="shared" si="12"/>
        <v>21.019.840/0001-76</v>
      </c>
      <c r="S335" s="84"/>
      <c r="T335" s="84" t="str">
        <f t="shared" si="10"/>
        <v/>
      </c>
      <c r="U335" s="84" t="str">
        <f t="shared" si="11"/>
        <v/>
      </c>
      <c r="V335" s="65" t="str">
        <f t="shared" si="5"/>
        <v/>
      </c>
      <c r="W335" s="84"/>
      <c r="X335" s="84"/>
      <c r="Y335" s="85"/>
      <c r="Z335" s="85"/>
      <c r="AA335" s="65" t="str">
        <f t="shared" si="6"/>
        <v/>
      </c>
      <c r="AB335" s="65" t="str">
        <f t="shared" si="7"/>
        <v/>
      </c>
      <c r="AC335" s="86"/>
      <c r="AD335" s="87" t="str">
        <f t="shared" si="8"/>
        <v/>
      </c>
      <c r="AE335" s="84"/>
      <c r="AF335" s="86">
        <f>IF(AC335&gt;0,AC335,'⚙️ Config'!$B$10)</f>
        <v>0.0075</v>
      </c>
      <c r="AG335" s="88">
        <f t="shared" si="9"/>
        <v>21465.94868</v>
      </c>
      <c r="AH335" s="88">
        <f>AG335*'⚙️ Config'!$B$11</f>
        <v>107329.7434</v>
      </c>
      <c r="AI335" s="88">
        <f>AH335*'⚙️ Config'!$B$12</f>
        <v>32198.92301</v>
      </c>
      <c r="AJ335" s="64"/>
      <c r="AK335" s="84"/>
      <c r="AL335" s="84"/>
      <c r="AM335" s="84"/>
      <c r="AN335" s="84"/>
      <c r="AO335" s="84"/>
      <c r="AP335" s="84"/>
      <c r="AQ335" s="84"/>
    </row>
    <row r="336" ht="15.0" customHeight="1">
      <c r="A336" s="79">
        <v>333.0</v>
      </c>
      <c r="B336" s="80" t="s">
        <v>1011</v>
      </c>
      <c r="C336" s="79" t="s">
        <v>141</v>
      </c>
      <c r="D336" s="79" t="s">
        <v>1012</v>
      </c>
      <c r="E336" s="81">
        <v>46.92</v>
      </c>
      <c r="F336" s="79" t="s">
        <v>84</v>
      </c>
      <c r="G336" s="79" t="s">
        <v>606</v>
      </c>
      <c r="H336" s="82">
        <v>2856168.81</v>
      </c>
      <c r="I336" s="79">
        <v>2.0</v>
      </c>
      <c r="J336" s="83">
        <v>1.4</v>
      </c>
      <c r="K336" s="80">
        <v>2024.0</v>
      </c>
      <c r="L336" s="79" t="s">
        <v>387</v>
      </c>
      <c r="M336" s="79">
        <v>2024.0</v>
      </c>
      <c r="N336" s="79" t="s">
        <v>161</v>
      </c>
      <c r="O336" s="65" t="str">
        <f t="shared" si="1"/>
        <v>262723730001</v>
      </c>
      <c r="P336" s="65">
        <f t="shared" si="2"/>
        <v>0</v>
      </c>
      <c r="Q336" s="65">
        <f t="shared" si="3"/>
        <v>5</v>
      </c>
      <c r="R336" s="65" t="str">
        <f t="shared" si="12"/>
        <v>26.272.373/0001-05</v>
      </c>
      <c r="S336" s="84"/>
      <c r="T336" s="84" t="str">
        <f t="shared" si="10"/>
        <v/>
      </c>
      <c r="U336" s="84" t="str">
        <f t="shared" si="11"/>
        <v/>
      </c>
      <c r="V336" s="65" t="str">
        <f t="shared" si="5"/>
        <v/>
      </c>
      <c r="W336" s="84"/>
      <c r="X336" s="84"/>
      <c r="Y336" s="85"/>
      <c r="Z336" s="85"/>
      <c r="AA336" s="65" t="str">
        <f t="shared" si="6"/>
        <v/>
      </c>
      <c r="AB336" s="65" t="str">
        <f t="shared" si="7"/>
        <v/>
      </c>
      <c r="AC336" s="86"/>
      <c r="AD336" s="87" t="str">
        <f t="shared" si="8"/>
        <v/>
      </c>
      <c r="AE336" s="84"/>
      <c r="AF336" s="86">
        <f>IF(AC336&gt;0,AC336,'⚙️ Config'!$B$10)</f>
        <v>0.0075</v>
      </c>
      <c r="AG336" s="88">
        <f t="shared" si="9"/>
        <v>21421.26608</v>
      </c>
      <c r="AH336" s="88">
        <f>AG336*'⚙️ Config'!$B$11</f>
        <v>107106.3304</v>
      </c>
      <c r="AI336" s="88">
        <f>AH336*'⚙️ Config'!$B$12</f>
        <v>32131.89911</v>
      </c>
      <c r="AJ336" s="64"/>
      <c r="AK336" s="84"/>
      <c r="AL336" s="84"/>
      <c r="AM336" s="84"/>
      <c r="AN336" s="84"/>
      <c r="AO336" s="84"/>
      <c r="AP336" s="84"/>
      <c r="AQ336" s="84"/>
    </row>
    <row r="337" ht="15.0" customHeight="1">
      <c r="A337" s="79">
        <v>334.0</v>
      </c>
      <c r="B337" s="80" t="s">
        <v>1013</v>
      </c>
      <c r="C337" s="79" t="s">
        <v>141</v>
      </c>
      <c r="D337" s="79" t="s">
        <v>1014</v>
      </c>
      <c r="E337" s="81">
        <v>56.92</v>
      </c>
      <c r="F337" s="79" t="s">
        <v>84</v>
      </c>
      <c r="G337" s="79" t="s">
        <v>606</v>
      </c>
      <c r="H337" s="82">
        <v>2853078.55</v>
      </c>
      <c r="I337" s="79">
        <v>1.0</v>
      </c>
      <c r="J337" s="83">
        <v>1.4</v>
      </c>
      <c r="K337" s="80">
        <v>2024.0</v>
      </c>
      <c r="L337" s="79" t="s">
        <v>268</v>
      </c>
      <c r="M337" s="79">
        <v>2024.0</v>
      </c>
      <c r="N337" s="79" t="s">
        <v>161</v>
      </c>
      <c r="O337" s="65" t="str">
        <f t="shared" si="1"/>
        <v>675089450001</v>
      </c>
      <c r="P337" s="65">
        <f t="shared" si="2"/>
        <v>9</v>
      </c>
      <c r="Q337" s="65">
        <f t="shared" si="3"/>
        <v>0</v>
      </c>
      <c r="R337" s="65" t="str">
        <f t="shared" si="12"/>
        <v>67.508.945/0001-90</v>
      </c>
      <c r="S337" s="84"/>
      <c r="T337" s="84" t="str">
        <f t="shared" si="10"/>
        <v/>
      </c>
      <c r="U337" s="84" t="str">
        <f t="shared" si="11"/>
        <v/>
      </c>
      <c r="V337" s="65" t="str">
        <f t="shared" si="5"/>
        <v/>
      </c>
      <c r="W337" s="84"/>
      <c r="X337" s="84"/>
      <c r="Y337" s="85"/>
      <c r="Z337" s="85"/>
      <c r="AA337" s="65" t="str">
        <f t="shared" si="6"/>
        <v/>
      </c>
      <c r="AB337" s="65" t="str">
        <f t="shared" si="7"/>
        <v/>
      </c>
      <c r="AC337" s="86"/>
      <c r="AD337" s="87" t="str">
        <f t="shared" si="8"/>
        <v/>
      </c>
      <c r="AE337" s="84"/>
      <c r="AF337" s="86">
        <f>IF(AC337&gt;0,AC337,'⚙️ Config'!$B$10)</f>
        <v>0.0075</v>
      </c>
      <c r="AG337" s="88">
        <f t="shared" si="9"/>
        <v>21398.08913</v>
      </c>
      <c r="AH337" s="88">
        <f>AG337*'⚙️ Config'!$B$11</f>
        <v>106990.4456</v>
      </c>
      <c r="AI337" s="88">
        <f>AH337*'⚙️ Config'!$B$12</f>
        <v>32097.13369</v>
      </c>
      <c r="AJ337" s="64"/>
      <c r="AK337" s="84"/>
      <c r="AL337" s="84"/>
      <c r="AM337" s="84"/>
      <c r="AN337" s="84"/>
      <c r="AO337" s="84"/>
      <c r="AP337" s="84"/>
      <c r="AQ337" s="84"/>
    </row>
    <row r="338" ht="15.0" customHeight="1">
      <c r="A338" s="79">
        <v>335.0</v>
      </c>
      <c r="B338" s="80" t="s">
        <v>1015</v>
      </c>
      <c r="C338" s="79" t="s">
        <v>141</v>
      </c>
      <c r="D338" s="79" t="s">
        <v>1016</v>
      </c>
      <c r="E338" s="81">
        <v>53.41</v>
      </c>
      <c r="F338" s="79" t="s">
        <v>84</v>
      </c>
      <c r="G338" s="79" t="s">
        <v>606</v>
      </c>
      <c r="H338" s="82">
        <v>2850593.25</v>
      </c>
      <c r="I338" s="79">
        <v>1.0</v>
      </c>
      <c r="J338" s="83">
        <v>1.6</v>
      </c>
      <c r="K338" s="80">
        <v>2024.0</v>
      </c>
      <c r="L338" s="79" t="s">
        <v>295</v>
      </c>
      <c r="M338" s="79">
        <v>2024.0</v>
      </c>
      <c r="N338" s="79" t="s">
        <v>145</v>
      </c>
      <c r="O338" s="65" t="str">
        <f t="shared" si="1"/>
        <v>061215460001</v>
      </c>
      <c r="P338" s="65">
        <f t="shared" si="2"/>
        <v>8</v>
      </c>
      <c r="Q338" s="65">
        <f t="shared" si="3"/>
        <v>7</v>
      </c>
      <c r="R338" s="65" t="str">
        <f t="shared" si="12"/>
        <v>06.121.546/0001-87</v>
      </c>
      <c r="S338" s="84"/>
      <c r="T338" s="84" t="str">
        <f t="shared" si="10"/>
        <v/>
      </c>
      <c r="U338" s="84" t="str">
        <f t="shared" si="11"/>
        <v/>
      </c>
      <c r="V338" s="65" t="str">
        <f t="shared" si="5"/>
        <v/>
      </c>
      <c r="W338" s="84"/>
      <c r="X338" s="84"/>
      <c r="Y338" s="85"/>
      <c r="Z338" s="85"/>
      <c r="AA338" s="65" t="str">
        <f t="shared" si="6"/>
        <v/>
      </c>
      <c r="AB338" s="65" t="str">
        <f t="shared" si="7"/>
        <v/>
      </c>
      <c r="AC338" s="86"/>
      <c r="AD338" s="87" t="str">
        <f t="shared" si="8"/>
        <v/>
      </c>
      <c r="AE338" s="84"/>
      <c r="AF338" s="86">
        <f>IF(AC338&gt;0,AC338,'⚙️ Config'!$B$10)</f>
        <v>0.0075</v>
      </c>
      <c r="AG338" s="88">
        <f t="shared" si="9"/>
        <v>21379.44938</v>
      </c>
      <c r="AH338" s="88">
        <f>AG338*'⚙️ Config'!$B$11</f>
        <v>106897.2469</v>
      </c>
      <c r="AI338" s="88">
        <f>AH338*'⚙️ Config'!$B$12</f>
        <v>32069.17406</v>
      </c>
      <c r="AJ338" s="64"/>
      <c r="AK338" s="84"/>
      <c r="AL338" s="84"/>
      <c r="AM338" s="84"/>
      <c r="AN338" s="84"/>
      <c r="AO338" s="84"/>
      <c r="AP338" s="84"/>
      <c r="AQ338" s="84"/>
    </row>
    <row r="339" ht="15.0" customHeight="1">
      <c r="A339" s="79">
        <v>336.0</v>
      </c>
      <c r="B339" s="80" t="s">
        <v>1017</v>
      </c>
      <c r="C339" s="79" t="s">
        <v>141</v>
      </c>
      <c r="D339" s="79" t="s">
        <v>1018</v>
      </c>
      <c r="E339" s="81">
        <v>48.97</v>
      </c>
      <c r="F339" s="79" t="s">
        <v>84</v>
      </c>
      <c r="G339" s="79" t="s">
        <v>606</v>
      </c>
      <c r="H339" s="82">
        <v>2849031.62</v>
      </c>
      <c r="I339" s="79">
        <v>2.0</v>
      </c>
      <c r="J339" s="83">
        <v>1.3</v>
      </c>
      <c r="K339" s="80">
        <v>2024.0</v>
      </c>
      <c r="L339" s="79" t="s">
        <v>387</v>
      </c>
      <c r="M339" s="79">
        <v>2024.0</v>
      </c>
      <c r="N339" s="79" t="s">
        <v>161</v>
      </c>
      <c r="O339" s="65" t="str">
        <f t="shared" si="1"/>
        <v>158341130001</v>
      </c>
      <c r="P339" s="65">
        <f t="shared" si="2"/>
        <v>6</v>
      </c>
      <c r="Q339" s="65">
        <f t="shared" si="3"/>
        <v>0</v>
      </c>
      <c r="R339" s="65" t="str">
        <f t="shared" si="12"/>
        <v>15.834.113/0001-60</v>
      </c>
      <c r="S339" s="84"/>
      <c r="T339" s="84" t="str">
        <f t="shared" si="10"/>
        <v/>
      </c>
      <c r="U339" s="84" t="str">
        <f t="shared" si="11"/>
        <v/>
      </c>
      <c r="V339" s="65" t="str">
        <f t="shared" si="5"/>
        <v/>
      </c>
      <c r="W339" s="84"/>
      <c r="X339" s="84"/>
      <c r="Y339" s="85"/>
      <c r="Z339" s="85"/>
      <c r="AA339" s="65" t="str">
        <f t="shared" si="6"/>
        <v/>
      </c>
      <c r="AB339" s="65" t="str">
        <f t="shared" si="7"/>
        <v/>
      </c>
      <c r="AC339" s="86"/>
      <c r="AD339" s="87" t="str">
        <f t="shared" si="8"/>
        <v/>
      </c>
      <c r="AE339" s="84"/>
      <c r="AF339" s="86">
        <f>IF(AC339&gt;0,AC339,'⚙️ Config'!$B$10)</f>
        <v>0.0075</v>
      </c>
      <c r="AG339" s="88">
        <f t="shared" si="9"/>
        <v>21367.73715</v>
      </c>
      <c r="AH339" s="88">
        <f>AG339*'⚙️ Config'!$B$11</f>
        <v>106838.6858</v>
      </c>
      <c r="AI339" s="88">
        <f>AH339*'⚙️ Config'!$B$12</f>
        <v>32051.60573</v>
      </c>
      <c r="AJ339" s="64"/>
      <c r="AK339" s="84"/>
      <c r="AL339" s="84"/>
      <c r="AM339" s="84"/>
      <c r="AN339" s="84"/>
      <c r="AO339" s="84"/>
      <c r="AP339" s="84"/>
      <c r="AQ339" s="84"/>
    </row>
    <row r="340" ht="15.0" customHeight="1">
      <c r="A340" s="79">
        <v>337.0</v>
      </c>
      <c r="B340" s="80" t="s">
        <v>1019</v>
      </c>
      <c r="C340" s="79" t="s">
        <v>141</v>
      </c>
      <c r="D340" s="79" t="s">
        <v>1020</v>
      </c>
      <c r="E340" s="81">
        <v>63.83</v>
      </c>
      <c r="F340" s="79" t="s">
        <v>84</v>
      </c>
      <c r="G340" s="79" t="s">
        <v>606</v>
      </c>
      <c r="H340" s="82">
        <v>2842425.78</v>
      </c>
      <c r="I340" s="79">
        <v>1.0</v>
      </c>
      <c r="J340" s="83">
        <v>1.1</v>
      </c>
      <c r="K340" s="80">
        <v>2025.0</v>
      </c>
      <c r="L340" s="79" t="s">
        <v>448</v>
      </c>
      <c r="M340" s="79">
        <v>2025.0</v>
      </c>
      <c r="N340" s="79" t="s">
        <v>161</v>
      </c>
      <c r="O340" s="65" t="str">
        <f t="shared" si="1"/>
        <v>111797830001</v>
      </c>
      <c r="P340" s="65">
        <f t="shared" si="2"/>
        <v>3</v>
      </c>
      <c r="Q340" s="65">
        <f t="shared" si="3"/>
        <v>9</v>
      </c>
      <c r="R340" s="65" t="str">
        <f t="shared" si="12"/>
        <v>11.179.783/0001-39</v>
      </c>
      <c r="S340" s="84"/>
      <c r="T340" s="84" t="str">
        <f t="shared" si="10"/>
        <v/>
      </c>
      <c r="U340" s="84" t="str">
        <f t="shared" si="11"/>
        <v/>
      </c>
      <c r="V340" s="65" t="str">
        <f t="shared" si="5"/>
        <v/>
      </c>
      <c r="W340" s="84"/>
      <c r="X340" s="84"/>
      <c r="Y340" s="85"/>
      <c r="Z340" s="85"/>
      <c r="AA340" s="65" t="str">
        <f t="shared" si="6"/>
        <v/>
      </c>
      <c r="AB340" s="65" t="str">
        <f t="shared" si="7"/>
        <v/>
      </c>
      <c r="AC340" s="86"/>
      <c r="AD340" s="87" t="str">
        <f t="shared" si="8"/>
        <v/>
      </c>
      <c r="AE340" s="84"/>
      <c r="AF340" s="86">
        <f>IF(AC340&gt;0,AC340,'⚙️ Config'!$B$10)</f>
        <v>0.0075</v>
      </c>
      <c r="AG340" s="88">
        <f t="shared" si="9"/>
        <v>21318.19335</v>
      </c>
      <c r="AH340" s="88">
        <f>AG340*'⚙️ Config'!$B$11</f>
        <v>106590.9668</v>
      </c>
      <c r="AI340" s="88">
        <f>AH340*'⚙️ Config'!$B$12</f>
        <v>31977.29003</v>
      </c>
      <c r="AJ340" s="64"/>
      <c r="AK340" s="84"/>
      <c r="AL340" s="84"/>
      <c r="AM340" s="84"/>
      <c r="AN340" s="84"/>
      <c r="AO340" s="84"/>
      <c r="AP340" s="84"/>
      <c r="AQ340" s="84"/>
    </row>
    <row r="341" ht="15.0" customHeight="1">
      <c r="A341" s="79">
        <v>338.0</v>
      </c>
      <c r="B341" s="80" t="s">
        <v>1021</v>
      </c>
      <c r="C341" s="79" t="s">
        <v>154</v>
      </c>
      <c r="D341" s="79" t="s">
        <v>1022</v>
      </c>
      <c r="E341" s="81">
        <v>87.85</v>
      </c>
      <c r="F341" s="79" t="s">
        <v>84</v>
      </c>
      <c r="G341" s="79" t="s">
        <v>606</v>
      </c>
      <c r="H341" s="82">
        <v>2839203.21</v>
      </c>
      <c r="I341" s="79">
        <v>2.0</v>
      </c>
      <c r="J341" s="83">
        <v>0.4</v>
      </c>
      <c r="K341" s="80">
        <v>2025.0</v>
      </c>
      <c r="L341" s="79" t="s">
        <v>202</v>
      </c>
      <c r="M341" s="79">
        <v>2025.0</v>
      </c>
      <c r="N341" s="79" t="s">
        <v>161</v>
      </c>
      <c r="O341" s="65" t="str">
        <f t="shared" si="1"/>
        <v>334723350001</v>
      </c>
      <c r="P341" s="65">
        <f t="shared" si="2"/>
        <v>6</v>
      </c>
      <c r="Q341" s="65">
        <f t="shared" si="3"/>
        <v>1</v>
      </c>
      <c r="R341" s="65" t="str">
        <f t="shared" si="12"/>
        <v>33.472.335/0001-61</v>
      </c>
      <c r="S341" s="84"/>
      <c r="T341" s="84" t="str">
        <f t="shared" si="10"/>
        <v/>
      </c>
      <c r="U341" s="84" t="str">
        <f t="shared" si="11"/>
        <v/>
      </c>
      <c r="V341" s="65" t="str">
        <f t="shared" si="5"/>
        <v/>
      </c>
      <c r="W341" s="84"/>
      <c r="X341" s="84"/>
      <c r="Y341" s="85"/>
      <c r="Z341" s="85"/>
      <c r="AA341" s="65" t="str">
        <f t="shared" si="6"/>
        <v/>
      </c>
      <c r="AB341" s="65" t="str">
        <f t="shared" si="7"/>
        <v/>
      </c>
      <c r="AC341" s="86"/>
      <c r="AD341" s="87" t="str">
        <f t="shared" si="8"/>
        <v/>
      </c>
      <c r="AE341" s="84"/>
      <c r="AF341" s="86">
        <f>IF(AC341&gt;0,AC341,'⚙️ Config'!$B$10)</f>
        <v>0.0075</v>
      </c>
      <c r="AG341" s="88">
        <f t="shared" si="9"/>
        <v>21294.02408</v>
      </c>
      <c r="AH341" s="88">
        <f>AG341*'⚙️ Config'!$B$11</f>
        <v>106470.1204</v>
      </c>
      <c r="AI341" s="88">
        <f>AH341*'⚙️ Config'!$B$12</f>
        <v>31941.03611</v>
      </c>
      <c r="AJ341" s="64"/>
      <c r="AK341" s="84"/>
      <c r="AL341" s="84"/>
      <c r="AM341" s="84"/>
      <c r="AN341" s="84"/>
      <c r="AO341" s="84"/>
      <c r="AP341" s="84"/>
      <c r="AQ341" s="84"/>
    </row>
    <row r="342" ht="15.0" customHeight="1">
      <c r="A342" s="79">
        <v>339.0</v>
      </c>
      <c r="B342" s="80" t="s">
        <v>1023</v>
      </c>
      <c r="C342" s="79" t="s">
        <v>141</v>
      </c>
      <c r="D342" s="79" t="s">
        <v>1024</v>
      </c>
      <c r="E342" s="81">
        <v>49.24</v>
      </c>
      <c r="F342" s="79" t="s">
        <v>84</v>
      </c>
      <c r="G342" s="79" t="s">
        <v>606</v>
      </c>
      <c r="H342" s="82">
        <v>2833411.93</v>
      </c>
      <c r="I342" s="79">
        <v>1.0</v>
      </c>
      <c r="J342" s="83">
        <v>1.9</v>
      </c>
      <c r="K342" s="80">
        <v>2024.0</v>
      </c>
      <c r="L342" s="79" t="s">
        <v>630</v>
      </c>
      <c r="M342" s="79">
        <v>2024.0</v>
      </c>
      <c r="N342" s="79" t="s">
        <v>161</v>
      </c>
      <c r="O342" s="65" t="str">
        <f t="shared" si="1"/>
        <v>207734330001</v>
      </c>
      <c r="P342" s="65">
        <f t="shared" si="2"/>
        <v>9</v>
      </c>
      <c r="Q342" s="65">
        <f t="shared" si="3"/>
        <v>7</v>
      </c>
      <c r="R342" s="65" t="str">
        <f t="shared" si="12"/>
        <v>20.773.433/0001-97</v>
      </c>
      <c r="S342" s="84"/>
      <c r="T342" s="84" t="str">
        <f t="shared" si="10"/>
        <v/>
      </c>
      <c r="U342" s="84" t="str">
        <f t="shared" si="11"/>
        <v/>
      </c>
      <c r="V342" s="65" t="str">
        <f t="shared" si="5"/>
        <v/>
      </c>
      <c r="W342" s="84"/>
      <c r="X342" s="84"/>
      <c r="Y342" s="85"/>
      <c r="Z342" s="85"/>
      <c r="AA342" s="65" t="str">
        <f t="shared" si="6"/>
        <v/>
      </c>
      <c r="AB342" s="65" t="str">
        <f t="shared" si="7"/>
        <v/>
      </c>
      <c r="AC342" s="86"/>
      <c r="AD342" s="87" t="str">
        <f t="shared" si="8"/>
        <v/>
      </c>
      <c r="AE342" s="84"/>
      <c r="AF342" s="86">
        <f>IF(AC342&gt;0,AC342,'⚙️ Config'!$B$10)</f>
        <v>0.0075</v>
      </c>
      <c r="AG342" s="88">
        <f t="shared" si="9"/>
        <v>21250.58948</v>
      </c>
      <c r="AH342" s="88">
        <f>AG342*'⚙️ Config'!$B$11</f>
        <v>106252.9474</v>
      </c>
      <c r="AI342" s="88">
        <f>AH342*'⚙️ Config'!$B$12</f>
        <v>31875.88421</v>
      </c>
      <c r="AJ342" s="64"/>
      <c r="AK342" s="84"/>
      <c r="AL342" s="84"/>
      <c r="AM342" s="84"/>
      <c r="AN342" s="84"/>
      <c r="AO342" s="84"/>
      <c r="AP342" s="84"/>
      <c r="AQ342" s="84"/>
    </row>
    <row r="343" ht="15.0" customHeight="1">
      <c r="A343" s="79">
        <v>340.0</v>
      </c>
      <c r="B343" s="80" t="s">
        <v>1025</v>
      </c>
      <c r="C343" s="79" t="s">
        <v>141</v>
      </c>
      <c r="D343" s="79" t="s">
        <v>1026</v>
      </c>
      <c r="E343" s="81">
        <v>63.83</v>
      </c>
      <c r="F343" s="79" t="s">
        <v>84</v>
      </c>
      <c r="G343" s="79" t="s">
        <v>606</v>
      </c>
      <c r="H343" s="82">
        <v>2828054.88</v>
      </c>
      <c r="I343" s="79">
        <v>1.0</v>
      </c>
      <c r="J343" s="83">
        <v>1.1</v>
      </c>
      <c r="K343" s="80">
        <v>2025.0</v>
      </c>
      <c r="L343" s="79" t="s">
        <v>630</v>
      </c>
      <c r="M343" s="79">
        <v>2025.0</v>
      </c>
      <c r="N343" s="79" t="s">
        <v>161</v>
      </c>
      <c r="O343" s="65" t="str">
        <f t="shared" si="1"/>
        <v>681266630001</v>
      </c>
      <c r="P343" s="65">
        <f t="shared" si="2"/>
        <v>9</v>
      </c>
      <c r="Q343" s="65">
        <f t="shared" si="3"/>
        <v>0</v>
      </c>
      <c r="R343" s="65" t="str">
        <f t="shared" si="12"/>
        <v>68.126.663/0001-90</v>
      </c>
      <c r="S343" s="84"/>
      <c r="T343" s="84" t="str">
        <f t="shared" si="10"/>
        <v/>
      </c>
      <c r="U343" s="84" t="str">
        <f t="shared" si="11"/>
        <v/>
      </c>
      <c r="V343" s="65" t="str">
        <f t="shared" si="5"/>
        <v/>
      </c>
      <c r="W343" s="84"/>
      <c r="X343" s="84"/>
      <c r="Y343" s="85"/>
      <c r="Z343" s="85"/>
      <c r="AA343" s="65" t="str">
        <f t="shared" si="6"/>
        <v/>
      </c>
      <c r="AB343" s="65" t="str">
        <f t="shared" si="7"/>
        <v/>
      </c>
      <c r="AC343" s="86"/>
      <c r="AD343" s="87" t="str">
        <f t="shared" si="8"/>
        <v/>
      </c>
      <c r="AE343" s="84"/>
      <c r="AF343" s="86">
        <f>IF(AC343&gt;0,AC343,'⚙️ Config'!$B$10)</f>
        <v>0.0075</v>
      </c>
      <c r="AG343" s="88">
        <f t="shared" si="9"/>
        <v>21210.4116</v>
      </c>
      <c r="AH343" s="88">
        <f>AG343*'⚙️ Config'!$B$11</f>
        <v>106052.058</v>
      </c>
      <c r="AI343" s="88">
        <f>AH343*'⚙️ Config'!$B$12</f>
        <v>31815.6174</v>
      </c>
      <c r="AJ343" s="64"/>
      <c r="AK343" s="84"/>
      <c r="AL343" s="84"/>
      <c r="AM343" s="84"/>
      <c r="AN343" s="84"/>
      <c r="AO343" s="84"/>
      <c r="AP343" s="84"/>
      <c r="AQ343" s="84"/>
    </row>
    <row r="344" ht="15.0" customHeight="1">
      <c r="A344" s="79">
        <v>341.0</v>
      </c>
      <c r="B344" s="80" t="s">
        <v>1027</v>
      </c>
      <c r="C344" s="79" t="s">
        <v>141</v>
      </c>
      <c r="D344" s="79" t="s">
        <v>1028</v>
      </c>
      <c r="E344" s="81">
        <v>45.08</v>
      </c>
      <c r="F344" s="79" t="s">
        <v>84</v>
      </c>
      <c r="G344" s="79" t="s">
        <v>606</v>
      </c>
      <c r="H344" s="82">
        <v>2825548.62</v>
      </c>
      <c r="I344" s="79">
        <v>2.0</v>
      </c>
      <c r="J344" s="83">
        <v>1.5</v>
      </c>
      <c r="K344" s="80">
        <v>2024.0</v>
      </c>
      <c r="L344" s="79" t="s">
        <v>387</v>
      </c>
      <c r="M344" s="79">
        <v>2024.0</v>
      </c>
      <c r="N344" s="79" t="s">
        <v>161</v>
      </c>
      <c r="O344" s="65" t="str">
        <f t="shared" si="1"/>
        <v>187019220001</v>
      </c>
      <c r="P344" s="65">
        <f t="shared" si="2"/>
        <v>9</v>
      </c>
      <c r="Q344" s="65">
        <f t="shared" si="3"/>
        <v>1</v>
      </c>
      <c r="R344" s="65" t="str">
        <f t="shared" si="12"/>
        <v>18.701.922/0001-91</v>
      </c>
      <c r="S344" s="84"/>
      <c r="T344" s="84" t="str">
        <f t="shared" si="10"/>
        <v/>
      </c>
      <c r="U344" s="84" t="str">
        <f t="shared" si="11"/>
        <v/>
      </c>
      <c r="V344" s="65" t="str">
        <f t="shared" si="5"/>
        <v/>
      </c>
      <c r="W344" s="84"/>
      <c r="X344" s="84"/>
      <c r="Y344" s="85"/>
      <c r="Z344" s="85"/>
      <c r="AA344" s="65" t="str">
        <f t="shared" si="6"/>
        <v/>
      </c>
      <c r="AB344" s="65" t="str">
        <f t="shared" si="7"/>
        <v/>
      </c>
      <c r="AC344" s="86"/>
      <c r="AD344" s="87" t="str">
        <f t="shared" si="8"/>
        <v/>
      </c>
      <c r="AE344" s="84"/>
      <c r="AF344" s="86">
        <f>IF(AC344&gt;0,AC344,'⚙️ Config'!$B$10)</f>
        <v>0.0075</v>
      </c>
      <c r="AG344" s="88">
        <f t="shared" si="9"/>
        <v>21191.61465</v>
      </c>
      <c r="AH344" s="88">
        <f>AG344*'⚙️ Config'!$B$11</f>
        <v>105958.0733</v>
      </c>
      <c r="AI344" s="88">
        <f>AH344*'⚙️ Config'!$B$12</f>
        <v>31787.42198</v>
      </c>
      <c r="AJ344" s="64"/>
      <c r="AK344" s="84"/>
      <c r="AL344" s="84"/>
      <c r="AM344" s="84"/>
      <c r="AN344" s="84"/>
      <c r="AO344" s="84"/>
      <c r="AP344" s="84"/>
      <c r="AQ344" s="84"/>
    </row>
    <row r="345" ht="15.0" customHeight="1">
      <c r="A345" s="79">
        <v>342.0</v>
      </c>
      <c r="B345" s="80" t="s">
        <v>1029</v>
      </c>
      <c r="C345" s="79" t="s">
        <v>141</v>
      </c>
      <c r="D345" s="79" t="s">
        <v>1030</v>
      </c>
      <c r="E345" s="81">
        <v>55.08</v>
      </c>
      <c r="F345" s="79" t="s">
        <v>84</v>
      </c>
      <c r="G345" s="79" t="s">
        <v>606</v>
      </c>
      <c r="H345" s="82">
        <v>2824959.78</v>
      </c>
      <c r="I345" s="79">
        <v>1.0</v>
      </c>
      <c r="J345" s="83">
        <v>1.5</v>
      </c>
      <c r="K345" s="80">
        <v>2024.0</v>
      </c>
      <c r="L345" s="79" t="s">
        <v>202</v>
      </c>
      <c r="M345" s="79">
        <v>2024.0</v>
      </c>
      <c r="N345" s="79" t="s">
        <v>161</v>
      </c>
      <c r="O345" s="65" t="str">
        <f t="shared" si="1"/>
        <v>136625040001</v>
      </c>
      <c r="P345" s="65">
        <f t="shared" si="2"/>
        <v>1</v>
      </c>
      <c r="Q345" s="65">
        <f t="shared" si="3"/>
        <v>9</v>
      </c>
      <c r="R345" s="65" t="str">
        <f t="shared" si="12"/>
        <v>13.662.504/0001-19</v>
      </c>
      <c r="S345" s="84"/>
      <c r="T345" s="84" t="str">
        <f t="shared" si="10"/>
        <v/>
      </c>
      <c r="U345" s="84" t="str">
        <f t="shared" si="11"/>
        <v/>
      </c>
      <c r="V345" s="65" t="str">
        <f t="shared" si="5"/>
        <v/>
      </c>
      <c r="W345" s="84"/>
      <c r="X345" s="84"/>
      <c r="Y345" s="85"/>
      <c r="Z345" s="85"/>
      <c r="AA345" s="65" t="str">
        <f t="shared" si="6"/>
        <v/>
      </c>
      <c r="AB345" s="65" t="str">
        <f t="shared" si="7"/>
        <v/>
      </c>
      <c r="AC345" s="86"/>
      <c r="AD345" s="87" t="str">
        <f t="shared" si="8"/>
        <v/>
      </c>
      <c r="AE345" s="84"/>
      <c r="AF345" s="86">
        <f>IF(AC345&gt;0,AC345,'⚙️ Config'!$B$10)</f>
        <v>0.0075</v>
      </c>
      <c r="AG345" s="88">
        <f t="shared" si="9"/>
        <v>21187.19835</v>
      </c>
      <c r="AH345" s="88">
        <f>AG345*'⚙️ Config'!$B$11</f>
        <v>105935.9918</v>
      </c>
      <c r="AI345" s="88">
        <f>AH345*'⚙️ Config'!$B$12</f>
        <v>31780.79753</v>
      </c>
      <c r="AJ345" s="64"/>
      <c r="AK345" s="84"/>
      <c r="AL345" s="84"/>
      <c r="AM345" s="84"/>
      <c r="AN345" s="84"/>
      <c r="AO345" s="84"/>
      <c r="AP345" s="84"/>
      <c r="AQ345" s="84"/>
    </row>
    <row r="346" ht="15.0" customHeight="1">
      <c r="A346" s="79">
        <v>343.0</v>
      </c>
      <c r="B346" s="80" t="s">
        <v>1031</v>
      </c>
      <c r="C346" s="79" t="s">
        <v>141</v>
      </c>
      <c r="D346" s="79" t="s">
        <v>1032</v>
      </c>
      <c r="E346" s="81">
        <v>63.41</v>
      </c>
      <c r="F346" s="79" t="s">
        <v>84</v>
      </c>
      <c r="G346" s="79" t="s">
        <v>606</v>
      </c>
      <c r="H346" s="82">
        <v>2819736.16</v>
      </c>
      <c r="I346" s="79">
        <v>2.0</v>
      </c>
      <c r="J346" s="83">
        <v>1.5</v>
      </c>
      <c r="K346" s="80">
        <v>2025.0</v>
      </c>
      <c r="L346" s="79" t="s">
        <v>856</v>
      </c>
      <c r="M346" s="79">
        <v>2024.0</v>
      </c>
      <c r="N346" s="79" t="s">
        <v>310</v>
      </c>
      <c r="O346" s="65" t="str">
        <f t="shared" si="1"/>
        <v>147639560001</v>
      </c>
      <c r="P346" s="65">
        <f t="shared" si="2"/>
        <v>5</v>
      </c>
      <c r="Q346" s="65">
        <f t="shared" si="3"/>
        <v>0</v>
      </c>
      <c r="R346" s="65" t="str">
        <f t="shared" si="12"/>
        <v>14.763.956/0001-50</v>
      </c>
      <c r="S346" s="84"/>
      <c r="T346" s="84" t="str">
        <f t="shared" si="10"/>
        <v/>
      </c>
      <c r="U346" s="84" t="str">
        <f t="shared" si="11"/>
        <v/>
      </c>
      <c r="V346" s="65" t="str">
        <f t="shared" si="5"/>
        <v/>
      </c>
      <c r="W346" s="84"/>
      <c r="X346" s="84"/>
      <c r="Y346" s="85"/>
      <c r="Z346" s="85"/>
      <c r="AA346" s="65" t="str">
        <f t="shared" si="6"/>
        <v/>
      </c>
      <c r="AB346" s="65" t="str">
        <f t="shared" si="7"/>
        <v/>
      </c>
      <c r="AC346" s="86"/>
      <c r="AD346" s="87" t="str">
        <f t="shared" si="8"/>
        <v/>
      </c>
      <c r="AE346" s="84"/>
      <c r="AF346" s="86">
        <f>IF(AC346&gt;0,AC346,'⚙️ Config'!$B$10)</f>
        <v>0.0075</v>
      </c>
      <c r="AG346" s="88">
        <f t="shared" si="9"/>
        <v>21148.0212</v>
      </c>
      <c r="AH346" s="88">
        <f>AG346*'⚙️ Config'!$B$11</f>
        <v>105740.106</v>
      </c>
      <c r="AI346" s="88">
        <f>AH346*'⚙️ Config'!$B$12</f>
        <v>31722.0318</v>
      </c>
      <c r="AJ346" s="64"/>
      <c r="AK346" s="84"/>
      <c r="AL346" s="84"/>
      <c r="AM346" s="84"/>
      <c r="AN346" s="84"/>
      <c r="AO346" s="84"/>
      <c r="AP346" s="84"/>
      <c r="AQ346" s="84"/>
    </row>
    <row r="347" ht="15.0" customHeight="1">
      <c r="A347" s="79">
        <v>344.0</v>
      </c>
      <c r="B347" s="80" t="s">
        <v>1033</v>
      </c>
      <c r="C347" s="79" t="s">
        <v>141</v>
      </c>
      <c r="D347" s="79" t="s">
        <v>1034</v>
      </c>
      <c r="E347" s="81">
        <v>48.83</v>
      </c>
      <c r="F347" s="79" t="s">
        <v>84</v>
      </c>
      <c r="G347" s="79" t="s">
        <v>606</v>
      </c>
      <c r="H347" s="82">
        <v>2818639.58</v>
      </c>
      <c r="I347" s="79">
        <v>2.0</v>
      </c>
      <c r="J347" s="83">
        <v>1.5</v>
      </c>
      <c r="K347" s="80">
        <v>2025.0</v>
      </c>
      <c r="L347" s="79" t="s">
        <v>202</v>
      </c>
      <c r="M347" s="79">
        <v>2024.0</v>
      </c>
      <c r="N347" s="79" t="s">
        <v>161</v>
      </c>
      <c r="O347" s="65" t="str">
        <f t="shared" si="1"/>
        <v>008802820001</v>
      </c>
      <c r="P347" s="65">
        <f t="shared" si="2"/>
        <v>6</v>
      </c>
      <c r="Q347" s="65">
        <f t="shared" si="3"/>
        <v>9</v>
      </c>
      <c r="R347" s="65" t="str">
        <f t="shared" si="12"/>
        <v>00.880.282/0001-69</v>
      </c>
      <c r="S347" s="84"/>
      <c r="T347" s="84" t="str">
        <f t="shared" si="10"/>
        <v/>
      </c>
      <c r="U347" s="84" t="str">
        <f t="shared" si="11"/>
        <v/>
      </c>
      <c r="V347" s="65" t="str">
        <f t="shared" si="5"/>
        <v/>
      </c>
      <c r="W347" s="84"/>
      <c r="X347" s="84"/>
      <c r="Y347" s="85"/>
      <c r="Z347" s="85"/>
      <c r="AA347" s="65" t="str">
        <f t="shared" si="6"/>
        <v/>
      </c>
      <c r="AB347" s="65" t="str">
        <f t="shared" si="7"/>
        <v/>
      </c>
      <c r="AC347" s="86"/>
      <c r="AD347" s="87" t="str">
        <f t="shared" si="8"/>
        <v/>
      </c>
      <c r="AE347" s="84"/>
      <c r="AF347" s="86">
        <f>IF(AC347&gt;0,AC347,'⚙️ Config'!$B$10)</f>
        <v>0.0075</v>
      </c>
      <c r="AG347" s="88">
        <f t="shared" si="9"/>
        <v>21139.79685</v>
      </c>
      <c r="AH347" s="88">
        <f>AG347*'⚙️ Config'!$B$11</f>
        <v>105698.9843</v>
      </c>
      <c r="AI347" s="88">
        <f>AH347*'⚙️ Config'!$B$12</f>
        <v>31709.69528</v>
      </c>
      <c r="AJ347" s="64"/>
      <c r="AK347" s="84"/>
      <c r="AL347" s="84"/>
      <c r="AM347" s="84"/>
      <c r="AN347" s="84"/>
      <c r="AO347" s="84"/>
      <c r="AP347" s="84"/>
      <c r="AQ347" s="84"/>
    </row>
    <row r="348" ht="15.0" customHeight="1">
      <c r="A348" s="79">
        <v>345.0</v>
      </c>
      <c r="B348" s="80" t="s">
        <v>1035</v>
      </c>
      <c r="C348" s="79" t="s">
        <v>141</v>
      </c>
      <c r="D348" s="79" t="s">
        <v>1036</v>
      </c>
      <c r="E348" s="81">
        <v>58.96</v>
      </c>
      <c r="F348" s="79" t="s">
        <v>84</v>
      </c>
      <c r="G348" s="79" t="s">
        <v>606</v>
      </c>
      <c r="H348" s="82">
        <v>2815709.08</v>
      </c>
      <c r="I348" s="79">
        <v>1.0</v>
      </c>
      <c r="J348" s="83">
        <v>1.3</v>
      </c>
      <c r="K348" s="80">
        <v>2024.0</v>
      </c>
      <c r="L348" s="79" t="s">
        <v>630</v>
      </c>
      <c r="M348" s="79">
        <v>2024.0</v>
      </c>
      <c r="N348" s="79" t="s">
        <v>161</v>
      </c>
      <c r="O348" s="65" t="str">
        <f t="shared" si="1"/>
        <v>518677350001</v>
      </c>
      <c r="P348" s="65">
        <f t="shared" si="2"/>
        <v>5</v>
      </c>
      <c r="Q348" s="65">
        <f t="shared" si="3"/>
        <v>8</v>
      </c>
      <c r="R348" s="65" t="str">
        <f t="shared" si="12"/>
        <v>51.867.735/0001-58</v>
      </c>
      <c r="S348" s="84"/>
      <c r="T348" s="84" t="str">
        <f t="shared" si="10"/>
        <v/>
      </c>
      <c r="U348" s="84" t="str">
        <f t="shared" si="11"/>
        <v/>
      </c>
      <c r="V348" s="65" t="str">
        <f t="shared" si="5"/>
        <v/>
      </c>
      <c r="W348" s="84"/>
      <c r="X348" s="84"/>
      <c r="Y348" s="85"/>
      <c r="Z348" s="85"/>
      <c r="AA348" s="65" t="str">
        <f t="shared" si="6"/>
        <v/>
      </c>
      <c r="AB348" s="65" t="str">
        <f t="shared" si="7"/>
        <v/>
      </c>
      <c r="AC348" s="86"/>
      <c r="AD348" s="87" t="str">
        <f t="shared" si="8"/>
        <v/>
      </c>
      <c r="AE348" s="84"/>
      <c r="AF348" s="86">
        <f>IF(AC348&gt;0,AC348,'⚙️ Config'!$B$10)</f>
        <v>0.0075</v>
      </c>
      <c r="AG348" s="88">
        <f t="shared" si="9"/>
        <v>21117.8181</v>
      </c>
      <c r="AH348" s="88">
        <f>AG348*'⚙️ Config'!$B$11</f>
        <v>105589.0905</v>
      </c>
      <c r="AI348" s="88">
        <f>AH348*'⚙️ Config'!$B$12</f>
        <v>31676.72715</v>
      </c>
      <c r="AJ348" s="64"/>
      <c r="AK348" s="84"/>
      <c r="AL348" s="84"/>
      <c r="AM348" s="84"/>
      <c r="AN348" s="84"/>
      <c r="AO348" s="84"/>
      <c r="AP348" s="84"/>
      <c r="AQ348" s="84"/>
    </row>
    <row r="349" ht="15.0" customHeight="1">
      <c r="A349" s="79">
        <v>346.0</v>
      </c>
      <c r="B349" s="80" t="s">
        <v>1037</v>
      </c>
      <c r="C349" s="79" t="s">
        <v>141</v>
      </c>
      <c r="D349" s="79" t="s">
        <v>1038</v>
      </c>
      <c r="E349" s="81">
        <v>51.25</v>
      </c>
      <c r="F349" s="79" t="s">
        <v>84</v>
      </c>
      <c r="G349" s="79" t="s">
        <v>606</v>
      </c>
      <c r="H349" s="82">
        <v>2801790.74</v>
      </c>
      <c r="I349" s="79">
        <v>2.0</v>
      </c>
      <c r="J349" s="83">
        <v>1.2</v>
      </c>
      <c r="K349" s="80">
        <v>2025.0</v>
      </c>
      <c r="L349" s="79" t="s">
        <v>691</v>
      </c>
      <c r="M349" s="79">
        <v>2025.0</v>
      </c>
      <c r="N349" s="79" t="s">
        <v>145</v>
      </c>
      <c r="O349" s="65" t="str">
        <f t="shared" si="1"/>
        <v>018993410001</v>
      </c>
      <c r="P349" s="65">
        <f t="shared" si="2"/>
        <v>0</v>
      </c>
      <c r="Q349" s="65">
        <f t="shared" si="3"/>
        <v>3</v>
      </c>
      <c r="R349" s="65" t="str">
        <f t="shared" si="12"/>
        <v>01.899.341/0001-03</v>
      </c>
      <c r="S349" s="84"/>
      <c r="T349" s="84" t="str">
        <f t="shared" si="10"/>
        <v/>
      </c>
      <c r="U349" s="84" t="str">
        <f t="shared" si="11"/>
        <v/>
      </c>
      <c r="V349" s="65" t="str">
        <f t="shared" si="5"/>
        <v/>
      </c>
      <c r="W349" s="84"/>
      <c r="X349" s="84"/>
      <c r="Y349" s="85"/>
      <c r="Z349" s="85"/>
      <c r="AA349" s="65" t="str">
        <f t="shared" si="6"/>
        <v/>
      </c>
      <c r="AB349" s="65" t="str">
        <f t="shared" si="7"/>
        <v/>
      </c>
      <c r="AC349" s="86"/>
      <c r="AD349" s="87" t="str">
        <f t="shared" si="8"/>
        <v/>
      </c>
      <c r="AE349" s="84"/>
      <c r="AF349" s="86">
        <f>IF(AC349&gt;0,AC349,'⚙️ Config'!$B$10)</f>
        <v>0.0075</v>
      </c>
      <c r="AG349" s="88">
        <f t="shared" si="9"/>
        <v>21013.43055</v>
      </c>
      <c r="AH349" s="88">
        <f>AG349*'⚙️ Config'!$B$11</f>
        <v>105067.1528</v>
      </c>
      <c r="AI349" s="88">
        <f>AH349*'⚙️ Config'!$B$12</f>
        <v>31520.14583</v>
      </c>
      <c r="AJ349" s="64"/>
      <c r="AK349" s="84"/>
      <c r="AL349" s="84"/>
      <c r="AM349" s="84"/>
      <c r="AN349" s="84"/>
      <c r="AO349" s="84"/>
      <c r="AP349" s="84"/>
      <c r="AQ349" s="84"/>
    </row>
    <row r="350" ht="15.0" customHeight="1">
      <c r="A350" s="79">
        <v>347.0</v>
      </c>
      <c r="B350" s="80" t="s">
        <v>1039</v>
      </c>
      <c r="C350" s="79" t="s">
        <v>141</v>
      </c>
      <c r="D350" s="79" t="s">
        <v>1040</v>
      </c>
      <c r="E350" s="81">
        <v>63.83</v>
      </c>
      <c r="F350" s="79" t="s">
        <v>84</v>
      </c>
      <c r="G350" s="79" t="s">
        <v>606</v>
      </c>
      <c r="H350" s="82">
        <v>2800957.75</v>
      </c>
      <c r="I350" s="79">
        <v>1.0</v>
      </c>
      <c r="J350" s="83">
        <v>1.1</v>
      </c>
      <c r="K350" s="80">
        <v>2025.0</v>
      </c>
      <c r="L350" s="79" t="s">
        <v>202</v>
      </c>
      <c r="M350" s="79">
        <v>2025.0</v>
      </c>
      <c r="N350" s="79" t="s">
        <v>161</v>
      </c>
      <c r="O350" s="65" t="str">
        <f t="shared" si="1"/>
        <v>139365860001</v>
      </c>
      <c r="P350" s="65">
        <f t="shared" si="2"/>
        <v>4</v>
      </c>
      <c r="Q350" s="65">
        <f t="shared" si="3"/>
        <v>2</v>
      </c>
      <c r="R350" s="65" t="str">
        <f t="shared" si="12"/>
        <v>13.936.586/0001-42</v>
      </c>
      <c r="S350" s="84"/>
      <c r="T350" s="84" t="str">
        <f t="shared" si="10"/>
        <v/>
      </c>
      <c r="U350" s="84" t="str">
        <f t="shared" si="11"/>
        <v/>
      </c>
      <c r="V350" s="65" t="str">
        <f t="shared" si="5"/>
        <v/>
      </c>
      <c r="W350" s="84"/>
      <c r="X350" s="84"/>
      <c r="Y350" s="85"/>
      <c r="Z350" s="85"/>
      <c r="AA350" s="65" t="str">
        <f t="shared" si="6"/>
        <v/>
      </c>
      <c r="AB350" s="65" t="str">
        <f t="shared" si="7"/>
        <v/>
      </c>
      <c r="AC350" s="86"/>
      <c r="AD350" s="87" t="str">
        <f t="shared" si="8"/>
        <v/>
      </c>
      <c r="AE350" s="84"/>
      <c r="AF350" s="86">
        <f>IF(AC350&gt;0,AC350,'⚙️ Config'!$B$10)</f>
        <v>0.0075</v>
      </c>
      <c r="AG350" s="88">
        <f t="shared" si="9"/>
        <v>21007.18313</v>
      </c>
      <c r="AH350" s="88">
        <f>AG350*'⚙️ Config'!$B$11</f>
        <v>105035.9156</v>
      </c>
      <c r="AI350" s="88">
        <f>AH350*'⚙️ Config'!$B$12</f>
        <v>31510.77469</v>
      </c>
      <c r="AJ350" s="64"/>
      <c r="AK350" s="84"/>
      <c r="AL350" s="84"/>
      <c r="AM350" s="84"/>
      <c r="AN350" s="84"/>
      <c r="AO350" s="84"/>
      <c r="AP350" s="84"/>
      <c r="AQ350" s="84"/>
    </row>
    <row r="351" ht="15.0" customHeight="1">
      <c r="A351" s="79">
        <v>348.0</v>
      </c>
      <c r="B351" s="80" t="s">
        <v>1041</v>
      </c>
      <c r="C351" s="79" t="s">
        <v>141</v>
      </c>
      <c r="D351" s="79" t="s">
        <v>1042</v>
      </c>
      <c r="E351" s="81">
        <v>73.71</v>
      </c>
      <c r="F351" s="79" t="s">
        <v>84</v>
      </c>
      <c r="G351" s="79" t="s">
        <v>606</v>
      </c>
      <c r="H351" s="82">
        <v>2796931.53</v>
      </c>
      <c r="I351" s="79">
        <v>2.0</v>
      </c>
      <c r="J351" s="83">
        <v>0.6</v>
      </c>
      <c r="K351" s="80">
        <v>2025.0</v>
      </c>
      <c r="L351" s="79" t="s">
        <v>1043</v>
      </c>
      <c r="M351" s="79">
        <v>2025.0</v>
      </c>
      <c r="N351" s="79" t="s">
        <v>145</v>
      </c>
      <c r="O351" s="65" t="str">
        <f t="shared" si="1"/>
        <v>218030370001</v>
      </c>
      <c r="P351" s="65">
        <f t="shared" si="2"/>
        <v>2</v>
      </c>
      <c r="Q351" s="65">
        <f t="shared" si="3"/>
        <v>8</v>
      </c>
      <c r="R351" s="65" t="str">
        <f t="shared" si="12"/>
        <v>21.803.037/0001-28</v>
      </c>
      <c r="S351" s="84"/>
      <c r="T351" s="84" t="str">
        <f t="shared" si="10"/>
        <v/>
      </c>
      <c r="U351" s="84" t="str">
        <f t="shared" si="11"/>
        <v/>
      </c>
      <c r="V351" s="65" t="str">
        <f t="shared" si="5"/>
        <v/>
      </c>
      <c r="W351" s="84"/>
      <c r="X351" s="84"/>
      <c r="Y351" s="85"/>
      <c r="Z351" s="85"/>
      <c r="AA351" s="65" t="str">
        <f t="shared" si="6"/>
        <v/>
      </c>
      <c r="AB351" s="65" t="str">
        <f t="shared" si="7"/>
        <v/>
      </c>
      <c r="AC351" s="86"/>
      <c r="AD351" s="87" t="str">
        <f t="shared" si="8"/>
        <v/>
      </c>
      <c r="AE351" s="84"/>
      <c r="AF351" s="86">
        <f>IF(AC351&gt;0,AC351,'⚙️ Config'!$B$10)</f>
        <v>0.0075</v>
      </c>
      <c r="AG351" s="88">
        <f t="shared" si="9"/>
        <v>20976.98648</v>
      </c>
      <c r="AH351" s="88">
        <f>AG351*'⚙️ Config'!$B$11</f>
        <v>104884.9324</v>
      </c>
      <c r="AI351" s="88">
        <f>AH351*'⚙️ Config'!$B$12</f>
        <v>31465.47971</v>
      </c>
      <c r="AJ351" s="64"/>
      <c r="AK351" s="84"/>
      <c r="AL351" s="84"/>
      <c r="AM351" s="84"/>
      <c r="AN351" s="84"/>
      <c r="AO351" s="84"/>
      <c r="AP351" s="84"/>
      <c r="AQ351" s="84"/>
    </row>
    <row r="352" ht="15.0" customHeight="1">
      <c r="A352" s="79">
        <v>349.0</v>
      </c>
      <c r="B352" s="80" t="s">
        <v>1044</v>
      </c>
      <c r="C352" s="79" t="s">
        <v>141</v>
      </c>
      <c r="D352" s="79" t="s">
        <v>1045</v>
      </c>
      <c r="E352" s="81">
        <v>47.01</v>
      </c>
      <c r="F352" s="79" t="s">
        <v>84</v>
      </c>
      <c r="G352" s="79" t="s">
        <v>606</v>
      </c>
      <c r="H352" s="82">
        <v>2794652.57</v>
      </c>
      <c r="I352" s="79">
        <v>2.0</v>
      </c>
      <c r="J352" s="83">
        <v>1.7</v>
      </c>
      <c r="K352" s="80">
        <v>2025.0</v>
      </c>
      <c r="L352" s="79" t="s">
        <v>202</v>
      </c>
      <c r="M352" s="79">
        <v>2024.0</v>
      </c>
      <c r="N352" s="79" t="s">
        <v>145</v>
      </c>
      <c r="O352" s="65" t="str">
        <f t="shared" si="1"/>
        <v>152920790001</v>
      </c>
      <c r="P352" s="65">
        <f t="shared" si="2"/>
        <v>4</v>
      </c>
      <c r="Q352" s="65">
        <f t="shared" si="3"/>
        <v>9</v>
      </c>
      <c r="R352" s="65" t="str">
        <f t="shared" si="12"/>
        <v>15.292.079/0001-49</v>
      </c>
      <c r="S352" s="84"/>
      <c r="T352" s="84" t="str">
        <f t="shared" si="10"/>
        <v/>
      </c>
      <c r="U352" s="84" t="str">
        <f t="shared" si="11"/>
        <v/>
      </c>
      <c r="V352" s="65" t="str">
        <f t="shared" si="5"/>
        <v/>
      </c>
      <c r="W352" s="84"/>
      <c r="X352" s="84"/>
      <c r="Y352" s="85"/>
      <c r="Z352" s="85"/>
      <c r="AA352" s="65" t="str">
        <f t="shared" si="6"/>
        <v/>
      </c>
      <c r="AB352" s="65" t="str">
        <f t="shared" si="7"/>
        <v/>
      </c>
      <c r="AC352" s="86"/>
      <c r="AD352" s="87" t="str">
        <f t="shared" si="8"/>
        <v/>
      </c>
      <c r="AE352" s="84"/>
      <c r="AF352" s="86">
        <f>IF(AC352&gt;0,AC352,'⚙️ Config'!$B$10)</f>
        <v>0.0075</v>
      </c>
      <c r="AG352" s="88">
        <f t="shared" si="9"/>
        <v>20959.89428</v>
      </c>
      <c r="AH352" s="88">
        <f>AG352*'⚙️ Config'!$B$11</f>
        <v>104799.4714</v>
      </c>
      <c r="AI352" s="88">
        <f>AH352*'⚙️ Config'!$B$12</f>
        <v>31439.84141</v>
      </c>
      <c r="AJ352" s="64"/>
      <c r="AK352" s="84"/>
      <c r="AL352" s="84"/>
      <c r="AM352" s="84"/>
      <c r="AN352" s="84"/>
      <c r="AO352" s="84"/>
      <c r="AP352" s="84"/>
      <c r="AQ352" s="84"/>
    </row>
    <row r="353" ht="15.0" customHeight="1">
      <c r="A353" s="79">
        <v>350.0</v>
      </c>
      <c r="B353" s="80" t="s">
        <v>1046</v>
      </c>
      <c r="C353" s="79" t="s">
        <v>141</v>
      </c>
      <c r="D353" s="79" t="s">
        <v>1047</v>
      </c>
      <c r="E353" s="81">
        <v>64.24</v>
      </c>
      <c r="F353" s="79" t="s">
        <v>84</v>
      </c>
      <c r="G353" s="79" t="s">
        <v>606</v>
      </c>
      <c r="H353" s="82">
        <v>2794512.58</v>
      </c>
      <c r="I353" s="79">
        <v>2.0</v>
      </c>
      <c r="J353" s="83">
        <v>1.9</v>
      </c>
      <c r="K353" s="80">
        <v>2025.0</v>
      </c>
      <c r="L353" s="79" t="s">
        <v>202</v>
      </c>
      <c r="M353" s="79">
        <v>2024.0</v>
      </c>
      <c r="N353" s="79" t="s">
        <v>208</v>
      </c>
      <c r="O353" s="65" t="str">
        <f t="shared" si="1"/>
        <v>012267590001</v>
      </c>
      <c r="P353" s="65">
        <f t="shared" si="2"/>
        <v>5</v>
      </c>
      <c r="Q353" s="65">
        <f t="shared" si="3"/>
        <v>0</v>
      </c>
      <c r="R353" s="65" t="str">
        <f t="shared" si="12"/>
        <v>01.226.759/0001-50</v>
      </c>
      <c r="S353" s="84"/>
      <c r="T353" s="84" t="str">
        <f t="shared" si="10"/>
        <v/>
      </c>
      <c r="U353" s="84" t="str">
        <f t="shared" si="11"/>
        <v/>
      </c>
      <c r="V353" s="65" t="str">
        <f t="shared" si="5"/>
        <v/>
      </c>
      <c r="W353" s="84"/>
      <c r="X353" s="84"/>
      <c r="Y353" s="85"/>
      <c r="Z353" s="85"/>
      <c r="AA353" s="65" t="str">
        <f t="shared" si="6"/>
        <v/>
      </c>
      <c r="AB353" s="65" t="str">
        <f t="shared" si="7"/>
        <v/>
      </c>
      <c r="AC353" s="86"/>
      <c r="AD353" s="87" t="str">
        <f t="shared" si="8"/>
        <v/>
      </c>
      <c r="AE353" s="84"/>
      <c r="AF353" s="86">
        <f>IF(AC353&gt;0,AC353,'⚙️ Config'!$B$10)</f>
        <v>0.0075</v>
      </c>
      <c r="AG353" s="88">
        <f t="shared" si="9"/>
        <v>20958.84435</v>
      </c>
      <c r="AH353" s="88">
        <f>AG353*'⚙️ Config'!$B$11</f>
        <v>104794.2218</v>
      </c>
      <c r="AI353" s="88">
        <f>AH353*'⚙️ Config'!$B$12</f>
        <v>31438.26653</v>
      </c>
      <c r="AJ353" s="64"/>
      <c r="AK353" s="84"/>
      <c r="AL353" s="84"/>
      <c r="AM353" s="84"/>
      <c r="AN353" s="84"/>
      <c r="AO353" s="84"/>
      <c r="AP353" s="84"/>
      <c r="AQ353" s="84"/>
    </row>
    <row r="354" ht="15.0" customHeight="1">
      <c r="A354" s="79">
        <v>351.0</v>
      </c>
      <c r="B354" s="80" t="s">
        <v>1048</v>
      </c>
      <c r="C354" s="79" t="s">
        <v>141</v>
      </c>
      <c r="D354" s="79" t="s">
        <v>1049</v>
      </c>
      <c r="E354" s="81">
        <v>58.6</v>
      </c>
      <c r="F354" s="79" t="s">
        <v>84</v>
      </c>
      <c r="G354" s="79" t="s">
        <v>606</v>
      </c>
      <c r="H354" s="82">
        <v>2786774.33</v>
      </c>
      <c r="I354" s="79">
        <v>2.0</v>
      </c>
      <c r="J354" s="83">
        <v>1.2</v>
      </c>
      <c r="K354" s="80">
        <v>2025.0</v>
      </c>
      <c r="L354" s="79" t="s">
        <v>630</v>
      </c>
      <c r="M354" s="79">
        <v>2025.0</v>
      </c>
      <c r="N354" s="79" t="s">
        <v>189</v>
      </c>
      <c r="O354" s="65" t="str">
        <f t="shared" si="1"/>
        <v>205294740001</v>
      </c>
      <c r="P354" s="65">
        <f t="shared" si="2"/>
        <v>3</v>
      </c>
      <c r="Q354" s="65">
        <f t="shared" si="3"/>
        <v>2</v>
      </c>
      <c r="R354" s="65" t="str">
        <f t="shared" si="12"/>
        <v>20.529.474/0001-32</v>
      </c>
      <c r="S354" s="84"/>
      <c r="T354" s="84" t="str">
        <f t="shared" si="10"/>
        <v/>
      </c>
      <c r="U354" s="84" t="str">
        <f t="shared" si="11"/>
        <v/>
      </c>
      <c r="V354" s="65" t="str">
        <f t="shared" si="5"/>
        <v/>
      </c>
      <c r="W354" s="84"/>
      <c r="X354" s="84"/>
      <c r="Y354" s="85"/>
      <c r="Z354" s="85"/>
      <c r="AA354" s="65" t="str">
        <f t="shared" si="6"/>
        <v/>
      </c>
      <c r="AB354" s="65" t="str">
        <f t="shared" si="7"/>
        <v/>
      </c>
      <c r="AC354" s="86"/>
      <c r="AD354" s="87" t="str">
        <f t="shared" si="8"/>
        <v/>
      </c>
      <c r="AE354" s="84"/>
      <c r="AF354" s="86">
        <f>IF(AC354&gt;0,AC354,'⚙️ Config'!$B$10)</f>
        <v>0.0075</v>
      </c>
      <c r="AG354" s="88">
        <f t="shared" si="9"/>
        <v>20900.80748</v>
      </c>
      <c r="AH354" s="88">
        <f>AG354*'⚙️ Config'!$B$11</f>
        <v>104504.0374</v>
      </c>
      <c r="AI354" s="88">
        <f>AH354*'⚙️ Config'!$B$12</f>
        <v>31351.21121</v>
      </c>
      <c r="AJ354" s="64"/>
      <c r="AK354" s="84"/>
      <c r="AL354" s="84"/>
      <c r="AM354" s="84"/>
      <c r="AN354" s="84"/>
      <c r="AO354" s="84"/>
      <c r="AP354" s="84"/>
      <c r="AQ354" s="84"/>
    </row>
    <row r="355" ht="15.0" customHeight="1">
      <c r="A355" s="79">
        <v>352.0</v>
      </c>
      <c r="B355" s="80" t="s">
        <v>1050</v>
      </c>
      <c r="C355" s="79" t="s">
        <v>141</v>
      </c>
      <c r="D355" s="79" t="s">
        <v>1051</v>
      </c>
      <c r="E355" s="81">
        <v>49.94</v>
      </c>
      <c r="F355" s="79" t="s">
        <v>84</v>
      </c>
      <c r="G355" s="79" t="s">
        <v>606</v>
      </c>
      <c r="H355" s="82">
        <v>2786319.85</v>
      </c>
      <c r="I355" s="79">
        <v>2.0</v>
      </c>
      <c r="J355" s="83">
        <v>1.3</v>
      </c>
      <c r="K355" s="80">
        <v>2025.0</v>
      </c>
      <c r="L355" s="79" t="s">
        <v>1052</v>
      </c>
      <c r="M355" s="79">
        <v>2024.0</v>
      </c>
      <c r="N355" s="79" t="s">
        <v>145</v>
      </c>
      <c r="O355" s="65" t="str">
        <f t="shared" si="1"/>
        <v>107414910001</v>
      </c>
      <c r="P355" s="65">
        <f t="shared" si="2"/>
        <v>8</v>
      </c>
      <c r="Q355" s="65">
        <f t="shared" si="3"/>
        <v>5</v>
      </c>
      <c r="R355" s="65" t="str">
        <f t="shared" si="12"/>
        <v>10.741.491/0001-85</v>
      </c>
      <c r="S355" s="84"/>
      <c r="T355" s="84" t="str">
        <f t="shared" si="10"/>
        <v/>
      </c>
      <c r="U355" s="84" t="str">
        <f t="shared" si="11"/>
        <v/>
      </c>
      <c r="V355" s="65" t="str">
        <f t="shared" si="5"/>
        <v/>
      </c>
      <c r="W355" s="84"/>
      <c r="X355" s="84"/>
      <c r="Y355" s="85"/>
      <c r="Z355" s="85"/>
      <c r="AA355" s="65" t="str">
        <f t="shared" si="6"/>
        <v/>
      </c>
      <c r="AB355" s="65" t="str">
        <f t="shared" si="7"/>
        <v/>
      </c>
      <c r="AC355" s="86"/>
      <c r="AD355" s="87" t="str">
        <f t="shared" si="8"/>
        <v/>
      </c>
      <c r="AE355" s="84"/>
      <c r="AF355" s="86">
        <f>IF(AC355&gt;0,AC355,'⚙️ Config'!$B$10)</f>
        <v>0.0075</v>
      </c>
      <c r="AG355" s="88">
        <f t="shared" si="9"/>
        <v>20897.39888</v>
      </c>
      <c r="AH355" s="88">
        <f>AG355*'⚙️ Config'!$B$11</f>
        <v>104486.9944</v>
      </c>
      <c r="AI355" s="88">
        <f>AH355*'⚙️ Config'!$B$12</f>
        <v>31346.09831</v>
      </c>
      <c r="AJ355" s="64"/>
      <c r="AK355" s="84"/>
      <c r="AL355" s="84"/>
      <c r="AM355" s="84"/>
      <c r="AN355" s="84"/>
      <c r="AO355" s="84"/>
      <c r="AP355" s="84"/>
      <c r="AQ355" s="84"/>
    </row>
    <row r="356" ht="15.0" customHeight="1">
      <c r="A356" s="79">
        <v>353.0</v>
      </c>
      <c r="B356" s="80" t="s">
        <v>1053</v>
      </c>
      <c r="C356" s="79" t="s">
        <v>141</v>
      </c>
      <c r="D356" s="79" t="s">
        <v>1054</v>
      </c>
      <c r="E356" s="81">
        <v>43.41</v>
      </c>
      <c r="F356" s="79" t="s">
        <v>84</v>
      </c>
      <c r="G356" s="79" t="s">
        <v>606</v>
      </c>
      <c r="H356" s="82">
        <v>2778786.86</v>
      </c>
      <c r="I356" s="79">
        <v>2.0</v>
      </c>
      <c r="J356" s="83">
        <v>1.6</v>
      </c>
      <c r="K356" s="80">
        <v>2024.0</v>
      </c>
      <c r="L356" s="79" t="s">
        <v>856</v>
      </c>
      <c r="M356" s="79">
        <v>2024.0</v>
      </c>
      <c r="N356" s="79" t="s">
        <v>145</v>
      </c>
      <c r="O356" s="65" t="str">
        <f t="shared" si="1"/>
        <v>326180460001</v>
      </c>
      <c r="P356" s="65">
        <f t="shared" si="2"/>
        <v>6</v>
      </c>
      <c r="Q356" s="65">
        <f t="shared" si="3"/>
        <v>5</v>
      </c>
      <c r="R356" s="65" t="str">
        <f t="shared" si="12"/>
        <v>32.618.046/0001-65</v>
      </c>
      <c r="S356" s="84"/>
      <c r="T356" s="84" t="str">
        <f t="shared" si="10"/>
        <v/>
      </c>
      <c r="U356" s="84" t="str">
        <f t="shared" si="11"/>
        <v/>
      </c>
      <c r="V356" s="65" t="str">
        <f t="shared" si="5"/>
        <v/>
      </c>
      <c r="W356" s="84"/>
      <c r="X356" s="84"/>
      <c r="Y356" s="85"/>
      <c r="Z356" s="85"/>
      <c r="AA356" s="65" t="str">
        <f t="shared" si="6"/>
        <v/>
      </c>
      <c r="AB356" s="65" t="str">
        <f t="shared" si="7"/>
        <v/>
      </c>
      <c r="AC356" s="86"/>
      <c r="AD356" s="87" t="str">
        <f t="shared" si="8"/>
        <v/>
      </c>
      <c r="AE356" s="84"/>
      <c r="AF356" s="86">
        <f>IF(AC356&gt;0,AC356,'⚙️ Config'!$B$10)</f>
        <v>0.0075</v>
      </c>
      <c r="AG356" s="88">
        <f t="shared" si="9"/>
        <v>20840.90145</v>
      </c>
      <c r="AH356" s="88">
        <f>AG356*'⚙️ Config'!$B$11</f>
        <v>104204.5073</v>
      </c>
      <c r="AI356" s="88">
        <f>AH356*'⚙️ Config'!$B$12</f>
        <v>31261.35218</v>
      </c>
      <c r="AJ356" s="64"/>
      <c r="AK356" s="84"/>
      <c r="AL356" s="84"/>
      <c r="AM356" s="84"/>
      <c r="AN356" s="84"/>
      <c r="AO356" s="84"/>
      <c r="AP356" s="84"/>
      <c r="AQ356" s="84"/>
    </row>
    <row r="357" ht="15.0" customHeight="1">
      <c r="A357" s="79">
        <v>354.0</v>
      </c>
      <c r="B357" s="80" t="s">
        <v>1055</v>
      </c>
      <c r="C357" s="79" t="s">
        <v>141</v>
      </c>
      <c r="D357" s="79" t="s">
        <v>1056</v>
      </c>
      <c r="E357" s="81">
        <v>70.07</v>
      </c>
      <c r="F357" s="79" t="s">
        <v>84</v>
      </c>
      <c r="G357" s="79" t="s">
        <v>606</v>
      </c>
      <c r="H357" s="82">
        <v>2769316.06</v>
      </c>
      <c r="I357" s="79">
        <v>1.0</v>
      </c>
      <c r="J357" s="83">
        <v>0.9</v>
      </c>
      <c r="K357" s="80">
        <v>2025.0</v>
      </c>
      <c r="L357" s="79" t="s">
        <v>177</v>
      </c>
      <c r="M357" s="79">
        <v>2025.0</v>
      </c>
      <c r="N357" s="79" t="s">
        <v>145</v>
      </c>
      <c r="O357" s="65" t="str">
        <f t="shared" si="1"/>
        <v>539897110001</v>
      </c>
      <c r="P357" s="65">
        <f t="shared" si="2"/>
        <v>0</v>
      </c>
      <c r="Q357" s="65">
        <f t="shared" si="3"/>
        <v>5</v>
      </c>
      <c r="R357" s="65" t="str">
        <f t="shared" si="12"/>
        <v>53.989.711/0001-05</v>
      </c>
      <c r="S357" s="84"/>
      <c r="T357" s="84" t="str">
        <f t="shared" si="10"/>
        <v/>
      </c>
      <c r="U357" s="84" t="str">
        <f t="shared" si="11"/>
        <v/>
      </c>
      <c r="V357" s="65" t="str">
        <f t="shared" si="5"/>
        <v/>
      </c>
      <c r="W357" s="84"/>
      <c r="X357" s="84"/>
      <c r="Y357" s="85"/>
      <c r="Z357" s="85"/>
      <c r="AA357" s="65" t="str">
        <f t="shared" si="6"/>
        <v/>
      </c>
      <c r="AB357" s="65" t="str">
        <f t="shared" si="7"/>
        <v/>
      </c>
      <c r="AC357" s="86"/>
      <c r="AD357" s="87" t="str">
        <f t="shared" si="8"/>
        <v/>
      </c>
      <c r="AE357" s="84"/>
      <c r="AF357" s="86">
        <f>IF(AC357&gt;0,AC357,'⚙️ Config'!$B$10)</f>
        <v>0.0075</v>
      </c>
      <c r="AG357" s="88">
        <f t="shared" si="9"/>
        <v>20769.87045</v>
      </c>
      <c r="AH357" s="88">
        <f>AG357*'⚙️ Config'!$B$11</f>
        <v>103849.3523</v>
      </c>
      <c r="AI357" s="88">
        <f>AH357*'⚙️ Config'!$B$12</f>
        <v>31154.80568</v>
      </c>
      <c r="AJ357" s="64"/>
      <c r="AK357" s="84"/>
      <c r="AL357" s="84"/>
      <c r="AM357" s="84"/>
      <c r="AN357" s="84"/>
      <c r="AO357" s="84"/>
      <c r="AP357" s="84"/>
      <c r="AQ357" s="84"/>
    </row>
    <row r="358" ht="15.0" customHeight="1">
      <c r="A358" s="79">
        <v>355.0</v>
      </c>
      <c r="B358" s="80" t="s">
        <v>1057</v>
      </c>
      <c r="C358" s="79" t="s">
        <v>141</v>
      </c>
      <c r="D358" s="79" t="s">
        <v>1058</v>
      </c>
      <c r="E358" s="81">
        <v>43.41</v>
      </c>
      <c r="F358" s="79" t="s">
        <v>84</v>
      </c>
      <c r="G358" s="79" t="s">
        <v>606</v>
      </c>
      <c r="H358" s="82">
        <v>2767542.3</v>
      </c>
      <c r="I358" s="79">
        <v>2.0</v>
      </c>
      <c r="J358" s="83">
        <v>1.6</v>
      </c>
      <c r="K358" s="80">
        <v>2024.0</v>
      </c>
      <c r="L358" s="79" t="s">
        <v>691</v>
      </c>
      <c r="M358" s="79">
        <v>2024.0</v>
      </c>
      <c r="N358" s="79" t="s">
        <v>161</v>
      </c>
      <c r="O358" s="65" t="str">
        <f t="shared" si="1"/>
        <v>308404530001</v>
      </c>
      <c r="P358" s="65">
        <f t="shared" si="2"/>
        <v>9</v>
      </c>
      <c r="Q358" s="65">
        <f t="shared" si="3"/>
        <v>7</v>
      </c>
      <c r="R358" s="65" t="str">
        <f t="shared" si="12"/>
        <v>30.840.453/0001-97</v>
      </c>
      <c r="S358" s="84"/>
      <c r="T358" s="84" t="str">
        <f t="shared" si="10"/>
        <v/>
      </c>
      <c r="U358" s="84" t="str">
        <f t="shared" si="11"/>
        <v/>
      </c>
      <c r="V358" s="65" t="str">
        <f t="shared" si="5"/>
        <v/>
      </c>
      <c r="W358" s="84"/>
      <c r="X358" s="84"/>
      <c r="Y358" s="85"/>
      <c r="Z358" s="85"/>
      <c r="AA358" s="65" t="str">
        <f t="shared" si="6"/>
        <v/>
      </c>
      <c r="AB358" s="65" t="str">
        <f t="shared" si="7"/>
        <v/>
      </c>
      <c r="AC358" s="86"/>
      <c r="AD358" s="87" t="str">
        <f t="shared" si="8"/>
        <v/>
      </c>
      <c r="AE358" s="84"/>
      <c r="AF358" s="86">
        <f>IF(AC358&gt;0,AC358,'⚙️ Config'!$B$10)</f>
        <v>0.0075</v>
      </c>
      <c r="AG358" s="88">
        <f t="shared" si="9"/>
        <v>20756.56725</v>
      </c>
      <c r="AH358" s="88">
        <f>AG358*'⚙️ Config'!$B$11</f>
        <v>103782.8363</v>
      </c>
      <c r="AI358" s="88">
        <f>AH358*'⚙️ Config'!$B$12</f>
        <v>31134.85088</v>
      </c>
      <c r="AJ358" s="64"/>
      <c r="AK358" s="84"/>
      <c r="AL358" s="84"/>
      <c r="AM358" s="84"/>
      <c r="AN358" s="84"/>
      <c r="AO358" s="84"/>
      <c r="AP358" s="84"/>
      <c r="AQ358" s="84"/>
    </row>
    <row r="359" ht="15.0" customHeight="1">
      <c r="A359" s="79">
        <v>356.0</v>
      </c>
      <c r="B359" s="80" t="s">
        <v>1059</v>
      </c>
      <c r="C359" s="79" t="s">
        <v>141</v>
      </c>
      <c r="D359" s="79" t="s">
        <v>1060</v>
      </c>
      <c r="E359" s="81">
        <v>50.51</v>
      </c>
      <c r="F359" s="79" t="s">
        <v>84</v>
      </c>
      <c r="G359" s="79" t="s">
        <v>606</v>
      </c>
      <c r="H359" s="82">
        <v>2764928.95</v>
      </c>
      <c r="I359" s="79">
        <v>1.0</v>
      </c>
      <c r="J359" s="83">
        <v>1.8</v>
      </c>
      <c r="K359" s="80">
        <v>2024.0</v>
      </c>
      <c r="L359" s="79" t="s">
        <v>630</v>
      </c>
      <c r="M359" s="79">
        <v>2024.0</v>
      </c>
      <c r="N359" s="79" t="s">
        <v>161</v>
      </c>
      <c r="O359" s="65" t="str">
        <f t="shared" si="1"/>
        <v>466008940001</v>
      </c>
      <c r="P359" s="65">
        <f t="shared" si="2"/>
        <v>5</v>
      </c>
      <c r="Q359" s="65">
        <f t="shared" si="3"/>
        <v>1</v>
      </c>
      <c r="R359" s="65" t="str">
        <f t="shared" si="12"/>
        <v>46.600.894/0001-51</v>
      </c>
      <c r="S359" s="84"/>
      <c r="T359" s="84" t="str">
        <f t="shared" si="10"/>
        <v/>
      </c>
      <c r="U359" s="84" t="str">
        <f t="shared" si="11"/>
        <v/>
      </c>
      <c r="V359" s="65" t="str">
        <f t="shared" si="5"/>
        <v/>
      </c>
      <c r="W359" s="84"/>
      <c r="X359" s="84"/>
      <c r="Y359" s="85"/>
      <c r="Z359" s="85"/>
      <c r="AA359" s="65" t="str">
        <f t="shared" si="6"/>
        <v/>
      </c>
      <c r="AB359" s="65" t="str">
        <f t="shared" si="7"/>
        <v/>
      </c>
      <c r="AC359" s="86"/>
      <c r="AD359" s="87" t="str">
        <f t="shared" si="8"/>
        <v/>
      </c>
      <c r="AE359" s="84"/>
      <c r="AF359" s="86">
        <f>IF(AC359&gt;0,AC359,'⚙️ Config'!$B$10)</f>
        <v>0.0075</v>
      </c>
      <c r="AG359" s="88">
        <f t="shared" si="9"/>
        <v>20736.96713</v>
      </c>
      <c r="AH359" s="88">
        <f>AG359*'⚙️ Config'!$B$11</f>
        <v>103684.8356</v>
      </c>
      <c r="AI359" s="88">
        <f>AH359*'⚙️ Config'!$B$12</f>
        <v>31105.45069</v>
      </c>
      <c r="AJ359" s="64"/>
      <c r="AK359" s="84"/>
      <c r="AL359" s="84"/>
      <c r="AM359" s="84"/>
      <c r="AN359" s="84"/>
      <c r="AO359" s="84"/>
      <c r="AP359" s="84"/>
      <c r="AQ359" s="84"/>
    </row>
    <row r="360" ht="15.0" customHeight="1">
      <c r="A360" s="79">
        <v>357.0</v>
      </c>
      <c r="B360" s="80" t="s">
        <v>1061</v>
      </c>
      <c r="C360" s="79" t="s">
        <v>141</v>
      </c>
      <c r="D360" s="79" t="s">
        <v>1062</v>
      </c>
      <c r="E360" s="81">
        <v>66.74</v>
      </c>
      <c r="F360" s="79" t="s">
        <v>84</v>
      </c>
      <c r="G360" s="79" t="s">
        <v>606</v>
      </c>
      <c r="H360" s="82">
        <v>2754906.84</v>
      </c>
      <c r="I360" s="79">
        <v>1.0</v>
      </c>
      <c r="J360" s="83">
        <v>1.0</v>
      </c>
      <c r="K360" s="80">
        <v>2025.0</v>
      </c>
      <c r="L360" s="79" t="s">
        <v>331</v>
      </c>
      <c r="M360" s="79">
        <v>2025.0</v>
      </c>
      <c r="N360" s="79" t="s">
        <v>145</v>
      </c>
      <c r="O360" s="65" t="str">
        <f t="shared" si="1"/>
        <v>575243990001</v>
      </c>
      <c r="P360" s="65">
        <f t="shared" si="2"/>
        <v>2</v>
      </c>
      <c r="Q360" s="65">
        <f t="shared" si="3"/>
        <v>7</v>
      </c>
      <c r="R360" s="65" t="str">
        <f t="shared" si="12"/>
        <v>57.524.399/0001-27</v>
      </c>
      <c r="S360" s="84"/>
      <c r="T360" s="84" t="str">
        <f t="shared" si="10"/>
        <v/>
      </c>
      <c r="U360" s="84" t="str">
        <f t="shared" si="11"/>
        <v/>
      </c>
      <c r="V360" s="65" t="str">
        <f t="shared" si="5"/>
        <v/>
      </c>
      <c r="W360" s="84"/>
      <c r="X360" s="84"/>
      <c r="Y360" s="85"/>
      <c r="Z360" s="85"/>
      <c r="AA360" s="65" t="str">
        <f t="shared" si="6"/>
        <v/>
      </c>
      <c r="AB360" s="65" t="str">
        <f t="shared" si="7"/>
        <v/>
      </c>
      <c r="AC360" s="86"/>
      <c r="AD360" s="87" t="str">
        <f t="shared" si="8"/>
        <v/>
      </c>
      <c r="AE360" s="84"/>
      <c r="AF360" s="86">
        <f>IF(AC360&gt;0,AC360,'⚙️ Config'!$B$10)</f>
        <v>0.0075</v>
      </c>
      <c r="AG360" s="88">
        <f t="shared" si="9"/>
        <v>20661.8013</v>
      </c>
      <c r="AH360" s="88">
        <f>AG360*'⚙️ Config'!$B$11</f>
        <v>103309.0065</v>
      </c>
      <c r="AI360" s="88">
        <f>AH360*'⚙️ Config'!$B$12</f>
        <v>30992.70195</v>
      </c>
      <c r="AJ360" s="64"/>
      <c r="AK360" s="84"/>
      <c r="AL360" s="84"/>
      <c r="AM360" s="84"/>
      <c r="AN360" s="84"/>
      <c r="AO360" s="84"/>
      <c r="AP360" s="84"/>
      <c r="AQ360" s="84"/>
    </row>
    <row r="361" ht="15.0" customHeight="1">
      <c r="A361" s="79">
        <v>358.0</v>
      </c>
      <c r="B361" s="80" t="s">
        <v>1063</v>
      </c>
      <c r="C361" s="79" t="s">
        <v>141</v>
      </c>
      <c r="D361" s="79" t="s">
        <v>1064</v>
      </c>
      <c r="E361" s="81">
        <v>58.96</v>
      </c>
      <c r="F361" s="79" t="s">
        <v>84</v>
      </c>
      <c r="G361" s="79" t="s">
        <v>606</v>
      </c>
      <c r="H361" s="82">
        <v>2752358.97</v>
      </c>
      <c r="I361" s="79">
        <v>1.0</v>
      </c>
      <c r="J361" s="83">
        <v>1.3</v>
      </c>
      <c r="K361" s="80">
        <v>2024.0</v>
      </c>
      <c r="L361" s="79" t="s">
        <v>630</v>
      </c>
      <c r="M361" s="79">
        <v>2024.0</v>
      </c>
      <c r="N361" s="79" t="s">
        <v>145</v>
      </c>
      <c r="O361" s="65" t="str">
        <f t="shared" si="1"/>
        <v>350865880001</v>
      </c>
      <c r="P361" s="65">
        <f t="shared" si="2"/>
        <v>2</v>
      </c>
      <c r="Q361" s="65">
        <f t="shared" si="3"/>
        <v>2</v>
      </c>
      <c r="R361" s="65" t="str">
        <f t="shared" si="12"/>
        <v>35.086.588/0001-22</v>
      </c>
      <c r="S361" s="84"/>
      <c r="T361" s="84" t="str">
        <f t="shared" si="10"/>
        <v/>
      </c>
      <c r="U361" s="84" t="str">
        <f t="shared" si="11"/>
        <v/>
      </c>
      <c r="V361" s="65" t="str">
        <f t="shared" si="5"/>
        <v/>
      </c>
      <c r="W361" s="84"/>
      <c r="X361" s="84"/>
      <c r="Y361" s="85"/>
      <c r="Z361" s="85"/>
      <c r="AA361" s="65" t="str">
        <f t="shared" si="6"/>
        <v/>
      </c>
      <c r="AB361" s="65" t="str">
        <f t="shared" si="7"/>
        <v/>
      </c>
      <c r="AC361" s="86"/>
      <c r="AD361" s="87" t="str">
        <f t="shared" si="8"/>
        <v/>
      </c>
      <c r="AE361" s="84"/>
      <c r="AF361" s="86">
        <f>IF(AC361&gt;0,AC361,'⚙️ Config'!$B$10)</f>
        <v>0.0075</v>
      </c>
      <c r="AG361" s="88">
        <f t="shared" si="9"/>
        <v>20642.69228</v>
      </c>
      <c r="AH361" s="88">
        <f>AG361*'⚙️ Config'!$B$11</f>
        <v>103213.4614</v>
      </c>
      <c r="AI361" s="88">
        <f>AH361*'⚙️ Config'!$B$12</f>
        <v>30964.03841</v>
      </c>
      <c r="AJ361" s="64"/>
      <c r="AK361" s="84"/>
      <c r="AL361" s="84"/>
      <c r="AM361" s="84"/>
      <c r="AN361" s="84"/>
      <c r="AO361" s="84"/>
      <c r="AP361" s="84"/>
      <c r="AQ361" s="84"/>
    </row>
    <row r="362" ht="15.0" customHeight="1">
      <c r="A362" s="79">
        <v>359.0</v>
      </c>
      <c r="B362" s="80" t="s">
        <v>1065</v>
      </c>
      <c r="C362" s="79" t="s">
        <v>141</v>
      </c>
      <c r="D362" s="79" t="s">
        <v>1066</v>
      </c>
      <c r="E362" s="81">
        <v>46.92</v>
      </c>
      <c r="F362" s="79" t="s">
        <v>84</v>
      </c>
      <c r="G362" s="79" t="s">
        <v>606</v>
      </c>
      <c r="H362" s="82">
        <v>2750269.52</v>
      </c>
      <c r="I362" s="79">
        <v>2.0</v>
      </c>
      <c r="J362" s="83">
        <v>1.4</v>
      </c>
      <c r="K362" s="80">
        <v>2024.0</v>
      </c>
      <c r="L362" s="79" t="s">
        <v>387</v>
      </c>
      <c r="M362" s="79">
        <v>2024.0</v>
      </c>
      <c r="N362" s="79" t="s">
        <v>161</v>
      </c>
      <c r="O362" s="65" t="str">
        <f t="shared" si="1"/>
        <v>413012710001</v>
      </c>
      <c r="P362" s="65">
        <f t="shared" si="2"/>
        <v>6</v>
      </c>
      <c r="Q362" s="65">
        <f t="shared" si="3"/>
        <v>4</v>
      </c>
      <c r="R362" s="65" t="str">
        <f t="shared" si="12"/>
        <v>41.301.271/0001-64</v>
      </c>
      <c r="S362" s="84"/>
      <c r="T362" s="84" t="str">
        <f t="shared" si="10"/>
        <v/>
      </c>
      <c r="U362" s="84" t="str">
        <f t="shared" si="11"/>
        <v/>
      </c>
      <c r="V362" s="65" t="str">
        <f t="shared" si="5"/>
        <v/>
      </c>
      <c r="W362" s="84"/>
      <c r="X362" s="84"/>
      <c r="Y362" s="85"/>
      <c r="Z362" s="85"/>
      <c r="AA362" s="65" t="str">
        <f t="shared" si="6"/>
        <v/>
      </c>
      <c r="AB362" s="65" t="str">
        <f t="shared" si="7"/>
        <v/>
      </c>
      <c r="AC362" s="86"/>
      <c r="AD362" s="87" t="str">
        <f t="shared" si="8"/>
        <v/>
      </c>
      <c r="AE362" s="84"/>
      <c r="AF362" s="86">
        <f>IF(AC362&gt;0,AC362,'⚙️ Config'!$B$10)</f>
        <v>0.0075</v>
      </c>
      <c r="AG362" s="88">
        <f t="shared" si="9"/>
        <v>20627.0214</v>
      </c>
      <c r="AH362" s="88">
        <f>AG362*'⚙️ Config'!$B$11</f>
        <v>103135.107</v>
      </c>
      <c r="AI362" s="88">
        <f>AH362*'⚙️ Config'!$B$12</f>
        <v>30940.5321</v>
      </c>
      <c r="AJ362" s="64"/>
      <c r="AK362" s="84"/>
      <c r="AL362" s="84"/>
      <c r="AM362" s="84"/>
      <c r="AN362" s="84"/>
      <c r="AO362" s="84"/>
      <c r="AP362" s="84"/>
      <c r="AQ362" s="84"/>
    </row>
    <row r="363" ht="15.0" customHeight="1">
      <c r="A363" s="79">
        <v>360.0</v>
      </c>
      <c r="B363" s="80" t="s">
        <v>1067</v>
      </c>
      <c r="C363" s="79" t="s">
        <v>141</v>
      </c>
      <c r="D363" s="79" t="s">
        <v>1068</v>
      </c>
      <c r="E363" s="81">
        <v>72.93</v>
      </c>
      <c r="F363" s="79" t="s">
        <v>84</v>
      </c>
      <c r="G363" s="79" t="s">
        <v>606</v>
      </c>
      <c r="H363" s="82">
        <v>2733002.21</v>
      </c>
      <c r="I363" s="79">
        <v>2.0</v>
      </c>
      <c r="J363" s="83">
        <v>1.5</v>
      </c>
      <c r="K363" s="80">
        <v>2025.0</v>
      </c>
      <c r="L363" s="79" t="s">
        <v>268</v>
      </c>
      <c r="M363" s="79">
        <v>2024.0</v>
      </c>
      <c r="N363" s="79" t="s">
        <v>310</v>
      </c>
      <c r="O363" s="65" t="str">
        <f t="shared" si="1"/>
        <v>056238230001</v>
      </c>
      <c r="P363" s="65">
        <f t="shared" si="2"/>
        <v>9</v>
      </c>
      <c r="Q363" s="65">
        <f t="shared" si="3"/>
        <v>7</v>
      </c>
      <c r="R363" s="65" t="str">
        <f t="shared" si="12"/>
        <v>05.623.823/0001-97</v>
      </c>
      <c r="S363" s="84"/>
      <c r="T363" s="84" t="str">
        <f t="shared" si="10"/>
        <v/>
      </c>
      <c r="U363" s="84" t="str">
        <f t="shared" si="11"/>
        <v/>
      </c>
      <c r="V363" s="65" t="str">
        <f t="shared" si="5"/>
        <v/>
      </c>
      <c r="W363" s="84"/>
      <c r="X363" s="84"/>
      <c r="Y363" s="85"/>
      <c r="Z363" s="85"/>
      <c r="AA363" s="65" t="str">
        <f t="shared" si="6"/>
        <v/>
      </c>
      <c r="AB363" s="65" t="str">
        <f t="shared" si="7"/>
        <v/>
      </c>
      <c r="AC363" s="86"/>
      <c r="AD363" s="87" t="str">
        <f t="shared" si="8"/>
        <v/>
      </c>
      <c r="AE363" s="84"/>
      <c r="AF363" s="86">
        <f>IF(AC363&gt;0,AC363,'⚙️ Config'!$B$10)</f>
        <v>0.0075</v>
      </c>
      <c r="AG363" s="88">
        <f t="shared" si="9"/>
        <v>20497.51658</v>
      </c>
      <c r="AH363" s="88">
        <f>AG363*'⚙️ Config'!$B$11</f>
        <v>102487.5829</v>
      </c>
      <c r="AI363" s="88">
        <f>AH363*'⚙️ Config'!$B$12</f>
        <v>30746.27486</v>
      </c>
      <c r="AJ363" s="64"/>
      <c r="AK363" s="84"/>
      <c r="AL363" s="84"/>
      <c r="AM363" s="84"/>
      <c r="AN363" s="84"/>
      <c r="AO363" s="84"/>
      <c r="AP363" s="84"/>
      <c r="AQ363" s="84"/>
    </row>
    <row r="364" ht="15.0" customHeight="1">
      <c r="A364" s="79">
        <v>361.0</v>
      </c>
      <c r="B364" s="80" t="s">
        <v>1069</v>
      </c>
      <c r="C364" s="79" t="s">
        <v>141</v>
      </c>
      <c r="D364" s="79" t="s">
        <v>1070</v>
      </c>
      <c r="E364" s="81">
        <v>90.07</v>
      </c>
      <c r="F364" s="79" t="s">
        <v>84</v>
      </c>
      <c r="G364" s="79" t="s">
        <v>606</v>
      </c>
      <c r="H364" s="82">
        <v>2732154.55</v>
      </c>
      <c r="I364" s="79">
        <v>1.0</v>
      </c>
      <c r="J364" s="83">
        <v>0.5</v>
      </c>
      <c r="K364" s="80">
        <v>2025.0</v>
      </c>
      <c r="L364" s="79" t="s">
        <v>202</v>
      </c>
      <c r="M364" s="79">
        <v>2025.0</v>
      </c>
      <c r="N364" s="79" t="s">
        <v>161</v>
      </c>
      <c r="O364" s="65" t="str">
        <f t="shared" si="1"/>
        <v>106774640001</v>
      </c>
      <c r="P364" s="65">
        <f t="shared" si="2"/>
        <v>9</v>
      </c>
      <c r="Q364" s="65">
        <f t="shared" si="3"/>
        <v>0</v>
      </c>
      <c r="R364" s="65" t="str">
        <f t="shared" si="12"/>
        <v>10.677.464/0001-90</v>
      </c>
      <c r="S364" s="84"/>
      <c r="T364" s="84" t="str">
        <f t="shared" si="10"/>
        <v/>
      </c>
      <c r="U364" s="84" t="str">
        <f t="shared" si="11"/>
        <v/>
      </c>
      <c r="V364" s="65" t="str">
        <f t="shared" si="5"/>
        <v/>
      </c>
      <c r="W364" s="84"/>
      <c r="X364" s="84"/>
      <c r="Y364" s="85"/>
      <c r="Z364" s="85"/>
      <c r="AA364" s="65" t="str">
        <f t="shared" si="6"/>
        <v/>
      </c>
      <c r="AB364" s="65" t="str">
        <f t="shared" si="7"/>
        <v/>
      </c>
      <c r="AC364" s="86"/>
      <c r="AD364" s="87" t="str">
        <f t="shared" si="8"/>
        <v/>
      </c>
      <c r="AE364" s="84"/>
      <c r="AF364" s="86">
        <f>IF(AC364&gt;0,AC364,'⚙️ Config'!$B$10)</f>
        <v>0.0075</v>
      </c>
      <c r="AG364" s="88">
        <f t="shared" si="9"/>
        <v>20491.15913</v>
      </c>
      <c r="AH364" s="88">
        <f>AG364*'⚙️ Config'!$B$11</f>
        <v>102455.7956</v>
      </c>
      <c r="AI364" s="88">
        <f>AH364*'⚙️ Config'!$B$12</f>
        <v>30736.73869</v>
      </c>
      <c r="AJ364" s="64"/>
      <c r="AK364" s="84"/>
      <c r="AL364" s="84"/>
      <c r="AM364" s="84"/>
      <c r="AN364" s="84"/>
      <c r="AO364" s="84"/>
      <c r="AP364" s="84"/>
      <c r="AQ364" s="84"/>
    </row>
    <row r="365" ht="15.0" customHeight="1">
      <c r="A365" s="79">
        <v>362.0</v>
      </c>
      <c r="B365" s="80" t="s">
        <v>1071</v>
      </c>
      <c r="C365" s="79" t="s">
        <v>154</v>
      </c>
      <c r="D365" s="79" t="s">
        <v>1072</v>
      </c>
      <c r="E365" s="81">
        <v>58.96</v>
      </c>
      <c r="F365" s="79" t="s">
        <v>84</v>
      </c>
      <c r="G365" s="79" t="s">
        <v>606</v>
      </c>
      <c r="H365" s="82">
        <v>2729777.63</v>
      </c>
      <c r="I365" s="79">
        <v>1.0</v>
      </c>
      <c r="J365" s="83">
        <v>1.3</v>
      </c>
      <c r="K365" s="80">
        <v>2024.0</v>
      </c>
      <c r="L365" s="79" t="s">
        <v>202</v>
      </c>
      <c r="M365" s="79">
        <v>2024.0</v>
      </c>
      <c r="N365" s="79" t="s">
        <v>145</v>
      </c>
      <c r="O365" s="65" t="str">
        <f t="shared" si="1"/>
        <v>273266800001</v>
      </c>
      <c r="P365" s="65">
        <f t="shared" si="2"/>
        <v>9</v>
      </c>
      <c r="Q365" s="65">
        <f t="shared" si="3"/>
        <v>4</v>
      </c>
      <c r="R365" s="65" t="str">
        <f t="shared" si="12"/>
        <v>27.326.680/0001-94</v>
      </c>
      <c r="S365" s="84"/>
      <c r="T365" s="84" t="str">
        <f t="shared" si="10"/>
        <v/>
      </c>
      <c r="U365" s="84" t="str">
        <f t="shared" si="11"/>
        <v/>
      </c>
      <c r="V365" s="65" t="str">
        <f t="shared" si="5"/>
        <v/>
      </c>
      <c r="W365" s="84"/>
      <c r="X365" s="84"/>
      <c r="Y365" s="85"/>
      <c r="Z365" s="85"/>
      <c r="AA365" s="65" t="str">
        <f t="shared" si="6"/>
        <v/>
      </c>
      <c r="AB365" s="65" t="str">
        <f t="shared" si="7"/>
        <v/>
      </c>
      <c r="AC365" s="86"/>
      <c r="AD365" s="87" t="str">
        <f t="shared" si="8"/>
        <v/>
      </c>
      <c r="AE365" s="84"/>
      <c r="AF365" s="86">
        <f>IF(AC365&gt;0,AC365,'⚙️ Config'!$B$10)</f>
        <v>0.0075</v>
      </c>
      <c r="AG365" s="88">
        <f t="shared" si="9"/>
        <v>20473.33223</v>
      </c>
      <c r="AH365" s="88">
        <f>AG365*'⚙️ Config'!$B$11</f>
        <v>102366.6611</v>
      </c>
      <c r="AI365" s="88">
        <f>AH365*'⚙️ Config'!$B$12</f>
        <v>30709.99834</v>
      </c>
      <c r="AJ365" s="64"/>
      <c r="AK365" s="84"/>
      <c r="AL365" s="84"/>
      <c r="AM365" s="84"/>
      <c r="AN365" s="84"/>
      <c r="AO365" s="84"/>
      <c r="AP365" s="84"/>
      <c r="AQ365" s="84"/>
    </row>
    <row r="366" ht="15.0" customHeight="1">
      <c r="A366" s="79">
        <v>363.0</v>
      </c>
      <c r="B366" s="80" t="s">
        <v>1073</v>
      </c>
      <c r="C366" s="79" t="s">
        <v>141</v>
      </c>
      <c r="D366" s="79" t="s">
        <v>1074</v>
      </c>
      <c r="E366" s="81">
        <v>53.41</v>
      </c>
      <c r="F366" s="79" t="s">
        <v>84</v>
      </c>
      <c r="G366" s="79" t="s">
        <v>606</v>
      </c>
      <c r="H366" s="82">
        <v>2724254.14</v>
      </c>
      <c r="I366" s="79">
        <v>1.0</v>
      </c>
      <c r="J366" s="83">
        <v>1.6</v>
      </c>
      <c r="K366" s="80">
        <v>2024.0</v>
      </c>
      <c r="L366" s="79" t="s">
        <v>202</v>
      </c>
      <c r="M366" s="79">
        <v>2024.0</v>
      </c>
      <c r="N366" s="79" t="s">
        <v>161</v>
      </c>
      <c r="O366" s="65" t="str">
        <f t="shared" si="1"/>
        <v>188035460001</v>
      </c>
      <c r="P366" s="65">
        <f t="shared" si="2"/>
        <v>4</v>
      </c>
      <c r="Q366" s="65">
        <f t="shared" si="3"/>
        <v>6</v>
      </c>
      <c r="R366" s="65" t="str">
        <f t="shared" si="12"/>
        <v>18.803.546/0001-46</v>
      </c>
      <c r="S366" s="84"/>
      <c r="T366" s="84" t="str">
        <f t="shared" si="10"/>
        <v/>
      </c>
      <c r="U366" s="84" t="str">
        <f t="shared" si="11"/>
        <v/>
      </c>
      <c r="V366" s="65" t="str">
        <f t="shared" si="5"/>
        <v/>
      </c>
      <c r="W366" s="84"/>
      <c r="X366" s="84"/>
      <c r="Y366" s="85"/>
      <c r="Z366" s="85"/>
      <c r="AA366" s="65" t="str">
        <f t="shared" si="6"/>
        <v/>
      </c>
      <c r="AB366" s="65" t="str">
        <f t="shared" si="7"/>
        <v/>
      </c>
      <c r="AC366" s="86"/>
      <c r="AD366" s="87" t="str">
        <f t="shared" si="8"/>
        <v/>
      </c>
      <c r="AE366" s="84"/>
      <c r="AF366" s="86">
        <f>IF(AC366&gt;0,AC366,'⚙️ Config'!$B$10)</f>
        <v>0.0075</v>
      </c>
      <c r="AG366" s="88">
        <f t="shared" si="9"/>
        <v>20431.90605</v>
      </c>
      <c r="AH366" s="88">
        <f>AG366*'⚙️ Config'!$B$11</f>
        <v>102159.5303</v>
      </c>
      <c r="AI366" s="88">
        <f>AH366*'⚙️ Config'!$B$12</f>
        <v>30647.85908</v>
      </c>
      <c r="AJ366" s="64"/>
      <c r="AK366" s="84"/>
      <c r="AL366" s="84"/>
      <c r="AM366" s="84"/>
      <c r="AN366" s="84"/>
      <c r="AO366" s="84"/>
      <c r="AP366" s="84"/>
      <c r="AQ366" s="84"/>
    </row>
    <row r="367" ht="15.0" customHeight="1">
      <c r="A367" s="79">
        <v>364.0</v>
      </c>
      <c r="B367" s="80" t="s">
        <v>1075</v>
      </c>
      <c r="C367" s="79" t="s">
        <v>141</v>
      </c>
      <c r="D367" s="79" t="s">
        <v>1076</v>
      </c>
      <c r="E367" s="81">
        <v>47.0</v>
      </c>
      <c r="F367" s="79" t="s">
        <v>84</v>
      </c>
      <c r="G367" s="79" t="s">
        <v>606</v>
      </c>
      <c r="H367" s="82">
        <v>2724018.31</v>
      </c>
      <c r="I367" s="79">
        <v>2.0</v>
      </c>
      <c r="J367" s="83">
        <v>1.7</v>
      </c>
      <c r="K367" s="80">
        <v>2025.0</v>
      </c>
      <c r="L367" s="79" t="s">
        <v>630</v>
      </c>
      <c r="M367" s="79">
        <v>2024.0</v>
      </c>
      <c r="N367" s="79" t="s">
        <v>161</v>
      </c>
      <c r="O367" s="65" t="str">
        <f t="shared" si="1"/>
        <v>427597420001</v>
      </c>
      <c r="P367" s="65">
        <f t="shared" si="2"/>
        <v>4</v>
      </c>
      <c r="Q367" s="65">
        <f t="shared" si="3"/>
        <v>5</v>
      </c>
      <c r="R367" s="65" t="str">
        <f t="shared" si="12"/>
        <v>42.759.742/0001-45</v>
      </c>
      <c r="S367" s="84"/>
      <c r="T367" s="84" t="str">
        <f t="shared" si="10"/>
        <v/>
      </c>
      <c r="U367" s="84" t="str">
        <f t="shared" si="11"/>
        <v/>
      </c>
      <c r="V367" s="65" t="str">
        <f t="shared" si="5"/>
        <v/>
      </c>
      <c r="W367" s="84"/>
      <c r="X367" s="84"/>
      <c r="Y367" s="85"/>
      <c r="Z367" s="85"/>
      <c r="AA367" s="65" t="str">
        <f t="shared" si="6"/>
        <v/>
      </c>
      <c r="AB367" s="65" t="str">
        <f t="shared" si="7"/>
        <v/>
      </c>
      <c r="AC367" s="86"/>
      <c r="AD367" s="87" t="str">
        <f t="shared" si="8"/>
        <v/>
      </c>
      <c r="AE367" s="84"/>
      <c r="AF367" s="86">
        <f>IF(AC367&gt;0,AC367,'⚙️ Config'!$B$10)</f>
        <v>0.0075</v>
      </c>
      <c r="AG367" s="88">
        <f t="shared" si="9"/>
        <v>20430.13733</v>
      </c>
      <c r="AH367" s="88">
        <f>AG367*'⚙️ Config'!$B$11</f>
        <v>102150.6866</v>
      </c>
      <c r="AI367" s="88">
        <f>AH367*'⚙️ Config'!$B$12</f>
        <v>30645.20599</v>
      </c>
      <c r="AJ367" s="64"/>
      <c r="AK367" s="84"/>
      <c r="AL367" s="84"/>
      <c r="AM367" s="84"/>
      <c r="AN367" s="84"/>
      <c r="AO367" s="84"/>
      <c r="AP367" s="84"/>
      <c r="AQ367" s="84"/>
    </row>
    <row r="368" ht="15.0" customHeight="1">
      <c r="A368" s="79">
        <v>365.0</v>
      </c>
      <c r="B368" s="80" t="s">
        <v>1077</v>
      </c>
      <c r="C368" s="79" t="s">
        <v>141</v>
      </c>
      <c r="D368" s="79" t="s">
        <v>1078</v>
      </c>
      <c r="E368" s="81">
        <v>78.41</v>
      </c>
      <c r="F368" s="79" t="s">
        <v>84</v>
      </c>
      <c r="G368" s="79" t="s">
        <v>606</v>
      </c>
      <c r="H368" s="82">
        <v>2722489.61</v>
      </c>
      <c r="I368" s="79">
        <v>1.0</v>
      </c>
      <c r="J368" s="83">
        <v>0.7</v>
      </c>
      <c r="K368" s="80">
        <v>2025.0</v>
      </c>
      <c r="L368" s="79" t="s">
        <v>448</v>
      </c>
      <c r="M368" s="79">
        <v>2025.0</v>
      </c>
      <c r="N368" s="79" t="s">
        <v>161</v>
      </c>
      <c r="O368" s="65" t="str">
        <f t="shared" si="1"/>
        <v>089612740001</v>
      </c>
      <c r="P368" s="65">
        <f t="shared" si="2"/>
        <v>5</v>
      </c>
      <c r="Q368" s="65">
        <f t="shared" si="3"/>
        <v>9</v>
      </c>
      <c r="R368" s="65" t="str">
        <f t="shared" si="12"/>
        <v>08.961.274/0001-59</v>
      </c>
      <c r="S368" s="84"/>
      <c r="T368" s="84" t="str">
        <f t="shared" si="10"/>
        <v/>
      </c>
      <c r="U368" s="84" t="str">
        <f t="shared" si="11"/>
        <v/>
      </c>
      <c r="V368" s="65" t="str">
        <f t="shared" si="5"/>
        <v/>
      </c>
      <c r="W368" s="84"/>
      <c r="X368" s="84"/>
      <c r="Y368" s="85"/>
      <c r="Z368" s="85"/>
      <c r="AA368" s="65" t="str">
        <f t="shared" si="6"/>
        <v/>
      </c>
      <c r="AB368" s="65" t="str">
        <f t="shared" si="7"/>
        <v/>
      </c>
      <c r="AC368" s="86"/>
      <c r="AD368" s="87" t="str">
        <f t="shared" si="8"/>
        <v/>
      </c>
      <c r="AE368" s="84"/>
      <c r="AF368" s="86">
        <f>IF(AC368&gt;0,AC368,'⚙️ Config'!$B$10)</f>
        <v>0.0075</v>
      </c>
      <c r="AG368" s="88">
        <f t="shared" si="9"/>
        <v>20418.67208</v>
      </c>
      <c r="AH368" s="88">
        <f>AG368*'⚙️ Config'!$B$11</f>
        <v>102093.3604</v>
      </c>
      <c r="AI368" s="88">
        <f>AH368*'⚙️ Config'!$B$12</f>
        <v>30628.00811</v>
      </c>
      <c r="AJ368" s="64"/>
      <c r="AK368" s="84"/>
      <c r="AL368" s="84"/>
      <c r="AM368" s="84"/>
      <c r="AN368" s="84"/>
      <c r="AO368" s="84"/>
      <c r="AP368" s="84"/>
      <c r="AQ368" s="84"/>
    </row>
    <row r="369" ht="15.0" customHeight="1">
      <c r="A369" s="79">
        <v>366.0</v>
      </c>
      <c r="B369" s="80" t="s">
        <v>1079</v>
      </c>
      <c r="C369" s="79" t="s">
        <v>141</v>
      </c>
      <c r="D369" s="79" t="s">
        <v>1080</v>
      </c>
      <c r="E369" s="81">
        <v>58.96</v>
      </c>
      <c r="F369" s="79" t="s">
        <v>84</v>
      </c>
      <c r="G369" s="79" t="s">
        <v>606</v>
      </c>
      <c r="H369" s="82">
        <v>2719473.99</v>
      </c>
      <c r="I369" s="79">
        <v>1.0</v>
      </c>
      <c r="J369" s="83">
        <v>1.3</v>
      </c>
      <c r="K369" s="80">
        <v>2024.0</v>
      </c>
      <c r="L369" s="79" t="s">
        <v>202</v>
      </c>
      <c r="M369" s="79">
        <v>2024.0</v>
      </c>
      <c r="N369" s="79" t="s">
        <v>161</v>
      </c>
      <c r="O369" s="65" t="str">
        <f t="shared" si="1"/>
        <v>071064180001</v>
      </c>
      <c r="P369" s="65">
        <f t="shared" si="2"/>
        <v>2</v>
      </c>
      <c r="Q369" s="65">
        <f t="shared" si="3"/>
        <v>7</v>
      </c>
      <c r="R369" s="65" t="str">
        <f t="shared" si="12"/>
        <v>07.106.418/0001-27</v>
      </c>
      <c r="S369" s="84"/>
      <c r="T369" s="84" t="str">
        <f t="shared" si="10"/>
        <v/>
      </c>
      <c r="U369" s="84" t="str">
        <f t="shared" si="11"/>
        <v/>
      </c>
      <c r="V369" s="65" t="str">
        <f t="shared" si="5"/>
        <v/>
      </c>
      <c r="W369" s="84"/>
      <c r="X369" s="84"/>
      <c r="Y369" s="85"/>
      <c r="Z369" s="85"/>
      <c r="AA369" s="65" t="str">
        <f t="shared" si="6"/>
        <v/>
      </c>
      <c r="AB369" s="65" t="str">
        <f t="shared" si="7"/>
        <v/>
      </c>
      <c r="AC369" s="86"/>
      <c r="AD369" s="87" t="str">
        <f t="shared" si="8"/>
        <v/>
      </c>
      <c r="AE369" s="84"/>
      <c r="AF369" s="86">
        <f>IF(AC369&gt;0,AC369,'⚙️ Config'!$B$10)</f>
        <v>0.0075</v>
      </c>
      <c r="AG369" s="88">
        <f t="shared" si="9"/>
        <v>20396.05493</v>
      </c>
      <c r="AH369" s="88">
        <f>AG369*'⚙️ Config'!$B$11</f>
        <v>101980.2746</v>
      </c>
      <c r="AI369" s="88">
        <f>AH369*'⚙️ Config'!$B$12</f>
        <v>30594.08239</v>
      </c>
      <c r="AJ369" s="64"/>
      <c r="AK369" s="84"/>
      <c r="AL369" s="84"/>
      <c r="AM369" s="84"/>
      <c r="AN369" s="84"/>
      <c r="AO369" s="84"/>
      <c r="AP369" s="84"/>
      <c r="AQ369" s="84"/>
    </row>
    <row r="370" ht="15.0" customHeight="1">
      <c r="A370" s="79">
        <v>367.0</v>
      </c>
      <c r="B370" s="80" t="s">
        <v>1081</v>
      </c>
      <c r="C370" s="79" t="s">
        <v>141</v>
      </c>
      <c r="D370" s="79" t="s">
        <v>1082</v>
      </c>
      <c r="E370" s="81">
        <v>41.89</v>
      </c>
      <c r="F370" s="79" t="s">
        <v>84</v>
      </c>
      <c r="G370" s="79" t="s">
        <v>606</v>
      </c>
      <c r="H370" s="82">
        <v>2704026.11</v>
      </c>
      <c r="I370" s="79">
        <v>2.0</v>
      </c>
      <c r="J370" s="83">
        <v>1.7</v>
      </c>
      <c r="K370" s="80">
        <v>2024.0</v>
      </c>
      <c r="L370" s="79" t="s">
        <v>387</v>
      </c>
      <c r="M370" s="79">
        <v>2024.0</v>
      </c>
      <c r="N370" s="79" t="s">
        <v>161</v>
      </c>
      <c r="O370" s="65" t="str">
        <f t="shared" si="1"/>
        <v>310852910001</v>
      </c>
      <c r="P370" s="65">
        <f t="shared" si="2"/>
        <v>9</v>
      </c>
      <c r="Q370" s="65">
        <f t="shared" si="3"/>
        <v>1</v>
      </c>
      <c r="R370" s="65" t="str">
        <f t="shared" si="12"/>
        <v>31.085.291/0001-91</v>
      </c>
      <c r="S370" s="84"/>
      <c r="T370" s="84" t="str">
        <f t="shared" si="10"/>
        <v/>
      </c>
      <c r="U370" s="84" t="str">
        <f t="shared" si="11"/>
        <v/>
      </c>
      <c r="V370" s="65" t="str">
        <f t="shared" si="5"/>
        <v/>
      </c>
      <c r="W370" s="84"/>
      <c r="X370" s="84"/>
      <c r="Y370" s="85"/>
      <c r="Z370" s="85"/>
      <c r="AA370" s="65" t="str">
        <f t="shared" si="6"/>
        <v/>
      </c>
      <c r="AB370" s="65" t="str">
        <f t="shared" si="7"/>
        <v/>
      </c>
      <c r="AC370" s="86"/>
      <c r="AD370" s="87" t="str">
        <f t="shared" si="8"/>
        <v/>
      </c>
      <c r="AE370" s="84"/>
      <c r="AF370" s="86">
        <f>IF(AC370&gt;0,AC370,'⚙️ Config'!$B$10)</f>
        <v>0.0075</v>
      </c>
      <c r="AG370" s="88">
        <f t="shared" si="9"/>
        <v>20280.19583</v>
      </c>
      <c r="AH370" s="88">
        <f>AG370*'⚙️ Config'!$B$11</f>
        <v>101400.9791</v>
      </c>
      <c r="AI370" s="88">
        <f>AH370*'⚙️ Config'!$B$12</f>
        <v>30420.29374</v>
      </c>
      <c r="AJ370" s="64"/>
      <c r="AK370" s="84"/>
      <c r="AL370" s="84"/>
      <c r="AM370" s="84"/>
      <c r="AN370" s="84"/>
      <c r="AO370" s="84"/>
      <c r="AP370" s="84"/>
      <c r="AQ370" s="84"/>
    </row>
    <row r="371" ht="15.0" customHeight="1">
      <c r="A371" s="79">
        <v>368.0</v>
      </c>
      <c r="B371" s="80" t="s">
        <v>1083</v>
      </c>
      <c r="C371" s="79" t="s">
        <v>141</v>
      </c>
      <c r="D371" s="79" t="s">
        <v>1084</v>
      </c>
      <c r="E371" s="81">
        <v>51.89</v>
      </c>
      <c r="F371" s="79" t="s">
        <v>84</v>
      </c>
      <c r="G371" s="79" t="s">
        <v>606</v>
      </c>
      <c r="H371" s="82">
        <v>2694980.55</v>
      </c>
      <c r="I371" s="79">
        <v>1.0</v>
      </c>
      <c r="J371" s="83">
        <v>1.7</v>
      </c>
      <c r="K371" s="80">
        <v>2024.0</v>
      </c>
      <c r="L371" s="79" t="s">
        <v>177</v>
      </c>
      <c r="M371" s="79">
        <v>2024.0</v>
      </c>
      <c r="N371" s="79" t="s">
        <v>145</v>
      </c>
      <c r="O371" s="65" t="str">
        <f t="shared" si="1"/>
        <v>659240600001</v>
      </c>
      <c r="P371" s="65">
        <f t="shared" si="2"/>
        <v>4</v>
      </c>
      <c r="Q371" s="65">
        <f t="shared" si="3"/>
        <v>6</v>
      </c>
      <c r="R371" s="65" t="str">
        <f t="shared" si="12"/>
        <v>65.924.060/0001-46</v>
      </c>
      <c r="S371" s="84"/>
      <c r="T371" s="84" t="str">
        <f t="shared" si="10"/>
        <v/>
      </c>
      <c r="U371" s="84" t="str">
        <f t="shared" si="11"/>
        <v/>
      </c>
      <c r="V371" s="65" t="str">
        <f t="shared" si="5"/>
        <v/>
      </c>
      <c r="W371" s="84"/>
      <c r="X371" s="84"/>
      <c r="Y371" s="85"/>
      <c r="Z371" s="85"/>
      <c r="AA371" s="65" t="str">
        <f t="shared" si="6"/>
        <v/>
      </c>
      <c r="AB371" s="65" t="str">
        <f t="shared" si="7"/>
        <v/>
      </c>
      <c r="AC371" s="86"/>
      <c r="AD371" s="87" t="str">
        <f t="shared" si="8"/>
        <v/>
      </c>
      <c r="AE371" s="84"/>
      <c r="AF371" s="86">
        <f>IF(AC371&gt;0,AC371,'⚙️ Config'!$B$10)</f>
        <v>0.0075</v>
      </c>
      <c r="AG371" s="88">
        <f t="shared" si="9"/>
        <v>20212.35413</v>
      </c>
      <c r="AH371" s="88">
        <f>AG371*'⚙️ Config'!$B$11</f>
        <v>101061.7706</v>
      </c>
      <c r="AI371" s="88">
        <f>AH371*'⚙️ Config'!$B$12</f>
        <v>30318.53119</v>
      </c>
      <c r="AJ371" s="64"/>
      <c r="AK371" s="84"/>
      <c r="AL371" s="84"/>
      <c r="AM371" s="84"/>
      <c r="AN371" s="84"/>
      <c r="AO371" s="84"/>
      <c r="AP371" s="84"/>
      <c r="AQ371" s="84"/>
    </row>
    <row r="372" ht="15.0" customHeight="1">
      <c r="A372" s="79">
        <v>369.0</v>
      </c>
      <c r="B372" s="80" t="s">
        <v>1085</v>
      </c>
      <c r="C372" s="79" t="s">
        <v>141</v>
      </c>
      <c r="D372" s="79" t="s">
        <v>1086</v>
      </c>
      <c r="E372" s="81">
        <v>56.91</v>
      </c>
      <c r="F372" s="79" t="s">
        <v>84</v>
      </c>
      <c r="G372" s="79" t="s">
        <v>606</v>
      </c>
      <c r="H372" s="82">
        <v>2687018.09</v>
      </c>
      <c r="I372" s="79">
        <v>1.0</v>
      </c>
      <c r="J372" s="83">
        <v>1.4</v>
      </c>
      <c r="K372" s="80">
        <v>2024.0</v>
      </c>
      <c r="L372" s="79" t="s">
        <v>630</v>
      </c>
      <c r="M372" s="79">
        <v>2024.0</v>
      </c>
      <c r="N372" s="79" t="s">
        <v>145</v>
      </c>
      <c r="O372" s="65" t="str">
        <f t="shared" si="1"/>
        <v>405881970001</v>
      </c>
      <c r="P372" s="65">
        <f t="shared" si="2"/>
        <v>4</v>
      </c>
      <c r="Q372" s="65">
        <f t="shared" si="3"/>
        <v>6</v>
      </c>
      <c r="R372" s="65" t="str">
        <f t="shared" si="12"/>
        <v>40.588.197/0001-46</v>
      </c>
      <c r="S372" s="84"/>
      <c r="T372" s="84" t="str">
        <f t="shared" si="10"/>
        <v/>
      </c>
      <c r="U372" s="84" t="str">
        <f t="shared" si="11"/>
        <v/>
      </c>
      <c r="V372" s="65" t="str">
        <f t="shared" si="5"/>
        <v/>
      </c>
      <c r="W372" s="84"/>
      <c r="X372" s="84"/>
      <c r="Y372" s="85"/>
      <c r="Z372" s="85"/>
      <c r="AA372" s="65" t="str">
        <f t="shared" si="6"/>
        <v/>
      </c>
      <c r="AB372" s="65" t="str">
        <f t="shared" si="7"/>
        <v/>
      </c>
      <c r="AC372" s="86"/>
      <c r="AD372" s="87" t="str">
        <f t="shared" si="8"/>
        <v/>
      </c>
      <c r="AE372" s="84"/>
      <c r="AF372" s="86">
        <f>IF(AC372&gt;0,AC372,'⚙️ Config'!$B$10)</f>
        <v>0.0075</v>
      </c>
      <c r="AG372" s="88">
        <f t="shared" si="9"/>
        <v>20152.63568</v>
      </c>
      <c r="AH372" s="88">
        <f>AG372*'⚙️ Config'!$B$11</f>
        <v>100763.1784</v>
      </c>
      <c r="AI372" s="88">
        <f>AH372*'⚙️ Config'!$B$12</f>
        <v>30228.95351</v>
      </c>
      <c r="AJ372" s="64"/>
      <c r="AK372" s="84"/>
      <c r="AL372" s="84"/>
      <c r="AM372" s="84"/>
      <c r="AN372" s="84"/>
      <c r="AO372" s="84"/>
      <c r="AP372" s="84"/>
      <c r="AQ372" s="84"/>
    </row>
    <row r="373" ht="15.0" customHeight="1">
      <c r="A373" s="79">
        <v>370.0</v>
      </c>
      <c r="B373" s="80" t="s">
        <v>1087</v>
      </c>
      <c r="C373" s="79" t="s">
        <v>141</v>
      </c>
      <c r="D373" s="79" t="s">
        <v>1088</v>
      </c>
      <c r="E373" s="81">
        <v>97.85</v>
      </c>
      <c r="F373" s="79" t="s">
        <v>84</v>
      </c>
      <c r="G373" s="79" t="s">
        <v>606</v>
      </c>
      <c r="H373" s="82">
        <v>2683377.2</v>
      </c>
      <c r="I373" s="79">
        <v>1.0</v>
      </c>
      <c r="J373" s="83">
        <v>0.4</v>
      </c>
      <c r="K373" s="80">
        <v>2025.0</v>
      </c>
      <c r="L373" s="79" t="s">
        <v>448</v>
      </c>
      <c r="M373" s="79">
        <v>2025.0</v>
      </c>
      <c r="N373" s="79" t="s">
        <v>161</v>
      </c>
      <c r="O373" s="65" t="str">
        <f t="shared" si="1"/>
        <v>001257820001</v>
      </c>
      <c r="P373" s="65">
        <f t="shared" si="2"/>
        <v>9</v>
      </c>
      <c r="Q373" s="65">
        <f t="shared" si="3"/>
        <v>5</v>
      </c>
      <c r="R373" s="65" t="str">
        <f t="shared" si="12"/>
        <v>00.125.782/0001-95</v>
      </c>
      <c r="S373" s="84"/>
      <c r="T373" s="84" t="str">
        <f t="shared" si="10"/>
        <v/>
      </c>
      <c r="U373" s="84" t="str">
        <f t="shared" si="11"/>
        <v/>
      </c>
      <c r="V373" s="65" t="str">
        <f t="shared" si="5"/>
        <v/>
      </c>
      <c r="W373" s="84"/>
      <c r="X373" s="84"/>
      <c r="Y373" s="85"/>
      <c r="Z373" s="85"/>
      <c r="AA373" s="65" t="str">
        <f t="shared" si="6"/>
        <v/>
      </c>
      <c r="AB373" s="65" t="str">
        <f t="shared" si="7"/>
        <v/>
      </c>
      <c r="AC373" s="86"/>
      <c r="AD373" s="87" t="str">
        <f t="shared" si="8"/>
        <v/>
      </c>
      <c r="AE373" s="84"/>
      <c r="AF373" s="86">
        <f>IF(AC373&gt;0,AC373,'⚙️ Config'!$B$10)</f>
        <v>0.0075</v>
      </c>
      <c r="AG373" s="88">
        <f t="shared" si="9"/>
        <v>20125.329</v>
      </c>
      <c r="AH373" s="88">
        <f>AG373*'⚙️ Config'!$B$11</f>
        <v>100626.645</v>
      </c>
      <c r="AI373" s="88">
        <f>AH373*'⚙️ Config'!$B$12</f>
        <v>30187.9935</v>
      </c>
      <c r="AJ373" s="64"/>
      <c r="AK373" s="84"/>
      <c r="AL373" s="84"/>
      <c r="AM373" s="84"/>
      <c r="AN373" s="84"/>
      <c r="AO373" s="84"/>
      <c r="AP373" s="84"/>
      <c r="AQ373" s="84"/>
    </row>
    <row r="374" ht="15.0" customHeight="1">
      <c r="A374" s="79">
        <v>371.0</v>
      </c>
      <c r="B374" s="80" t="s">
        <v>1089</v>
      </c>
      <c r="C374" s="79" t="s">
        <v>141</v>
      </c>
      <c r="D374" s="79" t="s">
        <v>1090</v>
      </c>
      <c r="E374" s="81">
        <v>51.89</v>
      </c>
      <c r="F374" s="79" t="s">
        <v>84</v>
      </c>
      <c r="G374" s="79" t="s">
        <v>606</v>
      </c>
      <c r="H374" s="82">
        <v>2682239.91</v>
      </c>
      <c r="I374" s="79">
        <v>1.0</v>
      </c>
      <c r="J374" s="83">
        <v>1.7</v>
      </c>
      <c r="K374" s="80">
        <v>2024.0</v>
      </c>
      <c r="L374" s="79" t="s">
        <v>197</v>
      </c>
      <c r="M374" s="79">
        <v>2024.0</v>
      </c>
      <c r="N374" s="79" t="s">
        <v>161</v>
      </c>
      <c r="O374" s="65" t="str">
        <f t="shared" si="1"/>
        <v>169054040001</v>
      </c>
      <c r="P374" s="65">
        <f t="shared" si="2"/>
        <v>6</v>
      </c>
      <c r="Q374" s="65">
        <f t="shared" si="3"/>
        <v>4</v>
      </c>
      <c r="R374" s="65" t="str">
        <f t="shared" si="12"/>
        <v>16.905.404/0001-64</v>
      </c>
      <c r="S374" s="84"/>
      <c r="T374" s="84" t="str">
        <f t="shared" si="10"/>
        <v/>
      </c>
      <c r="U374" s="84" t="str">
        <f t="shared" si="11"/>
        <v/>
      </c>
      <c r="V374" s="65" t="str">
        <f t="shared" si="5"/>
        <v/>
      </c>
      <c r="W374" s="84"/>
      <c r="X374" s="84"/>
      <c r="Y374" s="85"/>
      <c r="Z374" s="85"/>
      <c r="AA374" s="65" t="str">
        <f t="shared" si="6"/>
        <v/>
      </c>
      <c r="AB374" s="65" t="str">
        <f t="shared" si="7"/>
        <v/>
      </c>
      <c r="AC374" s="86"/>
      <c r="AD374" s="87" t="str">
        <f t="shared" si="8"/>
        <v/>
      </c>
      <c r="AE374" s="84"/>
      <c r="AF374" s="86">
        <f>IF(AC374&gt;0,AC374,'⚙️ Config'!$B$10)</f>
        <v>0.0075</v>
      </c>
      <c r="AG374" s="88">
        <f t="shared" si="9"/>
        <v>20116.79933</v>
      </c>
      <c r="AH374" s="88">
        <f>AG374*'⚙️ Config'!$B$11</f>
        <v>100583.9966</v>
      </c>
      <c r="AI374" s="88">
        <f>AH374*'⚙️ Config'!$B$12</f>
        <v>30175.19899</v>
      </c>
      <c r="AJ374" s="64"/>
      <c r="AK374" s="84"/>
      <c r="AL374" s="84"/>
      <c r="AM374" s="84"/>
      <c r="AN374" s="84"/>
      <c r="AO374" s="84"/>
      <c r="AP374" s="84"/>
      <c r="AQ374" s="84"/>
    </row>
    <row r="375" ht="15.0" customHeight="1">
      <c r="A375" s="79">
        <v>372.0</v>
      </c>
      <c r="B375" s="80" t="s">
        <v>1091</v>
      </c>
      <c r="C375" s="79" t="s">
        <v>141</v>
      </c>
      <c r="D375" s="79" t="s">
        <v>1092</v>
      </c>
      <c r="E375" s="81">
        <v>48.96</v>
      </c>
      <c r="F375" s="79" t="s">
        <v>84</v>
      </c>
      <c r="G375" s="79" t="s">
        <v>606</v>
      </c>
      <c r="H375" s="82">
        <v>2676647.52</v>
      </c>
      <c r="I375" s="79">
        <v>2.0</v>
      </c>
      <c r="J375" s="83">
        <v>1.3</v>
      </c>
      <c r="K375" s="80">
        <v>2024.0</v>
      </c>
      <c r="L375" s="79" t="s">
        <v>387</v>
      </c>
      <c r="M375" s="79">
        <v>2024.0</v>
      </c>
      <c r="N375" s="79" t="s">
        <v>161</v>
      </c>
      <c r="O375" s="65" t="str">
        <f t="shared" si="1"/>
        <v>116416420001</v>
      </c>
      <c r="P375" s="65">
        <f t="shared" si="2"/>
        <v>9</v>
      </c>
      <c r="Q375" s="65">
        <f t="shared" si="3"/>
        <v>6</v>
      </c>
      <c r="R375" s="65" t="str">
        <f t="shared" si="12"/>
        <v>11.641.642/0001-96</v>
      </c>
      <c r="S375" s="84"/>
      <c r="T375" s="84" t="str">
        <f t="shared" si="10"/>
        <v/>
      </c>
      <c r="U375" s="84" t="str">
        <f t="shared" si="11"/>
        <v/>
      </c>
      <c r="V375" s="65" t="str">
        <f t="shared" si="5"/>
        <v/>
      </c>
      <c r="W375" s="84"/>
      <c r="X375" s="84"/>
      <c r="Y375" s="85"/>
      <c r="Z375" s="85"/>
      <c r="AA375" s="65" t="str">
        <f t="shared" si="6"/>
        <v/>
      </c>
      <c r="AB375" s="65" t="str">
        <f t="shared" si="7"/>
        <v/>
      </c>
      <c r="AC375" s="86"/>
      <c r="AD375" s="87" t="str">
        <f t="shared" si="8"/>
        <v/>
      </c>
      <c r="AE375" s="84"/>
      <c r="AF375" s="86">
        <f>IF(AC375&gt;0,AC375,'⚙️ Config'!$B$10)</f>
        <v>0.0075</v>
      </c>
      <c r="AG375" s="88">
        <f t="shared" si="9"/>
        <v>20074.8564</v>
      </c>
      <c r="AH375" s="88">
        <f>AG375*'⚙️ Config'!$B$11</f>
        <v>100374.282</v>
      </c>
      <c r="AI375" s="88">
        <f>AH375*'⚙️ Config'!$B$12</f>
        <v>30112.2846</v>
      </c>
      <c r="AJ375" s="64"/>
      <c r="AK375" s="84"/>
      <c r="AL375" s="84"/>
      <c r="AM375" s="84"/>
      <c r="AN375" s="84"/>
      <c r="AO375" s="84"/>
      <c r="AP375" s="84"/>
      <c r="AQ375" s="84"/>
    </row>
    <row r="376" ht="15.0" customHeight="1">
      <c r="A376" s="79">
        <v>373.0</v>
      </c>
      <c r="B376" s="80" t="s">
        <v>1093</v>
      </c>
      <c r="C376" s="79" t="s">
        <v>141</v>
      </c>
      <c r="D376" s="79" t="s">
        <v>1094</v>
      </c>
      <c r="E376" s="81">
        <v>38.07</v>
      </c>
      <c r="F376" s="79" t="s">
        <v>84</v>
      </c>
      <c r="G376" s="79" t="s">
        <v>606</v>
      </c>
      <c r="H376" s="82">
        <v>2674671.09</v>
      </c>
      <c r="I376" s="79">
        <v>2.0</v>
      </c>
      <c r="J376" s="83">
        <v>2.0</v>
      </c>
      <c r="K376" s="80">
        <v>2024.0</v>
      </c>
      <c r="L376" s="79" t="s">
        <v>295</v>
      </c>
      <c r="M376" s="79">
        <v>2024.0</v>
      </c>
      <c r="N376" s="79" t="s">
        <v>161</v>
      </c>
      <c r="O376" s="65" t="str">
        <f t="shared" si="1"/>
        <v>087469620001</v>
      </c>
      <c r="P376" s="65">
        <f t="shared" si="2"/>
        <v>0</v>
      </c>
      <c r="Q376" s="65">
        <f t="shared" si="3"/>
        <v>4</v>
      </c>
      <c r="R376" s="65" t="str">
        <f t="shared" si="12"/>
        <v>08.746.962/0001-04</v>
      </c>
      <c r="S376" s="84"/>
      <c r="T376" s="84" t="str">
        <f t="shared" si="10"/>
        <v/>
      </c>
      <c r="U376" s="84" t="str">
        <f t="shared" si="11"/>
        <v/>
      </c>
      <c r="V376" s="65" t="str">
        <f t="shared" si="5"/>
        <v/>
      </c>
      <c r="W376" s="84"/>
      <c r="X376" s="84"/>
      <c r="Y376" s="85"/>
      <c r="Z376" s="85"/>
      <c r="AA376" s="65" t="str">
        <f t="shared" si="6"/>
        <v/>
      </c>
      <c r="AB376" s="65" t="str">
        <f t="shared" si="7"/>
        <v/>
      </c>
      <c r="AC376" s="86"/>
      <c r="AD376" s="87" t="str">
        <f t="shared" si="8"/>
        <v/>
      </c>
      <c r="AE376" s="84"/>
      <c r="AF376" s="86">
        <f>IF(AC376&gt;0,AC376,'⚙️ Config'!$B$10)</f>
        <v>0.0075</v>
      </c>
      <c r="AG376" s="88">
        <f t="shared" si="9"/>
        <v>20060.03318</v>
      </c>
      <c r="AH376" s="88">
        <f>AG376*'⚙️ Config'!$B$11</f>
        <v>100300.1659</v>
      </c>
      <c r="AI376" s="88">
        <f>AH376*'⚙️ Config'!$B$12</f>
        <v>30090.04976</v>
      </c>
      <c r="AJ376" s="64"/>
      <c r="AK376" s="84"/>
      <c r="AL376" s="84"/>
      <c r="AM376" s="84"/>
      <c r="AN376" s="84"/>
      <c r="AO376" s="84"/>
      <c r="AP376" s="84"/>
      <c r="AQ376" s="84"/>
    </row>
    <row r="377" ht="15.0" customHeight="1">
      <c r="A377" s="79">
        <v>374.0</v>
      </c>
      <c r="B377" s="80" t="s">
        <v>1095</v>
      </c>
      <c r="C377" s="79" t="s">
        <v>141</v>
      </c>
      <c r="D377" s="79" t="s">
        <v>1096</v>
      </c>
      <c r="E377" s="81">
        <v>49.24</v>
      </c>
      <c r="F377" s="79" t="s">
        <v>84</v>
      </c>
      <c r="G377" s="79" t="s">
        <v>606</v>
      </c>
      <c r="H377" s="82">
        <v>2663624.49</v>
      </c>
      <c r="I377" s="79">
        <v>1.0</v>
      </c>
      <c r="J377" s="83">
        <v>1.9</v>
      </c>
      <c r="K377" s="80">
        <v>2024.0</v>
      </c>
      <c r="L377" s="79" t="s">
        <v>630</v>
      </c>
      <c r="M377" s="79">
        <v>2024.0</v>
      </c>
      <c r="N377" s="79" t="s">
        <v>161</v>
      </c>
      <c r="O377" s="65" t="str">
        <f t="shared" si="1"/>
        <v>178702450001</v>
      </c>
      <c r="P377" s="65">
        <f t="shared" si="2"/>
        <v>7</v>
      </c>
      <c r="Q377" s="65">
        <f t="shared" si="3"/>
        <v>2</v>
      </c>
      <c r="R377" s="65" t="str">
        <f t="shared" si="12"/>
        <v>17.870.245/0001-72</v>
      </c>
      <c r="S377" s="84"/>
      <c r="T377" s="84" t="str">
        <f t="shared" si="10"/>
        <v/>
      </c>
      <c r="U377" s="84" t="str">
        <f t="shared" si="11"/>
        <v/>
      </c>
      <c r="V377" s="65" t="str">
        <f t="shared" si="5"/>
        <v/>
      </c>
      <c r="W377" s="84"/>
      <c r="X377" s="84"/>
      <c r="Y377" s="85"/>
      <c r="Z377" s="85"/>
      <c r="AA377" s="65" t="str">
        <f t="shared" si="6"/>
        <v/>
      </c>
      <c r="AB377" s="65" t="str">
        <f t="shared" si="7"/>
        <v/>
      </c>
      <c r="AC377" s="86"/>
      <c r="AD377" s="87" t="str">
        <f t="shared" si="8"/>
        <v/>
      </c>
      <c r="AE377" s="84"/>
      <c r="AF377" s="86">
        <f>IF(AC377&gt;0,AC377,'⚙️ Config'!$B$10)</f>
        <v>0.0075</v>
      </c>
      <c r="AG377" s="88">
        <f t="shared" si="9"/>
        <v>19977.18368</v>
      </c>
      <c r="AH377" s="88">
        <f>AG377*'⚙️ Config'!$B$11</f>
        <v>99885.91838</v>
      </c>
      <c r="AI377" s="88">
        <f>AH377*'⚙️ Config'!$B$12</f>
        <v>29965.77551</v>
      </c>
      <c r="AJ377" s="64"/>
      <c r="AK377" s="84"/>
      <c r="AL377" s="84"/>
      <c r="AM377" s="84"/>
      <c r="AN377" s="84"/>
      <c r="AO377" s="84"/>
      <c r="AP377" s="84"/>
      <c r="AQ377" s="84"/>
    </row>
    <row r="378" ht="15.0" customHeight="1">
      <c r="A378" s="79">
        <v>375.0</v>
      </c>
      <c r="B378" s="80" t="s">
        <v>1097</v>
      </c>
      <c r="C378" s="79" t="s">
        <v>141</v>
      </c>
      <c r="D378" s="79" t="s">
        <v>1098</v>
      </c>
      <c r="E378" s="81">
        <v>55.07</v>
      </c>
      <c r="F378" s="79" t="s">
        <v>84</v>
      </c>
      <c r="G378" s="79" t="s">
        <v>606</v>
      </c>
      <c r="H378" s="82">
        <v>2659290.01</v>
      </c>
      <c r="I378" s="79">
        <v>1.0</v>
      </c>
      <c r="J378" s="83">
        <v>1.5</v>
      </c>
      <c r="K378" s="80">
        <v>2024.0</v>
      </c>
      <c r="L378" s="79" t="s">
        <v>630</v>
      </c>
      <c r="M378" s="79">
        <v>2024.0</v>
      </c>
      <c r="N378" s="79" t="s">
        <v>161</v>
      </c>
      <c r="O378" s="65" t="str">
        <f t="shared" si="1"/>
        <v>088264430001</v>
      </c>
      <c r="P378" s="65">
        <f t="shared" si="2"/>
        <v>4</v>
      </c>
      <c r="Q378" s="65">
        <f t="shared" si="3"/>
        <v>8</v>
      </c>
      <c r="R378" s="65" t="str">
        <f t="shared" si="12"/>
        <v>08.826.443/0001-48</v>
      </c>
      <c r="S378" s="84"/>
      <c r="T378" s="84" t="str">
        <f t="shared" si="10"/>
        <v/>
      </c>
      <c r="U378" s="84" t="str">
        <f t="shared" si="11"/>
        <v/>
      </c>
      <c r="V378" s="65" t="str">
        <f t="shared" si="5"/>
        <v/>
      </c>
      <c r="W378" s="84"/>
      <c r="X378" s="84"/>
      <c r="Y378" s="85"/>
      <c r="Z378" s="85"/>
      <c r="AA378" s="65" t="str">
        <f t="shared" si="6"/>
        <v/>
      </c>
      <c r="AB378" s="65" t="str">
        <f t="shared" si="7"/>
        <v/>
      </c>
      <c r="AC378" s="86"/>
      <c r="AD378" s="87" t="str">
        <f t="shared" si="8"/>
        <v/>
      </c>
      <c r="AE378" s="84"/>
      <c r="AF378" s="86">
        <f>IF(AC378&gt;0,AC378,'⚙️ Config'!$B$10)</f>
        <v>0.0075</v>
      </c>
      <c r="AG378" s="88">
        <f t="shared" si="9"/>
        <v>19944.67508</v>
      </c>
      <c r="AH378" s="88">
        <f>AG378*'⚙️ Config'!$B$11</f>
        <v>99723.37538</v>
      </c>
      <c r="AI378" s="88">
        <f>AH378*'⚙️ Config'!$B$12</f>
        <v>29917.01261</v>
      </c>
      <c r="AJ378" s="64"/>
      <c r="AK378" s="84"/>
      <c r="AL378" s="84"/>
      <c r="AM378" s="84"/>
      <c r="AN378" s="84"/>
      <c r="AO378" s="84"/>
      <c r="AP378" s="84"/>
      <c r="AQ378" s="84"/>
    </row>
    <row r="379" ht="15.0" customHeight="1">
      <c r="A379" s="79">
        <v>376.0</v>
      </c>
      <c r="B379" s="80" t="s">
        <v>1099</v>
      </c>
      <c r="C379" s="79" t="s">
        <v>141</v>
      </c>
      <c r="D379" s="79" t="s">
        <v>1100</v>
      </c>
      <c r="E379" s="81">
        <v>66.74</v>
      </c>
      <c r="F379" s="79" t="s">
        <v>84</v>
      </c>
      <c r="G379" s="79" t="s">
        <v>606</v>
      </c>
      <c r="H379" s="82">
        <v>2658244.2</v>
      </c>
      <c r="I379" s="79">
        <v>1.0</v>
      </c>
      <c r="J379" s="83">
        <v>1.0</v>
      </c>
      <c r="K379" s="80">
        <v>2025.0</v>
      </c>
      <c r="L379" s="79" t="s">
        <v>202</v>
      </c>
      <c r="M379" s="79">
        <v>2025.0</v>
      </c>
      <c r="N379" s="79" t="s">
        <v>145</v>
      </c>
      <c r="O379" s="65" t="str">
        <f t="shared" si="1"/>
        <v>130070150001</v>
      </c>
      <c r="P379" s="65">
        <f t="shared" si="2"/>
        <v>2</v>
      </c>
      <c r="Q379" s="65">
        <f t="shared" si="3"/>
        <v>3</v>
      </c>
      <c r="R379" s="65" t="str">
        <f t="shared" si="12"/>
        <v>13.007.015/0001-23</v>
      </c>
      <c r="S379" s="84"/>
      <c r="T379" s="84" t="str">
        <f t="shared" si="10"/>
        <v/>
      </c>
      <c r="U379" s="84" t="str">
        <f t="shared" si="11"/>
        <v/>
      </c>
      <c r="V379" s="65" t="str">
        <f t="shared" si="5"/>
        <v/>
      </c>
      <c r="W379" s="84"/>
      <c r="X379" s="84"/>
      <c r="Y379" s="85"/>
      <c r="Z379" s="85"/>
      <c r="AA379" s="65" t="str">
        <f t="shared" si="6"/>
        <v/>
      </c>
      <c r="AB379" s="65" t="str">
        <f t="shared" si="7"/>
        <v/>
      </c>
      <c r="AC379" s="86"/>
      <c r="AD379" s="87" t="str">
        <f t="shared" si="8"/>
        <v/>
      </c>
      <c r="AE379" s="84"/>
      <c r="AF379" s="86">
        <f>IF(AC379&gt;0,AC379,'⚙️ Config'!$B$10)</f>
        <v>0.0075</v>
      </c>
      <c r="AG379" s="88">
        <f t="shared" si="9"/>
        <v>19936.8315</v>
      </c>
      <c r="AH379" s="88">
        <f>AG379*'⚙️ Config'!$B$11</f>
        <v>99684.1575</v>
      </c>
      <c r="AI379" s="88">
        <f>AH379*'⚙️ Config'!$B$12</f>
        <v>29905.24725</v>
      </c>
      <c r="AJ379" s="64"/>
      <c r="AK379" s="84"/>
      <c r="AL379" s="84"/>
      <c r="AM379" s="84"/>
      <c r="AN379" s="84"/>
      <c r="AO379" s="84"/>
      <c r="AP379" s="84"/>
      <c r="AQ379" s="84"/>
    </row>
    <row r="380" ht="15.0" customHeight="1">
      <c r="A380" s="79">
        <v>377.0</v>
      </c>
      <c r="B380" s="80" t="s">
        <v>1101</v>
      </c>
      <c r="C380" s="79" t="s">
        <v>141</v>
      </c>
      <c r="D380" s="79" t="s">
        <v>1102</v>
      </c>
      <c r="E380" s="81">
        <v>41.74</v>
      </c>
      <c r="F380" s="79" t="s">
        <v>84</v>
      </c>
      <c r="G380" s="79" t="s">
        <v>606</v>
      </c>
      <c r="H380" s="82">
        <v>2641288.47</v>
      </c>
      <c r="I380" s="79">
        <v>2.0</v>
      </c>
      <c r="J380" s="83">
        <v>1.9</v>
      </c>
      <c r="K380" s="80">
        <v>2024.0</v>
      </c>
      <c r="L380" s="79" t="s">
        <v>615</v>
      </c>
      <c r="M380" s="79">
        <v>2024.0</v>
      </c>
      <c r="N380" s="79" t="s">
        <v>161</v>
      </c>
      <c r="O380" s="65" t="str">
        <f t="shared" si="1"/>
        <v>150064340001</v>
      </c>
      <c r="P380" s="65">
        <f t="shared" si="2"/>
        <v>7</v>
      </c>
      <c r="Q380" s="65">
        <f t="shared" si="3"/>
        <v>6</v>
      </c>
      <c r="R380" s="65" t="str">
        <f t="shared" si="12"/>
        <v>15.006.434/0001-76</v>
      </c>
      <c r="S380" s="84"/>
      <c r="T380" s="84" t="str">
        <f t="shared" si="10"/>
        <v/>
      </c>
      <c r="U380" s="84" t="str">
        <f t="shared" si="11"/>
        <v/>
      </c>
      <c r="V380" s="65" t="str">
        <f t="shared" si="5"/>
        <v/>
      </c>
      <c r="W380" s="84"/>
      <c r="X380" s="84"/>
      <c r="Y380" s="85"/>
      <c r="Z380" s="85"/>
      <c r="AA380" s="65" t="str">
        <f t="shared" si="6"/>
        <v/>
      </c>
      <c r="AB380" s="65" t="str">
        <f t="shared" si="7"/>
        <v/>
      </c>
      <c r="AC380" s="86"/>
      <c r="AD380" s="87" t="str">
        <f t="shared" si="8"/>
        <v/>
      </c>
      <c r="AE380" s="84"/>
      <c r="AF380" s="86">
        <f>IF(AC380&gt;0,AC380,'⚙️ Config'!$B$10)</f>
        <v>0.0075</v>
      </c>
      <c r="AG380" s="88">
        <f t="shared" si="9"/>
        <v>19809.66353</v>
      </c>
      <c r="AH380" s="88">
        <f>AG380*'⚙️ Config'!$B$11</f>
        <v>99048.31763</v>
      </c>
      <c r="AI380" s="88">
        <f>AH380*'⚙️ Config'!$B$12</f>
        <v>29714.49529</v>
      </c>
      <c r="AJ380" s="64"/>
      <c r="AK380" s="84"/>
      <c r="AL380" s="84"/>
      <c r="AM380" s="84"/>
      <c r="AN380" s="84"/>
      <c r="AO380" s="84"/>
      <c r="AP380" s="84"/>
      <c r="AQ380" s="84"/>
    </row>
    <row r="381" ht="15.0" customHeight="1">
      <c r="A381" s="79">
        <v>378.0</v>
      </c>
      <c r="B381" s="80" t="s">
        <v>1103</v>
      </c>
      <c r="C381" s="79" t="s">
        <v>141</v>
      </c>
      <c r="D381" s="79" t="s">
        <v>1104</v>
      </c>
      <c r="E381" s="81">
        <v>51.25</v>
      </c>
      <c r="F381" s="79" t="s">
        <v>84</v>
      </c>
      <c r="G381" s="79" t="s">
        <v>606</v>
      </c>
      <c r="H381" s="82">
        <v>2640965.12</v>
      </c>
      <c r="I381" s="79">
        <v>2.0</v>
      </c>
      <c r="J381" s="83">
        <v>1.2</v>
      </c>
      <c r="K381" s="80">
        <v>2025.0</v>
      </c>
      <c r="L381" s="79" t="s">
        <v>508</v>
      </c>
      <c r="M381" s="79">
        <v>2025.0</v>
      </c>
      <c r="N381" s="79" t="s">
        <v>161</v>
      </c>
      <c r="O381" s="65" t="str">
        <f t="shared" si="1"/>
        <v>435910640001</v>
      </c>
      <c r="P381" s="65">
        <f t="shared" si="2"/>
        <v>1</v>
      </c>
      <c r="Q381" s="65">
        <f t="shared" si="3"/>
        <v>7</v>
      </c>
      <c r="R381" s="65" t="str">
        <f t="shared" si="12"/>
        <v>43.591.064/0001-17</v>
      </c>
      <c r="S381" s="84"/>
      <c r="T381" s="84" t="str">
        <f t="shared" si="10"/>
        <v/>
      </c>
      <c r="U381" s="84" t="str">
        <f t="shared" si="11"/>
        <v/>
      </c>
      <c r="V381" s="65" t="str">
        <f t="shared" si="5"/>
        <v/>
      </c>
      <c r="W381" s="84"/>
      <c r="X381" s="84"/>
      <c r="Y381" s="85"/>
      <c r="Z381" s="85"/>
      <c r="AA381" s="65" t="str">
        <f t="shared" si="6"/>
        <v/>
      </c>
      <c r="AB381" s="65" t="str">
        <f t="shared" si="7"/>
        <v/>
      </c>
      <c r="AC381" s="86"/>
      <c r="AD381" s="87" t="str">
        <f t="shared" si="8"/>
        <v/>
      </c>
      <c r="AE381" s="84"/>
      <c r="AF381" s="86">
        <f>IF(AC381&gt;0,AC381,'⚙️ Config'!$B$10)</f>
        <v>0.0075</v>
      </c>
      <c r="AG381" s="88">
        <f t="shared" si="9"/>
        <v>19807.2384</v>
      </c>
      <c r="AH381" s="88">
        <f>AG381*'⚙️ Config'!$B$11</f>
        <v>99036.192</v>
      </c>
      <c r="AI381" s="88">
        <f>AH381*'⚙️ Config'!$B$12</f>
        <v>29710.8576</v>
      </c>
      <c r="AJ381" s="64"/>
      <c r="AK381" s="84"/>
      <c r="AL381" s="84"/>
      <c r="AM381" s="84"/>
      <c r="AN381" s="84"/>
      <c r="AO381" s="84"/>
      <c r="AP381" s="84"/>
      <c r="AQ381" s="84"/>
    </row>
    <row r="382" ht="15.0" customHeight="1">
      <c r="A382" s="79">
        <v>379.0</v>
      </c>
      <c r="B382" s="80" t="s">
        <v>1105</v>
      </c>
      <c r="C382" s="79" t="s">
        <v>141</v>
      </c>
      <c r="D382" s="79" t="s">
        <v>1106</v>
      </c>
      <c r="E382" s="81">
        <v>55.07</v>
      </c>
      <c r="F382" s="79" t="s">
        <v>84</v>
      </c>
      <c r="G382" s="79" t="s">
        <v>606</v>
      </c>
      <c r="H382" s="82">
        <v>2636565.16</v>
      </c>
      <c r="I382" s="79">
        <v>1.0</v>
      </c>
      <c r="J382" s="83">
        <v>1.5</v>
      </c>
      <c r="K382" s="80">
        <v>2024.0</v>
      </c>
      <c r="L382" s="79" t="s">
        <v>202</v>
      </c>
      <c r="M382" s="79">
        <v>2024.0</v>
      </c>
      <c r="N382" s="79" t="s">
        <v>161</v>
      </c>
      <c r="O382" s="65" t="str">
        <f t="shared" si="1"/>
        <v>247403700001</v>
      </c>
      <c r="P382" s="65">
        <f t="shared" si="2"/>
        <v>2</v>
      </c>
      <c r="Q382" s="65">
        <f t="shared" si="3"/>
        <v>3</v>
      </c>
      <c r="R382" s="65" t="str">
        <f t="shared" si="12"/>
        <v>24.740.370/0001-23</v>
      </c>
      <c r="S382" s="84"/>
      <c r="T382" s="84" t="str">
        <f t="shared" si="10"/>
        <v/>
      </c>
      <c r="U382" s="84" t="str">
        <f t="shared" si="11"/>
        <v/>
      </c>
      <c r="V382" s="65" t="str">
        <f t="shared" si="5"/>
        <v/>
      </c>
      <c r="W382" s="84"/>
      <c r="X382" s="84"/>
      <c r="Y382" s="85"/>
      <c r="Z382" s="85"/>
      <c r="AA382" s="65" t="str">
        <f t="shared" si="6"/>
        <v/>
      </c>
      <c r="AB382" s="65" t="str">
        <f t="shared" si="7"/>
        <v/>
      </c>
      <c r="AC382" s="86"/>
      <c r="AD382" s="87" t="str">
        <f t="shared" si="8"/>
        <v/>
      </c>
      <c r="AE382" s="84"/>
      <c r="AF382" s="86">
        <f>IF(AC382&gt;0,AC382,'⚙️ Config'!$B$10)</f>
        <v>0.0075</v>
      </c>
      <c r="AG382" s="88">
        <f t="shared" si="9"/>
        <v>19774.2387</v>
      </c>
      <c r="AH382" s="88">
        <f>AG382*'⚙️ Config'!$B$11</f>
        <v>98871.1935</v>
      </c>
      <c r="AI382" s="88">
        <f>AH382*'⚙️ Config'!$B$12</f>
        <v>29661.35805</v>
      </c>
      <c r="AJ382" s="64"/>
      <c r="AK382" s="84"/>
      <c r="AL382" s="84"/>
      <c r="AM382" s="84"/>
      <c r="AN382" s="84"/>
      <c r="AO382" s="84"/>
      <c r="AP382" s="84"/>
      <c r="AQ382" s="84"/>
    </row>
    <row r="383" ht="15.0" customHeight="1">
      <c r="A383" s="79">
        <v>380.0</v>
      </c>
      <c r="B383" s="80" t="s">
        <v>1107</v>
      </c>
      <c r="C383" s="79" t="s">
        <v>141</v>
      </c>
      <c r="D383" s="79" t="s">
        <v>1108</v>
      </c>
      <c r="E383" s="81">
        <v>58.96</v>
      </c>
      <c r="F383" s="79" t="s">
        <v>84</v>
      </c>
      <c r="G383" s="79" t="s">
        <v>606</v>
      </c>
      <c r="H383" s="82">
        <v>2635582.85</v>
      </c>
      <c r="I383" s="79">
        <v>1.0</v>
      </c>
      <c r="J383" s="83">
        <v>1.3</v>
      </c>
      <c r="K383" s="80">
        <v>2024.0</v>
      </c>
      <c r="L383" s="79" t="s">
        <v>202</v>
      </c>
      <c r="M383" s="79">
        <v>2024.0</v>
      </c>
      <c r="N383" s="79" t="s">
        <v>145</v>
      </c>
      <c r="O383" s="65" t="str">
        <f t="shared" si="1"/>
        <v>124722020001</v>
      </c>
      <c r="P383" s="65">
        <f t="shared" si="2"/>
        <v>1</v>
      </c>
      <c r="Q383" s="65">
        <f t="shared" si="3"/>
        <v>5</v>
      </c>
      <c r="R383" s="65" t="str">
        <f t="shared" si="12"/>
        <v>12.472.202/0001-15</v>
      </c>
      <c r="S383" s="84"/>
      <c r="T383" s="84" t="str">
        <f t="shared" si="10"/>
        <v/>
      </c>
      <c r="U383" s="84" t="str">
        <f t="shared" si="11"/>
        <v/>
      </c>
      <c r="V383" s="65" t="str">
        <f t="shared" si="5"/>
        <v/>
      </c>
      <c r="W383" s="84"/>
      <c r="X383" s="84"/>
      <c r="Y383" s="85"/>
      <c r="Z383" s="85"/>
      <c r="AA383" s="65" t="str">
        <f t="shared" si="6"/>
        <v/>
      </c>
      <c r="AB383" s="65" t="str">
        <f t="shared" si="7"/>
        <v/>
      </c>
      <c r="AC383" s="86"/>
      <c r="AD383" s="87" t="str">
        <f t="shared" si="8"/>
        <v/>
      </c>
      <c r="AE383" s="84"/>
      <c r="AF383" s="86">
        <f>IF(AC383&gt;0,AC383,'⚙️ Config'!$B$10)</f>
        <v>0.0075</v>
      </c>
      <c r="AG383" s="88">
        <f t="shared" si="9"/>
        <v>19766.87138</v>
      </c>
      <c r="AH383" s="88">
        <f>AG383*'⚙️ Config'!$B$11</f>
        <v>98834.35688</v>
      </c>
      <c r="AI383" s="88">
        <f>AH383*'⚙️ Config'!$B$12</f>
        <v>29650.30706</v>
      </c>
      <c r="AJ383" s="64"/>
      <c r="AK383" s="84"/>
      <c r="AL383" s="84"/>
      <c r="AM383" s="84"/>
      <c r="AN383" s="84"/>
      <c r="AO383" s="84"/>
      <c r="AP383" s="84"/>
      <c r="AQ383" s="84"/>
    </row>
    <row r="384" ht="15.0" customHeight="1">
      <c r="A384" s="79">
        <v>381.0</v>
      </c>
      <c r="B384" s="80" t="s">
        <v>1109</v>
      </c>
      <c r="C384" s="79" t="s">
        <v>141</v>
      </c>
      <c r="D384" s="79" t="s">
        <v>1110</v>
      </c>
      <c r="E384" s="81">
        <v>56.91</v>
      </c>
      <c r="F384" s="79" t="s">
        <v>84</v>
      </c>
      <c r="G384" s="79" t="s">
        <v>606</v>
      </c>
      <c r="H384" s="82">
        <v>2630605.93</v>
      </c>
      <c r="I384" s="79">
        <v>1.0</v>
      </c>
      <c r="J384" s="83">
        <v>1.4</v>
      </c>
      <c r="K384" s="80">
        <v>2024.0</v>
      </c>
      <c r="L384" s="79" t="s">
        <v>630</v>
      </c>
      <c r="M384" s="79">
        <v>2024.0</v>
      </c>
      <c r="N384" s="79" t="s">
        <v>161</v>
      </c>
      <c r="O384" s="65" t="str">
        <f t="shared" si="1"/>
        <v>189212030001</v>
      </c>
      <c r="P384" s="65">
        <f t="shared" si="2"/>
        <v>8</v>
      </c>
      <c r="Q384" s="65">
        <f t="shared" si="3"/>
        <v>6</v>
      </c>
      <c r="R384" s="65" t="str">
        <f t="shared" si="12"/>
        <v>18.921.203/0001-86</v>
      </c>
      <c r="S384" s="84"/>
      <c r="T384" s="84" t="str">
        <f t="shared" si="10"/>
        <v/>
      </c>
      <c r="U384" s="84" t="str">
        <f t="shared" si="11"/>
        <v/>
      </c>
      <c r="V384" s="65" t="str">
        <f t="shared" si="5"/>
        <v/>
      </c>
      <c r="W384" s="84"/>
      <c r="X384" s="84"/>
      <c r="Y384" s="85"/>
      <c r="Z384" s="85"/>
      <c r="AA384" s="65" t="str">
        <f t="shared" si="6"/>
        <v/>
      </c>
      <c r="AB384" s="65" t="str">
        <f t="shared" si="7"/>
        <v/>
      </c>
      <c r="AC384" s="86"/>
      <c r="AD384" s="87" t="str">
        <f t="shared" si="8"/>
        <v/>
      </c>
      <c r="AE384" s="84"/>
      <c r="AF384" s="86">
        <f>IF(AC384&gt;0,AC384,'⚙️ Config'!$B$10)</f>
        <v>0.0075</v>
      </c>
      <c r="AG384" s="88">
        <f t="shared" si="9"/>
        <v>19729.54448</v>
      </c>
      <c r="AH384" s="88">
        <f>AG384*'⚙️ Config'!$B$11</f>
        <v>98647.72238</v>
      </c>
      <c r="AI384" s="88">
        <f>AH384*'⚙️ Config'!$B$12</f>
        <v>29594.31671</v>
      </c>
      <c r="AJ384" s="64"/>
      <c r="AK384" s="84"/>
      <c r="AL384" s="84"/>
      <c r="AM384" s="84"/>
      <c r="AN384" s="84"/>
      <c r="AO384" s="84"/>
      <c r="AP384" s="84"/>
      <c r="AQ384" s="84"/>
    </row>
    <row r="385" ht="15.0" customHeight="1">
      <c r="A385" s="79">
        <v>382.0</v>
      </c>
      <c r="B385" s="80" t="s">
        <v>1111</v>
      </c>
      <c r="C385" s="79" t="s">
        <v>141</v>
      </c>
      <c r="D385" s="79" t="s">
        <v>1112</v>
      </c>
      <c r="E385" s="81">
        <v>51.89</v>
      </c>
      <c r="F385" s="79" t="s">
        <v>84</v>
      </c>
      <c r="G385" s="79" t="s">
        <v>606</v>
      </c>
      <c r="H385" s="82">
        <v>2629119.94</v>
      </c>
      <c r="I385" s="79">
        <v>1.0</v>
      </c>
      <c r="J385" s="83">
        <v>1.7</v>
      </c>
      <c r="K385" s="80">
        <v>2024.0</v>
      </c>
      <c r="L385" s="79" t="s">
        <v>202</v>
      </c>
      <c r="M385" s="79">
        <v>2024.0</v>
      </c>
      <c r="N385" s="79" t="s">
        <v>161</v>
      </c>
      <c r="O385" s="65" t="str">
        <f t="shared" si="1"/>
        <v>615126870001</v>
      </c>
      <c r="P385" s="65">
        <f t="shared" si="2"/>
        <v>3</v>
      </c>
      <c r="Q385" s="65">
        <f t="shared" si="3"/>
        <v>9</v>
      </c>
      <c r="R385" s="65" t="str">
        <f t="shared" si="12"/>
        <v>61.512.687/0001-39</v>
      </c>
      <c r="S385" s="84"/>
      <c r="T385" s="84" t="str">
        <f t="shared" si="10"/>
        <v/>
      </c>
      <c r="U385" s="84" t="str">
        <f t="shared" si="11"/>
        <v/>
      </c>
      <c r="V385" s="65" t="str">
        <f t="shared" si="5"/>
        <v/>
      </c>
      <c r="W385" s="84"/>
      <c r="X385" s="84"/>
      <c r="Y385" s="85"/>
      <c r="Z385" s="85"/>
      <c r="AA385" s="65" t="str">
        <f t="shared" si="6"/>
        <v/>
      </c>
      <c r="AB385" s="65" t="str">
        <f t="shared" si="7"/>
        <v/>
      </c>
      <c r="AC385" s="86"/>
      <c r="AD385" s="87" t="str">
        <f t="shared" si="8"/>
        <v/>
      </c>
      <c r="AE385" s="84"/>
      <c r="AF385" s="86">
        <f>IF(AC385&gt;0,AC385,'⚙️ Config'!$B$10)</f>
        <v>0.0075</v>
      </c>
      <c r="AG385" s="88">
        <f t="shared" si="9"/>
        <v>19718.39955</v>
      </c>
      <c r="AH385" s="88">
        <f>AG385*'⚙️ Config'!$B$11</f>
        <v>98591.99775</v>
      </c>
      <c r="AI385" s="88">
        <f>AH385*'⚙️ Config'!$B$12</f>
        <v>29577.59933</v>
      </c>
      <c r="AJ385" s="64"/>
      <c r="AK385" s="84"/>
      <c r="AL385" s="84"/>
      <c r="AM385" s="84"/>
      <c r="AN385" s="84"/>
      <c r="AO385" s="84"/>
      <c r="AP385" s="84"/>
      <c r="AQ385" s="84"/>
    </row>
    <row r="386" ht="15.0" customHeight="1">
      <c r="A386" s="79">
        <v>383.0</v>
      </c>
      <c r="B386" s="80" t="s">
        <v>1113</v>
      </c>
      <c r="C386" s="79" t="s">
        <v>141</v>
      </c>
      <c r="D386" s="79" t="s">
        <v>1114</v>
      </c>
      <c r="E386" s="81">
        <v>63.82</v>
      </c>
      <c r="F386" s="79" t="s">
        <v>84</v>
      </c>
      <c r="G386" s="79" t="s">
        <v>606</v>
      </c>
      <c r="H386" s="82">
        <v>2625255.97</v>
      </c>
      <c r="I386" s="79">
        <v>1.0</v>
      </c>
      <c r="J386" s="83">
        <v>1.1</v>
      </c>
      <c r="K386" s="80">
        <v>2025.0</v>
      </c>
      <c r="L386" s="79" t="s">
        <v>630</v>
      </c>
      <c r="M386" s="79">
        <v>2025.0</v>
      </c>
      <c r="N386" s="79" t="s">
        <v>161</v>
      </c>
      <c r="O386" s="65" t="str">
        <f t="shared" si="1"/>
        <v>395928170001</v>
      </c>
      <c r="P386" s="65">
        <f t="shared" si="2"/>
        <v>3</v>
      </c>
      <c r="Q386" s="65">
        <f t="shared" si="3"/>
        <v>1</v>
      </c>
      <c r="R386" s="65" t="str">
        <f t="shared" si="12"/>
        <v>39.592.817/0001-31</v>
      </c>
      <c r="S386" s="84"/>
      <c r="T386" s="84" t="str">
        <f t="shared" si="10"/>
        <v/>
      </c>
      <c r="U386" s="84" t="str">
        <f t="shared" si="11"/>
        <v/>
      </c>
      <c r="V386" s="65" t="str">
        <f t="shared" si="5"/>
        <v/>
      </c>
      <c r="W386" s="84"/>
      <c r="X386" s="84"/>
      <c r="Y386" s="85"/>
      <c r="Z386" s="85"/>
      <c r="AA386" s="65" t="str">
        <f t="shared" si="6"/>
        <v/>
      </c>
      <c r="AB386" s="65" t="str">
        <f t="shared" si="7"/>
        <v/>
      </c>
      <c r="AC386" s="86"/>
      <c r="AD386" s="87" t="str">
        <f t="shared" si="8"/>
        <v/>
      </c>
      <c r="AE386" s="84"/>
      <c r="AF386" s="86">
        <f>IF(AC386&gt;0,AC386,'⚙️ Config'!$B$10)</f>
        <v>0.0075</v>
      </c>
      <c r="AG386" s="88">
        <f t="shared" si="9"/>
        <v>19689.41978</v>
      </c>
      <c r="AH386" s="88">
        <f>AG386*'⚙️ Config'!$B$11</f>
        <v>98447.09888</v>
      </c>
      <c r="AI386" s="88">
        <f>AH386*'⚙️ Config'!$B$12</f>
        <v>29534.12966</v>
      </c>
      <c r="AJ386" s="64"/>
      <c r="AK386" s="84"/>
      <c r="AL386" s="84"/>
      <c r="AM386" s="84"/>
      <c r="AN386" s="84"/>
      <c r="AO386" s="84"/>
      <c r="AP386" s="84"/>
      <c r="AQ386" s="84"/>
    </row>
    <row r="387" ht="15.0" customHeight="1">
      <c r="A387" s="79">
        <v>384.0</v>
      </c>
      <c r="B387" s="80" t="s">
        <v>1115</v>
      </c>
      <c r="C387" s="79" t="s">
        <v>141</v>
      </c>
      <c r="D387" s="79" t="s">
        <v>1116</v>
      </c>
      <c r="E387" s="81">
        <v>83.71</v>
      </c>
      <c r="F387" s="79" t="s">
        <v>84</v>
      </c>
      <c r="G387" s="79" t="s">
        <v>606</v>
      </c>
      <c r="H387" s="82">
        <v>2621583.82</v>
      </c>
      <c r="I387" s="79">
        <v>1.0</v>
      </c>
      <c r="J387" s="83">
        <v>0.6</v>
      </c>
      <c r="K387" s="80">
        <v>2025.0</v>
      </c>
      <c r="L387" s="79" t="s">
        <v>630</v>
      </c>
      <c r="M387" s="79">
        <v>2025.0</v>
      </c>
      <c r="N387" s="79" t="s">
        <v>145</v>
      </c>
      <c r="O387" s="65" t="str">
        <f t="shared" si="1"/>
        <v>148048780001</v>
      </c>
      <c r="P387" s="65">
        <f t="shared" si="2"/>
        <v>9</v>
      </c>
      <c r="Q387" s="65">
        <f t="shared" si="3"/>
        <v>4</v>
      </c>
      <c r="R387" s="65" t="str">
        <f t="shared" si="12"/>
        <v>14.804.878/0001-94</v>
      </c>
      <c r="S387" s="84"/>
      <c r="T387" s="84" t="str">
        <f t="shared" si="10"/>
        <v/>
      </c>
      <c r="U387" s="84" t="str">
        <f t="shared" si="11"/>
        <v/>
      </c>
      <c r="V387" s="65" t="str">
        <f t="shared" si="5"/>
        <v/>
      </c>
      <c r="W387" s="84"/>
      <c r="X387" s="84"/>
      <c r="Y387" s="85"/>
      <c r="Z387" s="85"/>
      <c r="AA387" s="65" t="str">
        <f t="shared" si="6"/>
        <v/>
      </c>
      <c r="AB387" s="65" t="str">
        <f t="shared" si="7"/>
        <v/>
      </c>
      <c r="AC387" s="86"/>
      <c r="AD387" s="87" t="str">
        <f t="shared" si="8"/>
        <v/>
      </c>
      <c r="AE387" s="84"/>
      <c r="AF387" s="86">
        <f>IF(AC387&gt;0,AC387,'⚙️ Config'!$B$10)</f>
        <v>0.0075</v>
      </c>
      <c r="AG387" s="88">
        <f t="shared" si="9"/>
        <v>19661.87865</v>
      </c>
      <c r="AH387" s="88">
        <f>AG387*'⚙️ Config'!$B$11</f>
        <v>98309.39325</v>
      </c>
      <c r="AI387" s="88">
        <f>AH387*'⚙️ Config'!$B$12</f>
        <v>29492.81798</v>
      </c>
      <c r="AJ387" s="64"/>
      <c r="AK387" s="84"/>
      <c r="AL387" s="84"/>
      <c r="AM387" s="84"/>
      <c r="AN387" s="84"/>
      <c r="AO387" s="84"/>
      <c r="AP387" s="84"/>
      <c r="AQ387" s="84"/>
    </row>
    <row r="388" ht="15.0" customHeight="1">
      <c r="A388" s="79">
        <v>385.0</v>
      </c>
      <c r="B388" s="80" t="s">
        <v>1117</v>
      </c>
      <c r="C388" s="79" t="s">
        <v>141</v>
      </c>
      <c r="D388" s="79" t="s">
        <v>1118</v>
      </c>
      <c r="E388" s="81">
        <v>73.92</v>
      </c>
      <c r="F388" s="79" t="s">
        <v>84</v>
      </c>
      <c r="G388" s="79" t="s">
        <v>606</v>
      </c>
      <c r="H388" s="82">
        <v>2617041.06</v>
      </c>
      <c r="I388" s="79">
        <v>1.0</v>
      </c>
      <c r="J388" s="83">
        <v>0.8</v>
      </c>
      <c r="K388" s="80">
        <v>2025.0</v>
      </c>
      <c r="L388" s="79" t="s">
        <v>202</v>
      </c>
      <c r="M388" s="79">
        <v>2025.0</v>
      </c>
      <c r="N388" s="79" t="s">
        <v>145</v>
      </c>
      <c r="O388" s="65" t="str">
        <f t="shared" si="1"/>
        <v>239360350001</v>
      </c>
      <c r="P388" s="65">
        <f t="shared" si="2"/>
        <v>3</v>
      </c>
      <c r="Q388" s="65">
        <f t="shared" si="3"/>
        <v>2</v>
      </c>
      <c r="R388" s="65" t="str">
        <f t="shared" si="12"/>
        <v>23.936.035/0001-32</v>
      </c>
      <c r="S388" s="84"/>
      <c r="T388" s="84" t="str">
        <f t="shared" si="10"/>
        <v/>
      </c>
      <c r="U388" s="84" t="str">
        <f t="shared" si="11"/>
        <v/>
      </c>
      <c r="V388" s="65" t="str">
        <f t="shared" si="5"/>
        <v/>
      </c>
      <c r="W388" s="84"/>
      <c r="X388" s="84"/>
      <c r="Y388" s="85"/>
      <c r="Z388" s="85"/>
      <c r="AA388" s="65" t="str">
        <f t="shared" si="6"/>
        <v/>
      </c>
      <c r="AB388" s="65" t="str">
        <f t="shared" si="7"/>
        <v/>
      </c>
      <c r="AC388" s="86"/>
      <c r="AD388" s="87" t="str">
        <f t="shared" si="8"/>
        <v/>
      </c>
      <c r="AE388" s="84"/>
      <c r="AF388" s="86">
        <f>IF(AC388&gt;0,AC388,'⚙️ Config'!$B$10)</f>
        <v>0.0075</v>
      </c>
      <c r="AG388" s="88">
        <f t="shared" si="9"/>
        <v>19627.80795</v>
      </c>
      <c r="AH388" s="88">
        <f>AG388*'⚙️ Config'!$B$11</f>
        <v>98139.03975</v>
      </c>
      <c r="AI388" s="88">
        <f>AH388*'⚙️ Config'!$B$12</f>
        <v>29441.71193</v>
      </c>
      <c r="AJ388" s="64"/>
      <c r="AK388" s="84"/>
      <c r="AL388" s="84"/>
      <c r="AM388" s="84"/>
      <c r="AN388" s="84"/>
      <c r="AO388" s="84"/>
      <c r="AP388" s="84"/>
      <c r="AQ388" s="84"/>
    </row>
    <row r="389" ht="15.0" customHeight="1">
      <c r="A389" s="79">
        <v>386.0</v>
      </c>
      <c r="B389" s="80" t="s">
        <v>1119</v>
      </c>
      <c r="C389" s="79" t="s">
        <v>141</v>
      </c>
      <c r="D389" s="79" t="s">
        <v>1120</v>
      </c>
      <c r="E389" s="81">
        <v>61.25</v>
      </c>
      <c r="F389" s="79" t="s">
        <v>84</v>
      </c>
      <c r="G389" s="79" t="s">
        <v>606</v>
      </c>
      <c r="H389" s="82">
        <v>2613927.45</v>
      </c>
      <c r="I389" s="79">
        <v>1.0</v>
      </c>
      <c r="J389" s="83">
        <v>1.2</v>
      </c>
      <c r="K389" s="80">
        <v>2025.0</v>
      </c>
      <c r="L389" s="79" t="s">
        <v>448</v>
      </c>
      <c r="M389" s="79">
        <v>2025.0</v>
      </c>
      <c r="N389" s="79" t="s">
        <v>161</v>
      </c>
      <c r="O389" s="65" t="str">
        <f t="shared" si="1"/>
        <v>269578210001</v>
      </c>
      <c r="P389" s="65">
        <f t="shared" si="2"/>
        <v>0</v>
      </c>
      <c r="Q389" s="65">
        <f t="shared" si="3"/>
        <v>4</v>
      </c>
      <c r="R389" s="65" t="str">
        <f t="shared" si="12"/>
        <v>26.957.821/0001-04</v>
      </c>
      <c r="S389" s="84"/>
      <c r="T389" s="84" t="str">
        <f t="shared" si="10"/>
        <v/>
      </c>
      <c r="U389" s="84" t="str">
        <f t="shared" si="11"/>
        <v/>
      </c>
      <c r="V389" s="65" t="str">
        <f t="shared" si="5"/>
        <v/>
      </c>
      <c r="W389" s="84"/>
      <c r="X389" s="84"/>
      <c r="Y389" s="85"/>
      <c r="Z389" s="85"/>
      <c r="AA389" s="65" t="str">
        <f t="shared" si="6"/>
        <v/>
      </c>
      <c r="AB389" s="65" t="str">
        <f t="shared" si="7"/>
        <v/>
      </c>
      <c r="AC389" s="86"/>
      <c r="AD389" s="87" t="str">
        <f t="shared" si="8"/>
        <v/>
      </c>
      <c r="AE389" s="84"/>
      <c r="AF389" s="86">
        <f>IF(AC389&gt;0,AC389,'⚙️ Config'!$B$10)</f>
        <v>0.0075</v>
      </c>
      <c r="AG389" s="88">
        <f t="shared" si="9"/>
        <v>19604.45588</v>
      </c>
      <c r="AH389" s="88">
        <f>AG389*'⚙️ Config'!$B$11</f>
        <v>98022.27938</v>
      </c>
      <c r="AI389" s="88">
        <f>AH389*'⚙️ Config'!$B$12</f>
        <v>29406.68381</v>
      </c>
      <c r="AJ389" s="64"/>
      <c r="AK389" s="84"/>
      <c r="AL389" s="84"/>
      <c r="AM389" s="84"/>
      <c r="AN389" s="84"/>
      <c r="AO389" s="84"/>
      <c r="AP389" s="84"/>
      <c r="AQ389" s="84"/>
    </row>
    <row r="390" ht="15.0" customHeight="1">
      <c r="A390" s="79">
        <v>387.0</v>
      </c>
      <c r="B390" s="80" t="s">
        <v>1121</v>
      </c>
      <c r="C390" s="79" t="s">
        <v>141</v>
      </c>
      <c r="D390" s="79" t="s">
        <v>1122</v>
      </c>
      <c r="E390" s="81">
        <v>73.92</v>
      </c>
      <c r="F390" s="79" t="s">
        <v>84</v>
      </c>
      <c r="G390" s="79" t="s">
        <v>606</v>
      </c>
      <c r="H390" s="82">
        <v>2613310.73</v>
      </c>
      <c r="I390" s="79">
        <v>1.0</v>
      </c>
      <c r="J390" s="83">
        <v>0.8</v>
      </c>
      <c r="K390" s="80">
        <v>2025.0</v>
      </c>
      <c r="L390" s="79" t="s">
        <v>202</v>
      </c>
      <c r="M390" s="79">
        <v>2025.0</v>
      </c>
      <c r="N390" s="79" t="s">
        <v>145</v>
      </c>
      <c r="O390" s="65" t="str">
        <f t="shared" si="1"/>
        <v>310956820001</v>
      </c>
      <c r="P390" s="65">
        <f t="shared" si="2"/>
        <v>9</v>
      </c>
      <c r="Q390" s="65">
        <f t="shared" si="3"/>
        <v>7</v>
      </c>
      <c r="R390" s="65" t="str">
        <f t="shared" si="12"/>
        <v>31.095.682/0001-97</v>
      </c>
      <c r="S390" s="84"/>
      <c r="T390" s="84" t="str">
        <f t="shared" si="10"/>
        <v/>
      </c>
      <c r="U390" s="84" t="str">
        <f t="shared" si="11"/>
        <v/>
      </c>
      <c r="V390" s="65" t="str">
        <f t="shared" si="5"/>
        <v/>
      </c>
      <c r="W390" s="84"/>
      <c r="X390" s="84"/>
      <c r="Y390" s="85"/>
      <c r="Z390" s="85"/>
      <c r="AA390" s="65" t="str">
        <f t="shared" si="6"/>
        <v/>
      </c>
      <c r="AB390" s="65" t="str">
        <f t="shared" si="7"/>
        <v/>
      </c>
      <c r="AC390" s="86"/>
      <c r="AD390" s="87" t="str">
        <f t="shared" si="8"/>
        <v/>
      </c>
      <c r="AE390" s="84"/>
      <c r="AF390" s="86">
        <f>IF(AC390&gt;0,AC390,'⚙️ Config'!$B$10)</f>
        <v>0.0075</v>
      </c>
      <c r="AG390" s="88">
        <f t="shared" si="9"/>
        <v>19599.83048</v>
      </c>
      <c r="AH390" s="88">
        <f>AG390*'⚙️ Config'!$B$11</f>
        <v>97999.15238</v>
      </c>
      <c r="AI390" s="88">
        <f>AH390*'⚙️ Config'!$B$12</f>
        <v>29399.74571</v>
      </c>
      <c r="AJ390" s="64"/>
      <c r="AK390" s="84"/>
      <c r="AL390" s="84"/>
      <c r="AM390" s="84"/>
      <c r="AN390" s="84"/>
      <c r="AO390" s="84"/>
      <c r="AP390" s="84"/>
      <c r="AQ390" s="84"/>
    </row>
    <row r="391" ht="15.0" customHeight="1">
      <c r="A391" s="79">
        <v>388.0</v>
      </c>
      <c r="B391" s="80" t="s">
        <v>1123</v>
      </c>
      <c r="C391" s="79" t="s">
        <v>141</v>
      </c>
      <c r="D391" s="79" t="s">
        <v>1124</v>
      </c>
      <c r="E391" s="81">
        <v>48.07</v>
      </c>
      <c r="F391" s="79" t="s">
        <v>84</v>
      </c>
      <c r="G391" s="79" t="s">
        <v>606</v>
      </c>
      <c r="H391" s="82">
        <v>2607838.94</v>
      </c>
      <c r="I391" s="79">
        <v>1.0</v>
      </c>
      <c r="J391" s="83">
        <v>2.0</v>
      </c>
      <c r="K391" s="80">
        <v>2024.0</v>
      </c>
      <c r="L391" s="79" t="s">
        <v>202</v>
      </c>
      <c r="M391" s="79">
        <v>2024.0</v>
      </c>
      <c r="N391" s="79" t="s">
        <v>145</v>
      </c>
      <c r="O391" s="65" t="str">
        <f t="shared" si="1"/>
        <v>102651450001</v>
      </c>
      <c r="P391" s="65">
        <f t="shared" si="2"/>
        <v>7</v>
      </c>
      <c r="Q391" s="65">
        <f t="shared" si="3"/>
        <v>8</v>
      </c>
      <c r="R391" s="65" t="str">
        <f t="shared" si="12"/>
        <v>10.265.145/0001-78</v>
      </c>
      <c r="S391" s="84"/>
      <c r="T391" s="84" t="str">
        <f t="shared" si="10"/>
        <v/>
      </c>
      <c r="U391" s="84" t="str">
        <f t="shared" si="11"/>
        <v/>
      </c>
      <c r="V391" s="65" t="str">
        <f t="shared" si="5"/>
        <v/>
      </c>
      <c r="W391" s="84"/>
      <c r="X391" s="84"/>
      <c r="Y391" s="85"/>
      <c r="Z391" s="85"/>
      <c r="AA391" s="65" t="str">
        <f t="shared" si="6"/>
        <v/>
      </c>
      <c r="AB391" s="65" t="str">
        <f t="shared" si="7"/>
        <v/>
      </c>
      <c r="AC391" s="86"/>
      <c r="AD391" s="87" t="str">
        <f t="shared" si="8"/>
        <v/>
      </c>
      <c r="AE391" s="84"/>
      <c r="AF391" s="86">
        <f>IF(AC391&gt;0,AC391,'⚙️ Config'!$B$10)</f>
        <v>0.0075</v>
      </c>
      <c r="AG391" s="88">
        <f t="shared" si="9"/>
        <v>19558.79205</v>
      </c>
      <c r="AH391" s="88">
        <f>AG391*'⚙️ Config'!$B$11</f>
        <v>97793.96025</v>
      </c>
      <c r="AI391" s="88">
        <f>AH391*'⚙️ Config'!$B$12</f>
        <v>29338.18808</v>
      </c>
      <c r="AJ391" s="64"/>
      <c r="AK391" s="84"/>
      <c r="AL391" s="84"/>
      <c r="AM391" s="84"/>
      <c r="AN391" s="84"/>
      <c r="AO391" s="84"/>
      <c r="AP391" s="84"/>
      <c r="AQ391" s="84"/>
    </row>
    <row r="392" ht="15.0" customHeight="1">
      <c r="A392" s="79">
        <v>389.0</v>
      </c>
      <c r="B392" s="80" t="s">
        <v>1125</v>
      </c>
      <c r="C392" s="79" t="s">
        <v>141</v>
      </c>
      <c r="D392" s="79" t="s">
        <v>1126</v>
      </c>
      <c r="E392" s="81">
        <v>48.77</v>
      </c>
      <c r="F392" s="79" t="s">
        <v>84</v>
      </c>
      <c r="G392" s="79" t="s">
        <v>606</v>
      </c>
      <c r="H392" s="82">
        <v>2604417.83</v>
      </c>
      <c r="I392" s="79">
        <v>2.0</v>
      </c>
      <c r="J392" s="83">
        <v>1.4</v>
      </c>
      <c r="K392" s="80">
        <v>2025.0</v>
      </c>
      <c r="L392" s="79" t="s">
        <v>508</v>
      </c>
      <c r="M392" s="79">
        <v>2024.0</v>
      </c>
      <c r="N392" s="79" t="s">
        <v>161</v>
      </c>
      <c r="O392" s="65" t="str">
        <f t="shared" si="1"/>
        <v>610828630001</v>
      </c>
      <c r="P392" s="65">
        <f t="shared" si="2"/>
        <v>4</v>
      </c>
      <c r="Q392" s="65">
        <f t="shared" si="3"/>
        <v>0</v>
      </c>
      <c r="R392" s="65" t="str">
        <f t="shared" si="12"/>
        <v>61.082.863/0001-40</v>
      </c>
      <c r="S392" s="84"/>
      <c r="T392" s="84" t="str">
        <f t="shared" si="10"/>
        <v/>
      </c>
      <c r="U392" s="84" t="str">
        <f t="shared" si="11"/>
        <v/>
      </c>
      <c r="V392" s="65" t="str">
        <f t="shared" si="5"/>
        <v/>
      </c>
      <c r="W392" s="84"/>
      <c r="X392" s="84"/>
      <c r="Y392" s="85"/>
      <c r="Z392" s="85"/>
      <c r="AA392" s="65" t="str">
        <f t="shared" si="6"/>
        <v/>
      </c>
      <c r="AB392" s="65" t="str">
        <f t="shared" si="7"/>
        <v/>
      </c>
      <c r="AC392" s="86"/>
      <c r="AD392" s="87" t="str">
        <f t="shared" si="8"/>
        <v/>
      </c>
      <c r="AE392" s="84"/>
      <c r="AF392" s="86">
        <f>IF(AC392&gt;0,AC392,'⚙️ Config'!$B$10)</f>
        <v>0.0075</v>
      </c>
      <c r="AG392" s="88">
        <f t="shared" si="9"/>
        <v>19533.13373</v>
      </c>
      <c r="AH392" s="88">
        <f>AG392*'⚙️ Config'!$B$11</f>
        <v>97665.66863</v>
      </c>
      <c r="AI392" s="88">
        <f>AH392*'⚙️ Config'!$B$12</f>
        <v>29299.70059</v>
      </c>
      <c r="AJ392" s="64"/>
      <c r="AK392" s="84"/>
      <c r="AL392" s="84"/>
      <c r="AM392" s="84"/>
      <c r="AN392" s="84"/>
      <c r="AO392" s="84"/>
      <c r="AP392" s="84"/>
      <c r="AQ392" s="84"/>
    </row>
    <row r="393" ht="15.0" customHeight="1">
      <c r="A393" s="79">
        <v>390.0</v>
      </c>
      <c r="B393" s="80" t="s">
        <v>1127</v>
      </c>
      <c r="C393" s="79" t="s">
        <v>141</v>
      </c>
      <c r="D393" s="79" t="s">
        <v>1128</v>
      </c>
      <c r="E393" s="81">
        <v>61.25</v>
      </c>
      <c r="F393" s="79" t="s">
        <v>84</v>
      </c>
      <c r="G393" s="79" t="s">
        <v>606</v>
      </c>
      <c r="H393" s="82">
        <v>2595426.09</v>
      </c>
      <c r="I393" s="79">
        <v>1.0</v>
      </c>
      <c r="J393" s="83">
        <v>1.2</v>
      </c>
      <c r="K393" s="80">
        <v>2025.0</v>
      </c>
      <c r="L393" s="79" t="s">
        <v>630</v>
      </c>
      <c r="M393" s="79">
        <v>2025.0</v>
      </c>
      <c r="N393" s="79" t="s">
        <v>161</v>
      </c>
      <c r="O393" s="65" t="str">
        <f t="shared" si="1"/>
        <v>262794430001</v>
      </c>
      <c r="P393" s="65">
        <f t="shared" si="2"/>
        <v>5</v>
      </c>
      <c r="Q393" s="65">
        <f t="shared" si="3"/>
        <v>7</v>
      </c>
      <c r="R393" s="65" t="str">
        <f t="shared" si="12"/>
        <v>26.279.443/0001-57</v>
      </c>
      <c r="S393" s="84"/>
      <c r="T393" s="84" t="str">
        <f t="shared" si="10"/>
        <v/>
      </c>
      <c r="U393" s="84" t="str">
        <f t="shared" si="11"/>
        <v/>
      </c>
      <c r="V393" s="65" t="str">
        <f t="shared" si="5"/>
        <v/>
      </c>
      <c r="W393" s="84"/>
      <c r="X393" s="84"/>
      <c r="Y393" s="85"/>
      <c r="Z393" s="85"/>
      <c r="AA393" s="65" t="str">
        <f t="shared" si="6"/>
        <v/>
      </c>
      <c r="AB393" s="65" t="str">
        <f t="shared" si="7"/>
        <v/>
      </c>
      <c r="AC393" s="86"/>
      <c r="AD393" s="87" t="str">
        <f t="shared" si="8"/>
        <v/>
      </c>
      <c r="AE393" s="84"/>
      <c r="AF393" s="86">
        <f>IF(AC393&gt;0,AC393,'⚙️ Config'!$B$10)</f>
        <v>0.0075</v>
      </c>
      <c r="AG393" s="88">
        <f t="shared" si="9"/>
        <v>19465.69568</v>
      </c>
      <c r="AH393" s="88">
        <f>AG393*'⚙️ Config'!$B$11</f>
        <v>97328.47838</v>
      </c>
      <c r="AI393" s="88">
        <f>AH393*'⚙️ Config'!$B$12</f>
        <v>29198.54351</v>
      </c>
      <c r="AJ393" s="64"/>
      <c r="AK393" s="84"/>
      <c r="AL393" s="84"/>
      <c r="AM393" s="84"/>
      <c r="AN393" s="84"/>
      <c r="AO393" s="84"/>
      <c r="AP393" s="84"/>
      <c r="AQ393" s="84"/>
    </row>
    <row r="394" ht="15.0" customHeight="1">
      <c r="A394" s="79">
        <v>391.0</v>
      </c>
      <c r="B394" s="80" t="s">
        <v>1129</v>
      </c>
      <c r="C394" s="79" t="s">
        <v>141</v>
      </c>
      <c r="D394" s="79" t="s">
        <v>1130</v>
      </c>
      <c r="E394" s="81">
        <v>63.82</v>
      </c>
      <c r="F394" s="79" t="s">
        <v>84</v>
      </c>
      <c r="G394" s="79" t="s">
        <v>606</v>
      </c>
      <c r="H394" s="82">
        <v>2594783.72</v>
      </c>
      <c r="I394" s="79">
        <v>1.0</v>
      </c>
      <c r="J394" s="83">
        <v>1.1</v>
      </c>
      <c r="K394" s="80">
        <v>2025.0</v>
      </c>
      <c r="L394" s="79" t="s">
        <v>630</v>
      </c>
      <c r="M394" s="79">
        <v>2025.0</v>
      </c>
      <c r="N394" s="79" t="s">
        <v>161</v>
      </c>
      <c r="O394" s="65" t="str">
        <f t="shared" si="1"/>
        <v>039823400001</v>
      </c>
      <c r="P394" s="65">
        <f t="shared" si="2"/>
        <v>5</v>
      </c>
      <c r="Q394" s="65">
        <f t="shared" si="3"/>
        <v>3</v>
      </c>
      <c r="R394" s="65" t="str">
        <f t="shared" si="12"/>
        <v>03.982.340/0001-53</v>
      </c>
      <c r="S394" s="84"/>
      <c r="T394" s="84" t="str">
        <f t="shared" si="10"/>
        <v/>
      </c>
      <c r="U394" s="84" t="str">
        <f t="shared" si="11"/>
        <v/>
      </c>
      <c r="V394" s="65" t="str">
        <f t="shared" si="5"/>
        <v/>
      </c>
      <c r="W394" s="84"/>
      <c r="X394" s="84"/>
      <c r="Y394" s="85"/>
      <c r="Z394" s="85"/>
      <c r="AA394" s="65" t="str">
        <f t="shared" si="6"/>
        <v/>
      </c>
      <c r="AB394" s="65" t="str">
        <f t="shared" si="7"/>
        <v/>
      </c>
      <c r="AC394" s="86"/>
      <c r="AD394" s="87" t="str">
        <f t="shared" si="8"/>
        <v/>
      </c>
      <c r="AE394" s="84"/>
      <c r="AF394" s="86">
        <f>IF(AC394&gt;0,AC394,'⚙️ Config'!$B$10)</f>
        <v>0.0075</v>
      </c>
      <c r="AG394" s="88">
        <f t="shared" si="9"/>
        <v>19460.8779</v>
      </c>
      <c r="AH394" s="88">
        <f>AG394*'⚙️ Config'!$B$11</f>
        <v>97304.3895</v>
      </c>
      <c r="AI394" s="88">
        <f>AH394*'⚙️ Config'!$B$12</f>
        <v>29191.31685</v>
      </c>
      <c r="AJ394" s="64"/>
      <c r="AK394" s="84"/>
      <c r="AL394" s="84"/>
      <c r="AM394" s="84"/>
      <c r="AN394" s="84"/>
      <c r="AO394" s="84"/>
      <c r="AP394" s="84"/>
      <c r="AQ394" s="84"/>
    </row>
    <row r="395" ht="15.0" customHeight="1">
      <c r="A395" s="79">
        <v>392.0</v>
      </c>
      <c r="B395" s="80" t="s">
        <v>1131</v>
      </c>
      <c r="C395" s="79" t="s">
        <v>141</v>
      </c>
      <c r="D395" s="79" t="s">
        <v>1132</v>
      </c>
      <c r="E395" s="81">
        <v>40.5</v>
      </c>
      <c r="F395" s="79" t="s">
        <v>84</v>
      </c>
      <c r="G395" s="79" t="s">
        <v>606</v>
      </c>
      <c r="H395" s="82">
        <v>2592510.74</v>
      </c>
      <c r="I395" s="79">
        <v>2.0</v>
      </c>
      <c r="J395" s="83">
        <v>1.8</v>
      </c>
      <c r="K395" s="80">
        <v>2024.0</v>
      </c>
      <c r="L395" s="79" t="s">
        <v>448</v>
      </c>
      <c r="M395" s="79">
        <v>2024.0</v>
      </c>
      <c r="N395" s="79" t="s">
        <v>161</v>
      </c>
      <c r="O395" s="65" t="str">
        <f t="shared" si="1"/>
        <v>243032310001</v>
      </c>
      <c r="P395" s="65">
        <f t="shared" si="2"/>
        <v>3</v>
      </c>
      <c r="Q395" s="65">
        <f t="shared" si="3"/>
        <v>2</v>
      </c>
      <c r="R395" s="65" t="str">
        <f t="shared" si="12"/>
        <v>24.303.231/0001-32</v>
      </c>
      <c r="S395" s="84"/>
      <c r="T395" s="84" t="str">
        <f t="shared" si="10"/>
        <v/>
      </c>
      <c r="U395" s="84" t="str">
        <f t="shared" si="11"/>
        <v/>
      </c>
      <c r="V395" s="65" t="str">
        <f t="shared" si="5"/>
        <v/>
      </c>
      <c r="W395" s="84"/>
      <c r="X395" s="84"/>
      <c r="Y395" s="85"/>
      <c r="Z395" s="85"/>
      <c r="AA395" s="65" t="str">
        <f t="shared" si="6"/>
        <v/>
      </c>
      <c r="AB395" s="65" t="str">
        <f t="shared" si="7"/>
        <v/>
      </c>
      <c r="AC395" s="86"/>
      <c r="AD395" s="87" t="str">
        <f t="shared" si="8"/>
        <v/>
      </c>
      <c r="AE395" s="84"/>
      <c r="AF395" s="86">
        <f>IF(AC395&gt;0,AC395,'⚙️ Config'!$B$10)</f>
        <v>0.0075</v>
      </c>
      <c r="AG395" s="88">
        <f t="shared" si="9"/>
        <v>19443.83055</v>
      </c>
      <c r="AH395" s="88">
        <f>AG395*'⚙️ Config'!$B$11</f>
        <v>97219.15275</v>
      </c>
      <c r="AI395" s="88">
        <f>AH395*'⚙️ Config'!$B$12</f>
        <v>29165.74583</v>
      </c>
      <c r="AJ395" s="64"/>
      <c r="AK395" s="84"/>
      <c r="AL395" s="84"/>
      <c r="AM395" s="84"/>
      <c r="AN395" s="84"/>
      <c r="AO395" s="84"/>
      <c r="AP395" s="84"/>
      <c r="AQ395" s="84"/>
    </row>
    <row r="396" ht="15.0" customHeight="1">
      <c r="A396" s="79">
        <v>393.0</v>
      </c>
      <c r="B396" s="80" t="s">
        <v>1133</v>
      </c>
      <c r="C396" s="79" t="s">
        <v>141</v>
      </c>
      <c r="D396" s="79" t="s">
        <v>1134</v>
      </c>
      <c r="E396" s="81">
        <v>55.07</v>
      </c>
      <c r="F396" s="79" t="s">
        <v>84</v>
      </c>
      <c r="G396" s="79" t="s">
        <v>606</v>
      </c>
      <c r="H396" s="82">
        <v>2590644.86</v>
      </c>
      <c r="I396" s="79">
        <v>1.0</v>
      </c>
      <c r="J396" s="83">
        <v>1.5</v>
      </c>
      <c r="K396" s="80">
        <v>2024.0</v>
      </c>
      <c r="L396" s="79" t="s">
        <v>448</v>
      </c>
      <c r="M396" s="79">
        <v>2024.0</v>
      </c>
      <c r="N396" s="79" t="s">
        <v>161</v>
      </c>
      <c r="O396" s="65" t="str">
        <f t="shared" si="1"/>
        <v>475652690001</v>
      </c>
      <c r="P396" s="65">
        <f t="shared" si="2"/>
        <v>8</v>
      </c>
      <c r="Q396" s="65">
        <f t="shared" si="3"/>
        <v>9</v>
      </c>
      <c r="R396" s="65" t="str">
        <f t="shared" si="12"/>
        <v>47.565.269/0001-89</v>
      </c>
      <c r="S396" s="84"/>
      <c r="T396" s="84" t="str">
        <f t="shared" si="10"/>
        <v/>
      </c>
      <c r="U396" s="84" t="str">
        <f t="shared" si="11"/>
        <v/>
      </c>
      <c r="V396" s="65" t="str">
        <f t="shared" si="5"/>
        <v/>
      </c>
      <c r="W396" s="84"/>
      <c r="X396" s="84"/>
      <c r="Y396" s="85"/>
      <c r="Z396" s="85"/>
      <c r="AA396" s="65" t="str">
        <f t="shared" si="6"/>
        <v/>
      </c>
      <c r="AB396" s="65" t="str">
        <f t="shared" si="7"/>
        <v/>
      </c>
      <c r="AC396" s="86"/>
      <c r="AD396" s="87" t="str">
        <f t="shared" si="8"/>
        <v/>
      </c>
      <c r="AE396" s="84"/>
      <c r="AF396" s="86">
        <f>IF(AC396&gt;0,AC396,'⚙️ Config'!$B$10)</f>
        <v>0.0075</v>
      </c>
      <c r="AG396" s="88">
        <f t="shared" si="9"/>
        <v>19429.83645</v>
      </c>
      <c r="AH396" s="88">
        <f>AG396*'⚙️ Config'!$B$11</f>
        <v>97149.18225</v>
      </c>
      <c r="AI396" s="88">
        <f>AH396*'⚙️ Config'!$B$12</f>
        <v>29144.75468</v>
      </c>
      <c r="AJ396" s="64"/>
      <c r="AK396" s="84"/>
      <c r="AL396" s="84"/>
      <c r="AM396" s="84"/>
      <c r="AN396" s="84"/>
      <c r="AO396" s="84"/>
      <c r="AP396" s="84"/>
      <c r="AQ396" s="84"/>
    </row>
    <row r="397" ht="15.0" customHeight="1">
      <c r="A397" s="79">
        <v>394.0</v>
      </c>
      <c r="B397" s="80" t="s">
        <v>1135</v>
      </c>
      <c r="C397" s="79" t="s">
        <v>141</v>
      </c>
      <c r="D397" s="79" t="s">
        <v>1136</v>
      </c>
      <c r="E397" s="81">
        <v>65.62</v>
      </c>
      <c r="F397" s="79" t="s">
        <v>84</v>
      </c>
      <c r="G397" s="79" t="s">
        <v>606</v>
      </c>
      <c r="H397" s="82">
        <v>2585822.95</v>
      </c>
      <c r="I397" s="79">
        <v>2.0</v>
      </c>
      <c r="J397" s="83">
        <v>1.3</v>
      </c>
      <c r="K397" s="80">
        <v>2025.0</v>
      </c>
      <c r="L397" s="79" t="s">
        <v>691</v>
      </c>
      <c r="M397" s="79">
        <v>2024.0</v>
      </c>
      <c r="N397" s="79" t="s">
        <v>310</v>
      </c>
      <c r="O397" s="65" t="str">
        <f t="shared" si="1"/>
        <v>034846160001</v>
      </c>
      <c r="P397" s="65">
        <f t="shared" si="2"/>
        <v>7</v>
      </c>
      <c r="Q397" s="65">
        <f t="shared" si="3"/>
        <v>3</v>
      </c>
      <c r="R397" s="65" t="str">
        <f t="shared" si="12"/>
        <v>03.484.616/0001-73</v>
      </c>
      <c r="S397" s="84"/>
      <c r="T397" s="84" t="str">
        <f t="shared" si="10"/>
        <v/>
      </c>
      <c r="U397" s="84" t="str">
        <f t="shared" si="11"/>
        <v/>
      </c>
      <c r="V397" s="65" t="str">
        <f t="shared" si="5"/>
        <v/>
      </c>
      <c r="W397" s="84"/>
      <c r="X397" s="84"/>
      <c r="Y397" s="85"/>
      <c r="Z397" s="85"/>
      <c r="AA397" s="65" t="str">
        <f t="shared" si="6"/>
        <v/>
      </c>
      <c r="AB397" s="65" t="str">
        <f t="shared" si="7"/>
        <v/>
      </c>
      <c r="AC397" s="86"/>
      <c r="AD397" s="87" t="str">
        <f t="shared" si="8"/>
        <v/>
      </c>
      <c r="AE397" s="84"/>
      <c r="AF397" s="86">
        <f>IF(AC397&gt;0,AC397,'⚙️ Config'!$B$10)</f>
        <v>0.0075</v>
      </c>
      <c r="AG397" s="88">
        <f t="shared" si="9"/>
        <v>19393.67213</v>
      </c>
      <c r="AH397" s="88">
        <f>AG397*'⚙️ Config'!$B$11</f>
        <v>96968.36063</v>
      </c>
      <c r="AI397" s="88">
        <f>AH397*'⚙️ Config'!$B$12</f>
        <v>29090.50819</v>
      </c>
      <c r="AJ397" s="64"/>
      <c r="AK397" s="84"/>
      <c r="AL397" s="84"/>
      <c r="AM397" s="84"/>
      <c r="AN397" s="84"/>
      <c r="AO397" s="84"/>
      <c r="AP397" s="84"/>
      <c r="AQ397" s="84"/>
    </row>
    <row r="398" ht="15.0" customHeight="1">
      <c r="A398" s="79">
        <v>395.0</v>
      </c>
      <c r="B398" s="80" t="s">
        <v>1137</v>
      </c>
      <c r="C398" s="79" t="s">
        <v>141</v>
      </c>
      <c r="D398" s="79" t="s">
        <v>1138</v>
      </c>
      <c r="E398" s="81">
        <v>73.92</v>
      </c>
      <c r="F398" s="79" t="s">
        <v>84</v>
      </c>
      <c r="G398" s="79" t="s">
        <v>606</v>
      </c>
      <c r="H398" s="82">
        <v>2582768.25</v>
      </c>
      <c r="I398" s="79">
        <v>1.0</v>
      </c>
      <c r="J398" s="83">
        <v>0.8</v>
      </c>
      <c r="K398" s="80">
        <v>2025.0</v>
      </c>
      <c r="L398" s="79" t="s">
        <v>295</v>
      </c>
      <c r="M398" s="79">
        <v>2025.0</v>
      </c>
      <c r="N398" s="79" t="s">
        <v>161</v>
      </c>
      <c r="O398" s="65" t="str">
        <f t="shared" si="1"/>
        <v>291326980001</v>
      </c>
      <c r="P398" s="65">
        <f t="shared" si="2"/>
        <v>8</v>
      </c>
      <c r="Q398" s="65">
        <f t="shared" si="3"/>
        <v>0</v>
      </c>
      <c r="R398" s="65" t="str">
        <f t="shared" si="12"/>
        <v>29.132.698/0001-80</v>
      </c>
      <c r="S398" s="84"/>
      <c r="T398" s="84" t="str">
        <f t="shared" si="10"/>
        <v/>
      </c>
      <c r="U398" s="84" t="str">
        <f t="shared" si="11"/>
        <v/>
      </c>
      <c r="V398" s="65" t="str">
        <f t="shared" si="5"/>
        <v/>
      </c>
      <c r="W398" s="84"/>
      <c r="X398" s="84"/>
      <c r="Y398" s="85"/>
      <c r="Z398" s="85"/>
      <c r="AA398" s="65" t="str">
        <f t="shared" si="6"/>
        <v/>
      </c>
      <c r="AB398" s="65" t="str">
        <f t="shared" si="7"/>
        <v/>
      </c>
      <c r="AC398" s="86"/>
      <c r="AD398" s="87" t="str">
        <f t="shared" si="8"/>
        <v/>
      </c>
      <c r="AE398" s="84"/>
      <c r="AF398" s="86">
        <f>IF(AC398&gt;0,AC398,'⚙️ Config'!$B$10)</f>
        <v>0.0075</v>
      </c>
      <c r="AG398" s="88">
        <f t="shared" si="9"/>
        <v>19370.76188</v>
      </c>
      <c r="AH398" s="88">
        <f>AG398*'⚙️ Config'!$B$11</f>
        <v>96853.80938</v>
      </c>
      <c r="AI398" s="88">
        <f>AH398*'⚙️ Config'!$B$12</f>
        <v>29056.14281</v>
      </c>
      <c r="AJ398" s="64"/>
      <c r="AK398" s="84"/>
      <c r="AL398" s="84"/>
      <c r="AM398" s="84"/>
      <c r="AN398" s="84"/>
      <c r="AO398" s="84"/>
      <c r="AP398" s="84"/>
      <c r="AQ398" s="84"/>
    </row>
    <row r="399" ht="15.0" customHeight="1">
      <c r="A399" s="79">
        <v>396.0</v>
      </c>
      <c r="B399" s="80" t="s">
        <v>1139</v>
      </c>
      <c r="C399" s="79" t="s">
        <v>141</v>
      </c>
      <c r="D399" s="79" t="s">
        <v>1140</v>
      </c>
      <c r="E399" s="81">
        <v>56.91</v>
      </c>
      <c r="F399" s="79" t="s">
        <v>84</v>
      </c>
      <c r="G399" s="79" t="s">
        <v>606</v>
      </c>
      <c r="H399" s="82">
        <v>2578443.66</v>
      </c>
      <c r="I399" s="79">
        <v>1.0</v>
      </c>
      <c r="J399" s="83">
        <v>1.4</v>
      </c>
      <c r="K399" s="80">
        <v>2024.0</v>
      </c>
      <c r="L399" s="79" t="s">
        <v>448</v>
      </c>
      <c r="M399" s="79">
        <v>2024.0</v>
      </c>
      <c r="N399" s="79" t="s">
        <v>161</v>
      </c>
      <c r="O399" s="65" t="str">
        <f t="shared" si="1"/>
        <v>214877030001</v>
      </c>
      <c r="P399" s="65">
        <f t="shared" si="2"/>
        <v>6</v>
      </c>
      <c r="Q399" s="65">
        <f t="shared" si="3"/>
        <v>6</v>
      </c>
      <c r="R399" s="65" t="str">
        <f t="shared" si="12"/>
        <v>21.487.703/0001-66</v>
      </c>
      <c r="S399" s="84"/>
      <c r="T399" s="84" t="str">
        <f t="shared" si="10"/>
        <v/>
      </c>
      <c r="U399" s="84" t="str">
        <f t="shared" si="11"/>
        <v/>
      </c>
      <c r="V399" s="65" t="str">
        <f t="shared" si="5"/>
        <v/>
      </c>
      <c r="W399" s="84"/>
      <c r="X399" s="84"/>
      <c r="Y399" s="85"/>
      <c r="Z399" s="85"/>
      <c r="AA399" s="65" t="str">
        <f t="shared" si="6"/>
        <v/>
      </c>
      <c r="AB399" s="65" t="str">
        <f t="shared" si="7"/>
        <v/>
      </c>
      <c r="AC399" s="86"/>
      <c r="AD399" s="87" t="str">
        <f t="shared" si="8"/>
        <v/>
      </c>
      <c r="AE399" s="84"/>
      <c r="AF399" s="86">
        <f>IF(AC399&gt;0,AC399,'⚙️ Config'!$B$10)</f>
        <v>0.0075</v>
      </c>
      <c r="AG399" s="88">
        <f t="shared" si="9"/>
        <v>19338.32745</v>
      </c>
      <c r="AH399" s="88">
        <f>AG399*'⚙️ Config'!$B$11</f>
        <v>96691.63725</v>
      </c>
      <c r="AI399" s="88">
        <f>AH399*'⚙️ Config'!$B$12</f>
        <v>29007.49118</v>
      </c>
      <c r="AJ399" s="64"/>
      <c r="AK399" s="84"/>
      <c r="AL399" s="84"/>
      <c r="AM399" s="84"/>
      <c r="AN399" s="84"/>
      <c r="AO399" s="84"/>
      <c r="AP399" s="84"/>
      <c r="AQ399" s="84"/>
    </row>
    <row r="400" ht="15.0" customHeight="1">
      <c r="A400" s="79">
        <v>397.0</v>
      </c>
      <c r="B400" s="80" t="s">
        <v>1141</v>
      </c>
      <c r="C400" s="79" t="s">
        <v>141</v>
      </c>
      <c r="D400" s="79" t="s">
        <v>1142</v>
      </c>
      <c r="E400" s="81">
        <v>45.07</v>
      </c>
      <c r="F400" s="79" t="s">
        <v>84</v>
      </c>
      <c r="G400" s="79" t="s">
        <v>606</v>
      </c>
      <c r="H400" s="82">
        <v>2578241.99</v>
      </c>
      <c r="I400" s="79">
        <v>2.0</v>
      </c>
      <c r="J400" s="83">
        <v>1.5</v>
      </c>
      <c r="K400" s="80">
        <v>2024.0</v>
      </c>
      <c r="L400" s="79" t="s">
        <v>615</v>
      </c>
      <c r="M400" s="79">
        <v>2024.0</v>
      </c>
      <c r="N400" s="79" t="s">
        <v>161</v>
      </c>
      <c r="O400" s="65" t="str">
        <f t="shared" si="1"/>
        <v>051001480001</v>
      </c>
      <c r="P400" s="65">
        <f t="shared" si="2"/>
        <v>1</v>
      </c>
      <c r="Q400" s="65">
        <f t="shared" si="3"/>
        <v>1</v>
      </c>
      <c r="R400" s="65" t="str">
        <f t="shared" si="12"/>
        <v>05.100.148/0001-11</v>
      </c>
      <c r="S400" s="84"/>
      <c r="T400" s="84" t="str">
        <f t="shared" si="10"/>
        <v/>
      </c>
      <c r="U400" s="84" t="str">
        <f t="shared" si="11"/>
        <v/>
      </c>
      <c r="V400" s="65" t="str">
        <f t="shared" si="5"/>
        <v/>
      </c>
      <c r="W400" s="84"/>
      <c r="X400" s="84"/>
      <c r="Y400" s="85"/>
      <c r="Z400" s="85"/>
      <c r="AA400" s="65" t="str">
        <f t="shared" si="6"/>
        <v/>
      </c>
      <c r="AB400" s="65" t="str">
        <f t="shared" si="7"/>
        <v/>
      </c>
      <c r="AC400" s="86"/>
      <c r="AD400" s="87" t="str">
        <f t="shared" si="8"/>
        <v/>
      </c>
      <c r="AE400" s="84"/>
      <c r="AF400" s="86">
        <f>IF(AC400&gt;0,AC400,'⚙️ Config'!$B$10)</f>
        <v>0.0075</v>
      </c>
      <c r="AG400" s="88">
        <f t="shared" si="9"/>
        <v>19336.81493</v>
      </c>
      <c r="AH400" s="88">
        <f>AG400*'⚙️ Config'!$B$11</f>
        <v>96684.07463</v>
      </c>
      <c r="AI400" s="88">
        <f>AH400*'⚙️ Config'!$B$12</f>
        <v>29005.22239</v>
      </c>
      <c r="AJ400" s="64"/>
      <c r="AK400" s="84"/>
      <c r="AL400" s="84"/>
      <c r="AM400" s="84"/>
      <c r="AN400" s="84"/>
      <c r="AO400" s="84"/>
      <c r="AP400" s="84"/>
      <c r="AQ400" s="84"/>
    </row>
    <row r="401" ht="15.0" customHeight="1">
      <c r="A401" s="79">
        <v>398.0</v>
      </c>
      <c r="B401" s="80" t="s">
        <v>1143</v>
      </c>
      <c r="C401" s="79" t="s">
        <v>141</v>
      </c>
      <c r="D401" s="79" t="s">
        <v>1144</v>
      </c>
      <c r="E401" s="81">
        <v>63.4</v>
      </c>
      <c r="F401" s="79" t="s">
        <v>84</v>
      </c>
      <c r="G401" s="79" t="s">
        <v>606</v>
      </c>
      <c r="H401" s="82">
        <v>2574053.5</v>
      </c>
      <c r="I401" s="79">
        <v>2.0</v>
      </c>
      <c r="J401" s="83">
        <v>1.5</v>
      </c>
      <c r="K401" s="80">
        <v>2025.0</v>
      </c>
      <c r="L401" s="79" t="s">
        <v>508</v>
      </c>
      <c r="M401" s="79">
        <v>2024.0</v>
      </c>
      <c r="N401" s="79" t="s">
        <v>208</v>
      </c>
      <c r="O401" s="65" t="str">
        <f t="shared" si="1"/>
        <v>224343220001</v>
      </c>
      <c r="P401" s="65">
        <f t="shared" si="2"/>
        <v>8</v>
      </c>
      <c r="Q401" s="65">
        <f t="shared" si="3"/>
        <v>1</v>
      </c>
      <c r="R401" s="65" t="str">
        <f t="shared" si="12"/>
        <v>22.434.322/0001-81</v>
      </c>
      <c r="S401" s="84"/>
      <c r="T401" s="84" t="str">
        <f t="shared" si="10"/>
        <v/>
      </c>
      <c r="U401" s="84" t="str">
        <f t="shared" si="11"/>
        <v/>
      </c>
      <c r="V401" s="65" t="str">
        <f t="shared" si="5"/>
        <v/>
      </c>
      <c r="W401" s="84"/>
      <c r="X401" s="84"/>
      <c r="Y401" s="85"/>
      <c r="Z401" s="85"/>
      <c r="AA401" s="65" t="str">
        <f t="shared" si="6"/>
        <v/>
      </c>
      <c r="AB401" s="65" t="str">
        <f t="shared" si="7"/>
        <v/>
      </c>
      <c r="AC401" s="86"/>
      <c r="AD401" s="87" t="str">
        <f t="shared" si="8"/>
        <v/>
      </c>
      <c r="AE401" s="84"/>
      <c r="AF401" s="86">
        <f>IF(AC401&gt;0,AC401,'⚙️ Config'!$B$10)</f>
        <v>0.0075</v>
      </c>
      <c r="AG401" s="88">
        <f t="shared" si="9"/>
        <v>19305.40125</v>
      </c>
      <c r="AH401" s="88">
        <f>AG401*'⚙️ Config'!$B$11</f>
        <v>96527.00625</v>
      </c>
      <c r="AI401" s="88">
        <f>AH401*'⚙️ Config'!$B$12</f>
        <v>28958.10188</v>
      </c>
      <c r="AJ401" s="64"/>
      <c r="AK401" s="84"/>
      <c r="AL401" s="84"/>
      <c r="AM401" s="84"/>
      <c r="AN401" s="84"/>
      <c r="AO401" s="84"/>
      <c r="AP401" s="84"/>
      <c r="AQ401" s="84"/>
    </row>
    <row r="402" ht="15.0" customHeight="1">
      <c r="A402" s="79">
        <v>399.0</v>
      </c>
      <c r="B402" s="80" t="s">
        <v>1145</v>
      </c>
      <c r="C402" s="79" t="s">
        <v>141</v>
      </c>
      <c r="D402" s="79" t="s">
        <v>1146</v>
      </c>
      <c r="E402" s="81">
        <v>45.07</v>
      </c>
      <c r="F402" s="79" t="s">
        <v>84</v>
      </c>
      <c r="G402" s="79" t="s">
        <v>606</v>
      </c>
      <c r="H402" s="82">
        <v>2572499.83</v>
      </c>
      <c r="I402" s="79">
        <v>2.0</v>
      </c>
      <c r="J402" s="83">
        <v>1.5</v>
      </c>
      <c r="K402" s="80">
        <v>2024.0</v>
      </c>
      <c r="L402" s="79" t="s">
        <v>315</v>
      </c>
      <c r="M402" s="79">
        <v>2024.0</v>
      </c>
      <c r="N402" s="79" t="s">
        <v>145</v>
      </c>
      <c r="O402" s="65" t="str">
        <f t="shared" si="1"/>
        <v>014472380001</v>
      </c>
      <c r="P402" s="65">
        <f t="shared" si="2"/>
        <v>2</v>
      </c>
      <c r="Q402" s="65">
        <f t="shared" si="3"/>
        <v>2</v>
      </c>
      <c r="R402" s="65" t="str">
        <f t="shared" si="12"/>
        <v>01.447.238/0001-22</v>
      </c>
      <c r="S402" s="84"/>
      <c r="T402" s="84" t="str">
        <f t="shared" si="10"/>
        <v/>
      </c>
      <c r="U402" s="84" t="str">
        <f t="shared" si="11"/>
        <v/>
      </c>
      <c r="V402" s="65" t="str">
        <f t="shared" si="5"/>
        <v/>
      </c>
      <c r="W402" s="84"/>
      <c r="X402" s="84"/>
      <c r="Y402" s="85"/>
      <c r="Z402" s="85"/>
      <c r="AA402" s="65" t="str">
        <f t="shared" si="6"/>
        <v/>
      </c>
      <c r="AB402" s="65" t="str">
        <f t="shared" si="7"/>
        <v/>
      </c>
      <c r="AC402" s="86"/>
      <c r="AD402" s="87" t="str">
        <f t="shared" si="8"/>
        <v/>
      </c>
      <c r="AE402" s="84"/>
      <c r="AF402" s="86">
        <f>IF(AC402&gt;0,AC402,'⚙️ Config'!$B$10)</f>
        <v>0.0075</v>
      </c>
      <c r="AG402" s="88">
        <f t="shared" si="9"/>
        <v>19293.74873</v>
      </c>
      <c r="AH402" s="88">
        <f>AG402*'⚙️ Config'!$B$11</f>
        <v>96468.74363</v>
      </c>
      <c r="AI402" s="88">
        <f>AH402*'⚙️ Config'!$B$12</f>
        <v>28940.62309</v>
      </c>
      <c r="AJ402" s="64"/>
      <c r="AK402" s="84"/>
      <c r="AL402" s="84"/>
      <c r="AM402" s="84"/>
      <c r="AN402" s="84"/>
      <c r="AO402" s="84"/>
      <c r="AP402" s="84"/>
      <c r="AQ402" s="84"/>
    </row>
    <row r="403" ht="15.0" customHeight="1">
      <c r="A403" s="79">
        <v>400.0</v>
      </c>
      <c r="B403" s="80" t="s">
        <v>1147</v>
      </c>
      <c r="C403" s="79" t="s">
        <v>141</v>
      </c>
      <c r="D403" s="79" t="s">
        <v>1148</v>
      </c>
      <c r="E403" s="81">
        <v>49.87</v>
      </c>
      <c r="F403" s="79" t="s">
        <v>84</v>
      </c>
      <c r="G403" s="79" t="s">
        <v>606</v>
      </c>
      <c r="H403" s="82">
        <v>2571613.96</v>
      </c>
      <c r="I403" s="79">
        <v>2.0</v>
      </c>
      <c r="J403" s="83">
        <v>1.4</v>
      </c>
      <c r="K403" s="80">
        <v>2025.0</v>
      </c>
      <c r="L403" s="79" t="s">
        <v>202</v>
      </c>
      <c r="M403" s="79">
        <v>2024.0</v>
      </c>
      <c r="N403" s="79" t="s">
        <v>161</v>
      </c>
      <c r="O403" s="65" t="str">
        <f t="shared" si="1"/>
        <v>172376680001</v>
      </c>
      <c r="P403" s="65">
        <f t="shared" si="2"/>
        <v>5</v>
      </c>
      <c r="Q403" s="65">
        <f t="shared" si="3"/>
        <v>0</v>
      </c>
      <c r="R403" s="65" t="str">
        <f t="shared" si="12"/>
        <v>17.237.668/0001-50</v>
      </c>
      <c r="S403" s="84"/>
      <c r="T403" s="84" t="str">
        <f t="shared" si="10"/>
        <v/>
      </c>
      <c r="U403" s="84" t="str">
        <f t="shared" si="11"/>
        <v/>
      </c>
      <c r="V403" s="65" t="str">
        <f t="shared" si="5"/>
        <v/>
      </c>
      <c r="W403" s="84"/>
      <c r="X403" s="84"/>
      <c r="Y403" s="85"/>
      <c r="Z403" s="85"/>
      <c r="AA403" s="65" t="str">
        <f t="shared" si="6"/>
        <v/>
      </c>
      <c r="AB403" s="65" t="str">
        <f t="shared" si="7"/>
        <v/>
      </c>
      <c r="AC403" s="86"/>
      <c r="AD403" s="87" t="str">
        <f t="shared" si="8"/>
        <v/>
      </c>
      <c r="AE403" s="84"/>
      <c r="AF403" s="86">
        <f>IF(AC403&gt;0,AC403,'⚙️ Config'!$B$10)</f>
        <v>0.0075</v>
      </c>
      <c r="AG403" s="88">
        <f t="shared" si="9"/>
        <v>19287.1047</v>
      </c>
      <c r="AH403" s="88">
        <f>AG403*'⚙️ Config'!$B$11</f>
        <v>96435.5235</v>
      </c>
      <c r="AI403" s="88">
        <f>AH403*'⚙️ Config'!$B$12</f>
        <v>28930.65705</v>
      </c>
      <c r="AJ403" s="64"/>
      <c r="AK403" s="84"/>
      <c r="AL403" s="84"/>
      <c r="AM403" s="84"/>
      <c r="AN403" s="84"/>
      <c r="AO403" s="84"/>
      <c r="AP403" s="84"/>
      <c r="AQ403" s="84"/>
    </row>
    <row r="404" ht="15.0" customHeight="1">
      <c r="A404" s="79">
        <v>401.0</v>
      </c>
      <c r="B404" s="80" t="s">
        <v>1149</v>
      </c>
      <c r="C404" s="79" t="s">
        <v>141</v>
      </c>
      <c r="D404" s="79" t="s">
        <v>1150</v>
      </c>
      <c r="E404" s="81">
        <v>90.07</v>
      </c>
      <c r="F404" s="79" t="s">
        <v>84</v>
      </c>
      <c r="G404" s="79" t="s">
        <v>606</v>
      </c>
      <c r="H404" s="82">
        <v>2562146.92</v>
      </c>
      <c r="I404" s="79">
        <v>1.0</v>
      </c>
      <c r="J404" s="83">
        <v>0.5</v>
      </c>
      <c r="K404" s="80">
        <v>2025.0</v>
      </c>
      <c r="L404" s="79" t="s">
        <v>202</v>
      </c>
      <c r="M404" s="79">
        <v>2025.0</v>
      </c>
      <c r="N404" s="79" t="s">
        <v>145</v>
      </c>
      <c r="O404" s="65" t="str">
        <f t="shared" si="1"/>
        <v>089302100001</v>
      </c>
      <c r="P404" s="65">
        <f t="shared" si="2"/>
        <v>9</v>
      </c>
      <c r="Q404" s="65">
        <f t="shared" si="3"/>
        <v>0</v>
      </c>
      <c r="R404" s="65" t="str">
        <f t="shared" si="12"/>
        <v>08.930.210/0001-90</v>
      </c>
      <c r="S404" s="84"/>
      <c r="T404" s="84" t="str">
        <f t="shared" si="10"/>
        <v/>
      </c>
      <c r="U404" s="84" t="str">
        <f t="shared" si="11"/>
        <v/>
      </c>
      <c r="V404" s="65" t="str">
        <f t="shared" si="5"/>
        <v/>
      </c>
      <c r="W404" s="84"/>
      <c r="X404" s="84"/>
      <c r="Y404" s="85"/>
      <c r="Z404" s="85"/>
      <c r="AA404" s="65" t="str">
        <f t="shared" si="6"/>
        <v/>
      </c>
      <c r="AB404" s="65" t="str">
        <f t="shared" si="7"/>
        <v/>
      </c>
      <c r="AC404" s="86"/>
      <c r="AD404" s="87" t="str">
        <f t="shared" si="8"/>
        <v/>
      </c>
      <c r="AE404" s="84"/>
      <c r="AF404" s="86">
        <f>IF(AC404&gt;0,AC404,'⚙️ Config'!$B$10)</f>
        <v>0.0075</v>
      </c>
      <c r="AG404" s="88">
        <f t="shared" si="9"/>
        <v>19216.1019</v>
      </c>
      <c r="AH404" s="88">
        <f>AG404*'⚙️ Config'!$B$11</f>
        <v>96080.5095</v>
      </c>
      <c r="AI404" s="88">
        <f>AH404*'⚙️ Config'!$B$12</f>
        <v>28824.15285</v>
      </c>
      <c r="AJ404" s="64"/>
      <c r="AK404" s="84"/>
      <c r="AL404" s="84"/>
      <c r="AM404" s="84"/>
      <c r="AN404" s="84"/>
      <c r="AO404" s="84"/>
      <c r="AP404" s="84"/>
      <c r="AQ404" s="84"/>
    </row>
    <row r="405" ht="15.0" customHeight="1">
      <c r="A405" s="79">
        <v>402.0</v>
      </c>
      <c r="B405" s="80" t="s">
        <v>1151</v>
      </c>
      <c r="C405" s="79" t="s">
        <v>141</v>
      </c>
      <c r="D405" s="79" t="s">
        <v>1152</v>
      </c>
      <c r="E405" s="81">
        <v>84.24</v>
      </c>
      <c r="F405" s="79" t="s">
        <v>84</v>
      </c>
      <c r="G405" s="79" t="s">
        <v>606</v>
      </c>
      <c r="H405" s="82">
        <v>2561693.24</v>
      </c>
      <c r="I405" s="79">
        <v>1.0</v>
      </c>
      <c r="J405" s="83">
        <v>1.0</v>
      </c>
      <c r="K405" s="80">
        <v>2025.0</v>
      </c>
      <c r="L405" s="79" t="s">
        <v>268</v>
      </c>
      <c r="M405" s="79">
        <v>2025.0</v>
      </c>
      <c r="N405" s="79" t="s">
        <v>208</v>
      </c>
      <c r="O405" s="65" t="str">
        <f t="shared" si="1"/>
        <v>052992000001</v>
      </c>
      <c r="P405" s="65">
        <f t="shared" si="2"/>
        <v>0</v>
      </c>
      <c r="Q405" s="65">
        <f t="shared" si="3"/>
        <v>0</v>
      </c>
      <c r="R405" s="65" t="str">
        <f t="shared" si="12"/>
        <v>05.299.200/0001-00</v>
      </c>
      <c r="S405" s="84"/>
      <c r="T405" s="84" t="str">
        <f t="shared" si="10"/>
        <v/>
      </c>
      <c r="U405" s="84" t="str">
        <f t="shared" si="11"/>
        <v/>
      </c>
      <c r="V405" s="65" t="str">
        <f t="shared" si="5"/>
        <v/>
      </c>
      <c r="W405" s="84"/>
      <c r="X405" s="84"/>
      <c r="Y405" s="85"/>
      <c r="Z405" s="85"/>
      <c r="AA405" s="65" t="str">
        <f t="shared" si="6"/>
        <v/>
      </c>
      <c r="AB405" s="65" t="str">
        <f t="shared" si="7"/>
        <v/>
      </c>
      <c r="AC405" s="86"/>
      <c r="AD405" s="87" t="str">
        <f t="shared" si="8"/>
        <v/>
      </c>
      <c r="AE405" s="84"/>
      <c r="AF405" s="86">
        <f>IF(AC405&gt;0,AC405,'⚙️ Config'!$B$10)</f>
        <v>0.0075</v>
      </c>
      <c r="AG405" s="88">
        <f t="shared" si="9"/>
        <v>19212.6993</v>
      </c>
      <c r="AH405" s="88">
        <f>AG405*'⚙️ Config'!$B$11</f>
        <v>96063.4965</v>
      </c>
      <c r="AI405" s="88">
        <f>AH405*'⚙️ Config'!$B$12</f>
        <v>28819.04895</v>
      </c>
      <c r="AJ405" s="64"/>
      <c r="AK405" s="84"/>
      <c r="AL405" s="84"/>
      <c r="AM405" s="84"/>
      <c r="AN405" s="84"/>
      <c r="AO405" s="84"/>
      <c r="AP405" s="84"/>
      <c r="AQ405" s="84"/>
    </row>
    <row r="406" ht="15.0" customHeight="1">
      <c r="A406" s="79">
        <v>403.0</v>
      </c>
      <c r="B406" s="80" t="s">
        <v>1153</v>
      </c>
      <c r="C406" s="79" t="s">
        <v>141</v>
      </c>
      <c r="D406" s="79" t="s">
        <v>1154</v>
      </c>
      <c r="E406" s="81">
        <v>40.5</v>
      </c>
      <c r="F406" s="79" t="s">
        <v>84</v>
      </c>
      <c r="G406" s="79" t="s">
        <v>606</v>
      </c>
      <c r="H406" s="82">
        <v>2558764.16</v>
      </c>
      <c r="I406" s="79">
        <v>2.0</v>
      </c>
      <c r="J406" s="83">
        <v>1.8</v>
      </c>
      <c r="K406" s="80">
        <v>2024.0</v>
      </c>
      <c r="L406" s="79" t="s">
        <v>387</v>
      </c>
      <c r="M406" s="79">
        <v>2024.0</v>
      </c>
      <c r="N406" s="79" t="s">
        <v>145</v>
      </c>
      <c r="O406" s="65" t="str">
        <f t="shared" si="1"/>
        <v>332111190001</v>
      </c>
      <c r="P406" s="65">
        <f t="shared" si="2"/>
        <v>6</v>
      </c>
      <c r="Q406" s="65">
        <f t="shared" si="3"/>
        <v>2</v>
      </c>
      <c r="R406" s="65" t="str">
        <f t="shared" si="12"/>
        <v>33.211.119/0001-62</v>
      </c>
      <c r="S406" s="84"/>
      <c r="T406" s="84" t="str">
        <f t="shared" si="10"/>
        <v/>
      </c>
      <c r="U406" s="84" t="str">
        <f t="shared" si="11"/>
        <v/>
      </c>
      <c r="V406" s="65" t="str">
        <f t="shared" si="5"/>
        <v/>
      </c>
      <c r="W406" s="84"/>
      <c r="X406" s="84"/>
      <c r="Y406" s="85"/>
      <c r="Z406" s="85"/>
      <c r="AA406" s="65" t="str">
        <f t="shared" si="6"/>
        <v/>
      </c>
      <c r="AB406" s="65" t="str">
        <f t="shared" si="7"/>
        <v/>
      </c>
      <c r="AC406" s="86"/>
      <c r="AD406" s="87" t="str">
        <f t="shared" si="8"/>
        <v/>
      </c>
      <c r="AE406" s="84"/>
      <c r="AF406" s="86">
        <f>IF(AC406&gt;0,AC406,'⚙️ Config'!$B$10)</f>
        <v>0.0075</v>
      </c>
      <c r="AG406" s="88">
        <f t="shared" si="9"/>
        <v>19190.7312</v>
      </c>
      <c r="AH406" s="88">
        <f>AG406*'⚙️ Config'!$B$11</f>
        <v>95953.656</v>
      </c>
      <c r="AI406" s="88">
        <f>AH406*'⚙️ Config'!$B$12</f>
        <v>28786.0968</v>
      </c>
      <c r="AJ406" s="64"/>
      <c r="AK406" s="84"/>
      <c r="AL406" s="84"/>
      <c r="AM406" s="84"/>
      <c r="AN406" s="84"/>
      <c r="AO406" s="84"/>
      <c r="AP406" s="84"/>
      <c r="AQ406" s="84"/>
    </row>
    <row r="407" ht="15.0" customHeight="1">
      <c r="A407" s="79">
        <v>404.0</v>
      </c>
      <c r="B407" s="80" t="s">
        <v>1155</v>
      </c>
      <c r="C407" s="79" t="s">
        <v>1156</v>
      </c>
      <c r="D407" s="79" t="s">
        <v>1157</v>
      </c>
      <c r="E407" s="81">
        <v>53.4</v>
      </c>
      <c r="F407" s="79" t="s">
        <v>84</v>
      </c>
      <c r="G407" s="79" t="s">
        <v>606</v>
      </c>
      <c r="H407" s="82">
        <v>2558507.02</v>
      </c>
      <c r="I407" s="79">
        <v>1.0</v>
      </c>
      <c r="J407" s="83">
        <v>1.6</v>
      </c>
      <c r="K407" s="80">
        <v>2024.0</v>
      </c>
      <c r="L407" s="79" t="s">
        <v>202</v>
      </c>
      <c r="M407" s="79">
        <v>2024.0</v>
      </c>
      <c r="N407" s="79" t="s">
        <v>161</v>
      </c>
      <c r="O407" s="65" t="str">
        <f t="shared" si="1"/>
        <v>361578760001</v>
      </c>
      <c r="P407" s="65">
        <f t="shared" si="2"/>
        <v>9</v>
      </c>
      <c r="Q407" s="65">
        <f t="shared" si="3"/>
        <v>3</v>
      </c>
      <c r="R407" s="65" t="str">
        <f t="shared" si="12"/>
        <v>36.157.876/0001-93</v>
      </c>
      <c r="S407" s="84"/>
      <c r="T407" s="84" t="str">
        <f t="shared" si="10"/>
        <v/>
      </c>
      <c r="U407" s="84" t="str">
        <f t="shared" si="11"/>
        <v/>
      </c>
      <c r="V407" s="65" t="str">
        <f t="shared" si="5"/>
        <v/>
      </c>
      <c r="W407" s="84"/>
      <c r="X407" s="84"/>
      <c r="Y407" s="85"/>
      <c r="Z407" s="85"/>
      <c r="AA407" s="65" t="str">
        <f t="shared" si="6"/>
        <v/>
      </c>
      <c r="AB407" s="65" t="str">
        <f t="shared" si="7"/>
        <v/>
      </c>
      <c r="AC407" s="86"/>
      <c r="AD407" s="87" t="str">
        <f t="shared" si="8"/>
        <v/>
      </c>
      <c r="AE407" s="84"/>
      <c r="AF407" s="86">
        <f>IF(AC407&gt;0,AC407,'⚙️ Config'!$B$10)</f>
        <v>0.0075</v>
      </c>
      <c r="AG407" s="88">
        <f t="shared" si="9"/>
        <v>19188.80265</v>
      </c>
      <c r="AH407" s="88">
        <f>AG407*'⚙️ Config'!$B$11</f>
        <v>95944.01325</v>
      </c>
      <c r="AI407" s="88">
        <f>AH407*'⚙️ Config'!$B$12</f>
        <v>28783.20398</v>
      </c>
      <c r="AJ407" s="64"/>
      <c r="AK407" s="84"/>
      <c r="AL407" s="84"/>
      <c r="AM407" s="84"/>
      <c r="AN407" s="84"/>
      <c r="AO407" s="84"/>
      <c r="AP407" s="84"/>
      <c r="AQ407" s="84"/>
    </row>
    <row r="408" ht="15.0" customHeight="1">
      <c r="A408" s="79">
        <v>405.0</v>
      </c>
      <c r="B408" s="80" t="s">
        <v>1158</v>
      </c>
      <c r="C408" s="79" t="s">
        <v>141</v>
      </c>
      <c r="D408" s="79" t="s">
        <v>1159</v>
      </c>
      <c r="E408" s="81">
        <v>58.96</v>
      </c>
      <c r="F408" s="79" t="s">
        <v>84</v>
      </c>
      <c r="G408" s="79" t="s">
        <v>606</v>
      </c>
      <c r="H408" s="82">
        <v>2555501.01</v>
      </c>
      <c r="I408" s="79">
        <v>1.0</v>
      </c>
      <c r="J408" s="83">
        <v>1.3</v>
      </c>
      <c r="K408" s="80">
        <v>2024.0</v>
      </c>
      <c r="L408" s="79" t="s">
        <v>1160</v>
      </c>
      <c r="M408" s="79">
        <v>2024.0</v>
      </c>
      <c r="N408" s="79" t="s">
        <v>145</v>
      </c>
      <c r="O408" s="65" t="str">
        <f t="shared" si="1"/>
        <v>023924220001</v>
      </c>
      <c r="P408" s="65">
        <f t="shared" si="2"/>
        <v>8</v>
      </c>
      <c r="Q408" s="65">
        <f t="shared" si="3"/>
        <v>5</v>
      </c>
      <c r="R408" s="65" t="str">
        <f t="shared" si="12"/>
        <v>02.392.422/0001-85</v>
      </c>
      <c r="S408" s="84"/>
      <c r="T408" s="84" t="str">
        <f t="shared" si="10"/>
        <v/>
      </c>
      <c r="U408" s="84" t="str">
        <f t="shared" si="11"/>
        <v/>
      </c>
      <c r="V408" s="65" t="str">
        <f t="shared" si="5"/>
        <v/>
      </c>
      <c r="W408" s="84"/>
      <c r="X408" s="84"/>
      <c r="Y408" s="85"/>
      <c r="Z408" s="85"/>
      <c r="AA408" s="65" t="str">
        <f t="shared" si="6"/>
        <v/>
      </c>
      <c r="AB408" s="65" t="str">
        <f t="shared" si="7"/>
        <v/>
      </c>
      <c r="AC408" s="86"/>
      <c r="AD408" s="87" t="str">
        <f t="shared" si="8"/>
        <v/>
      </c>
      <c r="AE408" s="84"/>
      <c r="AF408" s="86">
        <f>IF(AC408&gt;0,AC408,'⚙️ Config'!$B$10)</f>
        <v>0.0075</v>
      </c>
      <c r="AG408" s="88">
        <f t="shared" si="9"/>
        <v>19166.25758</v>
      </c>
      <c r="AH408" s="88">
        <f>AG408*'⚙️ Config'!$B$11</f>
        <v>95831.28788</v>
      </c>
      <c r="AI408" s="88">
        <f>AH408*'⚙️ Config'!$B$12</f>
        <v>28749.38636</v>
      </c>
      <c r="AJ408" s="64"/>
      <c r="AK408" s="84"/>
      <c r="AL408" s="84"/>
      <c r="AM408" s="84"/>
      <c r="AN408" s="84"/>
      <c r="AO408" s="84"/>
      <c r="AP408" s="84"/>
      <c r="AQ408" s="84"/>
    </row>
    <row r="409" ht="15.0" customHeight="1">
      <c r="A409" s="79">
        <v>406.0</v>
      </c>
      <c r="B409" s="80" t="s">
        <v>1161</v>
      </c>
      <c r="C409" s="79" t="s">
        <v>141</v>
      </c>
      <c r="D409" s="79" t="s">
        <v>1162</v>
      </c>
      <c r="E409" s="81">
        <v>45.07</v>
      </c>
      <c r="F409" s="79" t="s">
        <v>84</v>
      </c>
      <c r="G409" s="79" t="s">
        <v>606</v>
      </c>
      <c r="H409" s="82">
        <v>2547801.05</v>
      </c>
      <c r="I409" s="79">
        <v>2.0</v>
      </c>
      <c r="J409" s="83">
        <v>1.5</v>
      </c>
      <c r="K409" s="80">
        <v>2024.0</v>
      </c>
      <c r="L409" s="79" t="s">
        <v>387</v>
      </c>
      <c r="M409" s="79">
        <v>2024.0</v>
      </c>
      <c r="N409" s="79" t="s">
        <v>161</v>
      </c>
      <c r="O409" s="65" t="str">
        <f t="shared" si="1"/>
        <v>265883000001</v>
      </c>
      <c r="P409" s="65">
        <f t="shared" si="2"/>
        <v>2</v>
      </c>
      <c r="Q409" s="65">
        <f t="shared" si="3"/>
        <v>7</v>
      </c>
      <c r="R409" s="65" t="str">
        <f t="shared" si="12"/>
        <v>26.588.300/0001-27</v>
      </c>
      <c r="S409" s="84"/>
      <c r="T409" s="84" t="str">
        <f t="shared" si="10"/>
        <v/>
      </c>
      <c r="U409" s="84" t="str">
        <f t="shared" si="11"/>
        <v/>
      </c>
      <c r="V409" s="65" t="str">
        <f t="shared" si="5"/>
        <v/>
      </c>
      <c r="W409" s="84"/>
      <c r="X409" s="84"/>
      <c r="Y409" s="85"/>
      <c r="Z409" s="85"/>
      <c r="AA409" s="65" t="str">
        <f t="shared" si="6"/>
        <v/>
      </c>
      <c r="AB409" s="65" t="str">
        <f t="shared" si="7"/>
        <v/>
      </c>
      <c r="AC409" s="86"/>
      <c r="AD409" s="87" t="str">
        <f t="shared" si="8"/>
        <v/>
      </c>
      <c r="AE409" s="84"/>
      <c r="AF409" s="86">
        <f>IF(AC409&gt;0,AC409,'⚙️ Config'!$B$10)</f>
        <v>0.0075</v>
      </c>
      <c r="AG409" s="88">
        <f t="shared" si="9"/>
        <v>19108.50788</v>
      </c>
      <c r="AH409" s="88">
        <f>AG409*'⚙️ Config'!$B$11</f>
        <v>95542.53938</v>
      </c>
      <c r="AI409" s="88">
        <f>AH409*'⚙️ Config'!$B$12</f>
        <v>28662.76181</v>
      </c>
      <c r="AJ409" s="64"/>
      <c r="AK409" s="84"/>
      <c r="AL409" s="84"/>
      <c r="AM409" s="84"/>
      <c r="AN409" s="84"/>
      <c r="AO409" s="84"/>
      <c r="AP409" s="84"/>
      <c r="AQ409" s="84"/>
    </row>
    <row r="410" ht="15.0" customHeight="1">
      <c r="A410" s="79">
        <v>407.0</v>
      </c>
      <c r="B410" s="80" t="s">
        <v>1163</v>
      </c>
      <c r="C410" s="79" t="s">
        <v>141</v>
      </c>
      <c r="D410" s="79" t="s">
        <v>1164</v>
      </c>
      <c r="E410" s="81">
        <v>41.89</v>
      </c>
      <c r="F410" s="79" t="s">
        <v>84</v>
      </c>
      <c r="G410" s="79" t="s">
        <v>606</v>
      </c>
      <c r="H410" s="82">
        <v>2541988.66</v>
      </c>
      <c r="I410" s="79">
        <v>2.0</v>
      </c>
      <c r="J410" s="83">
        <v>1.7</v>
      </c>
      <c r="K410" s="80">
        <v>2024.0</v>
      </c>
      <c r="L410" s="79" t="s">
        <v>387</v>
      </c>
      <c r="M410" s="79">
        <v>2024.0</v>
      </c>
      <c r="N410" s="79" t="s">
        <v>161</v>
      </c>
      <c r="O410" s="65" t="str">
        <f t="shared" si="1"/>
        <v>055468770001</v>
      </c>
      <c r="P410" s="65">
        <f t="shared" si="2"/>
        <v>0</v>
      </c>
      <c r="Q410" s="65">
        <f t="shared" si="3"/>
        <v>4</v>
      </c>
      <c r="R410" s="65" t="str">
        <f t="shared" si="12"/>
        <v>05.546.877/0001-04</v>
      </c>
      <c r="S410" s="84"/>
      <c r="T410" s="84" t="str">
        <f t="shared" si="10"/>
        <v/>
      </c>
      <c r="U410" s="84" t="str">
        <f t="shared" si="11"/>
        <v/>
      </c>
      <c r="V410" s="65" t="str">
        <f t="shared" si="5"/>
        <v/>
      </c>
      <c r="W410" s="84"/>
      <c r="X410" s="84"/>
      <c r="Y410" s="85"/>
      <c r="Z410" s="85"/>
      <c r="AA410" s="65" t="str">
        <f t="shared" si="6"/>
        <v/>
      </c>
      <c r="AB410" s="65" t="str">
        <f t="shared" si="7"/>
        <v/>
      </c>
      <c r="AC410" s="86"/>
      <c r="AD410" s="87" t="str">
        <f t="shared" si="8"/>
        <v/>
      </c>
      <c r="AE410" s="84"/>
      <c r="AF410" s="86">
        <f>IF(AC410&gt;0,AC410,'⚙️ Config'!$B$10)</f>
        <v>0.0075</v>
      </c>
      <c r="AG410" s="88">
        <f t="shared" si="9"/>
        <v>19064.91495</v>
      </c>
      <c r="AH410" s="88">
        <f>AG410*'⚙️ Config'!$B$11</f>
        <v>95324.57475</v>
      </c>
      <c r="AI410" s="88">
        <f>AH410*'⚙️ Config'!$B$12</f>
        <v>28597.37243</v>
      </c>
      <c r="AJ410" s="64"/>
      <c r="AK410" s="84"/>
      <c r="AL410" s="84"/>
      <c r="AM410" s="84"/>
      <c r="AN410" s="84"/>
      <c r="AO410" s="84"/>
      <c r="AP410" s="84"/>
      <c r="AQ410" s="84"/>
    </row>
    <row r="411" ht="15.0" customHeight="1">
      <c r="A411" s="79">
        <v>408.0</v>
      </c>
      <c r="B411" s="80" t="s">
        <v>1165</v>
      </c>
      <c r="C411" s="79" t="s">
        <v>141</v>
      </c>
      <c r="D411" s="79" t="s">
        <v>1166</v>
      </c>
      <c r="E411" s="81">
        <v>43.4</v>
      </c>
      <c r="F411" s="79" t="s">
        <v>84</v>
      </c>
      <c r="G411" s="79" t="s">
        <v>606</v>
      </c>
      <c r="H411" s="82">
        <v>2540417.28</v>
      </c>
      <c r="I411" s="79">
        <v>2.0</v>
      </c>
      <c r="J411" s="83">
        <v>1.6</v>
      </c>
      <c r="K411" s="80">
        <v>2024.0</v>
      </c>
      <c r="L411" s="79" t="s">
        <v>387</v>
      </c>
      <c r="M411" s="79">
        <v>2024.0</v>
      </c>
      <c r="N411" s="79" t="s">
        <v>161</v>
      </c>
      <c r="O411" s="65" t="str">
        <f t="shared" si="1"/>
        <v>027355640001</v>
      </c>
      <c r="P411" s="65">
        <f t="shared" si="2"/>
        <v>0</v>
      </c>
      <c r="Q411" s="65">
        <f t="shared" si="3"/>
        <v>6</v>
      </c>
      <c r="R411" s="65" t="str">
        <f t="shared" si="12"/>
        <v>02.735.564/0001-06</v>
      </c>
      <c r="S411" s="84"/>
      <c r="T411" s="84" t="str">
        <f t="shared" si="10"/>
        <v/>
      </c>
      <c r="U411" s="84" t="str">
        <f t="shared" si="11"/>
        <v/>
      </c>
      <c r="V411" s="65" t="str">
        <f t="shared" si="5"/>
        <v/>
      </c>
      <c r="W411" s="84"/>
      <c r="X411" s="84"/>
      <c r="Y411" s="85"/>
      <c r="Z411" s="85"/>
      <c r="AA411" s="65" t="str">
        <f t="shared" si="6"/>
        <v/>
      </c>
      <c r="AB411" s="65" t="str">
        <f t="shared" si="7"/>
        <v/>
      </c>
      <c r="AC411" s="86"/>
      <c r="AD411" s="87" t="str">
        <f t="shared" si="8"/>
        <v/>
      </c>
      <c r="AE411" s="84"/>
      <c r="AF411" s="86">
        <f>IF(AC411&gt;0,AC411,'⚙️ Config'!$B$10)</f>
        <v>0.0075</v>
      </c>
      <c r="AG411" s="88">
        <f t="shared" si="9"/>
        <v>19053.1296</v>
      </c>
      <c r="AH411" s="88">
        <f>AG411*'⚙️ Config'!$B$11</f>
        <v>95265.648</v>
      </c>
      <c r="AI411" s="88">
        <f>AH411*'⚙️ Config'!$B$12</f>
        <v>28579.6944</v>
      </c>
      <c r="AJ411" s="64"/>
      <c r="AK411" s="84"/>
      <c r="AL411" s="84"/>
      <c r="AM411" s="84"/>
      <c r="AN411" s="84"/>
      <c r="AO411" s="84"/>
      <c r="AP411" s="84"/>
      <c r="AQ411" s="84"/>
    </row>
    <row r="412" ht="15.0" customHeight="1">
      <c r="A412" s="79">
        <v>409.0</v>
      </c>
      <c r="B412" s="80" t="s">
        <v>1167</v>
      </c>
      <c r="C412" s="79" t="s">
        <v>141</v>
      </c>
      <c r="D412" s="79" t="s">
        <v>1168</v>
      </c>
      <c r="E412" s="81">
        <v>46.91</v>
      </c>
      <c r="F412" s="79" t="s">
        <v>84</v>
      </c>
      <c r="G412" s="79" t="s">
        <v>606</v>
      </c>
      <c r="H412" s="82">
        <v>2520954.32</v>
      </c>
      <c r="I412" s="79">
        <v>2.0</v>
      </c>
      <c r="J412" s="83">
        <v>1.4</v>
      </c>
      <c r="K412" s="80">
        <v>2024.0</v>
      </c>
      <c r="L412" s="79" t="s">
        <v>387</v>
      </c>
      <c r="M412" s="79">
        <v>2024.0</v>
      </c>
      <c r="N412" s="79" t="s">
        <v>161</v>
      </c>
      <c r="O412" s="65" t="str">
        <f t="shared" si="1"/>
        <v>013207160001</v>
      </c>
      <c r="P412" s="65">
        <f t="shared" si="2"/>
        <v>3</v>
      </c>
      <c r="Q412" s="65">
        <f t="shared" si="3"/>
        <v>9</v>
      </c>
      <c r="R412" s="65" t="str">
        <f t="shared" si="12"/>
        <v>01.320.716/0001-39</v>
      </c>
      <c r="S412" s="84"/>
      <c r="T412" s="84" t="str">
        <f t="shared" si="10"/>
        <v/>
      </c>
      <c r="U412" s="84" t="str">
        <f t="shared" si="11"/>
        <v/>
      </c>
      <c r="V412" s="65" t="str">
        <f t="shared" si="5"/>
        <v/>
      </c>
      <c r="W412" s="84"/>
      <c r="X412" s="84"/>
      <c r="Y412" s="85"/>
      <c r="Z412" s="85"/>
      <c r="AA412" s="65" t="str">
        <f t="shared" si="6"/>
        <v/>
      </c>
      <c r="AB412" s="65" t="str">
        <f t="shared" si="7"/>
        <v/>
      </c>
      <c r="AC412" s="86"/>
      <c r="AD412" s="87" t="str">
        <f t="shared" si="8"/>
        <v/>
      </c>
      <c r="AE412" s="84"/>
      <c r="AF412" s="86">
        <f>IF(AC412&gt;0,AC412,'⚙️ Config'!$B$10)</f>
        <v>0.0075</v>
      </c>
      <c r="AG412" s="88">
        <f t="shared" si="9"/>
        <v>18907.1574</v>
      </c>
      <c r="AH412" s="88">
        <f>AG412*'⚙️ Config'!$B$11</f>
        <v>94535.787</v>
      </c>
      <c r="AI412" s="88">
        <f>AH412*'⚙️ Config'!$B$12</f>
        <v>28360.7361</v>
      </c>
      <c r="AJ412" s="64"/>
      <c r="AK412" s="84"/>
      <c r="AL412" s="84"/>
      <c r="AM412" s="84"/>
      <c r="AN412" s="84"/>
      <c r="AO412" s="84"/>
      <c r="AP412" s="84"/>
      <c r="AQ412" s="84"/>
    </row>
    <row r="413" ht="15.0" customHeight="1">
      <c r="A413" s="79">
        <v>410.0</v>
      </c>
      <c r="B413" s="80" t="s">
        <v>1169</v>
      </c>
      <c r="C413" s="79" t="s">
        <v>141</v>
      </c>
      <c r="D413" s="79" t="s">
        <v>1170</v>
      </c>
      <c r="E413" s="81">
        <v>55.07</v>
      </c>
      <c r="F413" s="79" t="s">
        <v>84</v>
      </c>
      <c r="G413" s="79" t="s">
        <v>606</v>
      </c>
      <c r="H413" s="82">
        <v>2517485.24</v>
      </c>
      <c r="I413" s="79">
        <v>1.0</v>
      </c>
      <c r="J413" s="83">
        <v>1.5</v>
      </c>
      <c r="K413" s="80">
        <v>2024.0</v>
      </c>
      <c r="L413" s="79" t="s">
        <v>295</v>
      </c>
      <c r="M413" s="79">
        <v>2024.0</v>
      </c>
      <c r="N413" s="79" t="s">
        <v>145</v>
      </c>
      <c r="O413" s="65" t="str">
        <f t="shared" si="1"/>
        <v>616571020001</v>
      </c>
      <c r="P413" s="65">
        <f t="shared" si="2"/>
        <v>7</v>
      </c>
      <c r="Q413" s="65">
        <f t="shared" si="3"/>
        <v>9</v>
      </c>
      <c r="R413" s="65" t="str">
        <f t="shared" si="12"/>
        <v>61.657.102/0001-79</v>
      </c>
      <c r="S413" s="84"/>
      <c r="T413" s="84" t="str">
        <f t="shared" si="10"/>
        <v/>
      </c>
      <c r="U413" s="84" t="str">
        <f t="shared" si="11"/>
        <v/>
      </c>
      <c r="V413" s="65" t="str">
        <f t="shared" si="5"/>
        <v/>
      </c>
      <c r="W413" s="84"/>
      <c r="X413" s="84"/>
      <c r="Y413" s="85"/>
      <c r="Z413" s="85"/>
      <c r="AA413" s="65" t="str">
        <f t="shared" si="6"/>
        <v/>
      </c>
      <c r="AB413" s="65" t="str">
        <f t="shared" si="7"/>
        <v/>
      </c>
      <c r="AC413" s="86"/>
      <c r="AD413" s="87" t="str">
        <f t="shared" si="8"/>
        <v/>
      </c>
      <c r="AE413" s="84"/>
      <c r="AF413" s="86">
        <f>IF(AC413&gt;0,AC413,'⚙️ Config'!$B$10)</f>
        <v>0.0075</v>
      </c>
      <c r="AG413" s="88">
        <f t="shared" si="9"/>
        <v>18881.1393</v>
      </c>
      <c r="AH413" s="88">
        <f>AG413*'⚙️ Config'!$B$11</f>
        <v>94405.6965</v>
      </c>
      <c r="AI413" s="88">
        <f>AH413*'⚙️ Config'!$B$12</f>
        <v>28321.70895</v>
      </c>
      <c r="AJ413" s="64"/>
      <c r="AK413" s="84"/>
      <c r="AL413" s="84"/>
      <c r="AM413" s="84"/>
      <c r="AN413" s="84"/>
      <c r="AO413" s="84"/>
      <c r="AP413" s="84"/>
      <c r="AQ413" s="84"/>
    </row>
    <row r="414" ht="15.0" customHeight="1">
      <c r="A414" s="79">
        <v>411.0</v>
      </c>
      <c r="B414" s="80" t="s">
        <v>1171</v>
      </c>
      <c r="C414" s="79" t="s">
        <v>141</v>
      </c>
      <c r="D414" s="79" t="s">
        <v>1172</v>
      </c>
      <c r="E414" s="81">
        <v>78.4</v>
      </c>
      <c r="F414" s="79" t="s">
        <v>84</v>
      </c>
      <c r="G414" s="79" t="s">
        <v>606</v>
      </c>
      <c r="H414" s="82">
        <v>2517456.03</v>
      </c>
      <c r="I414" s="79">
        <v>1.0</v>
      </c>
      <c r="J414" s="83">
        <v>1.1</v>
      </c>
      <c r="K414" s="80">
        <v>2025.0</v>
      </c>
      <c r="L414" s="79" t="s">
        <v>1173</v>
      </c>
      <c r="M414" s="79">
        <v>2025.0</v>
      </c>
      <c r="N414" s="79" t="s">
        <v>208</v>
      </c>
      <c r="O414" s="65" t="str">
        <f t="shared" si="1"/>
        <v>075494140001</v>
      </c>
      <c r="P414" s="65">
        <f t="shared" si="2"/>
        <v>1</v>
      </c>
      <c r="Q414" s="65">
        <f t="shared" si="3"/>
        <v>3</v>
      </c>
      <c r="R414" s="65" t="str">
        <f t="shared" si="12"/>
        <v>07.549.414/0001-13</v>
      </c>
      <c r="S414" s="84"/>
      <c r="T414" s="84" t="str">
        <f t="shared" si="10"/>
        <v/>
      </c>
      <c r="U414" s="84" t="str">
        <f t="shared" si="11"/>
        <v/>
      </c>
      <c r="V414" s="65" t="str">
        <f t="shared" si="5"/>
        <v/>
      </c>
      <c r="W414" s="84"/>
      <c r="X414" s="84"/>
      <c r="Y414" s="85"/>
      <c r="Z414" s="85"/>
      <c r="AA414" s="65" t="str">
        <f t="shared" si="6"/>
        <v/>
      </c>
      <c r="AB414" s="65" t="str">
        <f t="shared" si="7"/>
        <v/>
      </c>
      <c r="AC414" s="86"/>
      <c r="AD414" s="87" t="str">
        <f t="shared" si="8"/>
        <v/>
      </c>
      <c r="AE414" s="84"/>
      <c r="AF414" s="86">
        <f>IF(AC414&gt;0,AC414,'⚙️ Config'!$B$10)</f>
        <v>0.0075</v>
      </c>
      <c r="AG414" s="88">
        <f t="shared" si="9"/>
        <v>18880.92023</v>
      </c>
      <c r="AH414" s="88">
        <f>AG414*'⚙️ Config'!$B$11</f>
        <v>94404.60113</v>
      </c>
      <c r="AI414" s="88">
        <f>AH414*'⚙️ Config'!$B$12</f>
        <v>28321.38034</v>
      </c>
      <c r="AJ414" s="64"/>
      <c r="AK414" s="84"/>
      <c r="AL414" s="84"/>
      <c r="AM414" s="84"/>
      <c r="AN414" s="84"/>
      <c r="AO414" s="84"/>
      <c r="AP414" s="84"/>
      <c r="AQ414" s="84"/>
    </row>
    <row r="415" ht="15.0" customHeight="1">
      <c r="A415" s="79">
        <v>412.0</v>
      </c>
      <c r="B415" s="80" t="s">
        <v>1174</v>
      </c>
      <c r="C415" s="79" t="s">
        <v>141</v>
      </c>
      <c r="D415" s="79" t="s">
        <v>1175</v>
      </c>
      <c r="E415" s="81">
        <v>49.23</v>
      </c>
      <c r="F415" s="79" t="s">
        <v>84</v>
      </c>
      <c r="G415" s="79" t="s">
        <v>606</v>
      </c>
      <c r="H415" s="82">
        <v>2517187.8</v>
      </c>
      <c r="I415" s="79">
        <v>1.0</v>
      </c>
      <c r="J415" s="83">
        <v>1.9</v>
      </c>
      <c r="K415" s="80">
        <v>2024.0</v>
      </c>
      <c r="L415" s="79" t="s">
        <v>630</v>
      </c>
      <c r="M415" s="79">
        <v>2024.0</v>
      </c>
      <c r="N415" s="79" t="s">
        <v>161</v>
      </c>
      <c r="O415" s="65" t="str">
        <f t="shared" si="1"/>
        <v>008849850001</v>
      </c>
      <c r="P415" s="65">
        <f t="shared" si="2"/>
        <v>6</v>
      </c>
      <c r="Q415" s="65">
        <f t="shared" si="3"/>
        <v>5</v>
      </c>
      <c r="R415" s="65" t="str">
        <f t="shared" si="12"/>
        <v>00.884.985/0001-65</v>
      </c>
      <c r="S415" s="84"/>
      <c r="T415" s="84" t="str">
        <f t="shared" si="10"/>
        <v/>
      </c>
      <c r="U415" s="84" t="str">
        <f t="shared" si="11"/>
        <v/>
      </c>
      <c r="V415" s="65" t="str">
        <f t="shared" si="5"/>
        <v/>
      </c>
      <c r="W415" s="84"/>
      <c r="X415" s="84"/>
      <c r="Y415" s="85"/>
      <c r="Z415" s="85"/>
      <c r="AA415" s="65" t="str">
        <f t="shared" si="6"/>
        <v/>
      </c>
      <c r="AB415" s="65" t="str">
        <f t="shared" si="7"/>
        <v/>
      </c>
      <c r="AC415" s="86"/>
      <c r="AD415" s="87" t="str">
        <f t="shared" si="8"/>
        <v/>
      </c>
      <c r="AE415" s="84"/>
      <c r="AF415" s="86">
        <f>IF(AC415&gt;0,AC415,'⚙️ Config'!$B$10)</f>
        <v>0.0075</v>
      </c>
      <c r="AG415" s="88">
        <f t="shared" si="9"/>
        <v>18878.9085</v>
      </c>
      <c r="AH415" s="88">
        <f>AG415*'⚙️ Config'!$B$11</f>
        <v>94394.5425</v>
      </c>
      <c r="AI415" s="88">
        <f>AH415*'⚙️ Config'!$B$12</f>
        <v>28318.36275</v>
      </c>
      <c r="AJ415" s="64"/>
      <c r="AK415" s="84"/>
      <c r="AL415" s="84"/>
      <c r="AM415" s="84"/>
      <c r="AN415" s="84"/>
      <c r="AO415" s="84"/>
      <c r="AP415" s="84"/>
      <c r="AQ415" s="84"/>
    </row>
    <row r="416" ht="15.0" customHeight="1">
      <c r="A416" s="79">
        <v>413.0</v>
      </c>
      <c r="B416" s="80" t="s">
        <v>1176</v>
      </c>
      <c r="C416" s="79" t="s">
        <v>141</v>
      </c>
      <c r="D416" s="79" t="s">
        <v>1177</v>
      </c>
      <c r="E416" s="81">
        <v>90.07</v>
      </c>
      <c r="F416" s="79" t="s">
        <v>84</v>
      </c>
      <c r="G416" s="79" t="s">
        <v>606</v>
      </c>
      <c r="H416" s="82">
        <v>2513977.09</v>
      </c>
      <c r="I416" s="79">
        <v>1.0</v>
      </c>
      <c r="J416" s="83">
        <v>0.5</v>
      </c>
      <c r="K416" s="80">
        <v>2025.0</v>
      </c>
      <c r="L416" s="79" t="s">
        <v>630</v>
      </c>
      <c r="M416" s="79">
        <v>2025.0</v>
      </c>
      <c r="N416" s="79" t="s">
        <v>145</v>
      </c>
      <c r="O416" s="65" t="str">
        <f t="shared" si="1"/>
        <v>717450200001</v>
      </c>
      <c r="P416" s="65">
        <f t="shared" si="2"/>
        <v>3</v>
      </c>
      <c r="Q416" s="65">
        <f t="shared" si="3"/>
        <v>0</v>
      </c>
      <c r="R416" s="65" t="str">
        <f t="shared" si="12"/>
        <v>71.745.020/0001-30</v>
      </c>
      <c r="S416" s="84"/>
      <c r="T416" s="84" t="str">
        <f t="shared" si="10"/>
        <v/>
      </c>
      <c r="U416" s="84" t="str">
        <f t="shared" si="11"/>
        <v/>
      </c>
      <c r="V416" s="65" t="str">
        <f t="shared" si="5"/>
        <v/>
      </c>
      <c r="W416" s="84"/>
      <c r="X416" s="84"/>
      <c r="Y416" s="85"/>
      <c r="Z416" s="85"/>
      <c r="AA416" s="65" t="str">
        <f t="shared" si="6"/>
        <v/>
      </c>
      <c r="AB416" s="65" t="str">
        <f t="shared" si="7"/>
        <v/>
      </c>
      <c r="AC416" s="86"/>
      <c r="AD416" s="87" t="str">
        <f t="shared" si="8"/>
        <v/>
      </c>
      <c r="AE416" s="84"/>
      <c r="AF416" s="86">
        <f>IF(AC416&gt;0,AC416,'⚙️ Config'!$B$10)</f>
        <v>0.0075</v>
      </c>
      <c r="AG416" s="88">
        <f t="shared" si="9"/>
        <v>18854.82818</v>
      </c>
      <c r="AH416" s="88">
        <f>AG416*'⚙️ Config'!$B$11</f>
        <v>94274.14088</v>
      </c>
      <c r="AI416" s="88">
        <f>AH416*'⚙️ Config'!$B$12</f>
        <v>28282.24226</v>
      </c>
      <c r="AJ416" s="64"/>
      <c r="AK416" s="84"/>
      <c r="AL416" s="84"/>
      <c r="AM416" s="84"/>
      <c r="AN416" s="84"/>
      <c r="AO416" s="84"/>
      <c r="AP416" s="84"/>
      <c r="AQ416" s="84"/>
    </row>
    <row r="417" ht="15.0" customHeight="1">
      <c r="A417" s="79">
        <v>414.0</v>
      </c>
      <c r="B417" s="80" t="s">
        <v>1178</v>
      </c>
      <c r="C417" s="79" t="s">
        <v>141</v>
      </c>
      <c r="D417" s="79" t="s">
        <v>1179</v>
      </c>
      <c r="E417" s="81">
        <v>61.24</v>
      </c>
      <c r="F417" s="79" t="s">
        <v>84</v>
      </c>
      <c r="G417" s="79" t="s">
        <v>606</v>
      </c>
      <c r="H417" s="82">
        <v>2511537.91</v>
      </c>
      <c r="I417" s="79">
        <v>1.0</v>
      </c>
      <c r="J417" s="83">
        <v>1.2</v>
      </c>
      <c r="K417" s="80">
        <v>2025.0</v>
      </c>
      <c r="L417" s="79" t="s">
        <v>295</v>
      </c>
      <c r="M417" s="79">
        <v>2025.0</v>
      </c>
      <c r="N417" s="79" t="s">
        <v>161</v>
      </c>
      <c r="O417" s="65" t="str">
        <f t="shared" si="1"/>
        <v>034095830001</v>
      </c>
      <c r="P417" s="65">
        <f t="shared" si="2"/>
        <v>0</v>
      </c>
      <c r="Q417" s="65">
        <f t="shared" si="3"/>
        <v>5</v>
      </c>
      <c r="R417" s="65" t="str">
        <f t="shared" si="12"/>
        <v>03.409.583/0001-05</v>
      </c>
      <c r="S417" s="84"/>
      <c r="T417" s="84" t="str">
        <f t="shared" si="10"/>
        <v/>
      </c>
      <c r="U417" s="84" t="str">
        <f t="shared" si="11"/>
        <v/>
      </c>
      <c r="V417" s="65" t="str">
        <f t="shared" si="5"/>
        <v/>
      </c>
      <c r="W417" s="84"/>
      <c r="X417" s="84"/>
      <c r="Y417" s="85"/>
      <c r="Z417" s="85"/>
      <c r="AA417" s="65" t="str">
        <f t="shared" si="6"/>
        <v/>
      </c>
      <c r="AB417" s="65" t="str">
        <f t="shared" si="7"/>
        <v/>
      </c>
      <c r="AC417" s="86"/>
      <c r="AD417" s="87" t="str">
        <f t="shared" si="8"/>
        <v/>
      </c>
      <c r="AE417" s="84"/>
      <c r="AF417" s="86">
        <f>IF(AC417&gt;0,AC417,'⚙️ Config'!$B$10)</f>
        <v>0.0075</v>
      </c>
      <c r="AG417" s="88">
        <f t="shared" si="9"/>
        <v>18836.53433</v>
      </c>
      <c r="AH417" s="88">
        <f>AG417*'⚙️ Config'!$B$11</f>
        <v>94182.67163</v>
      </c>
      <c r="AI417" s="88">
        <f>AH417*'⚙️ Config'!$B$12</f>
        <v>28254.80149</v>
      </c>
      <c r="AJ417" s="64"/>
      <c r="AK417" s="84"/>
      <c r="AL417" s="84"/>
      <c r="AM417" s="84"/>
      <c r="AN417" s="84"/>
      <c r="AO417" s="84"/>
      <c r="AP417" s="84"/>
      <c r="AQ417" s="84"/>
    </row>
    <row r="418" ht="15.0" customHeight="1">
      <c r="A418" s="79">
        <v>415.0</v>
      </c>
      <c r="B418" s="80" t="s">
        <v>1180</v>
      </c>
      <c r="C418" s="79" t="s">
        <v>141</v>
      </c>
      <c r="D418" s="79" t="s">
        <v>1181</v>
      </c>
      <c r="E418" s="81">
        <v>40.5</v>
      </c>
      <c r="F418" s="79" t="s">
        <v>84</v>
      </c>
      <c r="G418" s="79" t="s">
        <v>606</v>
      </c>
      <c r="H418" s="82">
        <v>2510413.59</v>
      </c>
      <c r="I418" s="79">
        <v>2.0</v>
      </c>
      <c r="J418" s="83">
        <v>1.8</v>
      </c>
      <c r="K418" s="80">
        <v>2024.0</v>
      </c>
      <c r="L418" s="79" t="s">
        <v>716</v>
      </c>
      <c r="M418" s="79">
        <v>2024.0</v>
      </c>
      <c r="N418" s="79" t="s">
        <v>145</v>
      </c>
      <c r="O418" s="65" t="str">
        <f t="shared" si="1"/>
        <v>001613360001</v>
      </c>
      <c r="P418" s="65">
        <f t="shared" si="2"/>
        <v>3</v>
      </c>
      <c r="Q418" s="65">
        <f t="shared" si="3"/>
        <v>6</v>
      </c>
      <c r="R418" s="65" t="str">
        <f t="shared" si="12"/>
        <v>00.161.336/0001-36</v>
      </c>
      <c r="S418" s="84"/>
      <c r="T418" s="84" t="str">
        <f t="shared" si="10"/>
        <v/>
      </c>
      <c r="U418" s="84" t="str">
        <f t="shared" si="11"/>
        <v/>
      </c>
      <c r="V418" s="65" t="str">
        <f t="shared" si="5"/>
        <v/>
      </c>
      <c r="W418" s="84"/>
      <c r="X418" s="84"/>
      <c r="Y418" s="85"/>
      <c r="Z418" s="85"/>
      <c r="AA418" s="65" t="str">
        <f t="shared" si="6"/>
        <v/>
      </c>
      <c r="AB418" s="65" t="str">
        <f t="shared" si="7"/>
        <v/>
      </c>
      <c r="AC418" s="86"/>
      <c r="AD418" s="87" t="str">
        <f t="shared" si="8"/>
        <v/>
      </c>
      <c r="AE418" s="84"/>
      <c r="AF418" s="86">
        <f>IF(AC418&gt;0,AC418,'⚙️ Config'!$B$10)</f>
        <v>0.0075</v>
      </c>
      <c r="AG418" s="88">
        <f t="shared" si="9"/>
        <v>18828.10193</v>
      </c>
      <c r="AH418" s="88">
        <f>AG418*'⚙️ Config'!$B$11</f>
        <v>94140.50963</v>
      </c>
      <c r="AI418" s="88">
        <f>AH418*'⚙️ Config'!$B$12</f>
        <v>28242.15289</v>
      </c>
      <c r="AJ418" s="64"/>
      <c r="AK418" s="84"/>
      <c r="AL418" s="84"/>
      <c r="AM418" s="84"/>
      <c r="AN418" s="84"/>
      <c r="AO418" s="84"/>
      <c r="AP418" s="84"/>
      <c r="AQ418" s="84"/>
    </row>
    <row r="419" ht="15.0" customHeight="1">
      <c r="A419" s="79">
        <v>416.0</v>
      </c>
      <c r="B419" s="80" t="s">
        <v>1182</v>
      </c>
      <c r="C419" s="79" t="s">
        <v>141</v>
      </c>
      <c r="D419" s="79" t="s">
        <v>1183</v>
      </c>
      <c r="E419" s="81">
        <v>51.89</v>
      </c>
      <c r="F419" s="79" t="s">
        <v>84</v>
      </c>
      <c r="G419" s="79" t="s">
        <v>606</v>
      </c>
      <c r="H419" s="82">
        <v>2492204.41</v>
      </c>
      <c r="I419" s="79">
        <v>1.0</v>
      </c>
      <c r="J419" s="83">
        <v>1.7</v>
      </c>
      <c r="K419" s="80">
        <v>2024.0</v>
      </c>
      <c r="L419" s="79" t="s">
        <v>630</v>
      </c>
      <c r="M419" s="79">
        <v>2024.0</v>
      </c>
      <c r="N419" s="79" t="s">
        <v>161</v>
      </c>
      <c r="O419" s="65" t="str">
        <f t="shared" si="1"/>
        <v>426064470001</v>
      </c>
      <c r="P419" s="65">
        <f t="shared" si="2"/>
        <v>5</v>
      </c>
      <c r="Q419" s="65">
        <f t="shared" si="3"/>
        <v>9</v>
      </c>
      <c r="R419" s="65" t="str">
        <f t="shared" si="12"/>
        <v>42.606.447/0001-59</v>
      </c>
      <c r="S419" s="84"/>
      <c r="T419" s="84" t="str">
        <f t="shared" si="10"/>
        <v/>
      </c>
      <c r="U419" s="84" t="str">
        <f t="shared" si="11"/>
        <v/>
      </c>
      <c r="V419" s="65" t="str">
        <f t="shared" si="5"/>
        <v/>
      </c>
      <c r="W419" s="84"/>
      <c r="X419" s="84"/>
      <c r="Y419" s="85"/>
      <c r="Z419" s="85"/>
      <c r="AA419" s="65" t="str">
        <f t="shared" si="6"/>
        <v/>
      </c>
      <c r="AB419" s="65" t="str">
        <f t="shared" si="7"/>
        <v/>
      </c>
      <c r="AC419" s="86"/>
      <c r="AD419" s="87" t="str">
        <f t="shared" si="8"/>
        <v/>
      </c>
      <c r="AE419" s="84"/>
      <c r="AF419" s="86">
        <f>IF(AC419&gt;0,AC419,'⚙️ Config'!$B$10)</f>
        <v>0.0075</v>
      </c>
      <c r="AG419" s="88">
        <f t="shared" si="9"/>
        <v>18691.53308</v>
      </c>
      <c r="AH419" s="88">
        <f>AG419*'⚙️ Config'!$B$11</f>
        <v>93457.66538</v>
      </c>
      <c r="AI419" s="88">
        <f>AH419*'⚙️ Config'!$B$12</f>
        <v>28037.29961</v>
      </c>
      <c r="AJ419" s="64"/>
      <c r="AK419" s="84"/>
      <c r="AL419" s="84"/>
      <c r="AM419" s="84"/>
      <c r="AN419" s="84"/>
      <c r="AO419" s="84"/>
      <c r="AP419" s="84"/>
      <c r="AQ419" s="84"/>
    </row>
    <row r="420" ht="15.0" customHeight="1">
      <c r="A420" s="79">
        <v>417.0</v>
      </c>
      <c r="B420" s="80" t="s">
        <v>1184</v>
      </c>
      <c r="C420" s="79" t="s">
        <v>141</v>
      </c>
      <c r="D420" s="79" t="s">
        <v>1185</v>
      </c>
      <c r="E420" s="81">
        <v>64.45</v>
      </c>
      <c r="F420" s="79" t="s">
        <v>84</v>
      </c>
      <c r="G420" s="79" t="s">
        <v>606</v>
      </c>
      <c r="H420" s="82">
        <v>2487524.78</v>
      </c>
      <c r="I420" s="79">
        <v>2.0</v>
      </c>
      <c r="J420" s="83">
        <v>1.4</v>
      </c>
      <c r="K420" s="80">
        <v>2025.0</v>
      </c>
      <c r="L420" s="79" t="s">
        <v>387</v>
      </c>
      <c r="M420" s="79">
        <v>2024.0</v>
      </c>
      <c r="N420" s="79" t="s">
        <v>208</v>
      </c>
      <c r="O420" s="65" t="str">
        <f t="shared" si="1"/>
        <v>038157310001</v>
      </c>
      <c r="P420" s="65">
        <f t="shared" si="2"/>
        <v>8</v>
      </c>
      <c r="Q420" s="65">
        <f t="shared" si="3"/>
        <v>3</v>
      </c>
      <c r="R420" s="65" t="str">
        <f t="shared" si="12"/>
        <v>03.815.731/0001-83</v>
      </c>
      <c r="S420" s="84"/>
      <c r="T420" s="84" t="str">
        <f t="shared" si="10"/>
        <v/>
      </c>
      <c r="U420" s="84" t="str">
        <f t="shared" si="11"/>
        <v/>
      </c>
      <c r="V420" s="65" t="str">
        <f t="shared" si="5"/>
        <v/>
      </c>
      <c r="W420" s="84"/>
      <c r="X420" s="84"/>
      <c r="Y420" s="85"/>
      <c r="Z420" s="85"/>
      <c r="AA420" s="65" t="str">
        <f t="shared" si="6"/>
        <v/>
      </c>
      <c r="AB420" s="65" t="str">
        <f t="shared" si="7"/>
        <v/>
      </c>
      <c r="AC420" s="86"/>
      <c r="AD420" s="87" t="str">
        <f t="shared" si="8"/>
        <v/>
      </c>
      <c r="AE420" s="84"/>
      <c r="AF420" s="86">
        <f>IF(AC420&gt;0,AC420,'⚙️ Config'!$B$10)</f>
        <v>0.0075</v>
      </c>
      <c r="AG420" s="88">
        <f t="shared" si="9"/>
        <v>18656.43585</v>
      </c>
      <c r="AH420" s="88">
        <f>AG420*'⚙️ Config'!$B$11</f>
        <v>93282.17925</v>
      </c>
      <c r="AI420" s="88">
        <f>AH420*'⚙️ Config'!$B$12</f>
        <v>27984.65378</v>
      </c>
      <c r="AJ420" s="64"/>
      <c r="AK420" s="84"/>
      <c r="AL420" s="84"/>
      <c r="AM420" s="84"/>
      <c r="AN420" s="84"/>
      <c r="AO420" s="84"/>
      <c r="AP420" s="84"/>
      <c r="AQ420" s="84"/>
    </row>
    <row r="421" ht="15.0" customHeight="1">
      <c r="A421" s="79">
        <v>418.0</v>
      </c>
      <c r="B421" s="80" t="s">
        <v>1186</v>
      </c>
      <c r="C421" s="79" t="s">
        <v>141</v>
      </c>
      <c r="D421" s="79" t="s">
        <v>1187</v>
      </c>
      <c r="E421" s="81">
        <v>40.5</v>
      </c>
      <c r="F421" s="79" t="s">
        <v>84</v>
      </c>
      <c r="G421" s="79" t="s">
        <v>606</v>
      </c>
      <c r="H421" s="82">
        <v>2486823.75</v>
      </c>
      <c r="I421" s="79">
        <v>2.0</v>
      </c>
      <c r="J421" s="83">
        <v>1.8</v>
      </c>
      <c r="K421" s="80">
        <v>2024.0</v>
      </c>
      <c r="L421" s="79" t="s">
        <v>165</v>
      </c>
      <c r="M421" s="79">
        <v>2024.0</v>
      </c>
      <c r="N421" s="79" t="s">
        <v>161</v>
      </c>
      <c r="O421" s="65" t="str">
        <f t="shared" si="1"/>
        <v>169104350001</v>
      </c>
      <c r="P421" s="65">
        <f t="shared" si="2"/>
        <v>0</v>
      </c>
      <c r="Q421" s="65">
        <f t="shared" si="3"/>
        <v>3</v>
      </c>
      <c r="R421" s="65" t="str">
        <f t="shared" si="12"/>
        <v>16.910.435/0001-03</v>
      </c>
      <c r="S421" s="84"/>
      <c r="T421" s="84" t="str">
        <f t="shared" si="10"/>
        <v/>
      </c>
      <c r="U421" s="84" t="str">
        <f t="shared" si="11"/>
        <v/>
      </c>
      <c r="V421" s="65" t="str">
        <f t="shared" si="5"/>
        <v/>
      </c>
      <c r="W421" s="84"/>
      <c r="X421" s="84"/>
      <c r="Y421" s="85"/>
      <c r="Z421" s="85"/>
      <c r="AA421" s="65" t="str">
        <f t="shared" si="6"/>
        <v/>
      </c>
      <c r="AB421" s="65" t="str">
        <f t="shared" si="7"/>
        <v/>
      </c>
      <c r="AC421" s="86"/>
      <c r="AD421" s="87" t="str">
        <f t="shared" si="8"/>
        <v/>
      </c>
      <c r="AE421" s="84"/>
      <c r="AF421" s="86">
        <f>IF(AC421&gt;0,AC421,'⚙️ Config'!$B$10)</f>
        <v>0.0075</v>
      </c>
      <c r="AG421" s="88">
        <f t="shared" si="9"/>
        <v>18651.17813</v>
      </c>
      <c r="AH421" s="88">
        <f>AG421*'⚙️ Config'!$B$11</f>
        <v>93255.89063</v>
      </c>
      <c r="AI421" s="88">
        <f>AH421*'⚙️ Config'!$B$12</f>
        <v>27976.76719</v>
      </c>
      <c r="AJ421" s="64"/>
      <c r="AK421" s="84"/>
      <c r="AL421" s="84"/>
      <c r="AM421" s="84"/>
      <c r="AN421" s="84"/>
      <c r="AO421" s="84"/>
      <c r="AP421" s="84"/>
      <c r="AQ421" s="84"/>
    </row>
    <row r="422" ht="15.0" customHeight="1">
      <c r="A422" s="79">
        <v>419.0</v>
      </c>
      <c r="B422" s="80" t="s">
        <v>1188</v>
      </c>
      <c r="C422" s="79" t="s">
        <v>141</v>
      </c>
      <c r="D422" s="79" t="s">
        <v>1189</v>
      </c>
      <c r="E422" s="81">
        <v>53.4</v>
      </c>
      <c r="F422" s="79" t="s">
        <v>84</v>
      </c>
      <c r="G422" s="79" t="s">
        <v>606</v>
      </c>
      <c r="H422" s="82">
        <v>2486684.47</v>
      </c>
      <c r="I422" s="79">
        <v>1.0</v>
      </c>
      <c r="J422" s="83">
        <v>1.6</v>
      </c>
      <c r="K422" s="80">
        <v>2024.0</v>
      </c>
      <c r="L422" s="79" t="s">
        <v>448</v>
      </c>
      <c r="M422" s="79">
        <v>2024.0</v>
      </c>
      <c r="N422" s="79" t="s">
        <v>145</v>
      </c>
      <c r="O422" s="65" t="str">
        <f t="shared" si="1"/>
        <v>335780040001</v>
      </c>
      <c r="P422" s="65">
        <f t="shared" si="2"/>
        <v>0</v>
      </c>
      <c r="Q422" s="65">
        <f t="shared" si="3"/>
        <v>0</v>
      </c>
      <c r="R422" s="65" t="str">
        <f t="shared" si="12"/>
        <v>33.578.004/0001-00</v>
      </c>
      <c r="S422" s="84"/>
      <c r="T422" s="84" t="str">
        <f t="shared" si="10"/>
        <v/>
      </c>
      <c r="U422" s="84" t="str">
        <f t="shared" si="11"/>
        <v/>
      </c>
      <c r="V422" s="65" t="str">
        <f t="shared" si="5"/>
        <v/>
      </c>
      <c r="W422" s="84"/>
      <c r="X422" s="84"/>
      <c r="Y422" s="85"/>
      <c r="Z422" s="85"/>
      <c r="AA422" s="65" t="str">
        <f t="shared" si="6"/>
        <v/>
      </c>
      <c r="AB422" s="65" t="str">
        <f t="shared" si="7"/>
        <v/>
      </c>
      <c r="AC422" s="86"/>
      <c r="AD422" s="87" t="str">
        <f t="shared" si="8"/>
        <v/>
      </c>
      <c r="AE422" s="84"/>
      <c r="AF422" s="86">
        <f>IF(AC422&gt;0,AC422,'⚙️ Config'!$B$10)</f>
        <v>0.0075</v>
      </c>
      <c r="AG422" s="88">
        <f t="shared" si="9"/>
        <v>18650.13353</v>
      </c>
      <c r="AH422" s="88">
        <f>AG422*'⚙️ Config'!$B$11</f>
        <v>93250.66763</v>
      </c>
      <c r="AI422" s="88">
        <f>AH422*'⚙️ Config'!$B$12</f>
        <v>27975.20029</v>
      </c>
      <c r="AJ422" s="64"/>
      <c r="AK422" s="84"/>
      <c r="AL422" s="84"/>
      <c r="AM422" s="84"/>
      <c r="AN422" s="84"/>
      <c r="AO422" s="84"/>
      <c r="AP422" s="84"/>
      <c r="AQ422" s="84"/>
    </row>
    <row r="423" ht="15.0" customHeight="1">
      <c r="A423" s="79">
        <v>420.0</v>
      </c>
      <c r="B423" s="80" t="s">
        <v>1190</v>
      </c>
      <c r="C423" s="79" t="s">
        <v>141</v>
      </c>
      <c r="D423" s="79" t="s">
        <v>1191</v>
      </c>
      <c r="E423" s="81">
        <v>49.23</v>
      </c>
      <c r="F423" s="79" t="s">
        <v>84</v>
      </c>
      <c r="G423" s="79" t="s">
        <v>606</v>
      </c>
      <c r="H423" s="82">
        <v>2484867.62</v>
      </c>
      <c r="I423" s="79">
        <v>1.0</v>
      </c>
      <c r="J423" s="83">
        <v>1.9</v>
      </c>
      <c r="K423" s="80">
        <v>2024.0</v>
      </c>
      <c r="L423" s="79" t="s">
        <v>448</v>
      </c>
      <c r="M423" s="79">
        <v>2024.0</v>
      </c>
      <c r="N423" s="79" t="s">
        <v>161</v>
      </c>
      <c r="O423" s="65" t="str">
        <f t="shared" si="1"/>
        <v>303001170001</v>
      </c>
      <c r="P423" s="65">
        <f t="shared" si="2"/>
        <v>5</v>
      </c>
      <c r="Q423" s="65">
        <f t="shared" si="3"/>
        <v>1</v>
      </c>
      <c r="R423" s="65" t="str">
        <f t="shared" si="12"/>
        <v>30.300.117/0001-51</v>
      </c>
      <c r="S423" s="84"/>
      <c r="T423" s="84" t="str">
        <f t="shared" si="10"/>
        <v/>
      </c>
      <c r="U423" s="84" t="str">
        <f t="shared" si="11"/>
        <v/>
      </c>
      <c r="V423" s="65" t="str">
        <f t="shared" si="5"/>
        <v/>
      </c>
      <c r="W423" s="84"/>
      <c r="X423" s="84"/>
      <c r="Y423" s="85"/>
      <c r="Z423" s="85"/>
      <c r="AA423" s="65" t="str">
        <f t="shared" si="6"/>
        <v/>
      </c>
      <c r="AB423" s="65" t="str">
        <f t="shared" si="7"/>
        <v/>
      </c>
      <c r="AC423" s="86"/>
      <c r="AD423" s="87" t="str">
        <f t="shared" si="8"/>
        <v/>
      </c>
      <c r="AE423" s="84"/>
      <c r="AF423" s="86">
        <f>IF(AC423&gt;0,AC423,'⚙️ Config'!$B$10)</f>
        <v>0.0075</v>
      </c>
      <c r="AG423" s="88">
        <f t="shared" si="9"/>
        <v>18636.50715</v>
      </c>
      <c r="AH423" s="88">
        <f>AG423*'⚙️ Config'!$B$11</f>
        <v>93182.53575</v>
      </c>
      <c r="AI423" s="88">
        <f>AH423*'⚙️ Config'!$B$12</f>
        <v>27954.76073</v>
      </c>
      <c r="AJ423" s="64"/>
      <c r="AK423" s="84"/>
      <c r="AL423" s="84"/>
      <c r="AM423" s="84"/>
      <c r="AN423" s="84"/>
      <c r="AO423" s="84"/>
      <c r="AP423" s="84"/>
      <c r="AQ423" s="84"/>
    </row>
    <row r="424" ht="15.0" customHeight="1">
      <c r="A424" s="79">
        <v>421.0</v>
      </c>
      <c r="B424" s="80" t="s">
        <v>1192</v>
      </c>
      <c r="C424" s="79" t="s">
        <v>141</v>
      </c>
      <c r="D424" s="79" t="s">
        <v>1193</v>
      </c>
      <c r="E424" s="81">
        <v>43.4</v>
      </c>
      <c r="F424" s="79" t="s">
        <v>84</v>
      </c>
      <c r="G424" s="79" t="s">
        <v>606</v>
      </c>
      <c r="H424" s="82">
        <v>2478769.91</v>
      </c>
      <c r="I424" s="79">
        <v>2.0</v>
      </c>
      <c r="J424" s="83">
        <v>1.6</v>
      </c>
      <c r="K424" s="80">
        <v>2024.0</v>
      </c>
      <c r="L424" s="79" t="s">
        <v>691</v>
      </c>
      <c r="M424" s="79">
        <v>2024.0</v>
      </c>
      <c r="N424" s="79" t="s">
        <v>161</v>
      </c>
      <c r="O424" s="65" t="str">
        <f t="shared" si="1"/>
        <v>129123200001</v>
      </c>
      <c r="P424" s="65">
        <f t="shared" si="2"/>
        <v>0</v>
      </c>
      <c r="Q424" s="65">
        <f t="shared" si="3"/>
        <v>5</v>
      </c>
      <c r="R424" s="65" t="str">
        <f t="shared" si="12"/>
        <v>12.912.320/0001-05</v>
      </c>
      <c r="S424" s="84"/>
      <c r="T424" s="84" t="str">
        <f t="shared" si="10"/>
        <v/>
      </c>
      <c r="U424" s="84" t="str">
        <f t="shared" si="11"/>
        <v/>
      </c>
      <c r="V424" s="65" t="str">
        <f t="shared" si="5"/>
        <v/>
      </c>
      <c r="W424" s="84"/>
      <c r="X424" s="84"/>
      <c r="Y424" s="85"/>
      <c r="Z424" s="85"/>
      <c r="AA424" s="65" t="str">
        <f t="shared" si="6"/>
        <v/>
      </c>
      <c r="AB424" s="65" t="str">
        <f t="shared" si="7"/>
        <v/>
      </c>
      <c r="AC424" s="86"/>
      <c r="AD424" s="87" t="str">
        <f t="shared" si="8"/>
        <v/>
      </c>
      <c r="AE424" s="84"/>
      <c r="AF424" s="86">
        <f>IF(AC424&gt;0,AC424,'⚙️ Config'!$B$10)</f>
        <v>0.0075</v>
      </c>
      <c r="AG424" s="88">
        <f t="shared" si="9"/>
        <v>18590.77433</v>
      </c>
      <c r="AH424" s="88">
        <f>AG424*'⚙️ Config'!$B$11</f>
        <v>92953.87163</v>
      </c>
      <c r="AI424" s="88">
        <f>AH424*'⚙️ Config'!$B$12</f>
        <v>27886.16149</v>
      </c>
      <c r="AJ424" s="64"/>
      <c r="AK424" s="84"/>
      <c r="AL424" s="84"/>
      <c r="AM424" s="84"/>
      <c r="AN424" s="84"/>
      <c r="AO424" s="84"/>
      <c r="AP424" s="84"/>
      <c r="AQ424" s="84"/>
    </row>
    <row r="425" ht="15.0" customHeight="1">
      <c r="A425" s="79">
        <v>422.0</v>
      </c>
      <c r="B425" s="80" t="s">
        <v>1194</v>
      </c>
      <c r="C425" s="79" t="s">
        <v>141</v>
      </c>
      <c r="D425" s="79" t="s">
        <v>1195</v>
      </c>
      <c r="E425" s="81">
        <v>48.07</v>
      </c>
      <c r="F425" s="79" t="s">
        <v>84</v>
      </c>
      <c r="G425" s="79" t="s">
        <v>606</v>
      </c>
      <c r="H425" s="82">
        <v>2470113.8</v>
      </c>
      <c r="I425" s="79">
        <v>1.0</v>
      </c>
      <c r="J425" s="83">
        <v>2.0</v>
      </c>
      <c r="K425" s="80">
        <v>2024.0</v>
      </c>
      <c r="L425" s="79" t="s">
        <v>202</v>
      </c>
      <c r="M425" s="79">
        <v>2024.0</v>
      </c>
      <c r="N425" s="79" t="s">
        <v>145</v>
      </c>
      <c r="O425" s="65" t="str">
        <f t="shared" si="1"/>
        <v>116549950001</v>
      </c>
      <c r="P425" s="65">
        <f t="shared" si="2"/>
        <v>2</v>
      </c>
      <c r="Q425" s="65">
        <f t="shared" si="3"/>
        <v>0</v>
      </c>
      <c r="R425" s="65" t="str">
        <f t="shared" si="12"/>
        <v>11.654.995/0001-20</v>
      </c>
      <c r="S425" s="84"/>
      <c r="T425" s="84" t="str">
        <f t="shared" si="10"/>
        <v/>
      </c>
      <c r="U425" s="84" t="str">
        <f t="shared" si="11"/>
        <v/>
      </c>
      <c r="V425" s="65" t="str">
        <f t="shared" si="5"/>
        <v/>
      </c>
      <c r="W425" s="84"/>
      <c r="X425" s="84"/>
      <c r="Y425" s="85"/>
      <c r="Z425" s="85"/>
      <c r="AA425" s="65" t="str">
        <f t="shared" si="6"/>
        <v/>
      </c>
      <c r="AB425" s="65" t="str">
        <f t="shared" si="7"/>
        <v/>
      </c>
      <c r="AC425" s="86"/>
      <c r="AD425" s="87" t="str">
        <f t="shared" si="8"/>
        <v/>
      </c>
      <c r="AE425" s="84"/>
      <c r="AF425" s="86">
        <f>IF(AC425&gt;0,AC425,'⚙️ Config'!$B$10)</f>
        <v>0.0075</v>
      </c>
      <c r="AG425" s="88">
        <f t="shared" si="9"/>
        <v>18525.8535</v>
      </c>
      <c r="AH425" s="88">
        <f>AG425*'⚙️ Config'!$B$11</f>
        <v>92629.2675</v>
      </c>
      <c r="AI425" s="88">
        <f>AH425*'⚙️ Config'!$B$12</f>
        <v>27788.78025</v>
      </c>
      <c r="AJ425" s="64"/>
      <c r="AK425" s="84"/>
      <c r="AL425" s="84"/>
      <c r="AM425" s="84"/>
      <c r="AN425" s="84"/>
      <c r="AO425" s="84"/>
      <c r="AP425" s="84"/>
      <c r="AQ425" s="84"/>
    </row>
    <row r="426" ht="15.0" customHeight="1">
      <c r="A426" s="79">
        <v>423.0</v>
      </c>
      <c r="B426" s="80" t="s">
        <v>1196</v>
      </c>
      <c r="C426" s="79" t="s">
        <v>141</v>
      </c>
      <c r="D426" s="79" t="s">
        <v>1197</v>
      </c>
      <c r="E426" s="81">
        <v>63.82</v>
      </c>
      <c r="F426" s="79" t="s">
        <v>84</v>
      </c>
      <c r="G426" s="79" t="s">
        <v>606</v>
      </c>
      <c r="H426" s="82">
        <v>2470014.8</v>
      </c>
      <c r="I426" s="79">
        <v>1.0</v>
      </c>
      <c r="J426" s="83">
        <v>1.1</v>
      </c>
      <c r="K426" s="80">
        <v>2025.0</v>
      </c>
      <c r="L426" s="79" t="s">
        <v>202</v>
      </c>
      <c r="M426" s="79">
        <v>2025.0</v>
      </c>
      <c r="N426" s="79" t="s">
        <v>161</v>
      </c>
      <c r="O426" s="65" t="str">
        <f t="shared" si="1"/>
        <v>126404750001</v>
      </c>
      <c r="P426" s="65">
        <f t="shared" si="2"/>
        <v>2</v>
      </c>
      <c r="Q426" s="65">
        <f t="shared" si="3"/>
        <v>1</v>
      </c>
      <c r="R426" s="65" t="str">
        <f t="shared" si="12"/>
        <v>12.640.475/0001-21</v>
      </c>
      <c r="S426" s="84"/>
      <c r="T426" s="84" t="str">
        <f t="shared" si="10"/>
        <v/>
      </c>
      <c r="U426" s="84" t="str">
        <f t="shared" si="11"/>
        <v/>
      </c>
      <c r="V426" s="65" t="str">
        <f t="shared" si="5"/>
        <v/>
      </c>
      <c r="W426" s="84"/>
      <c r="X426" s="84"/>
      <c r="Y426" s="85"/>
      <c r="Z426" s="85"/>
      <c r="AA426" s="65" t="str">
        <f t="shared" si="6"/>
        <v/>
      </c>
      <c r="AB426" s="65" t="str">
        <f t="shared" si="7"/>
        <v/>
      </c>
      <c r="AC426" s="86"/>
      <c r="AD426" s="87" t="str">
        <f t="shared" si="8"/>
        <v/>
      </c>
      <c r="AE426" s="84"/>
      <c r="AF426" s="86">
        <f>IF(AC426&gt;0,AC426,'⚙️ Config'!$B$10)</f>
        <v>0.0075</v>
      </c>
      <c r="AG426" s="88">
        <f t="shared" si="9"/>
        <v>18525.111</v>
      </c>
      <c r="AH426" s="88">
        <f>AG426*'⚙️ Config'!$B$11</f>
        <v>92625.555</v>
      </c>
      <c r="AI426" s="88">
        <f>AH426*'⚙️ Config'!$B$12</f>
        <v>27787.6665</v>
      </c>
      <c r="AJ426" s="64"/>
      <c r="AK426" s="84"/>
      <c r="AL426" s="84"/>
      <c r="AM426" s="84"/>
      <c r="AN426" s="84"/>
      <c r="AO426" s="84"/>
      <c r="AP426" s="84"/>
      <c r="AQ426" s="84"/>
    </row>
    <row r="427" ht="15.0" customHeight="1">
      <c r="A427" s="79">
        <v>424.0</v>
      </c>
      <c r="B427" s="80" t="s">
        <v>1198</v>
      </c>
      <c r="C427" s="79" t="s">
        <v>141</v>
      </c>
      <c r="D427" s="79" t="s">
        <v>1199</v>
      </c>
      <c r="E427" s="81">
        <v>46.91</v>
      </c>
      <c r="F427" s="79" t="s">
        <v>84</v>
      </c>
      <c r="G427" s="79" t="s">
        <v>606</v>
      </c>
      <c r="H427" s="82">
        <v>2462444.09</v>
      </c>
      <c r="I427" s="79">
        <v>2.0</v>
      </c>
      <c r="J427" s="83">
        <v>1.4</v>
      </c>
      <c r="K427" s="80">
        <v>2024.0</v>
      </c>
      <c r="L427" s="79" t="s">
        <v>691</v>
      </c>
      <c r="M427" s="79">
        <v>2024.0</v>
      </c>
      <c r="N427" s="79" t="s">
        <v>189</v>
      </c>
      <c r="O427" s="65" t="str">
        <f t="shared" si="1"/>
        <v>085287510001</v>
      </c>
      <c r="P427" s="65">
        <f t="shared" si="2"/>
        <v>9</v>
      </c>
      <c r="Q427" s="65">
        <f t="shared" si="3"/>
        <v>7</v>
      </c>
      <c r="R427" s="65" t="str">
        <f t="shared" si="12"/>
        <v>08.528.751/0001-97</v>
      </c>
      <c r="S427" s="84"/>
      <c r="T427" s="84" t="str">
        <f t="shared" si="10"/>
        <v/>
      </c>
      <c r="U427" s="84" t="str">
        <f t="shared" si="11"/>
        <v/>
      </c>
      <c r="V427" s="65" t="str">
        <f t="shared" si="5"/>
        <v/>
      </c>
      <c r="W427" s="84"/>
      <c r="X427" s="84"/>
      <c r="Y427" s="85"/>
      <c r="Z427" s="85"/>
      <c r="AA427" s="65" t="str">
        <f t="shared" si="6"/>
        <v/>
      </c>
      <c r="AB427" s="65" t="str">
        <f t="shared" si="7"/>
        <v/>
      </c>
      <c r="AC427" s="86"/>
      <c r="AD427" s="87" t="str">
        <f t="shared" si="8"/>
        <v/>
      </c>
      <c r="AE427" s="84"/>
      <c r="AF427" s="86">
        <f>IF(AC427&gt;0,AC427,'⚙️ Config'!$B$10)</f>
        <v>0.0075</v>
      </c>
      <c r="AG427" s="88">
        <f t="shared" si="9"/>
        <v>18468.33068</v>
      </c>
      <c r="AH427" s="88">
        <f>AG427*'⚙️ Config'!$B$11</f>
        <v>92341.65338</v>
      </c>
      <c r="AI427" s="88">
        <f>AH427*'⚙️ Config'!$B$12</f>
        <v>27702.49601</v>
      </c>
      <c r="AJ427" s="64"/>
      <c r="AK427" s="84"/>
      <c r="AL427" s="84"/>
      <c r="AM427" s="84"/>
      <c r="AN427" s="84"/>
      <c r="AO427" s="84"/>
      <c r="AP427" s="84"/>
      <c r="AQ427" s="84"/>
    </row>
    <row r="428" ht="15.0" customHeight="1">
      <c r="A428" s="79">
        <v>425.0</v>
      </c>
      <c r="B428" s="80" t="s">
        <v>1200</v>
      </c>
      <c r="C428" s="79" t="s">
        <v>141</v>
      </c>
      <c r="D428" s="79" t="s">
        <v>1201</v>
      </c>
      <c r="E428" s="81">
        <v>45.07</v>
      </c>
      <c r="F428" s="79" t="s">
        <v>84</v>
      </c>
      <c r="G428" s="79" t="s">
        <v>606</v>
      </c>
      <c r="H428" s="82">
        <v>2455485.48</v>
      </c>
      <c r="I428" s="79">
        <v>2.0</v>
      </c>
      <c r="J428" s="83">
        <v>1.5</v>
      </c>
      <c r="K428" s="80">
        <v>2024.0</v>
      </c>
      <c r="L428" s="79" t="s">
        <v>508</v>
      </c>
      <c r="M428" s="79">
        <v>2024.0</v>
      </c>
      <c r="N428" s="79" t="s">
        <v>161</v>
      </c>
      <c r="O428" s="65" t="str">
        <f t="shared" si="1"/>
        <v>570398020001</v>
      </c>
      <c r="P428" s="65">
        <f t="shared" si="2"/>
        <v>2</v>
      </c>
      <c r="Q428" s="65">
        <f t="shared" si="3"/>
        <v>2</v>
      </c>
      <c r="R428" s="65" t="str">
        <f t="shared" si="12"/>
        <v>57.039.802/0001-22</v>
      </c>
      <c r="S428" s="84"/>
      <c r="T428" s="84" t="str">
        <f t="shared" si="10"/>
        <v/>
      </c>
      <c r="U428" s="84" t="str">
        <f t="shared" si="11"/>
        <v/>
      </c>
      <c r="V428" s="65" t="str">
        <f t="shared" si="5"/>
        <v/>
      </c>
      <c r="W428" s="84"/>
      <c r="X428" s="84"/>
      <c r="Y428" s="85"/>
      <c r="Z428" s="85"/>
      <c r="AA428" s="65" t="str">
        <f t="shared" si="6"/>
        <v/>
      </c>
      <c r="AB428" s="65" t="str">
        <f t="shared" si="7"/>
        <v/>
      </c>
      <c r="AC428" s="86"/>
      <c r="AD428" s="87" t="str">
        <f t="shared" si="8"/>
        <v/>
      </c>
      <c r="AE428" s="84"/>
      <c r="AF428" s="86">
        <f>IF(AC428&gt;0,AC428,'⚙️ Config'!$B$10)</f>
        <v>0.0075</v>
      </c>
      <c r="AG428" s="88">
        <f t="shared" si="9"/>
        <v>18416.1411</v>
      </c>
      <c r="AH428" s="88">
        <f>AG428*'⚙️ Config'!$B$11</f>
        <v>92080.7055</v>
      </c>
      <c r="AI428" s="88">
        <f>AH428*'⚙️ Config'!$B$12</f>
        <v>27624.21165</v>
      </c>
      <c r="AJ428" s="64"/>
      <c r="AK428" s="84"/>
      <c r="AL428" s="84"/>
      <c r="AM428" s="84"/>
      <c r="AN428" s="84"/>
      <c r="AO428" s="84"/>
      <c r="AP428" s="84"/>
      <c r="AQ428" s="84"/>
    </row>
    <row r="429" ht="15.0" customHeight="1">
      <c r="A429" s="79">
        <v>426.0</v>
      </c>
      <c r="B429" s="80" t="s">
        <v>1202</v>
      </c>
      <c r="C429" s="79" t="s">
        <v>141</v>
      </c>
      <c r="D429" s="79" t="s">
        <v>1203</v>
      </c>
      <c r="E429" s="81">
        <v>51.88</v>
      </c>
      <c r="F429" s="79" t="s">
        <v>84</v>
      </c>
      <c r="G429" s="79" t="s">
        <v>606</v>
      </c>
      <c r="H429" s="82">
        <v>2453963.78</v>
      </c>
      <c r="I429" s="79">
        <v>1.0</v>
      </c>
      <c r="J429" s="83">
        <v>1.7</v>
      </c>
      <c r="K429" s="80">
        <v>2024.0</v>
      </c>
      <c r="L429" s="79" t="s">
        <v>202</v>
      </c>
      <c r="M429" s="79">
        <v>2024.0</v>
      </c>
      <c r="N429" s="79" t="s">
        <v>145</v>
      </c>
      <c r="O429" s="65" t="str">
        <f t="shared" si="1"/>
        <v>206330380001</v>
      </c>
      <c r="P429" s="65">
        <f t="shared" si="2"/>
        <v>0</v>
      </c>
      <c r="Q429" s="65">
        <f t="shared" si="3"/>
        <v>9</v>
      </c>
      <c r="R429" s="65" t="str">
        <f t="shared" si="12"/>
        <v>20.633.038/0001-09</v>
      </c>
      <c r="S429" s="84"/>
      <c r="T429" s="84" t="str">
        <f t="shared" si="10"/>
        <v/>
      </c>
      <c r="U429" s="84" t="str">
        <f t="shared" si="11"/>
        <v/>
      </c>
      <c r="V429" s="65" t="str">
        <f t="shared" si="5"/>
        <v/>
      </c>
      <c r="W429" s="84"/>
      <c r="X429" s="84"/>
      <c r="Y429" s="85"/>
      <c r="Z429" s="85"/>
      <c r="AA429" s="65" t="str">
        <f t="shared" si="6"/>
        <v/>
      </c>
      <c r="AB429" s="65" t="str">
        <f t="shared" si="7"/>
        <v/>
      </c>
      <c r="AC429" s="86"/>
      <c r="AD429" s="87" t="str">
        <f t="shared" si="8"/>
        <v/>
      </c>
      <c r="AE429" s="84"/>
      <c r="AF429" s="86">
        <f>IF(AC429&gt;0,AC429,'⚙️ Config'!$B$10)</f>
        <v>0.0075</v>
      </c>
      <c r="AG429" s="88">
        <f t="shared" si="9"/>
        <v>18404.72835</v>
      </c>
      <c r="AH429" s="88">
        <f>AG429*'⚙️ Config'!$B$11</f>
        <v>92023.64175</v>
      </c>
      <c r="AI429" s="88">
        <f>AH429*'⚙️ Config'!$B$12</f>
        <v>27607.09253</v>
      </c>
      <c r="AJ429" s="64"/>
      <c r="AK429" s="84"/>
      <c r="AL429" s="84"/>
      <c r="AM429" s="84"/>
      <c r="AN429" s="84"/>
      <c r="AO429" s="84"/>
      <c r="AP429" s="84"/>
      <c r="AQ429" s="84"/>
    </row>
    <row r="430" ht="15.0" customHeight="1">
      <c r="A430" s="79">
        <v>427.0</v>
      </c>
      <c r="B430" s="80" t="s">
        <v>1204</v>
      </c>
      <c r="C430" s="79" t="s">
        <v>141</v>
      </c>
      <c r="D430" s="79" t="s">
        <v>1205</v>
      </c>
      <c r="E430" s="81">
        <v>63.82</v>
      </c>
      <c r="F430" s="79" t="s">
        <v>84</v>
      </c>
      <c r="G430" s="79" t="s">
        <v>606</v>
      </c>
      <c r="H430" s="82">
        <v>2453641.86</v>
      </c>
      <c r="I430" s="79">
        <v>1.0</v>
      </c>
      <c r="J430" s="83">
        <v>1.1</v>
      </c>
      <c r="K430" s="80">
        <v>2025.0</v>
      </c>
      <c r="L430" s="79" t="s">
        <v>202</v>
      </c>
      <c r="M430" s="79">
        <v>2025.0</v>
      </c>
      <c r="N430" s="79" t="s">
        <v>145</v>
      </c>
      <c r="O430" s="65" t="str">
        <f t="shared" si="1"/>
        <v>105063960001</v>
      </c>
      <c r="P430" s="65">
        <f t="shared" si="2"/>
        <v>0</v>
      </c>
      <c r="Q430" s="65">
        <f t="shared" si="3"/>
        <v>5</v>
      </c>
      <c r="R430" s="65" t="str">
        <f t="shared" si="12"/>
        <v>10.506.396/0001-05</v>
      </c>
      <c r="S430" s="84"/>
      <c r="T430" s="84" t="str">
        <f t="shared" si="10"/>
        <v/>
      </c>
      <c r="U430" s="84" t="str">
        <f t="shared" si="11"/>
        <v/>
      </c>
      <c r="V430" s="65" t="str">
        <f t="shared" si="5"/>
        <v/>
      </c>
      <c r="W430" s="84"/>
      <c r="X430" s="84"/>
      <c r="Y430" s="85"/>
      <c r="Z430" s="85"/>
      <c r="AA430" s="65" t="str">
        <f t="shared" si="6"/>
        <v/>
      </c>
      <c r="AB430" s="65" t="str">
        <f t="shared" si="7"/>
        <v/>
      </c>
      <c r="AC430" s="86"/>
      <c r="AD430" s="87" t="str">
        <f t="shared" si="8"/>
        <v/>
      </c>
      <c r="AE430" s="84"/>
      <c r="AF430" s="86">
        <f>IF(AC430&gt;0,AC430,'⚙️ Config'!$B$10)</f>
        <v>0.0075</v>
      </c>
      <c r="AG430" s="88">
        <f t="shared" si="9"/>
        <v>18402.31395</v>
      </c>
      <c r="AH430" s="88">
        <f>AG430*'⚙️ Config'!$B$11</f>
        <v>92011.56975</v>
      </c>
      <c r="AI430" s="88">
        <f>AH430*'⚙️ Config'!$B$12</f>
        <v>27603.47093</v>
      </c>
      <c r="AJ430" s="64"/>
      <c r="AK430" s="84"/>
      <c r="AL430" s="84"/>
      <c r="AM430" s="84"/>
      <c r="AN430" s="84"/>
      <c r="AO430" s="84"/>
      <c r="AP430" s="84"/>
      <c r="AQ430" s="84"/>
    </row>
    <row r="431" ht="15.0" customHeight="1">
      <c r="A431" s="79">
        <v>428.0</v>
      </c>
      <c r="B431" s="80" t="s">
        <v>1206</v>
      </c>
      <c r="C431" s="79" t="s">
        <v>141</v>
      </c>
      <c r="D431" s="79" t="s">
        <v>1207</v>
      </c>
      <c r="E431" s="81">
        <v>48.77</v>
      </c>
      <c r="F431" s="79" t="s">
        <v>84</v>
      </c>
      <c r="G431" s="79" t="s">
        <v>606</v>
      </c>
      <c r="H431" s="82">
        <v>2451201.28</v>
      </c>
      <c r="I431" s="79">
        <v>2.0</v>
      </c>
      <c r="J431" s="83">
        <v>1.4</v>
      </c>
      <c r="K431" s="80">
        <v>2024.0</v>
      </c>
      <c r="L431" s="79" t="s">
        <v>202</v>
      </c>
      <c r="M431" s="79">
        <v>2024.0</v>
      </c>
      <c r="N431" s="79" t="s">
        <v>161</v>
      </c>
      <c r="O431" s="65" t="str">
        <f t="shared" si="1"/>
        <v>111265180001</v>
      </c>
      <c r="P431" s="65">
        <f t="shared" si="2"/>
        <v>9</v>
      </c>
      <c r="Q431" s="65">
        <f t="shared" si="3"/>
        <v>2</v>
      </c>
      <c r="R431" s="65" t="str">
        <f t="shared" si="12"/>
        <v>11.126.518/0001-92</v>
      </c>
      <c r="S431" s="84"/>
      <c r="T431" s="84" t="str">
        <f t="shared" si="10"/>
        <v/>
      </c>
      <c r="U431" s="84" t="str">
        <f t="shared" si="11"/>
        <v/>
      </c>
      <c r="V431" s="65" t="str">
        <f t="shared" si="5"/>
        <v/>
      </c>
      <c r="W431" s="84"/>
      <c r="X431" s="84"/>
      <c r="Y431" s="85"/>
      <c r="Z431" s="85"/>
      <c r="AA431" s="65" t="str">
        <f t="shared" si="6"/>
        <v/>
      </c>
      <c r="AB431" s="65" t="str">
        <f t="shared" si="7"/>
        <v/>
      </c>
      <c r="AC431" s="86"/>
      <c r="AD431" s="87" t="str">
        <f t="shared" si="8"/>
        <v/>
      </c>
      <c r="AE431" s="84"/>
      <c r="AF431" s="86">
        <f>IF(AC431&gt;0,AC431,'⚙️ Config'!$B$10)</f>
        <v>0.0075</v>
      </c>
      <c r="AG431" s="88">
        <f t="shared" si="9"/>
        <v>18384.0096</v>
      </c>
      <c r="AH431" s="88">
        <f>AG431*'⚙️ Config'!$B$11</f>
        <v>91920.048</v>
      </c>
      <c r="AI431" s="88">
        <f>AH431*'⚙️ Config'!$B$12</f>
        <v>27576.0144</v>
      </c>
      <c r="AJ431" s="64"/>
      <c r="AK431" s="84"/>
      <c r="AL431" s="84"/>
      <c r="AM431" s="84"/>
      <c r="AN431" s="84"/>
      <c r="AO431" s="84"/>
      <c r="AP431" s="84"/>
      <c r="AQ431" s="84"/>
    </row>
    <row r="432" ht="15.0" customHeight="1">
      <c r="A432" s="79">
        <v>429.0</v>
      </c>
      <c r="B432" s="80" t="s">
        <v>1208</v>
      </c>
      <c r="C432" s="79" t="s">
        <v>141</v>
      </c>
      <c r="D432" s="79" t="s">
        <v>1209</v>
      </c>
      <c r="E432" s="81">
        <v>50.5</v>
      </c>
      <c r="F432" s="79" t="s">
        <v>84</v>
      </c>
      <c r="G432" s="79" t="s">
        <v>606</v>
      </c>
      <c r="H432" s="82">
        <v>2449754.47</v>
      </c>
      <c r="I432" s="79">
        <v>1.0</v>
      </c>
      <c r="J432" s="83">
        <v>1.8</v>
      </c>
      <c r="K432" s="80">
        <v>2024.0</v>
      </c>
      <c r="L432" s="79" t="s">
        <v>202</v>
      </c>
      <c r="M432" s="79">
        <v>2024.0</v>
      </c>
      <c r="N432" s="79" t="s">
        <v>161</v>
      </c>
      <c r="O432" s="65" t="str">
        <f t="shared" si="1"/>
        <v>052052450001</v>
      </c>
      <c r="P432" s="65">
        <f t="shared" si="2"/>
        <v>7</v>
      </c>
      <c r="Q432" s="65">
        <f t="shared" si="3"/>
        <v>9</v>
      </c>
      <c r="R432" s="65" t="str">
        <f t="shared" si="12"/>
        <v>05.205.245/0001-79</v>
      </c>
      <c r="S432" s="84"/>
      <c r="T432" s="84" t="str">
        <f t="shared" si="10"/>
        <v/>
      </c>
      <c r="U432" s="84" t="str">
        <f t="shared" si="11"/>
        <v/>
      </c>
      <c r="V432" s="65" t="str">
        <f t="shared" si="5"/>
        <v/>
      </c>
      <c r="W432" s="84"/>
      <c r="X432" s="84"/>
      <c r="Y432" s="85"/>
      <c r="Z432" s="85"/>
      <c r="AA432" s="65" t="str">
        <f t="shared" si="6"/>
        <v/>
      </c>
      <c r="AB432" s="65" t="str">
        <f t="shared" si="7"/>
        <v/>
      </c>
      <c r="AC432" s="86"/>
      <c r="AD432" s="87" t="str">
        <f t="shared" si="8"/>
        <v/>
      </c>
      <c r="AE432" s="84"/>
      <c r="AF432" s="86">
        <f>IF(AC432&gt;0,AC432,'⚙️ Config'!$B$10)</f>
        <v>0.0075</v>
      </c>
      <c r="AG432" s="88">
        <f t="shared" si="9"/>
        <v>18373.15853</v>
      </c>
      <c r="AH432" s="88">
        <f>AG432*'⚙️ Config'!$B$11</f>
        <v>91865.79263</v>
      </c>
      <c r="AI432" s="88">
        <f>AH432*'⚙️ Config'!$B$12</f>
        <v>27559.73779</v>
      </c>
      <c r="AJ432" s="64"/>
      <c r="AK432" s="84"/>
      <c r="AL432" s="84"/>
      <c r="AM432" s="84"/>
      <c r="AN432" s="84"/>
      <c r="AO432" s="84"/>
      <c r="AP432" s="84"/>
      <c r="AQ432" s="84"/>
    </row>
    <row r="433" ht="15.0" customHeight="1">
      <c r="A433" s="79">
        <v>430.0</v>
      </c>
      <c r="B433" s="80" t="s">
        <v>1210</v>
      </c>
      <c r="C433" s="79" t="s">
        <v>141</v>
      </c>
      <c r="D433" s="79" t="s">
        <v>1211</v>
      </c>
      <c r="E433" s="81">
        <v>63.82</v>
      </c>
      <c r="F433" s="79" t="s">
        <v>84</v>
      </c>
      <c r="G433" s="79" t="s">
        <v>606</v>
      </c>
      <c r="H433" s="82">
        <v>2439130.6</v>
      </c>
      <c r="I433" s="79">
        <v>1.0</v>
      </c>
      <c r="J433" s="83">
        <v>1.1</v>
      </c>
      <c r="K433" s="80">
        <v>2025.0</v>
      </c>
      <c r="L433" s="79" t="s">
        <v>295</v>
      </c>
      <c r="M433" s="79">
        <v>2025.0</v>
      </c>
      <c r="N433" s="79" t="s">
        <v>161</v>
      </c>
      <c r="O433" s="65" t="str">
        <f t="shared" si="1"/>
        <v>215740990001</v>
      </c>
      <c r="P433" s="65">
        <f t="shared" si="2"/>
        <v>0</v>
      </c>
      <c r="Q433" s="65">
        <f t="shared" si="3"/>
        <v>5</v>
      </c>
      <c r="R433" s="65" t="str">
        <f t="shared" si="12"/>
        <v>21.574.099/0001-05</v>
      </c>
      <c r="S433" s="84"/>
      <c r="T433" s="84" t="str">
        <f t="shared" si="10"/>
        <v/>
      </c>
      <c r="U433" s="84" t="str">
        <f t="shared" si="11"/>
        <v/>
      </c>
      <c r="V433" s="65" t="str">
        <f t="shared" si="5"/>
        <v/>
      </c>
      <c r="W433" s="84"/>
      <c r="X433" s="84"/>
      <c r="Y433" s="85"/>
      <c r="Z433" s="85"/>
      <c r="AA433" s="65" t="str">
        <f t="shared" si="6"/>
        <v/>
      </c>
      <c r="AB433" s="65" t="str">
        <f t="shared" si="7"/>
        <v/>
      </c>
      <c r="AC433" s="86"/>
      <c r="AD433" s="87" t="str">
        <f t="shared" si="8"/>
        <v/>
      </c>
      <c r="AE433" s="84"/>
      <c r="AF433" s="86">
        <f>IF(AC433&gt;0,AC433,'⚙️ Config'!$B$10)</f>
        <v>0.0075</v>
      </c>
      <c r="AG433" s="88">
        <f t="shared" si="9"/>
        <v>18293.4795</v>
      </c>
      <c r="AH433" s="88">
        <f>AG433*'⚙️ Config'!$B$11</f>
        <v>91467.3975</v>
      </c>
      <c r="AI433" s="88">
        <f>AH433*'⚙️ Config'!$B$12</f>
        <v>27440.21925</v>
      </c>
      <c r="AJ433" s="64"/>
      <c r="AK433" s="84"/>
      <c r="AL433" s="84"/>
      <c r="AM433" s="84"/>
      <c r="AN433" s="84"/>
      <c r="AO433" s="84"/>
      <c r="AP433" s="84"/>
      <c r="AQ433" s="84"/>
    </row>
    <row r="434" ht="15.0" customHeight="1">
      <c r="A434" s="79">
        <v>431.0</v>
      </c>
      <c r="B434" s="80" t="s">
        <v>1212</v>
      </c>
      <c r="C434" s="79" t="s">
        <v>141</v>
      </c>
      <c r="D434" s="79" t="s">
        <v>1213</v>
      </c>
      <c r="E434" s="81">
        <v>56.91</v>
      </c>
      <c r="F434" s="79" t="s">
        <v>84</v>
      </c>
      <c r="G434" s="79" t="s">
        <v>606</v>
      </c>
      <c r="H434" s="82">
        <v>2437117.45</v>
      </c>
      <c r="I434" s="79">
        <v>1.0</v>
      </c>
      <c r="J434" s="83">
        <v>1.4</v>
      </c>
      <c r="K434" s="80">
        <v>2024.0</v>
      </c>
      <c r="L434" s="79" t="s">
        <v>295</v>
      </c>
      <c r="M434" s="79">
        <v>2024.0</v>
      </c>
      <c r="N434" s="79" t="s">
        <v>161</v>
      </c>
      <c r="O434" s="65" t="str">
        <f t="shared" si="1"/>
        <v>010934350001</v>
      </c>
      <c r="P434" s="65">
        <f t="shared" si="2"/>
        <v>9</v>
      </c>
      <c r="Q434" s="65">
        <f t="shared" si="3"/>
        <v>0</v>
      </c>
      <c r="R434" s="65" t="str">
        <f t="shared" si="12"/>
        <v>01.093.435/0001-90</v>
      </c>
      <c r="S434" s="84"/>
      <c r="T434" s="84" t="str">
        <f t="shared" si="10"/>
        <v/>
      </c>
      <c r="U434" s="84" t="str">
        <f t="shared" si="11"/>
        <v/>
      </c>
      <c r="V434" s="65" t="str">
        <f t="shared" si="5"/>
        <v/>
      </c>
      <c r="W434" s="84"/>
      <c r="X434" s="84"/>
      <c r="Y434" s="85"/>
      <c r="Z434" s="85"/>
      <c r="AA434" s="65" t="str">
        <f t="shared" si="6"/>
        <v/>
      </c>
      <c r="AB434" s="65" t="str">
        <f t="shared" si="7"/>
        <v/>
      </c>
      <c r="AC434" s="86"/>
      <c r="AD434" s="87" t="str">
        <f t="shared" si="8"/>
        <v/>
      </c>
      <c r="AE434" s="84"/>
      <c r="AF434" s="86">
        <f>IF(AC434&gt;0,AC434,'⚙️ Config'!$B$10)</f>
        <v>0.0075</v>
      </c>
      <c r="AG434" s="88">
        <f t="shared" si="9"/>
        <v>18278.38088</v>
      </c>
      <c r="AH434" s="88">
        <f>AG434*'⚙️ Config'!$B$11</f>
        <v>91391.90438</v>
      </c>
      <c r="AI434" s="88">
        <f>AH434*'⚙️ Config'!$B$12</f>
        <v>27417.57131</v>
      </c>
      <c r="AJ434" s="64"/>
      <c r="AK434" s="84"/>
      <c r="AL434" s="84"/>
      <c r="AM434" s="84"/>
      <c r="AN434" s="84"/>
      <c r="AO434" s="84"/>
      <c r="AP434" s="84"/>
      <c r="AQ434" s="84"/>
    </row>
    <row r="435" ht="15.0" customHeight="1">
      <c r="A435" s="79">
        <v>432.0</v>
      </c>
      <c r="B435" s="80" t="s">
        <v>1214</v>
      </c>
      <c r="C435" s="79" t="s">
        <v>141</v>
      </c>
      <c r="D435" s="79" t="s">
        <v>1215</v>
      </c>
      <c r="E435" s="81">
        <v>43.4</v>
      </c>
      <c r="F435" s="79" t="s">
        <v>84</v>
      </c>
      <c r="G435" s="79" t="s">
        <v>606</v>
      </c>
      <c r="H435" s="82">
        <v>2435644.91</v>
      </c>
      <c r="I435" s="79">
        <v>2.0</v>
      </c>
      <c r="J435" s="83">
        <v>1.6</v>
      </c>
      <c r="K435" s="80">
        <v>2024.0</v>
      </c>
      <c r="L435" s="79" t="s">
        <v>508</v>
      </c>
      <c r="M435" s="79">
        <v>2024.0</v>
      </c>
      <c r="N435" s="79" t="s">
        <v>161</v>
      </c>
      <c r="O435" s="65" t="str">
        <f t="shared" si="1"/>
        <v>132141340001</v>
      </c>
      <c r="P435" s="65">
        <f t="shared" si="2"/>
        <v>5</v>
      </c>
      <c r="Q435" s="65">
        <f t="shared" si="3"/>
        <v>7</v>
      </c>
      <c r="R435" s="65" t="str">
        <f t="shared" si="12"/>
        <v>13.214.134/0001-57</v>
      </c>
      <c r="S435" s="84"/>
      <c r="T435" s="84" t="str">
        <f t="shared" si="10"/>
        <v/>
      </c>
      <c r="U435" s="84" t="str">
        <f t="shared" si="11"/>
        <v/>
      </c>
      <c r="V435" s="65" t="str">
        <f t="shared" si="5"/>
        <v/>
      </c>
      <c r="W435" s="84"/>
      <c r="X435" s="84"/>
      <c r="Y435" s="85"/>
      <c r="Z435" s="85"/>
      <c r="AA435" s="65" t="str">
        <f t="shared" si="6"/>
        <v/>
      </c>
      <c r="AB435" s="65" t="str">
        <f t="shared" si="7"/>
        <v/>
      </c>
      <c r="AC435" s="86"/>
      <c r="AD435" s="87" t="str">
        <f t="shared" si="8"/>
        <v/>
      </c>
      <c r="AE435" s="84"/>
      <c r="AF435" s="86">
        <f>IF(AC435&gt;0,AC435,'⚙️ Config'!$B$10)</f>
        <v>0.0075</v>
      </c>
      <c r="AG435" s="88">
        <f t="shared" si="9"/>
        <v>18267.33683</v>
      </c>
      <c r="AH435" s="88">
        <f>AG435*'⚙️ Config'!$B$11</f>
        <v>91336.68413</v>
      </c>
      <c r="AI435" s="88">
        <f>AH435*'⚙️ Config'!$B$12</f>
        <v>27401.00524</v>
      </c>
      <c r="AJ435" s="64"/>
      <c r="AK435" s="84"/>
      <c r="AL435" s="84"/>
      <c r="AM435" s="84"/>
      <c r="AN435" s="84"/>
      <c r="AO435" s="84"/>
      <c r="AP435" s="84"/>
      <c r="AQ435" s="84"/>
    </row>
    <row r="436" ht="15.0" customHeight="1">
      <c r="A436" s="79">
        <v>433.0</v>
      </c>
      <c r="B436" s="80" t="s">
        <v>1216</v>
      </c>
      <c r="C436" s="79" t="s">
        <v>141</v>
      </c>
      <c r="D436" s="79" t="s">
        <v>1217</v>
      </c>
      <c r="E436" s="81">
        <v>44.9</v>
      </c>
      <c r="F436" s="79" t="s">
        <v>84</v>
      </c>
      <c r="G436" s="79" t="s">
        <v>606</v>
      </c>
      <c r="H436" s="82">
        <v>2435199.07</v>
      </c>
      <c r="I436" s="79">
        <v>2.0</v>
      </c>
      <c r="J436" s="83">
        <v>1.6</v>
      </c>
      <c r="K436" s="80">
        <v>2024.0</v>
      </c>
      <c r="L436" s="79" t="s">
        <v>295</v>
      </c>
      <c r="M436" s="79">
        <v>2024.0</v>
      </c>
      <c r="N436" s="79" t="s">
        <v>161</v>
      </c>
      <c r="O436" s="65" t="str">
        <f t="shared" si="1"/>
        <v>359625270001</v>
      </c>
      <c r="P436" s="65">
        <f t="shared" si="2"/>
        <v>8</v>
      </c>
      <c r="Q436" s="65">
        <f t="shared" si="3"/>
        <v>1</v>
      </c>
      <c r="R436" s="65" t="str">
        <f t="shared" si="12"/>
        <v>35.962.527/0001-81</v>
      </c>
      <c r="S436" s="84"/>
      <c r="T436" s="84" t="str">
        <f t="shared" si="10"/>
        <v/>
      </c>
      <c r="U436" s="84" t="str">
        <f t="shared" si="11"/>
        <v/>
      </c>
      <c r="V436" s="65" t="str">
        <f t="shared" si="5"/>
        <v/>
      </c>
      <c r="W436" s="84"/>
      <c r="X436" s="84"/>
      <c r="Y436" s="85"/>
      <c r="Z436" s="85"/>
      <c r="AA436" s="65" t="str">
        <f t="shared" si="6"/>
        <v/>
      </c>
      <c r="AB436" s="65" t="str">
        <f t="shared" si="7"/>
        <v/>
      </c>
      <c r="AC436" s="86"/>
      <c r="AD436" s="87" t="str">
        <f t="shared" si="8"/>
        <v/>
      </c>
      <c r="AE436" s="84"/>
      <c r="AF436" s="86">
        <f>IF(AC436&gt;0,AC436,'⚙️ Config'!$B$10)</f>
        <v>0.0075</v>
      </c>
      <c r="AG436" s="88">
        <f t="shared" si="9"/>
        <v>18263.99303</v>
      </c>
      <c r="AH436" s="88">
        <f>AG436*'⚙️ Config'!$B$11</f>
        <v>91319.96513</v>
      </c>
      <c r="AI436" s="88">
        <f>AH436*'⚙️ Config'!$B$12</f>
        <v>27395.98954</v>
      </c>
      <c r="AJ436" s="64"/>
      <c r="AK436" s="84"/>
      <c r="AL436" s="84"/>
      <c r="AM436" s="84"/>
      <c r="AN436" s="84"/>
      <c r="AO436" s="84"/>
      <c r="AP436" s="84"/>
      <c r="AQ436" s="84"/>
    </row>
    <row r="437" ht="15.0" customHeight="1">
      <c r="A437" s="79">
        <v>434.0</v>
      </c>
      <c r="B437" s="80" t="s">
        <v>1218</v>
      </c>
      <c r="C437" s="79" t="s">
        <v>141</v>
      </c>
      <c r="D437" s="79" t="s">
        <v>1219</v>
      </c>
      <c r="E437" s="81">
        <v>49.23</v>
      </c>
      <c r="F437" s="79" t="s">
        <v>84</v>
      </c>
      <c r="G437" s="79" t="s">
        <v>606</v>
      </c>
      <c r="H437" s="82">
        <v>2433628.02</v>
      </c>
      <c r="I437" s="79">
        <v>1.0</v>
      </c>
      <c r="J437" s="83">
        <v>1.9</v>
      </c>
      <c r="K437" s="80">
        <v>2024.0</v>
      </c>
      <c r="L437" s="79" t="s">
        <v>202</v>
      </c>
      <c r="M437" s="79">
        <v>2024.0</v>
      </c>
      <c r="N437" s="79" t="s">
        <v>161</v>
      </c>
      <c r="O437" s="65" t="str">
        <f t="shared" si="1"/>
        <v>150809500001</v>
      </c>
      <c r="P437" s="65">
        <f t="shared" si="2"/>
        <v>4</v>
      </c>
      <c r="Q437" s="65">
        <f t="shared" si="3"/>
        <v>0</v>
      </c>
      <c r="R437" s="65" t="str">
        <f t="shared" si="12"/>
        <v>15.080.950/0001-40</v>
      </c>
      <c r="S437" s="84"/>
      <c r="T437" s="84" t="str">
        <f t="shared" si="10"/>
        <v/>
      </c>
      <c r="U437" s="84" t="str">
        <f t="shared" si="11"/>
        <v/>
      </c>
      <c r="V437" s="65" t="str">
        <f t="shared" si="5"/>
        <v/>
      </c>
      <c r="W437" s="84"/>
      <c r="X437" s="84"/>
      <c r="Y437" s="85"/>
      <c r="Z437" s="85"/>
      <c r="AA437" s="65" t="str">
        <f t="shared" si="6"/>
        <v/>
      </c>
      <c r="AB437" s="65" t="str">
        <f t="shared" si="7"/>
        <v/>
      </c>
      <c r="AC437" s="86"/>
      <c r="AD437" s="87" t="str">
        <f t="shared" si="8"/>
        <v/>
      </c>
      <c r="AE437" s="84"/>
      <c r="AF437" s="86">
        <f>IF(AC437&gt;0,AC437,'⚙️ Config'!$B$10)</f>
        <v>0.0075</v>
      </c>
      <c r="AG437" s="88">
        <f t="shared" si="9"/>
        <v>18252.21015</v>
      </c>
      <c r="AH437" s="88">
        <f>AG437*'⚙️ Config'!$B$11</f>
        <v>91261.05075</v>
      </c>
      <c r="AI437" s="88">
        <f>AH437*'⚙️ Config'!$B$12</f>
        <v>27378.31523</v>
      </c>
      <c r="AJ437" s="64"/>
      <c r="AK437" s="84"/>
      <c r="AL437" s="84"/>
      <c r="AM437" s="84"/>
      <c r="AN437" s="84"/>
      <c r="AO437" s="84"/>
      <c r="AP437" s="84"/>
      <c r="AQ437" s="84"/>
    </row>
    <row r="438" ht="15.0" customHeight="1">
      <c r="A438" s="79">
        <v>435.0</v>
      </c>
      <c r="B438" s="80" t="s">
        <v>1220</v>
      </c>
      <c r="C438" s="79" t="s">
        <v>141</v>
      </c>
      <c r="D438" s="79" t="s">
        <v>1221</v>
      </c>
      <c r="E438" s="81">
        <v>55.07</v>
      </c>
      <c r="F438" s="79" t="s">
        <v>84</v>
      </c>
      <c r="G438" s="79" t="s">
        <v>606</v>
      </c>
      <c r="H438" s="82">
        <v>2427791.19</v>
      </c>
      <c r="I438" s="79">
        <v>1.0</v>
      </c>
      <c r="J438" s="83">
        <v>1.5</v>
      </c>
      <c r="K438" s="80">
        <v>2024.0</v>
      </c>
      <c r="L438" s="79" t="s">
        <v>177</v>
      </c>
      <c r="M438" s="79">
        <v>2024.0</v>
      </c>
      <c r="N438" s="79" t="s">
        <v>145</v>
      </c>
      <c r="O438" s="65" t="str">
        <f t="shared" si="1"/>
        <v>673029430001</v>
      </c>
      <c r="P438" s="65">
        <f t="shared" si="2"/>
        <v>4</v>
      </c>
      <c r="Q438" s="65">
        <f t="shared" si="3"/>
        <v>0</v>
      </c>
      <c r="R438" s="65" t="str">
        <f t="shared" si="12"/>
        <v>67.302.943/0001-40</v>
      </c>
      <c r="S438" s="84"/>
      <c r="T438" s="84" t="str">
        <f t="shared" si="10"/>
        <v/>
      </c>
      <c r="U438" s="84" t="str">
        <f t="shared" si="11"/>
        <v/>
      </c>
      <c r="V438" s="65" t="str">
        <f t="shared" si="5"/>
        <v/>
      </c>
      <c r="W438" s="84"/>
      <c r="X438" s="84"/>
      <c r="Y438" s="85"/>
      <c r="Z438" s="85"/>
      <c r="AA438" s="65" t="str">
        <f t="shared" si="6"/>
        <v/>
      </c>
      <c r="AB438" s="65" t="str">
        <f t="shared" si="7"/>
        <v/>
      </c>
      <c r="AC438" s="86"/>
      <c r="AD438" s="87" t="str">
        <f t="shared" si="8"/>
        <v/>
      </c>
      <c r="AE438" s="84"/>
      <c r="AF438" s="86">
        <f>IF(AC438&gt;0,AC438,'⚙️ Config'!$B$10)</f>
        <v>0.0075</v>
      </c>
      <c r="AG438" s="88">
        <f t="shared" si="9"/>
        <v>18208.43393</v>
      </c>
      <c r="AH438" s="88">
        <f>AG438*'⚙️ Config'!$B$11</f>
        <v>91042.16963</v>
      </c>
      <c r="AI438" s="88">
        <f>AH438*'⚙️ Config'!$B$12</f>
        <v>27312.65089</v>
      </c>
      <c r="AJ438" s="64"/>
      <c r="AK438" s="84"/>
      <c r="AL438" s="84"/>
      <c r="AM438" s="84"/>
      <c r="AN438" s="84"/>
      <c r="AO438" s="84"/>
      <c r="AP438" s="84"/>
      <c r="AQ438" s="84"/>
    </row>
    <row r="439" ht="15.0" customHeight="1">
      <c r="A439" s="79">
        <v>436.0</v>
      </c>
      <c r="B439" s="80" t="s">
        <v>1222</v>
      </c>
      <c r="C439" s="79" t="s">
        <v>141</v>
      </c>
      <c r="D439" s="79" t="s">
        <v>1223</v>
      </c>
      <c r="E439" s="81">
        <v>51.88</v>
      </c>
      <c r="F439" s="79" t="s">
        <v>84</v>
      </c>
      <c r="G439" s="79" t="s">
        <v>606</v>
      </c>
      <c r="H439" s="82">
        <v>2420875.87</v>
      </c>
      <c r="I439" s="79">
        <v>1.0</v>
      </c>
      <c r="J439" s="83">
        <v>1.7</v>
      </c>
      <c r="K439" s="80">
        <v>2024.0</v>
      </c>
      <c r="L439" s="79" t="s">
        <v>202</v>
      </c>
      <c r="M439" s="79">
        <v>2024.0</v>
      </c>
      <c r="N439" s="79" t="s">
        <v>145</v>
      </c>
      <c r="O439" s="65" t="str">
        <f t="shared" si="1"/>
        <v>222729360001</v>
      </c>
      <c r="P439" s="65">
        <f t="shared" si="2"/>
        <v>0</v>
      </c>
      <c r="Q439" s="65">
        <f t="shared" si="3"/>
        <v>4</v>
      </c>
      <c r="R439" s="65" t="str">
        <f t="shared" si="12"/>
        <v>22.272.936/0001-04</v>
      </c>
      <c r="S439" s="84"/>
      <c r="T439" s="84" t="str">
        <f t="shared" si="10"/>
        <v/>
      </c>
      <c r="U439" s="84" t="str">
        <f t="shared" si="11"/>
        <v/>
      </c>
      <c r="V439" s="65" t="str">
        <f t="shared" si="5"/>
        <v/>
      </c>
      <c r="W439" s="84"/>
      <c r="X439" s="84"/>
      <c r="Y439" s="85"/>
      <c r="Z439" s="85"/>
      <c r="AA439" s="65" t="str">
        <f t="shared" si="6"/>
        <v/>
      </c>
      <c r="AB439" s="65" t="str">
        <f t="shared" si="7"/>
        <v/>
      </c>
      <c r="AC439" s="86"/>
      <c r="AD439" s="87" t="str">
        <f t="shared" si="8"/>
        <v/>
      </c>
      <c r="AE439" s="84"/>
      <c r="AF439" s="86">
        <f>IF(AC439&gt;0,AC439,'⚙️ Config'!$B$10)</f>
        <v>0.0075</v>
      </c>
      <c r="AG439" s="88">
        <f t="shared" si="9"/>
        <v>18156.56903</v>
      </c>
      <c r="AH439" s="88">
        <f>AG439*'⚙️ Config'!$B$11</f>
        <v>90782.84513</v>
      </c>
      <c r="AI439" s="88">
        <f>AH439*'⚙️ Config'!$B$12</f>
        <v>27234.85354</v>
      </c>
      <c r="AJ439" s="64"/>
      <c r="AK439" s="84"/>
      <c r="AL439" s="84"/>
      <c r="AM439" s="84"/>
      <c r="AN439" s="84"/>
      <c r="AO439" s="84"/>
      <c r="AP439" s="84"/>
      <c r="AQ439" s="84"/>
    </row>
    <row r="440" ht="15.0" customHeight="1">
      <c r="A440" s="79">
        <v>437.0</v>
      </c>
      <c r="B440" s="80" t="s">
        <v>1224</v>
      </c>
      <c r="C440" s="79" t="s">
        <v>141</v>
      </c>
      <c r="D440" s="79" t="s">
        <v>1225</v>
      </c>
      <c r="E440" s="81">
        <v>41.88</v>
      </c>
      <c r="F440" s="79" t="s">
        <v>84</v>
      </c>
      <c r="G440" s="79" t="s">
        <v>606</v>
      </c>
      <c r="H440" s="82">
        <v>2420847.59</v>
      </c>
      <c r="I440" s="79">
        <v>2.0</v>
      </c>
      <c r="J440" s="83">
        <v>1.7</v>
      </c>
      <c r="K440" s="80">
        <v>2024.0</v>
      </c>
      <c r="L440" s="79" t="s">
        <v>295</v>
      </c>
      <c r="M440" s="79">
        <v>2024.0</v>
      </c>
      <c r="N440" s="79" t="s">
        <v>161</v>
      </c>
      <c r="O440" s="65" t="str">
        <f t="shared" si="1"/>
        <v>032781800001</v>
      </c>
      <c r="P440" s="65">
        <f t="shared" si="2"/>
        <v>6</v>
      </c>
      <c r="Q440" s="65">
        <f t="shared" si="3"/>
        <v>6</v>
      </c>
      <c r="R440" s="65" t="str">
        <f t="shared" si="12"/>
        <v>03.278.180/0001-66</v>
      </c>
      <c r="S440" s="84"/>
      <c r="T440" s="84" t="str">
        <f t="shared" si="10"/>
        <v/>
      </c>
      <c r="U440" s="84" t="str">
        <f t="shared" si="11"/>
        <v/>
      </c>
      <c r="V440" s="65" t="str">
        <f t="shared" si="5"/>
        <v/>
      </c>
      <c r="W440" s="84"/>
      <c r="X440" s="84"/>
      <c r="Y440" s="85"/>
      <c r="Z440" s="85"/>
      <c r="AA440" s="65" t="str">
        <f t="shared" si="6"/>
        <v/>
      </c>
      <c r="AB440" s="65" t="str">
        <f t="shared" si="7"/>
        <v/>
      </c>
      <c r="AC440" s="86"/>
      <c r="AD440" s="87" t="str">
        <f t="shared" si="8"/>
        <v/>
      </c>
      <c r="AE440" s="84"/>
      <c r="AF440" s="86">
        <f>IF(AC440&gt;0,AC440,'⚙️ Config'!$B$10)</f>
        <v>0.0075</v>
      </c>
      <c r="AG440" s="88">
        <f t="shared" si="9"/>
        <v>18156.35693</v>
      </c>
      <c r="AH440" s="88">
        <f>AG440*'⚙️ Config'!$B$11</f>
        <v>90781.78463</v>
      </c>
      <c r="AI440" s="88">
        <f>AH440*'⚙️ Config'!$B$12</f>
        <v>27234.53539</v>
      </c>
      <c r="AJ440" s="64"/>
      <c r="AK440" s="84"/>
      <c r="AL440" s="84"/>
      <c r="AM440" s="84"/>
      <c r="AN440" s="84"/>
      <c r="AO440" s="84"/>
      <c r="AP440" s="84"/>
      <c r="AQ440" s="84"/>
    </row>
    <row r="441" ht="15.0" customHeight="1">
      <c r="A441" s="79">
        <v>438.0</v>
      </c>
      <c r="B441" s="80" t="s">
        <v>1226</v>
      </c>
      <c r="C441" s="79" t="s">
        <v>141</v>
      </c>
      <c r="D441" s="79" t="s">
        <v>1227</v>
      </c>
      <c r="E441" s="81">
        <v>73.91</v>
      </c>
      <c r="F441" s="79" t="s">
        <v>84</v>
      </c>
      <c r="G441" s="79" t="s">
        <v>606</v>
      </c>
      <c r="H441" s="82">
        <v>2420468.3</v>
      </c>
      <c r="I441" s="79">
        <v>1.0</v>
      </c>
      <c r="J441" s="83">
        <v>0.8</v>
      </c>
      <c r="K441" s="80">
        <v>2025.0</v>
      </c>
      <c r="L441" s="79" t="s">
        <v>630</v>
      </c>
      <c r="M441" s="79">
        <v>2025.0</v>
      </c>
      <c r="N441" s="79" t="s">
        <v>145</v>
      </c>
      <c r="O441" s="65" t="str">
        <f t="shared" si="1"/>
        <v>046550930001</v>
      </c>
      <c r="P441" s="65">
        <f t="shared" si="2"/>
        <v>4</v>
      </c>
      <c r="Q441" s="65">
        <f t="shared" si="3"/>
        <v>3</v>
      </c>
      <c r="R441" s="65" t="str">
        <f t="shared" si="12"/>
        <v>04.655.093/0001-43</v>
      </c>
      <c r="S441" s="84"/>
      <c r="T441" s="84" t="str">
        <f t="shared" si="10"/>
        <v/>
      </c>
      <c r="U441" s="84" t="str">
        <f t="shared" si="11"/>
        <v/>
      </c>
      <c r="V441" s="65" t="str">
        <f t="shared" si="5"/>
        <v/>
      </c>
      <c r="W441" s="84"/>
      <c r="X441" s="84"/>
      <c r="Y441" s="85"/>
      <c r="Z441" s="85"/>
      <c r="AA441" s="65" t="str">
        <f t="shared" si="6"/>
        <v/>
      </c>
      <c r="AB441" s="65" t="str">
        <f t="shared" si="7"/>
        <v/>
      </c>
      <c r="AC441" s="86"/>
      <c r="AD441" s="87" t="str">
        <f t="shared" si="8"/>
        <v/>
      </c>
      <c r="AE441" s="84"/>
      <c r="AF441" s="86">
        <f>IF(AC441&gt;0,AC441,'⚙️ Config'!$B$10)</f>
        <v>0.0075</v>
      </c>
      <c r="AG441" s="88">
        <f t="shared" si="9"/>
        <v>18153.51225</v>
      </c>
      <c r="AH441" s="88">
        <f>AG441*'⚙️ Config'!$B$11</f>
        <v>90767.56125</v>
      </c>
      <c r="AI441" s="88">
        <f>AH441*'⚙️ Config'!$B$12</f>
        <v>27230.26838</v>
      </c>
      <c r="AJ441" s="64"/>
      <c r="AK441" s="84"/>
      <c r="AL441" s="84"/>
      <c r="AM441" s="84"/>
      <c r="AN441" s="84"/>
      <c r="AO441" s="84"/>
      <c r="AP441" s="84"/>
      <c r="AQ441" s="84"/>
    </row>
    <row r="442" ht="15.0" customHeight="1">
      <c r="A442" s="79">
        <v>439.0</v>
      </c>
      <c r="B442" s="80" t="s">
        <v>1228</v>
      </c>
      <c r="C442" s="79" t="s">
        <v>141</v>
      </c>
      <c r="D442" s="79" t="s">
        <v>1229</v>
      </c>
      <c r="E442" s="81">
        <v>50.5</v>
      </c>
      <c r="F442" s="79" t="s">
        <v>84</v>
      </c>
      <c r="G442" s="79" t="s">
        <v>606</v>
      </c>
      <c r="H442" s="82">
        <v>2417011.97</v>
      </c>
      <c r="I442" s="79">
        <v>1.0</v>
      </c>
      <c r="J442" s="83">
        <v>1.8</v>
      </c>
      <c r="K442" s="80">
        <v>2024.0</v>
      </c>
      <c r="L442" s="79" t="s">
        <v>295</v>
      </c>
      <c r="M442" s="79">
        <v>2024.0</v>
      </c>
      <c r="N442" s="79" t="s">
        <v>145</v>
      </c>
      <c r="O442" s="65" t="str">
        <f t="shared" si="1"/>
        <v>283041700001</v>
      </c>
      <c r="P442" s="65">
        <f t="shared" si="2"/>
        <v>8</v>
      </c>
      <c r="Q442" s="65">
        <f t="shared" si="3"/>
        <v>9</v>
      </c>
      <c r="R442" s="65" t="str">
        <f t="shared" si="12"/>
        <v>28.304.170/0001-89</v>
      </c>
      <c r="S442" s="84"/>
      <c r="T442" s="84" t="str">
        <f t="shared" si="10"/>
        <v/>
      </c>
      <c r="U442" s="84" t="str">
        <f t="shared" si="11"/>
        <v/>
      </c>
      <c r="V442" s="65" t="str">
        <f t="shared" si="5"/>
        <v/>
      </c>
      <c r="W442" s="84"/>
      <c r="X442" s="84"/>
      <c r="Y442" s="85"/>
      <c r="Z442" s="85"/>
      <c r="AA442" s="65" t="str">
        <f t="shared" si="6"/>
        <v/>
      </c>
      <c r="AB442" s="65" t="str">
        <f t="shared" si="7"/>
        <v/>
      </c>
      <c r="AC442" s="86"/>
      <c r="AD442" s="87" t="str">
        <f t="shared" si="8"/>
        <v/>
      </c>
      <c r="AE442" s="84"/>
      <c r="AF442" s="86">
        <f>IF(AC442&gt;0,AC442,'⚙️ Config'!$B$10)</f>
        <v>0.0075</v>
      </c>
      <c r="AG442" s="88">
        <f t="shared" si="9"/>
        <v>18127.58978</v>
      </c>
      <c r="AH442" s="88">
        <f>AG442*'⚙️ Config'!$B$11</f>
        <v>90637.94888</v>
      </c>
      <c r="AI442" s="88">
        <f>AH442*'⚙️ Config'!$B$12</f>
        <v>27191.38466</v>
      </c>
      <c r="AJ442" s="64"/>
      <c r="AK442" s="84"/>
      <c r="AL442" s="84"/>
      <c r="AM442" s="84"/>
      <c r="AN442" s="84"/>
      <c r="AO442" s="84"/>
      <c r="AP442" s="84"/>
      <c r="AQ442" s="84"/>
    </row>
    <row r="443" ht="15.0" customHeight="1">
      <c r="A443" s="79">
        <v>440.0</v>
      </c>
      <c r="B443" s="80" t="s">
        <v>1230</v>
      </c>
      <c r="C443" s="79" t="s">
        <v>141</v>
      </c>
      <c r="D443" s="79" t="s">
        <v>1231</v>
      </c>
      <c r="E443" s="81">
        <v>56.91</v>
      </c>
      <c r="F443" s="79" t="s">
        <v>84</v>
      </c>
      <c r="G443" s="79" t="s">
        <v>606</v>
      </c>
      <c r="H443" s="82">
        <v>2414869.71</v>
      </c>
      <c r="I443" s="79">
        <v>1.0</v>
      </c>
      <c r="J443" s="83">
        <v>1.4</v>
      </c>
      <c r="K443" s="80">
        <v>2024.0</v>
      </c>
      <c r="L443" s="79" t="s">
        <v>448</v>
      </c>
      <c r="M443" s="79">
        <v>2024.0</v>
      </c>
      <c r="N443" s="79" t="s">
        <v>161</v>
      </c>
      <c r="O443" s="65" t="str">
        <f t="shared" si="1"/>
        <v>089304620001</v>
      </c>
      <c r="P443" s="65">
        <f t="shared" si="2"/>
        <v>1</v>
      </c>
      <c r="Q443" s="65">
        <f t="shared" si="3"/>
        <v>0</v>
      </c>
      <c r="R443" s="65" t="str">
        <f t="shared" si="12"/>
        <v>08.930.462/0001-10</v>
      </c>
      <c r="S443" s="84"/>
      <c r="T443" s="84" t="str">
        <f t="shared" si="10"/>
        <v/>
      </c>
      <c r="U443" s="84" t="str">
        <f t="shared" si="11"/>
        <v/>
      </c>
      <c r="V443" s="65" t="str">
        <f t="shared" si="5"/>
        <v/>
      </c>
      <c r="W443" s="84"/>
      <c r="X443" s="84"/>
      <c r="Y443" s="85"/>
      <c r="Z443" s="85"/>
      <c r="AA443" s="65" t="str">
        <f t="shared" si="6"/>
        <v/>
      </c>
      <c r="AB443" s="65" t="str">
        <f t="shared" si="7"/>
        <v/>
      </c>
      <c r="AC443" s="86"/>
      <c r="AD443" s="87" t="str">
        <f t="shared" si="8"/>
        <v/>
      </c>
      <c r="AE443" s="84"/>
      <c r="AF443" s="86">
        <f>IF(AC443&gt;0,AC443,'⚙️ Config'!$B$10)</f>
        <v>0.0075</v>
      </c>
      <c r="AG443" s="88">
        <f t="shared" si="9"/>
        <v>18111.52283</v>
      </c>
      <c r="AH443" s="88">
        <f>AG443*'⚙️ Config'!$B$11</f>
        <v>90557.61413</v>
      </c>
      <c r="AI443" s="88">
        <f>AH443*'⚙️ Config'!$B$12</f>
        <v>27167.28424</v>
      </c>
      <c r="AJ443" s="64"/>
      <c r="AK443" s="84"/>
      <c r="AL443" s="84"/>
      <c r="AM443" s="84"/>
      <c r="AN443" s="84"/>
      <c r="AO443" s="84"/>
      <c r="AP443" s="84"/>
      <c r="AQ443" s="84"/>
    </row>
    <row r="444" ht="15.0" customHeight="1">
      <c r="A444" s="79">
        <v>441.0</v>
      </c>
      <c r="B444" s="80" t="s">
        <v>1232</v>
      </c>
      <c r="C444" s="79" t="s">
        <v>141</v>
      </c>
      <c r="D444" s="79" t="s">
        <v>1233</v>
      </c>
      <c r="E444" s="81">
        <v>74.45</v>
      </c>
      <c r="F444" s="79" t="s">
        <v>84</v>
      </c>
      <c r="G444" s="79" t="s">
        <v>606</v>
      </c>
      <c r="H444" s="82">
        <v>2413626.32</v>
      </c>
      <c r="I444" s="79">
        <v>1.0</v>
      </c>
      <c r="J444" s="83">
        <v>1.4</v>
      </c>
      <c r="K444" s="80">
        <v>2025.0</v>
      </c>
      <c r="L444" s="79" t="s">
        <v>144</v>
      </c>
      <c r="M444" s="79">
        <v>2024.0</v>
      </c>
      <c r="N444" s="79" t="s">
        <v>208</v>
      </c>
      <c r="O444" s="65" t="str">
        <f t="shared" si="1"/>
        <v>049771210001</v>
      </c>
      <c r="P444" s="65">
        <f t="shared" si="2"/>
        <v>4</v>
      </c>
      <c r="Q444" s="65">
        <f t="shared" si="3"/>
        <v>9</v>
      </c>
      <c r="R444" s="65" t="str">
        <f t="shared" si="12"/>
        <v>04.977.121/0001-49</v>
      </c>
      <c r="S444" s="84"/>
      <c r="T444" s="84" t="str">
        <f t="shared" si="10"/>
        <v/>
      </c>
      <c r="U444" s="84" t="str">
        <f t="shared" si="11"/>
        <v/>
      </c>
      <c r="V444" s="65" t="str">
        <f t="shared" si="5"/>
        <v/>
      </c>
      <c r="W444" s="84"/>
      <c r="X444" s="84"/>
      <c r="Y444" s="85"/>
      <c r="Z444" s="85"/>
      <c r="AA444" s="65" t="str">
        <f t="shared" si="6"/>
        <v/>
      </c>
      <c r="AB444" s="65" t="str">
        <f t="shared" si="7"/>
        <v/>
      </c>
      <c r="AC444" s="86"/>
      <c r="AD444" s="87" t="str">
        <f t="shared" si="8"/>
        <v/>
      </c>
      <c r="AE444" s="84"/>
      <c r="AF444" s="86">
        <f>IF(AC444&gt;0,AC444,'⚙️ Config'!$B$10)</f>
        <v>0.0075</v>
      </c>
      <c r="AG444" s="88">
        <f t="shared" si="9"/>
        <v>18102.1974</v>
      </c>
      <c r="AH444" s="88">
        <f>AG444*'⚙️ Config'!$B$11</f>
        <v>90510.987</v>
      </c>
      <c r="AI444" s="88">
        <f>AH444*'⚙️ Config'!$B$12</f>
        <v>27153.2961</v>
      </c>
      <c r="AJ444" s="64"/>
      <c r="AK444" s="84"/>
      <c r="AL444" s="84"/>
      <c r="AM444" s="84"/>
      <c r="AN444" s="84"/>
      <c r="AO444" s="84"/>
      <c r="AP444" s="84"/>
      <c r="AQ444" s="84"/>
    </row>
    <row r="445" ht="15.0" customHeight="1">
      <c r="A445" s="79">
        <v>442.0</v>
      </c>
      <c r="B445" s="80" t="s">
        <v>1234</v>
      </c>
      <c r="C445" s="79" t="s">
        <v>141</v>
      </c>
      <c r="D445" s="79" t="s">
        <v>1235</v>
      </c>
      <c r="E445" s="81">
        <v>51.88</v>
      </c>
      <c r="F445" s="79" t="s">
        <v>84</v>
      </c>
      <c r="G445" s="79" t="s">
        <v>606</v>
      </c>
      <c r="H445" s="82">
        <v>2412549.75</v>
      </c>
      <c r="I445" s="79">
        <v>1.0</v>
      </c>
      <c r="J445" s="83">
        <v>1.7</v>
      </c>
      <c r="K445" s="80">
        <v>2024.0</v>
      </c>
      <c r="L445" s="79" t="s">
        <v>295</v>
      </c>
      <c r="M445" s="79">
        <v>2024.0</v>
      </c>
      <c r="N445" s="79" t="s">
        <v>161</v>
      </c>
      <c r="O445" s="65" t="str">
        <f t="shared" si="1"/>
        <v>544795630001</v>
      </c>
      <c r="P445" s="65">
        <f t="shared" si="2"/>
        <v>3</v>
      </c>
      <c r="Q445" s="65">
        <f t="shared" si="3"/>
        <v>3</v>
      </c>
      <c r="R445" s="65" t="str">
        <f t="shared" si="12"/>
        <v>54.479.563/0001-33</v>
      </c>
      <c r="S445" s="84"/>
      <c r="T445" s="84" t="str">
        <f t="shared" si="10"/>
        <v/>
      </c>
      <c r="U445" s="84" t="str">
        <f t="shared" si="11"/>
        <v/>
      </c>
      <c r="V445" s="65" t="str">
        <f t="shared" si="5"/>
        <v/>
      </c>
      <c r="W445" s="84"/>
      <c r="X445" s="84"/>
      <c r="Y445" s="85"/>
      <c r="Z445" s="85"/>
      <c r="AA445" s="65" t="str">
        <f t="shared" si="6"/>
        <v/>
      </c>
      <c r="AB445" s="65" t="str">
        <f t="shared" si="7"/>
        <v/>
      </c>
      <c r="AC445" s="86"/>
      <c r="AD445" s="87" t="str">
        <f t="shared" si="8"/>
        <v/>
      </c>
      <c r="AE445" s="84"/>
      <c r="AF445" s="86">
        <f>IF(AC445&gt;0,AC445,'⚙️ Config'!$B$10)</f>
        <v>0.0075</v>
      </c>
      <c r="AG445" s="88">
        <f t="shared" si="9"/>
        <v>18094.12313</v>
      </c>
      <c r="AH445" s="88">
        <f>AG445*'⚙️ Config'!$B$11</f>
        <v>90470.61563</v>
      </c>
      <c r="AI445" s="88">
        <f>AH445*'⚙️ Config'!$B$12</f>
        <v>27141.18469</v>
      </c>
      <c r="AJ445" s="64"/>
      <c r="AK445" s="84"/>
      <c r="AL445" s="84"/>
      <c r="AM445" s="84"/>
      <c r="AN445" s="84"/>
      <c r="AO445" s="84"/>
      <c r="AP445" s="84"/>
      <c r="AQ445" s="84"/>
    </row>
    <row r="446" ht="15.0" customHeight="1">
      <c r="A446" s="79">
        <v>443.0</v>
      </c>
      <c r="B446" s="80" t="s">
        <v>1236</v>
      </c>
      <c r="C446" s="79" t="s">
        <v>141</v>
      </c>
      <c r="D446" s="79" t="s">
        <v>1237</v>
      </c>
      <c r="E446" s="81">
        <v>58.95</v>
      </c>
      <c r="F446" s="79" t="s">
        <v>84</v>
      </c>
      <c r="G446" s="79" t="s">
        <v>606</v>
      </c>
      <c r="H446" s="82">
        <v>2409141.4</v>
      </c>
      <c r="I446" s="79">
        <v>1.0</v>
      </c>
      <c r="J446" s="83">
        <v>1.3</v>
      </c>
      <c r="K446" s="80">
        <v>2024.0</v>
      </c>
      <c r="L446" s="79" t="s">
        <v>630</v>
      </c>
      <c r="M446" s="79">
        <v>2024.0</v>
      </c>
      <c r="N446" s="79" t="s">
        <v>161</v>
      </c>
      <c r="O446" s="65" t="str">
        <f t="shared" si="1"/>
        <v>104508370001</v>
      </c>
      <c r="P446" s="65">
        <f t="shared" si="2"/>
        <v>9</v>
      </c>
      <c r="Q446" s="65">
        <f t="shared" si="3"/>
        <v>6</v>
      </c>
      <c r="R446" s="65" t="str">
        <f t="shared" si="12"/>
        <v>10.450.837/0001-96</v>
      </c>
      <c r="S446" s="84"/>
      <c r="T446" s="84" t="str">
        <f t="shared" si="10"/>
        <v/>
      </c>
      <c r="U446" s="84" t="str">
        <f t="shared" si="11"/>
        <v/>
      </c>
      <c r="V446" s="65" t="str">
        <f t="shared" si="5"/>
        <v/>
      </c>
      <c r="W446" s="84"/>
      <c r="X446" s="84"/>
      <c r="Y446" s="85"/>
      <c r="Z446" s="85"/>
      <c r="AA446" s="65" t="str">
        <f t="shared" si="6"/>
        <v/>
      </c>
      <c r="AB446" s="65" t="str">
        <f t="shared" si="7"/>
        <v/>
      </c>
      <c r="AC446" s="86"/>
      <c r="AD446" s="87" t="str">
        <f t="shared" si="8"/>
        <v/>
      </c>
      <c r="AE446" s="84"/>
      <c r="AF446" s="86">
        <f>IF(AC446&gt;0,AC446,'⚙️ Config'!$B$10)</f>
        <v>0.0075</v>
      </c>
      <c r="AG446" s="88">
        <f t="shared" si="9"/>
        <v>18068.5605</v>
      </c>
      <c r="AH446" s="88">
        <f>AG446*'⚙️ Config'!$B$11</f>
        <v>90342.8025</v>
      </c>
      <c r="AI446" s="88">
        <f>AH446*'⚙️ Config'!$B$12</f>
        <v>27102.84075</v>
      </c>
      <c r="AJ446" s="64"/>
      <c r="AK446" s="84"/>
      <c r="AL446" s="84"/>
      <c r="AM446" s="84"/>
      <c r="AN446" s="84"/>
      <c r="AO446" s="84"/>
      <c r="AP446" s="84"/>
      <c r="AQ446" s="84"/>
    </row>
    <row r="447" ht="15.0" customHeight="1">
      <c r="A447" s="79">
        <v>444.0</v>
      </c>
      <c r="B447" s="80" t="s">
        <v>1238</v>
      </c>
      <c r="C447" s="79" t="s">
        <v>141</v>
      </c>
      <c r="D447" s="79" t="s">
        <v>1239</v>
      </c>
      <c r="E447" s="81">
        <v>68.11</v>
      </c>
      <c r="F447" s="79" t="s">
        <v>84</v>
      </c>
      <c r="G447" s="79" t="s">
        <v>606</v>
      </c>
      <c r="H447" s="82">
        <v>2408124.88</v>
      </c>
      <c r="I447" s="79">
        <v>2.0</v>
      </c>
      <c r="J447" s="83">
        <v>0.8</v>
      </c>
      <c r="K447" s="80">
        <v>2025.0</v>
      </c>
      <c r="L447" s="79" t="s">
        <v>315</v>
      </c>
      <c r="M447" s="79">
        <v>2025.0</v>
      </c>
      <c r="N447" s="79" t="s">
        <v>189</v>
      </c>
      <c r="O447" s="65" t="str">
        <f t="shared" si="1"/>
        <v>514000420001</v>
      </c>
      <c r="P447" s="65">
        <f t="shared" si="2"/>
        <v>5</v>
      </c>
      <c r="Q447" s="65">
        <f t="shared" si="3"/>
        <v>0</v>
      </c>
      <c r="R447" s="65" t="str">
        <f t="shared" si="12"/>
        <v>51.400.042/0001-50</v>
      </c>
      <c r="S447" s="84"/>
      <c r="T447" s="84" t="str">
        <f t="shared" si="10"/>
        <v/>
      </c>
      <c r="U447" s="84" t="str">
        <f t="shared" si="11"/>
        <v/>
      </c>
      <c r="V447" s="65" t="str">
        <f t="shared" si="5"/>
        <v/>
      </c>
      <c r="W447" s="84"/>
      <c r="X447" s="84"/>
      <c r="Y447" s="85"/>
      <c r="Z447" s="85"/>
      <c r="AA447" s="65" t="str">
        <f t="shared" si="6"/>
        <v/>
      </c>
      <c r="AB447" s="65" t="str">
        <f t="shared" si="7"/>
        <v/>
      </c>
      <c r="AC447" s="86"/>
      <c r="AD447" s="87" t="str">
        <f t="shared" si="8"/>
        <v/>
      </c>
      <c r="AE447" s="84"/>
      <c r="AF447" s="86">
        <f>IF(AC447&gt;0,AC447,'⚙️ Config'!$B$10)</f>
        <v>0.0075</v>
      </c>
      <c r="AG447" s="88">
        <f t="shared" si="9"/>
        <v>18060.9366</v>
      </c>
      <c r="AH447" s="88">
        <f>AG447*'⚙️ Config'!$B$11</f>
        <v>90304.683</v>
      </c>
      <c r="AI447" s="88">
        <f>AH447*'⚙️ Config'!$B$12</f>
        <v>27091.4049</v>
      </c>
      <c r="AJ447" s="64"/>
      <c r="AK447" s="84"/>
      <c r="AL447" s="84"/>
      <c r="AM447" s="84"/>
      <c r="AN447" s="84"/>
      <c r="AO447" s="84"/>
      <c r="AP447" s="84"/>
      <c r="AQ447" s="84"/>
    </row>
    <row r="448" ht="15.0" customHeight="1">
      <c r="A448" s="79">
        <v>445.0</v>
      </c>
      <c r="B448" s="80" t="s">
        <v>1240</v>
      </c>
      <c r="C448" s="79" t="s">
        <v>141</v>
      </c>
      <c r="D448" s="79" t="s">
        <v>1241</v>
      </c>
      <c r="E448" s="81">
        <v>58.95</v>
      </c>
      <c r="F448" s="79" t="s">
        <v>84</v>
      </c>
      <c r="G448" s="79" t="s">
        <v>606</v>
      </c>
      <c r="H448" s="82">
        <v>2405115.39</v>
      </c>
      <c r="I448" s="79">
        <v>1.0</v>
      </c>
      <c r="J448" s="83">
        <v>1.3</v>
      </c>
      <c r="K448" s="80">
        <v>2024.0</v>
      </c>
      <c r="L448" s="79" t="s">
        <v>630</v>
      </c>
      <c r="M448" s="79">
        <v>2024.0</v>
      </c>
      <c r="N448" s="79" t="s">
        <v>145</v>
      </c>
      <c r="O448" s="65" t="str">
        <f t="shared" si="1"/>
        <v>223729970001</v>
      </c>
      <c r="P448" s="65">
        <f t="shared" si="2"/>
        <v>4</v>
      </c>
      <c r="Q448" s="65">
        <f t="shared" si="3"/>
        <v>3</v>
      </c>
      <c r="R448" s="65" t="str">
        <f t="shared" si="12"/>
        <v>22.372.997/0001-43</v>
      </c>
      <c r="S448" s="84"/>
      <c r="T448" s="84" t="str">
        <f t="shared" si="10"/>
        <v/>
      </c>
      <c r="U448" s="84" t="str">
        <f t="shared" si="11"/>
        <v/>
      </c>
      <c r="V448" s="65" t="str">
        <f t="shared" si="5"/>
        <v/>
      </c>
      <c r="W448" s="84"/>
      <c r="X448" s="84"/>
      <c r="Y448" s="85"/>
      <c r="Z448" s="85"/>
      <c r="AA448" s="65" t="str">
        <f t="shared" si="6"/>
        <v/>
      </c>
      <c r="AB448" s="65" t="str">
        <f t="shared" si="7"/>
        <v/>
      </c>
      <c r="AC448" s="86"/>
      <c r="AD448" s="87" t="str">
        <f t="shared" si="8"/>
        <v/>
      </c>
      <c r="AE448" s="84"/>
      <c r="AF448" s="86">
        <f>IF(AC448&gt;0,AC448,'⚙️ Config'!$B$10)</f>
        <v>0.0075</v>
      </c>
      <c r="AG448" s="88">
        <f t="shared" si="9"/>
        <v>18038.36543</v>
      </c>
      <c r="AH448" s="88">
        <f>AG448*'⚙️ Config'!$B$11</f>
        <v>90191.82713</v>
      </c>
      <c r="AI448" s="88">
        <f>AH448*'⚙️ Config'!$B$12</f>
        <v>27057.54814</v>
      </c>
      <c r="AJ448" s="64"/>
      <c r="AK448" s="84"/>
      <c r="AL448" s="84"/>
      <c r="AM448" s="84"/>
      <c r="AN448" s="84"/>
      <c r="AO448" s="84"/>
      <c r="AP448" s="84"/>
      <c r="AQ448" s="84"/>
    </row>
    <row r="449" ht="15.0" customHeight="1">
      <c r="A449" s="79">
        <v>446.0</v>
      </c>
      <c r="B449" s="80" t="s">
        <v>1242</v>
      </c>
      <c r="C449" s="79" t="s">
        <v>141</v>
      </c>
      <c r="D449" s="79" t="s">
        <v>1243</v>
      </c>
      <c r="E449" s="81">
        <v>56.91</v>
      </c>
      <c r="F449" s="79" t="s">
        <v>84</v>
      </c>
      <c r="G449" s="79" t="s">
        <v>606</v>
      </c>
      <c r="H449" s="82">
        <v>2399125.09</v>
      </c>
      <c r="I449" s="79">
        <v>1.0</v>
      </c>
      <c r="J449" s="83">
        <v>1.4</v>
      </c>
      <c r="K449" s="80">
        <v>2024.0</v>
      </c>
      <c r="L449" s="79" t="s">
        <v>630</v>
      </c>
      <c r="M449" s="79">
        <v>2024.0</v>
      </c>
      <c r="N449" s="79" t="s">
        <v>161</v>
      </c>
      <c r="O449" s="65" t="str">
        <f t="shared" si="1"/>
        <v>462811250001</v>
      </c>
      <c r="P449" s="65">
        <f t="shared" si="2"/>
        <v>3</v>
      </c>
      <c r="Q449" s="65">
        <f t="shared" si="3"/>
        <v>8</v>
      </c>
      <c r="R449" s="65" t="str">
        <f t="shared" si="12"/>
        <v>46.281.125/0001-38</v>
      </c>
      <c r="S449" s="84"/>
      <c r="T449" s="84" t="str">
        <f t="shared" si="10"/>
        <v/>
      </c>
      <c r="U449" s="84" t="str">
        <f t="shared" si="11"/>
        <v/>
      </c>
      <c r="V449" s="65" t="str">
        <f t="shared" si="5"/>
        <v/>
      </c>
      <c r="W449" s="84"/>
      <c r="X449" s="84"/>
      <c r="Y449" s="85"/>
      <c r="Z449" s="85"/>
      <c r="AA449" s="65" t="str">
        <f t="shared" si="6"/>
        <v/>
      </c>
      <c r="AB449" s="65" t="str">
        <f t="shared" si="7"/>
        <v/>
      </c>
      <c r="AC449" s="86"/>
      <c r="AD449" s="87" t="str">
        <f t="shared" si="8"/>
        <v/>
      </c>
      <c r="AE449" s="84"/>
      <c r="AF449" s="86">
        <f>IF(AC449&gt;0,AC449,'⚙️ Config'!$B$10)</f>
        <v>0.0075</v>
      </c>
      <c r="AG449" s="88">
        <f t="shared" si="9"/>
        <v>17993.43818</v>
      </c>
      <c r="AH449" s="88">
        <f>AG449*'⚙️ Config'!$B$11</f>
        <v>89967.19088</v>
      </c>
      <c r="AI449" s="88">
        <f>AH449*'⚙️ Config'!$B$12</f>
        <v>26990.15726</v>
      </c>
      <c r="AJ449" s="64"/>
      <c r="AK449" s="84"/>
      <c r="AL449" s="84"/>
      <c r="AM449" s="84"/>
      <c r="AN449" s="84"/>
      <c r="AO449" s="84"/>
      <c r="AP449" s="84"/>
      <c r="AQ449" s="84"/>
    </row>
    <row r="450" ht="15.0" customHeight="1">
      <c r="A450" s="79">
        <v>447.0</v>
      </c>
      <c r="B450" s="80" t="s">
        <v>1244</v>
      </c>
      <c r="C450" s="79" t="s">
        <v>141</v>
      </c>
      <c r="D450" s="79" t="s">
        <v>1245</v>
      </c>
      <c r="E450" s="81">
        <v>46.91</v>
      </c>
      <c r="F450" s="79" t="s">
        <v>84</v>
      </c>
      <c r="G450" s="79" t="s">
        <v>606</v>
      </c>
      <c r="H450" s="82">
        <v>2398560.87</v>
      </c>
      <c r="I450" s="79">
        <v>2.0</v>
      </c>
      <c r="J450" s="83">
        <v>1.4</v>
      </c>
      <c r="K450" s="80">
        <v>2024.0</v>
      </c>
      <c r="L450" s="79" t="s">
        <v>508</v>
      </c>
      <c r="M450" s="79">
        <v>2024.0</v>
      </c>
      <c r="N450" s="79" t="s">
        <v>161</v>
      </c>
      <c r="O450" s="65" t="str">
        <f t="shared" si="1"/>
        <v>509382730001</v>
      </c>
      <c r="P450" s="65">
        <f t="shared" si="2"/>
        <v>5</v>
      </c>
      <c r="Q450" s="65">
        <f t="shared" si="3"/>
        <v>0</v>
      </c>
      <c r="R450" s="65" t="str">
        <f t="shared" si="12"/>
        <v>50.938.273/0001-50</v>
      </c>
      <c r="S450" s="84"/>
      <c r="T450" s="84" t="str">
        <f t="shared" si="10"/>
        <v/>
      </c>
      <c r="U450" s="84" t="str">
        <f t="shared" si="11"/>
        <v/>
      </c>
      <c r="V450" s="65" t="str">
        <f t="shared" si="5"/>
        <v/>
      </c>
      <c r="W450" s="84"/>
      <c r="X450" s="84"/>
      <c r="Y450" s="85"/>
      <c r="Z450" s="85"/>
      <c r="AA450" s="65" t="str">
        <f t="shared" si="6"/>
        <v/>
      </c>
      <c r="AB450" s="65" t="str">
        <f t="shared" si="7"/>
        <v/>
      </c>
      <c r="AC450" s="86"/>
      <c r="AD450" s="87" t="str">
        <f t="shared" si="8"/>
        <v/>
      </c>
      <c r="AE450" s="84"/>
      <c r="AF450" s="86">
        <f>IF(AC450&gt;0,AC450,'⚙️ Config'!$B$10)</f>
        <v>0.0075</v>
      </c>
      <c r="AG450" s="88">
        <f t="shared" si="9"/>
        <v>17989.20653</v>
      </c>
      <c r="AH450" s="88">
        <f>AG450*'⚙️ Config'!$B$11</f>
        <v>89946.03263</v>
      </c>
      <c r="AI450" s="88">
        <f>AH450*'⚙️ Config'!$B$12</f>
        <v>26983.80979</v>
      </c>
      <c r="AJ450" s="64"/>
      <c r="AK450" s="84"/>
      <c r="AL450" s="84"/>
      <c r="AM450" s="84"/>
      <c r="AN450" s="84"/>
      <c r="AO450" s="84"/>
      <c r="AP450" s="84"/>
      <c r="AQ450" s="84"/>
    </row>
    <row r="451" ht="15.0" customHeight="1">
      <c r="A451" s="79">
        <v>448.0</v>
      </c>
      <c r="B451" s="80" t="s">
        <v>1246</v>
      </c>
      <c r="C451" s="79" t="s">
        <v>141</v>
      </c>
      <c r="D451" s="79" t="s">
        <v>1247</v>
      </c>
      <c r="E451" s="81">
        <v>44.04</v>
      </c>
      <c r="F451" s="79" t="s">
        <v>84</v>
      </c>
      <c r="G451" s="79" t="s">
        <v>606</v>
      </c>
      <c r="H451" s="82">
        <v>2390078.23</v>
      </c>
      <c r="I451" s="79">
        <v>2.0</v>
      </c>
      <c r="J451" s="83">
        <v>1.7</v>
      </c>
      <c r="K451" s="80">
        <v>2024.0</v>
      </c>
      <c r="L451" s="79" t="s">
        <v>202</v>
      </c>
      <c r="M451" s="79">
        <v>2024.0</v>
      </c>
      <c r="N451" s="79" t="s">
        <v>161</v>
      </c>
      <c r="O451" s="65" t="str">
        <f t="shared" si="1"/>
        <v>178112100001</v>
      </c>
      <c r="P451" s="65">
        <f t="shared" si="2"/>
        <v>6</v>
      </c>
      <c r="Q451" s="65">
        <f t="shared" si="3"/>
        <v>2</v>
      </c>
      <c r="R451" s="65" t="str">
        <f t="shared" si="12"/>
        <v>17.811.210/0001-62</v>
      </c>
      <c r="S451" s="84"/>
      <c r="T451" s="84" t="str">
        <f t="shared" si="10"/>
        <v/>
      </c>
      <c r="U451" s="84" t="str">
        <f t="shared" si="11"/>
        <v/>
      </c>
      <c r="V451" s="65" t="str">
        <f t="shared" si="5"/>
        <v/>
      </c>
      <c r="W451" s="84"/>
      <c r="X451" s="84"/>
      <c r="Y451" s="85"/>
      <c r="Z451" s="85"/>
      <c r="AA451" s="65" t="str">
        <f t="shared" si="6"/>
        <v/>
      </c>
      <c r="AB451" s="65" t="str">
        <f t="shared" si="7"/>
        <v/>
      </c>
      <c r="AC451" s="86"/>
      <c r="AD451" s="87" t="str">
        <f t="shared" si="8"/>
        <v/>
      </c>
      <c r="AE451" s="84"/>
      <c r="AF451" s="86">
        <f>IF(AC451&gt;0,AC451,'⚙️ Config'!$B$10)</f>
        <v>0.0075</v>
      </c>
      <c r="AG451" s="88">
        <f t="shared" si="9"/>
        <v>17925.58673</v>
      </c>
      <c r="AH451" s="88">
        <f>AG451*'⚙️ Config'!$B$11</f>
        <v>89627.93363</v>
      </c>
      <c r="AI451" s="88">
        <f>AH451*'⚙️ Config'!$B$12</f>
        <v>26888.38009</v>
      </c>
      <c r="AJ451" s="64"/>
      <c r="AK451" s="84"/>
      <c r="AL451" s="84"/>
      <c r="AM451" s="84"/>
      <c r="AN451" s="84"/>
      <c r="AO451" s="84"/>
      <c r="AP451" s="84"/>
      <c r="AQ451" s="84"/>
    </row>
    <row r="452" ht="15.0" customHeight="1">
      <c r="A452" s="79">
        <v>449.0</v>
      </c>
      <c r="B452" s="80" t="s">
        <v>1248</v>
      </c>
      <c r="C452" s="79" t="s">
        <v>141</v>
      </c>
      <c r="D452" s="79" t="s">
        <v>1249</v>
      </c>
      <c r="E452" s="81">
        <v>38.06</v>
      </c>
      <c r="F452" s="79" t="s">
        <v>84</v>
      </c>
      <c r="G452" s="79" t="s">
        <v>606</v>
      </c>
      <c r="H452" s="82">
        <v>2389757.83</v>
      </c>
      <c r="I452" s="79">
        <v>2.0</v>
      </c>
      <c r="J452" s="83">
        <v>2.0</v>
      </c>
      <c r="K452" s="80">
        <v>2024.0</v>
      </c>
      <c r="L452" s="79" t="s">
        <v>387</v>
      </c>
      <c r="M452" s="79">
        <v>2024.0</v>
      </c>
      <c r="N452" s="79" t="s">
        <v>161</v>
      </c>
      <c r="O452" s="65" t="str">
        <f t="shared" si="1"/>
        <v>102468440001</v>
      </c>
      <c r="P452" s="65">
        <f t="shared" si="2"/>
        <v>7</v>
      </c>
      <c r="Q452" s="65">
        <f t="shared" si="3"/>
        <v>0</v>
      </c>
      <c r="R452" s="65" t="str">
        <f t="shared" si="12"/>
        <v>10.246.844/0001-70</v>
      </c>
      <c r="S452" s="84"/>
      <c r="T452" s="84" t="str">
        <f t="shared" si="10"/>
        <v/>
      </c>
      <c r="U452" s="84" t="str">
        <f t="shared" si="11"/>
        <v/>
      </c>
      <c r="V452" s="65" t="str">
        <f t="shared" si="5"/>
        <v/>
      </c>
      <c r="W452" s="84"/>
      <c r="X452" s="84"/>
      <c r="Y452" s="85"/>
      <c r="Z452" s="85"/>
      <c r="AA452" s="65" t="str">
        <f t="shared" si="6"/>
        <v/>
      </c>
      <c r="AB452" s="65" t="str">
        <f t="shared" si="7"/>
        <v/>
      </c>
      <c r="AC452" s="86"/>
      <c r="AD452" s="87" t="str">
        <f t="shared" si="8"/>
        <v/>
      </c>
      <c r="AE452" s="84"/>
      <c r="AF452" s="86">
        <f>IF(AC452&gt;0,AC452,'⚙️ Config'!$B$10)</f>
        <v>0.0075</v>
      </c>
      <c r="AG452" s="88">
        <f t="shared" si="9"/>
        <v>17923.18373</v>
      </c>
      <c r="AH452" s="88">
        <f>AG452*'⚙️ Config'!$B$11</f>
        <v>89615.91863</v>
      </c>
      <c r="AI452" s="88">
        <f>AH452*'⚙️ Config'!$B$12</f>
        <v>26884.77559</v>
      </c>
      <c r="AJ452" s="64"/>
      <c r="AK452" s="84"/>
      <c r="AL452" s="84"/>
      <c r="AM452" s="84"/>
      <c r="AN452" s="84"/>
      <c r="AO452" s="84"/>
      <c r="AP452" s="84"/>
      <c r="AQ452" s="84"/>
    </row>
    <row r="453" ht="15.0" customHeight="1">
      <c r="A453" s="79">
        <v>450.0</v>
      </c>
      <c r="B453" s="80" t="s">
        <v>1250</v>
      </c>
      <c r="C453" s="79" t="s">
        <v>141</v>
      </c>
      <c r="D453" s="79" t="s">
        <v>1251</v>
      </c>
      <c r="E453" s="81">
        <v>56.91</v>
      </c>
      <c r="F453" s="79" t="s">
        <v>84</v>
      </c>
      <c r="G453" s="79" t="s">
        <v>606</v>
      </c>
      <c r="H453" s="82">
        <v>2381890.27</v>
      </c>
      <c r="I453" s="79">
        <v>1.0</v>
      </c>
      <c r="J453" s="83">
        <v>1.4</v>
      </c>
      <c r="K453" s="80">
        <v>2024.0</v>
      </c>
      <c r="L453" s="79" t="s">
        <v>630</v>
      </c>
      <c r="M453" s="79">
        <v>2024.0</v>
      </c>
      <c r="N453" s="79" t="s">
        <v>161</v>
      </c>
      <c r="O453" s="65" t="str">
        <f t="shared" si="1"/>
        <v>629492500001</v>
      </c>
      <c r="P453" s="65">
        <f t="shared" si="2"/>
        <v>2</v>
      </c>
      <c r="Q453" s="65">
        <f t="shared" si="3"/>
        <v>0</v>
      </c>
      <c r="R453" s="65" t="str">
        <f t="shared" si="12"/>
        <v>62.949.250/0001-20</v>
      </c>
      <c r="S453" s="84"/>
      <c r="T453" s="84" t="str">
        <f t="shared" si="10"/>
        <v/>
      </c>
      <c r="U453" s="84" t="str">
        <f t="shared" si="11"/>
        <v/>
      </c>
      <c r="V453" s="65" t="str">
        <f t="shared" si="5"/>
        <v/>
      </c>
      <c r="W453" s="84"/>
      <c r="X453" s="84"/>
      <c r="Y453" s="85"/>
      <c r="Z453" s="85"/>
      <c r="AA453" s="65" t="str">
        <f t="shared" si="6"/>
        <v/>
      </c>
      <c r="AB453" s="65" t="str">
        <f t="shared" si="7"/>
        <v/>
      </c>
      <c r="AC453" s="86"/>
      <c r="AD453" s="87" t="str">
        <f t="shared" si="8"/>
        <v/>
      </c>
      <c r="AE453" s="84"/>
      <c r="AF453" s="86">
        <f>IF(AC453&gt;0,AC453,'⚙️ Config'!$B$10)</f>
        <v>0.0075</v>
      </c>
      <c r="AG453" s="88">
        <f t="shared" si="9"/>
        <v>17864.17703</v>
      </c>
      <c r="AH453" s="88">
        <f>AG453*'⚙️ Config'!$B$11</f>
        <v>89320.88513</v>
      </c>
      <c r="AI453" s="88">
        <f>AH453*'⚙️ Config'!$B$12</f>
        <v>26796.26554</v>
      </c>
      <c r="AJ453" s="64"/>
      <c r="AK453" s="84"/>
      <c r="AL453" s="84"/>
      <c r="AM453" s="84"/>
      <c r="AN453" s="84"/>
      <c r="AO453" s="84"/>
      <c r="AP453" s="84"/>
      <c r="AQ453" s="84"/>
    </row>
    <row r="454" ht="15.0" customHeight="1">
      <c r="A454" s="79">
        <v>451.0</v>
      </c>
      <c r="B454" s="80" t="s">
        <v>1252</v>
      </c>
      <c r="C454" s="79" t="s">
        <v>1253</v>
      </c>
      <c r="D454" s="79" t="s">
        <v>1254</v>
      </c>
      <c r="E454" s="81">
        <v>53.81</v>
      </c>
      <c r="F454" s="79" t="s">
        <v>84</v>
      </c>
      <c r="G454" s="79" t="s">
        <v>606</v>
      </c>
      <c r="H454" s="82">
        <v>2380473.59</v>
      </c>
      <c r="I454" s="79">
        <v>2.0</v>
      </c>
      <c r="J454" s="83">
        <v>1.1</v>
      </c>
      <c r="K454" s="80">
        <v>2025.0</v>
      </c>
      <c r="L454" s="79" t="s">
        <v>1255</v>
      </c>
      <c r="M454" s="79">
        <v>2025.0</v>
      </c>
      <c r="N454" s="79" t="s">
        <v>161</v>
      </c>
      <c r="O454" s="65" t="str">
        <f t="shared" si="1"/>
        <v>519436230001</v>
      </c>
      <c r="P454" s="65">
        <f t="shared" si="2"/>
        <v>3</v>
      </c>
      <c r="Q454" s="65">
        <f t="shared" si="3"/>
        <v>9</v>
      </c>
      <c r="R454" s="65" t="str">
        <f t="shared" si="12"/>
        <v>51.943.623/0001-39</v>
      </c>
      <c r="S454" s="84"/>
      <c r="T454" s="84" t="str">
        <f t="shared" si="10"/>
        <v/>
      </c>
      <c r="U454" s="84" t="str">
        <f t="shared" si="11"/>
        <v/>
      </c>
      <c r="V454" s="65" t="str">
        <f t="shared" si="5"/>
        <v/>
      </c>
      <c r="W454" s="84"/>
      <c r="X454" s="84"/>
      <c r="Y454" s="85"/>
      <c r="Z454" s="85"/>
      <c r="AA454" s="65" t="str">
        <f t="shared" si="6"/>
        <v/>
      </c>
      <c r="AB454" s="65" t="str">
        <f t="shared" si="7"/>
        <v/>
      </c>
      <c r="AC454" s="86"/>
      <c r="AD454" s="87" t="str">
        <f t="shared" si="8"/>
        <v/>
      </c>
      <c r="AE454" s="84"/>
      <c r="AF454" s="86">
        <f>IF(AC454&gt;0,AC454,'⚙️ Config'!$B$10)</f>
        <v>0.0075</v>
      </c>
      <c r="AG454" s="88">
        <f t="shared" si="9"/>
        <v>17853.55193</v>
      </c>
      <c r="AH454" s="88">
        <f>AG454*'⚙️ Config'!$B$11</f>
        <v>89267.75963</v>
      </c>
      <c r="AI454" s="88">
        <f>AH454*'⚙️ Config'!$B$12</f>
        <v>26780.32789</v>
      </c>
      <c r="AJ454" s="64"/>
      <c r="AK454" s="84"/>
      <c r="AL454" s="84"/>
      <c r="AM454" s="84"/>
      <c r="AN454" s="84"/>
      <c r="AO454" s="84"/>
      <c r="AP454" s="84"/>
      <c r="AQ454" s="84"/>
    </row>
    <row r="455" ht="15.0" customHeight="1">
      <c r="A455" s="79">
        <v>452.0</v>
      </c>
      <c r="B455" s="80" t="s">
        <v>1256</v>
      </c>
      <c r="C455" s="79" t="s">
        <v>141</v>
      </c>
      <c r="D455" s="79" t="s">
        <v>1257</v>
      </c>
      <c r="E455" s="81">
        <v>55.06</v>
      </c>
      <c r="F455" s="79" t="s">
        <v>84</v>
      </c>
      <c r="G455" s="79" t="s">
        <v>606</v>
      </c>
      <c r="H455" s="82">
        <v>2373339.3</v>
      </c>
      <c r="I455" s="79">
        <v>1.0</v>
      </c>
      <c r="J455" s="83">
        <v>1.5</v>
      </c>
      <c r="K455" s="80">
        <v>2024.0</v>
      </c>
      <c r="L455" s="79" t="s">
        <v>448</v>
      </c>
      <c r="M455" s="79">
        <v>2024.0</v>
      </c>
      <c r="N455" s="79" t="s">
        <v>161</v>
      </c>
      <c r="O455" s="65" t="str">
        <f t="shared" si="1"/>
        <v>292455040001</v>
      </c>
      <c r="P455" s="65">
        <f t="shared" si="2"/>
        <v>5</v>
      </c>
      <c r="Q455" s="65">
        <f t="shared" si="3"/>
        <v>3</v>
      </c>
      <c r="R455" s="65" t="str">
        <f t="shared" si="12"/>
        <v>29.245.504/0001-53</v>
      </c>
      <c r="S455" s="84"/>
      <c r="T455" s="84" t="str">
        <f t="shared" si="10"/>
        <v/>
      </c>
      <c r="U455" s="84" t="str">
        <f t="shared" si="11"/>
        <v/>
      </c>
      <c r="V455" s="65" t="str">
        <f t="shared" si="5"/>
        <v/>
      </c>
      <c r="W455" s="84"/>
      <c r="X455" s="84"/>
      <c r="Y455" s="85"/>
      <c r="Z455" s="85"/>
      <c r="AA455" s="65" t="str">
        <f t="shared" si="6"/>
        <v/>
      </c>
      <c r="AB455" s="65" t="str">
        <f t="shared" si="7"/>
        <v/>
      </c>
      <c r="AC455" s="86"/>
      <c r="AD455" s="87" t="str">
        <f t="shared" si="8"/>
        <v/>
      </c>
      <c r="AE455" s="84"/>
      <c r="AF455" s="86">
        <f>IF(AC455&gt;0,AC455,'⚙️ Config'!$B$10)</f>
        <v>0.0075</v>
      </c>
      <c r="AG455" s="88">
        <f t="shared" si="9"/>
        <v>17800.04475</v>
      </c>
      <c r="AH455" s="88">
        <f>AG455*'⚙️ Config'!$B$11</f>
        <v>89000.22375</v>
      </c>
      <c r="AI455" s="88">
        <f>AH455*'⚙️ Config'!$B$12</f>
        <v>26700.06713</v>
      </c>
      <c r="AJ455" s="64"/>
      <c r="AK455" s="84"/>
      <c r="AL455" s="84"/>
      <c r="AM455" s="84"/>
      <c r="AN455" s="84"/>
      <c r="AO455" s="84"/>
      <c r="AP455" s="84"/>
      <c r="AQ455" s="84"/>
    </row>
    <row r="456" ht="15.0" customHeight="1">
      <c r="A456" s="79">
        <v>453.0</v>
      </c>
      <c r="B456" s="80" t="s">
        <v>1258</v>
      </c>
      <c r="C456" s="79" t="s">
        <v>141</v>
      </c>
      <c r="D456" s="79" t="s">
        <v>1259</v>
      </c>
      <c r="E456" s="81">
        <v>40.5</v>
      </c>
      <c r="F456" s="79" t="s">
        <v>84</v>
      </c>
      <c r="G456" s="79" t="s">
        <v>606</v>
      </c>
      <c r="H456" s="82">
        <v>2368827.57</v>
      </c>
      <c r="I456" s="79">
        <v>2.0</v>
      </c>
      <c r="J456" s="83">
        <v>1.8</v>
      </c>
      <c r="K456" s="80">
        <v>2024.0</v>
      </c>
      <c r="L456" s="79" t="s">
        <v>387</v>
      </c>
      <c r="M456" s="79">
        <v>2024.0</v>
      </c>
      <c r="N456" s="79" t="s">
        <v>145</v>
      </c>
      <c r="O456" s="65" t="str">
        <f t="shared" si="1"/>
        <v>473522550001</v>
      </c>
      <c r="P456" s="65">
        <f t="shared" si="2"/>
        <v>8</v>
      </c>
      <c r="Q456" s="65">
        <f t="shared" si="3"/>
        <v>7</v>
      </c>
      <c r="R456" s="65" t="str">
        <f t="shared" si="12"/>
        <v>47.352.255/0001-87</v>
      </c>
      <c r="S456" s="84"/>
      <c r="T456" s="84" t="str">
        <f t="shared" si="10"/>
        <v/>
      </c>
      <c r="U456" s="84" t="str">
        <f t="shared" si="11"/>
        <v/>
      </c>
      <c r="V456" s="65" t="str">
        <f t="shared" si="5"/>
        <v/>
      </c>
      <c r="W456" s="84"/>
      <c r="X456" s="84"/>
      <c r="Y456" s="85"/>
      <c r="Z456" s="85"/>
      <c r="AA456" s="65" t="str">
        <f t="shared" si="6"/>
        <v/>
      </c>
      <c r="AB456" s="65" t="str">
        <f t="shared" si="7"/>
        <v/>
      </c>
      <c r="AC456" s="86"/>
      <c r="AD456" s="87" t="str">
        <f t="shared" si="8"/>
        <v/>
      </c>
      <c r="AE456" s="84"/>
      <c r="AF456" s="86">
        <f>IF(AC456&gt;0,AC456,'⚙️ Config'!$B$10)</f>
        <v>0.0075</v>
      </c>
      <c r="AG456" s="88">
        <f t="shared" si="9"/>
        <v>17766.20678</v>
      </c>
      <c r="AH456" s="88">
        <f>AG456*'⚙️ Config'!$B$11</f>
        <v>88831.03388</v>
      </c>
      <c r="AI456" s="88">
        <f>AH456*'⚙️ Config'!$B$12</f>
        <v>26649.31016</v>
      </c>
      <c r="AJ456" s="64"/>
      <c r="AK456" s="84"/>
      <c r="AL456" s="84"/>
      <c r="AM456" s="84"/>
      <c r="AN456" s="84"/>
      <c r="AO456" s="84"/>
      <c r="AP456" s="84"/>
      <c r="AQ456" s="84"/>
    </row>
    <row r="457" ht="15.0" customHeight="1">
      <c r="A457" s="79">
        <v>454.0</v>
      </c>
      <c r="B457" s="80" t="s">
        <v>1260</v>
      </c>
      <c r="C457" s="79" t="s">
        <v>141</v>
      </c>
      <c r="D457" s="79" t="s">
        <v>1261</v>
      </c>
      <c r="E457" s="81">
        <v>58.95</v>
      </c>
      <c r="F457" s="79" t="s">
        <v>84</v>
      </c>
      <c r="G457" s="79" t="s">
        <v>606</v>
      </c>
      <c r="H457" s="82">
        <v>2357659.11</v>
      </c>
      <c r="I457" s="79">
        <v>1.0</v>
      </c>
      <c r="J457" s="83">
        <v>1.3</v>
      </c>
      <c r="K457" s="80">
        <v>2024.0</v>
      </c>
      <c r="L457" s="79" t="s">
        <v>630</v>
      </c>
      <c r="M457" s="79">
        <v>2024.0</v>
      </c>
      <c r="N457" s="79" t="s">
        <v>145</v>
      </c>
      <c r="O457" s="65" t="str">
        <f t="shared" si="1"/>
        <v>606540920001</v>
      </c>
      <c r="P457" s="65">
        <f t="shared" si="2"/>
        <v>5</v>
      </c>
      <c r="Q457" s="65">
        <f t="shared" si="3"/>
        <v>5</v>
      </c>
      <c r="R457" s="65" t="str">
        <f t="shared" si="12"/>
        <v>60.654.092/0001-55</v>
      </c>
      <c r="S457" s="84"/>
      <c r="T457" s="84" t="str">
        <f t="shared" si="10"/>
        <v/>
      </c>
      <c r="U457" s="84" t="str">
        <f t="shared" si="11"/>
        <v/>
      </c>
      <c r="V457" s="65" t="str">
        <f t="shared" si="5"/>
        <v/>
      </c>
      <c r="W457" s="84"/>
      <c r="X457" s="84"/>
      <c r="Y457" s="85"/>
      <c r="Z457" s="85"/>
      <c r="AA457" s="65" t="str">
        <f t="shared" si="6"/>
        <v/>
      </c>
      <c r="AB457" s="65" t="str">
        <f t="shared" si="7"/>
        <v/>
      </c>
      <c r="AC457" s="86"/>
      <c r="AD457" s="87" t="str">
        <f t="shared" si="8"/>
        <v/>
      </c>
      <c r="AE457" s="84"/>
      <c r="AF457" s="86">
        <f>IF(AC457&gt;0,AC457,'⚙️ Config'!$B$10)</f>
        <v>0.0075</v>
      </c>
      <c r="AG457" s="88">
        <f t="shared" si="9"/>
        <v>17682.44333</v>
      </c>
      <c r="AH457" s="88">
        <f>AG457*'⚙️ Config'!$B$11</f>
        <v>88412.21663</v>
      </c>
      <c r="AI457" s="88">
        <f>AH457*'⚙️ Config'!$B$12</f>
        <v>26523.66499</v>
      </c>
      <c r="AJ457" s="64"/>
      <c r="AK457" s="84"/>
      <c r="AL457" s="84"/>
      <c r="AM457" s="84"/>
      <c r="AN457" s="84"/>
      <c r="AO457" s="84"/>
      <c r="AP457" s="84"/>
      <c r="AQ457" s="84"/>
    </row>
    <row r="458" ht="15.0" customHeight="1">
      <c r="A458" s="79">
        <v>455.0</v>
      </c>
      <c r="B458" s="80" t="s">
        <v>1262</v>
      </c>
      <c r="C458" s="79" t="s">
        <v>141</v>
      </c>
      <c r="D458" s="79" t="s">
        <v>1263</v>
      </c>
      <c r="E458" s="81">
        <v>73.91</v>
      </c>
      <c r="F458" s="79" t="s">
        <v>84</v>
      </c>
      <c r="G458" s="79" t="s">
        <v>606</v>
      </c>
      <c r="H458" s="82">
        <v>2357540.82</v>
      </c>
      <c r="I458" s="79">
        <v>1.0</v>
      </c>
      <c r="J458" s="83">
        <v>0.8</v>
      </c>
      <c r="K458" s="80">
        <v>2025.0</v>
      </c>
      <c r="L458" s="79" t="s">
        <v>202</v>
      </c>
      <c r="M458" s="79">
        <v>2025.0</v>
      </c>
      <c r="N458" s="79" t="s">
        <v>145</v>
      </c>
      <c r="O458" s="65" t="str">
        <f t="shared" si="1"/>
        <v>224574120001</v>
      </c>
      <c r="P458" s="65">
        <f t="shared" si="2"/>
        <v>9</v>
      </c>
      <c r="Q458" s="65">
        <f t="shared" si="3"/>
        <v>8</v>
      </c>
      <c r="R458" s="65" t="str">
        <f t="shared" si="12"/>
        <v>22.457.412/0001-98</v>
      </c>
      <c r="S458" s="84"/>
      <c r="T458" s="84" t="str">
        <f t="shared" si="10"/>
        <v/>
      </c>
      <c r="U458" s="84" t="str">
        <f t="shared" si="11"/>
        <v/>
      </c>
      <c r="V458" s="65" t="str">
        <f t="shared" si="5"/>
        <v/>
      </c>
      <c r="W458" s="84"/>
      <c r="X458" s="84"/>
      <c r="Y458" s="85"/>
      <c r="Z458" s="85"/>
      <c r="AA458" s="65" t="str">
        <f t="shared" si="6"/>
        <v/>
      </c>
      <c r="AB458" s="65" t="str">
        <f t="shared" si="7"/>
        <v/>
      </c>
      <c r="AC458" s="86"/>
      <c r="AD458" s="87" t="str">
        <f t="shared" si="8"/>
        <v/>
      </c>
      <c r="AE458" s="84"/>
      <c r="AF458" s="86">
        <f>IF(AC458&gt;0,AC458,'⚙️ Config'!$B$10)</f>
        <v>0.0075</v>
      </c>
      <c r="AG458" s="88">
        <f t="shared" si="9"/>
        <v>17681.55615</v>
      </c>
      <c r="AH458" s="88">
        <f>AG458*'⚙️ Config'!$B$11</f>
        <v>88407.78075</v>
      </c>
      <c r="AI458" s="88">
        <f>AH458*'⚙️ Config'!$B$12</f>
        <v>26522.33423</v>
      </c>
      <c r="AJ458" s="64"/>
      <c r="AK458" s="84"/>
      <c r="AL458" s="84"/>
      <c r="AM458" s="84"/>
      <c r="AN458" s="84"/>
      <c r="AO458" s="84"/>
      <c r="AP458" s="84"/>
      <c r="AQ458" s="84"/>
    </row>
    <row r="459" ht="15.0" customHeight="1">
      <c r="A459" s="79">
        <v>456.0</v>
      </c>
      <c r="B459" s="80" t="s">
        <v>1264</v>
      </c>
      <c r="C459" s="79" t="s">
        <v>141</v>
      </c>
      <c r="D459" s="79" t="s">
        <v>1265</v>
      </c>
      <c r="E459" s="81">
        <v>56.91</v>
      </c>
      <c r="F459" s="79" t="s">
        <v>84</v>
      </c>
      <c r="G459" s="79" t="s">
        <v>606</v>
      </c>
      <c r="H459" s="82">
        <v>2352604.07</v>
      </c>
      <c r="I459" s="79">
        <v>1.0</v>
      </c>
      <c r="J459" s="83">
        <v>1.4</v>
      </c>
      <c r="K459" s="80">
        <v>2024.0</v>
      </c>
      <c r="L459" s="79" t="s">
        <v>630</v>
      </c>
      <c r="M459" s="79">
        <v>2024.0</v>
      </c>
      <c r="N459" s="79" t="s">
        <v>145</v>
      </c>
      <c r="O459" s="65" t="str">
        <f t="shared" si="1"/>
        <v>455165990001</v>
      </c>
      <c r="P459" s="65">
        <f t="shared" si="2"/>
        <v>5</v>
      </c>
      <c r="Q459" s="65">
        <f t="shared" si="3"/>
        <v>9</v>
      </c>
      <c r="R459" s="65" t="str">
        <f t="shared" si="12"/>
        <v>45.516.599/0001-59</v>
      </c>
      <c r="S459" s="84"/>
      <c r="T459" s="84" t="str">
        <f t="shared" si="10"/>
        <v/>
      </c>
      <c r="U459" s="84" t="str">
        <f t="shared" si="11"/>
        <v/>
      </c>
      <c r="V459" s="65" t="str">
        <f t="shared" si="5"/>
        <v/>
      </c>
      <c r="W459" s="84"/>
      <c r="X459" s="84"/>
      <c r="Y459" s="85"/>
      <c r="Z459" s="85"/>
      <c r="AA459" s="65" t="str">
        <f t="shared" si="6"/>
        <v/>
      </c>
      <c r="AB459" s="65" t="str">
        <f t="shared" si="7"/>
        <v/>
      </c>
      <c r="AC459" s="86"/>
      <c r="AD459" s="87" t="str">
        <f t="shared" si="8"/>
        <v/>
      </c>
      <c r="AE459" s="84"/>
      <c r="AF459" s="86">
        <f>IF(AC459&gt;0,AC459,'⚙️ Config'!$B$10)</f>
        <v>0.0075</v>
      </c>
      <c r="AG459" s="88">
        <f t="shared" si="9"/>
        <v>17644.53053</v>
      </c>
      <c r="AH459" s="88">
        <f>AG459*'⚙️ Config'!$B$11</f>
        <v>88222.65263</v>
      </c>
      <c r="AI459" s="88">
        <f>AH459*'⚙️ Config'!$B$12</f>
        <v>26466.79579</v>
      </c>
      <c r="AJ459" s="64"/>
      <c r="AK459" s="84"/>
      <c r="AL459" s="84"/>
      <c r="AM459" s="84"/>
      <c r="AN459" s="84"/>
      <c r="AO459" s="84"/>
      <c r="AP459" s="84"/>
      <c r="AQ459" s="84"/>
    </row>
    <row r="460" ht="15.0" customHeight="1">
      <c r="A460" s="79">
        <v>457.0</v>
      </c>
      <c r="B460" s="80" t="s">
        <v>1266</v>
      </c>
      <c r="C460" s="79" t="s">
        <v>141</v>
      </c>
      <c r="D460" s="79" t="s">
        <v>1267</v>
      </c>
      <c r="E460" s="81">
        <v>44.12</v>
      </c>
      <c r="F460" s="79" t="s">
        <v>84</v>
      </c>
      <c r="G460" s="79" t="s">
        <v>606</v>
      </c>
      <c r="H460" s="82">
        <v>2347392.32</v>
      </c>
      <c r="I460" s="79">
        <v>2.0</v>
      </c>
      <c r="J460" s="83">
        <v>1.8</v>
      </c>
      <c r="K460" s="80">
        <v>2024.0</v>
      </c>
      <c r="L460" s="79" t="s">
        <v>448</v>
      </c>
      <c r="M460" s="79">
        <v>2024.0</v>
      </c>
      <c r="N460" s="79" t="s">
        <v>161</v>
      </c>
      <c r="O460" s="65" t="str">
        <f t="shared" si="1"/>
        <v>248180730001</v>
      </c>
      <c r="P460" s="65">
        <f t="shared" si="2"/>
        <v>5</v>
      </c>
      <c r="Q460" s="65">
        <f t="shared" si="3"/>
        <v>3</v>
      </c>
      <c r="R460" s="65" t="str">
        <f t="shared" si="12"/>
        <v>24.818.073/0001-53</v>
      </c>
      <c r="S460" s="84"/>
      <c r="T460" s="84" t="str">
        <f t="shared" si="10"/>
        <v/>
      </c>
      <c r="U460" s="84" t="str">
        <f t="shared" si="11"/>
        <v/>
      </c>
      <c r="V460" s="65" t="str">
        <f t="shared" si="5"/>
        <v/>
      </c>
      <c r="W460" s="84"/>
      <c r="X460" s="84"/>
      <c r="Y460" s="85"/>
      <c r="Z460" s="85"/>
      <c r="AA460" s="65" t="str">
        <f t="shared" si="6"/>
        <v/>
      </c>
      <c r="AB460" s="65" t="str">
        <f t="shared" si="7"/>
        <v/>
      </c>
      <c r="AC460" s="86"/>
      <c r="AD460" s="87" t="str">
        <f t="shared" si="8"/>
        <v/>
      </c>
      <c r="AE460" s="84"/>
      <c r="AF460" s="86">
        <f>IF(AC460&gt;0,AC460,'⚙️ Config'!$B$10)</f>
        <v>0.0075</v>
      </c>
      <c r="AG460" s="88">
        <f t="shared" si="9"/>
        <v>17605.4424</v>
      </c>
      <c r="AH460" s="88">
        <f>AG460*'⚙️ Config'!$B$11</f>
        <v>88027.212</v>
      </c>
      <c r="AI460" s="88">
        <f>AH460*'⚙️ Config'!$B$12</f>
        <v>26408.1636</v>
      </c>
      <c r="AJ460" s="64"/>
      <c r="AK460" s="84"/>
      <c r="AL460" s="84"/>
      <c r="AM460" s="84"/>
      <c r="AN460" s="84"/>
      <c r="AO460" s="84"/>
      <c r="AP460" s="84"/>
      <c r="AQ460" s="84"/>
    </row>
    <row r="461" ht="15.0" customHeight="1">
      <c r="A461" s="79">
        <v>458.0</v>
      </c>
      <c r="B461" s="80" t="s">
        <v>1268</v>
      </c>
      <c r="C461" s="79" t="s">
        <v>141</v>
      </c>
      <c r="D461" s="79" t="s">
        <v>1269</v>
      </c>
      <c r="E461" s="81">
        <v>56.9</v>
      </c>
      <c r="F461" s="79" t="s">
        <v>84</v>
      </c>
      <c r="G461" s="79" t="s">
        <v>606</v>
      </c>
      <c r="H461" s="82">
        <v>2340598.44</v>
      </c>
      <c r="I461" s="79">
        <v>1.0</v>
      </c>
      <c r="J461" s="83">
        <v>1.4</v>
      </c>
      <c r="K461" s="80">
        <v>2024.0</v>
      </c>
      <c r="L461" s="79" t="s">
        <v>202</v>
      </c>
      <c r="M461" s="79">
        <v>2024.0</v>
      </c>
      <c r="N461" s="79" t="s">
        <v>161</v>
      </c>
      <c r="O461" s="65" t="str">
        <f t="shared" si="1"/>
        <v>254537160001</v>
      </c>
      <c r="P461" s="65">
        <f t="shared" si="2"/>
        <v>7</v>
      </c>
      <c r="Q461" s="65">
        <f t="shared" si="3"/>
        <v>5</v>
      </c>
      <c r="R461" s="65" t="str">
        <f t="shared" si="12"/>
        <v>25.453.716/0001-75</v>
      </c>
      <c r="S461" s="84"/>
      <c r="T461" s="84" t="str">
        <f t="shared" si="10"/>
        <v/>
      </c>
      <c r="U461" s="84" t="str">
        <f t="shared" si="11"/>
        <v/>
      </c>
      <c r="V461" s="65" t="str">
        <f t="shared" si="5"/>
        <v/>
      </c>
      <c r="W461" s="84"/>
      <c r="X461" s="84"/>
      <c r="Y461" s="85"/>
      <c r="Z461" s="85"/>
      <c r="AA461" s="65" t="str">
        <f t="shared" si="6"/>
        <v/>
      </c>
      <c r="AB461" s="65" t="str">
        <f t="shared" si="7"/>
        <v/>
      </c>
      <c r="AC461" s="86"/>
      <c r="AD461" s="87" t="str">
        <f t="shared" si="8"/>
        <v/>
      </c>
      <c r="AE461" s="84"/>
      <c r="AF461" s="86">
        <f>IF(AC461&gt;0,AC461,'⚙️ Config'!$B$10)</f>
        <v>0.0075</v>
      </c>
      <c r="AG461" s="88">
        <f t="shared" si="9"/>
        <v>17554.4883</v>
      </c>
      <c r="AH461" s="88">
        <f>AG461*'⚙️ Config'!$B$11</f>
        <v>87772.4415</v>
      </c>
      <c r="AI461" s="88">
        <f>AH461*'⚙️ Config'!$B$12</f>
        <v>26331.73245</v>
      </c>
      <c r="AJ461" s="64"/>
      <c r="AK461" s="84"/>
      <c r="AL461" s="84"/>
      <c r="AM461" s="84"/>
      <c r="AN461" s="84"/>
      <c r="AO461" s="84"/>
      <c r="AP461" s="84"/>
      <c r="AQ461" s="84"/>
    </row>
    <row r="462" ht="15.0" customHeight="1">
      <c r="A462" s="79">
        <v>459.0</v>
      </c>
      <c r="B462" s="80" t="s">
        <v>1270</v>
      </c>
      <c r="C462" s="79" t="s">
        <v>141</v>
      </c>
      <c r="D462" s="79" t="s">
        <v>1271</v>
      </c>
      <c r="E462" s="81">
        <v>46.9</v>
      </c>
      <c r="F462" s="79" t="s">
        <v>84</v>
      </c>
      <c r="G462" s="79" t="s">
        <v>606</v>
      </c>
      <c r="H462" s="82">
        <v>2339839.7</v>
      </c>
      <c r="I462" s="79">
        <v>2.0</v>
      </c>
      <c r="J462" s="83">
        <v>1.4</v>
      </c>
      <c r="K462" s="80">
        <v>2024.0</v>
      </c>
      <c r="L462" s="79" t="s">
        <v>387</v>
      </c>
      <c r="M462" s="79">
        <v>2024.0</v>
      </c>
      <c r="N462" s="79" t="s">
        <v>161</v>
      </c>
      <c r="O462" s="65" t="str">
        <f t="shared" si="1"/>
        <v>002109030001</v>
      </c>
      <c r="P462" s="65">
        <f t="shared" si="2"/>
        <v>0</v>
      </c>
      <c r="Q462" s="65">
        <f t="shared" si="3"/>
        <v>5</v>
      </c>
      <c r="R462" s="65" t="str">
        <f t="shared" si="12"/>
        <v>00.210.903/0001-05</v>
      </c>
      <c r="S462" s="84"/>
      <c r="T462" s="84" t="str">
        <f t="shared" si="10"/>
        <v/>
      </c>
      <c r="U462" s="84" t="str">
        <f t="shared" si="11"/>
        <v/>
      </c>
      <c r="V462" s="65" t="str">
        <f t="shared" si="5"/>
        <v/>
      </c>
      <c r="W462" s="84"/>
      <c r="X462" s="84"/>
      <c r="Y462" s="85"/>
      <c r="Z462" s="85"/>
      <c r="AA462" s="65" t="str">
        <f t="shared" si="6"/>
        <v/>
      </c>
      <c r="AB462" s="65" t="str">
        <f t="shared" si="7"/>
        <v/>
      </c>
      <c r="AC462" s="86"/>
      <c r="AD462" s="87" t="str">
        <f t="shared" si="8"/>
        <v/>
      </c>
      <c r="AE462" s="84"/>
      <c r="AF462" s="86">
        <f>IF(AC462&gt;0,AC462,'⚙️ Config'!$B$10)</f>
        <v>0.0075</v>
      </c>
      <c r="AG462" s="88">
        <f t="shared" si="9"/>
        <v>17548.79775</v>
      </c>
      <c r="AH462" s="88">
        <f>AG462*'⚙️ Config'!$B$11</f>
        <v>87743.98875</v>
      </c>
      <c r="AI462" s="88">
        <f>AH462*'⚙️ Config'!$B$12</f>
        <v>26323.19663</v>
      </c>
      <c r="AJ462" s="64"/>
      <c r="AK462" s="84"/>
      <c r="AL462" s="84"/>
      <c r="AM462" s="84"/>
      <c r="AN462" s="84"/>
      <c r="AO462" s="84"/>
      <c r="AP462" s="84"/>
      <c r="AQ462" s="84"/>
    </row>
    <row r="463" ht="15.0" customHeight="1">
      <c r="A463" s="79">
        <v>460.0</v>
      </c>
      <c r="B463" s="80" t="s">
        <v>1272</v>
      </c>
      <c r="C463" s="79" t="s">
        <v>141</v>
      </c>
      <c r="D463" s="79" t="s">
        <v>1273</v>
      </c>
      <c r="E463" s="81">
        <v>82.56</v>
      </c>
      <c r="F463" s="79" t="s">
        <v>84</v>
      </c>
      <c r="G463" s="79" t="s">
        <v>606</v>
      </c>
      <c r="H463" s="82">
        <v>2338069.08</v>
      </c>
      <c r="I463" s="79">
        <v>1.0</v>
      </c>
      <c r="J463" s="83">
        <v>1.1</v>
      </c>
      <c r="K463" s="80">
        <v>2025.0</v>
      </c>
      <c r="L463" s="79" t="s">
        <v>856</v>
      </c>
      <c r="M463" s="79">
        <v>2025.0</v>
      </c>
      <c r="N463" s="79" t="s">
        <v>208</v>
      </c>
      <c r="O463" s="65" t="str">
        <f t="shared" si="1"/>
        <v>083297070001</v>
      </c>
      <c r="P463" s="65">
        <f t="shared" si="2"/>
        <v>5</v>
      </c>
      <c r="Q463" s="65">
        <f t="shared" si="3"/>
        <v>8</v>
      </c>
      <c r="R463" s="65" t="str">
        <f t="shared" si="12"/>
        <v>08.329.707/0001-58</v>
      </c>
      <c r="S463" s="84"/>
      <c r="T463" s="84" t="str">
        <f t="shared" si="10"/>
        <v/>
      </c>
      <c r="U463" s="84" t="str">
        <f t="shared" si="11"/>
        <v/>
      </c>
      <c r="V463" s="65" t="str">
        <f t="shared" si="5"/>
        <v/>
      </c>
      <c r="W463" s="84"/>
      <c r="X463" s="84"/>
      <c r="Y463" s="85"/>
      <c r="Z463" s="85"/>
      <c r="AA463" s="65" t="str">
        <f t="shared" si="6"/>
        <v/>
      </c>
      <c r="AB463" s="65" t="str">
        <f t="shared" si="7"/>
        <v/>
      </c>
      <c r="AC463" s="86"/>
      <c r="AD463" s="87" t="str">
        <f t="shared" si="8"/>
        <v/>
      </c>
      <c r="AE463" s="84"/>
      <c r="AF463" s="86">
        <f>IF(AC463&gt;0,AC463,'⚙️ Config'!$B$10)</f>
        <v>0.0075</v>
      </c>
      <c r="AG463" s="88">
        <f t="shared" si="9"/>
        <v>17535.5181</v>
      </c>
      <c r="AH463" s="88">
        <f>AG463*'⚙️ Config'!$B$11</f>
        <v>87677.5905</v>
      </c>
      <c r="AI463" s="88">
        <f>AH463*'⚙️ Config'!$B$12</f>
        <v>26303.27715</v>
      </c>
      <c r="AJ463" s="64"/>
      <c r="AK463" s="84"/>
      <c r="AL463" s="84"/>
      <c r="AM463" s="84"/>
      <c r="AN463" s="84"/>
      <c r="AO463" s="84"/>
      <c r="AP463" s="84"/>
      <c r="AQ463" s="84"/>
    </row>
    <row r="464" ht="15.0" customHeight="1">
      <c r="A464" s="79">
        <v>461.0</v>
      </c>
      <c r="B464" s="80" t="s">
        <v>1274</v>
      </c>
      <c r="C464" s="79" t="s">
        <v>141</v>
      </c>
      <c r="D464" s="79" t="s">
        <v>1275</v>
      </c>
      <c r="E464" s="81">
        <v>58.95</v>
      </c>
      <c r="F464" s="79" t="s">
        <v>84</v>
      </c>
      <c r="G464" s="79" t="s">
        <v>606</v>
      </c>
      <c r="H464" s="82">
        <v>2333668.38</v>
      </c>
      <c r="I464" s="79">
        <v>1.0</v>
      </c>
      <c r="J464" s="83">
        <v>1.3</v>
      </c>
      <c r="K464" s="80">
        <v>2024.0</v>
      </c>
      <c r="L464" s="79" t="s">
        <v>630</v>
      </c>
      <c r="M464" s="79">
        <v>2024.0</v>
      </c>
      <c r="N464" s="79" t="s">
        <v>145</v>
      </c>
      <c r="O464" s="65" t="str">
        <f t="shared" si="1"/>
        <v>294673950001</v>
      </c>
      <c r="P464" s="65">
        <f t="shared" si="2"/>
        <v>1</v>
      </c>
      <c r="Q464" s="65">
        <f t="shared" si="3"/>
        <v>9</v>
      </c>
      <c r="R464" s="65" t="str">
        <f t="shared" si="12"/>
        <v>29.467.395/0001-19</v>
      </c>
      <c r="S464" s="84"/>
      <c r="T464" s="84" t="str">
        <f t="shared" si="10"/>
        <v/>
      </c>
      <c r="U464" s="84" t="str">
        <f t="shared" si="11"/>
        <v/>
      </c>
      <c r="V464" s="65" t="str">
        <f t="shared" si="5"/>
        <v/>
      </c>
      <c r="W464" s="84"/>
      <c r="X464" s="84"/>
      <c r="Y464" s="85"/>
      <c r="Z464" s="85"/>
      <c r="AA464" s="65" t="str">
        <f t="shared" si="6"/>
        <v/>
      </c>
      <c r="AB464" s="65" t="str">
        <f t="shared" si="7"/>
        <v/>
      </c>
      <c r="AC464" s="86"/>
      <c r="AD464" s="87" t="str">
        <f t="shared" si="8"/>
        <v/>
      </c>
      <c r="AE464" s="84"/>
      <c r="AF464" s="86">
        <f>IF(AC464&gt;0,AC464,'⚙️ Config'!$B$10)</f>
        <v>0.0075</v>
      </c>
      <c r="AG464" s="88">
        <f t="shared" si="9"/>
        <v>17502.51285</v>
      </c>
      <c r="AH464" s="88">
        <f>AG464*'⚙️ Config'!$B$11</f>
        <v>87512.56425</v>
      </c>
      <c r="AI464" s="88">
        <f>AH464*'⚙️ Config'!$B$12</f>
        <v>26253.76928</v>
      </c>
      <c r="AJ464" s="64"/>
      <c r="AK464" s="84"/>
      <c r="AL464" s="84"/>
      <c r="AM464" s="84"/>
      <c r="AN464" s="84"/>
      <c r="AO464" s="84"/>
      <c r="AP464" s="84"/>
      <c r="AQ464" s="84"/>
    </row>
    <row r="465" ht="15.0" customHeight="1">
      <c r="A465" s="79">
        <v>462.0</v>
      </c>
      <c r="B465" s="80" t="s">
        <v>1276</v>
      </c>
      <c r="C465" s="79" t="s">
        <v>141</v>
      </c>
      <c r="D465" s="79" t="s">
        <v>1277</v>
      </c>
      <c r="E465" s="81">
        <v>45.06</v>
      </c>
      <c r="F465" s="79" t="s">
        <v>84</v>
      </c>
      <c r="G465" s="79" t="s">
        <v>606</v>
      </c>
      <c r="H465" s="82">
        <v>2332361.94</v>
      </c>
      <c r="I465" s="79">
        <v>2.0</v>
      </c>
      <c r="J465" s="83">
        <v>1.5</v>
      </c>
      <c r="K465" s="80">
        <v>2024.0</v>
      </c>
      <c r="L465" s="79" t="s">
        <v>387</v>
      </c>
      <c r="M465" s="79">
        <v>2024.0</v>
      </c>
      <c r="N465" s="79" t="s">
        <v>161</v>
      </c>
      <c r="O465" s="65" t="str">
        <f t="shared" si="1"/>
        <v>051149890001</v>
      </c>
      <c r="P465" s="65">
        <f t="shared" si="2"/>
        <v>8</v>
      </c>
      <c r="Q465" s="65">
        <f t="shared" si="3"/>
        <v>8</v>
      </c>
      <c r="R465" s="65" t="str">
        <f t="shared" si="12"/>
        <v>05.114.989/0001-88</v>
      </c>
      <c r="S465" s="84"/>
      <c r="T465" s="84" t="str">
        <f t="shared" si="10"/>
        <v/>
      </c>
      <c r="U465" s="84" t="str">
        <f t="shared" si="11"/>
        <v/>
      </c>
      <c r="V465" s="65" t="str">
        <f t="shared" si="5"/>
        <v/>
      </c>
      <c r="W465" s="84"/>
      <c r="X465" s="84"/>
      <c r="Y465" s="85"/>
      <c r="Z465" s="85"/>
      <c r="AA465" s="65" t="str">
        <f t="shared" si="6"/>
        <v/>
      </c>
      <c r="AB465" s="65" t="str">
        <f t="shared" si="7"/>
        <v/>
      </c>
      <c r="AC465" s="86"/>
      <c r="AD465" s="87" t="str">
        <f t="shared" si="8"/>
        <v/>
      </c>
      <c r="AE465" s="84"/>
      <c r="AF465" s="86">
        <f>IF(AC465&gt;0,AC465,'⚙️ Config'!$B$10)</f>
        <v>0.0075</v>
      </c>
      <c r="AG465" s="88">
        <f t="shared" si="9"/>
        <v>17492.71455</v>
      </c>
      <c r="AH465" s="88">
        <f>AG465*'⚙️ Config'!$B$11</f>
        <v>87463.57275</v>
      </c>
      <c r="AI465" s="88">
        <f>AH465*'⚙️ Config'!$B$12</f>
        <v>26239.07183</v>
      </c>
      <c r="AJ465" s="64"/>
      <c r="AK465" s="84"/>
      <c r="AL465" s="84"/>
      <c r="AM465" s="84"/>
      <c r="AN465" s="84"/>
      <c r="AO465" s="84"/>
      <c r="AP465" s="84"/>
      <c r="AQ465" s="84"/>
    </row>
    <row r="466" ht="15.0" customHeight="1">
      <c r="A466" s="79">
        <v>463.0</v>
      </c>
      <c r="B466" s="80" t="s">
        <v>1278</v>
      </c>
      <c r="C466" s="79" t="s">
        <v>141</v>
      </c>
      <c r="D466" s="79" t="s">
        <v>1279</v>
      </c>
      <c r="E466" s="81">
        <v>38.06</v>
      </c>
      <c r="F466" s="79" t="s">
        <v>84</v>
      </c>
      <c r="G466" s="79" t="s">
        <v>606</v>
      </c>
      <c r="H466" s="82">
        <v>2331634.99</v>
      </c>
      <c r="I466" s="79">
        <v>2.0</v>
      </c>
      <c r="J466" s="83">
        <v>2.0</v>
      </c>
      <c r="K466" s="80">
        <v>2024.0</v>
      </c>
      <c r="L466" s="79" t="s">
        <v>387</v>
      </c>
      <c r="M466" s="79">
        <v>2024.0</v>
      </c>
      <c r="N466" s="79" t="s">
        <v>161</v>
      </c>
      <c r="O466" s="65" t="str">
        <f t="shared" si="1"/>
        <v>133444340001</v>
      </c>
      <c r="P466" s="65">
        <f t="shared" si="2"/>
        <v>5</v>
      </c>
      <c r="Q466" s="65">
        <f t="shared" si="3"/>
        <v>0</v>
      </c>
      <c r="R466" s="65" t="str">
        <f t="shared" si="12"/>
        <v>13.344.434/0001-50</v>
      </c>
      <c r="S466" s="84"/>
      <c r="T466" s="84" t="str">
        <f t="shared" si="10"/>
        <v/>
      </c>
      <c r="U466" s="84" t="str">
        <f t="shared" si="11"/>
        <v/>
      </c>
      <c r="V466" s="65" t="str">
        <f t="shared" si="5"/>
        <v/>
      </c>
      <c r="W466" s="84"/>
      <c r="X466" s="84"/>
      <c r="Y466" s="85"/>
      <c r="Z466" s="85"/>
      <c r="AA466" s="65" t="str">
        <f t="shared" si="6"/>
        <v/>
      </c>
      <c r="AB466" s="65" t="str">
        <f t="shared" si="7"/>
        <v/>
      </c>
      <c r="AC466" s="86"/>
      <c r="AD466" s="87" t="str">
        <f t="shared" si="8"/>
        <v/>
      </c>
      <c r="AE466" s="84"/>
      <c r="AF466" s="86">
        <f>IF(AC466&gt;0,AC466,'⚙️ Config'!$B$10)</f>
        <v>0.0075</v>
      </c>
      <c r="AG466" s="88">
        <f t="shared" si="9"/>
        <v>17487.26243</v>
      </c>
      <c r="AH466" s="88">
        <f>AG466*'⚙️ Config'!$B$11</f>
        <v>87436.31213</v>
      </c>
      <c r="AI466" s="88">
        <f>AH466*'⚙️ Config'!$B$12</f>
        <v>26230.89364</v>
      </c>
      <c r="AJ466" s="64"/>
      <c r="AK466" s="84"/>
      <c r="AL466" s="84"/>
      <c r="AM466" s="84"/>
      <c r="AN466" s="84"/>
      <c r="AO466" s="84"/>
      <c r="AP466" s="84"/>
      <c r="AQ466" s="84"/>
    </row>
    <row r="467" ht="15.0" customHeight="1">
      <c r="A467" s="79">
        <v>464.0</v>
      </c>
      <c r="B467" s="80" t="s">
        <v>1280</v>
      </c>
      <c r="C467" s="79" t="s">
        <v>141</v>
      </c>
      <c r="D467" s="79" t="s">
        <v>1281</v>
      </c>
      <c r="E467" s="81">
        <v>58.95</v>
      </c>
      <c r="F467" s="79" t="s">
        <v>84</v>
      </c>
      <c r="G467" s="79" t="s">
        <v>606</v>
      </c>
      <c r="H467" s="82">
        <v>2324598.54</v>
      </c>
      <c r="I467" s="79">
        <v>1.0</v>
      </c>
      <c r="J467" s="83">
        <v>1.3</v>
      </c>
      <c r="K467" s="80">
        <v>2024.0</v>
      </c>
      <c r="L467" s="79" t="s">
        <v>448</v>
      </c>
      <c r="M467" s="79">
        <v>2024.0</v>
      </c>
      <c r="N467" s="79" t="s">
        <v>145</v>
      </c>
      <c r="O467" s="65" t="str">
        <f t="shared" si="1"/>
        <v>026711950001</v>
      </c>
      <c r="P467" s="65">
        <f t="shared" si="2"/>
        <v>2</v>
      </c>
      <c r="Q467" s="65">
        <f t="shared" si="3"/>
        <v>7</v>
      </c>
      <c r="R467" s="65" t="str">
        <f t="shared" si="12"/>
        <v>02.671.195/0001-27</v>
      </c>
      <c r="S467" s="84"/>
      <c r="T467" s="84" t="str">
        <f t="shared" si="10"/>
        <v/>
      </c>
      <c r="U467" s="84" t="str">
        <f t="shared" si="11"/>
        <v/>
      </c>
      <c r="V467" s="65" t="str">
        <f t="shared" si="5"/>
        <v/>
      </c>
      <c r="W467" s="84"/>
      <c r="X467" s="84"/>
      <c r="Y467" s="85"/>
      <c r="Z467" s="85"/>
      <c r="AA467" s="65" t="str">
        <f t="shared" si="6"/>
        <v/>
      </c>
      <c r="AB467" s="65" t="str">
        <f t="shared" si="7"/>
        <v/>
      </c>
      <c r="AC467" s="86"/>
      <c r="AD467" s="87" t="str">
        <f t="shared" si="8"/>
        <v/>
      </c>
      <c r="AE467" s="84"/>
      <c r="AF467" s="86">
        <f>IF(AC467&gt;0,AC467,'⚙️ Config'!$B$10)</f>
        <v>0.0075</v>
      </c>
      <c r="AG467" s="88">
        <f t="shared" si="9"/>
        <v>17434.48905</v>
      </c>
      <c r="AH467" s="88">
        <f>AG467*'⚙️ Config'!$B$11</f>
        <v>87172.44525</v>
      </c>
      <c r="AI467" s="88">
        <f>AH467*'⚙️ Config'!$B$12</f>
        <v>26151.73358</v>
      </c>
      <c r="AJ467" s="64"/>
      <c r="AK467" s="84"/>
      <c r="AL467" s="84"/>
      <c r="AM467" s="84"/>
      <c r="AN467" s="84"/>
      <c r="AO467" s="84"/>
      <c r="AP467" s="84"/>
      <c r="AQ467" s="84"/>
    </row>
    <row r="468" ht="15.0" customHeight="1">
      <c r="A468" s="79">
        <v>465.0</v>
      </c>
      <c r="B468" s="80" t="s">
        <v>1282</v>
      </c>
      <c r="C468" s="79" t="s">
        <v>141</v>
      </c>
      <c r="D468" s="79" t="s">
        <v>1283</v>
      </c>
      <c r="E468" s="81">
        <v>50.5</v>
      </c>
      <c r="F468" s="79" t="s">
        <v>84</v>
      </c>
      <c r="G468" s="79" t="s">
        <v>606</v>
      </c>
      <c r="H468" s="82">
        <v>2319445.78</v>
      </c>
      <c r="I468" s="79">
        <v>1.0</v>
      </c>
      <c r="J468" s="83">
        <v>1.8</v>
      </c>
      <c r="K468" s="80">
        <v>2024.0</v>
      </c>
      <c r="L468" s="79" t="s">
        <v>630</v>
      </c>
      <c r="M468" s="79">
        <v>2024.0</v>
      </c>
      <c r="N468" s="79" t="s">
        <v>161</v>
      </c>
      <c r="O468" s="65" t="str">
        <f t="shared" si="1"/>
        <v>345477840001</v>
      </c>
      <c r="P468" s="65">
        <f t="shared" si="2"/>
        <v>9</v>
      </c>
      <c r="Q468" s="65">
        <f t="shared" si="3"/>
        <v>4</v>
      </c>
      <c r="R468" s="65" t="str">
        <f t="shared" si="12"/>
        <v>34.547.784/0001-94</v>
      </c>
      <c r="S468" s="84"/>
      <c r="T468" s="84" t="str">
        <f t="shared" si="10"/>
        <v/>
      </c>
      <c r="U468" s="84" t="str">
        <f t="shared" si="11"/>
        <v/>
      </c>
      <c r="V468" s="65" t="str">
        <f t="shared" si="5"/>
        <v/>
      </c>
      <c r="W468" s="84"/>
      <c r="X468" s="84"/>
      <c r="Y468" s="85"/>
      <c r="Z468" s="85"/>
      <c r="AA468" s="65" t="str">
        <f t="shared" si="6"/>
        <v/>
      </c>
      <c r="AB468" s="65" t="str">
        <f t="shared" si="7"/>
        <v/>
      </c>
      <c r="AC468" s="86"/>
      <c r="AD468" s="87" t="str">
        <f t="shared" si="8"/>
        <v/>
      </c>
      <c r="AE468" s="84"/>
      <c r="AF468" s="86">
        <f>IF(AC468&gt;0,AC468,'⚙️ Config'!$B$10)</f>
        <v>0.0075</v>
      </c>
      <c r="AG468" s="88">
        <f t="shared" si="9"/>
        <v>17395.84335</v>
      </c>
      <c r="AH468" s="88">
        <f>AG468*'⚙️ Config'!$B$11</f>
        <v>86979.21675</v>
      </c>
      <c r="AI468" s="88">
        <f>AH468*'⚙️ Config'!$B$12</f>
        <v>26093.76503</v>
      </c>
      <c r="AJ468" s="64"/>
      <c r="AK468" s="84"/>
      <c r="AL468" s="84"/>
      <c r="AM468" s="84"/>
      <c r="AN468" s="84"/>
      <c r="AO468" s="84"/>
      <c r="AP468" s="84"/>
      <c r="AQ468" s="84"/>
    </row>
    <row r="469" ht="15.0" customHeight="1">
      <c r="A469" s="79">
        <v>466.0</v>
      </c>
      <c r="B469" s="80" t="s">
        <v>1284</v>
      </c>
      <c r="C469" s="79" t="s">
        <v>141</v>
      </c>
      <c r="D469" s="79" t="s">
        <v>1285</v>
      </c>
      <c r="E469" s="81">
        <v>46.76</v>
      </c>
      <c r="F469" s="79" t="s">
        <v>84</v>
      </c>
      <c r="G469" s="79" t="s">
        <v>606</v>
      </c>
      <c r="H469" s="82">
        <v>2315359.05</v>
      </c>
      <c r="I469" s="79">
        <v>2.0</v>
      </c>
      <c r="J469" s="83">
        <v>1.6</v>
      </c>
      <c r="K469" s="80">
        <v>2025.0</v>
      </c>
      <c r="L469" s="79" t="s">
        <v>295</v>
      </c>
      <c r="M469" s="79">
        <v>2024.0</v>
      </c>
      <c r="N469" s="79" t="s">
        <v>161</v>
      </c>
      <c r="O469" s="65" t="str">
        <f t="shared" si="1"/>
        <v>057426150001</v>
      </c>
      <c r="P469" s="65">
        <f t="shared" si="2"/>
        <v>0</v>
      </c>
      <c r="Q469" s="65">
        <f t="shared" si="3"/>
        <v>7</v>
      </c>
      <c r="R469" s="65" t="str">
        <f t="shared" si="12"/>
        <v>05.742.615/0001-07</v>
      </c>
      <c r="S469" s="84"/>
      <c r="T469" s="84" t="str">
        <f t="shared" si="10"/>
        <v/>
      </c>
      <c r="U469" s="84" t="str">
        <f t="shared" si="11"/>
        <v/>
      </c>
      <c r="V469" s="65" t="str">
        <f t="shared" si="5"/>
        <v/>
      </c>
      <c r="W469" s="84"/>
      <c r="X469" s="84"/>
      <c r="Y469" s="85"/>
      <c r="Z469" s="85"/>
      <c r="AA469" s="65" t="str">
        <f t="shared" si="6"/>
        <v/>
      </c>
      <c r="AB469" s="65" t="str">
        <f t="shared" si="7"/>
        <v/>
      </c>
      <c r="AC469" s="86"/>
      <c r="AD469" s="87" t="str">
        <f t="shared" si="8"/>
        <v/>
      </c>
      <c r="AE469" s="84"/>
      <c r="AF469" s="86">
        <f>IF(AC469&gt;0,AC469,'⚙️ Config'!$B$10)</f>
        <v>0.0075</v>
      </c>
      <c r="AG469" s="88">
        <f t="shared" si="9"/>
        <v>17365.19288</v>
      </c>
      <c r="AH469" s="88">
        <f>AG469*'⚙️ Config'!$B$11</f>
        <v>86825.96438</v>
      </c>
      <c r="AI469" s="88">
        <f>AH469*'⚙️ Config'!$B$12</f>
        <v>26047.78931</v>
      </c>
      <c r="AJ469" s="64"/>
      <c r="AK469" s="84"/>
      <c r="AL469" s="84"/>
      <c r="AM469" s="84"/>
      <c r="AN469" s="84"/>
      <c r="AO469" s="84"/>
      <c r="AP469" s="84"/>
      <c r="AQ469" s="84"/>
    </row>
    <row r="470" ht="15.0" customHeight="1">
      <c r="A470" s="79">
        <v>467.0</v>
      </c>
      <c r="B470" s="80" t="s">
        <v>1286</v>
      </c>
      <c r="C470" s="79" t="s">
        <v>141</v>
      </c>
      <c r="D470" s="79" t="s">
        <v>1287</v>
      </c>
      <c r="E470" s="81">
        <v>56.9</v>
      </c>
      <c r="F470" s="79" t="s">
        <v>84</v>
      </c>
      <c r="G470" s="79" t="s">
        <v>606</v>
      </c>
      <c r="H470" s="82">
        <v>2315233.11</v>
      </c>
      <c r="I470" s="79">
        <v>1.0</v>
      </c>
      <c r="J470" s="83">
        <v>1.4</v>
      </c>
      <c r="K470" s="80">
        <v>2024.0</v>
      </c>
      <c r="L470" s="79" t="s">
        <v>630</v>
      </c>
      <c r="M470" s="79">
        <v>2024.0</v>
      </c>
      <c r="N470" s="79" t="s">
        <v>161</v>
      </c>
      <c r="O470" s="65" t="str">
        <f t="shared" si="1"/>
        <v>190961720001</v>
      </c>
      <c r="P470" s="65">
        <f t="shared" si="2"/>
        <v>3</v>
      </c>
      <c r="Q470" s="65">
        <f t="shared" si="3"/>
        <v>9</v>
      </c>
      <c r="R470" s="65" t="str">
        <f t="shared" si="12"/>
        <v>19.096.172/0001-39</v>
      </c>
      <c r="S470" s="84"/>
      <c r="T470" s="84" t="str">
        <f t="shared" si="10"/>
        <v/>
      </c>
      <c r="U470" s="84" t="str">
        <f t="shared" si="11"/>
        <v/>
      </c>
      <c r="V470" s="65" t="str">
        <f t="shared" si="5"/>
        <v/>
      </c>
      <c r="W470" s="84"/>
      <c r="X470" s="84"/>
      <c r="Y470" s="85"/>
      <c r="Z470" s="85"/>
      <c r="AA470" s="65" t="str">
        <f t="shared" si="6"/>
        <v/>
      </c>
      <c r="AB470" s="65" t="str">
        <f t="shared" si="7"/>
        <v/>
      </c>
      <c r="AC470" s="86"/>
      <c r="AD470" s="87" t="str">
        <f t="shared" si="8"/>
        <v/>
      </c>
      <c r="AE470" s="84"/>
      <c r="AF470" s="86">
        <f>IF(AC470&gt;0,AC470,'⚙️ Config'!$B$10)</f>
        <v>0.0075</v>
      </c>
      <c r="AG470" s="88">
        <f t="shared" si="9"/>
        <v>17364.24833</v>
      </c>
      <c r="AH470" s="88">
        <f>AG470*'⚙️ Config'!$B$11</f>
        <v>86821.24163</v>
      </c>
      <c r="AI470" s="88">
        <f>AH470*'⚙️ Config'!$B$12</f>
        <v>26046.37249</v>
      </c>
      <c r="AJ470" s="64"/>
      <c r="AK470" s="84"/>
      <c r="AL470" s="84"/>
      <c r="AM470" s="84"/>
      <c r="AN470" s="84"/>
      <c r="AO470" s="84"/>
      <c r="AP470" s="84"/>
      <c r="AQ470" s="84"/>
    </row>
    <row r="471" ht="15.0" customHeight="1">
      <c r="A471" s="79">
        <v>468.0</v>
      </c>
      <c r="B471" s="80" t="s">
        <v>1288</v>
      </c>
      <c r="C471" s="79" t="s">
        <v>141</v>
      </c>
      <c r="D471" s="79" t="s">
        <v>1289</v>
      </c>
      <c r="E471" s="81">
        <v>78.4</v>
      </c>
      <c r="F471" s="79" t="s">
        <v>84</v>
      </c>
      <c r="G471" s="79" t="s">
        <v>606</v>
      </c>
      <c r="H471" s="82">
        <v>2314503.99</v>
      </c>
      <c r="I471" s="79">
        <v>1.0</v>
      </c>
      <c r="J471" s="83">
        <v>0.7</v>
      </c>
      <c r="K471" s="80">
        <v>2025.0</v>
      </c>
      <c r="L471" s="79" t="s">
        <v>630</v>
      </c>
      <c r="M471" s="79">
        <v>2025.0</v>
      </c>
      <c r="N471" s="79" t="s">
        <v>145</v>
      </c>
      <c r="O471" s="65" t="str">
        <f t="shared" si="1"/>
        <v>079152960001</v>
      </c>
      <c r="P471" s="65">
        <f t="shared" si="2"/>
        <v>1</v>
      </c>
      <c r="Q471" s="65">
        <f t="shared" si="3"/>
        <v>0</v>
      </c>
      <c r="R471" s="65" t="str">
        <f t="shared" si="12"/>
        <v>07.915.296/0001-10</v>
      </c>
      <c r="S471" s="84"/>
      <c r="T471" s="84" t="str">
        <f t="shared" si="10"/>
        <v/>
      </c>
      <c r="U471" s="84" t="str">
        <f t="shared" si="11"/>
        <v/>
      </c>
      <c r="V471" s="65" t="str">
        <f t="shared" si="5"/>
        <v/>
      </c>
      <c r="W471" s="84"/>
      <c r="X471" s="84"/>
      <c r="Y471" s="85"/>
      <c r="Z471" s="85"/>
      <c r="AA471" s="65" t="str">
        <f t="shared" si="6"/>
        <v/>
      </c>
      <c r="AB471" s="65" t="str">
        <f t="shared" si="7"/>
        <v/>
      </c>
      <c r="AC471" s="86"/>
      <c r="AD471" s="87" t="str">
        <f t="shared" si="8"/>
        <v/>
      </c>
      <c r="AE471" s="84"/>
      <c r="AF471" s="86">
        <f>IF(AC471&gt;0,AC471,'⚙️ Config'!$B$10)</f>
        <v>0.0075</v>
      </c>
      <c r="AG471" s="88">
        <f t="shared" si="9"/>
        <v>17358.77993</v>
      </c>
      <c r="AH471" s="88">
        <f>AG471*'⚙️ Config'!$B$11</f>
        <v>86793.89963</v>
      </c>
      <c r="AI471" s="88">
        <f>AH471*'⚙️ Config'!$B$12</f>
        <v>26038.16989</v>
      </c>
      <c r="AJ471" s="64"/>
      <c r="AK471" s="84"/>
      <c r="AL471" s="84"/>
      <c r="AM471" s="84"/>
      <c r="AN471" s="84"/>
      <c r="AO471" s="84"/>
      <c r="AP471" s="84"/>
      <c r="AQ471" s="84"/>
    </row>
    <row r="472" ht="15.0" customHeight="1">
      <c r="A472" s="79">
        <v>469.0</v>
      </c>
      <c r="B472" s="80" t="s">
        <v>1290</v>
      </c>
      <c r="C472" s="79" t="s">
        <v>141</v>
      </c>
      <c r="D472" s="79" t="s">
        <v>1291</v>
      </c>
      <c r="E472" s="81">
        <v>42.53</v>
      </c>
      <c r="F472" s="79" t="s">
        <v>84</v>
      </c>
      <c r="G472" s="79" t="s">
        <v>606</v>
      </c>
      <c r="H472" s="82">
        <v>2308691.7</v>
      </c>
      <c r="I472" s="79">
        <v>2.0</v>
      </c>
      <c r="J472" s="83">
        <v>1.7</v>
      </c>
      <c r="K472" s="80">
        <v>2024.0</v>
      </c>
      <c r="L472" s="79" t="s">
        <v>387</v>
      </c>
      <c r="M472" s="79">
        <v>2024.0</v>
      </c>
      <c r="N472" s="79" t="s">
        <v>145</v>
      </c>
      <c r="O472" s="65" t="str">
        <f t="shared" si="1"/>
        <v>113656390001</v>
      </c>
      <c r="P472" s="65">
        <f t="shared" si="2"/>
        <v>9</v>
      </c>
      <c r="Q472" s="65">
        <f t="shared" si="3"/>
        <v>7</v>
      </c>
      <c r="R472" s="65" t="str">
        <f t="shared" si="12"/>
        <v>11.365.639/0001-97</v>
      </c>
      <c r="S472" s="84"/>
      <c r="T472" s="84" t="str">
        <f t="shared" si="10"/>
        <v/>
      </c>
      <c r="U472" s="84" t="str">
        <f t="shared" si="11"/>
        <v/>
      </c>
      <c r="V472" s="65" t="str">
        <f t="shared" si="5"/>
        <v/>
      </c>
      <c r="W472" s="84"/>
      <c r="X472" s="84"/>
      <c r="Y472" s="85"/>
      <c r="Z472" s="85"/>
      <c r="AA472" s="65" t="str">
        <f t="shared" si="6"/>
        <v/>
      </c>
      <c r="AB472" s="65" t="str">
        <f t="shared" si="7"/>
        <v/>
      </c>
      <c r="AC472" s="86"/>
      <c r="AD472" s="87" t="str">
        <f t="shared" si="8"/>
        <v/>
      </c>
      <c r="AE472" s="84"/>
      <c r="AF472" s="86">
        <f>IF(AC472&gt;0,AC472,'⚙️ Config'!$B$10)</f>
        <v>0.0075</v>
      </c>
      <c r="AG472" s="88">
        <f t="shared" si="9"/>
        <v>17315.18775</v>
      </c>
      <c r="AH472" s="88">
        <f>AG472*'⚙️ Config'!$B$11</f>
        <v>86575.93875</v>
      </c>
      <c r="AI472" s="88">
        <f>AH472*'⚙️ Config'!$B$12</f>
        <v>25972.78163</v>
      </c>
      <c r="AJ472" s="64"/>
      <c r="AK472" s="84"/>
      <c r="AL472" s="84"/>
      <c r="AM472" s="84"/>
      <c r="AN472" s="84"/>
      <c r="AO472" s="84"/>
      <c r="AP472" s="84"/>
      <c r="AQ472" s="84"/>
    </row>
    <row r="473" ht="15.0" customHeight="1">
      <c r="A473" s="79">
        <v>470.0</v>
      </c>
      <c r="B473" s="80" t="s">
        <v>1292</v>
      </c>
      <c r="C473" s="79" t="s">
        <v>141</v>
      </c>
      <c r="D473" s="79" t="s">
        <v>1293</v>
      </c>
      <c r="E473" s="81">
        <v>61.11</v>
      </c>
      <c r="F473" s="79" t="s">
        <v>84</v>
      </c>
      <c r="G473" s="79" t="s">
        <v>606</v>
      </c>
      <c r="H473" s="82">
        <v>2306008.39</v>
      </c>
      <c r="I473" s="79">
        <v>2.0</v>
      </c>
      <c r="J473" s="83">
        <v>1.4</v>
      </c>
      <c r="K473" s="80">
        <v>2025.0</v>
      </c>
      <c r="L473" s="79" t="s">
        <v>937</v>
      </c>
      <c r="M473" s="79">
        <v>2024.0</v>
      </c>
      <c r="N473" s="79" t="s">
        <v>208</v>
      </c>
      <c r="O473" s="65" t="str">
        <f t="shared" si="1"/>
        <v>060704260001</v>
      </c>
      <c r="P473" s="65">
        <f t="shared" si="2"/>
        <v>0</v>
      </c>
      <c r="Q473" s="65">
        <f t="shared" si="3"/>
        <v>6</v>
      </c>
      <c r="R473" s="65" t="str">
        <f t="shared" si="12"/>
        <v>06.070.426/0001-06</v>
      </c>
      <c r="S473" s="84"/>
      <c r="T473" s="84" t="str">
        <f t="shared" si="10"/>
        <v/>
      </c>
      <c r="U473" s="84" t="str">
        <f t="shared" si="11"/>
        <v/>
      </c>
      <c r="V473" s="65" t="str">
        <f t="shared" si="5"/>
        <v/>
      </c>
      <c r="W473" s="84"/>
      <c r="X473" s="84"/>
      <c r="Y473" s="85"/>
      <c r="Z473" s="85"/>
      <c r="AA473" s="65" t="str">
        <f t="shared" si="6"/>
        <v/>
      </c>
      <c r="AB473" s="65" t="str">
        <f t="shared" si="7"/>
        <v/>
      </c>
      <c r="AC473" s="86"/>
      <c r="AD473" s="87" t="str">
        <f t="shared" si="8"/>
        <v/>
      </c>
      <c r="AE473" s="84"/>
      <c r="AF473" s="86">
        <f>IF(AC473&gt;0,AC473,'⚙️ Config'!$B$10)</f>
        <v>0.0075</v>
      </c>
      <c r="AG473" s="88">
        <f t="shared" si="9"/>
        <v>17295.06293</v>
      </c>
      <c r="AH473" s="88">
        <f>AG473*'⚙️ Config'!$B$11</f>
        <v>86475.31463</v>
      </c>
      <c r="AI473" s="88">
        <f>AH473*'⚙️ Config'!$B$12</f>
        <v>25942.59439</v>
      </c>
      <c r="AJ473" s="64"/>
      <c r="AK473" s="84"/>
      <c r="AL473" s="84"/>
      <c r="AM473" s="84"/>
      <c r="AN473" s="84"/>
      <c r="AO473" s="84"/>
      <c r="AP473" s="84"/>
      <c r="AQ473" s="84"/>
    </row>
    <row r="474" ht="15.0" customHeight="1">
      <c r="A474" s="79">
        <v>471.0</v>
      </c>
      <c r="B474" s="80" t="s">
        <v>1294</v>
      </c>
      <c r="C474" s="79" t="s">
        <v>141</v>
      </c>
      <c r="D474" s="79" t="s">
        <v>1295</v>
      </c>
      <c r="E474" s="81">
        <v>56.9</v>
      </c>
      <c r="F474" s="79" t="s">
        <v>84</v>
      </c>
      <c r="G474" s="79" t="s">
        <v>606</v>
      </c>
      <c r="H474" s="82">
        <v>2305114.22</v>
      </c>
      <c r="I474" s="79">
        <v>1.0</v>
      </c>
      <c r="J474" s="83">
        <v>1.4</v>
      </c>
      <c r="K474" s="80">
        <v>2024.0</v>
      </c>
      <c r="L474" s="79" t="s">
        <v>630</v>
      </c>
      <c r="M474" s="79">
        <v>2024.0</v>
      </c>
      <c r="N474" s="79" t="s">
        <v>145</v>
      </c>
      <c r="O474" s="65" t="str">
        <f t="shared" si="1"/>
        <v>292246990001</v>
      </c>
      <c r="P474" s="65">
        <f t="shared" si="2"/>
        <v>5</v>
      </c>
      <c r="Q474" s="65">
        <f t="shared" si="3"/>
        <v>5</v>
      </c>
      <c r="R474" s="65" t="str">
        <f t="shared" si="12"/>
        <v>29.224.699/0001-55</v>
      </c>
      <c r="S474" s="84"/>
      <c r="T474" s="84" t="str">
        <f t="shared" si="10"/>
        <v/>
      </c>
      <c r="U474" s="84" t="str">
        <f t="shared" si="11"/>
        <v/>
      </c>
      <c r="V474" s="65" t="str">
        <f t="shared" si="5"/>
        <v/>
      </c>
      <c r="W474" s="84"/>
      <c r="X474" s="84"/>
      <c r="Y474" s="85"/>
      <c r="Z474" s="85"/>
      <c r="AA474" s="65" t="str">
        <f t="shared" si="6"/>
        <v/>
      </c>
      <c r="AB474" s="65" t="str">
        <f t="shared" si="7"/>
        <v/>
      </c>
      <c r="AC474" s="86"/>
      <c r="AD474" s="87" t="str">
        <f t="shared" si="8"/>
        <v/>
      </c>
      <c r="AE474" s="84"/>
      <c r="AF474" s="86">
        <f>IF(AC474&gt;0,AC474,'⚙️ Config'!$B$10)</f>
        <v>0.0075</v>
      </c>
      <c r="AG474" s="88">
        <f t="shared" si="9"/>
        <v>17288.35665</v>
      </c>
      <c r="AH474" s="88">
        <f>AG474*'⚙️ Config'!$B$11</f>
        <v>86441.78325</v>
      </c>
      <c r="AI474" s="88">
        <f>AH474*'⚙️ Config'!$B$12</f>
        <v>25932.53498</v>
      </c>
      <c r="AJ474" s="64"/>
      <c r="AK474" s="84"/>
      <c r="AL474" s="84"/>
      <c r="AM474" s="84"/>
      <c r="AN474" s="84"/>
      <c r="AO474" s="84"/>
      <c r="AP474" s="84"/>
      <c r="AQ474" s="84"/>
    </row>
    <row r="475" ht="15.0" customHeight="1">
      <c r="A475" s="79">
        <v>472.0</v>
      </c>
      <c r="B475" s="80" t="s">
        <v>1296</v>
      </c>
      <c r="C475" s="79" t="s">
        <v>141</v>
      </c>
      <c r="D475" s="79" t="s">
        <v>1297</v>
      </c>
      <c r="E475" s="81">
        <v>53.81</v>
      </c>
      <c r="F475" s="79" t="s">
        <v>84</v>
      </c>
      <c r="G475" s="79" t="s">
        <v>606</v>
      </c>
      <c r="H475" s="82">
        <v>2303492.9</v>
      </c>
      <c r="I475" s="79">
        <v>2.0</v>
      </c>
      <c r="J475" s="83">
        <v>1.1</v>
      </c>
      <c r="K475" s="80">
        <v>2025.0</v>
      </c>
      <c r="L475" s="79" t="s">
        <v>387</v>
      </c>
      <c r="M475" s="79">
        <v>2025.0</v>
      </c>
      <c r="N475" s="79" t="s">
        <v>161</v>
      </c>
      <c r="O475" s="65" t="str">
        <f t="shared" si="1"/>
        <v>219194630001</v>
      </c>
      <c r="P475" s="65">
        <f t="shared" si="2"/>
        <v>2</v>
      </c>
      <c r="Q475" s="65">
        <f t="shared" si="3"/>
        <v>1</v>
      </c>
      <c r="R475" s="65" t="str">
        <f t="shared" si="12"/>
        <v>21.919.463/0001-21</v>
      </c>
      <c r="S475" s="84"/>
      <c r="T475" s="84" t="str">
        <f t="shared" si="10"/>
        <v/>
      </c>
      <c r="U475" s="84" t="str">
        <f t="shared" si="11"/>
        <v/>
      </c>
      <c r="V475" s="65" t="str">
        <f t="shared" si="5"/>
        <v/>
      </c>
      <c r="W475" s="84"/>
      <c r="X475" s="84"/>
      <c r="Y475" s="85"/>
      <c r="Z475" s="85"/>
      <c r="AA475" s="65" t="str">
        <f t="shared" si="6"/>
        <v/>
      </c>
      <c r="AB475" s="65" t="str">
        <f t="shared" si="7"/>
        <v/>
      </c>
      <c r="AC475" s="86"/>
      <c r="AD475" s="87" t="str">
        <f t="shared" si="8"/>
        <v/>
      </c>
      <c r="AE475" s="84"/>
      <c r="AF475" s="86">
        <f>IF(AC475&gt;0,AC475,'⚙️ Config'!$B$10)</f>
        <v>0.0075</v>
      </c>
      <c r="AG475" s="88">
        <f t="shared" si="9"/>
        <v>17276.19675</v>
      </c>
      <c r="AH475" s="88">
        <f>AG475*'⚙️ Config'!$B$11</f>
        <v>86380.98375</v>
      </c>
      <c r="AI475" s="88">
        <f>AH475*'⚙️ Config'!$B$12</f>
        <v>25914.29513</v>
      </c>
      <c r="AJ475" s="64"/>
      <c r="AK475" s="84"/>
      <c r="AL475" s="84"/>
      <c r="AM475" s="84"/>
      <c r="AN475" s="84"/>
      <c r="AO475" s="84"/>
      <c r="AP475" s="84"/>
      <c r="AQ475" s="84"/>
    </row>
    <row r="476" ht="15.0" customHeight="1">
      <c r="A476" s="79">
        <v>473.0</v>
      </c>
      <c r="B476" s="80" t="s">
        <v>1298</v>
      </c>
      <c r="C476" s="79" t="s">
        <v>141</v>
      </c>
      <c r="D476" s="79" t="s">
        <v>1299</v>
      </c>
      <c r="E476" s="81">
        <v>46.9</v>
      </c>
      <c r="F476" s="79" t="s">
        <v>84</v>
      </c>
      <c r="G476" s="79" t="s">
        <v>606</v>
      </c>
      <c r="H476" s="82">
        <v>2303089.13</v>
      </c>
      <c r="I476" s="79">
        <v>2.0</v>
      </c>
      <c r="J476" s="83">
        <v>1.4</v>
      </c>
      <c r="K476" s="80">
        <v>2024.0</v>
      </c>
      <c r="L476" s="79" t="s">
        <v>387</v>
      </c>
      <c r="M476" s="79">
        <v>2024.0</v>
      </c>
      <c r="N476" s="79" t="s">
        <v>161</v>
      </c>
      <c r="O476" s="65" t="str">
        <f t="shared" si="1"/>
        <v>057059240001</v>
      </c>
      <c r="P476" s="65">
        <f t="shared" si="2"/>
        <v>0</v>
      </c>
      <c r="Q476" s="65">
        <f t="shared" si="3"/>
        <v>7</v>
      </c>
      <c r="R476" s="65" t="str">
        <f t="shared" si="12"/>
        <v>05.705.924/0001-07</v>
      </c>
      <c r="S476" s="84"/>
      <c r="T476" s="84" t="str">
        <f t="shared" si="10"/>
        <v/>
      </c>
      <c r="U476" s="84" t="str">
        <f t="shared" si="11"/>
        <v/>
      </c>
      <c r="V476" s="65" t="str">
        <f t="shared" si="5"/>
        <v/>
      </c>
      <c r="W476" s="84"/>
      <c r="X476" s="84"/>
      <c r="Y476" s="85"/>
      <c r="Z476" s="85"/>
      <c r="AA476" s="65" t="str">
        <f t="shared" si="6"/>
        <v/>
      </c>
      <c r="AB476" s="65" t="str">
        <f t="shared" si="7"/>
        <v/>
      </c>
      <c r="AC476" s="86"/>
      <c r="AD476" s="87" t="str">
        <f t="shared" si="8"/>
        <v/>
      </c>
      <c r="AE476" s="84"/>
      <c r="AF476" s="86">
        <f>IF(AC476&gt;0,AC476,'⚙️ Config'!$B$10)</f>
        <v>0.0075</v>
      </c>
      <c r="AG476" s="88">
        <f t="shared" si="9"/>
        <v>17273.16848</v>
      </c>
      <c r="AH476" s="88">
        <f>AG476*'⚙️ Config'!$B$11</f>
        <v>86365.84238</v>
      </c>
      <c r="AI476" s="88">
        <f>AH476*'⚙️ Config'!$B$12</f>
        <v>25909.75271</v>
      </c>
      <c r="AJ476" s="64"/>
      <c r="AK476" s="84"/>
      <c r="AL476" s="84"/>
      <c r="AM476" s="84"/>
      <c r="AN476" s="84"/>
      <c r="AO476" s="84"/>
      <c r="AP476" s="84"/>
      <c r="AQ476" s="84"/>
    </row>
    <row r="477" ht="15.0" customHeight="1">
      <c r="A477" s="79">
        <v>474.0</v>
      </c>
      <c r="B477" s="80" t="s">
        <v>1300</v>
      </c>
      <c r="C477" s="79" t="s">
        <v>141</v>
      </c>
      <c r="D477" s="79" t="s">
        <v>1301</v>
      </c>
      <c r="E477" s="81">
        <v>51.88</v>
      </c>
      <c r="F477" s="79" t="s">
        <v>84</v>
      </c>
      <c r="G477" s="79" t="s">
        <v>606</v>
      </c>
      <c r="H477" s="82">
        <v>2290815.75</v>
      </c>
      <c r="I477" s="79">
        <v>1.0</v>
      </c>
      <c r="J477" s="83">
        <v>1.7</v>
      </c>
      <c r="K477" s="80">
        <v>2024.0</v>
      </c>
      <c r="L477" s="79" t="s">
        <v>630</v>
      </c>
      <c r="M477" s="79">
        <v>2024.0</v>
      </c>
      <c r="N477" s="79" t="s">
        <v>145</v>
      </c>
      <c r="O477" s="65" t="str">
        <f t="shared" si="1"/>
        <v>205874940001</v>
      </c>
      <c r="P477" s="65">
        <f t="shared" si="2"/>
        <v>6</v>
      </c>
      <c r="Q477" s="65">
        <f t="shared" si="3"/>
        <v>0</v>
      </c>
      <c r="R477" s="65" t="str">
        <f t="shared" si="12"/>
        <v>20.587.494/0001-60</v>
      </c>
      <c r="S477" s="84"/>
      <c r="T477" s="84" t="str">
        <f t="shared" si="10"/>
        <v/>
      </c>
      <c r="U477" s="84" t="str">
        <f t="shared" si="11"/>
        <v/>
      </c>
      <c r="V477" s="65" t="str">
        <f t="shared" si="5"/>
        <v/>
      </c>
      <c r="W477" s="84"/>
      <c r="X477" s="84"/>
      <c r="Y477" s="85"/>
      <c r="Z477" s="85"/>
      <c r="AA477" s="65" t="str">
        <f t="shared" si="6"/>
        <v/>
      </c>
      <c r="AB477" s="65" t="str">
        <f t="shared" si="7"/>
        <v/>
      </c>
      <c r="AC477" s="86"/>
      <c r="AD477" s="87" t="str">
        <f t="shared" si="8"/>
        <v/>
      </c>
      <c r="AE477" s="84"/>
      <c r="AF477" s="86">
        <f>IF(AC477&gt;0,AC477,'⚙️ Config'!$B$10)</f>
        <v>0.0075</v>
      </c>
      <c r="AG477" s="88">
        <f t="shared" si="9"/>
        <v>17181.11813</v>
      </c>
      <c r="AH477" s="88">
        <f>AG477*'⚙️ Config'!$B$11</f>
        <v>85905.59063</v>
      </c>
      <c r="AI477" s="88">
        <f>AH477*'⚙️ Config'!$B$12</f>
        <v>25771.67719</v>
      </c>
      <c r="AJ477" s="64"/>
      <c r="AK477" s="84"/>
      <c r="AL477" s="84"/>
      <c r="AM477" s="84"/>
      <c r="AN477" s="84"/>
      <c r="AO477" s="84"/>
      <c r="AP477" s="84"/>
      <c r="AQ477" s="84"/>
    </row>
    <row r="478" ht="15.0" customHeight="1">
      <c r="A478" s="79">
        <v>475.0</v>
      </c>
      <c r="B478" s="80" t="s">
        <v>1302</v>
      </c>
      <c r="C478" s="79" t="s">
        <v>141</v>
      </c>
      <c r="D478" s="79" t="s">
        <v>1303</v>
      </c>
      <c r="E478" s="81">
        <v>56.9</v>
      </c>
      <c r="F478" s="79" t="s">
        <v>84</v>
      </c>
      <c r="G478" s="79" t="s">
        <v>606</v>
      </c>
      <c r="H478" s="82">
        <v>2286146.86</v>
      </c>
      <c r="I478" s="79">
        <v>1.0</v>
      </c>
      <c r="J478" s="83">
        <v>1.4</v>
      </c>
      <c r="K478" s="80">
        <v>2024.0</v>
      </c>
      <c r="L478" s="79" t="s">
        <v>630</v>
      </c>
      <c r="M478" s="79">
        <v>2024.0</v>
      </c>
      <c r="N478" s="79" t="s">
        <v>161</v>
      </c>
      <c r="O478" s="65" t="str">
        <f t="shared" si="1"/>
        <v>338043070001</v>
      </c>
      <c r="P478" s="65">
        <f t="shared" si="2"/>
        <v>0</v>
      </c>
      <c r="Q478" s="65">
        <f t="shared" si="3"/>
        <v>2</v>
      </c>
      <c r="R478" s="65" t="str">
        <f t="shared" si="12"/>
        <v>33.804.307/0001-02</v>
      </c>
      <c r="S478" s="84"/>
      <c r="T478" s="84" t="str">
        <f t="shared" si="10"/>
        <v/>
      </c>
      <c r="U478" s="84" t="str">
        <f t="shared" si="11"/>
        <v/>
      </c>
      <c r="V478" s="65" t="str">
        <f t="shared" si="5"/>
        <v/>
      </c>
      <c r="W478" s="84"/>
      <c r="X478" s="84"/>
      <c r="Y478" s="85"/>
      <c r="Z478" s="85"/>
      <c r="AA478" s="65" t="str">
        <f t="shared" si="6"/>
        <v/>
      </c>
      <c r="AB478" s="65" t="str">
        <f t="shared" si="7"/>
        <v/>
      </c>
      <c r="AC478" s="86"/>
      <c r="AD478" s="87" t="str">
        <f t="shared" si="8"/>
        <v/>
      </c>
      <c r="AE478" s="84"/>
      <c r="AF478" s="86">
        <f>IF(AC478&gt;0,AC478,'⚙️ Config'!$B$10)</f>
        <v>0.0075</v>
      </c>
      <c r="AG478" s="88">
        <f t="shared" si="9"/>
        <v>17146.10145</v>
      </c>
      <c r="AH478" s="88">
        <f>AG478*'⚙️ Config'!$B$11</f>
        <v>85730.50725</v>
      </c>
      <c r="AI478" s="88">
        <f>AH478*'⚙️ Config'!$B$12</f>
        <v>25719.15218</v>
      </c>
      <c r="AJ478" s="64"/>
      <c r="AK478" s="84"/>
      <c r="AL478" s="84"/>
      <c r="AM478" s="84"/>
      <c r="AN478" s="84"/>
      <c r="AO478" s="84"/>
      <c r="AP478" s="84"/>
      <c r="AQ478" s="84"/>
    </row>
    <row r="479" ht="15.0" customHeight="1">
      <c r="A479" s="79">
        <v>476.0</v>
      </c>
      <c r="B479" s="80" t="s">
        <v>1304</v>
      </c>
      <c r="C479" s="79" t="s">
        <v>141</v>
      </c>
      <c r="D479" s="79" t="s">
        <v>1305</v>
      </c>
      <c r="E479" s="81">
        <v>55.06</v>
      </c>
      <c r="F479" s="79" t="s">
        <v>84</v>
      </c>
      <c r="G479" s="79" t="s">
        <v>606</v>
      </c>
      <c r="H479" s="82">
        <v>2274901.2</v>
      </c>
      <c r="I479" s="79">
        <v>1.0</v>
      </c>
      <c r="J479" s="83">
        <v>1.5</v>
      </c>
      <c r="K479" s="80">
        <v>2024.0</v>
      </c>
      <c r="L479" s="79" t="s">
        <v>197</v>
      </c>
      <c r="M479" s="79">
        <v>2024.0</v>
      </c>
      <c r="N479" s="79" t="s">
        <v>145</v>
      </c>
      <c r="O479" s="65" t="str">
        <f t="shared" si="1"/>
        <v>052427740001</v>
      </c>
      <c r="P479" s="65">
        <f t="shared" si="2"/>
        <v>4</v>
      </c>
      <c r="Q479" s="65">
        <f t="shared" si="3"/>
        <v>2</v>
      </c>
      <c r="R479" s="65" t="str">
        <f t="shared" si="12"/>
        <v>05.242.774/0001-42</v>
      </c>
      <c r="S479" s="84"/>
      <c r="T479" s="84" t="str">
        <f t="shared" si="10"/>
        <v/>
      </c>
      <c r="U479" s="84" t="str">
        <f t="shared" si="11"/>
        <v/>
      </c>
      <c r="V479" s="65" t="str">
        <f t="shared" si="5"/>
        <v/>
      </c>
      <c r="W479" s="84"/>
      <c r="X479" s="84"/>
      <c r="Y479" s="85"/>
      <c r="Z479" s="85"/>
      <c r="AA479" s="65" t="str">
        <f t="shared" si="6"/>
        <v/>
      </c>
      <c r="AB479" s="65" t="str">
        <f t="shared" si="7"/>
        <v/>
      </c>
      <c r="AC479" s="86"/>
      <c r="AD479" s="87" t="str">
        <f t="shared" si="8"/>
        <v/>
      </c>
      <c r="AE479" s="84"/>
      <c r="AF479" s="86">
        <f>IF(AC479&gt;0,AC479,'⚙️ Config'!$B$10)</f>
        <v>0.0075</v>
      </c>
      <c r="AG479" s="88">
        <f t="shared" si="9"/>
        <v>17061.759</v>
      </c>
      <c r="AH479" s="88">
        <f>AG479*'⚙️ Config'!$B$11</f>
        <v>85308.795</v>
      </c>
      <c r="AI479" s="88">
        <f>AH479*'⚙️ Config'!$B$12</f>
        <v>25592.6385</v>
      </c>
      <c r="AJ479" s="64"/>
      <c r="AK479" s="84"/>
      <c r="AL479" s="84"/>
      <c r="AM479" s="84"/>
      <c r="AN479" s="84"/>
      <c r="AO479" s="84"/>
      <c r="AP479" s="84"/>
      <c r="AQ479" s="84"/>
    </row>
    <row r="480" ht="15.0" customHeight="1">
      <c r="A480" s="79">
        <v>477.0</v>
      </c>
      <c r="B480" s="80" t="s">
        <v>1306</v>
      </c>
      <c r="C480" s="79" t="s">
        <v>141</v>
      </c>
      <c r="D480" s="79" t="s">
        <v>1307</v>
      </c>
      <c r="E480" s="81">
        <v>41.74</v>
      </c>
      <c r="F480" s="79" t="s">
        <v>84</v>
      </c>
      <c r="G480" s="79" t="s">
        <v>606</v>
      </c>
      <c r="H480" s="82">
        <v>2273160.94</v>
      </c>
      <c r="I480" s="79">
        <v>2.0</v>
      </c>
      <c r="J480" s="83">
        <v>1.8</v>
      </c>
      <c r="K480" s="80">
        <v>2024.0</v>
      </c>
      <c r="L480" s="79" t="s">
        <v>202</v>
      </c>
      <c r="M480" s="79">
        <v>2024.0</v>
      </c>
      <c r="N480" s="79" t="s">
        <v>161</v>
      </c>
      <c r="O480" s="65" t="str">
        <f t="shared" si="1"/>
        <v>317007170001</v>
      </c>
      <c r="P480" s="65">
        <f t="shared" si="2"/>
        <v>7</v>
      </c>
      <c r="Q480" s="65">
        <f t="shared" si="3"/>
        <v>0</v>
      </c>
      <c r="R480" s="65" t="str">
        <f t="shared" si="12"/>
        <v>31.700.717/0001-70</v>
      </c>
      <c r="S480" s="84"/>
      <c r="T480" s="84" t="str">
        <f t="shared" si="10"/>
        <v/>
      </c>
      <c r="U480" s="84" t="str">
        <f t="shared" si="11"/>
        <v/>
      </c>
      <c r="V480" s="65" t="str">
        <f t="shared" si="5"/>
        <v/>
      </c>
      <c r="W480" s="84"/>
      <c r="X480" s="84"/>
      <c r="Y480" s="85"/>
      <c r="Z480" s="85"/>
      <c r="AA480" s="65" t="str">
        <f t="shared" si="6"/>
        <v/>
      </c>
      <c r="AB480" s="65" t="str">
        <f t="shared" si="7"/>
        <v/>
      </c>
      <c r="AC480" s="86"/>
      <c r="AD480" s="87" t="str">
        <f t="shared" si="8"/>
        <v/>
      </c>
      <c r="AE480" s="84"/>
      <c r="AF480" s="86">
        <f>IF(AC480&gt;0,AC480,'⚙️ Config'!$B$10)</f>
        <v>0.0075</v>
      </c>
      <c r="AG480" s="88">
        <f t="shared" si="9"/>
        <v>17048.70705</v>
      </c>
      <c r="AH480" s="88">
        <f>AG480*'⚙️ Config'!$B$11</f>
        <v>85243.53525</v>
      </c>
      <c r="AI480" s="88">
        <f>AH480*'⚙️ Config'!$B$12</f>
        <v>25573.06058</v>
      </c>
      <c r="AJ480" s="64"/>
      <c r="AK480" s="84"/>
      <c r="AL480" s="84"/>
      <c r="AM480" s="84"/>
      <c r="AN480" s="84"/>
      <c r="AO480" s="84"/>
      <c r="AP480" s="84"/>
      <c r="AQ480" s="84"/>
    </row>
    <row r="481" ht="15.0" customHeight="1">
      <c r="A481" s="79">
        <v>478.0</v>
      </c>
      <c r="B481" s="80" t="s">
        <v>1308</v>
      </c>
      <c r="C481" s="79" t="s">
        <v>141</v>
      </c>
      <c r="D481" s="79" t="s">
        <v>1309</v>
      </c>
      <c r="E481" s="81">
        <v>63.81</v>
      </c>
      <c r="F481" s="79" t="s">
        <v>84</v>
      </c>
      <c r="G481" s="79" t="s">
        <v>606</v>
      </c>
      <c r="H481" s="82">
        <v>2272802.3</v>
      </c>
      <c r="I481" s="79">
        <v>1.0</v>
      </c>
      <c r="J481" s="83">
        <v>1.1</v>
      </c>
      <c r="K481" s="80">
        <v>2025.0</v>
      </c>
      <c r="L481" s="79" t="s">
        <v>630</v>
      </c>
      <c r="M481" s="79">
        <v>2025.0</v>
      </c>
      <c r="N481" s="79" t="s">
        <v>161</v>
      </c>
      <c r="O481" s="65" t="str">
        <f t="shared" si="1"/>
        <v>089920200001</v>
      </c>
      <c r="P481" s="65">
        <f t="shared" si="2"/>
        <v>0</v>
      </c>
      <c r="Q481" s="65">
        <f t="shared" si="3"/>
        <v>6</v>
      </c>
      <c r="R481" s="65" t="str">
        <f t="shared" si="12"/>
        <v>08.992.020/0001-06</v>
      </c>
      <c r="S481" s="84"/>
      <c r="T481" s="84" t="str">
        <f t="shared" si="10"/>
        <v/>
      </c>
      <c r="U481" s="84" t="str">
        <f t="shared" si="11"/>
        <v/>
      </c>
      <c r="V481" s="65" t="str">
        <f t="shared" si="5"/>
        <v/>
      </c>
      <c r="W481" s="84"/>
      <c r="X481" s="84"/>
      <c r="Y481" s="85"/>
      <c r="Z481" s="85"/>
      <c r="AA481" s="65" t="str">
        <f t="shared" si="6"/>
        <v/>
      </c>
      <c r="AB481" s="65" t="str">
        <f t="shared" si="7"/>
        <v/>
      </c>
      <c r="AC481" s="86"/>
      <c r="AD481" s="87" t="str">
        <f t="shared" si="8"/>
        <v/>
      </c>
      <c r="AE481" s="84"/>
      <c r="AF481" s="86">
        <f>IF(AC481&gt;0,AC481,'⚙️ Config'!$B$10)</f>
        <v>0.0075</v>
      </c>
      <c r="AG481" s="88">
        <f t="shared" si="9"/>
        <v>17046.01725</v>
      </c>
      <c r="AH481" s="88">
        <f>AG481*'⚙️ Config'!$B$11</f>
        <v>85230.08625</v>
      </c>
      <c r="AI481" s="88">
        <f>AH481*'⚙️ Config'!$B$12</f>
        <v>25569.02588</v>
      </c>
      <c r="AJ481" s="64"/>
      <c r="AK481" s="84"/>
      <c r="AL481" s="84"/>
      <c r="AM481" s="84"/>
      <c r="AN481" s="84"/>
      <c r="AO481" s="84"/>
      <c r="AP481" s="84"/>
      <c r="AQ481" s="84"/>
    </row>
    <row r="482" ht="15.0" customHeight="1">
      <c r="A482" s="79">
        <v>479.0</v>
      </c>
      <c r="B482" s="80" t="s">
        <v>1310</v>
      </c>
      <c r="C482" s="79" t="s">
        <v>141</v>
      </c>
      <c r="D482" s="79" t="s">
        <v>1311</v>
      </c>
      <c r="E482" s="81">
        <v>51.88</v>
      </c>
      <c r="F482" s="79" t="s">
        <v>84</v>
      </c>
      <c r="G482" s="79" t="s">
        <v>606</v>
      </c>
      <c r="H482" s="82">
        <v>2270149.21</v>
      </c>
      <c r="I482" s="79">
        <v>1.0</v>
      </c>
      <c r="J482" s="83">
        <v>1.7</v>
      </c>
      <c r="K482" s="80">
        <v>2024.0</v>
      </c>
      <c r="L482" s="79" t="s">
        <v>630</v>
      </c>
      <c r="M482" s="79">
        <v>2024.0</v>
      </c>
      <c r="N482" s="79" t="s">
        <v>145</v>
      </c>
      <c r="O482" s="65" t="str">
        <f t="shared" si="1"/>
        <v>460607470001</v>
      </c>
      <c r="P482" s="65">
        <f t="shared" si="2"/>
        <v>3</v>
      </c>
      <c r="Q482" s="65">
        <f t="shared" si="3"/>
        <v>6</v>
      </c>
      <c r="R482" s="65" t="str">
        <f t="shared" si="12"/>
        <v>46.060.747/0001-36</v>
      </c>
      <c r="S482" s="84"/>
      <c r="T482" s="84" t="str">
        <f t="shared" si="10"/>
        <v/>
      </c>
      <c r="U482" s="84" t="str">
        <f t="shared" si="11"/>
        <v/>
      </c>
      <c r="V482" s="65" t="str">
        <f t="shared" si="5"/>
        <v/>
      </c>
      <c r="W482" s="84"/>
      <c r="X482" s="84"/>
      <c r="Y482" s="85"/>
      <c r="Z482" s="85"/>
      <c r="AA482" s="65" t="str">
        <f t="shared" si="6"/>
        <v/>
      </c>
      <c r="AB482" s="65" t="str">
        <f t="shared" si="7"/>
        <v/>
      </c>
      <c r="AC482" s="86"/>
      <c r="AD482" s="87" t="str">
        <f t="shared" si="8"/>
        <v/>
      </c>
      <c r="AE482" s="84"/>
      <c r="AF482" s="86">
        <f>IF(AC482&gt;0,AC482,'⚙️ Config'!$B$10)</f>
        <v>0.0075</v>
      </c>
      <c r="AG482" s="88">
        <f t="shared" si="9"/>
        <v>17026.11908</v>
      </c>
      <c r="AH482" s="88">
        <f>AG482*'⚙️ Config'!$B$11</f>
        <v>85130.59538</v>
      </c>
      <c r="AI482" s="88">
        <f>AH482*'⚙️ Config'!$B$12</f>
        <v>25539.17861</v>
      </c>
      <c r="AJ482" s="64"/>
      <c r="AK482" s="84"/>
      <c r="AL482" s="84"/>
      <c r="AM482" s="84"/>
      <c r="AN482" s="84"/>
      <c r="AO482" s="84"/>
      <c r="AP482" s="84"/>
      <c r="AQ482" s="84"/>
    </row>
    <row r="483" ht="15.0" customHeight="1">
      <c r="A483" s="79">
        <v>480.0</v>
      </c>
      <c r="B483" s="80" t="s">
        <v>1312</v>
      </c>
      <c r="C483" s="79" t="s">
        <v>141</v>
      </c>
      <c r="D483" s="79" t="s">
        <v>1313</v>
      </c>
      <c r="E483" s="81">
        <v>56.9</v>
      </c>
      <c r="F483" s="79" t="s">
        <v>84</v>
      </c>
      <c r="G483" s="79" t="s">
        <v>606</v>
      </c>
      <c r="H483" s="82">
        <v>2268591.85</v>
      </c>
      <c r="I483" s="79">
        <v>1.0</v>
      </c>
      <c r="J483" s="83">
        <v>1.4</v>
      </c>
      <c r="K483" s="80">
        <v>2024.0</v>
      </c>
      <c r="L483" s="79" t="s">
        <v>630</v>
      </c>
      <c r="M483" s="79">
        <v>2024.0</v>
      </c>
      <c r="N483" s="79" t="s">
        <v>145</v>
      </c>
      <c r="O483" s="65" t="str">
        <f t="shared" si="1"/>
        <v>468499200001</v>
      </c>
      <c r="P483" s="65">
        <f t="shared" si="2"/>
        <v>8</v>
      </c>
      <c r="Q483" s="65">
        <f t="shared" si="3"/>
        <v>0</v>
      </c>
      <c r="R483" s="65" t="str">
        <f t="shared" si="12"/>
        <v>46.849.920/0001-80</v>
      </c>
      <c r="S483" s="84"/>
      <c r="T483" s="84" t="str">
        <f t="shared" si="10"/>
        <v/>
      </c>
      <c r="U483" s="84" t="str">
        <f t="shared" si="11"/>
        <v/>
      </c>
      <c r="V483" s="65" t="str">
        <f t="shared" si="5"/>
        <v/>
      </c>
      <c r="W483" s="84"/>
      <c r="X483" s="84"/>
      <c r="Y483" s="85"/>
      <c r="Z483" s="85"/>
      <c r="AA483" s="65" t="str">
        <f t="shared" si="6"/>
        <v/>
      </c>
      <c r="AB483" s="65" t="str">
        <f t="shared" si="7"/>
        <v/>
      </c>
      <c r="AC483" s="86"/>
      <c r="AD483" s="87" t="str">
        <f t="shared" si="8"/>
        <v/>
      </c>
      <c r="AE483" s="84"/>
      <c r="AF483" s="86">
        <f>IF(AC483&gt;0,AC483,'⚙️ Config'!$B$10)</f>
        <v>0.0075</v>
      </c>
      <c r="AG483" s="88">
        <f t="shared" si="9"/>
        <v>17014.43888</v>
      </c>
      <c r="AH483" s="88">
        <f>AG483*'⚙️ Config'!$B$11</f>
        <v>85072.19438</v>
      </c>
      <c r="AI483" s="88">
        <f>AH483*'⚙️ Config'!$B$12</f>
        <v>25521.65831</v>
      </c>
      <c r="AJ483" s="64"/>
      <c r="AK483" s="84"/>
      <c r="AL483" s="84"/>
      <c r="AM483" s="84"/>
      <c r="AN483" s="84"/>
      <c r="AO483" s="84"/>
      <c r="AP483" s="84"/>
      <c r="AQ483" s="84"/>
    </row>
    <row r="484" ht="15.0" customHeight="1">
      <c r="A484" s="79">
        <v>481.0</v>
      </c>
      <c r="B484" s="80" t="s">
        <v>1314</v>
      </c>
      <c r="C484" s="79" t="s">
        <v>141</v>
      </c>
      <c r="D484" s="79" t="s">
        <v>1315</v>
      </c>
      <c r="E484" s="81">
        <v>51.88</v>
      </c>
      <c r="F484" s="79" t="s">
        <v>84</v>
      </c>
      <c r="G484" s="79" t="s">
        <v>606</v>
      </c>
      <c r="H484" s="82">
        <v>2266252.36</v>
      </c>
      <c r="I484" s="79">
        <v>1.0</v>
      </c>
      <c r="J484" s="83">
        <v>1.7</v>
      </c>
      <c r="K484" s="80">
        <v>2024.0</v>
      </c>
      <c r="L484" s="79" t="s">
        <v>202</v>
      </c>
      <c r="M484" s="79">
        <v>2024.0</v>
      </c>
      <c r="N484" s="79" t="s">
        <v>145</v>
      </c>
      <c r="O484" s="65" t="str">
        <f t="shared" si="1"/>
        <v>479828920001</v>
      </c>
      <c r="P484" s="65">
        <f t="shared" si="2"/>
        <v>3</v>
      </c>
      <c r="Q484" s="65">
        <f t="shared" si="3"/>
        <v>7</v>
      </c>
      <c r="R484" s="65" t="str">
        <f t="shared" si="12"/>
        <v>47.982.892/0001-37</v>
      </c>
      <c r="S484" s="84"/>
      <c r="T484" s="84" t="str">
        <f t="shared" si="10"/>
        <v/>
      </c>
      <c r="U484" s="84" t="str">
        <f t="shared" si="11"/>
        <v/>
      </c>
      <c r="V484" s="65" t="str">
        <f t="shared" si="5"/>
        <v/>
      </c>
      <c r="W484" s="84"/>
      <c r="X484" s="84"/>
      <c r="Y484" s="85"/>
      <c r="Z484" s="85"/>
      <c r="AA484" s="65" t="str">
        <f t="shared" si="6"/>
        <v/>
      </c>
      <c r="AB484" s="65" t="str">
        <f t="shared" si="7"/>
        <v/>
      </c>
      <c r="AC484" s="86"/>
      <c r="AD484" s="87" t="str">
        <f t="shared" si="8"/>
        <v/>
      </c>
      <c r="AE484" s="84"/>
      <c r="AF484" s="86">
        <f>IF(AC484&gt;0,AC484,'⚙️ Config'!$B$10)</f>
        <v>0.0075</v>
      </c>
      <c r="AG484" s="88">
        <f t="shared" si="9"/>
        <v>16996.8927</v>
      </c>
      <c r="AH484" s="88">
        <f>AG484*'⚙️ Config'!$B$11</f>
        <v>84984.4635</v>
      </c>
      <c r="AI484" s="88">
        <f>AH484*'⚙️ Config'!$B$12</f>
        <v>25495.33905</v>
      </c>
      <c r="AJ484" s="64"/>
      <c r="AK484" s="84"/>
      <c r="AL484" s="84"/>
      <c r="AM484" s="84"/>
      <c r="AN484" s="84"/>
      <c r="AO484" s="84"/>
      <c r="AP484" s="84"/>
      <c r="AQ484" s="84"/>
    </row>
    <row r="485" ht="15.0" customHeight="1">
      <c r="A485" s="79">
        <v>482.0</v>
      </c>
      <c r="B485" s="80" t="s">
        <v>1316</v>
      </c>
      <c r="C485" s="79" t="s">
        <v>141</v>
      </c>
      <c r="D485" s="79" t="s">
        <v>1317</v>
      </c>
      <c r="E485" s="81">
        <v>45.1</v>
      </c>
      <c r="F485" s="79" t="s">
        <v>84</v>
      </c>
      <c r="G485" s="79" t="s">
        <v>606</v>
      </c>
      <c r="H485" s="82">
        <v>2262777.53</v>
      </c>
      <c r="I485" s="79">
        <v>2.0</v>
      </c>
      <c r="J485" s="83">
        <v>1.8</v>
      </c>
      <c r="K485" s="80">
        <v>2025.0</v>
      </c>
      <c r="L485" s="79" t="s">
        <v>295</v>
      </c>
      <c r="M485" s="79">
        <v>2024.0</v>
      </c>
      <c r="N485" s="79" t="s">
        <v>161</v>
      </c>
      <c r="O485" s="65" t="str">
        <f t="shared" si="1"/>
        <v>199656740001</v>
      </c>
      <c r="P485" s="65">
        <f t="shared" si="2"/>
        <v>5</v>
      </c>
      <c r="Q485" s="65">
        <f t="shared" si="3"/>
        <v>9</v>
      </c>
      <c r="R485" s="65" t="str">
        <f t="shared" si="12"/>
        <v>19.965.674/0001-59</v>
      </c>
      <c r="S485" s="84"/>
      <c r="T485" s="84" t="str">
        <f t="shared" si="10"/>
        <v/>
      </c>
      <c r="U485" s="84" t="str">
        <f t="shared" si="11"/>
        <v/>
      </c>
      <c r="V485" s="65" t="str">
        <f t="shared" si="5"/>
        <v/>
      </c>
      <c r="W485" s="84"/>
      <c r="X485" s="84"/>
      <c r="Y485" s="85"/>
      <c r="Z485" s="85"/>
      <c r="AA485" s="65" t="str">
        <f t="shared" si="6"/>
        <v/>
      </c>
      <c r="AB485" s="65" t="str">
        <f t="shared" si="7"/>
        <v/>
      </c>
      <c r="AC485" s="86"/>
      <c r="AD485" s="87" t="str">
        <f t="shared" si="8"/>
        <v/>
      </c>
      <c r="AE485" s="84"/>
      <c r="AF485" s="86">
        <f>IF(AC485&gt;0,AC485,'⚙️ Config'!$B$10)</f>
        <v>0.0075</v>
      </c>
      <c r="AG485" s="88">
        <f t="shared" si="9"/>
        <v>16970.83148</v>
      </c>
      <c r="AH485" s="88">
        <f>AG485*'⚙️ Config'!$B$11</f>
        <v>84854.15738</v>
      </c>
      <c r="AI485" s="88">
        <f>AH485*'⚙️ Config'!$B$12</f>
        <v>25456.24721</v>
      </c>
      <c r="AJ485" s="64"/>
      <c r="AK485" s="84"/>
      <c r="AL485" s="84"/>
      <c r="AM485" s="84"/>
      <c r="AN485" s="84"/>
      <c r="AO485" s="84"/>
      <c r="AP485" s="84"/>
      <c r="AQ485" s="84"/>
    </row>
    <row r="486" ht="15.0" customHeight="1">
      <c r="A486" s="79">
        <v>483.0</v>
      </c>
      <c r="B486" s="80" t="s">
        <v>1318</v>
      </c>
      <c r="C486" s="79" t="s">
        <v>141</v>
      </c>
      <c r="D486" s="79" t="s">
        <v>1319</v>
      </c>
      <c r="E486" s="81">
        <v>66.73</v>
      </c>
      <c r="F486" s="79" t="s">
        <v>84</v>
      </c>
      <c r="G486" s="79" t="s">
        <v>606</v>
      </c>
      <c r="H486" s="82">
        <v>2259828.31</v>
      </c>
      <c r="I486" s="79">
        <v>1.0</v>
      </c>
      <c r="J486" s="83">
        <v>1.0</v>
      </c>
      <c r="K486" s="80">
        <v>2025.0</v>
      </c>
      <c r="L486" s="79" t="s">
        <v>202</v>
      </c>
      <c r="M486" s="79">
        <v>2025.0</v>
      </c>
      <c r="N486" s="79" t="s">
        <v>145</v>
      </c>
      <c r="O486" s="65" t="str">
        <f t="shared" si="1"/>
        <v>074620190001</v>
      </c>
      <c r="P486" s="65">
        <f t="shared" si="2"/>
        <v>0</v>
      </c>
      <c r="Q486" s="65">
        <f t="shared" si="3"/>
        <v>7</v>
      </c>
      <c r="R486" s="65" t="str">
        <f t="shared" si="12"/>
        <v>07.462.019/0001-07</v>
      </c>
      <c r="S486" s="84"/>
      <c r="T486" s="84" t="str">
        <f t="shared" si="10"/>
        <v/>
      </c>
      <c r="U486" s="84" t="str">
        <f t="shared" si="11"/>
        <v/>
      </c>
      <c r="V486" s="65" t="str">
        <f t="shared" si="5"/>
        <v/>
      </c>
      <c r="W486" s="84"/>
      <c r="X486" s="84"/>
      <c r="Y486" s="85"/>
      <c r="Z486" s="85"/>
      <c r="AA486" s="65" t="str">
        <f t="shared" si="6"/>
        <v/>
      </c>
      <c r="AB486" s="65" t="str">
        <f t="shared" si="7"/>
        <v/>
      </c>
      <c r="AC486" s="86"/>
      <c r="AD486" s="87" t="str">
        <f t="shared" si="8"/>
        <v/>
      </c>
      <c r="AE486" s="84"/>
      <c r="AF486" s="86">
        <f>IF(AC486&gt;0,AC486,'⚙️ Config'!$B$10)</f>
        <v>0.0075</v>
      </c>
      <c r="AG486" s="88">
        <f t="shared" si="9"/>
        <v>16948.71233</v>
      </c>
      <c r="AH486" s="88">
        <f>AG486*'⚙️ Config'!$B$11</f>
        <v>84743.56163</v>
      </c>
      <c r="AI486" s="88">
        <f>AH486*'⚙️ Config'!$B$12</f>
        <v>25423.06849</v>
      </c>
      <c r="AJ486" s="64"/>
      <c r="AK486" s="84"/>
      <c r="AL486" s="84"/>
      <c r="AM486" s="84"/>
      <c r="AN486" s="84"/>
      <c r="AO486" s="84"/>
      <c r="AP486" s="84"/>
      <c r="AQ486" s="84"/>
    </row>
    <row r="487" ht="15.0" customHeight="1">
      <c r="A487" s="79">
        <v>484.0</v>
      </c>
      <c r="B487" s="80" t="s">
        <v>1320</v>
      </c>
      <c r="C487" s="79" t="s">
        <v>141</v>
      </c>
      <c r="D487" s="79" t="s">
        <v>1321</v>
      </c>
      <c r="E487" s="81">
        <v>46.2</v>
      </c>
      <c r="F487" s="79" t="s">
        <v>84</v>
      </c>
      <c r="G487" s="79" t="s">
        <v>606</v>
      </c>
      <c r="H487" s="82">
        <v>2253290.51</v>
      </c>
      <c r="I487" s="79">
        <v>2.0</v>
      </c>
      <c r="J487" s="83">
        <v>1.8</v>
      </c>
      <c r="K487" s="80">
        <v>2025.0</v>
      </c>
      <c r="L487" s="79" t="s">
        <v>339</v>
      </c>
      <c r="M487" s="79">
        <v>2024.0</v>
      </c>
      <c r="N487" s="79" t="s">
        <v>145</v>
      </c>
      <c r="O487" s="65" t="str">
        <f t="shared" si="1"/>
        <v>616103900001</v>
      </c>
      <c r="P487" s="65">
        <f t="shared" si="2"/>
        <v>0</v>
      </c>
      <c r="Q487" s="65">
        <f t="shared" si="3"/>
        <v>6</v>
      </c>
      <c r="R487" s="65" t="str">
        <f t="shared" si="12"/>
        <v>61.610.390/0001-06</v>
      </c>
      <c r="S487" s="84"/>
      <c r="T487" s="84" t="str">
        <f t="shared" si="10"/>
        <v/>
      </c>
      <c r="U487" s="84" t="str">
        <f t="shared" si="11"/>
        <v/>
      </c>
      <c r="V487" s="65" t="str">
        <f t="shared" si="5"/>
        <v/>
      </c>
      <c r="W487" s="84"/>
      <c r="X487" s="84"/>
      <c r="Y487" s="85"/>
      <c r="Z487" s="85"/>
      <c r="AA487" s="65" t="str">
        <f t="shared" si="6"/>
        <v/>
      </c>
      <c r="AB487" s="65" t="str">
        <f t="shared" si="7"/>
        <v/>
      </c>
      <c r="AC487" s="86"/>
      <c r="AD487" s="87" t="str">
        <f t="shared" si="8"/>
        <v/>
      </c>
      <c r="AE487" s="84"/>
      <c r="AF487" s="86">
        <f>IF(AC487&gt;0,AC487,'⚙️ Config'!$B$10)</f>
        <v>0.0075</v>
      </c>
      <c r="AG487" s="88">
        <f t="shared" si="9"/>
        <v>16899.67883</v>
      </c>
      <c r="AH487" s="88">
        <f>AG487*'⚙️ Config'!$B$11</f>
        <v>84498.39413</v>
      </c>
      <c r="AI487" s="88">
        <f>AH487*'⚙️ Config'!$B$12</f>
        <v>25349.51824</v>
      </c>
      <c r="AJ487" s="64"/>
      <c r="AK487" s="84"/>
      <c r="AL487" s="84"/>
      <c r="AM487" s="84"/>
      <c r="AN487" s="84"/>
      <c r="AO487" s="84"/>
      <c r="AP487" s="84"/>
      <c r="AQ487" s="84"/>
    </row>
    <row r="488" ht="15.0" customHeight="1">
      <c r="A488" s="79">
        <v>485.0</v>
      </c>
      <c r="B488" s="80" t="s">
        <v>1322</v>
      </c>
      <c r="C488" s="79" t="s">
        <v>141</v>
      </c>
      <c r="D488" s="79" t="s">
        <v>1323</v>
      </c>
      <c r="E488" s="81">
        <v>51.24</v>
      </c>
      <c r="F488" s="79" t="s">
        <v>84</v>
      </c>
      <c r="G488" s="79" t="s">
        <v>606</v>
      </c>
      <c r="H488" s="82">
        <v>2251420.92</v>
      </c>
      <c r="I488" s="79">
        <v>2.0</v>
      </c>
      <c r="J488" s="83">
        <v>1.2</v>
      </c>
      <c r="K488" s="80">
        <v>2024.0</v>
      </c>
      <c r="L488" s="79" t="s">
        <v>508</v>
      </c>
      <c r="M488" s="79">
        <v>2024.0</v>
      </c>
      <c r="N488" s="79" t="s">
        <v>161</v>
      </c>
      <c r="O488" s="65" t="str">
        <f t="shared" si="1"/>
        <v>345597480001</v>
      </c>
      <c r="P488" s="65">
        <f t="shared" si="2"/>
        <v>4</v>
      </c>
      <c r="Q488" s="65">
        <f t="shared" si="3"/>
        <v>0</v>
      </c>
      <c r="R488" s="65" t="str">
        <f t="shared" si="12"/>
        <v>34.559.748/0001-40</v>
      </c>
      <c r="S488" s="84"/>
      <c r="T488" s="84" t="str">
        <f t="shared" si="10"/>
        <v/>
      </c>
      <c r="U488" s="84" t="str">
        <f t="shared" si="11"/>
        <v/>
      </c>
      <c r="V488" s="65" t="str">
        <f t="shared" si="5"/>
        <v/>
      </c>
      <c r="W488" s="84"/>
      <c r="X488" s="84"/>
      <c r="Y488" s="85"/>
      <c r="Z488" s="85"/>
      <c r="AA488" s="65" t="str">
        <f t="shared" si="6"/>
        <v/>
      </c>
      <c r="AB488" s="65" t="str">
        <f t="shared" si="7"/>
        <v/>
      </c>
      <c r="AC488" s="86"/>
      <c r="AD488" s="87" t="str">
        <f t="shared" si="8"/>
        <v/>
      </c>
      <c r="AE488" s="84"/>
      <c r="AF488" s="86">
        <f>IF(AC488&gt;0,AC488,'⚙️ Config'!$B$10)</f>
        <v>0.0075</v>
      </c>
      <c r="AG488" s="88">
        <f t="shared" si="9"/>
        <v>16885.6569</v>
      </c>
      <c r="AH488" s="88">
        <f>AG488*'⚙️ Config'!$B$11</f>
        <v>84428.2845</v>
      </c>
      <c r="AI488" s="88">
        <f>AH488*'⚙️ Config'!$B$12</f>
        <v>25328.48535</v>
      </c>
      <c r="AJ488" s="64"/>
      <c r="AK488" s="84"/>
      <c r="AL488" s="84"/>
      <c r="AM488" s="84"/>
      <c r="AN488" s="84"/>
      <c r="AO488" s="84"/>
      <c r="AP488" s="84"/>
      <c r="AQ488" s="84"/>
    </row>
    <row r="489" ht="15.0" customHeight="1">
      <c r="A489" s="79">
        <v>486.0</v>
      </c>
      <c r="B489" s="80" t="s">
        <v>1324</v>
      </c>
      <c r="C489" s="79" t="s">
        <v>141</v>
      </c>
      <c r="D489" s="79" t="s">
        <v>1325</v>
      </c>
      <c r="E489" s="81">
        <v>50.5</v>
      </c>
      <c r="F489" s="79" t="s">
        <v>84</v>
      </c>
      <c r="G489" s="79" t="s">
        <v>606</v>
      </c>
      <c r="H489" s="82">
        <v>2246416.62</v>
      </c>
      <c r="I489" s="79">
        <v>1.0</v>
      </c>
      <c r="J489" s="83">
        <v>1.8</v>
      </c>
      <c r="K489" s="80">
        <v>2024.0</v>
      </c>
      <c r="L489" s="79" t="s">
        <v>295</v>
      </c>
      <c r="M489" s="79">
        <v>2024.0</v>
      </c>
      <c r="N489" s="79" t="s">
        <v>145</v>
      </c>
      <c r="O489" s="65" t="str">
        <f t="shared" si="1"/>
        <v>365359170001</v>
      </c>
      <c r="P489" s="65">
        <f t="shared" si="2"/>
        <v>3</v>
      </c>
      <c r="Q489" s="65">
        <f t="shared" si="3"/>
        <v>8</v>
      </c>
      <c r="R489" s="65" t="str">
        <f t="shared" si="12"/>
        <v>36.535.917/0001-38</v>
      </c>
      <c r="S489" s="84"/>
      <c r="T489" s="84" t="str">
        <f t="shared" si="10"/>
        <v/>
      </c>
      <c r="U489" s="84" t="str">
        <f t="shared" si="11"/>
        <v/>
      </c>
      <c r="V489" s="65" t="str">
        <f t="shared" si="5"/>
        <v/>
      </c>
      <c r="W489" s="84"/>
      <c r="X489" s="84"/>
      <c r="Y489" s="85"/>
      <c r="Z489" s="85"/>
      <c r="AA489" s="65" t="str">
        <f t="shared" si="6"/>
        <v/>
      </c>
      <c r="AB489" s="65" t="str">
        <f t="shared" si="7"/>
        <v/>
      </c>
      <c r="AC489" s="86"/>
      <c r="AD489" s="87" t="str">
        <f t="shared" si="8"/>
        <v/>
      </c>
      <c r="AE489" s="84"/>
      <c r="AF489" s="86">
        <f>IF(AC489&gt;0,AC489,'⚙️ Config'!$B$10)</f>
        <v>0.0075</v>
      </c>
      <c r="AG489" s="88">
        <f t="shared" si="9"/>
        <v>16848.12465</v>
      </c>
      <c r="AH489" s="88">
        <f>AG489*'⚙️ Config'!$B$11</f>
        <v>84240.62325</v>
      </c>
      <c r="AI489" s="88">
        <f>AH489*'⚙️ Config'!$B$12</f>
        <v>25272.18698</v>
      </c>
      <c r="AJ489" s="64"/>
      <c r="AK489" s="84"/>
      <c r="AL489" s="84"/>
      <c r="AM489" s="84"/>
      <c r="AN489" s="84"/>
      <c r="AO489" s="84"/>
      <c r="AP489" s="84"/>
      <c r="AQ489" s="84"/>
    </row>
    <row r="490" ht="15.0" customHeight="1">
      <c r="A490" s="79">
        <v>487.0</v>
      </c>
      <c r="B490" s="80" t="s">
        <v>1326</v>
      </c>
      <c r="C490" s="79" t="s">
        <v>141</v>
      </c>
      <c r="D490" s="79" t="s">
        <v>1327</v>
      </c>
      <c r="E490" s="81">
        <v>63.81</v>
      </c>
      <c r="F490" s="79" t="s">
        <v>84</v>
      </c>
      <c r="G490" s="79" t="s">
        <v>606</v>
      </c>
      <c r="H490" s="82">
        <v>2244584.01</v>
      </c>
      <c r="I490" s="79">
        <v>1.0</v>
      </c>
      <c r="J490" s="83">
        <v>1.1</v>
      </c>
      <c r="K490" s="80">
        <v>2025.0</v>
      </c>
      <c r="L490" s="79" t="s">
        <v>630</v>
      </c>
      <c r="M490" s="79">
        <v>2025.0</v>
      </c>
      <c r="N490" s="79" t="s">
        <v>161</v>
      </c>
      <c r="O490" s="65" t="str">
        <f t="shared" si="1"/>
        <v>465567640001</v>
      </c>
      <c r="P490" s="65">
        <f t="shared" si="2"/>
        <v>6</v>
      </c>
      <c r="Q490" s="65">
        <f t="shared" si="3"/>
        <v>9</v>
      </c>
      <c r="R490" s="65" t="str">
        <f t="shared" si="12"/>
        <v>46.556.764/0001-69</v>
      </c>
      <c r="S490" s="84"/>
      <c r="T490" s="84" t="str">
        <f t="shared" si="10"/>
        <v/>
      </c>
      <c r="U490" s="84" t="str">
        <f t="shared" si="11"/>
        <v/>
      </c>
      <c r="V490" s="65" t="str">
        <f t="shared" si="5"/>
        <v/>
      </c>
      <c r="W490" s="84"/>
      <c r="X490" s="84"/>
      <c r="Y490" s="85"/>
      <c r="Z490" s="85"/>
      <c r="AA490" s="65" t="str">
        <f t="shared" si="6"/>
        <v/>
      </c>
      <c r="AB490" s="65" t="str">
        <f t="shared" si="7"/>
        <v/>
      </c>
      <c r="AC490" s="86"/>
      <c r="AD490" s="87" t="str">
        <f t="shared" si="8"/>
        <v/>
      </c>
      <c r="AE490" s="84"/>
      <c r="AF490" s="86">
        <f>IF(AC490&gt;0,AC490,'⚙️ Config'!$B$10)</f>
        <v>0.0075</v>
      </c>
      <c r="AG490" s="88">
        <f t="shared" si="9"/>
        <v>16834.38008</v>
      </c>
      <c r="AH490" s="88">
        <f>AG490*'⚙️ Config'!$B$11</f>
        <v>84171.90038</v>
      </c>
      <c r="AI490" s="88">
        <f>AH490*'⚙️ Config'!$B$12</f>
        <v>25251.57011</v>
      </c>
      <c r="AJ490" s="64"/>
      <c r="AK490" s="84"/>
      <c r="AL490" s="84"/>
      <c r="AM490" s="84"/>
      <c r="AN490" s="84"/>
      <c r="AO490" s="84"/>
      <c r="AP490" s="84"/>
      <c r="AQ490" s="84"/>
    </row>
    <row r="491" ht="15.0" customHeight="1">
      <c r="A491" s="79">
        <v>488.0</v>
      </c>
      <c r="B491" s="80" t="s">
        <v>1328</v>
      </c>
      <c r="C491" s="79" t="s">
        <v>141</v>
      </c>
      <c r="D491" s="79" t="s">
        <v>1329</v>
      </c>
      <c r="E491" s="81">
        <v>64.45</v>
      </c>
      <c r="F491" s="79" t="s">
        <v>84</v>
      </c>
      <c r="G491" s="79" t="s">
        <v>606</v>
      </c>
      <c r="H491" s="82">
        <v>2243360.07</v>
      </c>
      <c r="I491" s="79">
        <v>2.0</v>
      </c>
      <c r="J491" s="83">
        <v>1.4</v>
      </c>
      <c r="K491" s="80">
        <v>2025.0</v>
      </c>
      <c r="L491" s="79" t="s">
        <v>508</v>
      </c>
      <c r="M491" s="79">
        <v>2024.0</v>
      </c>
      <c r="N491" s="79" t="s">
        <v>208</v>
      </c>
      <c r="O491" s="65" t="str">
        <f t="shared" si="1"/>
        <v>227314600001</v>
      </c>
      <c r="P491" s="65">
        <f t="shared" si="2"/>
        <v>2</v>
      </c>
      <c r="Q491" s="65">
        <f t="shared" si="3"/>
        <v>2</v>
      </c>
      <c r="R491" s="65" t="str">
        <f t="shared" si="12"/>
        <v>22.731.460/0001-22</v>
      </c>
      <c r="S491" s="84"/>
      <c r="T491" s="84" t="str">
        <f t="shared" si="10"/>
        <v/>
      </c>
      <c r="U491" s="84" t="str">
        <f t="shared" si="11"/>
        <v/>
      </c>
      <c r="V491" s="65" t="str">
        <f t="shared" si="5"/>
        <v/>
      </c>
      <c r="W491" s="84"/>
      <c r="X491" s="84"/>
      <c r="Y491" s="85"/>
      <c r="Z491" s="85"/>
      <c r="AA491" s="65" t="str">
        <f t="shared" si="6"/>
        <v/>
      </c>
      <c r="AB491" s="65" t="str">
        <f t="shared" si="7"/>
        <v/>
      </c>
      <c r="AC491" s="86"/>
      <c r="AD491" s="87" t="str">
        <f t="shared" si="8"/>
        <v/>
      </c>
      <c r="AE491" s="84"/>
      <c r="AF491" s="86">
        <f>IF(AC491&gt;0,AC491,'⚙️ Config'!$B$10)</f>
        <v>0.0075</v>
      </c>
      <c r="AG491" s="88">
        <f t="shared" si="9"/>
        <v>16825.20053</v>
      </c>
      <c r="AH491" s="88">
        <f>AG491*'⚙️ Config'!$B$11</f>
        <v>84126.00263</v>
      </c>
      <c r="AI491" s="88">
        <f>AH491*'⚙️ Config'!$B$12</f>
        <v>25237.80079</v>
      </c>
      <c r="AJ491" s="64"/>
      <c r="AK491" s="84"/>
      <c r="AL491" s="84"/>
      <c r="AM491" s="84"/>
      <c r="AN491" s="84"/>
      <c r="AO491" s="84"/>
      <c r="AP491" s="84"/>
      <c r="AQ491" s="84"/>
    </row>
    <row r="492" ht="15.0" customHeight="1">
      <c r="A492" s="79">
        <v>489.0</v>
      </c>
      <c r="B492" s="80" t="s">
        <v>1330</v>
      </c>
      <c r="C492" s="79" t="s">
        <v>141</v>
      </c>
      <c r="D492" s="79" t="s">
        <v>1331</v>
      </c>
      <c r="E492" s="81">
        <v>40.49</v>
      </c>
      <c r="F492" s="79" t="s">
        <v>84</v>
      </c>
      <c r="G492" s="79" t="s">
        <v>606</v>
      </c>
      <c r="H492" s="82">
        <v>2240465.3</v>
      </c>
      <c r="I492" s="79">
        <v>2.0</v>
      </c>
      <c r="J492" s="83">
        <v>1.8</v>
      </c>
      <c r="K492" s="80">
        <v>2024.0</v>
      </c>
      <c r="L492" s="79" t="s">
        <v>691</v>
      </c>
      <c r="M492" s="79">
        <v>2024.0</v>
      </c>
      <c r="N492" s="79" t="s">
        <v>161</v>
      </c>
      <c r="O492" s="65" t="str">
        <f t="shared" si="1"/>
        <v>377522280001</v>
      </c>
      <c r="P492" s="65">
        <f t="shared" si="2"/>
        <v>4</v>
      </c>
      <c r="Q492" s="65">
        <f t="shared" si="3"/>
        <v>8</v>
      </c>
      <c r="R492" s="65" t="str">
        <f t="shared" si="12"/>
        <v>37.752.228/0001-48</v>
      </c>
      <c r="S492" s="84"/>
      <c r="T492" s="84" t="str">
        <f t="shared" si="10"/>
        <v/>
      </c>
      <c r="U492" s="84" t="str">
        <f t="shared" si="11"/>
        <v/>
      </c>
      <c r="V492" s="65" t="str">
        <f t="shared" si="5"/>
        <v/>
      </c>
      <c r="W492" s="84"/>
      <c r="X492" s="84"/>
      <c r="Y492" s="85"/>
      <c r="Z492" s="85"/>
      <c r="AA492" s="65" t="str">
        <f t="shared" si="6"/>
        <v/>
      </c>
      <c r="AB492" s="65" t="str">
        <f t="shared" si="7"/>
        <v/>
      </c>
      <c r="AC492" s="86"/>
      <c r="AD492" s="87" t="str">
        <f t="shared" si="8"/>
        <v/>
      </c>
      <c r="AE492" s="84"/>
      <c r="AF492" s="86">
        <f>IF(AC492&gt;0,AC492,'⚙️ Config'!$B$10)</f>
        <v>0.0075</v>
      </c>
      <c r="AG492" s="88">
        <f t="shared" si="9"/>
        <v>16803.48975</v>
      </c>
      <c r="AH492" s="88">
        <f>AG492*'⚙️ Config'!$B$11</f>
        <v>84017.44875</v>
      </c>
      <c r="AI492" s="88">
        <f>AH492*'⚙️ Config'!$B$12</f>
        <v>25205.23463</v>
      </c>
      <c r="AJ492" s="64"/>
      <c r="AK492" s="84"/>
      <c r="AL492" s="84"/>
      <c r="AM492" s="84"/>
      <c r="AN492" s="84"/>
      <c r="AO492" s="84"/>
      <c r="AP492" s="84"/>
      <c r="AQ492" s="84"/>
    </row>
    <row r="493" ht="15.0" customHeight="1">
      <c r="A493" s="79">
        <v>490.0</v>
      </c>
      <c r="B493" s="80" t="s">
        <v>1332</v>
      </c>
      <c r="C493" s="79" t="s">
        <v>141</v>
      </c>
      <c r="D493" s="79" t="s">
        <v>1333</v>
      </c>
      <c r="E493" s="81">
        <v>42.53</v>
      </c>
      <c r="F493" s="79" t="s">
        <v>84</v>
      </c>
      <c r="G493" s="79" t="s">
        <v>606</v>
      </c>
      <c r="H493" s="82">
        <v>2240125.18</v>
      </c>
      <c r="I493" s="79">
        <v>2.0</v>
      </c>
      <c r="J493" s="83">
        <v>1.7</v>
      </c>
      <c r="K493" s="80">
        <v>2024.0</v>
      </c>
      <c r="L493" s="79" t="s">
        <v>202</v>
      </c>
      <c r="M493" s="79">
        <v>2024.0</v>
      </c>
      <c r="N493" s="79" t="s">
        <v>161</v>
      </c>
      <c r="O493" s="65" t="str">
        <f t="shared" si="1"/>
        <v>140405020001</v>
      </c>
      <c r="P493" s="65">
        <f t="shared" si="2"/>
        <v>5</v>
      </c>
      <c r="Q493" s="65">
        <f t="shared" si="3"/>
        <v>0</v>
      </c>
      <c r="R493" s="65" t="str">
        <f t="shared" si="12"/>
        <v>14.040.502/0001-50</v>
      </c>
      <c r="S493" s="84"/>
      <c r="T493" s="84" t="str">
        <f t="shared" si="10"/>
        <v/>
      </c>
      <c r="U493" s="84" t="str">
        <f t="shared" si="11"/>
        <v/>
      </c>
      <c r="V493" s="65" t="str">
        <f t="shared" si="5"/>
        <v/>
      </c>
      <c r="W493" s="84"/>
      <c r="X493" s="84"/>
      <c r="Y493" s="85"/>
      <c r="Z493" s="85"/>
      <c r="AA493" s="65" t="str">
        <f t="shared" si="6"/>
        <v/>
      </c>
      <c r="AB493" s="65" t="str">
        <f t="shared" si="7"/>
        <v/>
      </c>
      <c r="AC493" s="86"/>
      <c r="AD493" s="87" t="str">
        <f t="shared" si="8"/>
        <v/>
      </c>
      <c r="AE493" s="84"/>
      <c r="AF493" s="86">
        <f>IF(AC493&gt;0,AC493,'⚙️ Config'!$B$10)</f>
        <v>0.0075</v>
      </c>
      <c r="AG493" s="88">
        <f t="shared" si="9"/>
        <v>16800.93885</v>
      </c>
      <c r="AH493" s="88">
        <f>AG493*'⚙️ Config'!$B$11</f>
        <v>84004.69425</v>
      </c>
      <c r="AI493" s="88">
        <f>AH493*'⚙️ Config'!$B$12</f>
        <v>25201.40828</v>
      </c>
      <c r="AJ493" s="64"/>
      <c r="AK493" s="84"/>
      <c r="AL493" s="84"/>
      <c r="AM493" s="84"/>
      <c r="AN493" s="84"/>
      <c r="AO493" s="84"/>
      <c r="AP493" s="84"/>
      <c r="AQ493" s="84"/>
    </row>
    <row r="494" ht="15.0" customHeight="1">
      <c r="A494" s="79">
        <v>491.0</v>
      </c>
      <c r="B494" s="80" t="s">
        <v>1334</v>
      </c>
      <c r="C494" s="79" t="s">
        <v>141</v>
      </c>
      <c r="D494" s="79" t="s">
        <v>1335</v>
      </c>
      <c r="E494" s="81">
        <v>39.23</v>
      </c>
      <c r="F494" s="79" t="s">
        <v>84</v>
      </c>
      <c r="G494" s="79" t="s">
        <v>606</v>
      </c>
      <c r="H494" s="82">
        <v>2239576.44</v>
      </c>
      <c r="I494" s="79">
        <v>2.0</v>
      </c>
      <c r="J494" s="83">
        <v>1.9</v>
      </c>
      <c r="K494" s="80">
        <v>2024.0</v>
      </c>
      <c r="L494" s="79" t="s">
        <v>508</v>
      </c>
      <c r="M494" s="79">
        <v>2024.0</v>
      </c>
      <c r="N494" s="79" t="s">
        <v>145</v>
      </c>
      <c r="O494" s="65" t="str">
        <f t="shared" si="1"/>
        <v>052052490001</v>
      </c>
      <c r="P494" s="65">
        <f t="shared" si="2"/>
        <v>5</v>
      </c>
      <c r="Q494" s="65">
        <f t="shared" si="3"/>
        <v>7</v>
      </c>
      <c r="R494" s="65" t="str">
        <f t="shared" si="12"/>
        <v>05.205.249/0001-57</v>
      </c>
      <c r="S494" s="84"/>
      <c r="T494" s="84" t="str">
        <f t="shared" si="10"/>
        <v/>
      </c>
      <c r="U494" s="84" t="str">
        <f t="shared" si="11"/>
        <v/>
      </c>
      <c r="V494" s="65" t="str">
        <f t="shared" si="5"/>
        <v/>
      </c>
      <c r="W494" s="84"/>
      <c r="X494" s="84"/>
      <c r="Y494" s="85"/>
      <c r="Z494" s="85"/>
      <c r="AA494" s="65" t="str">
        <f t="shared" si="6"/>
        <v/>
      </c>
      <c r="AB494" s="65" t="str">
        <f t="shared" si="7"/>
        <v/>
      </c>
      <c r="AC494" s="86"/>
      <c r="AD494" s="87" t="str">
        <f t="shared" si="8"/>
        <v/>
      </c>
      <c r="AE494" s="84"/>
      <c r="AF494" s="86">
        <f>IF(AC494&gt;0,AC494,'⚙️ Config'!$B$10)</f>
        <v>0.0075</v>
      </c>
      <c r="AG494" s="88">
        <f t="shared" si="9"/>
        <v>16796.8233</v>
      </c>
      <c r="AH494" s="88">
        <f>AG494*'⚙️ Config'!$B$11</f>
        <v>83984.1165</v>
      </c>
      <c r="AI494" s="88">
        <f>AH494*'⚙️ Config'!$B$12</f>
        <v>25195.23495</v>
      </c>
      <c r="AJ494" s="64"/>
      <c r="AK494" s="84"/>
      <c r="AL494" s="84"/>
      <c r="AM494" s="84"/>
      <c r="AN494" s="84"/>
      <c r="AO494" s="84"/>
      <c r="AP494" s="84"/>
      <c r="AQ494" s="84"/>
    </row>
    <row r="495" ht="15.0" customHeight="1">
      <c r="A495" s="79">
        <v>492.0</v>
      </c>
      <c r="B495" s="80" t="s">
        <v>1336</v>
      </c>
      <c r="C495" s="79" t="s">
        <v>141</v>
      </c>
      <c r="D495" s="79" t="s">
        <v>1337</v>
      </c>
      <c r="E495" s="81">
        <v>53.39</v>
      </c>
      <c r="F495" s="79" t="s">
        <v>84</v>
      </c>
      <c r="G495" s="79" t="s">
        <v>606</v>
      </c>
      <c r="H495" s="82">
        <v>2239524.62</v>
      </c>
      <c r="I495" s="79">
        <v>1.0</v>
      </c>
      <c r="J495" s="83">
        <v>1.6</v>
      </c>
      <c r="K495" s="80">
        <v>2024.0</v>
      </c>
      <c r="L495" s="79" t="s">
        <v>202</v>
      </c>
      <c r="M495" s="79">
        <v>2024.0</v>
      </c>
      <c r="N495" s="79" t="s">
        <v>145</v>
      </c>
      <c r="O495" s="65" t="str">
        <f t="shared" si="1"/>
        <v>430778850001</v>
      </c>
      <c r="P495" s="65">
        <f t="shared" si="2"/>
        <v>3</v>
      </c>
      <c r="Q495" s="65">
        <f t="shared" si="3"/>
        <v>0</v>
      </c>
      <c r="R495" s="65" t="str">
        <f t="shared" si="12"/>
        <v>43.077.885/0001-30</v>
      </c>
      <c r="S495" s="84"/>
      <c r="T495" s="84" t="str">
        <f t="shared" si="10"/>
        <v/>
      </c>
      <c r="U495" s="84" t="str">
        <f t="shared" si="11"/>
        <v/>
      </c>
      <c r="V495" s="65" t="str">
        <f t="shared" si="5"/>
        <v/>
      </c>
      <c r="W495" s="84"/>
      <c r="X495" s="84"/>
      <c r="Y495" s="85"/>
      <c r="Z495" s="85"/>
      <c r="AA495" s="65" t="str">
        <f t="shared" si="6"/>
        <v/>
      </c>
      <c r="AB495" s="65" t="str">
        <f t="shared" si="7"/>
        <v/>
      </c>
      <c r="AC495" s="86"/>
      <c r="AD495" s="87" t="str">
        <f t="shared" si="8"/>
        <v/>
      </c>
      <c r="AE495" s="84"/>
      <c r="AF495" s="86">
        <f>IF(AC495&gt;0,AC495,'⚙️ Config'!$B$10)</f>
        <v>0.0075</v>
      </c>
      <c r="AG495" s="88">
        <f t="shared" si="9"/>
        <v>16796.43465</v>
      </c>
      <c r="AH495" s="88">
        <f>AG495*'⚙️ Config'!$B$11</f>
        <v>83982.17325</v>
      </c>
      <c r="AI495" s="88">
        <f>AH495*'⚙️ Config'!$B$12</f>
        <v>25194.65198</v>
      </c>
      <c r="AJ495" s="64"/>
      <c r="AK495" s="84"/>
      <c r="AL495" s="84"/>
      <c r="AM495" s="84"/>
      <c r="AN495" s="84"/>
      <c r="AO495" s="84"/>
      <c r="AP495" s="84"/>
      <c r="AQ495" s="84"/>
    </row>
    <row r="496" ht="15.0" customHeight="1">
      <c r="A496" s="79">
        <v>493.0</v>
      </c>
      <c r="B496" s="80" t="s">
        <v>1338</v>
      </c>
      <c r="C496" s="79" t="s">
        <v>141</v>
      </c>
      <c r="D496" s="79" t="s">
        <v>1339</v>
      </c>
      <c r="E496" s="81">
        <v>51.88</v>
      </c>
      <c r="F496" s="79" t="s">
        <v>84</v>
      </c>
      <c r="G496" s="79" t="s">
        <v>606</v>
      </c>
      <c r="H496" s="82">
        <v>2239466.0</v>
      </c>
      <c r="I496" s="79">
        <v>1.0</v>
      </c>
      <c r="J496" s="83">
        <v>1.7</v>
      </c>
      <c r="K496" s="80">
        <v>2024.0</v>
      </c>
      <c r="L496" s="79" t="s">
        <v>295</v>
      </c>
      <c r="M496" s="79">
        <v>2024.0</v>
      </c>
      <c r="N496" s="79" t="s">
        <v>161</v>
      </c>
      <c r="O496" s="65" t="str">
        <f t="shared" si="1"/>
        <v>294264380001</v>
      </c>
      <c r="P496" s="65">
        <f t="shared" si="2"/>
        <v>1</v>
      </c>
      <c r="Q496" s="65">
        <f t="shared" si="3"/>
        <v>8</v>
      </c>
      <c r="R496" s="65" t="str">
        <f t="shared" si="12"/>
        <v>29.426.438/0001-18</v>
      </c>
      <c r="S496" s="84"/>
      <c r="T496" s="84" t="str">
        <f t="shared" si="10"/>
        <v/>
      </c>
      <c r="U496" s="84" t="str">
        <f t="shared" si="11"/>
        <v/>
      </c>
      <c r="V496" s="65" t="str">
        <f t="shared" si="5"/>
        <v/>
      </c>
      <c r="W496" s="84"/>
      <c r="X496" s="84"/>
      <c r="Y496" s="85"/>
      <c r="Z496" s="85"/>
      <c r="AA496" s="65" t="str">
        <f t="shared" si="6"/>
        <v/>
      </c>
      <c r="AB496" s="65" t="str">
        <f t="shared" si="7"/>
        <v/>
      </c>
      <c r="AC496" s="86"/>
      <c r="AD496" s="87" t="str">
        <f t="shared" si="8"/>
        <v/>
      </c>
      <c r="AE496" s="84"/>
      <c r="AF496" s="86">
        <f>IF(AC496&gt;0,AC496,'⚙️ Config'!$B$10)</f>
        <v>0.0075</v>
      </c>
      <c r="AG496" s="88">
        <f t="shared" si="9"/>
        <v>16795.995</v>
      </c>
      <c r="AH496" s="88">
        <f>AG496*'⚙️ Config'!$B$11</f>
        <v>83979.975</v>
      </c>
      <c r="AI496" s="88">
        <f>AH496*'⚙️ Config'!$B$12</f>
        <v>25193.9925</v>
      </c>
      <c r="AJ496" s="64"/>
      <c r="AK496" s="84"/>
      <c r="AL496" s="84"/>
      <c r="AM496" s="84"/>
      <c r="AN496" s="84"/>
      <c r="AO496" s="84"/>
      <c r="AP496" s="84"/>
      <c r="AQ496" s="84"/>
    </row>
    <row r="497" ht="15.0" customHeight="1">
      <c r="A497" s="79">
        <v>494.0</v>
      </c>
      <c r="B497" s="80" t="s">
        <v>1340</v>
      </c>
      <c r="C497" s="79" t="s">
        <v>141</v>
      </c>
      <c r="D497" s="79" t="s">
        <v>1341</v>
      </c>
      <c r="E497" s="81">
        <v>73.91</v>
      </c>
      <c r="F497" s="79" t="s">
        <v>84</v>
      </c>
      <c r="G497" s="79" t="s">
        <v>606</v>
      </c>
      <c r="H497" s="82">
        <v>2236082.43</v>
      </c>
      <c r="I497" s="79">
        <v>1.0</v>
      </c>
      <c r="J497" s="83">
        <v>0.8</v>
      </c>
      <c r="K497" s="80">
        <v>2025.0</v>
      </c>
      <c r="L497" s="79" t="s">
        <v>918</v>
      </c>
      <c r="M497" s="79">
        <v>2025.0</v>
      </c>
      <c r="N497" s="79" t="s">
        <v>161</v>
      </c>
      <c r="O497" s="65" t="str">
        <f t="shared" si="1"/>
        <v>042197140001</v>
      </c>
      <c r="P497" s="65">
        <f t="shared" si="2"/>
        <v>4</v>
      </c>
      <c r="Q497" s="65">
        <f t="shared" si="3"/>
        <v>6</v>
      </c>
      <c r="R497" s="65" t="str">
        <f t="shared" si="12"/>
        <v>04.219.714/0001-46</v>
      </c>
      <c r="S497" s="84"/>
      <c r="T497" s="84" t="str">
        <f t="shared" si="10"/>
        <v/>
      </c>
      <c r="U497" s="84" t="str">
        <f t="shared" si="11"/>
        <v/>
      </c>
      <c r="V497" s="65" t="str">
        <f t="shared" si="5"/>
        <v/>
      </c>
      <c r="W497" s="84"/>
      <c r="X497" s="84"/>
      <c r="Y497" s="85"/>
      <c r="Z497" s="85"/>
      <c r="AA497" s="65" t="str">
        <f t="shared" si="6"/>
        <v/>
      </c>
      <c r="AB497" s="65" t="str">
        <f t="shared" si="7"/>
        <v/>
      </c>
      <c r="AC497" s="86"/>
      <c r="AD497" s="87" t="str">
        <f t="shared" si="8"/>
        <v/>
      </c>
      <c r="AE497" s="84"/>
      <c r="AF497" s="86">
        <f>IF(AC497&gt;0,AC497,'⚙️ Config'!$B$10)</f>
        <v>0.0075</v>
      </c>
      <c r="AG497" s="88">
        <f t="shared" si="9"/>
        <v>16770.61823</v>
      </c>
      <c r="AH497" s="88">
        <f>AG497*'⚙️ Config'!$B$11</f>
        <v>83853.09113</v>
      </c>
      <c r="AI497" s="88">
        <f>AH497*'⚙️ Config'!$B$12</f>
        <v>25155.92734</v>
      </c>
      <c r="AJ497" s="64"/>
      <c r="AK497" s="84"/>
      <c r="AL497" s="84"/>
      <c r="AM497" s="84"/>
      <c r="AN497" s="84"/>
      <c r="AO497" s="84"/>
      <c r="AP497" s="84"/>
      <c r="AQ497" s="84"/>
    </row>
    <row r="498" ht="15.0" customHeight="1">
      <c r="A498" s="79">
        <v>495.0</v>
      </c>
      <c r="B498" s="80" t="s">
        <v>1342</v>
      </c>
      <c r="C498" s="79" t="s">
        <v>141</v>
      </c>
      <c r="D498" s="79" t="s">
        <v>1343</v>
      </c>
      <c r="E498" s="81">
        <v>61.24</v>
      </c>
      <c r="F498" s="79" t="s">
        <v>84</v>
      </c>
      <c r="G498" s="79" t="s">
        <v>606</v>
      </c>
      <c r="H498" s="82">
        <v>2235040.95</v>
      </c>
      <c r="I498" s="79">
        <v>1.0</v>
      </c>
      <c r="J498" s="83">
        <v>1.2</v>
      </c>
      <c r="K498" s="80">
        <v>2024.0</v>
      </c>
      <c r="L498" s="79" t="s">
        <v>448</v>
      </c>
      <c r="M498" s="79">
        <v>2024.0</v>
      </c>
      <c r="N498" s="79" t="s">
        <v>161</v>
      </c>
      <c r="O498" s="65" t="str">
        <f t="shared" si="1"/>
        <v>285618390001</v>
      </c>
      <c r="P498" s="65">
        <f t="shared" si="2"/>
        <v>1</v>
      </c>
      <c r="Q498" s="65">
        <f t="shared" si="3"/>
        <v>8</v>
      </c>
      <c r="R498" s="65" t="str">
        <f t="shared" si="12"/>
        <v>28.561.839/0001-18</v>
      </c>
      <c r="S498" s="84"/>
      <c r="T498" s="84" t="str">
        <f t="shared" si="10"/>
        <v/>
      </c>
      <c r="U498" s="84" t="str">
        <f t="shared" si="11"/>
        <v/>
      </c>
      <c r="V498" s="65" t="str">
        <f t="shared" si="5"/>
        <v/>
      </c>
      <c r="W498" s="84"/>
      <c r="X498" s="84"/>
      <c r="Y498" s="85"/>
      <c r="Z498" s="85"/>
      <c r="AA498" s="65" t="str">
        <f t="shared" si="6"/>
        <v/>
      </c>
      <c r="AB498" s="65" t="str">
        <f t="shared" si="7"/>
        <v/>
      </c>
      <c r="AC498" s="86"/>
      <c r="AD498" s="87" t="str">
        <f t="shared" si="8"/>
        <v/>
      </c>
      <c r="AE498" s="84"/>
      <c r="AF498" s="86">
        <f>IF(AC498&gt;0,AC498,'⚙️ Config'!$B$10)</f>
        <v>0.0075</v>
      </c>
      <c r="AG498" s="88">
        <f t="shared" si="9"/>
        <v>16762.80713</v>
      </c>
      <c r="AH498" s="88">
        <f>AG498*'⚙️ Config'!$B$11</f>
        <v>83814.03563</v>
      </c>
      <c r="AI498" s="88">
        <f>AH498*'⚙️ Config'!$B$12</f>
        <v>25144.21069</v>
      </c>
      <c r="AJ498" s="64"/>
      <c r="AK498" s="84"/>
      <c r="AL498" s="84"/>
      <c r="AM498" s="84"/>
      <c r="AN498" s="84"/>
      <c r="AO498" s="84"/>
      <c r="AP498" s="84"/>
      <c r="AQ498" s="84"/>
    </row>
    <row r="499" ht="15.0" customHeight="1">
      <c r="A499" s="79">
        <v>496.0</v>
      </c>
      <c r="B499" s="80" t="s">
        <v>1344</v>
      </c>
      <c r="C499" s="79" t="s">
        <v>141</v>
      </c>
      <c r="D499" s="79" t="s">
        <v>1345</v>
      </c>
      <c r="E499" s="81">
        <v>63.81</v>
      </c>
      <c r="F499" s="79" t="s">
        <v>84</v>
      </c>
      <c r="G499" s="79" t="s">
        <v>606</v>
      </c>
      <c r="H499" s="82">
        <v>2229239.76</v>
      </c>
      <c r="I499" s="79">
        <v>1.0</v>
      </c>
      <c r="J499" s="83">
        <v>1.1</v>
      </c>
      <c r="K499" s="80">
        <v>2025.0</v>
      </c>
      <c r="L499" s="79" t="s">
        <v>630</v>
      </c>
      <c r="M499" s="79">
        <v>2025.0</v>
      </c>
      <c r="N499" s="79" t="s">
        <v>161</v>
      </c>
      <c r="O499" s="65" t="str">
        <f t="shared" si="1"/>
        <v>041897330001</v>
      </c>
      <c r="P499" s="65">
        <f t="shared" si="2"/>
        <v>7</v>
      </c>
      <c r="Q499" s="65">
        <f t="shared" si="3"/>
        <v>7</v>
      </c>
      <c r="R499" s="65" t="str">
        <f t="shared" si="12"/>
        <v>04.189.733/0001-77</v>
      </c>
      <c r="S499" s="84"/>
      <c r="T499" s="84" t="str">
        <f t="shared" si="10"/>
        <v/>
      </c>
      <c r="U499" s="84" t="str">
        <f t="shared" si="11"/>
        <v/>
      </c>
      <c r="V499" s="65" t="str">
        <f t="shared" si="5"/>
        <v/>
      </c>
      <c r="W499" s="84"/>
      <c r="X499" s="84"/>
      <c r="Y499" s="85"/>
      <c r="Z499" s="85"/>
      <c r="AA499" s="65" t="str">
        <f t="shared" si="6"/>
        <v/>
      </c>
      <c r="AB499" s="65" t="str">
        <f t="shared" si="7"/>
        <v/>
      </c>
      <c r="AC499" s="86"/>
      <c r="AD499" s="87" t="str">
        <f t="shared" si="8"/>
        <v/>
      </c>
      <c r="AE499" s="84"/>
      <c r="AF499" s="86">
        <f>IF(AC499&gt;0,AC499,'⚙️ Config'!$B$10)</f>
        <v>0.0075</v>
      </c>
      <c r="AG499" s="88">
        <f t="shared" si="9"/>
        <v>16719.2982</v>
      </c>
      <c r="AH499" s="88">
        <f>AG499*'⚙️ Config'!$B$11</f>
        <v>83596.491</v>
      </c>
      <c r="AI499" s="88">
        <f>AH499*'⚙️ Config'!$B$12</f>
        <v>25078.9473</v>
      </c>
      <c r="AJ499" s="64"/>
      <c r="AK499" s="84"/>
      <c r="AL499" s="84"/>
      <c r="AM499" s="84"/>
      <c r="AN499" s="84"/>
      <c r="AO499" s="84"/>
      <c r="AP499" s="84"/>
      <c r="AQ499" s="84"/>
    </row>
    <row r="500" ht="15.0" customHeight="1">
      <c r="A500" s="79">
        <v>497.0</v>
      </c>
      <c r="B500" s="80" t="s">
        <v>1346</v>
      </c>
      <c r="C500" s="79" t="s">
        <v>141</v>
      </c>
      <c r="D500" s="79" t="s">
        <v>1347</v>
      </c>
      <c r="E500" s="81">
        <v>56.9</v>
      </c>
      <c r="F500" s="79" t="s">
        <v>84</v>
      </c>
      <c r="G500" s="79" t="s">
        <v>606</v>
      </c>
      <c r="H500" s="82">
        <v>2223497.89</v>
      </c>
      <c r="I500" s="79">
        <v>1.0</v>
      </c>
      <c r="J500" s="83">
        <v>1.4</v>
      </c>
      <c r="K500" s="80">
        <v>2024.0</v>
      </c>
      <c r="L500" s="79" t="s">
        <v>202</v>
      </c>
      <c r="M500" s="79">
        <v>2024.0</v>
      </c>
      <c r="N500" s="79" t="s">
        <v>145</v>
      </c>
      <c r="O500" s="65" t="str">
        <f t="shared" si="1"/>
        <v>194536990001</v>
      </c>
      <c r="P500" s="65">
        <f t="shared" si="2"/>
        <v>7</v>
      </c>
      <c r="Q500" s="65">
        <f t="shared" si="3"/>
        <v>3</v>
      </c>
      <c r="R500" s="65" t="str">
        <f t="shared" si="12"/>
        <v>19.453.699/0001-73</v>
      </c>
      <c r="S500" s="84"/>
      <c r="T500" s="84" t="str">
        <f t="shared" si="10"/>
        <v/>
      </c>
      <c r="U500" s="84" t="str">
        <f t="shared" si="11"/>
        <v/>
      </c>
      <c r="V500" s="65" t="str">
        <f t="shared" si="5"/>
        <v/>
      </c>
      <c r="W500" s="84"/>
      <c r="X500" s="84"/>
      <c r="Y500" s="85"/>
      <c r="Z500" s="85"/>
      <c r="AA500" s="65" t="str">
        <f t="shared" si="6"/>
        <v/>
      </c>
      <c r="AB500" s="65" t="str">
        <f t="shared" si="7"/>
        <v/>
      </c>
      <c r="AC500" s="86"/>
      <c r="AD500" s="87" t="str">
        <f t="shared" si="8"/>
        <v/>
      </c>
      <c r="AE500" s="84"/>
      <c r="AF500" s="86">
        <f>IF(AC500&gt;0,AC500,'⚙️ Config'!$B$10)</f>
        <v>0.0075</v>
      </c>
      <c r="AG500" s="88">
        <f t="shared" si="9"/>
        <v>16676.23418</v>
      </c>
      <c r="AH500" s="88">
        <f>AG500*'⚙️ Config'!$B$11</f>
        <v>83381.17088</v>
      </c>
      <c r="AI500" s="88">
        <f>AH500*'⚙️ Config'!$B$12</f>
        <v>25014.35126</v>
      </c>
      <c r="AJ500" s="64"/>
      <c r="AK500" s="84"/>
      <c r="AL500" s="84"/>
      <c r="AM500" s="84"/>
      <c r="AN500" s="84"/>
      <c r="AO500" s="84"/>
      <c r="AP500" s="84"/>
      <c r="AQ500" s="84"/>
    </row>
    <row r="501" ht="15.0" customHeight="1">
      <c r="A501" s="79">
        <v>498.0</v>
      </c>
      <c r="B501" s="80" t="s">
        <v>1348</v>
      </c>
      <c r="C501" s="79" t="s">
        <v>141</v>
      </c>
      <c r="D501" s="79" t="s">
        <v>1349</v>
      </c>
      <c r="E501" s="81">
        <v>63.81</v>
      </c>
      <c r="F501" s="79" t="s">
        <v>84</v>
      </c>
      <c r="G501" s="79" t="s">
        <v>606</v>
      </c>
      <c r="H501" s="82">
        <v>2211704.59</v>
      </c>
      <c r="I501" s="79">
        <v>1.0</v>
      </c>
      <c r="J501" s="83">
        <v>1.1</v>
      </c>
      <c r="K501" s="80">
        <v>2025.0</v>
      </c>
      <c r="L501" s="79" t="s">
        <v>630</v>
      </c>
      <c r="M501" s="79">
        <v>2025.0</v>
      </c>
      <c r="N501" s="79" t="s">
        <v>161</v>
      </c>
      <c r="O501" s="65" t="str">
        <f t="shared" si="1"/>
        <v>238972400001</v>
      </c>
      <c r="P501" s="65">
        <f t="shared" si="2"/>
        <v>3</v>
      </c>
      <c r="Q501" s="65">
        <f t="shared" si="3"/>
        <v>6</v>
      </c>
      <c r="R501" s="65" t="str">
        <f t="shared" si="12"/>
        <v>23.897.240/0001-36</v>
      </c>
      <c r="S501" s="84"/>
      <c r="T501" s="84" t="str">
        <f t="shared" si="10"/>
        <v/>
      </c>
      <c r="U501" s="84" t="str">
        <f t="shared" si="11"/>
        <v/>
      </c>
      <c r="V501" s="65" t="str">
        <f t="shared" si="5"/>
        <v/>
      </c>
      <c r="W501" s="84"/>
      <c r="X501" s="84"/>
      <c r="Y501" s="85"/>
      <c r="Z501" s="85"/>
      <c r="AA501" s="65" t="str">
        <f t="shared" si="6"/>
        <v/>
      </c>
      <c r="AB501" s="65" t="str">
        <f t="shared" si="7"/>
        <v/>
      </c>
      <c r="AC501" s="86"/>
      <c r="AD501" s="87" t="str">
        <f t="shared" si="8"/>
        <v/>
      </c>
      <c r="AE501" s="84"/>
      <c r="AF501" s="86">
        <f>IF(AC501&gt;0,AC501,'⚙️ Config'!$B$10)</f>
        <v>0.0075</v>
      </c>
      <c r="AG501" s="88">
        <f t="shared" si="9"/>
        <v>16587.78443</v>
      </c>
      <c r="AH501" s="88">
        <f>AG501*'⚙️ Config'!$B$11</f>
        <v>82938.92213</v>
      </c>
      <c r="AI501" s="88">
        <f>AH501*'⚙️ Config'!$B$12</f>
        <v>24881.67664</v>
      </c>
      <c r="AJ501" s="64"/>
      <c r="AK501" s="84"/>
      <c r="AL501" s="84"/>
      <c r="AM501" s="84"/>
      <c r="AN501" s="84"/>
      <c r="AO501" s="84"/>
      <c r="AP501" s="84"/>
      <c r="AQ501" s="84"/>
    </row>
    <row r="502" ht="15.0" customHeight="1">
      <c r="A502" s="79">
        <v>499.0</v>
      </c>
      <c r="B502" s="80" t="s">
        <v>1350</v>
      </c>
      <c r="C502" s="79" t="s">
        <v>141</v>
      </c>
      <c r="D502" s="79" t="s">
        <v>1351</v>
      </c>
      <c r="E502" s="81">
        <v>56.9</v>
      </c>
      <c r="F502" s="79" t="s">
        <v>84</v>
      </c>
      <c r="G502" s="79" t="s">
        <v>606</v>
      </c>
      <c r="H502" s="82">
        <v>2208717.99</v>
      </c>
      <c r="I502" s="79">
        <v>1.0</v>
      </c>
      <c r="J502" s="83">
        <v>1.4</v>
      </c>
      <c r="K502" s="80">
        <v>2024.0</v>
      </c>
      <c r="L502" s="79" t="s">
        <v>630</v>
      </c>
      <c r="M502" s="79">
        <v>2024.0</v>
      </c>
      <c r="N502" s="79" t="s">
        <v>161</v>
      </c>
      <c r="O502" s="65" t="str">
        <f t="shared" si="1"/>
        <v>286896450001</v>
      </c>
      <c r="P502" s="65">
        <f t="shared" si="2"/>
        <v>0</v>
      </c>
      <c r="Q502" s="65">
        <f t="shared" si="3"/>
        <v>0</v>
      </c>
      <c r="R502" s="65" t="str">
        <f t="shared" si="12"/>
        <v>28.689.645/0001-00</v>
      </c>
      <c r="S502" s="84"/>
      <c r="T502" s="84" t="str">
        <f t="shared" si="10"/>
        <v/>
      </c>
      <c r="U502" s="84" t="str">
        <f t="shared" si="11"/>
        <v/>
      </c>
      <c r="V502" s="65" t="str">
        <f t="shared" si="5"/>
        <v/>
      </c>
      <c r="W502" s="84"/>
      <c r="X502" s="84"/>
      <c r="Y502" s="85"/>
      <c r="Z502" s="85"/>
      <c r="AA502" s="65" t="str">
        <f t="shared" si="6"/>
        <v/>
      </c>
      <c r="AB502" s="65" t="str">
        <f t="shared" si="7"/>
        <v/>
      </c>
      <c r="AC502" s="86"/>
      <c r="AD502" s="87" t="str">
        <f t="shared" si="8"/>
        <v/>
      </c>
      <c r="AE502" s="84"/>
      <c r="AF502" s="86">
        <f>IF(AC502&gt;0,AC502,'⚙️ Config'!$B$10)</f>
        <v>0.0075</v>
      </c>
      <c r="AG502" s="88">
        <f t="shared" si="9"/>
        <v>16565.38493</v>
      </c>
      <c r="AH502" s="88">
        <f>AG502*'⚙️ Config'!$B$11</f>
        <v>82826.92463</v>
      </c>
      <c r="AI502" s="88">
        <f>AH502*'⚙️ Config'!$B$12</f>
        <v>24848.07739</v>
      </c>
      <c r="AJ502" s="64"/>
      <c r="AK502" s="84"/>
      <c r="AL502" s="84"/>
      <c r="AM502" s="84"/>
      <c r="AN502" s="84"/>
      <c r="AO502" s="84"/>
      <c r="AP502" s="84"/>
      <c r="AQ502" s="84"/>
    </row>
    <row r="503" ht="15.0" customHeight="1">
      <c r="A503" s="79">
        <v>500.0</v>
      </c>
      <c r="B503" s="80" t="s">
        <v>1352</v>
      </c>
      <c r="C503" s="79" t="s">
        <v>141</v>
      </c>
      <c r="D503" s="79" t="s">
        <v>1353</v>
      </c>
      <c r="E503" s="81">
        <v>56.9</v>
      </c>
      <c r="F503" s="79" t="s">
        <v>84</v>
      </c>
      <c r="G503" s="79" t="s">
        <v>606</v>
      </c>
      <c r="H503" s="82">
        <v>2200914.44</v>
      </c>
      <c r="I503" s="79">
        <v>1.0</v>
      </c>
      <c r="J503" s="83">
        <v>1.4</v>
      </c>
      <c r="K503" s="80">
        <v>2024.0</v>
      </c>
      <c r="L503" s="79" t="s">
        <v>202</v>
      </c>
      <c r="M503" s="79">
        <v>2024.0</v>
      </c>
      <c r="N503" s="79" t="s">
        <v>161</v>
      </c>
      <c r="O503" s="65" t="str">
        <f t="shared" si="1"/>
        <v>449282850001</v>
      </c>
      <c r="P503" s="65">
        <f t="shared" si="2"/>
        <v>0</v>
      </c>
      <c r="Q503" s="65">
        <f t="shared" si="3"/>
        <v>9</v>
      </c>
      <c r="R503" s="65" t="str">
        <f t="shared" si="12"/>
        <v>44.928.285/0001-09</v>
      </c>
      <c r="S503" s="84"/>
      <c r="T503" s="84" t="str">
        <f t="shared" si="10"/>
        <v/>
      </c>
      <c r="U503" s="84" t="str">
        <f t="shared" si="11"/>
        <v/>
      </c>
      <c r="V503" s="65" t="str">
        <f t="shared" si="5"/>
        <v/>
      </c>
      <c r="W503" s="84"/>
      <c r="X503" s="84"/>
      <c r="Y503" s="85"/>
      <c r="Z503" s="85"/>
      <c r="AA503" s="65" t="str">
        <f t="shared" si="6"/>
        <v/>
      </c>
      <c r="AB503" s="65" t="str">
        <f t="shared" si="7"/>
        <v/>
      </c>
      <c r="AC503" s="86"/>
      <c r="AD503" s="87" t="str">
        <f t="shared" si="8"/>
        <v/>
      </c>
      <c r="AE503" s="84"/>
      <c r="AF503" s="86">
        <f>IF(AC503&gt;0,AC503,'⚙️ Config'!$B$10)</f>
        <v>0.0075</v>
      </c>
      <c r="AG503" s="88">
        <f t="shared" si="9"/>
        <v>16506.8583</v>
      </c>
      <c r="AH503" s="88">
        <f>AG503*'⚙️ Config'!$B$11</f>
        <v>82534.2915</v>
      </c>
      <c r="AI503" s="88">
        <f>AH503*'⚙️ Config'!$B$12</f>
        <v>24760.28745</v>
      </c>
      <c r="AJ503" s="64"/>
      <c r="AK503" s="84"/>
      <c r="AL503" s="84"/>
      <c r="AM503" s="84"/>
      <c r="AN503" s="84"/>
      <c r="AO503" s="84"/>
      <c r="AP503" s="84"/>
      <c r="AQ503" s="84"/>
    </row>
    <row r="504" ht="15.0" customHeight="1">
      <c r="A504" s="79">
        <v>501.0</v>
      </c>
      <c r="B504" s="80" t="s">
        <v>1354</v>
      </c>
      <c r="C504" s="79" t="s">
        <v>141</v>
      </c>
      <c r="D504" s="79" t="s">
        <v>1355</v>
      </c>
      <c r="E504" s="81">
        <v>56.9</v>
      </c>
      <c r="F504" s="79" t="s">
        <v>84</v>
      </c>
      <c r="G504" s="79" t="s">
        <v>606</v>
      </c>
      <c r="H504" s="82">
        <v>2196544.59</v>
      </c>
      <c r="I504" s="79">
        <v>1.0</v>
      </c>
      <c r="J504" s="83">
        <v>1.4</v>
      </c>
      <c r="K504" s="80">
        <v>2024.0</v>
      </c>
      <c r="L504" s="79" t="s">
        <v>630</v>
      </c>
      <c r="M504" s="79">
        <v>2024.0</v>
      </c>
      <c r="N504" s="79" t="s">
        <v>161</v>
      </c>
      <c r="O504" s="65" t="str">
        <f t="shared" si="1"/>
        <v>181339310001</v>
      </c>
      <c r="P504" s="65">
        <f t="shared" si="2"/>
        <v>2</v>
      </c>
      <c r="Q504" s="65">
        <f t="shared" si="3"/>
        <v>3</v>
      </c>
      <c r="R504" s="65" t="str">
        <f t="shared" si="12"/>
        <v>18.133.931/0001-23</v>
      </c>
      <c r="S504" s="84"/>
      <c r="T504" s="84" t="str">
        <f t="shared" si="10"/>
        <v/>
      </c>
      <c r="U504" s="84" t="str">
        <f t="shared" si="11"/>
        <v/>
      </c>
      <c r="V504" s="65" t="str">
        <f t="shared" si="5"/>
        <v/>
      </c>
      <c r="W504" s="84"/>
      <c r="X504" s="84"/>
      <c r="Y504" s="85"/>
      <c r="Z504" s="85"/>
      <c r="AA504" s="65" t="str">
        <f t="shared" si="6"/>
        <v/>
      </c>
      <c r="AB504" s="65" t="str">
        <f t="shared" si="7"/>
        <v/>
      </c>
      <c r="AC504" s="86"/>
      <c r="AD504" s="87" t="str">
        <f t="shared" si="8"/>
        <v/>
      </c>
      <c r="AE504" s="84"/>
      <c r="AF504" s="86">
        <f>IF(AC504&gt;0,AC504,'⚙️ Config'!$B$10)</f>
        <v>0.0075</v>
      </c>
      <c r="AG504" s="88">
        <f t="shared" si="9"/>
        <v>16474.08443</v>
      </c>
      <c r="AH504" s="88">
        <f>AG504*'⚙️ Config'!$B$11</f>
        <v>82370.42213</v>
      </c>
      <c r="AI504" s="88">
        <f>AH504*'⚙️ Config'!$B$12</f>
        <v>24711.12664</v>
      </c>
      <c r="AJ504" s="64"/>
      <c r="AK504" s="84"/>
      <c r="AL504" s="84"/>
      <c r="AM504" s="84"/>
      <c r="AN504" s="84"/>
      <c r="AO504" s="84"/>
      <c r="AP504" s="84"/>
      <c r="AQ504" s="84"/>
    </row>
    <row r="505" ht="15.0" customHeight="1">
      <c r="A505" s="79">
        <v>502.0</v>
      </c>
      <c r="B505" s="80" t="s">
        <v>1356</v>
      </c>
      <c r="C505" s="79" t="s">
        <v>141</v>
      </c>
      <c r="D505" s="79" t="s">
        <v>1357</v>
      </c>
      <c r="E505" s="81">
        <v>55.06</v>
      </c>
      <c r="F505" s="79" t="s">
        <v>84</v>
      </c>
      <c r="G505" s="79" t="s">
        <v>606</v>
      </c>
      <c r="H505" s="82">
        <v>2193251.05</v>
      </c>
      <c r="I505" s="79">
        <v>1.0</v>
      </c>
      <c r="J505" s="83">
        <v>1.5</v>
      </c>
      <c r="K505" s="80">
        <v>2024.0</v>
      </c>
      <c r="L505" s="79" t="s">
        <v>630</v>
      </c>
      <c r="M505" s="79">
        <v>2024.0</v>
      </c>
      <c r="N505" s="79" t="s">
        <v>161</v>
      </c>
      <c r="O505" s="65" t="str">
        <f t="shared" si="1"/>
        <v>286339290001</v>
      </c>
      <c r="P505" s="65">
        <f t="shared" si="2"/>
        <v>7</v>
      </c>
      <c r="Q505" s="65">
        <f t="shared" si="3"/>
        <v>7</v>
      </c>
      <c r="R505" s="65" t="str">
        <f t="shared" si="12"/>
        <v>28.633.929/0001-77</v>
      </c>
      <c r="S505" s="84"/>
      <c r="T505" s="84" t="str">
        <f t="shared" si="10"/>
        <v/>
      </c>
      <c r="U505" s="84" t="str">
        <f t="shared" si="11"/>
        <v/>
      </c>
      <c r="V505" s="65" t="str">
        <f t="shared" si="5"/>
        <v/>
      </c>
      <c r="W505" s="84"/>
      <c r="X505" s="84"/>
      <c r="Y505" s="85"/>
      <c r="Z505" s="85"/>
      <c r="AA505" s="65" t="str">
        <f t="shared" si="6"/>
        <v/>
      </c>
      <c r="AB505" s="65" t="str">
        <f t="shared" si="7"/>
        <v/>
      </c>
      <c r="AC505" s="86"/>
      <c r="AD505" s="87" t="str">
        <f t="shared" si="8"/>
        <v/>
      </c>
      <c r="AE505" s="84"/>
      <c r="AF505" s="86">
        <f>IF(AC505&gt;0,AC505,'⚙️ Config'!$B$10)</f>
        <v>0.0075</v>
      </c>
      <c r="AG505" s="88">
        <f t="shared" si="9"/>
        <v>16449.38288</v>
      </c>
      <c r="AH505" s="88">
        <f>AG505*'⚙️ Config'!$B$11</f>
        <v>82246.91438</v>
      </c>
      <c r="AI505" s="88">
        <f>AH505*'⚙️ Config'!$B$12</f>
        <v>24674.07431</v>
      </c>
      <c r="AJ505" s="64"/>
      <c r="AK505" s="84"/>
      <c r="AL505" s="84"/>
      <c r="AM505" s="84"/>
      <c r="AN505" s="84"/>
      <c r="AO505" s="84"/>
      <c r="AP505" s="84"/>
      <c r="AQ505" s="84"/>
    </row>
    <row r="506" ht="15.0" customHeight="1">
      <c r="A506" s="79">
        <v>503.0</v>
      </c>
      <c r="B506" s="80" t="s">
        <v>1358</v>
      </c>
      <c r="C506" s="79" t="s">
        <v>141</v>
      </c>
      <c r="D506" s="79" t="s">
        <v>1359</v>
      </c>
      <c r="E506" s="81">
        <v>50.49</v>
      </c>
      <c r="F506" s="79" t="s">
        <v>84</v>
      </c>
      <c r="G506" s="79" t="s">
        <v>606</v>
      </c>
      <c r="H506" s="82">
        <v>2191427.01</v>
      </c>
      <c r="I506" s="79">
        <v>1.0</v>
      </c>
      <c r="J506" s="83">
        <v>1.8</v>
      </c>
      <c r="K506" s="80">
        <v>2024.0</v>
      </c>
      <c r="L506" s="79" t="s">
        <v>295</v>
      </c>
      <c r="M506" s="79">
        <v>2024.0</v>
      </c>
      <c r="N506" s="79" t="s">
        <v>145</v>
      </c>
      <c r="O506" s="65" t="str">
        <f t="shared" si="1"/>
        <v>032198390001</v>
      </c>
      <c r="P506" s="65">
        <f t="shared" si="2"/>
        <v>0</v>
      </c>
      <c r="Q506" s="65">
        <f t="shared" si="3"/>
        <v>3</v>
      </c>
      <c r="R506" s="65" t="str">
        <f t="shared" si="12"/>
        <v>03.219.839/0001-03</v>
      </c>
      <c r="S506" s="84"/>
      <c r="T506" s="84" t="str">
        <f t="shared" si="10"/>
        <v/>
      </c>
      <c r="U506" s="84" t="str">
        <f t="shared" si="11"/>
        <v/>
      </c>
      <c r="V506" s="65" t="str">
        <f t="shared" si="5"/>
        <v/>
      </c>
      <c r="W506" s="84"/>
      <c r="X506" s="84"/>
      <c r="Y506" s="85"/>
      <c r="Z506" s="85"/>
      <c r="AA506" s="65" t="str">
        <f t="shared" si="6"/>
        <v/>
      </c>
      <c r="AB506" s="65" t="str">
        <f t="shared" si="7"/>
        <v/>
      </c>
      <c r="AC506" s="86"/>
      <c r="AD506" s="87" t="str">
        <f t="shared" si="8"/>
        <v/>
      </c>
      <c r="AE506" s="84"/>
      <c r="AF506" s="86">
        <f>IF(AC506&gt;0,AC506,'⚙️ Config'!$B$10)</f>
        <v>0.0075</v>
      </c>
      <c r="AG506" s="88">
        <f t="shared" si="9"/>
        <v>16435.70258</v>
      </c>
      <c r="AH506" s="88">
        <f>AG506*'⚙️ Config'!$B$11</f>
        <v>82178.51288</v>
      </c>
      <c r="AI506" s="88">
        <f>AH506*'⚙️ Config'!$B$12</f>
        <v>24653.55386</v>
      </c>
      <c r="AJ506" s="64"/>
      <c r="AK506" s="84"/>
      <c r="AL506" s="84"/>
      <c r="AM506" s="84"/>
      <c r="AN506" s="84"/>
      <c r="AO506" s="84"/>
      <c r="AP506" s="84"/>
      <c r="AQ506" s="84"/>
    </row>
    <row r="507" ht="15.0" customHeight="1">
      <c r="A507" s="79">
        <v>504.0</v>
      </c>
      <c r="B507" s="80" t="s">
        <v>1360</v>
      </c>
      <c r="C507" s="79" t="s">
        <v>141</v>
      </c>
      <c r="D507" s="79" t="s">
        <v>1361</v>
      </c>
      <c r="E507" s="81">
        <v>83.69</v>
      </c>
      <c r="F507" s="79" t="s">
        <v>84</v>
      </c>
      <c r="G507" s="79" t="s">
        <v>606</v>
      </c>
      <c r="H507" s="82">
        <v>2178983.97</v>
      </c>
      <c r="I507" s="79">
        <v>1.0</v>
      </c>
      <c r="J507" s="83">
        <v>0.6</v>
      </c>
      <c r="K507" s="80">
        <v>2025.0</v>
      </c>
      <c r="L507" s="79" t="s">
        <v>202</v>
      </c>
      <c r="M507" s="79">
        <v>2025.0</v>
      </c>
      <c r="N507" s="79" t="s">
        <v>145</v>
      </c>
      <c r="O507" s="65" t="str">
        <f t="shared" si="1"/>
        <v>001464570001</v>
      </c>
      <c r="P507" s="65">
        <f t="shared" si="2"/>
        <v>0</v>
      </c>
      <c r="Q507" s="65">
        <f t="shared" si="3"/>
        <v>9</v>
      </c>
      <c r="R507" s="65" t="str">
        <f t="shared" si="12"/>
        <v>00.146.457/0001-09</v>
      </c>
      <c r="S507" s="84"/>
      <c r="T507" s="84" t="str">
        <f t="shared" si="10"/>
        <v/>
      </c>
      <c r="U507" s="84" t="str">
        <f t="shared" si="11"/>
        <v/>
      </c>
      <c r="V507" s="65" t="str">
        <f t="shared" si="5"/>
        <v/>
      </c>
      <c r="W507" s="84"/>
      <c r="X507" s="84"/>
      <c r="Y507" s="85"/>
      <c r="Z507" s="85"/>
      <c r="AA507" s="65" t="str">
        <f t="shared" si="6"/>
        <v/>
      </c>
      <c r="AB507" s="65" t="str">
        <f t="shared" si="7"/>
        <v/>
      </c>
      <c r="AC507" s="86"/>
      <c r="AD507" s="87" t="str">
        <f t="shared" si="8"/>
        <v/>
      </c>
      <c r="AE507" s="84"/>
      <c r="AF507" s="86">
        <f>IF(AC507&gt;0,AC507,'⚙️ Config'!$B$10)</f>
        <v>0.0075</v>
      </c>
      <c r="AG507" s="88">
        <f t="shared" si="9"/>
        <v>16342.37978</v>
      </c>
      <c r="AH507" s="88">
        <f>AG507*'⚙️ Config'!$B$11</f>
        <v>81711.89888</v>
      </c>
      <c r="AI507" s="88">
        <f>AH507*'⚙️ Config'!$B$12</f>
        <v>24513.56966</v>
      </c>
      <c r="AJ507" s="64"/>
      <c r="AK507" s="84"/>
      <c r="AL507" s="84"/>
      <c r="AM507" s="84"/>
      <c r="AN507" s="84"/>
      <c r="AO507" s="84"/>
      <c r="AP507" s="84"/>
      <c r="AQ507" s="84"/>
    </row>
    <row r="508" ht="15.0" customHeight="1">
      <c r="A508" s="79">
        <v>505.0</v>
      </c>
      <c r="B508" s="80" t="s">
        <v>1362</v>
      </c>
      <c r="C508" s="79" t="s">
        <v>141</v>
      </c>
      <c r="D508" s="79" t="s">
        <v>1363</v>
      </c>
      <c r="E508" s="81">
        <v>78.39</v>
      </c>
      <c r="F508" s="79" t="s">
        <v>84</v>
      </c>
      <c r="G508" s="79" t="s">
        <v>606</v>
      </c>
      <c r="H508" s="82">
        <v>2174370.26</v>
      </c>
      <c r="I508" s="79">
        <v>1.0</v>
      </c>
      <c r="J508" s="83">
        <v>1.1</v>
      </c>
      <c r="K508" s="80">
        <v>2025.0</v>
      </c>
      <c r="L508" s="79" t="s">
        <v>856</v>
      </c>
      <c r="M508" s="79">
        <v>2025.0</v>
      </c>
      <c r="N508" s="79" t="s">
        <v>208</v>
      </c>
      <c r="O508" s="65" t="str">
        <f t="shared" si="1"/>
        <v>495388100001</v>
      </c>
      <c r="P508" s="65">
        <f t="shared" si="2"/>
        <v>9</v>
      </c>
      <c r="Q508" s="65">
        <f t="shared" si="3"/>
        <v>5</v>
      </c>
      <c r="R508" s="65" t="str">
        <f t="shared" si="12"/>
        <v>49.538.810/0001-95</v>
      </c>
      <c r="S508" s="84"/>
      <c r="T508" s="84" t="str">
        <f t="shared" si="10"/>
        <v/>
      </c>
      <c r="U508" s="84" t="str">
        <f t="shared" si="11"/>
        <v/>
      </c>
      <c r="V508" s="65" t="str">
        <f t="shared" si="5"/>
        <v/>
      </c>
      <c r="W508" s="84"/>
      <c r="X508" s="84"/>
      <c r="Y508" s="85"/>
      <c r="Z508" s="85"/>
      <c r="AA508" s="65" t="str">
        <f t="shared" si="6"/>
        <v/>
      </c>
      <c r="AB508" s="65" t="str">
        <f t="shared" si="7"/>
        <v/>
      </c>
      <c r="AC508" s="86"/>
      <c r="AD508" s="87" t="str">
        <f t="shared" si="8"/>
        <v/>
      </c>
      <c r="AE508" s="84"/>
      <c r="AF508" s="86">
        <f>IF(AC508&gt;0,AC508,'⚙️ Config'!$B$10)</f>
        <v>0.0075</v>
      </c>
      <c r="AG508" s="88">
        <f t="shared" si="9"/>
        <v>16307.77695</v>
      </c>
      <c r="AH508" s="88">
        <f>AG508*'⚙️ Config'!$B$11</f>
        <v>81538.88475</v>
      </c>
      <c r="AI508" s="88">
        <f>AH508*'⚙️ Config'!$B$12</f>
        <v>24461.66543</v>
      </c>
      <c r="AJ508" s="64"/>
      <c r="AK508" s="84"/>
      <c r="AL508" s="84"/>
      <c r="AM508" s="84"/>
      <c r="AN508" s="84"/>
      <c r="AO508" s="84"/>
      <c r="AP508" s="84"/>
      <c r="AQ508" s="84"/>
    </row>
    <row r="509" ht="15.0" customHeight="1">
      <c r="A509" s="79">
        <v>506.0</v>
      </c>
      <c r="B509" s="80" t="s">
        <v>1364</v>
      </c>
      <c r="C509" s="79" t="s">
        <v>141</v>
      </c>
      <c r="D509" s="79" t="s">
        <v>1365</v>
      </c>
      <c r="E509" s="81">
        <v>40.49</v>
      </c>
      <c r="F509" s="79" t="s">
        <v>84</v>
      </c>
      <c r="G509" s="79" t="s">
        <v>606</v>
      </c>
      <c r="H509" s="82">
        <v>2166164.46</v>
      </c>
      <c r="I509" s="79">
        <v>2.0</v>
      </c>
      <c r="J509" s="83">
        <v>1.8</v>
      </c>
      <c r="K509" s="80">
        <v>2024.0</v>
      </c>
      <c r="L509" s="79" t="s">
        <v>387</v>
      </c>
      <c r="M509" s="79">
        <v>2024.0</v>
      </c>
      <c r="N509" s="79" t="s">
        <v>161</v>
      </c>
      <c r="O509" s="65" t="str">
        <f t="shared" si="1"/>
        <v>110182030001</v>
      </c>
      <c r="P509" s="65">
        <f t="shared" si="2"/>
        <v>2</v>
      </c>
      <c r="Q509" s="65">
        <f t="shared" si="3"/>
        <v>1</v>
      </c>
      <c r="R509" s="65" t="str">
        <f t="shared" si="12"/>
        <v>11.018.203/0001-21</v>
      </c>
      <c r="S509" s="84"/>
      <c r="T509" s="84" t="str">
        <f t="shared" si="10"/>
        <v/>
      </c>
      <c r="U509" s="84" t="str">
        <f t="shared" si="11"/>
        <v/>
      </c>
      <c r="V509" s="65" t="str">
        <f t="shared" si="5"/>
        <v/>
      </c>
      <c r="W509" s="84"/>
      <c r="X509" s="84"/>
      <c r="Y509" s="85"/>
      <c r="Z509" s="85"/>
      <c r="AA509" s="65" t="str">
        <f t="shared" si="6"/>
        <v/>
      </c>
      <c r="AB509" s="65" t="str">
        <f t="shared" si="7"/>
        <v/>
      </c>
      <c r="AC509" s="86"/>
      <c r="AD509" s="87" t="str">
        <f t="shared" si="8"/>
        <v/>
      </c>
      <c r="AE509" s="84"/>
      <c r="AF509" s="86">
        <f>IF(AC509&gt;0,AC509,'⚙️ Config'!$B$10)</f>
        <v>0.0075</v>
      </c>
      <c r="AG509" s="88">
        <f t="shared" si="9"/>
        <v>16246.23345</v>
      </c>
      <c r="AH509" s="88">
        <f>AG509*'⚙️ Config'!$B$11</f>
        <v>81231.16725</v>
      </c>
      <c r="AI509" s="88">
        <f>AH509*'⚙️ Config'!$B$12</f>
        <v>24369.35018</v>
      </c>
      <c r="AJ509" s="64"/>
      <c r="AK509" s="84"/>
      <c r="AL509" s="84"/>
      <c r="AM509" s="84"/>
      <c r="AN509" s="84"/>
      <c r="AO509" s="84"/>
      <c r="AP509" s="84"/>
      <c r="AQ509" s="84"/>
    </row>
    <row r="510" ht="15.0" customHeight="1">
      <c r="A510" s="79">
        <v>507.0</v>
      </c>
      <c r="B510" s="80" t="s">
        <v>1366</v>
      </c>
      <c r="C510" s="79" t="s">
        <v>141</v>
      </c>
      <c r="D510" s="79" t="s">
        <v>1367</v>
      </c>
      <c r="E510" s="81">
        <v>63.81</v>
      </c>
      <c r="F510" s="79" t="s">
        <v>84</v>
      </c>
      <c r="G510" s="79" t="s">
        <v>606</v>
      </c>
      <c r="H510" s="82">
        <v>2164428.69</v>
      </c>
      <c r="I510" s="79">
        <v>1.0</v>
      </c>
      <c r="J510" s="83">
        <v>1.1</v>
      </c>
      <c r="K510" s="80">
        <v>2025.0</v>
      </c>
      <c r="L510" s="79" t="s">
        <v>295</v>
      </c>
      <c r="M510" s="79">
        <v>2025.0</v>
      </c>
      <c r="N510" s="79" t="s">
        <v>145</v>
      </c>
      <c r="O510" s="65" t="str">
        <f t="shared" si="1"/>
        <v>072955910001</v>
      </c>
      <c r="P510" s="65">
        <f t="shared" si="2"/>
        <v>1</v>
      </c>
      <c r="Q510" s="65">
        <f t="shared" si="3"/>
        <v>0</v>
      </c>
      <c r="R510" s="65" t="str">
        <f t="shared" si="12"/>
        <v>07.295.591/0001-10</v>
      </c>
      <c r="S510" s="84"/>
      <c r="T510" s="84" t="str">
        <f t="shared" si="10"/>
        <v/>
      </c>
      <c r="U510" s="84" t="str">
        <f t="shared" si="11"/>
        <v/>
      </c>
      <c r="V510" s="65" t="str">
        <f t="shared" si="5"/>
        <v/>
      </c>
      <c r="W510" s="84"/>
      <c r="X510" s="84"/>
      <c r="Y510" s="85"/>
      <c r="Z510" s="85"/>
      <c r="AA510" s="65" t="str">
        <f t="shared" si="6"/>
        <v/>
      </c>
      <c r="AB510" s="65" t="str">
        <f t="shared" si="7"/>
        <v/>
      </c>
      <c r="AC510" s="86"/>
      <c r="AD510" s="87" t="str">
        <f t="shared" si="8"/>
        <v/>
      </c>
      <c r="AE510" s="84"/>
      <c r="AF510" s="86">
        <f>IF(AC510&gt;0,AC510,'⚙️ Config'!$B$10)</f>
        <v>0.0075</v>
      </c>
      <c r="AG510" s="88">
        <f t="shared" si="9"/>
        <v>16233.21518</v>
      </c>
      <c r="AH510" s="88">
        <f>AG510*'⚙️ Config'!$B$11</f>
        <v>81166.07588</v>
      </c>
      <c r="AI510" s="88">
        <f>AH510*'⚙️ Config'!$B$12</f>
        <v>24349.82276</v>
      </c>
      <c r="AJ510" s="64"/>
      <c r="AK510" s="84"/>
      <c r="AL510" s="84"/>
      <c r="AM510" s="84"/>
      <c r="AN510" s="84"/>
      <c r="AO510" s="84"/>
      <c r="AP510" s="84"/>
      <c r="AQ510" s="84"/>
    </row>
    <row r="511" ht="15.0" customHeight="1">
      <c r="A511" s="79">
        <v>508.0</v>
      </c>
      <c r="B511" s="80" t="s">
        <v>1368</v>
      </c>
      <c r="C511" s="79" t="s">
        <v>141</v>
      </c>
      <c r="D511" s="79" t="s">
        <v>1369</v>
      </c>
      <c r="E511" s="81">
        <v>55.06</v>
      </c>
      <c r="F511" s="79" t="s">
        <v>84</v>
      </c>
      <c r="G511" s="79" t="s">
        <v>606</v>
      </c>
      <c r="H511" s="82">
        <v>2162450.9</v>
      </c>
      <c r="I511" s="79">
        <v>1.0</v>
      </c>
      <c r="J511" s="83">
        <v>1.5</v>
      </c>
      <c r="K511" s="80">
        <v>2024.0</v>
      </c>
      <c r="L511" s="79" t="s">
        <v>295</v>
      </c>
      <c r="M511" s="79">
        <v>2024.0</v>
      </c>
      <c r="N511" s="79" t="s">
        <v>145</v>
      </c>
      <c r="O511" s="65" t="str">
        <f t="shared" si="1"/>
        <v>614251610001</v>
      </c>
      <c r="P511" s="65">
        <f t="shared" si="2"/>
        <v>1</v>
      </c>
      <c r="Q511" s="65">
        <f t="shared" si="3"/>
        <v>1</v>
      </c>
      <c r="R511" s="65" t="str">
        <f t="shared" si="12"/>
        <v>61.425.161/0001-11</v>
      </c>
      <c r="S511" s="84"/>
      <c r="T511" s="84" t="str">
        <f t="shared" si="10"/>
        <v/>
      </c>
      <c r="U511" s="84" t="str">
        <f t="shared" si="11"/>
        <v/>
      </c>
      <c r="V511" s="65" t="str">
        <f t="shared" si="5"/>
        <v/>
      </c>
      <c r="W511" s="84"/>
      <c r="X511" s="84"/>
      <c r="Y511" s="85"/>
      <c r="Z511" s="85"/>
      <c r="AA511" s="65" t="str">
        <f t="shared" si="6"/>
        <v/>
      </c>
      <c r="AB511" s="65" t="str">
        <f t="shared" si="7"/>
        <v/>
      </c>
      <c r="AC511" s="86"/>
      <c r="AD511" s="87" t="str">
        <f t="shared" si="8"/>
        <v/>
      </c>
      <c r="AE511" s="84"/>
      <c r="AF511" s="86">
        <f>IF(AC511&gt;0,AC511,'⚙️ Config'!$B$10)</f>
        <v>0.0075</v>
      </c>
      <c r="AG511" s="88">
        <f t="shared" si="9"/>
        <v>16218.38175</v>
      </c>
      <c r="AH511" s="88">
        <f>AG511*'⚙️ Config'!$B$11</f>
        <v>81091.90875</v>
      </c>
      <c r="AI511" s="88">
        <f>AH511*'⚙️ Config'!$B$12</f>
        <v>24327.57263</v>
      </c>
      <c r="AJ511" s="64"/>
      <c r="AK511" s="84"/>
      <c r="AL511" s="84"/>
      <c r="AM511" s="84"/>
      <c r="AN511" s="84"/>
      <c r="AO511" s="84"/>
      <c r="AP511" s="84"/>
      <c r="AQ511" s="84"/>
    </row>
    <row r="512" ht="15.0" customHeight="1">
      <c r="A512" s="79">
        <v>509.0</v>
      </c>
      <c r="B512" s="80" t="s">
        <v>1370</v>
      </c>
      <c r="C512" s="79" t="s">
        <v>141</v>
      </c>
      <c r="D512" s="79" t="s">
        <v>1371</v>
      </c>
      <c r="E512" s="81">
        <v>61.23</v>
      </c>
      <c r="F512" s="79" t="s">
        <v>84</v>
      </c>
      <c r="G512" s="79" t="s">
        <v>606</v>
      </c>
      <c r="H512" s="82">
        <v>2159628.66</v>
      </c>
      <c r="I512" s="79">
        <v>1.0</v>
      </c>
      <c r="J512" s="83">
        <v>1.2</v>
      </c>
      <c r="K512" s="80">
        <v>2025.0</v>
      </c>
      <c r="L512" s="79" t="s">
        <v>630</v>
      </c>
      <c r="M512" s="79">
        <v>2025.0</v>
      </c>
      <c r="N512" s="79" t="s">
        <v>161</v>
      </c>
      <c r="O512" s="65" t="str">
        <f t="shared" si="1"/>
        <v>332695060001</v>
      </c>
      <c r="P512" s="65">
        <f t="shared" si="2"/>
        <v>5</v>
      </c>
      <c r="Q512" s="65">
        <f t="shared" si="3"/>
        <v>0</v>
      </c>
      <c r="R512" s="65" t="str">
        <f t="shared" si="12"/>
        <v>33.269.506/0001-50</v>
      </c>
      <c r="S512" s="84"/>
      <c r="T512" s="84" t="str">
        <f t="shared" si="10"/>
        <v/>
      </c>
      <c r="U512" s="84" t="str">
        <f t="shared" si="11"/>
        <v/>
      </c>
      <c r="V512" s="65" t="str">
        <f t="shared" si="5"/>
        <v/>
      </c>
      <c r="W512" s="84"/>
      <c r="X512" s="84"/>
      <c r="Y512" s="85"/>
      <c r="Z512" s="85"/>
      <c r="AA512" s="65" t="str">
        <f t="shared" si="6"/>
        <v/>
      </c>
      <c r="AB512" s="65" t="str">
        <f t="shared" si="7"/>
        <v/>
      </c>
      <c r="AC512" s="86"/>
      <c r="AD512" s="87" t="str">
        <f t="shared" si="8"/>
        <v/>
      </c>
      <c r="AE512" s="84"/>
      <c r="AF512" s="86">
        <f>IF(AC512&gt;0,AC512,'⚙️ Config'!$B$10)</f>
        <v>0.0075</v>
      </c>
      <c r="AG512" s="88">
        <f t="shared" si="9"/>
        <v>16197.21495</v>
      </c>
      <c r="AH512" s="88">
        <f>AG512*'⚙️ Config'!$B$11</f>
        <v>80986.07475</v>
      </c>
      <c r="AI512" s="88">
        <f>AH512*'⚙️ Config'!$B$12</f>
        <v>24295.82243</v>
      </c>
      <c r="AJ512" s="64"/>
      <c r="AK512" s="84"/>
      <c r="AL512" s="84"/>
      <c r="AM512" s="84"/>
      <c r="AN512" s="84"/>
      <c r="AO512" s="84"/>
      <c r="AP512" s="84"/>
      <c r="AQ512" s="84"/>
    </row>
    <row r="513" ht="15.0" customHeight="1">
      <c r="A513" s="79">
        <v>510.0</v>
      </c>
      <c r="B513" s="80" t="s">
        <v>1372</v>
      </c>
      <c r="C513" s="79" t="s">
        <v>141</v>
      </c>
      <c r="D513" s="79" t="s">
        <v>1373</v>
      </c>
      <c r="E513" s="81">
        <v>55.06</v>
      </c>
      <c r="F513" s="79" t="s">
        <v>84</v>
      </c>
      <c r="G513" s="79" t="s">
        <v>606</v>
      </c>
      <c r="H513" s="82">
        <v>2154698.41</v>
      </c>
      <c r="I513" s="79">
        <v>1.0</v>
      </c>
      <c r="J513" s="83">
        <v>1.5</v>
      </c>
      <c r="K513" s="80">
        <v>2024.0</v>
      </c>
      <c r="L513" s="79" t="s">
        <v>268</v>
      </c>
      <c r="M513" s="79">
        <v>2024.0</v>
      </c>
      <c r="N513" s="79" t="s">
        <v>161</v>
      </c>
      <c r="O513" s="65" t="str">
        <f t="shared" si="1"/>
        <v>050745460001</v>
      </c>
      <c r="P513" s="65">
        <f t="shared" si="2"/>
        <v>0</v>
      </c>
      <c r="Q513" s="65">
        <f t="shared" si="3"/>
        <v>0</v>
      </c>
      <c r="R513" s="65" t="str">
        <f t="shared" si="12"/>
        <v>05.074.546/0001-00</v>
      </c>
      <c r="S513" s="84"/>
      <c r="T513" s="84" t="str">
        <f t="shared" si="10"/>
        <v/>
      </c>
      <c r="U513" s="84" t="str">
        <f t="shared" si="11"/>
        <v/>
      </c>
      <c r="V513" s="65" t="str">
        <f t="shared" si="5"/>
        <v/>
      </c>
      <c r="W513" s="84"/>
      <c r="X513" s="84"/>
      <c r="Y513" s="85"/>
      <c r="Z513" s="85"/>
      <c r="AA513" s="65" t="str">
        <f t="shared" si="6"/>
        <v/>
      </c>
      <c r="AB513" s="65" t="str">
        <f t="shared" si="7"/>
        <v/>
      </c>
      <c r="AC513" s="86"/>
      <c r="AD513" s="87" t="str">
        <f t="shared" si="8"/>
        <v/>
      </c>
      <c r="AE513" s="84"/>
      <c r="AF513" s="86">
        <f>IF(AC513&gt;0,AC513,'⚙️ Config'!$B$10)</f>
        <v>0.0075</v>
      </c>
      <c r="AG513" s="88">
        <f t="shared" si="9"/>
        <v>16160.23808</v>
      </c>
      <c r="AH513" s="88">
        <f>AG513*'⚙️ Config'!$B$11</f>
        <v>80801.19038</v>
      </c>
      <c r="AI513" s="88">
        <f>AH513*'⚙️ Config'!$B$12</f>
        <v>24240.35711</v>
      </c>
      <c r="AJ513" s="64"/>
      <c r="AK513" s="84"/>
      <c r="AL513" s="84"/>
      <c r="AM513" s="84"/>
      <c r="AN513" s="84"/>
      <c r="AO513" s="84"/>
      <c r="AP513" s="84"/>
      <c r="AQ513" s="84"/>
    </row>
    <row r="514" ht="15.0" customHeight="1">
      <c r="A514" s="79">
        <v>511.0</v>
      </c>
      <c r="B514" s="80" t="s">
        <v>1374</v>
      </c>
      <c r="C514" s="79" t="s">
        <v>141</v>
      </c>
      <c r="D514" s="79" t="s">
        <v>1375</v>
      </c>
      <c r="E514" s="81">
        <v>48.06</v>
      </c>
      <c r="F514" s="79" t="s">
        <v>84</v>
      </c>
      <c r="G514" s="79" t="s">
        <v>606</v>
      </c>
      <c r="H514" s="82">
        <v>2149481.84</v>
      </c>
      <c r="I514" s="79">
        <v>1.0</v>
      </c>
      <c r="J514" s="83">
        <v>2.0</v>
      </c>
      <c r="K514" s="80">
        <v>2024.0</v>
      </c>
      <c r="L514" s="79" t="s">
        <v>188</v>
      </c>
      <c r="M514" s="79">
        <v>2024.0</v>
      </c>
      <c r="N514" s="79" t="s">
        <v>161</v>
      </c>
      <c r="O514" s="65" t="str">
        <f t="shared" si="1"/>
        <v>146755860001</v>
      </c>
      <c r="P514" s="65">
        <f t="shared" si="2"/>
        <v>0</v>
      </c>
      <c r="Q514" s="65">
        <f t="shared" si="3"/>
        <v>7</v>
      </c>
      <c r="R514" s="65" t="str">
        <f t="shared" si="12"/>
        <v>14.675.586/0001-07</v>
      </c>
      <c r="S514" s="84"/>
      <c r="T514" s="84" t="str">
        <f t="shared" si="10"/>
        <v/>
      </c>
      <c r="U514" s="84" t="str">
        <f t="shared" si="11"/>
        <v/>
      </c>
      <c r="V514" s="65" t="str">
        <f t="shared" si="5"/>
        <v/>
      </c>
      <c r="W514" s="84"/>
      <c r="X514" s="84"/>
      <c r="Y514" s="85"/>
      <c r="Z514" s="85"/>
      <c r="AA514" s="65" t="str">
        <f t="shared" si="6"/>
        <v/>
      </c>
      <c r="AB514" s="65" t="str">
        <f t="shared" si="7"/>
        <v/>
      </c>
      <c r="AC514" s="86"/>
      <c r="AD514" s="87" t="str">
        <f t="shared" si="8"/>
        <v/>
      </c>
      <c r="AE514" s="84"/>
      <c r="AF514" s="86">
        <f>IF(AC514&gt;0,AC514,'⚙️ Config'!$B$10)</f>
        <v>0.0075</v>
      </c>
      <c r="AG514" s="88">
        <f t="shared" si="9"/>
        <v>16121.1138</v>
      </c>
      <c r="AH514" s="88">
        <f>AG514*'⚙️ Config'!$B$11</f>
        <v>80605.569</v>
      </c>
      <c r="AI514" s="88">
        <f>AH514*'⚙️ Config'!$B$12</f>
        <v>24181.6707</v>
      </c>
      <c r="AJ514" s="64"/>
      <c r="AK514" s="84"/>
      <c r="AL514" s="84"/>
      <c r="AM514" s="84"/>
      <c r="AN514" s="84"/>
      <c r="AO514" s="84"/>
      <c r="AP514" s="84"/>
      <c r="AQ514" s="84"/>
    </row>
    <row r="515" ht="15.0" customHeight="1">
      <c r="A515" s="79">
        <v>512.0</v>
      </c>
      <c r="B515" s="80" t="s">
        <v>1376</v>
      </c>
      <c r="C515" s="79" t="s">
        <v>141</v>
      </c>
      <c r="D515" s="79" t="s">
        <v>1377</v>
      </c>
      <c r="E515" s="81">
        <v>43.39</v>
      </c>
      <c r="F515" s="79" t="s">
        <v>84</v>
      </c>
      <c r="G515" s="79" t="s">
        <v>606</v>
      </c>
      <c r="H515" s="82">
        <v>2149182.25</v>
      </c>
      <c r="I515" s="79">
        <v>2.0</v>
      </c>
      <c r="J515" s="83">
        <v>1.9</v>
      </c>
      <c r="K515" s="80">
        <v>2024.0</v>
      </c>
      <c r="L515" s="79" t="s">
        <v>202</v>
      </c>
      <c r="M515" s="79">
        <v>2024.0</v>
      </c>
      <c r="N515" s="79" t="s">
        <v>161</v>
      </c>
      <c r="O515" s="65" t="str">
        <f t="shared" si="1"/>
        <v>011590120001</v>
      </c>
      <c r="P515" s="65">
        <f t="shared" si="2"/>
        <v>2</v>
      </c>
      <c r="Q515" s="65">
        <f t="shared" si="3"/>
        <v>6</v>
      </c>
      <c r="R515" s="65" t="str">
        <f t="shared" si="12"/>
        <v>01.159.012/0001-26</v>
      </c>
      <c r="S515" s="84"/>
      <c r="T515" s="84" t="str">
        <f t="shared" si="10"/>
        <v/>
      </c>
      <c r="U515" s="84" t="str">
        <f t="shared" si="11"/>
        <v/>
      </c>
      <c r="V515" s="65" t="str">
        <f t="shared" si="5"/>
        <v/>
      </c>
      <c r="W515" s="84"/>
      <c r="X515" s="84"/>
      <c r="Y515" s="85"/>
      <c r="Z515" s="85"/>
      <c r="AA515" s="65" t="str">
        <f t="shared" si="6"/>
        <v/>
      </c>
      <c r="AB515" s="65" t="str">
        <f t="shared" si="7"/>
        <v/>
      </c>
      <c r="AC515" s="86"/>
      <c r="AD515" s="87" t="str">
        <f t="shared" si="8"/>
        <v/>
      </c>
      <c r="AE515" s="84"/>
      <c r="AF515" s="86">
        <f>IF(AC515&gt;0,AC515,'⚙️ Config'!$B$10)</f>
        <v>0.0075</v>
      </c>
      <c r="AG515" s="88">
        <f t="shared" si="9"/>
        <v>16118.86688</v>
      </c>
      <c r="AH515" s="88">
        <f>AG515*'⚙️ Config'!$B$11</f>
        <v>80594.33438</v>
      </c>
      <c r="AI515" s="88">
        <f>AH515*'⚙️ Config'!$B$12</f>
        <v>24178.30031</v>
      </c>
      <c r="AJ515" s="64"/>
      <c r="AK515" s="84"/>
      <c r="AL515" s="84"/>
      <c r="AM515" s="84"/>
      <c r="AN515" s="84"/>
      <c r="AO515" s="84"/>
      <c r="AP515" s="84"/>
      <c r="AQ515" s="84"/>
    </row>
    <row r="516" ht="15.0" customHeight="1">
      <c r="A516" s="79">
        <v>513.0</v>
      </c>
      <c r="B516" s="80" t="s">
        <v>1378</v>
      </c>
      <c r="C516" s="79" t="s">
        <v>141</v>
      </c>
      <c r="D516" s="79" t="s">
        <v>1379</v>
      </c>
      <c r="E516" s="81">
        <v>45.77</v>
      </c>
      <c r="F516" s="79" t="s">
        <v>84</v>
      </c>
      <c r="G516" s="79" t="s">
        <v>606</v>
      </c>
      <c r="H516" s="82">
        <v>2147312.03</v>
      </c>
      <c r="I516" s="79">
        <v>2.0</v>
      </c>
      <c r="J516" s="83">
        <v>1.6</v>
      </c>
      <c r="K516" s="80">
        <v>2024.0</v>
      </c>
      <c r="L516" s="79" t="s">
        <v>202</v>
      </c>
      <c r="M516" s="79">
        <v>2024.0</v>
      </c>
      <c r="N516" s="79" t="s">
        <v>161</v>
      </c>
      <c r="O516" s="65" t="str">
        <f t="shared" si="1"/>
        <v>243398500001</v>
      </c>
      <c r="P516" s="65">
        <f t="shared" si="2"/>
        <v>8</v>
      </c>
      <c r="Q516" s="65">
        <f t="shared" si="3"/>
        <v>7</v>
      </c>
      <c r="R516" s="65" t="str">
        <f t="shared" si="12"/>
        <v>24.339.850/0001-87</v>
      </c>
      <c r="S516" s="84"/>
      <c r="T516" s="84" t="str">
        <f t="shared" si="10"/>
        <v/>
      </c>
      <c r="U516" s="84" t="str">
        <f t="shared" si="11"/>
        <v/>
      </c>
      <c r="V516" s="65" t="str">
        <f t="shared" si="5"/>
        <v/>
      </c>
      <c r="W516" s="84"/>
      <c r="X516" s="84"/>
      <c r="Y516" s="85"/>
      <c r="Z516" s="85"/>
      <c r="AA516" s="65" t="str">
        <f t="shared" si="6"/>
        <v/>
      </c>
      <c r="AB516" s="65" t="str">
        <f t="shared" si="7"/>
        <v/>
      </c>
      <c r="AC516" s="86"/>
      <c r="AD516" s="87" t="str">
        <f t="shared" si="8"/>
        <v/>
      </c>
      <c r="AE516" s="84"/>
      <c r="AF516" s="86">
        <f>IF(AC516&gt;0,AC516,'⚙️ Config'!$B$10)</f>
        <v>0.0075</v>
      </c>
      <c r="AG516" s="88">
        <f t="shared" si="9"/>
        <v>16104.84023</v>
      </c>
      <c r="AH516" s="88">
        <f>AG516*'⚙️ Config'!$B$11</f>
        <v>80524.20113</v>
      </c>
      <c r="AI516" s="88">
        <f>AH516*'⚙️ Config'!$B$12</f>
        <v>24157.26034</v>
      </c>
      <c r="AJ516" s="64"/>
      <c r="AK516" s="84"/>
      <c r="AL516" s="84"/>
      <c r="AM516" s="84"/>
      <c r="AN516" s="84"/>
      <c r="AO516" s="84"/>
      <c r="AP516" s="84"/>
      <c r="AQ516" s="84"/>
    </row>
    <row r="517" ht="15.0" customHeight="1">
      <c r="A517" s="79">
        <v>514.0</v>
      </c>
      <c r="B517" s="80" t="s">
        <v>1380</v>
      </c>
      <c r="C517" s="79" t="s">
        <v>141</v>
      </c>
      <c r="D517" s="79" t="s">
        <v>1381</v>
      </c>
      <c r="E517" s="81">
        <v>80.06</v>
      </c>
      <c r="F517" s="79" t="s">
        <v>84</v>
      </c>
      <c r="G517" s="79" t="s">
        <v>606</v>
      </c>
      <c r="H517" s="82">
        <v>2147132.74</v>
      </c>
      <c r="I517" s="79">
        <v>2.0</v>
      </c>
      <c r="J517" s="83">
        <v>0.5</v>
      </c>
      <c r="K517" s="80">
        <v>2025.0</v>
      </c>
      <c r="L517" s="79" t="s">
        <v>508</v>
      </c>
      <c r="M517" s="79">
        <v>2025.0</v>
      </c>
      <c r="N517" s="79" t="s">
        <v>145</v>
      </c>
      <c r="O517" s="65" t="str">
        <f t="shared" si="1"/>
        <v>544812470001</v>
      </c>
      <c r="P517" s="65">
        <f t="shared" si="2"/>
        <v>0</v>
      </c>
      <c r="Q517" s="65">
        <f t="shared" si="3"/>
        <v>4</v>
      </c>
      <c r="R517" s="65" t="str">
        <f t="shared" si="12"/>
        <v>54.481.247/0001-04</v>
      </c>
      <c r="S517" s="84"/>
      <c r="T517" s="84" t="str">
        <f t="shared" si="10"/>
        <v/>
      </c>
      <c r="U517" s="84" t="str">
        <f t="shared" si="11"/>
        <v/>
      </c>
      <c r="V517" s="65" t="str">
        <f t="shared" si="5"/>
        <v/>
      </c>
      <c r="W517" s="84"/>
      <c r="X517" s="84"/>
      <c r="Y517" s="85"/>
      <c r="Z517" s="85"/>
      <c r="AA517" s="65" t="str">
        <f t="shared" si="6"/>
        <v/>
      </c>
      <c r="AB517" s="65" t="str">
        <f t="shared" si="7"/>
        <v/>
      </c>
      <c r="AC517" s="86"/>
      <c r="AD517" s="87" t="str">
        <f t="shared" si="8"/>
        <v/>
      </c>
      <c r="AE517" s="84"/>
      <c r="AF517" s="86">
        <f>IF(AC517&gt;0,AC517,'⚙️ Config'!$B$10)</f>
        <v>0.0075</v>
      </c>
      <c r="AG517" s="88">
        <f t="shared" si="9"/>
        <v>16103.49555</v>
      </c>
      <c r="AH517" s="88">
        <f>AG517*'⚙️ Config'!$B$11</f>
        <v>80517.47775</v>
      </c>
      <c r="AI517" s="88">
        <f>AH517*'⚙️ Config'!$B$12</f>
        <v>24155.24333</v>
      </c>
      <c r="AJ517" s="64"/>
      <c r="AK517" s="84"/>
      <c r="AL517" s="84"/>
      <c r="AM517" s="84"/>
      <c r="AN517" s="84"/>
      <c r="AO517" s="84"/>
      <c r="AP517" s="84"/>
      <c r="AQ517" s="84"/>
    </row>
    <row r="518" ht="15.0" customHeight="1">
      <c r="A518" s="79">
        <v>515.0</v>
      </c>
      <c r="B518" s="80" t="s">
        <v>1382</v>
      </c>
      <c r="C518" s="79" t="s">
        <v>141</v>
      </c>
      <c r="D518" s="79" t="s">
        <v>1383</v>
      </c>
      <c r="E518" s="81">
        <v>51.88</v>
      </c>
      <c r="F518" s="79" t="s">
        <v>84</v>
      </c>
      <c r="G518" s="79" t="s">
        <v>606</v>
      </c>
      <c r="H518" s="82">
        <v>2146609.14</v>
      </c>
      <c r="I518" s="79">
        <v>1.0</v>
      </c>
      <c r="J518" s="83">
        <v>1.7</v>
      </c>
      <c r="K518" s="80">
        <v>2024.0</v>
      </c>
      <c r="L518" s="79" t="s">
        <v>295</v>
      </c>
      <c r="M518" s="79">
        <v>2024.0</v>
      </c>
      <c r="N518" s="79" t="s">
        <v>161</v>
      </c>
      <c r="O518" s="65" t="str">
        <f t="shared" si="1"/>
        <v>088212920001</v>
      </c>
      <c r="P518" s="65">
        <f t="shared" si="2"/>
        <v>3</v>
      </c>
      <c r="Q518" s="65">
        <f t="shared" si="3"/>
        <v>5</v>
      </c>
      <c r="R518" s="65" t="str">
        <f t="shared" si="12"/>
        <v>08.821.292/0001-35</v>
      </c>
      <c r="S518" s="84"/>
      <c r="T518" s="84" t="str">
        <f t="shared" si="10"/>
        <v/>
      </c>
      <c r="U518" s="84" t="str">
        <f t="shared" si="11"/>
        <v/>
      </c>
      <c r="V518" s="65" t="str">
        <f t="shared" si="5"/>
        <v/>
      </c>
      <c r="W518" s="84"/>
      <c r="X518" s="84"/>
      <c r="Y518" s="85"/>
      <c r="Z518" s="85"/>
      <c r="AA518" s="65" t="str">
        <f t="shared" si="6"/>
        <v/>
      </c>
      <c r="AB518" s="65" t="str">
        <f t="shared" si="7"/>
        <v/>
      </c>
      <c r="AC518" s="86"/>
      <c r="AD518" s="87" t="str">
        <f t="shared" si="8"/>
        <v/>
      </c>
      <c r="AE518" s="84"/>
      <c r="AF518" s="86">
        <f>IF(AC518&gt;0,AC518,'⚙️ Config'!$B$10)</f>
        <v>0.0075</v>
      </c>
      <c r="AG518" s="88">
        <f t="shared" si="9"/>
        <v>16099.56855</v>
      </c>
      <c r="AH518" s="88">
        <f>AG518*'⚙️ Config'!$B$11</f>
        <v>80497.84275</v>
      </c>
      <c r="AI518" s="88">
        <f>AH518*'⚙️ Config'!$B$12</f>
        <v>24149.35283</v>
      </c>
      <c r="AJ518" s="64"/>
      <c r="AK518" s="84"/>
      <c r="AL518" s="84"/>
      <c r="AM518" s="84"/>
      <c r="AN518" s="84"/>
      <c r="AO518" s="84"/>
      <c r="AP518" s="84"/>
      <c r="AQ518" s="84"/>
    </row>
    <row r="519" ht="15.0" customHeight="1">
      <c r="A519" s="79">
        <v>516.0</v>
      </c>
      <c r="B519" s="80" t="s">
        <v>1384</v>
      </c>
      <c r="C519" s="79" t="s">
        <v>141</v>
      </c>
      <c r="D519" s="79" t="s">
        <v>1385</v>
      </c>
      <c r="E519" s="81">
        <v>63.81</v>
      </c>
      <c r="F519" s="79" t="s">
        <v>84</v>
      </c>
      <c r="G519" s="79" t="s">
        <v>606</v>
      </c>
      <c r="H519" s="82">
        <v>2143255.34</v>
      </c>
      <c r="I519" s="79">
        <v>1.0</v>
      </c>
      <c r="J519" s="83">
        <v>1.1</v>
      </c>
      <c r="K519" s="80">
        <v>2025.0</v>
      </c>
      <c r="L519" s="79" t="s">
        <v>202</v>
      </c>
      <c r="M519" s="79">
        <v>2025.0</v>
      </c>
      <c r="N519" s="79" t="s">
        <v>161</v>
      </c>
      <c r="O519" s="65" t="str">
        <f t="shared" si="1"/>
        <v>489499370001</v>
      </c>
      <c r="P519" s="65">
        <f t="shared" si="2"/>
        <v>3</v>
      </c>
      <c r="Q519" s="65">
        <f t="shared" si="3"/>
        <v>4</v>
      </c>
      <c r="R519" s="65" t="str">
        <f t="shared" si="12"/>
        <v>48.949.937/0001-34</v>
      </c>
      <c r="S519" s="84"/>
      <c r="T519" s="84" t="str">
        <f t="shared" si="10"/>
        <v/>
      </c>
      <c r="U519" s="84" t="str">
        <f t="shared" si="11"/>
        <v/>
      </c>
      <c r="V519" s="65" t="str">
        <f t="shared" si="5"/>
        <v/>
      </c>
      <c r="W519" s="84"/>
      <c r="X519" s="84"/>
      <c r="Y519" s="85"/>
      <c r="Z519" s="85"/>
      <c r="AA519" s="65" t="str">
        <f t="shared" si="6"/>
        <v/>
      </c>
      <c r="AB519" s="65" t="str">
        <f t="shared" si="7"/>
        <v/>
      </c>
      <c r="AC519" s="86"/>
      <c r="AD519" s="87" t="str">
        <f t="shared" si="8"/>
        <v/>
      </c>
      <c r="AE519" s="84"/>
      <c r="AF519" s="86">
        <f>IF(AC519&gt;0,AC519,'⚙️ Config'!$B$10)</f>
        <v>0.0075</v>
      </c>
      <c r="AG519" s="88">
        <f t="shared" si="9"/>
        <v>16074.41505</v>
      </c>
      <c r="AH519" s="88">
        <f>AG519*'⚙️ Config'!$B$11</f>
        <v>80372.07525</v>
      </c>
      <c r="AI519" s="88">
        <f>AH519*'⚙️ Config'!$B$12</f>
        <v>24111.62258</v>
      </c>
      <c r="AJ519" s="64"/>
      <c r="AK519" s="84"/>
      <c r="AL519" s="84"/>
      <c r="AM519" s="84"/>
      <c r="AN519" s="84"/>
      <c r="AO519" s="84"/>
      <c r="AP519" s="84"/>
      <c r="AQ519" s="84"/>
    </row>
    <row r="520" ht="15.0" customHeight="1">
      <c r="A520" s="79">
        <v>517.0</v>
      </c>
      <c r="B520" s="80" t="s">
        <v>1386</v>
      </c>
      <c r="C520" s="79" t="s">
        <v>141</v>
      </c>
      <c r="D520" s="79" t="s">
        <v>1387</v>
      </c>
      <c r="E520" s="81">
        <v>78.39</v>
      </c>
      <c r="F520" s="79" t="s">
        <v>84</v>
      </c>
      <c r="G520" s="79" t="s">
        <v>606</v>
      </c>
      <c r="H520" s="82">
        <v>2140719.68</v>
      </c>
      <c r="I520" s="79">
        <v>1.0</v>
      </c>
      <c r="J520" s="83">
        <v>0.7</v>
      </c>
      <c r="K520" s="80">
        <v>2025.0</v>
      </c>
      <c r="L520" s="79" t="s">
        <v>295</v>
      </c>
      <c r="M520" s="79">
        <v>2025.0</v>
      </c>
      <c r="N520" s="79" t="s">
        <v>161</v>
      </c>
      <c r="O520" s="65" t="str">
        <f t="shared" si="1"/>
        <v>123435250001</v>
      </c>
      <c r="P520" s="65">
        <f t="shared" si="2"/>
        <v>0</v>
      </c>
      <c r="Q520" s="65">
        <f t="shared" si="3"/>
        <v>9</v>
      </c>
      <c r="R520" s="65" t="str">
        <f t="shared" si="12"/>
        <v>12.343.525/0001-09</v>
      </c>
      <c r="S520" s="84"/>
      <c r="T520" s="84" t="str">
        <f t="shared" si="10"/>
        <v/>
      </c>
      <c r="U520" s="84" t="str">
        <f t="shared" si="11"/>
        <v/>
      </c>
      <c r="V520" s="65" t="str">
        <f t="shared" si="5"/>
        <v/>
      </c>
      <c r="W520" s="84"/>
      <c r="X520" s="84"/>
      <c r="Y520" s="85"/>
      <c r="Z520" s="85"/>
      <c r="AA520" s="65" t="str">
        <f t="shared" si="6"/>
        <v/>
      </c>
      <c r="AB520" s="65" t="str">
        <f t="shared" si="7"/>
        <v/>
      </c>
      <c r="AC520" s="86"/>
      <c r="AD520" s="87" t="str">
        <f t="shared" si="8"/>
        <v/>
      </c>
      <c r="AE520" s="84"/>
      <c r="AF520" s="86">
        <f>IF(AC520&gt;0,AC520,'⚙️ Config'!$B$10)</f>
        <v>0.0075</v>
      </c>
      <c r="AG520" s="88">
        <f t="shared" si="9"/>
        <v>16055.3976</v>
      </c>
      <c r="AH520" s="88">
        <f>AG520*'⚙️ Config'!$B$11</f>
        <v>80276.988</v>
      </c>
      <c r="AI520" s="88">
        <f>AH520*'⚙️ Config'!$B$12</f>
        <v>24083.0964</v>
      </c>
      <c r="AJ520" s="64"/>
      <c r="AK520" s="84"/>
      <c r="AL520" s="84"/>
      <c r="AM520" s="84"/>
      <c r="AN520" s="84"/>
      <c r="AO520" s="84"/>
      <c r="AP520" s="84"/>
      <c r="AQ520" s="84"/>
    </row>
    <row r="521" ht="15.0" customHeight="1">
      <c r="A521" s="79">
        <v>518.0</v>
      </c>
      <c r="B521" s="80" t="s">
        <v>1388</v>
      </c>
      <c r="C521" s="79" t="s">
        <v>141</v>
      </c>
      <c r="D521" s="79" t="s">
        <v>1389</v>
      </c>
      <c r="E521" s="81">
        <v>51.88</v>
      </c>
      <c r="F521" s="79" t="s">
        <v>84</v>
      </c>
      <c r="G521" s="79" t="s">
        <v>606</v>
      </c>
      <c r="H521" s="82">
        <v>2131363.23</v>
      </c>
      <c r="I521" s="79">
        <v>1.0</v>
      </c>
      <c r="J521" s="83">
        <v>1.7</v>
      </c>
      <c r="K521" s="80">
        <v>2024.0</v>
      </c>
      <c r="L521" s="79" t="s">
        <v>630</v>
      </c>
      <c r="M521" s="79">
        <v>2024.0</v>
      </c>
      <c r="N521" s="79" t="s">
        <v>161</v>
      </c>
      <c r="O521" s="65" t="str">
        <f t="shared" si="1"/>
        <v>376821260001</v>
      </c>
      <c r="P521" s="65">
        <f t="shared" si="2"/>
        <v>0</v>
      </c>
      <c r="Q521" s="65">
        <f t="shared" si="3"/>
        <v>1</v>
      </c>
      <c r="R521" s="65" t="str">
        <f t="shared" si="12"/>
        <v>37.682.126/0001-01</v>
      </c>
      <c r="S521" s="84"/>
      <c r="T521" s="84" t="str">
        <f t="shared" si="10"/>
        <v/>
      </c>
      <c r="U521" s="84" t="str">
        <f t="shared" si="11"/>
        <v/>
      </c>
      <c r="V521" s="65" t="str">
        <f t="shared" si="5"/>
        <v/>
      </c>
      <c r="W521" s="84"/>
      <c r="X521" s="84"/>
      <c r="Y521" s="85"/>
      <c r="Z521" s="85"/>
      <c r="AA521" s="65" t="str">
        <f t="shared" si="6"/>
        <v/>
      </c>
      <c r="AB521" s="65" t="str">
        <f t="shared" si="7"/>
        <v/>
      </c>
      <c r="AC521" s="86"/>
      <c r="AD521" s="87" t="str">
        <f t="shared" si="8"/>
        <v/>
      </c>
      <c r="AE521" s="84"/>
      <c r="AF521" s="86">
        <f>IF(AC521&gt;0,AC521,'⚙️ Config'!$B$10)</f>
        <v>0.0075</v>
      </c>
      <c r="AG521" s="88">
        <f t="shared" si="9"/>
        <v>15985.22423</v>
      </c>
      <c r="AH521" s="88">
        <f>AG521*'⚙️ Config'!$B$11</f>
        <v>79926.12113</v>
      </c>
      <c r="AI521" s="88">
        <f>AH521*'⚙️ Config'!$B$12</f>
        <v>23977.83634</v>
      </c>
      <c r="AJ521" s="64"/>
      <c r="AK521" s="84"/>
      <c r="AL521" s="84"/>
      <c r="AM521" s="84"/>
      <c r="AN521" s="84"/>
      <c r="AO521" s="84"/>
      <c r="AP521" s="84"/>
      <c r="AQ521" s="84"/>
    </row>
    <row r="522" ht="15.0" customHeight="1">
      <c r="A522" s="79">
        <v>519.0</v>
      </c>
      <c r="B522" s="80" t="s">
        <v>1390</v>
      </c>
      <c r="C522" s="79" t="s">
        <v>141</v>
      </c>
      <c r="D522" s="79" t="s">
        <v>1391</v>
      </c>
      <c r="E522" s="81">
        <v>83.69</v>
      </c>
      <c r="F522" s="79" t="s">
        <v>84</v>
      </c>
      <c r="G522" s="79" t="s">
        <v>606</v>
      </c>
      <c r="H522" s="82">
        <v>2128251.41</v>
      </c>
      <c r="I522" s="79">
        <v>1.0</v>
      </c>
      <c r="J522" s="83">
        <v>0.6</v>
      </c>
      <c r="K522" s="80">
        <v>2025.0</v>
      </c>
      <c r="L522" s="79" t="s">
        <v>630</v>
      </c>
      <c r="M522" s="79">
        <v>2025.0</v>
      </c>
      <c r="N522" s="79" t="s">
        <v>145</v>
      </c>
      <c r="O522" s="65" t="str">
        <f t="shared" si="1"/>
        <v>212816180001</v>
      </c>
      <c r="P522" s="65">
        <f t="shared" si="2"/>
        <v>4</v>
      </c>
      <c r="Q522" s="65">
        <f t="shared" si="3"/>
        <v>7</v>
      </c>
      <c r="R522" s="65" t="str">
        <f t="shared" si="12"/>
        <v>21.281.618/0001-47</v>
      </c>
      <c r="S522" s="84"/>
      <c r="T522" s="84" t="str">
        <f t="shared" si="10"/>
        <v/>
      </c>
      <c r="U522" s="84" t="str">
        <f t="shared" si="11"/>
        <v/>
      </c>
      <c r="V522" s="65" t="str">
        <f t="shared" si="5"/>
        <v/>
      </c>
      <c r="W522" s="84"/>
      <c r="X522" s="84"/>
      <c r="Y522" s="85"/>
      <c r="Z522" s="85"/>
      <c r="AA522" s="65" t="str">
        <f t="shared" si="6"/>
        <v/>
      </c>
      <c r="AB522" s="65" t="str">
        <f t="shared" si="7"/>
        <v/>
      </c>
      <c r="AC522" s="86"/>
      <c r="AD522" s="87" t="str">
        <f t="shared" si="8"/>
        <v/>
      </c>
      <c r="AE522" s="84"/>
      <c r="AF522" s="86">
        <f>IF(AC522&gt;0,AC522,'⚙️ Config'!$B$10)</f>
        <v>0.0075</v>
      </c>
      <c r="AG522" s="88">
        <f t="shared" si="9"/>
        <v>15961.88558</v>
      </c>
      <c r="AH522" s="88">
        <f>AG522*'⚙️ Config'!$B$11</f>
        <v>79809.42788</v>
      </c>
      <c r="AI522" s="88">
        <f>AH522*'⚙️ Config'!$B$12</f>
        <v>23942.82836</v>
      </c>
      <c r="AJ522" s="64"/>
      <c r="AK522" s="84"/>
      <c r="AL522" s="84"/>
      <c r="AM522" s="84"/>
      <c r="AN522" s="84"/>
      <c r="AO522" s="84"/>
      <c r="AP522" s="84"/>
      <c r="AQ522" s="84"/>
    </row>
    <row r="523" ht="15.0" customHeight="1">
      <c r="A523" s="79">
        <v>520.0</v>
      </c>
      <c r="B523" s="80" t="s">
        <v>1392</v>
      </c>
      <c r="C523" s="79" t="s">
        <v>141</v>
      </c>
      <c r="D523" s="79" t="s">
        <v>1393</v>
      </c>
      <c r="E523" s="81">
        <v>49.22</v>
      </c>
      <c r="F523" s="79" t="s">
        <v>84</v>
      </c>
      <c r="G523" s="79" t="s">
        <v>606</v>
      </c>
      <c r="H523" s="82">
        <v>2127764.1</v>
      </c>
      <c r="I523" s="79">
        <v>1.0</v>
      </c>
      <c r="J523" s="83">
        <v>1.9</v>
      </c>
      <c r="K523" s="80">
        <v>2024.0</v>
      </c>
      <c r="L523" s="79" t="s">
        <v>630</v>
      </c>
      <c r="M523" s="79">
        <v>2024.0</v>
      </c>
      <c r="N523" s="79" t="s">
        <v>161</v>
      </c>
      <c r="O523" s="65" t="str">
        <f t="shared" si="1"/>
        <v>044146740001</v>
      </c>
      <c r="P523" s="65">
        <f t="shared" si="2"/>
        <v>9</v>
      </c>
      <c r="Q523" s="65">
        <f t="shared" si="3"/>
        <v>3</v>
      </c>
      <c r="R523" s="65" t="str">
        <f t="shared" si="12"/>
        <v>04.414.674/0001-93</v>
      </c>
      <c r="S523" s="84"/>
      <c r="T523" s="84" t="str">
        <f t="shared" si="10"/>
        <v/>
      </c>
      <c r="U523" s="84" t="str">
        <f t="shared" si="11"/>
        <v/>
      </c>
      <c r="V523" s="65" t="str">
        <f t="shared" si="5"/>
        <v/>
      </c>
      <c r="W523" s="84"/>
      <c r="X523" s="84"/>
      <c r="Y523" s="85"/>
      <c r="Z523" s="85"/>
      <c r="AA523" s="65" t="str">
        <f t="shared" si="6"/>
        <v/>
      </c>
      <c r="AB523" s="65" t="str">
        <f t="shared" si="7"/>
        <v/>
      </c>
      <c r="AC523" s="86"/>
      <c r="AD523" s="87" t="str">
        <f t="shared" si="8"/>
        <v/>
      </c>
      <c r="AE523" s="84"/>
      <c r="AF523" s="86">
        <f>IF(AC523&gt;0,AC523,'⚙️ Config'!$B$10)</f>
        <v>0.0075</v>
      </c>
      <c r="AG523" s="88">
        <f t="shared" si="9"/>
        <v>15958.23075</v>
      </c>
      <c r="AH523" s="88">
        <f>AG523*'⚙️ Config'!$B$11</f>
        <v>79791.15375</v>
      </c>
      <c r="AI523" s="88">
        <f>AH523*'⚙️ Config'!$B$12</f>
        <v>23937.34613</v>
      </c>
      <c r="AJ523" s="64"/>
      <c r="AK523" s="84"/>
      <c r="AL523" s="84"/>
      <c r="AM523" s="84"/>
      <c r="AN523" s="84"/>
      <c r="AO523" s="84"/>
      <c r="AP523" s="84"/>
      <c r="AQ523" s="84"/>
    </row>
    <row r="524" ht="15.0" customHeight="1">
      <c r="A524" s="79">
        <v>521.0</v>
      </c>
      <c r="B524" s="80" t="s">
        <v>1394</v>
      </c>
      <c r="C524" s="79" t="s">
        <v>141</v>
      </c>
      <c r="D524" s="79" t="s">
        <v>1395</v>
      </c>
      <c r="E524" s="81">
        <v>56.9</v>
      </c>
      <c r="F524" s="79" t="s">
        <v>84</v>
      </c>
      <c r="G524" s="79" t="s">
        <v>606</v>
      </c>
      <c r="H524" s="82">
        <v>2126671.4</v>
      </c>
      <c r="I524" s="79">
        <v>1.0</v>
      </c>
      <c r="J524" s="83">
        <v>1.4</v>
      </c>
      <c r="K524" s="80">
        <v>2024.0</v>
      </c>
      <c r="L524" s="79" t="s">
        <v>630</v>
      </c>
      <c r="M524" s="79">
        <v>2024.0</v>
      </c>
      <c r="N524" s="79" t="s">
        <v>161</v>
      </c>
      <c r="O524" s="65" t="str">
        <f t="shared" si="1"/>
        <v>211180450001</v>
      </c>
      <c r="P524" s="65">
        <f t="shared" si="2"/>
        <v>3</v>
      </c>
      <c r="Q524" s="65">
        <f t="shared" si="3"/>
        <v>5</v>
      </c>
      <c r="R524" s="65" t="str">
        <f t="shared" si="12"/>
        <v>21.118.045/0001-35</v>
      </c>
      <c r="S524" s="84"/>
      <c r="T524" s="84" t="str">
        <f t="shared" si="10"/>
        <v/>
      </c>
      <c r="U524" s="84" t="str">
        <f t="shared" si="11"/>
        <v/>
      </c>
      <c r="V524" s="65" t="str">
        <f t="shared" si="5"/>
        <v/>
      </c>
      <c r="W524" s="84"/>
      <c r="X524" s="84"/>
      <c r="Y524" s="85"/>
      <c r="Z524" s="85"/>
      <c r="AA524" s="65" t="str">
        <f t="shared" si="6"/>
        <v/>
      </c>
      <c r="AB524" s="65" t="str">
        <f t="shared" si="7"/>
        <v/>
      </c>
      <c r="AC524" s="86"/>
      <c r="AD524" s="87" t="str">
        <f t="shared" si="8"/>
        <v/>
      </c>
      <c r="AE524" s="84"/>
      <c r="AF524" s="86">
        <f>IF(AC524&gt;0,AC524,'⚙️ Config'!$B$10)</f>
        <v>0.0075</v>
      </c>
      <c r="AG524" s="88">
        <f t="shared" si="9"/>
        <v>15950.0355</v>
      </c>
      <c r="AH524" s="88">
        <f>AG524*'⚙️ Config'!$B$11</f>
        <v>79750.1775</v>
      </c>
      <c r="AI524" s="88">
        <f>AH524*'⚙️ Config'!$B$12</f>
        <v>23925.05325</v>
      </c>
      <c r="AJ524" s="64"/>
      <c r="AK524" s="84"/>
      <c r="AL524" s="84"/>
      <c r="AM524" s="84"/>
      <c r="AN524" s="84"/>
      <c r="AO524" s="84"/>
      <c r="AP524" s="84"/>
      <c r="AQ524" s="84"/>
    </row>
    <row r="525" ht="15.0" customHeight="1">
      <c r="A525" s="79">
        <v>522.0</v>
      </c>
      <c r="B525" s="80" t="s">
        <v>1396</v>
      </c>
      <c r="C525" s="79" t="s">
        <v>141</v>
      </c>
      <c r="D525" s="79" t="s">
        <v>1397</v>
      </c>
      <c r="E525" s="81">
        <v>58.95</v>
      </c>
      <c r="F525" s="79" t="s">
        <v>84</v>
      </c>
      <c r="G525" s="79" t="s">
        <v>606</v>
      </c>
      <c r="H525" s="82">
        <v>2119337.12</v>
      </c>
      <c r="I525" s="79">
        <v>1.0</v>
      </c>
      <c r="J525" s="83">
        <v>1.3</v>
      </c>
      <c r="K525" s="80">
        <v>2024.0</v>
      </c>
      <c r="L525" s="79" t="s">
        <v>202</v>
      </c>
      <c r="M525" s="79">
        <v>2024.0</v>
      </c>
      <c r="N525" s="79" t="s">
        <v>145</v>
      </c>
      <c r="O525" s="65" t="str">
        <f t="shared" si="1"/>
        <v>741104870001</v>
      </c>
      <c r="P525" s="65">
        <f t="shared" si="2"/>
        <v>0</v>
      </c>
      <c r="Q525" s="65">
        <f t="shared" si="3"/>
        <v>0</v>
      </c>
      <c r="R525" s="65" t="str">
        <f t="shared" si="12"/>
        <v>74.110.487/0001-00</v>
      </c>
      <c r="S525" s="84"/>
      <c r="T525" s="84" t="str">
        <f t="shared" si="10"/>
        <v/>
      </c>
      <c r="U525" s="84" t="str">
        <f t="shared" si="11"/>
        <v/>
      </c>
      <c r="V525" s="65" t="str">
        <f t="shared" si="5"/>
        <v/>
      </c>
      <c r="W525" s="84"/>
      <c r="X525" s="84"/>
      <c r="Y525" s="85"/>
      <c r="Z525" s="85"/>
      <c r="AA525" s="65" t="str">
        <f t="shared" si="6"/>
        <v/>
      </c>
      <c r="AB525" s="65" t="str">
        <f t="shared" si="7"/>
        <v/>
      </c>
      <c r="AC525" s="86"/>
      <c r="AD525" s="87" t="str">
        <f t="shared" si="8"/>
        <v/>
      </c>
      <c r="AE525" s="84"/>
      <c r="AF525" s="86">
        <f>IF(AC525&gt;0,AC525,'⚙️ Config'!$B$10)</f>
        <v>0.0075</v>
      </c>
      <c r="AG525" s="88">
        <f t="shared" si="9"/>
        <v>15895.0284</v>
      </c>
      <c r="AH525" s="88">
        <f>AG525*'⚙️ Config'!$B$11</f>
        <v>79475.142</v>
      </c>
      <c r="AI525" s="88">
        <f>AH525*'⚙️ Config'!$B$12</f>
        <v>23842.5426</v>
      </c>
      <c r="AJ525" s="64"/>
      <c r="AK525" s="84"/>
      <c r="AL525" s="84"/>
      <c r="AM525" s="84"/>
      <c r="AN525" s="84"/>
      <c r="AO525" s="84"/>
      <c r="AP525" s="84"/>
      <c r="AQ525" s="84"/>
    </row>
    <row r="526" ht="15.0" customHeight="1">
      <c r="A526" s="79">
        <v>523.0</v>
      </c>
      <c r="B526" s="80" t="s">
        <v>1398</v>
      </c>
      <c r="C526" s="79" t="s">
        <v>141</v>
      </c>
      <c r="D526" s="79" t="s">
        <v>1399</v>
      </c>
      <c r="E526" s="81">
        <v>53.39</v>
      </c>
      <c r="F526" s="79" t="s">
        <v>84</v>
      </c>
      <c r="G526" s="79" t="s">
        <v>606</v>
      </c>
      <c r="H526" s="82">
        <v>2118945.61</v>
      </c>
      <c r="I526" s="79">
        <v>1.0</v>
      </c>
      <c r="J526" s="83">
        <v>1.6</v>
      </c>
      <c r="K526" s="80">
        <v>2024.0</v>
      </c>
      <c r="L526" s="79" t="s">
        <v>630</v>
      </c>
      <c r="M526" s="79">
        <v>2024.0</v>
      </c>
      <c r="N526" s="79" t="s">
        <v>161</v>
      </c>
      <c r="O526" s="65" t="str">
        <f t="shared" si="1"/>
        <v>404091680001</v>
      </c>
      <c r="P526" s="65">
        <f t="shared" si="2"/>
        <v>7</v>
      </c>
      <c r="Q526" s="65">
        <f t="shared" si="3"/>
        <v>0</v>
      </c>
      <c r="R526" s="65" t="str">
        <f t="shared" si="12"/>
        <v>40.409.168/0001-70</v>
      </c>
      <c r="S526" s="84"/>
      <c r="T526" s="84" t="str">
        <f t="shared" si="10"/>
        <v/>
      </c>
      <c r="U526" s="84" t="str">
        <f t="shared" si="11"/>
        <v/>
      </c>
      <c r="V526" s="65" t="str">
        <f t="shared" si="5"/>
        <v/>
      </c>
      <c r="W526" s="84"/>
      <c r="X526" s="84"/>
      <c r="Y526" s="85"/>
      <c r="Z526" s="85"/>
      <c r="AA526" s="65" t="str">
        <f t="shared" si="6"/>
        <v/>
      </c>
      <c r="AB526" s="65" t="str">
        <f t="shared" si="7"/>
        <v/>
      </c>
      <c r="AC526" s="86"/>
      <c r="AD526" s="87" t="str">
        <f t="shared" si="8"/>
        <v/>
      </c>
      <c r="AE526" s="84"/>
      <c r="AF526" s="86">
        <f>IF(AC526&gt;0,AC526,'⚙️ Config'!$B$10)</f>
        <v>0.0075</v>
      </c>
      <c r="AG526" s="88">
        <f t="shared" si="9"/>
        <v>15892.09208</v>
      </c>
      <c r="AH526" s="88">
        <f>AG526*'⚙️ Config'!$B$11</f>
        <v>79460.46038</v>
      </c>
      <c r="AI526" s="88">
        <f>AH526*'⚙️ Config'!$B$12</f>
        <v>23838.13811</v>
      </c>
      <c r="AJ526" s="64"/>
      <c r="AK526" s="84"/>
      <c r="AL526" s="84"/>
      <c r="AM526" s="84"/>
      <c r="AN526" s="84"/>
      <c r="AO526" s="84"/>
      <c r="AP526" s="84"/>
      <c r="AQ526" s="84"/>
    </row>
    <row r="527" ht="15.0" customHeight="1">
      <c r="A527" s="79">
        <v>524.0</v>
      </c>
      <c r="B527" s="80" t="s">
        <v>1400</v>
      </c>
      <c r="C527" s="79" t="s">
        <v>141</v>
      </c>
      <c r="D527" s="79" t="s">
        <v>1401</v>
      </c>
      <c r="E527" s="81">
        <v>56.9</v>
      </c>
      <c r="F527" s="79" t="s">
        <v>84</v>
      </c>
      <c r="G527" s="79" t="s">
        <v>606</v>
      </c>
      <c r="H527" s="82">
        <v>2117452.11</v>
      </c>
      <c r="I527" s="79">
        <v>1.0</v>
      </c>
      <c r="J527" s="83">
        <v>1.4</v>
      </c>
      <c r="K527" s="80">
        <v>2024.0</v>
      </c>
      <c r="L527" s="79" t="s">
        <v>630</v>
      </c>
      <c r="M527" s="79">
        <v>2024.0</v>
      </c>
      <c r="N527" s="79" t="s">
        <v>161</v>
      </c>
      <c r="O527" s="65" t="str">
        <f t="shared" si="1"/>
        <v>124342040001</v>
      </c>
      <c r="P527" s="65">
        <f t="shared" si="2"/>
        <v>1</v>
      </c>
      <c r="Q527" s="65">
        <f t="shared" si="3"/>
        <v>0</v>
      </c>
      <c r="R527" s="65" t="str">
        <f t="shared" si="12"/>
        <v>12.434.204/0001-10</v>
      </c>
      <c r="S527" s="84"/>
      <c r="T527" s="84" t="str">
        <f t="shared" si="10"/>
        <v/>
      </c>
      <c r="U527" s="84" t="str">
        <f t="shared" si="11"/>
        <v/>
      </c>
      <c r="V527" s="65" t="str">
        <f t="shared" si="5"/>
        <v/>
      </c>
      <c r="W527" s="84"/>
      <c r="X527" s="84"/>
      <c r="Y527" s="85"/>
      <c r="Z527" s="85"/>
      <c r="AA527" s="65" t="str">
        <f t="shared" si="6"/>
        <v/>
      </c>
      <c r="AB527" s="65" t="str">
        <f t="shared" si="7"/>
        <v/>
      </c>
      <c r="AC527" s="86"/>
      <c r="AD527" s="87" t="str">
        <f t="shared" si="8"/>
        <v/>
      </c>
      <c r="AE527" s="84"/>
      <c r="AF527" s="86">
        <f>IF(AC527&gt;0,AC527,'⚙️ Config'!$B$10)</f>
        <v>0.0075</v>
      </c>
      <c r="AG527" s="88">
        <f t="shared" si="9"/>
        <v>15880.89083</v>
      </c>
      <c r="AH527" s="88">
        <f>AG527*'⚙️ Config'!$B$11</f>
        <v>79404.45413</v>
      </c>
      <c r="AI527" s="88">
        <f>AH527*'⚙️ Config'!$B$12</f>
        <v>23821.33624</v>
      </c>
      <c r="AJ527" s="64"/>
      <c r="AK527" s="84"/>
      <c r="AL527" s="84"/>
      <c r="AM527" s="84"/>
      <c r="AN527" s="84"/>
      <c r="AO527" s="84"/>
      <c r="AP527" s="84"/>
      <c r="AQ527" s="84"/>
    </row>
    <row r="528" ht="15.0" customHeight="1">
      <c r="A528" s="79">
        <v>525.0</v>
      </c>
      <c r="B528" s="80" t="s">
        <v>1402</v>
      </c>
      <c r="C528" s="79" t="s">
        <v>141</v>
      </c>
      <c r="D528" s="79" t="s">
        <v>1403</v>
      </c>
      <c r="E528" s="81">
        <v>45.89</v>
      </c>
      <c r="F528" s="79" t="s">
        <v>84</v>
      </c>
      <c r="G528" s="79" t="s">
        <v>606</v>
      </c>
      <c r="H528" s="82">
        <v>2117382.91</v>
      </c>
      <c r="I528" s="79">
        <v>2.0</v>
      </c>
      <c r="J528" s="83">
        <v>1.7</v>
      </c>
      <c r="K528" s="80">
        <v>2024.0</v>
      </c>
      <c r="L528" s="79" t="s">
        <v>295</v>
      </c>
      <c r="M528" s="79">
        <v>2024.0</v>
      </c>
      <c r="N528" s="79" t="s">
        <v>161</v>
      </c>
      <c r="O528" s="65" t="str">
        <f t="shared" si="1"/>
        <v>059671980001</v>
      </c>
      <c r="P528" s="65">
        <f t="shared" si="2"/>
        <v>0</v>
      </c>
      <c r="Q528" s="65">
        <f t="shared" si="3"/>
        <v>9</v>
      </c>
      <c r="R528" s="65" t="str">
        <f t="shared" si="12"/>
        <v>05.967.198/0001-09</v>
      </c>
      <c r="S528" s="84"/>
      <c r="T528" s="84" t="str">
        <f t="shared" si="10"/>
        <v/>
      </c>
      <c r="U528" s="84" t="str">
        <f t="shared" si="11"/>
        <v/>
      </c>
      <c r="V528" s="65" t="str">
        <f t="shared" si="5"/>
        <v/>
      </c>
      <c r="W528" s="84"/>
      <c r="X528" s="84"/>
      <c r="Y528" s="85"/>
      <c r="Z528" s="85"/>
      <c r="AA528" s="65" t="str">
        <f t="shared" si="6"/>
        <v/>
      </c>
      <c r="AB528" s="65" t="str">
        <f t="shared" si="7"/>
        <v/>
      </c>
      <c r="AC528" s="86"/>
      <c r="AD528" s="87" t="str">
        <f t="shared" si="8"/>
        <v/>
      </c>
      <c r="AE528" s="84"/>
      <c r="AF528" s="86">
        <f>IF(AC528&gt;0,AC528,'⚙️ Config'!$B$10)</f>
        <v>0.0075</v>
      </c>
      <c r="AG528" s="88">
        <f t="shared" si="9"/>
        <v>15880.37183</v>
      </c>
      <c r="AH528" s="88">
        <f>AG528*'⚙️ Config'!$B$11</f>
        <v>79401.85913</v>
      </c>
      <c r="AI528" s="88">
        <f>AH528*'⚙️ Config'!$B$12</f>
        <v>23820.55774</v>
      </c>
      <c r="AJ528" s="64"/>
      <c r="AK528" s="84"/>
      <c r="AL528" s="84"/>
      <c r="AM528" s="84"/>
      <c r="AN528" s="84"/>
      <c r="AO528" s="84"/>
      <c r="AP528" s="84"/>
      <c r="AQ528" s="84"/>
    </row>
    <row r="529" ht="15.0" customHeight="1">
      <c r="A529" s="79">
        <v>526.0</v>
      </c>
      <c r="B529" s="80" t="s">
        <v>1404</v>
      </c>
      <c r="C529" s="79" t="s">
        <v>141</v>
      </c>
      <c r="D529" s="79" t="s">
        <v>1405</v>
      </c>
      <c r="E529" s="81">
        <v>38.06</v>
      </c>
      <c r="F529" s="79" t="s">
        <v>84</v>
      </c>
      <c r="G529" s="79" t="s">
        <v>606</v>
      </c>
      <c r="H529" s="82">
        <v>2117342.3</v>
      </c>
      <c r="I529" s="79">
        <v>2.0</v>
      </c>
      <c r="J529" s="83">
        <v>2.0</v>
      </c>
      <c r="K529" s="80">
        <v>2024.0</v>
      </c>
      <c r="L529" s="79" t="s">
        <v>458</v>
      </c>
      <c r="M529" s="79">
        <v>2024.0</v>
      </c>
      <c r="N529" s="79" t="s">
        <v>161</v>
      </c>
      <c r="O529" s="65" t="str">
        <f t="shared" si="1"/>
        <v>689446100001</v>
      </c>
      <c r="P529" s="65">
        <f t="shared" si="2"/>
        <v>8</v>
      </c>
      <c r="Q529" s="65">
        <f t="shared" si="3"/>
        <v>7</v>
      </c>
      <c r="R529" s="65" t="str">
        <f t="shared" si="12"/>
        <v>68.944.610/0001-87</v>
      </c>
      <c r="S529" s="84"/>
      <c r="T529" s="84" t="str">
        <f t="shared" si="10"/>
        <v/>
      </c>
      <c r="U529" s="84" t="str">
        <f t="shared" si="11"/>
        <v/>
      </c>
      <c r="V529" s="65" t="str">
        <f t="shared" si="5"/>
        <v/>
      </c>
      <c r="W529" s="84"/>
      <c r="X529" s="84"/>
      <c r="Y529" s="85"/>
      <c r="Z529" s="85"/>
      <c r="AA529" s="65" t="str">
        <f t="shared" si="6"/>
        <v/>
      </c>
      <c r="AB529" s="65" t="str">
        <f t="shared" si="7"/>
        <v/>
      </c>
      <c r="AC529" s="86"/>
      <c r="AD529" s="87" t="str">
        <f t="shared" si="8"/>
        <v/>
      </c>
      <c r="AE529" s="84"/>
      <c r="AF529" s="86">
        <f>IF(AC529&gt;0,AC529,'⚙️ Config'!$B$10)</f>
        <v>0.0075</v>
      </c>
      <c r="AG529" s="88">
        <f t="shared" si="9"/>
        <v>15880.06725</v>
      </c>
      <c r="AH529" s="88">
        <f>AG529*'⚙️ Config'!$B$11</f>
        <v>79400.33625</v>
      </c>
      <c r="AI529" s="88">
        <f>AH529*'⚙️ Config'!$B$12</f>
        <v>23820.10088</v>
      </c>
      <c r="AJ529" s="64"/>
      <c r="AK529" s="84"/>
      <c r="AL529" s="84"/>
      <c r="AM529" s="84"/>
      <c r="AN529" s="84"/>
      <c r="AO529" s="84"/>
      <c r="AP529" s="84"/>
      <c r="AQ529" s="84"/>
    </row>
    <row r="530" ht="15.0" customHeight="1">
      <c r="A530" s="79">
        <v>527.0</v>
      </c>
      <c r="B530" s="80" t="s">
        <v>1406</v>
      </c>
      <c r="C530" s="79" t="s">
        <v>141</v>
      </c>
      <c r="D530" s="79" t="s">
        <v>1407</v>
      </c>
      <c r="E530" s="81">
        <v>66.72</v>
      </c>
      <c r="F530" s="79" t="s">
        <v>84</v>
      </c>
      <c r="G530" s="79" t="s">
        <v>606</v>
      </c>
      <c r="H530" s="82">
        <v>2114461.89</v>
      </c>
      <c r="I530" s="79">
        <v>1.0</v>
      </c>
      <c r="J530" s="83">
        <v>1.0</v>
      </c>
      <c r="K530" s="80">
        <v>2025.0</v>
      </c>
      <c r="L530" s="79" t="s">
        <v>202</v>
      </c>
      <c r="M530" s="79">
        <v>2025.0</v>
      </c>
      <c r="N530" s="79" t="s">
        <v>145</v>
      </c>
      <c r="O530" s="65" t="str">
        <f t="shared" si="1"/>
        <v>278755030001</v>
      </c>
      <c r="P530" s="65">
        <f t="shared" si="2"/>
        <v>6</v>
      </c>
      <c r="Q530" s="65">
        <f t="shared" si="3"/>
        <v>7</v>
      </c>
      <c r="R530" s="65" t="str">
        <f t="shared" si="12"/>
        <v>27.875.503/0001-67</v>
      </c>
      <c r="S530" s="84"/>
      <c r="T530" s="84" t="str">
        <f t="shared" si="10"/>
        <v/>
      </c>
      <c r="U530" s="84" t="str">
        <f t="shared" si="11"/>
        <v/>
      </c>
      <c r="V530" s="65" t="str">
        <f t="shared" si="5"/>
        <v/>
      </c>
      <c r="W530" s="84"/>
      <c r="X530" s="84"/>
      <c r="Y530" s="85"/>
      <c r="Z530" s="85"/>
      <c r="AA530" s="65" t="str">
        <f t="shared" si="6"/>
        <v/>
      </c>
      <c r="AB530" s="65" t="str">
        <f t="shared" si="7"/>
        <v/>
      </c>
      <c r="AC530" s="86"/>
      <c r="AD530" s="87" t="str">
        <f t="shared" si="8"/>
        <v/>
      </c>
      <c r="AE530" s="84"/>
      <c r="AF530" s="86">
        <f>IF(AC530&gt;0,AC530,'⚙️ Config'!$B$10)</f>
        <v>0.0075</v>
      </c>
      <c r="AG530" s="88">
        <f t="shared" si="9"/>
        <v>15858.46418</v>
      </c>
      <c r="AH530" s="88">
        <f>AG530*'⚙️ Config'!$B$11</f>
        <v>79292.32088</v>
      </c>
      <c r="AI530" s="88">
        <f>AH530*'⚙️ Config'!$B$12</f>
        <v>23787.69626</v>
      </c>
      <c r="AJ530" s="64"/>
      <c r="AK530" s="84"/>
      <c r="AL530" s="84"/>
      <c r="AM530" s="84"/>
      <c r="AN530" s="84"/>
      <c r="AO530" s="84"/>
      <c r="AP530" s="84"/>
      <c r="AQ530" s="84"/>
    </row>
    <row r="531" ht="15.0" customHeight="1">
      <c r="A531" s="79">
        <v>528.0</v>
      </c>
      <c r="B531" s="80" t="s">
        <v>1408</v>
      </c>
      <c r="C531" s="79" t="s">
        <v>141</v>
      </c>
      <c r="D531" s="79" t="s">
        <v>1409</v>
      </c>
      <c r="E531" s="81">
        <v>55.06</v>
      </c>
      <c r="F531" s="79" t="s">
        <v>84</v>
      </c>
      <c r="G531" s="79" t="s">
        <v>606</v>
      </c>
      <c r="H531" s="82">
        <v>2109222.52</v>
      </c>
      <c r="I531" s="79">
        <v>1.0</v>
      </c>
      <c r="J531" s="83">
        <v>1.5</v>
      </c>
      <c r="K531" s="80">
        <v>2024.0</v>
      </c>
      <c r="L531" s="79" t="s">
        <v>295</v>
      </c>
      <c r="M531" s="79">
        <v>2024.0</v>
      </c>
      <c r="N531" s="79" t="s">
        <v>161</v>
      </c>
      <c r="O531" s="65" t="str">
        <f t="shared" si="1"/>
        <v>666400950001</v>
      </c>
      <c r="P531" s="65">
        <f t="shared" si="2"/>
        <v>1</v>
      </c>
      <c r="Q531" s="65">
        <f t="shared" si="3"/>
        <v>6</v>
      </c>
      <c r="R531" s="65" t="str">
        <f t="shared" si="12"/>
        <v>66.640.095/0001-16</v>
      </c>
      <c r="S531" s="84"/>
      <c r="T531" s="84" t="str">
        <f t="shared" si="10"/>
        <v/>
      </c>
      <c r="U531" s="84" t="str">
        <f t="shared" si="11"/>
        <v/>
      </c>
      <c r="V531" s="65" t="str">
        <f t="shared" si="5"/>
        <v/>
      </c>
      <c r="W531" s="84"/>
      <c r="X531" s="84"/>
      <c r="Y531" s="85"/>
      <c r="Z531" s="85"/>
      <c r="AA531" s="65" t="str">
        <f t="shared" si="6"/>
        <v/>
      </c>
      <c r="AB531" s="65" t="str">
        <f t="shared" si="7"/>
        <v/>
      </c>
      <c r="AC531" s="86"/>
      <c r="AD531" s="87" t="str">
        <f t="shared" si="8"/>
        <v/>
      </c>
      <c r="AE531" s="84"/>
      <c r="AF531" s="86">
        <f>IF(AC531&gt;0,AC531,'⚙️ Config'!$B$10)</f>
        <v>0.0075</v>
      </c>
      <c r="AG531" s="88">
        <f t="shared" si="9"/>
        <v>15819.1689</v>
      </c>
      <c r="AH531" s="88">
        <f>AG531*'⚙️ Config'!$B$11</f>
        <v>79095.8445</v>
      </c>
      <c r="AI531" s="88">
        <f>AH531*'⚙️ Config'!$B$12</f>
        <v>23728.75335</v>
      </c>
      <c r="AJ531" s="64"/>
      <c r="AK531" s="84"/>
      <c r="AL531" s="84"/>
      <c r="AM531" s="84"/>
      <c r="AN531" s="84"/>
      <c r="AO531" s="84"/>
      <c r="AP531" s="84"/>
      <c r="AQ531" s="84"/>
    </row>
    <row r="532" ht="15.0" customHeight="1">
      <c r="A532" s="79">
        <v>529.0</v>
      </c>
      <c r="B532" s="80" t="s">
        <v>1410</v>
      </c>
      <c r="C532" s="79" t="s">
        <v>141</v>
      </c>
      <c r="D532" s="79" t="s">
        <v>1411</v>
      </c>
      <c r="E532" s="81">
        <v>55.06</v>
      </c>
      <c r="F532" s="79" t="s">
        <v>84</v>
      </c>
      <c r="G532" s="79" t="s">
        <v>606</v>
      </c>
      <c r="H532" s="82">
        <v>2109026.67</v>
      </c>
      <c r="I532" s="79">
        <v>1.0</v>
      </c>
      <c r="J532" s="83">
        <v>1.5</v>
      </c>
      <c r="K532" s="80">
        <v>2024.0</v>
      </c>
      <c r="L532" s="79" t="s">
        <v>630</v>
      </c>
      <c r="M532" s="79">
        <v>2024.0</v>
      </c>
      <c r="N532" s="79" t="s">
        <v>161</v>
      </c>
      <c r="O532" s="65" t="str">
        <f t="shared" si="1"/>
        <v>349748490001</v>
      </c>
      <c r="P532" s="65">
        <f t="shared" si="2"/>
        <v>8</v>
      </c>
      <c r="Q532" s="65">
        <f t="shared" si="3"/>
        <v>8</v>
      </c>
      <c r="R532" s="65" t="str">
        <f t="shared" si="12"/>
        <v>34.974.849/0001-88</v>
      </c>
      <c r="S532" s="84"/>
      <c r="T532" s="84" t="str">
        <f t="shared" si="10"/>
        <v/>
      </c>
      <c r="U532" s="84" t="str">
        <f t="shared" si="11"/>
        <v/>
      </c>
      <c r="V532" s="65" t="str">
        <f t="shared" si="5"/>
        <v/>
      </c>
      <c r="W532" s="84"/>
      <c r="X532" s="84"/>
      <c r="Y532" s="85"/>
      <c r="Z532" s="85"/>
      <c r="AA532" s="65" t="str">
        <f t="shared" si="6"/>
        <v/>
      </c>
      <c r="AB532" s="65" t="str">
        <f t="shared" si="7"/>
        <v/>
      </c>
      <c r="AC532" s="86"/>
      <c r="AD532" s="87" t="str">
        <f t="shared" si="8"/>
        <v/>
      </c>
      <c r="AE532" s="84"/>
      <c r="AF532" s="86">
        <f>IF(AC532&gt;0,AC532,'⚙️ Config'!$B$10)</f>
        <v>0.0075</v>
      </c>
      <c r="AG532" s="88">
        <f t="shared" si="9"/>
        <v>15817.70003</v>
      </c>
      <c r="AH532" s="88">
        <f>AG532*'⚙️ Config'!$B$11</f>
        <v>79088.50013</v>
      </c>
      <c r="AI532" s="88">
        <f>AH532*'⚙️ Config'!$B$12</f>
        <v>23726.55004</v>
      </c>
      <c r="AJ532" s="64"/>
      <c r="AK532" s="84"/>
      <c r="AL532" s="84"/>
      <c r="AM532" s="84"/>
      <c r="AN532" s="84"/>
      <c r="AO532" s="84"/>
      <c r="AP532" s="84"/>
      <c r="AQ532" s="84"/>
    </row>
    <row r="533" ht="15.0" customHeight="1">
      <c r="A533" s="79">
        <v>530.0</v>
      </c>
      <c r="B533" s="80" t="s">
        <v>1412</v>
      </c>
      <c r="C533" s="79" t="s">
        <v>141</v>
      </c>
      <c r="D533" s="79" t="s">
        <v>1413</v>
      </c>
      <c r="E533" s="81">
        <v>78.39</v>
      </c>
      <c r="F533" s="79" t="s">
        <v>84</v>
      </c>
      <c r="G533" s="79" t="s">
        <v>606</v>
      </c>
      <c r="H533" s="82">
        <v>2103252.92</v>
      </c>
      <c r="I533" s="79">
        <v>1.0</v>
      </c>
      <c r="J533" s="83">
        <v>0.7</v>
      </c>
      <c r="K533" s="80">
        <v>2025.0</v>
      </c>
      <c r="L533" s="79" t="s">
        <v>295</v>
      </c>
      <c r="M533" s="79">
        <v>2025.0</v>
      </c>
      <c r="N533" s="79" t="s">
        <v>161</v>
      </c>
      <c r="O533" s="65" t="str">
        <f t="shared" si="1"/>
        <v>089156060001</v>
      </c>
      <c r="P533" s="65">
        <f t="shared" si="2"/>
        <v>6</v>
      </c>
      <c r="Q533" s="65">
        <f t="shared" si="3"/>
        <v>9</v>
      </c>
      <c r="R533" s="65" t="str">
        <f t="shared" si="12"/>
        <v>08.915.606/0001-69</v>
      </c>
      <c r="S533" s="84"/>
      <c r="T533" s="84" t="str">
        <f t="shared" si="10"/>
        <v/>
      </c>
      <c r="U533" s="84" t="str">
        <f t="shared" si="11"/>
        <v/>
      </c>
      <c r="V533" s="65" t="str">
        <f t="shared" si="5"/>
        <v/>
      </c>
      <c r="W533" s="84"/>
      <c r="X533" s="84"/>
      <c r="Y533" s="85"/>
      <c r="Z533" s="85"/>
      <c r="AA533" s="65" t="str">
        <f t="shared" si="6"/>
        <v/>
      </c>
      <c r="AB533" s="65" t="str">
        <f t="shared" si="7"/>
        <v/>
      </c>
      <c r="AC533" s="86"/>
      <c r="AD533" s="87" t="str">
        <f t="shared" si="8"/>
        <v/>
      </c>
      <c r="AE533" s="84"/>
      <c r="AF533" s="86">
        <f>IF(AC533&gt;0,AC533,'⚙️ Config'!$B$10)</f>
        <v>0.0075</v>
      </c>
      <c r="AG533" s="88">
        <f t="shared" si="9"/>
        <v>15774.3969</v>
      </c>
      <c r="AH533" s="88">
        <f>AG533*'⚙️ Config'!$B$11</f>
        <v>78871.9845</v>
      </c>
      <c r="AI533" s="88">
        <f>AH533*'⚙️ Config'!$B$12</f>
        <v>23661.59535</v>
      </c>
      <c r="AJ533" s="64"/>
      <c r="AK533" s="84"/>
      <c r="AL533" s="84"/>
      <c r="AM533" s="84"/>
      <c r="AN533" s="84"/>
      <c r="AO533" s="84"/>
      <c r="AP533" s="84"/>
      <c r="AQ533" s="84"/>
    </row>
    <row r="534" ht="15.0" customHeight="1">
      <c r="A534" s="79">
        <v>531.0</v>
      </c>
      <c r="B534" s="80" t="s">
        <v>1414</v>
      </c>
      <c r="C534" s="79" t="s">
        <v>141</v>
      </c>
      <c r="D534" s="79" t="s">
        <v>1415</v>
      </c>
      <c r="E534" s="81">
        <v>58.95</v>
      </c>
      <c r="F534" s="79" t="s">
        <v>84</v>
      </c>
      <c r="G534" s="79" t="s">
        <v>606</v>
      </c>
      <c r="H534" s="82">
        <v>2097902.35</v>
      </c>
      <c r="I534" s="79">
        <v>1.0</v>
      </c>
      <c r="J534" s="83">
        <v>1.3</v>
      </c>
      <c r="K534" s="80">
        <v>2024.0</v>
      </c>
      <c r="L534" s="79" t="s">
        <v>630</v>
      </c>
      <c r="M534" s="79">
        <v>2024.0</v>
      </c>
      <c r="N534" s="79" t="s">
        <v>145</v>
      </c>
      <c r="O534" s="65" t="str">
        <f t="shared" si="1"/>
        <v>131848850001</v>
      </c>
      <c r="P534" s="65">
        <f t="shared" si="2"/>
        <v>7</v>
      </c>
      <c r="Q534" s="65">
        <f t="shared" si="3"/>
        <v>8</v>
      </c>
      <c r="R534" s="65" t="str">
        <f t="shared" si="12"/>
        <v>13.184.885/0001-78</v>
      </c>
      <c r="S534" s="84"/>
      <c r="T534" s="84" t="str">
        <f t="shared" si="10"/>
        <v/>
      </c>
      <c r="U534" s="84" t="str">
        <f t="shared" si="11"/>
        <v/>
      </c>
      <c r="V534" s="65" t="str">
        <f t="shared" si="5"/>
        <v/>
      </c>
      <c r="W534" s="84"/>
      <c r="X534" s="84"/>
      <c r="Y534" s="85"/>
      <c r="Z534" s="85"/>
      <c r="AA534" s="65" t="str">
        <f t="shared" si="6"/>
        <v/>
      </c>
      <c r="AB534" s="65" t="str">
        <f t="shared" si="7"/>
        <v/>
      </c>
      <c r="AC534" s="86"/>
      <c r="AD534" s="87" t="str">
        <f t="shared" si="8"/>
        <v/>
      </c>
      <c r="AE534" s="84"/>
      <c r="AF534" s="86">
        <f>IF(AC534&gt;0,AC534,'⚙️ Config'!$B$10)</f>
        <v>0.0075</v>
      </c>
      <c r="AG534" s="88">
        <f t="shared" si="9"/>
        <v>15734.26763</v>
      </c>
      <c r="AH534" s="88">
        <f>AG534*'⚙️ Config'!$B$11</f>
        <v>78671.33813</v>
      </c>
      <c r="AI534" s="88">
        <f>AH534*'⚙️ Config'!$B$12</f>
        <v>23601.40144</v>
      </c>
      <c r="AJ534" s="64"/>
      <c r="AK534" s="84"/>
      <c r="AL534" s="84"/>
      <c r="AM534" s="84"/>
      <c r="AN534" s="84"/>
      <c r="AO534" s="84"/>
      <c r="AP534" s="84"/>
      <c r="AQ534" s="84"/>
    </row>
    <row r="535" ht="15.0" customHeight="1">
      <c r="A535" s="79">
        <v>532.0</v>
      </c>
      <c r="B535" s="80" t="s">
        <v>1416</v>
      </c>
      <c r="C535" s="79" t="s">
        <v>141</v>
      </c>
      <c r="D535" s="79" t="s">
        <v>1417</v>
      </c>
      <c r="E535" s="81">
        <v>63.59</v>
      </c>
      <c r="F535" s="79" t="s">
        <v>84</v>
      </c>
      <c r="G535" s="79" t="s">
        <v>606</v>
      </c>
      <c r="H535" s="82">
        <v>2096375.46</v>
      </c>
      <c r="I535" s="79">
        <v>2.0</v>
      </c>
      <c r="J535" s="83">
        <v>1.2</v>
      </c>
      <c r="K535" s="80">
        <v>2025.0</v>
      </c>
      <c r="L535" s="79" t="s">
        <v>202</v>
      </c>
      <c r="M535" s="79">
        <v>2025.0</v>
      </c>
      <c r="N535" s="79" t="s">
        <v>310</v>
      </c>
      <c r="O535" s="65" t="str">
        <f t="shared" si="1"/>
        <v>047473270001</v>
      </c>
      <c r="P535" s="65">
        <f t="shared" si="2"/>
        <v>8</v>
      </c>
      <c r="Q535" s="65">
        <f t="shared" si="3"/>
        <v>2</v>
      </c>
      <c r="R535" s="65" t="str">
        <f t="shared" si="12"/>
        <v>04.747.327/0001-82</v>
      </c>
      <c r="S535" s="84"/>
      <c r="T535" s="84" t="str">
        <f t="shared" si="10"/>
        <v/>
      </c>
      <c r="U535" s="84" t="str">
        <f t="shared" si="11"/>
        <v/>
      </c>
      <c r="V535" s="65" t="str">
        <f t="shared" si="5"/>
        <v/>
      </c>
      <c r="W535" s="84"/>
      <c r="X535" s="84"/>
      <c r="Y535" s="85"/>
      <c r="Z535" s="85"/>
      <c r="AA535" s="65" t="str">
        <f t="shared" si="6"/>
        <v/>
      </c>
      <c r="AB535" s="65" t="str">
        <f t="shared" si="7"/>
        <v/>
      </c>
      <c r="AC535" s="86"/>
      <c r="AD535" s="87" t="str">
        <f t="shared" si="8"/>
        <v/>
      </c>
      <c r="AE535" s="84"/>
      <c r="AF535" s="86">
        <f>IF(AC535&gt;0,AC535,'⚙️ Config'!$B$10)</f>
        <v>0.0075</v>
      </c>
      <c r="AG535" s="88">
        <f t="shared" si="9"/>
        <v>15722.81595</v>
      </c>
      <c r="AH535" s="88">
        <f>AG535*'⚙️ Config'!$B$11</f>
        <v>78614.07975</v>
      </c>
      <c r="AI535" s="88">
        <f>AH535*'⚙️ Config'!$B$12</f>
        <v>23584.22393</v>
      </c>
      <c r="AJ535" s="64"/>
      <c r="AK535" s="84"/>
      <c r="AL535" s="84"/>
      <c r="AM535" s="84"/>
      <c r="AN535" s="84"/>
      <c r="AO535" s="84"/>
      <c r="AP535" s="84"/>
      <c r="AQ535" s="84"/>
    </row>
    <row r="536" ht="15.0" customHeight="1">
      <c r="A536" s="79">
        <v>533.0</v>
      </c>
      <c r="B536" s="80" t="s">
        <v>1418</v>
      </c>
      <c r="C536" s="79" t="s">
        <v>141</v>
      </c>
      <c r="D536" s="79" t="s">
        <v>1419</v>
      </c>
      <c r="E536" s="81">
        <v>78.39</v>
      </c>
      <c r="F536" s="79" t="s">
        <v>84</v>
      </c>
      <c r="G536" s="79" t="s">
        <v>606</v>
      </c>
      <c r="H536" s="82">
        <v>2089761.77</v>
      </c>
      <c r="I536" s="79">
        <v>1.0</v>
      </c>
      <c r="J536" s="83">
        <v>0.7</v>
      </c>
      <c r="K536" s="80">
        <v>2025.0</v>
      </c>
      <c r="L536" s="79" t="s">
        <v>295</v>
      </c>
      <c r="M536" s="79">
        <v>2025.0</v>
      </c>
      <c r="N536" s="79" t="s">
        <v>161</v>
      </c>
      <c r="O536" s="65" t="str">
        <f t="shared" si="1"/>
        <v>289604840001</v>
      </c>
      <c r="P536" s="65">
        <f t="shared" si="2"/>
        <v>3</v>
      </c>
      <c r="Q536" s="65">
        <f t="shared" si="3"/>
        <v>0</v>
      </c>
      <c r="R536" s="65" t="str">
        <f t="shared" si="12"/>
        <v>28.960.484/0001-30</v>
      </c>
      <c r="S536" s="84"/>
      <c r="T536" s="84" t="str">
        <f t="shared" si="10"/>
        <v/>
      </c>
      <c r="U536" s="84" t="str">
        <f t="shared" si="11"/>
        <v/>
      </c>
      <c r="V536" s="65" t="str">
        <f t="shared" si="5"/>
        <v/>
      </c>
      <c r="W536" s="84"/>
      <c r="X536" s="84"/>
      <c r="Y536" s="85"/>
      <c r="Z536" s="85"/>
      <c r="AA536" s="65" t="str">
        <f t="shared" si="6"/>
        <v/>
      </c>
      <c r="AB536" s="65" t="str">
        <f t="shared" si="7"/>
        <v/>
      </c>
      <c r="AC536" s="86"/>
      <c r="AD536" s="87" t="str">
        <f t="shared" si="8"/>
        <v/>
      </c>
      <c r="AE536" s="84"/>
      <c r="AF536" s="86">
        <f>IF(AC536&gt;0,AC536,'⚙️ Config'!$B$10)</f>
        <v>0.0075</v>
      </c>
      <c r="AG536" s="88">
        <f t="shared" si="9"/>
        <v>15673.21328</v>
      </c>
      <c r="AH536" s="88">
        <f>AG536*'⚙️ Config'!$B$11</f>
        <v>78366.06638</v>
      </c>
      <c r="AI536" s="88">
        <f>AH536*'⚙️ Config'!$B$12</f>
        <v>23509.81991</v>
      </c>
      <c r="AJ536" s="64"/>
      <c r="AK536" s="84"/>
      <c r="AL536" s="84"/>
      <c r="AM536" s="84"/>
      <c r="AN536" s="84"/>
      <c r="AO536" s="84"/>
      <c r="AP536" s="84"/>
      <c r="AQ536" s="84"/>
    </row>
    <row r="537" ht="15.0" customHeight="1">
      <c r="A537" s="79">
        <v>534.0</v>
      </c>
      <c r="B537" s="80" t="s">
        <v>1420</v>
      </c>
      <c r="C537" s="79" t="s">
        <v>141</v>
      </c>
      <c r="D537" s="79" t="s">
        <v>1421</v>
      </c>
      <c r="E537" s="81">
        <v>73.9</v>
      </c>
      <c r="F537" s="79" t="s">
        <v>84</v>
      </c>
      <c r="G537" s="79" t="s">
        <v>606</v>
      </c>
      <c r="H537" s="82">
        <v>2088085.69</v>
      </c>
      <c r="I537" s="79">
        <v>1.0</v>
      </c>
      <c r="J537" s="83">
        <v>0.8</v>
      </c>
      <c r="K537" s="80">
        <v>2025.0</v>
      </c>
      <c r="L537" s="79" t="s">
        <v>202</v>
      </c>
      <c r="M537" s="79">
        <v>2025.0</v>
      </c>
      <c r="N537" s="79" t="s">
        <v>145</v>
      </c>
      <c r="O537" s="65" t="str">
        <f t="shared" si="1"/>
        <v>236982800001</v>
      </c>
      <c r="P537" s="65">
        <f t="shared" si="2"/>
        <v>5</v>
      </c>
      <c r="Q537" s="65">
        <f t="shared" si="3"/>
        <v>9</v>
      </c>
      <c r="R537" s="65" t="str">
        <f t="shared" si="12"/>
        <v>23.698.280/0001-59</v>
      </c>
      <c r="S537" s="84"/>
      <c r="T537" s="84" t="str">
        <f t="shared" si="10"/>
        <v/>
      </c>
      <c r="U537" s="84" t="str">
        <f t="shared" si="11"/>
        <v/>
      </c>
      <c r="V537" s="65" t="str">
        <f t="shared" si="5"/>
        <v/>
      </c>
      <c r="W537" s="84"/>
      <c r="X537" s="84"/>
      <c r="Y537" s="85"/>
      <c r="Z537" s="85"/>
      <c r="AA537" s="65" t="str">
        <f t="shared" si="6"/>
        <v/>
      </c>
      <c r="AB537" s="65" t="str">
        <f t="shared" si="7"/>
        <v/>
      </c>
      <c r="AC537" s="86"/>
      <c r="AD537" s="87" t="str">
        <f t="shared" si="8"/>
        <v/>
      </c>
      <c r="AE537" s="84"/>
      <c r="AF537" s="86">
        <f>IF(AC537&gt;0,AC537,'⚙️ Config'!$B$10)</f>
        <v>0.0075</v>
      </c>
      <c r="AG537" s="88">
        <f t="shared" si="9"/>
        <v>15660.64268</v>
      </c>
      <c r="AH537" s="88">
        <f>AG537*'⚙️ Config'!$B$11</f>
        <v>78303.21338</v>
      </c>
      <c r="AI537" s="88">
        <f>AH537*'⚙️ Config'!$B$12</f>
        <v>23490.96401</v>
      </c>
      <c r="AJ537" s="64"/>
      <c r="AK537" s="84"/>
      <c r="AL537" s="84"/>
      <c r="AM537" s="84"/>
      <c r="AN537" s="84"/>
      <c r="AO537" s="84"/>
      <c r="AP537" s="84"/>
      <c r="AQ537" s="84"/>
    </row>
    <row r="538" ht="15.0" customHeight="1">
      <c r="A538" s="79">
        <v>535.0</v>
      </c>
      <c r="B538" s="80" t="s">
        <v>1422</v>
      </c>
      <c r="C538" s="79" t="s">
        <v>141</v>
      </c>
      <c r="D538" s="79" t="s">
        <v>1423</v>
      </c>
      <c r="E538" s="81">
        <v>78.39</v>
      </c>
      <c r="F538" s="79" t="s">
        <v>84</v>
      </c>
      <c r="G538" s="79" t="s">
        <v>606</v>
      </c>
      <c r="H538" s="82">
        <v>2085898.18</v>
      </c>
      <c r="I538" s="79">
        <v>1.0</v>
      </c>
      <c r="J538" s="83">
        <v>0.7</v>
      </c>
      <c r="K538" s="80">
        <v>2025.0</v>
      </c>
      <c r="L538" s="79" t="s">
        <v>630</v>
      </c>
      <c r="M538" s="79">
        <v>2025.0</v>
      </c>
      <c r="N538" s="79" t="s">
        <v>145</v>
      </c>
      <c r="O538" s="65" t="str">
        <f t="shared" si="1"/>
        <v>481384600001</v>
      </c>
      <c r="P538" s="65">
        <f t="shared" si="2"/>
        <v>0</v>
      </c>
      <c r="Q538" s="65">
        <f t="shared" si="3"/>
        <v>7</v>
      </c>
      <c r="R538" s="65" t="str">
        <f t="shared" si="12"/>
        <v>48.138.460/0001-07</v>
      </c>
      <c r="S538" s="84"/>
      <c r="T538" s="84" t="str">
        <f t="shared" si="10"/>
        <v/>
      </c>
      <c r="U538" s="84" t="str">
        <f t="shared" si="11"/>
        <v/>
      </c>
      <c r="V538" s="65" t="str">
        <f t="shared" si="5"/>
        <v/>
      </c>
      <c r="W538" s="84"/>
      <c r="X538" s="84"/>
      <c r="Y538" s="85"/>
      <c r="Z538" s="85"/>
      <c r="AA538" s="65" t="str">
        <f t="shared" si="6"/>
        <v/>
      </c>
      <c r="AB538" s="65" t="str">
        <f t="shared" si="7"/>
        <v/>
      </c>
      <c r="AC538" s="86"/>
      <c r="AD538" s="87" t="str">
        <f t="shared" si="8"/>
        <v/>
      </c>
      <c r="AE538" s="84"/>
      <c r="AF538" s="86">
        <f>IF(AC538&gt;0,AC538,'⚙️ Config'!$B$10)</f>
        <v>0.0075</v>
      </c>
      <c r="AG538" s="88">
        <f t="shared" si="9"/>
        <v>15644.23635</v>
      </c>
      <c r="AH538" s="88">
        <f>AG538*'⚙️ Config'!$B$11</f>
        <v>78221.18175</v>
      </c>
      <c r="AI538" s="88">
        <f>AH538*'⚙️ Config'!$B$12</f>
        <v>23466.35453</v>
      </c>
      <c r="AJ538" s="64"/>
      <c r="AK538" s="84"/>
      <c r="AL538" s="84"/>
      <c r="AM538" s="84"/>
      <c r="AN538" s="84"/>
      <c r="AO538" s="84"/>
      <c r="AP538" s="84"/>
      <c r="AQ538" s="84"/>
    </row>
    <row r="539" ht="15.0" customHeight="1">
      <c r="A539" s="79">
        <v>536.0</v>
      </c>
      <c r="B539" s="80" t="s">
        <v>1424</v>
      </c>
      <c r="C539" s="79" t="s">
        <v>141</v>
      </c>
      <c r="D539" s="79" t="s">
        <v>1425</v>
      </c>
      <c r="E539" s="81">
        <v>41.87</v>
      </c>
      <c r="F539" s="79" t="s">
        <v>84</v>
      </c>
      <c r="G539" s="79" t="s">
        <v>606</v>
      </c>
      <c r="H539" s="82">
        <v>2082871.84</v>
      </c>
      <c r="I539" s="79">
        <v>2.0</v>
      </c>
      <c r="J539" s="83">
        <v>1.7</v>
      </c>
      <c r="K539" s="80">
        <v>2024.0</v>
      </c>
      <c r="L539" s="79" t="s">
        <v>387</v>
      </c>
      <c r="M539" s="79">
        <v>2024.0</v>
      </c>
      <c r="N539" s="79" t="s">
        <v>161</v>
      </c>
      <c r="O539" s="65" t="str">
        <f t="shared" si="1"/>
        <v>590932450001</v>
      </c>
      <c r="P539" s="65">
        <f t="shared" si="2"/>
        <v>5</v>
      </c>
      <c r="Q539" s="65">
        <f t="shared" si="3"/>
        <v>3</v>
      </c>
      <c r="R539" s="65" t="str">
        <f t="shared" si="12"/>
        <v>59.093.245/0001-53</v>
      </c>
      <c r="S539" s="84"/>
      <c r="T539" s="84" t="str">
        <f t="shared" si="10"/>
        <v/>
      </c>
      <c r="U539" s="84" t="str">
        <f t="shared" si="11"/>
        <v/>
      </c>
      <c r="V539" s="65" t="str">
        <f t="shared" si="5"/>
        <v/>
      </c>
      <c r="W539" s="84"/>
      <c r="X539" s="84"/>
      <c r="Y539" s="85"/>
      <c r="Z539" s="85"/>
      <c r="AA539" s="65" t="str">
        <f t="shared" si="6"/>
        <v/>
      </c>
      <c r="AB539" s="65" t="str">
        <f t="shared" si="7"/>
        <v/>
      </c>
      <c r="AC539" s="86"/>
      <c r="AD539" s="87" t="str">
        <f t="shared" si="8"/>
        <v/>
      </c>
      <c r="AE539" s="84"/>
      <c r="AF539" s="86">
        <f>IF(AC539&gt;0,AC539,'⚙️ Config'!$B$10)</f>
        <v>0.0075</v>
      </c>
      <c r="AG539" s="88">
        <f t="shared" si="9"/>
        <v>15621.5388</v>
      </c>
      <c r="AH539" s="88">
        <f>AG539*'⚙️ Config'!$B$11</f>
        <v>78107.694</v>
      </c>
      <c r="AI539" s="88">
        <f>AH539*'⚙️ Config'!$B$12</f>
        <v>23432.3082</v>
      </c>
      <c r="AJ539" s="64"/>
      <c r="AK539" s="84"/>
      <c r="AL539" s="84"/>
      <c r="AM539" s="84"/>
      <c r="AN539" s="84"/>
      <c r="AO539" s="84"/>
      <c r="AP539" s="84"/>
      <c r="AQ539" s="84"/>
    </row>
    <row r="540" ht="15.0" customHeight="1">
      <c r="A540" s="79">
        <v>537.0</v>
      </c>
      <c r="B540" s="80" t="s">
        <v>1426</v>
      </c>
      <c r="C540" s="79" t="s">
        <v>141</v>
      </c>
      <c r="D540" s="79" t="s">
        <v>1427</v>
      </c>
      <c r="E540" s="81">
        <v>56.9</v>
      </c>
      <c r="F540" s="79" t="s">
        <v>84</v>
      </c>
      <c r="G540" s="79" t="s">
        <v>606</v>
      </c>
      <c r="H540" s="82">
        <v>2081524.51</v>
      </c>
      <c r="I540" s="79">
        <v>1.0</v>
      </c>
      <c r="J540" s="83">
        <v>1.4</v>
      </c>
      <c r="K540" s="80">
        <v>2024.0</v>
      </c>
      <c r="L540" s="79" t="s">
        <v>630</v>
      </c>
      <c r="M540" s="79">
        <v>2024.0</v>
      </c>
      <c r="N540" s="79" t="s">
        <v>161</v>
      </c>
      <c r="O540" s="65" t="str">
        <f t="shared" si="1"/>
        <v>451789880001</v>
      </c>
      <c r="P540" s="65">
        <f t="shared" si="2"/>
        <v>1</v>
      </c>
      <c r="Q540" s="65">
        <f t="shared" si="3"/>
        <v>1</v>
      </c>
      <c r="R540" s="65" t="str">
        <f t="shared" si="12"/>
        <v>45.178.988/0001-11</v>
      </c>
      <c r="S540" s="84"/>
      <c r="T540" s="84" t="str">
        <f t="shared" si="10"/>
        <v/>
      </c>
      <c r="U540" s="84" t="str">
        <f t="shared" si="11"/>
        <v/>
      </c>
      <c r="V540" s="65" t="str">
        <f t="shared" si="5"/>
        <v/>
      </c>
      <c r="W540" s="84"/>
      <c r="X540" s="84"/>
      <c r="Y540" s="85"/>
      <c r="Z540" s="85"/>
      <c r="AA540" s="65" t="str">
        <f t="shared" si="6"/>
        <v/>
      </c>
      <c r="AB540" s="65" t="str">
        <f t="shared" si="7"/>
        <v/>
      </c>
      <c r="AC540" s="86"/>
      <c r="AD540" s="87" t="str">
        <f t="shared" si="8"/>
        <v/>
      </c>
      <c r="AE540" s="84"/>
      <c r="AF540" s="86">
        <f>IF(AC540&gt;0,AC540,'⚙️ Config'!$B$10)</f>
        <v>0.0075</v>
      </c>
      <c r="AG540" s="88">
        <f t="shared" si="9"/>
        <v>15611.43383</v>
      </c>
      <c r="AH540" s="88">
        <f>AG540*'⚙️ Config'!$B$11</f>
        <v>78057.16913</v>
      </c>
      <c r="AI540" s="88">
        <f>AH540*'⚙️ Config'!$B$12</f>
        <v>23417.15074</v>
      </c>
      <c r="AJ540" s="64"/>
      <c r="AK540" s="84"/>
      <c r="AL540" s="84"/>
      <c r="AM540" s="84"/>
      <c r="AN540" s="84"/>
      <c r="AO540" s="84"/>
      <c r="AP540" s="84"/>
      <c r="AQ540" s="84"/>
    </row>
    <row r="541" ht="15.0" customHeight="1">
      <c r="A541" s="79">
        <v>538.0</v>
      </c>
      <c r="B541" s="80" t="s">
        <v>1428</v>
      </c>
      <c r="C541" s="79" t="s">
        <v>141</v>
      </c>
      <c r="D541" s="79" t="s">
        <v>1429</v>
      </c>
      <c r="E541" s="81">
        <v>78.39</v>
      </c>
      <c r="F541" s="79" t="s">
        <v>84</v>
      </c>
      <c r="G541" s="79" t="s">
        <v>606</v>
      </c>
      <c r="H541" s="82">
        <v>2081319.18</v>
      </c>
      <c r="I541" s="79">
        <v>1.0</v>
      </c>
      <c r="J541" s="83">
        <v>0.7</v>
      </c>
      <c r="K541" s="80">
        <v>2025.0</v>
      </c>
      <c r="L541" s="79" t="s">
        <v>202</v>
      </c>
      <c r="M541" s="79">
        <v>2025.0</v>
      </c>
      <c r="N541" s="79" t="s">
        <v>161</v>
      </c>
      <c r="O541" s="65" t="str">
        <f t="shared" si="1"/>
        <v>288955100001</v>
      </c>
      <c r="P541" s="65">
        <f t="shared" si="2"/>
        <v>9</v>
      </c>
      <c r="Q541" s="65">
        <f t="shared" si="3"/>
        <v>3</v>
      </c>
      <c r="R541" s="65" t="str">
        <f t="shared" si="12"/>
        <v>28.895.510/0001-93</v>
      </c>
      <c r="S541" s="84"/>
      <c r="T541" s="84" t="str">
        <f t="shared" si="10"/>
        <v/>
      </c>
      <c r="U541" s="84" t="str">
        <f t="shared" si="11"/>
        <v/>
      </c>
      <c r="V541" s="65" t="str">
        <f t="shared" si="5"/>
        <v/>
      </c>
      <c r="W541" s="84"/>
      <c r="X541" s="84"/>
      <c r="Y541" s="85"/>
      <c r="Z541" s="85"/>
      <c r="AA541" s="65" t="str">
        <f t="shared" si="6"/>
        <v/>
      </c>
      <c r="AB541" s="65" t="str">
        <f t="shared" si="7"/>
        <v/>
      </c>
      <c r="AC541" s="86"/>
      <c r="AD541" s="87" t="str">
        <f t="shared" si="8"/>
        <v/>
      </c>
      <c r="AE541" s="84"/>
      <c r="AF541" s="86">
        <f>IF(AC541&gt;0,AC541,'⚙️ Config'!$B$10)</f>
        <v>0.0075</v>
      </c>
      <c r="AG541" s="88">
        <f t="shared" si="9"/>
        <v>15609.89385</v>
      </c>
      <c r="AH541" s="88">
        <f>AG541*'⚙️ Config'!$B$11</f>
        <v>78049.46925</v>
      </c>
      <c r="AI541" s="88">
        <f>AH541*'⚙️ Config'!$B$12</f>
        <v>23414.84078</v>
      </c>
      <c r="AJ541" s="64"/>
      <c r="AK541" s="84"/>
      <c r="AL541" s="84"/>
      <c r="AM541" s="84"/>
      <c r="AN541" s="84"/>
      <c r="AO541" s="84"/>
      <c r="AP541" s="84"/>
      <c r="AQ541" s="84"/>
    </row>
    <row r="542" ht="15.0" customHeight="1">
      <c r="A542" s="79">
        <v>539.0</v>
      </c>
      <c r="B542" s="80" t="s">
        <v>1430</v>
      </c>
      <c r="C542" s="79" t="s">
        <v>141</v>
      </c>
      <c r="D542" s="79" t="s">
        <v>1431</v>
      </c>
      <c r="E542" s="81">
        <v>55.06</v>
      </c>
      <c r="F542" s="79" t="s">
        <v>84</v>
      </c>
      <c r="G542" s="79" t="s">
        <v>606</v>
      </c>
      <c r="H542" s="82">
        <v>2075806.0</v>
      </c>
      <c r="I542" s="79">
        <v>1.0</v>
      </c>
      <c r="J542" s="83">
        <v>1.5</v>
      </c>
      <c r="K542" s="80">
        <v>2024.0</v>
      </c>
      <c r="L542" s="79" t="s">
        <v>295</v>
      </c>
      <c r="M542" s="79">
        <v>2024.0</v>
      </c>
      <c r="N542" s="79" t="s">
        <v>145</v>
      </c>
      <c r="O542" s="65" t="str">
        <f t="shared" si="1"/>
        <v>244001620001</v>
      </c>
      <c r="P542" s="65">
        <f t="shared" si="2"/>
        <v>8</v>
      </c>
      <c r="Q542" s="65">
        <f t="shared" si="3"/>
        <v>5</v>
      </c>
      <c r="R542" s="65" t="str">
        <f t="shared" si="12"/>
        <v>24.400.162/0001-85</v>
      </c>
      <c r="S542" s="84"/>
      <c r="T542" s="84" t="str">
        <f t="shared" si="10"/>
        <v/>
      </c>
      <c r="U542" s="84" t="str">
        <f t="shared" si="11"/>
        <v/>
      </c>
      <c r="V542" s="65" t="str">
        <f t="shared" si="5"/>
        <v/>
      </c>
      <c r="W542" s="84"/>
      <c r="X542" s="84"/>
      <c r="Y542" s="85"/>
      <c r="Z542" s="85"/>
      <c r="AA542" s="65" t="str">
        <f t="shared" si="6"/>
        <v/>
      </c>
      <c r="AB542" s="65" t="str">
        <f t="shared" si="7"/>
        <v/>
      </c>
      <c r="AC542" s="86"/>
      <c r="AD542" s="87" t="str">
        <f t="shared" si="8"/>
        <v/>
      </c>
      <c r="AE542" s="84"/>
      <c r="AF542" s="86">
        <f>IF(AC542&gt;0,AC542,'⚙️ Config'!$B$10)</f>
        <v>0.0075</v>
      </c>
      <c r="AG542" s="88">
        <f t="shared" si="9"/>
        <v>15568.545</v>
      </c>
      <c r="AH542" s="88">
        <f>AG542*'⚙️ Config'!$B$11</f>
        <v>77842.725</v>
      </c>
      <c r="AI542" s="88">
        <f>AH542*'⚙️ Config'!$B$12</f>
        <v>23352.8175</v>
      </c>
      <c r="AJ542" s="64"/>
      <c r="AK542" s="84"/>
      <c r="AL542" s="84"/>
      <c r="AM542" s="84"/>
      <c r="AN542" s="84"/>
      <c r="AO542" s="84"/>
      <c r="AP542" s="84"/>
      <c r="AQ542" s="84"/>
    </row>
    <row r="543" ht="15.0" customHeight="1">
      <c r="A543" s="79">
        <v>540.0</v>
      </c>
      <c r="B543" s="80" t="s">
        <v>1432</v>
      </c>
      <c r="C543" s="79" t="s">
        <v>141</v>
      </c>
      <c r="D543" s="79" t="s">
        <v>1433</v>
      </c>
      <c r="E543" s="81">
        <v>58.94</v>
      </c>
      <c r="F543" s="79" t="s">
        <v>84</v>
      </c>
      <c r="G543" s="79" t="s">
        <v>606</v>
      </c>
      <c r="H543" s="82">
        <v>2075230.66</v>
      </c>
      <c r="I543" s="79">
        <v>1.0</v>
      </c>
      <c r="J543" s="83">
        <v>1.3</v>
      </c>
      <c r="K543" s="80">
        <v>2024.0</v>
      </c>
      <c r="L543" s="79" t="s">
        <v>630</v>
      </c>
      <c r="M543" s="79">
        <v>2024.0</v>
      </c>
      <c r="N543" s="79" t="s">
        <v>161</v>
      </c>
      <c r="O543" s="65" t="str">
        <f t="shared" si="1"/>
        <v>270256300001</v>
      </c>
      <c r="P543" s="65">
        <f t="shared" si="2"/>
        <v>7</v>
      </c>
      <c r="Q543" s="65">
        <f t="shared" si="3"/>
        <v>7</v>
      </c>
      <c r="R543" s="65" t="str">
        <f t="shared" si="12"/>
        <v>27.025.630/0001-77</v>
      </c>
      <c r="S543" s="84"/>
      <c r="T543" s="84" t="str">
        <f t="shared" si="10"/>
        <v/>
      </c>
      <c r="U543" s="84" t="str">
        <f t="shared" si="11"/>
        <v/>
      </c>
      <c r="V543" s="65" t="str">
        <f t="shared" si="5"/>
        <v/>
      </c>
      <c r="W543" s="84"/>
      <c r="X543" s="84"/>
      <c r="Y543" s="85"/>
      <c r="Z543" s="85"/>
      <c r="AA543" s="65" t="str">
        <f t="shared" si="6"/>
        <v/>
      </c>
      <c r="AB543" s="65" t="str">
        <f t="shared" si="7"/>
        <v/>
      </c>
      <c r="AC543" s="86"/>
      <c r="AD543" s="87" t="str">
        <f t="shared" si="8"/>
        <v/>
      </c>
      <c r="AE543" s="84"/>
      <c r="AF543" s="86">
        <f>IF(AC543&gt;0,AC543,'⚙️ Config'!$B$10)</f>
        <v>0.0075</v>
      </c>
      <c r="AG543" s="88">
        <f t="shared" si="9"/>
        <v>15564.22995</v>
      </c>
      <c r="AH543" s="88">
        <f>AG543*'⚙️ Config'!$B$11</f>
        <v>77821.14975</v>
      </c>
      <c r="AI543" s="88">
        <f>AH543*'⚙️ Config'!$B$12</f>
        <v>23346.34493</v>
      </c>
      <c r="AJ543" s="64"/>
      <c r="AK543" s="84"/>
      <c r="AL543" s="84"/>
      <c r="AM543" s="84"/>
      <c r="AN543" s="84"/>
      <c r="AO543" s="84"/>
      <c r="AP543" s="84"/>
      <c r="AQ543" s="84"/>
    </row>
    <row r="544" ht="15.0" customHeight="1">
      <c r="A544" s="79">
        <v>541.0</v>
      </c>
      <c r="B544" s="80" t="s">
        <v>1434</v>
      </c>
      <c r="C544" s="79" t="s">
        <v>141</v>
      </c>
      <c r="D544" s="79" t="s">
        <v>1435</v>
      </c>
      <c r="E544" s="81">
        <v>51.87</v>
      </c>
      <c r="F544" s="79" t="s">
        <v>84</v>
      </c>
      <c r="G544" s="79" t="s">
        <v>606</v>
      </c>
      <c r="H544" s="82">
        <v>2074543.15</v>
      </c>
      <c r="I544" s="79">
        <v>1.0</v>
      </c>
      <c r="J544" s="83">
        <v>1.7</v>
      </c>
      <c r="K544" s="80">
        <v>2024.0</v>
      </c>
      <c r="L544" s="79" t="s">
        <v>268</v>
      </c>
      <c r="M544" s="79">
        <v>2024.0</v>
      </c>
      <c r="N544" s="79" t="s">
        <v>161</v>
      </c>
      <c r="O544" s="65" t="str">
        <f t="shared" si="1"/>
        <v>390522200001</v>
      </c>
      <c r="P544" s="65">
        <f t="shared" si="2"/>
        <v>0</v>
      </c>
      <c r="Q544" s="65">
        <f t="shared" si="3"/>
        <v>2</v>
      </c>
      <c r="R544" s="65" t="str">
        <f t="shared" si="12"/>
        <v>39.052.220/0001-02</v>
      </c>
      <c r="S544" s="84"/>
      <c r="T544" s="84" t="str">
        <f t="shared" si="10"/>
        <v/>
      </c>
      <c r="U544" s="84" t="str">
        <f t="shared" si="11"/>
        <v/>
      </c>
      <c r="V544" s="65" t="str">
        <f t="shared" si="5"/>
        <v/>
      </c>
      <c r="W544" s="84"/>
      <c r="X544" s="84"/>
      <c r="Y544" s="85"/>
      <c r="Z544" s="85"/>
      <c r="AA544" s="65" t="str">
        <f t="shared" si="6"/>
        <v/>
      </c>
      <c r="AB544" s="65" t="str">
        <f t="shared" si="7"/>
        <v/>
      </c>
      <c r="AC544" s="86"/>
      <c r="AD544" s="87" t="str">
        <f t="shared" si="8"/>
        <v/>
      </c>
      <c r="AE544" s="84"/>
      <c r="AF544" s="86">
        <f>IF(AC544&gt;0,AC544,'⚙️ Config'!$B$10)</f>
        <v>0.0075</v>
      </c>
      <c r="AG544" s="88">
        <f t="shared" si="9"/>
        <v>15559.07363</v>
      </c>
      <c r="AH544" s="88">
        <f>AG544*'⚙️ Config'!$B$11</f>
        <v>77795.36813</v>
      </c>
      <c r="AI544" s="88">
        <f>AH544*'⚙️ Config'!$B$12</f>
        <v>23338.61044</v>
      </c>
      <c r="AJ544" s="64"/>
      <c r="AK544" s="84"/>
      <c r="AL544" s="84"/>
      <c r="AM544" s="84"/>
      <c r="AN544" s="84"/>
      <c r="AO544" s="84"/>
      <c r="AP544" s="84"/>
      <c r="AQ544" s="84"/>
    </row>
    <row r="545" ht="15.0" customHeight="1">
      <c r="A545" s="79">
        <v>542.0</v>
      </c>
      <c r="B545" s="80" t="s">
        <v>1436</v>
      </c>
      <c r="C545" s="79" t="s">
        <v>141</v>
      </c>
      <c r="D545" s="79" t="s">
        <v>1437</v>
      </c>
      <c r="E545" s="81">
        <v>73.59</v>
      </c>
      <c r="F545" s="79" t="s">
        <v>84</v>
      </c>
      <c r="G545" s="79" t="s">
        <v>606</v>
      </c>
      <c r="H545" s="82">
        <v>2073513.3</v>
      </c>
      <c r="I545" s="79">
        <v>1.0</v>
      </c>
      <c r="J545" s="83">
        <v>1.2</v>
      </c>
      <c r="K545" s="80">
        <v>2025.0</v>
      </c>
      <c r="L545" s="79" t="s">
        <v>1438</v>
      </c>
      <c r="M545" s="79">
        <v>2025.0</v>
      </c>
      <c r="N545" s="79" t="s">
        <v>208</v>
      </c>
      <c r="O545" s="65" t="str">
        <f t="shared" si="1"/>
        <v>093670550001</v>
      </c>
      <c r="P545" s="65">
        <f t="shared" si="2"/>
        <v>0</v>
      </c>
      <c r="Q545" s="65">
        <f t="shared" si="3"/>
        <v>9</v>
      </c>
      <c r="R545" s="65" t="str">
        <f t="shared" si="12"/>
        <v>09.367.055/0001-09</v>
      </c>
      <c r="S545" s="84"/>
      <c r="T545" s="84" t="str">
        <f t="shared" si="10"/>
        <v/>
      </c>
      <c r="U545" s="84" t="str">
        <f t="shared" si="11"/>
        <v/>
      </c>
      <c r="V545" s="65" t="str">
        <f t="shared" si="5"/>
        <v/>
      </c>
      <c r="W545" s="84"/>
      <c r="X545" s="84"/>
      <c r="Y545" s="85"/>
      <c r="Z545" s="85"/>
      <c r="AA545" s="65" t="str">
        <f t="shared" si="6"/>
        <v/>
      </c>
      <c r="AB545" s="65" t="str">
        <f t="shared" si="7"/>
        <v/>
      </c>
      <c r="AC545" s="86"/>
      <c r="AD545" s="87" t="str">
        <f t="shared" si="8"/>
        <v/>
      </c>
      <c r="AE545" s="84"/>
      <c r="AF545" s="86">
        <f>IF(AC545&gt;0,AC545,'⚙️ Config'!$B$10)</f>
        <v>0.0075</v>
      </c>
      <c r="AG545" s="88">
        <f t="shared" si="9"/>
        <v>15551.34975</v>
      </c>
      <c r="AH545" s="88">
        <f>AG545*'⚙️ Config'!$B$11</f>
        <v>77756.74875</v>
      </c>
      <c r="AI545" s="88">
        <f>AH545*'⚙️ Config'!$B$12</f>
        <v>23327.02463</v>
      </c>
      <c r="AJ545" s="64"/>
      <c r="AK545" s="84"/>
      <c r="AL545" s="84"/>
      <c r="AM545" s="84"/>
      <c r="AN545" s="84"/>
      <c r="AO545" s="84"/>
      <c r="AP545" s="84"/>
      <c r="AQ545" s="84"/>
    </row>
    <row r="546" ht="15.0" customHeight="1">
      <c r="A546" s="79">
        <v>543.0</v>
      </c>
      <c r="B546" s="80" t="s">
        <v>1439</v>
      </c>
      <c r="C546" s="79" t="s">
        <v>141</v>
      </c>
      <c r="D546" s="79" t="s">
        <v>1440</v>
      </c>
      <c r="E546" s="81">
        <v>63.81</v>
      </c>
      <c r="F546" s="79" t="s">
        <v>84</v>
      </c>
      <c r="G546" s="79" t="s">
        <v>606</v>
      </c>
      <c r="H546" s="82">
        <v>2068189.3</v>
      </c>
      <c r="I546" s="79">
        <v>1.0</v>
      </c>
      <c r="J546" s="83">
        <v>1.1</v>
      </c>
      <c r="K546" s="80">
        <v>2025.0</v>
      </c>
      <c r="L546" s="79" t="s">
        <v>630</v>
      </c>
      <c r="M546" s="79">
        <v>2025.0</v>
      </c>
      <c r="N546" s="79" t="s">
        <v>161</v>
      </c>
      <c r="O546" s="65" t="str">
        <f t="shared" si="1"/>
        <v>288578070001</v>
      </c>
      <c r="P546" s="65">
        <f t="shared" si="2"/>
        <v>6</v>
      </c>
      <c r="Q546" s="65">
        <f t="shared" si="3"/>
        <v>4</v>
      </c>
      <c r="R546" s="65" t="str">
        <f t="shared" si="12"/>
        <v>28.857.807/0001-64</v>
      </c>
      <c r="S546" s="84"/>
      <c r="T546" s="84" t="str">
        <f t="shared" si="10"/>
        <v/>
      </c>
      <c r="U546" s="84" t="str">
        <f t="shared" si="11"/>
        <v/>
      </c>
      <c r="V546" s="65" t="str">
        <f t="shared" si="5"/>
        <v/>
      </c>
      <c r="W546" s="84"/>
      <c r="X546" s="84"/>
      <c r="Y546" s="85"/>
      <c r="Z546" s="85"/>
      <c r="AA546" s="65" t="str">
        <f t="shared" si="6"/>
        <v/>
      </c>
      <c r="AB546" s="65" t="str">
        <f t="shared" si="7"/>
        <v/>
      </c>
      <c r="AC546" s="86"/>
      <c r="AD546" s="87" t="str">
        <f t="shared" si="8"/>
        <v/>
      </c>
      <c r="AE546" s="84"/>
      <c r="AF546" s="86">
        <f>IF(AC546&gt;0,AC546,'⚙️ Config'!$B$10)</f>
        <v>0.0075</v>
      </c>
      <c r="AG546" s="88">
        <f t="shared" si="9"/>
        <v>15511.41975</v>
      </c>
      <c r="AH546" s="88">
        <f>AG546*'⚙️ Config'!$B$11</f>
        <v>77557.09875</v>
      </c>
      <c r="AI546" s="88">
        <f>AH546*'⚙️ Config'!$B$12</f>
        <v>23267.12963</v>
      </c>
      <c r="AJ546" s="64"/>
      <c r="AK546" s="84"/>
      <c r="AL546" s="84"/>
      <c r="AM546" s="84"/>
      <c r="AN546" s="84"/>
      <c r="AO546" s="84"/>
      <c r="AP546" s="84"/>
      <c r="AQ546" s="84"/>
    </row>
    <row r="547" ht="15.0" customHeight="1">
      <c r="A547" s="79">
        <v>544.0</v>
      </c>
      <c r="B547" s="80" t="s">
        <v>1441</v>
      </c>
      <c r="C547" s="79" t="s">
        <v>141</v>
      </c>
      <c r="D547" s="79" t="s">
        <v>1442</v>
      </c>
      <c r="E547" s="81">
        <v>55.06</v>
      </c>
      <c r="F547" s="79" t="s">
        <v>84</v>
      </c>
      <c r="G547" s="79" t="s">
        <v>606</v>
      </c>
      <c r="H547" s="82">
        <v>2067896.66</v>
      </c>
      <c r="I547" s="79">
        <v>1.0</v>
      </c>
      <c r="J547" s="83">
        <v>1.5</v>
      </c>
      <c r="K547" s="80">
        <v>2024.0</v>
      </c>
      <c r="L547" s="79" t="s">
        <v>295</v>
      </c>
      <c r="M547" s="79">
        <v>2024.0</v>
      </c>
      <c r="N547" s="79" t="s">
        <v>161</v>
      </c>
      <c r="O547" s="65" t="str">
        <f t="shared" si="1"/>
        <v>492056160001</v>
      </c>
      <c r="P547" s="65">
        <f t="shared" si="2"/>
        <v>9</v>
      </c>
      <c r="Q547" s="65">
        <f t="shared" si="3"/>
        <v>8</v>
      </c>
      <c r="R547" s="65" t="str">
        <f t="shared" si="12"/>
        <v>49.205.616/0001-98</v>
      </c>
      <c r="S547" s="84"/>
      <c r="T547" s="84" t="str">
        <f t="shared" si="10"/>
        <v/>
      </c>
      <c r="U547" s="84" t="str">
        <f t="shared" si="11"/>
        <v/>
      </c>
      <c r="V547" s="65" t="str">
        <f t="shared" si="5"/>
        <v/>
      </c>
      <c r="W547" s="84"/>
      <c r="X547" s="84"/>
      <c r="Y547" s="85"/>
      <c r="Z547" s="85"/>
      <c r="AA547" s="65" t="str">
        <f t="shared" si="6"/>
        <v/>
      </c>
      <c r="AB547" s="65" t="str">
        <f t="shared" si="7"/>
        <v/>
      </c>
      <c r="AC547" s="86"/>
      <c r="AD547" s="87" t="str">
        <f t="shared" si="8"/>
        <v/>
      </c>
      <c r="AE547" s="84"/>
      <c r="AF547" s="86">
        <f>IF(AC547&gt;0,AC547,'⚙️ Config'!$B$10)</f>
        <v>0.0075</v>
      </c>
      <c r="AG547" s="88">
        <f t="shared" si="9"/>
        <v>15509.22495</v>
      </c>
      <c r="AH547" s="88">
        <f>AG547*'⚙️ Config'!$B$11</f>
        <v>77546.12475</v>
      </c>
      <c r="AI547" s="88">
        <f>AH547*'⚙️ Config'!$B$12</f>
        <v>23263.83743</v>
      </c>
      <c r="AJ547" s="64"/>
      <c r="AK547" s="84"/>
      <c r="AL547" s="84"/>
      <c r="AM547" s="84"/>
      <c r="AN547" s="84"/>
      <c r="AO547" s="84"/>
      <c r="AP547" s="84"/>
      <c r="AQ547" s="84"/>
    </row>
    <row r="548" ht="15.0" customHeight="1">
      <c r="A548" s="79">
        <v>545.0</v>
      </c>
      <c r="B548" s="80" t="s">
        <v>1443</v>
      </c>
      <c r="C548" s="79" t="s">
        <v>141</v>
      </c>
      <c r="D548" s="79" t="s">
        <v>1444</v>
      </c>
      <c r="E548" s="81">
        <v>60.06</v>
      </c>
      <c r="F548" s="79" t="s">
        <v>84</v>
      </c>
      <c r="G548" s="79" t="s">
        <v>606</v>
      </c>
      <c r="H548" s="82">
        <v>2066987.22</v>
      </c>
      <c r="I548" s="79">
        <v>2.0</v>
      </c>
      <c r="J548" s="83">
        <v>0.9</v>
      </c>
      <c r="K548" s="80">
        <v>2025.0</v>
      </c>
      <c r="L548" s="79" t="s">
        <v>387</v>
      </c>
      <c r="M548" s="79">
        <v>2025.0</v>
      </c>
      <c r="N548" s="79" t="s">
        <v>161</v>
      </c>
      <c r="O548" s="65" t="str">
        <f t="shared" si="1"/>
        <v>422067350001</v>
      </c>
      <c r="P548" s="65">
        <f t="shared" si="2"/>
        <v>1</v>
      </c>
      <c r="Q548" s="65">
        <f t="shared" si="3"/>
        <v>6</v>
      </c>
      <c r="R548" s="65" t="str">
        <f t="shared" si="12"/>
        <v>42.206.735/0001-16</v>
      </c>
      <c r="S548" s="84"/>
      <c r="T548" s="84" t="str">
        <f t="shared" si="10"/>
        <v/>
      </c>
      <c r="U548" s="84" t="str">
        <f t="shared" si="11"/>
        <v/>
      </c>
      <c r="V548" s="65" t="str">
        <f t="shared" si="5"/>
        <v/>
      </c>
      <c r="W548" s="84"/>
      <c r="X548" s="84"/>
      <c r="Y548" s="85"/>
      <c r="Z548" s="85"/>
      <c r="AA548" s="65" t="str">
        <f t="shared" si="6"/>
        <v/>
      </c>
      <c r="AB548" s="65" t="str">
        <f t="shared" si="7"/>
        <v/>
      </c>
      <c r="AC548" s="86"/>
      <c r="AD548" s="87" t="str">
        <f t="shared" si="8"/>
        <v/>
      </c>
      <c r="AE548" s="84"/>
      <c r="AF548" s="86">
        <f>IF(AC548&gt;0,AC548,'⚙️ Config'!$B$10)</f>
        <v>0.0075</v>
      </c>
      <c r="AG548" s="88">
        <f t="shared" si="9"/>
        <v>15502.40415</v>
      </c>
      <c r="AH548" s="88">
        <f>AG548*'⚙️ Config'!$B$11</f>
        <v>77512.02075</v>
      </c>
      <c r="AI548" s="88">
        <f>AH548*'⚙️ Config'!$B$12</f>
        <v>23253.60623</v>
      </c>
      <c r="AJ548" s="64"/>
      <c r="AK548" s="84"/>
      <c r="AL548" s="84"/>
      <c r="AM548" s="84"/>
      <c r="AN548" s="84"/>
      <c r="AO548" s="84"/>
      <c r="AP548" s="84"/>
      <c r="AQ548" s="84"/>
    </row>
    <row r="549" ht="15.0" customHeight="1">
      <c r="A549" s="79">
        <v>546.0</v>
      </c>
      <c r="B549" s="80" t="s">
        <v>1445</v>
      </c>
      <c r="C549" s="79" t="s">
        <v>141</v>
      </c>
      <c r="D549" s="79" t="s">
        <v>1446</v>
      </c>
      <c r="E549" s="81">
        <v>51.87</v>
      </c>
      <c r="F549" s="79" t="s">
        <v>84</v>
      </c>
      <c r="G549" s="79" t="s">
        <v>606</v>
      </c>
      <c r="H549" s="82">
        <v>2065080.25</v>
      </c>
      <c r="I549" s="79">
        <v>1.0</v>
      </c>
      <c r="J549" s="83">
        <v>1.7</v>
      </c>
      <c r="K549" s="80">
        <v>2024.0</v>
      </c>
      <c r="L549" s="79" t="s">
        <v>630</v>
      </c>
      <c r="M549" s="79">
        <v>2024.0</v>
      </c>
      <c r="N549" s="79" t="s">
        <v>161</v>
      </c>
      <c r="O549" s="65" t="str">
        <f t="shared" si="1"/>
        <v>544219530001</v>
      </c>
      <c r="P549" s="65">
        <f t="shared" si="2"/>
        <v>5</v>
      </c>
      <c r="Q549" s="65">
        <f t="shared" si="3"/>
        <v>2</v>
      </c>
      <c r="R549" s="65" t="str">
        <f t="shared" si="12"/>
        <v>54.421.953/0001-52</v>
      </c>
      <c r="S549" s="84"/>
      <c r="T549" s="84" t="str">
        <f t="shared" si="10"/>
        <v/>
      </c>
      <c r="U549" s="84" t="str">
        <f t="shared" si="11"/>
        <v/>
      </c>
      <c r="V549" s="65" t="str">
        <f t="shared" si="5"/>
        <v/>
      </c>
      <c r="W549" s="84"/>
      <c r="X549" s="84"/>
      <c r="Y549" s="85"/>
      <c r="Z549" s="85"/>
      <c r="AA549" s="65" t="str">
        <f t="shared" si="6"/>
        <v/>
      </c>
      <c r="AB549" s="65" t="str">
        <f t="shared" si="7"/>
        <v/>
      </c>
      <c r="AC549" s="86"/>
      <c r="AD549" s="87" t="str">
        <f t="shared" si="8"/>
        <v/>
      </c>
      <c r="AE549" s="84"/>
      <c r="AF549" s="86">
        <f>IF(AC549&gt;0,AC549,'⚙️ Config'!$B$10)</f>
        <v>0.0075</v>
      </c>
      <c r="AG549" s="88">
        <f t="shared" si="9"/>
        <v>15488.10188</v>
      </c>
      <c r="AH549" s="88">
        <f>AG549*'⚙️ Config'!$B$11</f>
        <v>77440.50938</v>
      </c>
      <c r="AI549" s="88">
        <f>AH549*'⚙️ Config'!$B$12</f>
        <v>23232.15281</v>
      </c>
      <c r="AJ549" s="64"/>
      <c r="AK549" s="84"/>
      <c r="AL549" s="84"/>
      <c r="AM549" s="84"/>
      <c r="AN549" s="84"/>
      <c r="AO549" s="84"/>
      <c r="AP549" s="84"/>
      <c r="AQ549" s="84"/>
    </row>
    <row r="550" ht="15.0" customHeight="1">
      <c r="A550" s="79">
        <v>547.0</v>
      </c>
      <c r="B550" s="80" t="s">
        <v>1447</v>
      </c>
      <c r="C550" s="79" t="s">
        <v>141</v>
      </c>
      <c r="D550" s="79" t="s">
        <v>1448</v>
      </c>
      <c r="E550" s="81">
        <v>55.06</v>
      </c>
      <c r="F550" s="79" t="s">
        <v>84</v>
      </c>
      <c r="G550" s="79" t="s">
        <v>606</v>
      </c>
      <c r="H550" s="82">
        <v>2064712.24</v>
      </c>
      <c r="I550" s="79">
        <v>1.0</v>
      </c>
      <c r="J550" s="83">
        <v>1.5</v>
      </c>
      <c r="K550" s="80">
        <v>2024.0</v>
      </c>
      <c r="L550" s="79" t="s">
        <v>630</v>
      </c>
      <c r="M550" s="79">
        <v>2024.0</v>
      </c>
      <c r="N550" s="79" t="s">
        <v>161</v>
      </c>
      <c r="O550" s="65" t="str">
        <f t="shared" si="1"/>
        <v>321765490001</v>
      </c>
      <c r="P550" s="65">
        <f t="shared" si="2"/>
        <v>2</v>
      </c>
      <c r="Q550" s="65">
        <f t="shared" si="3"/>
        <v>8</v>
      </c>
      <c r="R550" s="65" t="str">
        <f t="shared" si="12"/>
        <v>32.176.549/0001-28</v>
      </c>
      <c r="S550" s="84"/>
      <c r="T550" s="84" t="str">
        <f t="shared" si="10"/>
        <v/>
      </c>
      <c r="U550" s="84" t="str">
        <f t="shared" si="11"/>
        <v/>
      </c>
      <c r="V550" s="65" t="str">
        <f t="shared" si="5"/>
        <v/>
      </c>
      <c r="W550" s="84"/>
      <c r="X550" s="84"/>
      <c r="Y550" s="85"/>
      <c r="Z550" s="85"/>
      <c r="AA550" s="65" t="str">
        <f t="shared" si="6"/>
        <v/>
      </c>
      <c r="AB550" s="65" t="str">
        <f t="shared" si="7"/>
        <v/>
      </c>
      <c r="AC550" s="86"/>
      <c r="AD550" s="87" t="str">
        <f t="shared" si="8"/>
        <v/>
      </c>
      <c r="AE550" s="84"/>
      <c r="AF550" s="86">
        <f>IF(AC550&gt;0,AC550,'⚙️ Config'!$B$10)</f>
        <v>0.0075</v>
      </c>
      <c r="AG550" s="88">
        <f t="shared" si="9"/>
        <v>15485.3418</v>
      </c>
      <c r="AH550" s="88">
        <f>AG550*'⚙️ Config'!$B$11</f>
        <v>77426.709</v>
      </c>
      <c r="AI550" s="88">
        <f>AH550*'⚙️ Config'!$B$12</f>
        <v>23228.0127</v>
      </c>
      <c r="AJ550" s="64"/>
      <c r="AK550" s="84"/>
      <c r="AL550" s="84"/>
      <c r="AM550" s="84"/>
      <c r="AN550" s="84"/>
      <c r="AO550" s="84"/>
      <c r="AP550" s="84"/>
      <c r="AQ550" s="84"/>
    </row>
    <row r="551" ht="15.0" customHeight="1">
      <c r="A551" s="79">
        <v>548.0</v>
      </c>
      <c r="B551" s="80" t="s">
        <v>1449</v>
      </c>
      <c r="C551" s="79" t="s">
        <v>141</v>
      </c>
      <c r="D551" s="79" t="s">
        <v>1450</v>
      </c>
      <c r="E551" s="81">
        <v>55.06</v>
      </c>
      <c r="F551" s="79" t="s">
        <v>84</v>
      </c>
      <c r="G551" s="79" t="s">
        <v>606</v>
      </c>
      <c r="H551" s="82">
        <v>2063036.52</v>
      </c>
      <c r="I551" s="79">
        <v>1.0</v>
      </c>
      <c r="J551" s="83">
        <v>1.5</v>
      </c>
      <c r="K551" s="80">
        <v>2024.0</v>
      </c>
      <c r="L551" s="79" t="s">
        <v>448</v>
      </c>
      <c r="M551" s="79">
        <v>2024.0</v>
      </c>
      <c r="N551" s="79" t="s">
        <v>161</v>
      </c>
      <c r="O551" s="65" t="str">
        <f t="shared" si="1"/>
        <v>430242990001</v>
      </c>
      <c r="P551" s="65">
        <f t="shared" si="2"/>
        <v>2</v>
      </c>
      <c r="Q551" s="65">
        <f t="shared" si="3"/>
        <v>7</v>
      </c>
      <c r="R551" s="65" t="str">
        <f t="shared" si="12"/>
        <v>43.024.299/0001-27</v>
      </c>
      <c r="S551" s="84"/>
      <c r="T551" s="84" t="str">
        <f t="shared" si="10"/>
        <v/>
      </c>
      <c r="U551" s="84" t="str">
        <f t="shared" si="11"/>
        <v/>
      </c>
      <c r="V551" s="65" t="str">
        <f t="shared" si="5"/>
        <v/>
      </c>
      <c r="W551" s="84"/>
      <c r="X551" s="84"/>
      <c r="Y551" s="85"/>
      <c r="Z551" s="85"/>
      <c r="AA551" s="65" t="str">
        <f t="shared" si="6"/>
        <v/>
      </c>
      <c r="AB551" s="65" t="str">
        <f t="shared" si="7"/>
        <v/>
      </c>
      <c r="AC551" s="86"/>
      <c r="AD551" s="87" t="str">
        <f t="shared" si="8"/>
        <v/>
      </c>
      <c r="AE551" s="84"/>
      <c r="AF551" s="86">
        <f>IF(AC551&gt;0,AC551,'⚙️ Config'!$B$10)</f>
        <v>0.0075</v>
      </c>
      <c r="AG551" s="88">
        <f t="shared" si="9"/>
        <v>15472.7739</v>
      </c>
      <c r="AH551" s="88">
        <f>AG551*'⚙️ Config'!$B$11</f>
        <v>77363.8695</v>
      </c>
      <c r="AI551" s="88">
        <f>AH551*'⚙️ Config'!$B$12</f>
        <v>23209.16085</v>
      </c>
      <c r="AJ551" s="64"/>
      <c r="AK551" s="84"/>
      <c r="AL551" s="84"/>
      <c r="AM551" s="84"/>
      <c r="AN551" s="84"/>
      <c r="AO551" s="84"/>
      <c r="AP551" s="84"/>
      <c r="AQ551" s="84"/>
    </row>
    <row r="552" ht="15.0" customHeight="1">
      <c r="A552" s="79">
        <v>549.0</v>
      </c>
      <c r="B552" s="80" t="s">
        <v>1451</v>
      </c>
      <c r="C552" s="79" t="s">
        <v>141</v>
      </c>
      <c r="D552" s="79" t="s">
        <v>1452</v>
      </c>
      <c r="E552" s="81">
        <v>56.9</v>
      </c>
      <c r="F552" s="79" t="s">
        <v>84</v>
      </c>
      <c r="G552" s="79" t="s">
        <v>606</v>
      </c>
      <c r="H552" s="82">
        <v>2056480.4</v>
      </c>
      <c r="I552" s="79">
        <v>1.0</v>
      </c>
      <c r="J552" s="83">
        <v>1.4</v>
      </c>
      <c r="K552" s="80">
        <v>2024.0</v>
      </c>
      <c r="L552" s="79" t="s">
        <v>630</v>
      </c>
      <c r="M552" s="79">
        <v>2024.0</v>
      </c>
      <c r="N552" s="79" t="s">
        <v>161</v>
      </c>
      <c r="O552" s="65" t="str">
        <f t="shared" si="1"/>
        <v>241008980001</v>
      </c>
      <c r="P552" s="65">
        <f t="shared" si="2"/>
        <v>3</v>
      </c>
      <c r="Q552" s="65">
        <f t="shared" si="3"/>
        <v>8</v>
      </c>
      <c r="R552" s="65" t="str">
        <f t="shared" si="12"/>
        <v>24.100.898/0001-38</v>
      </c>
      <c r="S552" s="84"/>
      <c r="T552" s="84" t="str">
        <f t="shared" si="10"/>
        <v/>
      </c>
      <c r="U552" s="84" t="str">
        <f t="shared" si="11"/>
        <v/>
      </c>
      <c r="V552" s="65" t="str">
        <f t="shared" si="5"/>
        <v/>
      </c>
      <c r="W552" s="84"/>
      <c r="X552" s="84"/>
      <c r="Y552" s="85"/>
      <c r="Z552" s="85"/>
      <c r="AA552" s="65" t="str">
        <f t="shared" si="6"/>
        <v/>
      </c>
      <c r="AB552" s="65" t="str">
        <f t="shared" si="7"/>
        <v/>
      </c>
      <c r="AC552" s="86"/>
      <c r="AD552" s="87" t="str">
        <f t="shared" si="8"/>
        <v/>
      </c>
      <c r="AE552" s="84"/>
      <c r="AF552" s="86">
        <f>IF(AC552&gt;0,AC552,'⚙️ Config'!$B$10)</f>
        <v>0.0075</v>
      </c>
      <c r="AG552" s="88">
        <f t="shared" si="9"/>
        <v>15423.603</v>
      </c>
      <c r="AH552" s="88">
        <f>AG552*'⚙️ Config'!$B$11</f>
        <v>77118.015</v>
      </c>
      <c r="AI552" s="88">
        <f>AH552*'⚙️ Config'!$B$12</f>
        <v>23135.4045</v>
      </c>
      <c r="AJ552" s="64"/>
      <c r="AK552" s="84"/>
      <c r="AL552" s="84"/>
      <c r="AM552" s="84"/>
      <c r="AN552" s="84"/>
      <c r="AO552" s="84"/>
      <c r="AP552" s="84"/>
      <c r="AQ552" s="84"/>
    </row>
    <row r="553" ht="15.0" customHeight="1">
      <c r="A553" s="79">
        <v>550.0</v>
      </c>
      <c r="B553" s="80" t="s">
        <v>1453</v>
      </c>
      <c r="C553" s="79" t="s">
        <v>141</v>
      </c>
      <c r="D553" s="79" t="s">
        <v>1454</v>
      </c>
      <c r="E553" s="81">
        <v>58.94</v>
      </c>
      <c r="F553" s="79" t="s">
        <v>84</v>
      </c>
      <c r="G553" s="79" t="s">
        <v>606</v>
      </c>
      <c r="H553" s="82">
        <v>2054739.13</v>
      </c>
      <c r="I553" s="79">
        <v>1.0</v>
      </c>
      <c r="J553" s="83">
        <v>1.3</v>
      </c>
      <c r="K553" s="80">
        <v>2024.0</v>
      </c>
      <c r="L553" s="79" t="s">
        <v>448</v>
      </c>
      <c r="M553" s="79">
        <v>2024.0</v>
      </c>
      <c r="N553" s="79" t="s">
        <v>145</v>
      </c>
      <c r="O553" s="65" t="str">
        <f t="shared" si="1"/>
        <v>188470640001</v>
      </c>
      <c r="P553" s="65">
        <f t="shared" si="2"/>
        <v>9</v>
      </c>
      <c r="Q553" s="65">
        <f t="shared" si="3"/>
        <v>8</v>
      </c>
      <c r="R553" s="65" t="str">
        <f t="shared" si="12"/>
        <v>18.847.064/0001-98</v>
      </c>
      <c r="S553" s="84"/>
      <c r="T553" s="84" t="str">
        <f t="shared" si="10"/>
        <v/>
      </c>
      <c r="U553" s="84" t="str">
        <f t="shared" si="11"/>
        <v/>
      </c>
      <c r="V553" s="65" t="str">
        <f t="shared" si="5"/>
        <v/>
      </c>
      <c r="W553" s="84"/>
      <c r="X553" s="84"/>
      <c r="Y553" s="85"/>
      <c r="Z553" s="85"/>
      <c r="AA553" s="65" t="str">
        <f t="shared" si="6"/>
        <v/>
      </c>
      <c r="AB553" s="65" t="str">
        <f t="shared" si="7"/>
        <v/>
      </c>
      <c r="AC553" s="86"/>
      <c r="AD553" s="87" t="str">
        <f t="shared" si="8"/>
        <v/>
      </c>
      <c r="AE553" s="84"/>
      <c r="AF553" s="86">
        <f>IF(AC553&gt;0,AC553,'⚙️ Config'!$B$10)</f>
        <v>0.0075</v>
      </c>
      <c r="AG553" s="88">
        <f t="shared" si="9"/>
        <v>15410.54348</v>
      </c>
      <c r="AH553" s="88">
        <f>AG553*'⚙️ Config'!$B$11</f>
        <v>77052.71738</v>
      </c>
      <c r="AI553" s="88">
        <f>AH553*'⚙️ Config'!$B$12</f>
        <v>23115.81521</v>
      </c>
      <c r="AJ553" s="64"/>
      <c r="AK553" s="84"/>
      <c r="AL553" s="84"/>
      <c r="AM553" s="84"/>
      <c r="AN553" s="84"/>
      <c r="AO553" s="84"/>
      <c r="AP553" s="84"/>
      <c r="AQ553" s="84"/>
    </row>
    <row r="554" ht="15.0" customHeight="1">
      <c r="A554" s="79">
        <v>551.0</v>
      </c>
      <c r="B554" s="80" t="s">
        <v>1455</v>
      </c>
      <c r="C554" s="79" t="s">
        <v>154</v>
      </c>
      <c r="D554" s="79" t="s">
        <v>1456</v>
      </c>
      <c r="E554" s="81">
        <v>87.83</v>
      </c>
      <c r="F554" s="79" t="s">
        <v>84</v>
      </c>
      <c r="G554" s="79" t="s">
        <v>606</v>
      </c>
      <c r="H554" s="82">
        <v>2052584.66</v>
      </c>
      <c r="I554" s="79">
        <v>2.0</v>
      </c>
      <c r="J554" s="83">
        <v>0.4</v>
      </c>
      <c r="K554" s="80">
        <v>2025.0</v>
      </c>
      <c r="L554" s="79" t="s">
        <v>691</v>
      </c>
      <c r="M554" s="79">
        <v>2025.0</v>
      </c>
      <c r="N554" s="79" t="s">
        <v>161</v>
      </c>
      <c r="O554" s="65" t="str">
        <f t="shared" si="1"/>
        <v>151141790001</v>
      </c>
      <c r="P554" s="65">
        <f t="shared" si="2"/>
        <v>8</v>
      </c>
      <c r="Q554" s="65">
        <f t="shared" si="3"/>
        <v>5</v>
      </c>
      <c r="R554" s="65" t="str">
        <f t="shared" si="12"/>
        <v>15.114.179/0001-85</v>
      </c>
      <c r="S554" s="84"/>
      <c r="T554" s="84" t="str">
        <f t="shared" si="10"/>
        <v/>
      </c>
      <c r="U554" s="84" t="str">
        <f t="shared" si="11"/>
        <v/>
      </c>
      <c r="V554" s="65" t="str">
        <f t="shared" si="5"/>
        <v/>
      </c>
      <c r="W554" s="84"/>
      <c r="X554" s="84"/>
      <c r="Y554" s="85"/>
      <c r="Z554" s="85"/>
      <c r="AA554" s="65" t="str">
        <f t="shared" si="6"/>
        <v/>
      </c>
      <c r="AB554" s="65" t="str">
        <f t="shared" si="7"/>
        <v/>
      </c>
      <c r="AC554" s="86"/>
      <c r="AD554" s="87" t="str">
        <f t="shared" si="8"/>
        <v/>
      </c>
      <c r="AE554" s="84"/>
      <c r="AF554" s="86">
        <f>IF(AC554&gt;0,AC554,'⚙️ Config'!$B$10)</f>
        <v>0.0075</v>
      </c>
      <c r="AG554" s="88">
        <f t="shared" si="9"/>
        <v>15394.38495</v>
      </c>
      <c r="AH554" s="88">
        <f>AG554*'⚙️ Config'!$B$11</f>
        <v>76971.92475</v>
      </c>
      <c r="AI554" s="88">
        <f>AH554*'⚙️ Config'!$B$12</f>
        <v>23091.57743</v>
      </c>
      <c r="AJ554" s="64"/>
      <c r="AK554" s="84"/>
      <c r="AL554" s="84"/>
      <c r="AM554" s="84"/>
      <c r="AN554" s="84"/>
      <c r="AO554" s="84"/>
      <c r="AP554" s="84"/>
      <c r="AQ554" s="84"/>
    </row>
    <row r="555" ht="15.0" customHeight="1">
      <c r="A555" s="79">
        <v>552.0</v>
      </c>
      <c r="B555" s="80" t="s">
        <v>1457</v>
      </c>
      <c r="C555" s="79" t="s">
        <v>141</v>
      </c>
      <c r="D555" s="79" t="s">
        <v>1458</v>
      </c>
      <c r="E555" s="81">
        <v>50.49</v>
      </c>
      <c r="F555" s="79" t="s">
        <v>84</v>
      </c>
      <c r="G555" s="79" t="s">
        <v>606</v>
      </c>
      <c r="H555" s="82">
        <v>2047984.15</v>
      </c>
      <c r="I555" s="79">
        <v>1.0</v>
      </c>
      <c r="J555" s="83">
        <v>1.8</v>
      </c>
      <c r="K555" s="80">
        <v>2024.0</v>
      </c>
      <c r="L555" s="79" t="s">
        <v>630</v>
      </c>
      <c r="M555" s="79">
        <v>2024.0</v>
      </c>
      <c r="N555" s="79" t="s">
        <v>145</v>
      </c>
      <c r="O555" s="65" t="str">
        <f t="shared" si="1"/>
        <v>357095800001</v>
      </c>
      <c r="P555" s="65">
        <f t="shared" si="2"/>
        <v>7</v>
      </c>
      <c r="Q555" s="65">
        <f t="shared" si="3"/>
        <v>5</v>
      </c>
      <c r="R555" s="65" t="str">
        <f t="shared" si="12"/>
        <v>35.709.580/0001-75</v>
      </c>
      <c r="S555" s="84"/>
      <c r="T555" s="84" t="str">
        <f t="shared" si="10"/>
        <v/>
      </c>
      <c r="U555" s="84" t="str">
        <f t="shared" si="11"/>
        <v/>
      </c>
      <c r="V555" s="65" t="str">
        <f t="shared" si="5"/>
        <v/>
      </c>
      <c r="W555" s="84"/>
      <c r="X555" s="84"/>
      <c r="Y555" s="85"/>
      <c r="Z555" s="85"/>
      <c r="AA555" s="65" t="str">
        <f t="shared" si="6"/>
        <v/>
      </c>
      <c r="AB555" s="65" t="str">
        <f t="shared" si="7"/>
        <v/>
      </c>
      <c r="AC555" s="86"/>
      <c r="AD555" s="87" t="str">
        <f t="shared" si="8"/>
        <v/>
      </c>
      <c r="AE555" s="84"/>
      <c r="AF555" s="86">
        <f>IF(AC555&gt;0,AC555,'⚙️ Config'!$B$10)</f>
        <v>0.0075</v>
      </c>
      <c r="AG555" s="88">
        <f t="shared" si="9"/>
        <v>15359.88113</v>
      </c>
      <c r="AH555" s="88">
        <f>AG555*'⚙️ Config'!$B$11</f>
        <v>76799.40563</v>
      </c>
      <c r="AI555" s="88">
        <f>AH555*'⚙️ Config'!$B$12</f>
        <v>23039.82169</v>
      </c>
      <c r="AJ555" s="64"/>
      <c r="AK555" s="84"/>
      <c r="AL555" s="84"/>
      <c r="AM555" s="84"/>
      <c r="AN555" s="84"/>
      <c r="AO555" s="84"/>
      <c r="AP555" s="84"/>
      <c r="AQ555" s="84"/>
    </row>
    <row r="556" ht="15.0" customHeight="1">
      <c r="A556" s="79">
        <v>553.0</v>
      </c>
      <c r="B556" s="80" t="s">
        <v>1459</v>
      </c>
      <c r="C556" s="79" t="s">
        <v>141</v>
      </c>
      <c r="D556" s="79" t="s">
        <v>1460</v>
      </c>
      <c r="E556" s="81">
        <v>56.9</v>
      </c>
      <c r="F556" s="79" t="s">
        <v>84</v>
      </c>
      <c r="G556" s="79" t="s">
        <v>606</v>
      </c>
      <c r="H556" s="82">
        <v>2047636.17</v>
      </c>
      <c r="I556" s="79">
        <v>1.0</v>
      </c>
      <c r="J556" s="83">
        <v>1.4</v>
      </c>
      <c r="K556" s="80">
        <v>2024.0</v>
      </c>
      <c r="L556" s="79" t="s">
        <v>630</v>
      </c>
      <c r="M556" s="79">
        <v>2024.0</v>
      </c>
      <c r="N556" s="79" t="s">
        <v>161</v>
      </c>
      <c r="O556" s="65" t="str">
        <f t="shared" si="1"/>
        <v>272187500001</v>
      </c>
      <c r="P556" s="65">
        <f t="shared" si="2"/>
        <v>9</v>
      </c>
      <c r="Q556" s="65">
        <f t="shared" si="3"/>
        <v>0</v>
      </c>
      <c r="R556" s="65" t="str">
        <f t="shared" si="12"/>
        <v>27.218.750/0001-90</v>
      </c>
      <c r="S556" s="84"/>
      <c r="T556" s="84" t="str">
        <f t="shared" si="10"/>
        <v/>
      </c>
      <c r="U556" s="84" t="str">
        <f t="shared" si="11"/>
        <v/>
      </c>
      <c r="V556" s="65" t="str">
        <f t="shared" si="5"/>
        <v/>
      </c>
      <c r="W556" s="84"/>
      <c r="X556" s="84"/>
      <c r="Y556" s="85"/>
      <c r="Z556" s="85"/>
      <c r="AA556" s="65" t="str">
        <f t="shared" si="6"/>
        <v/>
      </c>
      <c r="AB556" s="65" t="str">
        <f t="shared" si="7"/>
        <v/>
      </c>
      <c r="AC556" s="86"/>
      <c r="AD556" s="87" t="str">
        <f t="shared" si="8"/>
        <v/>
      </c>
      <c r="AE556" s="84"/>
      <c r="AF556" s="86">
        <f>IF(AC556&gt;0,AC556,'⚙️ Config'!$B$10)</f>
        <v>0.0075</v>
      </c>
      <c r="AG556" s="88">
        <f t="shared" si="9"/>
        <v>15357.27128</v>
      </c>
      <c r="AH556" s="88">
        <f>AG556*'⚙️ Config'!$B$11</f>
        <v>76786.35638</v>
      </c>
      <c r="AI556" s="88">
        <f>AH556*'⚙️ Config'!$B$12</f>
        <v>23035.90691</v>
      </c>
      <c r="AJ556" s="64"/>
      <c r="AK556" s="84"/>
      <c r="AL556" s="84"/>
      <c r="AM556" s="84"/>
      <c r="AN556" s="84"/>
      <c r="AO556" s="84"/>
      <c r="AP556" s="84"/>
      <c r="AQ556" s="84"/>
    </row>
    <row r="557" ht="15.0" customHeight="1">
      <c r="A557" s="79">
        <v>554.0</v>
      </c>
      <c r="B557" s="80" t="s">
        <v>1461</v>
      </c>
      <c r="C557" s="79" t="s">
        <v>141</v>
      </c>
      <c r="D557" s="79" t="s">
        <v>1462</v>
      </c>
      <c r="E557" s="81">
        <v>55.05</v>
      </c>
      <c r="F557" s="79" t="s">
        <v>84</v>
      </c>
      <c r="G557" s="79" t="s">
        <v>606</v>
      </c>
      <c r="H557" s="82">
        <v>2046784.52</v>
      </c>
      <c r="I557" s="79">
        <v>1.0</v>
      </c>
      <c r="J557" s="83">
        <v>1.5</v>
      </c>
      <c r="K557" s="80">
        <v>2024.0</v>
      </c>
      <c r="L557" s="79" t="s">
        <v>202</v>
      </c>
      <c r="M557" s="79">
        <v>2024.0</v>
      </c>
      <c r="N557" s="79" t="s">
        <v>145</v>
      </c>
      <c r="O557" s="65" t="str">
        <f t="shared" si="1"/>
        <v>102281900001</v>
      </c>
      <c r="P557" s="65">
        <f t="shared" si="2"/>
        <v>5</v>
      </c>
      <c r="Q557" s="65">
        <f t="shared" si="3"/>
        <v>2</v>
      </c>
      <c r="R557" s="65" t="str">
        <f t="shared" si="12"/>
        <v>10.228.190/0001-52</v>
      </c>
      <c r="S557" s="84"/>
      <c r="T557" s="84" t="str">
        <f t="shared" si="10"/>
        <v/>
      </c>
      <c r="U557" s="84" t="str">
        <f t="shared" si="11"/>
        <v/>
      </c>
      <c r="V557" s="65" t="str">
        <f t="shared" si="5"/>
        <v/>
      </c>
      <c r="W557" s="84"/>
      <c r="X557" s="84"/>
      <c r="Y557" s="85"/>
      <c r="Z557" s="85"/>
      <c r="AA557" s="65" t="str">
        <f t="shared" si="6"/>
        <v/>
      </c>
      <c r="AB557" s="65" t="str">
        <f t="shared" si="7"/>
        <v/>
      </c>
      <c r="AC557" s="86"/>
      <c r="AD557" s="87" t="str">
        <f t="shared" si="8"/>
        <v/>
      </c>
      <c r="AE557" s="84"/>
      <c r="AF557" s="86">
        <f>IF(AC557&gt;0,AC557,'⚙️ Config'!$B$10)</f>
        <v>0.0075</v>
      </c>
      <c r="AG557" s="88">
        <f t="shared" si="9"/>
        <v>15350.8839</v>
      </c>
      <c r="AH557" s="88">
        <f>AG557*'⚙️ Config'!$B$11</f>
        <v>76754.4195</v>
      </c>
      <c r="AI557" s="88">
        <f>AH557*'⚙️ Config'!$B$12</f>
        <v>23026.32585</v>
      </c>
      <c r="AJ557" s="64"/>
      <c r="AK557" s="84"/>
      <c r="AL557" s="84"/>
      <c r="AM557" s="84"/>
      <c r="AN557" s="84"/>
      <c r="AO557" s="84"/>
      <c r="AP557" s="84"/>
      <c r="AQ557" s="84"/>
    </row>
    <row r="558" ht="15.0" customHeight="1">
      <c r="A558" s="79">
        <v>555.0</v>
      </c>
      <c r="B558" s="80" t="s">
        <v>1463</v>
      </c>
      <c r="C558" s="79" t="s">
        <v>141</v>
      </c>
      <c r="D558" s="79" t="s">
        <v>1464</v>
      </c>
      <c r="E558" s="81">
        <v>53.39</v>
      </c>
      <c r="F558" s="79" t="s">
        <v>84</v>
      </c>
      <c r="G558" s="79" t="s">
        <v>606</v>
      </c>
      <c r="H558" s="82">
        <v>2037349.63</v>
      </c>
      <c r="I558" s="79">
        <v>1.0</v>
      </c>
      <c r="J558" s="83">
        <v>1.6</v>
      </c>
      <c r="K558" s="80">
        <v>2024.0</v>
      </c>
      <c r="L558" s="79" t="s">
        <v>448</v>
      </c>
      <c r="M558" s="79">
        <v>2024.0</v>
      </c>
      <c r="N558" s="79" t="s">
        <v>145</v>
      </c>
      <c r="O558" s="65" t="str">
        <f t="shared" si="1"/>
        <v>335103920001</v>
      </c>
      <c r="P558" s="65">
        <f t="shared" si="2"/>
        <v>9</v>
      </c>
      <c r="Q558" s="65">
        <f t="shared" si="3"/>
        <v>8</v>
      </c>
      <c r="R558" s="65" t="str">
        <f t="shared" si="12"/>
        <v>33.510.392/0001-98</v>
      </c>
      <c r="S558" s="84"/>
      <c r="T558" s="84" t="str">
        <f t="shared" si="10"/>
        <v/>
      </c>
      <c r="U558" s="84" t="str">
        <f t="shared" si="11"/>
        <v/>
      </c>
      <c r="V558" s="65" t="str">
        <f t="shared" si="5"/>
        <v/>
      </c>
      <c r="W558" s="84"/>
      <c r="X558" s="84"/>
      <c r="Y558" s="85"/>
      <c r="Z558" s="85"/>
      <c r="AA558" s="65" t="str">
        <f t="shared" si="6"/>
        <v/>
      </c>
      <c r="AB558" s="65" t="str">
        <f t="shared" si="7"/>
        <v/>
      </c>
      <c r="AC558" s="86"/>
      <c r="AD558" s="87" t="str">
        <f t="shared" si="8"/>
        <v/>
      </c>
      <c r="AE558" s="84"/>
      <c r="AF558" s="86">
        <f>IF(AC558&gt;0,AC558,'⚙️ Config'!$B$10)</f>
        <v>0.0075</v>
      </c>
      <c r="AG558" s="88">
        <f t="shared" si="9"/>
        <v>15280.12223</v>
      </c>
      <c r="AH558" s="88">
        <f>AG558*'⚙️ Config'!$B$11</f>
        <v>76400.61113</v>
      </c>
      <c r="AI558" s="88">
        <f>AH558*'⚙️ Config'!$B$12</f>
        <v>22920.18334</v>
      </c>
      <c r="AJ558" s="64"/>
      <c r="AK558" s="84"/>
      <c r="AL558" s="84"/>
      <c r="AM558" s="84"/>
      <c r="AN558" s="84"/>
      <c r="AO558" s="84"/>
      <c r="AP558" s="84"/>
      <c r="AQ558" s="84"/>
    </row>
    <row r="559" ht="15.0" customHeight="1">
      <c r="A559" s="79">
        <v>556.0</v>
      </c>
      <c r="B559" s="80" t="s">
        <v>1465</v>
      </c>
      <c r="C559" s="79" t="s">
        <v>141</v>
      </c>
      <c r="D559" s="79" t="s">
        <v>1466</v>
      </c>
      <c r="E559" s="81">
        <v>51.03</v>
      </c>
      <c r="F559" s="79" t="s">
        <v>84</v>
      </c>
      <c r="G559" s="79" t="s">
        <v>606</v>
      </c>
      <c r="H559" s="82">
        <v>2035940.25</v>
      </c>
      <c r="I559" s="79">
        <v>2.0</v>
      </c>
      <c r="J559" s="83">
        <v>1.3</v>
      </c>
      <c r="K559" s="80">
        <v>2025.0</v>
      </c>
      <c r="L559" s="79" t="s">
        <v>1467</v>
      </c>
      <c r="M559" s="79">
        <v>2024.0</v>
      </c>
      <c r="N559" s="79" t="s">
        <v>161</v>
      </c>
      <c r="O559" s="65" t="str">
        <f t="shared" si="1"/>
        <v>187149670001</v>
      </c>
      <c r="P559" s="65">
        <f t="shared" si="2"/>
        <v>0</v>
      </c>
      <c r="Q559" s="65">
        <f t="shared" si="3"/>
        <v>9</v>
      </c>
      <c r="R559" s="65" t="str">
        <f t="shared" si="12"/>
        <v>18.714.967/0001-09</v>
      </c>
      <c r="S559" s="84"/>
      <c r="T559" s="84" t="str">
        <f t="shared" si="10"/>
        <v/>
      </c>
      <c r="U559" s="84" t="str">
        <f t="shared" si="11"/>
        <v/>
      </c>
      <c r="V559" s="65" t="str">
        <f t="shared" si="5"/>
        <v/>
      </c>
      <c r="W559" s="84"/>
      <c r="X559" s="84"/>
      <c r="Y559" s="85"/>
      <c r="Z559" s="85"/>
      <c r="AA559" s="65" t="str">
        <f t="shared" si="6"/>
        <v/>
      </c>
      <c r="AB559" s="65" t="str">
        <f t="shared" si="7"/>
        <v/>
      </c>
      <c r="AC559" s="86"/>
      <c r="AD559" s="87" t="str">
        <f t="shared" si="8"/>
        <v/>
      </c>
      <c r="AE559" s="84"/>
      <c r="AF559" s="86">
        <f>IF(AC559&gt;0,AC559,'⚙️ Config'!$B$10)</f>
        <v>0.0075</v>
      </c>
      <c r="AG559" s="88">
        <f t="shared" si="9"/>
        <v>15269.55188</v>
      </c>
      <c r="AH559" s="88">
        <f>AG559*'⚙️ Config'!$B$11</f>
        <v>76347.75938</v>
      </c>
      <c r="AI559" s="88">
        <f>AH559*'⚙️ Config'!$B$12</f>
        <v>22904.32781</v>
      </c>
      <c r="AJ559" s="64"/>
      <c r="AK559" s="84"/>
      <c r="AL559" s="84"/>
      <c r="AM559" s="84"/>
      <c r="AN559" s="84"/>
      <c r="AO559" s="84"/>
      <c r="AP559" s="84"/>
      <c r="AQ559" s="84"/>
    </row>
    <row r="560" ht="15.0" customHeight="1">
      <c r="A560" s="79">
        <v>557.0</v>
      </c>
      <c r="B560" s="80" t="s">
        <v>1468</v>
      </c>
      <c r="C560" s="79" t="s">
        <v>141</v>
      </c>
      <c r="D560" s="79" t="s">
        <v>1469</v>
      </c>
      <c r="E560" s="81">
        <v>55.05</v>
      </c>
      <c r="F560" s="79" t="s">
        <v>84</v>
      </c>
      <c r="G560" s="79" t="s">
        <v>606</v>
      </c>
      <c r="H560" s="82">
        <v>2034450.91</v>
      </c>
      <c r="I560" s="79">
        <v>1.0</v>
      </c>
      <c r="J560" s="83">
        <v>1.5</v>
      </c>
      <c r="K560" s="80">
        <v>2024.0</v>
      </c>
      <c r="L560" s="79" t="s">
        <v>630</v>
      </c>
      <c r="M560" s="79">
        <v>2024.0</v>
      </c>
      <c r="N560" s="79" t="s">
        <v>161</v>
      </c>
      <c r="O560" s="65" t="str">
        <f t="shared" si="1"/>
        <v>193184400001</v>
      </c>
      <c r="P560" s="65">
        <f t="shared" si="2"/>
        <v>1</v>
      </c>
      <c r="Q560" s="65">
        <f t="shared" si="3"/>
        <v>0</v>
      </c>
      <c r="R560" s="65" t="str">
        <f t="shared" si="12"/>
        <v>19.318.440/0001-10</v>
      </c>
      <c r="S560" s="84"/>
      <c r="T560" s="84" t="str">
        <f t="shared" si="10"/>
        <v/>
      </c>
      <c r="U560" s="84" t="str">
        <f t="shared" si="11"/>
        <v/>
      </c>
      <c r="V560" s="65" t="str">
        <f t="shared" si="5"/>
        <v/>
      </c>
      <c r="W560" s="84"/>
      <c r="X560" s="84"/>
      <c r="Y560" s="85"/>
      <c r="Z560" s="85"/>
      <c r="AA560" s="65" t="str">
        <f t="shared" si="6"/>
        <v/>
      </c>
      <c r="AB560" s="65" t="str">
        <f t="shared" si="7"/>
        <v/>
      </c>
      <c r="AC560" s="86"/>
      <c r="AD560" s="87" t="str">
        <f t="shared" si="8"/>
        <v/>
      </c>
      <c r="AE560" s="84"/>
      <c r="AF560" s="86">
        <f>IF(AC560&gt;0,AC560,'⚙️ Config'!$B$10)</f>
        <v>0.0075</v>
      </c>
      <c r="AG560" s="88">
        <f t="shared" si="9"/>
        <v>15258.38183</v>
      </c>
      <c r="AH560" s="88">
        <f>AG560*'⚙️ Config'!$B$11</f>
        <v>76291.90913</v>
      </c>
      <c r="AI560" s="88">
        <f>AH560*'⚙️ Config'!$B$12</f>
        <v>22887.57274</v>
      </c>
      <c r="AJ560" s="64"/>
      <c r="AK560" s="84"/>
      <c r="AL560" s="84"/>
      <c r="AM560" s="84"/>
      <c r="AN560" s="84"/>
      <c r="AO560" s="84"/>
      <c r="AP560" s="84"/>
      <c r="AQ560" s="84"/>
    </row>
    <row r="561" ht="15.0" customHeight="1">
      <c r="A561" s="79">
        <v>558.0</v>
      </c>
      <c r="B561" s="80" t="s">
        <v>1470</v>
      </c>
      <c r="C561" s="79" t="s">
        <v>141</v>
      </c>
      <c r="D561" s="79" t="s">
        <v>1471</v>
      </c>
      <c r="E561" s="81">
        <v>83.69</v>
      </c>
      <c r="F561" s="79" t="s">
        <v>84</v>
      </c>
      <c r="G561" s="79" t="s">
        <v>606</v>
      </c>
      <c r="H561" s="82">
        <v>2033112.93</v>
      </c>
      <c r="I561" s="79">
        <v>1.0</v>
      </c>
      <c r="J561" s="83">
        <v>0.6</v>
      </c>
      <c r="K561" s="80">
        <v>2025.0</v>
      </c>
      <c r="L561" s="79" t="s">
        <v>630</v>
      </c>
      <c r="M561" s="79">
        <v>2025.0</v>
      </c>
      <c r="N561" s="79" t="s">
        <v>145</v>
      </c>
      <c r="O561" s="65" t="str">
        <f t="shared" si="1"/>
        <v>460098300001</v>
      </c>
      <c r="P561" s="65">
        <f t="shared" si="2"/>
        <v>8</v>
      </c>
      <c r="Q561" s="65">
        <f t="shared" si="3"/>
        <v>0</v>
      </c>
      <c r="R561" s="65" t="str">
        <f t="shared" si="12"/>
        <v>46.009.830/0001-80</v>
      </c>
      <c r="S561" s="84"/>
      <c r="T561" s="84" t="str">
        <f t="shared" si="10"/>
        <v/>
      </c>
      <c r="U561" s="84" t="str">
        <f t="shared" si="11"/>
        <v/>
      </c>
      <c r="V561" s="65" t="str">
        <f t="shared" si="5"/>
        <v/>
      </c>
      <c r="W561" s="84"/>
      <c r="X561" s="84"/>
      <c r="Y561" s="85"/>
      <c r="Z561" s="85"/>
      <c r="AA561" s="65" t="str">
        <f t="shared" si="6"/>
        <v/>
      </c>
      <c r="AB561" s="65" t="str">
        <f t="shared" si="7"/>
        <v/>
      </c>
      <c r="AC561" s="86"/>
      <c r="AD561" s="87" t="str">
        <f t="shared" si="8"/>
        <v/>
      </c>
      <c r="AE561" s="84"/>
      <c r="AF561" s="86">
        <f>IF(AC561&gt;0,AC561,'⚙️ Config'!$B$10)</f>
        <v>0.0075</v>
      </c>
      <c r="AG561" s="88">
        <f t="shared" si="9"/>
        <v>15248.34698</v>
      </c>
      <c r="AH561" s="88">
        <f>AG561*'⚙️ Config'!$B$11</f>
        <v>76241.73488</v>
      </c>
      <c r="AI561" s="88">
        <f>AH561*'⚙️ Config'!$B$12</f>
        <v>22872.52046</v>
      </c>
      <c r="AJ561" s="64"/>
      <c r="AK561" s="84"/>
      <c r="AL561" s="84"/>
      <c r="AM561" s="84"/>
      <c r="AN561" s="84"/>
      <c r="AO561" s="84"/>
      <c r="AP561" s="84"/>
      <c r="AQ561" s="84"/>
    </row>
    <row r="562" ht="15.0" customHeight="1">
      <c r="A562" s="79">
        <v>559.0</v>
      </c>
      <c r="B562" s="80" t="s">
        <v>1472</v>
      </c>
      <c r="C562" s="79" t="s">
        <v>141</v>
      </c>
      <c r="D562" s="79" t="s">
        <v>1473</v>
      </c>
      <c r="E562" s="81">
        <v>56.9</v>
      </c>
      <c r="F562" s="79" t="s">
        <v>84</v>
      </c>
      <c r="G562" s="79" t="s">
        <v>606</v>
      </c>
      <c r="H562" s="82">
        <v>2021646.4</v>
      </c>
      <c r="I562" s="79">
        <v>1.0</v>
      </c>
      <c r="J562" s="83">
        <v>1.4</v>
      </c>
      <c r="K562" s="80">
        <v>2024.0</v>
      </c>
      <c r="L562" s="79" t="s">
        <v>630</v>
      </c>
      <c r="M562" s="79">
        <v>2024.0</v>
      </c>
      <c r="N562" s="79" t="s">
        <v>161</v>
      </c>
      <c r="O562" s="65" t="str">
        <f t="shared" si="1"/>
        <v>042381790001</v>
      </c>
      <c r="P562" s="65">
        <f t="shared" si="2"/>
        <v>7</v>
      </c>
      <c r="Q562" s="65">
        <f t="shared" si="3"/>
        <v>0</v>
      </c>
      <c r="R562" s="65" t="str">
        <f t="shared" si="12"/>
        <v>04.238.179/0001-70</v>
      </c>
      <c r="S562" s="84"/>
      <c r="T562" s="84" t="str">
        <f t="shared" si="10"/>
        <v/>
      </c>
      <c r="U562" s="84" t="str">
        <f t="shared" si="11"/>
        <v/>
      </c>
      <c r="V562" s="65" t="str">
        <f t="shared" si="5"/>
        <v/>
      </c>
      <c r="W562" s="84"/>
      <c r="X562" s="84"/>
      <c r="Y562" s="85"/>
      <c r="Z562" s="85"/>
      <c r="AA562" s="65" t="str">
        <f t="shared" si="6"/>
        <v/>
      </c>
      <c r="AB562" s="65" t="str">
        <f t="shared" si="7"/>
        <v/>
      </c>
      <c r="AC562" s="86"/>
      <c r="AD562" s="87" t="str">
        <f t="shared" si="8"/>
        <v/>
      </c>
      <c r="AE562" s="84"/>
      <c r="AF562" s="86">
        <f>IF(AC562&gt;0,AC562,'⚙️ Config'!$B$10)</f>
        <v>0.0075</v>
      </c>
      <c r="AG562" s="88">
        <f t="shared" si="9"/>
        <v>15162.348</v>
      </c>
      <c r="AH562" s="88">
        <f>AG562*'⚙️ Config'!$B$11</f>
        <v>75811.74</v>
      </c>
      <c r="AI562" s="88">
        <f>AH562*'⚙️ Config'!$B$12</f>
        <v>22743.522</v>
      </c>
      <c r="AJ562" s="64"/>
      <c r="AK562" s="84"/>
      <c r="AL562" s="84"/>
      <c r="AM562" s="84"/>
      <c r="AN562" s="84"/>
      <c r="AO562" s="84"/>
      <c r="AP562" s="84"/>
      <c r="AQ562" s="84"/>
    </row>
    <row r="563" ht="15.0" customHeight="1">
      <c r="A563" s="79">
        <v>560.0</v>
      </c>
      <c r="B563" s="80" t="s">
        <v>1474</v>
      </c>
      <c r="C563" s="79" t="s">
        <v>154</v>
      </c>
      <c r="D563" s="79" t="s">
        <v>1475</v>
      </c>
      <c r="E563" s="81">
        <v>61.23</v>
      </c>
      <c r="F563" s="79" t="s">
        <v>84</v>
      </c>
      <c r="G563" s="79" t="s">
        <v>606</v>
      </c>
      <c r="H563" s="82">
        <v>2019706.29</v>
      </c>
      <c r="I563" s="79">
        <v>1.0</v>
      </c>
      <c r="J563" s="83">
        <v>1.2</v>
      </c>
      <c r="K563" s="80">
        <v>2025.0</v>
      </c>
      <c r="L563" s="79" t="s">
        <v>630</v>
      </c>
      <c r="M563" s="79">
        <v>2025.0</v>
      </c>
      <c r="N563" s="79" t="s">
        <v>161</v>
      </c>
      <c r="O563" s="65" t="str">
        <f t="shared" si="1"/>
        <v>490760170001</v>
      </c>
      <c r="P563" s="65">
        <f t="shared" si="2"/>
        <v>1</v>
      </c>
      <c r="Q563" s="65">
        <f t="shared" si="3"/>
        <v>1</v>
      </c>
      <c r="R563" s="65" t="str">
        <f t="shared" si="12"/>
        <v>49.076.017/0001-11</v>
      </c>
      <c r="S563" s="84"/>
      <c r="T563" s="84" t="str">
        <f t="shared" si="10"/>
        <v/>
      </c>
      <c r="U563" s="84" t="str">
        <f t="shared" si="11"/>
        <v/>
      </c>
      <c r="V563" s="65" t="str">
        <f t="shared" si="5"/>
        <v/>
      </c>
      <c r="W563" s="84"/>
      <c r="X563" s="84"/>
      <c r="Y563" s="85"/>
      <c r="Z563" s="85"/>
      <c r="AA563" s="65" t="str">
        <f t="shared" si="6"/>
        <v/>
      </c>
      <c r="AB563" s="65" t="str">
        <f t="shared" si="7"/>
        <v/>
      </c>
      <c r="AC563" s="86"/>
      <c r="AD563" s="87" t="str">
        <f t="shared" si="8"/>
        <v/>
      </c>
      <c r="AE563" s="84"/>
      <c r="AF563" s="86">
        <f>IF(AC563&gt;0,AC563,'⚙️ Config'!$B$10)</f>
        <v>0.0075</v>
      </c>
      <c r="AG563" s="88">
        <f t="shared" si="9"/>
        <v>15147.79718</v>
      </c>
      <c r="AH563" s="88">
        <f>AG563*'⚙️ Config'!$B$11</f>
        <v>75738.98588</v>
      </c>
      <c r="AI563" s="88">
        <f>AH563*'⚙️ Config'!$B$12</f>
        <v>22721.69576</v>
      </c>
      <c r="AJ563" s="64"/>
      <c r="AK563" s="84"/>
      <c r="AL563" s="84"/>
      <c r="AM563" s="84"/>
      <c r="AN563" s="84"/>
      <c r="AO563" s="84"/>
      <c r="AP563" s="84"/>
      <c r="AQ563" s="84"/>
    </row>
    <row r="564" ht="15.0" customHeight="1">
      <c r="A564" s="79">
        <v>561.0</v>
      </c>
      <c r="B564" s="80" t="s">
        <v>1476</v>
      </c>
      <c r="C564" s="79" t="s">
        <v>141</v>
      </c>
      <c r="D564" s="79" t="s">
        <v>1477</v>
      </c>
      <c r="E564" s="81">
        <v>56.9</v>
      </c>
      <c r="F564" s="79" t="s">
        <v>84</v>
      </c>
      <c r="G564" s="79" t="s">
        <v>606</v>
      </c>
      <c r="H564" s="82">
        <v>2018728.84</v>
      </c>
      <c r="I564" s="79">
        <v>1.0</v>
      </c>
      <c r="J564" s="83">
        <v>1.4</v>
      </c>
      <c r="K564" s="80">
        <v>2024.0</v>
      </c>
      <c r="L564" s="79" t="s">
        <v>448</v>
      </c>
      <c r="M564" s="79">
        <v>2024.0</v>
      </c>
      <c r="N564" s="79" t="s">
        <v>145</v>
      </c>
      <c r="O564" s="65" t="str">
        <f t="shared" si="1"/>
        <v>104940670001</v>
      </c>
      <c r="P564" s="65">
        <f t="shared" si="2"/>
        <v>8</v>
      </c>
      <c r="Q564" s="65">
        <f t="shared" si="3"/>
        <v>3</v>
      </c>
      <c r="R564" s="65" t="str">
        <f t="shared" si="12"/>
        <v>10.494.067/0001-83</v>
      </c>
      <c r="S564" s="84"/>
      <c r="T564" s="84" t="str">
        <f t="shared" si="10"/>
        <v/>
      </c>
      <c r="U564" s="84" t="str">
        <f t="shared" si="11"/>
        <v/>
      </c>
      <c r="V564" s="65" t="str">
        <f t="shared" si="5"/>
        <v/>
      </c>
      <c r="W564" s="84"/>
      <c r="X564" s="84"/>
      <c r="Y564" s="85"/>
      <c r="Z564" s="85"/>
      <c r="AA564" s="65" t="str">
        <f t="shared" si="6"/>
        <v/>
      </c>
      <c r="AB564" s="65" t="str">
        <f t="shared" si="7"/>
        <v/>
      </c>
      <c r="AC564" s="86"/>
      <c r="AD564" s="87" t="str">
        <f t="shared" si="8"/>
        <v/>
      </c>
      <c r="AE564" s="84"/>
      <c r="AF564" s="86">
        <f>IF(AC564&gt;0,AC564,'⚙️ Config'!$B$10)</f>
        <v>0.0075</v>
      </c>
      <c r="AG564" s="88">
        <f t="shared" si="9"/>
        <v>15140.4663</v>
      </c>
      <c r="AH564" s="88">
        <f>AG564*'⚙️ Config'!$B$11</f>
        <v>75702.3315</v>
      </c>
      <c r="AI564" s="88">
        <f>AH564*'⚙️ Config'!$B$12</f>
        <v>22710.69945</v>
      </c>
      <c r="AJ564" s="64"/>
      <c r="AK564" s="84"/>
      <c r="AL564" s="84"/>
      <c r="AM564" s="84"/>
      <c r="AN564" s="84"/>
      <c r="AO564" s="84"/>
      <c r="AP564" s="84"/>
      <c r="AQ564" s="84"/>
    </row>
    <row r="565" ht="15.0" customHeight="1">
      <c r="A565" s="79">
        <v>562.0</v>
      </c>
      <c r="B565" s="80" t="s">
        <v>1478</v>
      </c>
      <c r="C565" s="79" t="s">
        <v>141</v>
      </c>
      <c r="D565" s="79" t="s">
        <v>1479</v>
      </c>
      <c r="E565" s="81">
        <v>90.05</v>
      </c>
      <c r="F565" s="79" t="s">
        <v>84</v>
      </c>
      <c r="G565" s="79" t="s">
        <v>606</v>
      </c>
      <c r="H565" s="82">
        <v>2018536.94</v>
      </c>
      <c r="I565" s="79">
        <v>1.0</v>
      </c>
      <c r="J565" s="83">
        <v>0.5</v>
      </c>
      <c r="K565" s="80">
        <v>2025.0</v>
      </c>
      <c r="L565" s="79" t="s">
        <v>651</v>
      </c>
      <c r="M565" s="79">
        <v>2025.0</v>
      </c>
      <c r="N565" s="79" t="s">
        <v>145</v>
      </c>
      <c r="O565" s="65" t="str">
        <f t="shared" si="1"/>
        <v>039217990001</v>
      </c>
      <c r="P565" s="65">
        <f t="shared" si="2"/>
        <v>4</v>
      </c>
      <c r="Q565" s="65">
        <f t="shared" si="3"/>
        <v>7</v>
      </c>
      <c r="R565" s="65" t="str">
        <f t="shared" si="12"/>
        <v>03.921.799/0001-47</v>
      </c>
      <c r="S565" s="84"/>
      <c r="T565" s="84" t="str">
        <f t="shared" si="10"/>
        <v/>
      </c>
      <c r="U565" s="84" t="str">
        <f t="shared" si="11"/>
        <v/>
      </c>
      <c r="V565" s="65" t="str">
        <f t="shared" si="5"/>
        <v/>
      </c>
      <c r="W565" s="84"/>
      <c r="X565" s="84"/>
      <c r="Y565" s="85"/>
      <c r="Z565" s="85"/>
      <c r="AA565" s="65" t="str">
        <f t="shared" si="6"/>
        <v/>
      </c>
      <c r="AB565" s="65" t="str">
        <f t="shared" si="7"/>
        <v/>
      </c>
      <c r="AC565" s="86"/>
      <c r="AD565" s="87" t="str">
        <f t="shared" si="8"/>
        <v/>
      </c>
      <c r="AE565" s="84"/>
      <c r="AF565" s="86">
        <f>IF(AC565&gt;0,AC565,'⚙️ Config'!$B$10)</f>
        <v>0.0075</v>
      </c>
      <c r="AG565" s="88">
        <f t="shared" si="9"/>
        <v>15139.02705</v>
      </c>
      <c r="AH565" s="88">
        <f>AG565*'⚙️ Config'!$B$11</f>
        <v>75695.13525</v>
      </c>
      <c r="AI565" s="88">
        <f>AH565*'⚙️ Config'!$B$12</f>
        <v>22708.54058</v>
      </c>
      <c r="AJ565" s="64"/>
      <c r="AK565" s="84"/>
      <c r="AL565" s="84"/>
      <c r="AM565" s="84"/>
      <c r="AN565" s="84"/>
      <c r="AO565" s="84"/>
      <c r="AP565" s="84"/>
      <c r="AQ565" s="84"/>
    </row>
    <row r="566" ht="15.0" customHeight="1">
      <c r="A566" s="79">
        <v>563.0</v>
      </c>
      <c r="B566" s="80" t="s">
        <v>1480</v>
      </c>
      <c r="C566" s="79" t="s">
        <v>141</v>
      </c>
      <c r="D566" s="79" t="s">
        <v>1481</v>
      </c>
      <c r="E566" s="81">
        <v>50.49</v>
      </c>
      <c r="F566" s="79" t="s">
        <v>84</v>
      </c>
      <c r="G566" s="79" t="s">
        <v>606</v>
      </c>
      <c r="H566" s="82">
        <v>2010093.87</v>
      </c>
      <c r="I566" s="79">
        <v>1.0</v>
      </c>
      <c r="J566" s="83">
        <v>1.8</v>
      </c>
      <c r="K566" s="80">
        <v>2024.0</v>
      </c>
      <c r="L566" s="79" t="s">
        <v>630</v>
      </c>
      <c r="M566" s="79">
        <v>2024.0</v>
      </c>
      <c r="N566" s="79" t="s">
        <v>145</v>
      </c>
      <c r="O566" s="65" t="str">
        <f t="shared" si="1"/>
        <v>042432060001</v>
      </c>
      <c r="P566" s="65">
        <f t="shared" si="2"/>
        <v>0</v>
      </c>
      <c r="Q566" s="65">
        <f t="shared" si="3"/>
        <v>1</v>
      </c>
      <c r="R566" s="65" t="str">
        <f t="shared" si="12"/>
        <v>04.243.206/0001-01</v>
      </c>
      <c r="S566" s="84"/>
      <c r="T566" s="84" t="str">
        <f t="shared" si="10"/>
        <v/>
      </c>
      <c r="U566" s="84" t="str">
        <f t="shared" si="11"/>
        <v/>
      </c>
      <c r="V566" s="65" t="str">
        <f t="shared" si="5"/>
        <v/>
      </c>
      <c r="W566" s="84"/>
      <c r="X566" s="84"/>
      <c r="Y566" s="85"/>
      <c r="Z566" s="85"/>
      <c r="AA566" s="65" t="str">
        <f t="shared" si="6"/>
        <v/>
      </c>
      <c r="AB566" s="65" t="str">
        <f t="shared" si="7"/>
        <v/>
      </c>
      <c r="AC566" s="86"/>
      <c r="AD566" s="87" t="str">
        <f t="shared" si="8"/>
        <v/>
      </c>
      <c r="AE566" s="84"/>
      <c r="AF566" s="86">
        <f>IF(AC566&gt;0,AC566,'⚙️ Config'!$B$10)</f>
        <v>0.0075</v>
      </c>
      <c r="AG566" s="88">
        <f t="shared" si="9"/>
        <v>15075.70403</v>
      </c>
      <c r="AH566" s="88">
        <f>AG566*'⚙️ Config'!$B$11</f>
        <v>75378.52013</v>
      </c>
      <c r="AI566" s="88">
        <f>AH566*'⚙️ Config'!$B$12</f>
        <v>22613.55604</v>
      </c>
      <c r="AJ566" s="64"/>
      <c r="AK566" s="84"/>
      <c r="AL566" s="84"/>
      <c r="AM566" s="84"/>
      <c r="AN566" s="84"/>
      <c r="AO566" s="84"/>
      <c r="AP566" s="84"/>
      <c r="AQ566" s="84"/>
    </row>
    <row r="567" ht="15.0" customHeight="1">
      <c r="A567" s="79">
        <v>564.0</v>
      </c>
      <c r="B567" s="80" t="s">
        <v>1482</v>
      </c>
      <c r="C567" s="79" t="s">
        <v>141</v>
      </c>
      <c r="D567" s="79" t="s">
        <v>1483</v>
      </c>
      <c r="E567" s="81">
        <v>63.8</v>
      </c>
      <c r="F567" s="79" t="s">
        <v>84</v>
      </c>
      <c r="G567" s="79" t="s">
        <v>606</v>
      </c>
      <c r="H567" s="82">
        <v>2009254.62</v>
      </c>
      <c r="I567" s="79">
        <v>1.0</v>
      </c>
      <c r="J567" s="83">
        <v>1.1</v>
      </c>
      <c r="K567" s="80">
        <v>2025.0</v>
      </c>
      <c r="L567" s="79" t="s">
        <v>630</v>
      </c>
      <c r="M567" s="79">
        <v>2025.0</v>
      </c>
      <c r="N567" s="79" t="s">
        <v>161</v>
      </c>
      <c r="O567" s="65" t="str">
        <f t="shared" si="1"/>
        <v>462848340001</v>
      </c>
      <c r="P567" s="65">
        <f t="shared" si="2"/>
        <v>7</v>
      </c>
      <c r="Q567" s="65">
        <f t="shared" si="3"/>
        <v>7</v>
      </c>
      <c r="R567" s="65" t="str">
        <f t="shared" si="12"/>
        <v>46.284.834/0001-77</v>
      </c>
      <c r="S567" s="84"/>
      <c r="T567" s="84" t="str">
        <f t="shared" si="10"/>
        <v/>
      </c>
      <c r="U567" s="84" t="str">
        <f t="shared" si="11"/>
        <v/>
      </c>
      <c r="V567" s="65" t="str">
        <f t="shared" si="5"/>
        <v/>
      </c>
      <c r="W567" s="84"/>
      <c r="X567" s="84"/>
      <c r="Y567" s="85"/>
      <c r="Z567" s="85"/>
      <c r="AA567" s="65" t="str">
        <f t="shared" si="6"/>
        <v/>
      </c>
      <c r="AB567" s="65" t="str">
        <f t="shared" si="7"/>
        <v/>
      </c>
      <c r="AC567" s="86"/>
      <c r="AD567" s="87" t="str">
        <f t="shared" si="8"/>
        <v/>
      </c>
      <c r="AE567" s="84"/>
      <c r="AF567" s="86">
        <f>IF(AC567&gt;0,AC567,'⚙️ Config'!$B$10)</f>
        <v>0.0075</v>
      </c>
      <c r="AG567" s="88">
        <f t="shared" si="9"/>
        <v>15069.40965</v>
      </c>
      <c r="AH567" s="88">
        <f>AG567*'⚙️ Config'!$B$11</f>
        <v>75347.04825</v>
      </c>
      <c r="AI567" s="88">
        <f>AH567*'⚙️ Config'!$B$12</f>
        <v>22604.11448</v>
      </c>
      <c r="AJ567" s="64"/>
      <c r="AK567" s="84"/>
      <c r="AL567" s="84"/>
      <c r="AM567" s="84"/>
      <c r="AN567" s="84"/>
      <c r="AO567" s="84"/>
      <c r="AP567" s="84"/>
      <c r="AQ567" s="84"/>
    </row>
    <row r="568" ht="15.0" customHeight="1">
      <c r="A568" s="79">
        <v>565.0</v>
      </c>
      <c r="B568" s="80" t="s">
        <v>1484</v>
      </c>
      <c r="C568" s="79" t="s">
        <v>141</v>
      </c>
      <c r="D568" s="79" t="s">
        <v>1485</v>
      </c>
      <c r="E568" s="81">
        <v>74.44</v>
      </c>
      <c r="F568" s="79" t="s">
        <v>84</v>
      </c>
      <c r="G568" s="79" t="s">
        <v>606</v>
      </c>
      <c r="H568" s="82">
        <v>2006326.08</v>
      </c>
      <c r="I568" s="79">
        <v>1.0</v>
      </c>
      <c r="J568" s="83">
        <v>1.4</v>
      </c>
      <c r="K568" s="80">
        <v>2025.0</v>
      </c>
      <c r="L568" s="79" t="s">
        <v>202</v>
      </c>
      <c r="M568" s="79">
        <v>2024.0</v>
      </c>
      <c r="N568" s="79" t="s">
        <v>208</v>
      </c>
      <c r="O568" s="65" t="str">
        <f t="shared" si="1"/>
        <v>058762780001</v>
      </c>
      <c r="P568" s="65">
        <f t="shared" si="2"/>
        <v>4</v>
      </c>
      <c r="Q568" s="65">
        <f t="shared" si="3"/>
        <v>0</v>
      </c>
      <c r="R568" s="65" t="str">
        <f t="shared" si="12"/>
        <v>05.876.278/0001-40</v>
      </c>
      <c r="S568" s="84"/>
      <c r="T568" s="84" t="str">
        <f t="shared" si="10"/>
        <v/>
      </c>
      <c r="U568" s="84" t="str">
        <f t="shared" si="11"/>
        <v/>
      </c>
      <c r="V568" s="65" t="str">
        <f t="shared" si="5"/>
        <v/>
      </c>
      <c r="W568" s="84"/>
      <c r="X568" s="84"/>
      <c r="Y568" s="85"/>
      <c r="Z568" s="85"/>
      <c r="AA568" s="65" t="str">
        <f t="shared" si="6"/>
        <v/>
      </c>
      <c r="AB568" s="65" t="str">
        <f t="shared" si="7"/>
        <v/>
      </c>
      <c r="AC568" s="86"/>
      <c r="AD568" s="87" t="str">
        <f t="shared" si="8"/>
        <v/>
      </c>
      <c r="AE568" s="84"/>
      <c r="AF568" s="86">
        <f>IF(AC568&gt;0,AC568,'⚙️ Config'!$B$10)</f>
        <v>0.0075</v>
      </c>
      <c r="AG568" s="88">
        <f t="shared" si="9"/>
        <v>15047.4456</v>
      </c>
      <c r="AH568" s="88">
        <f>AG568*'⚙️ Config'!$B$11</f>
        <v>75237.228</v>
      </c>
      <c r="AI568" s="88">
        <f>AH568*'⚙️ Config'!$B$12</f>
        <v>22571.1684</v>
      </c>
      <c r="AJ568" s="64"/>
      <c r="AK568" s="84"/>
      <c r="AL568" s="84"/>
      <c r="AM568" s="84"/>
      <c r="AN568" s="84"/>
      <c r="AO568" s="84"/>
      <c r="AP568" s="84"/>
      <c r="AQ568" s="84"/>
    </row>
    <row r="569" ht="15.0" customHeight="1">
      <c r="A569" s="79">
        <v>566.0</v>
      </c>
      <c r="B569" s="80" t="s">
        <v>1486</v>
      </c>
      <c r="C569" s="79" t="s">
        <v>141</v>
      </c>
      <c r="D569" s="79" t="s">
        <v>1487</v>
      </c>
      <c r="E569" s="81">
        <v>56.9</v>
      </c>
      <c r="F569" s="79" t="s">
        <v>84</v>
      </c>
      <c r="G569" s="79" t="s">
        <v>606</v>
      </c>
      <c r="H569" s="82">
        <v>2005458.66</v>
      </c>
      <c r="I569" s="79">
        <v>1.0</v>
      </c>
      <c r="J569" s="83">
        <v>1.4</v>
      </c>
      <c r="K569" s="80">
        <v>2024.0</v>
      </c>
      <c r="L569" s="79" t="s">
        <v>630</v>
      </c>
      <c r="M569" s="79">
        <v>2024.0</v>
      </c>
      <c r="N569" s="79" t="s">
        <v>161</v>
      </c>
      <c r="O569" s="65" t="str">
        <f t="shared" si="1"/>
        <v>176057710001</v>
      </c>
      <c r="P569" s="65">
        <f t="shared" si="2"/>
        <v>0</v>
      </c>
      <c r="Q569" s="65">
        <f t="shared" si="3"/>
        <v>5</v>
      </c>
      <c r="R569" s="65" t="str">
        <f t="shared" si="12"/>
        <v>17.605.771/0001-05</v>
      </c>
      <c r="S569" s="84"/>
      <c r="T569" s="84" t="str">
        <f t="shared" si="10"/>
        <v/>
      </c>
      <c r="U569" s="84" t="str">
        <f t="shared" si="11"/>
        <v/>
      </c>
      <c r="V569" s="65" t="str">
        <f t="shared" si="5"/>
        <v/>
      </c>
      <c r="W569" s="84"/>
      <c r="X569" s="84"/>
      <c r="Y569" s="85"/>
      <c r="Z569" s="85"/>
      <c r="AA569" s="65" t="str">
        <f t="shared" si="6"/>
        <v/>
      </c>
      <c r="AB569" s="65" t="str">
        <f t="shared" si="7"/>
        <v/>
      </c>
      <c r="AC569" s="86"/>
      <c r="AD569" s="87" t="str">
        <f t="shared" si="8"/>
        <v/>
      </c>
      <c r="AE569" s="84"/>
      <c r="AF569" s="86">
        <f>IF(AC569&gt;0,AC569,'⚙️ Config'!$B$10)</f>
        <v>0.0075</v>
      </c>
      <c r="AG569" s="88">
        <f t="shared" si="9"/>
        <v>15040.93995</v>
      </c>
      <c r="AH569" s="88">
        <f>AG569*'⚙️ Config'!$B$11</f>
        <v>75204.69975</v>
      </c>
      <c r="AI569" s="88">
        <f>AH569*'⚙️ Config'!$B$12</f>
        <v>22561.40993</v>
      </c>
      <c r="AJ569" s="64"/>
      <c r="AK569" s="84"/>
      <c r="AL569" s="84"/>
      <c r="AM569" s="84"/>
      <c r="AN569" s="84"/>
      <c r="AO569" s="84"/>
      <c r="AP569" s="84"/>
      <c r="AQ569" s="84"/>
    </row>
    <row r="570" ht="15.0" customHeight="1">
      <c r="A570" s="79">
        <v>567.0</v>
      </c>
      <c r="B570" s="80" t="s">
        <v>1488</v>
      </c>
      <c r="C570" s="79" t="s">
        <v>141</v>
      </c>
      <c r="D570" s="79" t="s">
        <v>1489</v>
      </c>
      <c r="E570" s="81">
        <v>97.83</v>
      </c>
      <c r="F570" s="79" t="s">
        <v>84</v>
      </c>
      <c r="G570" s="79" t="s">
        <v>606</v>
      </c>
      <c r="H570" s="82">
        <v>2004868.22</v>
      </c>
      <c r="I570" s="79">
        <v>1.0</v>
      </c>
      <c r="J570" s="83">
        <v>0.4</v>
      </c>
      <c r="K570" s="80">
        <v>2025.0</v>
      </c>
      <c r="L570" s="79" t="s">
        <v>177</v>
      </c>
      <c r="M570" s="79">
        <v>2025.0</v>
      </c>
      <c r="N570" s="79" t="s">
        <v>161</v>
      </c>
      <c r="O570" s="65" t="str">
        <f t="shared" si="1"/>
        <v>147761420001</v>
      </c>
      <c r="P570" s="65">
        <f t="shared" si="2"/>
        <v>5</v>
      </c>
      <c r="Q570" s="65">
        <f t="shared" si="3"/>
        <v>0</v>
      </c>
      <c r="R570" s="65" t="str">
        <f t="shared" si="12"/>
        <v>14.776.142/0001-50</v>
      </c>
      <c r="S570" s="84"/>
      <c r="T570" s="84" t="str">
        <f t="shared" si="10"/>
        <v/>
      </c>
      <c r="U570" s="84" t="str">
        <f t="shared" si="11"/>
        <v/>
      </c>
      <c r="V570" s="65" t="str">
        <f t="shared" si="5"/>
        <v/>
      </c>
      <c r="W570" s="84"/>
      <c r="X570" s="84"/>
      <c r="Y570" s="85"/>
      <c r="Z570" s="85"/>
      <c r="AA570" s="65" t="str">
        <f t="shared" si="6"/>
        <v/>
      </c>
      <c r="AB570" s="65" t="str">
        <f t="shared" si="7"/>
        <v/>
      </c>
      <c r="AC570" s="86"/>
      <c r="AD570" s="87" t="str">
        <f t="shared" si="8"/>
        <v/>
      </c>
      <c r="AE570" s="84"/>
      <c r="AF570" s="86">
        <f>IF(AC570&gt;0,AC570,'⚙️ Config'!$B$10)</f>
        <v>0.0075</v>
      </c>
      <c r="AG570" s="88">
        <f t="shared" si="9"/>
        <v>15036.51165</v>
      </c>
      <c r="AH570" s="88">
        <f>AG570*'⚙️ Config'!$B$11</f>
        <v>75182.55825</v>
      </c>
      <c r="AI570" s="88">
        <f>AH570*'⚙️ Config'!$B$12</f>
        <v>22554.76748</v>
      </c>
      <c r="AJ570" s="64"/>
      <c r="AK570" s="84"/>
      <c r="AL570" s="84"/>
      <c r="AM570" s="84"/>
      <c r="AN570" s="84"/>
      <c r="AO570" s="84"/>
      <c r="AP570" s="84"/>
      <c r="AQ570" s="84"/>
    </row>
    <row r="571" ht="15.0" customHeight="1">
      <c r="A571" s="79">
        <v>568.0</v>
      </c>
      <c r="B571" s="80" t="s">
        <v>1490</v>
      </c>
      <c r="C571" s="79" t="s">
        <v>141</v>
      </c>
      <c r="D571" s="79" t="s">
        <v>1491</v>
      </c>
      <c r="E571" s="81">
        <v>49.22</v>
      </c>
      <c r="F571" s="79" t="s">
        <v>84</v>
      </c>
      <c r="G571" s="79" t="s">
        <v>606</v>
      </c>
      <c r="H571" s="82">
        <v>2003401.49</v>
      </c>
      <c r="I571" s="79">
        <v>1.0</v>
      </c>
      <c r="J571" s="83">
        <v>1.9</v>
      </c>
      <c r="K571" s="80">
        <v>2024.0</v>
      </c>
      <c r="L571" s="79" t="s">
        <v>295</v>
      </c>
      <c r="M571" s="79">
        <v>2024.0</v>
      </c>
      <c r="N571" s="79" t="s">
        <v>145</v>
      </c>
      <c r="O571" s="65" t="str">
        <f t="shared" si="1"/>
        <v>008614100001</v>
      </c>
      <c r="P571" s="65">
        <f t="shared" si="2"/>
        <v>2</v>
      </c>
      <c r="Q571" s="65">
        <f t="shared" si="3"/>
        <v>7</v>
      </c>
      <c r="R571" s="65" t="str">
        <f t="shared" si="12"/>
        <v>00.861.410/0001-27</v>
      </c>
      <c r="S571" s="84"/>
      <c r="T571" s="84" t="str">
        <f t="shared" si="10"/>
        <v/>
      </c>
      <c r="U571" s="84" t="str">
        <f t="shared" si="11"/>
        <v/>
      </c>
      <c r="V571" s="65" t="str">
        <f t="shared" si="5"/>
        <v/>
      </c>
      <c r="W571" s="84"/>
      <c r="X571" s="84"/>
      <c r="Y571" s="85"/>
      <c r="Z571" s="85"/>
      <c r="AA571" s="65" t="str">
        <f t="shared" si="6"/>
        <v/>
      </c>
      <c r="AB571" s="65" t="str">
        <f t="shared" si="7"/>
        <v/>
      </c>
      <c r="AC571" s="86"/>
      <c r="AD571" s="87" t="str">
        <f t="shared" si="8"/>
        <v/>
      </c>
      <c r="AE571" s="84"/>
      <c r="AF571" s="86">
        <f>IF(AC571&gt;0,AC571,'⚙️ Config'!$B$10)</f>
        <v>0.0075</v>
      </c>
      <c r="AG571" s="88">
        <f t="shared" si="9"/>
        <v>15025.51118</v>
      </c>
      <c r="AH571" s="88">
        <f>AG571*'⚙️ Config'!$B$11</f>
        <v>75127.55588</v>
      </c>
      <c r="AI571" s="88">
        <f>AH571*'⚙️ Config'!$B$12</f>
        <v>22538.26676</v>
      </c>
      <c r="AJ571" s="64"/>
      <c r="AK571" s="84"/>
      <c r="AL571" s="84"/>
      <c r="AM571" s="84"/>
      <c r="AN571" s="84"/>
      <c r="AO571" s="84"/>
      <c r="AP571" s="84"/>
      <c r="AQ571" s="84"/>
    </row>
    <row r="572" ht="15.0" customHeight="1">
      <c r="A572" s="79">
        <v>569.0</v>
      </c>
      <c r="B572" s="80" t="s">
        <v>1492</v>
      </c>
      <c r="C572" s="79" t="s">
        <v>141</v>
      </c>
      <c r="D572" s="79" t="s">
        <v>1493</v>
      </c>
      <c r="E572" s="81">
        <v>53.39</v>
      </c>
      <c r="F572" s="79" t="s">
        <v>84</v>
      </c>
      <c r="G572" s="79" t="s">
        <v>606</v>
      </c>
      <c r="H572" s="82">
        <v>1996934.13</v>
      </c>
      <c r="I572" s="79">
        <v>1.0</v>
      </c>
      <c r="J572" s="83">
        <v>1.6</v>
      </c>
      <c r="K572" s="80">
        <v>2024.0</v>
      </c>
      <c r="L572" s="79" t="s">
        <v>630</v>
      </c>
      <c r="M572" s="79">
        <v>2024.0</v>
      </c>
      <c r="N572" s="79" t="s">
        <v>145</v>
      </c>
      <c r="O572" s="65" t="str">
        <f t="shared" si="1"/>
        <v>361731390001</v>
      </c>
      <c r="P572" s="65">
        <f t="shared" si="2"/>
        <v>8</v>
      </c>
      <c r="Q572" s="65">
        <f t="shared" si="3"/>
        <v>4</v>
      </c>
      <c r="R572" s="65" t="str">
        <f t="shared" si="12"/>
        <v>36.173.139/0001-84</v>
      </c>
      <c r="S572" s="84"/>
      <c r="T572" s="84" t="str">
        <f t="shared" si="10"/>
        <v/>
      </c>
      <c r="U572" s="84" t="str">
        <f t="shared" si="11"/>
        <v/>
      </c>
      <c r="V572" s="65" t="str">
        <f t="shared" si="5"/>
        <v/>
      </c>
      <c r="W572" s="84"/>
      <c r="X572" s="84"/>
      <c r="Y572" s="85"/>
      <c r="Z572" s="85"/>
      <c r="AA572" s="65" t="str">
        <f t="shared" si="6"/>
        <v/>
      </c>
      <c r="AB572" s="65" t="str">
        <f t="shared" si="7"/>
        <v/>
      </c>
      <c r="AC572" s="86"/>
      <c r="AD572" s="87" t="str">
        <f t="shared" si="8"/>
        <v/>
      </c>
      <c r="AE572" s="84"/>
      <c r="AF572" s="86">
        <f>IF(AC572&gt;0,AC572,'⚙️ Config'!$B$10)</f>
        <v>0.0075</v>
      </c>
      <c r="AG572" s="88">
        <f t="shared" si="9"/>
        <v>14977.00598</v>
      </c>
      <c r="AH572" s="88">
        <f>AG572*'⚙️ Config'!$B$11</f>
        <v>74885.02988</v>
      </c>
      <c r="AI572" s="88">
        <f>AH572*'⚙️ Config'!$B$12</f>
        <v>22465.50896</v>
      </c>
      <c r="AJ572" s="64"/>
      <c r="AK572" s="84"/>
      <c r="AL572" s="84"/>
      <c r="AM572" s="84"/>
      <c r="AN572" s="84"/>
      <c r="AO572" s="84"/>
      <c r="AP572" s="84"/>
      <c r="AQ572" s="84"/>
    </row>
    <row r="573" ht="15.0" customHeight="1">
      <c r="A573" s="79">
        <v>570.0</v>
      </c>
      <c r="B573" s="80" t="s">
        <v>1494</v>
      </c>
      <c r="C573" s="79" t="s">
        <v>141</v>
      </c>
      <c r="D573" s="79" t="s">
        <v>1495</v>
      </c>
      <c r="E573" s="81">
        <v>63.8</v>
      </c>
      <c r="F573" s="79" t="s">
        <v>84</v>
      </c>
      <c r="G573" s="79" t="s">
        <v>606</v>
      </c>
      <c r="H573" s="82">
        <v>1994158.29</v>
      </c>
      <c r="I573" s="79">
        <v>1.0</v>
      </c>
      <c r="J573" s="83">
        <v>1.1</v>
      </c>
      <c r="K573" s="80">
        <v>2025.0</v>
      </c>
      <c r="L573" s="79" t="s">
        <v>630</v>
      </c>
      <c r="M573" s="79">
        <v>2025.0</v>
      </c>
      <c r="N573" s="79" t="s">
        <v>145</v>
      </c>
      <c r="O573" s="65" t="str">
        <f t="shared" si="1"/>
        <v>147100970001</v>
      </c>
      <c r="P573" s="65">
        <f t="shared" si="2"/>
        <v>3</v>
      </c>
      <c r="Q573" s="65">
        <f t="shared" si="3"/>
        <v>0</v>
      </c>
      <c r="R573" s="65" t="str">
        <f t="shared" si="12"/>
        <v>14.710.097/0001-30</v>
      </c>
      <c r="S573" s="84"/>
      <c r="T573" s="84" t="str">
        <f t="shared" si="10"/>
        <v/>
      </c>
      <c r="U573" s="84" t="str">
        <f t="shared" si="11"/>
        <v/>
      </c>
      <c r="V573" s="65" t="str">
        <f t="shared" si="5"/>
        <v/>
      </c>
      <c r="W573" s="84"/>
      <c r="X573" s="84"/>
      <c r="Y573" s="85"/>
      <c r="Z573" s="85"/>
      <c r="AA573" s="65" t="str">
        <f t="shared" si="6"/>
        <v/>
      </c>
      <c r="AB573" s="65" t="str">
        <f t="shared" si="7"/>
        <v/>
      </c>
      <c r="AC573" s="86"/>
      <c r="AD573" s="87" t="str">
        <f t="shared" si="8"/>
        <v/>
      </c>
      <c r="AE573" s="84"/>
      <c r="AF573" s="86">
        <f>IF(AC573&gt;0,AC573,'⚙️ Config'!$B$10)</f>
        <v>0.0075</v>
      </c>
      <c r="AG573" s="88">
        <f t="shared" si="9"/>
        <v>14956.18718</v>
      </c>
      <c r="AH573" s="88">
        <f>AG573*'⚙️ Config'!$B$11</f>
        <v>74780.93588</v>
      </c>
      <c r="AI573" s="88">
        <f>AH573*'⚙️ Config'!$B$12</f>
        <v>22434.28076</v>
      </c>
      <c r="AJ573" s="64"/>
      <c r="AK573" s="84"/>
      <c r="AL573" s="84"/>
      <c r="AM573" s="84"/>
      <c r="AN573" s="84"/>
      <c r="AO573" s="84"/>
      <c r="AP573" s="84"/>
      <c r="AQ573" s="84"/>
    </row>
    <row r="574" ht="15.0" customHeight="1">
      <c r="A574" s="79">
        <v>571.0</v>
      </c>
      <c r="B574" s="80" t="s">
        <v>1496</v>
      </c>
      <c r="C574" s="79" t="s">
        <v>141</v>
      </c>
      <c r="D574" s="79" t="s">
        <v>1497</v>
      </c>
      <c r="E574" s="81">
        <v>50.49</v>
      </c>
      <c r="F574" s="79" t="s">
        <v>84</v>
      </c>
      <c r="G574" s="79" t="s">
        <v>606</v>
      </c>
      <c r="H574" s="82">
        <v>1990424.3</v>
      </c>
      <c r="I574" s="79">
        <v>1.0</v>
      </c>
      <c r="J574" s="83">
        <v>1.8</v>
      </c>
      <c r="K574" s="80">
        <v>2024.0</v>
      </c>
      <c r="L574" s="79" t="s">
        <v>268</v>
      </c>
      <c r="M574" s="79">
        <v>2024.0</v>
      </c>
      <c r="N574" s="79" t="s">
        <v>145</v>
      </c>
      <c r="O574" s="65" t="str">
        <f t="shared" si="1"/>
        <v>613612830001</v>
      </c>
      <c r="P574" s="65">
        <f t="shared" si="2"/>
        <v>9</v>
      </c>
      <c r="Q574" s="65">
        <f t="shared" si="3"/>
        <v>1</v>
      </c>
      <c r="R574" s="65" t="str">
        <f t="shared" si="12"/>
        <v>61.361.283/0001-91</v>
      </c>
      <c r="S574" s="84"/>
      <c r="T574" s="84" t="str">
        <f t="shared" si="10"/>
        <v/>
      </c>
      <c r="U574" s="84" t="str">
        <f t="shared" si="11"/>
        <v/>
      </c>
      <c r="V574" s="65" t="str">
        <f t="shared" si="5"/>
        <v/>
      </c>
      <c r="W574" s="84"/>
      <c r="X574" s="84"/>
      <c r="Y574" s="85"/>
      <c r="Z574" s="85"/>
      <c r="AA574" s="65" t="str">
        <f t="shared" si="6"/>
        <v/>
      </c>
      <c r="AB574" s="65" t="str">
        <f t="shared" si="7"/>
        <v/>
      </c>
      <c r="AC574" s="86"/>
      <c r="AD574" s="87" t="str">
        <f t="shared" si="8"/>
        <v/>
      </c>
      <c r="AE574" s="84"/>
      <c r="AF574" s="86">
        <f>IF(AC574&gt;0,AC574,'⚙️ Config'!$B$10)</f>
        <v>0.0075</v>
      </c>
      <c r="AG574" s="88">
        <f t="shared" si="9"/>
        <v>14928.18225</v>
      </c>
      <c r="AH574" s="88">
        <f>AG574*'⚙️ Config'!$B$11</f>
        <v>74640.91125</v>
      </c>
      <c r="AI574" s="88">
        <f>AH574*'⚙️ Config'!$B$12</f>
        <v>22392.27338</v>
      </c>
      <c r="AJ574" s="64"/>
      <c r="AK574" s="84"/>
      <c r="AL574" s="84"/>
      <c r="AM574" s="84"/>
      <c r="AN574" s="84"/>
      <c r="AO574" s="84"/>
      <c r="AP574" s="84"/>
      <c r="AQ574" s="84"/>
    </row>
    <row r="575" ht="15.0" customHeight="1">
      <c r="A575" s="79">
        <v>572.0</v>
      </c>
      <c r="B575" s="80" t="s">
        <v>1498</v>
      </c>
      <c r="C575" s="79" t="s">
        <v>141</v>
      </c>
      <c r="D575" s="79" t="s">
        <v>1499</v>
      </c>
      <c r="E575" s="81">
        <v>56.9</v>
      </c>
      <c r="F575" s="79" t="s">
        <v>84</v>
      </c>
      <c r="G575" s="79" t="s">
        <v>606</v>
      </c>
      <c r="H575" s="82">
        <v>1989933.58</v>
      </c>
      <c r="I575" s="79">
        <v>1.0</v>
      </c>
      <c r="J575" s="83">
        <v>1.4</v>
      </c>
      <c r="K575" s="80">
        <v>2024.0</v>
      </c>
      <c r="L575" s="79" t="s">
        <v>918</v>
      </c>
      <c r="M575" s="79">
        <v>2024.0</v>
      </c>
      <c r="N575" s="79" t="s">
        <v>342</v>
      </c>
      <c r="O575" s="65" t="str">
        <f t="shared" si="1"/>
        <v>181604640001</v>
      </c>
      <c r="P575" s="65">
        <f t="shared" si="2"/>
        <v>2</v>
      </c>
      <c r="Q575" s="65">
        <f t="shared" si="3"/>
        <v>0</v>
      </c>
      <c r="R575" s="65" t="str">
        <f t="shared" si="12"/>
        <v>18.160.464/0001-20</v>
      </c>
      <c r="S575" s="84"/>
      <c r="T575" s="84" t="str">
        <f t="shared" si="10"/>
        <v/>
      </c>
      <c r="U575" s="84" t="str">
        <f t="shared" si="11"/>
        <v/>
      </c>
      <c r="V575" s="65" t="str">
        <f t="shared" si="5"/>
        <v/>
      </c>
      <c r="W575" s="84"/>
      <c r="X575" s="84"/>
      <c r="Y575" s="85"/>
      <c r="Z575" s="85"/>
      <c r="AA575" s="65" t="str">
        <f t="shared" si="6"/>
        <v/>
      </c>
      <c r="AB575" s="65" t="str">
        <f t="shared" si="7"/>
        <v/>
      </c>
      <c r="AC575" s="86"/>
      <c r="AD575" s="87" t="str">
        <f t="shared" si="8"/>
        <v/>
      </c>
      <c r="AE575" s="84"/>
      <c r="AF575" s="86">
        <f>IF(AC575&gt;0,AC575,'⚙️ Config'!$B$10)</f>
        <v>0.0075</v>
      </c>
      <c r="AG575" s="88">
        <f t="shared" si="9"/>
        <v>14924.50185</v>
      </c>
      <c r="AH575" s="88">
        <f>AG575*'⚙️ Config'!$B$11</f>
        <v>74622.50925</v>
      </c>
      <c r="AI575" s="88">
        <f>AH575*'⚙️ Config'!$B$12</f>
        <v>22386.75278</v>
      </c>
      <c r="AJ575" s="64"/>
      <c r="AK575" s="84"/>
      <c r="AL575" s="84"/>
      <c r="AM575" s="84"/>
      <c r="AN575" s="84"/>
      <c r="AO575" s="84"/>
      <c r="AP575" s="84"/>
      <c r="AQ575" s="84"/>
    </row>
    <row r="576" ht="15.0" customHeight="1">
      <c r="A576" s="79">
        <v>573.0</v>
      </c>
      <c r="B576" s="80" t="s">
        <v>1500</v>
      </c>
      <c r="C576" s="79" t="s">
        <v>141</v>
      </c>
      <c r="D576" s="79" t="s">
        <v>1501</v>
      </c>
      <c r="E576" s="81">
        <v>51.87</v>
      </c>
      <c r="F576" s="79" t="s">
        <v>84</v>
      </c>
      <c r="G576" s="79" t="s">
        <v>606</v>
      </c>
      <c r="H576" s="82">
        <v>1988216.88</v>
      </c>
      <c r="I576" s="79">
        <v>1.0</v>
      </c>
      <c r="J576" s="83">
        <v>1.7</v>
      </c>
      <c r="K576" s="80">
        <v>2024.0</v>
      </c>
      <c r="L576" s="79" t="s">
        <v>448</v>
      </c>
      <c r="M576" s="79">
        <v>2024.0</v>
      </c>
      <c r="N576" s="79" t="s">
        <v>161</v>
      </c>
      <c r="O576" s="65" t="str">
        <f t="shared" si="1"/>
        <v>728760300001</v>
      </c>
      <c r="P576" s="65">
        <f t="shared" si="2"/>
        <v>7</v>
      </c>
      <c r="Q576" s="65">
        <f t="shared" si="3"/>
        <v>7</v>
      </c>
      <c r="R576" s="65" t="str">
        <f t="shared" si="12"/>
        <v>72.876.030/0001-77</v>
      </c>
      <c r="S576" s="84"/>
      <c r="T576" s="84" t="str">
        <f t="shared" si="10"/>
        <v/>
      </c>
      <c r="U576" s="84" t="str">
        <f t="shared" si="11"/>
        <v/>
      </c>
      <c r="V576" s="65" t="str">
        <f t="shared" si="5"/>
        <v/>
      </c>
      <c r="W576" s="84"/>
      <c r="X576" s="84"/>
      <c r="Y576" s="85"/>
      <c r="Z576" s="85"/>
      <c r="AA576" s="65" t="str">
        <f t="shared" si="6"/>
        <v/>
      </c>
      <c r="AB576" s="65" t="str">
        <f t="shared" si="7"/>
        <v/>
      </c>
      <c r="AC576" s="86"/>
      <c r="AD576" s="87" t="str">
        <f t="shared" si="8"/>
        <v/>
      </c>
      <c r="AE576" s="84"/>
      <c r="AF576" s="86">
        <f>IF(AC576&gt;0,AC576,'⚙️ Config'!$B$10)</f>
        <v>0.0075</v>
      </c>
      <c r="AG576" s="88">
        <f t="shared" si="9"/>
        <v>14911.6266</v>
      </c>
      <c r="AH576" s="88">
        <f>AG576*'⚙️ Config'!$B$11</f>
        <v>74558.133</v>
      </c>
      <c r="AI576" s="88">
        <f>AH576*'⚙️ Config'!$B$12</f>
        <v>22367.4399</v>
      </c>
      <c r="AJ576" s="64"/>
      <c r="AK576" s="84"/>
      <c r="AL576" s="84"/>
      <c r="AM576" s="84"/>
      <c r="AN576" s="84"/>
      <c r="AO576" s="84"/>
      <c r="AP576" s="84"/>
      <c r="AQ576" s="84"/>
    </row>
    <row r="577" ht="15.0" customHeight="1">
      <c r="A577" s="79">
        <v>574.0</v>
      </c>
      <c r="B577" s="80" t="s">
        <v>1502</v>
      </c>
      <c r="C577" s="79" t="s">
        <v>141</v>
      </c>
      <c r="D577" s="79" t="s">
        <v>1503</v>
      </c>
      <c r="E577" s="81">
        <v>55.05</v>
      </c>
      <c r="F577" s="79" t="s">
        <v>84</v>
      </c>
      <c r="G577" s="79" t="s">
        <v>606</v>
      </c>
      <c r="H577" s="82">
        <v>1982629.28</v>
      </c>
      <c r="I577" s="79">
        <v>1.0</v>
      </c>
      <c r="J577" s="83">
        <v>1.5</v>
      </c>
      <c r="K577" s="80">
        <v>2024.0</v>
      </c>
      <c r="L577" s="79" t="s">
        <v>448</v>
      </c>
      <c r="M577" s="79">
        <v>2024.0</v>
      </c>
      <c r="N577" s="79" t="s">
        <v>161</v>
      </c>
      <c r="O577" s="65" t="str">
        <f t="shared" si="1"/>
        <v>139675970001</v>
      </c>
      <c r="P577" s="65">
        <f t="shared" si="2"/>
        <v>9</v>
      </c>
      <c r="Q577" s="65">
        <f t="shared" si="3"/>
        <v>0</v>
      </c>
      <c r="R577" s="65" t="str">
        <f t="shared" si="12"/>
        <v>13.967.597/0001-90</v>
      </c>
      <c r="S577" s="84"/>
      <c r="T577" s="84" t="str">
        <f t="shared" si="10"/>
        <v/>
      </c>
      <c r="U577" s="84" t="str">
        <f t="shared" si="11"/>
        <v/>
      </c>
      <c r="V577" s="65" t="str">
        <f t="shared" si="5"/>
        <v/>
      </c>
      <c r="W577" s="84"/>
      <c r="X577" s="84"/>
      <c r="Y577" s="85"/>
      <c r="Z577" s="85"/>
      <c r="AA577" s="65" t="str">
        <f t="shared" si="6"/>
        <v/>
      </c>
      <c r="AB577" s="65" t="str">
        <f t="shared" si="7"/>
        <v/>
      </c>
      <c r="AC577" s="86"/>
      <c r="AD577" s="87" t="str">
        <f t="shared" si="8"/>
        <v/>
      </c>
      <c r="AE577" s="84"/>
      <c r="AF577" s="86">
        <f>IF(AC577&gt;0,AC577,'⚙️ Config'!$B$10)</f>
        <v>0.0075</v>
      </c>
      <c r="AG577" s="88">
        <f t="shared" si="9"/>
        <v>14869.7196</v>
      </c>
      <c r="AH577" s="88">
        <f>AG577*'⚙️ Config'!$B$11</f>
        <v>74348.598</v>
      </c>
      <c r="AI577" s="88">
        <f>AH577*'⚙️ Config'!$B$12</f>
        <v>22304.5794</v>
      </c>
      <c r="AJ577" s="64"/>
      <c r="AK577" s="84"/>
      <c r="AL577" s="84"/>
      <c r="AM577" s="84"/>
      <c r="AN577" s="84"/>
      <c r="AO577" s="84"/>
      <c r="AP577" s="84"/>
      <c r="AQ577" s="84"/>
    </row>
    <row r="578" ht="15.0" customHeight="1">
      <c r="A578" s="79">
        <v>575.0</v>
      </c>
      <c r="B578" s="80" t="s">
        <v>1504</v>
      </c>
      <c r="C578" s="79" t="s">
        <v>141</v>
      </c>
      <c r="D578" s="79" t="s">
        <v>1505</v>
      </c>
      <c r="E578" s="81">
        <v>51.87</v>
      </c>
      <c r="F578" s="79" t="s">
        <v>84</v>
      </c>
      <c r="G578" s="79" t="s">
        <v>606</v>
      </c>
      <c r="H578" s="82">
        <v>1980824.97</v>
      </c>
      <c r="I578" s="79">
        <v>1.0</v>
      </c>
      <c r="J578" s="83">
        <v>1.7</v>
      </c>
      <c r="K578" s="80">
        <v>2024.0</v>
      </c>
      <c r="L578" s="79" t="s">
        <v>630</v>
      </c>
      <c r="M578" s="79">
        <v>2024.0</v>
      </c>
      <c r="N578" s="79" t="s">
        <v>161</v>
      </c>
      <c r="O578" s="65" t="str">
        <f t="shared" si="1"/>
        <v>427890520001</v>
      </c>
      <c r="P578" s="65">
        <f t="shared" si="2"/>
        <v>3</v>
      </c>
      <c r="Q578" s="65">
        <f t="shared" si="3"/>
        <v>9</v>
      </c>
      <c r="R578" s="65" t="str">
        <f t="shared" si="12"/>
        <v>42.789.052/0001-39</v>
      </c>
      <c r="S578" s="84"/>
      <c r="T578" s="84" t="str">
        <f t="shared" si="10"/>
        <v/>
      </c>
      <c r="U578" s="84" t="str">
        <f t="shared" si="11"/>
        <v/>
      </c>
      <c r="V578" s="65" t="str">
        <f t="shared" si="5"/>
        <v/>
      </c>
      <c r="W578" s="84"/>
      <c r="X578" s="84"/>
      <c r="Y578" s="85"/>
      <c r="Z578" s="85"/>
      <c r="AA578" s="65" t="str">
        <f t="shared" si="6"/>
        <v/>
      </c>
      <c r="AB578" s="65" t="str">
        <f t="shared" si="7"/>
        <v/>
      </c>
      <c r="AC578" s="86"/>
      <c r="AD578" s="87" t="str">
        <f t="shared" si="8"/>
        <v/>
      </c>
      <c r="AE578" s="84"/>
      <c r="AF578" s="86">
        <f>IF(AC578&gt;0,AC578,'⚙️ Config'!$B$10)</f>
        <v>0.0075</v>
      </c>
      <c r="AG578" s="88">
        <f t="shared" si="9"/>
        <v>14856.18728</v>
      </c>
      <c r="AH578" s="88">
        <f>AG578*'⚙️ Config'!$B$11</f>
        <v>74280.93638</v>
      </c>
      <c r="AI578" s="88">
        <f>AH578*'⚙️ Config'!$B$12</f>
        <v>22284.28091</v>
      </c>
      <c r="AJ578" s="64"/>
      <c r="AK578" s="84"/>
      <c r="AL578" s="84"/>
      <c r="AM578" s="84"/>
      <c r="AN578" s="84"/>
      <c r="AO578" s="84"/>
      <c r="AP578" s="84"/>
      <c r="AQ578" s="84"/>
    </row>
    <row r="579" ht="15.0" customHeight="1">
      <c r="A579" s="79">
        <v>576.0</v>
      </c>
      <c r="B579" s="80" t="s">
        <v>1506</v>
      </c>
      <c r="C579" s="79" t="s">
        <v>141</v>
      </c>
      <c r="D579" s="79" t="s">
        <v>1507</v>
      </c>
      <c r="E579" s="81">
        <v>56.9</v>
      </c>
      <c r="F579" s="79" t="s">
        <v>84</v>
      </c>
      <c r="G579" s="79" t="s">
        <v>606</v>
      </c>
      <c r="H579" s="82">
        <v>1976270.82</v>
      </c>
      <c r="I579" s="79">
        <v>1.0</v>
      </c>
      <c r="J579" s="83">
        <v>1.4</v>
      </c>
      <c r="K579" s="80">
        <v>2024.0</v>
      </c>
      <c r="L579" s="79" t="s">
        <v>295</v>
      </c>
      <c r="M579" s="79">
        <v>2024.0</v>
      </c>
      <c r="N579" s="79" t="s">
        <v>161</v>
      </c>
      <c r="O579" s="65" t="str">
        <f t="shared" si="1"/>
        <v>494175490001</v>
      </c>
      <c r="P579" s="65">
        <f t="shared" si="2"/>
        <v>7</v>
      </c>
      <c r="Q579" s="65">
        <f t="shared" si="3"/>
        <v>5</v>
      </c>
      <c r="R579" s="65" t="str">
        <f t="shared" si="12"/>
        <v>49.417.549/0001-75</v>
      </c>
      <c r="S579" s="84"/>
      <c r="T579" s="84" t="str">
        <f t="shared" si="10"/>
        <v/>
      </c>
      <c r="U579" s="84" t="str">
        <f t="shared" si="11"/>
        <v/>
      </c>
      <c r="V579" s="65" t="str">
        <f t="shared" si="5"/>
        <v/>
      </c>
      <c r="W579" s="84"/>
      <c r="X579" s="84"/>
      <c r="Y579" s="85"/>
      <c r="Z579" s="85"/>
      <c r="AA579" s="65" t="str">
        <f t="shared" si="6"/>
        <v/>
      </c>
      <c r="AB579" s="65" t="str">
        <f t="shared" si="7"/>
        <v/>
      </c>
      <c r="AC579" s="86"/>
      <c r="AD579" s="87" t="str">
        <f t="shared" si="8"/>
        <v/>
      </c>
      <c r="AE579" s="84"/>
      <c r="AF579" s="86">
        <f>IF(AC579&gt;0,AC579,'⚙️ Config'!$B$10)</f>
        <v>0.0075</v>
      </c>
      <c r="AG579" s="88">
        <f t="shared" si="9"/>
        <v>14822.03115</v>
      </c>
      <c r="AH579" s="88">
        <f>AG579*'⚙️ Config'!$B$11</f>
        <v>74110.15575</v>
      </c>
      <c r="AI579" s="88">
        <f>AH579*'⚙️ Config'!$B$12</f>
        <v>22233.04673</v>
      </c>
      <c r="AJ579" s="64"/>
      <c r="AK579" s="84"/>
      <c r="AL579" s="84"/>
      <c r="AM579" s="84"/>
      <c r="AN579" s="84"/>
      <c r="AO579" s="84"/>
      <c r="AP579" s="84"/>
      <c r="AQ579" s="84"/>
    </row>
    <row r="580" ht="15.0" customHeight="1">
      <c r="A580" s="79">
        <v>577.0</v>
      </c>
      <c r="B580" s="80" t="s">
        <v>1508</v>
      </c>
      <c r="C580" s="79" t="s">
        <v>141</v>
      </c>
      <c r="D580" s="79" t="s">
        <v>1509</v>
      </c>
      <c r="E580" s="81">
        <v>56.9</v>
      </c>
      <c r="F580" s="79" t="s">
        <v>84</v>
      </c>
      <c r="G580" s="79" t="s">
        <v>606</v>
      </c>
      <c r="H580" s="82">
        <v>1975376.61</v>
      </c>
      <c r="I580" s="79">
        <v>1.0</v>
      </c>
      <c r="J580" s="83">
        <v>1.4</v>
      </c>
      <c r="K580" s="80">
        <v>2024.0</v>
      </c>
      <c r="L580" s="79" t="s">
        <v>630</v>
      </c>
      <c r="M580" s="79">
        <v>2024.0</v>
      </c>
      <c r="N580" s="79" t="s">
        <v>161</v>
      </c>
      <c r="O580" s="65" t="str">
        <f t="shared" si="1"/>
        <v>480868740001</v>
      </c>
      <c r="P580" s="65">
        <f t="shared" si="2"/>
        <v>3</v>
      </c>
      <c r="Q580" s="65">
        <f t="shared" si="3"/>
        <v>0</v>
      </c>
      <c r="R580" s="65" t="str">
        <f t="shared" si="12"/>
        <v>48.086.874/0001-30</v>
      </c>
      <c r="S580" s="84"/>
      <c r="T580" s="84" t="str">
        <f t="shared" si="10"/>
        <v/>
      </c>
      <c r="U580" s="84" t="str">
        <f t="shared" si="11"/>
        <v/>
      </c>
      <c r="V580" s="65" t="str">
        <f t="shared" si="5"/>
        <v/>
      </c>
      <c r="W580" s="84"/>
      <c r="X580" s="84"/>
      <c r="Y580" s="85"/>
      <c r="Z580" s="85"/>
      <c r="AA580" s="65" t="str">
        <f t="shared" si="6"/>
        <v/>
      </c>
      <c r="AB580" s="65" t="str">
        <f t="shared" si="7"/>
        <v/>
      </c>
      <c r="AC580" s="86"/>
      <c r="AD580" s="87" t="str">
        <f t="shared" si="8"/>
        <v/>
      </c>
      <c r="AE580" s="84"/>
      <c r="AF580" s="86">
        <f>IF(AC580&gt;0,AC580,'⚙️ Config'!$B$10)</f>
        <v>0.0075</v>
      </c>
      <c r="AG580" s="88">
        <f t="shared" si="9"/>
        <v>14815.32458</v>
      </c>
      <c r="AH580" s="88">
        <f>AG580*'⚙️ Config'!$B$11</f>
        <v>74076.62288</v>
      </c>
      <c r="AI580" s="88">
        <f>AH580*'⚙️ Config'!$B$12</f>
        <v>22222.98686</v>
      </c>
      <c r="AJ580" s="64"/>
      <c r="AK580" s="84"/>
      <c r="AL580" s="84"/>
      <c r="AM580" s="84"/>
      <c r="AN580" s="84"/>
      <c r="AO580" s="84"/>
      <c r="AP580" s="84"/>
      <c r="AQ580" s="84"/>
    </row>
    <row r="581" ht="15.0" customHeight="1">
      <c r="A581" s="79">
        <v>578.0</v>
      </c>
      <c r="B581" s="80" t="s">
        <v>1510</v>
      </c>
      <c r="C581" s="79" t="s">
        <v>141</v>
      </c>
      <c r="D581" s="79" t="s">
        <v>1511</v>
      </c>
      <c r="E581" s="81">
        <v>70.05</v>
      </c>
      <c r="F581" s="79" t="s">
        <v>84</v>
      </c>
      <c r="G581" s="79" t="s">
        <v>606</v>
      </c>
      <c r="H581" s="82">
        <v>1972299.67</v>
      </c>
      <c r="I581" s="79">
        <v>1.0</v>
      </c>
      <c r="J581" s="83">
        <v>0.9</v>
      </c>
      <c r="K581" s="80">
        <v>2025.0</v>
      </c>
      <c r="L581" s="79" t="s">
        <v>202</v>
      </c>
      <c r="M581" s="79">
        <v>2025.0</v>
      </c>
      <c r="N581" s="79" t="s">
        <v>161</v>
      </c>
      <c r="O581" s="65" t="str">
        <f t="shared" si="1"/>
        <v>194270130001</v>
      </c>
      <c r="P581" s="65">
        <f t="shared" si="2"/>
        <v>7</v>
      </c>
      <c r="Q581" s="65">
        <f t="shared" si="3"/>
        <v>0</v>
      </c>
      <c r="R581" s="65" t="str">
        <f t="shared" si="12"/>
        <v>19.427.013/0001-70</v>
      </c>
      <c r="S581" s="84"/>
      <c r="T581" s="84" t="str">
        <f t="shared" si="10"/>
        <v/>
      </c>
      <c r="U581" s="84" t="str">
        <f t="shared" si="11"/>
        <v/>
      </c>
      <c r="V581" s="65" t="str">
        <f t="shared" si="5"/>
        <v/>
      </c>
      <c r="W581" s="84"/>
      <c r="X581" s="84"/>
      <c r="Y581" s="85"/>
      <c r="Z581" s="85"/>
      <c r="AA581" s="65" t="str">
        <f t="shared" si="6"/>
        <v/>
      </c>
      <c r="AB581" s="65" t="str">
        <f t="shared" si="7"/>
        <v/>
      </c>
      <c r="AC581" s="86"/>
      <c r="AD581" s="87" t="str">
        <f t="shared" si="8"/>
        <v/>
      </c>
      <c r="AE581" s="84"/>
      <c r="AF581" s="86">
        <f>IF(AC581&gt;0,AC581,'⚙️ Config'!$B$10)</f>
        <v>0.0075</v>
      </c>
      <c r="AG581" s="88">
        <f t="shared" si="9"/>
        <v>14792.24753</v>
      </c>
      <c r="AH581" s="88">
        <f>AG581*'⚙️ Config'!$B$11</f>
        <v>73961.23763</v>
      </c>
      <c r="AI581" s="88">
        <f>AH581*'⚙️ Config'!$B$12</f>
        <v>22188.37129</v>
      </c>
      <c r="AJ581" s="64"/>
      <c r="AK581" s="84"/>
      <c r="AL581" s="84"/>
      <c r="AM581" s="84"/>
      <c r="AN581" s="84"/>
      <c r="AO581" s="84"/>
      <c r="AP581" s="84"/>
      <c r="AQ581" s="84"/>
    </row>
    <row r="582" ht="15.0" customHeight="1">
      <c r="A582" s="79">
        <v>579.0</v>
      </c>
      <c r="B582" s="80" t="s">
        <v>1512</v>
      </c>
      <c r="C582" s="79" t="s">
        <v>141</v>
      </c>
      <c r="D582" s="79" t="s">
        <v>1513</v>
      </c>
      <c r="E582" s="81">
        <v>71.57</v>
      </c>
      <c r="F582" s="79" t="s">
        <v>84</v>
      </c>
      <c r="G582" s="79" t="s">
        <v>606</v>
      </c>
      <c r="H582" s="82">
        <v>1971751.01</v>
      </c>
      <c r="I582" s="79">
        <v>1.0</v>
      </c>
      <c r="J582" s="83">
        <v>1.7</v>
      </c>
      <c r="K582" s="80">
        <v>2025.0</v>
      </c>
      <c r="L582" s="79" t="s">
        <v>268</v>
      </c>
      <c r="M582" s="79">
        <v>2024.0</v>
      </c>
      <c r="N582" s="79" t="s">
        <v>713</v>
      </c>
      <c r="O582" s="65" t="str">
        <f t="shared" si="1"/>
        <v>674678450001</v>
      </c>
      <c r="P582" s="65">
        <f t="shared" si="2"/>
        <v>6</v>
      </c>
      <c r="Q582" s="65">
        <f t="shared" si="3"/>
        <v>2</v>
      </c>
      <c r="R582" s="65" t="str">
        <f t="shared" si="12"/>
        <v>67.467.845/0001-62</v>
      </c>
      <c r="S582" s="84"/>
      <c r="T582" s="84" t="str">
        <f t="shared" si="10"/>
        <v/>
      </c>
      <c r="U582" s="84" t="str">
        <f t="shared" si="11"/>
        <v/>
      </c>
      <c r="V582" s="65" t="str">
        <f t="shared" si="5"/>
        <v/>
      </c>
      <c r="W582" s="84"/>
      <c r="X582" s="84"/>
      <c r="Y582" s="85"/>
      <c r="Z582" s="85"/>
      <c r="AA582" s="65" t="str">
        <f t="shared" si="6"/>
        <v/>
      </c>
      <c r="AB582" s="65" t="str">
        <f t="shared" si="7"/>
        <v/>
      </c>
      <c r="AC582" s="86"/>
      <c r="AD582" s="87" t="str">
        <f t="shared" si="8"/>
        <v/>
      </c>
      <c r="AE582" s="84"/>
      <c r="AF582" s="86">
        <f>IF(AC582&gt;0,AC582,'⚙️ Config'!$B$10)</f>
        <v>0.0075</v>
      </c>
      <c r="AG582" s="88">
        <f t="shared" si="9"/>
        <v>14788.13258</v>
      </c>
      <c r="AH582" s="88">
        <f>AG582*'⚙️ Config'!$B$11</f>
        <v>73940.66288</v>
      </c>
      <c r="AI582" s="88">
        <f>AH582*'⚙️ Config'!$B$12</f>
        <v>22182.19886</v>
      </c>
      <c r="AJ582" s="64"/>
      <c r="AK582" s="84"/>
      <c r="AL582" s="84"/>
      <c r="AM582" s="84"/>
      <c r="AN582" s="84"/>
      <c r="AO582" s="84"/>
      <c r="AP582" s="84"/>
      <c r="AQ582" s="84"/>
    </row>
    <row r="583" ht="15.0" customHeight="1">
      <c r="A583" s="79">
        <v>580.0</v>
      </c>
      <c r="B583" s="80" t="s">
        <v>1514</v>
      </c>
      <c r="C583" s="79" t="s">
        <v>141</v>
      </c>
      <c r="D583" s="79" t="s">
        <v>1515</v>
      </c>
      <c r="E583" s="81">
        <v>70.05</v>
      </c>
      <c r="F583" s="79" t="s">
        <v>84</v>
      </c>
      <c r="G583" s="79" t="s">
        <v>606</v>
      </c>
      <c r="H583" s="82">
        <v>1964407.8</v>
      </c>
      <c r="I583" s="79">
        <v>1.0</v>
      </c>
      <c r="J583" s="83">
        <v>0.9</v>
      </c>
      <c r="K583" s="80">
        <v>2025.0</v>
      </c>
      <c r="L583" s="79" t="s">
        <v>202</v>
      </c>
      <c r="M583" s="79">
        <v>2025.0</v>
      </c>
      <c r="N583" s="79" t="s">
        <v>145</v>
      </c>
      <c r="O583" s="65" t="str">
        <f t="shared" si="1"/>
        <v>366393240001</v>
      </c>
      <c r="P583" s="65">
        <f t="shared" si="2"/>
        <v>1</v>
      </c>
      <c r="Q583" s="65">
        <f t="shared" si="3"/>
        <v>1</v>
      </c>
      <c r="R583" s="65" t="str">
        <f t="shared" si="12"/>
        <v>36.639.324/0001-11</v>
      </c>
      <c r="S583" s="84"/>
      <c r="T583" s="84" t="str">
        <f t="shared" si="10"/>
        <v/>
      </c>
      <c r="U583" s="84" t="str">
        <f t="shared" si="11"/>
        <v/>
      </c>
      <c r="V583" s="65" t="str">
        <f t="shared" si="5"/>
        <v/>
      </c>
      <c r="W583" s="84"/>
      <c r="X583" s="84"/>
      <c r="Y583" s="85"/>
      <c r="Z583" s="85"/>
      <c r="AA583" s="65" t="str">
        <f t="shared" si="6"/>
        <v/>
      </c>
      <c r="AB583" s="65" t="str">
        <f t="shared" si="7"/>
        <v/>
      </c>
      <c r="AC583" s="86"/>
      <c r="AD583" s="87" t="str">
        <f t="shared" si="8"/>
        <v/>
      </c>
      <c r="AE583" s="84"/>
      <c r="AF583" s="86">
        <f>IF(AC583&gt;0,AC583,'⚙️ Config'!$B$10)</f>
        <v>0.0075</v>
      </c>
      <c r="AG583" s="88">
        <f t="shared" si="9"/>
        <v>14733.0585</v>
      </c>
      <c r="AH583" s="88">
        <f>AG583*'⚙️ Config'!$B$11</f>
        <v>73665.2925</v>
      </c>
      <c r="AI583" s="88">
        <f>AH583*'⚙️ Config'!$B$12</f>
        <v>22099.58775</v>
      </c>
      <c r="AJ583" s="64"/>
      <c r="AK583" s="84"/>
      <c r="AL583" s="84"/>
      <c r="AM583" s="84"/>
      <c r="AN583" s="84"/>
      <c r="AO583" s="84"/>
      <c r="AP583" s="84"/>
      <c r="AQ583" s="84"/>
    </row>
    <row r="584" ht="15.0" customHeight="1">
      <c r="A584" s="79">
        <v>581.0</v>
      </c>
      <c r="B584" s="80" t="s">
        <v>1516</v>
      </c>
      <c r="C584" s="79" t="s">
        <v>141</v>
      </c>
      <c r="D584" s="79" t="s">
        <v>1517</v>
      </c>
      <c r="E584" s="81">
        <v>55.05</v>
      </c>
      <c r="F584" s="79" t="s">
        <v>84</v>
      </c>
      <c r="G584" s="79" t="s">
        <v>606</v>
      </c>
      <c r="H584" s="82">
        <v>1963385.14</v>
      </c>
      <c r="I584" s="79">
        <v>1.0</v>
      </c>
      <c r="J584" s="83">
        <v>1.5</v>
      </c>
      <c r="K584" s="80">
        <v>2024.0</v>
      </c>
      <c r="L584" s="79" t="s">
        <v>630</v>
      </c>
      <c r="M584" s="79">
        <v>2024.0</v>
      </c>
      <c r="N584" s="79" t="s">
        <v>161</v>
      </c>
      <c r="O584" s="65" t="str">
        <f t="shared" si="1"/>
        <v>402178720001</v>
      </c>
      <c r="P584" s="65">
        <f t="shared" si="2"/>
        <v>2</v>
      </c>
      <c r="Q584" s="65">
        <f t="shared" si="3"/>
        <v>0</v>
      </c>
      <c r="R584" s="65" t="str">
        <f t="shared" si="12"/>
        <v>40.217.872/0001-20</v>
      </c>
      <c r="S584" s="84"/>
      <c r="T584" s="84" t="str">
        <f t="shared" si="10"/>
        <v/>
      </c>
      <c r="U584" s="84" t="str">
        <f t="shared" si="11"/>
        <v/>
      </c>
      <c r="V584" s="65" t="str">
        <f t="shared" si="5"/>
        <v/>
      </c>
      <c r="W584" s="84"/>
      <c r="X584" s="84"/>
      <c r="Y584" s="85"/>
      <c r="Z584" s="85"/>
      <c r="AA584" s="65" t="str">
        <f t="shared" si="6"/>
        <v/>
      </c>
      <c r="AB584" s="65" t="str">
        <f t="shared" si="7"/>
        <v/>
      </c>
      <c r="AC584" s="86"/>
      <c r="AD584" s="87" t="str">
        <f t="shared" si="8"/>
        <v/>
      </c>
      <c r="AE584" s="84"/>
      <c r="AF584" s="86">
        <f>IF(AC584&gt;0,AC584,'⚙️ Config'!$B$10)</f>
        <v>0.0075</v>
      </c>
      <c r="AG584" s="88">
        <f t="shared" si="9"/>
        <v>14725.38855</v>
      </c>
      <c r="AH584" s="88">
        <f>AG584*'⚙️ Config'!$B$11</f>
        <v>73626.94275</v>
      </c>
      <c r="AI584" s="88">
        <f>AH584*'⚙️ Config'!$B$12</f>
        <v>22088.08283</v>
      </c>
      <c r="AJ584" s="64"/>
      <c r="AK584" s="84"/>
      <c r="AL584" s="84"/>
      <c r="AM584" s="84"/>
      <c r="AN584" s="84"/>
      <c r="AO584" s="84"/>
      <c r="AP584" s="84"/>
      <c r="AQ584" s="84"/>
    </row>
    <row r="585" ht="15.0" customHeight="1">
      <c r="A585" s="79">
        <v>582.0</v>
      </c>
      <c r="B585" s="80" t="s">
        <v>1518</v>
      </c>
      <c r="C585" s="79" t="s">
        <v>141</v>
      </c>
      <c r="D585" s="79" t="s">
        <v>1519</v>
      </c>
      <c r="E585" s="81">
        <v>55.05</v>
      </c>
      <c r="F585" s="79" t="s">
        <v>84</v>
      </c>
      <c r="G585" s="79" t="s">
        <v>606</v>
      </c>
      <c r="H585" s="82">
        <v>1958639.37</v>
      </c>
      <c r="I585" s="79">
        <v>1.0</v>
      </c>
      <c r="J585" s="83">
        <v>1.5</v>
      </c>
      <c r="K585" s="80">
        <v>2024.0</v>
      </c>
      <c r="L585" s="79" t="s">
        <v>1160</v>
      </c>
      <c r="M585" s="79">
        <v>2024.0</v>
      </c>
      <c r="N585" s="79" t="s">
        <v>161</v>
      </c>
      <c r="O585" s="65" t="str">
        <f t="shared" si="1"/>
        <v>243867550001</v>
      </c>
      <c r="P585" s="65">
        <f t="shared" si="2"/>
        <v>3</v>
      </c>
      <c r="Q585" s="65">
        <f t="shared" si="3"/>
        <v>4</v>
      </c>
      <c r="R585" s="65" t="str">
        <f t="shared" si="12"/>
        <v>24.386.755/0001-34</v>
      </c>
      <c r="S585" s="84"/>
      <c r="T585" s="84" t="str">
        <f t="shared" si="10"/>
        <v/>
      </c>
      <c r="U585" s="84" t="str">
        <f t="shared" si="11"/>
        <v/>
      </c>
      <c r="V585" s="65" t="str">
        <f t="shared" si="5"/>
        <v/>
      </c>
      <c r="W585" s="84"/>
      <c r="X585" s="84"/>
      <c r="Y585" s="85"/>
      <c r="Z585" s="85"/>
      <c r="AA585" s="65" t="str">
        <f t="shared" si="6"/>
        <v/>
      </c>
      <c r="AB585" s="65" t="str">
        <f t="shared" si="7"/>
        <v/>
      </c>
      <c r="AC585" s="86"/>
      <c r="AD585" s="87" t="str">
        <f t="shared" si="8"/>
        <v/>
      </c>
      <c r="AE585" s="84"/>
      <c r="AF585" s="86">
        <f>IF(AC585&gt;0,AC585,'⚙️ Config'!$B$10)</f>
        <v>0.0075</v>
      </c>
      <c r="AG585" s="88">
        <f t="shared" si="9"/>
        <v>14689.79528</v>
      </c>
      <c r="AH585" s="88">
        <f>AG585*'⚙️ Config'!$B$11</f>
        <v>73448.97638</v>
      </c>
      <c r="AI585" s="88">
        <f>AH585*'⚙️ Config'!$B$12</f>
        <v>22034.69291</v>
      </c>
      <c r="AJ585" s="64"/>
      <c r="AK585" s="84"/>
      <c r="AL585" s="84"/>
      <c r="AM585" s="84"/>
      <c r="AN585" s="84"/>
      <c r="AO585" s="84"/>
      <c r="AP585" s="84"/>
      <c r="AQ585" s="84"/>
    </row>
    <row r="586" ht="15.0" customHeight="1">
      <c r="A586" s="79">
        <v>583.0</v>
      </c>
      <c r="B586" s="80" t="s">
        <v>1520</v>
      </c>
      <c r="C586" s="79" t="s">
        <v>141</v>
      </c>
      <c r="D586" s="79" t="s">
        <v>1521</v>
      </c>
      <c r="E586" s="81">
        <v>53.39</v>
      </c>
      <c r="F586" s="79" t="s">
        <v>84</v>
      </c>
      <c r="G586" s="79" t="s">
        <v>606</v>
      </c>
      <c r="H586" s="82">
        <v>1957873.63</v>
      </c>
      <c r="I586" s="79">
        <v>1.0</v>
      </c>
      <c r="J586" s="83">
        <v>1.6</v>
      </c>
      <c r="K586" s="80">
        <v>2024.0</v>
      </c>
      <c r="L586" s="79" t="s">
        <v>918</v>
      </c>
      <c r="M586" s="79">
        <v>2024.0</v>
      </c>
      <c r="N586" s="79" t="s">
        <v>161</v>
      </c>
      <c r="O586" s="65" t="str">
        <f t="shared" si="1"/>
        <v>114574010001</v>
      </c>
      <c r="P586" s="65">
        <f t="shared" si="2"/>
        <v>9</v>
      </c>
      <c r="Q586" s="65">
        <f t="shared" si="3"/>
        <v>1</v>
      </c>
      <c r="R586" s="65" t="str">
        <f t="shared" si="12"/>
        <v>11.457.401/0001-91</v>
      </c>
      <c r="S586" s="84"/>
      <c r="T586" s="84" t="str">
        <f t="shared" si="10"/>
        <v/>
      </c>
      <c r="U586" s="84" t="str">
        <f t="shared" si="11"/>
        <v/>
      </c>
      <c r="V586" s="65" t="str">
        <f t="shared" si="5"/>
        <v/>
      </c>
      <c r="W586" s="84"/>
      <c r="X586" s="84"/>
      <c r="Y586" s="85"/>
      <c r="Z586" s="85"/>
      <c r="AA586" s="65" t="str">
        <f t="shared" si="6"/>
        <v/>
      </c>
      <c r="AB586" s="65" t="str">
        <f t="shared" si="7"/>
        <v/>
      </c>
      <c r="AC586" s="86"/>
      <c r="AD586" s="87" t="str">
        <f t="shared" si="8"/>
        <v/>
      </c>
      <c r="AE586" s="84"/>
      <c r="AF586" s="86">
        <f>IF(AC586&gt;0,AC586,'⚙️ Config'!$B$10)</f>
        <v>0.0075</v>
      </c>
      <c r="AG586" s="88">
        <f t="shared" si="9"/>
        <v>14684.05223</v>
      </c>
      <c r="AH586" s="88">
        <f>AG586*'⚙️ Config'!$B$11</f>
        <v>73420.26113</v>
      </c>
      <c r="AI586" s="88">
        <f>AH586*'⚙️ Config'!$B$12</f>
        <v>22026.07834</v>
      </c>
      <c r="AJ586" s="64"/>
      <c r="AK586" s="84"/>
      <c r="AL586" s="84"/>
      <c r="AM586" s="84"/>
      <c r="AN586" s="84"/>
      <c r="AO586" s="84"/>
      <c r="AP586" s="84"/>
      <c r="AQ586" s="84"/>
    </row>
    <row r="587" ht="15.0" customHeight="1">
      <c r="A587" s="79">
        <v>584.0</v>
      </c>
      <c r="B587" s="80" t="s">
        <v>1522</v>
      </c>
      <c r="C587" s="79" t="s">
        <v>141</v>
      </c>
      <c r="D587" s="79" t="s">
        <v>1523</v>
      </c>
      <c r="E587" s="81">
        <v>58.94</v>
      </c>
      <c r="F587" s="79" t="s">
        <v>84</v>
      </c>
      <c r="G587" s="79" t="s">
        <v>606</v>
      </c>
      <c r="H587" s="82">
        <v>1955195.44</v>
      </c>
      <c r="I587" s="79">
        <v>1.0</v>
      </c>
      <c r="J587" s="83">
        <v>1.3</v>
      </c>
      <c r="K587" s="80">
        <v>2024.0</v>
      </c>
      <c r="L587" s="79" t="s">
        <v>202</v>
      </c>
      <c r="M587" s="79">
        <v>2024.0</v>
      </c>
      <c r="N587" s="79" t="s">
        <v>145</v>
      </c>
      <c r="O587" s="65" t="str">
        <f t="shared" si="1"/>
        <v>093613560001</v>
      </c>
      <c r="P587" s="65">
        <f t="shared" si="2"/>
        <v>2</v>
      </c>
      <c r="Q587" s="65">
        <f t="shared" si="3"/>
        <v>5</v>
      </c>
      <c r="R587" s="65" t="str">
        <f t="shared" si="12"/>
        <v>09.361.356/0001-25</v>
      </c>
      <c r="S587" s="84"/>
      <c r="T587" s="84" t="str">
        <f t="shared" si="10"/>
        <v/>
      </c>
      <c r="U587" s="84" t="str">
        <f t="shared" si="11"/>
        <v/>
      </c>
      <c r="V587" s="65" t="str">
        <f t="shared" si="5"/>
        <v/>
      </c>
      <c r="W587" s="84"/>
      <c r="X587" s="84"/>
      <c r="Y587" s="85"/>
      <c r="Z587" s="85"/>
      <c r="AA587" s="65" t="str">
        <f t="shared" si="6"/>
        <v/>
      </c>
      <c r="AB587" s="65" t="str">
        <f t="shared" si="7"/>
        <v/>
      </c>
      <c r="AC587" s="86"/>
      <c r="AD587" s="87" t="str">
        <f t="shared" si="8"/>
        <v/>
      </c>
      <c r="AE587" s="84"/>
      <c r="AF587" s="86">
        <f>IF(AC587&gt;0,AC587,'⚙️ Config'!$B$10)</f>
        <v>0.0075</v>
      </c>
      <c r="AG587" s="88">
        <f t="shared" si="9"/>
        <v>14663.9658</v>
      </c>
      <c r="AH587" s="88">
        <f>AG587*'⚙️ Config'!$B$11</f>
        <v>73319.829</v>
      </c>
      <c r="AI587" s="88">
        <f>AH587*'⚙️ Config'!$B$12</f>
        <v>21995.9487</v>
      </c>
      <c r="AJ587" s="64"/>
      <c r="AK587" s="84"/>
      <c r="AL587" s="84"/>
      <c r="AM587" s="84"/>
      <c r="AN587" s="84"/>
      <c r="AO587" s="84"/>
      <c r="AP587" s="84"/>
      <c r="AQ587" s="84"/>
    </row>
    <row r="588" ht="15.0" customHeight="1">
      <c r="A588" s="79">
        <v>585.0</v>
      </c>
      <c r="B588" s="80" t="s">
        <v>1524</v>
      </c>
      <c r="C588" s="79" t="s">
        <v>141</v>
      </c>
      <c r="D588" s="79" t="s">
        <v>1525</v>
      </c>
      <c r="E588" s="81">
        <v>50.49</v>
      </c>
      <c r="F588" s="79" t="s">
        <v>84</v>
      </c>
      <c r="G588" s="79" t="s">
        <v>606</v>
      </c>
      <c r="H588" s="82">
        <v>1953894.12</v>
      </c>
      <c r="I588" s="79">
        <v>1.0</v>
      </c>
      <c r="J588" s="83">
        <v>1.8</v>
      </c>
      <c r="K588" s="80">
        <v>2024.0</v>
      </c>
      <c r="L588" s="79" t="s">
        <v>1160</v>
      </c>
      <c r="M588" s="79">
        <v>2024.0</v>
      </c>
      <c r="N588" s="79" t="s">
        <v>161</v>
      </c>
      <c r="O588" s="65" t="str">
        <f t="shared" si="1"/>
        <v>434641970001</v>
      </c>
      <c r="P588" s="65">
        <f t="shared" si="2"/>
        <v>2</v>
      </c>
      <c r="Q588" s="65">
        <f t="shared" si="3"/>
        <v>2</v>
      </c>
      <c r="R588" s="65" t="str">
        <f t="shared" si="12"/>
        <v>43.464.197/0001-22</v>
      </c>
      <c r="S588" s="84"/>
      <c r="T588" s="84" t="str">
        <f t="shared" si="10"/>
        <v/>
      </c>
      <c r="U588" s="84" t="str">
        <f t="shared" si="11"/>
        <v/>
      </c>
      <c r="V588" s="65" t="str">
        <f t="shared" si="5"/>
        <v/>
      </c>
      <c r="W588" s="84"/>
      <c r="X588" s="84"/>
      <c r="Y588" s="85"/>
      <c r="Z588" s="85"/>
      <c r="AA588" s="65" t="str">
        <f t="shared" si="6"/>
        <v/>
      </c>
      <c r="AB588" s="65" t="str">
        <f t="shared" si="7"/>
        <v/>
      </c>
      <c r="AC588" s="86"/>
      <c r="AD588" s="87" t="str">
        <f t="shared" si="8"/>
        <v/>
      </c>
      <c r="AE588" s="84"/>
      <c r="AF588" s="86">
        <f>IF(AC588&gt;0,AC588,'⚙️ Config'!$B$10)</f>
        <v>0.0075</v>
      </c>
      <c r="AG588" s="88">
        <f t="shared" si="9"/>
        <v>14654.2059</v>
      </c>
      <c r="AH588" s="88">
        <f>AG588*'⚙️ Config'!$B$11</f>
        <v>73271.0295</v>
      </c>
      <c r="AI588" s="88">
        <f>AH588*'⚙️ Config'!$B$12</f>
        <v>21981.30885</v>
      </c>
      <c r="AJ588" s="64"/>
      <c r="AK588" s="84"/>
      <c r="AL588" s="84"/>
      <c r="AM588" s="84"/>
      <c r="AN588" s="84"/>
      <c r="AO588" s="84"/>
      <c r="AP588" s="84"/>
      <c r="AQ588" s="84"/>
    </row>
    <row r="589" ht="15.0" customHeight="1">
      <c r="A589" s="79">
        <v>586.0</v>
      </c>
      <c r="B589" s="80" t="s">
        <v>1526</v>
      </c>
      <c r="C589" s="79" t="s">
        <v>141</v>
      </c>
      <c r="D589" s="79" t="s">
        <v>1527</v>
      </c>
      <c r="E589" s="81">
        <v>48.05</v>
      </c>
      <c r="F589" s="79" t="s">
        <v>84</v>
      </c>
      <c r="G589" s="79" t="s">
        <v>606</v>
      </c>
      <c r="H589" s="82">
        <v>1953567.49</v>
      </c>
      <c r="I589" s="79">
        <v>1.0</v>
      </c>
      <c r="J589" s="83">
        <v>2.0</v>
      </c>
      <c r="K589" s="80">
        <v>2024.0</v>
      </c>
      <c r="L589" s="79" t="s">
        <v>202</v>
      </c>
      <c r="M589" s="79">
        <v>2024.0</v>
      </c>
      <c r="N589" s="79" t="s">
        <v>145</v>
      </c>
      <c r="O589" s="65" t="str">
        <f t="shared" si="1"/>
        <v>108202860001</v>
      </c>
      <c r="P589" s="65">
        <f t="shared" si="2"/>
        <v>0</v>
      </c>
      <c r="Q589" s="65">
        <f t="shared" si="3"/>
        <v>5</v>
      </c>
      <c r="R589" s="65" t="str">
        <f t="shared" si="12"/>
        <v>10.820.286/0001-05</v>
      </c>
      <c r="S589" s="84"/>
      <c r="T589" s="84" t="str">
        <f t="shared" si="10"/>
        <v/>
      </c>
      <c r="U589" s="84" t="str">
        <f t="shared" si="11"/>
        <v/>
      </c>
      <c r="V589" s="65" t="str">
        <f t="shared" si="5"/>
        <v/>
      </c>
      <c r="W589" s="84"/>
      <c r="X589" s="84"/>
      <c r="Y589" s="85"/>
      <c r="Z589" s="85"/>
      <c r="AA589" s="65" t="str">
        <f t="shared" si="6"/>
        <v/>
      </c>
      <c r="AB589" s="65" t="str">
        <f t="shared" si="7"/>
        <v/>
      </c>
      <c r="AC589" s="86"/>
      <c r="AD589" s="87" t="str">
        <f t="shared" si="8"/>
        <v/>
      </c>
      <c r="AE589" s="84"/>
      <c r="AF589" s="86">
        <f>IF(AC589&gt;0,AC589,'⚙️ Config'!$B$10)</f>
        <v>0.0075</v>
      </c>
      <c r="AG589" s="88">
        <f t="shared" si="9"/>
        <v>14651.75618</v>
      </c>
      <c r="AH589" s="88">
        <f>AG589*'⚙️ Config'!$B$11</f>
        <v>73258.78088</v>
      </c>
      <c r="AI589" s="88">
        <f>AH589*'⚙️ Config'!$B$12</f>
        <v>21977.63426</v>
      </c>
      <c r="AJ589" s="64"/>
      <c r="AK589" s="84"/>
      <c r="AL589" s="84"/>
      <c r="AM589" s="84"/>
      <c r="AN589" s="84"/>
      <c r="AO589" s="84"/>
      <c r="AP589" s="84"/>
      <c r="AQ589" s="84"/>
    </row>
    <row r="590" ht="15.0" customHeight="1">
      <c r="A590" s="79">
        <v>587.0</v>
      </c>
      <c r="B590" s="80" t="s">
        <v>1528</v>
      </c>
      <c r="C590" s="79" t="s">
        <v>141</v>
      </c>
      <c r="D590" s="79" t="s">
        <v>1529</v>
      </c>
      <c r="E590" s="81">
        <v>63.8</v>
      </c>
      <c r="F590" s="79" t="s">
        <v>84</v>
      </c>
      <c r="G590" s="79" t="s">
        <v>606</v>
      </c>
      <c r="H590" s="82">
        <v>1951845.27</v>
      </c>
      <c r="I590" s="79">
        <v>1.0</v>
      </c>
      <c r="J590" s="83">
        <v>1.1</v>
      </c>
      <c r="K590" s="80">
        <v>2025.0</v>
      </c>
      <c r="L590" s="79" t="s">
        <v>630</v>
      </c>
      <c r="M590" s="79">
        <v>2025.0</v>
      </c>
      <c r="N590" s="79" t="s">
        <v>161</v>
      </c>
      <c r="O590" s="65" t="str">
        <f t="shared" si="1"/>
        <v>335314510001</v>
      </c>
      <c r="P590" s="65">
        <f t="shared" si="2"/>
        <v>0</v>
      </c>
      <c r="Q590" s="65">
        <f t="shared" si="3"/>
        <v>4</v>
      </c>
      <c r="R590" s="65" t="str">
        <f t="shared" si="12"/>
        <v>33.531.451/0001-04</v>
      </c>
      <c r="S590" s="84"/>
      <c r="T590" s="84" t="str">
        <f t="shared" si="10"/>
        <v/>
      </c>
      <c r="U590" s="84" t="str">
        <f t="shared" si="11"/>
        <v/>
      </c>
      <c r="V590" s="65" t="str">
        <f t="shared" si="5"/>
        <v/>
      </c>
      <c r="W590" s="84"/>
      <c r="X590" s="84"/>
      <c r="Y590" s="85"/>
      <c r="Z590" s="85"/>
      <c r="AA590" s="65" t="str">
        <f t="shared" si="6"/>
        <v/>
      </c>
      <c r="AB590" s="65" t="str">
        <f t="shared" si="7"/>
        <v/>
      </c>
      <c r="AC590" s="86"/>
      <c r="AD590" s="87" t="str">
        <f t="shared" si="8"/>
        <v/>
      </c>
      <c r="AE590" s="84"/>
      <c r="AF590" s="86">
        <f>IF(AC590&gt;0,AC590,'⚙️ Config'!$B$10)</f>
        <v>0.0075</v>
      </c>
      <c r="AG590" s="88">
        <f t="shared" si="9"/>
        <v>14638.83953</v>
      </c>
      <c r="AH590" s="88">
        <f>AG590*'⚙️ Config'!$B$11</f>
        <v>73194.19763</v>
      </c>
      <c r="AI590" s="88">
        <f>AH590*'⚙️ Config'!$B$12</f>
        <v>21958.25929</v>
      </c>
      <c r="AJ590" s="64"/>
      <c r="AK590" s="84"/>
      <c r="AL590" s="84"/>
      <c r="AM590" s="84"/>
      <c r="AN590" s="84"/>
      <c r="AO590" s="84"/>
      <c r="AP590" s="84"/>
      <c r="AQ590" s="84"/>
    </row>
    <row r="591" ht="15.0" customHeight="1">
      <c r="A591" s="79">
        <v>588.0</v>
      </c>
      <c r="B591" s="80" t="s">
        <v>1530</v>
      </c>
      <c r="C591" s="79" t="s">
        <v>141</v>
      </c>
      <c r="D591" s="79" t="s">
        <v>1531</v>
      </c>
      <c r="E591" s="81">
        <v>49.22</v>
      </c>
      <c r="F591" s="79" t="s">
        <v>84</v>
      </c>
      <c r="G591" s="79" t="s">
        <v>606</v>
      </c>
      <c r="H591" s="82">
        <v>1951452.62</v>
      </c>
      <c r="I591" s="79">
        <v>1.0</v>
      </c>
      <c r="J591" s="83">
        <v>1.9</v>
      </c>
      <c r="K591" s="80">
        <v>2024.0</v>
      </c>
      <c r="L591" s="79" t="s">
        <v>202</v>
      </c>
      <c r="M591" s="79">
        <v>2024.0</v>
      </c>
      <c r="N591" s="79" t="s">
        <v>145</v>
      </c>
      <c r="O591" s="65" t="str">
        <f t="shared" si="1"/>
        <v>664938830001</v>
      </c>
      <c r="P591" s="65">
        <f t="shared" si="2"/>
        <v>2</v>
      </c>
      <c r="Q591" s="65">
        <f t="shared" si="3"/>
        <v>7</v>
      </c>
      <c r="R591" s="65" t="str">
        <f t="shared" si="12"/>
        <v>66.493.883/0001-27</v>
      </c>
      <c r="S591" s="84"/>
      <c r="T591" s="84" t="str">
        <f t="shared" si="10"/>
        <v/>
      </c>
      <c r="U591" s="84" t="str">
        <f t="shared" si="11"/>
        <v/>
      </c>
      <c r="V591" s="65" t="str">
        <f t="shared" si="5"/>
        <v/>
      </c>
      <c r="W591" s="84"/>
      <c r="X591" s="84"/>
      <c r="Y591" s="85"/>
      <c r="Z591" s="85"/>
      <c r="AA591" s="65" t="str">
        <f t="shared" si="6"/>
        <v/>
      </c>
      <c r="AB591" s="65" t="str">
        <f t="shared" si="7"/>
        <v/>
      </c>
      <c r="AC591" s="86"/>
      <c r="AD591" s="87" t="str">
        <f t="shared" si="8"/>
        <v/>
      </c>
      <c r="AE591" s="84"/>
      <c r="AF591" s="86">
        <f>IF(AC591&gt;0,AC591,'⚙️ Config'!$B$10)</f>
        <v>0.0075</v>
      </c>
      <c r="AG591" s="88">
        <f t="shared" si="9"/>
        <v>14635.89465</v>
      </c>
      <c r="AH591" s="88">
        <f>AG591*'⚙️ Config'!$B$11</f>
        <v>73179.47325</v>
      </c>
      <c r="AI591" s="88">
        <f>AH591*'⚙️ Config'!$B$12</f>
        <v>21953.84198</v>
      </c>
      <c r="AJ591" s="64"/>
      <c r="AK591" s="84"/>
      <c r="AL591" s="84"/>
      <c r="AM591" s="84"/>
      <c r="AN591" s="84"/>
      <c r="AO591" s="84"/>
      <c r="AP591" s="84"/>
      <c r="AQ591" s="84"/>
    </row>
    <row r="592" ht="15.0" customHeight="1">
      <c r="A592" s="79">
        <v>589.0</v>
      </c>
      <c r="B592" s="80" t="s">
        <v>1532</v>
      </c>
      <c r="C592" s="79" t="s">
        <v>141</v>
      </c>
      <c r="D592" s="79" t="s">
        <v>1533</v>
      </c>
      <c r="E592" s="81">
        <v>58.94</v>
      </c>
      <c r="F592" s="79" t="s">
        <v>84</v>
      </c>
      <c r="G592" s="79" t="s">
        <v>606</v>
      </c>
      <c r="H592" s="82">
        <v>1941409.92</v>
      </c>
      <c r="I592" s="79">
        <v>1.0</v>
      </c>
      <c r="J592" s="83">
        <v>1.3</v>
      </c>
      <c r="K592" s="80">
        <v>2024.0</v>
      </c>
      <c r="L592" s="79" t="s">
        <v>630</v>
      </c>
      <c r="M592" s="79">
        <v>2024.0</v>
      </c>
      <c r="N592" s="79" t="s">
        <v>161</v>
      </c>
      <c r="O592" s="65" t="str">
        <f t="shared" si="1"/>
        <v>186350470001</v>
      </c>
      <c r="P592" s="65">
        <f t="shared" si="2"/>
        <v>9</v>
      </c>
      <c r="Q592" s="65">
        <f t="shared" si="3"/>
        <v>7</v>
      </c>
      <c r="R592" s="65" t="str">
        <f t="shared" si="12"/>
        <v>18.635.047/0001-97</v>
      </c>
      <c r="S592" s="84"/>
      <c r="T592" s="84" t="str">
        <f t="shared" si="10"/>
        <v/>
      </c>
      <c r="U592" s="84" t="str">
        <f t="shared" si="11"/>
        <v/>
      </c>
      <c r="V592" s="65" t="str">
        <f t="shared" si="5"/>
        <v/>
      </c>
      <c r="W592" s="84"/>
      <c r="X592" s="84"/>
      <c r="Y592" s="85"/>
      <c r="Z592" s="85"/>
      <c r="AA592" s="65" t="str">
        <f t="shared" si="6"/>
        <v/>
      </c>
      <c r="AB592" s="65" t="str">
        <f t="shared" si="7"/>
        <v/>
      </c>
      <c r="AC592" s="86"/>
      <c r="AD592" s="87" t="str">
        <f t="shared" si="8"/>
        <v/>
      </c>
      <c r="AE592" s="84"/>
      <c r="AF592" s="86">
        <f>IF(AC592&gt;0,AC592,'⚙️ Config'!$B$10)</f>
        <v>0.0075</v>
      </c>
      <c r="AG592" s="88">
        <f t="shared" si="9"/>
        <v>14560.5744</v>
      </c>
      <c r="AH592" s="88">
        <f>AG592*'⚙️ Config'!$B$11</f>
        <v>72802.872</v>
      </c>
      <c r="AI592" s="88">
        <f>AH592*'⚙️ Config'!$B$12</f>
        <v>21840.8616</v>
      </c>
      <c r="AJ592" s="64"/>
      <c r="AK592" s="84"/>
      <c r="AL592" s="84"/>
      <c r="AM592" s="84"/>
      <c r="AN592" s="84"/>
      <c r="AO592" s="84"/>
      <c r="AP592" s="84"/>
      <c r="AQ592" s="84"/>
    </row>
    <row r="593" ht="15.0" customHeight="1">
      <c r="A593" s="79">
        <v>590.0</v>
      </c>
      <c r="B593" s="80" t="s">
        <v>1534</v>
      </c>
      <c r="C593" s="79" t="s">
        <v>141</v>
      </c>
      <c r="D593" s="79" t="s">
        <v>1535</v>
      </c>
      <c r="E593" s="81">
        <v>49.22</v>
      </c>
      <c r="F593" s="79" t="s">
        <v>84</v>
      </c>
      <c r="G593" s="79" t="s">
        <v>606</v>
      </c>
      <c r="H593" s="82">
        <v>1941181.47</v>
      </c>
      <c r="I593" s="79">
        <v>1.0</v>
      </c>
      <c r="J593" s="83">
        <v>1.9</v>
      </c>
      <c r="K593" s="80">
        <v>2024.0</v>
      </c>
      <c r="L593" s="79" t="s">
        <v>448</v>
      </c>
      <c r="M593" s="79">
        <v>2024.0</v>
      </c>
      <c r="N593" s="79" t="s">
        <v>145</v>
      </c>
      <c r="O593" s="65" t="str">
        <f t="shared" si="1"/>
        <v>020368590001</v>
      </c>
      <c r="P593" s="65">
        <f t="shared" si="2"/>
        <v>8</v>
      </c>
      <c r="Q593" s="65">
        <f t="shared" si="3"/>
        <v>6</v>
      </c>
      <c r="R593" s="65" t="str">
        <f t="shared" si="12"/>
        <v>02.036.859/0001-86</v>
      </c>
      <c r="S593" s="84"/>
      <c r="T593" s="84" t="str">
        <f t="shared" si="10"/>
        <v/>
      </c>
      <c r="U593" s="84" t="str">
        <f t="shared" si="11"/>
        <v/>
      </c>
      <c r="V593" s="65" t="str">
        <f t="shared" si="5"/>
        <v/>
      </c>
      <c r="W593" s="84"/>
      <c r="X593" s="84"/>
      <c r="Y593" s="85"/>
      <c r="Z593" s="85"/>
      <c r="AA593" s="65" t="str">
        <f t="shared" si="6"/>
        <v/>
      </c>
      <c r="AB593" s="65" t="str">
        <f t="shared" si="7"/>
        <v/>
      </c>
      <c r="AC593" s="86"/>
      <c r="AD593" s="87" t="str">
        <f t="shared" si="8"/>
        <v/>
      </c>
      <c r="AE593" s="84"/>
      <c r="AF593" s="86">
        <f>IF(AC593&gt;0,AC593,'⚙️ Config'!$B$10)</f>
        <v>0.0075</v>
      </c>
      <c r="AG593" s="88">
        <f t="shared" si="9"/>
        <v>14558.86103</v>
      </c>
      <c r="AH593" s="88">
        <f>AG593*'⚙️ Config'!$B$11</f>
        <v>72794.30513</v>
      </c>
      <c r="AI593" s="88">
        <f>AH593*'⚙️ Config'!$B$12</f>
        <v>21838.29154</v>
      </c>
      <c r="AJ593" s="64"/>
      <c r="AK593" s="84"/>
      <c r="AL593" s="84"/>
      <c r="AM593" s="84"/>
      <c r="AN593" s="84"/>
      <c r="AO593" s="84"/>
      <c r="AP593" s="84"/>
      <c r="AQ593" s="84"/>
    </row>
    <row r="594" ht="15.0" customHeight="1">
      <c r="A594" s="79">
        <v>591.0</v>
      </c>
      <c r="B594" s="80" t="s">
        <v>1536</v>
      </c>
      <c r="C594" s="79" t="s">
        <v>141</v>
      </c>
      <c r="D594" s="79" t="s">
        <v>1537</v>
      </c>
      <c r="E594" s="81">
        <v>107.55</v>
      </c>
      <c r="F594" s="79" t="s">
        <v>84</v>
      </c>
      <c r="G594" s="79" t="s">
        <v>606</v>
      </c>
      <c r="H594" s="82">
        <v>1940888.56</v>
      </c>
      <c r="I594" s="79">
        <v>1.0</v>
      </c>
      <c r="J594" s="83">
        <v>0.3</v>
      </c>
      <c r="K594" s="80">
        <v>2025.0</v>
      </c>
      <c r="L594" s="79" t="s">
        <v>630</v>
      </c>
      <c r="M594" s="79">
        <v>2025.0</v>
      </c>
      <c r="N594" s="79" t="s">
        <v>161</v>
      </c>
      <c r="O594" s="65" t="str">
        <f t="shared" si="1"/>
        <v>275378590001</v>
      </c>
      <c r="P594" s="65">
        <f t="shared" si="2"/>
        <v>9</v>
      </c>
      <c r="Q594" s="65">
        <f t="shared" si="3"/>
        <v>0</v>
      </c>
      <c r="R594" s="65" t="str">
        <f t="shared" si="12"/>
        <v>27.537.859/0001-90</v>
      </c>
      <c r="S594" s="84"/>
      <c r="T594" s="84" t="str">
        <f t="shared" si="10"/>
        <v/>
      </c>
      <c r="U594" s="84" t="str">
        <f t="shared" si="11"/>
        <v/>
      </c>
      <c r="V594" s="65" t="str">
        <f t="shared" si="5"/>
        <v/>
      </c>
      <c r="W594" s="84"/>
      <c r="X594" s="84"/>
      <c r="Y594" s="85"/>
      <c r="Z594" s="85"/>
      <c r="AA594" s="65" t="str">
        <f t="shared" si="6"/>
        <v/>
      </c>
      <c r="AB594" s="65" t="str">
        <f t="shared" si="7"/>
        <v/>
      </c>
      <c r="AC594" s="86"/>
      <c r="AD594" s="87" t="str">
        <f t="shared" si="8"/>
        <v/>
      </c>
      <c r="AE594" s="84"/>
      <c r="AF594" s="86">
        <f>IF(AC594&gt;0,AC594,'⚙️ Config'!$B$10)</f>
        <v>0.0075</v>
      </c>
      <c r="AG594" s="88">
        <f t="shared" si="9"/>
        <v>14556.6642</v>
      </c>
      <c r="AH594" s="88">
        <f>AG594*'⚙️ Config'!$B$11</f>
        <v>72783.321</v>
      </c>
      <c r="AI594" s="88">
        <f>AH594*'⚙️ Config'!$B$12</f>
        <v>21834.9963</v>
      </c>
      <c r="AJ594" s="64"/>
      <c r="AK594" s="84"/>
      <c r="AL594" s="84"/>
      <c r="AM594" s="84"/>
      <c r="AN594" s="84"/>
      <c r="AO594" s="84"/>
      <c r="AP594" s="84"/>
      <c r="AQ594" s="84"/>
    </row>
    <row r="595" ht="15.0" customHeight="1">
      <c r="A595" s="79">
        <v>592.0</v>
      </c>
      <c r="B595" s="80" t="s">
        <v>1538</v>
      </c>
      <c r="C595" s="79" t="s">
        <v>141</v>
      </c>
      <c r="D595" s="79" t="s">
        <v>1539</v>
      </c>
      <c r="E595" s="81">
        <v>63.8</v>
      </c>
      <c r="F595" s="79" t="s">
        <v>84</v>
      </c>
      <c r="G595" s="79" t="s">
        <v>606</v>
      </c>
      <c r="H595" s="82">
        <v>1938487.94</v>
      </c>
      <c r="I595" s="79">
        <v>1.0</v>
      </c>
      <c r="J595" s="83">
        <v>1.1</v>
      </c>
      <c r="K595" s="80">
        <v>2025.0</v>
      </c>
      <c r="L595" s="79" t="s">
        <v>630</v>
      </c>
      <c r="M595" s="79">
        <v>2025.0</v>
      </c>
      <c r="N595" s="79" t="s">
        <v>161</v>
      </c>
      <c r="O595" s="65" t="str">
        <f t="shared" si="1"/>
        <v>220769310001</v>
      </c>
      <c r="P595" s="65">
        <f t="shared" si="2"/>
        <v>0</v>
      </c>
      <c r="Q595" s="65">
        <f t="shared" si="3"/>
        <v>6</v>
      </c>
      <c r="R595" s="65" t="str">
        <f t="shared" si="12"/>
        <v>22.076.931/0001-06</v>
      </c>
      <c r="S595" s="84"/>
      <c r="T595" s="84" t="str">
        <f t="shared" si="10"/>
        <v/>
      </c>
      <c r="U595" s="84" t="str">
        <f t="shared" si="11"/>
        <v/>
      </c>
      <c r="V595" s="65" t="str">
        <f t="shared" si="5"/>
        <v/>
      </c>
      <c r="W595" s="84"/>
      <c r="X595" s="84"/>
      <c r="Y595" s="85"/>
      <c r="Z595" s="85"/>
      <c r="AA595" s="65" t="str">
        <f t="shared" si="6"/>
        <v/>
      </c>
      <c r="AB595" s="65" t="str">
        <f t="shared" si="7"/>
        <v/>
      </c>
      <c r="AC595" s="86"/>
      <c r="AD595" s="87" t="str">
        <f t="shared" si="8"/>
        <v/>
      </c>
      <c r="AE595" s="84"/>
      <c r="AF595" s="86">
        <f>IF(AC595&gt;0,AC595,'⚙️ Config'!$B$10)</f>
        <v>0.0075</v>
      </c>
      <c r="AG595" s="88">
        <f t="shared" si="9"/>
        <v>14538.65955</v>
      </c>
      <c r="AH595" s="88">
        <f>AG595*'⚙️ Config'!$B$11</f>
        <v>72693.29775</v>
      </c>
      <c r="AI595" s="88">
        <f>AH595*'⚙️ Config'!$B$12</f>
        <v>21807.98933</v>
      </c>
      <c r="AJ595" s="64"/>
      <c r="AK595" s="84"/>
      <c r="AL595" s="84"/>
      <c r="AM595" s="84"/>
      <c r="AN595" s="84"/>
      <c r="AO595" s="84"/>
      <c r="AP595" s="84"/>
      <c r="AQ595" s="84"/>
    </row>
    <row r="596" ht="15.0" customHeight="1">
      <c r="A596" s="79">
        <v>593.0</v>
      </c>
      <c r="B596" s="80" t="s">
        <v>1540</v>
      </c>
      <c r="C596" s="79" t="s">
        <v>141</v>
      </c>
      <c r="D596" s="79" t="s">
        <v>1541</v>
      </c>
      <c r="E596" s="81">
        <v>56.89</v>
      </c>
      <c r="F596" s="79" t="s">
        <v>84</v>
      </c>
      <c r="G596" s="79" t="s">
        <v>606</v>
      </c>
      <c r="H596" s="82">
        <v>1937541.07</v>
      </c>
      <c r="I596" s="79">
        <v>1.0</v>
      </c>
      <c r="J596" s="83">
        <v>1.4</v>
      </c>
      <c r="K596" s="80">
        <v>2024.0</v>
      </c>
      <c r="L596" s="79" t="s">
        <v>202</v>
      </c>
      <c r="M596" s="79">
        <v>2024.0</v>
      </c>
      <c r="N596" s="79" t="s">
        <v>161</v>
      </c>
      <c r="O596" s="65" t="str">
        <f t="shared" si="1"/>
        <v>401539350001</v>
      </c>
      <c r="P596" s="65">
        <f t="shared" si="2"/>
        <v>2</v>
      </c>
      <c r="Q596" s="65">
        <f t="shared" si="3"/>
        <v>2</v>
      </c>
      <c r="R596" s="65" t="str">
        <f t="shared" si="12"/>
        <v>40.153.935/0001-22</v>
      </c>
      <c r="S596" s="84"/>
      <c r="T596" s="84" t="str">
        <f t="shared" si="10"/>
        <v/>
      </c>
      <c r="U596" s="84" t="str">
        <f t="shared" si="11"/>
        <v/>
      </c>
      <c r="V596" s="65" t="str">
        <f t="shared" si="5"/>
        <v/>
      </c>
      <c r="W596" s="84"/>
      <c r="X596" s="84"/>
      <c r="Y596" s="85"/>
      <c r="Z596" s="85"/>
      <c r="AA596" s="65" t="str">
        <f t="shared" si="6"/>
        <v/>
      </c>
      <c r="AB596" s="65" t="str">
        <f t="shared" si="7"/>
        <v/>
      </c>
      <c r="AC596" s="86"/>
      <c r="AD596" s="87" t="str">
        <f t="shared" si="8"/>
        <v/>
      </c>
      <c r="AE596" s="84"/>
      <c r="AF596" s="86">
        <f>IF(AC596&gt;0,AC596,'⚙️ Config'!$B$10)</f>
        <v>0.0075</v>
      </c>
      <c r="AG596" s="88">
        <f t="shared" si="9"/>
        <v>14531.55803</v>
      </c>
      <c r="AH596" s="88">
        <f>AG596*'⚙️ Config'!$B$11</f>
        <v>72657.79013</v>
      </c>
      <c r="AI596" s="88">
        <f>AH596*'⚙️ Config'!$B$12</f>
        <v>21797.33704</v>
      </c>
      <c r="AJ596" s="64"/>
      <c r="AK596" s="84"/>
      <c r="AL596" s="84"/>
      <c r="AM596" s="84"/>
      <c r="AN596" s="84"/>
      <c r="AO596" s="84"/>
      <c r="AP596" s="84"/>
      <c r="AQ596" s="84"/>
    </row>
    <row r="597" ht="15.0" customHeight="1">
      <c r="A597" s="79">
        <v>594.0</v>
      </c>
      <c r="B597" s="80" t="s">
        <v>1542</v>
      </c>
      <c r="C597" s="79" t="s">
        <v>141</v>
      </c>
      <c r="D597" s="79" t="s">
        <v>1543</v>
      </c>
      <c r="E597" s="81">
        <v>63.8</v>
      </c>
      <c r="F597" s="79" t="s">
        <v>84</v>
      </c>
      <c r="G597" s="79" t="s">
        <v>606</v>
      </c>
      <c r="H597" s="82">
        <v>1936032.27</v>
      </c>
      <c r="I597" s="79">
        <v>1.0</v>
      </c>
      <c r="J597" s="83">
        <v>1.1</v>
      </c>
      <c r="K597" s="80">
        <v>2025.0</v>
      </c>
      <c r="L597" s="79" t="s">
        <v>630</v>
      </c>
      <c r="M597" s="79">
        <v>2025.0</v>
      </c>
      <c r="N597" s="79" t="s">
        <v>161</v>
      </c>
      <c r="O597" s="65" t="str">
        <f t="shared" si="1"/>
        <v>292149400001</v>
      </c>
      <c r="P597" s="65">
        <f t="shared" si="2"/>
        <v>6</v>
      </c>
      <c r="Q597" s="65">
        <f t="shared" si="3"/>
        <v>5</v>
      </c>
      <c r="R597" s="65" t="str">
        <f t="shared" si="12"/>
        <v>29.214.940/0001-65</v>
      </c>
      <c r="S597" s="84"/>
      <c r="T597" s="84" t="str">
        <f t="shared" si="10"/>
        <v/>
      </c>
      <c r="U597" s="84" t="str">
        <f t="shared" si="11"/>
        <v/>
      </c>
      <c r="V597" s="65" t="str">
        <f t="shared" si="5"/>
        <v/>
      </c>
      <c r="W597" s="84"/>
      <c r="X597" s="84"/>
      <c r="Y597" s="85"/>
      <c r="Z597" s="85"/>
      <c r="AA597" s="65" t="str">
        <f t="shared" si="6"/>
        <v/>
      </c>
      <c r="AB597" s="65" t="str">
        <f t="shared" si="7"/>
        <v/>
      </c>
      <c r="AC597" s="86"/>
      <c r="AD597" s="87" t="str">
        <f t="shared" si="8"/>
        <v/>
      </c>
      <c r="AE597" s="84"/>
      <c r="AF597" s="86">
        <f>IF(AC597&gt;0,AC597,'⚙️ Config'!$B$10)</f>
        <v>0.0075</v>
      </c>
      <c r="AG597" s="88">
        <f t="shared" si="9"/>
        <v>14520.24203</v>
      </c>
      <c r="AH597" s="88">
        <f>AG597*'⚙️ Config'!$B$11</f>
        <v>72601.21013</v>
      </c>
      <c r="AI597" s="88">
        <f>AH597*'⚙️ Config'!$B$12</f>
        <v>21780.36304</v>
      </c>
      <c r="AJ597" s="64"/>
      <c r="AK597" s="84"/>
      <c r="AL597" s="84"/>
      <c r="AM597" s="84"/>
      <c r="AN597" s="84"/>
      <c r="AO597" s="84"/>
      <c r="AP597" s="84"/>
      <c r="AQ597" s="84"/>
    </row>
    <row r="598" ht="15.0" customHeight="1">
      <c r="A598" s="79">
        <v>595.0</v>
      </c>
      <c r="B598" s="80" t="s">
        <v>1544</v>
      </c>
      <c r="C598" s="79" t="s">
        <v>141</v>
      </c>
      <c r="D598" s="79" t="s">
        <v>1545</v>
      </c>
      <c r="E598" s="81">
        <v>56.89</v>
      </c>
      <c r="F598" s="79" t="s">
        <v>84</v>
      </c>
      <c r="G598" s="79" t="s">
        <v>606</v>
      </c>
      <c r="H598" s="82">
        <v>1933258.21</v>
      </c>
      <c r="I598" s="79">
        <v>1.0</v>
      </c>
      <c r="J598" s="83">
        <v>1.4</v>
      </c>
      <c r="K598" s="80">
        <v>2024.0</v>
      </c>
      <c r="L598" s="79" t="s">
        <v>630</v>
      </c>
      <c r="M598" s="79">
        <v>2024.0</v>
      </c>
      <c r="N598" s="79" t="s">
        <v>161</v>
      </c>
      <c r="O598" s="65" t="str">
        <f t="shared" si="1"/>
        <v>295584360001</v>
      </c>
      <c r="P598" s="65">
        <f t="shared" si="2"/>
        <v>8</v>
      </c>
      <c r="Q598" s="65">
        <f t="shared" si="3"/>
        <v>2</v>
      </c>
      <c r="R598" s="65" t="str">
        <f t="shared" si="12"/>
        <v>29.558.436/0001-82</v>
      </c>
      <c r="S598" s="84"/>
      <c r="T598" s="84" t="str">
        <f t="shared" si="10"/>
        <v/>
      </c>
      <c r="U598" s="84" t="str">
        <f t="shared" si="11"/>
        <v/>
      </c>
      <c r="V598" s="65" t="str">
        <f t="shared" si="5"/>
        <v/>
      </c>
      <c r="W598" s="84"/>
      <c r="X598" s="84"/>
      <c r="Y598" s="85"/>
      <c r="Z598" s="85"/>
      <c r="AA598" s="65" t="str">
        <f t="shared" si="6"/>
        <v/>
      </c>
      <c r="AB598" s="65" t="str">
        <f t="shared" si="7"/>
        <v/>
      </c>
      <c r="AC598" s="86"/>
      <c r="AD598" s="87" t="str">
        <f t="shared" si="8"/>
        <v/>
      </c>
      <c r="AE598" s="84"/>
      <c r="AF598" s="86">
        <f>IF(AC598&gt;0,AC598,'⚙️ Config'!$B$10)</f>
        <v>0.0075</v>
      </c>
      <c r="AG598" s="88">
        <f t="shared" si="9"/>
        <v>14499.43658</v>
      </c>
      <c r="AH598" s="88">
        <f>AG598*'⚙️ Config'!$B$11</f>
        <v>72497.18288</v>
      </c>
      <c r="AI598" s="88">
        <f>AH598*'⚙️ Config'!$B$12</f>
        <v>21749.15486</v>
      </c>
      <c r="AJ598" s="64"/>
      <c r="AK598" s="84"/>
      <c r="AL598" s="84"/>
      <c r="AM598" s="84"/>
      <c r="AN598" s="84"/>
      <c r="AO598" s="84"/>
      <c r="AP598" s="84"/>
      <c r="AQ598" s="84"/>
    </row>
    <row r="599" ht="15.0" customHeight="1">
      <c r="A599" s="79">
        <v>596.0</v>
      </c>
      <c r="B599" s="80" t="s">
        <v>1546</v>
      </c>
      <c r="C599" s="79" t="s">
        <v>141</v>
      </c>
      <c r="D599" s="79" t="s">
        <v>1547</v>
      </c>
      <c r="E599" s="81">
        <v>78.39</v>
      </c>
      <c r="F599" s="79" t="s">
        <v>84</v>
      </c>
      <c r="G599" s="79" t="s">
        <v>606</v>
      </c>
      <c r="H599" s="82">
        <v>1928844.91</v>
      </c>
      <c r="I599" s="79">
        <v>1.0</v>
      </c>
      <c r="J599" s="83">
        <v>0.7</v>
      </c>
      <c r="K599" s="80">
        <v>2025.0</v>
      </c>
      <c r="L599" s="79" t="s">
        <v>630</v>
      </c>
      <c r="M599" s="79">
        <v>2025.0</v>
      </c>
      <c r="N599" s="79" t="s">
        <v>145</v>
      </c>
      <c r="O599" s="65" t="str">
        <f t="shared" si="1"/>
        <v>213444040001</v>
      </c>
      <c r="P599" s="65">
        <f t="shared" si="2"/>
        <v>7</v>
      </c>
      <c r="Q599" s="65">
        <f t="shared" si="3"/>
        <v>2</v>
      </c>
      <c r="R599" s="65" t="str">
        <f t="shared" si="12"/>
        <v>21.344.404/0001-72</v>
      </c>
      <c r="S599" s="84"/>
      <c r="T599" s="84" t="str">
        <f t="shared" si="10"/>
        <v/>
      </c>
      <c r="U599" s="84" t="str">
        <f t="shared" si="11"/>
        <v/>
      </c>
      <c r="V599" s="65" t="str">
        <f t="shared" si="5"/>
        <v/>
      </c>
      <c r="W599" s="84"/>
      <c r="X599" s="84"/>
      <c r="Y599" s="85"/>
      <c r="Z599" s="85"/>
      <c r="AA599" s="65" t="str">
        <f t="shared" si="6"/>
        <v/>
      </c>
      <c r="AB599" s="65" t="str">
        <f t="shared" si="7"/>
        <v/>
      </c>
      <c r="AC599" s="86"/>
      <c r="AD599" s="87" t="str">
        <f t="shared" si="8"/>
        <v/>
      </c>
      <c r="AE599" s="84"/>
      <c r="AF599" s="86">
        <f>IF(AC599&gt;0,AC599,'⚙️ Config'!$B$10)</f>
        <v>0.0075</v>
      </c>
      <c r="AG599" s="88">
        <f t="shared" si="9"/>
        <v>14466.33683</v>
      </c>
      <c r="AH599" s="88">
        <f>AG599*'⚙️ Config'!$B$11</f>
        <v>72331.68413</v>
      </c>
      <c r="AI599" s="88">
        <f>AH599*'⚙️ Config'!$B$12</f>
        <v>21699.50524</v>
      </c>
      <c r="AJ599" s="64"/>
      <c r="AK599" s="84"/>
      <c r="AL599" s="84"/>
      <c r="AM599" s="84"/>
      <c r="AN599" s="84"/>
      <c r="AO599" s="84"/>
      <c r="AP599" s="84"/>
      <c r="AQ599" s="84"/>
    </row>
    <row r="600" ht="15.0" customHeight="1">
      <c r="A600" s="79">
        <v>597.0</v>
      </c>
      <c r="B600" s="80" t="s">
        <v>1548</v>
      </c>
      <c r="C600" s="79" t="s">
        <v>141</v>
      </c>
      <c r="D600" s="79" t="s">
        <v>1549</v>
      </c>
      <c r="E600" s="81">
        <v>83.69</v>
      </c>
      <c r="F600" s="79" t="s">
        <v>84</v>
      </c>
      <c r="G600" s="79" t="s">
        <v>606</v>
      </c>
      <c r="H600" s="82">
        <v>1927142.58</v>
      </c>
      <c r="I600" s="79">
        <v>1.0</v>
      </c>
      <c r="J600" s="83">
        <v>0.6</v>
      </c>
      <c r="K600" s="80">
        <v>2025.0</v>
      </c>
      <c r="L600" s="79" t="s">
        <v>448</v>
      </c>
      <c r="M600" s="79">
        <v>2025.0</v>
      </c>
      <c r="N600" s="79" t="s">
        <v>145</v>
      </c>
      <c r="O600" s="65" t="str">
        <f t="shared" si="1"/>
        <v>525413150001</v>
      </c>
      <c r="P600" s="65">
        <f t="shared" si="2"/>
        <v>4</v>
      </c>
      <c r="Q600" s="65">
        <f t="shared" si="3"/>
        <v>0</v>
      </c>
      <c r="R600" s="65" t="str">
        <f t="shared" si="12"/>
        <v>52.541.315/0001-40</v>
      </c>
      <c r="S600" s="84"/>
      <c r="T600" s="84" t="str">
        <f t="shared" si="10"/>
        <v/>
      </c>
      <c r="U600" s="84" t="str">
        <f t="shared" si="11"/>
        <v/>
      </c>
      <c r="V600" s="65" t="str">
        <f t="shared" si="5"/>
        <v/>
      </c>
      <c r="W600" s="84"/>
      <c r="X600" s="84"/>
      <c r="Y600" s="85"/>
      <c r="Z600" s="85"/>
      <c r="AA600" s="65" t="str">
        <f t="shared" si="6"/>
        <v/>
      </c>
      <c r="AB600" s="65" t="str">
        <f t="shared" si="7"/>
        <v/>
      </c>
      <c r="AC600" s="86"/>
      <c r="AD600" s="87" t="str">
        <f t="shared" si="8"/>
        <v/>
      </c>
      <c r="AE600" s="84"/>
      <c r="AF600" s="86">
        <f>IF(AC600&gt;0,AC600,'⚙️ Config'!$B$10)</f>
        <v>0.0075</v>
      </c>
      <c r="AG600" s="88">
        <f t="shared" si="9"/>
        <v>14453.56935</v>
      </c>
      <c r="AH600" s="88">
        <f>AG600*'⚙️ Config'!$B$11</f>
        <v>72267.84675</v>
      </c>
      <c r="AI600" s="88">
        <f>AH600*'⚙️ Config'!$B$12</f>
        <v>21680.35403</v>
      </c>
      <c r="AJ600" s="64"/>
      <c r="AK600" s="84"/>
      <c r="AL600" s="84"/>
      <c r="AM600" s="84"/>
      <c r="AN600" s="84"/>
      <c r="AO600" s="84"/>
      <c r="AP600" s="84"/>
      <c r="AQ600" s="84"/>
    </row>
    <row r="601" ht="15.0" customHeight="1">
      <c r="A601" s="79">
        <v>598.0</v>
      </c>
      <c r="B601" s="80" t="s">
        <v>1550</v>
      </c>
      <c r="C601" s="79" t="s">
        <v>154</v>
      </c>
      <c r="D601" s="79" t="s">
        <v>1551</v>
      </c>
      <c r="E601" s="81">
        <v>66.72</v>
      </c>
      <c r="F601" s="79" t="s">
        <v>84</v>
      </c>
      <c r="G601" s="79" t="s">
        <v>606</v>
      </c>
      <c r="H601" s="82">
        <v>1925690.03</v>
      </c>
      <c r="I601" s="79">
        <v>1.0</v>
      </c>
      <c r="J601" s="83">
        <v>1.0</v>
      </c>
      <c r="K601" s="80">
        <v>2025.0</v>
      </c>
      <c r="L601" s="79" t="s">
        <v>202</v>
      </c>
      <c r="M601" s="79">
        <v>2025.0</v>
      </c>
      <c r="N601" s="79" t="s">
        <v>145</v>
      </c>
      <c r="O601" s="65" t="str">
        <f t="shared" si="1"/>
        <v>145228490001</v>
      </c>
      <c r="P601" s="65">
        <f t="shared" si="2"/>
        <v>3</v>
      </c>
      <c r="Q601" s="65">
        <f t="shared" si="3"/>
        <v>0</v>
      </c>
      <c r="R601" s="65" t="str">
        <f t="shared" si="12"/>
        <v>14.522.849/0001-30</v>
      </c>
      <c r="S601" s="84"/>
      <c r="T601" s="84" t="str">
        <f t="shared" si="10"/>
        <v/>
      </c>
      <c r="U601" s="84" t="str">
        <f t="shared" si="11"/>
        <v/>
      </c>
      <c r="V601" s="65" t="str">
        <f t="shared" si="5"/>
        <v/>
      </c>
      <c r="W601" s="84"/>
      <c r="X601" s="84"/>
      <c r="Y601" s="85"/>
      <c r="Z601" s="85"/>
      <c r="AA601" s="65" t="str">
        <f t="shared" si="6"/>
        <v/>
      </c>
      <c r="AB601" s="65" t="str">
        <f t="shared" si="7"/>
        <v/>
      </c>
      <c r="AC601" s="86"/>
      <c r="AD601" s="87" t="str">
        <f t="shared" si="8"/>
        <v/>
      </c>
      <c r="AE601" s="84"/>
      <c r="AF601" s="86">
        <f>IF(AC601&gt;0,AC601,'⚙️ Config'!$B$10)</f>
        <v>0.0075</v>
      </c>
      <c r="AG601" s="88">
        <f t="shared" si="9"/>
        <v>14442.67523</v>
      </c>
      <c r="AH601" s="88">
        <f>AG601*'⚙️ Config'!$B$11</f>
        <v>72213.37613</v>
      </c>
      <c r="AI601" s="88">
        <f>AH601*'⚙️ Config'!$B$12</f>
        <v>21664.01284</v>
      </c>
      <c r="AJ601" s="64"/>
      <c r="AK601" s="84"/>
      <c r="AL601" s="84"/>
      <c r="AM601" s="84"/>
      <c r="AN601" s="84"/>
      <c r="AO601" s="84"/>
      <c r="AP601" s="84"/>
      <c r="AQ601" s="84"/>
    </row>
    <row r="602" ht="15.0" customHeight="1">
      <c r="A602" s="79">
        <v>599.0</v>
      </c>
      <c r="B602" s="80" t="s">
        <v>1552</v>
      </c>
      <c r="C602" s="79" t="s">
        <v>141</v>
      </c>
      <c r="D602" s="79" t="s">
        <v>1553</v>
      </c>
      <c r="E602" s="81">
        <v>56.89</v>
      </c>
      <c r="F602" s="79" t="s">
        <v>84</v>
      </c>
      <c r="G602" s="79" t="s">
        <v>606</v>
      </c>
      <c r="H602" s="82">
        <v>1925552.56</v>
      </c>
      <c r="I602" s="79">
        <v>1.0</v>
      </c>
      <c r="J602" s="83">
        <v>1.4</v>
      </c>
      <c r="K602" s="80">
        <v>2024.0</v>
      </c>
      <c r="L602" s="79" t="s">
        <v>202</v>
      </c>
      <c r="M602" s="79">
        <v>2024.0</v>
      </c>
      <c r="N602" s="79" t="s">
        <v>161</v>
      </c>
      <c r="O602" s="65" t="str">
        <f t="shared" si="1"/>
        <v>058471210001</v>
      </c>
      <c r="P602" s="65">
        <f t="shared" si="2"/>
        <v>9</v>
      </c>
      <c r="Q602" s="65">
        <f t="shared" si="3"/>
        <v>7</v>
      </c>
      <c r="R602" s="65" t="str">
        <f t="shared" si="12"/>
        <v>05.847.121/0001-97</v>
      </c>
      <c r="S602" s="84"/>
      <c r="T602" s="84" t="str">
        <f t="shared" si="10"/>
        <v/>
      </c>
      <c r="U602" s="84" t="str">
        <f t="shared" si="11"/>
        <v/>
      </c>
      <c r="V602" s="65" t="str">
        <f t="shared" si="5"/>
        <v/>
      </c>
      <c r="W602" s="84"/>
      <c r="X602" s="84"/>
      <c r="Y602" s="85"/>
      <c r="Z602" s="85"/>
      <c r="AA602" s="65" t="str">
        <f t="shared" si="6"/>
        <v/>
      </c>
      <c r="AB602" s="65" t="str">
        <f t="shared" si="7"/>
        <v/>
      </c>
      <c r="AC602" s="86"/>
      <c r="AD602" s="87" t="str">
        <f t="shared" si="8"/>
        <v/>
      </c>
      <c r="AE602" s="84"/>
      <c r="AF602" s="86">
        <f>IF(AC602&gt;0,AC602,'⚙️ Config'!$B$10)</f>
        <v>0.0075</v>
      </c>
      <c r="AG602" s="88">
        <f t="shared" si="9"/>
        <v>14441.6442</v>
      </c>
      <c r="AH602" s="88">
        <f>AG602*'⚙️ Config'!$B$11</f>
        <v>72208.221</v>
      </c>
      <c r="AI602" s="88">
        <f>AH602*'⚙️ Config'!$B$12</f>
        <v>21662.4663</v>
      </c>
      <c r="AJ602" s="64"/>
      <c r="AK602" s="84"/>
      <c r="AL602" s="84"/>
      <c r="AM602" s="84"/>
      <c r="AN602" s="84"/>
      <c r="AO602" s="84"/>
      <c r="AP602" s="84"/>
      <c r="AQ602" s="84"/>
    </row>
    <row r="603" ht="15.0" customHeight="1">
      <c r="A603" s="79">
        <v>600.0</v>
      </c>
      <c r="B603" s="80" t="s">
        <v>1554</v>
      </c>
      <c r="C603" s="79" t="s">
        <v>141</v>
      </c>
      <c r="D603" s="79" t="s">
        <v>1555</v>
      </c>
      <c r="E603" s="81">
        <v>55.05</v>
      </c>
      <c r="F603" s="79" t="s">
        <v>84</v>
      </c>
      <c r="G603" s="79" t="s">
        <v>606</v>
      </c>
      <c r="H603" s="82">
        <v>1925383.18</v>
      </c>
      <c r="I603" s="79">
        <v>1.0</v>
      </c>
      <c r="J603" s="83">
        <v>1.5</v>
      </c>
      <c r="K603" s="80">
        <v>2024.0</v>
      </c>
      <c r="L603" s="79" t="s">
        <v>630</v>
      </c>
      <c r="M603" s="79">
        <v>2024.0</v>
      </c>
      <c r="N603" s="79" t="s">
        <v>145</v>
      </c>
      <c r="O603" s="65" t="str">
        <f t="shared" si="1"/>
        <v>409775820001</v>
      </c>
      <c r="P603" s="65">
        <f t="shared" si="2"/>
        <v>8</v>
      </c>
      <c r="Q603" s="65">
        <f t="shared" si="3"/>
        <v>5</v>
      </c>
      <c r="R603" s="65" t="str">
        <f t="shared" si="12"/>
        <v>40.977.582/0001-85</v>
      </c>
      <c r="S603" s="84"/>
      <c r="T603" s="84" t="str">
        <f t="shared" si="10"/>
        <v/>
      </c>
      <c r="U603" s="84" t="str">
        <f t="shared" si="11"/>
        <v/>
      </c>
      <c r="V603" s="65" t="str">
        <f t="shared" si="5"/>
        <v/>
      </c>
      <c r="W603" s="84"/>
      <c r="X603" s="84"/>
      <c r="Y603" s="85"/>
      <c r="Z603" s="85"/>
      <c r="AA603" s="65" t="str">
        <f t="shared" si="6"/>
        <v/>
      </c>
      <c r="AB603" s="65" t="str">
        <f t="shared" si="7"/>
        <v/>
      </c>
      <c r="AC603" s="86"/>
      <c r="AD603" s="87" t="str">
        <f t="shared" si="8"/>
        <v/>
      </c>
      <c r="AE603" s="84"/>
      <c r="AF603" s="86">
        <f>IF(AC603&gt;0,AC603,'⚙️ Config'!$B$10)</f>
        <v>0.0075</v>
      </c>
      <c r="AG603" s="88">
        <f t="shared" si="9"/>
        <v>14440.37385</v>
      </c>
      <c r="AH603" s="88">
        <f>AG603*'⚙️ Config'!$B$11</f>
        <v>72201.86925</v>
      </c>
      <c r="AI603" s="88">
        <f>AH603*'⚙️ Config'!$B$12</f>
        <v>21660.56078</v>
      </c>
      <c r="AJ603" s="64"/>
      <c r="AK603" s="84"/>
      <c r="AL603" s="84"/>
      <c r="AM603" s="84"/>
      <c r="AN603" s="84"/>
      <c r="AO603" s="84"/>
      <c r="AP603" s="84"/>
      <c r="AQ603" s="84"/>
    </row>
    <row r="604" ht="15.0" customHeight="1">
      <c r="A604" s="79">
        <v>601.0</v>
      </c>
      <c r="B604" s="80" t="s">
        <v>1556</v>
      </c>
      <c r="C604" s="79" t="s">
        <v>141</v>
      </c>
      <c r="D604" s="79" t="s">
        <v>1557</v>
      </c>
      <c r="E604" s="81">
        <v>66.72</v>
      </c>
      <c r="F604" s="79" t="s">
        <v>84</v>
      </c>
      <c r="G604" s="79" t="s">
        <v>606</v>
      </c>
      <c r="H604" s="82">
        <v>1924375.27</v>
      </c>
      <c r="I604" s="79">
        <v>1.0</v>
      </c>
      <c r="J604" s="83">
        <v>1.0</v>
      </c>
      <c r="K604" s="80">
        <v>2025.0</v>
      </c>
      <c r="L604" s="79" t="s">
        <v>630</v>
      </c>
      <c r="M604" s="79">
        <v>2025.0</v>
      </c>
      <c r="N604" s="79" t="s">
        <v>161</v>
      </c>
      <c r="O604" s="65" t="str">
        <f t="shared" si="1"/>
        <v>118579960001</v>
      </c>
      <c r="P604" s="65">
        <f t="shared" si="2"/>
        <v>7</v>
      </c>
      <c r="Q604" s="65">
        <f t="shared" si="3"/>
        <v>2</v>
      </c>
      <c r="R604" s="65" t="str">
        <f t="shared" si="12"/>
        <v>11.857.996/0001-72</v>
      </c>
      <c r="S604" s="84"/>
      <c r="T604" s="84" t="str">
        <f t="shared" si="10"/>
        <v/>
      </c>
      <c r="U604" s="84" t="str">
        <f t="shared" si="11"/>
        <v/>
      </c>
      <c r="V604" s="65" t="str">
        <f t="shared" si="5"/>
        <v/>
      </c>
      <c r="W604" s="84"/>
      <c r="X604" s="84"/>
      <c r="Y604" s="85"/>
      <c r="Z604" s="85"/>
      <c r="AA604" s="65" t="str">
        <f t="shared" si="6"/>
        <v/>
      </c>
      <c r="AB604" s="65" t="str">
        <f t="shared" si="7"/>
        <v/>
      </c>
      <c r="AC604" s="86"/>
      <c r="AD604" s="87" t="str">
        <f t="shared" si="8"/>
        <v/>
      </c>
      <c r="AE604" s="84"/>
      <c r="AF604" s="86">
        <f>IF(AC604&gt;0,AC604,'⚙️ Config'!$B$10)</f>
        <v>0.0075</v>
      </c>
      <c r="AG604" s="88">
        <f t="shared" si="9"/>
        <v>14432.81453</v>
      </c>
      <c r="AH604" s="88">
        <f>AG604*'⚙️ Config'!$B$11</f>
        <v>72164.07263</v>
      </c>
      <c r="AI604" s="88">
        <f>AH604*'⚙️ Config'!$B$12</f>
        <v>21649.22179</v>
      </c>
      <c r="AJ604" s="64"/>
      <c r="AK604" s="84"/>
      <c r="AL604" s="84"/>
      <c r="AM604" s="84"/>
      <c r="AN604" s="84"/>
      <c r="AO604" s="84"/>
      <c r="AP604" s="84"/>
      <c r="AQ604" s="84"/>
    </row>
    <row r="605" ht="15.0" customHeight="1">
      <c r="A605" s="79">
        <v>602.0</v>
      </c>
      <c r="B605" s="80" t="s">
        <v>1558</v>
      </c>
      <c r="C605" s="79" t="s">
        <v>141</v>
      </c>
      <c r="D605" s="79" t="s">
        <v>1559</v>
      </c>
      <c r="E605" s="81">
        <v>51.87</v>
      </c>
      <c r="F605" s="79" t="s">
        <v>84</v>
      </c>
      <c r="G605" s="79" t="s">
        <v>606</v>
      </c>
      <c r="H605" s="82">
        <v>1916735.52</v>
      </c>
      <c r="I605" s="79">
        <v>1.0</v>
      </c>
      <c r="J605" s="83">
        <v>1.7</v>
      </c>
      <c r="K605" s="80">
        <v>2024.0</v>
      </c>
      <c r="L605" s="79" t="s">
        <v>630</v>
      </c>
      <c r="M605" s="79">
        <v>2024.0</v>
      </c>
      <c r="N605" s="79" t="s">
        <v>161</v>
      </c>
      <c r="O605" s="65" t="str">
        <f t="shared" si="1"/>
        <v>484712830001</v>
      </c>
      <c r="P605" s="65">
        <f t="shared" si="2"/>
        <v>8</v>
      </c>
      <c r="Q605" s="65">
        <f t="shared" si="3"/>
        <v>6</v>
      </c>
      <c r="R605" s="65" t="str">
        <f t="shared" si="12"/>
        <v>48.471.283/0001-86</v>
      </c>
      <c r="S605" s="84"/>
      <c r="T605" s="84" t="str">
        <f t="shared" si="10"/>
        <v/>
      </c>
      <c r="U605" s="84" t="str">
        <f t="shared" si="11"/>
        <v/>
      </c>
      <c r="V605" s="65" t="str">
        <f t="shared" si="5"/>
        <v/>
      </c>
      <c r="W605" s="84"/>
      <c r="X605" s="84"/>
      <c r="Y605" s="85"/>
      <c r="Z605" s="85"/>
      <c r="AA605" s="65" t="str">
        <f t="shared" si="6"/>
        <v/>
      </c>
      <c r="AB605" s="65" t="str">
        <f t="shared" si="7"/>
        <v/>
      </c>
      <c r="AC605" s="86"/>
      <c r="AD605" s="87" t="str">
        <f t="shared" si="8"/>
        <v/>
      </c>
      <c r="AE605" s="84"/>
      <c r="AF605" s="86">
        <f>IF(AC605&gt;0,AC605,'⚙️ Config'!$B$10)</f>
        <v>0.0075</v>
      </c>
      <c r="AG605" s="88">
        <f t="shared" si="9"/>
        <v>14375.5164</v>
      </c>
      <c r="AH605" s="88">
        <f>AG605*'⚙️ Config'!$B$11</f>
        <v>71877.582</v>
      </c>
      <c r="AI605" s="88">
        <f>AH605*'⚙️ Config'!$B$12</f>
        <v>21563.2746</v>
      </c>
      <c r="AJ605" s="64"/>
      <c r="AK605" s="84"/>
      <c r="AL605" s="84"/>
      <c r="AM605" s="84"/>
      <c r="AN605" s="84"/>
      <c r="AO605" s="84"/>
      <c r="AP605" s="84"/>
      <c r="AQ605" s="84"/>
    </row>
    <row r="606" ht="15.0" customHeight="1">
      <c r="A606" s="79">
        <v>603.0</v>
      </c>
      <c r="B606" s="80" t="s">
        <v>1560</v>
      </c>
      <c r="C606" s="79" t="s">
        <v>141</v>
      </c>
      <c r="D606" s="79" t="s">
        <v>1561</v>
      </c>
      <c r="E606" s="81">
        <v>51.87</v>
      </c>
      <c r="F606" s="79" t="s">
        <v>84</v>
      </c>
      <c r="G606" s="79" t="s">
        <v>606</v>
      </c>
      <c r="H606" s="82">
        <v>1916537.94</v>
      </c>
      <c r="I606" s="79">
        <v>1.0</v>
      </c>
      <c r="J606" s="83">
        <v>1.7</v>
      </c>
      <c r="K606" s="80">
        <v>2024.0</v>
      </c>
      <c r="L606" s="79" t="s">
        <v>458</v>
      </c>
      <c r="M606" s="79">
        <v>2024.0</v>
      </c>
      <c r="N606" s="79" t="s">
        <v>145</v>
      </c>
      <c r="O606" s="65" t="str">
        <f t="shared" si="1"/>
        <v>168013920001</v>
      </c>
      <c r="P606" s="65">
        <f t="shared" si="2"/>
        <v>2</v>
      </c>
      <c r="Q606" s="65">
        <f t="shared" si="3"/>
        <v>8</v>
      </c>
      <c r="R606" s="65" t="str">
        <f t="shared" si="12"/>
        <v>16.801.392/0001-28</v>
      </c>
      <c r="S606" s="84"/>
      <c r="T606" s="84" t="str">
        <f t="shared" si="10"/>
        <v/>
      </c>
      <c r="U606" s="84" t="str">
        <f t="shared" si="11"/>
        <v/>
      </c>
      <c r="V606" s="65" t="str">
        <f t="shared" si="5"/>
        <v/>
      </c>
      <c r="W606" s="84"/>
      <c r="X606" s="84"/>
      <c r="Y606" s="85"/>
      <c r="Z606" s="85"/>
      <c r="AA606" s="65" t="str">
        <f t="shared" si="6"/>
        <v/>
      </c>
      <c r="AB606" s="65" t="str">
        <f t="shared" si="7"/>
        <v/>
      </c>
      <c r="AC606" s="86"/>
      <c r="AD606" s="87" t="str">
        <f t="shared" si="8"/>
        <v/>
      </c>
      <c r="AE606" s="84"/>
      <c r="AF606" s="86">
        <f>IF(AC606&gt;0,AC606,'⚙️ Config'!$B$10)</f>
        <v>0.0075</v>
      </c>
      <c r="AG606" s="88">
        <f t="shared" si="9"/>
        <v>14374.03455</v>
      </c>
      <c r="AH606" s="88">
        <f>AG606*'⚙️ Config'!$B$11</f>
        <v>71870.17275</v>
      </c>
      <c r="AI606" s="88">
        <f>AH606*'⚙️ Config'!$B$12</f>
        <v>21561.05183</v>
      </c>
      <c r="AJ606" s="64"/>
      <c r="AK606" s="84"/>
      <c r="AL606" s="84"/>
      <c r="AM606" s="84"/>
      <c r="AN606" s="84"/>
      <c r="AO606" s="84"/>
      <c r="AP606" s="84"/>
      <c r="AQ606" s="84"/>
    </row>
    <row r="607" ht="15.0" customHeight="1">
      <c r="A607" s="79">
        <v>604.0</v>
      </c>
      <c r="B607" s="80" t="s">
        <v>1562</v>
      </c>
      <c r="C607" s="79" t="s">
        <v>141</v>
      </c>
      <c r="D607" s="79" t="s">
        <v>1563</v>
      </c>
      <c r="E607" s="81">
        <v>56.89</v>
      </c>
      <c r="F607" s="79" t="s">
        <v>84</v>
      </c>
      <c r="G607" s="79" t="s">
        <v>606</v>
      </c>
      <c r="H607" s="82">
        <v>1916372.17</v>
      </c>
      <c r="I607" s="79">
        <v>1.0</v>
      </c>
      <c r="J607" s="83">
        <v>1.4</v>
      </c>
      <c r="K607" s="80">
        <v>2024.0</v>
      </c>
      <c r="L607" s="79" t="s">
        <v>630</v>
      </c>
      <c r="M607" s="79">
        <v>2024.0</v>
      </c>
      <c r="N607" s="79" t="s">
        <v>161</v>
      </c>
      <c r="O607" s="65" t="str">
        <f t="shared" si="1"/>
        <v>189836020001</v>
      </c>
      <c r="P607" s="65">
        <f t="shared" si="2"/>
        <v>7</v>
      </c>
      <c r="Q607" s="65">
        <f t="shared" si="3"/>
        <v>1</v>
      </c>
      <c r="R607" s="65" t="str">
        <f t="shared" si="12"/>
        <v>18.983.602/0001-71</v>
      </c>
      <c r="S607" s="84"/>
      <c r="T607" s="84" t="str">
        <f t="shared" si="10"/>
        <v/>
      </c>
      <c r="U607" s="84" t="str">
        <f t="shared" si="11"/>
        <v/>
      </c>
      <c r="V607" s="65" t="str">
        <f t="shared" si="5"/>
        <v/>
      </c>
      <c r="W607" s="84"/>
      <c r="X607" s="84"/>
      <c r="Y607" s="85"/>
      <c r="Z607" s="85"/>
      <c r="AA607" s="65" t="str">
        <f t="shared" si="6"/>
        <v/>
      </c>
      <c r="AB607" s="65" t="str">
        <f t="shared" si="7"/>
        <v/>
      </c>
      <c r="AC607" s="86"/>
      <c r="AD607" s="87" t="str">
        <f t="shared" si="8"/>
        <v/>
      </c>
      <c r="AE607" s="84"/>
      <c r="AF607" s="86">
        <f>IF(AC607&gt;0,AC607,'⚙️ Config'!$B$10)</f>
        <v>0.0075</v>
      </c>
      <c r="AG607" s="88">
        <f t="shared" si="9"/>
        <v>14372.79128</v>
      </c>
      <c r="AH607" s="88">
        <f>AG607*'⚙️ Config'!$B$11</f>
        <v>71863.95638</v>
      </c>
      <c r="AI607" s="88">
        <f>AH607*'⚙️ Config'!$B$12</f>
        <v>21559.18691</v>
      </c>
      <c r="AJ607" s="64"/>
      <c r="AK607" s="84"/>
      <c r="AL607" s="84"/>
      <c r="AM607" s="84"/>
      <c r="AN607" s="84"/>
      <c r="AO607" s="84"/>
      <c r="AP607" s="84"/>
      <c r="AQ607" s="84"/>
    </row>
    <row r="608" ht="15.0" customHeight="1">
      <c r="A608" s="79">
        <v>605.0</v>
      </c>
      <c r="B608" s="80" t="s">
        <v>1564</v>
      </c>
      <c r="C608" s="79" t="s">
        <v>141</v>
      </c>
      <c r="D608" s="79" t="s">
        <v>1565</v>
      </c>
      <c r="E608" s="81">
        <v>53.38</v>
      </c>
      <c r="F608" s="79" t="s">
        <v>84</v>
      </c>
      <c r="G608" s="79" t="s">
        <v>606</v>
      </c>
      <c r="H608" s="82">
        <v>1915402.84</v>
      </c>
      <c r="I608" s="79">
        <v>1.0</v>
      </c>
      <c r="J608" s="83">
        <v>1.6</v>
      </c>
      <c r="K608" s="80">
        <v>2024.0</v>
      </c>
      <c r="L608" s="79" t="s">
        <v>197</v>
      </c>
      <c r="M608" s="79">
        <v>2024.0</v>
      </c>
      <c r="N608" s="79" t="s">
        <v>145</v>
      </c>
      <c r="O608" s="65" t="str">
        <f t="shared" si="1"/>
        <v>133314400001</v>
      </c>
      <c r="P608" s="65">
        <f t="shared" si="2"/>
        <v>7</v>
      </c>
      <c r="Q608" s="65">
        <f t="shared" si="3"/>
        <v>3</v>
      </c>
      <c r="R608" s="65" t="str">
        <f t="shared" si="12"/>
        <v>13.331.440/0001-73</v>
      </c>
      <c r="S608" s="84"/>
      <c r="T608" s="84" t="str">
        <f t="shared" si="10"/>
        <v/>
      </c>
      <c r="U608" s="84" t="str">
        <f t="shared" si="11"/>
        <v/>
      </c>
      <c r="V608" s="65" t="str">
        <f t="shared" si="5"/>
        <v/>
      </c>
      <c r="W608" s="84"/>
      <c r="X608" s="84"/>
      <c r="Y608" s="85"/>
      <c r="Z608" s="85"/>
      <c r="AA608" s="65" t="str">
        <f t="shared" si="6"/>
        <v/>
      </c>
      <c r="AB608" s="65" t="str">
        <f t="shared" si="7"/>
        <v/>
      </c>
      <c r="AC608" s="86"/>
      <c r="AD608" s="87" t="str">
        <f t="shared" si="8"/>
        <v/>
      </c>
      <c r="AE608" s="84"/>
      <c r="AF608" s="86">
        <f>IF(AC608&gt;0,AC608,'⚙️ Config'!$B$10)</f>
        <v>0.0075</v>
      </c>
      <c r="AG608" s="88">
        <f t="shared" si="9"/>
        <v>14365.5213</v>
      </c>
      <c r="AH608" s="88">
        <f>AG608*'⚙️ Config'!$B$11</f>
        <v>71827.6065</v>
      </c>
      <c r="AI608" s="88">
        <f>AH608*'⚙️ Config'!$B$12</f>
        <v>21548.28195</v>
      </c>
      <c r="AJ608" s="64"/>
      <c r="AK608" s="84"/>
      <c r="AL608" s="84"/>
      <c r="AM608" s="84"/>
      <c r="AN608" s="84"/>
      <c r="AO608" s="84"/>
      <c r="AP608" s="84"/>
      <c r="AQ608" s="84"/>
    </row>
    <row r="609" ht="15.0" customHeight="1">
      <c r="A609" s="79">
        <v>606.0</v>
      </c>
      <c r="B609" s="80" t="s">
        <v>1566</v>
      </c>
      <c r="C609" s="79" t="s">
        <v>141</v>
      </c>
      <c r="D609" s="79" t="s">
        <v>1567</v>
      </c>
      <c r="E609" s="81">
        <v>56.89</v>
      </c>
      <c r="F609" s="79" t="s">
        <v>84</v>
      </c>
      <c r="G609" s="79" t="s">
        <v>606</v>
      </c>
      <c r="H609" s="82">
        <v>1914595.74</v>
      </c>
      <c r="I609" s="79">
        <v>1.0</v>
      </c>
      <c r="J609" s="83">
        <v>1.4</v>
      </c>
      <c r="K609" s="80">
        <v>2024.0</v>
      </c>
      <c r="L609" s="79" t="s">
        <v>295</v>
      </c>
      <c r="M609" s="79">
        <v>2024.0</v>
      </c>
      <c r="N609" s="79" t="s">
        <v>161</v>
      </c>
      <c r="O609" s="65" t="str">
        <f t="shared" si="1"/>
        <v>290663020001</v>
      </c>
      <c r="P609" s="65">
        <f t="shared" si="2"/>
        <v>4</v>
      </c>
      <c r="Q609" s="65">
        <f t="shared" si="3"/>
        <v>4</v>
      </c>
      <c r="R609" s="65" t="str">
        <f t="shared" si="12"/>
        <v>29.066.302/0001-44</v>
      </c>
      <c r="S609" s="84"/>
      <c r="T609" s="84" t="str">
        <f t="shared" si="10"/>
        <v/>
      </c>
      <c r="U609" s="84" t="str">
        <f t="shared" si="11"/>
        <v/>
      </c>
      <c r="V609" s="65" t="str">
        <f t="shared" si="5"/>
        <v/>
      </c>
      <c r="W609" s="84"/>
      <c r="X609" s="84"/>
      <c r="Y609" s="85"/>
      <c r="Z609" s="85"/>
      <c r="AA609" s="65" t="str">
        <f t="shared" si="6"/>
        <v/>
      </c>
      <c r="AB609" s="65" t="str">
        <f t="shared" si="7"/>
        <v/>
      </c>
      <c r="AC609" s="86"/>
      <c r="AD609" s="87" t="str">
        <f t="shared" si="8"/>
        <v/>
      </c>
      <c r="AE609" s="84"/>
      <c r="AF609" s="86">
        <f>IF(AC609&gt;0,AC609,'⚙️ Config'!$B$10)</f>
        <v>0.0075</v>
      </c>
      <c r="AG609" s="88">
        <f t="shared" si="9"/>
        <v>14359.46805</v>
      </c>
      <c r="AH609" s="88">
        <f>AG609*'⚙️ Config'!$B$11</f>
        <v>71797.34025</v>
      </c>
      <c r="AI609" s="88">
        <f>AH609*'⚙️ Config'!$B$12</f>
        <v>21539.20208</v>
      </c>
      <c r="AJ609" s="64"/>
      <c r="AK609" s="84"/>
      <c r="AL609" s="84"/>
      <c r="AM609" s="84"/>
      <c r="AN609" s="84"/>
      <c r="AO609" s="84"/>
      <c r="AP609" s="84"/>
      <c r="AQ609" s="84"/>
    </row>
    <row r="610" ht="15.0" customHeight="1">
      <c r="A610" s="79">
        <v>607.0</v>
      </c>
      <c r="B610" s="80" t="s">
        <v>1568</v>
      </c>
      <c r="C610" s="79" t="s">
        <v>141</v>
      </c>
      <c r="D610" s="79" t="s">
        <v>1569</v>
      </c>
      <c r="E610" s="81">
        <v>66.72</v>
      </c>
      <c r="F610" s="79" t="s">
        <v>84</v>
      </c>
      <c r="G610" s="79" t="s">
        <v>606</v>
      </c>
      <c r="H610" s="82">
        <v>1908280.59</v>
      </c>
      <c r="I610" s="79">
        <v>1.0</v>
      </c>
      <c r="J610" s="83">
        <v>1.0</v>
      </c>
      <c r="K610" s="80">
        <v>2025.0</v>
      </c>
      <c r="L610" s="79" t="s">
        <v>268</v>
      </c>
      <c r="M610" s="79">
        <v>2025.0</v>
      </c>
      <c r="N610" s="79" t="s">
        <v>145</v>
      </c>
      <c r="O610" s="65" t="str">
        <f t="shared" si="1"/>
        <v>559401000001</v>
      </c>
      <c r="P610" s="65">
        <f t="shared" si="2"/>
        <v>9</v>
      </c>
      <c r="Q610" s="65">
        <f t="shared" si="3"/>
        <v>0</v>
      </c>
      <c r="R610" s="65" t="str">
        <f t="shared" si="12"/>
        <v>55.940.100/0001-90</v>
      </c>
      <c r="S610" s="84"/>
      <c r="T610" s="84" t="str">
        <f t="shared" si="10"/>
        <v/>
      </c>
      <c r="U610" s="84" t="str">
        <f t="shared" si="11"/>
        <v/>
      </c>
      <c r="V610" s="65" t="str">
        <f t="shared" si="5"/>
        <v/>
      </c>
      <c r="W610" s="84"/>
      <c r="X610" s="84"/>
      <c r="Y610" s="85"/>
      <c r="Z610" s="85"/>
      <c r="AA610" s="65" t="str">
        <f t="shared" si="6"/>
        <v/>
      </c>
      <c r="AB610" s="65" t="str">
        <f t="shared" si="7"/>
        <v/>
      </c>
      <c r="AC610" s="86"/>
      <c r="AD610" s="87" t="str">
        <f t="shared" si="8"/>
        <v/>
      </c>
      <c r="AE610" s="84"/>
      <c r="AF610" s="86">
        <f>IF(AC610&gt;0,AC610,'⚙️ Config'!$B$10)</f>
        <v>0.0075</v>
      </c>
      <c r="AG610" s="88">
        <f t="shared" si="9"/>
        <v>14312.10443</v>
      </c>
      <c r="AH610" s="88">
        <f>AG610*'⚙️ Config'!$B$11</f>
        <v>71560.52213</v>
      </c>
      <c r="AI610" s="88">
        <f>AH610*'⚙️ Config'!$B$12</f>
        <v>21468.15664</v>
      </c>
      <c r="AJ610" s="64"/>
      <c r="AK610" s="84"/>
      <c r="AL610" s="84"/>
      <c r="AM610" s="84"/>
      <c r="AN610" s="84"/>
      <c r="AO610" s="84"/>
      <c r="AP610" s="84"/>
      <c r="AQ610" s="84"/>
    </row>
    <row r="611" ht="15.0" customHeight="1">
      <c r="A611" s="79">
        <v>608.0</v>
      </c>
      <c r="B611" s="80" t="s">
        <v>1570</v>
      </c>
      <c r="C611" s="79" t="s">
        <v>141</v>
      </c>
      <c r="D611" s="79" t="s">
        <v>1571</v>
      </c>
      <c r="E611" s="81">
        <v>55.05</v>
      </c>
      <c r="F611" s="79" t="s">
        <v>84</v>
      </c>
      <c r="G611" s="79" t="s">
        <v>606</v>
      </c>
      <c r="H611" s="82">
        <v>1907205.38</v>
      </c>
      <c r="I611" s="79">
        <v>1.0</v>
      </c>
      <c r="J611" s="83">
        <v>1.5</v>
      </c>
      <c r="K611" s="80">
        <v>2024.0</v>
      </c>
      <c r="L611" s="79" t="s">
        <v>268</v>
      </c>
      <c r="M611" s="79">
        <v>2024.0</v>
      </c>
      <c r="N611" s="79" t="s">
        <v>161</v>
      </c>
      <c r="O611" s="65" t="str">
        <f t="shared" si="1"/>
        <v>004253610001</v>
      </c>
      <c r="P611" s="65">
        <f t="shared" si="2"/>
        <v>8</v>
      </c>
      <c r="Q611" s="65">
        <f t="shared" si="3"/>
        <v>0</v>
      </c>
      <c r="R611" s="65" t="str">
        <f t="shared" si="12"/>
        <v>00.425.361/0001-80</v>
      </c>
      <c r="S611" s="84"/>
      <c r="T611" s="84" t="str">
        <f t="shared" si="10"/>
        <v/>
      </c>
      <c r="U611" s="84" t="str">
        <f t="shared" si="11"/>
        <v/>
      </c>
      <c r="V611" s="65" t="str">
        <f t="shared" si="5"/>
        <v/>
      </c>
      <c r="W611" s="84"/>
      <c r="X611" s="84"/>
      <c r="Y611" s="85"/>
      <c r="Z611" s="85"/>
      <c r="AA611" s="65" t="str">
        <f t="shared" si="6"/>
        <v/>
      </c>
      <c r="AB611" s="65" t="str">
        <f t="shared" si="7"/>
        <v/>
      </c>
      <c r="AC611" s="86"/>
      <c r="AD611" s="87" t="str">
        <f t="shared" si="8"/>
        <v/>
      </c>
      <c r="AE611" s="84"/>
      <c r="AF611" s="86">
        <f>IF(AC611&gt;0,AC611,'⚙️ Config'!$B$10)</f>
        <v>0.0075</v>
      </c>
      <c r="AG611" s="88">
        <f t="shared" si="9"/>
        <v>14304.04035</v>
      </c>
      <c r="AH611" s="88">
        <f>AG611*'⚙️ Config'!$B$11</f>
        <v>71520.20175</v>
      </c>
      <c r="AI611" s="88">
        <f>AH611*'⚙️ Config'!$B$12</f>
        <v>21456.06053</v>
      </c>
      <c r="AJ611" s="64"/>
      <c r="AK611" s="84"/>
      <c r="AL611" s="84"/>
      <c r="AM611" s="84"/>
      <c r="AN611" s="84"/>
      <c r="AO611" s="84"/>
      <c r="AP611" s="84"/>
      <c r="AQ611" s="84"/>
    </row>
    <row r="612" ht="15.0" customHeight="1">
      <c r="A612" s="79">
        <v>609.0</v>
      </c>
      <c r="B612" s="80" t="s">
        <v>1572</v>
      </c>
      <c r="C612" s="79" t="s">
        <v>141</v>
      </c>
      <c r="D612" s="79" t="s">
        <v>1573</v>
      </c>
      <c r="E612" s="81">
        <v>49.22</v>
      </c>
      <c r="F612" s="79" t="s">
        <v>84</v>
      </c>
      <c r="G612" s="79" t="s">
        <v>606</v>
      </c>
      <c r="H612" s="82">
        <v>1904780.79</v>
      </c>
      <c r="I612" s="79">
        <v>1.0</v>
      </c>
      <c r="J612" s="83">
        <v>1.9</v>
      </c>
      <c r="K612" s="80">
        <v>2024.0</v>
      </c>
      <c r="L612" s="79" t="s">
        <v>448</v>
      </c>
      <c r="M612" s="79">
        <v>2024.0</v>
      </c>
      <c r="N612" s="79" t="s">
        <v>161</v>
      </c>
      <c r="O612" s="65" t="str">
        <f t="shared" si="1"/>
        <v>044677370001</v>
      </c>
      <c r="P612" s="65">
        <f t="shared" si="2"/>
        <v>7</v>
      </c>
      <c r="Q612" s="65">
        <f t="shared" si="3"/>
        <v>0</v>
      </c>
      <c r="R612" s="65" t="str">
        <f t="shared" si="12"/>
        <v>04.467.737/0001-70</v>
      </c>
      <c r="S612" s="84"/>
      <c r="T612" s="84" t="str">
        <f t="shared" si="10"/>
        <v/>
      </c>
      <c r="U612" s="84" t="str">
        <f t="shared" si="11"/>
        <v/>
      </c>
      <c r="V612" s="65" t="str">
        <f t="shared" si="5"/>
        <v/>
      </c>
      <c r="W612" s="84"/>
      <c r="X612" s="84"/>
      <c r="Y612" s="85"/>
      <c r="Z612" s="85"/>
      <c r="AA612" s="65" t="str">
        <f t="shared" si="6"/>
        <v/>
      </c>
      <c r="AB612" s="65" t="str">
        <f t="shared" si="7"/>
        <v/>
      </c>
      <c r="AC612" s="86"/>
      <c r="AD612" s="87" t="str">
        <f t="shared" si="8"/>
        <v/>
      </c>
      <c r="AE612" s="84"/>
      <c r="AF612" s="86">
        <f>IF(AC612&gt;0,AC612,'⚙️ Config'!$B$10)</f>
        <v>0.0075</v>
      </c>
      <c r="AG612" s="88">
        <f t="shared" si="9"/>
        <v>14285.85593</v>
      </c>
      <c r="AH612" s="88">
        <f>AG612*'⚙️ Config'!$B$11</f>
        <v>71429.27963</v>
      </c>
      <c r="AI612" s="88">
        <f>AH612*'⚙️ Config'!$B$12</f>
        <v>21428.78389</v>
      </c>
      <c r="AJ612" s="64"/>
      <c r="AK612" s="84"/>
      <c r="AL612" s="84"/>
      <c r="AM612" s="84"/>
      <c r="AN612" s="84"/>
      <c r="AO612" s="84"/>
      <c r="AP612" s="84"/>
      <c r="AQ612" s="84"/>
    </row>
    <row r="613" ht="15.0" customHeight="1">
      <c r="A613" s="79">
        <v>610.0</v>
      </c>
      <c r="B613" s="80" t="s">
        <v>1574</v>
      </c>
      <c r="C613" s="79" t="s">
        <v>141</v>
      </c>
      <c r="D613" s="79" t="s">
        <v>1575</v>
      </c>
      <c r="E613" s="81">
        <v>73.9</v>
      </c>
      <c r="F613" s="79" t="s">
        <v>84</v>
      </c>
      <c r="G613" s="79" t="s">
        <v>606</v>
      </c>
      <c r="H613" s="82">
        <v>1904012.86</v>
      </c>
      <c r="I613" s="79">
        <v>1.0</v>
      </c>
      <c r="J613" s="83">
        <v>0.8</v>
      </c>
      <c r="K613" s="80">
        <v>2025.0</v>
      </c>
      <c r="L613" s="79" t="s">
        <v>630</v>
      </c>
      <c r="M613" s="79">
        <v>2025.0</v>
      </c>
      <c r="N613" s="79" t="s">
        <v>161</v>
      </c>
      <c r="O613" s="65" t="str">
        <f t="shared" si="1"/>
        <v>457246270001</v>
      </c>
      <c r="P613" s="65">
        <f t="shared" si="2"/>
        <v>2</v>
      </c>
      <c r="Q613" s="65">
        <f t="shared" si="3"/>
        <v>3</v>
      </c>
      <c r="R613" s="65" t="str">
        <f t="shared" si="12"/>
        <v>45.724.627/0001-23</v>
      </c>
      <c r="S613" s="84"/>
      <c r="T613" s="84" t="str">
        <f t="shared" si="10"/>
        <v/>
      </c>
      <c r="U613" s="84" t="str">
        <f t="shared" si="11"/>
        <v/>
      </c>
      <c r="V613" s="65" t="str">
        <f t="shared" si="5"/>
        <v/>
      </c>
      <c r="W613" s="84"/>
      <c r="X613" s="84"/>
      <c r="Y613" s="85"/>
      <c r="Z613" s="85"/>
      <c r="AA613" s="65" t="str">
        <f t="shared" si="6"/>
        <v/>
      </c>
      <c r="AB613" s="65" t="str">
        <f t="shared" si="7"/>
        <v/>
      </c>
      <c r="AC613" s="86"/>
      <c r="AD613" s="87" t="str">
        <f t="shared" si="8"/>
        <v/>
      </c>
      <c r="AE613" s="84"/>
      <c r="AF613" s="86">
        <f>IF(AC613&gt;0,AC613,'⚙️ Config'!$B$10)</f>
        <v>0.0075</v>
      </c>
      <c r="AG613" s="88">
        <f t="shared" si="9"/>
        <v>14280.09645</v>
      </c>
      <c r="AH613" s="88">
        <f>AG613*'⚙️ Config'!$B$11</f>
        <v>71400.48225</v>
      </c>
      <c r="AI613" s="88">
        <f>AH613*'⚙️ Config'!$B$12</f>
        <v>21420.14468</v>
      </c>
      <c r="AJ613" s="64"/>
      <c r="AK613" s="84"/>
      <c r="AL613" s="84"/>
      <c r="AM613" s="84"/>
      <c r="AN613" s="84"/>
      <c r="AO613" s="84"/>
      <c r="AP613" s="84"/>
      <c r="AQ613" s="84"/>
    </row>
    <row r="614" ht="15.0" customHeight="1">
      <c r="A614" s="79">
        <v>611.0</v>
      </c>
      <c r="B614" s="80" t="s">
        <v>1576</v>
      </c>
      <c r="C614" s="79" t="s">
        <v>141</v>
      </c>
      <c r="D614" s="79" t="s">
        <v>1577</v>
      </c>
      <c r="E614" s="81">
        <v>56.89</v>
      </c>
      <c r="F614" s="79" t="s">
        <v>84</v>
      </c>
      <c r="G614" s="79" t="s">
        <v>606</v>
      </c>
      <c r="H614" s="82">
        <v>1902831.1</v>
      </c>
      <c r="I614" s="79">
        <v>1.0</v>
      </c>
      <c r="J614" s="83">
        <v>1.4</v>
      </c>
      <c r="K614" s="80">
        <v>2024.0</v>
      </c>
      <c r="L614" s="79" t="s">
        <v>630</v>
      </c>
      <c r="M614" s="79">
        <v>2024.0</v>
      </c>
      <c r="N614" s="79" t="s">
        <v>161</v>
      </c>
      <c r="O614" s="65" t="str">
        <f t="shared" si="1"/>
        <v>107159180001</v>
      </c>
      <c r="P614" s="65">
        <f t="shared" si="2"/>
        <v>7</v>
      </c>
      <c r="Q614" s="65">
        <f t="shared" si="3"/>
        <v>0</v>
      </c>
      <c r="R614" s="65" t="str">
        <f t="shared" si="12"/>
        <v>10.715.918/0001-70</v>
      </c>
      <c r="S614" s="84"/>
      <c r="T614" s="84" t="str">
        <f t="shared" si="10"/>
        <v/>
      </c>
      <c r="U614" s="84" t="str">
        <f t="shared" si="11"/>
        <v/>
      </c>
      <c r="V614" s="65" t="str">
        <f t="shared" si="5"/>
        <v/>
      </c>
      <c r="W614" s="84"/>
      <c r="X614" s="84"/>
      <c r="Y614" s="85"/>
      <c r="Z614" s="85"/>
      <c r="AA614" s="65" t="str">
        <f t="shared" si="6"/>
        <v/>
      </c>
      <c r="AB614" s="65" t="str">
        <f t="shared" si="7"/>
        <v/>
      </c>
      <c r="AC614" s="86"/>
      <c r="AD614" s="87" t="str">
        <f t="shared" si="8"/>
        <v/>
      </c>
      <c r="AE614" s="84"/>
      <c r="AF614" s="86">
        <f>IF(AC614&gt;0,AC614,'⚙️ Config'!$B$10)</f>
        <v>0.0075</v>
      </c>
      <c r="AG614" s="88">
        <f t="shared" si="9"/>
        <v>14271.23325</v>
      </c>
      <c r="AH614" s="88">
        <f>AG614*'⚙️ Config'!$B$11</f>
        <v>71356.16625</v>
      </c>
      <c r="AI614" s="88">
        <f>AH614*'⚙️ Config'!$B$12</f>
        <v>21406.84988</v>
      </c>
      <c r="AJ614" s="64"/>
      <c r="AK614" s="84"/>
      <c r="AL614" s="84"/>
      <c r="AM614" s="84"/>
      <c r="AN614" s="84"/>
      <c r="AO614" s="84"/>
      <c r="AP614" s="84"/>
      <c r="AQ614" s="84"/>
    </row>
    <row r="615" ht="15.0" customHeight="1">
      <c r="A615" s="79">
        <v>612.0</v>
      </c>
      <c r="B615" s="80" t="s">
        <v>1578</v>
      </c>
      <c r="C615" s="79" t="s">
        <v>141</v>
      </c>
      <c r="D615" s="79" t="s">
        <v>1579</v>
      </c>
      <c r="E615" s="81">
        <v>58.94</v>
      </c>
      <c r="F615" s="79" t="s">
        <v>84</v>
      </c>
      <c r="G615" s="79" t="s">
        <v>606</v>
      </c>
      <c r="H615" s="82">
        <v>1901365.23</v>
      </c>
      <c r="I615" s="79">
        <v>1.0</v>
      </c>
      <c r="J615" s="83">
        <v>1.3</v>
      </c>
      <c r="K615" s="80">
        <v>2024.0</v>
      </c>
      <c r="L615" s="79" t="s">
        <v>630</v>
      </c>
      <c r="M615" s="79">
        <v>2024.0</v>
      </c>
      <c r="N615" s="79" t="s">
        <v>145</v>
      </c>
      <c r="O615" s="65" t="str">
        <f t="shared" si="1"/>
        <v>140361460001</v>
      </c>
      <c r="P615" s="65">
        <f t="shared" si="2"/>
        <v>0</v>
      </c>
      <c r="Q615" s="65">
        <f t="shared" si="3"/>
        <v>0</v>
      </c>
      <c r="R615" s="65" t="str">
        <f t="shared" si="12"/>
        <v>14.036.146/0001-00</v>
      </c>
      <c r="S615" s="84"/>
      <c r="T615" s="84" t="str">
        <f t="shared" si="10"/>
        <v/>
      </c>
      <c r="U615" s="84" t="str">
        <f t="shared" si="11"/>
        <v/>
      </c>
      <c r="V615" s="65" t="str">
        <f t="shared" si="5"/>
        <v/>
      </c>
      <c r="W615" s="84"/>
      <c r="X615" s="84"/>
      <c r="Y615" s="85"/>
      <c r="Z615" s="85"/>
      <c r="AA615" s="65" t="str">
        <f t="shared" si="6"/>
        <v/>
      </c>
      <c r="AB615" s="65" t="str">
        <f t="shared" si="7"/>
        <v/>
      </c>
      <c r="AC615" s="86"/>
      <c r="AD615" s="87" t="str">
        <f t="shared" si="8"/>
        <v/>
      </c>
      <c r="AE615" s="84"/>
      <c r="AF615" s="86">
        <f>IF(AC615&gt;0,AC615,'⚙️ Config'!$B$10)</f>
        <v>0.0075</v>
      </c>
      <c r="AG615" s="88">
        <f t="shared" si="9"/>
        <v>14260.23923</v>
      </c>
      <c r="AH615" s="88">
        <f>AG615*'⚙️ Config'!$B$11</f>
        <v>71301.19613</v>
      </c>
      <c r="AI615" s="88">
        <f>AH615*'⚙️ Config'!$B$12</f>
        <v>21390.35884</v>
      </c>
      <c r="AJ615" s="64"/>
      <c r="AK615" s="84"/>
      <c r="AL615" s="84"/>
      <c r="AM615" s="84"/>
      <c r="AN615" s="84"/>
      <c r="AO615" s="84"/>
      <c r="AP615" s="84"/>
      <c r="AQ615" s="84"/>
    </row>
    <row r="616" ht="15.0" customHeight="1">
      <c r="A616" s="79">
        <v>613.0</v>
      </c>
      <c r="B616" s="80" t="s">
        <v>1580</v>
      </c>
      <c r="C616" s="79" t="s">
        <v>154</v>
      </c>
      <c r="D616" s="79" t="s">
        <v>1581</v>
      </c>
      <c r="E616" s="81">
        <v>56.89</v>
      </c>
      <c r="F616" s="79" t="s">
        <v>84</v>
      </c>
      <c r="G616" s="79" t="s">
        <v>606</v>
      </c>
      <c r="H616" s="82">
        <v>1897603.36</v>
      </c>
      <c r="I616" s="79">
        <v>1.0</v>
      </c>
      <c r="J616" s="83">
        <v>1.4</v>
      </c>
      <c r="K616" s="80">
        <v>2024.0</v>
      </c>
      <c r="L616" s="79" t="s">
        <v>630</v>
      </c>
      <c r="M616" s="79">
        <v>2024.0</v>
      </c>
      <c r="N616" s="79" t="s">
        <v>161</v>
      </c>
      <c r="O616" s="65" t="str">
        <f t="shared" si="1"/>
        <v>112203610001</v>
      </c>
      <c r="P616" s="65">
        <f t="shared" si="2"/>
        <v>6</v>
      </c>
      <c r="Q616" s="65">
        <f t="shared" si="3"/>
        <v>0</v>
      </c>
      <c r="R616" s="65" t="str">
        <f t="shared" si="12"/>
        <v>11.220.361/0001-60</v>
      </c>
      <c r="S616" s="84"/>
      <c r="T616" s="84" t="str">
        <f t="shared" si="10"/>
        <v/>
      </c>
      <c r="U616" s="84" t="str">
        <f t="shared" si="11"/>
        <v/>
      </c>
      <c r="V616" s="65" t="str">
        <f t="shared" si="5"/>
        <v/>
      </c>
      <c r="W616" s="84"/>
      <c r="X616" s="84"/>
      <c r="Y616" s="85"/>
      <c r="Z616" s="85"/>
      <c r="AA616" s="65" t="str">
        <f t="shared" si="6"/>
        <v/>
      </c>
      <c r="AB616" s="65" t="str">
        <f t="shared" si="7"/>
        <v/>
      </c>
      <c r="AC616" s="86"/>
      <c r="AD616" s="87" t="str">
        <f t="shared" si="8"/>
        <v/>
      </c>
      <c r="AE616" s="84"/>
      <c r="AF616" s="86">
        <f>IF(AC616&gt;0,AC616,'⚙️ Config'!$B$10)</f>
        <v>0.0075</v>
      </c>
      <c r="AG616" s="88">
        <f t="shared" si="9"/>
        <v>14232.0252</v>
      </c>
      <c r="AH616" s="88">
        <f>AG616*'⚙️ Config'!$B$11</f>
        <v>71160.126</v>
      </c>
      <c r="AI616" s="88">
        <f>AH616*'⚙️ Config'!$B$12</f>
        <v>21348.0378</v>
      </c>
      <c r="AJ616" s="64"/>
      <c r="AK616" s="84"/>
      <c r="AL616" s="84"/>
      <c r="AM616" s="84"/>
      <c r="AN616" s="84"/>
      <c r="AO616" s="84"/>
      <c r="AP616" s="84"/>
      <c r="AQ616" s="84"/>
    </row>
    <row r="617" ht="15.0" customHeight="1">
      <c r="A617" s="79">
        <v>614.0</v>
      </c>
      <c r="B617" s="80" t="s">
        <v>1582</v>
      </c>
      <c r="C617" s="79" t="s">
        <v>141</v>
      </c>
      <c r="D617" s="79" t="s">
        <v>1583</v>
      </c>
      <c r="E617" s="81">
        <v>73.9</v>
      </c>
      <c r="F617" s="79" t="s">
        <v>84</v>
      </c>
      <c r="G617" s="79" t="s">
        <v>606</v>
      </c>
      <c r="H617" s="82">
        <v>1897195.42</v>
      </c>
      <c r="I617" s="79">
        <v>1.0</v>
      </c>
      <c r="J617" s="83">
        <v>0.8</v>
      </c>
      <c r="K617" s="80">
        <v>2025.0</v>
      </c>
      <c r="L617" s="79" t="s">
        <v>630</v>
      </c>
      <c r="M617" s="79">
        <v>2025.0</v>
      </c>
      <c r="N617" s="79" t="s">
        <v>161</v>
      </c>
      <c r="O617" s="65" t="str">
        <f t="shared" si="1"/>
        <v>678695030001</v>
      </c>
      <c r="P617" s="65">
        <f t="shared" si="2"/>
        <v>7</v>
      </c>
      <c r="Q617" s="65">
        <f t="shared" si="3"/>
        <v>9</v>
      </c>
      <c r="R617" s="65" t="str">
        <f t="shared" si="12"/>
        <v>67.869.503/0001-79</v>
      </c>
      <c r="S617" s="84"/>
      <c r="T617" s="84" t="str">
        <f t="shared" si="10"/>
        <v/>
      </c>
      <c r="U617" s="84" t="str">
        <f t="shared" si="11"/>
        <v/>
      </c>
      <c r="V617" s="65" t="str">
        <f t="shared" si="5"/>
        <v/>
      </c>
      <c r="W617" s="84"/>
      <c r="X617" s="84"/>
      <c r="Y617" s="85"/>
      <c r="Z617" s="85"/>
      <c r="AA617" s="65" t="str">
        <f t="shared" si="6"/>
        <v/>
      </c>
      <c r="AB617" s="65" t="str">
        <f t="shared" si="7"/>
        <v/>
      </c>
      <c r="AC617" s="86"/>
      <c r="AD617" s="87" t="str">
        <f t="shared" si="8"/>
        <v/>
      </c>
      <c r="AE617" s="84"/>
      <c r="AF617" s="86">
        <f>IF(AC617&gt;0,AC617,'⚙️ Config'!$B$10)</f>
        <v>0.0075</v>
      </c>
      <c r="AG617" s="88">
        <f t="shared" si="9"/>
        <v>14228.96565</v>
      </c>
      <c r="AH617" s="88">
        <f>AG617*'⚙️ Config'!$B$11</f>
        <v>71144.82825</v>
      </c>
      <c r="AI617" s="88">
        <f>AH617*'⚙️ Config'!$B$12</f>
        <v>21343.44848</v>
      </c>
      <c r="AJ617" s="64"/>
      <c r="AK617" s="84"/>
      <c r="AL617" s="84"/>
      <c r="AM617" s="84"/>
      <c r="AN617" s="84"/>
      <c r="AO617" s="84"/>
      <c r="AP617" s="84"/>
      <c r="AQ617" s="84"/>
    </row>
    <row r="618" ht="15.0" customHeight="1">
      <c r="A618" s="79">
        <v>615.0</v>
      </c>
      <c r="B618" s="80" t="s">
        <v>1584</v>
      </c>
      <c r="C618" s="79" t="s">
        <v>141</v>
      </c>
      <c r="D618" s="79" t="s">
        <v>1585</v>
      </c>
      <c r="E618" s="81">
        <v>56.89</v>
      </c>
      <c r="F618" s="79" t="s">
        <v>84</v>
      </c>
      <c r="G618" s="79" t="s">
        <v>606</v>
      </c>
      <c r="H618" s="82">
        <v>1892305.8</v>
      </c>
      <c r="I618" s="79">
        <v>1.0</v>
      </c>
      <c r="J618" s="83">
        <v>1.4</v>
      </c>
      <c r="K618" s="80">
        <v>2024.0</v>
      </c>
      <c r="L618" s="79" t="s">
        <v>295</v>
      </c>
      <c r="M618" s="79">
        <v>2024.0</v>
      </c>
      <c r="N618" s="79" t="s">
        <v>161</v>
      </c>
      <c r="O618" s="65" t="str">
        <f t="shared" si="1"/>
        <v>462079120001</v>
      </c>
      <c r="P618" s="65">
        <f t="shared" si="2"/>
        <v>3</v>
      </c>
      <c r="Q618" s="65">
        <f t="shared" si="3"/>
        <v>0</v>
      </c>
      <c r="R618" s="65" t="str">
        <f t="shared" si="12"/>
        <v>46.207.912/0001-30</v>
      </c>
      <c r="S618" s="84"/>
      <c r="T618" s="84" t="str">
        <f t="shared" si="10"/>
        <v/>
      </c>
      <c r="U618" s="84" t="str">
        <f t="shared" si="11"/>
        <v/>
      </c>
      <c r="V618" s="65" t="str">
        <f t="shared" si="5"/>
        <v/>
      </c>
      <c r="W618" s="84"/>
      <c r="X618" s="84"/>
      <c r="Y618" s="85"/>
      <c r="Z618" s="85"/>
      <c r="AA618" s="65" t="str">
        <f t="shared" si="6"/>
        <v/>
      </c>
      <c r="AB618" s="65" t="str">
        <f t="shared" si="7"/>
        <v/>
      </c>
      <c r="AC618" s="86"/>
      <c r="AD618" s="87" t="str">
        <f t="shared" si="8"/>
        <v/>
      </c>
      <c r="AE618" s="84"/>
      <c r="AF618" s="86">
        <f>IF(AC618&gt;0,AC618,'⚙️ Config'!$B$10)</f>
        <v>0.0075</v>
      </c>
      <c r="AG618" s="88">
        <f t="shared" si="9"/>
        <v>14192.2935</v>
      </c>
      <c r="AH618" s="88">
        <f>AG618*'⚙️ Config'!$B$11</f>
        <v>70961.4675</v>
      </c>
      <c r="AI618" s="88">
        <f>AH618*'⚙️ Config'!$B$12</f>
        <v>21288.44025</v>
      </c>
      <c r="AJ618" s="64"/>
      <c r="AK618" s="84"/>
      <c r="AL618" s="84"/>
      <c r="AM618" s="84"/>
      <c r="AN618" s="84"/>
      <c r="AO618" s="84"/>
      <c r="AP618" s="84"/>
      <c r="AQ618" s="84"/>
    </row>
    <row r="619" ht="15.0" customHeight="1">
      <c r="A619" s="79">
        <v>616.0</v>
      </c>
      <c r="B619" s="80" t="s">
        <v>1586</v>
      </c>
      <c r="C619" s="79" t="s">
        <v>141</v>
      </c>
      <c r="D619" s="79" t="s">
        <v>1587</v>
      </c>
      <c r="E619" s="81">
        <v>79.57</v>
      </c>
      <c r="F619" s="79" t="s">
        <v>84</v>
      </c>
      <c r="G619" s="79" t="s">
        <v>606</v>
      </c>
      <c r="H619" s="82">
        <v>1891281.49</v>
      </c>
      <c r="I619" s="79">
        <v>1.0</v>
      </c>
      <c r="J619" s="83">
        <v>1.9</v>
      </c>
      <c r="K619" s="80">
        <v>2025.0</v>
      </c>
      <c r="L619" s="79" t="s">
        <v>202</v>
      </c>
      <c r="M619" s="79">
        <v>2024.0</v>
      </c>
      <c r="N619" s="79" t="s">
        <v>208</v>
      </c>
      <c r="O619" s="65" t="str">
        <f t="shared" si="1"/>
        <v>477571740001</v>
      </c>
      <c r="P619" s="65">
        <f t="shared" si="2"/>
        <v>6</v>
      </c>
      <c r="Q619" s="65">
        <f t="shared" si="3"/>
        <v>7</v>
      </c>
      <c r="R619" s="65" t="str">
        <f t="shared" si="12"/>
        <v>47.757.174/0001-67</v>
      </c>
      <c r="S619" s="84"/>
      <c r="T619" s="84" t="str">
        <f t="shared" si="10"/>
        <v/>
      </c>
      <c r="U619" s="84" t="str">
        <f t="shared" si="11"/>
        <v/>
      </c>
      <c r="V619" s="65" t="str">
        <f t="shared" si="5"/>
        <v/>
      </c>
      <c r="W619" s="84"/>
      <c r="X619" s="84"/>
      <c r="Y619" s="85"/>
      <c r="Z619" s="85"/>
      <c r="AA619" s="65" t="str">
        <f t="shared" si="6"/>
        <v/>
      </c>
      <c r="AB619" s="65" t="str">
        <f t="shared" si="7"/>
        <v/>
      </c>
      <c r="AC619" s="86"/>
      <c r="AD619" s="87" t="str">
        <f t="shared" si="8"/>
        <v/>
      </c>
      <c r="AE619" s="84"/>
      <c r="AF619" s="86">
        <f>IF(AC619&gt;0,AC619,'⚙️ Config'!$B$10)</f>
        <v>0.0075</v>
      </c>
      <c r="AG619" s="88">
        <f t="shared" si="9"/>
        <v>14184.61118</v>
      </c>
      <c r="AH619" s="88">
        <f>AG619*'⚙️ Config'!$B$11</f>
        <v>70923.05588</v>
      </c>
      <c r="AI619" s="88">
        <f>AH619*'⚙️ Config'!$B$12</f>
        <v>21276.91676</v>
      </c>
      <c r="AJ619" s="64"/>
      <c r="AK619" s="84"/>
      <c r="AL619" s="84"/>
      <c r="AM619" s="84"/>
      <c r="AN619" s="84"/>
      <c r="AO619" s="84"/>
      <c r="AP619" s="84"/>
      <c r="AQ619" s="84"/>
    </row>
    <row r="620" ht="15.0" customHeight="1">
      <c r="A620" s="79">
        <v>617.0</v>
      </c>
      <c r="B620" s="80" t="s">
        <v>1588</v>
      </c>
      <c r="C620" s="79" t="s">
        <v>141</v>
      </c>
      <c r="D620" s="79" t="s">
        <v>1589</v>
      </c>
      <c r="E620" s="81">
        <v>51.87</v>
      </c>
      <c r="F620" s="79" t="s">
        <v>84</v>
      </c>
      <c r="G620" s="79" t="s">
        <v>606</v>
      </c>
      <c r="H620" s="82">
        <v>1889166.46</v>
      </c>
      <c r="I620" s="79">
        <v>1.0</v>
      </c>
      <c r="J620" s="83">
        <v>1.7</v>
      </c>
      <c r="K620" s="80">
        <v>2024.0</v>
      </c>
      <c r="L620" s="79" t="s">
        <v>630</v>
      </c>
      <c r="M620" s="79">
        <v>2024.0</v>
      </c>
      <c r="N620" s="79" t="s">
        <v>161</v>
      </c>
      <c r="O620" s="65" t="str">
        <f t="shared" si="1"/>
        <v>421185630001</v>
      </c>
      <c r="P620" s="65">
        <f t="shared" si="2"/>
        <v>2</v>
      </c>
      <c r="Q620" s="65">
        <f t="shared" si="3"/>
        <v>9</v>
      </c>
      <c r="R620" s="65" t="str">
        <f t="shared" si="12"/>
        <v>42.118.563/0001-29</v>
      </c>
      <c r="S620" s="84"/>
      <c r="T620" s="84" t="str">
        <f t="shared" si="10"/>
        <v/>
      </c>
      <c r="U620" s="84" t="str">
        <f t="shared" si="11"/>
        <v/>
      </c>
      <c r="V620" s="65" t="str">
        <f t="shared" si="5"/>
        <v/>
      </c>
      <c r="W620" s="84"/>
      <c r="X620" s="84"/>
      <c r="Y620" s="85"/>
      <c r="Z620" s="85"/>
      <c r="AA620" s="65" t="str">
        <f t="shared" si="6"/>
        <v/>
      </c>
      <c r="AB620" s="65" t="str">
        <f t="shared" si="7"/>
        <v/>
      </c>
      <c r="AC620" s="86"/>
      <c r="AD620" s="87" t="str">
        <f t="shared" si="8"/>
        <v/>
      </c>
      <c r="AE620" s="84"/>
      <c r="AF620" s="86">
        <f>IF(AC620&gt;0,AC620,'⚙️ Config'!$B$10)</f>
        <v>0.0075</v>
      </c>
      <c r="AG620" s="88">
        <f t="shared" si="9"/>
        <v>14168.74845</v>
      </c>
      <c r="AH620" s="88">
        <f>AG620*'⚙️ Config'!$B$11</f>
        <v>70843.74225</v>
      </c>
      <c r="AI620" s="88">
        <f>AH620*'⚙️ Config'!$B$12</f>
        <v>21253.12268</v>
      </c>
      <c r="AJ620" s="64"/>
      <c r="AK620" s="84"/>
      <c r="AL620" s="84"/>
      <c r="AM620" s="84"/>
      <c r="AN620" s="84"/>
      <c r="AO620" s="84"/>
      <c r="AP620" s="84"/>
      <c r="AQ620" s="84"/>
    </row>
    <row r="621" ht="15.0" customHeight="1">
      <c r="A621" s="79">
        <v>618.0</v>
      </c>
      <c r="B621" s="80" t="s">
        <v>1590</v>
      </c>
      <c r="C621" s="79" t="s">
        <v>141</v>
      </c>
      <c r="D621" s="79" t="s">
        <v>1591</v>
      </c>
      <c r="E621" s="81">
        <v>49.22</v>
      </c>
      <c r="F621" s="79" t="s">
        <v>84</v>
      </c>
      <c r="G621" s="79" t="s">
        <v>606</v>
      </c>
      <c r="H621" s="82">
        <v>1889025.25</v>
      </c>
      <c r="I621" s="79">
        <v>1.0</v>
      </c>
      <c r="J621" s="83">
        <v>1.9</v>
      </c>
      <c r="K621" s="80">
        <v>2024.0</v>
      </c>
      <c r="L621" s="79" t="s">
        <v>630</v>
      </c>
      <c r="M621" s="79">
        <v>2024.0</v>
      </c>
      <c r="N621" s="79" t="s">
        <v>161</v>
      </c>
      <c r="O621" s="65" t="str">
        <f t="shared" si="1"/>
        <v>489960070001</v>
      </c>
      <c r="P621" s="65">
        <f t="shared" si="2"/>
        <v>3</v>
      </c>
      <c r="Q621" s="65">
        <f t="shared" si="3"/>
        <v>1</v>
      </c>
      <c r="R621" s="65" t="str">
        <f t="shared" si="12"/>
        <v>48.996.007/0001-31</v>
      </c>
      <c r="S621" s="84"/>
      <c r="T621" s="84" t="str">
        <f t="shared" si="10"/>
        <v/>
      </c>
      <c r="U621" s="84" t="str">
        <f t="shared" si="11"/>
        <v/>
      </c>
      <c r="V621" s="65" t="str">
        <f t="shared" si="5"/>
        <v/>
      </c>
      <c r="W621" s="84"/>
      <c r="X621" s="84"/>
      <c r="Y621" s="85"/>
      <c r="Z621" s="85"/>
      <c r="AA621" s="65" t="str">
        <f t="shared" si="6"/>
        <v/>
      </c>
      <c r="AB621" s="65" t="str">
        <f t="shared" si="7"/>
        <v/>
      </c>
      <c r="AC621" s="86"/>
      <c r="AD621" s="87" t="str">
        <f t="shared" si="8"/>
        <v/>
      </c>
      <c r="AE621" s="84"/>
      <c r="AF621" s="86">
        <f>IF(AC621&gt;0,AC621,'⚙️ Config'!$B$10)</f>
        <v>0.0075</v>
      </c>
      <c r="AG621" s="88">
        <f t="shared" si="9"/>
        <v>14167.68938</v>
      </c>
      <c r="AH621" s="88">
        <f>AG621*'⚙️ Config'!$B$11</f>
        <v>70838.44688</v>
      </c>
      <c r="AI621" s="88">
        <f>AH621*'⚙️ Config'!$B$12</f>
        <v>21251.53406</v>
      </c>
      <c r="AJ621" s="64"/>
      <c r="AK621" s="84"/>
      <c r="AL621" s="84"/>
      <c r="AM621" s="84"/>
      <c r="AN621" s="84"/>
      <c r="AO621" s="84"/>
      <c r="AP621" s="84"/>
      <c r="AQ621" s="84"/>
    </row>
    <row r="622" ht="15.0" customHeight="1">
      <c r="A622" s="79">
        <v>619.0</v>
      </c>
      <c r="B622" s="80" t="s">
        <v>1592</v>
      </c>
      <c r="C622" s="79" t="s">
        <v>141</v>
      </c>
      <c r="D622" s="79" t="s">
        <v>1593</v>
      </c>
      <c r="E622" s="81">
        <v>93.91</v>
      </c>
      <c r="F622" s="79" t="s">
        <v>84</v>
      </c>
      <c r="G622" s="79" t="s">
        <v>606</v>
      </c>
      <c r="H622" s="82">
        <v>1887248.85</v>
      </c>
      <c r="I622" s="79">
        <v>1.0</v>
      </c>
      <c r="J622" s="83">
        <v>0.6</v>
      </c>
      <c r="K622" s="80">
        <v>2025.0</v>
      </c>
      <c r="L622" s="79" t="s">
        <v>295</v>
      </c>
      <c r="M622" s="79">
        <v>2025.0</v>
      </c>
      <c r="N622" s="79" t="s">
        <v>713</v>
      </c>
      <c r="O622" s="65" t="str">
        <f t="shared" si="1"/>
        <v>264894210001</v>
      </c>
      <c r="P622" s="65">
        <f t="shared" si="2"/>
        <v>1</v>
      </c>
      <c r="Q622" s="65">
        <f t="shared" si="3"/>
        <v>1</v>
      </c>
      <c r="R622" s="65" t="str">
        <f t="shared" si="12"/>
        <v>26.489.421/0001-11</v>
      </c>
      <c r="S622" s="84"/>
      <c r="T622" s="84" t="str">
        <f t="shared" si="10"/>
        <v/>
      </c>
      <c r="U622" s="84" t="str">
        <f t="shared" si="11"/>
        <v/>
      </c>
      <c r="V622" s="65" t="str">
        <f t="shared" si="5"/>
        <v/>
      </c>
      <c r="W622" s="84"/>
      <c r="X622" s="84"/>
      <c r="Y622" s="85"/>
      <c r="Z622" s="85"/>
      <c r="AA622" s="65" t="str">
        <f t="shared" si="6"/>
        <v/>
      </c>
      <c r="AB622" s="65" t="str">
        <f t="shared" si="7"/>
        <v/>
      </c>
      <c r="AC622" s="86"/>
      <c r="AD622" s="87" t="str">
        <f t="shared" si="8"/>
        <v/>
      </c>
      <c r="AE622" s="84"/>
      <c r="AF622" s="86">
        <f>IF(AC622&gt;0,AC622,'⚙️ Config'!$B$10)</f>
        <v>0.0075</v>
      </c>
      <c r="AG622" s="88">
        <f t="shared" si="9"/>
        <v>14154.36638</v>
      </c>
      <c r="AH622" s="88">
        <f>AG622*'⚙️ Config'!$B$11</f>
        <v>70771.83188</v>
      </c>
      <c r="AI622" s="88">
        <f>AH622*'⚙️ Config'!$B$12</f>
        <v>21231.54956</v>
      </c>
      <c r="AJ622" s="64"/>
      <c r="AK622" s="84"/>
      <c r="AL622" s="84"/>
      <c r="AM622" s="84"/>
      <c r="AN622" s="84"/>
      <c r="AO622" s="84"/>
      <c r="AP622" s="84"/>
      <c r="AQ622" s="84"/>
    </row>
    <row r="623" ht="15.0" customHeight="1">
      <c r="A623" s="79">
        <v>620.0</v>
      </c>
      <c r="B623" s="80" t="s">
        <v>1594</v>
      </c>
      <c r="C623" s="79" t="s">
        <v>141</v>
      </c>
      <c r="D623" s="79" t="s">
        <v>1595</v>
      </c>
      <c r="E623" s="81">
        <v>51.87</v>
      </c>
      <c r="F623" s="79" t="s">
        <v>84</v>
      </c>
      <c r="G623" s="79" t="s">
        <v>606</v>
      </c>
      <c r="H623" s="82">
        <v>1884009.14</v>
      </c>
      <c r="I623" s="79">
        <v>1.0</v>
      </c>
      <c r="J623" s="83">
        <v>1.7</v>
      </c>
      <c r="K623" s="80">
        <v>2024.0</v>
      </c>
      <c r="L623" s="79" t="s">
        <v>630</v>
      </c>
      <c r="M623" s="79">
        <v>2024.0</v>
      </c>
      <c r="N623" s="79" t="s">
        <v>161</v>
      </c>
      <c r="O623" s="65" t="str">
        <f t="shared" si="1"/>
        <v>246777900001</v>
      </c>
      <c r="P623" s="65">
        <f t="shared" si="2"/>
        <v>0</v>
      </c>
      <c r="Q623" s="65">
        <f t="shared" si="3"/>
        <v>2</v>
      </c>
      <c r="R623" s="65" t="str">
        <f t="shared" si="12"/>
        <v>24.677.790/0001-02</v>
      </c>
      <c r="S623" s="84"/>
      <c r="T623" s="84" t="str">
        <f t="shared" si="10"/>
        <v/>
      </c>
      <c r="U623" s="84" t="str">
        <f t="shared" si="11"/>
        <v/>
      </c>
      <c r="V623" s="65" t="str">
        <f t="shared" si="5"/>
        <v/>
      </c>
      <c r="W623" s="84"/>
      <c r="X623" s="84"/>
      <c r="Y623" s="85"/>
      <c r="Z623" s="85"/>
      <c r="AA623" s="65" t="str">
        <f t="shared" si="6"/>
        <v/>
      </c>
      <c r="AB623" s="65" t="str">
        <f t="shared" si="7"/>
        <v/>
      </c>
      <c r="AC623" s="86"/>
      <c r="AD623" s="87" t="str">
        <f t="shared" si="8"/>
        <v/>
      </c>
      <c r="AE623" s="84"/>
      <c r="AF623" s="86">
        <f>IF(AC623&gt;0,AC623,'⚙️ Config'!$B$10)</f>
        <v>0.0075</v>
      </c>
      <c r="AG623" s="88">
        <f t="shared" si="9"/>
        <v>14130.06855</v>
      </c>
      <c r="AH623" s="88">
        <f>AG623*'⚙️ Config'!$B$11</f>
        <v>70650.34275</v>
      </c>
      <c r="AI623" s="88">
        <f>AH623*'⚙️ Config'!$B$12</f>
        <v>21195.10283</v>
      </c>
      <c r="AJ623" s="64"/>
      <c r="AK623" s="84"/>
      <c r="AL623" s="84"/>
      <c r="AM623" s="84"/>
      <c r="AN623" s="84"/>
      <c r="AO623" s="84"/>
      <c r="AP623" s="84"/>
      <c r="AQ623" s="84"/>
    </row>
    <row r="624" ht="15.0" customHeight="1">
      <c r="A624" s="79">
        <v>621.0</v>
      </c>
      <c r="B624" s="80" t="s">
        <v>1596</v>
      </c>
      <c r="C624" s="79" t="s">
        <v>141</v>
      </c>
      <c r="D624" s="79" t="s">
        <v>1597</v>
      </c>
      <c r="E624" s="81">
        <v>63.8</v>
      </c>
      <c r="F624" s="79" t="s">
        <v>84</v>
      </c>
      <c r="G624" s="79" t="s">
        <v>606</v>
      </c>
      <c r="H624" s="82">
        <v>1882408.74</v>
      </c>
      <c r="I624" s="79">
        <v>1.0</v>
      </c>
      <c r="J624" s="83">
        <v>1.1</v>
      </c>
      <c r="K624" s="80">
        <v>2025.0</v>
      </c>
      <c r="L624" s="79" t="s">
        <v>630</v>
      </c>
      <c r="M624" s="79">
        <v>2025.0</v>
      </c>
      <c r="N624" s="79" t="s">
        <v>161</v>
      </c>
      <c r="O624" s="65" t="str">
        <f t="shared" si="1"/>
        <v>409524660001</v>
      </c>
      <c r="P624" s="65">
        <f t="shared" si="2"/>
        <v>0</v>
      </c>
      <c r="Q624" s="65">
        <f t="shared" si="3"/>
        <v>1</v>
      </c>
      <c r="R624" s="65" t="str">
        <f t="shared" si="12"/>
        <v>40.952.466/0001-01</v>
      </c>
      <c r="S624" s="84"/>
      <c r="T624" s="84" t="str">
        <f t="shared" si="10"/>
        <v/>
      </c>
      <c r="U624" s="84" t="str">
        <f t="shared" si="11"/>
        <v/>
      </c>
      <c r="V624" s="65" t="str">
        <f t="shared" si="5"/>
        <v/>
      </c>
      <c r="W624" s="84"/>
      <c r="X624" s="84"/>
      <c r="Y624" s="85"/>
      <c r="Z624" s="85"/>
      <c r="AA624" s="65" t="str">
        <f t="shared" si="6"/>
        <v/>
      </c>
      <c r="AB624" s="65" t="str">
        <f t="shared" si="7"/>
        <v/>
      </c>
      <c r="AC624" s="86"/>
      <c r="AD624" s="87" t="str">
        <f t="shared" si="8"/>
        <v/>
      </c>
      <c r="AE624" s="84"/>
      <c r="AF624" s="86">
        <f>IF(AC624&gt;0,AC624,'⚙️ Config'!$B$10)</f>
        <v>0.0075</v>
      </c>
      <c r="AG624" s="88">
        <f t="shared" si="9"/>
        <v>14118.06555</v>
      </c>
      <c r="AH624" s="88">
        <f>AG624*'⚙️ Config'!$B$11</f>
        <v>70590.32775</v>
      </c>
      <c r="AI624" s="88">
        <f>AH624*'⚙️ Config'!$B$12</f>
        <v>21177.09833</v>
      </c>
      <c r="AJ624" s="64"/>
      <c r="AK624" s="84"/>
      <c r="AL624" s="84"/>
      <c r="AM624" s="84"/>
      <c r="AN624" s="84"/>
      <c r="AO624" s="84"/>
      <c r="AP624" s="84"/>
      <c r="AQ624" s="84"/>
    </row>
    <row r="625" ht="15.0" customHeight="1">
      <c r="A625" s="79">
        <v>622.0</v>
      </c>
      <c r="B625" s="80" t="s">
        <v>1598</v>
      </c>
      <c r="C625" s="79" t="s">
        <v>154</v>
      </c>
      <c r="D625" s="79" t="s">
        <v>1599</v>
      </c>
      <c r="E625" s="81">
        <v>56.89</v>
      </c>
      <c r="F625" s="79" t="s">
        <v>84</v>
      </c>
      <c r="G625" s="79" t="s">
        <v>606</v>
      </c>
      <c r="H625" s="82">
        <v>1879731.26</v>
      </c>
      <c r="I625" s="79">
        <v>1.0</v>
      </c>
      <c r="J625" s="83">
        <v>1.4</v>
      </c>
      <c r="K625" s="80">
        <v>2024.0</v>
      </c>
      <c r="L625" s="79" t="s">
        <v>630</v>
      </c>
      <c r="M625" s="79">
        <v>2024.0</v>
      </c>
      <c r="N625" s="79" t="s">
        <v>161</v>
      </c>
      <c r="O625" s="65" t="str">
        <f t="shared" si="1"/>
        <v>433978590001</v>
      </c>
      <c r="P625" s="65">
        <f t="shared" si="2"/>
        <v>9</v>
      </c>
      <c r="Q625" s="65">
        <f t="shared" si="3"/>
        <v>9</v>
      </c>
      <c r="R625" s="65" t="str">
        <f t="shared" si="12"/>
        <v>43.397.859/0001-99</v>
      </c>
      <c r="S625" s="84"/>
      <c r="T625" s="84" t="str">
        <f t="shared" si="10"/>
        <v/>
      </c>
      <c r="U625" s="84" t="str">
        <f t="shared" si="11"/>
        <v/>
      </c>
      <c r="V625" s="65" t="str">
        <f t="shared" si="5"/>
        <v/>
      </c>
      <c r="W625" s="84"/>
      <c r="X625" s="84"/>
      <c r="Y625" s="85"/>
      <c r="Z625" s="85"/>
      <c r="AA625" s="65" t="str">
        <f t="shared" si="6"/>
        <v/>
      </c>
      <c r="AB625" s="65" t="str">
        <f t="shared" si="7"/>
        <v/>
      </c>
      <c r="AC625" s="86"/>
      <c r="AD625" s="87" t="str">
        <f t="shared" si="8"/>
        <v/>
      </c>
      <c r="AE625" s="84"/>
      <c r="AF625" s="86">
        <f>IF(AC625&gt;0,AC625,'⚙️ Config'!$B$10)</f>
        <v>0.0075</v>
      </c>
      <c r="AG625" s="88">
        <f t="shared" si="9"/>
        <v>14097.98445</v>
      </c>
      <c r="AH625" s="88">
        <f>AG625*'⚙️ Config'!$B$11</f>
        <v>70489.92225</v>
      </c>
      <c r="AI625" s="88">
        <f>AH625*'⚙️ Config'!$B$12</f>
        <v>21146.97668</v>
      </c>
      <c r="AJ625" s="64"/>
      <c r="AK625" s="84"/>
      <c r="AL625" s="84"/>
      <c r="AM625" s="84"/>
      <c r="AN625" s="84"/>
      <c r="AO625" s="84"/>
      <c r="AP625" s="84"/>
      <c r="AQ625" s="84"/>
    </row>
    <row r="626" ht="15.0" customHeight="1">
      <c r="A626" s="79">
        <v>623.0</v>
      </c>
      <c r="B626" s="80" t="s">
        <v>1600</v>
      </c>
      <c r="C626" s="79" t="s">
        <v>141</v>
      </c>
      <c r="D626" s="79" t="s">
        <v>1601</v>
      </c>
      <c r="E626" s="81">
        <v>53.38</v>
      </c>
      <c r="F626" s="79" t="s">
        <v>84</v>
      </c>
      <c r="G626" s="79" t="s">
        <v>606</v>
      </c>
      <c r="H626" s="82">
        <v>1873246.75</v>
      </c>
      <c r="I626" s="79">
        <v>1.0</v>
      </c>
      <c r="J626" s="83">
        <v>1.6</v>
      </c>
      <c r="K626" s="80">
        <v>2024.0</v>
      </c>
      <c r="L626" s="79" t="s">
        <v>295</v>
      </c>
      <c r="M626" s="79">
        <v>2024.0</v>
      </c>
      <c r="N626" s="79" t="s">
        <v>161</v>
      </c>
      <c r="O626" s="65" t="str">
        <f t="shared" si="1"/>
        <v>040430430001</v>
      </c>
      <c r="P626" s="65">
        <f t="shared" si="2"/>
        <v>0</v>
      </c>
      <c r="Q626" s="65">
        <f t="shared" si="3"/>
        <v>5</v>
      </c>
      <c r="R626" s="65" t="str">
        <f t="shared" si="12"/>
        <v>04.043.043/0001-05</v>
      </c>
      <c r="S626" s="84"/>
      <c r="T626" s="84" t="str">
        <f t="shared" si="10"/>
        <v/>
      </c>
      <c r="U626" s="84" t="str">
        <f t="shared" si="11"/>
        <v/>
      </c>
      <c r="V626" s="65" t="str">
        <f t="shared" si="5"/>
        <v/>
      </c>
      <c r="W626" s="84"/>
      <c r="X626" s="84"/>
      <c r="Y626" s="85"/>
      <c r="Z626" s="85"/>
      <c r="AA626" s="65" t="str">
        <f t="shared" si="6"/>
        <v/>
      </c>
      <c r="AB626" s="65" t="str">
        <f t="shared" si="7"/>
        <v/>
      </c>
      <c r="AC626" s="86"/>
      <c r="AD626" s="87" t="str">
        <f t="shared" si="8"/>
        <v/>
      </c>
      <c r="AE626" s="84"/>
      <c r="AF626" s="86">
        <f>IF(AC626&gt;0,AC626,'⚙️ Config'!$B$10)</f>
        <v>0.0075</v>
      </c>
      <c r="AG626" s="88">
        <f t="shared" si="9"/>
        <v>14049.35063</v>
      </c>
      <c r="AH626" s="88">
        <f>AG626*'⚙️ Config'!$B$11</f>
        <v>70246.75313</v>
      </c>
      <c r="AI626" s="88">
        <f>AH626*'⚙️ Config'!$B$12</f>
        <v>21074.02594</v>
      </c>
      <c r="AJ626" s="64"/>
      <c r="AK626" s="84"/>
      <c r="AL626" s="84"/>
      <c r="AM626" s="84"/>
      <c r="AN626" s="84"/>
      <c r="AO626" s="84"/>
      <c r="AP626" s="84"/>
      <c r="AQ626" s="84"/>
    </row>
    <row r="627" ht="15.0" customHeight="1">
      <c r="A627" s="79">
        <v>624.0</v>
      </c>
      <c r="B627" s="80" t="s">
        <v>1602</v>
      </c>
      <c r="C627" s="79" t="s">
        <v>141</v>
      </c>
      <c r="D627" s="79" t="s">
        <v>1603</v>
      </c>
      <c r="E627" s="81">
        <v>73.9</v>
      </c>
      <c r="F627" s="79" t="s">
        <v>84</v>
      </c>
      <c r="G627" s="79" t="s">
        <v>606</v>
      </c>
      <c r="H627" s="82">
        <v>1868845.58</v>
      </c>
      <c r="I627" s="79">
        <v>1.0</v>
      </c>
      <c r="J627" s="83">
        <v>0.8</v>
      </c>
      <c r="K627" s="80">
        <v>2025.0</v>
      </c>
      <c r="L627" s="79" t="s">
        <v>630</v>
      </c>
      <c r="M627" s="79">
        <v>2025.0</v>
      </c>
      <c r="N627" s="79" t="s">
        <v>161</v>
      </c>
      <c r="O627" s="65" t="str">
        <f t="shared" si="1"/>
        <v>229159830001</v>
      </c>
      <c r="P627" s="65">
        <f t="shared" si="2"/>
        <v>2</v>
      </c>
      <c r="Q627" s="65">
        <f t="shared" si="3"/>
        <v>9</v>
      </c>
      <c r="R627" s="65" t="str">
        <f t="shared" si="12"/>
        <v>22.915.983/0001-29</v>
      </c>
      <c r="S627" s="84"/>
      <c r="T627" s="84" t="str">
        <f t="shared" si="10"/>
        <v/>
      </c>
      <c r="U627" s="84" t="str">
        <f t="shared" si="11"/>
        <v/>
      </c>
      <c r="V627" s="65" t="str">
        <f t="shared" si="5"/>
        <v/>
      </c>
      <c r="W627" s="84"/>
      <c r="X627" s="84"/>
      <c r="Y627" s="85"/>
      <c r="Z627" s="85"/>
      <c r="AA627" s="65" t="str">
        <f t="shared" si="6"/>
        <v/>
      </c>
      <c r="AB627" s="65" t="str">
        <f t="shared" si="7"/>
        <v/>
      </c>
      <c r="AC627" s="86"/>
      <c r="AD627" s="87" t="str">
        <f t="shared" si="8"/>
        <v/>
      </c>
      <c r="AE627" s="84"/>
      <c r="AF627" s="86">
        <f>IF(AC627&gt;0,AC627,'⚙️ Config'!$B$10)</f>
        <v>0.0075</v>
      </c>
      <c r="AG627" s="88">
        <f t="shared" si="9"/>
        <v>14016.34185</v>
      </c>
      <c r="AH627" s="88">
        <f>AG627*'⚙️ Config'!$B$11</f>
        <v>70081.70925</v>
      </c>
      <c r="AI627" s="88">
        <f>AH627*'⚙️ Config'!$B$12</f>
        <v>21024.51278</v>
      </c>
      <c r="AJ627" s="64"/>
      <c r="AK627" s="84"/>
      <c r="AL627" s="84"/>
      <c r="AM627" s="84"/>
      <c r="AN627" s="84"/>
      <c r="AO627" s="84"/>
      <c r="AP627" s="84"/>
      <c r="AQ627" s="84"/>
    </row>
    <row r="628" ht="15.0" customHeight="1">
      <c r="A628" s="79">
        <v>625.0</v>
      </c>
      <c r="B628" s="80" t="s">
        <v>1604</v>
      </c>
      <c r="C628" s="79" t="s">
        <v>141</v>
      </c>
      <c r="D628" s="79" t="s">
        <v>1605</v>
      </c>
      <c r="E628" s="81">
        <v>50.48</v>
      </c>
      <c r="F628" s="79" t="s">
        <v>84</v>
      </c>
      <c r="G628" s="79" t="s">
        <v>606</v>
      </c>
      <c r="H628" s="82">
        <v>1868776.74</v>
      </c>
      <c r="I628" s="79">
        <v>1.0</v>
      </c>
      <c r="J628" s="83">
        <v>1.8</v>
      </c>
      <c r="K628" s="80">
        <v>2024.0</v>
      </c>
      <c r="L628" s="79" t="s">
        <v>630</v>
      </c>
      <c r="M628" s="79">
        <v>2024.0</v>
      </c>
      <c r="N628" s="79" t="s">
        <v>161</v>
      </c>
      <c r="O628" s="65" t="str">
        <f t="shared" si="1"/>
        <v>489603690001</v>
      </c>
      <c r="P628" s="65">
        <f t="shared" si="2"/>
        <v>7</v>
      </c>
      <c r="Q628" s="65">
        <f t="shared" si="3"/>
        <v>2</v>
      </c>
      <c r="R628" s="65" t="str">
        <f t="shared" si="12"/>
        <v>48.960.369/0001-72</v>
      </c>
      <c r="S628" s="84"/>
      <c r="T628" s="84" t="str">
        <f t="shared" si="10"/>
        <v/>
      </c>
      <c r="U628" s="84" t="str">
        <f t="shared" si="11"/>
        <v/>
      </c>
      <c r="V628" s="65" t="str">
        <f t="shared" si="5"/>
        <v/>
      </c>
      <c r="W628" s="84"/>
      <c r="X628" s="84"/>
      <c r="Y628" s="85"/>
      <c r="Z628" s="85"/>
      <c r="AA628" s="65" t="str">
        <f t="shared" si="6"/>
        <v/>
      </c>
      <c r="AB628" s="65" t="str">
        <f t="shared" si="7"/>
        <v/>
      </c>
      <c r="AC628" s="86"/>
      <c r="AD628" s="87" t="str">
        <f t="shared" si="8"/>
        <v/>
      </c>
      <c r="AE628" s="84"/>
      <c r="AF628" s="86">
        <f>IF(AC628&gt;0,AC628,'⚙️ Config'!$B$10)</f>
        <v>0.0075</v>
      </c>
      <c r="AG628" s="88">
        <f t="shared" si="9"/>
        <v>14015.82555</v>
      </c>
      <c r="AH628" s="88">
        <f>AG628*'⚙️ Config'!$B$11</f>
        <v>70079.12775</v>
      </c>
      <c r="AI628" s="88">
        <f>AH628*'⚙️ Config'!$B$12</f>
        <v>21023.73833</v>
      </c>
      <c r="AJ628" s="64"/>
      <c r="AK628" s="84"/>
      <c r="AL628" s="84"/>
      <c r="AM628" s="84"/>
      <c r="AN628" s="84"/>
      <c r="AO628" s="84"/>
      <c r="AP628" s="84"/>
      <c r="AQ628" s="84"/>
    </row>
    <row r="629" ht="15.0" customHeight="1">
      <c r="A629" s="79">
        <v>626.0</v>
      </c>
      <c r="B629" s="80" t="s">
        <v>1606</v>
      </c>
      <c r="C629" s="79" t="s">
        <v>141</v>
      </c>
      <c r="D629" s="79" t="s">
        <v>1607</v>
      </c>
      <c r="E629" s="81">
        <v>53.38</v>
      </c>
      <c r="F629" s="79" t="s">
        <v>84</v>
      </c>
      <c r="G629" s="79" t="s">
        <v>606</v>
      </c>
      <c r="H629" s="82">
        <v>1862030.8</v>
      </c>
      <c r="I629" s="79">
        <v>1.0</v>
      </c>
      <c r="J629" s="83">
        <v>1.6</v>
      </c>
      <c r="K629" s="80">
        <v>2024.0</v>
      </c>
      <c r="L629" s="79" t="s">
        <v>202</v>
      </c>
      <c r="M629" s="79">
        <v>2024.0</v>
      </c>
      <c r="N629" s="79" t="s">
        <v>145</v>
      </c>
      <c r="O629" s="65" t="str">
        <f t="shared" si="1"/>
        <v>002628980001</v>
      </c>
      <c r="P629" s="65">
        <f t="shared" si="2"/>
        <v>7</v>
      </c>
      <c r="Q629" s="65">
        <f t="shared" si="3"/>
        <v>6</v>
      </c>
      <c r="R629" s="65" t="str">
        <f t="shared" si="12"/>
        <v>00.262.898/0001-76</v>
      </c>
      <c r="S629" s="84"/>
      <c r="T629" s="84" t="str">
        <f t="shared" si="10"/>
        <v/>
      </c>
      <c r="U629" s="84" t="str">
        <f t="shared" si="11"/>
        <v/>
      </c>
      <c r="V629" s="65" t="str">
        <f t="shared" si="5"/>
        <v/>
      </c>
      <c r="W629" s="84"/>
      <c r="X629" s="84"/>
      <c r="Y629" s="85"/>
      <c r="Z629" s="85"/>
      <c r="AA629" s="65" t="str">
        <f t="shared" si="6"/>
        <v/>
      </c>
      <c r="AB629" s="65" t="str">
        <f t="shared" si="7"/>
        <v/>
      </c>
      <c r="AC629" s="86"/>
      <c r="AD629" s="87" t="str">
        <f t="shared" si="8"/>
        <v/>
      </c>
      <c r="AE629" s="84"/>
      <c r="AF629" s="86">
        <f>IF(AC629&gt;0,AC629,'⚙️ Config'!$B$10)</f>
        <v>0.0075</v>
      </c>
      <c r="AG629" s="88">
        <f t="shared" si="9"/>
        <v>13965.231</v>
      </c>
      <c r="AH629" s="88">
        <f>AG629*'⚙️ Config'!$B$11</f>
        <v>69826.155</v>
      </c>
      <c r="AI629" s="88">
        <f>AH629*'⚙️ Config'!$B$12</f>
        <v>20947.8465</v>
      </c>
      <c r="AJ629" s="64"/>
      <c r="AK629" s="84"/>
      <c r="AL629" s="84"/>
      <c r="AM629" s="84"/>
      <c r="AN629" s="84"/>
      <c r="AO629" s="84"/>
      <c r="AP629" s="84"/>
      <c r="AQ629" s="84"/>
    </row>
    <row r="630" ht="15.0" customHeight="1">
      <c r="A630" s="79">
        <v>627.0</v>
      </c>
      <c r="B630" s="80" t="s">
        <v>1608</v>
      </c>
      <c r="C630" s="79" t="s">
        <v>141</v>
      </c>
      <c r="D630" s="79" t="s">
        <v>1609</v>
      </c>
      <c r="E630" s="81">
        <v>56.89</v>
      </c>
      <c r="F630" s="79" t="s">
        <v>84</v>
      </c>
      <c r="G630" s="79" t="s">
        <v>606</v>
      </c>
      <c r="H630" s="82">
        <v>1859986.05</v>
      </c>
      <c r="I630" s="79">
        <v>1.0</v>
      </c>
      <c r="J630" s="83">
        <v>1.4</v>
      </c>
      <c r="K630" s="80">
        <v>2024.0</v>
      </c>
      <c r="L630" s="79" t="s">
        <v>295</v>
      </c>
      <c r="M630" s="79">
        <v>2024.0</v>
      </c>
      <c r="N630" s="79" t="s">
        <v>161</v>
      </c>
      <c r="O630" s="65" t="str">
        <f t="shared" si="1"/>
        <v>252195710001</v>
      </c>
      <c r="P630" s="65">
        <f t="shared" si="2"/>
        <v>4</v>
      </c>
      <c r="Q630" s="65">
        <f t="shared" si="3"/>
        <v>2</v>
      </c>
      <c r="R630" s="65" t="str">
        <f t="shared" si="12"/>
        <v>25.219.571/0001-42</v>
      </c>
      <c r="S630" s="84"/>
      <c r="T630" s="84" t="str">
        <f t="shared" si="10"/>
        <v/>
      </c>
      <c r="U630" s="84" t="str">
        <f t="shared" si="11"/>
        <v/>
      </c>
      <c r="V630" s="65" t="str">
        <f t="shared" si="5"/>
        <v/>
      </c>
      <c r="W630" s="84"/>
      <c r="X630" s="84"/>
      <c r="Y630" s="85"/>
      <c r="Z630" s="85"/>
      <c r="AA630" s="65" t="str">
        <f t="shared" si="6"/>
        <v/>
      </c>
      <c r="AB630" s="65" t="str">
        <f t="shared" si="7"/>
        <v/>
      </c>
      <c r="AC630" s="86"/>
      <c r="AD630" s="87" t="str">
        <f t="shared" si="8"/>
        <v/>
      </c>
      <c r="AE630" s="84"/>
      <c r="AF630" s="86">
        <f>IF(AC630&gt;0,AC630,'⚙️ Config'!$B$10)</f>
        <v>0.0075</v>
      </c>
      <c r="AG630" s="88">
        <f t="shared" si="9"/>
        <v>13949.89538</v>
      </c>
      <c r="AH630" s="88">
        <f>AG630*'⚙️ Config'!$B$11</f>
        <v>69749.47688</v>
      </c>
      <c r="AI630" s="88">
        <f>AH630*'⚙️ Config'!$B$12</f>
        <v>20924.84306</v>
      </c>
      <c r="AJ630" s="64"/>
      <c r="AK630" s="84"/>
      <c r="AL630" s="84"/>
      <c r="AM630" s="84"/>
      <c r="AN630" s="84"/>
      <c r="AO630" s="84"/>
      <c r="AP630" s="84"/>
      <c r="AQ630" s="84"/>
    </row>
    <row r="631" ht="15.0" customHeight="1">
      <c r="A631" s="79">
        <v>628.0</v>
      </c>
      <c r="B631" s="80" t="s">
        <v>1610</v>
      </c>
      <c r="C631" s="79" t="s">
        <v>141</v>
      </c>
      <c r="D631" s="79" t="s">
        <v>1611</v>
      </c>
      <c r="E631" s="81">
        <v>61.23</v>
      </c>
      <c r="F631" s="79" t="s">
        <v>84</v>
      </c>
      <c r="G631" s="79" t="s">
        <v>606</v>
      </c>
      <c r="H631" s="82">
        <v>1859954.88</v>
      </c>
      <c r="I631" s="79">
        <v>1.0</v>
      </c>
      <c r="J631" s="83">
        <v>1.2</v>
      </c>
      <c r="K631" s="80">
        <v>2025.0</v>
      </c>
      <c r="L631" s="79" t="s">
        <v>202</v>
      </c>
      <c r="M631" s="79">
        <v>2025.0</v>
      </c>
      <c r="N631" s="79" t="s">
        <v>161</v>
      </c>
      <c r="O631" s="65" t="str">
        <f t="shared" si="1"/>
        <v>115812080001</v>
      </c>
      <c r="P631" s="65">
        <f t="shared" si="2"/>
        <v>6</v>
      </c>
      <c r="Q631" s="65">
        <f t="shared" si="3"/>
        <v>8</v>
      </c>
      <c r="R631" s="65" t="str">
        <f t="shared" si="12"/>
        <v>11.581.208/0001-68</v>
      </c>
      <c r="S631" s="84"/>
      <c r="T631" s="84" t="str">
        <f t="shared" si="10"/>
        <v/>
      </c>
      <c r="U631" s="84" t="str">
        <f t="shared" si="11"/>
        <v/>
      </c>
      <c r="V631" s="65" t="str">
        <f t="shared" si="5"/>
        <v/>
      </c>
      <c r="W631" s="84"/>
      <c r="X631" s="84"/>
      <c r="Y631" s="85"/>
      <c r="Z631" s="85"/>
      <c r="AA631" s="65" t="str">
        <f t="shared" si="6"/>
        <v/>
      </c>
      <c r="AB631" s="65" t="str">
        <f t="shared" si="7"/>
        <v/>
      </c>
      <c r="AC631" s="86"/>
      <c r="AD631" s="87" t="str">
        <f t="shared" si="8"/>
        <v/>
      </c>
      <c r="AE631" s="84"/>
      <c r="AF631" s="86">
        <f>IF(AC631&gt;0,AC631,'⚙️ Config'!$B$10)</f>
        <v>0.0075</v>
      </c>
      <c r="AG631" s="88">
        <f t="shared" si="9"/>
        <v>13949.6616</v>
      </c>
      <c r="AH631" s="88">
        <f>AG631*'⚙️ Config'!$B$11</f>
        <v>69748.308</v>
      </c>
      <c r="AI631" s="88">
        <f>AH631*'⚙️ Config'!$B$12</f>
        <v>20924.4924</v>
      </c>
      <c r="AJ631" s="64"/>
      <c r="AK631" s="84"/>
      <c r="AL631" s="84"/>
      <c r="AM631" s="84"/>
      <c r="AN631" s="84"/>
      <c r="AO631" s="84"/>
      <c r="AP631" s="84"/>
      <c r="AQ631" s="84"/>
    </row>
    <row r="632" ht="15.0" customHeight="1">
      <c r="A632" s="79">
        <v>629.0</v>
      </c>
      <c r="B632" s="80" t="s">
        <v>1612</v>
      </c>
      <c r="C632" s="79" t="s">
        <v>141</v>
      </c>
      <c r="D632" s="79" t="s">
        <v>1613</v>
      </c>
      <c r="E632" s="81">
        <v>58.94</v>
      </c>
      <c r="F632" s="79" t="s">
        <v>84</v>
      </c>
      <c r="G632" s="79" t="s">
        <v>606</v>
      </c>
      <c r="H632" s="82">
        <v>1858047.03</v>
      </c>
      <c r="I632" s="79">
        <v>1.0</v>
      </c>
      <c r="J632" s="83">
        <v>1.3</v>
      </c>
      <c r="K632" s="80">
        <v>2024.0</v>
      </c>
      <c r="L632" s="79" t="s">
        <v>630</v>
      </c>
      <c r="M632" s="79">
        <v>2024.0</v>
      </c>
      <c r="N632" s="79" t="s">
        <v>161</v>
      </c>
      <c r="O632" s="65" t="str">
        <f t="shared" si="1"/>
        <v>321906250001</v>
      </c>
      <c r="P632" s="65">
        <f t="shared" si="2"/>
        <v>5</v>
      </c>
      <c r="Q632" s="65">
        <f t="shared" si="3"/>
        <v>0</v>
      </c>
      <c r="R632" s="65" t="str">
        <f t="shared" si="12"/>
        <v>32.190.625/0001-50</v>
      </c>
      <c r="S632" s="84"/>
      <c r="T632" s="84" t="str">
        <f t="shared" si="10"/>
        <v/>
      </c>
      <c r="U632" s="84" t="str">
        <f t="shared" si="11"/>
        <v/>
      </c>
      <c r="V632" s="65" t="str">
        <f t="shared" si="5"/>
        <v/>
      </c>
      <c r="W632" s="84"/>
      <c r="X632" s="84"/>
      <c r="Y632" s="85"/>
      <c r="Z632" s="85"/>
      <c r="AA632" s="65" t="str">
        <f t="shared" si="6"/>
        <v/>
      </c>
      <c r="AB632" s="65" t="str">
        <f t="shared" si="7"/>
        <v/>
      </c>
      <c r="AC632" s="86"/>
      <c r="AD632" s="87" t="str">
        <f t="shared" si="8"/>
        <v/>
      </c>
      <c r="AE632" s="84"/>
      <c r="AF632" s="86">
        <f>IF(AC632&gt;0,AC632,'⚙️ Config'!$B$10)</f>
        <v>0.0075</v>
      </c>
      <c r="AG632" s="88">
        <f t="shared" si="9"/>
        <v>13935.35273</v>
      </c>
      <c r="AH632" s="88">
        <f>AG632*'⚙️ Config'!$B$11</f>
        <v>69676.76363</v>
      </c>
      <c r="AI632" s="88">
        <f>AH632*'⚙️ Config'!$B$12</f>
        <v>20903.02909</v>
      </c>
      <c r="AJ632" s="64"/>
      <c r="AK632" s="84"/>
      <c r="AL632" s="84"/>
      <c r="AM632" s="84"/>
      <c r="AN632" s="84"/>
      <c r="AO632" s="84"/>
      <c r="AP632" s="84"/>
      <c r="AQ632" s="84"/>
    </row>
    <row r="633" ht="15.0" customHeight="1">
      <c r="A633" s="79">
        <v>630.0</v>
      </c>
      <c r="B633" s="80" t="s">
        <v>1614</v>
      </c>
      <c r="C633" s="79" t="s">
        <v>141</v>
      </c>
      <c r="D633" s="79" t="s">
        <v>1615</v>
      </c>
      <c r="E633" s="81">
        <v>73.9</v>
      </c>
      <c r="F633" s="79" t="s">
        <v>84</v>
      </c>
      <c r="G633" s="79" t="s">
        <v>606</v>
      </c>
      <c r="H633" s="82">
        <v>1857183.62</v>
      </c>
      <c r="I633" s="79">
        <v>1.0</v>
      </c>
      <c r="J633" s="83">
        <v>0.8</v>
      </c>
      <c r="K633" s="80">
        <v>2025.0</v>
      </c>
      <c r="L633" s="79" t="s">
        <v>630</v>
      </c>
      <c r="M633" s="79">
        <v>2025.0</v>
      </c>
      <c r="N633" s="79" t="s">
        <v>145</v>
      </c>
      <c r="O633" s="65" t="str">
        <f t="shared" si="1"/>
        <v>513987600001</v>
      </c>
      <c r="P633" s="65">
        <f t="shared" si="2"/>
        <v>3</v>
      </c>
      <c r="Q633" s="65">
        <f t="shared" si="3"/>
        <v>0</v>
      </c>
      <c r="R633" s="65" t="str">
        <f t="shared" si="12"/>
        <v>51.398.760/0001-30</v>
      </c>
      <c r="S633" s="84"/>
      <c r="T633" s="84" t="str">
        <f t="shared" si="10"/>
        <v/>
      </c>
      <c r="U633" s="84" t="str">
        <f t="shared" si="11"/>
        <v/>
      </c>
      <c r="V633" s="65" t="str">
        <f t="shared" si="5"/>
        <v/>
      </c>
      <c r="W633" s="84"/>
      <c r="X633" s="84"/>
      <c r="Y633" s="85"/>
      <c r="Z633" s="85"/>
      <c r="AA633" s="65" t="str">
        <f t="shared" si="6"/>
        <v/>
      </c>
      <c r="AB633" s="65" t="str">
        <f t="shared" si="7"/>
        <v/>
      </c>
      <c r="AC633" s="86"/>
      <c r="AD633" s="87" t="str">
        <f t="shared" si="8"/>
        <v/>
      </c>
      <c r="AE633" s="84"/>
      <c r="AF633" s="86">
        <f>IF(AC633&gt;0,AC633,'⚙️ Config'!$B$10)</f>
        <v>0.0075</v>
      </c>
      <c r="AG633" s="88">
        <f t="shared" si="9"/>
        <v>13928.87715</v>
      </c>
      <c r="AH633" s="88">
        <f>AG633*'⚙️ Config'!$B$11</f>
        <v>69644.38575</v>
      </c>
      <c r="AI633" s="88">
        <f>AH633*'⚙️ Config'!$B$12</f>
        <v>20893.31573</v>
      </c>
      <c r="AJ633" s="64"/>
      <c r="AK633" s="84"/>
      <c r="AL633" s="84"/>
      <c r="AM633" s="84"/>
      <c r="AN633" s="84"/>
      <c r="AO633" s="84"/>
      <c r="AP633" s="84"/>
      <c r="AQ633" s="84"/>
    </row>
    <row r="634" ht="15.0" customHeight="1">
      <c r="A634" s="79">
        <v>631.0</v>
      </c>
      <c r="B634" s="80" t="s">
        <v>1616</v>
      </c>
      <c r="C634" s="79" t="s">
        <v>141</v>
      </c>
      <c r="D634" s="79" t="s">
        <v>1617</v>
      </c>
      <c r="E634" s="81">
        <v>55.05</v>
      </c>
      <c r="F634" s="79" t="s">
        <v>84</v>
      </c>
      <c r="G634" s="79" t="s">
        <v>606</v>
      </c>
      <c r="H634" s="82">
        <v>1852729.51</v>
      </c>
      <c r="I634" s="79">
        <v>1.0</v>
      </c>
      <c r="J634" s="83">
        <v>1.5</v>
      </c>
      <c r="K634" s="80">
        <v>2024.0</v>
      </c>
      <c r="L634" s="79" t="s">
        <v>630</v>
      </c>
      <c r="M634" s="79">
        <v>2024.0</v>
      </c>
      <c r="N634" s="79" t="s">
        <v>161</v>
      </c>
      <c r="O634" s="65" t="str">
        <f t="shared" si="1"/>
        <v>483563610001</v>
      </c>
      <c r="P634" s="65">
        <f t="shared" si="2"/>
        <v>0</v>
      </c>
      <c r="Q634" s="65">
        <f t="shared" si="3"/>
        <v>0</v>
      </c>
      <c r="R634" s="65" t="str">
        <f t="shared" si="12"/>
        <v>48.356.361/0001-00</v>
      </c>
      <c r="S634" s="84"/>
      <c r="T634" s="84" t="str">
        <f t="shared" si="10"/>
        <v/>
      </c>
      <c r="U634" s="84" t="str">
        <f t="shared" si="11"/>
        <v/>
      </c>
      <c r="V634" s="65" t="str">
        <f t="shared" si="5"/>
        <v/>
      </c>
      <c r="W634" s="84"/>
      <c r="X634" s="84"/>
      <c r="Y634" s="85"/>
      <c r="Z634" s="85"/>
      <c r="AA634" s="65" t="str">
        <f t="shared" si="6"/>
        <v/>
      </c>
      <c r="AB634" s="65" t="str">
        <f t="shared" si="7"/>
        <v/>
      </c>
      <c r="AC634" s="86"/>
      <c r="AD634" s="87" t="str">
        <f t="shared" si="8"/>
        <v/>
      </c>
      <c r="AE634" s="84"/>
      <c r="AF634" s="86">
        <f>IF(AC634&gt;0,AC634,'⚙️ Config'!$B$10)</f>
        <v>0.0075</v>
      </c>
      <c r="AG634" s="88">
        <f t="shared" si="9"/>
        <v>13895.47133</v>
      </c>
      <c r="AH634" s="88">
        <f>AG634*'⚙️ Config'!$B$11</f>
        <v>69477.35663</v>
      </c>
      <c r="AI634" s="88">
        <f>AH634*'⚙️ Config'!$B$12</f>
        <v>20843.20699</v>
      </c>
      <c r="AJ634" s="64"/>
      <c r="AK634" s="84"/>
      <c r="AL634" s="84"/>
      <c r="AM634" s="84"/>
      <c r="AN634" s="84"/>
      <c r="AO634" s="84"/>
      <c r="AP634" s="84"/>
      <c r="AQ634" s="84"/>
    </row>
    <row r="635" ht="15.0" customHeight="1">
      <c r="A635" s="79">
        <v>632.0</v>
      </c>
      <c r="B635" s="80" t="s">
        <v>1618</v>
      </c>
      <c r="C635" s="79" t="s">
        <v>141</v>
      </c>
      <c r="D635" s="79" t="s">
        <v>1619</v>
      </c>
      <c r="E635" s="81">
        <v>53.38</v>
      </c>
      <c r="F635" s="79" t="s">
        <v>84</v>
      </c>
      <c r="G635" s="79" t="s">
        <v>606</v>
      </c>
      <c r="H635" s="82">
        <v>1851685.08</v>
      </c>
      <c r="I635" s="79">
        <v>1.0</v>
      </c>
      <c r="J635" s="83">
        <v>1.6</v>
      </c>
      <c r="K635" s="80">
        <v>2024.0</v>
      </c>
      <c r="L635" s="79" t="s">
        <v>202</v>
      </c>
      <c r="M635" s="79">
        <v>2024.0</v>
      </c>
      <c r="N635" s="79" t="s">
        <v>161</v>
      </c>
      <c r="O635" s="65" t="str">
        <f t="shared" si="1"/>
        <v>015879870001</v>
      </c>
      <c r="P635" s="65">
        <f t="shared" si="2"/>
        <v>5</v>
      </c>
      <c r="Q635" s="65">
        <f t="shared" si="3"/>
        <v>5</v>
      </c>
      <c r="R635" s="65" t="str">
        <f t="shared" si="12"/>
        <v>01.587.987/0001-55</v>
      </c>
      <c r="S635" s="84"/>
      <c r="T635" s="84" t="str">
        <f t="shared" si="10"/>
        <v/>
      </c>
      <c r="U635" s="84" t="str">
        <f t="shared" si="11"/>
        <v/>
      </c>
      <c r="V635" s="65" t="str">
        <f t="shared" si="5"/>
        <v/>
      </c>
      <c r="W635" s="84"/>
      <c r="X635" s="84"/>
      <c r="Y635" s="85"/>
      <c r="Z635" s="85"/>
      <c r="AA635" s="65" t="str">
        <f t="shared" si="6"/>
        <v/>
      </c>
      <c r="AB635" s="65" t="str">
        <f t="shared" si="7"/>
        <v/>
      </c>
      <c r="AC635" s="86"/>
      <c r="AD635" s="87" t="str">
        <f t="shared" si="8"/>
        <v/>
      </c>
      <c r="AE635" s="84"/>
      <c r="AF635" s="86">
        <f>IF(AC635&gt;0,AC635,'⚙️ Config'!$B$10)</f>
        <v>0.0075</v>
      </c>
      <c r="AG635" s="88">
        <f t="shared" si="9"/>
        <v>13887.6381</v>
      </c>
      <c r="AH635" s="88">
        <f>AG635*'⚙️ Config'!$B$11</f>
        <v>69438.1905</v>
      </c>
      <c r="AI635" s="88">
        <f>AH635*'⚙️ Config'!$B$12</f>
        <v>20831.45715</v>
      </c>
      <c r="AJ635" s="64"/>
      <c r="AK635" s="84"/>
      <c r="AL635" s="84"/>
      <c r="AM635" s="84"/>
      <c r="AN635" s="84"/>
      <c r="AO635" s="84"/>
      <c r="AP635" s="84"/>
      <c r="AQ635" s="84"/>
    </row>
    <row r="636" ht="15.0" customHeight="1">
      <c r="A636" s="79">
        <v>633.0</v>
      </c>
      <c r="B636" s="80" t="s">
        <v>1620</v>
      </c>
      <c r="C636" s="79" t="s">
        <v>141</v>
      </c>
      <c r="D636" s="79" t="s">
        <v>1621</v>
      </c>
      <c r="E636" s="81">
        <v>72.43</v>
      </c>
      <c r="F636" s="79" t="s">
        <v>84</v>
      </c>
      <c r="G636" s="79" t="s">
        <v>606</v>
      </c>
      <c r="H636" s="82">
        <v>1848720.67</v>
      </c>
      <c r="I636" s="79">
        <v>1.0</v>
      </c>
      <c r="J636" s="83">
        <v>1.6</v>
      </c>
      <c r="K636" s="80">
        <v>2025.0</v>
      </c>
      <c r="L636" s="79" t="s">
        <v>202</v>
      </c>
      <c r="M636" s="79">
        <v>2024.0</v>
      </c>
      <c r="N636" s="79" t="s">
        <v>208</v>
      </c>
      <c r="O636" s="65" t="str">
        <f t="shared" si="1"/>
        <v>563221670001</v>
      </c>
      <c r="P636" s="65">
        <f t="shared" si="2"/>
        <v>2</v>
      </c>
      <c r="Q636" s="65">
        <f t="shared" si="3"/>
        <v>3</v>
      </c>
      <c r="R636" s="65" t="str">
        <f t="shared" si="12"/>
        <v>56.322.167/0001-23</v>
      </c>
      <c r="S636" s="84"/>
      <c r="T636" s="84" t="str">
        <f t="shared" si="10"/>
        <v/>
      </c>
      <c r="U636" s="84" t="str">
        <f t="shared" si="11"/>
        <v/>
      </c>
      <c r="V636" s="65" t="str">
        <f t="shared" si="5"/>
        <v/>
      </c>
      <c r="W636" s="84"/>
      <c r="X636" s="84"/>
      <c r="Y636" s="85"/>
      <c r="Z636" s="85"/>
      <c r="AA636" s="65" t="str">
        <f t="shared" si="6"/>
        <v/>
      </c>
      <c r="AB636" s="65" t="str">
        <f t="shared" si="7"/>
        <v/>
      </c>
      <c r="AC636" s="86"/>
      <c r="AD636" s="87" t="str">
        <f t="shared" si="8"/>
        <v/>
      </c>
      <c r="AE636" s="84"/>
      <c r="AF636" s="86">
        <f>IF(AC636&gt;0,AC636,'⚙️ Config'!$B$10)</f>
        <v>0.0075</v>
      </c>
      <c r="AG636" s="88">
        <f t="shared" si="9"/>
        <v>13865.40503</v>
      </c>
      <c r="AH636" s="88">
        <f>AG636*'⚙️ Config'!$B$11</f>
        <v>69327.02513</v>
      </c>
      <c r="AI636" s="88">
        <f>AH636*'⚙️ Config'!$B$12</f>
        <v>20798.10754</v>
      </c>
      <c r="AJ636" s="64"/>
      <c r="AK636" s="84"/>
      <c r="AL636" s="84"/>
      <c r="AM636" s="84"/>
      <c r="AN636" s="84"/>
      <c r="AO636" s="84"/>
      <c r="AP636" s="84"/>
      <c r="AQ636" s="84"/>
    </row>
    <row r="637" ht="15.0" customHeight="1">
      <c r="A637" s="79">
        <v>634.0</v>
      </c>
      <c r="B637" s="80" t="s">
        <v>1622</v>
      </c>
      <c r="C637" s="79" t="s">
        <v>141</v>
      </c>
      <c r="D637" s="79" t="s">
        <v>1623</v>
      </c>
      <c r="E637" s="81">
        <v>70.05</v>
      </c>
      <c r="F637" s="79" t="s">
        <v>84</v>
      </c>
      <c r="G637" s="79" t="s">
        <v>606</v>
      </c>
      <c r="H637" s="82">
        <v>1847768.76</v>
      </c>
      <c r="I637" s="79">
        <v>1.0</v>
      </c>
      <c r="J637" s="83">
        <v>0.9</v>
      </c>
      <c r="K637" s="80">
        <v>2025.0</v>
      </c>
      <c r="L637" s="79" t="s">
        <v>202</v>
      </c>
      <c r="M637" s="79">
        <v>2025.0</v>
      </c>
      <c r="N637" s="79" t="s">
        <v>145</v>
      </c>
      <c r="O637" s="65" t="str">
        <f t="shared" si="1"/>
        <v>081486570001</v>
      </c>
      <c r="P637" s="65">
        <f t="shared" si="2"/>
        <v>0</v>
      </c>
      <c r="Q637" s="65">
        <f t="shared" si="3"/>
        <v>2</v>
      </c>
      <c r="R637" s="65" t="str">
        <f t="shared" si="12"/>
        <v>08.148.657/0001-02</v>
      </c>
      <c r="S637" s="84"/>
      <c r="T637" s="84" t="str">
        <f t="shared" si="10"/>
        <v/>
      </c>
      <c r="U637" s="84" t="str">
        <f t="shared" si="11"/>
        <v/>
      </c>
      <c r="V637" s="65" t="str">
        <f t="shared" si="5"/>
        <v/>
      </c>
      <c r="W637" s="84"/>
      <c r="X637" s="84"/>
      <c r="Y637" s="85"/>
      <c r="Z637" s="85"/>
      <c r="AA637" s="65" t="str">
        <f t="shared" si="6"/>
        <v/>
      </c>
      <c r="AB637" s="65" t="str">
        <f t="shared" si="7"/>
        <v/>
      </c>
      <c r="AC637" s="86"/>
      <c r="AD637" s="87" t="str">
        <f t="shared" si="8"/>
        <v/>
      </c>
      <c r="AE637" s="84"/>
      <c r="AF637" s="86">
        <f>IF(AC637&gt;0,AC637,'⚙️ Config'!$B$10)</f>
        <v>0.0075</v>
      </c>
      <c r="AG637" s="88">
        <f t="shared" si="9"/>
        <v>13858.2657</v>
      </c>
      <c r="AH637" s="88">
        <f>AG637*'⚙️ Config'!$B$11</f>
        <v>69291.3285</v>
      </c>
      <c r="AI637" s="88">
        <f>AH637*'⚙️ Config'!$B$12</f>
        <v>20787.39855</v>
      </c>
      <c r="AJ637" s="64"/>
      <c r="AK637" s="84"/>
      <c r="AL637" s="84"/>
      <c r="AM637" s="84"/>
      <c r="AN637" s="84"/>
      <c r="AO637" s="84"/>
      <c r="AP637" s="84"/>
      <c r="AQ637" s="84"/>
    </row>
    <row r="638" ht="15.0" customHeight="1">
      <c r="A638" s="79">
        <v>635.0</v>
      </c>
      <c r="B638" s="80" t="s">
        <v>1624</v>
      </c>
      <c r="C638" s="79" t="s">
        <v>141</v>
      </c>
      <c r="D638" s="79" t="s">
        <v>1625</v>
      </c>
      <c r="E638" s="81">
        <v>53.38</v>
      </c>
      <c r="F638" s="79" t="s">
        <v>84</v>
      </c>
      <c r="G638" s="79" t="s">
        <v>606</v>
      </c>
      <c r="H638" s="82">
        <v>1843178.6</v>
      </c>
      <c r="I638" s="79">
        <v>1.0</v>
      </c>
      <c r="J638" s="83">
        <v>1.6</v>
      </c>
      <c r="K638" s="80">
        <v>2024.0</v>
      </c>
      <c r="L638" s="79" t="s">
        <v>295</v>
      </c>
      <c r="M638" s="79">
        <v>2024.0</v>
      </c>
      <c r="N638" s="79" t="s">
        <v>161</v>
      </c>
      <c r="O638" s="65" t="str">
        <f t="shared" si="1"/>
        <v>074427620001</v>
      </c>
      <c r="P638" s="65">
        <f t="shared" si="2"/>
        <v>9</v>
      </c>
      <c r="Q638" s="65">
        <f t="shared" si="3"/>
        <v>7</v>
      </c>
      <c r="R638" s="65" t="str">
        <f t="shared" si="12"/>
        <v>07.442.762/0001-97</v>
      </c>
      <c r="S638" s="84"/>
      <c r="T638" s="84" t="str">
        <f t="shared" si="10"/>
        <v/>
      </c>
      <c r="U638" s="84" t="str">
        <f t="shared" si="11"/>
        <v/>
      </c>
      <c r="V638" s="65" t="str">
        <f t="shared" si="5"/>
        <v/>
      </c>
      <c r="W638" s="84"/>
      <c r="X638" s="84"/>
      <c r="Y638" s="85"/>
      <c r="Z638" s="85"/>
      <c r="AA638" s="65" t="str">
        <f t="shared" si="6"/>
        <v/>
      </c>
      <c r="AB638" s="65" t="str">
        <f t="shared" si="7"/>
        <v/>
      </c>
      <c r="AC638" s="86"/>
      <c r="AD638" s="87" t="str">
        <f t="shared" si="8"/>
        <v/>
      </c>
      <c r="AE638" s="84"/>
      <c r="AF638" s="86">
        <f>IF(AC638&gt;0,AC638,'⚙️ Config'!$B$10)</f>
        <v>0.0075</v>
      </c>
      <c r="AG638" s="88">
        <f t="shared" si="9"/>
        <v>13823.8395</v>
      </c>
      <c r="AH638" s="88">
        <f>AG638*'⚙️ Config'!$B$11</f>
        <v>69119.1975</v>
      </c>
      <c r="AI638" s="88">
        <f>AH638*'⚙️ Config'!$B$12</f>
        <v>20735.75925</v>
      </c>
      <c r="AJ638" s="64"/>
      <c r="AK638" s="84"/>
      <c r="AL638" s="84"/>
      <c r="AM638" s="84"/>
      <c r="AN638" s="84"/>
      <c r="AO638" s="84"/>
      <c r="AP638" s="84"/>
      <c r="AQ638" s="84"/>
    </row>
    <row r="639" ht="15.0" customHeight="1">
      <c r="A639" s="79">
        <v>636.0</v>
      </c>
      <c r="B639" s="80" t="s">
        <v>1626</v>
      </c>
      <c r="C639" s="79" t="s">
        <v>141</v>
      </c>
      <c r="D639" s="79" t="s">
        <v>1627</v>
      </c>
      <c r="E639" s="81">
        <v>49.22</v>
      </c>
      <c r="F639" s="79" t="s">
        <v>84</v>
      </c>
      <c r="G639" s="79" t="s">
        <v>606</v>
      </c>
      <c r="H639" s="82">
        <v>1841328.44</v>
      </c>
      <c r="I639" s="79">
        <v>1.0</v>
      </c>
      <c r="J639" s="83">
        <v>1.9</v>
      </c>
      <c r="K639" s="80">
        <v>2024.0</v>
      </c>
      <c r="L639" s="79" t="s">
        <v>630</v>
      </c>
      <c r="M639" s="79">
        <v>2024.0</v>
      </c>
      <c r="N639" s="79" t="s">
        <v>145</v>
      </c>
      <c r="O639" s="65" t="str">
        <f t="shared" si="1"/>
        <v>288087700001</v>
      </c>
      <c r="P639" s="65">
        <f t="shared" si="2"/>
        <v>8</v>
      </c>
      <c r="Q639" s="65">
        <f t="shared" si="3"/>
        <v>4</v>
      </c>
      <c r="R639" s="65" t="str">
        <f t="shared" si="12"/>
        <v>28.808.770/0001-84</v>
      </c>
      <c r="S639" s="84"/>
      <c r="T639" s="84" t="str">
        <f t="shared" si="10"/>
        <v/>
      </c>
      <c r="U639" s="84" t="str">
        <f t="shared" si="11"/>
        <v/>
      </c>
      <c r="V639" s="65" t="str">
        <f t="shared" si="5"/>
        <v/>
      </c>
      <c r="W639" s="84"/>
      <c r="X639" s="84"/>
      <c r="Y639" s="85"/>
      <c r="Z639" s="85"/>
      <c r="AA639" s="65" t="str">
        <f t="shared" si="6"/>
        <v/>
      </c>
      <c r="AB639" s="65" t="str">
        <f t="shared" si="7"/>
        <v/>
      </c>
      <c r="AC639" s="86"/>
      <c r="AD639" s="87" t="str">
        <f t="shared" si="8"/>
        <v/>
      </c>
      <c r="AE639" s="84"/>
      <c r="AF639" s="86">
        <f>IF(AC639&gt;0,AC639,'⚙️ Config'!$B$10)</f>
        <v>0.0075</v>
      </c>
      <c r="AG639" s="88">
        <f t="shared" si="9"/>
        <v>13809.9633</v>
      </c>
      <c r="AH639" s="88">
        <f>AG639*'⚙️ Config'!$B$11</f>
        <v>69049.8165</v>
      </c>
      <c r="AI639" s="88">
        <f>AH639*'⚙️ Config'!$B$12</f>
        <v>20714.94495</v>
      </c>
      <c r="AJ639" s="64"/>
      <c r="AK639" s="84"/>
      <c r="AL639" s="84"/>
      <c r="AM639" s="84"/>
      <c r="AN639" s="84"/>
      <c r="AO639" s="84"/>
      <c r="AP639" s="84"/>
      <c r="AQ639" s="84"/>
    </row>
    <row r="640" ht="15.0" customHeight="1">
      <c r="A640" s="79">
        <v>637.0</v>
      </c>
      <c r="B640" s="80" t="s">
        <v>1628</v>
      </c>
      <c r="C640" s="79" t="s">
        <v>141</v>
      </c>
      <c r="D640" s="79" t="s">
        <v>1629</v>
      </c>
      <c r="E640" s="81">
        <v>83.69</v>
      </c>
      <c r="F640" s="79" t="s">
        <v>84</v>
      </c>
      <c r="G640" s="79" t="s">
        <v>606</v>
      </c>
      <c r="H640" s="82">
        <v>1840875.27</v>
      </c>
      <c r="I640" s="79">
        <v>1.0</v>
      </c>
      <c r="J640" s="83">
        <v>0.6</v>
      </c>
      <c r="K640" s="80">
        <v>2025.0</v>
      </c>
      <c r="L640" s="79" t="s">
        <v>202</v>
      </c>
      <c r="M640" s="79">
        <v>2025.0</v>
      </c>
      <c r="N640" s="79" t="s">
        <v>145</v>
      </c>
      <c r="O640" s="65" t="str">
        <f t="shared" si="1"/>
        <v>294315370001</v>
      </c>
      <c r="P640" s="65">
        <f t="shared" si="2"/>
        <v>9</v>
      </c>
      <c r="Q640" s="65">
        <f t="shared" si="3"/>
        <v>8</v>
      </c>
      <c r="R640" s="65" t="str">
        <f t="shared" si="12"/>
        <v>29.431.537/0001-98</v>
      </c>
      <c r="S640" s="84"/>
      <c r="T640" s="84" t="str">
        <f t="shared" si="10"/>
        <v/>
      </c>
      <c r="U640" s="84" t="str">
        <f t="shared" si="11"/>
        <v/>
      </c>
      <c r="V640" s="65" t="str">
        <f t="shared" si="5"/>
        <v/>
      </c>
      <c r="W640" s="84"/>
      <c r="X640" s="84"/>
      <c r="Y640" s="85"/>
      <c r="Z640" s="85"/>
      <c r="AA640" s="65" t="str">
        <f t="shared" si="6"/>
        <v/>
      </c>
      <c r="AB640" s="65" t="str">
        <f t="shared" si="7"/>
        <v/>
      </c>
      <c r="AC640" s="86"/>
      <c r="AD640" s="87" t="str">
        <f t="shared" si="8"/>
        <v/>
      </c>
      <c r="AE640" s="84"/>
      <c r="AF640" s="86">
        <f>IF(AC640&gt;0,AC640,'⚙️ Config'!$B$10)</f>
        <v>0.0075</v>
      </c>
      <c r="AG640" s="88">
        <f t="shared" si="9"/>
        <v>13806.56453</v>
      </c>
      <c r="AH640" s="88">
        <f>AG640*'⚙️ Config'!$B$11</f>
        <v>69032.82263</v>
      </c>
      <c r="AI640" s="88">
        <f>AH640*'⚙️ Config'!$B$12</f>
        <v>20709.84679</v>
      </c>
      <c r="AJ640" s="64"/>
      <c r="AK640" s="84"/>
      <c r="AL640" s="84"/>
      <c r="AM640" s="84"/>
      <c r="AN640" s="84"/>
      <c r="AO640" s="84"/>
      <c r="AP640" s="84"/>
      <c r="AQ640" s="84"/>
    </row>
    <row r="641" ht="15.0" customHeight="1">
      <c r="A641" s="79">
        <v>638.0</v>
      </c>
      <c r="B641" s="80" t="s">
        <v>1630</v>
      </c>
      <c r="C641" s="79" t="s">
        <v>141</v>
      </c>
      <c r="D641" s="79" t="s">
        <v>1631</v>
      </c>
      <c r="E641" s="81">
        <v>53.38</v>
      </c>
      <c r="F641" s="79" t="s">
        <v>84</v>
      </c>
      <c r="G641" s="79" t="s">
        <v>606</v>
      </c>
      <c r="H641" s="82">
        <v>1835102.31</v>
      </c>
      <c r="I641" s="79">
        <v>1.0</v>
      </c>
      <c r="J641" s="83">
        <v>1.6</v>
      </c>
      <c r="K641" s="80">
        <v>2024.0</v>
      </c>
      <c r="L641" s="79" t="s">
        <v>630</v>
      </c>
      <c r="M641" s="79">
        <v>2024.0</v>
      </c>
      <c r="N641" s="79" t="s">
        <v>145</v>
      </c>
      <c r="O641" s="65" t="str">
        <f t="shared" si="1"/>
        <v>249542220001</v>
      </c>
      <c r="P641" s="65">
        <f t="shared" si="2"/>
        <v>0</v>
      </c>
      <c r="Q641" s="65">
        <f t="shared" si="3"/>
        <v>1</v>
      </c>
      <c r="R641" s="65" t="str">
        <f t="shared" si="12"/>
        <v>24.954.222/0001-01</v>
      </c>
      <c r="S641" s="84"/>
      <c r="T641" s="84" t="str">
        <f t="shared" si="10"/>
        <v/>
      </c>
      <c r="U641" s="84" t="str">
        <f t="shared" si="11"/>
        <v/>
      </c>
      <c r="V641" s="65" t="str">
        <f t="shared" si="5"/>
        <v/>
      </c>
      <c r="W641" s="84"/>
      <c r="X641" s="84"/>
      <c r="Y641" s="85"/>
      <c r="Z641" s="85"/>
      <c r="AA641" s="65" t="str">
        <f t="shared" si="6"/>
        <v/>
      </c>
      <c r="AB641" s="65" t="str">
        <f t="shared" si="7"/>
        <v/>
      </c>
      <c r="AC641" s="86"/>
      <c r="AD641" s="87" t="str">
        <f t="shared" si="8"/>
        <v/>
      </c>
      <c r="AE641" s="84"/>
      <c r="AF641" s="86">
        <f>IF(AC641&gt;0,AC641,'⚙️ Config'!$B$10)</f>
        <v>0.0075</v>
      </c>
      <c r="AG641" s="88">
        <f t="shared" si="9"/>
        <v>13763.26733</v>
      </c>
      <c r="AH641" s="88">
        <f>AG641*'⚙️ Config'!$B$11</f>
        <v>68816.33663</v>
      </c>
      <c r="AI641" s="88">
        <f>AH641*'⚙️ Config'!$B$12</f>
        <v>20644.90099</v>
      </c>
      <c r="AJ641" s="64"/>
      <c r="AK641" s="84"/>
      <c r="AL641" s="84"/>
      <c r="AM641" s="84"/>
      <c r="AN641" s="84"/>
      <c r="AO641" s="84"/>
      <c r="AP641" s="84"/>
      <c r="AQ641" s="84"/>
    </row>
    <row r="642" ht="15.0" customHeight="1">
      <c r="A642" s="79">
        <v>639.0</v>
      </c>
      <c r="B642" s="80" t="s">
        <v>1632</v>
      </c>
      <c r="C642" s="79" t="s">
        <v>141</v>
      </c>
      <c r="D642" s="79" t="s">
        <v>1633</v>
      </c>
      <c r="E642" s="81">
        <v>55.05</v>
      </c>
      <c r="F642" s="79" t="s">
        <v>84</v>
      </c>
      <c r="G642" s="79" t="s">
        <v>606</v>
      </c>
      <c r="H642" s="82">
        <v>1834054.39</v>
      </c>
      <c r="I642" s="79">
        <v>1.0</v>
      </c>
      <c r="J642" s="83">
        <v>1.5</v>
      </c>
      <c r="K642" s="80">
        <v>2024.0</v>
      </c>
      <c r="L642" s="79" t="s">
        <v>630</v>
      </c>
      <c r="M642" s="79">
        <v>2024.0</v>
      </c>
      <c r="N642" s="79" t="s">
        <v>161</v>
      </c>
      <c r="O642" s="65" t="str">
        <f t="shared" si="1"/>
        <v>177248830001</v>
      </c>
      <c r="P642" s="65">
        <f t="shared" si="2"/>
        <v>8</v>
      </c>
      <c r="Q642" s="65">
        <f t="shared" si="3"/>
        <v>5</v>
      </c>
      <c r="R642" s="65" t="str">
        <f t="shared" si="12"/>
        <v>17.724.883/0001-85</v>
      </c>
      <c r="S642" s="84"/>
      <c r="T642" s="84" t="str">
        <f t="shared" si="10"/>
        <v/>
      </c>
      <c r="U642" s="84" t="str">
        <f t="shared" si="11"/>
        <v/>
      </c>
      <c r="V642" s="65" t="str">
        <f t="shared" si="5"/>
        <v/>
      </c>
      <c r="W642" s="84"/>
      <c r="X642" s="84"/>
      <c r="Y642" s="85"/>
      <c r="Z642" s="85"/>
      <c r="AA642" s="65" t="str">
        <f t="shared" si="6"/>
        <v/>
      </c>
      <c r="AB642" s="65" t="str">
        <f t="shared" si="7"/>
        <v/>
      </c>
      <c r="AC642" s="86"/>
      <c r="AD642" s="87" t="str">
        <f t="shared" si="8"/>
        <v/>
      </c>
      <c r="AE642" s="84"/>
      <c r="AF642" s="86">
        <f>IF(AC642&gt;0,AC642,'⚙️ Config'!$B$10)</f>
        <v>0.0075</v>
      </c>
      <c r="AG642" s="88">
        <f t="shared" si="9"/>
        <v>13755.40793</v>
      </c>
      <c r="AH642" s="88">
        <f>AG642*'⚙️ Config'!$B$11</f>
        <v>68777.03963</v>
      </c>
      <c r="AI642" s="88">
        <f>AH642*'⚙️ Config'!$B$12</f>
        <v>20633.11189</v>
      </c>
      <c r="AJ642" s="64"/>
      <c r="AK642" s="84"/>
      <c r="AL642" s="84"/>
      <c r="AM642" s="84"/>
      <c r="AN642" s="84"/>
      <c r="AO642" s="84"/>
      <c r="AP642" s="84"/>
      <c r="AQ642" s="84"/>
    </row>
    <row r="643" ht="15.0" customHeight="1">
      <c r="A643" s="79">
        <v>640.0</v>
      </c>
      <c r="B643" s="80" t="s">
        <v>1634</v>
      </c>
      <c r="C643" s="79" t="s">
        <v>141</v>
      </c>
      <c r="D643" s="79" t="s">
        <v>1635</v>
      </c>
      <c r="E643" s="81">
        <v>58.94</v>
      </c>
      <c r="F643" s="79" t="s">
        <v>84</v>
      </c>
      <c r="G643" s="79" t="s">
        <v>606</v>
      </c>
      <c r="H643" s="82">
        <v>1833939.5</v>
      </c>
      <c r="I643" s="79">
        <v>1.0</v>
      </c>
      <c r="J643" s="83">
        <v>1.3</v>
      </c>
      <c r="K643" s="80">
        <v>2024.0</v>
      </c>
      <c r="L643" s="79" t="s">
        <v>202</v>
      </c>
      <c r="M643" s="79">
        <v>2024.0</v>
      </c>
      <c r="N643" s="79" t="s">
        <v>161</v>
      </c>
      <c r="O643" s="65" t="str">
        <f t="shared" si="1"/>
        <v>245823790001</v>
      </c>
      <c r="P643" s="65">
        <f t="shared" si="2"/>
        <v>5</v>
      </c>
      <c r="Q643" s="65">
        <f t="shared" si="3"/>
        <v>3</v>
      </c>
      <c r="R643" s="65" t="str">
        <f t="shared" si="12"/>
        <v>24.582.379/0001-53</v>
      </c>
      <c r="S643" s="84"/>
      <c r="T643" s="84" t="str">
        <f t="shared" si="10"/>
        <v/>
      </c>
      <c r="U643" s="84" t="str">
        <f t="shared" si="11"/>
        <v/>
      </c>
      <c r="V643" s="65" t="str">
        <f t="shared" si="5"/>
        <v/>
      </c>
      <c r="W643" s="84"/>
      <c r="X643" s="84"/>
      <c r="Y643" s="85"/>
      <c r="Z643" s="85"/>
      <c r="AA643" s="65" t="str">
        <f t="shared" si="6"/>
        <v/>
      </c>
      <c r="AB643" s="65" t="str">
        <f t="shared" si="7"/>
        <v/>
      </c>
      <c r="AC643" s="86"/>
      <c r="AD643" s="87" t="str">
        <f t="shared" si="8"/>
        <v/>
      </c>
      <c r="AE643" s="84"/>
      <c r="AF643" s="86">
        <f>IF(AC643&gt;0,AC643,'⚙️ Config'!$B$10)</f>
        <v>0.0075</v>
      </c>
      <c r="AG643" s="88">
        <f t="shared" si="9"/>
        <v>13754.54625</v>
      </c>
      <c r="AH643" s="88">
        <f>AG643*'⚙️ Config'!$B$11</f>
        <v>68772.73125</v>
      </c>
      <c r="AI643" s="88">
        <f>AH643*'⚙️ Config'!$B$12</f>
        <v>20631.81938</v>
      </c>
      <c r="AJ643" s="64"/>
      <c r="AK643" s="84"/>
      <c r="AL643" s="84"/>
      <c r="AM643" s="84"/>
      <c r="AN643" s="84"/>
      <c r="AO643" s="84"/>
      <c r="AP643" s="84"/>
      <c r="AQ643" s="84"/>
    </row>
    <row r="644" ht="15.0" customHeight="1">
      <c r="A644" s="79">
        <v>641.0</v>
      </c>
      <c r="B644" s="80" t="s">
        <v>1636</v>
      </c>
      <c r="C644" s="79" t="s">
        <v>141</v>
      </c>
      <c r="D644" s="79" t="s">
        <v>1637</v>
      </c>
      <c r="E644" s="81">
        <v>61.23</v>
      </c>
      <c r="F644" s="79" t="s">
        <v>84</v>
      </c>
      <c r="G644" s="79" t="s">
        <v>606</v>
      </c>
      <c r="H644" s="82">
        <v>1833400.46</v>
      </c>
      <c r="I644" s="79">
        <v>1.0</v>
      </c>
      <c r="J644" s="83">
        <v>1.2</v>
      </c>
      <c r="K644" s="80">
        <v>2025.0</v>
      </c>
      <c r="L644" s="79" t="s">
        <v>448</v>
      </c>
      <c r="M644" s="79">
        <v>2025.0</v>
      </c>
      <c r="N644" s="79" t="s">
        <v>161</v>
      </c>
      <c r="O644" s="65" t="str">
        <f t="shared" si="1"/>
        <v>077312490001</v>
      </c>
      <c r="P644" s="65">
        <f t="shared" si="2"/>
        <v>1</v>
      </c>
      <c r="Q644" s="65">
        <f t="shared" si="3"/>
        <v>6</v>
      </c>
      <c r="R644" s="65" t="str">
        <f t="shared" si="12"/>
        <v>07.731.249/0001-16</v>
      </c>
      <c r="S644" s="84"/>
      <c r="T644" s="84" t="str">
        <f t="shared" si="10"/>
        <v/>
      </c>
      <c r="U644" s="84" t="str">
        <f t="shared" si="11"/>
        <v/>
      </c>
      <c r="V644" s="65" t="str">
        <f t="shared" si="5"/>
        <v/>
      </c>
      <c r="W644" s="84"/>
      <c r="X644" s="84"/>
      <c r="Y644" s="85"/>
      <c r="Z644" s="85"/>
      <c r="AA644" s="65" t="str">
        <f t="shared" si="6"/>
        <v/>
      </c>
      <c r="AB644" s="65" t="str">
        <f t="shared" si="7"/>
        <v/>
      </c>
      <c r="AC644" s="86"/>
      <c r="AD644" s="87" t="str">
        <f t="shared" si="8"/>
        <v/>
      </c>
      <c r="AE644" s="84"/>
      <c r="AF644" s="86">
        <f>IF(AC644&gt;0,AC644,'⚙️ Config'!$B$10)</f>
        <v>0.0075</v>
      </c>
      <c r="AG644" s="88">
        <f t="shared" si="9"/>
        <v>13750.50345</v>
      </c>
      <c r="AH644" s="88">
        <f>AG644*'⚙️ Config'!$B$11</f>
        <v>68752.51725</v>
      </c>
      <c r="AI644" s="88">
        <f>AH644*'⚙️ Config'!$B$12</f>
        <v>20625.75518</v>
      </c>
      <c r="AJ644" s="64"/>
      <c r="AK644" s="84"/>
      <c r="AL644" s="84"/>
      <c r="AM644" s="84"/>
      <c r="AN644" s="84"/>
      <c r="AO644" s="84"/>
      <c r="AP644" s="84"/>
      <c r="AQ644" s="84"/>
    </row>
    <row r="645" ht="15.0" customHeight="1">
      <c r="A645" s="79">
        <v>642.0</v>
      </c>
      <c r="B645" s="80" t="s">
        <v>1638</v>
      </c>
      <c r="C645" s="79" t="s">
        <v>141</v>
      </c>
      <c r="D645" s="79" t="s">
        <v>1639</v>
      </c>
      <c r="E645" s="81">
        <v>63.8</v>
      </c>
      <c r="F645" s="79" t="s">
        <v>84</v>
      </c>
      <c r="G645" s="79" t="s">
        <v>606</v>
      </c>
      <c r="H645" s="82">
        <v>1832778.2</v>
      </c>
      <c r="I645" s="79">
        <v>1.0</v>
      </c>
      <c r="J645" s="83">
        <v>1.1</v>
      </c>
      <c r="K645" s="80">
        <v>2025.0</v>
      </c>
      <c r="L645" s="79" t="s">
        <v>630</v>
      </c>
      <c r="M645" s="79">
        <v>2025.0</v>
      </c>
      <c r="N645" s="79" t="s">
        <v>161</v>
      </c>
      <c r="O645" s="65" t="str">
        <f t="shared" si="1"/>
        <v>503495220001</v>
      </c>
      <c r="P645" s="65">
        <f t="shared" si="2"/>
        <v>7</v>
      </c>
      <c r="Q645" s="65">
        <f t="shared" si="3"/>
        <v>1</v>
      </c>
      <c r="R645" s="65" t="str">
        <f t="shared" si="12"/>
        <v>50.349.522/0001-71</v>
      </c>
      <c r="S645" s="84"/>
      <c r="T645" s="84" t="str">
        <f t="shared" si="10"/>
        <v/>
      </c>
      <c r="U645" s="84" t="str">
        <f t="shared" si="11"/>
        <v/>
      </c>
      <c r="V645" s="65" t="str">
        <f t="shared" si="5"/>
        <v/>
      </c>
      <c r="W645" s="84"/>
      <c r="X645" s="84"/>
      <c r="Y645" s="85"/>
      <c r="Z645" s="85"/>
      <c r="AA645" s="65" t="str">
        <f t="shared" si="6"/>
        <v/>
      </c>
      <c r="AB645" s="65" t="str">
        <f t="shared" si="7"/>
        <v/>
      </c>
      <c r="AC645" s="86"/>
      <c r="AD645" s="87" t="str">
        <f t="shared" si="8"/>
        <v/>
      </c>
      <c r="AE645" s="84"/>
      <c r="AF645" s="86">
        <f>IF(AC645&gt;0,AC645,'⚙️ Config'!$B$10)</f>
        <v>0.0075</v>
      </c>
      <c r="AG645" s="88">
        <f t="shared" si="9"/>
        <v>13745.8365</v>
      </c>
      <c r="AH645" s="88">
        <f>AG645*'⚙️ Config'!$B$11</f>
        <v>68729.1825</v>
      </c>
      <c r="AI645" s="88">
        <f>AH645*'⚙️ Config'!$B$12</f>
        <v>20618.75475</v>
      </c>
      <c r="AJ645" s="64"/>
      <c r="AK645" s="84"/>
      <c r="AL645" s="84"/>
      <c r="AM645" s="84"/>
      <c r="AN645" s="84"/>
      <c r="AO645" s="84"/>
      <c r="AP645" s="84"/>
      <c r="AQ645" s="84"/>
    </row>
    <row r="646" ht="15.0" customHeight="1">
      <c r="A646" s="79">
        <v>643.0</v>
      </c>
      <c r="B646" s="80" t="s">
        <v>1640</v>
      </c>
      <c r="C646" s="79" t="s">
        <v>141</v>
      </c>
      <c r="D646" s="79" t="s">
        <v>1641</v>
      </c>
      <c r="E646" s="81">
        <v>70.05</v>
      </c>
      <c r="F646" s="79" t="s">
        <v>84</v>
      </c>
      <c r="G646" s="79" t="s">
        <v>606</v>
      </c>
      <c r="H646" s="82">
        <v>1832759.41</v>
      </c>
      <c r="I646" s="79">
        <v>1.0</v>
      </c>
      <c r="J646" s="83">
        <v>0.9</v>
      </c>
      <c r="K646" s="80">
        <v>2025.0</v>
      </c>
      <c r="L646" s="79" t="s">
        <v>197</v>
      </c>
      <c r="M646" s="79">
        <v>2025.0</v>
      </c>
      <c r="N646" s="79" t="s">
        <v>161</v>
      </c>
      <c r="O646" s="65" t="str">
        <f t="shared" si="1"/>
        <v>150499120001</v>
      </c>
      <c r="P646" s="65">
        <f t="shared" si="2"/>
        <v>2</v>
      </c>
      <c r="Q646" s="65">
        <f t="shared" si="3"/>
        <v>5</v>
      </c>
      <c r="R646" s="65" t="str">
        <f t="shared" si="12"/>
        <v>15.049.912/0001-25</v>
      </c>
      <c r="S646" s="84"/>
      <c r="T646" s="84" t="str">
        <f t="shared" si="10"/>
        <v/>
      </c>
      <c r="U646" s="84" t="str">
        <f t="shared" si="11"/>
        <v/>
      </c>
      <c r="V646" s="65" t="str">
        <f t="shared" si="5"/>
        <v/>
      </c>
      <c r="W646" s="84"/>
      <c r="X646" s="84"/>
      <c r="Y646" s="85"/>
      <c r="Z646" s="85"/>
      <c r="AA646" s="65" t="str">
        <f t="shared" si="6"/>
        <v/>
      </c>
      <c r="AB646" s="65" t="str">
        <f t="shared" si="7"/>
        <v/>
      </c>
      <c r="AC646" s="86"/>
      <c r="AD646" s="87" t="str">
        <f t="shared" si="8"/>
        <v/>
      </c>
      <c r="AE646" s="84"/>
      <c r="AF646" s="86">
        <f>IF(AC646&gt;0,AC646,'⚙️ Config'!$B$10)</f>
        <v>0.0075</v>
      </c>
      <c r="AG646" s="88">
        <f t="shared" si="9"/>
        <v>13745.69558</v>
      </c>
      <c r="AH646" s="88">
        <f>AG646*'⚙️ Config'!$B$11</f>
        <v>68728.47788</v>
      </c>
      <c r="AI646" s="88">
        <f>AH646*'⚙️ Config'!$B$12</f>
        <v>20618.54336</v>
      </c>
      <c r="AJ646" s="64"/>
      <c r="AK646" s="84"/>
      <c r="AL646" s="84"/>
      <c r="AM646" s="84"/>
      <c r="AN646" s="84"/>
      <c r="AO646" s="84"/>
      <c r="AP646" s="84"/>
      <c r="AQ646" s="84"/>
    </row>
    <row r="647" ht="15.0" customHeight="1">
      <c r="A647" s="79">
        <v>644.0</v>
      </c>
      <c r="B647" s="80" t="s">
        <v>1642</v>
      </c>
      <c r="C647" s="79" t="s">
        <v>141</v>
      </c>
      <c r="D647" s="79" t="s">
        <v>1643</v>
      </c>
      <c r="E647" s="81">
        <v>56.89</v>
      </c>
      <c r="F647" s="79" t="s">
        <v>84</v>
      </c>
      <c r="G647" s="79" t="s">
        <v>606</v>
      </c>
      <c r="H647" s="82">
        <v>1832284.76</v>
      </c>
      <c r="I647" s="79">
        <v>1.0</v>
      </c>
      <c r="J647" s="83">
        <v>1.4</v>
      </c>
      <c r="K647" s="80">
        <v>2024.0</v>
      </c>
      <c r="L647" s="79" t="s">
        <v>202</v>
      </c>
      <c r="M647" s="79">
        <v>2024.0</v>
      </c>
      <c r="N647" s="79" t="s">
        <v>161</v>
      </c>
      <c r="O647" s="65" t="str">
        <f t="shared" si="1"/>
        <v>128312300001</v>
      </c>
      <c r="P647" s="65">
        <f t="shared" si="2"/>
        <v>8</v>
      </c>
      <c r="Q647" s="65">
        <f t="shared" si="3"/>
        <v>1</v>
      </c>
      <c r="R647" s="65" t="str">
        <f t="shared" si="12"/>
        <v>12.831.230/0001-81</v>
      </c>
      <c r="S647" s="84"/>
      <c r="T647" s="84" t="str">
        <f t="shared" si="10"/>
        <v/>
      </c>
      <c r="U647" s="84" t="str">
        <f t="shared" si="11"/>
        <v/>
      </c>
      <c r="V647" s="65" t="str">
        <f t="shared" si="5"/>
        <v/>
      </c>
      <c r="W647" s="84"/>
      <c r="X647" s="84"/>
      <c r="Y647" s="85"/>
      <c r="Z647" s="85"/>
      <c r="AA647" s="65" t="str">
        <f t="shared" si="6"/>
        <v/>
      </c>
      <c r="AB647" s="65" t="str">
        <f t="shared" si="7"/>
        <v/>
      </c>
      <c r="AC647" s="86"/>
      <c r="AD647" s="87" t="str">
        <f t="shared" si="8"/>
        <v/>
      </c>
      <c r="AE647" s="84"/>
      <c r="AF647" s="86">
        <f>IF(AC647&gt;0,AC647,'⚙️ Config'!$B$10)</f>
        <v>0.0075</v>
      </c>
      <c r="AG647" s="88">
        <f t="shared" si="9"/>
        <v>13742.1357</v>
      </c>
      <c r="AH647" s="88">
        <f>AG647*'⚙️ Config'!$B$11</f>
        <v>68710.6785</v>
      </c>
      <c r="AI647" s="88">
        <f>AH647*'⚙️ Config'!$B$12</f>
        <v>20613.20355</v>
      </c>
      <c r="AJ647" s="64"/>
      <c r="AK647" s="84"/>
      <c r="AL647" s="84"/>
      <c r="AM647" s="84"/>
      <c r="AN647" s="84"/>
      <c r="AO647" s="84"/>
      <c r="AP647" s="84"/>
      <c r="AQ647" s="84"/>
    </row>
    <row r="648" ht="15.0" customHeight="1">
      <c r="A648" s="79">
        <v>645.0</v>
      </c>
      <c r="B648" s="80" t="s">
        <v>1644</v>
      </c>
      <c r="C648" s="79" t="s">
        <v>141</v>
      </c>
      <c r="D648" s="79" t="s">
        <v>1645</v>
      </c>
      <c r="E648" s="81">
        <v>87.91</v>
      </c>
      <c r="F648" s="79" t="s">
        <v>84</v>
      </c>
      <c r="G648" s="79" t="s">
        <v>606</v>
      </c>
      <c r="H648" s="82">
        <v>1829414.49</v>
      </c>
      <c r="I648" s="79">
        <v>1.0</v>
      </c>
      <c r="J648" s="83">
        <v>1.1</v>
      </c>
      <c r="K648" s="80">
        <v>2025.0</v>
      </c>
      <c r="L648" s="79" t="s">
        <v>719</v>
      </c>
      <c r="M648" s="79">
        <v>2025.0</v>
      </c>
      <c r="N648" s="79" t="s">
        <v>208</v>
      </c>
      <c r="O648" s="65" t="str">
        <f t="shared" si="1"/>
        <v>321626650001</v>
      </c>
      <c r="P648" s="65">
        <f t="shared" si="2"/>
        <v>9</v>
      </c>
      <c r="Q648" s="65">
        <f t="shared" si="3"/>
        <v>8</v>
      </c>
      <c r="R648" s="65" t="str">
        <f t="shared" si="12"/>
        <v>32.162.665/0001-98</v>
      </c>
      <c r="S648" s="84"/>
      <c r="T648" s="84" t="str">
        <f t="shared" si="10"/>
        <v/>
      </c>
      <c r="U648" s="84" t="str">
        <f t="shared" si="11"/>
        <v/>
      </c>
      <c r="V648" s="65" t="str">
        <f t="shared" si="5"/>
        <v/>
      </c>
      <c r="W648" s="84"/>
      <c r="X648" s="84"/>
      <c r="Y648" s="85"/>
      <c r="Z648" s="85"/>
      <c r="AA648" s="65" t="str">
        <f t="shared" si="6"/>
        <v/>
      </c>
      <c r="AB648" s="65" t="str">
        <f t="shared" si="7"/>
        <v/>
      </c>
      <c r="AC648" s="86"/>
      <c r="AD648" s="87" t="str">
        <f t="shared" si="8"/>
        <v/>
      </c>
      <c r="AE648" s="84"/>
      <c r="AF648" s="86">
        <f>IF(AC648&gt;0,AC648,'⚙️ Config'!$B$10)</f>
        <v>0.0075</v>
      </c>
      <c r="AG648" s="88">
        <f t="shared" si="9"/>
        <v>13720.60868</v>
      </c>
      <c r="AH648" s="88">
        <f>AG648*'⚙️ Config'!$B$11</f>
        <v>68603.04338</v>
      </c>
      <c r="AI648" s="88">
        <f>AH648*'⚙️ Config'!$B$12</f>
        <v>20580.91301</v>
      </c>
      <c r="AJ648" s="64"/>
      <c r="AK648" s="84"/>
      <c r="AL648" s="84"/>
      <c r="AM648" s="84"/>
      <c r="AN648" s="84"/>
      <c r="AO648" s="84"/>
      <c r="AP648" s="84"/>
      <c r="AQ648" s="84"/>
    </row>
    <row r="649" ht="15.0" customHeight="1">
      <c r="A649" s="79">
        <v>646.0</v>
      </c>
      <c r="B649" s="80" t="s">
        <v>1646</v>
      </c>
      <c r="C649" s="79" t="s">
        <v>141</v>
      </c>
      <c r="D649" s="79" t="s">
        <v>1647</v>
      </c>
      <c r="E649" s="81">
        <v>66.72</v>
      </c>
      <c r="F649" s="79" t="s">
        <v>84</v>
      </c>
      <c r="G649" s="79" t="s">
        <v>606</v>
      </c>
      <c r="H649" s="82">
        <v>1824844.72</v>
      </c>
      <c r="I649" s="79">
        <v>1.0</v>
      </c>
      <c r="J649" s="83">
        <v>1.0</v>
      </c>
      <c r="K649" s="80">
        <v>2025.0</v>
      </c>
      <c r="L649" s="79" t="s">
        <v>630</v>
      </c>
      <c r="M649" s="79">
        <v>2025.0</v>
      </c>
      <c r="N649" s="79" t="s">
        <v>161</v>
      </c>
      <c r="O649" s="65" t="str">
        <f t="shared" si="1"/>
        <v>299470600001</v>
      </c>
      <c r="P649" s="65">
        <f t="shared" si="2"/>
        <v>0</v>
      </c>
      <c r="Q649" s="65">
        <f t="shared" si="3"/>
        <v>6</v>
      </c>
      <c r="R649" s="65" t="str">
        <f t="shared" si="12"/>
        <v>29.947.060/0001-06</v>
      </c>
      <c r="S649" s="84"/>
      <c r="T649" s="84" t="str">
        <f t="shared" si="10"/>
        <v/>
      </c>
      <c r="U649" s="84" t="str">
        <f t="shared" si="11"/>
        <v/>
      </c>
      <c r="V649" s="65" t="str">
        <f t="shared" si="5"/>
        <v/>
      </c>
      <c r="W649" s="84"/>
      <c r="X649" s="84"/>
      <c r="Y649" s="85"/>
      <c r="Z649" s="85"/>
      <c r="AA649" s="65" t="str">
        <f t="shared" si="6"/>
        <v/>
      </c>
      <c r="AB649" s="65" t="str">
        <f t="shared" si="7"/>
        <v/>
      </c>
      <c r="AC649" s="86"/>
      <c r="AD649" s="87" t="str">
        <f t="shared" si="8"/>
        <v/>
      </c>
      <c r="AE649" s="84"/>
      <c r="AF649" s="86">
        <f>IF(AC649&gt;0,AC649,'⚙️ Config'!$B$10)</f>
        <v>0.0075</v>
      </c>
      <c r="AG649" s="88">
        <f t="shared" si="9"/>
        <v>13686.3354</v>
      </c>
      <c r="AH649" s="88">
        <f>AG649*'⚙️ Config'!$B$11</f>
        <v>68431.677</v>
      </c>
      <c r="AI649" s="88">
        <f>AH649*'⚙️ Config'!$B$12</f>
        <v>20529.5031</v>
      </c>
      <c r="AJ649" s="64"/>
      <c r="AK649" s="84"/>
      <c r="AL649" s="84"/>
      <c r="AM649" s="84"/>
      <c r="AN649" s="84"/>
      <c r="AO649" s="84"/>
      <c r="AP649" s="84"/>
      <c r="AQ649" s="84"/>
    </row>
    <row r="650" ht="15.0" customHeight="1">
      <c r="A650" s="79">
        <v>647.0</v>
      </c>
      <c r="B650" s="80" t="s">
        <v>1648</v>
      </c>
      <c r="C650" s="79" t="s">
        <v>141</v>
      </c>
      <c r="D650" s="79" t="s">
        <v>1649</v>
      </c>
      <c r="E650" s="81">
        <v>53.38</v>
      </c>
      <c r="F650" s="79" t="s">
        <v>84</v>
      </c>
      <c r="G650" s="79" t="s">
        <v>606</v>
      </c>
      <c r="H650" s="82">
        <v>1819941.43</v>
      </c>
      <c r="I650" s="79">
        <v>1.0</v>
      </c>
      <c r="J650" s="83">
        <v>1.6</v>
      </c>
      <c r="K650" s="80">
        <v>2024.0</v>
      </c>
      <c r="L650" s="79" t="s">
        <v>630</v>
      </c>
      <c r="M650" s="79">
        <v>2024.0</v>
      </c>
      <c r="N650" s="79" t="s">
        <v>161</v>
      </c>
      <c r="O650" s="65" t="str">
        <f t="shared" si="1"/>
        <v>315254650001</v>
      </c>
      <c r="P650" s="65">
        <f t="shared" si="2"/>
        <v>9</v>
      </c>
      <c r="Q650" s="65">
        <f t="shared" si="3"/>
        <v>0</v>
      </c>
      <c r="R650" s="65" t="str">
        <f t="shared" si="12"/>
        <v>31.525.465/0001-90</v>
      </c>
      <c r="S650" s="84"/>
      <c r="T650" s="84" t="str">
        <f t="shared" si="10"/>
        <v/>
      </c>
      <c r="U650" s="84" t="str">
        <f t="shared" si="11"/>
        <v/>
      </c>
      <c r="V650" s="65" t="str">
        <f t="shared" si="5"/>
        <v/>
      </c>
      <c r="W650" s="84"/>
      <c r="X650" s="84"/>
      <c r="Y650" s="85"/>
      <c r="Z650" s="85"/>
      <c r="AA650" s="65" t="str">
        <f t="shared" si="6"/>
        <v/>
      </c>
      <c r="AB650" s="65" t="str">
        <f t="shared" si="7"/>
        <v/>
      </c>
      <c r="AC650" s="86"/>
      <c r="AD650" s="87" t="str">
        <f t="shared" si="8"/>
        <v/>
      </c>
      <c r="AE650" s="84"/>
      <c r="AF650" s="86">
        <f>IF(AC650&gt;0,AC650,'⚙️ Config'!$B$10)</f>
        <v>0.0075</v>
      </c>
      <c r="AG650" s="88">
        <f t="shared" si="9"/>
        <v>13649.56073</v>
      </c>
      <c r="AH650" s="88">
        <f>AG650*'⚙️ Config'!$B$11</f>
        <v>68247.80363</v>
      </c>
      <c r="AI650" s="88">
        <f>AH650*'⚙️ Config'!$B$12</f>
        <v>20474.34109</v>
      </c>
      <c r="AJ650" s="64"/>
      <c r="AK650" s="84"/>
      <c r="AL650" s="84"/>
      <c r="AM650" s="84"/>
      <c r="AN650" s="84"/>
      <c r="AO650" s="84"/>
      <c r="AP650" s="84"/>
      <c r="AQ650" s="84"/>
    </row>
    <row r="651" ht="15.0" customHeight="1">
      <c r="A651" s="79">
        <v>648.0</v>
      </c>
      <c r="B651" s="80" t="s">
        <v>1650</v>
      </c>
      <c r="C651" s="79" t="s">
        <v>141</v>
      </c>
      <c r="D651" s="79" t="s">
        <v>1651</v>
      </c>
      <c r="E651" s="81">
        <v>50.48</v>
      </c>
      <c r="F651" s="79" t="s">
        <v>84</v>
      </c>
      <c r="G651" s="79" t="s">
        <v>606</v>
      </c>
      <c r="H651" s="82">
        <v>1819538.83</v>
      </c>
      <c r="I651" s="79">
        <v>1.0</v>
      </c>
      <c r="J651" s="83">
        <v>1.8</v>
      </c>
      <c r="K651" s="80">
        <v>2024.0</v>
      </c>
      <c r="L651" s="79" t="s">
        <v>630</v>
      </c>
      <c r="M651" s="79">
        <v>2024.0</v>
      </c>
      <c r="N651" s="79" t="s">
        <v>161</v>
      </c>
      <c r="O651" s="65" t="str">
        <f t="shared" si="1"/>
        <v>182424980001</v>
      </c>
      <c r="P651" s="65">
        <f t="shared" si="2"/>
        <v>6</v>
      </c>
      <c r="Q651" s="65">
        <f t="shared" si="3"/>
        <v>4</v>
      </c>
      <c r="R651" s="65" t="str">
        <f t="shared" si="12"/>
        <v>18.242.498/0001-64</v>
      </c>
      <c r="S651" s="84"/>
      <c r="T651" s="84" t="str">
        <f t="shared" si="10"/>
        <v/>
      </c>
      <c r="U651" s="84" t="str">
        <f t="shared" si="11"/>
        <v/>
      </c>
      <c r="V651" s="65" t="str">
        <f t="shared" si="5"/>
        <v/>
      </c>
      <c r="W651" s="84"/>
      <c r="X651" s="84"/>
      <c r="Y651" s="85"/>
      <c r="Z651" s="85"/>
      <c r="AA651" s="65" t="str">
        <f t="shared" si="6"/>
        <v/>
      </c>
      <c r="AB651" s="65" t="str">
        <f t="shared" si="7"/>
        <v/>
      </c>
      <c r="AC651" s="86"/>
      <c r="AD651" s="87" t="str">
        <f t="shared" si="8"/>
        <v/>
      </c>
      <c r="AE651" s="84"/>
      <c r="AF651" s="86">
        <f>IF(AC651&gt;0,AC651,'⚙️ Config'!$B$10)</f>
        <v>0.0075</v>
      </c>
      <c r="AG651" s="88">
        <f t="shared" si="9"/>
        <v>13646.54123</v>
      </c>
      <c r="AH651" s="88">
        <f>AG651*'⚙️ Config'!$B$11</f>
        <v>68232.70613</v>
      </c>
      <c r="AI651" s="88">
        <f>AH651*'⚙️ Config'!$B$12</f>
        <v>20469.81184</v>
      </c>
      <c r="AJ651" s="64"/>
      <c r="AK651" s="84"/>
      <c r="AL651" s="84"/>
      <c r="AM651" s="84"/>
      <c r="AN651" s="84"/>
      <c r="AO651" s="84"/>
      <c r="AP651" s="84"/>
      <c r="AQ651" s="84"/>
    </row>
    <row r="652" ht="15.0" customHeight="1">
      <c r="A652" s="79">
        <v>649.0</v>
      </c>
      <c r="B652" s="80" t="s">
        <v>1652</v>
      </c>
      <c r="C652" s="79" t="s">
        <v>141</v>
      </c>
      <c r="D652" s="79" t="s">
        <v>1653</v>
      </c>
      <c r="E652" s="81">
        <v>51.87</v>
      </c>
      <c r="F652" s="79" t="s">
        <v>84</v>
      </c>
      <c r="G652" s="79" t="s">
        <v>606</v>
      </c>
      <c r="H652" s="82">
        <v>1818822.19</v>
      </c>
      <c r="I652" s="79">
        <v>1.0</v>
      </c>
      <c r="J652" s="83">
        <v>1.7</v>
      </c>
      <c r="K652" s="80">
        <v>2024.0</v>
      </c>
      <c r="L652" s="79" t="s">
        <v>202</v>
      </c>
      <c r="M652" s="79">
        <v>2024.0</v>
      </c>
      <c r="N652" s="79" t="s">
        <v>161</v>
      </c>
      <c r="O652" s="65" t="str">
        <f t="shared" si="1"/>
        <v>201748770001</v>
      </c>
      <c r="P652" s="65">
        <f t="shared" si="2"/>
        <v>0</v>
      </c>
      <c r="Q652" s="65">
        <f t="shared" si="3"/>
        <v>6</v>
      </c>
      <c r="R652" s="65" t="str">
        <f t="shared" si="12"/>
        <v>20.174.877/0001-06</v>
      </c>
      <c r="S652" s="84"/>
      <c r="T652" s="84" t="str">
        <f t="shared" si="10"/>
        <v/>
      </c>
      <c r="U652" s="84" t="str">
        <f t="shared" si="11"/>
        <v/>
      </c>
      <c r="V652" s="65" t="str">
        <f t="shared" si="5"/>
        <v/>
      </c>
      <c r="W652" s="84"/>
      <c r="X652" s="84"/>
      <c r="Y652" s="85"/>
      <c r="Z652" s="85"/>
      <c r="AA652" s="65" t="str">
        <f t="shared" si="6"/>
        <v/>
      </c>
      <c r="AB652" s="65" t="str">
        <f t="shared" si="7"/>
        <v/>
      </c>
      <c r="AC652" s="86"/>
      <c r="AD652" s="87" t="str">
        <f t="shared" si="8"/>
        <v/>
      </c>
      <c r="AE652" s="84"/>
      <c r="AF652" s="86">
        <f>IF(AC652&gt;0,AC652,'⚙️ Config'!$B$10)</f>
        <v>0.0075</v>
      </c>
      <c r="AG652" s="88">
        <f t="shared" si="9"/>
        <v>13641.16643</v>
      </c>
      <c r="AH652" s="88">
        <f>AG652*'⚙️ Config'!$B$11</f>
        <v>68205.83213</v>
      </c>
      <c r="AI652" s="88">
        <f>AH652*'⚙️ Config'!$B$12</f>
        <v>20461.74964</v>
      </c>
      <c r="AJ652" s="64"/>
      <c r="AK652" s="84"/>
      <c r="AL652" s="84"/>
      <c r="AM652" s="84"/>
      <c r="AN652" s="84"/>
      <c r="AO652" s="84"/>
      <c r="AP652" s="84"/>
      <c r="AQ652" s="84"/>
    </row>
    <row r="653" ht="15.0" customHeight="1">
      <c r="A653" s="79">
        <v>650.0</v>
      </c>
      <c r="B653" s="80" t="s">
        <v>1654</v>
      </c>
      <c r="C653" s="79" t="s">
        <v>141</v>
      </c>
      <c r="D653" s="79" t="s">
        <v>1655</v>
      </c>
      <c r="E653" s="81">
        <v>50.48</v>
      </c>
      <c r="F653" s="79" t="s">
        <v>84</v>
      </c>
      <c r="G653" s="79" t="s">
        <v>606</v>
      </c>
      <c r="H653" s="82">
        <v>1817417.8</v>
      </c>
      <c r="I653" s="79">
        <v>1.0</v>
      </c>
      <c r="J653" s="83">
        <v>1.8</v>
      </c>
      <c r="K653" s="80">
        <v>2024.0</v>
      </c>
      <c r="L653" s="79" t="s">
        <v>202</v>
      </c>
      <c r="M653" s="79">
        <v>2024.0</v>
      </c>
      <c r="N653" s="79" t="s">
        <v>145</v>
      </c>
      <c r="O653" s="65" t="str">
        <f t="shared" si="1"/>
        <v>218805380001</v>
      </c>
      <c r="P653" s="65">
        <f t="shared" si="2"/>
        <v>0</v>
      </c>
      <c r="Q653" s="65">
        <f t="shared" si="3"/>
        <v>8</v>
      </c>
      <c r="R653" s="65" t="str">
        <f t="shared" si="12"/>
        <v>21.880.538/0001-08</v>
      </c>
      <c r="S653" s="84"/>
      <c r="T653" s="84" t="str">
        <f t="shared" si="10"/>
        <v/>
      </c>
      <c r="U653" s="84" t="str">
        <f t="shared" si="11"/>
        <v/>
      </c>
      <c r="V653" s="65" t="str">
        <f t="shared" si="5"/>
        <v/>
      </c>
      <c r="W653" s="84"/>
      <c r="X653" s="84"/>
      <c r="Y653" s="85"/>
      <c r="Z653" s="85"/>
      <c r="AA653" s="65" t="str">
        <f t="shared" si="6"/>
        <v/>
      </c>
      <c r="AB653" s="65" t="str">
        <f t="shared" si="7"/>
        <v/>
      </c>
      <c r="AC653" s="86"/>
      <c r="AD653" s="87" t="str">
        <f t="shared" si="8"/>
        <v/>
      </c>
      <c r="AE653" s="84"/>
      <c r="AF653" s="86">
        <f>IF(AC653&gt;0,AC653,'⚙️ Config'!$B$10)</f>
        <v>0.0075</v>
      </c>
      <c r="AG653" s="88">
        <f t="shared" si="9"/>
        <v>13630.6335</v>
      </c>
      <c r="AH653" s="88">
        <f>AG653*'⚙️ Config'!$B$11</f>
        <v>68153.1675</v>
      </c>
      <c r="AI653" s="88">
        <f>AH653*'⚙️ Config'!$B$12</f>
        <v>20445.95025</v>
      </c>
      <c r="AJ653" s="64"/>
      <c r="AK653" s="84"/>
      <c r="AL653" s="84"/>
      <c r="AM653" s="84"/>
      <c r="AN653" s="84"/>
      <c r="AO653" s="84"/>
      <c r="AP653" s="84"/>
      <c r="AQ653" s="84"/>
    </row>
    <row r="654" ht="15.0" customHeight="1">
      <c r="A654" s="79">
        <v>651.0</v>
      </c>
      <c r="B654" s="80" t="s">
        <v>1656</v>
      </c>
      <c r="C654" s="79" t="s">
        <v>141</v>
      </c>
      <c r="D654" s="79" t="s">
        <v>1657</v>
      </c>
      <c r="E654" s="81">
        <v>56.89</v>
      </c>
      <c r="F654" s="79" t="s">
        <v>84</v>
      </c>
      <c r="G654" s="79" t="s">
        <v>606</v>
      </c>
      <c r="H654" s="82">
        <v>1816162.08</v>
      </c>
      <c r="I654" s="79">
        <v>1.0</v>
      </c>
      <c r="J654" s="83">
        <v>1.4</v>
      </c>
      <c r="K654" s="80">
        <v>2024.0</v>
      </c>
      <c r="L654" s="79" t="s">
        <v>295</v>
      </c>
      <c r="M654" s="79">
        <v>2024.0</v>
      </c>
      <c r="N654" s="79" t="s">
        <v>145</v>
      </c>
      <c r="O654" s="65" t="str">
        <f t="shared" si="1"/>
        <v>262404020001</v>
      </c>
      <c r="P654" s="65">
        <f t="shared" si="2"/>
        <v>5</v>
      </c>
      <c r="Q654" s="65">
        <f t="shared" si="3"/>
        <v>7</v>
      </c>
      <c r="R654" s="65" t="str">
        <f t="shared" si="12"/>
        <v>26.240.402/0001-57</v>
      </c>
      <c r="S654" s="84"/>
      <c r="T654" s="84" t="str">
        <f t="shared" si="10"/>
        <v/>
      </c>
      <c r="U654" s="84" t="str">
        <f t="shared" si="11"/>
        <v/>
      </c>
      <c r="V654" s="65" t="str">
        <f t="shared" si="5"/>
        <v/>
      </c>
      <c r="W654" s="84"/>
      <c r="X654" s="84"/>
      <c r="Y654" s="85"/>
      <c r="Z654" s="85"/>
      <c r="AA654" s="65" t="str">
        <f t="shared" si="6"/>
        <v/>
      </c>
      <c r="AB654" s="65" t="str">
        <f t="shared" si="7"/>
        <v/>
      </c>
      <c r="AC654" s="86"/>
      <c r="AD654" s="87" t="str">
        <f t="shared" si="8"/>
        <v/>
      </c>
      <c r="AE654" s="84"/>
      <c r="AF654" s="86">
        <f>IF(AC654&gt;0,AC654,'⚙️ Config'!$B$10)</f>
        <v>0.0075</v>
      </c>
      <c r="AG654" s="88">
        <f t="shared" si="9"/>
        <v>13621.2156</v>
      </c>
      <c r="AH654" s="88">
        <f>AG654*'⚙️ Config'!$B$11</f>
        <v>68106.078</v>
      </c>
      <c r="AI654" s="88">
        <f>AH654*'⚙️ Config'!$B$12</f>
        <v>20431.8234</v>
      </c>
      <c r="AJ654" s="64"/>
      <c r="AK654" s="84"/>
      <c r="AL654" s="84"/>
      <c r="AM654" s="84"/>
      <c r="AN654" s="84"/>
      <c r="AO654" s="84"/>
      <c r="AP654" s="84"/>
      <c r="AQ654" s="84"/>
    </row>
    <row r="655" ht="15.0" customHeight="1">
      <c r="A655" s="79">
        <v>652.0</v>
      </c>
      <c r="B655" s="80" t="s">
        <v>1658</v>
      </c>
      <c r="C655" s="79" t="s">
        <v>141</v>
      </c>
      <c r="D655" s="79" t="s">
        <v>1659</v>
      </c>
      <c r="E655" s="81">
        <v>49.22</v>
      </c>
      <c r="F655" s="79" t="s">
        <v>84</v>
      </c>
      <c r="G655" s="79" t="s">
        <v>606</v>
      </c>
      <c r="H655" s="82">
        <v>1815280.58</v>
      </c>
      <c r="I655" s="79">
        <v>1.0</v>
      </c>
      <c r="J655" s="83">
        <v>1.9</v>
      </c>
      <c r="K655" s="80">
        <v>2024.0</v>
      </c>
      <c r="L655" s="79" t="s">
        <v>630</v>
      </c>
      <c r="M655" s="79">
        <v>2024.0</v>
      </c>
      <c r="N655" s="79" t="s">
        <v>145</v>
      </c>
      <c r="O655" s="65" t="str">
        <f t="shared" si="1"/>
        <v>138854750001</v>
      </c>
      <c r="P655" s="65">
        <f t="shared" si="2"/>
        <v>5</v>
      </c>
      <c r="Q655" s="65">
        <f t="shared" si="3"/>
        <v>4</v>
      </c>
      <c r="R655" s="65" t="str">
        <f t="shared" si="12"/>
        <v>13.885.475/0001-54</v>
      </c>
      <c r="S655" s="84"/>
      <c r="T655" s="84" t="str">
        <f t="shared" si="10"/>
        <v/>
      </c>
      <c r="U655" s="84" t="str">
        <f t="shared" si="11"/>
        <v/>
      </c>
      <c r="V655" s="65" t="str">
        <f t="shared" si="5"/>
        <v/>
      </c>
      <c r="W655" s="84"/>
      <c r="X655" s="84"/>
      <c r="Y655" s="85"/>
      <c r="Z655" s="85"/>
      <c r="AA655" s="65" t="str">
        <f t="shared" si="6"/>
        <v/>
      </c>
      <c r="AB655" s="65" t="str">
        <f t="shared" si="7"/>
        <v/>
      </c>
      <c r="AC655" s="86"/>
      <c r="AD655" s="87" t="str">
        <f t="shared" si="8"/>
        <v/>
      </c>
      <c r="AE655" s="84"/>
      <c r="AF655" s="86">
        <f>IF(AC655&gt;0,AC655,'⚙️ Config'!$B$10)</f>
        <v>0.0075</v>
      </c>
      <c r="AG655" s="88">
        <f t="shared" si="9"/>
        <v>13614.60435</v>
      </c>
      <c r="AH655" s="88">
        <f>AG655*'⚙️ Config'!$B$11</f>
        <v>68073.02175</v>
      </c>
      <c r="AI655" s="88">
        <f>AH655*'⚙️ Config'!$B$12</f>
        <v>20421.90653</v>
      </c>
      <c r="AJ655" s="64"/>
      <c r="AK655" s="84"/>
      <c r="AL655" s="84"/>
      <c r="AM655" s="84"/>
      <c r="AN655" s="84"/>
      <c r="AO655" s="84"/>
      <c r="AP655" s="84"/>
      <c r="AQ655" s="84"/>
    </row>
    <row r="656" ht="15.0" customHeight="1">
      <c r="A656" s="79">
        <v>653.0</v>
      </c>
      <c r="B656" s="80" t="s">
        <v>1660</v>
      </c>
      <c r="C656" s="79" t="s">
        <v>141</v>
      </c>
      <c r="D656" s="79" t="s">
        <v>1661</v>
      </c>
      <c r="E656" s="81">
        <v>53.38</v>
      </c>
      <c r="F656" s="79" t="s">
        <v>84</v>
      </c>
      <c r="G656" s="79" t="s">
        <v>606</v>
      </c>
      <c r="H656" s="82">
        <v>1814685.64</v>
      </c>
      <c r="I656" s="79">
        <v>1.0</v>
      </c>
      <c r="J656" s="83">
        <v>1.6</v>
      </c>
      <c r="K656" s="80">
        <v>2024.0</v>
      </c>
      <c r="L656" s="79" t="s">
        <v>448</v>
      </c>
      <c r="M656" s="79">
        <v>2024.0</v>
      </c>
      <c r="N656" s="79" t="s">
        <v>161</v>
      </c>
      <c r="O656" s="65" t="str">
        <f t="shared" si="1"/>
        <v>211294970001</v>
      </c>
      <c r="P656" s="65">
        <f t="shared" si="2"/>
        <v>1</v>
      </c>
      <c r="Q656" s="65">
        <f t="shared" si="3"/>
        <v>2</v>
      </c>
      <c r="R656" s="65" t="str">
        <f t="shared" si="12"/>
        <v>21.129.497/0001-12</v>
      </c>
      <c r="S656" s="84"/>
      <c r="T656" s="84" t="str">
        <f t="shared" si="10"/>
        <v/>
      </c>
      <c r="U656" s="84" t="str">
        <f t="shared" si="11"/>
        <v/>
      </c>
      <c r="V656" s="65" t="str">
        <f t="shared" si="5"/>
        <v/>
      </c>
      <c r="W656" s="84"/>
      <c r="X656" s="84"/>
      <c r="Y656" s="85"/>
      <c r="Z656" s="85"/>
      <c r="AA656" s="65" t="str">
        <f t="shared" si="6"/>
        <v/>
      </c>
      <c r="AB656" s="65" t="str">
        <f t="shared" si="7"/>
        <v/>
      </c>
      <c r="AC656" s="86"/>
      <c r="AD656" s="87" t="str">
        <f t="shared" si="8"/>
        <v/>
      </c>
      <c r="AE656" s="84"/>
      <c r="AF656" s="86">
        <f>IF(AC656&gt;0,AC656,'⚙️ Config'!$B$10)</f>
        <v>0.0075</v>
      </c>
      <c r="AG656" s="88">
        <f t="shared" si="9"/>
        <v>13610.1423</v>
      </c>
      <c r="AH656" s="88">
        <f>AG656*'⚙️ Config'!$B$11</f>
        <v>68050.7115</v>
      </c>
      <c r="AI656" s="88">
        <f>AH656*'⚙️ Config'!$B$12</f>
        <v>20415.21345</v>
      </c>
      <c r="AJ656" s="64"/>
      <c r="AK656" s="84"/>
      <c r="AL656" s="84"/>
      <c r="AM656" s="84"/>
      <c r="AN656" s="84"/>
      <c r="AO656" s="84"/>
      <c r="AP656" s="84"/>
      <c r="AQ656" s="84"/>
    </row>
    <row r="657" ht="15.0" customHeight="1">
      <c r="A657" s="79">
        <v>654.0</v>
      </c>
      <c r="B657" s="80" t="s">
        <v>1662</v>
      </c>
      <c r="C657" s="79" t="s">
        <v>141</v>
      </c>
      <c r="D657" s="79" t="s">
        <v>1663</v>
      </c>
      <c r="E657" s="81">
        <v>55.05</v>
      </c>
      <c r="F657" s="79" t="s">
        <v>84</v>
      </c>
      <c r="G657" s="79" t="s">
        <v>606</v>
      </c>
      <c r="H657" s="82">
        <v>1810371.44</v>
      </c>
      <c r="I657" s="79">
        <v>1.0</v>
      </c>
      <c r="J657" s="83">
        <v>1.5</v>
      </c>
      <c r="K657" s="80">
        <v>2024.0</v>
      </c>
      <c r="L657" s="79" t="s">
        <v>202</v>
      </c>
      <c r="M657" s="79">
        <v>2024.0</v>
      </c>
      <c r="N657" s="79" t="s">
        <v>145</v>
      </c>
      <c r="O657" s="65" t="str">
        <f t="shared" si="1"/>
        <v>184290070001</v>
      </c>
      <c r="P657" s="65">
        <f t="shared" si="2"/>
        <v>9</v>
      </c>
      <c r="Q657" s="65">
        <f t="shared" si="3"/>
        <v>9</v>
      </c>
      <c r="R657" s="65" t="str">
        <f t="shared" si="12"/>
        <v>18.429.007/0001-99</v>
      </c>
      <c r="S657" s="84"/>
      <c r="T657" s="84" t="str">
        <f t="shared" si="10"/>
        <v/>
      </c>
      <c r="U657" s="84" t="str">
        <f t="shared" si="11"/>
        <v/>
      </c>
      <c r="V657" s="65" t="str">
        <f t="shared" si="5"/>
        <v/>
      </c>
      <c r="W657" s="84"/>
      <c r="X657" s="84"/>
      <c r="Y657" s="85"/>
      <c r="Z657" s="85"/>
      <c r="AA657" s="65" t="str">
        <f t="shared" si="6"/>
        <v/>
      </c>
      <c r="AB657" s="65" t="str">
        <f t="shared" si="7"/>
        <v/>
      </c>
      <c r="AC657" s="86"/>
      <c r="AD657" s="87" t="str">
        <f t="shared" si="8"/>
        <v/>
      </c>
      <c r="AE657" s="84"/>
      <c r="AF657" s="86">
        <f>IF(AC657&gt;0,AC657,'⚙️ Config'!$B$10)</f>
        <v>0.0075</v>
      </c>
      <c r="AG657" s="88">
        <f t="shared" si="9"/>
        <v>13577.7858</v>
      </c>
      <c r="AH657" s="88">
        <f>AG657*'⚙️ Config'!$B$11</f>
        <v>67888.929</v>
      </c>
      <c r="AI657" s="88">
        <f>AH657*'⚙️ Config'!$B$12</f>
        <v>20366.6787</v>
      </c>
      <c r="AJ657" s="64"/>
      <c r="AK657" s="84"/>
      <c r="AL657" s="84"/>
      <c r="AM657" s="84"/>
      <c r="AN657" s="84"/>
      <c r="AO657" s="84"/>
      <c r="AP657" s="84"/>
      <c r="AQ657" s="84"/>
    </row>
    <row r="658" ht="15.0" customHeight="1">
      <c r="A658" s="79">
        <v>655.0</v>
      </c>
      <c r="B658" s="80" t="s">
        <v>1664</v>
      </c>
      <c r="C658" s="79" t="s">
        <v>141</v>
      </c>
      <c r="D658" s="79" t="s">
        <v>1665</v>
      </c>
      <c r="E658" s="81">
        <v>63.8</v>
      </c>
      <c r="F658" s="79" t="s">
        <v>84</v>
      </c>
      <c r="G658" s="79" t="s">
        <v>606</v>
      </c>
      <c r="H658" s="82">
        <v>1810092.94</v>
      </c>
      <c r="I658" s="79">
        <v>1.0</v>
      </c>
      <c r="J658" s="83">
        <v>1.1</v>
      </c>
      <c r="K658" s="80">
        <v>2025.0</v>
      </c>
      <c r="L658" s="79" t="s">
        <v>202</v>
      </c>
      <c r="M658" s="79">
        <v>2025.0</v>
      </c>
      <c r="N658" s="79" t="s">
        <v>161</v>
      </c>
      <c r="O658" s="65" t="str">
        <f t="shared" si="1"/>
        <v>153595910001</v>
      </c>
      <c r="P658" s="65">
        <f t="shared" si="2"/>
        <v>6</v>
      </c>
      <c r="Q658" s="65">
        <f t="shared" si="3"/>
        <v>5</v>
      </c>
      <c r="R658" s="65" t="str">
        <f t="shared" si="12"/>
        <v>15.359.591/0001-65</v>
      </c>
      <c r="S658" s="84"/>
      <c r="T658" s="84" t="str">
        <f t="shared" si="10"/>
        <v/>
      </c>
      <c r="U658" s="84" t="str">
        <f t="shared" si="11"/>
        <v/>
      </c>
      <c r="V658" s="65" t="str">
        <f t="shared" si="5"/>
        <v/>
      </c>
      <c r="W658" s="84"/>
      <c r="X658" s="84"/>
      <c r="Y658" s="85"/>
      <c r="Z658" s="85"/>
      <c r="AA658" s="65" t="str">
        <f t="shared" si="6"/>
        <v/>
      </c>
      <c r="AB658" s="65" t="str">
        <f t="shared" si="7"/>
        <v/>
      </c>
      <c r="AC658" s="86"/>
      <c r="AD658" s="87" t="str">
        <f t="shared" si="8"/>
        <v/>
      </c>
      <c r="AE658" s="84"/>
      <c r="AF658" s="86">
        <f>IF(AC658&gt;0,AC658,'⚙️ Config'!$B$10)</f>
        <v>0.0075</v>
      </c>
      <c r="AG658" s="88">
        <f t="shared" si="9"/>
        <v>13575.69705</v>
      </c>
      <c r="AH658" s="88">
        <f>AG658*'⚙️ Config'!$B$11</f>
        <v>67878.48525</v>
      </c>
      <c r="AI658" s="88">
        <f>AH658*'⚙️ Config'!$B$12</f>
        <v>20363.54558</v>
      </c>
      <c r="AJ658" s="64"/>
      <c r="AK658" s="84"/>
      <c r="AL658" s="84"/>
      <c r="AM658" s="84"/>
      <c r="AN658" s="84"/>
      <c r="AO658" s="84"/>
      <c r="AP658" s="84"/>
      <c r="AQ658" s="84"/>
    </row>
    <row r="659" ht="15.0" customHeight="1">
      <c r="A659" s="79">
        <v>656.0</v>
      </c>
      <c r="B659" s="80" t="s">
        <v>1666</v>
      </c>
      <c r="C659" s="79" t="s">
        <v>154</v>
      </c>
      <c r="D659" s="79" t="s">
        <v>1667</v>
      </c>
      <c r="E659" s="81">
        <v>56.89</v>
      </c>
      <c r="F659" s="79" t="s">
        <v>84</v>
      </c>
      <c r="G659" s="79" t="s">
        <v>606</v>
      </c>
      <c r="H659" s="82">
        <v>1808297.29</v>
      </c>
      <c r="I659" s="79">
        <v>1.0</v>
      </c>
      <c r="J659" s="83">
        <v>1.4</v>
      </c>
      <c r="K659" s="80">
        <v>2024.0</v>
      </c>
      <c r="L659" s="79" t="s">
        <v>630</v>
      </c>
      <c r="M659" s="79">
        <v>2024.0</v>
      </c>
      <c r="N659" s="79" t="s">
        <v>161</v>
      </c>
      <c r="O659" s="65" t="str">
        <f t="shared" si="1"/>
        <v>368852220001</v>
      </c>
      <c r="P659" s="65">
        <f t="shared" si="2"/>
        <v>8</v>
      </c>
      <c r="Q659" s="65">
        <f t="shared" si="3"/>
        <v>6</v>
      </c>
      <c r="R659" s="65" t="str">
        <f t="shared" si="12"/>
        <v>36.885.222/0001-86</v>
      </c>
      <c r="S659" s="84"/>
      <c r="T659" s="84" t="str">
        <f t="shared" si="10"/>
        <v/>
      </c>
      <c r="U659" s="84" t="str">
        <f t="shared" si="11"/>
        <v/>
      </c>
      <c r="V659" s="65" t="str">
        <f t="shared" si="5"/>
        <v/>
      </c>
      <c r="W659" s="84"/>
      <c r="X659" s="84"/>
      <c r="Y659" s="85"/>
      <c r="Z659" s="85"/>
      <c r="AA659" s="65" t="str">
        <f t="shared" si="6"/>
        <v/>
      </c>
      <c r="AB659" s="65" t="str">
        <f t="shared" si="7"/>
        <v/>
      </c>
      <c r="AC659" s="86"/>
      <c r="AD659" s="87" t="str">
        <f t="shared" si="8"/>
        <v/>
      </c>
      <c r="AE659" s="84"/>
      <c r="AF659" s="86">
        <f>IF(AC659&gt;0,AC659,'⚙️ Config'!$B$10)</f>
        <v>0.0075</v>
      </c>
      <c r="AG659" s="88">
        <f t="shared" si="9"/>
        <v>13562.22968</v>
      </c>
      <c r="AH659" s="88">
        <f>AG659*'⚙️ Config'!$B$11</f>
        <v>67811.14838</v>
      </c>
      <c r="AI659" s="88">
        <f>AH659*'⚙️ Config'!$B$12</f>
        <v>20343.34451</v>
      </c>
      <c r="AJ659" s="64"/>
      <c r="AK659" s="84"/>
      <c r="AL659" s="84"/>
      <c r="AM659" s="84"/>
      <c r="AN659" s="84"/>
      <c r="AO659" s="84"/>
      <c r="AP659" s="84"/>
      <c r="AQ659" s="84"/>
    </row>
    <row r="660" ht="15.0" customHeight="1">
      <c r="A660" s="79">
        <v>657.0</v>
      </c>
      <c r="B660" s="80" t="s">
        <v>1668</v>
      </c>
      <c r="C660" s="79" t="s">
        <v>141</v>
      </c>
      <c r="D660" s="79" t="s">
        <v>1669</v>
      </c>
      <c r="E660" s="81">
        <v>51.87</v>
      </c>
      <c r="F660" s="79" t="s">
        <v>84</v>
      </c>
      <c r="G660" s="79" t="s">
        <v>606</v>
      </c>
      <c r="H660" s="82">
        <v>1807604.83</v>
      </c>
      <c r="I660" s="79">
        <v>1.0</v>
      </c>
      <c r="J660" s="83">
        <v>1.7</v>
      </c>
      <c r="K660" s="80">
        <v>2024.0</v>
      </c>
      <c r="L660" s="79" t="s">
        <v>295</v>
      </c>
      <c r="M660" s="79">
        <v>2024.0</v>
      </c>
      <c r="N660" s="79" t="s">
        <v>161</v>
      </c>
      <c r="O660" s="65" t="str">
        <f t="shared" si="1"/>
        <v>355694000001</v>
      </c>
      <c r="P660" s="65">
        <f t="shared" si="2"/>
        <v>0</v>
      </c>
      <c r="Q660" s="65">
        <f t="shared" si="3"/>
        <v>5</v>
      </c>
      <c r="R660" s="65" t="str">
        <f t="shared" si="12"/>
        <v>35.569.400/0001-05</v>
      </c>
      <c r="S660" s="84"/>
      <c r="T660" s="84" t="str">
        <f t="shared" si="10"/>
        <v/>
      </c>
      <c r="U660" s="84" t="str">
        <f t="shared" si="11"/>
        <v/>
      </c>
      <c r="V660" s="65" t="str">
        <f t="shared" si="5"/>
        <v/>
      </c>
      <c r="W660" s="84"/>
      <c r="X660" s="84"/>
      <c r="Y660" s="85"/>
      <c r="Z660" s="85"/>
      <c r="AA660" s="65" t="str">
        <f t="shared" si="6"/>
        <v/>
      </c>
      <c r="AB660" s="65" t="str">
        <f t="shared" si="7"/>
        <v/>
      </c>
      <c r="AC660" s="86"/>
      <c r="AD660" s="87" t="str">
        <f t="shared" si="8"/>
        <v/>
      </c>
      <c r="AE660" s="84"/>
      <c r="AF660" s="86">
        <f>IF(AC660&gt;0,AC660,'⚙️ Config'!$B$10)</f>
        <v>0.0075</v>
      </c>
      <c r="AG660" s="88">
        <f t="shared" si="9"/>
        <v>13557.03623</v>
      </c>
      <c r="AH660" s="88">
        <f>AG660*'⚙️ Config'!$B$11</f>
        <v>67785.18113</v>
      </c>
      <c r="AI660" s="88">
        <f>AH660*'⚙️ Config'!$B$12</f>
        <v>20335.55434</v>
      </c>
      <c r="AJ660" s="64"/>
      <c r="AK660" s="84"/>
      <c r="AL660" s="84"/>
      <c r="AM660" s="84"/>
      <c r="AN660" s="84"/>
      <c r="AO660" s="84"/>
      <c r="AP660" s="84"/>
      <c r="AQ660" s="84"/>
    </row>
    <row r="661" ht="15.0" customHeight="1">
      <c r="A661" s="79">
        <v>658.0</v>
      </c>
      <c r="B661" s="80" t="s">
        <v>1670</v>
      </c>
      <c r="C661" s="79" t="s">
        <v>141</v>
      </c>
      <c r="D661" s="79" t="s">
        <v>1671</v>
      </c>
      <c r="E661" s="81">
        <v>48.05</v>
      </c>
      <c r="F661" s="79" t="s">
        <v>84</v>
      </c>
      <c r="G661" s="79" t="s">
        <v>606</v>
      </c>
      <c r="H661" s="82">
        <v>1807219.24</v>
      </c>
      <c r="I661" s="79">
        <v>1.0</v>
      </c>
      <c r="J661" s="83">
        <v>2.0</v>
      </c>
      <c r="K661" s="80">
        <v>2024.0</v>
      </c>
      <c r="L661" s="79" t="s">
        <v>268</v>
      </c>
      <c r="M661" s="79">
        <v>2024.0</v>
      </c>
      <c r="N661" s="79" t="s">
        <v>145</v>
      </c>
      <c r="O661" s="65" t="str">
        <f t="shared" si="1"/>
        <v>074640050001</v>
      </c>
      <c r="P661" s="65">
        <f t="shared" si="2"/>
        <v>1</v>
      </c>
      <c r="Q661" s="65">
        <f t="shared" si="3"/>
        <v>4</v>
      </c>
      <c r="R661" s="65" t="str">
        <f t="shared" si="12"/>
        <v>07.464.005/0001-14</v>
      </c>
      <c r="S661" s="84"/>
      <c r="T661" s="84" t="str">
        <f t="shared" si="10"/>
        <v/>
      </c>
      <c r="U661" s="84" t="str">
        <f t="shared" si="11"/>
        <v/>
      </c>
      <c r="V661" s="65" t="str">
        <f t="shared" si="5"/>
        <v/>
      </c>
      <c r="W661" s="84"/>
      <c r="X661" s="84"/>
      <c r="Y661" s="85"/>
      <c r="Z661" s="85"/>
      <c r="AA661" s="65" t="str">
        <f t="shared" si="6"/>
        <v/>
      </c>
      <c r="AB661" s="65" t="str">
        <f t="shared" si="7"/>
        <v/>
      </c>
      <c r="AC661" s="86"/>
      <c r="AD661" s="87" t="str">
        <f t="shared" si="8"/>
        <v/>
      </c>
      <c r="AE661" s="84"/>
      <c r="AF661" s="86">
        <f>IF(AC661&gt;0,AC661,'⚙️ Config'!$B$10)</f>
        <v>0.0075</v>
      </c>
      <c r="AG661" s="88">
        <f t="shared" si="9"/>
        <v>13554.1443</v>
      </c>
      <c r="AH661" s="88">
        <f>AG661*'⚙️ Config'!$B$11</f>
        <v>67770.7215</v>
      </c>
      <c r="AI661" s="88">
        <f>AH661*'⚙️ Config'!$B$12</f>
        <v>20331.21645</v>
      </c>
      <c r="AJ661" s="64"/>
      <c r="AK661" s="84"/>
      <c r="AL661" s="84"/>
      <c r="AM661" s="84"/>
      <c r="AN661" s="84"/>
      <c r="AO661" s="84"/>
      <c r="AP661" s="84"/>
      <c r="AQ661" s="84"/>
    </row>
    <row r="662" ht="15.0" customHeight="1">
      <c r="A662" s="79">
        <v>659.0</v>
      </c>
      <c r="B662" s="80" t="s">
        <v>1672</v>
      </c>
      <c r="C662" s="79" t="s">
        <v>141</v>
      </c>
      <c r="D662" s="79" t="s">
        <v>1673</v>
      </c>
      <c r="E662" s="81">
        <v>63.8</v>
      </c>
      <c r="F662" s="79" t="s">
        <v>84</v>
      </c>
      <c r="G662" s="79" t="s">
        <v>606</v>
      </c>
      <c r="H662" s="82">
        <v>1806776.54</v>
      </c>
      <c r="I662" s="79">
        <v>1.0</v>
      </c>
      <c r="J662" s="83">
        <v>1.1</v>
      </c>
      <c r="K662" s="80">
        <v>2025.0</v>
      </c>
      <c r="L662" s="79" t="s">
        <v>630</v>
      </c>
      <c r="M662" s="79">
        <v>2025.0</v>
      </c>
      <c r="N662" s="79" t="s">
        <v>161</v>
      </c>
      <c r="O662" s="65" t="str">
        <f t="shared" si="1"/>
        <v>235965200001</v>
      </c>
      <c r="P662" s="65">
        <f t="shared" si="2"/>
        <v>0</v>
      </c>
      <c r="Q662" s="65">
        <f t="shared" si="3"/>
        <v>4</v>
      </c>
      <c r="R662" s="65" t="str">
        <f t="shared" si="12"/>
        <v>23.596.520/0001-04</v>
      </c>
      <c r="S662" s="84"/>
      <c r="T662" s="84" t="str">
        <f t="shared" si="10"/>
        <v/>
      </c>
      <c r="U662" s="84" t="str">
        <f t="shared" si="11"/>
        <v/>
      </c>
      <c r="V662" s="65" t="str">
        <f t="shared" si="5"/>
        <v/>
      </c>
      <c r="W662" s="84"/>
      <c r="X662" s="84"/>
      <c r="Y662" s="85"/>
      <c r="Z662" s="85"/>
      <c r="AA662" s="65" t="str">
        <f t="shared" si="6"/>
        <v/>
      </c>
      <c r="AB662" s="65" t="str">
        <f t="shared" si="7"/>
        <v/>
      </c>
      <c r="AC662" s="86"/>
      <c r="AD662" s="87" t="str">
        <f t="shared" si="8"/>
        <v/>
      </c>
      <c r="AE662" s="84"/>
      <c r="AF662" s="86">
        <f>IF(AC662&gt;0,AC662,'⚙️ Config'!$B$10)</f>
        <v>0.0075</v>
      </c>
      <c r="AG662" s="88">
        <f t="shared" si="9"/>
        <v>13550.82405</v>
      </c>
      <c r="AH662" s="88">
        <f>AG662*'⚙️ Config'!$B$11</f>
        <v>67754.12025</v>
      </c>
      <c r="AI662" s="88">
        <f>AH662*'⚙️ Config'!$B$12</f>
        <v>20326.23608</v>
      </c>
      <c r="AJ662" s="64"/>
      <c r="AK662" s="84"/>
      <c r="AL662" s="84"/>
      <c r="AM662" s="84"/>
      <c r="AN662" s="84"/>
      <c r="AO662" s="84"/>
      <c r="AP662" s="84"/>
      <c r="AQ662" s="84"/>
    </row>
    <row r="663" ht="15.0" customHeight="1">
      <c r="A663" s="79">
        <v>660.0</v>
      </c>
      <c r="B663" s="80" t="s">
        <v>1674</v>
      </c>
      <c r="C663" s="79" t="s">
        <v>141</v>
      </c>
      <c r="D663" s="79" t="s">
        <v>1675</v>
      </c>
      <c r="E663" s="81">
        <v>51.87</v>
      </c>
      <c r="F663" s="79" t="s">
        <v>84</v>
      </c>
      <c r="G663" s="79" t="s">
        <v>606</v>
      </c>
      <c r="H663" s="82">
        <v>1802758.55</v>
      </c>
      <c r="I663" s="79">
        <v>1.0</v>
      </c>
      <c r="J663" s="83">
        <v>1.7</v>
      </c>
      <c r="K663" s="80">
        <v>2024.0</v>
      </c>
      <c r="L663" s="79" t="s">
        <v>202</v>
      </c>
      <c r="M663" s="79">
        <v>2024.0</v>
      </c>
      <c r="N663" s="79" t="s">
        <v>145</v>
      </c>
      <c r="O663" s="65" t="str">
        <f t="shared" si="1"/>
        <v>303797270001</v>
      </c>
      <c r="P663" s="65">
        <f t="shared" si="2"/>
        <v>9</v>
      </c>
      <c r="Q663" s="65">
        <f t="shared" si="3"/>
        <v>2</v>
      </c>
      <c r="R663" s="65" t="str">
        <f t="shared" si="12"/>
        <v>30.379.727/0001-92</v>
      </c>
      <c r="S663" s="84"/>
      <c r="T663" s="84" t="str">
        <f t="shared" si="10"/>
        <v/>
      </c>
      <c r="U663" s="84" t="str">
        <f t="shared" si="11"/>
        <v/>
      </c>
      <c r="V663" s="65" t="str">
        <f t="shared" si="5"/>
        <v/>
      </c>
      <c r="W663" s="84"/>
      <c r="X663" s="84"/>
      <c r="Y663" s="85"/>
      <c r="Z663" s="85"/>
      <c r="AA663" s="65" t="str">
        <f t="shared" si="6"/>
        <v/>
      </c>
      <c r="AB663" s="65" t="str">
        <f t="shared" si="7"/>
        <v/>
      </c>
      <c r="AC663" s="86"/>
      <c r="AD663" s="87" t="str">
        <f t="shared" si="8"/>
        <v/>
      </c>
      <c r="AE663" s="84"/>
      <c r="AF663" s="86">
        <f>IF(AC663&gt;0,AC663,'⚙️ Config'!$B$10)</f>
        <v>0.0075</v>
      </c>
      <c r="AG663" s="88">
        <f t="shared" si="9"/>
        <v>13520.68913</v>
      </c>
      <c r="AH663" s="88">
        <f>AG663*'⚙️ Config'!$B$11</f>
        <v>67603.44563</v>
      </c>
      <c r="AI663" s="88">
        <f>AH663*'⚙️ Config'!$B$12</f>
        <v>20281.03369</v>
      </c>
      <c r="AJ663" s="64"/>
      <c r="AK663" s="84"/>
      <c r="AL663" s="84"/>
      <c r="AM663" s="84"/>
      <c r="AN663" s="84"/>
      <c r="AO663" s="84"/>
      <c r="AP663" s="84"/>
      <c r="AQ663" s="84"/>
    </row>
    <row r="664" ht="15.0" customHeight="1">
      <c r="A664" s="79">
        <v>661.0</v>
      </c>
      <c r="B664" s="80" t="s">
        <v>1676</v>
      </c>
      <c r="C664" s="79" t="s">
        <v>141</v>
      </c>
      <c r="D664" s="79" t="s">
        <v>1677</v>
      </c>
      <c r="E664" s="81">
        <v>56.89</v>
      </c>
      <c r="F664" s="79" t="s">
        <v>84</v>
      </c>
      <c r="G664" s="79" t="s">
        <v>606</v>
      </c>
      <c r="H664" s="82">
        <v>1800911.05</v>
      </c>
      <c r="I664" s="79">
        <v>1.0</v>
      </c>
      <c r="J664" s="83">
        <v>1.4</v>
      </c>
      <c r="K664" s="80">
        <v>2024.0</v>
      </c>
      <c r="L664" s="79" t="s">
        <v>630</v>
      </c>
      <c r="M664" s="79">
        <v>2024.0</v>
      </c>
      <c r="N664" s="79" t="s">
        <v>161</v>
      </c>
      <c r="O664" s="65" t="str">
        <f t="shared" si="1"/>
        <v>387799300001</v>
      </c>
      <c r="P664" s="65">
        <f t="shared" si="2"/>
        <v>6</v>
      </c>
      <c r="Q664" s="65">
        <f t="shared" si="3"/>
        <v>8</v>
      </c>
      <c r="R664" s="65" t="str">
        <f t="shared" si="12"/>
        <v>38.779.930/0001-68</v>
      </c>
      <c r="S664" s="84"/>
      <c r="T664" s="84" t="str">
        <f t="shared" si="10"/>
        <v/>
      </c>
      <c r="U664" s="84" t="str">
        <f t="shared" si="11"/>
        <v/>
      </c>
      <c r="V664" s="65" t="str">
        <f t="shared" si="5"/>
        <v/>
      </c>
      <c r="W664" s="84"/>
      <c r="X664" s="84"/>
      <c r="Y664" s="85"/>
      <c r="Z664" s="85"/>
      <c r="AA664" s="65" t="str">
        <f t="shared" si="6"/>
        <v/>
      </c>
      <c r="AB664" s="65" t="str">
        <f t="shared" si="7"/>
        <v/>
      </c>
      <c r="AC664" s="86"/>
      <c r="AD664" s="87" t="str">
        <f t="shared" si="8"/>
        <v/>
      </c>
      <c r="AE664" s="84"/>
      <c r="AF664" s="86">
        <f>IF(AC664&gt;0,AC664,'⚙️ Config'!$B$10)</f>
        <v>0.0075</v>
      </c>
      <c r="AG664" s="88">
        <f t="shared" si="9"/>
        <v>13506.83288</v>
      </c>
      <c r="AH664" s="88">
        <f>AG664*'⚙️ Config'!$B$11</f>
        <v>67534.16438</v>
      </c>
      <c r="AI664" s="88">
        <f>AH664*'⚙️ Config'!$B$12</f>
        <v>20260.24931</v>
      </c>
      <c r="AJ664" s="64"/>
      <c r="AK664" s="84"/>
      <c r="AL664" s="84"/>
      <c r="AM664" s="84"/>
      <c r="AN664" s="84"/>
      <c r="AO664" s="84"/>
      <c r="AP664" s="84"/>
      <c r="AQ664" s="84"/>
    </row>
    <row r="665" ht="15.0" customHeight="1">
      <c r="A665" s="79">
        <v>662.0</v>
      </c>
      <c r="B665" s="80" t="s">
        <v>1678</v>
      </c>
      <c r="C665" s="79" t="s">
        <v>154</v>
      </c>
      <c r="D665" s="79" t="s">
        <v>1679</v>
      </c>
      <c r="E665" s="81">
        <v>50.48</v>
      </c>
      <c r="F665" s="79" t="s">
        <v>84</v>
      </c>
      <c r="G665" s="79" t="s">
        <v>606</v>
      </c>
      <c r="H665" s="82">
        <v>1799788.41</v>
      </c>
      <c r="I665" s="79">
        <v>1.0</v>
      </c>
      <c r="J665" s="83">
        <v>1.8</v>
      </c>
      <c r="K665" s="80">
        <v>2024.0</v>
      </c>
      <c r="L665" s="79" t="s">
        <v>295</v>
      </c>
      <c r="M665" s="79">
        <v>2024.0</v>
      </c>
      <c r="N665" s="79" t="s">
        <v>145</v>
      </c>
      <c r="O665" s="65" t="str">
        <f t="shared" si="1"/>
        <v>031688790001</v>
      </c>
      <c r="P665" s="65">
        <f t="shared" si="2"/>
        <v>7</v>
      </c>
      <c r="Q665" s="65">
        <f t="shared" si="3"/>
        <v>3</v>
      </c>
      <c r="R665" s="65" t="str">
        <f t="shared" si="12"/>
        <v>03.168.879/0001-73</v>
      </c>
      <c r="S665" s="84"/>
      <c r="T665" s="84" t="str">
        <f t="shared" si="10"/>
        <v/>
      </c>
      <c r="U665" s="84" t="str">
        <f t="shared" si="11"/>
        <v/>
      </c>
      <c r="V665" s="65" t="str">
        <f t="shared" si="5"/>
        <v/>
      </c>
      <c r="W665" s="84"/>
      <c r="X665" s="84"/>
      <c r="Y665" s="85"/>
      <c r="Z665" s="85"/>
      <c r="AA665" s="65" t="str">
        <f t="shared" si="6"/>
        <v/>
      </c>
      <c r="AB665" s="65" t="str">
        <f t="shared" si="7"/>
        <v/>
      </c>
      <c r="AC665" s="86"/>
      <c r="AD665" s="87" t="str">
        <f t="shared" si="8"/>
        <v/>
      </c>
      <c r="AE665" s="84"/>
      <c r="AF665" s="86">
        <f>IF(AC665&gt;0,AC665,'⚙️ Config'!$B$10)</f>
        <v>0.0075</v>
      </c>
      <c r="AG665" s="88">
        <f t="shared" si="9"/>
        <v>13498.41308</v>
      </c>
      <c r="AH665" s="88">
        <f>AG665*'⚙️ Config'!$B$11</f>
        <v>67492.06538</v>
      </c>
      <c r="AI665" s="88">
        <f>AH665*'⚙️ Config'!$B$12</f>
        <v>20247.61961</v>
      </c>
      <c r="AJ665" s="64"/>
      <c r="AK665" s="84"/>
      <c r="AL665" s="84"/>
      <c r="AM665" s="84"/>
      <c r="AN665" s="84"/>
      <c r="AO665" s="84"/>
      <c r="AP665" s="84"/>
      <c r="AQ665" s="84"/>
    </row>
    <row r="666" ht="15.0" customHeight="1">
      <c r="A666" s="79">
        <v>663.0</v>
      </c>
      <c r="B666" s="80" t="s">
        <v>1680</v>
      </c>
      <c r="C666" s="79" t="s">
        <v>141</v>
      </c>
      <c r="D666" s="79" t="s">
        <v>1681</v>
      </c>
      <c r="E666" s="81">
        <v>83.68</v>
      </c>
      <c r="F666" s="79" t="s">
        <v>84</v>
      </c>
      <c r="G666" s="79" t="s">
        <v>606</v>
      </c>
      <c r="H666" s="82">
        <v>1798938.32</v>
      </c>
      <c r="I666" s="79">
        <v>1.0</v>
      </c>
      <c r="J666" s="83">
        <v>0.6</v>
      </c>
      <c r="K666" s="80">
        <v>2025.0</v>
      </c>
      <c r="L666" s="79" t="s">
        <v>448</v>
      </c>
      <c r="M666" s="79">
        <v>2025.0</v>
      </c>
      <c r="N666" s="79" t="s">
        <v>145</v>
      </c>
      <c r="O666" s="65" t="str">
        <f t="shared" si="1"/>
        <v>121271210001</v>
      </c>
      <c r="P666" s="65">
        <f t="shared" si="2"/>
        <v>8</v>
      </c>
      <c r="Q666" s="65">
        <f t="shared" si="3"/>
        <v>8</v>
      </c>
      <c r="R666" s="65" t="str">
        <f t="shared" si="12"/>
        <v>12.127.121/0001-88</v>
      </c>
      <c r="S666" s="84"/>
      <c r="T666" s="84" t="str">
        <f t="shared" si="10"/>
        <v/>
      </c>
      <c r="U666" s="84" t="str">
        <f t="shared" si="11"/>
        <v/>
      </c>
      <c r="V666" s="65" t="str">
        <f t="shared" si="5"/>
        <v/>
      </c>
      <c r="W666" s="84"/>
      <c r="X666" s="84"/>
      <c r="Y666" s="85"/>
      <c r="Z666" s="85"/>
      <c r="AA666" s="65" t="str">
        <f t="shared" si="6"/>
        <v/>
      </c>
      <c r="AB666" s="65" t="str">
        <f t="shared" si="7"/>
        <v/>
      </c>
      <c r="AC666" s="86"/>
      <c r="AD666" s="87" t="str">
        <f t="shared" si="8"/>
        <v/>
      </c>
      <c r="AE666" s="84"/>
      <c r="AF666" s="86">
        <f>IF(AC666&gt;0,AC666,'⚙️ Config'!$B$10)</f>
        <v>0.0075</v>
      </c>
      <c r="AG666" s="88">
        <f t="shared" si="9"/>
        <v>13492.0374</v>
      </c>
      <c r="AH666" s="88">
        <f>AG666*'⚙️ Config'!$B$11</f>
        <v>67460.187</v>
      </c>
      <c r="AI666" s="88">
        <f>AH666*'⚙️ Config'!$B$12</f>
        <v>20238.0561</v>
      </c>
      <c r="AJ666" s="64"/>
      <c r="AK666" s="84"/>
      <c r="AL666" s="84"/>
      <c r="AM666" s="84"/>
      <c r="AN666" s="84"/>
      <c r="AO666" s="84"/>
      <c r="AP666" s="84"/>
      <c r="AQ666" s="84"/>
    </row>
    <row r="667" ht="15.0" customHeight="1">
      <c r="A667" s="79">
        <v>664.0</v>
      </c>
      <c r="B667" s="80" t="s">
        <v>1682</v>
      </c>
      <c r="C667" s="79" t="s">
        <v>141</v>
      </c>
      <c r="D667" s="79" t="s">
        <v>1683</v>
      </c>
      <c r="E667" s="81">
        <v>56.89</v>
      </c>
      <c r="F667" s="79" t="s">
        <v>84</v>
      </c>
      <c r="G667" s="79" t="s">
        <v>606</v>
      </c>
      <c r="H667" s="82">
        <v>1798813.33</v>
      </c>
      <c r="I667" s="79">
        <v>1.0</v>
      </c>
      <c r="J667" s="83">
        <v>1.4</v>
      </c>
      <c r="K667" s="80">
        <v>2024.0</v>
      </c>
      <c r="L667" s="79" t="s">
        <v>202</v>
      </c>
      <c r="M667" s="79">
        <v>2024.0</v>
      </c>
      <c r="N667" s="79" t="s">
        <v>161</v>
      </c>
      <c r="O667" s="65" t="str">
        <f t="shared" si="1"/>
        <v>322414280001</v>
      </c>
      <c r="P667" s="65">
        <f t="shared" si="2"/>
        <v>1</v>
      </c>
      <c r="Q667" s="65">
        <f t="shared" si="3"/>
        <v>2</v>
      </c>
      <c r="R667" s="65" t="str">
        <f t="shared" si="12"/>
        <v>32.241.428/0001-12</v>
      </c>
      <c r="S667" s="84"/>
      <c r="T667" s="84" t="str">
        <f t="shared" si="10"/>
        <v/>
      </c>
      <c r="U667" s="84" t="str">
        <f t="shared" si="11"/>
        <v/>
      </c>
      <c r="V667" s="65" t="str">
        <f t="shared" si="5"/>
        <v/>
      </c>
      <c r="W667" s="84"/>
      <c r="X667" s="84"/>
      <c r="Y667" s="85"/>
      <c r="Z667" s="85"/>
      <c r="AA667" s="65" t="str">
        <f t="shared" si="6"/>
        <v/>
      </c>
      <c r="AB667" s="65" t="str">
        <f t="shared" si="7"/>
        <v/>
      </c>
      <c r="AC667" s="86"/>
      <c r="AD667" s="87" t="str">
        <f t="shared" si="8"/>
        <v/>
      </c>
      <c r="AE667" s="84"/>
      <c r="AF667" s="86">
        <f>IF(AC667&gt;0,AC667,'⚙️ Config'!$B$10)</f>
        <v>0.0075</v>
      </c>
      <c r="AG667" s="88">
        <f t="shared" si="9"/>
        <v>13491.09998</v>
      </c>
      <c r="AH667" s="88">
        <f>AG667*'⚙️ Config'!$B$11</f>
        <v>67455.49988</v>
      </c>
      <c r="AI667" s="88">
        <f>AH667*'⚙️ Config'!$B$12</f>
        <v>20236.64996</v>
      </c>
      <c r="AJ667" s="64"/>
      <c r="AK667" s="84"/>
      <c r="AL667" s="84"/>
      <c r="AM667" s="84"/>
      <c r="AN667" s="84"/>
      <c r="AO667" s="84"/>
      <c r="AP667" s="84"/>
      <c r="AQ667" s="84"/>
    </row>
    <row r="668" ht="15.0" customHeight="1">
      <c r="A668" s="79">
        <v>665.0</v>
      </c>
      <c r="B668" s="80" t="s">
        <v>1684</v>
      </c>
      <c r="C668" s="79" t="s">
        <v>141</v>
      </c>
      <c r="D668" s="79" t="s">
        <v>1685</v>
      </c>
      <c r="E668" s="81">
        <v>66.71</v>
      </c>
      <c r="F668" s="79" t="s">
        <v>84</v>
      </c>
      <c r="G668" s="79" t="s">
        <v>606</v>
      </c>
      <c r="H668" s="82">
        <v>1792997.11</v>
      </c>
      <c r="I668" s="79">
        <v>1.0</v>
      </c>
      <c r="J668" s="83">
        <v>1.0</v>
      </c>
      <c r="K668" s="80">
        <v>2025.0</v>
      </c>
      <c r="L668" s="79" t="s">
        <v>202</v>
      </c>
      <c r="M668" s="79">
        <v>2025.0</v>
      </c>
      <c r="N668" s="79" t="s">
        <v>145</v>
      </c>
      <c r="O668" s="65" t="str">
        <f t="shared" si="1"/>
        <v>303769420001</v>
      </c>
      <c r="P668" s="65">
        <f t="shared" si="2"/>
        <v>3</v>
      </c>
      <c r="Q668" s="65">
        <f t="shared" si="3"/>
        <v>0</v>
      </c>
      <c r="R668" s="65" t="str">
        <f t="shared" si="12"/>
        <v>30.376.942/0001-30</v>
      </c>
      <c r="S668" s="84"/>
      <c r="T668" s="84" t="str">
        <f t="shared" si="10"/>
        <v/>
      </c>
      <c r="U668" s="84" t="str">
        <f t="shared" si="11"/>
        <v/>
      </c>
      <c r="V668" s="65" t="str">
        <f t="shared" si="5"/>
        <v/>
      </c>
      <c r="W668" s="84"/>
      <c r="X668" s="84"/>
      <c r="Y668" s="85"/>
      <c r="Z668" s="85"/>
      <c r="AA668" s="65" t="str">
        <f t="shared" si="6"/>
        <v/>
      </c>
      <c r="AB668" s="65" t="str">
        <f t="shared" si="7"/>
        <v/>
      </c>
      <c r="AC668" s="86"/>
      <c r="AD668" s="87" t="str">
        <f t="shared" si="8"/>
        <v/>
      </c>
      <c r="AE668" s="84"/>
      <c r="AF668" s="86">
        <f>IF(AC668&gt;0,AC668,'⚙️ Config'!$B$10)</f>
        <v>0.0075</v>
      </c>
      <c r="AG668" s="88">
        <f t="shared" si="9"/>
        <v>13447.47833</v>
      </c>
      <c r="AH668" s="88">
        <f>AG668*'⚙️ Config'!$B$11</f>
        <v>67237.39163</v>
      </c>
      <c r="AI668" s="88">
        <f>AH668*'⚙️ Config'!$B$12</f>
        <v>20171.21749</v>
      </c>
      <c r="AJ668" s="64"/>
      <c r="AK668" s="84"/>
      <c r="AL668" s="84"/>
      <c r="AM668" s="84"/>
      <c r="AN668" s="84"/>
      <c r="AO668" s="84"/>
      <c r="AP668" s="84"/>
      <c r="AQ668" s="84"/>
    </row>
    <row r="669" ht="15.0" customHeight="1">
      <c r="A669" s="79">
        <v>666.0</v>
      </c>
      <c r="B669" s="80" t="s">
        <v>1686</v>
      </c>
      <c r="C669" s="79" t="s">
        <v>154</v>
      </c>
      <c r="D669" s="79" t="s">
        <v>1687</v>
      </c>
      <c r="E669" s="81">
        <v>89.75</v>
      </c>
      <c r="F669" s="79" t="s">
        <v>84</v>
      </c>
      <c r="G669" s="79" t="s">
        <v>606</v>
      </c>
      <c r="H669" s="82">
        <v>1791267.76</v>
      </c>
      <c r="I669" s="79">
        <v>1.0</v>
      </c>
      <c r="J669" s="83">
        <v>0.6</v>
      </c>
      <c r="K669" s="80">
        <v>2025.0</v>
      </c>
      <c r="L669" s="79" t="s">
        <v>856</v>
      </c>
      <c r="M669" s="79">
        <v>2025.0</v>
      </c>
      <c r="N669" s="79" t="s">
        <v>713</v>
      </c>
      <c r="O669" s="65" t="str">
        <f t="shared" si="1"/>
        <v>156826860001</v>
      </c>
      <c r="P669" s="65">
        <f t="shared" si="2"/>
        <v>1</v>
      </c>
      <c r="Q669" s="65">
        <f t="shared" si="3"/>
        <v>5</v>
      </c>
      <c r="R669" s="65" t="str">
        <f t="shared" si="12"/>
        <v>15.682.686/0001-15</v>
      </c>
      <c r="S669" s="84"/>
      <c r="T669" s="84" t="str">
        <f t="shared" si="10"/>
        <v/>
      </c>
      <c r="U669" s="84" t="str">
        <f t="shared" si="11"/>
        <v/>
      </c>
      <c r="V669" s="65" t="str">
        <f t="shared" si="5"/>
        <v/>
      </c>
      <c r="W669" s="84"/>
      <c r="X669" s="84"/>
      <c r="Y669" s="85"/>
      <c r="Z669" s="85"/>
      <c r="AA669" s="65" t="str">
        <f t="shared" si="6"/>
        <v/>
      </c>
      <c r="AB669" s="65" t="str">
        <f t="shared" si="7"/>
        <v/>
      </c>
      <c r="AC669" s="86"/>
      <c r="AD669" s="87" t="str">
        <f t="shared" si="8"/>
        <v/>
      </c>
      <c r="AE669" s="84"/>
      <c r="AF669" s="86">
        <f>IF(AC669&gt;0,AC669,'⚙️ Config'!$B$10)</f>
        <v>0.0075</v>
      </c>
      <c r="AG669" s="88">
        <f t="shared" si="9"/>
        <v>13434.5082</v>
      </c>
      <c r="AH669" s="88">
        <f>AG669*'⚙️ Config'!$B$11</f>
        <v>67172.541</v>
      </c>
      <c r="AI669" s="88">
        <f>AH669*'⚙️ Config'!$B$12</f>
        <v>20151.7623</v>
      </c>
      <c r="AJ669" s="64"/>
      <c r="AK669" s="84"/>
      <c r="AL669" s="84"/>
      <c r="AM669" s="84"/>
      <c r="AN669" s="84"/>
      <c r="AO669" s="84"/>
      <c r="AP669" s="84"/>
      <c r="AQ669" s="84"/>
    </row>
    <row r="670" ht="15.0" customHeight="1">
      <c r="A670" s="79">
        <v>667.0</v>
      </c>
      <c r="B670" s="80" t="s">
        <v>1688</v>
      </c>
      <c r="C670" s="79" t="s">
        <v>141</v>
      </c>
      <c r="D670" s="79" t="s">
        <v>1689</v>
      </c>
      <c r="E670" s="81">
        <v>58.94</v>
      </c>
      <c r="F670" s="79" t="s">
        <v>84</v>
      </c>
      <c r="G670" s="79" t="s">
        <v>606</v>
      </c>
      <c r="H670" s="82">
        <v>1790262.35</v>
      </c>
      <c r="I670" s="79">
        <v>1.0</v>
      </c>
      <c r="J670" s="83">
        <v>1.3</v>
      </c>
      <c r="K670" s="80">
        <v>2024.0</v>
      </c>
      <c r="L670" s="79" t="s">
        <v>630</v>
      </c>
      <c r="M670" s="79">
        <v>2024.0</v>
      </c>
      <c r="N670" s="79" t="s">
        <v>145</v>
      </c>
      <c r="O670" s="65" t="str">
        <f t="shared" si="1"/>
        <v>220147620001</v>
      </c>
      <c r="P670" s="65">
        <f t="shared" si="2"/>
        <v>8</v>
      </c>
      <c r="Q670" s="65">
        <f t="shared" si="3"/>
        <v>0</v>
      </c>
      <c r="R670" s="65" t="str">
        <f t="shared" si="12"/>
        <v>22.014.762/0001-80</v>
      </c>
      <c r="S670" s="84"/>
      <c r="T670" s="84" t="str">
        <f t="shared" si="10"/>
        <v/>
      </c>
      <c r="U670" s="84" t="str">
        <f t="shared" si="11"/>
        <v/>
      </c>
      <c r="V670" s="65" t="str">
        <f t="shared" si="5"/>
        <v/>
      </c>
      <c r="W670" s="84"/>
      <c r="X670" s="84"/>
      <c r="Y670" s="85"/>
      <c r="Z670" s="85"/>
      <c r="AA670" s="65" t="str">
        <f t="shared" si="6"/>
        <v/>
      </c>
      <c r="AB670" s="65" t="str">
        <f t="shared" si="7"/>
        <v/>
      </c>
      <c r="AC670" s="86"/>
      <c r="AD670" s="87" t="str">
        <f t="shared" si="8"/>
        <v/>
      </c>
      <c r="AE670" s="84"/>
      <c r="AF670" s="86">
        <f>IF(AC670&gt;0,AC670,'⚙️ Config'!$B$10)</f>
        <v>0.0075</v>
      </c>
      <c r="AG670" s="88">
        <f t="shared" si="9"/>
        <v>13426.96763</v>
      </c>
      <c r="AH670" s="88">
        <f>AG670*'⚙️ Config'!$B$11</f>
        <v>67134.83813</v>
      </c>
      <c r="AI670" s="88">
        <f>AH670*'⚙️ Config'!$B$12</f>
        <v>20140.45144</v>
      </c>
      <c r="AJ670" s="64"/>
      <c r="AK670" s="84"/>
      <c r="AL670" s="84"/>
      <c r="AM670" s="84"/>
      <c r="AN670" s="84"/>
      <c r="AO670" s="84"/>
      <c r="AP670" s="84"/>
      <c r="AQ670" s="84"/>
    </row>
    <row r="671" ht="15.0" customHeight="1">
      <c r="A671" s="79">
        <v>668.0</v>
      </c>
      <c r="B671" s="80" t="s">
        <v>1690</v>
      </c>
      <c r="C671" s="79" t="s">
        <v>141</v>
      </c>
      <c r="D671" s="79" t="s">
        <v>1691</v>
      </c>
      <c r="E671" s="81">
        <v>73.89</v>
      </c>
      <c r="F671" s="79" t="s">
        <v>84</v>
      </c>
      <c r="G671" s="79" t="s">
        <v>606</v>
      </c>
      <c r="H671" s="82">
        <v>1789446.27</v>
      </c>
      <c r="I671" s="79">
        <v>1.0</v>
      </c>
      <c r="J671" s="83">
        <v>0.8</v>
      </c>
      <c r="K671" s="80">
        <v>2025.0</v>
      </c>
      <c r="L671" s="79" t="s">
        <v>202</v>
      </c>
      <c r="M671" s="79">
        <v>2025.0</v>
      </c>
      <c r="N671" s="79" t="s">
        <v>161</v>
      </c>
      <c r="O671" s="65" t="str">
        <f t="shared" si="1"/>
        <v>405916920001</v>
      </c>
      <c r="P671" s="65">
        <f t="shared" si="2"/>
        <v>0</v>
      </c>
      <c r="Q671" s="65">
        <f t="shared" si="3"/>
        <v>4</v>
      </c>
      <c r="R671" s="65" t="str">
        <f t="shared" si="12"/>
        <v>40.591.692/0001-04</v>
      </c>
      <c r="S671" s="84"/>
      <c r="T671" s="84" t="str">
        <f t="shared" si="10"/>
        <v/>
      </c>
      <c r="U671" s="84" t="str">
        <f t="shared" si="11"/>
        <v/>
      </c>
      <c r="V671" s="65" t="str">
        <f t="shared" si="5"/>
        <v/>
      </c>
      <c r="W671" s="84"/>
      <c r="X671" s="84"/>
      <c r="Y671" s="85"/>
      <c r="Z671" s="85"/>
      <c r="AA671" s="65" t="str">
        <f t="shared" si="6"/>
        <v/>
      </c>
      <c r="AB671" s="65" t="str">
        <f t="shared" si="7"/>
        <v/>
      </c>
      <c r="AC671" s="86"/>
      <c r="AD671" s="87" t="str">
        <f t="shared" si="8"/>
        <v/>
      </c>
      <c r="AE671" s="84"/>
      <c r="AF671" s="86">
        <f>IF(AC671&gt;0,AC671,'⚙️ Config'!$B$10)</f>
        <v>0.0075</v>
      </c>
      <c r="AG671" s="88">
        <f t="shared" si="9"/>
        <v>13420.84703</v>
      </c>
      <c r="AH671" s="88">
        <f>AG671*'⚙️ Config'!$B$11</f>
        <v>67104.23513</v>
      </c>
      <c r="AI671" s="88">
        <f>AH671*'⚙️ Config'!$B$12</f>
        <v>20131.27054</v>
      </c>
      <c r="AJ671" s="64"/>
      <c r="AK671" s="84"/>
      <c r="AL671" s="84"/>
      <c r="AM671" s="84"/>
      <c r="AN671" s="84"/>
      <c r="AO671" s="84"/>
      <c r="AP671" s="84"/>
      <c r="AQ671" s="84"/>
    </row>
    <row r="672" ht="15.0" customHeight="1">
      <c r="A672" s="79">
        <v>669.0</v>
      </c>
      <c r="B672" s="80" t="s">
        <v>1692</v>
      </c>
      <c r="C672" s="79" t="s">
        <v>141</v>
      </c>
      <c r="D672" s="79" t="s">
        <v>1693</v>
      </c>
      <c r="E672" s="81">
        <v>55.05</v>
      </c>
      <c r="F672" s="79" t="s">
        <v>84</v>
      </c>
      <c r="G672" s="79" t="s">
        <v>606</v>
      </c>
      <c r="H672" s="82">
        <v>1787378.72</v>
      </c>
      <c r="I672" s="79">
        <v>1.0</v>
      </c>
      <c r="J672" s="83">
        <v>1.5</v>
      </c>
      <c r="K672" s="80">
        <v>2024.0</v>
      </c>
      <c r="L672" s="79" t="s">
        <v>295</v>
      </c>
      <c r="M672" s="79">
        <v>2024.0</v>
      </c>
      <c r="N672" s="79" t="s">
        <v>161</v>
      </c>
      <c r="O672" s="65" t="str">
        <f t="shared" si="1"/>
        <v>514662330001</v>
      </c>
      <c r="P672" s="65">
        <f t="shared" si="2"/>
        <v>1</v>
      </c>
      <c r="Q672" s="65">
        <f t="shared" si="3"/>
        <v>5</v>
      </c>
      <c r="R672" s="65" t="str">
        <f t="shared" si="12"/>
        <v>51.466.233/0001-15</v>
      </c>
      <c r="S672" s="84"/>
      <c r="T672" s="84" t="str">
        <f t="shared" si="10"/>
        <v/>
      </c>
      <c r="U672" s="84" t="str">
        <f t="shared" si="11"/>
        <v/>
      </c>
      <c r="V672" s="65" t="str">
        <f t="shared" si="5"/>
        <v/>
      </c>
      <c r="W672" s="84"/>
      <c r="X672" s="84"/>
      <c r="Y672" s="85"/>
      <c r="Z672" s="85"/>
      <c r="AA672" s="65" t="str">
        <f t="shared" si="6"/>
        <v/>
      </c>
      <c r="AB672" s="65" t="str">
        <f t="shared" si="7"/>
        <v/>
      </c>
      <c r="AC672" s="86"/>
      <c r="AD672" s="87" t="str">
        <f t="shared" si="8"/>
        <v/>
      </c>
      <c r="AE672" s="84"/>
      <c r="AF672" s="86">
        <f>IF(AC672&gt;0,AC672,'⚙️ Config'!$B$10)</f>
        <v>0.0075</v>
      </c>
      <c r="AG672" s="88">
        <f t="shared" si="9"/>
        <v>13405.3404</v>
      </c>
      <c r="AH672" s="88">
        <f>AG672*'⚙️ Config'!$B$11</f>
        <v>67026.702</v>
      </c>
      <c r="AI672" s="88">
        <f>AH672*'⚙️ Config'!$B$12</f>
        <v>20108.0106</v>
      </c>
      <c r="AJ672" s="64"/>
      <c r="AK672" s="84"/>
      <c r="AL672" s="84"/>
      <c r="AM672" s="84"/>
      <c r="AN672" s="84"/>
      <c r="AO672" s="84"/>
      <c r="AP672" s="84"/>
      <c r="AQ672" s="84"/>
    </row>
    <row r="673" ht="15.0" customHeight="1">
      <c r="A673" s="79">
        <v>670.0</v>
      </c>
      <c r="B673" s="80" t="s">
        <v>1694</v>
      </c>
      <c r="C673" s="79" t="s">
        <v>141</v>
      </c>
      <c r="D673" s="79" t="s">
        <v>1695</v>
      </c>
      <c r="E673" s="81">
        <v>63.8</v>
      </c>
      <c r="F673" s="79" t="s">
        <v>84</v>
      </c>
      <c r="G673" s="79" t="s">
        <v>606</v>
      </c>
      <c r="H673" s="82">
        <v>1784762.61</v>
      </c>
      <c r="I673" s="79">
        <v>1.0</v>
      </c>
      <c r="J673" s="83">
        <v>1.1</v>
      </c>
      <c r="K673" s="80">
        <v>2025.0</v>
      </c>
      <c r="L673" s="79" t="s">
        <v>630</v>
      </c>
      <c r="M673" s="79">
        <v>2025.0</v>
      </c>
      <c r="N673" s="79" t="s">
        <v>161</v>
      </c>
      <c r="O673" s="65" t="str">
        <f t="shared" si="1"/>
        <v>199419430001</v>
      </c>
      <c r="P673" s="65">
        <f t="shared" si="2"/>
        <v>4</v>
      </c>
      <c r="Q673" s="65">
        <f t="shared" si="3"/>
        <v>7</v>
      </c>
      <c r="R673" s="65" t="str">
        <f t="shared" si="12"/>
        <v>19.941.943/0001-47</v>
      </c>
      <c r="S673" s="84"/>
      <c r="T673" s="84" t="str">
        <f t="shared" si="10"/>
        <v/>
      </c>
      <c r="U673" s="84" t="str">
        <f t="shared" si="11"/>
        <v/>
      </c>
      <c r="V673" s="65" t="str">
        <f t="shared" si="5"/>
        <v/>
      </c>
      <c r="W673" s="84"/>
      <c r="X673" s="84"/>
      <c r="Y673" s="85"/>
      <c r="Z673" s="85"/>
      <c r="AA673" s="65" t="str">
        <f t="shared" si="6"/>
        <v/>
      </c>
      <c r="AB673" s="65" t="str">
        <f t="shared" si="7"/>
        <v/>
      </c>
      <c r="AC673" s="86"/>
      <c r="AD673" s="87" t="str">
        <f t="shared" si="8"/>
        <v/>
      </c>
      <c r="AE673" s="84"/>
      <c r="AF673" s="86">
        <f>IF(AC673&gt;0,AC673,'⚙️ Config'!$B$10)</f>
        <v>0.0075</v>
      </c>
      <c r="AG673" s="88">
        <f t="shared" si="9"/>
        <v>13385.71958</v>
      </c>
      <c r="AH673" s="88">
        <f>AG673*'⚙️ Config'!$B$11</f>
        <v>66928.59788</v>
      </c>
      <c r="AI673" s="88">
        <f>AH673*'⚙️ Config'!$B$12</f>
        <v>20078.57936</v>
      </c>
      <c r="AJ673" s="64"/>
      <c r="AK673" s="84"/>
      <c r="AL673" s="84"/>
      <c r="AM673" s="84"/>
      <c r="AN673" s="84"/>
      <c r="AO673" s="84"/>
      <c r="AP673" s="84"/>
      <c r="AQ673" s="84"/>
    </row>
    <row r="674" ht="15.0" customHeight="1">
      <c r="A674" s="79">
        <v>671.0</v>
      </c>
      <c r="B674" s="80" t="s">
        <v>1696</v>
      </c>
      <c r="C674" s="79" t="s">
        <v>141</v>
      </c>
      <c r="D674" s="79" t="s">
        <v>1697</v>
      </c>
      <c r="E674" s="81">
        <v>56.89</v>
      </c>
      <c r="F674" s="79" t="s">
        <v>84</v>
      </c>
      <c r="G674" s="79" t="s">
        <v>606</v>
      </c>
      <c r="H674" s="82">
        <v>1784563.4</v>
      </c>
      <c r="I674" s="79">
        <v>1.0</v>
      </c>
      <c r="J674" s="83">
        <v>1.4</v>
      </c>
      <c r="K674" s="80">
        <v>2024.0</v>
      </c>
      <c r="L674" s="79" t="s">
        <v>630</v>
      </c>
      <c r="M674" s="79">
        <v>2024.0</v>
      </c>
      <c r="N674" s="79" t="s">
        <v>161</v>
      </c>
      <c r="O674" s="65" t="str">
        <f t="shared" si="1"/>
        <v>333841490001</v>
      </c>
      <c r="P674" s="65">
        <f t="shared" si="2"/>
        <v>7</v>
      </c>
      <c r="Q674" s="65">
        <f t="shared" si="3"/>
        <v>0</v>
      </c>
      <c r="R674" s="65" t="str">
        <f t="shared" si="12"/>
        <v>33.384.149/0001-70</v>
      </c>
      <c r="S674" s="84"/>
      <c r="T674" s="84" t="str">
        <f t="shared" si="10"/>
        <v/>
      </c>
      <c r="U674" s="84" t="str">
        <f t="shared" si="11"/>
        <v/>
      </c>
      <c r="V674" s="65" t="str">
        <f t="shared" si="5"/>
        <v/>
      </c>
      <c r="W674" s="84"/>
      <c r="X674" s="84"/>
      <c r="Y674" s="85"/>
      <c r="Z674" s="85"/>
      <c r="AA674" s="65" t="str">
        <f t="shared" si="6"/>
        <v/>
      </c>
      <c r="AB674" s="65" t="str">
        <f t="shared" si="7"/>
        <v/>
      </c>
      <c r="AC674" s="86"/>
      <c r="AD674" s="87" t="str">
        <f t="shared" si="8"/>
        <v/>
      </c>
      <c r="AE674" s="84"/>
      <c r="AF674" s="86">
        <f>IF(AC674&gt;0,AC674,'⚙️ Config'!$B$10)</f>
        <v>0.0075</v>
      </c>
      <c r="AG674" s="88">
        <f t="shared" si="9"/>
        <v>13384.2255</v>
      </c>
      <c r="AH674" s="88">
        <f>AG674*'⚙️ Config'!$B$11</f>
        <v>66921.1275</v>
      </c>
      <c r="AI674" s="88">
        <f>AH674*'⚙️ Config'!$B$12</f>
        <v>20076.33825</v>
      </c>
      <c r="AJ674" s="64"/>
      <c r="AK674" s="84"/>
      <c r="AL674" s="84"/>
      <c r="AM674" s="84"/>
      <c r="AN674" s="84"/>
      <c r="AO674" s="84"/>
      <c r="AP674" s="84"/>
      <c r="AQ674" s="84"/>
    </row>
    <row r="675" ht="15.0" customHeight="1">
      <c r="A675" s="79">
        <v>672.0</v>
      </c>
      <c r="B675" s="80" t="s">
        <v>1698</v>
      </c>
      <c r="C675" s="79" t="s">
        <v>141</v>
      </c>
      <c r="D675" s="79" t="s">
        <v>1699</v>
      </c>
      <c r="E675" s="81">
        <v>50.48</v>
      </c>
      <c r="F675" s="79" t="s">
        <v>84</v>
      </c>
      <c r="G675" s="79" t="s">
        <v>606</v>
      </c>
      <c r="H675" s="82">
        <v>1782308.94</v>
      </c>
      <c r="I675" s="79">
        <v>1.0</v>
      </c>
      <c r="J675" s="83">
        <v>1.8</v>
      </c>
      <c r="K675" s="80">
        <v>2024.0</v>
      </c>
      <c r="L675" s="79" t="s">
        <v>630</v>
      </c>
      <c r="M675" s="79">
        <v>2024.0</v>
      </c>
      <c r="N675" s="79" t="s">
        <v>161</v>
      </c>
      <c r="O675" s="65" t="str">
        <f t="shared" si="1"/>
        <v>365155280001</v>
      </c>
      <c r="P675" s="65">
        <f t="shared" si="2"/>
        <v>4</v>
      </c>
      <c r="Q675" s="65">
        <f t="shared" si="3"/>
        <v>0</v>
      </c>
      <c r="R675" s="65" t="str">
        <f t="shared" si="12"/>
        <v>36.515.528/0001-40</v>
      </c>
      <c r="S675" s="84"/>
      <c r="T675" s="84" t="str">
        <f t="shared" si="10"/>
        <v/>
      </c>
      <c r="U675" s="84" t="str">
        <f t="shared" si="11"/>
        <v/>
      </c>
      <c r="V675" s="65" t="str">
        <f t="shared" si="5"/>
        <v/>
      </c>
      <c r="W675" s="84"/>
      <c r="X675" s="84"/>
      <c r="Y675" s="85"/>
      <c r="Z675" s="85"/>
      <c r="AA675" s="65" t="str">
        <f t="shared" si="6"/>
        <v/>
      </c>
      <c r="AB675" s="65" t="str">
        <f t="shared" si="7"/>
        <v/>
      </c>
      <c r="AC675" s="86"/>
      <c r="AD675" s="87" t="str">
        <f t="shared" si="8"/>
        <v/>
      </c>
      <c r="AE675" s="84"/>
      <c r="AF675" s="86">
        <f>IF(AC675&gt;0,AC675,'⚙️ Config'!$B$10)</f>
        <v>0.0075</v>
      </c>
      <c r="AG675" s="88">
        <f t="shared" si="9"/>
        <v>13367.31705</v>
      </c>
      <c r="AH675" s="88">
        <f>AG675*'⚙️ Config'!$B$11</f>
        <v>66836.58525</v>
      </c>
      <c r="AI675" s="88">
        <f>AH675*'⚙️ Config'!$B$12</f>
        <v>20050.97558</v>
      </c>
      <c r="AJ675" s="64"/>
      <c r="AK675" s="84"/>
      <c r="AL675" s="84"/>
      <c r="AM675" s="84"/>
      <c r="AN675" s="84"/>
      <c r="AO675" s="84"/>
      <c r="AP675" s="84"/>
      <c r="AQ675" s="84"/>
    </row>
    <row r="676" ht="15.0" customHeight="1">
      <c r="A676" s="79">
        <v>673.0</v>
      </c>
      <c r="B676" s="80" t="s">
        <v>1700</v>
      </c>
      <c r="C676" s="79" t="s">
        <v>141</v>
      </c>
      <c r="D676" s="79" t="s">
        <v>1701</v>
      </c>
      <c r="E676" s="81">
        <v>56.89</v>
      </c>
      <c r="F676" s="79" t="s">
        <v>84</v>
      </c>
      <c r="G676" s="79" t="s">
        <v>606</v>
      </c>
      <c r="H676" s="82">
        <v>1781633.25</v>
      </c>
      <c r="I676" s="79">
        <v>1.0</v>
      </c>
      <c r="J676" s="83">
        <v>1.4</v>
      </c>
      <c r="K676" s="80">
        <v>2024.0</v>
      </c>
      <c r="L676" s="79" t="s">
        <v>202</v>
      </c>
      <c r="M676" s="79">
        <v>2024.0</v>
      </c>
      <c r="N676" s="79" t="s">
        <v>161</v>
      </c>
      <c r="O676" s="65" t="str">
        <f t="shared" si="1"/>
        <v>201653030001</v>
      </c>
      <c r="P676" s="65">
        <f t="shared" si="2"/>
        <v>7</v>
      </c>
      <c r="Q676" s="65">
        <f t="shared" si="3"/>
        <v>1</v>
      </c>
      <c r="R676" s="65" t="str">
        <f t="shared" si="12"/>
        <v>20.165.303/0001-71</v>
      </c>
      <c r="S676" s="84"/>
      <c r="T676" s="84" t="str">
        <f t="shared" si="10"/>
        <v/>
      </c>
      <c r="U676" s="84" t="str">
        <f t="shared" si="11"/>
        <v/>
      </c>
      <c r="V676" s="65" t="str">
        <f t="shared" si="5"/>
        <v/>
      </c>
      <c r="W676" s="84"/>
      <c r="X676" s="84"/>
      <c r="Y676" s="85"/>
      <c r="Z676" s="85"/>
      <c r="AA676" s="65" t="str">
        <f t="shared" si="6"/>
        <v/>
      </c>
      <c r="AB676" s="65" t="str">
        <f t="shared" si="7"/>
        <v/>
      </c>
      <c r="AC676" s="86"/>
      <c r="AD676" s="87" t="str">
        <f t="shared" si="8"/>
        <v/>
      </c>
      <c r="AE676" s="84"/>
      <c r="AF676" s="86">
        <f>IF(AC676&gt;0,AC676,'⚙️ Config'!$B$10)</f>
        <v>0.0075</v>
      </c>
      <c r="AG676" s="88">
        <f t="shared" si="9"/>
        <v>13362.24938</v>
      </c>
      <c r="AH676" s="88">
        <f>AG676*'⚙️ Config'!$B$11</f>
        <v>66811.24688</v>
      </c>
      <c r="AI676" s="88">
        <f>AH676*'⚙️ Config'!$B$12</f>
        <v>20043.37406</v>
      </c>
      <c r="AJ676" s="64"/>
      <c r="AK676" s="84"/>
      <c r="AL676" s="84"/>
      <c r="AM676" s="84"/>
      <c r="AN676" s="84"/>
      <c r="AO676" s="84"/>
      <c r="AP676" s="84"/>
      <c r="AQ676" s="84"/>
    </row>
    <row r="677" ht="15.0" customHeight="1">
      <c r="A677" s="79">
        <v>674.0</v>
      </c>
      <c r="B677" s="80" t="s">
        <v>1702</v>
      </c>
      <c r="C677" s="79" t="s">
        <v>141</v>
      </c>
      <c r="D677" s="79" t="s">
        <v>1703</v>
      </c>
      <c r="E677" s="81">
        <v>63.8</v>
      </c>
      <c r="F677" s="79" t="s">
        <v>84</v>
      </c>
      <c r="G677" s="79" t="s">
        <v>606</v>
      </c>
      <c r="H677" s="82">
        <v>1780380.66</v>
      </c>
      <c r="I677" s="79">
        <v>1.0</v>
      </c>
      <c r="J677" s="83">
        <v>1.1</v>
      </c>
      <c r="K677" s="80">
        <v>2025.0</v>
      </c>
      <c r="L677" s="79" t="s">
        <v>630</v>
      </c>
      <c r="M677" s="79">
        <v>2025.0</v>
      </c>
      <c r="N677" s="79" t="s">
        <v>161</v>
      </c>
      <c r="O677" s="65" t="str">
        <f t="shared" si="1"/>
        <v>229822260001</v>
      </c>
      <c r="P677" s="65">
        <f t="shared" si="2"/>
        <v>7</v>
      </c>
      <c r="Q677" s="65">
        <f t="shared" si="3"/>
        <v>8</v>
      </c>
      <c r="R677" s="65" t="str">
        <f t="shared" si="12"/>
        <v>22.982.226/0001-78</v>
      </c>
      <c r="S677" s="84"/>
      <c r="T677" s="84" t="str">
        <f t="shared" si="10"/>
        <v/>
      </c>
      <c r="U677" s="84" t="str">
        <f t="shared" si="11"/>
        <v/>
      </c>
      <c r="V677" s="65" t="str">
        <f t="shared" si="5"/>
        <v/>
      </c>
      <c r="W677" s="84"/>
      <c r="X677" s="84"/>
      <c r="Y677" s="85"/>
      <c r="Z677" s="85"/>
      <c r="AA677" s="65" t="str">
        <f t="shared" si="6"/>
        <v/>
      </c>
      <c r="AB677" s="65" t="str">
        <f t="shared" si="7"/>
        <v/>
      </c>
      <c r="AC677" s="86"/>
      <c r="AD677" s="87" t="str">
        <f t="shared" si="8"/>
        <v/>
      </c>
      <c r="AE677" s="84"/>
      <c r="AF677" s="86">
        <f>IF(AC677&gt;0,AC677,'⚙️ Config'!$B$10)</f>
        <v>0.0075</v>
      </c>
      <c r="AG677" s="88">
        <f t="shared" si="9"/>
        <v>13352.85495</v>
      </c>
      <c r="AH677" s="88">
        <f>AG677*'⚙️ Config'!$B$11</f>
        <v>66764.27475</v>
      </c>
      <c r="AI677" s="88">
        <f>AH677*'⚙️ Config'!$B$12</f>
        <v>20029.28243</v>
      </c>
      <c r="AJ677" s="64"/>
      <c r="AK677" s="84"/>
      <c r="AL677" s="84"/>
      <c r="AM677" s="84"/>
      <c r="AN677" s="84"/>
      <c r="AO677" s="84"/>
      <c r="AP677" s="84"/>
      <c r="AQ677" s="84"/>
    </row>
    <row r="678" ht="15.0" customHeight="1">
      <c r="A678" s="79">
        <v>675.0</v>
      </c>
      <c r="B678" s="80" t="s">
        <v>1704</v>
      </c>
      <c r="C678" s="79" t="s">
        <v>141</v>
      </c>
      <c r="D678" s="79" t="s">
        <v>1705</v>
      </c>
      <c r="E678" s="81">
        <v>53.38</v>
      </c>
      <c r="F678" s="79" t="s">
        <v>84</v>
      </c>
      <c r="G678" s="79" t="s">
        <v>606</v>
      </c>
      <c r="H678" s="82">
        <v>1778225.05</v>
      </c>
      <c r="I678" s="79">
        <v>1.0</v>
      </c>
      <c r="J678" s="83">
        <v>1.6</v>
      </c>
      <c r="K678" s="80">
        <v>2024.0</v>
      </c>
      <c r="L678" s="79" t="s">
        <v>630</v>
      </c>
      <c r="M678" s="79">
        <v>2024.0</v>
      </c>
      <c r="N678" s="79" t="s">
        <v>161</v>
      </c>
      <c r="O678" s="65" t="str">
        <f t="shared" si="1"/>
        <v>144177910001</v>
      </c>
      <c r="P678" s="65">
        <f t="shared" si="2"/>
        <v>6</v>
      </c>
      <c r="Q678" s="65">
        <f t="shared" si="3"/>
        <v>4</v>
      </c>
      <c r="R678" s="65" t="str">
        <f t="shared" si="12"/>
        <v>14.417.791/0001-64</v>
      </c>
      <c r="S678" s="84"/>
      <c r="T678" s="84" t="str">
        <f t="shared" si="10"/>
        <v/>
      </c>
      <c r="U678" s="84" t="str">
        <f t="shared" si="11"/>
        <v/>
      </c>
      <c r="V678" s="65" t="str">
        <f t="shared" si="5"/>
        <v/>
      </c>
      <c r="W678" s="84"/>
      <c r="X678" s="84"/>
      <c r="Y678" s="85"/>
      <c r="Z678" s="85"/>
      <c r="AA678" s="65" t="str">
        <f t="shared" si="6"/>
        <v/>
      </c>
      <c r="AB678" s="65" t="str">
        <f t="shared" si="7"/>
        <v/>
      </c>
      <c r="AC678" s="86"/>
      <c r="AD678" s="87" t="str">
        <f t="shared" si="8"/>
        <v/>
      </c>
      <c r="AE678" s="84"/>
      <c r="AF678" s="86">
        <f>IF(AC678&gt;0,AC678,'⚙️ Config'!$B$10)</f>
        <v>0.0075</v>
      </c>
      <c r="AG678" s="88">
        <f t="shared" si="9"/>
        <v>13336.68788</v>
      </c>
      <c r="AH678" s="88">
        <f>AG678*'⚙️ Config'!$B$11</f>
        <v>66683.43938</v>
      </c>
      <c r="AI678" s="88">
        <f>AH678*'⚙️ Config'!$B$12</f>
        <v>20005.03181</v>
      </c>
      <c r="AJ678" s="64"/>
      <c r="AK678" s="84"/>
      <c r="AL678" s="84"/>
      <c r="AM678" s="84"/>
      <c r="AN678" s="84"/>
      <c r="AO678" s="84"/>
      <c r="AP678" s="84"/>
      <c r="AQ678" s="84"/>
    </row>
    <row r="679" ht="15.0" customHeight="1">
      <c r="A679" s="79">
        <v>676.0</v>
      </c>
      <c r="B679" s="80" t="s">
        <v>1706</v>
      </c>
      <c r="C679" s="79" t="s">
        <v>141</v>
      </c>
      <c r="D679" s="79" t="s">
        <v>1707</v>
      </c>
      <c r="E679" s="81">
        <v>55.05</v>
      </c>
      <c r="F679" s="79" t="s">
        <v>84</v>
      </c>
      <c r="G679" s="79" t="s">
        <v>606</v>
      </c>
      <c r="H679" s="82">
        <v>1768801.94</v>
      </c>
      <c r="I679" s="79">
        <v>1.0</v>
      </c>
      <c r="J679" s="83">
        <v>1.5</v>
      </c>
      <c r="K679" s="80">
        <v>2024.0</v>
      </c>
      <c r="L679" s="79" t="s">
        <v>630</v>
      </c>
      <c r="M679" s="79">
        <v>2024.0</v>
      </c>
      <c r="N679" s="79" t="s">
        <v>161</v>
      </c>
      <c r="O679" s="65" t="str">
        <f t="shared" si="1"/>
        <v>297978990001</v>
      </c>
      <c r="P679" s="65">
        <f t="shared" si="2"/>
        <v>0</v>
      </c>
      <c r="Q679" s="65">
        <f t="shared" si="3"/>
        <v>5</v>
      </c>
      <c r="R679" s="65" t="str">
        <f t="shared" si="12"/>
        <v>29.797.899/0001-05</v>
      </c>
      <c r="S679" s="84"/>
      <c r="T679" s="84" t="str">
        <f t="shared" si="10"/>
        <v/>
      </c>
      <c r="U679" s="84" t="str">
        <f t="shared" si="11"/>
        <v/>
      </c>
      <c r="V679" s="65" t="str">
        <f t="shared" si="5"/>
        <v/>
      </c>
      <c r="W679" s="84"/>
      <c r="X679" s="84"/>
      <c r="Y679" s="85"/>
      <c r="Z679" s="85"/>
      <c r="AA679" s="65" t="str">
        <f t="shared" si="6"/>
        <v/>
      </c>
      <c r="AB679" s="65" t="str">
        <f t="shared" si="7"/>
        <v/>
      </c>
      <c r="AC679" s="86"/>
      <c r="AD679" s="87" t="str">
        <f t="shared" si="8"/>
        <v/>
      </c>
      <c r="AE679" s="84"/>
      <c r="AF679" s="86">
        <f>IF(AC679&gt;0,AC679,'⚙️ Config'!$B$10)</f>
        <v>0.0075</v>
      </c>
      <c r="AG679" s="88">
        <f t="shared" si="9"/>
        <v>13266.01455</v>
      </c>
      <c r="AH679" s="88">
        <f>AG679*'⚙️ Config'!$B$11</f>
        <v>66330.07275</v>
      </c>
      <c r="AI679" s="88">
        <f>AH679*'⚙️ Config'!$B$12</f>
        <v>19899.02183</v>
      </c>
      <c r="AJ679" s="64"/>
      <c r="AK679" s="84"/>
      <c r="AL679" s="84"/>
      <c r="AM679" s="84"/>
      <c r="AN679" s="84"/>
      <c r="AO679" s="84"/>
      <c r="AP679" s="84"/>
      <c r="AQ679" s="84"/>
    </row>
    <row r="680" ht="15.0" customHeight="1">
      <c r="A680" s="79">
        <v>677.0</v>
      </c>
      <c r="B680" s="80" t="s">
        <v>1708</v>
      </c>
      <c r="C680" s="79" t="s">
        <v>141</v>
      </c>
      <c r="D680" s="79" t="s">
        <v>1709</v>
      </c>
      <c r="E680" s="81">
        <v>58.94</v>
      </c>
      <c r="F680" s="79" t="s">
        <v>84</v>
      </c>
      <c r="G680" s="79" t="s">
        <v>606</v>
      </c>
      <c r="H680" s="82">
        <v>1767325.88</v>
      </c>
      <c r="I680" s="79">
        <v>1.0</v>
      </c>
      <c r="J680" s="83">
        <v>1.3</v>
      </c>
      <c r="K680" s="80">
        <v>2024.0</v>
      </c>
      <c r="L680" s="79" t="s">
        <v>448</v>
      </c>
      <c r="M680" s="79">
        <v>2024.0</v>
      </c>
      <c r="N680" s="79" t="s">
        <v>161</v>
      </c>
      <c r="O680" s="65" t="str">
        <f t="shared" si="1"/>
        <v>243234250001</v>
      </c>
      <c r="P680" s="65">
        <f t="shared" si="2"/>
        <v>0</v>
      </c>
      <c r="Q680" s="65">
        <f t="shared" si="3"/>
        <v>8</v>
      </c>
      <c r="R680" s="65" t="str">
        <f t="shared" si="12"/>
        <v>24.323.425/0001-08</v>
      </c>
      <c r="S680" s="84"/>
      <c r="T680" s="84" t="str">
        <f t="shared" si="10"/>
        <v/>
      </c>
      <c r="U680" s="84" t="str">
        <f t="shared" si="11"/>
        <v/>
      </c>
      <c r="V680" s="65" t="str">
        <f t="shared" si="5"/>
        <v/>
      </c>
      <c r="W680" s="84"/>
      <c r="X680" s="84"/>
      <c r="Y680" s="85"/>
      <c r="Z680" s="85"/>
      <c r="AA680" s="65" t="str">
        <f t="shared" si="6"/>
        <v/>
      </c>
      <c r="AB680" s="65" t="str">
        <f t="shared" si="7"/>
        <v/>
      </c>
      <c r="AC680" s="86"/>
      <c r="AD680" s="87" t="str">
        <f t="shared" si="8"/>
        <v/>
      </c>
      <c r="AE680" s="84"/>
      <c r="AF680" s="86">
        <f>IF(AC680&gt;0,AC680,'⚙️ Config'!$B$10)</f>
        <v>0.0075</v>
      </c>
      <c r="AG680" s="88">
        <f t="shared" si="9"/>
        <v>13254.9441</v>
      </c>
      <c r="AH680" s="88">
        <f>AG680*'⚙️ Config'!$B$11</f>
        <v>66274.7205</v>
      </c>
      <c r="AI680" s="88">
        <f>AH680*'⚙️ Config'!$B$12</f>
        <v>19882.41615</v>
      </c>
      <c r="AJ680" s="64"/>
      <c r="AK680" s="84"/>
      <c r="AL680" s="84"/>
      <c r="AM680" s="84"/>
      <c r="AN680" s="84"/>
      <c r="AO680" s="84"/>
      <c r="AP680" s="84"/>
      <c r="AQ680" s="84"/>
    </row>
    <row r="681" ht="15.0" customHeight="1">
      <c r="A681" s="79">
        <v>678.0</v>
      </c>
      <c r="B681" s="80" t="s">
        <v>1710</v>
      </c>
      <c r="C681" s="79" t="s">
        <v>141</v>
      </c>
      <c r="D681" s="79" t="s">
        <v>1711</v>
      </c>
      <c r="E681" s="81">
        <v>63.8</v>
      </c>
      <c r="F681" s="79" t="s">
        <v>84</v>
      </c>
      <c r="G681" s="79" t="s">
        <v>606</v>
      </c>
      <c r="H681" s="82">
        <v>1763358.18</v>
      </c>
      <c r="I681" s="79">
        <v>1.0</v>
      </c>
      <c r="J681" s="83">
        <v>1.1</v>
      </c>
      <c r="K681" s="80">
        <v>2025.0</v>
      </c>
      <c r="L681" s="79" t="s">
        <v>630</v>
      </c>
      <c r="M681" s="79">
        <v>2025.0</v>
      </c>
      <c r="N681" s="79" t="s">
        <v>161</v>
      </c>
      <c r="O681" s="65" t="str">
        <f t="shared" si="1"/>
        <v>198466480001</v>
      </c>
      <c r="P681" s="65">
        <f t="shared" si="2"/>
        <v>0</v>
      </c>
      <c r="Q681" s="65">
        <f t="shared" si="3"/>
        <v>1</v>
      </c>
      <c r="R681" s="65" t="str">
        <f t="shared" si="12"/>
        <v>19.846.648/0001-01</v>
      </c>
      <c r="S681" s="84"/>
      <c r="T681" s="84" t="str">
        <f t="shared" si="10"/>
        <v/>
      </c>
      <c r="U681" s="84" t="str">
        <f t="shared" si="11"/>
        <v/>
      </c>
      <c r="V681" s="65" t="str">
        <f t="shared" si="5"/>
        <v/>
      </c>
      <c r="W681" s="84"/>
      <c r="X681" s="84"/>
      <c r="Y681" s="85"/>
      <c r="Z681" s="85"/>
      <c r="AA681" s="65" t="str">
        <f t="shared" si="6"/>
        <v/>
      </c>
      <c r="AB681" s="65" t="str">
        <f t="shared" si="7"/>
        <v/>
      </c>
      <c r="AC681" s="86"/>
      <c r="AD681" s="87" t="str">
        <f t="shared" si="8"/>
        <v/>
      </c>
      <c r="AE681" s="84"/>
      <c r="AF681" s="86">
        <f>IF(AC681&gt;0,AC681,'⚙️ Config'!$B$10)</f>
        <v>0.0075</v>
      </c>
      <c r="AG681" s="88">
        <f t="shared" si="9"/>
        <v>13225.18635</v>
      </c>
      <c r="AH681" s="88">
        <f>AG681*'⚙️ Config'!$B$11</f>
        <v>66125.93175</v>
      </c>
      <c r="AI681" s="88">
        <f>AH681*'⚙️ Config'!$B$12</f>
        <v>19837.77953</v>
      </c>
      <c r="AJ681" s="64"/>
      <c r="AK681" s="84"/>
      <c r="AL681" s="84"/>
      <c r="AM681" s="84"/>
      <c r="AN681" s="84"/>
      <c r="AO681" s="84"/>
      <c r="AP681" s="84"/>
      <c r="AQ681" s="84"/>
    </row>
    <row r="682" ht="15.0" customHeight="1">
      <c r="A682" s="79">
        <v>679.0</v>
      </c>
      <c r="B682" s="80" t="s">
        <v>1712</v>
      </c>
      <c r="C682" s="79" t="s">
        <v>141</v>
      </c>
      <c r="D682" s="79" t="s">
        <v>1713</v>
      </c>
      <c r="E682" s="81">
        <v>66.71</v>
      </c>
      <c r="F682" s="79" t="s">
        <v>84</v>
      </c>
      <c r="G682" s="79" t="s">
        <v>606</v>
      </c>
      <c r="H682" s="82">
        <v>1762900.51</v>
      </c>
      <c r="I682" s="79">
        <v>1.0</v>
      </c>
      <c r="J682" s="83">
        <v>1.0</v>
      </c>
      <c r="K682" s="80">
        <v>2025.0</v>
      </c>
      <c r="L682" s="79" t="s">
        <v>268</v>
      </c>
      <c r="M682" s="79">
        <v>2025.0</v>
      </c>
      <c r="N682" s="79" t="s">
        <v>161</v>
      </c>
      <c r="O682" s="65" t="str">
        <f t="shared" si="1"/>
        <v>332492790001</v>
      </c>
      <c r="P682" s="65">
        <f t="shared" si="2"/>
        <v>0</v>
      </c>
      <c r="Q682" s="65">
        <f t="shared" si="3"/>
        <v>9</v>
      </c>
      <c r="R682" s="65" t="str">
        <f t="shared" si="12"/>
        <v>33.249.279/0001-09</v>
      </c>
      <c r="S682" s="84"/>
      <c r="T682" s="84" t="str">
        <f t="shared" si="10"/>
        <v/>
      </c>
      <c r="U682" s="84" t="str">
        <f t="shared" si="11"/>
        <v/>
      </c>
      <c r="V682" s="65" t="str">
        <f t="shared" si="5"/>
        <v/>
      </c>
      <c r="W682" s="84"/>
      <c r="X682" s="84"/>
      <c r="Y682" s="85"/>
      <c r="Z682" s="85"/>
      <c r="AA682" s="65" t="str">
        <f t="shared" si="6"/>
        <v/>
      </c>
      <c r="AB682" s="65" t="str">
        <f t="shared" si="7"/>
        <v/>
      </c>
      <c r="AC682" s="86"/>
      <c r="AD682" s="87" t="str">
        <f t="shared" si="8"/>
        <v/>
      </c>
      <c r="AE682" s="84"/>
      <c r="AF682" s="86">
        <f>IF(AC682&gt;0,AC682,'⚙️ Config'!$B$10)</f>
        <v>0.0075</v>
      </c>
      <c r="AG682" s="88">
        <f t="shared" si="9"/>
        <v>13221.75383</v>
      </c>
      <c r="AH682" s="88">
        <f>AG682*'⚙️ Config'!$B$11</f>
        <v>66108.76913</v>
      </c>
      <c r="AI682" s="88">
        <f>AH682*'⚙️ Config'!$B$12</f>
        <v>19832.63074</v>
      </c>
      <c r="AJ682" s="64"/>
      <c r="AK682" s="84"/>
      <c r="AL682" s="84"/>
      <c r="AM682" s="84"/>
      <c r="AN682" s="84"/>
      <c r="AO682" s="84"/>
      <c r="AP682" s="84"/>
      <c r="AQ682" s="84"/>
    </row>
    <row r="683" ht="15.0" customHeight="1">
      <c r="A683" s="79">
        <v>680.0</v>
      </c>
      <c r="B683" s="80" t="s">
        <v>1714</v>
      </c>
      <c r="C683" s="79" t="s">
        <v>141</v>
      </c>
      <c r="D683" s="79" t="s">
        <v>1715</v>
      </c>
      <c r="E683" s="81">
        <v>51.87</v>
      </c>
      <c r="F683" s="79" t="s">
        <v>84</v>
      </c>
      <c r="G683" s="79" t="s">
        <v>606</v>
      </c>
      <c r="H683" s="82">
        <v>1759756.63</v>
      </c>
      <c r="I683" s="79">
        <v>1.0</v>
      </c>
      <c r="J683" s="83">
        <v>1.7</v>
      </c>
      <c r="K683" s="80">
        <v>2024.0</v>
      </c>
      <c r="L683" s="79" t="s">
        <v>630</v>
      </c>
      <c r="M683" s="79">
        <v>2024.0</v>
      </c>
      <c r="N683" s="79" t="s">
        <v>161</v>
      </c>
      <c r="O683" s="65" t="str">
        <f t="shared" si="1"/>
        <v>083777320001</v>
      </c>
      <c r="P683" s="65">
        <f t="shared" si="2"/>
        <v>0</v>
      </c>
      <c r="Q683" s="65">
        <f t="shared" si="3"/>
        <v>7</v>
      </c>
      <c r="R683" s="65" t="str">
        <f t="shared" si="12"/>
        <v>08.377.732/0001-07</v>
      </c>
      <c r="S683" s="84"/>
      <c r="T683" s="84" t="str">
        <f t="shared" si="10"/>
        <v/>
      </c>
      <c r="U683" s="84" t="str">
        <f t="shared" si="11"/>
        <v/>
      </c>
      <c r="V683" s="65" t="str">
        <f t="shared" si="5"/>
        <v/>
      </c>
      <c r="W683" s="84"/>
      <c r="X683" s="84"/>
      <c r="Y683" s="85"/>
      <c r="Z683" s="85"/>
      <c r="AA683" s="65" t="str">
        <f t="shared" si="6"/>
        <v/>
      </c>
      <c r="AB683" s="65" t="str">
        <f t="shared" si="7"/>
        <v/>
      </c>
      <c r="AC683" s="86"/>
      <c r="AD683" s="87" t="str">
        <f t="shared" si="8"/>
        <v/>
      </c>
      <c r="AE683" s="84"/>
      <c r="AF683" s="86">
        <f>IF(AC683&gt;0,AC683,'⚙️ Config'!$B$10)</f>
        <v>0.0075</v>
      </c>
      <c r="AG683" s="88">
        <f t="shared" si="9"/>
        <v>13198.17473</v>
      </c>
      <c r="AH683" s="88">
        <f>AG683*'⚙️ Config'!$B$11</f>
        <v>65990.87363</v>
      </c>
      <c r="AI683" s="88">
        <f>AH683*'⚙️ Config'!$B$12</f>
        <v>19797.26209</v>
      </c>
      <c r="AJ683" s="64"/>
      <c r="AK683" s="84"/>
      <c r="AL683" s="84"/>
      <c r="AM683" s="84"/>
      <c r="AN683" s="84"/>
      <c r="AO683" s="84"/>
      <c r="AP683" s="84"/>
      <c r="AQ683" s="84"/>
    </row>
    <row r="684" ht="15.0" customHeight="1">
      <c r="A684" s="79">
        <v>681.0</v>
      </c>
      <c r="B684" s="80" t="s">
        <v>1716</v>
      </c>
      <c r="C684" s="79" t="s">
        <v>141</v>
      </c>
      <c r="D684" s="79" t="s">
        <v>1717</v>
      </c>
      <c r="E684" s="81">
        <v>55.05</v>
      </c>
      <c r="F684" s="79" t="s">
        <v>84</v>
      </c>
      <c r="G684" s="79" t="s">
        <v>606</v>
      </c>
      <c r="H684" s="82">
        <v>1758725.34</v>
      </c>
      <c r="I684" s="79">
        <v>1.0</v>
      </c>
      <c r="J684" s="83">
        <v>1.5</v>
      </c>
      <c r="K684" s="80">
        <v>2024.0</v>
      </c>
      <c r="L684" s="79" t="s">
        <v>630</v>
      </c>
      <c r="M684" s="79">
        <v>2024.0</v>
      </c>
      <c r="N684" s="79" t="s">
        <v>161</v>
      </c>
      <c r="O684" s="65" t="str">
        <f t="shared" si="1"/>
        <v>457784490001</v>
      </c>
      <c r="P684" s="65">
        <f t="shared" si="2"/>
        <v>1</v>
      </c>
      <c r="Q684" s="65">
        <f t="shared" si="3"/>
        <v>3</v>
      </c>
      <c r="R684" s="65" t="str">
        <f t="shared" si="12"/>
        <v>45.778.449/0001-13</v>
      </c>
      <c r="S684" s="84"/>
      <c r="T684" s="84" t="str">
        <f t="shared" si="10"/>
        <v/>
      </c>
      <c r="U684" s="84" t="str">
        <f t="shared" si="11"/>
        <v/>
      </c>
      <c r="V684" s="65" t="str">
        <f t="shared" si="5"/>
        <v/>
      </c>
      <c r="W684" s="84"/>
      <c r="X684" s="84"/>
      <c r="Y684" s="85"/>
      <c r="Z684" s="85"/>
      <c r="AA684" s="65" t="str">
        <f t="shared" si="6"/>
        <v/>
      </c>
      <c r="AB684" s="65" t="str">
        <f t="shared" si="7"/>
        <v/>
      </c>
      <c r="AC684" s="86"/>
      <c r="AD684" s="87" t="str">
        <f t="shared" si="8"/>
        <v/>
      </c>
      <c r="AE684" s="84"/>
      <c r="AF684" s="86">
        <f>IF(AC684&gt;0,AC684,'⚙️ Config'!$B$10)</f>
        <v>0.0075</v>
      </c>
      <c r="AG684" s="88">
        <f t="shared" si="9"/>
        <v>13190.44005</v>
      </c>
      <c r="AH684" s="88">
        <f>AG684*'⚙️ Config'!$B$11</f>
        <v>65952.20025</v>
      </c>
      <c r="AI684" s="88">
        <f>AH684*'⚙️ Config'!$B$12</f>
        <v>19785.66008</v>
      </c>
      <c r="AJ684" s="64"/>
      <c r="AK684" s="84"/>
      <c r="AL684" s="84"/>
      <c r="AM684" s="84"/>
      <c r="AN684" s="84"/>
      <c r="AO684" s="84"/>
      <c r="AP684" s="84"/>
      <c r="AQ684" s="84"/>
    </row>
    <row r="685" ht="15.0" customHeight="1">
      <c r="A685" s="79">
        <v>682.0</v>
      </c>
      <c r="B685" s="80" t="s">
        <v>1718</v>
      </c>
      <c r="C685" s="79" t="s">
        <v>141</v>
      </c>
      <c r="D685" s="79" t="s">
        <v>1719</v>
      </c>
      <c r="E685" s="81">
        <v>66.71</v>
      </c>
      <c r="F685" s="79" t="s">
        <v>84</v>
      </c>
      <c r="G685" s="79" t="s">
        <v>606</v>
      </c>
      <c r="H685" s="82">
        <v>1756894.1</v>
      </c>
      <c r="I685" s="79">
        <v>1.0</v>
      </c>
      <c r="J685" s="83">
        <v>1.0</v>
      </c>
      <c r="K685" s="80">
        <v>2025.0</v>
      </c>
      <c r="L685" s="79" t="s">
        <v>630</v>
      </c>
      <c r="M685" s="79">
        <v>2025.0</v>
      </c>
      <c r="N685" s="79" t="s">
        <v>161</v>
      </c>
      <c r="O685" s="65" t="str">
        <f t="shared" si="1"/>
        <v>117360320001</v>
      </c>
      <c r="P685" s="65">
        <f t="shared" si="2"/>
        <v>7</v>
      </c>
      <c r="Q685" s="65">
        <f t="shared" si="3"/>
        <v>6</v>
      </c>
      <c r="R685" s="65" t="str">
        <f t="shared" si="12"/>
        <v>11.736.032/0001-76</v>
      </c>
      <c r="S685" s="84"/>
      <c r="T685" s="84" t="str">
        <f t="shared" si="10"/>
        <v/>
      </c>
      <c r="U685" s="84" t="str">
        <f t="shared" si="11"/>
        <v/>
      </c>
      <c r="V685" s="65" t="str">
        <f t="shared" si="5"/>
        <v/>
      </c>
      <c r="W685" s="84"/>
      <c r="X685" s="84"/>
      <c r="Y685" s="85"/>
      <c r="Z685" s="85"/>
      <c r="AA685" s="65" t="str">
        <f t="shared" si="6"/>
        <v/>
      </c>
      <c r="AB685" s="65" t="str">
        <f t="shared" si="7"/>
        <v/>
      </c>
      <c r="AC685" s="86"/>
      <c r="AD685" s="87" t="str">
        <f t="shared" si="8"/>
        <v/>
      </c>
      <c r="AE685" s="84"/>
      <c r="AF685" s="86">
        <f>IF(AC685&gt;0,AC685,'⚙️ Config'!$B$10)</f>
        <v>0.0075</v>
      </c>
      <c r="AG685" s="88">
        <f t="shared" si="9"/>
        <v>13176.70575</v>
      </c>
      <c r="AH685" s="88">
        <f>AG685*'⚙️ Config'!$B$11</f>
        <v>65883.52875</v>
      </c>
      <c r="AI685" s="88">
        <f>AH685*'⚙️ Config'!$B$12</f>
        <v>19765.05863</v>
      </c>
      <c r="AJ685" s="64"/>
      <c r="AK685" s="84"/>
      <c r="AL685" s="84"/>
      <c r="AM685" s="84"/>
      <c r="AN685" s="84"/>
      <c r="AO685" s="84"/>
      <c r="AP685" s="84"/>
      <c r="AQ685" s="84"/>
    </row>
    <row r="686" ht="15.0" customHeight="1">
      <c r="A686" s="79">
        <v>683.0</v>
      </c>
      <c r="B686" s="80" t="s">
        <v>1720</v>
      </c>
      <c r="C686" s="79" t="s">
        <v>141</v>
      </c>
      <c r="D686" s="79" t="s">
        <v>1721</v>
      </c>
      <c r="E686" s="81">
        <v>56.89</v>
      </c>
      <c r="F686" s="79" t="s">
        <v>84</v>
      </c>
      <c r="G686" s="79" t="s">
        <v>606</v>
      </c>
      <c r="H686" s="82">
        <v>1756138.71</v>
      </c>
      <c r="I686" s="79">
        <v>1.0</v>
      </c>
      <c r="J686" s="83">
        <v>1.4</v>
      </c>
      <c r="K686" s="80">
        <v>2024.0</v>
      </c>
      <c r="L686" s="79" t="s">
        <v>630</v>
      </c>
      <c r="M686" s="79">
        <v>2024.0</v>
      </c>
      <c r="N686" s="79" t="s">
        <v>161</v>
      </c>
      <c r="O686" s="65" t="str">
        <f t="shared" si="1"/>
        <v>237148660001</v>
      </c>
      <c r="P686" s="65">
        <f t="shared" si="2"/>
        <v>6</v>
      </c>
      <c r="Q686" s="65">
        <f t="shared" si="3"/>
        <v>0</v>
      </c>
      <c r="R686" s="65" t="str">
        <f t="shared" si="12"/>
        <v>23.714.866/0001-60</v>
      </c>
      <c r="S686" s="84"/>
      <c r="T686" s="84" t="str">
        <f t="shared" si="10"/>
        <v/>
      </c>
      <c r="U686" s="84" t="str">
        <f t="shared" si="11"/>
        <v/>
      </c>
      <c r="V686" s="65" t="str">
        <f t="shared" si="5"/>
        <v/>
      </c>
      <c r="W686" s="84"/>
      <c r="X686" s="84"/>
      <c r="Y686" s="85"/>
      <c r="Z686" s="85"/>
      <c r="AA686" s="65" t="str">
        <f t="shared" si="6"/>
        <v/>
      </c>
      <c r="AB686" s="65" t="str">
        <f t="shared" si="7"/>
        <v/>
      </c>
      <c r="AC686" s="86"/>
      <c r="AD686" s="87" t="str">
        <f t="shared" si="8"/>
        <v/>
      </c>
      <c r="AE686" s="84"/>
      <c r="AF686" s="86">
        <f>IF(AC686&gt;0,AC686,'⚙️ Config'!$B$10)</f>
        <v>0.0075</v>
      </c>
      <c r="AG686" s="88">
        <f t="shared" si="9"/>
        <v>13171.04033</v>
      </c>
      <c r="AH686" s="88">
        <f>AG686*'⚙️ Config'!$B$11</f>
        <v>65855.20163</v>
      </c>
      <c r="AI686" s="88">
        <f>AH686*'⚙️ Config'!$B$12</f>
        <v>19756.56049</v>
      </c>
      <c r="AJ686" s="64"/>
      <c r="AK686" s="84"/>
      <c r="AL686" s="84"/>
      <c r="AM686" s="84"/>
      <c r="AN686" s="84"/>
      <c r="AO686" s="84"/>
      <c r="AP686" s="84"/>
      <c r="AQ686" s="84"/>
    </row>
    <row r="687" ht="15.0" customHeight="1">
      <c r="A687" s="79">
        <v>684.0</v>
      </c>
      <c r="B687" s="80" t="s">
        <v>1722</v>
      </c>
      <c r="C687" s="79" t="s">
        <v>141</v>
      </c>
      <c r="D687" s="79" t="s">
        <v>1723</v>
      </c>
      <c r="E687" s="81">
        <v>81.95</v>
      </c>
      <c r="F687" s="79" t="s">
        <v>84</v>
      </c>
      <c r="G687" s="79" t="s">
        <v>606</v>
      </c>
      <c r="H687" s="82">
        <v>1753820.42</v>
      </c>
      <c r="I687" s="79">
        <v>1.0</v>
      </c>
      <c r="J687" s="83">
        <v>1.6</v>
      </c>
      <c r="K687" s="80">
        <v>2025.0</v>
      </c>
      <c r="L687" s="79" t="s">
        <v>670</v>
      </c>
      <c r="M687" s="79">
        <v>2024.0</v>
      </c>
      <c r="N687" s="79" t="s">
        <v>208</v>
      </c>
      <c r="O687" s="65" t="str">
        <f t="shared" si="1"/>
        <v>427719490001</v>
      </c>
      <c r="P687" s="65">
        <f t="shared" si="2"/>
        <v>3</v>
      </c>
      <c r="Q687" s="65">
        <f t="shared" si="3"/>
        <v>5</v>
      </c>
      <c r="R687" s="65" t="str">
        <f t="shared" si="12"/>
        <v>42.771.949/0001-35</v>
      </c>
      <c r="S687" s="84"/>
      <c r="T687" s="84" t="str">
        <f t="shared" si="10"/>
        <v/>
      </c>
      <c r="U687" s="84" t="str">
        <f t="shared" si="11"/>
        <v/>
      </c>
      <c r="V687" s="65" t="str">
        <f t="shared" si="5"/>
        <v/>
      </c>
      <c r="W687" s="84"/>
      <c r="X687" s="84"/>
      <c r="Y687" s="85"/>
      <c r="Z687" s="85"/>
      <c r="AA687" s="65" t="str">
        <f t="shared" si="6"/>
        <v/>
      </c>
      <c r="AB687" s="65" t="str">
        <f t="shared" si="7"/>
        <v/>
      </c>
      <c r="AC687" s="86"/>
      <c r="AD687" s="87" t="str">
        <f t="shared" si="8"/>
        <v/>
      </c>
      <c r="AE687" s="84"/>
      <c r="AF687" s="86">
        <f>IF(AC687&gt;0,AC687,'⚙️ Config'!$B$10)</f>
        <v>0.0075</v>
      </c>
      <c r="AG687" s="88">
        <f t="shared" si="9"/>
        <v>13153.65315</v>
      </c>
      <c r="AH687" s="88">
        <f>AG687*'⚙️ Config'!$B$11</f>
        <v>65768.26575</v>
      </c>
      <c r="AI687" s="88">
        <f>AH687*'⚙️ Config'!$B$12</f>
        <v>19730.47973</v>
      </c>
      <c r="AJ687" s="64"/>
      <c r="AK687" s="84"/>
      <c r="AL687" s="84"/>
      <c r="AM687" s="84"/>
      <c r="AN687" s="84"/>
      <c r="AO687" s="84"/>
      <c r="AP687" s="84"/>
      <c r="AQ687" s="84"/>
    </row>
    <row r="688" ht="15.0" customHeight="1">
      <c r="A688" s="79">
        <v>685.0</v>
      </c>
      <c r="B688" s="80" t="s">
        <v>1724</v>
      </c>
      <c r="C688" s="79" t="s">
        <v>141</v>
      </c>
      <c r="D688" s="79" t="s">
        <v>1725</v>
      </c>
      <c r="E688" s="81">
        <v>56.89</v>
      </c>
      <c r="F688" s="79" t="s">
        <v>84</v>
      </c>
      <c r="G688" s="79" t="s">
        <v>606</v>
      </c>
      <c r="H688" s="82">
        <v>1750799.58</v>
      </c>
      <c r="I688" s="79">
        <v>1.0</v>
      </c>
      <c r="J688" s="83">
        <v>1.4</v>
      </c>
      <c r="K688" s="80">
        <v>2024.0</v>
      </c>
      <c r="L688" s="79" t="s">
        <v>630</v>
      </c>
      <c r="M688" s="79">
        <v>2024.0</v>
      </c>
      <c r="N688" s="79" t="s">
        <v>161</v>
      </c>
      <c r="O688" s="65" t="str">
        <f t="shared" si="1"/>
        <v>205321580001</v>
      </c>
      <c r="P688" s="65">
        <f t="shared" si="2"/>
        <v>1</v>
      </c>
      <c r="Q688" s="65">
        <f t="shared" si="3"/>
        <v>0</v>
      </c>
      <c r="R688" s="65" t="str">
        <f t="shared" si="12"/>
        <v>20.532.158/0001-10</v>
      </c>
      <c r="S688" s="84"/>
      <c r="T688" s="84" t="str">
        <f t="shared" si="10"/>
        <v/>
      </c>
      <c r="U688" s="84" t="str">
        <f t="shared" si="11"/>
        <v/>
      </c>
      <c r="V688" s="65" t="str">
        <f t="shared" si="5"/>
        <v/>
      </c>
      <c r="W688" s="84"/>
      <c r="X688" s="84"/>
      <c r="Y688" s="85"/>
      <c r="Z688" s="85"/>
      <c r="AA688" s="65" t="str">
        <f t="shared" si="6"/>
        <v/>
      </c>
      <c r="AB688" s="65" t="str">
        <f t="shared" si="7"/>
        <v/>
      </c>
      <c r="AC688" s="86"/>
      <c r="AD688" s="87" t="str">
        <f t="shared" si="8"/>
        <v/>
      </c>
      <c r="AE688" s="84"/>
      <c r="AF688" s="86">
        <f>IF(AC688&gt;0,AC688,'⚙️ Config'!$B$10)</f>
        <v>0.0075</v>
      </c>
      <c r="AG688" s="88">
        <f t="shared" si="9"/>
        <v>13130.99685</v>
      </c>
      <c r="AH688" s="88">
        <f>AG688*'⚙️ Config'!$B$11</f>
        <v>65654.98425</v>
      </c>
      <c r="AI688" s="88">
        <f>AH688*'⚙️ Config'!$B$12</f>
        <v>19696.49528</v>
      </c>
      <c r="AJ688" s="64"/>
      <c r="AK688" s="84"/>
      <c r="AL688" s="84"/>
      <c r="AM688" s="84"/>
      <c r="AN688" s="84"/>
      <c r="AO688" s="84"/>
      <c r="AP688" s="84"/>
      <c r="AQ688" s="84"/>
    </row>
    <row r="689" ht="15.0" customHeight="1">
      <c r="A689" s="79">
        <v>686.0</v>
      </c>
      <c r="B689" s="80" t="s">
        <v>1726</v>
      </c>
      <c r="C689" s="79" t="s">
        <v>141</v>
      </c>
      <c r="D689" s="79" t="s">
        <v>1727</v>
      </c>
      <c r="E689" s="81">
        <v>51.87</v>
      </c>
      <c r="F689" s="79" t="s">
        <v>84</v>
      </c>
      <c r="G689" s="79" t="s">
        <v>606</v>
      </c>
      <c r="H689" s="82">
        <v>1750611.94</v>
      </c>
      <c r="I689" s="79">
        <v>1.0</v>
      </c>
      <c r="J689" s="83">
        <v>1.7</v>
      </c>
      <c r="K689" s="80">
        <v>2024.0</v>
      </c>
      <c r="L689" s="79" t="s">
        <v>268</v>
      </c>
      <c r="M689" s="79">
        <v>2024.0</v>
      </c>
      <c r="N689" s="79" t="s">
        <v>145</v>
      </c>
      <c r="O689" s="65" t="str">
        <f t="shared" si="1"/>
        <v>051404090001</v>
      </c>
      <c r="P689" s="65">
        <f t="shared" si="2"/>
        <v>2</v>
      </c>
      <c r="Q689" s="65">
        <f t="shared" si="3"/>
        <v>7</v>
      </c>
      <c r="R689" s="65" t="str">
        <f t="shared" si="12"/>
        <v>05.140.409/0001-27</v>
      </c>
      <c r="S689" s="84"/>
      <c r="T689" s="84" t="str">
        <f t="shared" si="10"/>
        <v/>
      </c>
      <c r="U689" s="84" t="str">
        <f t="shared" si="11"/>
        <v/>
      </c>
      <c r="V689" s="65" t="str">
        <f t="shared" si="5"/>
        <v/>
      </c>
      <c r="W689" s="84"/>
      <c r="X689" s="84"/>
      <c r="Y689" s="85"/>
      <c r="Z689" s="85"/>
      <c r="AA689" s="65" t="str">
        <f t="shared" si="6"/>
        <v/>
      </c>
      <c r="AB689" s="65" t="str">
        <f t="shared" si="7"/>
        <v/>
      </c>
      <c r="AC689" s="86"/>
      <c r="AD689" s="87" t="str">
        <f t="shared" si="8"/>
        <v/>
      </c>
      <c r="AE689" s="84"/>
      <c r="AF689" s="86">
        <f>IF(AC689&gt;0,AC689,'⚙️ Config'!$B$10)</f>
        <v>0.0075</v>
      </c>
      <c r="AG689" s="88">
        <f t="shared" si="9"/>
        <v>13129.58955</v>
      </c>
      <c r="AH689" s="88">
        <f>AG689*'⚙️ Config'!$B$11</f>
        <v>65647.94775</v>
      </c>
      <c r="AI689" s="88">
        <f>AH689*'⚙️ Config'!$B$12</f>
        <v>19694.38433</v>
      </c>
      <c r="AJ689" s="64"/>
      <c r="AK689" s="84"/>
      <c r="AL689" s="84"/>
      <c r="AM689" s="84"/>
      <c r="AN689" s="84"/>
      <c r="AO689" s="84"/>
      <c r="AP689" s="84"/>
      <c r="AQ689" s="84"/>
    </row>
    <row r="690" ht="15.0" customHeight="1">
      <c r="A690" s="79">
        <v>687.0</v>
      </c>
      <c r="B690" s="80" t="s">
        <v>1728</v>
      </c>
      <c r="C690" s="79" t="s">
        <v>141</v>
      </c>
      <c r="D690" s="79" t="s">
        <v>1729</v>
      </c>
      <c r="E690" s="81">
        <v>61.22</v>
      </c>
      <c r="F690" s="79" t="s">
        <v>84</v>
      </c>
      <c r="G690" s="79" t="s">
        <v>606</v>
      </c>
      <c r="H690" s="82">
        <v>1750186.2</v>
      </c>
      <c r="I690" s="79">
        <v>1.0</v>
      </c>
      <c r="J690" s="83">
        <v>1.2</v>
      </c>
      <c r="K690" s="80">
        <v>2025.0</v>
      </c>
      <c r="L690" s="79" t="s">
        <v>202</v>
      </c>
      <c r="M690" s="79">
        <v>2025.0</v>
      </c>
      <c r="N690" s="79" t="s">
        <v>161</v>
      </c>
      <c r="O690" s="65" t="str">
        <f t="shared" si="1"/>
        <v>024705630001</v>
      </c>
      <c r="P690" s="65">
        <f t="shared" si="2"/>
        <v>7</v>
      </c>
      <c r="Q690" s="65">
        <f t="shared" si="3"/>
        <v>9</v>
      </c>
      <c r="R690" s="65" t="str">
        <f t="shared" si="12"/>
        <v>02.470.563/0001-79</v>
      </c>
      <c r="S690" s="84"/>
      <c r="T690" s="84" t="str">
        <f t="shared" si="10"/>
        <v/>
      </c>
      <c r="U690" s="84" t="str">
        <f t="shared" si="11"/>
        <v/>
      </c>
      <c r="V690" s="65" t="str">
        <f t="shared" si="5"/>
        <v/>
      </c>
      <c r="W690" s="84"/>
      <c r="X690" s="84"/>
      <c r="Y690" s="85"/>
      <c r="Z690" s="85"/>
      <c r="AA690" s="65" t="str">
        <f t="shared" si="6"/>
        <v/>
      </c>
      <c r="AB690" s="65" t="str">
        <f t="shared" si="7"/>
        <v/>
      </c>
      <c r="AC690" s="86"/>
      <c r="AD690" s="87" t="str">
        <f t="shared" si="8"/>
        <v/>
      </c>
      <c r="AE690" s="84"/>
      <c r="AF690" s="86">
        <f>IF(AC690&gt;0,AC690,'⚙️ Config'!$B$10)</f>
        <v>0.0075</v>
      </c>
      <c r="AG690" s="88">
        <f t="shared" si="9"/>
        <v>13126.3965</v>
      </c>
      <c r="AH690" s="88">
        <f>AG690*'⚙️ Config'!$B$11</f>
        <v>65631.9825</v>
      </c>
      <c r="AI690" s="88">
        <f>AH690*'⚙️ Config'!$B$12</f>
        <v>19689.59475</v>
      </c>
      <c r="AJ690" s="64"/>
      <c r="AK690" s="84"/>
      <c r="AL690" s="84"/>
      <c r="AM690" s="84"/>
      <c r="AN690" s="84"/>
      <c r="AO690" s="84"/>
      <c r="AP690" s="84"/>
      <c r="AQ690" s="84"/>
    </row>
    <row r="691" ht="15.0" customHeight="1">
      <c r="A691" s="79">
        <v>688.0</v>
      </c>
      <c r="B691" s="80" t="s">
        <v>1730</v>
      </c>
      <c r="C691" s="79" t="s">
        <v>141</v>
      </c>
      <c r="D691" s="79" t="s">
        <v>1731</v>
      </c>
      <c r="E691" s="81">
        <v>53.38</v>
      </c>
      <c r="F691" s="79" t="s">
        <v>84</v>
      </c>
      <c r="G691" s="79" t="s">
        <v>606</v>
      </c>
      <c r="H691" s="82">
        <v>1749055.05</v>
      </c>
      <c r="I691" s="79">
        <v>1.0</v>
      </c>
      <c r="J691" s="83">
        <v>1.6</v>
      </c>
      <c r="K691" s="80">
        <v>2024.0</v>
      </c>
      <c r="L691" s="79" t="s">
        <v>295</v>
      </c>
      <c r="M691" s="79">
        <v>2024.0</v>
      </c>
      <c r="N691" s="79" t="s">
        <v>161</v>
      </c>
      <c r="O691" s="65" t="str">
        <f t="shared" si="1"/>
        <v>481328310001</v>
      </c>
      <c r="P691" s="65">
        <f t="shared" si="2"/>
        <v>4</v>
      </c>
      <c r="Q691" s="65">
        <f t="shared" si="3"/>
        <v>3</v>
      </c>
      <c r="R691" s="65" t="str">
        <f t="shared" si="12"/>
        <v>48.132.831/0001-43</v>
      </c>
      <c r="S691" s="84"/>
      <c r="T691" s="84" t="str">
        <f t="shared" si="10"/>
        <v/>
      </c>
      <c r="U691" s="84" t="str">
        <f t="shared" si="11"/>
        <v/>
      </c>
      <c r="V691" s="65" t="str">
        <f t="shared" si="5"/>
        <v/>
      </c>
      <c r="W691" s="84"/>
      <c r="X691" s="84"/>
      <c r="Y691" s="85"/>
      <c r="Z691" s="85"/>
      <c r="AA691" s="65" t="str">
        <f t="shared" si="6"/>
        <v/>
      </c>
      <c r="AB691" s="65" t="str">
        <f t="shared" si="7"/>
        <v/>
      </c>
      <c r="AC691" s="86"/>
      <c r="AD691" s="87" t="str">
        <f t="shared" si="8"/>
        <v/>
      </c>
      <c r="AE691" s="84"/>
      <c r="AF691" s="86">
        <f>IF(AC691&gt;0,AC691,'⚙️ Config'!$B$10)</f>
        <v>0.0075</v>
      </c>
      <c r="AG691" s="88">
        <f t="shared" si="9"/>
        <v>13117.91288</v>
      </c>
      <c r="AH691" s="88">
        <f>AG691*'⚙️ Config'!$B$11</f>
        <v>65589.56438</v>
      </c>
      <c r="AI691" s="88">
        <f>AH691*'⚙️ Config'!$B$12</f>
        <v>19676.86931</v>
      </c>
      <c r="AJ691" s="64"/>
      <c r="AK691" s="84"/>
      <c r="AL691" s="84"/>
      <c r="AM691" s="84"/>
      <c r="AN691" s="84"/>
      <c r="AO691" s="84"/>
      <c r="AP691" s="84"/>
      <c r="AQ691" s="84"/>
    </row>
    <row r="692" ht="15.0" customHeight="1">
      <c r="A692" s="79">
        <v>689.0</v>
      </c>
      <c r="B692" s="80" t="s">
        <v>1732</v>
      </c>
      <c r="C692" s="79" t="s">
        <v>141</v>
      </c>
      <c r="D692" s="79" t="s">
        <v>1733</v>
      </c>
      <c r="E692" s="81">
        <v>73.89</v>
      </c>
      <c r="F692" s="79" t="s">
        <v>84</v>
      </c>
      <c r="G692" s="79" t="s">
        <v>606</v>
      </c>
      <c r="H692" s="82">
        <v>1747027.78</v>
      </c>
      <c r="I692" s="79">
        <v>1.0</v>
      </c>
      <c r="J692" s="83">
        <v>0.8</v>
      </c>
      <c r="K692" s="80">
        <v>2025.0</v>
      </c>
      <c r="L692" s="79" t="s">
        <v>202</v>
      </c>
      <c r="M692" s="79">
        <v>2025.0</v>
      </c>
      <c r="N692" s="79" t="s">
        <v>145</v>
      </c>
      <c r="O692" s="65" t="str">
        <f t="shared" si="1"/>
        <v>308893900001</v>
      </c>
      <c r="P692" s="65">
        <f t="shared" si="2"/>
        <v>6</v>
      </c>
      <c r="Q692" s="65">
        <f t="shared" si="3"/>
        <v>3</v>
      </c>
      <c r="R692" s="65" t="str">
        <f t="shared" si="12"/>
        <v>30.889.390/0001-63</v>
      </c>
      <c r="S692" s="84"/>
      <c r="T692" s="84" t="str">
        <f t="shared" si="10"/>
        <v/>
      </c>
      <c r="U692" s="84" t="str">
        <f t="shared" si="11"/>
        <v/>
      </c>
      <c r="V692" s="65" t="str">
        <f t="shared" si="5"/>
        <v/>
      </c>
      <c r="W692" s="84"/>
      <c r="X692" s="84"/>
      <c r="Y692" s="85"/>
      <c r="Z692" s="85"/>
      <c r="AA692" s="65" t="str">
        <f t="shared" si="6"/>
        <v/>
      </c>
      <c r="AB692" s="65" t="str">
        <f t="shared" si="7"/>
        <v/>
      </c>
      <c r="AC692" s="86"/>
      <c r="AD692" s="87" t="str">
        <f t="shared" si="8"/>
        <v/>
      </c>
      <c r="AE692" s="84"/>
      <c r="AF692" s="86">
        <f>IF(AC692&gt;0,AC692,'⚙️ Config'!$B$10)</f>
        <v>0.0075</v>
      </c>
      <c r="AG692" s="88">
        <f t="shared" si="9"/>
        <v>13102.70835</v>
      </c>
      <c r="AH692" s="88">
        <f>AG692*'⚙️ Config'!$B$11</f>
        <v>65513.54175</v>
      </c>
      <c r="AI692" s="88">
        <f>AH692*'⚙️ Config'!$B$12</f>
        <v>19654.06253</v>
      </c>
      <c r="AJ692" s="64"/>
      <c r="AK692" s="84"/>
      <c r="AL692" s="84"/>
      <c r="AM692" s="84"/>
      <c r="AN692" s="84"/>
      <c r="AO692" s="84"/>
      <c r="AP692" s="84"/>
      <c r="AQ692" s="84"/>
    </row>
    <row r="693" ht="15.0" customHeight="1">
      <c r="A693" s="79">
        <v>690.0</v>
      </c>
      <c r="B693" s="80" t="s">
        <v>1734</v>
      </c>
      <c r="C693" s="79" t="s">
        <v>141</v>
      </c>
      <c r="D693" s="79" t="s">
        <v>1735</v>
      </c>
      <c r="E693" s="81">
        <v>66.71</v>
      </c>
      <c r="F693" s="79" t="s">
        <v>84</v>
      </c>
      <c r="G693" s="79" t="s">
        <v>606</v>
      </c>
      <c r="H693" s="82">
        <v>1745951.13</v>
      </c>
      <c r="I693" s="79">
        <v>1.0</v>
      </c>
      <c r="J693" s="83">
        <v>1.0</v>
      </c>
      <c r="K693" s="80">
        <v>2025.0</v>
      </c>
      <c r="L693" s="79" t="s">
        <v>202</v>
      </c>
      <c r="M693" s="79">
        <v>2025.0</v>
      </c>
      <c r="N693" s="79" t="s">
        <v>161</v>
      </c>
      <c r="O693" s="65" t="str">
        <f t="shared" si="1"/>
        <v>255327320001</v>
      </c>
      <c r="P693" s="65">
        <f t="shared" si="2"/>
        <v>5</v>
      </c>
      <c r="Q693" s="65">
        <f t="shared" si="3"/>
        <v>3</v>
      </c>
      <c r="R693" s="65" t="str">
        <f t="shared" si="12"/>
        <v>25.532.732/0001-53</v>
      </c>
      <c r="S693" s="84"/>
      <c r="T693" s="84" t="str">
        <f t="shared" si="10"/>
        <v/>
      </c>
      <c r="U693" s="84" t="str">
        <f t="shared" si="11"/>
        <v/>
      </c>
      <c r="V693" s="65" t="str">
        <f t="shared" si="5"/>
        <v/>
      </c>
      <c r="W693" s="84"/>
      <c r="X693" s="84"/>
      <c r="Y693" s="85"/>
      <c r="Z693" s="85"/>
      <c r="AA693" s="65" t="str">
        <f t="shared" si="6"/>
        <v/>
      </c>
      <c r="AB693" s="65" t="str">
        <f t="shared" si="7"/>
        <v/>
      </c>
      <c r="AC693" s="86"/>
      <c r="AD693" s="87" t="str">
        <f t="shared" si="8"/>
        <v/>
      </c>
      <c r="AE693" s="84"/>
      <c r="AF693" s="86">
        <f>IF(AC693&gt;0,AC693,'⚙️ Config'!$B$10)</f>
        <v>0.0075</v>
      </c>
      <c r="AG693" s="88">
        <f t="shared" si="9"/>
        <v>13094.63348</v>
      </c>
      <c r="AH693" s="88">
        <f>AG693*'⚙️ Config'!$B$11</f>
        <v>65473.16738</v>
      </c>
      <c r="AI693" s="88">
        <f>AH693*'⚙️ Config'!$B$12</f>
        <v>19641.95021</v>
      </c>
      <c r="AJ693" s="64"/>
      <c r="AK693" s="84"/>
      <c r="AL693" s="84"/>
      <c r="AM693" s="84"/>
      <c r="AN693" s="84"/>
      <c r="AO693" s="84"/>
      <c r="AP693" s="84"/>
      <c r="AQ693" s="84"/>
    </row>
    <row r="694" ht="15.0" customHeight="1">
      <c r="A694" s="79">
        <v>691.0</v>
      </c>
      <c r="B694" s="80" t="s">
        <v>1736</v>
      </c>
      <c r="C694" s="79" t="s">
        <v>141</v>
      </c>
      <c r="D694" s="79" t="s">
        <v>1737</v>
      </c>
      <c r="E694" s="81">
        <v>56.89</v>
      </c>
      <c r="F694" s="79" t="s">
        <v>84</v>
      </c>
      <c r="G694" s="79" t="s">
        <v>606</v>
      </c>
      <c r="H694" s="82">
        <v>1745218.8</v>
      </c>
      <c r="I694" s="79">
        <v>1.0</v>
      </c>
      <c r="J694" s="83">
        <v>1.4</v>
      </c>
      <c r="K694" s="80">
        <v>2024.0</v>
      </c>
      <c r="L694" s="79" t="s">
        <v>630</v>
      </c>
      <c r="M694" s="79">
        <v>2024.0</v>
      </c>
      <c r="N694" s="79" t="s">
        <v>145</v>
      </c>
      <c r="O694" s="65" t="str">
        <f t="shared" si="1"/>
        <v>298239000001</v>
      </c>
      <c r="P694" s="65">
        <f t="shared" si="2"/>
        <v>1</v>
      </c>
      <c r="Q694" s="65">
        <f t="shared" si="3"/>
        <v>0</v>
      </c>
      <c r="R694" s="65" t="str">
        <f t="shared" si="12"/>
        <v>29.823.900/0001-10</v>
      </c>
      <c r="S694" s="84"/>
      <c r="T694" s="84" t="str">
        <f t="shared" si="10"/>
        <v/>
      </c>
      <c r="U694" s="84" t="str">
        <f t="shared" si="11"/>
        <v/>
      </c>
      <c r="V694" s="65" t="str">
        <f t="shared" si="5"/>
        <v/>
      </c>
      <c r="W694" s="84"/>
      <c r="X694" s="84"/>
      <c r="Y694" s="85"/>
      <c r="Z694" s="85"/>
      <c r="AA694" s="65" t="str">
        <f t="shared" si="6"/>
        <v/>
      </c>
      <c r="AB694" s="65" t="str">
        <f t="shared" si="7"/>
        <v/>
      </c>
      <c r="AC694" s="86"/>
      <c r="AD694" s="87" t="str">
        <f t="shared" si="8"/>
        <v/>
      </c>
      <c r="AE694" s="84"/>
      <c r="AF694" s="86">
        <f>IF(AC694&gt;0,AC694,'⚙️ Config'!$B$10)</f>
        <v>0.0075</v>
      </c>
      <c r="AG694" s="88">
        <f t="shared" si="9"/>
        <v>13089.141</v>
      </c>
      <c r="AH694" s="88">
        <f>AG694*'⚙️ Config'!$B$11</f>
        <v>65445.705</v>
      </c>
      <c r="AI694" s="88">
        <f>AH694*'⚙️ Config'!$B$12</f>
        <v>19633.7115</v>
      </c>
      <c r="AJ694" s="64"/>
      <c r="AK694" s="84"/>
      <c r="AL694" s="84"/>
      <c r="AM694" s="84"/>
      <c r="AN694" s="84"/>
      <c r="AO694" s="84"/>
      <c r="AP694" s="84"/>
      <c r="AQ694" s="84"/>
    </row>
    <row r="695" ht="15.0" customHeight="1">
      <c r="A695" s="79">
        <v>692.0</v>
      </c>
      <c r="B695" s="80" t="s">
        <v>1738</v>
      </c>
      <c r="C695" s="79" t="s">
        <v>141</v>
      </c>
      <c r="D695" s="79" t="s">
        <v>1739</v>
      </c>
      <c r="E695" s="81">
        <v>50.48</v>
      </c>
      <c r="F695" s="79" t="s">
        <v>84</v>
      </c>
      <c r="G695" s="79" t="s">
        <v>606</v>
      </c>
      <c r="H695" s="82">
        <v>1744809.45</v>
      </c>
      <c r="I695" s="79">
        <v>1.0</v>
      </c>
      <c r="J695" s="83">
        <v>1.8</v>
      </c>
      <c r="K695" s="80">
        <v>2024.0</v>
      </c>
      <c r="L695" s="79" t="s">
        <v>630</v>
      </c>
      <c r="M695" s="79">
        <v>2024.0</v>
      </c>
      <c r="N695" s="79" t="s">
        <v>161</v>
      </c>
      <c r="O695" s="65" t="str">
        <f t="shared" si="1"/>
        <v>211907650001</v>
      </c>
      <c r="P695" s="65">
        <f t="shared" si="2"/>
        <v>0</v>
      </c>
      <c r="Q695" s="65">
        <f t="shared" si="3"/>
        <v>1</v>
      </c>
      <c r="R695" s="65" t="str">
        <f t="shared" si="12"/>
        <v>21.190.765/0001-01</v>
      </c>
      <c r="S695" s="84"/>
      <c r="T695" s="84" t="str">
        <f t="shared" si="10"/>
        <v/>
      </c>
      <c r="U695" s="84" t="str">
        <f t="shared" si="11"/>
        <v/>
      </c>
      <c r="V695" s="65" t="str">
        <f t="shared" si="5"/>
        <v/>
      </c>
      <c r="W695" s="84"/>
      <c r="X695" s="84"/>
      <c r="Y695" s="85"/>
      <c r="Z695" s="85"/>
      <c r="AA695" s="65" t="str">
        <f t="shared" si="6"/>
        <v/>
      </c>
      <c r="AB695" s="65" t="str">
        <f t="shared" si="7"/>
        <v/>
      </c>
      <c r="AC695" s="86"/>
      <c r="AD695" s="87" t="str">
        <f t="shared" si="8"/>
        <v/>
      </c>
      <c r="AE695" s="84"/>
      <c r="AF695" s="86">
        <f>IF(AC695&gt;0,AC695,'⚙️ Config'!$B$10)</f>
        <v>0.0075</v>
      </c>
      <c r="AG695" s="88">
        <f t="shared" si="9"/>
        <v>13086.07088</v>
      </c>
      <c r="AH695" s="88">
        <f>AG695*'⚙️ Config'!$B$11</f>
        <v>65430.35438</v>
      </c>
      <c r="AI695" s="88">
        <f>AH695*'⚙️ Config'!$B$12</f>
        <v>19629.10631</v>
      </c>
      <c r="AJ695" s="64"/>
      <c r="AK695" s="84"/>
      <c r="AL695" s="84"/>
      <c r="AM695" s="84"/>
      <c r="AN695" s="84"/>
      <c r="AO695" s="84"/>
      <c r="AP695" s="84"/>
      <c r="AQ695" s="84"/>
    </row>
    <row r="696" ht="15.0" customHeight="1">
      <c r="A696" s="79">
        <v>693.0</v>
      </c>
      <c r="B696" s="80" t="s">
        <v>1740</v>
      </c>
      <c r="C696" s="79" t="s">
        <v>141</v>
      </c>
      <c r="D696" s="79" t="s">
        <v>1741</v>
      </c>
      <c r="E696" s="81">
        <v>66.71</v>
      </c>
      <c r="F696" s="79" t="s">
        <v>84</v>
      </c>
      <c r="G696" s="79" t="s">
        <v>606</v>
      </c>
      <c r="H696" s="82">
        <v>1743817.35</v>
      </c>
      <c r="I696" s="79">
        <v>1.0</v>
      </c>
      <c r="J696" s="83">
        <v>1.0</v>
      </c>
      <c r="K696" s="80">
        <v>2025.0</v>
      </c>
      <c r="L696" s="79" t="s">
        <v>331</v>
      </c>
      <c r="M696" s="79">
        <v>2025.0</v>
      </c>
      <c r="N696" s="79" t="s">
        <v>145</v>
      </c>
      <c r="O696" s="65" t="str">
        <f t="shared" si="1"/>
        <v>964279190001</v>
      </c>
      <c r="P696" s="65">
        <f t="shared" si="2"/>
        <v>3</v>
      </c>
      <c r="Q696" s="65">
        <f t="shared" si="3"/>
        <v>5</v>
      </c>
      <c r="R696" s="65" t="str">
        <f t="shared" si="12"/>
        <v>96.427.919/0001-35</v>
      </c>
      <c r="S696" s="84"/>
      <c r="T696" s="84" t="str">
        <f t="shared" si="10"/>
        <v/>
      </c>
      <c r="U696" s="84" t="str">
        <f t="shared" si="11"/>
        <v/>
      </c>
      <c r="V696" s="65" t="str">
        <f t="shared" si="5"/>
        <v/>
      </c>
      <c r="W696" s="84"/>
      <c r="X696" s="84"/>
      <c r="Y696" s="85"/>
      <c r="Z696" s="85"/>
      <c r="AA696" s="65" t="str">
        <f t="shared" si="6"/>
        <v/>
      </c>
      <c r="AB696" s="65" t="str">
        <f t="shared" si="7"/>
        <v/>
      </c>
      <c r="AC696" s="86"/>
      <c r="AD696" s="87" t="str">
        <f t="shared" si="8"/>
        <v/>
      </c>
      <c r="AE696" s="84"/>
      <c r="AF696" s="86">
        <f>IF(AC696&gt;0,AC696,'⚙️ Config'!$B$10)</f>
        <v>0.0075</v>
      </c>
      <c r="AG696" s="88">
        <f t="shared" si="9"/>
        <v>13078.63013</v>
      </c>
      <c r="AH696" s="88">
        <f>AG696*'⚙️ Config'!$B$11</f>
        <v>65393.15063</v>
      </c>
      <c r="AI696" s="88">
        <f>AH696*'⚙️ Config'!$B$12</f>
        <v>19617.94519</v>
      </c>
      <c r="AJ696" s="64"/>
      <c r="AK696" s="84"/>
      <c r="AL696" s="84"/>
      <c r="AM696" s="84"/>
      <c r="AN696" s="84"/>
      <c r="AO696" s="84"/>
      <c r="AP696" s="84"/>
      <c r="AQ696" s="84"/>
    </row>
    <row r="697" ht="15.0" customHeight="1">
      <c r="A697" s="79">
        <v>694.0</v>
      </c>
      <c r="B697" s="80" t="s">
        <v>1742</v>
      </c>
      <c r="C697" s="79" t="s">
        <v>141</v>
      </c>
      <c r="D697" s="79" t="s">
        <v>1743</v>
      </c>
      <c r="E697" s="81">
        <v>51.86</v>
      </c>
      <c r="F697" s="79" t="s">
        <v>84</v>
      </c>
      <c r="G697" s="79" t="s">
        <v>606</v>
      </c>
      <c r="H697" s="82">
        <v>1742445.84</v>
      </c>
      <c r="I697" s="79">
        <v>1.0</v>
      </c>
      <c r="J697" s="83">
        <v>1.7</v>
      </c>
      <c r="K697" s="80">
        <v>2024.0</v>
      </c>
      <c r="L697" s="79" t="s">
        <v>630</v>
      </c>
      <c r="M697" s="79">
        <v>2024.0</v>
      </c>
      <c r="N697" s="79" t="s">
        <v>161</v>
      </c>
      <c r="O697" s="65" t="str">
        <f t="shared" si="1"/>
        <v>137252460001</v>
      </c>
      <c r="P697" s="65">
        <f t="shared" si="2"/>
        <v>7</v>
      </c>
      <c r="Q697" s="65">
        <f t="shared" si="3"/>
        <v>2</v>
      </c>
      <c r="R697" s="65" t="str">
        <f t="shared" si="12"/>
        <v>13.725.246/0001-72</v>
      </c>
      <c r="S697" s="84"/>
      <c r="T697" s="84" t="str">
        <f t="shared" si="10"/>
        <v/>
      </c>
      <c r="U697" s="84" t="str">
        <f t="shared" si="11"/>
        <v/>
      </c>
      <c r="V697" s="65" t="str">
        <f t="shared" si="5"/>
        <v/>
      </c>
      <c r="W697" s="84"/>
      <c r="X697" s="84"/>
      <c r="Y697" s="85"/>
      <c r="Z697" s="85"/>
      <c r="AA697" s="65" t="str">
        <f t="shared" si="6"/>
        <v/>
      </c>
      <c r="AB697" s="65" t="str">
        <f t="shared" si="7"/>
        <v/>
      </c>
      <c r="AC697" s="86"/>
      <c r="AD697" s="87" t="str">
        <f t="shared" si="8"/>
        <v/>
      </c>
      <c r="AE697" s="84"/>
      <c r="AF697" s="86">
        <f>IF(AC697&gt;0,AC697,'⚙️ Config'!$B$10)</f>
        <v>0.0075</v>
      </c>
      <c r="AG697" s="88">
        <f t="shared" si="9"/>
        <v>13068.3438</v>
      </c>
      <c r="AH697" s="88">
        <f>AG697*'⚙️ Config'!$B$11</f>
        <v>65341.719</v>
      </c>
      <c r="AI697" s="88">
        <f>AH697*'⚙️ Config'!$B$12</f>
        <v>19602.5157</v>
      </c>
      <c r="AJ697" s="64"/>
      <c r="AK697" s="84"/>
      <c r="AL697" s="84"/>
      <c r="AM697" s="84"/>
      <c r="AN697" s="84"/>
      <c r="AO697" s="84"/>
      <c r="AP697" s="84"/>
      <c r="AQ697" s="84"/>
    </row>
    <row r="698" ht="15.0" customHeight="1">
      <c r="A698" s="79">
        <v>695.0</v>
      </c>
      <c r="B698" s="80" t="s">
        <v>1744</v>
      </c>
      <c r="C698" s="79" t="s">
        <v>141</v>
      </c>
      <c r="D698" s="79" t="s">
        <v>1745</v>
      </c>
      <c r="E698" s="81">
        <v>53.38</v>
      </c>
      <c r="F698" s="79" t="s">
        <v>84</v>
      </c>
      <c r="G698" s="79" t="s">
        <v>606</v>
      </c>
      <c r="H698" s="82">
        <v>1740923.43</v>
      </c>
      <c r="I698" s="79">
        <v>1.0</v>
      </c>
      <c r="J698" s="83">
        <v>1.6</v>
      </c>
      <c r="K698" s="80">
        <v>2024.0</v>
      </c>
      <c r="L698" s="79" t="s">
        <v>630</v>
      </c>
      <c r="M698" s="79">
        <v>2024.0</v>
      </c>
      <c r="N698" s="79" t="s">
        <v>161</v>
      </c>
      <c r="O698" s="65" t="str">
        <f t="shared" si="1"/>
        <v>038654280001</v>
      </c>
      <c r="P698" s="65">
        <f t="shared" si="2"/>
        <v>9</v>
      </c>
      <c r="Q698" s="65">
        <f t="shared" si="3"/>
        <v>5</v>
      </c>
      <c r="R698" s="65" t="str">
        <f t="shared" si="12"/>
        <v>03.865.428/0001-95</v>
      </c>
      <c r="S698" s="84"/>
      <c r="T698" s="84" t="str">
        <f t="shared" si="10"/>
        <v/>
      </c>
      <c r="U698" s="84" t="str">
        <f t="shared" si="11"/>
        <v/>
      </c>
      <c r="V698" s="65" t="str">
        <f t="shared" si="5"/>
        <v/>
      </c>
      <c r="W698" s="84"/>
      <c r="X698" s="84"/>
      <c r="Y698" s="85"/>
      <c r="Z698" s="85"/>
      <c r="AA698" s="65" t="str">
        <f t="shared" si="6"/>
        <v/>
      </c>
      <c r="AB698" s="65" t="str">
        <f t="shared" si="7"/>
        <v/>
      </c>
      <c r="AC698" s="86"/>
      <c r="AD698" s="87" t="str">
        <f t="shared" si="8"/>
        <v/>
      </c>
      <c r="AE698" s="84"/>
      <c r="AF698" s="86">
        <f>IF(AC698&gt;0,AC698,'⚙️ Config'!$B$10)</f>
        <v>0.0075</v>
      </c>
      <c r="AG698" s="88">
        <f t="shared" si="9"/>
        <v>13056.92573</v>
      </c>
      <c r="AH698" s="88">
        <f>AG698*'⚙️ Config'!$B$11</f>
        <v>65284.62863</v>
      </c>
      <c r="AI698" s="88">
        <f>AH698*'⚙️ Config'!$B$12</f>
        <v>19585.38859</v>
      </c>
      <c r="AJ698" s="64"/>
      <c r="AK698" s="84"/>
      <c r="AL698" s="84"/>
      <c r="AM698" s="84"/>
      <c r="AN698" s="84"/>
      <c r="AO698" s="84"/>
      <c r="AP698" s="84"/>
      <c r="AQ698" s="84"/>
    </row>
    <row r="699" ht="15.0" customHeight="1">
      <c r="A699" s="79">
        <v>696.0</v>
      </c>
      <c r="B699" s="80" t="s">
        <v>1746</v>
      </c>
      <c r="C699" s="79" t="s">
        <v>141</v>
      </c>
      <c r="D699" s="79" t="s">
        <v>1747</v>
      </c>
      <c r="E699" s="81">
        <v>73.89</v>
      </c>
      <c r="F699" s="79" t="s">
        <v>84</v>
      </c>
      <c r="G699" s="79" t="s">
        <v>606</v>
      </c>
      <c r="H699" s="82">
        <v>1740826.18</v>
      </c>
      <c r="I699" s="79">
        <v>1.0</v>
      </c>
      <c r="J699" s="83">
        <v>0.8</v>
      </c>
      <c r="K699" s="80">
        <v>2025.0</v>
      </c>
      <c r="L699" s="79" t="s">
        <v>177</v>
      </c>
      <c r="M699" s="79">
        <v>2025.0</v>
      </c>
      <c r="N699" s="79" t="s">
        <v>145</v>
      </c>
      <c r="O699" s="65" t="str">
        <f t="shared" si="1"/>
        <v>085459990001</v>
      </c>
      <c r="P699" s="65">
        <f t="shared" si="2"/>
        <v>6</v>
      </c>
      <c r="Q699" s="65">
        <f t="shared" si="3"/>
        <v>6</v>
      </c>
      <c r="R699" s="65" t="str">
        <f t="shared" si="12"/>
        <v>08.545.999/0001-66</v>
      </c>
      <c r="S699" s="84"/>
      <c r="T699" s="84" t="str">
        <f t="shared" si="10"/>
        <v/>
      </c>
      <c r="U699" s="84" t="str">
        <f t="shared" si="11"/>
        <v/>
      </c>
      <c r="V699" s="65" t="str">
        <f t="shared" si="5"/>
        <v/>
      </c>
      <c r="W699" s="84"/>
      <c r="X699" s="84"/>
      <c r="Y699" s="85"/>
      <c r="Z699" s="85"/>
      <c r="AA699" s="65" t="str">
        <f t="shared" si="6"/>
        <v/>
      </c>
      <c r="AB699" s="65" t="str">
        <f t="shared" si="7"/>
        <v/>
      </c>
      <c r="AC699" s="86"/>
      <c r="AD699" s="87" t="str">
        <f t="shared" si="8"/>
        <v/>
      </c>
      <c r="AE699" s="84"/>
      <c r="AF699" s="86">
        <f>IF(AC699&gt;0,AC699,'⚙️ Config'!$B$10)</f>
        <v>0.0075</v>
      </c>
      <c r="AG699" s="88">
        <f t="shared" si="9"/>
        <v>13056.19635</v>
      </c>
      <c r="AH699" s="88">
        <f>AG699*'⚙️ Config'!$B$11</f>
        <v>65280.98175</v>
      </c>
      <c r="AI699" s="88">
        <f>AH699*'⚙️ Config'!$B$12</f>
        <v>19584.29453</v>
      </c>
      <c r="AJ699" s="64"/>
      <c r="AK699" s="84"/>
      <c r="AL699" s="84"/>
      <c r="AM699" s="84"/>
      <c r="AN699" s="84"/>
      <c r="AO699" s="84"/>
      <c r="AP699" s="84"/>
      <c r="AQ699" s="84"/>
    </row>
    <row r="700" ht="15.0" customHeight="1">
      <c r="A700" s="79">
        <v>697.0</v>
      </c>
      <c r="B700" s="80" t="s">
        <v>1748</v>
      </c>
      <c r="C700" s="79" t="s">
        <v>141</v>
      </c>
      <c r="D700" s="79" t="s">
        <v>1749</v>
      </c>
      <c r="E700" s="81">
        <v>74.43</v>
      </c>
      <c r="F700" s="79" t="s">
        <v>84</v>
      </c>
      <c r="G700" s="79" t="s">
        <v>606</v>
      </c>
      <c r="H700" s="82">
        <v>1733213.25</v>
      </c>
      <c r="I700" s="79">
        <v>1.0</v>
      </c>
      <c r="J700" s="83">
        <v>1.4</v>
      </c>
      <c r="K700" s="80">
        <v>2025.0</v>
      </c>
      <c r="L700" s="79" t="s">
        <v>719</v>
      </c>
      <c r="M700" s="79">
        <v>2024.0</v>
      </c>
      <c r="N700" s="79" t="s">
        <v>208</v>
      </c>
      <c r="O700" s="65" t="str">
        <f t="shared" si="1"/>
        <v>272221270001</v>
      </c>
      <c r="P700" s="65">
        <f t="shared" si="2"/>
        <v>0</v>
      </c>
      <c r="Q700" s="65">
        <f t="shared" si="3"/>
        <v>1</v>
      </c>
      <c r="R700" s="65" t="str">
        <f t="shared" si="12"/>
        <v>27.222.127/0001-01</v>
      </c>
      <c r="S700" s="84"/>
      <c r="T700" s="84" t="str">
        <f t="shared" si="10"/>
        <v/>
      </c>
      <c r="U700" s="84" t="str">
        <f t="shared" si="11"/>
        <v/>
      </c>
      <c r="V700" s="65" t="str">
        <f t="shared" si="5"/>
        <v/>
      </c>
      <c r="W700" s="84"/>
      <c r="X700" s="84"/>
      <c r="Y700" s="85"/>
      <c r="Z700" s="85"/>
      <c r="AA700" s="65" t="str">
        <f t="shared" si="6"/>
        <v/>
      </c>
      <c r="AB700" s="65" t="str">
        <f t="shared" si="7"/>
        <v/>
      </c>
      <c r="AC700" s="86"/>
      <c r="AD700" s="87" t="str">
        <f t="shared" si="8"/>
        <v/>
      </c>
      <c r="AE700" s="84"/>
      <c r="AF700" s="86">
        <f>IF(AC700&gt;0,AC700,'⚙️ Config'!$B$10)</f>
        <v>0.0075</v>
      </c>
      <c r="AG700" s="88">
        <f t="shared" si="9"/>
        <v>12999.09938</v>
      </c>
      <c r="AH700" s="88">
        <f>AG700*'⚙️ Config'!$B$11</f>
        <v>64995.49688</v>
      </c>
      <c r="AI700" s="88">
        <f>AH700*'⚙️ Config'!$B$12</f>
        <v>19498.64906</v>
      </c>
      <c r="AJ700" s="64"/>
      <c r="AK700" s="84"/>
      <c r="AL700" s="84"/>
      <c r="AM700" s="84"/>
      <c r="AN700" s="84"/>
      <c r="AO700" s="84"/>
      <c r="AP700" s="84"/>
      <c r="AQ700" s="84"/>
    </row>
    <row r="701" ht="15.0" customHeight="1">
      <c r="A701" s="79">
        <v>698.0</v>
      </c>
      <c r="B701" s="80" t="s">
        <v>1750</v>
      </c>
      <c r="C701" s="79" t="s">
        <v>141</v>
      </c>
      <c r="D701" s="79" t="s">
        <v>1751</v>
      </c>
      <c r="E701" s="81">
        <v>58.94</v>
      </c>
      <c r="F701" s="79" t="s">
        <v>84</v>
      </c>
      <c r="G701" s="79" t="s">
        <v>606</v>
      </c>
      <c r="H701" s="82">
        <v>1732938.18</v>
      </c>
      <c r="I701" s="79">
        <v>1.0</v>
      </c>
      <c r="J701" s="83">
        <v>1.3</v>
      </c>
      <c r="K701" s="80">
        <v>2024.0</v>
      </c>
      <c r="L701" s="79" t="s">
        <v>630</v>
      </c>
      <c r="M701" s="79">
        <v>2024.0</v>
      </c>
      <c r="N701" s="79" t="s">
        <v>145</v>
      </c>
      <c r="O701" s="65" t="str">
        <f t="shared" si="1"/>
        <v>475751630001</v>
      </c>
      <c r="P701" s="65">
        <f t="shared" si="2"/>
        <v>6</v>
      </c>
      <c r="Q701" s="65">
        <f t="shared" si="3"/>
        <v>6</v>
      </c>
      <c r="R701" s="65" t="str">
        <f t="shared" si="12"/>
        <v>47.575.163/0001-66</v>
      </c>
      <c r="S701" s="84"/>
      <c r="T701" s="84" t="str">
        <f t="shared" si="10"/>
        <v/>
      </c>
      <c r="U701" s="84" t="str">
        <f t="shared" si="11"/>
        <v/>
      </c>
      <c r="V701" s="65" t="str">
        <f t="shared" si="5"/>
        <v/>
      </c>
      <c r="W701" s="84"/>
      <c r="X701" s="84"/>
      <c r="Y701" s="85"/>
      <c r="Z701" s="85"/>
      <c r="AA701" s="65" t="str">
        <f t="shared" si="6"/>
        <v/>
      </c>
      <c r="AB701" s="65" t="str">
        <f t="shared" si="7"/>
        <v/>
      </c>
      <c r="AC701" s="86"/>
      <c r="AD701" s="87" t="str">
        <f t="shared" si="8"/>
        <v/>
      </c>
      <c r="AE701" s="84"/>
      <c r="AF701" s="86">
        <f>IF(AC701&gt;0,AC701,'⚙️ Config'!$B$10)</f>
        <v>0.0075</v>
      </c>
      <c r="AG701" s="88">
        <f t="shared" si="9"/>
        <v>12997.03635</v>
      </c>
      <c r="AH701" s="88">
        <f>AG701*'⚙️ Config'!$B$11</f>
        <v>64985.18175</v>
      </c>
      <c r="AI701" s="88">
        <f>AH701*'⚙️ Config'!$B$12</f>
        <v>19495.55453</v>
      </c>
      <c r="AJ701" s="64"/>
      <c r="AK701" s="84"/>
      <c r="AL701" s="84"/>
      <c r="AM701" s="84"/>
      <c r="AN701" s="84"/>
      <c r="AO701" s="84"/>
      <c r="AP701" s="84"/>
      <c r="AQ701" s="84"/>
    </row>
    <row r="702" ht="15.0" customHeight="1">
      <c r="A702" s="79">
        <v>699.0</v>
      </c>
      <c r="B702" s="80" t="s">
        <v>1752</v>
      </c>
      <c r="C702" s="79" t="s">
        <v>141</v>
      </c>
      <c r="D702" s="79" t="s">
        <v>1753</v>
      </c>
      <c r="E702" s="81">
        <v>63.8</v>
      </c>
      <c r="F702" s="79" t="s">
        <v>84</v>
      </c>
      <c r="G702" s="79" t="s">
        <v>606</v>
      </c>
      <c r="H702" s="82">
        <v>1732870.26</v>
      </c>
      <c r="I702" s="79">
        <v>1.0</v>
      </c>
      <c r="J702" s="83">
        <v>1.1</v>
      </c>
      <c r="K702" s="80">
        <v>2025.0</v>
      </c>
      <c r="L702" s="79" t="s">
        <v>630</v>
      </c>
      <c r="M702" s="79">
        <v>2025.0</v>
      </c>
      <c r="N702" s="79" t="s">
        <v>145</v>
      </c>
      <c r="O702" s="65" t="str">
        <f t="shared" si="1"/>
        <v>313184910001</v>
      </c>
      <c r="P702" s="65">
        <f t="shared" si="2"/>
        <v>4</v>
      </c>
      <c r="Q702" s="65">
        <f t="shared" si="3"/>
        <v>7</v>
      </c>
      <c r="R702" s="65" t="str">
        <f t="shared" si="12"/>
        <v>31.318.491/0001-47</v>
      </c>
      <c r="S702" s="84"/>
      <c r="T702" s="84" t="str">
        <f t="shared" si="10"/>
        <v/>
      </c>
      <c r="U702" s="84" t="str">
        <f t="shared" si="11"/>
        <v/>
      </c>
      <c r="V702" s="65" t="str">
        <f t="shared" si="5"/>
        <v/>
      </c>
      <c r="W702" s="84"/>
      <c r="X702" s="84"/>
      <c r="Y702" s="85"/>
      <c r="Z702" s="85"/>
      <c r="AA702" s="65" t="str">
        <f t="shared" si="6"/>
        <v/>
      </c>
      <c r="AB702" s="65" t="str">
        <f t="shared" si="7"/>
        <v/>
      </c>
      <c r="AC702" s="86"/>
      <c r="AD702" s="87" t="str">
        <f t="shared" si="8"/>
        <v/>
      </c>
      <c r="AE702" s="84"/>
      <c r="AF702" s="86">
        <f>IF(AC702&gt;0,AC702,'⚙️ Config'!$B$10)</f>
        <v>0.0075</v>
      </c>
      <c r="AG702" s="88">
        <f t="shared" si="9"/>
        <v>12996.52695</v>
      </c>
      <c r="AH702" s="88">
        <f>AG702*'⚙️ Config'!$B$11</f>
        <v>64982.63475</v>
      </c>
      <c r="AI702" s="88">
        <f>AH702*'⚙️ Config'!$B$12</f>
        <v>19494.79043</v>
      </c>
      <c r="AJ702" s="64"/>
      <c r="AK702" s="84"/>
      <c r="AL702" s="84"/>
      <c r="AM702" s="84"/>
      <c r="AN702" s="84"/>
      <c r="AO702" s="84"/>
      <c r="AP702" s="84"/>
      <c r="AQ702" s="84"/>
    </row>
    <row r="703" ht="15.0" customHeight="1">
      <c r="A703" s="79">
        <v>700.0</v>
      </c>
      <c r="B703" s="80" t="s">
        <v>1754</v>
      </c>
      <c r="C703" s="79" t="s">
        <v>141</v>
      </c>
      <c r="D703" s="79" t="s">
        <v>1755</v>
      </c>
      <c r="E703" s="81">
        <v>63.8</v>
      </c>
      <c r="F703" s="79" t="s">
        <v>84</v>
      </c>
      <c r="G703" s="79" t="s">
        <v>606</v>
      </c>
      <c r="H703" s="82">
        <v>1729010.41</v>
      </c>
      <c r="I703" s="79">
        <v>1.0</v>
      </c>
      <c r="J703" s="83">
        <v>1.1</v>
      </c>
      <c r="K703" s="80">
        <v>2025.0</v>
      </c>
      <c r="L703" s="79" t="s">
        <v>630</v>
      </c>
      <c r="M703" s="79">
        <v>2025.0</v>
      </c>
      <c r="N703" s="79" t="s">
        <v>161</v>
      </c>
      <c r="O703" s="65" t="str">
        <f t="shared" si="1"/>
        <v>400028200001</v>
      </c>
      <c r="P703" s="65">
        <f t="shared" si="2"/>
        <v>3</v>
      </c>
      <c r="Q703" s="65">
        <f t="shared" si="3"/>
        <v>7</v>
      </c>
      <c r="R703" s="65" t="str">
        <f t="shared" si="12"/>
        <v>40.002.820/0001-37</v>
      </c>
      <c r="S703" s="84"/>
      <c r="T703" s="84" t="str">
        <f t="shared" si="10"/>
        <v/>
      </c>
      <c r="U703" s="84" t="str">
        <f t="shared" si="11"/>
        <v/>
      </c>
      <c r="V703" s="65" t="str">
        <f t="shared" si="5"/>
        <v/>
      </c>
      <c r="W703" s="84"/>
      <c r="X703" s="84"/>
      <c r="Y703" s="85"/>
      <c r="Z703" s="85"/>
      <c r="AA703" s="65" t="str">
        <f t="shared" si="6"/>
        <v/>
      </c>
      <c r="AB703" s="65" t="str">
        <f t="shared" si="7"/>
        <v/>
      </c>
      <c r="AC703" s="86"/>
      <c r="AD703" s="87" t="str">
        <f t="shared" si="8"/>
        <v/>
      </c>
      <c r="AE703" s="84"/>
      <c r="AF703" s="86">
        <f>IF(AC703&gt;0,AC703,'⚙️ Config'!$B$10)</f>
        <v>0.0075</v>
      </c>
      <c r="AG703" s="88">
        <f t="shared" si="9"/>
        <v>12967.57808</v>
      </c>
      <c r="AH703" s="88">
        <f>AG703*'⚙️ Config'!$B$11</f>
        <v>64837.89038</v>
      </c>
      <c r="AI703" s="88">
        <f>AH703*'⚙️ Config'!$B$12</f>
        <v>19451.36711</v>
      </c>
      <c r="AJ703" s="64"/>
      <c r="AK703" s="84"/>
      <c r="AL703" s="84"/>
      <c r="AM703" s="84"/>
      <c r="AN703" s="84"/>
      <c r="AO703" s="84"/>
      <c r="AP703" s="84"/>
      <c r="AQ703" s="84"/>
    </row>
    <row r="704" ht="15.0" customHeight="1">
      <c r="A704" s="79">
        <v>701.0</v>
      </c>
      <c r="B704" s="80" t="s">
        <v>1756</v>
      </c>
      <c r="C704" s="79" t="s">
        <v>141</v>
      </c>
      <c r="D704" s="79" t="s">
        <v>1757</v>
      </c>
      <c r="E704" s="81">
        <v>90.05</v>
      </c>
      <c r="F704" s="79" t="s">
        <v>84</v>
      </c>
      <c r="G704" s="79" t="s">
        <v>606</v>
      </c>
      <c r="H704" s="82">
        <v>1726939.03</v>
      </c>
      <c r="I704" s="79">
        <v>1.0</v>
      </c>
      <c r="J704" s="83">
        <v>0.5</v>
      </c>
      <c r="K704" s="80">
        <v>2025.0</v>
      </c>
      <c r="L704" s="79" t="s">
        <v>215</v>
      </c>
      <c r="M704" s="79">
        <v>2025.0</v>
      </c>
      <c r="N704" s="79" t="s">
        <v>161</v>
      </c>
      <c r="O704" s="65" t="str">
        <f t="shared" si="1"/>
        <v>221724300001</v>
      </c>
      <c r="P704" s="65">
        <f t="shared" si="2"/>
        <v>2</v>
      </c>
      <c r="Q704" s="65">
        <f t="shared" si="3"/>
        <v>3</v>
      </c>
      <c r="R704" s="65" t="str">
        <f t="shared" si="12"/>
        <v>22.172.430/0001-23</v>
      </c>
      <c r="S704" s="84"/>
      <c r="T704" s="84" t="str">
        <f t="shared" si="10"/>
        <v/>
      </c>
      <c r="U704" s="84" t="str">
        <f t="shared" si="11"/>
        <v/>
      </c>
      <c r="V704" s="65" t="str">
        <f t="shared" si="5"/>
        <v/>
      </c>
      <c r="W704" s="84"/>
      <c r="X704" s="84"/>
      <c r="Y704" s="85"/>
      <c r="Z704" s="85"/>
      <c r="AA704" s="65" t="str">
        <f t="shared" si="6"/>
        <v/>
      </c>
      <c r="AB704" s="65" t="str">
        <f t="shared" si="7"/>
        <v/>
      </c>
      <c r="AC704" s="86"/>
      <c r="AD704" s="87" t="str">
        <f t="shared" si="8"/>
        <v/>
      </c>
      <c r="AE704" s="84"/>
      <c r="AF704" s="86">
        <f>IF(AC704&gt;0,AC704,'⚙️ Config'!$B$10)</f>
        <v>0.0075</v>
      </c>
      <c r="AG704" s="88">
        <f t="shared" si="9"/>
        <v>12952.04273</v>
      </c>
      <c r="AH704" s="88">
        <f>AG704*'⚙️ Config'!$B$11</f>
        <v>64760.21363</v>
      </c>
      <c r="AI704" s="88">
        <f>AH704*'⚙️ Config'!$B$12</f>
        <v>19428.06409</v>
      </c>
      <c r="AJ704" s="64"/>
      <c r="AK704" s="84"/>
      <c r="AL704" s="84"/>
      <c r="AM704" s="84"/>
      <c r="AN704" s="84"/>
      <c r="AO704" s="84"/>
      <c r="AP704" s="84"/>
      <c r="AQ704" s="84"/>
    </row>
    <row r="705" ht="15.0" customHeight="1">
      <c r="A705" s="79">
        <v>702.0</v>
      </c>
      <c r="B705" s="80" t="s">
        <v>1758</v>
      </c>
      <c r="C705" s="79" t="s">
        <v>141</v>
      </c>
      <c r="D705" s="79" t="s">
        <v>1759</v>
      </c>
      <c r="E705" s="81">
        <v>55.05</v>
      </c>
      <c r="F705" s="79" t="s">
        <v>84</v>
      </c>
      <c r="G705" s="79" t="s">
        <v>606</v>
      </c>
      <c r="H705" s="82">
        <v>1726480.29</v>
      </c>
      <c r="I705" s="79">
        <v>1.0</v>
      </c>
      <c r="J705" s="83">
        <v>1.5</v>
      </c>
      <c r="K705" s="80">
        <v>2024.0</v>
      </c>
      <c r="L705" s="79" t="s">
        <v>448</v>
      </c>
      <c r="M705" s="79">
        <v>2024.0</v>
      </c>
      <c r="N705" s="79" t="s">
        <v>161</v>
      </c>
      <c r="O705" s="65" t="str">
        <f t="shared" si="1"/>
        <v>604490140001</v>
      </c>
      <c r="P705" s="65">
        <f t="shared" si="2"/>
        <v>1</v>
      </c>
      <c r="Q705" s="65">
        <f t="shared" si="3"/>
        <v>9</v>
      </c>
      <c r="R705" s="65" t="str">
        <f t="shared" si="12"/>
        <v>60.449.014/0001-19</v>
      </c>
      <c r="S705" s="84"/>
      <c r="T705" s="84" t="str">
        <f t="shared" si="10"/>
        <v/>
      </c>
      <c r="U705" s="84" t="str">
        <f t="shared" si="11"/>
        <v/>
      </c>
      <c r="V705" s="65" t="str">
        <f t="shared" si="5"/>
        <v/>
      </c>
      <c r="W705" s="84"/>
      <c r="X705" s="84"/>
      <c r="Y705" s="85"/>
      <c r="Z705" s="85"/>
      <c r="AA705" s="65" t="str">
        <f t="shared" si="6"/>
        <v/>
      </c>
      <c r="AB705" s="65" t="str">
        <f t="shared" si="7"/>
        <v/>
      </c>
      <c r="AC705" s="86"/>
      <c r="AD705" s="87" t="str">
        <f t="shared" si="8"/>
        <v/>
      </c>
      <c r="AE705" s="84"/>
      <c r="AF705" s="86">
        <f>IF(AC705&gt;0,AC705,'⚙️ Config'!$B$10)</f>
        <v>0.0075</v>
      </c>
      <c r="AG705" s="88">
        <f t="shared" si="9"/>
        <v>12948.60218</v>
      </c>
      <c r="AH705" s="88">
        <f>AG705*'⚙️ Config'!$B$11</f>
        <v>64743.01088</v>
      </c>
      <c r="AI705" s="88">
        <f>AH705*'⚙️ Config'!$B$12</f>
        <v>19422.90326</v>
      </c>
      <c r="AJ705" s="64"/>
      <c r="AK705" s="84"/>
      <c r="AL705" s="84"/>
      <c r="AM705" s="84"/>
      <c r="AN705" s="84"/>
      <c r="AO705" s="84"/>
      <c r="AP705" s="84"/>
      <c r="AQ705" s="84"/>
    </row>
    <row r="706" ht="15.0" customHeight="1">
      <c r="A706" s="79">
        <v>703.0</v>
      </c>
      <c r="B706" s="80" t="s">
        <v>1760</v>
      </c>
      <c r="C706" s="79" t="s">
        <v>141</v>
      </c>
      <c r="D706" s="79" t="s">
        <v>1761</v>
      </c>
      <c r="E706" s="81">
        <v>73.89</v>
      </c>
      <c r="F706" s="79" t="s">
        <v>84</v>
      </c>
      <c r="G706" s="79" t="s">
        <v>606</v>
      </c>
      <c r="H706" s="82">
        <v>1723856.24</v>
      </c>
      <c r="I706" s="79">
        <v>1.0</v>
      </c>
      <c r="J706" s="83">
        <v>0.8</v>
      </c>
      <c r="K706" s="80">
        <v>2025.0</v>
      </c>
      <c r="L706" s="79" t="s">
        <v>630</v>
      </c>
      <c r="M706" s="79">
        <v>2025.0</v>
      </c>
      <c r="N706" s="79" t="s">
        <v>161</v>
      </c>
      <c r="O706" s="65" t="str">
        <f t="shared" si="1"/>
        <v>310762790001</v>
      </c>
      <c r="P706" s="65">
        <f t="shared" si="2"/>
        <v>1</v>
      </c>
      <c r="Q706" s="65">
        <f t="shared" si="3"/>
        <v>0</v>
      </c>
      <c r="R706" s="65" t="str">
        <f t="shared" si="12"/>
        <v>31.076.279/0001-10</v>
      </c>
      <c r="S706" s="84"/>
      <c r="T706" s="84" t="str">
        <f t="shared" si="10"/>
        <v/>
      </c>
      <c r="U706" s="84" t="str">
        <f t="shared" si="11"/>
        <v/>
      </c>
      <c r="V706" s="65" t="str">
        <f t="shared" si="5"/>
        <v/>
      </c>
      <c r="W706" s="84"/>
      <c r="X706" s="84"/>
      <c r="Y706" s="85"/>
      <c r="Z706" s="85"/>
      <c r="AA706" s="65" t="str">
        <f t="shared" si="6"/>
        <v/>
      </c>
      <c r="AB706" s="65" t="str">
        <f t="shared" si="7"/>
        <v/>
      </c>
      <c r="AC706" s="86"/>
      <c r="AD706" s="87" t="str">
        <f t="shared" si="8"/>
        <v/>
      </c>
      <c r="AE706" s="84"/>
      <c r="AF706" s="86">
        <f>IF(AC706&gt;0,AC706,'⚙️ Config'!$B$10)</f>
        <v>0.0075</v>
      </c>
      <c r="AG706" s="88">
        <f t="shared" si="9"/>
        <v>12928.9218</v>
      </c>
      <c r="AH706" s="88">
        <f>AG706*'⚙️ Config'!$B$11</f>
        <v>64644.609</v>
      </c>
      <c r="AI706" s="88">
        <f>AH706*'⚙️ Config'!$B$12</f>
        <v>19393.3827</v>
      </c>
      <c r="AJ706" s="64"/>
      <c r="AK706" s="84"/>
      <c r="AL706" s="84"/>
      <c r="AM706" s="84"/>
      <c r="AN706" s="84"/>
      <c r="AO706" s="84"/>
      <c r="AP706" s="84"/>
      <c r="AQ706" s="84"/>
    </row>
    <row r="707" ht="15.0" customHeight="1">
      <c r="A707" s="79">
        <v>704.0</v>
      </c>
      <c r="B707" s="80" t="s">
        <v>1762</v>
      </c>
      <c r="C707" s="79" t="s">
        <v>154</v>
      </c>
      <c r="D707" s="79" t="s">
        <v>1763</v>
      </c>
      <c r="E707" s="81">
        <v>48.05</v>
      </c>
      <c r="F707" s="79" t="s">
        <v>84</v>
      </c>
      <c r="G707" s="79" t="s">
        <v>606</v>
      </c>
      <c r="H707" s="82">
        <v>1722487.81</v>
      </c>
      <c r="I707" s="79">
        <v>1.0</v>
      </c>
      <c r="J707" s="83">
        <v>2.0</v>
      </c>
      <c r="K707" s="80">
        <v>2024.0</v>
      </c>
      <c r="L707" s="79" t="s">
        <v>458</v>
      </c>
      <c r="M707" s="79">
        <v>2024.0</v>
      </c>
      <c r="N707" s="79" t="s">
        <v>161</v>
      </c>
      <c r="O707" s="65" t="str">
        <f t="shared" si="1"/>
        <v>096083030001</v>
      </c>
      <c r="P707" s="65">
        <f t="shared" si="2"/>
        <v>6</v>
      </c>
      <c r="Q707" s="65">
        <f t="shared" si="3"/>
        <v>6</v>
      </c>
      <c r="R707" s="65" t="str">
        <f t="shared" si="12"/>
        <v>09.608.303/0001-66</v>
      </c>
      <c r="S707" s="84"/>
      <c r="T707" s="84" t="str">
        <f t="shared" si="10"/>
        <v/>
      </c>
      <c r="U707" s="84" t="str">
        <f t="shared" si="11"/>
        <v/>
      </c>
      <c r="V707" s="65" t="str">
        <f t="shared" si="5"/>
        <v/>
      </c>
      <c r="W707" s="84"/>
      <c r="X707" s="84"/>
      <c r="Y707" s="85"/>
      <c r="Z707" s="85"/>
      <c r="AA707" s="65" t="str">
        <f t="shared" si="6"/>
        <v/>
      </c>
      <c r="AB707" s="65" t="str">
        <f t="shared" si="7"/>
        <v/>
      </c>
      <c r="AC707" s="86"/>
      <c r="AD707" s="87" t="str">
        <f t="shared" si="8"/>
        <v/>
      </c>
      <c r="AE707" s="84"/>
      <c r="AF707" s="86">
        <f>IF(AC707&gt;0,AC707,'⚙️ Config'!$B$10)</f>
        <v>0.0075</v>
      </c>
      <c r="AG707" s="88">
        <f t="shared" si="9"/>
        <v>12918.65858</v>
      </c>
      <c r="AH707" s="88">
        <f>AG707*'⚙️ Config'!$B$11</f>
        <v>64593.29288</v>
      </c>
      <c r="AI707" s="88">
        <f>AH707*'⚙️ Config'!$B$12</f>
        <v>19377.98786</v>
      </c>
      <c r="AJ707" s="64"/>
      <c r="AK707" s="84"/>
      <c r="AL707" s="84"/>
      <c r="AM707" s="84"/>
      <c r="AN707" s="84"/>
      <c r="AO707" s="84"/>
      <c r="AP707" s="84"/>
      <c r="AQ707" s="84"/>
    </row>
    <row r="708" ht="15.0" customHeight="1">
      <c r="A708" s="79">
        <v>705.0</v>
      </c>
      <c r="B708" s="80" t="s">
        <v>1764</v>
      </c>
      <c r="C708" s="79" t="s">
        <v>141</v>
      </c>
      <c r="D708" s="79" t="s">
        <v>1765</v>
      </c>
      <c r="E708" s="81">
        <v>49.21</v>
      </c>
      <c r="F708" s="79" t="s">
        <v>84</v>
      </c>
      <c r="G708" s="79" t="s">
        <v>606</v>
      </c>
      <c r="H708" s="82">
        <v>1719791.06</v>
      </c>
      <c r="I708" s="79">
        <v>1.0</v>
      </c>
      <c r="J708" s="83">
        <v>1.9</v>
      </c>
      <c r="K708" s="80">
        <v>2024.0</v>
      </c>
      <c r="L708" s="79" t="s">
        <v>630</v>
      </c>
      <c r="M708" s="79">
        <v>2024.0</v>
      </c>
      <c r="N708" s="79" t="s">
        <v>161</v>
      </c>
      <c r="O708" s="65" t="str">
        <f t="shared" si="1"/>
        <v>151229350001</v>
      </c>
      <c r="P708" s="65">
        <f t="shared" si="2"/>
        <v>1</v>
      </c>
      <c r="Q708" s="65">
        <f t="shared" si="3"/>
        <v>8</v>
      </c>
      <c r="R708" s="65" t="str">
        <f t="shared" si="12"/>
        <v>15.122.935/0001-18</v>
      </c>
      <c r="S708" s="84"/>
      <c r="T708" s="84" t="str">
        <f t="shared" si="10"/>
        <v/>
      </c>
      <c r="U708" s="84" t="str">
        <f t="shared" si="11"/>
        <v/>
      </c>
      <c r="V708" s="65" t="str">
        <f t="shared" si="5"/>
        <v/>
      </c>
      <c r="W708" s="84"/>
      <c r="X708" s="84"/>
      <c r="Y708" s="85"/>
      <c r="Z708" s="85"/>
      <c r="AA708" s="65" t="str">
        <f t="shared" si="6"/>
        <v/>
      </c>
      <c r="AB708" s="65" t="str">
        <f t="shared" si="7"/>
        <v/>
      </c>
      <c r="AC708" s="86"/>
      <c r="AD708" s="87" t="str">
        <f t="shared" si="8"/>
        <v/>
      </c>
      <c r="AE708" s="84"/>
      <c r="AF708" s="86">
        <f>IF(AC708&gt;0,AC708,'⚙️ Config'!$B$10)</f>
        <v>0.0075</v>
      </c>
      <c r="AG708" s="88">
        <f t="shared" si="9"/>
        <v>12898.43295</v>
      </c>
      <c r="AH708" s="88">
        <f>AG708*'⚙️ Config'!$B$11</f>
        <v>64492.16475</v>
      </c>
      <c r="AI708" s="88">
        <f>AH708*'⚙️ Config'!$B$12</f>
        <v>19347.64943</v>
      </c>
      <c r="AJ708" s="64"/>
      <c r="AK708" s="84"/>
      <c r="AL708" s="84"/>
      <c r="AM708" s="84"/>
      <c r="AN708" s="84"/>
      <c r="AO708" s="84"/>
      <c r="AP708" s="84"/>
      <c r="AQ708" s="84"/>
    </row>
    <row r="709" ht="15.0" customHeight="1">
      <c r="A709" s="79">
        <v>706.0</v>
      </c>
      <c r="B709" s="80" t="s">
        <v>1766</v>
      </c>
      <c r="C709" s="79" t="s">
        <v>141</v>
      </c>
      <c r="D709" s="79" t="s">
        <v>1767</v>
      </c>
      <c r="E709" s="81">
        <v>58.93</v>
      </c>
      <c r="F709" s="79" t="s">
        <v>84</v>
      </c>
      <c r="G709" s="79" t="s">
        <v>606</v>
      </c>
      <c r="H709" s="82">
        <v>1717510.71</v>
      </c>
      <c r="I709" s="79">
        <v>1.0</v>
      </c>
      <c r="J709" s="83">
        <v>1.3</v>
      </c>
      <c r="K709" s="80">
        <v>2024.0</v>
      </c>
      <c r="L709" s="79" t="s">
        <v>630</v>
      </c>
      <c r="M709" s="79">
        <v>2024.0</v>
      </c>
      <c r="N709" s="79" t="s">
        <v>161</v>
      </c>
      <c r="O709" s="65" t="str">
        <f t="shared" si="1"/>
        <v>242811780001</v>
      </c>
      <c r="P709" s="65">
        <f t="shared" si="2"/>
        <v>1</v>
      </c>
      <c r="Q709" s="65">
        <f t="shared" si="3"/>
        <v>6</v>
      </c>
      <c r="R709" s="65" t="str">
        <f t="shared" si="12"/>
        <v>24.281.178/0001-16</v>
      </c>
      <c r="S709" s="84"/>
      <c r="T709" s="84" t="str">
        <f t="shared" si="10"/>
        <v/>
      </c>
      <c r="U709" s="84" t="str">
        <f t="shared" si="11"/>
        <v/>
      </c>
      <c r="V709" s="65" t="str">
        <f t="shared" si="5"/>
        <v/>
      </c>
      <c r="W709" s="84"/>
      <c r="X709" s="84"/>
      <c r="Y709" s="85"/>
      <c r="Z709" s="85"/>
      <c r="AA709" s="65" t="str">
        <f t="shared" si="6"/>
        <v/>
      </c>
      <c r="AB709" s="65" t="str">
        <f t="shared" si="7"/>
        <v/>
      </c>
      <c r="AC709" s="86"/>
      <c r="AD709" s="87" t="str">
        <f t="shared" si="8"/>
        <v/>
      </c>
      <c r="AE709" s="84"/>
      <c r="AF709" s="86">
        <f>IF(AC709&gt;0,AC709,'⚙️ Config'!$B$10)</f>
        <v>0.0075</v>
      </c>
      <c r="AG709" s="88">
        <f t="shared" si="9"/>
        <v>12881.33033</v>
      </c>
      <c r="AH709" s="88">
        <f>AG709*'⚙️ Config'!$B$11</f>
        <v>64406.65163</v>
      </c>
      <c r="AI709" s="88">
        <f>AH709*'⚙️ Config'!$B$12</f>
        <v>19321.99549</v>
      </c>
      <c r="AJ709" s="64"/>
      <c r="AK709" s="84"/>
      <c r="AL709" s="84"/>
      <c r="AM709" s="84"/>
      <c r="AN709" s="84"/>
      <c r="AO709" s="84"/>
      <c r="AP709" s="84"/>
      <c r="AQ709" s="84"/>
    </row>
    <row r="710" ht="15.0" customHeight="1">
      <c r="A710" s="79">
        <v>707.0</v>
      </c>
      <c r="B710" s="80" t="s">
        <v>1768</v>
      </c>
      <c r="C710" s="79" t="s">
        <v>141</v>
      </c>
      <c r="D710" s="79" t="s">
        <v>1769</v>
      </c>
      <c r="E710" s="81">
        <v>63.8</v>
      </c>
      <c r="F710" s="79" t="s">
        <v>84</v>
      </c>
      <c r="G710" s="79" t="s">
        <v>606</v>
      </c>
      <c r="H710" s="82">
        <v>1717444.0</v>
      </c>
      <c r="I710" s="79">
        <v>1.0</v>
      </c>
      <c r="J710" s="83">
        <v>1.1</v>
      </c>
      <c r="K710" s="80">
        <v>2025.0</v>
      </c>
      <c r="L710" s="79" t="s">
        <v>630</v>
      </c>
      <c r="M710" s="79">
        <v>2025.0</v>
      </c>
      <c r="N710" s="79" t="s">
        <v>145</v>
      </c>
      <c r="O710" s="65" t="str">
        <f t="shared" si="1"/>
        <v>321386760001</v>
      </c>
      <c r="P710" s="65">
        <f t="shared" si="2"/>
        <v>3</v>
      </c>
      <c r="Q710" s="65">
        <f t="shared" si="3"/>
        <v>2</v>
      </c>
      <c r="R710" s="65" t="str">
        <f t="shared" si="12"/>
        <v>32.138.676/0001-32</v>
      </c>
      <c r="S710" s="84"/>
      <c r="T710" s="84" t="str">
        <f t="shared" si="10"/>
        <v/>
      </c>
      <c r="U710" s="84" t="str">
        <f t="shared" si="11"/>
        <v/>
      </c>
      <c r="V710" s="65" t="str">
        <f t="shared" si="5"/>
        <v/>
      </c>
      <c r="W710" s="84"/>
      <c r="X710" s="84"/>
      <c r="Y710" s="85"/>
      <c r="Z710" s="85"/>
      <c r="AA710" s="65" t="str">
        <f t="shared" si="6"/>
        <v/>
      </c>
      <c r="AB710" s="65" t="str">
        <f t="shared" si="7"/>
        <v/>
      </c>
      <c r="AC710" s="86"/>
      <c r="AD710" s="87" t="str">
        <f t="shared" si="8"/>
        <v/>
      </c>
      <c r="AE710" s="84"/>
      <c r="AF710" s="86">
        <f>IF(AC710&gt;0,AC710,'⚙️ Config'!$B$10)</f>
        <v>0.0075</v>
      </c>
      <c r="AG710" s="88">
        <f t="shared" si="9"/>
        <v>12880.83</v>
      </c>
      <c r="AH710" s="88">
        <f>AG710*'⚙️ Config'!$B$11</f>
        <v>64404.15</v>
      </c>
      <c r="AI710" s="88">
        <f>AH710*'⚙️ Config'!$B$12</f>
        <v>19321.245</v>
      </c>
      <c r="AJ710" s="64"/>
      <c r="AK710" s="84"/>
      <c r="AL710" s="84"/>
      <c r="AM710" s="84"/>
      <c r="AN710" s="84"/>
      <c r="AO710" s="84"/>
      <c r="AP710" s="84"/>
      <c r="AQ710" s="84"/>
    </row>
    <row r="711" ht="15.0" customHeight="1">
      <c r="A711" s="79">
        <v>708.0</v>
      </c>
      <c r="B711" s="80" t="s">
        <v>1770</v>
      </c>
      <c r="C711" s="79" t="s">
        <v>141</v>
      </c>
      <c r="D711" s="79" t="s">
        <v>1771</v>
      </c>
      <c r="E711" s="81">
        <v>61.22</v>
      </c>
      <c r="F711" s="79" t="s">
        <v>84</v>
      </c>
      <c r="G711" s="79" t="s">
        <v>606</v>
      </c>
      <c r="H711" s="82">
        <v>1716919.48</v>
      </c>
      <c r="I711" s="79">
        <v>1.0</v>
      </c>
      <c r="J711" s="83">
        <v>1.2</v>
      </c>
      <c r="K711" s="80">
        <v>2025.0</v>
      </c>
      <c r="L711" s="79" t="s">
        <v>202</v>
      </c>
      <c r="M711" s="79">
        <v>2025.0</v>
      </c>
      <c r="N711" s="79" t="s">
        <v>161</v>
      </c>
      <c r="O711" s="65" t="str">
        <f t="shared" si="1"/>
        <v>053887250001</v>
      </c>
      <c r="P711" s="65">
        <f t="shared" si="2"/>
        <v>1</v>
      </c>
      <c r="Q711" s="65">
        <f t="shared" si="3"/>
        <v>2</v>
      </c>
      <c r="R711" s="65" t="str">
        <f t="shared" si="12"/>
        <v>05.388.725/0001-12</v>
      </c>
      <c r="S711" s="84"/>
      <c r="T711" s="84" t="str">
        <f t="shared" si="10"/>
        <v/>
      </c>
      <c r="U711" s="84" t="str">
        <f t="shared" si="11"/>
        <v/>
      </c>
      <c r="V711" s="65" t="str">
        <f t="shared" si="5"/>
        <v/>
      </c>
      <c r="W711" s="84"/>
      <c r="X711" s="84"/>
      <c r="Y711" s="85"/>
      <c r="Z711" s="85"/>
      <c r="AA711" s="65" t="str">
        <f t="shared" si="6"/>
        <v/>
      </c>
      <c r="AB711" s="65" t="str">
        <f t="shared" si="7"/>
        <v/>
      </c>
      <c r="AC711" s="86"/>
      <c r="AD711" s="87" t="str">
        <f t="shared" si="8"/>
        <v/>
      </c>
      <c r="AE711" s="84"/>
      <c r="AF711" s="86">
        <f>IF(AC711&gt;0,AC711,'⚙️ Config'!$B$10)</f>
        <v>0.0075</v>
      </c>
      <c r="AG711" s="88">
        <f t="shared" si="9"/>
        <v>12876.8961</v>
      </c>
      <c r="AH711" s="88">
        <f>AG711*'⚙️ Config'!$B$11</f>
        <v>64384.4805</v>
      </c>
      <c r="AI711" s="88">
        <f>AH711*'⚙️ Config'!$B$12</f>
        <v>19315.34415</v>
      </c>
      <c r="AJ711" s="64"/>
      <c r="AK711" s="84"/>
      <c r="AL711" s="84"/>
      <c r="AM711" s="84"/>
      <c r="AN711" s="84"/>
      <c r="AO711" s="84"/>
      <c r="AP711" s="84"/>
      <c r="AQ711" s="84"/>
    </row>
    <row r="712" ht="15.0" customHeight="1">
      <c r="A712" s="79">
        <v>709.0</v>
      </c>
      <c r="B712" s="80" t="s">
        <v>1772</v>
      </c>
      <c r="C712" s="79" t="s">
        <v>141</v>
      </c>
      <c r="D712" s="79" t="s">
        <v>1773</v>
      </c>
      <c r="E712" s="81">
        <v>78.38</v>
      </c>
      <c r="F712" s="79" t="s">
        <v>84</v>
      </c>
      <c r="G712" s="79" t="s">
        <v>606</v>
      </c>
      <c r="H712" s="82">
        <v>1715807.26</v>
      </c>
      <c r="I712" s="79">
        <v>1.0</v>
      </c>
      <c r="J712" s="83">
        <v>0.7</v>
      </c>
      <c r="K712" s="80">
        <v>2025.0</v>
      </c>
      <c r="L712" s="79" t="s">
        <v>295</v>
      </c>
      <c r="M712" s="79">
        <v>2025.0</v>
      </c>
      <c r="N712" s="79" t="s">
        <v>161</v>
      </c>
      <c r="O712" s="65" t="str">
        <f t="shared" si="1"/>
        <v>175216820001</v>
      </c>
      <c r="P712" s="65">
        <f t="shared" si="2"/>
        <v>8</v>
      </c>
      <c r="Q712" s="65">
        <f t="shared" si="3"/>
        <v>0</v>
      </c>
      <c r="R712" s="65" t="str">
        <f t="shared" si="12"/>
        <v>17.521.682/0001-80</v>
      </c>
      <c r="S712" s="84"/>
      <c r="T712" s="84" t="str">
        <f t="shared" si="10"/>
        <v/>
      </c>
      <c r="U712" s="84" t="str">
        <f t="shared" si="11"/>
        <v/>
      </c>
      <c r="V712" s="65" t="str">
        <f t="shared" si="5"/>
        <v/>
      </c>
      <c r="W712" s="84"/>
      <c r="X712" s="84"/>
      <c r="Y712" s="85"/>
      <c r="Z712" s="85"/>
      <c r="AA712" s="65" t="str">
        <f t="shared" si="6"/>
        <v/>
      </c>
      <c r="AB712" s="65" t="str">
        <f t="shared" si="7"/>
        <v/>
      </c>
      <c r="AC712" s="86"/>
      <c r="AD712" s="87" t="str">
        <f t="shared" si="8"/>
        <v/>
      </c>
      <c r="AE712" s="84"/>
      <c r="AF712" s="86">
        <f>IF(AC712&gt;0,AC712,'⚙️ Config'!$B$10)</f>
        <v>0.0075</v>
      </c>
      <c r="AG712" s="88">
        <f t="shared" si="9"/>
        <v>12868.55445</v>
      </c>
      <c r="AH712" s="88">
        <f>AG712*'⚙️ Config'!$B$11</f>
        <v>64342.77225</v>
      </c>
      <c r="AI712" s="88">
        <f>AH712*'⚙️ Config'!$B$12</f>
        <v>19302.83168</v>
      </c>
      <c r="AJ712" s="64"/>
      <c r="AK712" s="84"/>
      <c r="AL712" s="84"/>
      <c r="AM712" s="84"/>
      <c r="AN712" s="84"/>
      <c r="AO712" s="84"/>
      <c r="AP712" s="84"/>
      <c r="AQ712" s="84"/>
    </row>
    <row r="713" ht="15.0" customHeight="1">
      <c r="A713" s="79">
        <v>710.0</v>
      </c>
      <c r="B713" s="80" t="s">
        <v>1774</v>
      </c>
      <c r="C713" s="79" t="s">
        <v>141</v>
      </c>
      <c r="D713" s="79" t="s">
        <v>1775</v>
      </c>
      <c r="E713" s="81">
        <v>51.86</v>
      </c>
      <c r="F713" s="79" t="s">
        <v>84</v>
      </c>
      <c r="G713" s="79" t="s">
        <v>606</v>
      </c>
      <c r="H713" s="82">
        <v>1715226.13</v>
      </c>
      <c r="I713" s="79">
        <v>1.0</v>
      </c>
      <c r="J713" s="83">
        <v>1.7</v>
      </c>
      <c r="K713" s="80">
        <v>2024.0</v>
      </c>
      <c r="L713" s="79" t="s">
        <v>202</v>
      </c>
      <c r="M713" s="79">
        <v>2024.0</v>
      </c>
      <c r="N713" s="79" t="s">
        <v>161</v>
      </c>
      <c r="O713" s="65" t="str">
        <f t="shared" si="1"/>
        <v>042642590001</v>
      </c>
      <c r="P713" s="65">
        <f t="shared" si="2"/>
        <v>0</v>
      </c>
      <c r="Q713" s="65">
        <f t="shared" si="3"/>
        <v>9</v>
      </c>
      <c r="R713" s="65" t="str">
        <f t="shared" si="12"/>
        <v>04.264.259/0001-09</v>
      </c>
      <c r="S713" s="84"/>
      <c r="T713" s="84" t="str">
        <f t="shared" si="10"/>
        <v/>
      </c>
      <c r="U713" s="84" t="str">
        <f t="shared" si="11"/>
        <v/>
      </c>
      <c r="V713" s="65" t="str">
        <f t="shared" si="5"/>
        <v/>
      </c>
      <c r="W713" s="84"/>
      <c r="X713" s="84"/>
      <c r="Y713" s="85"/>
      <c r="Z713" s="85"/>
      <c r="AA713" s="65" t="str">
        <f t="shared" si="6"/>
        <v/>
      </c>
      <c r="AB713" s="65" t="str">
        <f t="shared" si="7"/>
        <v/>
      </c>
      <c r="AC713" s="86"/>
      <c r="AD713" s="87" t="str">
        <f t="shared" si="8"/>
        <v/>
      </c>
      <c r="AE713" s="84"/>
      <c r="AF713" s="86">
        <f>IF(AC713&gt;0,AC713,'⚙️ Config'!$B$10)</f>
        <v>0.0075</v>
      </c>
      <c r="AG713" s="88">
        <f t="shared" si="9"/>
        <v>12864.19598</v>
      </c>
      <c r="AH713" s="88">
        <f>AG713*'⚙️ Config'!$B$11</f>
        <v>64320.97988</v>
      </c>
      <c r="AI713" s="88">
        <f>AH713*'⚙️ Config'!$B$12</f>
        <v>19296.29396</v>
      </c>
      <c r="AJ713" s="64"/>
      <c r="AK713" s="84"/>
      <c r="AL713" s="84"/>
      <c r="AM713" s="84"/>
      <c r="AN713" s="84"/>
      <c r="AO713" s="84"/>
      <c r="AP713" s="84"/>
      <c r="AQ713" s="84"/>
    </row>
    <row r="714" ht="15.0" customHeight="1">
      <c r="A714" s="79">
        <v>711.0</v>
      </c>
      <c r="B714" s="80" t="s">
        <v>1776</v>
      </c>
      <c r="C714" s="79" t="s">
        <v>141</v>
      </c>
      <c r="D714" s="79" t="s">
        <v>1777</v>
      </c>
      <c r="E714" s="81">
        <v>56.89</v>
      </c>
      <c r="F714" s="79" t="s">
        <v>84</v>
      </c>
      <c r="G714" s="79" t="s">
        <v>606</v>
      </c>
      <c r="H714" s="82">
        <v>1714706.72</v>
      </c>
      <c r="I714" s="79">
        <v>1.0</v>
      </c>
      <c r="J714" s="83">
        <v>1.4</v>
      </c>
      <c r="K714" s="80">
        <v>2024.0</v>
      </c>
      <c r="L714" s="79" t="s">
        <v>630</v>
      </c>
      <c r="M714" s="79">
        <v>2024.0</v>
      </c>
      <c r="N714" s="79" t="s">
        <v>161</v>
      </c>
      <c r="O714" s="65" t="str">
        <f t="shared" si="1"/>
        <v>410378340001</v>
      </c>
      <c r="P714" s="65">
        <f t="shared" si="2"/>
        <v>5</v>
      </c>
      <c r="Q714" s="65">
        <f t="shared" si="3"/>
        <v>9</v>
      </c>
      <c r="R714" s="65" t="str">
        <f t="shared" si="12"/>
        <v>41.037.834/0001-59</v>
      </c>
      <c r="S714" s="84"/>
      <c r="T714" s="84" t="str">
        <f t="shared" si="10"/>
        <v/>
      </c>
      <c r="U714" s="84" t="str">
        <f t="shared" si="11"/>
        <v/>
      </c>
      <c r="V714" s="65" t="str">
        <f t="shared" si="5"/>
        <v/>
      </c>
      <c r="W714" s="84"/>
      <c r="X714" s="84"/>
      <c r="Y714" s="85"/>
      <c r="Z714" s="85"/>
      <c r="AA714" s="65" t="str">
        <f t="shared" si="6"/>
        <v/>
      </c>
      <c r="AB714" s="65" t="str">
        <f t="shared" si="7"/>
        <v/>
      </c>
      <c r="AC714" s="86"/>
      <c r="AD714" s="87" t="str">
        <f t="shared" si="8"/>
        <v/>
      </c>
      <c r="AE714" s="84"/>
      <c r="AF714" s="86">
        <f>IF(AC714&gt;0,AC714,'⚙️ Config'!$B$10)</f>
        <v>0.0075</v>
      </c>
      <c r="AG714" s="88">
        <f t="shared" si="9"/>
        <v>12860.3004</v>
      </c>
      <c r="AH714" s="88">
        <f>AG714*'⚙️ Config'!$B$11</f>
        <v>64301.502</v>
      </c>
      <c r="AI714" s="88">
        <f>AH714*'⚙️ Config'!$B$12</f>
        <v>19290.4506</v>
      </c>
      <c r="AJ714" s="64"/>
      <c r="AK714" s="84"/>
      <c r="AL714" s="84"/>
      <c r="AM714" s="84"/>
      <c r="AN714" s="84"/>
      <c r="AO714" s="84"/>
      <c r="AP714" s="84"/>
      <c r="AQ714" s="84"/>
    </row>
    <row r="715" ht="15.0" customHeight="1">
      <c r="A715" s="79">
        <v>712.0</v>
      </c>
      <c r="B715" s="80" t="s">
        <v>1778</v>
      </c>
      <c r="C715" s="79" t="s">
        <v>141</v>
      </c>
      <c r="D715" s="79" t="s">
        <v>1779</v>
      </c>
      <c r="E715" s="81">
        <v>83.68</v>
      </c>
      <c r="F715" s="79" t="s">
        <v>84</v>
      </c>
      <c r="G715" s="79" t="s">
        <v>606</v>
      </c>
      <c r="H715" s="82">
        <v>1713039.74</v>
      </c>
      <c r="I715" s="79">
        <v>1.0</v>
      </c>
      <c r="J715" s="83">
        <v>0.6</v>
      </c>
      <c r="K715" s="80">
        <v>2025.0</v>
      </c>
      <c r="L715" s="79" t="s">
        <v>177</v>
      </c>
      <c r="M715" s="79">
        <v>2025.0</v>
      </c>
      <c r="N715" s="79" t="s">
        <v>145</v>
      </c>
      <c r="O715" s="65" t="str">
        <f t="shared" si="1"/>
        <v>301926070001</v>
      </c>
      <c r="P715" s="65">
        <f t="shared" si="2"/>
        <v>8</v>
      </c>
      <c r="Q715" s="65">
        <f t="shared" si="3"/>
        <v>1</v>
      </c>
      <c r="R715" s="65" t="str">
        <f t="shared" si="12"/>
        <v>30.192.607/0001-81</v>
      </c>
      <c r="S715" s="84"/>
      <c r="T715" s="84" t="str">
        <f t="shared" si="10"/>
        <v/>
      </c>
      <c r="U715" s="84" t="str">
        <f t="shared" si="11"/>
        <v/>
      </c>
      <c r="V715" s="65" t="str">
        <f t="shared" si="5"/>
        <v/>
      </c>
      <c r="W715" s="84"/>
      <c r="X715" s="84"/>
      <c r="Y715" s="85"/>
      <c r="Z715" s="85"/>
      <c r="AA715" s="65" t="str">
        <f t="shared" si="6"/>
        <v/>
      </c>
      <c r="AB715" s="65" t="str">
        <f t="shared" si="7"/>
        <v/>
      </c>
      <c r="AC715" s="86"/>
      <c r="AD715" s="87" t="str">
        <f t="shared" si="8"/>
        <v/>
      </c>
      <c r="AE715" s="84"/>
      <c r="AF715" s="86">
        <f>IF(AC715&gt;0,AC715,'⚙️ Config'!$B$10)</f>
        <v>0.0075</v>
      </c>
      <c r="AG715" s="88">
        <f t="shared" si="9"/>
        <v>12847.79805</v>
      </c>
      <c r="AH715" s="88">
        <f>AG715*'⚙️ Config'!$B$11</f>
        <v>64238.99025</v>
      </c>
      <c r="AI715" s="88">
        <f>AH715*'⚙️ Config'!$B$12</f>
        <v>19271.69708</v>
      </c>
      <c r="AJ715" s="64"/>
      <c r="AK715" s="84"/>
      <c r="AL715" s="84"/>
      <c r="AM715" s="84"/>
      <c r="AN715" s="84"/>
      <c r="AO715" s="84"/>
      <c r="AP715" s="84"/>
      <c r="AQ715" s="84"/>
    </row>
    <row r="716" ht="15.0" customHeight="1">
      <c r="A716" s="79">
        <v>713.0</v>
      </c>
      <c r="B716" s="80" t="s">
        <v>1780</v>
      </c>
      <c r="C716" s="79" t="s">
        <v>141</v>
      </c>
      <c r="D716" s="79" t="s">
        <v>1781</v>
      </c>
      <c r="E716" s="81">
        <v>58.93</v>
      </c>
      <c r="F716" s="79" t="s">
        <v>84</v>
      </c>
      <c r="G716" s="79" t="s">
        <v>606</v>
      </c>
      <c r="H716" s="82">
        <v>1711858.4</v>
      </c>
      <c r="I716" s="79">
        <v>1.0</v>
      </c>
      <c r="J716" s="83">
        <v>1.3</v>
      </c>
      <c r="K716" s="80">
        <v>2024.0</v>
      </c>
      <c r="L716" s="79" t="s">
        <v>202</v>
      </c>
      <c r="M716" s="79">
        <v>2024.0</v>
      </c>
      <c r="N716" s="79" t="s">
        <v>161</v>
      </c>
      <c r="O716" s="65" t="str">
        <f t="shared" si="1"/>
        <v>015448750001</v>
      </c>
      <c r="P716" s="65">
        <f t="shared" si="2"/>
        <v>1</v>
      </c>
      <c r="Q716" s="65">
        <f t="shared" si="3"/>
        <v>7</v>
      </c>
      <c r="R716" s="65" t="str">
        <f t="shared" si="12"/>
        <v>01.544.875/0001-17</v>
      </c>
      <c r="S716" s="84"/>
      <c r="T716" s="84" t="str">
        <f t="shared" si="10"/>
        <v/>
      </c>
      <c r="U716" s="84" t="str">
        <f t="shared" si="11"/>
        <v/>
      </c>
      <c r="V716" s="65" t="str">
        <f t="shared" si="5"/>
        <v/>
      </c>
      <c r="W716" s="84"/>
      <c r="X716" s="84"/>
      <c r="Y716" s="85"/>
      <c r="Z716" s="85"/>
      <c r="AA716" s="65" t="str">
        <f t="shared" si="6"/>
        <v/>
      </c>
      <c r="AB716" s="65" t="str">
        <f t="shared" si="7"/>
        <v/>
      </c>
      <c r="AC716" s="86"/>
      <c r="AD716" s="87" t="str">
        <f t="shared" si="8"/>
        <v/>
      </c>
      <c r="AE716" s="84"/>
      <c r="AF716" s="86">
        <f>IF(AC716&gt;0,AC716,'⚙️ Config'!$B$10)</f>
        <v>0.0075</v>
      </c>
      <c r="AG716" s="88">
        <f t="shared" si="9"/>
        <v>12838.938</v>
      </c>
      <c r="AH716" s="88">
        <f>AG716*'⚙️ Config'!$B$11</f>
        <v>64194.69</v>
      </c>
      <c r="AI716" s="88">
        <f>AH716*'⚙️ Config'!$B$12</f>
        <v>19258.407</v>
      </c>
      <c r="AJ716" s="64"/>
      <c r="AK716" s="84"/>
      <c r="AL716" s="84"/>
      <c r="AM716" s="84"/>
      <c r="AN716" s="84"/>
      <c r="AO716" s="84"/>
      <c r="AP716" s="84"/>
      <c r="AQ716" s="84"/>
    </row>
    <row r="717" ht="15.0" customHeight="1">
      <c r="A717" s="79">
        <v>714.0</v>
      </c>
      <c r="B717" s="80" t="s">
        <v>1782</v>
      </c>
      <c r="C717" s="79" t="s">
        <v>141</v>
      </c>
      <c r="D717" s="79" t="s">
        <v>1783</v>
      </c>
      <c r="E717" s="81">
        <v>63.8</v>
      </c>
      <c r="F717" s="79" t="s">
        <v>84</v>
      </c>
      <c r="G717" s="79" t="s">
        <v>606</v>
      </c>
      <c r="H717" s="82">
        <v>1704664.38</v>
      </c>
      <c r="I717" s="79">
        <v>1.0</v>
      </c>
      <c r="J717" s="83">
        <v>1.1</v>
      </c>
      <c r="K717" s="80">
        <v>2025.0</v>
      </c>
      <c r="L717" s="79" t="s">
        <v>630</v>
      </c>
      <c r="M717" s="79">
        <v>2025.0</v>
      </c>
      <c r="N717" s="79" t="s">
        <v>161</v>
      </c>
      <c r="O717" s="65" t="str">
        <f t="shared" si="1"/>
        <v>502685430001</v>
      </c>
      <c r="P717" s="65">
        <f t="shared" si="2"/>
        <v>6</v>
      </c>
      <c r="Q717" s="65">
        <f t="shared" si="3"/>
        <v>2</v>
      </c>
      <c r="R717" s="65" t="str">
        <f t="shared" si="12"/>
        <v>50.268.543/0001-62</v>
      </c>
      <c r="S717" s="84"/>
      <c r="T717" s="84" t="str">
        <f t="shared" si="10"/>
        <v/>
      </c>
      <c r="U717" s="84" t="str">
        <f t="shared" si="11"/>
        <v/>
      </c>
      <c r="V717" s="65" t="str">
        <f t="shared" si="5"/>
        <v/>
      </c>
      <c r="W717" s="84"/>
      <c r="X717" s="84"/>
      <c r="Y717" s="85"/>
      <c r="Z717" s="85"/>
      <c r="AA717" s="65" t="str">
        <f t="shared" si="6"/>
        <v/>
      </c>
      <c r="AB717" s="65" t="str">
        <f t="shared" si="7"/>
        <v/>
      </c>
      <c r="AC717" s="86"/>
      <c r="AD717" s="87" t="str">
        <f t="shared" si="8"/>
        <v/>
      </c>
      <c r="AE717" s="84"/>
      <c r="AF717" s="86">
        <f>IF(AC717&gt;0,AC717,'⚙️ Config'!$B$10)</f>
        <v>0.0075</v>
      </c>
      <c r="AG717" s="88">
        <f t="shared" si="9"/>
        <v>12784.98285</v>
      </c>
      <c r="AH717" s="88">
        <f>AG717*'⚙️ Config'!$B$11</f>
        <v>63924.91425</v>
      </c>
      <c r="AI717" s="88">
        <f>AH717*'⚙️ Config'!$B$12</f>
        <v>19177.47428</v>
      </c>
      <c r="AJ717" s="64"/>
      <c r="AK717" s="84"/>
      <c r="AL717" s="84"/>
      <c r="AM717" s="84"/>
      <c r="AN717" s="84"/>
      <c r="AO717" s="84"/>
      <c r="AP717" s="84"/>
      <c r="AQ717" s="84"/>
    </row>
    <row r="718" ht="15.0" customHeight="1">
      <c r="A718" s="79">
        <v>715.0</v>
      </c>
      <c r="B718" s="80" t="s">
        <v>1784</v>
      </c>
      <c r="C718" s="79" t="s">
        <v>141</v>
      </c>
      <c r="D718" s="79" t="s">
        <v>1785</v>
      </c>
      <c r="E718" s="81">
        <v>56.89</v>
      </c>
      <c r="F718" s="79" t="s">
        <v>84</v>
      </c>
      <c r="G718" s="79" t="s">
        <v>606</v>
      </c>
      <c r="H718" s="82">
        <v>1702804.08</v>
      </c>
      <c r="I718" s="79">
        <v>1.0</v>
      </c>
      <c r="J718" s="83">
        <v>1.4</v>
      </c>
      <c r="K718" s="80">
        <v>2024.0</v>
      </c>
      <c r="L718" s="79" t="s">
        <v>630</v>
      </c>
      <c r="M718" s="79">
        <v>2024.0</v>
      </c>
      <c r="N718" s="79" t="s">
        <v>161</v>
      </c>
      <c r="O718" s="65" t="str">
        <f t="shared" si="1"/>
        <v>183926380001</v>
      </c>
      <c r="P718" s="65">
        <f t="shared" si="2"/>
        <v>8</v>
      </c>
      <c r="Q718" s="65">
        <f t="shared" si="3"/>
        <v>0</v>
      </c>
      <c r="R718" s="65" t="str">
        <f t="shared" si="12"/>
        <v>18.392.638/0001-80</v>
      </c>
      <c r="S718" s="84"/>
      <c r="T718" s="84" t="str">
        <f t="shared" si="10"/>
        <v/>
      </c>
      <c r="U718" s="84" t="str">
        <f t="shared" si="11"/>
        <v/>
      </c>
      <c r="V718" s="65" t="str">
        <f t="shared" si="5"/>
        <v/>
      </c>
      <c r="W718" s="84"/>
      <c r="X718" s="84"/>
      <c r="Y718" s="85"/>
      <c r="Z718" s="85"/>
      <c r="AA718" s="65" t="str">
        <f t="shared" si="6"/>
        <v/>
      </c>
      <c r="AB718" s="65" t="str">
        <f t="shared" si="7"/>
        <v/>
      </c>
      <c r="AC718" s="86"/>
      <c r="AD718" s="87" t="str">
        <f t="shared" si="8"/>
        <v/>
      </c>
      <c r="AE718" s="84"/>
      <c r="AF718" s="86">
        <f>IF(AC718&gt;0,AC718,'⚙️ Config'!$B$10)</f>
        <v>0.0075</v>
      </c>
      <c r="AG718" s="88">
        <f t="shared" si="9"/>
        <v>12771.0306</v>
      </c>
      <c r="AH718" s="88">
        <f>AG718*'⚙️ Config'!$B$11</f>
        <v>63855.153</v>
      </c>
      <c r="AI718" s="88">
        <f>AH718*'⚙️ Config'!$B$12</f>
        <v>19156.5459</v>
      </c>
      <c r="AJ718" s="64"/>
      <c r="AK718" s="84"/>
      <c r="AL718" s="84"/>
      <c r="AM718" s="84"/>
      <c r="AN718" s="84"/>
      <c r="AO718" s="84"/>
      <c r="AP718" s="84"/>
      <c r="AQ718" s="84"/>
    </row>
    <row r="719" ht="15.0" customHeight="1">
      <c r="A719" s="79">
        <v>716.0</v>
      </c>
      <c r="B719" s="80" t="s">
        <v>1786</v>
      </c>
      <c r="C719" s="79" t="s">
        <v>141</v>
      </c>
      <c r="D719" s="79" t="s">
        <v>1787</v>
      </c>
      <c r="E719" s="81">
        <v>55.05</v>
      </c>
      <c r="F719" s="79" t="s">
        <v>84</v>
      </c>
      <c r="G719" s="79" t="s">
        <v>606</v>
      </c>
      <c r="H719" s="82">
        <v>1702669.12</v>
      </c>
      <c r="I719" s="79">
        <v>1.0</v>
      </c>
      <c r="J719" s="83">
        <v>1.5</v>
      </c>
      <c r="K719" s="80">
        <v>2024.0</v>
      </c>
      <c r="L719" s="79" t="s">
        <v>630</v>
      </c>
      <c r="M719" s="79">
        <v>2024.0</v>
      </c>
      <c r="N719" s="79" t="s">
        <v>145</v>
      </c>
      <c r="O719" s="65" t="str">
        <f t="shared" si="1"/>
        <v>476240780001</v>
      </c>
      <c r="P719" s="65">
        <f t="shared" si="2"/>
        <v>4</v>
      </c>
      <c r="Q719" s="65">
        <f t="shared" si="3"/>
        <v>0</v>
      </c>
      <c r="R719" s="65" t="str">
        <f t="shared" si="12"/>
        <v>47.624.078/0001-40</v>
      </c>
      <c r="S719" s="84"/>
      <c r="T719" s="84" t="str">
        <f t="shared" si="10"/>
        <v/>
      </c>
      <c r="U719" s="84" t="str">
        <f t="shared" si="11"/>
        <v/>
      </c>
      <c r="V719" s="65" t="str">
        <f t="shared" si="5"/>
        <v/>
      </c>
      <c r="W719" s="84"/>
      <c r="X719" s="84"/>
      <c r="Y719" s="85"/>
      <c r="Z719" s="85"/>
      <c r="AA719" s="65" t="str">
        <f t="shared" si="6"/>
        <v/>
      </c>
      <c r="AB719" s="65" t="str">
        <f t="shared" si="7"/>
        <v/>
      </c>
      <c r="AC719" s="86"/>
      <c r="AD719" s="87" t="str">
        <f t="shared" si="8"/>
        <v/>
      </c>
      <c r="AE719" s="84"/>
      <c r="AF719" s="86">
        <f>IF(AC719&gt;0,AC719,'⚙️ Config'!$B$10)</f>
        <v>0.0075</v>
      </c>
      <c r="AG719" s="88">
        <f t="shared" si="9"/>
        <v>12770.0184</v>
      </c>
      <c r="AH719" s="88">
        <f>AG719*'⚙️ Config'!$B$11</f>
        <v>63850.092</v>
      </c>
      <c r="AI719" s="88">
        <f>AH719*'⚙️ Config'!$B$12</f>
        <v>19155.0276</v>
      </c>
      <c r="AJ719" s="64"/>
      <c r="AK719" s="84"/>
      <c r="AL719" s="84"/>
      <c r="AM719" s="84"/>
      <c r="AN719" s="84"/>
      <c r="AO719" s="84"/>
      <c r="AP719" s="84"/>
      <c r="AQ719" s="84"/>
    </row>
    <row r="720" ht="15.0" customHeight="1">
      <c r="A720" s="79">
        <v>717.0</v>
      </c>
      <c r="B720" s="80" t="s">
        <v>1788</v>
      </c>
      <c r="C720" s="79" t="s">
        <v>141</v>
      </c>
      <c r="D720" s="79" t="s">
        <v>1789</v>
      </c>
      <c r="E720" s="81">
        <v>50.48</v>
      </c>
      <c r="F720" s="79" t="s">
        <v>84</v>
      </c>
      <c r="G720" s="79" t="s">
        <v>606</v>
      </c>
      <c r="H720" s="82">
        <v>1701510.87</v>
      </c>
      <c r="I720" s="79">
        <v>1.0</v>
      </c>
      <c r="J720" s="83">
        <v>1.8</v>
      </c>
      <c r="K720" s="80">
        <v>2024.0</v>
      </c>
      <c r="L720" s="79" t="s">
        <v>448</v>
      </c>
      <c r="M720" s="79">
        <v>2024.0</v>
      </c>
      <c r="N720" s="79" t="s">
        <v>145</v>
      </c>
      <c r="O720" s="65" t="str">
        <f t="shared" si="1"/>
        <v>035318680001</v>
      </c>
      <c r="P720" s="65">
        <f t="shared" si="2"/>
        <v>0</v>
      </c>
      <c r="Q720" s="65">
        <f t="shared" si="3"/>
        <v>6</v>
      </c>
      <c r="R720" s="65" t="str">
        <f t="shared" si="12"/>
        <v>03.531.868/0001-06</v>
      </c>
      <c r="S720" s="84"/>
      <c r="T720" s="84" t="str">
        <f t="shared" si="10"/>
        <v/>
      </c>
      <c r="U720" s="84" t="str">
        <f t="shared" si="11"/>
        <v/>
      </c>
      <c r="V720" s="65" t="str">
        <f t="shared" si="5"/>
        <v/>
      </c>
      <c r="W720" s="84"/>
      <c r="X720" s="84"/>
      <c r="Y720" s="85"/>
      <c r="Z720" s="85"/>
      <c r="AA720" s="65" t="str">
        <f t="shared" si="6"/>
        <v/>
      </c>
      <c r="AB720" s="65" t="str">
        <f t="shared" si="7"/>
        <v/>
      </c>
      <c r="AC720" s="86"/>
      <c r="AD720" s="87" t="str">
        <f t="shared" si="8"/>
        <v/>
      </c>
      <c r="AE720" s="84"/>
      <c r="AF720" s="86">
        <f>IF(AC720&gt;0,AC720,'⚙️ Config'!$B$10)</f>
        <v>0.0075</v>
      </c>
      <c r="AG720" s="88">
        <f t="shared" si="9"/>
        <v>12761.33153</v>
      </c>
      <c r="AH720" s="88">
        <f>AG720*'⚙️ Config'!$B$11</f>
        <v>63806.65763</v>
      </c>
      <c r="AI720" s="88">
        <f>AH720*'⚙️ Config'!$B$12</f>
        <v>19141.99729</v>
      </c>
      <c r="AJ720" s="64"/>
      <c r="AK720" s="84"/>
      <c r="AL720" s="84"/>
      <c r="AM720" s="84"/>
      <c r="AN720" s="84"/>
      <c r="AO720" s="84"/>
      <c r="AP720" s="84"/>
      <c r="AQ720" s="84"/>
    </row>
    <row r="721" ht="15.0" customHeight="1">
      <c r="A721" s="79">
        <v>718.0</v>
      </c>
      <c r="B721" s="80" t="s">
        <v>1790</v>
      </c>
      <c r="C721" s="79" t="s">
        <v>141</v>
      </c>
      <c r="D721" s="79" t="s">
        <v>1791</v>
      </c>
      <c r="E721" s="81">
        <v>55.05</v>
      </c>
      <c r="F721" s="79" t="s">
        <v>84</v>
      </c>
      <c r="G721" s="79" t="s">
        <v>606</v>
      </c>
      <c r="H721" s="82">
        <v>1699004.58</v>
      </c>
      <c r="I721" s="79">
        <v>1.0</v>
      </c>
      <c r="J721" s="83">
        <v>1.5</v>
      </c>
      <c r="K721" s="80">
        <v>2024.0</v>
      </c>
      <c r="L721" s="79" t="s">
        <v>630</v>
      </c>
      <c r="M721" s="79">
        <v>2024.0</v>
      </c>
      <c r="N721" s="79" t="s">
        <v>161</v>
      </c>
      <c r="O721" s="65" t="str">
        <f t="shared" si="1"/>
        <v>374816420001</v>
      </c>
      <c r="P721" s="65">
        <f t="shared" si="2"/>
        <v>6</v>
      </c>
      <c r="Q721" s="65">
        <f t="shared" si="3"/>
        <v>0</v>
      </c>
      <c r="R721" s="65" t="str">
        <f t="shared" si="12"/>
        <v>37.481.642/0001-60</v>
      </c>
      <c r="S721" s="84"/>
      <c r="T721" s="84" t="str">
        <f t="shared" si="10"/>
        <v/>
      </c>
      <c r="U721" s="84" t="str">
        <f t="shared" si="11"/>
        <v/>
      </c>
      <c r="V721" s="65" t="str">
        <f t="shared" si="5"/>
        <v/>
      </c>
      <c r="W721" s="84"/>
      <c r="X721" s="84"/>
      <c r="Y721" s="85"/>
      <c r="Z721" s="85"/>
      <c r="AA721" s="65" t="str">
        <f t="shared" si="6"/>
        <v/>
      </c>
      <c r="AB721" s="65" t="str">
        <f t="shared" si="7"/>
        <v/>
      </c>
      <c r="AC721" s="86"/>
      <c r="AD721" s="87" t="str">
        <f t="shared" si="8"/>
        <v/>
      </c>
      <c r="AE721" s="84"/>
      <c r="AF721" s="86">
        <f>IF(AC721&gt;0,AC721,'⚙️ Config'!$B$10)</f>
        <v>0.0075</v>
      </c>
      <c r="AG721" s="88">
        <f t="shared" si="9"/>
        <v>12742.53435</v>
      </c>
      <c r="AH721" s="88">
        <f>AG721*'⚙️ Config'!$B$11</f>
        <v>63712.67175</v>
      </c>
      <c r="AI721" s="88">
        <f>AH721*'⚙️ Config'!$B$12</f>
        <v>19113.80153</v>
      </c>
      <c r="AJ721" s="64"/>
      <c r="AK721" s="84"/>
      <c r="AL721" s="84"/>
      <c r="AM721" s="84"/>
      <c r="AN721" s="84"/>
      <c r="AO721" s="84"/>
      <c r="AP721" s="84"/>
      <c r="AQ721" s="84"/>
    </row>
    <row r="722" ht="15.0" customHeight="1">
      <c r="A722" s="79">
        <v>719.0</v>
      </c>
      <c r="B722" s="80" t="s">
        <v>1792</v>
      </c>
      <c r="C722" s="79" t="s">
        <v>141</v>
      </c>
      <c r="D722" s="79" t="s">
        <v>1793</v>
      </c>
      <c r="E722" s="81">
        <v>49.21</v>
      </c>
      <c r="F722" s="79" t="s">
        <v>84</v>
      </c>
      <c r="G722" s="79" t="s">
        <v>606</v>
      </c>
      <c r="H722" s="82">
        <v>1695079.8</v>
      </c>
      <c r="I722" s="79">
        <v>1.0</v>
      </c>
      <c r="J722" s="83">
        <v>1.9</v>
      </c>
      <c r="K722" s="80">
        <v>2024.0</v>
      </c>
      <c r="L722" s="79" t="s">
        <v>448</v>
      </c>
      <c r="M722" s="79">
        <v>2024.0</v>
      </c>
      <c r="N722" s="79" t="s">
        <v>161</v>
      </c>
      <c r="O722" s="65" t="str">
        <f t="shared" si="1"/>
        <v>093917350001</v>
      </c>
      <c r="P722" s="65">
        <f t="shared" si="2"/>
        <v>6</v>
      </c>
      <c r="Q722" s="65">
        <f t="shared" si="3"/>
        <v>8</v>
      </c>
      <c r="R722" s="65" t="str">
        <f t="shared" si="12"/>
        <v>09.391.735/0001-68</v>
      </c>
      <c r="S722" s="84"/>
      <c r="T722" s="84" t="str">
        <f t="shared" si="10"/>
        <v/>
      </c>
      <c r="U722" s="84" t="str">
        <f t="shared" si="11"/>
        <v/>
      </c>
      <c r="V722" s="65" t="str">
        <f t="shared" si="5"/>
        <v/>
      </c>
      <c r="W722" s="84"/>
      <c r="X722" s="84"/>
      <c r="Y722" s="85"/>
      <c r="Z722" s="85"/>
      <c r="AA722" s="65" t="str">
        <f t="shared" si="6"/>
        <v/>
      </c>
      <c r="AB722" s="65" t="str">
        <f t="shared" si="7"/>
        <v/>
      </c>
      <c r="AC722" s="86"/>
      <c r="AD722" s="87" t="str">
        <f t="shared" si="8"/>
        <v/>
      </c>
      <c r="AE722" s="84"/>
      <c r="AF722" s="86">
        <f>IF(AC722&gt;0,AC722,'⚙️ Config'!$B$10)</f>
        <v>0.0075</v>
      </c>
      <c r="AG722" s="88">
        <f t="shared" si="9"/>
        <v>12713.0985</v>
      </c>
      <c r="AH722" s="88">
        <f>AG722*'⚙️ Config'!$B$11</f>
        <v>63565.4925</v>
      </c>
      <c r="AI722" s="88">
        <f>AH722*'⚙️ Config'!$B$12</f>
        <v>19069.64775</v>
      </c>
      <c r="AJ722" s="64"/>
      <c r="AK722" s="84"/>
      <c r="AL722" s="84"/>
      <c r="AM722" s="84"/>
      <c r="AN722" s="84"/>
      <c r="AO722" s="84"/>
      <c r="AP722" s="84"/>
      <c r="AQ722" s="84"/>
    </row>
    <row r="723" ht="15.0" customHeight="1">
      <c r="A723" s="79">
        <v>720.0</v>
      </c>
      <c r="B723" s="80" t="s">
        <v>1794</v>
      </c>
      <c r="C723" s="79" t="s">
        <v>141</v>
      </c>
      <c r="D723" s="79" t="s">
        <v>1795</v>
      </c>
      <c r="E723" s="81">
        <v>70.05</v>
      </c>
      <c r="F723" s="79" t="s">
        <v>84</v>
      </c>
      <c r="G723" s="79" t="s">
        <v>606</v>
      </c>
      <c r="H723" s="82">
        <v>1692672.03</v>
      </c>
      <c r="I723" s="79">
        <v>1.0</v>
      </c>
      <c r="J723" s="83">
        <v>0.9</v>
      </c>
      <c r="K723" s="80">
        <v>2025.0</v>
      </c>
      <c r="L723" s="79" t="s">
        <v>202</v>
      </c>
      <c r="M723" s="79">
        <v>2025.0</v>
      </c>
      <c r="N723" s="79" t="s">
        <v>161</v>
      </c>
      <c r="O723" s="65" t="str">
        <f t="shared" si="1"/>
        <v>200795860001</v>
      </c>
      <c r="P723" s="65">
        <f t="shared" si="2"/>
        <v>3</v>
      </c>
      <c r="Q723" s="65">
        <f t="shared" si="3"/>
        <v>9</v>
      </c>
      <c r="R723" s="65" t="str">
        <f t="shared" si="12"/>
        <v>20.079.586/0001-39</v>
      </c>
      <c r="S723" s="84"/>
      <c r="T723" s="84" t="str">
        <f t="shared" si="10"/>
        <v/>
      </c>
      <c r="U723" s="84" t="str">
        <f t="shared" si="11"/>
        <v/>
      </c>
      <c r="V723" s="65" t="str">
        <f t="shared" si="5"/>
        <v/>
      </c>
      <c r="W723" s="84"/>
      <c r="X723" s="84"/>
      <c r="Y723" s="85"/>
      <c r="Z723" s="85"/>
      <c r="AA723" s="65" t="str">
        <f t="shared" si="6"/>
        <v/>
      </c>
      <c r="AB723" s="65" t="str">
        <f t="shared" si="7"/>
        <v/>
      </c>
      <c r="AC723" s="86"/>
      <c r="AD723" s="87" t="str">
        <f t="shared" si="8"/>
        <v/>
      </c>
      <c r="AE723" s="84"/>
      <c r="AF723" s="86">
        <f>IF(AC723&gt;0,AC723,'⚙️ Config'!$B$10)</f>
        <v>0.0075</v>
      </c>
      <c r="AG723" s="88">
        <f t="shared" si="9"/>
        <v>12695.04023</v>
      </c>
      <c r="AH723" s="88">
        <f>AG723*'⚙️ Config'!$B$11</f>
        <v>63475.20113</v>
      </c>
      <c r="AI723" s="88">
        <f>AH723*'⚙️ Config'!$B$12</f>
        <v>19042.56034</v>
      </c>
      <c r="AJ723" s="64"/>
      <c r="AK723" s="84"/>
      <c r="AL723" s="84"/>
      <c r="AM723" s="84"/>
      <c r="AN723" s="84"/>
      <c r="AO723" s="84"/>
      <c r="AP723" s="84"/>
      <c r="AQ723" s="84"/>
    </row>
    <row r="724" ht="15.0" customHeight="1">
      <c r="A724" s="79">
        <v>721.0</v>
      </c>
      <c r="B724" s="80" t="s">
        <v>1796</v>
      </c>
      <c r="C724" s="79" t="s">
        <v>141</v>
      </c>
      <c r="D724" s="79" t="s">
        <v>1797</v>
      </c>
      <c r="E724" s="81">
        <v>53.38</v>
      </c>
      <c r="F724" s="79" t="s">
        <v>84</v>
      </c>
      <c r="G724" s="79" t="s">
        <v>606</v>
      </c>
      <c r="H724" s="82">
        <v>1689475.09</v>
      </c>
      <c r="I724" s="79">
        <v>1.0</v>
      </c>
      <c r="J724" s="83">
        <v>1.6</v>
      </c>
      <c r="K724" s="80">
        <v>2024.0</v>
      </c>
      <c r="L724" s="79" t="s">
        <v>630</v>
      </c>
      <c r="M724" s="79">
        <v>2024.0</v>
      </c>
      <c r="N724" s="79" t="s">
        <v>145</v>
      </c>
      <c r="O724" s="65" t="str">
        <f t="shared" si="1"/>
        <v>349764050001</v>
      </c>
      <c r="P724" s="65">
        <f t="shared" si="2"/>
        <v>8</v>
      </c>
      <c r="Q724" s="65">
        <f t="shared" si="3"/>
        <v>1</v>
      </c>
      <c r="R724" s="65" t="str">
        <f t="shared" si="12"/>
        <v>34.976.405/0001-81</v>
      </c>
      <c r="S724" s="84"/>
      <c r="T724" s="84" t="str">
        <f t="shared" si="10"/>
        <v/>
      </c>
      <c r="U724" s="84" t="str">
        <f t="shared" si="11"/>
        <v/>
      </c>
      <c r="V724" s="65" t="str">
        <f t="shared" si="5"/>
        <v/>
      </c>
      <c r="W724" s="84"/>
      <c r="X724" s="84"/>
      <c r="Y724" s="85"/>
      <c r="Z724" s="85"/>
      <c r="AA724" s="65" t="str">
        <f t="shared" si="6"/>
        <v/>
      </c>
      <c r="AB724" s="65" t="str">
        <f t="shared" si="7"/>
        <v/>
      </c>
      <c r="AC724" s="86"/>
      <c r="AD724" s="87" t="str">
        <f t="shared" si="8"/>
        <v/>
      </c>
      <c r="AE724" s="84"/>
      <c r="AF724" s="86">
        <f>IF(AC724&gt;0,AC724,'⚙️ Config'!$B$10)</f>
        <v>0.0075</v>
      </c>
      <c r="AG724" s="88">
        <f t="shared" si="9"/>
        <v>12671.06318</v>
      </c>
      <c r="AH724" s="88">
        <f>AG724*'⚙️ Config'!$B$11</f>
        <v>63355.31588</v>
      </c>
      <c r="AI724" s="88">
        <f>AH724*'⚙️ Config'!$B$12</f>
        <v>19006.59476</v>
      </c>
      <c r="AJ724" s="64"/>
      <c r="AK724" s="84"/>
      <c r="AL724" s="84"/>
      <c r="AM724" s="84"/>
      <c r="AN724" s="84"/>
      <c r="AO724" s="84"/>
      <c r="AP724" s="84"/>
      <c r="AQ724" s="84"/>
    </row>
    <row r="725" ht="15.0" customHeight="1">
      <c r="A725" s="79">
        <v>722.0</v>
      </c>
      <c r="B725" s="80" t="s">
        <v>1798</v>
      </c>
      <c r="C725" s="79" t="s">
        <v>141</v>
      </c>
      <c r="D725" s="79" t="s">
        <v>1799</v>
      </c>
      <c r="E725" s="81">
        <v>70.05</v>
      </c>
      <c r="F725" s="79" t="s">
        <v>84</v>
      </c>
      <c r="G725" s="79" t="s">
        <v>606</v>
      </c>
      <c r="H725" s="82">
        <v>1685990.11</v>
      </c>
      <c r="I725" s="79">
        <v>1.0</v>
      </c>
      <c r="J725" s="83">
        <v>0.9</v>
      </c>
      <c r="K725" s="80">
        <v>2025.0</v>
      </c>
      <c r="L725" s="79" t="s">
        <v>448</v>
      </c>
      <c r="M725" s="79">
        <v>2025.0</v>
      </c>
      <c r="N725" s="79" t="s">
        <v>161</v>
      </c>
      <c r="O725" s="65" t="str">
        <f t="shared" si="1"/>
        <v>263410450001</v>
      </c>
      <c r="P725" s="65">
        <f t="shared" si="2"/>
        <v>1</v>
      </c>
      <c r="Q725" s="65">
        <f t="shared" si="3"/>
        <v>3</v>
      </c>
      <c r="R725" s="65" t="str">
        <f t="shared" si="12"/>
        <v>26.341.045/0001-13</v>
      </c>
      <c r="S725" s="84"/>
      <c r="T725" s="84" t="str">
        <f t="shared" si="10"/>
        <v/>
      </c>
      <c r="U725" s="84" t="str">
        <f t="shared" si="11"/>
        <v/>
      </c>
      <c r="V725" s="65" t="str">
        <f t="shared" si="5"/>
        <v/>
      </c>
      <c r="W725" s="84"/>
      <c r="X725" s="84"/>
      <c r="Y725" s="85"/>
      <c r="Z725" s="85"/>
      <c r="AA725" s="65" t="str">
        <f t="shared" si="6"/>
        <v/>
      </c>
      <c r="AB725" s="65" t="str">
        <f t="shared" si="7"/>
        <v/>
      </c>
      <c r="AC725" s="86"/>
      <c r="AD725" s="87" t="str">
        <f t="shared" si="8"/>
        <v/>
      </c>
      <c r="AE725" s="84"/>
      <c r="AF725" s="86">
        <f>IF(AC725&gt;0,AC725,'⚙️ Config'!$B$10)</f>
        <v>0.0075</v>
      </c>
      <c r="AG725" s="88">
        <f t="shared" si="9"/>
        <v>12644.92583</v>
      </c>
      <c r="AH725" s="88">
        <f>AG725*'⚙️ Config'!$B$11</f>
        <v>63224.62913</v>
      </c>
      <c r="AI725" s="88">
        <f>AH725*'⚙️ Config'!$B$12</f>
        <v>18967.38874</v>
      </c>
      <c r="AJ725" s="64"/>
      <c r="AK725" s="84"/>
      <c r="AL725" s="84"/>
      <c r="AM725" s="84"/>
      <c r="AN725" s="84"/>
      <c r="AO725" s="84"/>
      <c r="AP725" s="84"/>
      <c r="AQ725" s="84"/>
    </row>
    <row r="726" ht="15.0" customHeight="1">
      <c r="A726" s="79">
        <v>723.0</v>
      </c>
      <c r="B726" s="80" t="s">
        <v>1800</v>
      </c>
      <c r="C726" s="79" t="s">
        <v>141</v>
      </c>
      <c r="D726" s="79" t="s">
        <v>1801</v>
      </c>
      <c r="E726" s="81">
        <v>63.8</v>
      </c>
      <c r="F726" s="79" t="s">
        <v>84</v>
      </c>
      <c r="G726" s="79" t="s">
        <v>606</v>
      </c>
      <c r="H726" s="82">
        <v>1681969.86</v>
      </c>
      <c r="I726" s="79">
        <v>1.0</v>
      </c>
      <c r="J726" s="83">
        <v>1.1</v>
      </c>
      <c r="K726" s="80">
        <v>2025.0</v>
      </c>
      <c r="L726" s="79" t="s">
        <v>630</v>
      </c>
      <c r="M726" s="79">
        <v>2025.0</v>
      </c>
      <c r="N726" s="79" t="s">
        <v>161</v>
      </c>
      <c r="O726" s="65" t="str">
        <f t="shared" si="1"/>
        <v>310576270001</v>
      </c>
      <c r="P726" s="65">
        <f t="shared" si="2"/>
        <v>0</v>
      </c>
      <c r="Q726" s="65">
        <f t="shared" si="3"/>
        <v>2</v>
      </c>
      <c r="R726" s="65" t="str">
        <f t="shared" si="12"/>
        <v>31.057.627/0001-02</v>
      </c>
      <c r="S726" s="84"/>
      <c r="T726" s="84" t="str">
        <f t="shared" si="10"/>
        <v/>
      </c>
      <c r="U726" s="84" t="str">
        <f t="shared" si="11"/>
        <v/>
      </c>
      <c r="V726" s="65" t="str">
        <f t="shared" si="5"/>
        <v/>
      </c>
      <c r="W726" s="84"/>
      <c r="X726" s="84"/>
      <c r="Y726" s="85"/>
      <c r="Z726" s="85"/>
      <c r="AA726" s="65" t="str">
        <f t="shared" si="6"/>
        <v/>
      </c>
      <c r="AB726" s="65" t="str">
        <f t="shared" si="7"/>
        <v/>
      </c>
      <c r="AC726" s="86"/>
      <c r="AD726" s="87" t="str">
        <f t="shared" si="8"/>
        <v/>
      </c>
      <c r="AE726" s="84"/>
      <c r="AF726" s="86">
        <f>IF(AC726&gt;0,AC726,'⚙️ Config'!$B$10)</f>
        <v>0.0075</v>
      </c>
      <c r="AG726" s="88">
        <f t="shared" si="9"/>
        <v>12614.77395</v>
      </c>
      <c r="AH726" s="88">
        <f>AG726*'⚙️ Config'!$B$11</f>
        <v>63073.86975</v>
      </c>
      <c r="AI726" s="88">
        <f>AH726*'⚙️ Config'!$B$12</f>
        <v>18922.16093</v>
      </c>
      <c r="AJ726" s="64"/>
      <c r="AK726" s="84"/>
      <c r="AL726" s="84"/>
      <c r="AM726" s="84"/>
      <c r="AN726" s="84"/>
      <c r="AO726" s="84"/>
      <c r="AP726" s="84"/>
      <c r="AQ726" s="84"/>
    </row>
    <row r="727" ht="15.0" customHeight="1">
      <c r="A727" s="79">
        <v>724.0</v>
      </c>
      <c r="B727" s="80" t="s">
        <v>1802</v>
      </c>
      <c r="C727" s="79" t="s">
        <v>141</v>
      </c>
      <c r="D727" s="79" t="s">
        <v>1803</v>
      </c>
      <c r="E727" s="81">
        <v>50.48</v>
      </c>
      <c r="F727" s="79" t="s">
        <v>84</v>
      </c>
      <c r="G727" s="79" t="s">
        <v>606</v>
      </c>
      <c r="H727" s="82">
        <v>1679580.78</v>
      </c>
      <c r="I727" s="79">
        <v>1.0</v>
      </c>
      <c r="J727" s="83">
        <v>1.8</v>
      </c>
      <c r="K727" s="80">
        <v>2024.0</v>
      </c>
      <c r="L727" s="79" t="s">
        <v>202</v>
      </c>
      <c r="M727" s="79">
        <v>2024.0</v>
      </c>
      <c r="N727" s="79" t="s">
        <v>161</v>
      </c>
      <c r="O727" s="65" t="str">
        <f t="shared" si="1"/>
        <v>303099880001</v>
      </c>
      <c r="P727" s="65">
        <f t="shared" si="2"/>
        <v>3</v>
      </c>
      <c r="Q727" s="65">
        <f t="shared" si="3"/>
        <v>6</v>
      </c>
      <c r="R727" s="65" t="str">
        <f t="shared" si="12"/>
        <v>30.309.988/0001-36</v>
      </c>
      <c r="S727" s="84"/>
      <c r="T727" s="84" t="str">
        <f t="shared" si="10"/>
        <v/>
      </c>
      <c r="U727" s="84" t="str">
        <f t="shared" si="11"/>
        <v/>
      </c>
      <c r="V727" s="65" t="str">
        <f t="shared" si="5"/>
        <v/>
      </c>
      <c r="W727" s="84"/>
      <c r="X727" s="84"/>
      <c r="Y727" s="85"/>
      <c r="Z727" s="85"/>
      <c r="AA727" s="65" t="str">
        <f t="shared" si="6"/>
        <v/>
      </c>
      <c r="AB727" s="65" t="str">
        <f t="shared" si="7"/>
        <v/>
      </c>
      <c r="AC727" s="86"/>
      <c r="AD727" s="87" t="str">
        <f t="shared" si="8"/>
        <v/>
      </c>
      <c r="AE727" s="84"/>
      <c r="AF727" s="86">
        <f>IF(AC727&gt;0,AC727,'⚙️ Config'!$B$10)</f>
        <v>0.0075</v>
      </c>
      <c r="AG727" s="88">
        <f t="shared" si="9"/>
        <v>12596.85585</v>
      </c>
      <c r="AH727" s="88">
        <f>AG727*'⚙️ Config'!$B$11</f>
        <v>62984.27925</v>
      </c>
      <c r="AI727" s="88">
        <f>AH727*'⚙️ Config'!$B$12</f>
        <v>18895.28378</v>
      </c>
      <c r="AJ727" s="64"/>
      <c r="AK727" s="84"/>
      <c r="AL727" s="84"/>
      <c r="AM727" s="84"/>
      <c r="AN727" s="84"/>
      <c r="AO727" s="84"/>
      <c r="AP727" s="84"/>
      <c r="AQ727" s="84"/>
    </row>
    <row r="728" ht="15.0" customHeight="1">
      <c r="A728" s="79">
        <v>725.0</v>
      </c>
      <c r="B728" s="80" t="s">
        <v>1804</v>
      </c>
      <c r="C728" s="79" t="s">
        <v>141</v>
      </c>
      <c r="D728" s="79" t="s">
        <v>1805</v>
      </c>
      <c r="E728" s="81">
        <v>50.48</v>
      </c>
      <c r="F728" s="79" t="s">
        <v>84</v>
      </c>
      <c r="G728" s="79" t="s">
        <v>606</v>
      </c>
      <c r="H728" s="82">
        <v>1678096.51</v>
      </c>
      <c r="I728" s="79">
        <v>1.0</v>
      </c>
      <c r="J728" s="83">
        <v>1.8</v>
      </c>
      <c r="K728" s="80">
        <v>2024.0</v>
      </c>
      <c r="L728" s="79" t="s">
        <v>295</v>
      </c>
      <c r="M728" s="79">
        <v>2024.0</v>
      </c>
      <c r="N728" s="79" t="s">
        <v>161</v>
      </c>
      <c r="O728" s="65" t="str">
        <f t="shared" si="1"/>
        <v>486570270001</v>
      </c>
      <c r="P728" s="65">
        <f t="shared" si="2"/>
        <v>8</v>
      </c>
      <c r="Q728" s="65">
        <f t="shared" si="3"/>
        <v>8</v>
      </c>
      <c r="R728" s="65" t="str">
        <f t="shared" si="12"/>
        <v>48.657.027/0001-88</v>
      </c>
      <c r="S728" s="84"/>
      <c r="T728" s="84" t="str">
        <f t="shared" si="10"/>
        <v/>
      </c>
      <c r="U728" s="84" t="str">
        <f t="shared" si="11"/>
        <v/>
      </c>
      <c r="V728" s="65" t="str">
        <f t="shared" si="5"/>
        <v/>
      </c>
      <c r="W728" s="84"/>
      <c r="X728" s="84"/>
      <c r="Y728" s="85"/>
      <c r="Z728" s="85"/>
      <c r="AA728" s="65" t="str">
        <f t="shared" si="6"/>
        <v/>
      </c>
      <c r="AB728" s="65" t="str">
        <f t="shared" si="7"/>
        <v/>
      </c>
      <c r="AC728" s="86"/>
      <c r="AD728" s="87" t="str">
        <f t="shared" si="8"/>
        <v/>
      </c>
      <c r="AE728" s="84"/>
      <c r="AF728" s="86">
        <f>IF(AC728&gt;0,AC728,'⚙️ Config'!$B$10)</f>
        <v>0.0075</v>
      </c>
      <c r="AG728" s="88">
        <f t="shared" si="9"/>
        <v>12585.72383</v>
      </c>
      <c r="AH728" s="88">
        <f>AG728*'⚙️ Config'!$B$11</f>
        <v>62928.61913</v>
      </c>
      <c r="AI728" s="88">
        <f>AH728*'⚙️ Config'!$B$12</f>
        <v>18878.58574</v>
      </c>
      <c r="AJ728" s="64"/>
      <c r="AK728" s="84"/>
      <c r="AL728" s="84"/>
      <c r="AM728" s="84"/>
      <c r="AN728" s="84"/>
      <c r="AO728" s="84"/>
      <c r="AP728" s="84"/>
      <c r="AQ728" s="84"/>
    </row>
    <row r="729" ht="15.0" customHeight="1">
      <c r="A729" s="79">
        <v>726.0</v>
      </c>
      <c r="B729" s="80" t="s">
        <v>1806</v>
      </c>
      <c r="C729" s="79" t="s">
        <v>141</v>
      </c>
      <c r="D729" s="79" t="s">
        <v>1807</v>
      </c>
      <c r="E729" s="81">
        <v>74.43</v>
      </c>
      <c r="F729" s="79" t="s">
        <v>84</v>
      </c>
      <c r="G729" s="79" t="s">
        <v>606</v>
      </c>
      <c r="H729" s="82">
        <v>1675798.0</v>
      </c>
      <c r="I729" s="79">
        <v>1.0</v>
      </c>
      <c r="J729" s="83">
        <v>1.4</v>
      </c>
      <c r="K729" s="80">
        <v>2025.0</v>
      </c>
      <c r="L729" s="79" t="s">
        <v>295</v>
      </c>
      <c r="M729" s="79">
        <v>2024.0</v>
      </c>
      <c r="N729" s="79" t="s">
        <v>208</v>
      </c>
      <c r="O729" s="65" t="str">
        <f t="shared" si="1"/>
        <v>264539900001</v>
      </c>
      <c r="P729" s="65">
        <f t="shared" si="2"/>
        <v>0</v>
      </c>
      <c r="Q729" s="65">
        <f t="shared" si="3"/>
        <v>7</v>
      </c>
      <c r="R729" s="65" t="str">
        <f t="shared" si="12"/>
        <v>26.453.990/0001-07</v>
      </c>
      <c r="S729" s="84"/>
      <c r="T729" s="84" t="str">
        <f t="shared" si="10"/>
        <v/>
      </c>
      <c r="U729" s="84" t="str">
        <f t="shared" si="11"/>
        <v/>
      </c>
      <c r="V729" s="65" t="str">
        <f t="shared" si="5"/>
        <v/>
      </c>
      <c r="W729" s="84"/>
      <c r="X729" s="84"/>
      <c r="Y729" s="85"/>
      <c r="Z729" s="85"/>
      <c r="AA729" s="65" t="str">
        <f t="shared" si="6"/>
        <v/>
      </c>
      <c r="AB729" s="65" t="str">
        <f t="shared" si="7"/>
        <v/>
      </c>
      <c r="AC729" s="86"/>
      <c r="AD729" s="87" t="str">
        <f t="shared" si="8"/>
        <v/>
      </c>
      <c r="AE729" s="84"/>
      <c r="AF729" s="86">
        <f>IF(AC729&gt;0,AC729,'⚙️ Config'!$B$10)</f>
        <v>0.0075</v>
      </c>
      <c r="AG729" s="88">
        <f t="shared" si="9"/>
        <v>12568.485</v>
      </c>
      <c r="AH729" s="88">
        <f>AG729*'⚙️ Config'!$B$11</f>
        <v>62842.425</v>
      </c>
      <c r="AI729" s="88">
        <f>AH729*'⚙️ Config'!$B$12</f>
        <v>18852.7275</v>
      </c>
      <c r="AJ729" s="64"/>
      <c r="AK729" s="84"/>
      <c r="AL729" s="84"/>
      <c r="AM729" s="84"/>
      <c r="AN729" s="84"/>
      <c r="AO729" s="84"/>
      <c r="AP729" s="84"/>
      <c r="AQ729" s="84"/>
    </row>
    <row r="730" ht="15.0" customHeight="1">
      <c r="A730" s="79">
        <v>727.0</v>
      </c>
      <c r="B730" s="80" t="s">
        <v>1808</v>
      </c>
      <c r="C730" s="79" t="s">
        <v>141</v>
      </c>
      <c r="D730" s="79" t="s">
        <v>1809</v>
      </c>
      <c r="E730" s="81">
        <v>55.04</v>
      </c>
      <c r="F730" s="79" t="s">
        <v>84</v>
      </c>
      <c r="G730" s="79" t="s">
        <v>606</v>
      </c>
      <c r="H730" s="82">
        <v>1673555.04</v>
      </c>
      <c r="I730" s="79">
        <v>1.0</v>
      </c>
      <c r="J730" s="83">
        <v>1.5</v>
      </c>
      <c r="K730" s="80">
        <v>2024.0</v>
      </c>
      <c r="L730" s="79" t="s">
        <v>630</v>
      </c>
      <c r="M730" s="79">
        <v>2024.0</v>
      </c>
      <c r="N730" s="79" t="s">
        <v>145</v>
      </c>
      <c r="O730" s="65" t="str">
        <f t="shared" si="1"/>
        <v>431931320001</v>
      </c>
      <c r="P730" s="65">
        <f t="shared" si="2"/>
        <v>9</v>
      </c>
      <c r="Q730" s="65">
        <f t="shared" si="3"/>
        <v>0</v>
      </c>
      <c r="R730" s="65" t="str">
        <f t="shared" si="12"/>
        <v>43.193.132/0001-90</v>
      </c>
      <c r="S730" s="84"/>
      <c r="T730" s="84" t="str">
        <f t="shared" si="10"/>
        <v/>
      </c>
      <c r="U730" s="84" t="str">
        <f t="shared" si="11"/>
        <v/>
      </c>
      <c r="V730" s="65" t="str">
        <f t="shared" si="5"/>
        <v/>
      </c>
      <c r="W730" s="84"/>
      <c r="X730" s="84"/>
      <c r="Y730" s="85"/>
      <c r="Z730" s="85"/>
      <c r="AA730" s="65" t="str">
        <f t="shared" si="6"/>
        <v/>
      </c>
      <c r="AB730" s="65" t="str">
        <f t="shared" si="7"/>
        <v/>
      </c>
      <c r="AC730" s="86"/>
      <c r="AD730" s="87" t="str">
        <f t="shared" si="8"/>
        <v/>
      </c>
      <c r="AE730" s="84"/>
      <c r="AF730" s="86">
        <f>IF(AC730&gt;0,AC730,'⚙️ Config'!$B$10)</f>
        <v>0.0075</v>
      </c>
      <c r="AG730" s="88">
        <f t="shared" si="9"/>
        <v>12551.6628</v>
      </c>
      <c r="AH730" s="88">
        <f>AG730*'⚙️ Config'!$B$11</f>
        <v>62758.314</v>
      </c>
      <c r="AI730" s="88">
        <f>AH730*'⚙️ Config'!$B$12</f>
        <v>18827.4942</v>
      </c>
      <c r="AJ730" s="64"/>
      <c r="AK730" s="84"/>
      <c r="AL730" s="84"/>
      <c r="AM730" s="84"/>
      <c r="AN730" s="84"/>
      <c r="AO730" s="84"/>
      <c r="AP730" s="84"/>
      <c r="AQ730" s="84"/>
    </row>
    <row r="731" ht="15.0" customHeight="1">
      <c r="A731" s="79">
        <v>728.0</v>
      </c>
      <c r="B731" s="80" t="s">
        <v>1810</v>
      </c>
      <c r="C731" s="79" t="s">
        <v>141</v>
      </c>
      <c r="D731" s="79" t="s">
        <v>1811</v>
      </c>
      <c r="E731" s="81">
        <v>74.43</v>
      </c>
      <c r="F731" s="79" t="s">
        <v>84</v>
      </c>
      <c r="G731" s="79" t="s">
        <v>606</v>
      </c>
      <c r="H731" s="82">
        <v>1671467.1</v>
      </c>
      <c r="I731" s="79">
        <v>1.0</v>
      </c>
      <c r="J731" s="83">
        <v>1.4</v>
      </c>
      <c r="K731" s="80">
        <v>2025.0</v>
      </c>
      <c r="L731" s="79" t="s">
        <v>691</v>
      </c>
      <c r="M731" s="79">
        <v>2024.0</v>
      </c>
      <c r="N731" s="79" t="s">
        <v>208</v>
      </c>
      <c r="O731" s="65" t="str">
        <f t="shared" si="1"/>
        <v>602709640001</v>
      </c>
      <c r="P731" s="65">
        <f t="shared" si="2"/>
        <v>8</v>
      </c>
      <c r="Q731" s="65">
        <f t="shared" si="3"/>
        <v>1</v>
      </c>
      <c r="R731" s="65" t="str">
        <f t="shared" si="12"/>
        <v>60.270.964/0001-81</v>
      </c>
      <c r="S731" s="84"/>
      <c r="T731" s="84" t="str">
        <f t="shared" si="10"/>
        <v/>
      </c>
      <c r="U731" s="84" t="str">
        <f t="shared" si="11"/>
        <v/>
      </c>
      <c r="V731" s="65" t="str">
        <f t="shared" si="5"/>
        <v/>
      </c>
      <c r="W731" s="84"/>
      <c r="X731" s="84"/>
      <c r="Y731" s="85"/>
      <c r="Z731" s="85"/>
      <c r="AA731" s="65" t="str">
        <f t="shared" si="6"/>
        <v/>
      </c>
      <c r="AB731" s="65" t="str">
        <f t="shared" si="7"/>
        <v/>
      </c>
      <c r="AC731" s="86"/>
      <c r="AD731" s="87" t="str">
        <f t="shared" si="8"/>
        <v/>
      </c>
      <c r="AE731" s="84"/>
      <c r="AF731" s="86">
        <f>IF(AC731&gt;0,AC731,'⚙️ Config'!$B$10)</f>
        <v>0.0075</v>
      </c>
      <c r="AG731" s="88">
        <f t="shared" si="9"/>
        <v>12536.00325</v>
      </c>
      <c r="AH731" s="88">
        <f>AG731*'⚙️ Config'!$B$11</f>
        <v>62680.01625</v>
      </c>
      <c r="AI731" s="88">
        <f>AH731*'⚙️ Config'!$B$12</f>
        <v>18804.00488</v>
      </c>
      <c r="AJ731" s="64"/>
      <c r="AK731" s="84"/>
      <c r="AL731" s="84"/>
      <c r="AM731" s="84"/>
      <c r="AN731" s="84"/>
      <c r="AO731" s="84"/>
      <c r="AP731" s="84"/>
      <c r="AQ731" s="84"/>
    </row>
    <row r="732" ht="15.0" customHeight="1">
      <c r="A732" s="79">
        <v>729.0</v>
      </c>
      <c r="B732" s="80" t="s">
        <v>1812</v>
      </c>
      <c r="C732" s="79" t="s">
        <v>141</v>
      </c>
      <c r="D732" s="79" t="s">
        <v>1813</v>
      </c>
      <c r="E732" s="81">
        <v>63.79</v>
      </c>
      <c r="F732" s="79" t="s">
        <v>84</v>
      </c>
      <c r="G732" s="79" t="s">
        <v>606</v>
      </c>
      <c r="H732" s="82">
        <v>1669050.96</v>
      </c>
      <c r="I732" s="79">
        <v>1.0</v>
      </c>
      <c r="J732" s="83">
        <v>1.1</v>
      </c>
      <c r="K732" s="80">
        <v>2025.0</v>
      </c>
      <c r="L732" s="79" t="s">
        <v>295</v>
      </c>
      <c r="M732" s="79">
        <v>2025.0</v>
      </c>
      <c r="N732" s="79" t="s">
        <v>145</v>
      </c>
      <c r="O732" s="65" t="str">
        <f t="shared" si="1"/>
        <v>048395130001</v>
      </c>
      <c r="P732" s="65">
        <f t="shared" si="2"/>
        <v>4</v>
      </c>
      <c r="Q732" s="65">
        <f t="shared" si="3"/>
        <v>1</v>
      </c>
      <c r="R732" s="65" t="str">
        <f t="shared" si="12"/>
        <v>04.839.513/0001-41</v>
      </c>
      <c r="S732" s="84"/>
      <c r="T732" s="84" t="str">
        <f t="shared" si="10"/>
        <v/>
      </c>
      <c r="U732" s="84" t="str">
        <f t="shared" si="11"/>
        <v/>
      </c>
      <c r="V732" s="65" t="str">
        <f t="shared" si="5"/>
        <v/>
      </c>
      <c r="W732" s="84"/>
      <c r="X732" s="84"/>
      <c r="Y732" s="85"/>
      <c r="Z732" s="85"/>
      <c r="AA732" s="65" t="str">
        <f t="shared" si="6"/>
        <v/>
      </c>
      <c r="AB732" s="65" t="str">
        <f t="shared" si="7"/>
        <v/>
      </c>
      <c r="AC732" s="86"/>
      <c r="AD732" s="87" t="str">
        <f t="shared" si="8"/>
        <v/>
      </c>
      <c r="AE732" s="84"/>
      <c r="AF732" s="86">
        <f>IF(AC732&gt;0,AC732,'⚙️ Config'!$B$10)</f>
        <v>0.0075</v>
      </c>
      <c r="AG732" s="88">
        <f t="shared" si="9"/>
        <v>12517.8822</v>
      </c>
      <c r="AH732" s="88">
        <f>AG732*'⚙️ Config'!$B$11</f>
        <v>62589.411</v>
      </c>
      <c r="AI732" s="88">
        <f>AH732*'⚙️ Config'!$B$12</f>
        <v>18776.8233</v>
      </c>
      <c r="AJ732" s="64"/>
      <c r="AK732" s="84"/>
      <c r="AL732" s="84"/>
      <c r="AM732" s="84"/>
      <c r="AN732" s="84"/>
      <c r="AO732" s="84"/>
      <c r="AP732" s="84"/>
      <c r="AQ732" s="84"/>
    </row>
    <row r="733" ht="15.0" customHeight="1">
      <c r="A733" s="79">
        <v>730.0</v>
      </c>
      <c r="B733" s="80" t="s">
        <v>1814</v>
      </c>
      <c r="C733" s="79" t="s">
        <v>141</v>
      </c>
      <c r="D733" s="79" t="s">
        <v>1815</v>
      </c>
      <c r="E733" s="81">
        <v>53.38</v>
      </c>
      <c r="F733" s="79" t="s">
        <v>84</v>
      </c>
      <c r="G733" s="79" t="s">
        <v>606</v>
      </c>
      <c r="H733" s="82">
        <v>1668910.3</v>
      </c>
      <c r="I733" s="79">
        <v>1.0</v>
      </c>
      <c r="J733" s="83">
        <v>1.6</v>
      </c>
      <c r="K733" s="80">
        <v>2024.0</v>
      </c>
      <c r="L733" s="79" t="s">
        <v>630</v>
      </c>
      <c r="M733" s="79">
        <v>2024.0</v>
      </c>
      <c r="N733" s="79" t="s">
        <v>161</v>
      </c>
      <c r="O733" s="65" t="str">
        <f t="shared" si="1"/>
        <v>405419250001</v>
      </c>
      <c r="P733" s="65">
        <f t="shared" si="2"/>
        <v>6</v>
      </c>
      <c r="Q733" s="65">
        <f t="shared" si="3"/>
        <v>4</v>
      </c>
      <c r="R733" s="65" t="str">
        <f t="shared" si="12"/>
        <v>40.541.925/0001-64</v>
      </c>
      <c r="S733" s="84"/>
      <c r="T733" s="84" t="str">
        <f t="shared" si="10"/>
        <v/>
      </c>
      <c r="U733" s="84" t="str">
        <f t="shared" si="11"/>
        <v/>
      </c>
      <c r="V733" s="65" t="str">
        <f t="shared" si="5"/>
        <v/>
      </c>
      <c r="W733" s="84"/>
      <c r="X733" s="84"/>
      <c r="Y733" s="85"/>
      <c r="Z733" s="85"/>
      <c r="AA733" s="65" t="str">
        <f t="shared" si="6"/>
        <v/>
      </c>
      <c r="AB733" s="65" t="str">
        <f t="shared" si="7"/>
        <v/>
      </c>
      <c r="AC733" s="86"/>
      <c r="AD733" s="87" t="str">
        <f t="shared" si="8"/>
        <v/>
      </c>
      <c r="AE733" s="84"/>
      <c r="AF733" s="86">
        <f>IF(AC733&gt;0,AC733,'⚙️ Config'!$B$10)</f>
        <v>0.0075</v>
      </c>
      <c r="AG733" s="88">
        <f t="shared" si="9"/>
        <v>12516.82725</v>
      </c>
      <c r="AH733" s="88">
        <f>AG733*'⚙️ Config'!$B$11</f>
        <v>62584.13625</v>
      </c>
      <c r="AI733" s="88">
        <f>AH733*'⚙️ Config'!$B$12</f>
        <v>18775.24088</v>
      </c>
      <c r="AJ733" s="64"/>
      <c r="AK733" s="84"/>
      <c r="AL733" s="84"/>
      <c r="AM733" s="84"/>
      <c r="AN733" s="84"/>
      <c r="AO733" s="84"/>
      <c r="AP733" s="84"/>
      <c r="AQ733" s="84"/>
    </row>
    <row r="734" ht="15.0" customHeight="1">
      <c r="A734" s="79">
        <v>731.0</v>
      </c>
      <c r="B734" s="80" t="s">
        <v>1816</v>
      </c>
      <c r="C734" s="79" t="s">
        <v>141</v>
      </c>
      <c r="D734" s="79" t="s">
        <v>1817</v>
      </c>
      <c r="E734" s="81">
        <v>51.86</v>
      </c>
      <c r="F734" s="79" t="s">
        <v>84</v>
      </c>
      <c r="G734" s="79" t="s">
        <v>606</v>
      </c>
      <c r="H734" s="82">
        <v>1664659.14</v>
      </c>
      <c r="I734" s="79">
        <v>1.0</v>
      </c>
      <c r="J734" s="83">
        <v>1.7</v>
      </c>
      <c r="K734" s="80">
        <v>2024.0</v>
      </c>
      <c r="L734" s="79" t="s">
        <v>202</v>
      </c>
      <c r="M734" s="79">
        <v>2024.0</v>
      </c>
      <c r="N734" s="79" t="s">
        <v>161</v>
      </c>
      <c r="O734" s="65" t="str">
        <f t="shared" si="1"/>
        <v>624705050001</v>
      </c>
      <c r="P734" s="65">
        <f t="shared" si="2"/>
        <v>7</v>
      </c>
      <c r="Q734" s="65">
        <f t="shared" si="3"/>
        <v>7</v>
      </c>
      <c r="R734" s="65" t="str">
        <f t="shared" si="12"/>
        <v>62.470.505/0001-77</v>
      </c>
      <c r="S734" s="84"/>
      <c r="T734" s="84" t="str">
        <f t="shared" si="10"/>
        <v/>
      </c>
      <c r="U734" s="84" t="str">
        <f t="shared" si="11"/>
        <v/>
      </c>
      <c r="V734" s="65" t="str">
        <f t="shared" si="5"/>
        <v/>
      </c>
      <c r="W734" s="84"/>
      <c r="X734" s="84"/>
      <c r="Y734" s="85"/>
      <c r="Z734" s="85"/>
      <c r="AA734" s="65" t="str">
        <f t="shared" si="6"/>
        <v/>
      </c>
      <c r="AB734" s="65" t="str">
        <f t="shared" si="7"/>
        <v/>
      </c>
      <c r="AC734" s="86"/>
      <c r="AD734" s="87" t="str">
        <f t="shared" si="8"/>
        <v/>
      </c>
      <c r="AE734" s="84"/>
      <c r="AF734" s="86">
        <f>IF(AC734&gt;0,AC734,'⚙️ Config'!$B$10)</f>
        <v>0.0075</v>
      </c>
      <c r="AG734" s="88">
        <f t="shared" si="9"/>
        <v>12484.94355</v>
      </c>
      <c r="AH734" s="88">
        <f>AG734*'⚙️ Config'!$B$11</f>
        <v>62424.71775</v>
      </c>
      <c r="AI734" s="88">
        <f>AH734*'⚙️ Config'!$B$12</f>
        <v>18727.41533</v>
      </c>
      <c r="AJ734" s="64"/>
      <c r="AK734" s="84"/>
      <c r="AL734" s="84"/>
      <c r="AM734" s="84"/>
      <c r="AN734" s="84"/>
      <c r="AO734" s="84"/>
      <c r="AP734" s="84"/>
      <c r="AQ734" s="84"/>
    </row>
    <row r="735" ht="15.0" customHeight="1">
      <c r="A735" s="79">
        <v>732.0</v>
      </c>
      <c r="B735" s="80" t="s">
        <v>1818</v>
      </c>
      <c r="C735" s="79" t="s">
        <v>141</v>
      </c>
      <c r="D735" s="79" t="s">
        <v>1819</v>
      </c>
      <c r="E735" s="81">
        <v>51.86</v>
      </c>
      <c r="F735" s="79" t="s">
        <v>84</v>
      </c>
      <c r="G735" s="79" t="s">
        <v>606</v>
      </c>
      <c r="H735" s="82">
        <v>1664270.18</v>
      </c>
      <c r="I735" s="79">
        <v>1.0</v>
      </c>
      <c r="J735" s="83">
        <v>1.7</v>
      </c>
      <c r="K735" s="80">
        <v>2024.0</v>
      </c>
      <c r="L735" s="79" t="s">
        <v>448</v>
      </c>
      <c r="M735" s="79">
        <v>2024.0</v>
      </c>
      <c r="N735" s="79" t="s">
        <v>161</v>
      </c>
      <c r="O735" s="65" t="str">
        <f t="shared" si="1"/>
        <v>220114150001</v>
      </c>
      <c r="P735" s="65">
        <f t="shared" si="2"/>
        <v>0</v>
      </c>
      <c r="Q735" s="65">
        <f t="shared" si="3"/>
        <v>1</v>
      </c>
      <c r="R735" s="65" t="str">
        <f t="shared" si="12"/>
        <v>22.011.415/0001-01</v>
      </c>
      <c r="S735" s="84"/>
      <c r="T735" s="84" t="str">
        <f t="shared" si="10"/>
        <v/>
      </c>
      <c r="U735" s="84" t="str">
        <f t="shared" si="11"/>
        <v/>
      </c>
      <c r="V735" s="65" t="str">
        <f t="shared" si="5"/>
        <v/>
      </c>
      <c r="W735" s="84"/>
      <c r="X735" s="84"/>
      <c r="Y735" s="85"/>
      <c r="Z735" s="85"/>
      <c r="AA735" s="65" t="str">
        <f t="shared" si="6"/>
        <v/>
      </c>
      <c r="AB735" s="65" t="str">
        <f t="shared" si="7"/>
        <v/>
      </c>
      <c r="AC735" s="86"/>
      <c r="AD735" s="87" t="str">
        <f t="shared" si="8"/>
        <v/>
      </c>
      <c r="AE735" s="84"/>
      <c r="AF735" s="86">
        <f>IF(AC735&gt;0,AC735,'⚙️ Config'!$B$10)</f>
        <v>0.0075</v>
      </c>
      <c r="AG735" s="88">
        <f t="shared" si="9"/>
        <v>12482.02635</v>
      </c>
      <c r="AH735" s="88">
        <f>AG735*'⚙️ Config'!$B$11</f>
        <v>62410.13175</v>
      </c>
      <c r="AI735" s="88">
        <f>AH735*'⚙️ Config'!$B$12</f>
        <v>18723.03953</v>
      </c>
      <c r="AJ735" s="64"/>
      <c r="AK735" s="84"/>
      <c r="AL735" s="84"/>
      <c r="AM735" s="84"/>
      <c r="AN735" s="84"/>
      <c r="AO735" s="84"/>
      <c r="AP735" s="84"/>
      <c r="AQ735" s="84"/>
    </row>
    <row r="736" ht="15.0" customHeight="1">
      <c r="A736" s="79">
        <v>733.0</v>
      </c>
      <c r="B736" s="80" t="s">
        <v>1820</v>
      </c>
      <c r="C736" s="79" t="s">
        <v>141</v>
      </c>
      <c r="D736" s="79" t="s">
        <v>1821</v>
      </c>
      <c r="E736" s="81">
        <v>53.38</v>
      </c>
      <c r="F736" s="79" t="s">
        <v>84</v>
      </c>
      <c r="G736" s="79" t="s">
        <v>606</v>
      </c>
      <c r="H736" s="82">
        <v>1664005.55</v>
      </c>
      <c r="I736" s="79">
        <v>1.0</v>
      </c>
      <c r="J736" s="83">
        <v>1.6</v>
      </c>
      <c r="K736" s="80">
        <v>2024.0</v>
      </c>
      <c r="L736" s="79" t="s">
        <v>202</v>
      </c>
      <c r="M736" s="79">
        <v>2024.0</v>
      </c>
      <c r="N736" s="79" t="s">
        <v>145</v>
      </c>
      <c r="O736" s="65" t="str">
        <f t="shared" si="1"/>
        <v>170662440001</v>
      </c>
      <c r="P736" s="65">
        <f t="shared" si="2"/>
        <v>7</v>
      </c>
      <c r="Q736" s="65">
        <f t="shared" si="3"/>
        <v>0</v>
      </c>
      <c r="R736" s="65" t="str">
        <f t="shared" si="12"/>
        <v>17.066.244/0001-70</v>
      </c>
      <c r="S736" s="84"/>
      <c r="T736" s="84" t="str">
        <f t="shared" si="10"/>
        <v/>
      </c>
      <c r="U736" s="84" t="str">
        <f t="shared" si="11"/>
        <v/>
      </c>
      <c r="V736" s="65" t="str">
        <f t="shared" si="5"/>
        <v/>
      </c>
      <c r="W736" s="84"/>
      <c r="X736" s="84"/>
      <c r="Y736" s="85"/>
      <c r="Z736" s="85"/>
      <c r="AA736" s="65" t="str">
        <f t="shared" si="6"/>
        <v/>
      </c>
      <c r="AB736" s="65" t="str">
        <f t="shared" si="7"/>
        <v/>
      </c>
      <c r="AC736" s="86"/>
      <c r="AD736" s="87" t="str">
        <f t="shared" si="8"/>
        <v/>
      </c>
      <c r="AE736" s="84"/>
      <c r="AF736" s="86">
        <f>IF(AC736&gt;0,AC736,'⚙️ Config'!$B$10)</f>
        <v>0.0075</v>
      </c>
      <c r="AG736" s="88">
        <f t="shared" si="9"/>
        <v>12480.04163</v>
      </c>
      <c r="AH736" s="88">
        <f>AG736*'⚙️ Config'!$B$11</f>
        <v>62400.20813</v>
      </c>
      <c r="AI736" s="88">
        <f>AH736*'⚙️ Config'!$B$12</f>
        <v>18720.06244</v>
      </c>
      <c r="AJ736" s="64"/>
      <c r="AK736" s="84"/>
      <c r="AL736" s="84"/>
      <c r="AM736" s="84"/>
      <c r="AN736" s="84"/>
      <c r="AO736" s="84"/>
      <c r="AP736" s="84"/>
      <c r="AQ736" s="84"/>
    </row>
    <row r="737" ht="15.0" customHeight="1">
      <c r="A737" s="79">
        <v>734.0</v>
      </c>
      <c r="B737" s="80" t="s">
        <v>1822</v>
      </c>
      <c r="C737" s="79" t="s">
        <v>141</v>
      </c>
      <c r="D737" s="79" t="s">
        <v>1823</v>
      </c>
      <c r="E737" s="81">
        <v>50.48</v>
      </c>
      <c r="F737" s="79" t="s">
        <v>84</v>
      </c>
      <c r="G737" s="79" t="s">
        <v>606</v>
      </c>
      <c r="H737" s="82">
        <v>1663775.17</v>
      </c>
      <c r="I737" s="79">
        <v>1.0</v>
      </c>
      <c r="J737" s="83">
        <v>1.8</v>
      </c>
      <c r="K737" s="80">
        <v>2024.0</v>
      </c>
      <c r="L737" s="79" t="s">
        <v>630</v>
      </c>
      <c r="M737" s="79">
        <v>2024.0</v>
      </c>
      <c r="N737" s="79" t="s">
        <v>145</v>
      </c>
      <c r="O737" s="65" t="str">
        <f t="shared" si="1"/>
        <v>344309860001</v>
      </c>
      <c r="P737" s="65">
        <f t="shared" si="2"/>
        <v>5</v>
      </c>
      <c r="Q737" s="65">
        <f t="shared" si="3"/>
        <v>1</v>
      </c>
      <c r="R737" s="65" t="str">
        <f t="shared" si="12"/>
        <v>34.430.986/0001-51</v>
      </c>
      <c r="S737" s="84"/>
      <c r="T737" s="84" t="str">
        <f t="shared" si="10"/>
        <v/>
      </c>
      <c r="U737" s="84" t="str">
        <f t="shared" si="11"/>
        <v/>
      </c>
      <c r="V737" s="65" t="str">
        <f t="shared" si="5"/>
        <v/>
      </c>
      <c r="W737" s="84"/>
      <c r="X737" s="84"/>
      <c r="Y737" s="85"/>
      <c r="Z737" s="85"/>
      <c r="AA737" s="65" t="str">
        <f t="shared" si="6"/>
        <v/>
      </c>
      <c r="AB737" s="65" t="str">
        <f t="shared" si="7"/>
        <v/>
      </c>
      <c r="AC737" s="86"/>
      <c r="AD737" s="87" t="str">
        <f t="shared" si="8"/>
        <v/>
      </c>
      <c r="AE737" s="84"/>
      <c r="AF737" s="86">
        <f>IF(AC737&gt;0,AC737,'⚙️ Config'!$B$10)</f>
        <v>0.0075</v>
      </c>
      <c r="AG737" s="88">
        <f t="shared" si="9"/>
        <v>12478.31378</v>
      </c>
      <c r="AH737" s="88">
        <f>AG737*'⚙️ Config'!$B$11</f>
        <v>62391.56888</v>
      </c>
      <c r="AI737" s="88">
        <f>AH737*'⚙️ Config'!$B$12</f>
        <v>18717.47066</v>
      </c>
      <c r="AJ737" s="64"/>
      <c r="AK737" s="84"/>
      <c r="AL737" s="84"/>
      <c r="AM737" s="84"/>
      <c r="AN737" s="84"/>
      <c r="AO737" s="84"/>
      <c r="AP737" s="84"/>
      <c r="AQ737" s="84"/>
    </row>
    <row r="738" ht="15.0" customHeight="1">
      <c r="A738" s="79">
        <v>735.0</v>
      </c>
      <c r="B738" s="80" t="s">
        <v>1824</v>
      </c>
      <c r="C738" s="79" t="s">
        <v>141</v>
      </c>
      <c r="D738" s="79" t="s">
        <v>1825</v>
      </c>
      <c r="E738" s="81">
        <v>55.04</v>
      </c>
      <c r="F738" s="79" t="s">
        <v>84</v>
      </c>
      <c r="G738" s="79" t="s">
        <v>606</v>
      </c>
      <c r="H738" s="82">
        <v>1662786.94</v>
      </c>
      <c r="I738" s="79">
        <v>1.0</v>
      </c>
      <c r="J738" s="83">
        <v>1.5</v>
      </c>
      <c r="K738" s="80">
        <v>2024.0</v>
      </c>
      <c r="L738" s="79" t="s">
        <v>295</v>
      </c>
      <c r="M738" s="79">
        <v>2024.0</v>
      </c>
      <c r="N738" s="79" t="s">
        <v>161</v>
      </c>
      <c r="O738" s="65" t="str">
        <f t="shared" si="1"/>
        <v>593829030001</v>
      </c>
      <c r="P738" s="65">
        <f t="shared" si="2"/>
        <v>2</v>
      </c>
      <c r="Q738" s="65">
        <f t="shared" si="3"/>
        <v>7</v>
      </c>
      <c r="R738" s="65" t="str">
        <f t="shared" si="12"/>
        <v>59.382.903/0001-27</v>
      </c>
      <c r="S738" s="84"/>
      <c r="T738" s="84" t="str">
        <f t="shared" si="10"/>
        <v/>
      </c>
      <c r="U738" s="84" t="str">
        <f t="shared" si="11"/>
        <v/>
      </c>
      <c r="V738" s="65" t="str">
        <f t="shared" si="5"/>
        <v/>
      </c>
      <c r="W738" s="84"/>
      <c r="X738" s="84"/>
      <c r="Y738" s="85"/>
      <c r="Z738" s="85"/>
      <c r="AA738" s="65" t="str">
        <f t="shared" si="6"/>
        <v/>
      </c>
      <c r="AB738" s="65" t="str">
        <f t="shared" si="7"/>
        <v/>
      </c>
      <c r="AC738" s="86"/>
      <c r="AD738" s="87" t="str">
        <f t="shared" si="8"/>
        <v/>
      </c>
      <c r="AE738" s="84"/>
      <c r="AF738" s="86">
        <f>IF(AC738&gt;0,AC738,'⚙️ Config'!$B$10)</f>
        <v>0.0075</v>
      </c>
      <c r="AG738" s="88">
        <f t="shared" si="9"/>
        <v>12470.90205</v>
      </c>
      <c r="AH738" s="88">
        <f>AG738*'⚙️ Config'!$B$11</f>
        <v>62354.51025</v>
      </c>
      <c r="AI738" s="88">
        <f>AH738*'⚙️ Config'!$B$12</f>
        <v>18706.35308</v>
      </c>
      <c r="AJ738" s="64"/>
      <c r="AK738" s="84"/>
      <c r="AL738" s="84"/>
      <c r="AM738" s="84"/>
      <c r="AN738" s="84"/>
      <c r="AO738" s="84"/>
      <c r="AP738" s="84"/>
      <c r="AQ738" s="84"/>
    </row>
    <row r="739" ht="15.0" customHeight="1">
      <c r="A739" s="79">
        <v>736.0</v>
      </c>
      <c r="B739" s="80" t="s">
        <v>1826</v>
      </c>
      <c r="C739" s="79" t="s">
        <v>141</v>
      </c>
      <c r="D739" s="79" t="s">
        <v>1827</v>
      </c>
      <c r="E739" s="81">
        <v>58.93</v>
      </c>
      <c r="F739" s="79" t="s">
        <v>84</v>
      </c>
      <c r="G739" s="79" t="s">
        <v>606</v>
      </c>
      <c r="H739" s="82">
        <v>1662534.43</v>
      </c>
      <c r="I739" s="79">
        <v>1.0</v>
      </c>
      <c r="J739" s="83">
        <v>1.3</v>
      </c>
      <c r="K739" s="80">
        <v>2024.0</v>
      </c>
      <c r="L739" s="79" t="s">
        <v>315</v>
      </c>
      <c r="M739" s="79">
        <v>2024.0</v>
      </c>
      <c r="N739" s="79" t="s">
        <v>161</v>
      </c>
      <c r="O739" s="65" t="str">
        <f t="shared" si="1"/>
        <v>015047070001</v>
      </c>
      <c r="P739" s="65">
        <f t="shared" si="2"/>
        <v>0</v>
      </c>
      <c r="Q739" s="65">
        <f t="shared" si="3"/>
        <v>6</v>
      </c>
      <c r="R739" s="65" t="str">
        <f t="shared" si="12"/>
        <v>01.504.707/0001-06</v>
      </c>
      <c r="S739" s="84"/>
      <c r="T739" s="84" t="str">
        <f t="shared" si="10"/>
        <v/>
      </c>
      <c r="U739" s="84" t="str">
        <f t="shared" si="11"/>
        <v/>
      </c>
      <c r="V739" s="65" t="str">
        <f t="shared" si="5"/>
        <v/>
      </c>
      <c r="W739" s="84"/>
      <c r="X739" s="84"/>
      <c r="Y739" s="85"/>
      <c r="Z739" s="85"/>
      <c r="AA739" s="65" t="str">
        <f t="shared" si="6"/>
        <v/>
      </c>
      <c r="AB739" s="65" t="str">
        <f t="shared" si="7"/>
        <v/>
      </c>
      <c r="AC739" s="86"/>
      <c r="AD739" s="87" t="str">
        <f t="shared" si="8"/>
        <v/>
      </c>
      <c r="AE739" s="84"/>
      <c r="AF739" s="86">
        <f>IF(AC739&gt;0,AC739,'⚙️ Config'!$B$10)</f>
        <v>0.0075</v>
      </c>
      <c r="AG739" s="88">
        <f t="shared" si="9"/>
        <v>12469.00823</v>
      </c>
      <c r="AH739" s="88">
        <f>AG739*'⚙️ Config'!$B$11</f>
        <v>62345.04113</v>
      </c>
      <c r="AI739" s="88">
        <f>AH739*'⚙️ Config'!$B$12</f>
        <v>18703.51234</v>
      </c>
      <c r="AJ739" s="64"/>
      <c r="AK739" s="84"/>
      <c r="AL739" s="84"/>
      <c r="AM739" s="84"/>
      <c r="AN739" s="84"/>
      <c r="AO739" s="84"/>
      <c r="AP739" s="84"/>
      <c r="AQ739" s="84"/>
    </row>
    <row r="740" ht="15.0" customHeight="1">
      <c r="A740" s="79">
        <v>737.0</v>
      </c>
      <c r="B740" s="80" t="s">
        <v>1828</v>
      </c>
      <c r="C740" s="79" t="s">
        <v>141</v>
      </c>
      <c r="D740" s="79" t="s">
        <v>1829</v>
      </c>
      <c r="E740" s="81">
        <v>63.79</v>
      </c>
      <c r="F740" s="79" t="s">
        <v>84</v>
      </c>
      <c r="G740" s="79" t="s">
        <v>606</v>
      </c>
      <c r="H740" s="82">
        <v>1662212.61</v>
      </c>
      <c r="I740" s="79">
        <v>1.0</v>
      </c>
      <c r="J740" s="83">
        <v>1.1</v>
      </c>
      <c r="K740" s="80">
        <v>2025.0</v>
      </c>
      <c r="L740" s="79" t="s">
        <v>630</v>
      </c>
      <c r="M740" s="79">
        <v>2025.0</v>
      </c>
      <c r="N740" s="79" t="s">
        <v>145</v>
      </c>
      <c r="O740" s="65" t="str">
        <f t="shared" si="1"/>
        <v>367508710001</v>
      </c>
      <c r="P740" s="65">
        <f t="shared" si="2"/>
        <v>7</v>
      </c>
      <c r="Q740" s="65">
        <f t="shared" si="3"/>
        <v>0</v>
      </c>
      <c r="R740" s="65" t="str">
        <f t="shared" si="12"/>
        <v>36.750.871/0001-70</v>
      </c>
      <c r="S740" s="84"/>
      <c r="T740" s="84" t="str">
        <f t="shared" si="10"/>
        <v/>
      </c>
      <c r="U740" s="84" t="str">
        <f t="shared" si="11"/>
        <v/>
      </c>
      <c r="V740" s="65" t="str">
        <f t="shared" si="5"/>
        <v/>
      </c>
      <c r="W740" s="84"/>
      <c r="X740" s="84"/>
      <c r="Y740" s="85"/>
      <c r="Z740" s="85"/>
      <c r="AA740" s="65" t="str">
        <f t="shared" si="6"/>
        <v/>
      </c>
      <c r="AB740" s="65" t="str">
        <f t="shared" si="7"/>
        <v/>
      </c>
      <c r="AC740" s="86"/>
      <c r="AD740" s="87" t="str">
        <f t="shared" si="8"/>
        <v/>
      </c>
      <c r="AE740" s="84"/>
      <c r="AF740" s="86">
        <f>IF(AC740&gt;0,AC740,'⚙️ Config'!$B$10)</f>
        <v>0.0075</v>
      </c>
      <c r="AG740" s="88">
        <f t="shared" si="9"/>
        <v>12466.59458</v>
      </c>
      <c r="AH740" s="88">
        <f>AG740*'⚙️ Config'!$B$11</f>
        <v>62332.97288</v>
      </c>
      <c r="AI740" s="88">
        <f>AH740*'⚙️ Config'!$B$12</f>
        <v>18699.89186</v>
      </c>
      <c r="AJ740" s="64"/>
      <c r="AK740" s="84"/>
      <c r="AL740" s="84"/>
      <c r="AM740" s="84"/>
      <c r="AN740" s="84"/>
      <c r="AO740" s="84"/>
      <c r="AP740" s="84"/>
      <c r="AQ740" s="84"/>
    </row>
    <row r="741" ht="15.0" customHeight="1">
      <c r="A741" s="79">
        <v>738.0</v>
      </c>
      <c r="B741" s="80" t="s">
        <v>1830</v>
      </c>
      <c r="C741" s="79" t="s">
        <v>141</v>
      </c>
      <c r="D741" s="79" t="s">
        <v>1831</v>
      </c>
      <c r="E741" s="81">
        <v>58.93</v>
      </c>
      <c r="F741" s="79" t="s">
        <v>84</v>
      </c>
      <c r="G741" s="79" t="s">
        <v>606</v>
      </c>
      <c r="H741" s="82">
        <v>1660771.81</v>
      </c>
      <c r="I741" s="79">
        <v>1.0</v>
      </c>
      <c r="J741" s="83">
        <v>1.3</v>
      </c>
      <c r="K741" s="80">
        <v>2024.0</v>
      </c>
      <c r="L741" s="79" t="s">
        <v>202</v>
      </c>
      <c r="M741" s="79">
        <v>2024.0</v>
      </c>
      <c r="N741" s="79" t="s">
        <v>161</v>
      </c>
      <c r="O741" s="65" t="str">
        <f t="shared" si="1"/>
        <v>688696920001</v>
      </c>
      <c r="P741" s="65">
        <f t="shared" si="2"/>
        <v>4</v>
      </c>
      <c r="Q741" s="65">
        <f t="shared" si="3"/>
        <v>2</v>
      </c>
      <c r="R741" s="65" t="str">
        <f t="shared" si="12"/>
        <v>68.869.692/0001-42</v>
      </c>
      <c r="S741" s="84"/>
      <c r="T741" s="84" t="str">
        <f t="shared" si="10"/>
        <v/>
      </c>
      <c r="U741" s="84" t="str">
        <f t="shared" si="11"/>
        <v/>
      </c>
      <c r="V741" s="65" t="str">
        <f t="shared" si="5"/>
        <v/>
      </c>
      <c r="W741" s="84"/>
      <c r="X741" s="84"/>
      <c r="Y741" s="85"/>
      <c r="Z741" s="85"/>
      <c r="AA741" s="65" t="str">
        <f t="shared" si="6"/>
        <v/>
      </c>
      <c r="AB741" s="65" t="str">
        <f t="shared" si="7"/>
        <v/>
      </c>
      <c r="AC741" s="86"/>
      <c r="AD741" s="87" t="str">
        <f t="shared" si="8"/>
        <v/>
      </c>
      <c r="AE741" s="84"/>
      <c r="AF741" s="86">
        <f>IF(AC741&gt;0,AC741,'⚙️ Config'!$B$10)</f>
        <v>0.0075</v>
      </c>
      <c r="AG741" s="88">
        <f t="shared" si="9"/>
        <v>12455.78858</v>
      </c>
      <c r="AH741" s="88">
        <f>AG741*'⚙️ Config'!$B$11</f>
        <v>62278.94288</v>
      </c>
      <c r="AI741" s="88">
        <f>AH741*'⚙️ Config'!$B$12</f>
        <v>18683.68286</v>
      </c>
      <c r="AJ741" s="64"/>
      <c r="AK741" s="84"/>
      <c r="AL741" s="84"/>
      <c r="AM741" s="84"/>
      <c r="AN741" s="84"/>
      <c r="AO741" s="84"/>
      <c r="AP741" s="84"/>
      <c r="AQ741" s="84"/>
    </row>
    <row r="742" ht="15.0" customHeight="1">
      <c r="A742" s="79">
        <v>739.0</v>
      </c>
      <c r="B742" s="80" t="s">
        <v>1832</v>
      </c>
      <c r="C742" s="79" t="s">
        <v>154</v>
      </c>
      <c r="D742" s="79" t="s">
        <v>1833</v>
      </c>
      <c r="E742" s="81">
        <v>49.21</v>
      </c>
      <c r="F742" s="79" t="s">
        <v>84</v>
      </c>
      <c r="G742" s="79" t="s">
        <v>606</v>
      </c>
      <c r="H742" s="82">
        <v>1659671.49</v>
      </c>
      <c r="I742" s="79">
        <v>1.0</v>
      </c>
      <c r="J742" s="83">
        <v>1.9</v>
      </c>
      <c r="K742" s="80">
        <v>2024.0</v>
      </c>
      <c r="L742" s="79" t="s">
        <v>295</v>
      </c>
      <c r="M742" s="79">
        <v>2024.0</v>
      </c>
      <c r="N742" s="79" t="s">
        <v>145</v>
      </c>
      <c r="O742" s="65" t="str">
        <f t="shared" si="1"/>
        <v>246646410001</v>
      </c>
      <c r="P742" s="65">
        <f t="shared" si="2"/>
        <v>0</v>
      </c>
      <c r="Q742" s="65">
        <f t="shared" si="3"/>
        <v>9</v>
      </c>
      <c r="R742" s="65" t="str">
        <f t="shared" si="12"/>
        <v>24.664.641/0001-09</v>
      </c>
      <c r="S742" s="84"/>
      <c r="T742" s="84" t="str">
        <f t="shared" si="10"/>
        <v/>
      </c>
      <c r="U742" s="84" t="str">
        <f t="shared" si="11"/>
        <v/>
      </c>
      <c r="V742" s="65" t="str">
        <f t="shared" si="5"/>
        <v/>
      </c>
      <c r="W742" s="84"/>
      <c r="X742" s="84"/>
      <c r="Y742" s="85"/>
      <c r="Z742" s="85"/>
      <c r="AA742" s="65" t="str">
        <f t="shared" si="6"/>
        <v/>
      </c>
      <c r="AB742" s="65" t="str">
        <f t="shared" si="7"/>
        <v/>
      </c>
      <c r="AC742" s="86"/>
      <c r="AD742" s="87" t="str">
        <f t="shared" si="8"/>
        <v/>
      </c>
      <c r="AE742" s="84"/>
      <c r="AF742" s="86">
        <f>IF(AC742&gt;0,AC742,'⚙️ Config'!$B$10)</f>
        <v>0.0075</v>
      </c>
      <c r="AG742" s="88">
        <f t="shared" si="9"/>
        <v>12447.53618</v>
      </c>
      <c r="AH742" s="88">
        <f>AG742*'⚙️ Config'!$B$11</f>
        <v>62237.68088</v>
      </c>
      <c r="AI742" s="88">
        <f>AH742*'⚙️ Config'!$B$12</f>
        <v>18671.30426</v>
      </c>
      <c r="AJ742" s="64"/>
      <c r="AK742" s="84"/>
      <c r="AL742" s="84"/>
      <c r="AM742" s="84"/>
      <c r="AN742" s="84"/>
      <c r="AO742" s="84"/>
      <c r="AP742" s="84"/>
      <c r="AQ742" s="84"/>
    </row>
    <row r="743" ht="15.0" customHeight="1">
      <c r="A743" s="79">
        <v>740.0</v>
      </c>
      <c r="B743" s="80" t="s">
        <v>1834</v>
      </c>
      <c r="C743" s="79" t="s">
        <v>141</v>
      </c>
      <c r="D743" s="79" t="s">
        <v>1835</v>
      </c>
      <c r="E743" s="81">
        <v>56.89</v>
      </c>
      <c r="F743" s="79" t="s">
        <v>84</v>
      </c>
      <c r="G743" s="79" t="s">
        <v>606</v>
      </c>
      <c r="H743" s="82">
        <v>1658245.04</v>
      </c>
      <c r="I743" s="79">
        <v>1.0</v>
      </c>
      <c r="J743" s="83">
        <v>1.4</v>
      </c>
      <c r="K743" s="80">
        <v>2024.0</v>
      </c>
      <c r="L743" s="79" t="s">
        <v>448</v>
      </c>
      <c r="M743" s="79">
        <v>2024.0</v>
      </c>
      <c r="N743" s="79" t="s">
        <v>161</v>
      </c>
      <c r="O743" s="65" t="str">
        <f t="shared" si="1"/>
        <v>112802040001</v>
      </c>
      <c r="P743" s="65">
        <f t="shared" si="2"/>
        <v>4</v>
      </c>
      <c r="Q743" s="65">
        <f t="shared" si="3"/>
        <v>0</v>
      </c>
      <c r="R743" s="65" t="str">
        <f t="shared" si="12"/>
        <v>11.280.204/0001-40</v>
      </c>
      <c r="S743" s="84"/>
      <c r="T743" s="84" t="str">
        <f t="shared" si="10"/>
        <v/>
      </c>
      <c r="U743" s="84" t="str">
        <f t="shared" si="11"/>
        <v/>
      </c>
      <c r="V743" s="65" t="str">
        <f t="shared" si="5"/>
        <v/>
      </c>
      <c r="W743" s="84"/>
      <c r="X743" s="84"/>
      <c r="Y743" s="85"/>
      <c r="Z743" s="85"/>
      <c r="AA743" s="65" t="str">
        <f t="shared" si="6"/>
        <v/>
      </c>
      <c r="AB743" s="65" t="str">
        <f t="shared" si="7"/>
        <v/>
      </c>
      <c r="AC743" s="86"/>
      <c r="AD743" s="87" t="str">
        <f t="shared" si="8"/>
        <v/>
      </c>
      <c r="AE743" s="84"/>
      <c r="AF743" s="86">
        <f>IF(AC743&gt;0,AC743,'⚙️ Config'!$B$10)</f>
        <v>0.0075</v>
      </c>
      <c r="AG743" s="88">
        <f t="shared" si="9"/>
        <v>12436.8378</v>
      </c>
      <c r="AH743" s="88">
        <f>AG743*'⚙️ Config'!$B$11</f>
        <v>62184.189</v>
      </c>
      <c r="AI743" s="88">
        <f>AH743*'⚙️ Config'!$B$12</f>
        <v>18655.2567</v>
      </c>
      <c r="AJ743" s="64"/>
      <c r="AK743" s="84"/>
      <c r="AL743" s="84"/>
      <c r="AM743" s="84"/>
      <c r="AN743" s="84"/>
      <c r="AO743" s="84"/>
      <c r="AP743" s="84"/>
      <c r="AQ743" s="84"/>
    </row>
    <row r="744" ht="15.0" customHeight="1">
      <c r="A744" s="79">
        <v>741.0</v>
      </c>
      <c r="B744" s="80" t="s">
        <v>1836</v>
      </c>
      <c r="C744" s="79" t="s">
        <v>141</v>
      </c>
      <c r="D744" s="79" t="s">
        <v>1837</v>
      </c>
      <c r="E744" s="81">
        <v>55.04</v>
      </c>
      <c r="F744" s="79" t="s">
        <v>84</v>
      </c>
      <c r="G744" s="79" t="s">
        <v>606</v>
      </c>
      <c r="H744" s="82">
        <v>1657184.36</v>
      </c>
      <c r="I744" s="79">
        <v>1.0</v>
      </c>
      <c r="J744" s="83">
        <v>1.5</v>
      </c>
      <c r="K744" s="80">
        <v>2024.0</v>
      </c>
      <c r="L744" s="79" t="s">
        <v>295</v>
      </c>
      <c r="M744" s="79">
        <v>2024.0</v>
      </c>
      <c r="N744" s="79" t="s">
        <v>161</v>
      </c>
      <c r="O744" s="65" t="str">
        <f t="shared" si="1"/>
        <v>128776000001</v>
      </c>
      <c r="P744" s="65">
        <f t="shared" si="2"/>
        <v>1</v>
      </c>
      <c r="Q744" s="65">
        <f t="shared" si="3"/>
        <v>1</v>
      </c>
      <c r="R744" s="65" t="str">
        <f t="shared" si="12"/>
        <v>12.877.600/0001-11</v>
      </c>
      <c r="S744" s="84"/>
      <c r="T744" s="84" t="str">
        <f t="shared" si="10"/>
        <v/>
      </c>
      <c r="U744" s="84" t="str">
        <f t="shared" si="11"/>
        <v/>
      </c>
      <c r="V744" s="65" t="str">
        <f t="shared" si="5"/>
        <v/>
      </c>
      <c r="W744" s="84"/>
      <c r="X744" s="84"/>
      <c r="Y744" s="85"/>
      <c r="Z744" s="85"/>
      <c r="AA744" s="65" t="str">
        <f t="shared" si="6"/>
        <v/>
      </c>
      <c r="AB744" s="65" t="str">
        <f t="shared" si="7"/>
        <v/>
      </c>
      <c r="AC744" s="86"/>
      <c r="AD744" s="87" t="str">
        <f t="shared" si="8"/>
        <v/>
      </c>
      <c r="AE744" s="84"/>
      <c r="AF744" s="86">
        <f>IF(AC744&gt;0,AC744,'⚙️ Config'!$B$10)</f>
        <v>0.0075</v>
      </c>
      <c r="AG744" s="88">
        <f t="shared" si="9"/>
        <v>12428.8827</v>
      </c>
      <c r="AH744" s="88">
        <f>AG744*'⚙️ Config'!$B$11</f>
        <v>62144.4135</v>
      </c>
      <c r="AI744" s="88">
        <f>AH744*'⚙️ Config'!$B$12</f>
        <v>18643.32405</v>
      </c>
      <c r="AJ744" s="64"/>
      <c r="AK744" s="84"/>
      <c r="AL744" s="84"/>
      <c r="AM744" s="84"/>
      <c r="AN744" s="84"/>
      <c r="AO744" s="84"/>
      <c r="AP744" s="84"/>
      <c r="AQ744" s="84"/>
    </row>
    <row r="745" ht="15.0" customHeight="1">
      <c r="A745" s="79">
        <v>742.0</v>
      </c>
      <c r="B745" s="80" t="s">
        <v>1838</v>
      </c>
      <c r="C745" s="79" t="s">
        <v>141</v>
      </c>
      <c r="D745" s="79" t="s">
        <v>1839</v>
      </c>
      <c r="E745" s="81">
        <v>58.93</v>
      </c>
      <c r="F745" s="79" t="s">
        <v>84</v>
      </c>
      <c r="G745" s="79" t="s">
        <v>606</v>
      </c>
      <c r="H745" s="82">
        <v>1655889.14</v>
      </c>
      <c r="I745" s="79">
        <v>1.0</v>
      </c>
      <c r="J745" s="83">
        <v>1.3</v>
      </c>
      <c r="K745" s="80">
        <v>2024.0</v>
      </c>
      <c r="L745" s="79" t="s">
        <v>202</v>
      </c>
      <c r="M745" s="79">
        <v>2024.0</v>
      </c>
      <c r="N745" s="79" t="s">
        <v>161</v>
      </c>
      <c r="O745" s="65" t="str">
        <f t="shared" si="1"/>
        <v>058678560001</v>
      </c>
      <c r="P745" s="65">
        <f t="shared" si="2"/>
        <v>8</v>
      </c>
      <c r="Q745" s="65">
        <f t="shared" si="3"/>
        <v>2</v>
      </c>
      <c r="R745" s="65" t="str">
        <f t="shared" si="12"/>
        <v>05.867.856/0001-82</v>
      </c>
      <c r="S745" s="84"/>
      <c r="T745" s="84" t="str">
        <f t="shared" si="10"/>
        <v/>
      </c>
      <c r="U745" s="84" t="str">
        <f t="shared" si="11"/>
        <v/>
      </c>
      <c r="V745" s="65" t="str">
        <f t="shared" si="5"/>
        <v/>
      </c>
      <c r="W745" s="84"/>
      <c r="X745" s="84"/>
      <c r="Y745" s="85"/>
      <c r="Z745" s="85"/>
      <c r="AA745" s="65" t="str">
        <f t="shared" si="6"/>
        <v/>
      </c>
      <c r="AB745" s="65" t="str">
        <f t="shared" si="7"/>
        <v/>
      </c>
      <c r="AC745" s="86"/>
      <c r="AD745" s="87" t="str">
        <f t="shared" si="8"/>
        <v/>
      </c>
      <c r="AE745" s="84"/>
      <c r="AF745" s="86">
        <f>IF(AC745&gt;0,AC745,'⚙️ Config'!$B$10)</f>
        <v>0.0075</v>
      </c>
      <c r="AG745" s="88">
        <f t="shared" si="9"/>
        <v>12419.16855</v>
      </c>
      <c r="AH745" s="88">
        <f>AG745*'⚙️ Config'!$B$11</f>
        <v>62095.84275</v>
      </c>
      <c r="AI745" s="88">
        <f>AH745*'⚙️ Config'!$B$12</f>
        <v>18628.75283</v>
      </c>
      <c r="AJ745" s="64"/>
      <c r="AK745" s="84"/>
      <c r="AL745" s="84"/>
      <c r="AM745" s="84"/>
      <c r="AN745" s="84"/>
      <c r="AO745" s="84"/>
      <c r="AP745" s="84"/>
      <c r="AQ745" s="84"/>
    </row>
    <row r="746" ht="15.0" customHeight="1">
      <c r="A746" s="79">
        <v>743.0</v>
      </c>
      <c r="B746" s="80" t="s">
        <v>1840</v>
      </c>
      <c r="C746" s="79" t="s">
        <v>141</v>
      </c>
      <c r="D746" s="79" t="s">
        <v>1841</v>
      </c>
      <c r="E746" s="81">
        <v>56.89</v>
      </c>
      <c r="F746" s="79" t="s">
        <v>84</v>
      </c>
      <c r="G746" s="79" t="s">
        <v>606</v>
      </c>
      <c r="H746" s="82">
        <v>1652721.31</v>
      </c>
      <c r="I746" s="79">
        <v>1.0</v>
      </c>
      <c r="J746" s="83">
        <v>1.4</v>
      </c>
      <c r="K746" s="80">
        <v>2024.0</v>
      </c>
      <c r="L746" s="79" t="s">
        <v>630</v>
      </c>
      <c r="M746" s="79">
        <v>2024.0</v>
      </c>
      <c r="N746" s="79" t="s">
        <v>161</v>
      </c>
      <c r="O746" s="65" t="str">
        <f t="shared" si="1"/>
        <v>416846230001</v>
      </c>
      <c r="P746" s="65">
        <f t="shared" si="2"/>
        <v>0</v>
      </c>
      <c r="Q746" s="65">
        <f t="shared" si="3"/>
        <v>8</v>
      </c>
      <c r="R746" s="65" t="str">
        <f t="shared" si="12"/>
        <v>41.684.623/0001-08</v>
      </c>
      <c r="S746" s="84"/>
      <c r="T746" s="84" t="str">
        <f t="shared" si="10"/>
        <v/>
      </c>
      <c r="U746" s="84" t="str">
        <f t="shared" si="11"/>
        <v/>
      </c>
      <c r="V746" s="65" t="str">
        <f t="shared" si="5"/>
        <v/>
      </c>
      <c r="W746" s="84"/>
      <c r="X746" s="84"/>
      <c r="Y746" s="85"/>
      <c r="Z746" s="85"/>
      <c r="AA746" s="65" t="str">
        <f t="shared" si="6"/>
        <v/>
      </c>
      <c r="AB746" s="65" t="str">
        <f t="shared" si="7"/>
        <v/>
      </c>
      <c r="AC746" s="86"/>
      <c r="AD746" s="87" t="str">
        <f t="shared" si="8"/>
        <v/>
      </c>
      <c r="AE746" s="84"/>
      <c r="AF746" s="86">
        <f>IF(AC746&gt;0,AC746,'⚙️ Config'!$B$10)</f>
        <v>0.0075</v>
      </c>
      <c r="AG746" s="88">
        <f t="shared" si="9"/>
        <v>12395.40983</v>
      </c>
      <c r="AH746" s="88">
        <f>AG746*'⚙️ Config'!$B$11</f>
        <v>61977.04913</v>
      </c>
      <c r="AI746" s="88">
        <f>AH746*'⚙️ Config'!$B$12</f>
        <v>18593.11474</v>
      </c>
      <c r="AJ746" s="64"/>
      <c r="AK746" s="84"/>
      <c r="AL746" s="84"/>
      <c r="AM746" s="84"/>
      <c r="AN746" s="84"/>
      <c r="AO746" s="84"/>
      <c r="AP746" s="84"/>
      <c r="AQ746" s="84"/>
    </row>
    <row r="747" ht="15.0" customHeight="1">
      <c r="A747" s="79">
        <v>744.0</v>
      </c>
      <c r="B747" s="80" t="s">
        <v>1842</v>
      </c>
      <c r="C747" s="79" t="s">
        <v>141</v>
      </c>
      <c r="D747" s="79" t="s">
        <v>1843</v>
      </c>
      <c r="E747" s="81">
        <v>63.79</v>
      </c>
      <c r="F747" s="79" t="s">
        <v>84</v>
      </c>
      <c r="G747" s="79" t="s">
        <v>606</v>
      </c>
      <c r="H747" s="82">
        <v>1652378.23</v>
      </c>
      <c r="I747" s="79">
        <v>1.0</v>
      </c>
      <c r="J747" s="83">
        <v>1.1</v>
      </c>
      <c r="K747" s="80">
        <v>2025.0</v>
      </c>
      <c r="L747" s="79" t="s">
        <v>630</v>
      </c>
      <c r="M747" s="79">
        <v>2025.0</v>
      </c>
      <c r="N747" s="79" t="s">
        <v>161</v>
      </c>
      <c r="O747" s="65" t="str">
        <f t="shared" si="1"/>
        <v>463039660001</v>
      </c>
      <c r="P747" s="65">
        <f t="shared" si="2"/>
        <v>0</v>
      </c>
      <c r="Q747" s="65">
        <f t="shared" si="3"/>
        <v>7</v>
      </c>
      <c r="R747" s="65" t="str">
        <f t="shared" si="12"/>
        <v>46.303.966/0001-07</v>
      </c>
      <c r="S747" s="84"/>
      <c r="T747" s="84" t="str">
        <f t="shared" si="10"/>
        <v/>
      </c>
      <c r="U747" s="84" t="str">
        <f t="shared" si="11"/>
        <v/>
      </c>
      <c r="V747" s="65" t="str">
        <f t="shared" si="5"/>
        <v/>
      </c>
      <c r="W747" s="84"/>
      <c r="X747" s="84"/>
      <c r="Y747" s="85"/>
      <c r="Z747" s="85"/>
      <c r="AA747" s="65" t="str">
        <f t="shared" si="6"/>
        <v/>
      </c>
      <c r="AB747" s="65" t="str">
        <f t="shared" si="7"/>
        <v/>
      </c>
      <c r="AC747" s="86"/>
      <c r="AD747" s="87" t="str">
        <f t="shared" si="8"/>
        <v/>
      </c>
      <c r="AE747" s="84"/>
      <c r="AF747" s="86">
        <f>IF(AC747&gt;0,AC747,'⚙️ Config'!$B$10)</f>
        <v>0.0075</v>
      </c>
      <c r="AG747" s="88">
        <f t="shared" si="9"/>
        <v>12392.83673</v>
      </c>
      <c r="AH747" s="88">
        <f>AG747*'⚙️ Config'!$B$11</f>
        <v>61964.18363</v>
      </c>
      <c r="AI747" s="88">
        <f>AH747*'⚙️ Config'!$B$12</f>
        <v>18589.25509</v>
      </c>
      <c r="AJ747" s="64"/>
      <c r="AK747" s="84"/>
      <c r="AL747" s="84"/>
      <c r="AM747" s="84"/>
      <c r="AN747" s="84"/>
      <c r="AO747" s="84"/>
      <c r="AP747" s="84"/>
      <c r="AQ747" s="84"/>
    </row>
    <row r="748" ht="15.0" customHeight="1">
      <c r="A748" s="79">
        <v>745.0</v>
      </c>
      <c r="B748" s="80" t="s">
        <v>1844</v>
      </c>
      <c r="C748" s="79" t="s">
        <v>141</v>
      </c>
      <c r="D748" s="79" t="s">
        <v>1845</v>
      </c>
      <c r="E748" s="81">
        <v>56.89</v>
      </c>
      <c r="F748" s="79" t="s">
        <v>84</v>
      </c>
      <c r="G748" s="79" t="s">
        <v>606</v>
      </c>
      <c r="H748" s="82">
        <v>1651969.68</v>
      </c>
      <c r="I748" s="79">
        <v>1.0</v>
      </c>
      <c r="J748" s="83">
        <v>1.4</v>
      </c>
      <c r="K748" s="80">
        <v>2024.0</v>
      </c>
      <c r="L748" s="79" t="s">
        <v>630</v>
      </c>
      <c r="M748" s="79">
        <v>2024.0</v>
      </c>
      <c r="N748" s="79" t="s">
        <v>161</v>
      </c>
      <c r="O748" s="65" t="str">
        <f t="shared" si="1"/>
        <v>152192160001</v>
      </c>
      <c r="P748" s="65">
        <f t="shared" si="2"/>
        <v>1</v>
      </c>
      <c r="Q748" s="65">
        <f t="shared" si="3"/>
        <v>0</v>
      </c>
      <c r="R748" s="65" t="str">
        <f t="shared" si="12"/>
        <v>15.219.216/0001-10</v>
      </c>
      <c r="S748" s="84"/>
      <c r="T748" s="84" t="str">
        <f t="shared" si="10"/>
        <v/>
      </c>
      <c r="U748" s="84" t="str">
        <f t="shared" si="11"/>
        <v/>
      </c>
      <c r="V748" s="65" t="str">
        <f t="shared" si="5"/>
        <v/>
      </c>
      <c r="W748" s="84"/>
      <c r="X748" s="84"/>
      <c r="Y748" s="85"/>
      <c r="Z748" s="85"/>
      <c r="AA748" s="65" t="str">
        <f t="shared" si="6"/>
        <v/>
      </c>
      <c r="AB748" s="65" t="str">
        <f t="shared" si="7"/>
        <v/>
      </c>
      <c r="AC748" s="86"/>
      <c r="AD748" s="87" t="str">
        <f t="shared" si="8"/>
        <v/>
      </c>
      <c r="AE748" s="84"/>
      <c r="AF748" s="86">
        <f>IF(AC748&gt;0,AC748,'⚙️ Config'!$B$10)</f>
        <v>0.0075</v>
      </c>
      <c r="AG748" s="88">
        <f t="shared" si="9"/>
        <v>12389.7726</v>
      </c>
      <c r="AH748" s="88">
        <f>AG748*'⚙️ Config'!$B$11</f>
        <v>61948.863</v>
      </c>
      <c r="AI748" s="88">
        <f>AH748*'⚙️ Config'!$B$12</f>
        <v>18584.6589</v>
      </c>
      <c r="AJ748" s="64"/>
      <c r="AK748" s="84"/>
      <c r="AL748" s="84"/>
      <c r="AM748" s="84"/>
      <c r="AN748" s="84"/>
      <c r="AO748" s="84"/>
      <c r="AP748" s="84"/>
      <c r="AQ748" s="84"/>
    </row>
    <row r="749" ht="15.0" customHeight="1">
      <c r="A749" s="79">
        <v>746.0</v>
      </c>
      <c r="B749" s="80" t="s">
        <v>1846</v>
      </c>
      <c r="C749" s="79" t="s">
        <v>141</v>
      </c>
      <c r="D749" s="79" t="s">
        <v>1847</v>
      </c>
      <c r="E749" s="81">
        <v>66.71</v>
      </c>
      <c r="F749" s="79" t="s">
        <v>84</v>
      </c>
      <c r="G749" s="79" t="s">
        <v>606</v>
      </c>
      <c r="H749" s="82">
        <v>1650220.0</v>
      </c>
      <c r="I749" s="79">
        <v>1.0</v>
      </c>
      <c r="J749" s="83">
        <v>1.0</v>
      </c>
      <c r="K749" s="80">
        <v>2025.0</v>
      </c>
      <c r="L749" s="79" t="s">
        <v>197</v>
      </c>
      <c r="M749" s="79">
        <v>2025.0</v>
      </c>
      <c r="N749" s="79" t="s">
        <v>145</v>
      </c>
      <c r="O749" s="65" t="str">
        <f t="shared" si="1"/>
        <v>238593980001</v>
      </c>
      <c r="P749" s="65">
        <f t="shared" si="2"/>
        <v>1</v>
      </c>
      <c r="Q749" s="65">
        <f t="shared" si="3"/>
        <v>1</v>
      </c>
      <c r="R749" s="65" t="str">
        <f t="shared" si="12"/>
        <v>23.859.398/0001-11</v>
      </c>
      <c r="S749" s="84"/>
      <c r="T749" s="84" t="str">
        <f t="shared" si="10"/>
        <v/>
      </c>
      <c r="U749" s="84" t="str">
        <f t="shared" si="11"/>
        <v/>
      </c>
      <c r="V749" s="65" t="str">
        <f t="shared" si="5"/>
        <v/>
      </c>
      <c r="W749" s="84"/>
      <c r="X749" s="84"/>
      <c r="Y749" s="85"/>
      <c r="Z749" s="85"/>
      <c r="AA749" s="65" t="str">
        <f t="shared" si="6"/>
        <v/>
      </c>
      <c r="AB749" s="65" t="str">
        <f t="shared" si="7"/>
        <v/>
      </c>
      <c r="AC749" s="86"/>
      <c r="AD749" s="87" t="str">
        <f t="shared" si="8"/>
        <v/>
      </c>
      <c r="AE749" s="84"/>
      <c r="AF749" s="86">
        <f>IF(AC749&gt;0,AC749,'⚙️ Config'!$B$10)</f>
        <v>0.0075</v>
      </c>
      <c r="AG749" s="88">
        <f t="shared" si="9"/>
        <v>12376.65</v>
      </c>
      <c r="AH749" s="88">
        <f>AG749*'⚙️ Config'!$B$11</f>
        <v>61883.25</v>
      </c>
      <c r="AI749" s="88">
        <f>AH749*'⚙️ Config'!$B$12</f>
        <v>18564.975</v>
      </c>
      <c r="AJ749" s="64"/>
      <c r="AK749" s="84"/>
      <c r="AL749" s="84"/>
      <c r="AM749" s="84"/>
      <c r="AN749" s="84"/>
      <c r="AO749" s="84"/>
      <c r="AP749" s="84"/>
      <c r="AQ749" s="84"/>
    </row>
    <row r="750" ht="15.0" customHeight="1">
      <c r="A750" s="79">
        <v>747.0</v>
      </c>
      <c r="B750" s="80" t="s">
        <v>1848</v>
      </c>
      <c r="C750" s="79" t="s">
        <v>141</v>
      </c>
      <c r="D750" s="79" t="s">
        <v>1849</v>
      </c>
      <c r="E750" s="81">
        <v>58.93</v>
      </c>
      <c r="F750" s="79" t="s">
        <v>84</v>
      </c>
      <c r="G750" s="79" t="s">
        <v>606</v>
      </c>
      <c r="H750" s="82">
        <v>1647895.62</v>
      </c>
      <c r="I750" s="79">
        <v>1.0</v>
      </c>
      <c r="J750" s="83">
        <v>1.3</v>
      </c>
      <c r="K750" s="80">
        <v>2024.0</v>
      </c>
      <c r="L750" s="79" t="s">
        <v>630</v>
      </c>
      <c r="M750" s="79">
        <v>2024.0</v>
      </c>
      <c r="N750" s="79" t="s">
        <v>161</v>
      </c>
      <c r="O750" s="65" t="str">
        <f t="shared" si="1"/>
        <v>338940790001</v>
      </c>
      <c r="P750" s="65">
        <f t="shared" si="2"/>
        <v>0</v>
      </c>
      <c r="Q750" s="65">
        <f t="shared" si="3"/>
        <v>9</v>
      </c>
      <c r="R750" s="65" t="str">
        <f t="shared" si="12"/>
        <v>33.894.079/0001-09</v>
      </c>
      <c r="S750" s="84"/>
      <c r="T750" s="84" t="str">
        <f t="shared" si="10"/>
        <v/>
      </c>
      <c r="U750" s="84" t="str">
        <f t="shared" si="11"/>
        <v/>
      </c>
      <c r="V750" s="65" t="str">
        <f t="shared" si="5"/>
        <v/>
      </c>
      <c r="W750" s="84"/>
      <c r="X750" s="84"/>
      <c r="Y750" s="85"/>
      <c r="Z750" s="85"/>
      <c r="AA750" s="65" t="str">
        <f t="shared" si="6"/>
        <v/>
      </c>
      <c r="AB750" s="65" t="str">
        <f t="shared" si="7"/>
        <v/>
      </c>
      <c r="AC750" s="86"/>
      <c r="AD750" s="87" t="str">
        <f t="shared" si="8"/>
        <v/>
      </c>
      <c r="AE750" s="84"/>
      <c r="AF750" s="86">
        <f>IF(AC750&gt;0,AC750,'⚙️ Config'!$B$10)</f>
        <v>0.0075</v>
      </c>
      <c r="AG750" s="88">
        <f t="shared" si="9"/>
        <v>12359.21715</v>
      </c>
      <c r="AH750" s="88">
        <f>AG750*'⚙️ Config'!$B$11</f>
        <v>61796.08575</v>
      </c>
      <c r="AI750" s="88">
        <f>AH750*'⚙️ Config'!$B$12</f>
        <v>18538.82573</v>
      </c>
      <c r="AJ750" s="64"/>
      <c r="AK750" s="84"/>
      <c r="AL750" s="84"/>
      <c r="AM750" s="84"/>
      <c r="AN750" s="84"/>
      <c r="AO750" s="84"/>
      <c r="AP750" s="84"/>
      <c r="AQ750" s="84"/>
    </row>
    <row r="751" ht="15.0" customHeight="1">
      <c r="A751" s="79">
        <v>748.0</v>
      </c>
      <c r="B751" s="80" t="s">
        <v>1850</v>
      </c>
      <c r="C751" s="79" t="s">
        <v>141</v>
      </c>
      <c r="D751" s="79" t="s">
        <v>1851</v>
      </c>
      <c r="E751" s="81">
        <v>55.04</v>
      </c>
      <c r="F751" s="79" t="s">
        <v>84</v>
      </c>
      <c r="G751" s="79" t="s">
        <v>606</v>
      </c>
      <c r="H751" s="82">
        <v>1647482.7</v>
      </c>
      <c r="I751" s="79">
        <v>1.0</v>
      </c>
      <c r="J751" s="83">
        <v>1.5</v>
      </c>
      <c r="K751" s="80">
        <v>2024.0</v>
      </c>
      <c r="L751" s="79" t="s">
        <v>630</v>
      </c>
      <c r="M751" s="79">
        <v>2024.0</v>
      </c>
      <c r="N751" s="79" t="s">
        <v>161</v>
      </c>
      <c r="O751" s="65" t="str">
        <f t="shared" si="1"/>
        <v>183643440001</v>
      </c>
      <c r="P751" s="65">
        <f t="shared" si="2"/>
        <v>4</v>
      </c>
      <c r="Q751" s="65">
        <f t="shared" si="3"/>
        <v>5</v>
      </c>
      <c r="R751" s="65" t="str">
        <f t="shared" si="12"/>
        <v>18.364.344/0001-45</v>
      </c>
      <c r="S751" s="84"/>
      <c r="T751" s="84" t="str">
        <f t="shared" si="10"/>
        <v/>
      </c>
      <c r="U751" s="84" t="str">
        <f t="shared" si="11"/>
        <v/>
      </c>
      <c r="V751" s="65" t="str">
        <f t="shared" si="5"/>
        <v/>
      </c>
      <c r="W751" s="84"/>
      <c r="X751" s="84"/>
      <c r="Y751" s="85"/>
      <c r="Z751" s="85"/>
      <c r="AA751" s="65" t="str">
        <f t="shared" si="6"/>
        <v/>
      </c>
      <c r="AB751" s="65" t="str">
        <f t="shared" si="7"/>
        <v/>
      </c>
      <c r="AC751" s="86"/>
      <c r="AD751" s="87" t="str">
        <f t="shared" si="8"/>
        <v/>
      </c>
      <c r="AE751" s="84"/>
      <c r="AF751" s="86">
        <f>IF(AC751&gt;0,AC751,'⚙️ Config'!$B$10)</f>
        <v>0.0075</v>
      </c>
      <c r="AG751" s="88">
        <f t="shared" si="9"/>
        <v>12356.12025</v>
      </c>
      <c r="AH751" s="88">
        <f>AG751*'⚙️ Config'!$B$11</f>
        <v>61780.60125</v>
      </c>
      <c r="AI751" s="88">
        <f>AH751*'⚙️ Config'!$B$12</f>
        <v>18534.18038</v>
      </c>
      <c r="AJ751" s="64"/>
      <c r="AK751" s="84"/>
      <c r="AL751" s="84"/>
      <c r="AM751" s="84"/>
      <c r="AN751" s="84"/>
      <c r="AO751" s="84"/>
      <c r="AP751" s="84"/>
      <c r="AQ751" s="84"/>
    </row>
    <row r="752" ht="15.0" customHeight="1">
      <c r="A752" s="79">
        <v>749.0</v>
      </c>
      <c r="B752" s="80" t="s">
        <v>1852</v>
      </c>
      <c r="C752" s="79" t="s">
        <v>141</v>
      </c>
      <c r="D752" s="79" t="s">
        <v>1853</v>
      </c>
      <c r="E752" s="81">
        <v>58.93</v>
      </c>
      <c r="F752" s="79" t="s">
        <v>84</v>
      </c>
      <c r="G752" s="79" t="s">
        <v>606</v>
      </c>
      <c r="H752" s="82">
        <v>1647089.84</v>
      </c>
      <c r="I752" s="79">
        <v>1.0</v>
      </c>
      <c r="J752" s="83">
        <v>1.3</v>
      </c>
      <c r="K752" s="80">
        <v>2024.0</v>
      </c>
      <c r="L752" s="79" t="s">
        <v>630</v>
      </c>
      <c r="M752" s="79">
        <v>2024.0</v>
      </c>
      <c r="N752" s="79" t="s">
        <v>145</v>
      </c>
      <c r="O752" s="65" t="str">
        <f t="shared" si="1"/>
        <v>283308890001</v>
      </c>
      <c r="P752" s="65">
        <f t="shared" si="2"/>
        <v>9</v>
      </c>
      <c r="Q752" s="65">
        <f t="shared" si="3"/>
        <v>4</v>
      </c>
      <c r="R752" s="65" t="str">
        <f t="shared" si="12"/>
        <v>28.330.889/0001-94</v>
      </c>
      <c r="S752" s="84"/>
      <c r="T752" s="84" t="str">
        <f t="shared" si="10"/>
        <v/>
      </c>
      <c r="U752" s="84" t="str">
        <f t="shared" si="11"/>
        <v/>
      </c>
      <c r="V752" s="65" t="str">
        <f t="shared" si="5"/>
        <v/>
      </c>
      <c r="W752" s="84"/>
      <c r="X752" s="84"/>
      <c r="Y752" s="85"/>
      <c r="Z752" s="85"/>
      <c r="AA752" s="65" t="str">
        <f t="shared" si="6"/>
        <v/>
      </c>
      <c r="AB752" s="65" t="str">
        <f t="shared" si="7"/>
        <v/>
      </c>
      <c r="AC752" s="86"/>
      <c r="AD752" s="87" t="str">
        <f t="shared" si="8"/>
        <v/>
      </c>
      <c r="AE752" s="84"/>
      <c r="AF752" s="86">
        <f>IF(AC752&gt;0,AC752,'⚙️ Config'!$B$10)</f>
        <v>0.0075</v>
      </c>
      <c r="AG752" s="88">
        <f t="shared" si="9"/>
        <v>12353.1738</v>
      </c>
      <c r="AH752" s="88">
        <f>AG752*'⚙️ Config'!$B$11</f>
        <v>61765.869</v>
      </c>
      <c r="AI752" s="88">
        <f>AH752*'⚙️ Config'!$B$12</f>
        <v>18529.7607</v>
      </c>
      <c r="AJ752" s="64"/>
      <c r="AK752" s="84"/>
      <c r="AL752" s="84"/>
      <c r="AM752" s="84"/>
      <c r="AN752" s="84"/>
      <c r="AO752" s="84"/>
      <c r="AP752" s="84"/>
      <c r="AQ752" s="84"/>
    </row>
    <row r="753" ht="15.0" customHeight="1">
      <c r="A753" s="79">
        <v>750.0</v>
      </c>
      <c r="B753" s="80" t="s">
        <v>1854</v>
      </c>
      <c r="C753" s="79" t="s">
        <v>141</v>
      </c>
      <c r="D753" s="79" t="s">
        <v>1855</v>
      </c>
      <c r="E753" s="81">
        <v>53.38</v>
      </c>
      <c r="F753" s="79" t="s">
        <v>84</v>
      </c>
      <c r="G753" s="79" t="s">
        <v>606</v>
      </c>
      <c r="H753" s="82">
        <v>1646050.15</v>
      </c>
      <c r="I753" s="79">
        <v>1.0</v>
      </c>
      <c r="J753" s="83">
        <v>1.6</v>
      </c>
      <c r="K753" s="80">
        <v>2024.0</v>
      </c>
      <c r="L753" s="79" t="s">
        <v>630</v>
      </c>
      <c r="M753" s="79">
        <v>2024.0</v>
      </c>
      <c r="N753" s="79" t="s">
        <v>161</v>
      </c>
      <c r="O753" s="65" t="str">
        <f t="shared" si="1"/>
        <v>445348590001</v>
      </c>
      <c r="P753" s="65">
        <f t="shared" si="2"/>
        <v>5</v>
      </c>
      <c r="Q753" s="65">
        <f t="shared" si="3"/>
        <v>6</v>
      </c>
      <c r="R753" s="65" t="str">
        <f t="shared" si="12"/>
        <v>44.534.859/0001-56</v>
      </c>
      <c r="S753" s="84"/>
      <c r="T753" s="84" t="str">
        <f t="shared" si="10"/>
        <v/>
      </c>
      <c r="U753" s="84" t="str">
        <f t="shared" si="11"/>
        <v/>
      </c>
      <c r="V753" s="65" t="str">
        <f t="shared" si="5"/>
        <v/>
      </c>
      <c r="W753" s="84"/>
      <c r="X753" s="84"/>
      <c r="Y753" s="85"/>
      <c r="Z753" s="85"/>
      <c r="AA753" s="65" t="str">
        <f t="shared" si="6"/>
        <v/>
      </c>
      <c r="AB753" s="65" t="str">
        <f t="shared" si="7"/>
        <v/>
      </c>
      <c r="AC753" s="86"/>
      <c r="AD753" s="87" t="str">
        <f t="shared" si="8"/>
        <v/>
      </c>
      <c r="AE753" s="84"/>
      <c r="AF753" s="86">
        <f>IF(AC753&gt;0,AC753,'⚙️ Config'!$B$10)</f>
        <v>0.0075</v>
      </c>
      <c r="AG753" s="88">
        <f t="shared" si="9"/>
        <v>12345.37613</v>
      </c>
      <c r="AH753" s="88">
        <f>AG753*'⚙️ Config'!$B$11</f>
        <v>61726.88063</v>
      </c>
      <c r="AI753" s="88">
        <f>AH753*'⚙️ Config'!$B$12</f>
        <v>18518.06419</v>
      </c>
      <c r="AJ753" s="64"/>
      <c r="AK753" s="84"/>
      <c r="AL753" s="84"/>
      <c r="AM753" s="84"/>
      <c r="AN753" s="84"/>
      <c r="AO753" s="84"/>
      <c r="AP753" s="84"/>
      <c r="AQ753" s="84"/>
    </row>
    <row r="754" ht="15.0" customHeight="1">
      <c r="A754" s="79">
        <v>751.0</v>
      </c>
      <c r="B754" s="80" t="s">
        <v>1856</v>
      </c>
      <c r="C754" s="79" t="s">
        <v>141</v>
      </c>
      <c r="D754" s="79" t="s">
        <v>1857</v>
      </c>
      <c r="E754" s="81">
        <v>63.79</v>
      </c>
      <c r="F754" s="79" t="s">
        <v>84</v>
      </c>
      <c r="G754" s="79" t="s">
        <v>606</v>
      </c>
      <c r="H754" s="82">
        <v>1644465.9</v>
      </c>
      <c r="I754" s="79">
        <v>1.0</v>
      </c>
      <c r="J754" s="83">
        <v>1.1</v>
      </c>
      <c r="K754" s="80">
        <v>2025.0</v>
      </c>
      <c r="L754" s="79" t="s">
        <v>630</v>
      </c>
      <c r="M754" s="79">
        <v>2025.0</v>
      </c>
      <c r="N754" s="79" t="s">
        <v>161</v>
      </c>
      <c r="O754" s="65" t="str">
        <f t="shared" si="1"/>
        <v>523461540001</v>
      </c>
      <c r="P754" s="65">
        <f t="shared" si="2"/>
        <v>3</v>
      </c>
      <c r="Q754" s="65">
        <f t="shared" si="3"/>
        <v>3</v>
      </c>
      <c r="R754" s="65" t="str">
        <f t="shared" si="12"/>
        <v>52.346.154/0001-33</v>
      </c>
      <c r="S754" s="84"/>
      <c r="T754" s="84" t="str">
        <f t="shared" si="10"/>
        <v/>
      </c>
      <c r="U754" s="84" t="str">
        <f t="shared" si="11"/>
        <v/>
      </c>
      <c r="V754" s="65" t="str">
        <f t="shared" si="5"/>
        <v/>
      </c>
      <c r="W754" s="84"/>
      <c r="X754" s="84"/>
      <c r="Y754" s="85"/>
      <c r="Z754" s="85"/>
      <c r="AA754" s="65" t="str">
        <f t="shared" si="6"/>
        <v/>
      </c>
      <c r="AB754" s="65" t="str">
        <f t="shared" si="7"/>
        <v/>
      </c>
      <c r="AC754" s="86"/>
      <c r="AD754" s="87" t="str">
        <f t="shared" si="8"/>
        <v/>
      </c>
      <c r="AE754" s="84"/>
      <c r="AF754" s="86">
        <f>IF(AC754&gt;0,AC754,'⚙️ Config'!$B$10)</f>
        <v>0.0075</v>
      </c>
      <c r="AG754" s="88">
        <f t="shared" si="9"/>
        <v>12333.49425</v>
      </c>
      <c r="AH754" s="88">
        <f>AG754*'⚙️ Config'!$B$11</f>
        <v>61667.47125</v>
      </c>
      <c r="AI754" s="88">
        <f>AH754*'⚙️ Config'!$B$12</f>
        <v>18500.24138</v>
      </c>
      <c r="AJ754" s="64"/>
      <c r="AK754" s="84"/>
      <c r="AL754" s="84"/>
      <c r="AM754" s="84"/>
      <c r="AN754" s="84"/>
      <c r="AO754" s="84"/>
      <c r="AP754" s="84"/>
      <c r="AQ754" s="84"/>
    </row>
    <row r="755" ht="15.0" customHeight="1">
      <c r="A755" s="79">
        <v>752.0</v>
      </c>
      <c r="B755" s="80" t="s">
        <v>1858</v>
      </c>
      <c r="C755" s="79" t="s">
        <v>141</v>
      </c>
      <c r="D755" s="79" t="s">
        <v>1859</v>
      </c>
      <c r="E755" s="81">
        <v>56.89</v>
      </c>
      <c r="F755" s="79" t="s">
        <v>84</v>
      </c>
      <c r="G755" s="79" t="s">
        <v>606</v>
      </c>
      <c r="H755" s="82">
        <v>1644164.13</v>
      </c>
      <c r="I755" s="79">
        <v>1.0</v>
      </c>
      <c r="J755" s="83">
        <v>1.4</v>
      </c>
      <c r="K755" s="80">
        <v>2024.0</v>
      </c>
      <c r="L755" s="79" t="s">
        <v>630</v>
      </c>
      <c r="M755" s="79">
        <v>2024.0</v>
      </c>
      <c r="N755" s="79" t="s">
        <v>161</v>
      </c>
      <c r="O755" s="65" t="str">
        <f t="shared" si="1"/>
        <v>290662360001</v>
      </c>
      <c r="P755" s="65">
        <f t="shared" si="2"/>
        <v>0</v>
      </c>
      <c r="Q755" s="65">
        <f t="shared" si="3"/>
        <v>2</v>
      </c>
      <c r="R755" s="65" t="str">
        <f t="shared" si="12"/>
        <v>29.066.236/0001-02</v>
      </c>
      <c r="S755" s="84"/>
      <c r="T755" s="84" t="str">
        <f t="shared" si="10"/>
        <v/>
      </c>
      <c r="U755" s="84" t="str">
        <f t="shared" si="11"/>
        <v/>
      </c>
      <c r="V755" s="65" t="str">
        <f t="shared" si="5"/>
        <v/>
      </c>
      <c r="W755" s="84"/>
      <c r="X755" s="84"/>
      <c r="Y755" s="85"/>
      <c r="Z755" s="85"/>
      <c r="AA755" s="65" t="str">
        <f t="shared" si="6"/>
        <v/>
      </c>
      <c r="AB755" s="65" t="str">
        <f t="shared" si="7"/>
        <v/>
      </c>
      <c r="AC755" s="86"/>
      <c r="AD755" s="87" t="str">
        <f t="shared" si="8"/>
        <v/>
      </c>
      <c r="AE755" s="84"/>
      <c r="AF755" s="86">
        <f>IF(AC755&gt;0,AC755,'⚙️ Config'!$B$10)</f>
        <v>0.0075</v>
      </c>
      <c r="AG755" s="88">
        <f t="shared" si="9"/>
        <v>12331.23098</v>
      </c>
      <c r="AH755" s="88">
        <f>AG755*'⚙️ Config'!$B$11</f>
        <v>61656.15488</v>
      </c>
      <c r="AI755" s="88">
        <f>AH755*'⚙️ Config'!$B$12</f>
        <v>18496.84646</v>
      </c>
      <c r="AJ755" s="64"/>
      <c r="AK755" s="84"/>
      <c r="AL755" s="84"/>
      <c r="AM755" s="84"/>
      <c r="AN755" s="84"/>
      <c r="AO755" s="84"/>
      <c r="AP755" s="84"/>
      <c r="AQ755" s="84"/>
    </row>
    <row r="756" ht="15.0" customHeight="1">
      <c r="A756" s="79">
        <v>753.0</v>
      </c>
      <c r="B756" s="80" t="s">
        <v>1860</v>
      </c>
      <c r="C756" s="79" t="s">
        <v>141</v>
      </c>
      <c r="D756" s="79" t="s">
        <v>1861</v>
      </c>
      <c r="E756" s="81">
        <v>56.89</v>
      </c>
      <c r="F756" s="79" t="s">
        <v>84</v>
      </c>
      <c r="G756" s="79" t="s">
        <v>606</v>
      </c>
      <c r="H756" s="82">
        <v>1639147.96</v>
      </c>
      <c r="I756" s="79">
        <v>1.0</v>
      </c>
      <c r="J756" s="83">
        <v>1.4</v>
      </c>
      <c r="K756" s="80">
        <v>2024.0</v>
      </c>
      <c r="L756" s="79" t="s">
        <v>448</v>
      </c>
      <c r="M756" s="79">
        <v>2024.0</v>
      </c>
      <c r="N756" s="79" t="s">
        <v>161</v>
      </c>
      <c r="O756" s="65" t="str">
        <f t="shared" si="1"/>
        <v>046547220001</v>
      </c>
      <c r="P756" s="65">
        <f t="shared" si="2"/>
        <v>1</v>
      </c>
      <c r="Q756" s="65">
        <f t="shared" si="3"/>
        <v>0</v>
      </c>
      <c r="R756" s="65" t="str">
        <f t="shared" si="12"/>
        <v>04.654.722/0001-10</v>
      </c>
      <c r="S756" s="84"/>
      <c r="T756" s="84" t="str">
        <f t="shared" si="10"/>
        <v/>
      </c>
      <c r="U756" s="84" t="str">
        <f t="shared" si="11"/>
        <v/>
      </c>
      <c r="V756" s="65" t="str">
        <f t="shared" si="5"/>
        <v/>
      </c>
      <c r="W756" s="84"/>
      <c r="X756" s="84"/>
      <c r="Y756" s="85"/>
      <c r="Z756" s="85"/>
      <c r="AA756" s="65" t="str">
        <f t="shared" si="6"/>
        <v/>
      </c>
      <c r="AB756" s="65" t="str">
        <f t="shared" si="7"/>
        <v/>
      </c>
      <c r="AC756" s="86"/>
      <c r="AD756" s="87" t="str">
        <f t="shared" si="8"/>
        <v/>
      </c>
      <c r="AE756" s="84"/>
      <c r="AF756" s="86">
        <f>IF(AC756&gt;0,AC756,'⚙️ Config'!$B$10)</f>
        <v>0.0075</v>
      </c>
      <c r="AG756" s="88">
        <f t="shared" si="9"/>
        <v>12293.6097</v>
      </c>
      <c r="AH756" s="88">
        <f>AG756*'⚙️ Config'!$B$11</f>
        <v>61468.0485</v>
      </c>
      <c r="AI756" s="88">
        <f>AH756*'⚙️ Config'!$B$12</f>
        <v>18440.41455</v>
      </c>
      <c r="AJ756" s="64"/>
      <c r="AK756" s="84"/>
      <c r="AL756" s="84"/>
      <c r="AM756" s="84"/>
      <c r="AN756" s="84"/>
      <c r="AO756" s="84"/>
      <c r="AP756" s="84"/>
      <c r="AQ756" s="84"/>
    </row>
    <row r="757" ht="15.0" customHeight="1">
      <c r="A757" s="79">
        <v>754.0</v>
      </c>
      <c r="B757" s="80" t="s">
        <v>1862</v>
      </c>
      <c r="C757" s="79" t="s">
        <v>141</v>
      </c>
      <c r="D757" s="79" t="s">
        <v>1863</v>
      </c>
      <c r="E757" s="81">
        <v>78.6</v>
      </c>
      <c r="F757" s="79" t="s">
        <v>84</v>
      </c>
      <c r="G757" s="79" t="s">
        <v>606</v>
      </c>
      <c r="H757" s="82">
        <v>1637533.87</v>
      </c>
      <c r="I757" s="79">
        <v>1.0</v>
      </c>
      <c r="J757" s="83">
        <v>1.4</v>
      </c>
      <c r="K757" s="80">
        <v>2025.0</v>
      </c>
      <c r="L757" s="79" t="s">
        <v>719</v>
      </c>
      <c r="M757" s="79">
        <v>2024.0</v>
      </c>
      <c r="N757" s="79" t="s">
        <v>208</v>
      </c>
      <c r="O757" s="65" t="str">
        <f t="shared" si="1"/>
        <v>270559300001</v>
      </c>
      <c r="P757" s="65">
        <f t="shared" si="2"/>
        <v>0</v>
      </c>
      <c r="Q757" s="65">
        <f t="shared" si="3"/>
        <v>7</v>
      </c>
      <c r="R757" s="65" t="str">
        <f t="shared" si="12"/>
        <v>27.055.930/0001-07</v>
      </c>
      <c r="S757" s="84"/>
      <c r="T757" s="84" t="str">
        <f t="shared" si="10"/>
        <v/>
      </c>
      <c r="U757" s="84" t="str">
        <f t="shared" si="11"/>
        <v/>
      </c>
      <c r="V757" s="65" t="str">
        <f t="shared" si="5"/>
        <v/>
      </c>
      <c r="W757" s="84"/>
      <c r="X757" s="84"/>
      <c r="Y757" s="85"/>
      <c r="Z757" s="85"/>
      <c r="AA757" s="65" t="str">
        <f t="shared" si="6"/>
        <v/>
      </c>
      <c r="AB757" s="65" t="str">
        <f t="shared" si="7"/>
        <v/>
      </c>
      <c r="AC757" s="86"/>
      <c r="AD757" s="87" t="str">
        <f t="shared" si="8"/>
        <v/>
      </c>
      <c r="AE757" s="84"/>
      <c r="AF757" s="86">
        <f>IF(AC757&gt;0,AC757,'⚙️ Config'!$B$10)</f>
        <v>0.0075</v>
      </c>
      <c r="AG757" s="88">
        <f t="shared" si="9"/>
        <v>12281.50403</v>
      </c>
      <c r="AH757" s="88">
        <f>AG757*'⚙️ Config'!$B$11</f>
        <v>61407.52013</v>
      </c>
      <c r="AI757" s="88">
        <f>AH757*'⚙️ Config'!$B$12</f>
        <v>18422.25604</v>
      </c>
      <c r="AJ757" s="64"/>
      <c r="AK757" s="84"/>
      <c r="AL757" s="84"/>
      <c r="AM757" s="84"/>
      <c r="AN757" s="84"/>
      <c r="AO757" s="84"/>
      <c r="AP757" s="84"/>
      <c r="AQ757" s="84"/>
    </row>
    <row r="758" ht="15.0" customHeight="1">
      <c r="A758" s="79">
        <v>755.0</v>
      </c>
      <c r="B758" s="80" t="s">
        <v>1864</v>
      </c>
      <c r="C758" s="79" t="s">
        <v>141</v>
      </c>
      <c r="D758" s="79" t="s">
        <v>1865</v>
      </c>
      <c r="E758" s="81">
        <v>61.22</v>
      </c>
      <c r="F758" s="79" t="s">
        <v>84</v>
      </c>
      <c r="G758" s="79" t="s">
        <v>606</v>
      </c>
      <c r="H758" s="82">
        <v>1637052.15</v>
      </c>
      <c r="I758" s="79">
        <v>1.0</v>
      </c>
      <c r="J758" s="83">
        <v>1.2</v>
      </c>
      <c r="K758" s="80">
        <v>2024.0</v>
      </c>
      <c r="L758" s="79" t="s">
        <v>448</v>
      </c>
      <c r="M758" s="79">
        <v>2024.0</v>
      </c>
      <c r="N758" s="79" t="s">
        <v>342</v>
      </c>
      <c r="O758" s="65" t="str">
        <f t="shared" si="1"/>
        <v>111675390001</v>
      </c>
      <c r="P758" s="65">
        <f t="shared" si="2"/>
        <v>5</v>
      </c>
      <c r="Q758" s="65">
        <f t="shared" si="3"/>
        <v>6</v>
      </c>
      <c r="R758" s="65" t="str">
        <f t="shared" si="12"/>
        <v>11.167.539/0001-56</v>
      </c>
      <c r="S758" s="84"/>
      <c r="T758" s="84" t="str">
        <f t="shared" si="10"/>
        <v/>
      </c>
      <c r="U758" s="84" t="str">
        <f t="shared" si="11"/>
        <v/>
      </c>
      <c r="V758" s="65" t="str">
        <f t="shared" si="5"/>
        <v/>
      </c>
      <c r="W758" s="84"/>
      <c r="X758" s="84"/>
      <c r="Y758" s="85"/>
      <c r="Z758" s="85"/>
      <c r="AA758" s="65" t="str">
        <f t="shared" si="6"/>
        <v/>
      </c>
      <c r="AB758" s="65" t="str">
        <f t="shared" si="7"/>
        <v/>
      </c>
      <c r="AC758" s="86"/>
      <c r="AD758" s="87" t="str">
        <f t="shared" si="8"/>
        <v/>
      </c>
      <c r="AE758" s="84"/>
      <c r="AF758" s="86">
        <f>IF(AC758&gt;0,AC758,'⚙️ Config'!$B$10)</f>
        <v>0.0075</v>
      </c>
      <c r="AG758" s="88">
        <f t="shared" si="9"/>
        <v>12277.89113</v>
      </c>
      <c r="AH758" s="88">
        <f>AG758*'⚙️ Config'!$B$11</f>
        <v>61389.45563</v>
      </c>
      <c r="AI758" s="88">
        <f>AH758*'⚙️ Config'!$B$12</f>
        <v>18416.83669</v>
      </c>
      <c r="AJ758" s="64"/>
      <c r="AK758" s="84"/>
      <c r="AL758" s="84"/>
      <c r="AM758" s="84"/>
      <c r="AN758" s="84"/>
      <c r="AO758" s="84"/>
      <c r="AP758" s="84"/>
      <c r="AQ758" s="84"/>
    </row>
    <row r="759" ht="15.0" customHeight="1">
      <c r="A759" s="79">
        <v>756.0</v>
      </c>
      <c r="B759" s="80" t="s">
        <v>1866</v>
      </c>
      <c r="C759" s="79" t="s">
        <v>141</v>
      </c>
      <c r="D759" s="79" t="s">
        <v>1867</v>
      </c>
      <c r="E759" s="81">
        <v>56.89</v>
      </c>
      <c r="F759" s="79" t="s">
        <v>84</v>
      </c>
      <c r="G759" s="79" t="s">
        <v>606</v>
      </c>
      <c r="H759" s="82">
        <v>1635839.74</v>
      </c>
      <c r="I759" s="79">
        <v>1.0</v>
      </c>
      <c r="J759" s="83">
        <v>1.4</v>
      </c>
      <c r="K759" s="80">
        <v>2024.0</v>
      </c>
      <c r="L759" s="79" t="s">
        <v>630</v>
      </c>
      <c r="M759" s="79">
        <v>2024.0</v>
      </c>
      <c r="N759" s="79" t="s">
        <v>161</v>
      </c>
      <c r="O759" s="65" t="str">
        <f t="shared" si="1"/>
        <v>378223710001</v>
      </c>
      <c r="P759" s="65">
        <f t="shared" si="2"/>
        <v>6</v>
      </c>
      <c r="Q759" s="65">
        <f t="shared" si="3"/>
        <v>9</v>
      </c>
      <c r="R759" s="65" t="str">
        <f t="shared" si="12"/>
        <v>37.822.371/0001-69</v>
      </c>
      <c r="S759" s="84"/>
      <c r="T759" s="84" t="str">
        <f t="shared" si="10"/>
        <v/>
      </c>
      <c r="U759" s="84" t="str">
        <f t="shared" si="11"/>
        <v/>
      </c>
      <c r="V759" s="65" t="str">
        <f t="shared" si="5"/>
        <v/>
      </c>
      <c r="W759" s="84"/>
      <c r="X759" s="84"/>
      <c r="Y759" s="85"/>
      <c r="Z759" s="85"/>
      <c r="AA759" s="65" t="str">
        <f t="shared" si="6"/>
        <v/>
      </c>
      <c r="AB759" s="65" t="str">
        <f t="shared" si="7"/>
        <v/>
      </c>
      <c r="AC759" s="86"/>
      <c r="AD759" s="87" t="str">
        <f t="shared" si="8"/>
        <v/>
      </c>
      <c r="AE759" s="84"/>
      <c r="AF759" s="86">
        <f>IF(AC759&gt;0,AC759,'⚙️ Config'!$B$10)</f>
        <v>0.0075</v>
      </c>
      <c r="AG759" s="88">
        <f t="shared" si="9"/>
        <v>12268.79805</v>
      </c>
      <c r="AH759" s="88">
        <f>AG759*'⚙️ Config'!$B$11</f>
        <v>61343.99025</v>
      </c>
      <c r="AI759" s="88">
        <f>AH759*'⚙️ Config'!$B$12</f>
        <v>18403.19708</v>
      </c>
      <c r="AJ759" s="64"/>
      <c r="AK759" s="84"/>
      <c r="AL759" s="84"/>
      <c r="AM759" s="84"/>
      <c r="AN759" s="84"/>
      <c r="AO759" s="84"/>
      <c r="AP759" s="84"/>
      <c r="AQ759" s="84"/>
    </row>
    <row r="760" ht="15.0" customHeight="1">
      <c r="A760" s="79">
        <v>757.0</v>
      </c>
      <c r="B760" s="80" t="s">
        <v>1868</v>
      </c>
      <c r="C760" s="79" t="s">
        <v>141</v>
      </c>
      <c r="D760" s="79" t="s">
        <v>1869</v>
      </c>
      <c r="E760" s="81">
        <v>78.38</v>
      </c>
      <c r="F760" s="79" t="s">
        <v>84</v>
      </c>
      <c r="G760" s="79" t="s">
        <v>606</v>
      </c>
      <c r="H760" s="82">
        <v>1634610.08</v>
      </c>
      <c r="I760" s="79">
        <v>1.0</v>
      </c>
      <c r="J760" s="83">
        <v>0.7</v>
      </c>
      <c r="K760" s="80">
        <v>2025.0</v>
      </c>
      <c r="L760" s="79" t="s">
        <v>630</v>
      </c>
      <c r="M760" s="79">
        <v>2025.0</v>
      </c>
      <c r="N760" s="79" t="s">
        <v>145</v>
      </c>
      <c r="O760" s="65" t="str">
        <f t="shared" si="1"/>
        <v>103418250001</v>
      </c>
      <c r="P760" s="65">
        <f t="shared" si="2"/>
        <v>2</v>
      </c>
      <c r="Q760" s="65">
        <f t="shared" si="3"/>
        <v>3</v>
      </c>
      <c r="R760" s="65" t="str">
        <f t="shared" si="12"/>
        <v>10.341.825/0001-23</v>
      </c>
      <c r="S760" s="84"/>
      <c r="T760" s="84" t="str">
        <f t="shared" si="10"/>
        <v/>
      </c>
      <c r="U760" s="84" t="str">
        <f t="shared" si="11"/>
        <v/>
      </c>
      <c r="V760" s="65" t="str">
        <f t="shared" si="5"/>
        <v/>
      </c>
      <c r="W760" s="84"/>
      <c r="X760" s="84"/>
      <c r="Y760" s="85"/>
      <c r="Z760" s="85"/>
      <c r="AA760" s="65" t="str">
        <f t="shared" si="6"/>
        <v/>
      </c>
      <c r="AB760" s="65" t="str">
        <f t="shared" si="7"/>
        <v/>
      </c>
      <c r="AC760" s="86"/>
      <c r="AD760" s="87" t="str">
        <f t="shared" si="8"/>
        <v/>
      </c>
      <c r="AE760" s="84"/>
      <c r="AF760" s="86">
        <f>IF(AC760&gt;0,AC760,'⚙️ Config'!$B$10)</f>
        <v>0.0075</v>
      </c>
      <c r="AG760" s="88">
        <f t="shared" si="9"/>
        <v>12259.5756</v>
      </c>
      <c r="AH760" s="88">
        <f>AG760*'⚙️ Config'!$B$11</f>
        <v>61297.878</v>
      </c>
      <c r="AI760" s="88">
        <f>AH760*'⚙️ Config'!$B$12</f>
        <v>18389.3634</v>
      </c>
      <c r="AJ760" s="64"/>
      <c r="AK760" s="84"/>
      <c r="AL760" s="84"/>
      <c r="AM760" s="84"/>
      <c r="AN760" s="84"/>
      <c r="AO760" s="84"/>
      <c r="AP760" s="84"/>
      <c r="AQ760" s="84"/>
    </row>
    <row r="761" ht="15.0" customHeight="1">
      <c r="A761" s="79">
        <v>758.0</v>
      </c>
      <c r="B761" s="80" t="s">
        <v>1870</v>
      </c>
      <c r="C761" s="79" t="s">
        <v>141</v>
      </c>
      <c r="D761" s="79" t="s">
        <v>1871</v>
      </c>
      <c r="E761" s="81">
        <v>48.04</v>
      </c>
      <c r="F761" s="79" t="s">
        <v>84</v>
      </c>
      <c r="G761" s="79" t="s">
        <v>606</v>
      </c>
      <c r="H761" s="82">
        <v>1633988.83</v>
      </c>
      <c r="I761" s="79">
        <v>1.0</v>
      </c>
      <c r="J761" s="83">
        <v>2.0</v>
      </c>
      <c r="K761" s="80">
        <v>2024.0</v>
      </c>
      <c r="L761" s="79" t="s">
        <v>630</v>
      </c>
      <c r="M761" s="79">
        <v>2024.0</v>
      </c>
      <c r="N761" s="79" t="s">
        <v>161</v>
      </c>
      <c r="O761" s="65" t="str">
        <f t="shared" si="1"/>
        <v>453146840001</v>
      </c>
      <c r="P761" s="65">
        <f t="shared" si="2"/>
        <v>3</v>
      </c>
      <c r="Q761" s="65">
        <f t="shared" si="3"/>
        <v>4</v>
      </c>
      <c r="R761" s="65" t="str">
        <f t="shared" si="12"/>
        <v>45.314.684/0001-34</v>
      </c>
      <c r="S761" s="84"/>
      <c r="T761" s="84" t="str">
        <f t="shared" si="10"/>
        <v/>
      </c>
      <c r="U761" s="84" t="str">
        <f t="shared" si="11"/>
        <v/>
      </c>
      <c r="V761" s="65" t="str">
        <f t="shared" si="5"/>
        <v/>
      </c>
      <c r="W761" s="84"/>
      <c r="X761" s="84"/>
      <c r="Y761" s="85"/>
      <c r="Z761" s="85"/>
      <c r="AA761" s="65" t="str">
        <f t="shared" si="6"/>
        <v/>
      </c>
      <c r="AB761" s="65" t="str">
        <f t="shared" si="7"/>
        <v/>
      </c>
      <c r="AC761" s="86"/>
      <c r="AD761" s="87" t="str">
        <f t="shared" si="8"/>
        <v/>
      </c>
      <c r="AE761" s="84"/>
      <c r="AF761" s="86">
        <f>IF(AC761&gt;0,AC761,'⚙️ Config'!$B$10)</f>
        <v>0.0075</v>
      </c>
      <c r="AG761" s="88">
        <f t="shared" si="9"/>
        <v>12254.91623</v>
      </c>
      <c r="AH761" s="88">
        <f>AG761*'⚙️ Config'!$B$11</f>
        <v>61274.58113</v>
      </c>
      <c r="AI761" s="88">
        <f>AH761*'⚙️ Config'!$B$12</f>
        <v>18382.37434</v>
      </c>
      <c r="AJ761" s="64"/>
      <c r="AK761" s="84"/>
      <c r="AL761" s="84"/>
      <c r="AM761" s="84"/>
      <c r="AN761" s="84"/>
      <c r="AO761" s="84"/>
      <c r="AP761" s="84"/>
      <c r="AQ761" s="84"/>
    </row>
    <row r="762" ht="15.0" customHeight="1">
      <c r="A762" s="79">
        <v>759.0</v>
      </c>
      <c r="B762" s="80" t="s">
        <v>1872</v>
      </c>
      <c r="C762" s="79" t="s">
        <v>141</v>
      </c>
      <c r="D762" s="79" t="s">
        <v>1873</v>
      </c>
      <c r="E762" s="81">
        <v>55.04</v>
      </c>
      <c r="F762" s="79" t="s">
        <v>84</v>
      </c>
      <c r="G762" s="79" t="s">
        <v>606</v>
      </c>
      <c r="H762" s="82">
        <v>1628706.33</v>
      </c>
      <c r="I762" s="79">
        <v>1.0</v>
      </c>
      <c r="J762" s="83">
        <v>1.5</v>
      </c>
      <c r="K762" s="80">
        <v>2024.0</v>
      </c>
      <c r="L762" s="79" t="s">
        <v>630</v>
      </c>
      <c r="M762" s="79">
        <v>2024.0</v>
      </c>
      <c r="N762" s="79" t="s">
        <v>145</v>
      </c>
      <c r="O762" s="65" t="str">
        <f t="shared" si="1"/>
        <v>152344250001</v>
      </c>
      <c r="P762" s="65">
        <f t="shared" si="2"/>
        <v>3</v>
      </c>
      <c r="Q762" s="65">
        <f t="shared" si="3"/>
        <v>2</v>
      </c>
      <c r="R762" s="65" t="str">
        <f t="shared" si="12"/>
        <v>15.234.425/0001-32</v>
      </c>
      <c r="S762" s="84"/>
      <c r="T762" s="84" t="str">
        <f t="shared" si="10"/>
        <v/>
      </c>
      <c r="U762" s="84" t="str">
        <f t="shared" si="11"/>
        <v/>
      </c>
      <c r="V762" s="65" t="str">
        <f t="shared" si="5"/>
        <v/>
      </c>
      <c r="W762" s="84"/>
      <c r="X762" s="84"/>
      <c r="Y762" s="85"/>
      <c r="Z762" s="85"/>
      <c r="AA762" s="65" t="str">
        <f t="shared" si="6"/>
        <v/>
      </c>
      <c r="AB762" s="65" t="str">
        <f t="shared" si="7"/>
        <v/>
      </c>
      <c r="AC762" s="86"/>
      <c r="AD762" s="87" t="str">
        <f t="shared" si="8"/>
        <v/>
      </c>
      <c r="AE762" s="84"/>
      <c r="AF762" s="86">
        <f>IF(AC762&gt;0,AC762,'⚙️ Config'!$B$10)</f>
        <v>0.0075</v>
      </c>
      <c r="AG762" s="88">
        <f t="shared" si="9"/>
        <v>12215.29748</v>
      </c>
      <c r="AH762" s="88">
        <f>AG762*'⚙️ Config'!$B$11</f>
        <v>61076.48738</v>
      </c>
      <c r="AI762" s="88">
        <f>AH762*'⚙️ Config'!$B$12</f>
        <v>18322.94621</v>
      </c>
      <c r="AJ762" s="64"/>
      <c r="AK762" s="84"/>
      <c r="AL762" s="84"/>
      <c r="AM762" s="84"/>
      <c r="AN762" s="84"/>
      <c r="AO762" s="84"/>
      <c r="AP762" s="84"/>
      <c r="AQ762" s="84"/>
    </row>
    <row r="763" ht="15.0" customHeight="1">
      <c r="A763" s="79">
        <v>760.0</v>
      </c>
      <c r="B763" s="80" t="s">
        <v>1874</v>
      </c>
      <c r="C763" s="79" t="s">
        <v>141</v>
      </c>
      <c r="D763" s="79" t="s">
        <v>1875</v>
      </c>
      <c r="E763" s="81">
        <v>50.48</v>
      </c>
      <c r="F763" s="79" t="s">
        <v>84</v>
      </c>
      <c r="G763" s="79" t="s">
        <v>606</v>
      </c>
      <c r="H763" s="82">
        <v>1628520.4</v>
      </c>
      <c r="I763" s="79">
        <v>1.0</v>
      </c>
      <c r="J763" s="83">
        <v>1.8</v>
      </c>
      <c r="K763" s="80">
        <v>2024.0</v>
      </c>
      <c r="L763" s="79" t="s">
        <v>630</v>
      </c>
      <c r="M763" s="79">
        <v>2024.0</v>
      </c>
      <c r="N763" s="79" t="s">
        <v>161</v>
      </c>
      <c r="O763" s="65" t="str">
        <f t="shared" si="1"/>
        <v>111405150001</v>
      </c>
      <c r="P763" s="65">
        <f t="shared" si="2"/>
        <v>0</v>
      </c>
      <c r="Q763" s="65">
        <f t="shared" si="3"/>
        <v>3</v>
      </c>
      <c r="R763" s="65" t="str">
        <f t="shared" si="12"/>
        <v>11.140.515/0001-03</v>
      </c>
      <c r="S763" s="84"/>
      <c r="T763" s="84" t="str">
        <f t="shared" si="10"/>
        <v/>
      </c>
      <c r="U763" s="84" t="str">
        <f t="shared" si="11"/>
        <v/>
      </c>
      <c r="V763" s="65" t="str">
        <f t="shared" si="5"/>
        <v/>
      </c>
      <c r="W763" s="84"/>
      <c r="X763" s="84"/>
      <c r="Y763" s="85"/>
      <c r="Z763" s="85"/>
      <c r="AA763" s="65" t="str">
        <f t="shared" si="6"/>
        <v/>
      </c>
      <c r="AB763" s="65" t="str">
        <f t="shared" si="7"/>
        <v/>
      </c>
      <c r="AC763" s="86"/>
      <c r="AD763" s="87" t="str">
        <f t="shared" si="8"/>
        <v/>
      </c>
      <c r="AE763" s="84"/>
      <c r="AF763" s="86">
        <f>IF(AC763&gt;0,AC763,'⚙️ Config'!$B$10)</f>
        <v>0.0075</v>
      </c>
      <c r="AG763" s="88">
        <f t="shared" si="9"/>
        <v>12213.903</v>
      </c>
      <c r="AH763" s="88">
        <f>AG763*'⚙️ Config'!$B$11</f>
        <v>61069.515</v>
      </c>
      <c r="AI763" s="88">
        <f>AH763*'⚙️ Config'!$B$12</f>
        <v>18320.8545</v>
      </c>
      <c r="AJ763" s="64"/>
      <c r="AK763" s="84"/>
      <c r="AL763" s="84"/>
      <c r="AM763" s="84"/>
      <c r="AN763" s="84"/>
      <c r="AO763" s="84"/>
      <c r="AP763" s="84"/>
      <c r="AQ763" s="84"/>
    </row>
    <row r="764" ht="15.0" customHeight="1">
      <c r="A764" s="79">
        <v>761.0</v>
      </c>
      <c r="B764" s="80" t="s">
        <v>1876</v>
      </c>
      <c r="C764" s="79" t="s">
        <v>141</v>
      </c>
      <c r="D764" s="79" t="s">
        <v>1877</v>
      </c>
      <c r="E764" s="81">
        <v>55.04</v>
      </c>
      <c r="F764" s="79" t="s">
        <v>84</v>
      </c>
      <c r="G764" s="79" t="s">
        <v>606</v>
      </c>
      <c r="H764" s="82">
        <v>1627069.6</v>
      </c>
      <c r="I764" s="79">
        <v>1.0</v>
      </c>
      <c r="J764" s="83">
        <v>1.5</v>
      </c>
      <c r="K764" s="80">
        <v>2024.0</v>
      </c>
      <c r="L764" s="79" t="s">
        <v>448</v>
      </c>
      <c r="M764" s="79">
        <v>2024.0</v>
      </c>
      <c r="N764" s="79" t="s">
        <v>161</v>
      </c>
      <c r="O764" s="65" t="str">
        <f t="shared" si="1"/>
        <v>528226400001</v>
      </c>
      <c r="P764" s="65">
        <f t="shared" si="2"/>
        <v>8</v>
      </c>
      <c r="Q764" s="65">
        <f t="shared" si="3"/>
        <v>0</v>
      </c>
      <c r="R764" s="65" t="str">
        <f t="shared" si="12"/>
        <v>52.822.640/0001-80</v>
      </c>
      <c r="S764" s="84"/>
      <c r="T764" s="84" t="str">
        <f t="shared" si="10"/>
        <v/>
      </c>
      <c r="U764" s="84" t="str">
        <f t="shared" si="11"/>
        <v/>
      </c>
      <c r="V764" s="65" t="str">
        <f t="shared" si="5"/>
        <v/>
      </c>
      <c r="W764" s="84"/>
      <c r="X764" s="84"/>
      <c r="Y764" s="85"/>
      <c r="Z764" s="85"/>
      <c r="AA764" s="65" t="str">
        <f t="shared" si="6"/>
        <v/>
      </c>
      <c r="AB764" s="65" t="str">
        <f t="shared" si="7"/>
        <v/>
      </c>
      <c r="AC764" s="86"/>
      <c r="AD764" s="87" t="str">
        <f t="shared" si="8"/>
        <v/>
      </c>
      <c r="AE764" s="84"/>
      <c r="AF764" s="86">
        <f>IF(AC764&gt;0,AC764,'⚙️ Config'!$B$10)</f>
        <v>0.0075</v>
      </c>
      <c r="AG764" s="88">
        <f t="shared" si="9"/>
        <v>12203.022</v>
      </c>
      <c r="AH764" s="88">
        <f>AG764*'⚙️ Config'!$B$11</f>
        <v>61015.11</v>
      </c>
      <c r="AI764" s="88">
        <f>AH764*'⚙️ Config'!$B$12</f>
        <v>18304.533</v>
      </c>
      <c r="AJ764" s="64"/>
      <c r="AK764" s="84"/>
      <c r="AL764" s="84"/>
      <c r="AM764" s="84"/>
      <c r="AN764" s="84"/>
      <c r="AO764" s="84"/>
      <c r="AP764" s="84"/>
      <c r="AQ764" s="84"/>
    </row>
    <row r="765" ht="15.0" customHeight="1">
      <c r="A765" s="79">
        <v>762.0</v>
      </c>
      <c r="B765" s="80" t="s">
        <v>1878</v>
      </c>
      <c r="C765" s="79" t="s">
        <v>141</v>
      </c>
      <c r="D765" s="79" t="s">
        <v>1879</v>
      </c>
      <c r="E765" s="81">
        <v>55.04</v>
      </c>
      <c r="F765" s="79" t="s">
        <v>84</v>
      </c>
      <c r="G765" s="79" t="s">
        <v>606</v>
      </c>
      <c r="H765" s="82">
        <v>1626747.02</v>
      </c>
      <c r="I765" s="79">
        <v>1.0</v>
      </c>
      <c r="J765" s="83">
        <v>1.5</v>
      </c>
      <c r="K765" s="80">
        <v>2024.0</v>
      </c>
      <c r="L765" s="79" t="s">
        <v>202</v>
      </c>
      <c r="M765" s="79">
        <v>2024.0</v>
      </c>
      <c r="N765" s="79" t="s">
        <v>145</v>
      </c>
      <c r="O765" s="65" t="str">
        <f t="shared" si="1"/>
        <v>114892760001</v>
      </c>
      <c r="P765" s="65">
        <f t="shared" si="2"/>
        <v>0</v>
      </c>
      <c r="Q765" s="65">
        <f t="shared" si="3"/>
        <v>0</v>
      </c>
      <c r="R765" s="65" t="str">
        <f t="shared" si="12"/>
        <v>11.489.276/0001-00</v>
      </c>
      <c r="S765" s="84"/>
      <c r="T765" s="84" t="str">
        <f t="shared" si="10"/>
        <v/>
      </c>
      <c r="U765" s="84" t="str">
        <f t="shared" si="11"/>
        <v/>
      </c>
      <c r="V765" s="65" t="str">
        <f t="shared" si="5"/>
        <v/>
      </c>
      <c r="W765" s="84"/>
      <c r="X765" s="84"/>
      <c r="Y765" s="85"/>
      <c r="Z765" s="85"/>
      <c r="AA765" s="65" t="str">
        <f t="shared" si="6"/>
        <v/>
      </c>
      <c r="AB765" s="65" t="str">
        <f t="shared" si="7"/>
        <v/>
      </c>
      <c r="AC765" s="86"/>
      <c r="AD765" s="87" t="str">
        <f t="shared" si="8"/>
        <v/>
      </c>
      <c r="AE765" s="84"/>
      <c r="AF765" s="86">
        <f>IF(AC765&gt;0,AC765,'⚙️ Config'!$B$10)</f>
        <v>0.0075</v>
      </c>
      <c r="AG765" s="88">
        <f t="shared" si="9"/>
        <v>12200.60265</v>
      </c>
      <c r="AH765" s="88">
        <f>AG765*'⚙️ Config'!$B$11</f>
        <v>61003.01325</v>
      </c>
      <c r="AI765" s="88">
        <f>AH765*'⚙️ Config'!$B$12</f>
        <v>18300.90398</v>
      </c>
      <c r="AJ765" s="64"/>
      <c r="AK765" s="84"/>
      <c r="AL765" s="84"/>
      <c r="AM765" s="84"/>
      <c r="AN765" s="84"/>
      <c r="AO765" s="84"/>
      <c r="AP765" s="84"/>
      <c r="AQ765" s="84"/>
    </row>
    <row r="766" ht="15.0" customHeight="1">
      <c r="A766" s="79">
        <v>763.0</v>
      </c>
      <c r="B766" s="80" t="s">
        <v>1880</v>
      </c>
      <c r="C766" s="79" t="s">
        <v>141</v>
      </c>
      <c r="D766" s="79" t="s">
        <v>1881</v>
      </c>
      <c r="E766" s="81">
        <v>56.89</v>
      </c>
      <c r="F766" s="79" t="s">
        <v>84</v>
      </c>
      <c r="G766" s="79" t="s">
        <v>606</v>
      </c>
      <c r="H766" s="82">
        <v>1626125.11</v>
      </c>
      <c r="I766" s="79">
        <v>1.0</v>
      </c>
      <c r="J766" s="83">
        <v>1.4</v>
      </c>
      <c r="K766" s="80">
        <v>2024.0</v>
      </c>
      <c r="L766" s="79" t="s">
        <v>630</v>
      </c>
      <c r="M766" s="79">
        <v>2024.0</v>
      </c>
      <c r="N766" s="79" t="s">
        <v>161</v>
      </c>
      <c r="O766" s="65" t="str">
        <f t="shared" si="1"/>
        <v>401148360001</v>
      </c>
      <c r="P766" s="65">
        <f t="shared" si="2"/>
        <v>3</v>
      </c>
      <c r="Q766" s="65">
        <f t="shared" si="3"/>
        <v>1</v>
      </c>
      <c r="R766" s="65" t="str">
        <f t="shared" si="12"/>
        <v>40.114.836/0001-31</v>
      </c>
      <c r="S766" s="84"/>
      <c r="T766" s="84" t="str">
        <f t="shared" si="10"/>
        <v/>
      </c>
      <c r="U766" s="84" t="str">
        <f t="shared" si="11"/>
        <v/>
      </c>
      <c r="V766" s="65" t="str">
        <f t="shared" si="5"/>
        <v/>
      </c>
      <c r="W766" s="84"/>
      <c r="X766" s="84"/>
      <c r="Y766" s="85"/>
      <c r="Z766" s="85"/>
      <c r="AA766" s="65" t="str">
        <f t="shared" si="6"/>
        <v/>
      </c>
      <c r="AB766" s="65" t="str">
        <f t="shared" si="7"/>
        <v/>
      </c>
      <c r="AC766" s="86"/>
      <c r="AD766" s="87" t="str">
        <f t="shared" si="8"/>
        <v/>
      </c>
      <c r="AE766" s="84"/>
      <c r="AF766" s="86">
        <f>IF(AC766&gt;0,AC766,'⚙️ Config'!$B$10)</f>
        <v>0.0075</v>
      </c>
      <c r="AG766" s="88">
        <f t="shared" si="9"/>
        <v>12195.93833</v>
      </c>
      <c r="AH766" s="88">
        <f>AG766*'⚙️ Config'!$B$11</f>
        <v>60979.69163</v>
      </c>
      <c r="AI766" s="88">
        <f>AH766*'⚙️ Config'!$B$12</f>
        <v>18293.90749</v>
      </c>
      <c r="AJ766" s="64"/>
      <c r="AK766" s="84"/>
      <c r="AL766" s="84"/>
      <c r="AM766" s="84"/>
      <c r="AN766" s="84"/>
      <c r="AO766" s="84"/>
      <c r="AP766" s="84"/>
      <c r="AQ766" s="84"/>
    </row>
    <row r="767" ht="15.0" customHeight="1">
      <c r="A767" s="79">
        <v>764.0</v>
      </c>
      <c r="B767" s="80" t="s">
        <v>1882</v>
      </c>
      <c r="C767" s="79" t="s">
        <v>141</v>
      </c>
      <c r="D767" s="79" t="s">
        <v>1883</v>
      </c>
      <c r="E767" s="81">
        <v>56.89</v>
      </c>
      <c r="F767" s="79" t="s">
        <v>84</v>
      </c>
      <c r="G767" s="79" t="s">
        <v>606</v>
      </c>
      <c r="H767" s="82">
        <v>1620856.61</v>
      </c>
      <c r="I767" s="79">
        <v>1.0</v>
      </c>
      <c r="J767" s="83">
        <v>1.4</v>
      </c>
      <c r="K767" s="80">
        <v>2024.0</v>
      </c>
      <c r="L767" s="79" t="s">
        <v>202</v>
      </c>
      <c r="M767" s="79">
        <v>2024.0</v>
      </c>
      <c r="N767" s="79" t="s">
        <v>145</v>
      </c>
      <c r="O767" s="65" t="str">
        <f t="shared" si="1"/>
        <v>178084670001</v>
      </c>
      <c r="P767" s="65">
        <f t="shared" si="2"/>
        <v>6</v>
      </c>
      <c r="Q767" s="65">
        <f t="shared" si="3"/>
        <v>5</v>
      </c>
      <c r="R767" s="65" t="str">
        <f t="shared" si="12"/>
        <v>17.808.467/0001-65</v>
      </c>
      <c r="S767" s="84"/>
      <c r="T767" s="84" t="str">
        <f t="shared" si="10"/>
        <v/>
      </c>
      <c r="U767" s="84" t="str">
        <f t="shared" si="11"/>
        <v/>
      </c>
      <c r="V767" s="65" t="str">
        <f t="shared" si="5"/>
        <v/>
      </c>
      <c r="W767" s="84"/>
      <c r="X767" s="84"/>
      <c r="Y767" s="85"/>
      <c r="Z767" s="85"/>
      <c r="AA767" s="65" t="str">
        <f t="shared" si="6"/>
        <v/>
      </c>
      <c r="AB767" s="65" t="str">
        <f t="shared" si="7"/>
        <v/>
      </c>
      <c r="AC767" s="86"/>
      <c r="AD767" s="87" t="str">
        <f t="shared" si="8"/>
        <v/>
      </c>
      <c r="AE767" s="84"/>
      <c r="AF767" s="86">
        <f>IF(AC767&gt;0,AC767,'⚙️ Config'!$B$10)</f>
        <v>0.0075</v>
      </c>
      <c r="AG767" s="88">
        <f t="shared" si="9"/>
        <v>12156.42458</v>
      </c>
      <c r="AH767" s="88">
        <f>AG767*'⚙️ Config'!$B$11</f>
        <v>60782.12288</v>
      </c>
      <c r="AI767" s="88">
        <f>AH767*'⚙️ Config'!$B$12</f>
        <v>18234.63686</v>
      </c>
      <c r="AJ767" s="64"/>
      <c r="AK767" s="84"/>
      <c r="AL767" s="84"/>
      <c r="AM767" s="84"/>
      <c r="AN767" s="84"/>
      <c r="AO767" s="84"/>
      <c r="AP767" s="84"/>
      <c r="AQ767" s="84"/>
    </row>
    <row r="768" ht="15.0" customHeight="1">
      <c r="A768" s="79">
        <v>765.0</v>
      </c>
      <c r="B768" s="80" t="s">
        <v>1884</v>
      </c>
      <c r="C768" s="79" t="s">
        <v>141</v>
      </c>
      <c r="D768" s="79" t="s">
        <v>1885</v>
      </c>
      <c r="E768" s="81">
        <v>71.1</v>
      </c>
      <c r="F768" s="79" t="s">
        <v>84</v>
      </c>
      <c r="G768" s="79" t="s">
        <v>606</v>
      </c>
      <c r="H768" s="82">
        <v>1619850.76</v>
      </c>
      <c r="I768" s="79">
        <v>1.0</v>
      </c>
      <c r="J768" s="83">
        <v>1.4</v>
      </c>
      <c r="K768" s="80">
        <v>2025.0</v>
      </c>
      <c r="L768" s="79" t="s">
        <v>295</v>
      </c>
      <c r="M768" s="79">
        <v>2024.0</v>
      </c>
      <c r="N768" s="79" t="s">
        <v>208</v>
      </c>
      <c r="O768" s="65" t="str">
        <f t="shared" si="1"/>
        <v>135395550001</v>
      </c>
      <c r="P768" s="65">
        <f t="shared" si="2"/>
        <v>5</v>
      </c>
      <c r="Q768" s="65">
        <f t="shared" si="3"/>
        <v>8</v>
      </c>
      <c r="R768" s="65" t="str">
        <f t="shared" si="12"/>
        <v>13.539.555/0001-58</v>
      </c>
      <c r="S768" s="84"/>
      <c r="T768" s="84" t="str">
        <f t="shared" si="10"/>
        <v/>
      </c>
      <c r="U768" s="84" t="str">
        <f t="shared" si="11"/>
        <v/>
      </c>
      <c r="V768" s="65" t="str">
        <f t="shared" si="5"/>
        <v/>
      </c>
      <c r="W768" s="84"/>
      <c r="X768" s="84"/>
      <c r="Y768" s="85"/>
      <c r="Z768" s="85"/>
      <c r="AA768" s="65" t="str">
        <f t="shared" si="6"/>
        <v/>
      </c>
      <c r="AB768" s="65" t="str">
        <f t="shared" si="7"/>
        <v/>
      </c>
      <c r="AC768" s="86"/>
      <c r="AD768" s="87" t="str">
        <f t="shared" si="8"/>
        <v/>
      </c>
      <c r="AE768" s="84"/>
      <c r="AF768" s="86">
        <f>IF(AC768&gt;0,AC768,'⚙️ Config'!$B$10)</f>
        <v>0.0075</v>
      </c>
      <c r="AG768" s="88">
        <f t="shared" si="9"/>
        <v>12148.8807</v>
      </c>
      <c r="AH768" s="88">
        <f>AG768*'⚙️ Config'!$B$11</f>
        <v>60744.4035</v>
      </c>
      <c r="AI768" s="88">
        <f>AH768*'⚙️ Config'!$B$12</f>
        <v>18223.32105</v>
      </c>
      <c r="AJ768" s="64"/>
      <c r="AK768" s="84"/>
      <c r="AL768" s="84"/>
      <c r="AM768" s="84"/>
      <c r="AN768" s="84"/>
      <c r="AO768" s="84"/>
      <c r="AP768" s="84"/>
      <c r="AQ768" s="84"/>
    </row>
    <row r="769" ht="15.0" customHeight="1">
      <c r="A769" s="79">
        <v>766.0</v>
      </c>
      <c r="B769" s="80" t="s">
        <v>1886</v>
      </c>
      <c r="C769" s="79" t="s">
        <v>141</v>
      </c>
      <c r="D769" s="79" t="s">
        <v>1887</v>
      </c>
      <c r="E769" s="81">
        <v>61.22</v>
      </c>
      <c r="F769" s="79" t="s">
        <v>84</v>
      </c>
      <c r="G769" s="79" t="s">
        <v>606</v>
      </c>
      <c r="H769" s="82">
        <v>1619773.39</v>
      </c>
      <c r="I769" s="79">
        <v>1.0</v>
      </c>
      <c r="J769" s="83">
        <v>1.2</v>
      </c>
      <c r="K769" s="80">
        <v>2025.0</v>
      </c>
      <c r="L769" s="79" t="s">
        <v>295</v>
      </c>
      <c r="M769" s="79">
        <v>2025.0</v>
      </c>
      <c r="N769" s="79" t="s">
        <v>161</v>
      </c>
      <c r="O769" s="65" t="str">
        <f t="shared" si="1"/>
        <v>443470460001</v>
      </c>
      <c r="P769" s="65">
        <f t="shared" si="2"/>
        <v>5</v>
      </c>
      <c r="Q769" s="65">
        <f t="shared" si="3"/>
        <v>7</v>
      </c>
      <c r="R769" s="65" t="str">
        <f t="shared" si="12"/>
        <v>44.347.046/0001-57</v>
      </c>
      <c r="S769" s="84"/>
      <c r="T769" s="84" t="str">
        <f t="shared" si="10"/>
        <v/>
      </c>
      <c r="U769" s="84" t="str">
        <f t="shared" si="11"/>
        <v/>
      </c>
      <c r="V769" s="65" t="str">
        <f t="shared" si="5"/>
        <v/>
      </c>
      <c r="W769" s="84"/>
      <c r="X769" s="84"/>
      <c r="Y769" s="85"/>
      <c r="Z769" s="85"/>
      <c r="AA769" s="65" t="str">
        <f t="shared" si="6"/>
        <v/>
      </c>
      <c r="AB769" s="65" t="str">
        <f t="shared" si="7"/>
        <v/>
      </c>
      <c r="AC769" s="86"/>
      <c r="AD769" s="87" t="str">
        <f t="shared" si="8"/>
        <v/>
      </c>
      <c r="AE769" s="84"/>
      <c r="AF769" s="86">
        <f>IF(AC769&gt;0,AC769,'⚙️ Config'!$B$10)</f>
        <v>0.0075</v>
      </c>
      <c r="AG769" s="88">
        <f t="shared" si="9"/>
        <v>12148.30043</v>
      </c>
      <c r="AH769" s="88">
        <f>AG769*'⚙️ Config'!$B$11</f>
        <v>60741.50213</v>
      </c>
      <c r="AI769" s="88">
        <f>AH769*'⚙️ Config'!$B$12</f>
        <v>18222.45064</v>
      </c>
      <c r="AJ769" s="64"/>
      <c r="AK769" s="84"/>
      <c r="AL769" s="84"/>
      <c r="AM769" s="84"/>
      <c r="AN769" s="84"/>
      <c r="AO769" s="84"/>
      <c r="AP769" s="84"/>
      <c r="AQ769" s="84"/>
    </row>
    <row r="770" ht="15.0" customHeight="1">
      <c r="A770" s="79">
        <v>767.0</v>
      </c>
      <c r="B770" s="80" t="s">
        <v>1888</v>
      </c>
      <c r="C770" s="79" t="s">
        <v>141</v>
      </c>
      <c r="D770" s="79" t="s">
        <v>1889</v>
      </c>
      <c r="E770" s="81">
        <v>55.04</v>
      </c>
      <c r="F770" s="79" t="s">
        <v>84</v>
      </c>
      <c r="G770" s="79" t="s">
        <v>606</v>
      </c>
      <c r="H770" s="82">
        <v>1618182.81</v>
      </c>
      <c r="I770" s="79">
        <v>1.0</v>
      </c>
      <c r="J770" s="83">
        <v>1.5</v>
      </c>
      <c r="K770" s="80">
        <v>2024.0</v>
      </c>
      <c r="L770" s="79" t="s">
        <v>295</v>
      </c>
      <c r="M770" s="79">
        <v>2024.0</v>
      </c>
      <c r="N770" s="79" t="s">
        <v>161</v>
      </c>
      <c r="O770" s="65" t="str">
        <f t="shared" si="1"/>
        <v>507908230001</v>
      </c>
      <c r="P770" s="65">
        <f t="shared" si="2"/>
        <v>3</v>
      </c>
      <c r="Q770" s="65">
        <f t="shared" si="3"/>
        <v>6</v>
      </c>
      <c r="R770" s="65" t="str">
        <f t="shared" si="12"/>
        <v>50.790.823/0001-36</v>
      </c>
      <c r="S770" s="84"/>
      <c r="T770" s="84" t="str">
        <f t="shared" si="10"/>
        <v/>
      </c>
      <c r="U770" s="84" t="str">
        <f t="shared" si="11"/>
        <v/>
      </c>
      <c r="V770" s="65" t="str">
        <f t="shared" si="5"/>
        <v/>
      </c>
      <c r="W770" s="84"/>
      <c r="X770" s="84"/>
      <c r="Y770" s="85"/>
      <c r="Z770" s="85"/>
      <c r="AA770" s="65" t="str">
        <f t="shared" si="6"/>
        <v/>
      </c>
      <c r="AB770" s="65" t="str">
        <f t="shared" si="7"/>
        <v/>
      </c>
      <c r="AC770" s="86"/>
      <c r="AD770" s="87" t="str">
        <f t="shared" si="8"/>
        <v/>
      </c>
      <c r="AE770" s="84"/>
      <c r="AF770" s="86">
        <f>IF(AC770&gt;0,AC770,'⚙️ Config'!$B$10)</f>
        <v>0.0075</v>
      </c>
      <c r="AG770" s="88">
        <f t="shared" si="9"/>
        <v>12136.37108</v>
      </c>
      <c r="AH770" s="88">
        <f>AG770*'⚙️ Config'!$B$11</f>
        <v>60681.85538</v>
      </c>
      <c r="AI770" s="88">
        <f>AH770*'⚙️ Config'!$B$12</f>
        <v>18204.55661</v>
      </c>
      <c r="AJ770" s="64"/>
      <c r="AK770" s="84"/>
      <c r="AL770" s="84"/>
      <c r="AM770" s="84"/>
      <c r="AN770" s="84"/>
      <c r="AO770" s="84"/>
      <c r="AP770" s="84"/>
      <c r="AQ770" s="84"/>
    </row>
    <row r="771" ht="15.0" customHeight="1">
      <c r="A771" s="79">
        <v>768.0</v>
      </c>
      <c r="B771" s="80" t="s">
        <v>1890</v>
      </c>
      <c r="C771" s="79" t="s">
        <v>141</v>
      </c>
      <c r="D771" s="79" t="s">
        <v>1891</v>
      </c>
      <c r="E771" s="81">
        <v>55.04</v>
      </c>
      <c r="F771" s="79" t="s">
        <v>84</v>
      </c>
      <c r="G771" s="79" t="s">
        <v>606</v>
      </c>
      <c r="H771" s="82">
        <v>1615518.7</v>
      </c>
      <c r="I771" s="79">
        <v>1.0</v>
      </c>
      <c r="J771" s="83">
        <v>1.5</v>
      </c>
      <c r="K771" s="80">
        <v>2024.0</v>
      </c>
      <c r="L771" s="79" t="s">
        <v>202</v>
      </c>
      <c r="M771" s="79">
        <v>2024.0</v>
      </c>
      <c r="N771" s="79" t="s">
        <v>161</v>
      </c>
      <c r="O771" s="65" t="str">
        <f t="shared" si="1"/>
        <v>730726130001</v>
      </c>
      <c r="P771" s="65">
        <f t="shared" si="2"/>
        <v>0</v>
      </c>
      <c r="Q771" s="65">
        <f t="shared" si="3"/>
        <v>8</v>
      </c>
      <c r="R771" s="65" t="str">
        <f t="shared" si="12"/>
        <v>73.072.613/0001-08</v>
      </c>
      <c r="S771" s="84"/>
      <c r="T771" s="84" t="str">
        <f t="shared" si="10"/>
        <v/>
      </c>
      <c r="U771" s="84" t="str">
        <f t="shared" si="11"/>
        <v/>
      </c>
      <c r="V771" s="65" t="str">
        <f t="shared" si="5"/>
        <v/>
      </c>
      <c r="W771" s="84"/>
      <c r="X771" s="84"/>
      <c r="Y771" s="85"/>
      <c r="Z771" s="85"/>
      <c r="AA771" s="65" t="str">
        <f t="shared" si="6"/>
        <v/>
      </c>
      <c r="AB771" s="65" t="str">
        <f t="shared" si="7"/>
        <v/>
      </c>
      <c r="AC771" s="86"/>
      <c r="AD771" s="87" t="str">
        <f t="shared" si="8"/>
        <v/>
      </c>
      <c r="AE771" s="84"/>
      <c r="AF771" s="86">
        <f>IF(AC771&gt;0,AC771,'⚙️ Config'!$B$10)</f>
        <v>0.0075</v>
      </c>
      <c r="AG771" s="88">
        <f t="shared" si="9"/>
        <v>12116.39025</v>
      </c>
      <c r="AH771" s="88">
        <f>AG771*'⚙️ Config'!$B$11</f>
        <v>60581.95125</v>
      </c>
      <c r="AI771" s="88">
        <f>AH771*'⚙️ Config'!$B$12</f>
        <v>18174.58538</v>
      </c>
      <c r="AJ771" s="64"/>
      <c r="AK771" s="84"/>
      <c r="AL771" s="84"/>
      <c r="AM771" s="84"/>
      <c r="AN771" s="84"/>
      <c r="AO771" s="84"/>
      <c r="AP771" s="84"/>
      <c r="AQ771" s="84"/>
    </row>
    <row r="772" ht="15.0" customHeight="1">
      <c r="A772" s="79">
        <v>769.0</v>
      </c>
      <c r="B772" s="80" t="s">
        <v>1892</v>
      </c>
      <c r="C772" s="79" t="s">
        <v>141</v>
      </c>
      <c r="D772" s="79" t="s">
        <v>1893</v>
      </c>
      <c r="E772" s="81">
        <v>49.21</v>
      </c>
      <c r="F772" s="79" t="s">
        <v>84</v>
      </c>
      <c r="G772" s="79" t="s">
        <v>606</v>
      </c>
      <c r="H772" s="82">
        <v>1614720.74</v>
      </c>
      <c r="I772" s="79">
        <v>1.0</v>
      </c>
      <c r="J772" s="83">
        <v>1.9</v>
      </c>
      <c r="K772" s="80">
        <v>2024.0</v>
      </c>
      <c r="L772" s="79" t="s">
        <v>630</v>
      </c>
      <c r="M772" s="79">
        <v>2024.0</v>
      </c>
      <c r="N772" s="79" t="s">
        <v>161</v>
      </c>
      <c r="O772" s="65" t="str">
        <f t="shared" si="1"/>
        <v>190661890001</v>
      </c>
      <c r="P772" s="65">
        <f t="shared" si="2"/>
        <v>4</v>
      </c>
      <c r="Q772" s="65">
        <f t="shared" si="3"/>
        <v>3</v>
      </c>
      <c r="R772" s="65" t="str">
        <f t="shared" si="12"/>
        <v>19.066.189/0001-43</v>
      </c>
      <c r="S772" s="84"/>
      <c r="T772" s="84" t="str">
        <f t="shared" si="10"/>
        <v/>
      </c>
      <c r="U772" s="84" t="str">
        <f t="shared" si="11"/>
        <v/>
      </c>
      <c r="V772" s="65" t="str">
        <f t="shared" si="5"/>
        <v/>
      </c>
      <c r="W772" s="84"/>
      <c r="X772" s="84"/>
      <c r="Y772" s="85"/>
      <c r="Z772" s="85"/>
      <c r="AA772" s="65" t="str">
        <f t="shared" si="6"/>
        <v/>
      </c>
      <c r="AB772" s="65" t="str">
        <f t="shared" si="7"/>
        <v/>
      </c>
      <c r="AC772" s="86"/>
      <c r="AD772" s="87" t="str">
        <f t="shared" si="8"/>
        <v/>
      </c>
      <c r="AE772" s="84"/>
      <c r="AF772" s="86">
        <f>IF(AC772&gt;0,AC772,'⚙️ Config'!$B$10)</f>
        <v>0.0075</v>
      </c>
      <c r="AG772" s="88">
        <f t="shared" si="9"/>
        <v>12110.40555</v>
      </c>
      <c r="AH772" s="88">
        <f>AG772*'⚙️ Config'!$B$11</f>
        <v>60552.02775</v>
      </c>
      <c r="AI772" s="88">
        <f>AH772*'⚙️ Config'!$B$12</f>
        <v>18165.60833</v>
      </c>
      <c r="AJ772" s="64"/>
      <c r="AK772" s="84"/>
      <c r="AL772" s="84"/>
      <c r="AM772" s="84"/>
      <c r="AN772" s="84"/>
      <c r="AO772" s="84"/>
      <c r="AP772" s="84"/>
      <c r="AQ772" s="84"/>
    </row>
    <row r="773" ht="15.0" customHeight="1">
      <c r="A773" s="79">
        <v>770.0</v>
      </c>
      <c r="B773" s="80" t="s">
        <v>1894</v>
      </c>
      <c r="C773" s="79" t="s">
        <v>141</v>
      </c>
      <c r="D773" s="79" t="s">
        <v>1895</v>
      </c>
      <c r="E773" s="81">
        <v>63.79</v>
      </c>
      <c r="F773" s="79" t="s">
        <v>84</v>
      </c>
      <c r="G773" s="79" t="s">
        <v>606</v>
      </c>
      <c r="H773" s="82">
        <v>1614253.26</v>
      </c>
      <c r="I773" s="79">
        <v>1.0</v>
      </c>
      <c r="J773" s="83">
        <v>1.1</v>
      </c>
      <c r="K773" s="80">
        <v>2025.0</v>
      </c>
      <c r="L773" s="79" t="s">
        <v>630</v>
      </c>
      <c r="M773" s="79">
        <v>2025.0</v>
      </c>
      <c r="N773" s="79" t="s">
        <v>161</v>
      </c>
      <c r="O773" s="65" t="str">
        <f t="shared" si="1"/>
        <v>178722700001</v>
      </c>
      <c r="P773" s="65">
        <f t="shared" si="2"/>
        <v>9</v>
      </c>
      <c r="Q773" s="65">
        <f t="shared" si="3"/>
        <v>5</v>
      </c>
      <c r="R773" s="65" t="str">
        <f t="shared" si="12"/>
        <v>17.872.270/0001-95</v>
      </c>
      <c r="S773" s="84"/>
      <c r="T773" s="84" t="str">
        <f t="shared" si="10"/>
        <v/>
      </c>
      <c r="U773" s="84" t="str">
        <f t="shared" si="11"/>
        <v/>
      </c>
      <c r="V773" s="65" t="str">
        <f t="shared" si="5"/>
        <v/>
      </c>
      <c r="W773" s="84"/>
      <c r="X773" s="84"/>
      <c r="Y773" s="85"/>
      <c r="Z773" s="85"/>
      <c r="AA773" s="65" t="str">
        <f t="shared" si="6"/>
        <v/>
      </c>
      <c r="AB773" s="65" t="str">
        <f t="shared" si="7"/>
        <v/>
      </c>
      <c r="AC773" s="86"/>
      <c r="AD773" s="87" t="str">
        <f t="shared" si="8"/>
        <v/>
      </c>
      <c r="AE773" s="84"/>
      <c r="AF773" s="86">
        <f>IF(AC773&gt;0,AC773,'⚙️ Config'!$B$10)</f>
        <v>0.0075</v>
      </c>
      <c r="AG773" s="88">
        <f t="shared" si="9"/>
        <v>12106.89945</v>
      </c>
      <c r="AH773" s="88">
        <f>AG773*'⚙️ Config'!$B$11</f>
        <v>60534.49725</v>
      </c>
      <c r="AI773" s="88">
        <f>AH773*'⚙️ Config'!$B$12</f>
        <v>18160.34918</v>
      </c>
      <c r="AJ773" s="64"/>
      <c r="AK773" s="84"/>
      <c r="AL773" s="84"/>
      <c r="AM773" s="84"/>
      <c r="AN773" s="84"/>
      <c r="AO773" s="84"/>
      <c r="AP773" s="84"/>
      <c r="AQ773" s="84"/>
    </row>
    <row r="774" ht="15.0" customHeight="1">
      <c r="A774" s="79">
        <v>771.0</v>
      </c>
      <c r="B774" s="80" t="s">
        <v>1896</v>
      </c>
      <c r="C774" s="79" t="s">
        <v>141</v>
      </c>
      <c r="D774" s="79" t="s">
        <v>1897</v>
      </c>
      <c r="E774" s="81">
        <v>49.21</v>
      </c>
      <c r="F774" s="79" t="s">
        <v>84</v>
      </c>
      <c r="G774" s="79" t="s">
        <v>606</v>
      </c>
      <c r="H774" s="82">
        <v>1613510.18</v>
      </c>
      <c r="I774" s="79">
        <v>1.0</v>
      </c>
      <c r="J774" s="83">
        <v>1.9</v>
      </c>
      <c r="K774" s="80">
        <v>2024.0</v>
      </c>
      <c r="L774" s="79" t="s">
        <v>630</v>
      </c>
      <c r="M774" s="79">
        <v>2024.0</v>
      </c>
      <c r="N774" s="79" t="s">
        <v>161</v>
      </c>
      <c r="O774" s="65" t="str">
        <f t="shared" si="1"/>
        <v>455231110001</v>
      </c>
      <c r="P774" s="65">
        <f t="shared" si="2"/>
        <v>1</v>
      </c>
      <c r="Q774" s="65">
        <f t="shared" si="3"/>
        <v>0</v>
      </c>
      <c r="R774" s="65" t="str">
        <f t="shared" si="12"/>
        <v>45.523.111/0001-10</v>
      </c>
      <c r="S774" s="84"/>
      <c r="T774" s="84" t="str">
        <f t="shared" si="10"/>
        <v/>
      </c>
      <c r="U774" s="84" t="str">
        <f t="shared" si="11"/>
        <v/>
      </c>
      <c r="V774" s="65" t="str">
        <f t="shared" si="5"/>
        <v/>
      </c>
      <c r="W774" s="84"/>
      <c r="X774" s="84"/>
      <c r="Y774" s="85"/>
      <c r="Z774" s="85"/>
      <c r="AA774" s="65" t="str">
        <f t="shared" si="6"/>
        <v/>
      </c>
      <c r="AB774" s="65" t="str">
        <f t="shared" si="7"/>
        <v/>
      </c>
      <c r="AC774" s="86"/>
      <c r="AD774" s="87" t="str">
        <f t="shared" si="8"/>
        <v/>
      </c>
      <c r="AE774" s="84"/>
      <c r="AF774" s="86">
        <f>IF(AC774&gt;0,AC774,'⚙️ Config'!$B$10)</f>
        <v>0.0075</v>
      </c>
      <c r="AG774" s="88">
        <f t="shared" si="9"/>
        <v>12101.32635</v>
      </c>
      <c r="AH774" s="88">
        <f>AG774*'⚙️ Config'!$B$11</f>
        <v>60506.63175</v>
      </c>
      <c r="AI774" s="88">
        <f>AH774*'⚙️ Config'!$B$12</f>
        <v>18151.98953</v>
      </c>
      <c r="AJ774" s="64"/>
      <c r="AK774" s="84"/>
      <c r="AL774" s="84"/>
      <c r="AM774" s="84"/>
      <c r="AN774" s="84"/>
      <c r="AO774" s="84"/>
      <c r="AP774" s="84"/>
      <c r="AQ774" s="84"/>
    </row>
    <row r="775" ht="15.0" customHeight="1">
      <c r="A775" s="79">
        <v>772.0</v>
      </c>
      <c r="B775" s="80" t="s">
        <v>1898</v>
      </c>
      <c r="C775" s="79" t="s">
        <v>141</v>
      </c>
      <c r="D775" s="79" t="s">
        <v>1899</v>
      </c>
      <c r="E775" s="81">
        <v>63.79</v>
      </c>
      <c r="F775" s="79" t="s">
        <v>84</v>
      </c>
      <c r="G775" s="79" t="s">
        <v>606</v>
      </c>
      <c r="H775" s="82">
        <v>1611792.81</v>
      </c>
      <c r="I775" s="79">
        <v>1.0</v>
      </c>
      <c r="J775" s="83">
        <v>1.1</v>
      </c>
      <c r="K775" s="80">
        <v>2025.0</v>
      </c>
      <c r="L775" s="79" t="s">
        <v>630</v>
      </c>
      <c r="M775" s="79">
        <v>2025.0</v>
      </c>
      <c r="N775" s="79" t="s">
        <v>161</v>
      </c>
      <c r="O775" s="65" t="str">
        <f t="shared" si="1"/>
        <v>350949430001</v>
      </c>
      <c r="P775" s="65">
        <f t="shared" si="2"/>
        <v>0</v>
      </c>
      <c r="Q775" s="65">
        <f t="shared" si="3"/>
        <v>5</v>
      </c>
      <c r="R775" s="65" t="str">
        <f t="shared" si="12"/>
        <v>35.094.943/0001-05</v>
      </c>
      <c r="S775" s="84"/>
      <c r="T775" s="84" t="str">
        <f t="shared" si="10"/>
        <v/>
      </c>
      <c r="U775" s="84" t="str">
        <f t="shared" si="11"/>
        <v/>
      </c>
      <c r="V775" s="65" t="str">
        <f t="shared" si="5"/>
        <v/>
      </c>
      <c r="W775" s="84"/>
      <c r="X775" s="84"/>
      <c r="Y775" s="85"/>
      <c r="Z775" s="85"/>
      <c r="AA775" s="65" t="str">
        <f t="shared" si="6"/>
        <v/>
      </c>
      <c r="AB775" s="65" t="str">
        <f t="shared" si="7"/>
        <v/>
      </c>
      <c r="AC775" s="86"/>
      <c r="AD775" s="87" t="str">
        <f t="shared" si="8"/>
        <v/>
      </c>
      <c r="AE775" s="84"/>
      <c r="AF775" s="86">
        <f>IF(AC775&gt;0,AC775,'⚙️ Config'!$B$10)</f>
        <v>0.0075</v>
      </c>
      <c r="AG775" s="88">
        <f t="shared" si="9"/>
        <v>12088.44608</v>
      </c>
      <c r="AH775" s="88">
        <f>AG775*'⚙️ Config'!$B$11</f>
        <v>60442.23038</v>
      </c>
      <c r="AI775" s="88">
        <f>AH775*'⚙️ Config'!$B$12</f>
        <v>18132.66911</v>
      </c>
      <c r="AJ775" s="64"/>
      <c r="AK775" s="84"/>
      <c r="AL775" s="84"/>
      <c r="AM775" s="84"/>
      <c r="AN775" s="84"/>
      <c r="AO775" s="84"/>
      <c r="AP775" s="84"/>
      <c r="AQ775" s="84"/>
    </row>
    <row r="776" ht="15.0" customHeight="1">
      <c r="A776" s="79">
        <v>773.0</v>
      </c>
      <c r="B776" s="80" t="s">
        <v>1900</v>
      </c>
      <c r="C776" s="79" t="s">
        <v>141</v>
      </c>
      <c r="D776" s="79" t="s">
        <v>1901</v>
      </c>
      <c r="E776" s="81">
        <v>63.79</v>
      </c>
      <c r="F776" s="79" t="s">
        <v>84</v>
      </c>
      <c r="G776" s="79" t="s">
        <v>606</v>
      </c>
      <c r="H776" s="82">
        <v>1608962.61</v>
      </c>
      <c r="I776" s="79">
        <v>1.0</v>
      </c>
      <c r="J776" s="83">
        <v>1.1</v>
      </c>
      <c r="K776" s="80">
        <v>2025.0</v>
      </c>
      <c r="L776" s="79" t="s">
        <v>630</v>
      </c>
      <c r="M776" s="79">
        <v>2025.0</v>
      </c>
      <c r="N776" s="79" t="s">
        <v>161</v>
      </c>
      <c r="O776" s="65" t="str">
        <f t="shared" si="1"/>
        <v>487133790001</v>
      </c>
      <c r="P776" s="65">
        <f t="shared" si="2"/>
        <v>0</v>
      </c>
      <c r="Q776" s="65">
        <f t="shared" si="3"/>
        <v>3</v>
      </c>
      <c r="R776" s="65" t="str">
        <f t="shared" si="12"/>
        <v>48.713.379/0001-03</v>
      </c>
      <c r="S776" s="84"/>
      <c r="T776" s="84" t="str">
        <f t="shared" si="10"/>
        <v/>
      </c>
      <c r="U776" s="84" t="str">
        <f t="shared" si="11"/>
        <v/>
      </c>
      <c r="V776" s="65" t="str">
        <f t="shared" si="5"/>
        <v/>
      </c>
      <c r="W776" s="84"/>
      <c r="X776" s="84"/>
      <c r="Y776" s="85"/>
      <c r="Z776" s="85"/>
      <c r="AA776" s="65" t="str">
        <f t="shared" si="6"/>
        <v/>
      </c>
      <c r="AB776" s="65" t="str">
        <f t="shared" si="7"/>
        <v/>
      </c>
      <c r="AC776" s="86"/>
      <c r="AD776" s="87" t="str">
        <f t="shared" si="8"/>
        <v/>
      </c>
      <c r="AE776" s="84"/>
      <c r="AF776" s="86">
        <f>IF(AC776&gt;0,AC776,'⚙️ Config'!$B$10)</f>
        <v>0.0075</v>
      </c>
      <c r="AG776" s="88">
        <f t="shared" si="9"/>
        <v>12067.21958</v>
      </c>
      <c r="AH776" s="88">
        <f>AG776*'⚙️ Config'!$B$11</f>
        <v>60336.09788</v>
      </c>
      <c r="AI776" s="88">
        <f>AH776*'⚙️ Config'!$B$12</f>
        <v>18100.82936</v>
      </c>
      <c r="AJ776" s="64"/>
      <c r="AK776" s="84"/>
      <c r="AL776" s="84"/>
      <c r="AM776" s="84"/>
      <c r="AN776" s="84"/>
      <c r="AO776" s="84"/>
      <c r="AP776" s="84"/>
      <c r="AQ776" s="84"/>
    </row>
    <row r="777" ht="15.0" customHeight="1">
      <c r="A777" s="79">
        <v>774.0</v>
      </c>
      <c r="B777" s="80" t="s">
        <v>1902</v>
      </c>
      <c r="C777" s="79" t="s">
        <v>141</v>
      </c>
      <c r="D777" s="79" t="s">
        <v>1903</v>
      </c>
      <c r="E777" s="81">
        <v>55.04</v>
      </c>
      <c r="F777" s="79" t="s">
        <v>84</v>
      </c>
      <c r="G777" s="79" t="s">
        <v>606</v>
      </c>
      <c r="H777" s="82">
        <v>1608850.26</v>
      </c>
      <c r="I777" s="79">
        <v>1.0</v>
      </c>
      <c r="J777" s="83">
        <v>1.5</v>
      </c>
      <c r="K777" s="80">
        <v>2024.0</v>
      </c>
      <c r="L777" s="79" t="s">
        <v>448</v>
      </c>
      <c r="M777" s="79">
        <v>2024.0</v>
      </c>
      <c r="N777" s="79" t="s">
        <v>161</v>
      </c>
      <c r="O777" s="65" t="str">
        <f t="shared" si="1"/>
        <v>217434920001</v>
      </c>
      <c r="P777" s="65">
        <f t="shared" si="2"/>
        <v>8</v>
      </c>
      <c r="Q777" s="65">
        <f t="shared" si="3"/>
        <v>5</v>
      </c>
      <c r="R777" s="65" t="str">
        <f t="shared" si="12"/>
        <v>21.743.492/0001-85</v>
      </c>
      <c r="S777" s="84"/>
      <c r="T777" s="84" t="str">
        <f t="shared" si="10"/>
        <v/>
      </c>
      <c r="U777" s="84" t="str">
        <f t="shared" si="11"/>
        <v/>
      </c>
      <c r="V777" s="65" t="str">
        <f t="shared" si="5"/>
        <v/>
      </c>
      <c r="W777" s="84"/>
      <c r="X777" s="84"/>
      <c r="Y777" s="85"/>
      <c r="Z777" s="85"/>
      <c r="AA777" s="65" t="str">
        <f t="shared" si="6"/>
        <v/>
      </c>
      <c r="AB777" s="65" t="str">
        <f t="shared" si="7"/>
        <v/>
      </c>
      <c r="AC777" s="86"/>
      <c r="AD777" s="87" t="str">
        <f t="shared" si="8"/>
        <v/>
      </c>
      <c r="AE777" s="84"/>
      <c r="AF777" s="86">
        <f>IF(AC777&gt;0,AC777,'⚙️ Config'!$B$10)</f>
        <v>0.0075</v>
      </c>
      <c r="AG777" s="88">
        <f t="shared" si="9"/>
        <v>12066.37695</v>
      </c>
      <c r="AH777" s="88">
        <f>AG777*'⚙️ Config'!$B$11</f>
        <v>60331.88475</v>
      </c>
      <c r="AI777" s="88">
        <f>AH777*'⚙️ Config'!$B$12</f>
        <v>18099.56543</v>
      </c>
      <c r="AJ777" s="64"/>
      <c r="AK777" s="84"/>
      <c r="AL777" s="84"/>
      <c r="AM777" s="84"/>
      <c r="AN777" s="84"/>
      <c r="AO777" s="84"/>
      <c r="AP777" s="84"/>
      <c r="AQ777" s="84"/>
    </row>
    <row r="778" ht="15.0" customHeight="1">
      <c r="A778" s="79">
        <v>775.0</v>
      </c>
      <c r="B778" s="80" t="s">
        <v>1904</v>
      </c>
      <c r="C778" s="79" t="s">
        <v>141</v>
      </c>
      <c r="D778" s="79" t="s">
        <v>1905</v>
      </c>
      <c r="E778" s="81">
        <v>55.04</v>
      </c>
      <c r="F778" s="79" t="s">
        <v>84</v>
      </c>
      <c r="G778" s="79" t="s">
        <v>606</v>
      </c>
      <c r="H778" s="82">
        <v>1606857.39</v>
      </c>
      <c r="I778" s="79">
        <v>1.0</v>
      </c>
      <c r="J778" s="83">
        <v>1.5</v>
      </c>
      <c r="K778" s="80">
        <v>2024.0</v>
      </c>
      <c r="L778" s="79" t="s">
        <v>202</v>
      </c>
      <c r="M778" s="79">
        <v>2024.0</v>
      </c>
      <c r="N778" s="79" t="s">
        <v>161</v>
      </c>
      <c r="O778" s="65" t="str">
        <f t="shared" si="1"/>
        <v>007169110001</v>
      </c>
      <c r="P778" s="65">
        <f t="shared" si="2"/>
        <v>1</v>
      </c>
      <c r="Q778" s="65">
        <f t="shared" si="3"/>
        <v>0</v>
      </c>
      <c r="R778" s="65" t="str">
        <f t="shared" si="12"/>
        <v>00.716.911/0001-10</v>
      </c>
      <c r="S778" s="84"/>
      <c r="T778" s="84" t="str">
        <f t="shared" si="10"/>
        <v/>
      </c>
      <c r="U778" s="84" t="str">
        <f t="shared" si="11"/>
        <v/>
      </c>
      <c r="V778" s="65" t="str">
        <f t="shared" si="5"/>
        <v/>
      </c>
      <c r="W778" s="84"/>
      <c r="X778" s="84"/>
      <c r="Y778" s="85"/>
      <c r="Z778" s="85"/>
      <c r="AA778" s="65" t="str">
        <f t="shared" si="6"/>
        <v/>
      </c>
      <c r="AB778" s="65" t="str">
        <f t="shared" si="7"/>
        <v/>
      </c>
      <c r="AC778" s="86"/>
      <c r="AD778" s="87" t="str">
        <f t="shared" si="8"/>
        <v/>
      </c>
      <c r="AE778" s="84"/>
      <c r="AF778" s="86">
        <f>IF(AC778&gt;0,AC778,'⚙️ Config'!$B$10)</f>
        <v>0.0075</v>
      </c>
      <c r="AG778" s="88">
        <f t="shared" si="9"/>
        <v>12051.43043</v>
      </c>
      <c r="AH778" s="88">
        <f>AG778*'⚙️ Config'!$B$11</f>
        <v>60257.15213</v>
      </c>
      <c r="AI778" s="88">
        <f>AH778*'⚙️ Config'!$B$12</f>
        <v>18077.14564</v>
      </c>
      <c r="AJ778" s="64"/>
      <c r="AK778" s="84"/>
      <c r="AL778" s="84"/>
      <c r="AM778" s="84"/>
      <c r="AN778" s="84"/>
      <c r="AO778" s="84"/>
      <c r="AP778" s="84"/>
      <c r="AQ778" s="84"/>
    </row>
    <row r="779" ht="15.0" customHeight="1">
      <c r="A779" s="79">
        <v>776.0</v>
      </c>
      <c r="B779" s="80" t="s">
        <v>1906</v>
      </c>
      <c r="C779" s="79" t="s">
        <v>141</v>
      </c>
      <c r="D779" s="79" t="s">
        <v>1907</v>
      </c>
      <c r="E779" s="81">
        <v>51.86</v>
      </c>
      <c r="F779" s="79" t="s">
        <v>84</v>
      </c>
      <c r="G779" s="79" t="s">
        <v>606</v>
      </c>
      <c r="H779" s="82">
        <v>1606129.69</v>
      </c>
      <c r="I779" s="79">
        <v>1.0</v>
      </c>
      <c r="J779" s="83">
        <v>1.7</v>
      </c>
      <c r="K779" s="80">
        <v>2024.0</v>
      </c>
      <c r="L779" s="79" t="s">
        <v>202</v>
      </c>
      <c r="M779" s="79">
        <v>2024.0</v>
      </c>
      <c r="N779" s="79" t="s">
        <v>161</v>
      </c>
      <c r="O779" s="65" t="str">
        <f t="shared" si="1"/>
        <v>036096830001</v>
      </c>
      <c r="P779" s="65">
        <f t="shared" si="2"/>
        <v>7</v>
      </c>
      <c r="Q779" s="65">
        <f t="shared" si="3"/>
        <v>7</v>
      </c>
      <c r="R779" s="65" t="str">
        <f t="shared" si="12"/>
        <v>03.609.683/0001-77</v>
      </c>
      <c r="S779" s="84"/>
      <c r="T779" s="84" t="str">
        <f t="shared" si="10"/>
        <v/>
      </c>
      <c r="U779" s="84" t="str">
        <f t="shared" si="11"/>
        <v/>
      </c>
      <c r="V779" s="65" t="str">
        <f t="shared" si="5"/>
        <v/>
      </c>
      <c r="W779" s="84"/>
      <c r="X779" s="84"/>
      <c r="Y779" s="85"/>
      <c r="Z779" s="85"/>
      <c r="AA779" s="65" t="str">
        <f t="shared" si="6"/>
        <v/>
      </c>
      <c r="AB779" s="65" t="str">
        <f t="shared" si="7"/>
        <v/>
      </c>
      <c r="AC779" s="86"/>
      <c r="AD779" s="87" t="str">
        <f t="shared" si="8"/>
        <v/>
      </c>
      <c r="AE779" s="84"/>
      <c r="AF779" s="86">
        <f>IF(AC779&gt;0,AC779,'⚙️ Config'!$B$10)</f>
        <v>0.0075</v>
      </c>
      <c r="AG779" s="88">
        <f t="shared" si="9"/>
        <v>12045.97268</v>
      </c>
      <c r="AH779" s="88">
        <f>AG779*'⚙️ Config'!$B$11</f>
        <v>60229.86338</v>
      </c>
      <c r="AI779" s="88">
        <f>AH779*'⚙️ Config'!$B$12</f>
        <v>18068.95901</v>
      </c>
      <c r="AJ779" s="64"/>
      <c r="AK779" s="84"/>
      <c r="AL779" s="84"/>
      <c r="AM779" s="84"/>
      <c r="AN779" s="84"/>
      <c r="AO779" s="84"/>
      <c r="AP779" s="84"/>
      <c r="AQ779" s="84"/>
    </row>
    <row r="780" ht="15.0" customHeight="1">
      <c r="A780" s="79">
        <v>777.0</v>
      </c>
      <c r="B780" s="80" t="s">
        <v>1908</v>
      </c>
      <c r="C780" s="79" t="s">
        <v>141</v>
      </c>
      <c r="D780" s="79" t="s">
        <v>1909</v>
      </c>
      <c r="E780" s="81">
        <v>61.22</v>
      </c>
      <c r="F780" s="79" t="s">
        <v>84</v>
      </c>
      <c r="G780" s="79" t="s">
        <v>606</v>
      </c>
      <c r="H780" s="82">
        <v>1605387.19</v>
      </c>
      <c r="I780" s="79">
        <v>1.0</v>
      </c>
      <c r="J780" s="83">
        <v>1.2</v>
      </c>
      <c r="K780" s="80">
        <v>2025.0</v>
      </c>
      <c r="L780" s="79" t="s">
        <v>295</v>
      </c>
      <c r="M780" s="79">
        <v>2025.0</v>
      </c>
      <c r="N780" s="79" t="s">
        <v>145</v>
      </c>
      <c r="O780" s="65" t="str">
        <f t="shared" si="1"/>
        <v>508683910001</v>
      </c>
      <c r="P780" s="65">
        <f t="shared" si="2"/>
        <v>3</v>
      </c>
      <c r="Q780" s="65">
        <f t="shared" si="3"/>
        <v>9</v>
      </c>
      <c r="R780" s="65" t="str">
        <f t="shared" si="12"/>
        <v>50.868.391/0001-39</v>
      </c>
      <c r="S780" s="84"/>
      <c r="T780" s="84" t="str">
        <f t="shared" si="10"/>
        <v/>
      </c>
      <c r="U780" s="84" t="str">
        <f t="shared" si="11"/>
        <v/>
      </c>
      <c r="V780" s="65" t="str">
        <f t="shared" si="5"/>
        <v/>
      </c>
      <c r="W780" s="84"/>
      <c r="X780" s="84"/>
      <c r="Y780" s="85"/>
      <c r="Z780" s="85"/>
      <c r="AA780" s="65" t="str">
        <f t="shared" si="6"/>
        <v/>
      </c>
      <c r="AB780" s="65" t="str">
        <f t="shared" si="7"/>
        <v/>
      </c>
      <c r="AC780" s="86"/>
      <c r="AD780" s="87" t="str">
        <f t="shared" si="8"/>
        <v/>
      </c>
      <c r="AE780" s="84"/>
      <c r="AF780" s="86">
        <f>IF(AC780&gt;0,AC780,'⚙️ Config'!$B$10)</f>
        <v>0.0075</v>
      </c>
      <c r="AG780" s="88">
        <f t="shared" si="9"/>
        <v>12040.40393</v>
      </c>
      <c r="AH780" s="88">
        <f>AG780*'⚙️ Config'!$B$11</f>
        <v>60202.01963</v>
      </c>
      <c r="AI780" s="88">
        <f>AH780*'⚙️ Config'!$B$12</f>
        <v>18060.60589</v>
      </c>
      <c r="AJ780" s="64"/>
      <c r="AK780" s="84"/>
      <c r="AL780" s="84"/>
      <c r="AM780" s="84"/>
      <c r="AN780" s="84"/>
      <c r="AO780" s="84"/>
      <c r="AP780" s="84"/>
      <c r="AQ780" s="84"/>
    </row>
    <row r="781" ht="15.0" customHeight="1">
      <c r="A781" s="79">
        <v>778.0</v>
      </c>
      <c r="B781" s="80" t="s">
        <v>1910</v>
      </c>
      <c r="C781" s="79" t="s">
        <v>141</v>
      </c>
      <c r="D781" s="79" t="s">
        <v>1911</v>
      </c>
      <c r="E781" s="81">
        <v>50.48</v>
      </c>
      <c r="F781" s="79" t="s">
        <v>84</v>
      </c>
      <c r="G781" s="79" t="s">
        <v>606</v>
      </c>
      <c r="H781" s="82">
        <v>1604554.84</v>
      </c>
      <c r="I781" s="79">
        <v>1.0</v>
      </c>
      <c r="J781" s="83">
        <v>1.8</v>
      </c>
      <c r="K781" s="80">
        <v>2024.0</v>
      </c>
      <c r="L781" s="79" t="s">
        <v>630</v>
      </c>
      <c r="M781" s="79">
        <v>2024.0</v>
      </c>
      <c r="N781" s="79" t="s">
        <v>161</v>
      </c>
      <c r="O781" s="65" t="str">
        <f t="shared" si="1"/>
        <v>209093750001</v>
      </c>
      <c r="P781" s="65">
        <f t="shared" si="2"/>
        <v>8</v>
      </c>
      <c r="Q781" s="65">
        <f t="shared" si="3"/>
        <v>6</v>
      </c>
      <c r="R781" s="65" t="str">
        <f t="shared" si="12"/>
        <v>20.909.375/0001-86</v>
      </c>
      <c r="S781" s="84"/>
      <c r="T781" s="84" t="str">
        <f t="shared" si="10"/>
        <v/>
      </c>
      <c r="U781" s="84" t="str">
        <f t="shared" si="11"/>
        <v/>
      </c>
      <c r="V781" s="65" t="str">
        <f t="shared" si="5"/>
        <v/>
      </c>
      <c r="W781" s="84"/>
      <c r="X781" s="84"/>
      <c r="Y781" s="85"/>
      <c r="Z781" s="85"/>
      <c r="AA781" s="65" t="str">
        <f t="shared" si="6"/>
        <v/>
      </c>
      <c r="AB781" s="65" t="str">
        <f t="shared" si="7"/>
        <v/>
      </c>
      <c r="AC781" s="86"/>
      <c r="AD781" s="87" t="str">
        <f t="shared" si="8"/>
        <v/>
      </c>
      <c r="AE781" s="84"/>
      <c r="AF781" s="86">
        <f>IF(AC781&gt;0,AC781,'⚙️ Config'!$B$10)</f>
        <v>0.0075</v>
      </c>
      <c r="AG781" s="88">
        <f t="shared" si="9"/>
        <v>12034.1613</v>
      </c>
      <c r="AH781" s="88">
        <f>AG781*'⚙️ Config'!$B$11</f>
        <v>60170.8065</v>
      </c>
      <c r="AI781" s="88">
        <f>AH781*'⚙️ Config'!$B$12</f>
        <v>18051.24195</v>
      </c>
      <c r="AJ781" s="64"/>
      <c r="AK781" s="84"/>
      <c r="AL781" s="84"/>
      <c r="AM781" s="84"/>
      <c r="AN781" s="84"/>
      <c r="AO781" s="84"/>
      <c r="AP781" s="84"/>
      <c r="AQ781" s="84"/>
    </row>
    <row r="782" ht="15.0" customHeight="1">
      <c r="A782" s="79">
        <v>779.0</v>
      </c>
      <c r="B782" s="80" t="s">
        <v>1912</v>
      </c>
      <c r="C782" s="79" t="s">
        <v>141</v>
      </c>
      <c r="D782" s="79" t="s">
        <v>1913</v>
      </c>
      <c r="E782" s="81">
        <v>78.38</v>
      </c>
      <c r="F782" s="79" t="s">
        <v>84</v>
      </c>
      <c r="G782" s="79" t="s">
        <v>606</v>
      </c>
      <c r="H782" s="82">
        <v>1602895.45</v>
      </c>
      <c r="I782" s="79">
        <v>1.0</v>
      </c>
      <c r="J782" s="83">
        <v>0.7</v>
      </c>
      <c r="K782" s="80">
        <v>2025.0</v>
      </c>
      <c r="L782" s="79" t="s">
        <v>202</v>
      </c>
      <c r="M782" s="79">
        <v>2025.0</v>
      </c>
      <c r="N782" s="79" t="s">
        <v>145</v>
      </c>
      <c r="O782" s="65" t="str">
        <f t="shared" si="1"/>
        <v>287924200001</v>
      </c>
      <c r="P782" s="65">
        <f t="shared" si="2"/>
        <v>7</v>
      </c>
      <c r="Q782" s="65">
        <f t="shared" si="3"/>
        <v>7</v>
      </c>
      <c r="R782" s="65" t="str">
        <f t="shared" si="12"/>
        <v>28.792.420/0001-77</v>
      </c>
      <c r="S782" s="84"/>
      <c r="T782" s="84" t="str">
        <f t="shared" si="10"/>
        <v/>
      </c>
      <c r="U782" s="84" t="str">
        <f t="shared" si="11"/>
        <v/>
      </c>
      <c r="V782" s="65" t="str">
        <f t="shared" si="5"/>
        <v/>
      </c>
      <c r="W782" s="84"/>
      <c r="X782" s="84"/>
      <c r="Y782" s="85"/>
      <c r="Z782" s="85"/>
      <c r="AA782" s="65" t="str">
        <f t="shared" si="6"/>
        <v/>
      </c>
      <c r="AB782" s="65" t="str">
        <f t="shared" si="7"/>
        <v/>
      </c>
      <c r="AC782" s="86"/>
      <c r="AD782" s="87" t="str">
        <f t="shared" si="8"/>
        <v/>
      </c>
      <c r="AE782" s="84"/>
      <c r="AF782" s="86">
        <f>IF(AC782&gt;0,AC782,'⚙️ Config'!$B$10)</f>
        <v>0.0075</v>
      </c>
      <c r="AG782" s="88">
        <f t="shared" si="9"/>
        <v>12021.71588</v>
      </c>
      <c r="AH782" s="88">
        <f>AG782*'⚙️ Config'!$B$11</f>
        <v>60108.57938</v>
      </c>
      <c r="AI782" s="88">
        <f>AH782*'⚙️ Config'!$B$12</f>
        <v>18032.57381</v>
      </c>
      <c r="AJ782" s="64"/>
      <c r="AK782" s="84"/>
      <c r="AL782" s="84"/>
      <c r="AM782" s="84"/>
      <c r="AN782" s="84"/>
      <c r="AO782" s="84"/>
      <c r="AP782" s="84"/>
      <c r="AQ782" s="84"/>
    </row>
    <row r="783" ht="15.0" customHeight="1">
      <c r="A783" s="79">
        <v>780.0</v>
      </c>
      <c r="B783" s="80" t="s">
        <v>1914</v>
      </c>
      <c r="C783" s="79" t="s">
        <v>141</v>
      </c>
      <c r="D783" s="79" t="s">
        <v>1915</v>
      </c>
      <c r="E783" s="81">
        <v>55.04</v>
      </c>
      <c r="F783" s="79" t="s">
        <v>84</v>
      </c>
      <c r="G783" s="79" t="s">
        <v>606</v>
      </c>
      <c r="H783" s="82">
        <v>1601839.1</v>
      </c>
      <c r="I783" s="79">
        <v>1.0</v>
      </c>
      <c r="J783" s="83">
        <v>1.5</v>
      </c>
      <c r="K783" s="80">
        <v>2024.0</v>
      </c>
      <c r="L783" s="79" t="s">
        <v>295</v>
      </c>
      <c r="M783" s="79">
        <v>2024.0</v>
      </c>
      <c r="N783" s="79" t="s">
        <v>145</v>
      </c>
      <c r="O783" s="65" t="str">
        <f t="shared" si="1"/>
        <v>292597640001</v>
      </c>
      <c r="P783" s="65">
        <f t="shared" si="2"/>
        <v>8</v>
      </c>
      <c r="Q783" s="65">
        <f t="shared" si="3"/>
        <v>8</v>
      </c>
      <c r="R783" s="65" t="str">
        <f t="shared" si="12"/>
        <v>29.259.764/0001-88</v>
      </c>
      <c r="S783" s="84"/>
      <c r="T783" s="84" t="str">
        <f t="shared" si="10"/>
        <v/>
      </c>
      <c r="U783" s="84" t="str">
        <f t="shared" si="11"/>
        <v/>
      </c>
      <c r="V783" s="65" t="str">
        <f t="shared" si="5"/>
        <v/>
      </c>
      <c r="W783" s="84"/>
      <c r="X783" s="84"/>
      <c r="Y783" s="85"/>
      <c r="Z783" s="85"/>
      <c r="AA783" s="65" t="str">
        <f t="shared" si="6"/>
        <v/>
      </c>
      <c r="AB783" s="65" t="str">
        <f t="shared" si="7"/>
        <v/>
      </c>
      <c r="AC783" s="86"/>
      <c r="AD783" s="87" t="str">
        <f t="shared" si="8"/>
        <v/>
      </c>
      <c r="AE783" s="84"/>
      <c r="AF783" s="86">
        <f>IF(AC783&gt;0,AC783,'⚙️ Config'!$B$10)</f>
        <v>0.0075</v>
      </c>
      <c r="AG783" s="88">
        <f t="shared" si="9"/>
        <v>12013.79325</v>
      </c>
      <c r="AH783" s="88">
        <f>AG783*'⚙️ Config'!$B$11</f>
        <v>60068.96625</v>
      </c>
      <c r="AI783" s="88">
        <f>AH783*'⚙️ Config'!$B$12</f>
        <v>18020.68988</v>
      </c>
      <c r="AJ783" s="64"/>
      <c r="AK783" s="84"/>
      <c r="AL783" s="84"/>
      <c r="AM783" s="84"/>
      <c r="AN783" s="84"/>
      <c r="AO783" s="84"/>
      <c r="AP783" s="84"/>
      <c r="AQ783" s="84"/>
    </row>
    <row r="784" ht="15.0" customHeight="1">
      <c r="A784" s="79">
        <v>781.0</v>
      </c>
      <c r="B784" s="80" t="s">
        <v>1916</v>
      </c>
      <c r="C784" s="79" t="s">
        <v>141</v>
      </c>
      <c r="D784" s="79" t="s">
        <v>1917</v>
      </c>
      <c r="E784" s="81">
        <v>56.88</v>
      </c>
      <c r="F784" s="79" t="s">
        <v>84</v>
      </c>
      <c r="G784" s="79" t="s">
        <v>606</v>
      </c>
      <c r="H784" s="82">
        <v>1596236.22</v>
      </c>
      <c r="I784" s="79">
        <v>1.0</v>
      </c>
      <c r="J784" s="83">
        <v>1.4</v>
      </c>
      <c r="K784" s="80">
        <v>2024.0</v>
      </c>
      <c r="L784" s="79" t="s">
        <v>202</v>
      </c>
      <c r="M784" s="79">
        <v>2024.0</v>
      </c>
      <c r="N784" s="79" t="s">
        <v>161</v>
      </c>
      <c r="O784" s="65" t="str">
        <f t="shared" si="1"/>
        <v>323106600001</v>
      </c>
      <c r="P784" s="65">
        <f t="shared" si="2"/>
        <v>6</v>
      </c>
      <c r="Q784" s="65">
        <f t="shared" si="3"/>
        <v>5</v>
      </c>
      <c r="R784" s="65" t="str">
        <f t="shared" si="12"/>
        <v>32.310.660/0001-65</v>
      </c>
      <c r="S784" s="84"/>
      <c r="T784" s="84" t="str">
        <f t="shared" si="10"/>
        <v/>
      </c>
      <c r="U784" s="84" t="str">
        <f t="shared" si="11"/>
        <v/>
      </c>
      <c r="V784" s="65" t="str">
        <f t="shared" si="5"/>
        <v/>
      </c>
      <c r="W784" s="84"/>
      <c r="X784" s="84"/>
      <c r="Y784" s="85"/>
      <c r="Z784" s="85"/>
      <c r="AA784" s="65" t="str">
        <f t="shared" si="6"/>
        <v/>
      </c>
      <c r="AB784" s="65" t="str">
        <f t="shared" si="7"/>
        <v/>
      </c>
      <c r="AC784" s="86"/>
      <c r="AD784" s="87" t="str">
        <f t="shared" si="8"/>
        <v/>
      </c>
      <c r="AE784" s="84"/>
      <c r="AF784" s="86">
        <f>IF(AC784&gt;0,AC784,'⚙️ Config'!$B$10)</f>
        <v>0.0075</v>
      </c>
      <c r="AG784" s="88">
        <f t="shared" si="9"/>
        <v>11971.77165</v>
      </c>
      <c r="AH784" s="88">
        <f>AG784*'⚙️ Config'!$B$11</f>
        <v>59858.85825</v>
      </c>
      <c r="AI784" s="88">
        <f>AH784*'⚙️ Config'!$B$12</f>
        <v>17957.65748</v>
      </c>
      <c r="AJ784" s="64"/>
      <c r="AK784" s="84"/>
      <c r="AL784" s="84"/>
      <c r="AM784" s="84"/>
      <c r="AN784" s="84"/>
      <c r="AO784" s="84"/>
      <c r="AP784" s="84"/>
      <c r="AQ784" s="84"/>
    </row>
    <row r="785" ht="15.0" customHeight="1">
      <c r="A785" s="79">
        <v>782.0</v>
      </c>
      <c r="B785" s="80" t="s">
        <v>1918</v>
      </c>
      <c r="C785" s="79" t="s">
        <v>141</v>
      </c>
      <c r="D785" s="79" t="s">
        <v>1919</v>
      </c>
      <c r="E785" s="81">
        <v>56.88</v>
      </c>
      <c r="F785" s="79" t="s">
        <v>84</v>
      </c>
      <c r="G785" s="79" t="s">
        <v>606</v>
      </c>
      <c r="H785" s="82">
        <v>1596171.79</v>
      </c>
      <c r="I785" s="79">
        <v>1.0</v>
      </c>
      <c r="J785" s="83">
        <v>1.4</v>
      </c>
      <c r="K785" s="80">
        <v>2024.0</v>
      </c>
      <c r="L785" s="79" t="s">
        <v>295</v>
      </c>
      <c r="M785" s="79">
        <v>2024.0</v>
      </c>
      <c r="N785" s="79" t="s">
        <v>161</v>
      </c>
      <c r="O785" s="65" t="str">
        <f t="shared" si="1"/>
        <v>234225020001</v>
      </c>
      <c r="P785" s="65">
        <f t="shared" si="2"/>
        <v>0</v>
      </c>
      <c r="Q785" s="65">
        <f t="shared" si="3"/>
        <v>6</v>
      </c>
      <c r="R785" s="65" t="str">
        <f t="shared" si="12"/>
        <v>23.422.502/0001-06</v>
      </c>
      <c r="S785" s="84"/>
      <c r="T785" s="84" t="str">
        <f t="shared" si="10"/>
        <v/>
      </c>
      <c r="U785" s="84" t="str">
        <f t="shared" si="11"/>
        <v/>
      </c>
      <c r="V785" s="65" t="str">
        <f t="shared" si="5"/>
        <v/>
      </c>
      <c r="W785" s="84"/>
      <c r="X785" s="84"/>
      <c r="Y785" s="85"/>
      <c r="Z785" s="85"/>
      <c r="AA785" s="65" t="str">
        <f t="shared" si="6"/>
        <v/>
      </c>
      <c r="AB785" s="65" t="str">
        <f t="shared" si="7"/>
        <v/>
      </c>
      <c r="AC785" s="86"/>
      <c r="AD785" s="87" t="str">
        <f t="shared" si="8"/>
        <v/>
      </c>
      <c r="AE785" s="84"/>
      <c r="AF785" s="86">
        <f>IF(AC785&gt;0,AC785,'⚙️ Config'!$B$10)</f>
        <v>0.0075</v>
      </c>
      <c r="AG785" s="88">
        <f t="shared" si="9"/>
        <v>11971.28843</v>
      </c>
      <c r="AH785" s="88">
        <f>AG785*'⚙️ Config'!$B$11</f>
        <v>59856.44213</v>
      </c>
      <c r="AI785" s="88">
        <f>AH785*'⚙️ Config'!$B$12</f>
        <v>17956.93264</v>
      </c>
      <c r="AJ785" s="64"/>
      <c r="AK785" s="84"/>
      <c r="AL785" s="84"/>
      <c r="AM785" s="84"/>
      <c r="AN785" s="84"/>
      <c r="AO785" s="84"/>
      <c r="AP785" s="84"/>
      <c r="AQ785" s="84"/>
    </row>
    <row r="786" ht="15.0" customHeight="1">
      <c r="A786" s="79">
        <v>783.0</v>
      </c>
      <c r="B786" s="80" t="s">
        <v>1920</v>
      </c>
      <c r="C786" s="79" t="s">
        <v>141</v>
      </c>
      <c r="D786" s="79" t="s">
        <v>1921</v>
      </c>
      <c r="E786" s="81">
        <v>56.88</v>
      </c>
      <c r="F786" s="79" t="s">
        <v>84</v>
      </c>
      <c r="G786" s="79" t="s">
        <v>606</v>
      </c>
      <c r="H786" s="82">
        <v>1595786.68</v>
      </c>
      <c r="I786" s="79">
        <v>1.0</v>
      </c>
      <c r="J786" s="83">
        <v>1.4</v>
      </c>
      <c r="K786" s="80">
        <v>2024.0</v>
      </c>
      <c r="L786" s="79" t="s">
        <v>202</v>
      </c>
      <c r="M786" s="79">
        <v>2024.0</v>
      </c>
      <c r="N786" s="79" t="s">
        <v>161</v>
      </c>
      <c r="O786" s="65" t="str">
        <f t="shared" si="1"/>
        <v>246136080001</v>
      </c>
      <c r="P786" s="65">
        <f t="shared" si="2"/>
        <v>5</v>
      </c>
      <c r="Q786" s="65">
        <f t="shared" si="3"/>
        <v>0</v>
      </c>
      <c r="R786" s="65" t="str">
        <f t="shared" si="12"/>
        <v>24.613.608/0001-50</v>
      </c>
      <c r="S786" s="84"/>
      <c r="T786" s="84" t="str">
        <f t="shared" si="10"/>
        <v/>
      </c>
      <c r="U786" s="84" t="str">
        <f t="shared" si="11"/>
        <v/>
      </c>
      <c r="V786" s="65" t="str">
        <f t="shared" si="5"/>
        <v/>
      </c>
      <c r="W786" s="84"/>
      <c r="X786" s="84"/>
      <c r="Y786" s="85"/>
      <c r="Z786" s="85"/>
      <c r="AA786" s="65" t="str">
        <f t="shared" si="6"/>
        <v/>
      </c>
      <c r="AB786" s="65" t="str">
        <f t="shared" si="7"/>
        <v/>
      </c>
      <c r="AC786" s="86"/>
      <c r="AD786" s="87" t="str">
        <f t="shared" si="8"/>
        <v/>
      </c>
      <c r="AE786" s="84"/>
      <c r="AF786" s="86">
        <f>IF(AC786&gt;0,AC786,'⚙️ Config'!$B$10)</f>
        <v>0.0075</v>
      </c>
      <c r="AG786" s="88">
        <f t="shared" si="9"/>
        <v>11968.4001</v>
      </c>
      <c r="AH786" s="88">
        <f>AG786*'⚙️ Config'!$B$11</f>
        <v>59842.0005</v>
      </c>
      <c r="AI786" s="88">
        <f>AH786*'⚙️ Config'!$B$12</f>
        <v>17952.60015</v>
      </c>
      <c r="AJ786" s="64"/>
      <c r="AK786" s="84"/>
      <c r="AL786" s="84"/>
      <c r="AM786" s="84"/>
      <c r="AN786" s="84"/>
      <c r="AO786" s="84"/>
      <c r="AP786" s="84"/>
      <c r="AQ786" s="84"/>
    </row>
    <row r="787" ht="15.0" customHeight="1">
      <c r="A787" s="79">
        <v>784.0</v>
      </c>
      <c r="B787" s="80" t="s">
        <v>1922</v>
      </c>
      <c r="C787" s="79" t="s">
        <v>141</v>
      </c>
      <c r="D787" s="79" t="s">
        <v>1923</v>
      </c>
      <c r="E787" s="81">
        <v>49.21</v>
      </c>
      <c r="F787" s="79" t="s">
        <v>84</v>
      </c>
      <c r="G787" s="79" t="s">
        <v>606</v>
      </c>
      <c r="H787" s="82">
        <v>1594986.64</v>
      </c>
      <c r="I787" s="79">
        <v>1.0</v>
      </c>
      <c r="J787" s="83">
        <v>1.9</v>
      </c>
      <c r="K787" s="80">
        <v>2024.0</v>
      </c>
      <c r="L787" s="79" t="s">
        <v>630</v>
      </c>
      <c r="M787" s="79">
        <v>2024.0</v>
      </c>
      <c r="N787" s="79" t="s">
        <v>161</v>
      </c>
      <c r="O787" s="65" t="str">
        <f t="shared" si="1"/>
        <v>216507060001</v>
      </c>
      <c r="P787" s="65">
        <f t="shared" si="2"/>
        <v>7</v>
      </c>
      <c r="Q787" s="65">
        <f t="shared" si="3"/>
        <v>9</v>
      </c>
      <c r="R787" s="65" t="str">
        <f t="shared" si="12"/>
        <v>21.650.706/0001-79</v>
      </c>
      <c r="S787" s="84"/>
      <c r="T787" s="84" t="str">
        <f t="shared" si="10"/>
        <v/>
      </c>
      <c r="U787" s="84" t="str">
        <f t="shared" si="11"/>
        <v/>
      </c>
      <c r="V787" s="65" t="str">
        <f t="shared" si="5"/>
        <v/>
      </c>
      <c r="W787" s="84"/>
      <c r="X787" s="84"/>
      <c r="Y787" s="85"/>
      <c r="Z787" s="85"/>
      <c r="AA787" s="65" t="str">
        <f t="shared" si="6"/>
        <v/>
      </c>
      <c r="AB787" s="65" t="str">
        <f t="shared" si="7"/>
        <v/>
      </c>
      <c r="AC787" s="86"/>
      <c r="AD787" s="87" t="str">
        <f t="shared" si="8"/>
        <v/>
      </c>
      <c r="AE787" s="84"/>
      <c r="AF787" s="86">
        <f>IF(AC787&gt;0,AC787,'⚙️ Config'!$B$10)</f>
        <v>0.0075</v>
      </c>
      <c r="AG787" s="88">
        <f t="shared" si="9"/>
        <v>11962.3998</v>
      </c>
      <c r="AH787" s="88">
        <f>AG787*'⚙️ Config'!$B$11</f>
        <v>59811.999</v>
      </c>
      <c r="AI787" s="88">
        <f>AH787*'⚙️ Config'!$B$12</f>
        <v>17943.5997</v>
      </c>
      <c r="AJ787" s="64"/>
      <c r="AK787" s="84"/>
      <c r="AL787" s="84"/>
      <c r="AM787" s="84"/>
      <c r="AN787" s="84"/>
      <c r="AO787" s="84"/>
      <c r="AP787" s="84"/>
      <c r="AQ787" s="84"/>
    </row>
    <row r="788" ht="15.0" customHeight="1">
      <c r="A788" s="79">
        <v>785.0</v>
      </c>
      <c r="B788" s="80" t="s">
        <v>1924</v>
      </c>
      <c r="C788" s="79" t="s">
        <v>141</v>
      </c>
      <c r="D788" s="79" t="s">
        <v>1925</v>
      </c>
      <c r="E788" s="81">
        <v>48.04</v>
      </c>
      <c r="F788" s="79" t="s">
        <v>84</v>
      </c>
      <c r="G788" s="79" t="s">
        <v>606</v>
      </c>
      <c r="H788" s="82">
        <v>1593372.4</v>
      </c>
      <c r="I788" s="79">
        <v>1.0</v>
      </c>
      <c r="J788" s="83">
        <v>2.0</v>
      </c>
      <c r="K788" s="80">
        <v>2024.0</v>
      </c>
      <c r="L788" s="79" t="s">
        <v>177</v>
      </c>
      <c r="M788" s="79">
        <v>2024.0</v>
      </c>
      <c r="N788" s="79" t="s">
        <v>145</v>
      </c>
      <c r="O788" s="65" t="str">
        <f t="shared" si="1"/>
        <v>080152350001</v>
      </c>
      <c r="P788" s="65">
        <f t="shared" si="2"/>
        <v>6</v>
      </c>
      <c r="Q788" s="65">
        <f t="shared" si="3"/>
        <v>9</v>
      </c>
      <c r="R788" s="65" t="str">
        <f t="shared" si="12"/>
        <v>08.015.235/0001-69</v>
      </c>
      <c r="S788" s="84"/>
      <c r="T788" s="84" t="str">
        <f t="shared" si="10"/>
        <v/>
      </c>
      <c r="U788" s="84" t="str">
        <f t="shared" si="11"/>
        <v/>
      </c>
      <c r="V788" s="65" t="str">
        <f t="shared" si="5"/>
        <v/>
      </c>
      <c r="W788" s="84"/>
      <c r="X788" s="84"/>
      <c r="Y788" s="85"/>
      <c r="Z788" s="85"/>
      <c r="AA788" s="65" t="str">
        <f t="shared" si="6"/>
        <v/>
      </c>
      <c r="AB788" s="65" t="str">
        <f t="shared" si="7"/>
        <v/>
      </c>
      <c r="AC788" s="86"/>
      <c r="AD788" s="87" t="str">
        <f t="shared" si="8"/>
        <v/>
      </c>
      <c r="AE788" s="84"/>
      <c r="AF788" s="86">
        <f>IF(AC788&gt;0,AC788,'⚙️ Config'!$B$10)</f>
        <v>0.0075</v>
      </c>
      <c r="AG788" s="88">
        <f t="shared" si="9"/>
        <v>11950.293</v>
      </c>
      <c r="AH788" s="88">
        <f>AG788*'⚙️ Config'!$B$11</f>
        <v>59751.465</v>
      </c>
      <c r="AI788" s="88">
        <f>AH788*'⚙️ Config'!$B$12</f>
        <v>17925.4395</v>
      </c>
      <c r="AJ788" s="64"/>
      <c r="AK788" s="84"/>
      <c r="AL788" s="84"/>
      <c r="AM788" s="84"/>
      <c r="AN788" s="84"/>
      <c r="AO788" s="84"/>
      <c r="AP788" s="84"/>
      <c r="AQ788" s="84"/>
    </row>
    <row r="789" ht="15.0" customHeight="1">
      <c r="A789" s="79">
        <v>786.0</v>
      </c>
      <c r="B789" s="80" t="s">
        <v>1926</v>
      </c>
      <c r="C789" s="79" t="s">
        <v>141</v>
      </c>
      <c r="D789" s="79" t="s">
        <v>1927</v>
      </c>
      <c r="E789" s="81">
        <v>49.21</v>
      </c>
      <c r="F789" s="79" t="s">
        <v>84</v>
      </c>
      <c r="G789" s="79" t="s">
        <v>606</v>
      </c>
      <c r="H789" s="82">
        <v>1592834.47</v>
      </c>
      <c r="I789" s="79">
        <v>1.0</v>
      </c>
      <c r="J789" s="83">
        <v>1.9</v>
      </c>
      <c r="K789" s="80">
        <v>2024.0</v>
      </c>
      <c r="L789" s="79" t="s">
        <v>458</v>
      </c>
      <c r="M789" s="79">
        <v>2024.0</v>
      </c>
      <c r="N789" s="79" t="s">
        <v>145</v>
      </c>
      <c r="O789" s="65" t="str">
        <f t="shared" si="1"/>
        <v>165393380001</v>
      </c>
      <c r="P789" s="65">
        <f t="shared" si="2"/>
        <v>5</v>
      </c>
      <c r="Q789" s="65">
        <f t="shared" si="3"/>
        <v>6</v>
      </c>
      <c r="R789" s="65" t="str">
        <f t="shared" si="12"/>
        <v>16.539.338/0001-56</v>
      </c>
      <c r="S789" s="84"/>
      <c r="T789" s="84" t="str">
        <f t="shared" si="10"/>
        <v/>
      </c>
      <c r="U789" s="84" t="str">
        <f t="shared" si="11"/>
        <v/>
      </c>
      <c r="V789" s="65" t="str">
        <f t="shared" si="5"/>
        <v/>
      </c>
      <c r="W789" s="84"/>
      <c r="X789" s="84"/>
      <c r="Y789" s="85"/>
      <c r="Z789" s="85"/>
      <c r="AA789" s="65" t="str">
        <f t="shared" si="6"/>
        <v/>
      </c>
      <c r="AB789" s="65" t="str">
        <f t="shared" si="7"/>
        <v/>
      </c>
      <c r="AC789" s="86"/>
      <c r="AD789" s="87" t="str">
        <f t="shared" si="8"/>
        <v/>
      </c>
      <c r="AE789" s="84"/>
      <c r="AF789" s="86">
        <f>IF(AC789&gt;0,AC789,'⚙️ Config'!$B$10)</f>
        <v>0.0075</v>
      </c>
      <c r="AG789" s="88">
        <f t="shared" si="9"/>
        <v>11946.25853</v>
      </c>
      <c r="AH789" s="88">
        <f>AG789*'⚙️ Config'!$B$11</f>
        <v>59731.29263</v>
      </c>
      <c r="AI789" s="88">
        <f>AH789*'⚙️ Config'!$B$12</f>
        <v>17919.38779</v>
      </c>
      <c r="AJ789" s="64"/>
      <c r="AK789" s="84"/>
      <c r="AL789" s="84"/>
      <c r="AM789" s="84"/>
      <c r="AN789" s="84"/>
      <c r="AO789" s="84"/>
      <c r="AP789" s="84"/>
      <c r="AQ789" s="84"/>
    </row>
    <row r="790" ht="15.0" customHeight="1">
      <c r="A790" s="79">
        <v>787.0</v>
      </c>
      <c r="B790" s="80" t="s">
        <v>1928</v>
      </c>
      <c r="C790" s="79" t="s">
        <v>141</v>
      </c>
      <c r="D790" s="79" t="s">
        <v>1929</v>
      </c>
      <c r="E790" s="81">
        <v>51.86</v>
      </c>
      <c r="F790" s="79" t="s">
        <v>84</v>
      </c>
      <c r="G790" s="79" t="s">
        <v>606</v>
      </c>
      <c r="H790" s="82">
        <v>1592423.85</v>
      </c>
      <c r="I790" s="79">
        <v>1.0</v>
      </c>
      <c r="J790" s="83">
        <v>1.7</v>
      </c>
      <c r="K790" s="80">
        <v>2024.0</v>
      </c>
      <c r="L790" s="79" t="s">
        <v>630</v>
      </c>
      <c r="M790" s="79">
        <v>2024.0</v>
      </c>
      <c r="N790" s="79" t="s">
        <v>161</v>
      </c>
      <c r="O790" s="65" t="str">
        <f t="shared" si="1"/>
        <v>458985950001</v>
      </c>
      <c r="P790" s="65">
        <f t="shared" si="2"/>
        <v>8</v>
      </c>
      <c r="Q790" s="65">
        <f t="shared" si="3"/>
        <v>2</v>
      </c>
      <c r="R790" s="65" t="str">
        <f t="shared" si="12"/>
        <v>45.898.595/0001-82</v>
      </c>
      <c r="S790" s="84"/>
      <c r="T790" s="84" t="str">
        <f t="shared" si="10"/>
        <v/>
      </c>
      <c r="U790" s="84" t="str">
        <f t="shared" si="11"/>
        <v/>
      </c>
      <c r="V790" s="65" t="str">
        <f t="shared" si="5"/>
        <v/>
      </c>
      <c r="W790" s="84"/>
      <c r="X790" s="84"/>
      <c r="Y790" s="85"/>
      <c r="Z790" s="85"/>
      <c r="AA790" s="65" t="str">
        <f t="shared" si="6"/>
        <v/>
      </c>
      <c r="AB790" s="65" t="str">
        <f t="shared" si="7"/>
        <v/>
      </c>
      <c r="AC790" s="86"/>
      <c r="AD790" s="87" t="str">
        <f t="shared" si="8"/>
        <v/>
      </c>
      <c r="AE790" s="84"/>
      <c r="AF790" s="86">
        <f>IF(AC790&gt;0,AC790,'⚙️ Config'!$B$10)</f>
        <v>0.0075</v>
      </c>
      <c r="AG790" s="88">
        <f t="shared" si="9"/>
        <v>11943.17888</v>
      </c>
      <c r="AH790" s="88">
        <f>AG790*'⚙️ Config'!$B$11</f>
        <v>59715.89438</v>
      </c>
      <c r="AI790" s="88">
        <f>AH790*'⚙️ Config'!$B$12</f>
        <v>17914.76831</v>
      </c>
      <c r="AJ790" s="64"/>
      <c r="AK790" s="84"/>
      <c r="AL790" s="84"/>
      <c r="AM790" s="84"/>
      <c r="AN790" s="84"/>
      <c r="AO790" s="84"/>
      <c r="AP790" s="84"/>
      <c r="AQ790" s="84"/>
    </row>
    <row r="791" ht="15.0" customHeight="1">
      <c r="A791" s="79">
        <v>788.0</v>
      </c>
      <c r="B791" s="80" t="s">
        <v>1930</v>
      </c>
      <c r="C791" s="79" t="s">
        <v>141</v>
      </c>
      <c r="D791" s="79" t="s">
        <v>1931</v>
      </c>
      <c r="E791" s="81">
        <v>56.88</v>
      </c>
      <c r="F791" s="79" t="s">
        <v>84</v>
      </c>
      <c r="G791" s="79" t="s">
        <v>606</v>
      </c>
      <c r="H791" s="82">
        <v>1590699.52</v>
      </c>
      <c r="I791" s="79">
        <v>1.0</v>
      </c>
      <c r="J791" s="83">
        <v>1.4</v>
      </c>
      <c r="K791" s="80">
        <v>2024.0</v>
      </c>
      <c r="L791" s="79" t="s">
        <v>630</v>
      </c>
      <c r="M791" s="79">
        <v>2024.0</v>
      </c>
      <c r="N791" s="79" t="s">
        <v>161</v>
      </c>
      <c r="O791" s="65" t="str">
        <f t="shared" si="1"/>
        <v>028181570001</v>
      </c>
      <c r="P791" s="65">
        <f t="shared" si="2"/>
        <v>5</v>
      </c>
      <c r="Q791" s="65">
        <f t="shared" si="3"/>
        <v>4</v>
      </c>
      <c r="R791" s="65" t="str">
        <f t="shared" si="12"/>
        <v>02.818.157/0001-54</v>
      </c>
      <c r="S791" s="84"/>
      <c r="T791" s="84" t="str">
        <f t="shared" si="10"/>
        <v/>
      </c>
      <c r="U791" s="84" t="str">
        <f t="shared" si="11"/>
        <v/>
      </c>
      <c r="V791" s="65" t="str">
        <f t="shared" si="5"/>
        <v/>
      </c>
      <c r="W791" s="84"/>
      <c r="X791" s="84"/>
      <c r="Y791" s="85"/>
      <c r="Z791" s="85"/>
      <c r="AA791" s="65" t="str">
        <f t="shared" si="6"/>
        <v/>
      </c>
      <c r="AB791" s="65" t="str">
        <f t="shared" si="7"/>
        <v/>
      </c>
      <c r="AC791" s="86"/>
      <c r="AD791" s="87" t="str">
        <f t="shared" si="8"/>
        <v/>
      </c>
      <c r="AE791" s="84"/>
      <c r="AF791" s="86">
        <f>IF(AC791&gt;0,AC791,'⚙️ Config'!$B$10)</f>
        <v>0.0075</v>
      </c>
      <c r="AG791" s="88">
        <f t="shared" si="9"/>
        <v>11930.2464</v>
      </c>
      <c r="AH791" s="88">
        <f>AG791*'⚙️ Config'!$B$11</f>
        <v>59651.232</v>
      </c>
      <c r="AI791" s="88">
        <f>AH791*'⚙️ Config'!$B$12</f>
        <v>17895.3696</v>
      </c>
      <c r="AJ791" s="64"/>
      <c r="AK791" s="84"/>
      <c r="AL791" s="84"/>
      <c r="AM791" s="84"/>
      <c r="AN791" s="84"/>
      <c r="AO791" s="84"/>
      <c r="AP791" s="84"/>
      <c r="AQ791" s="84"/>
    </row>
    <row r="792" ht="15.0" customHeight="1">
      <c r="A792" s="79">
        <v>789.0</v>
      </c>
      <c r="B792" s="80" t="s">
        <v>1932</v>
      </c>
      <c r="C792" s="79" t="s">
        <v>141</v>
      </c>
      <c r="D792" s="79" t="s">
        <v>1933</v>
      </c>
      <c r="E792" s="81">
        <v>56.88</v>
      </c>
      <c r="F792" s="79" t="s">
        <v>84</v>
      </c>
      <c r="G792" s="79" t="s">
        <v>606</v>
      </c>
      <c r="H792" s="82">
        <v>1589839.64</v>
      </c>
      <c r="I792" s="79">
        <v>1.0</v>
      </c>
      <c r="J792" s="83">
        <v>1.4</v>
      </c>
      <c r="K792" s="80">
        <v>2024.0</v>
      </c>
      <c r="L792" s="79" t="s">
        <v>630</v>
      </c>
      <c r="M792" s="79">
        <v>2024.0</v>
      </c>
      <c r="N792" s="79" t="s">
        <v>161</v>
      </c>
      <c r="O792" s="65" t="str">
        <f t="shared" si="1"/>
        <v>217328740001</v>
      </c>
      <c r="P792" s="65">
        <f t="shared" si="2"/>
        <v>0</v>
      </c>
      <c r="Q792" s="65">
        <f t="shared" si="3"/>
        <v>3</v>
      </c>
      <c r="R792" s="65" t="str">
        <f t="shared" si="12"/>
        <v>21.732.874/0001-03</v>
      </c>
      <c r="S792" s="84"/>
      <c r="T792" s="84" t="str">
        <f t="shared" si="10"/>
        <v/>
      </c>
      <c r="U792" s="84" t="str">
        <f t="shared" si="11"/>
        <v/>
      </c>
      <c r="V792" s="65" t="str">
        <f t="shared" si="5"/>
        <v/>
      </c>
      <c r="W792" s="84"/>
      <c r="X792" s="84"/>
      <c r="Y792" s="85"/>
      <c r="Z792" s="85"/>
      <c r="AA792" s="65" t="str">
        <f t="shared" si="6"/>
        <v/>
      </c>
      <c r="AB792" s="65" t="str">
        <f t="shared" si="7"/>
        <v/>
      </c>
      <c r="AC792" s="86"/>
      <c r="AD792" s="87" t="str">
        <f t="shared" si="8"/>
        <v/>
      </c>
      <c r="AE792" s="84"/>
      <c r="AF792" s="86">
        <f>IF(AC792&gt;0,AC792,'⚙️ Config'!$B$10)</f>
        <v>0.0075</v>
      </c>
      <c r="AG792" s="88">
        <f t="shared" si="9"/>
        <v>11923.7973</v>
      </c>
      <c r="AH792" s="88">
        <f>AG792*'⚙️ Config'!$B$11</f>
        <v>59618.9865</v>
      </c>
      <c r="AI792" s="88">
        <f>AH792*'⚙️ Config'!$B$12</f>
        <v>17885.69595</v>
      </c>
      <c r="AJ792" s="64"/>
      <c r="AK792" s="84"/>
      <c r="AL792" s="84"/>
      <c r="AM792" s="84"/>
      <c r="AN792" s="84"/>
      <c r="AO792" s="84"/>
      <c r="AP792" s="84"/>
      <c r="AQ792" s="84"/>
    </row>
    <row r="793" ht="15.0" customHeight="1">
      <c r="A793" s="79">
        <v>790.0</v>
      </c>
      <c r="B793" s="80" t="s">
        <v>1934</v>
      </c>
      <c r="C793" s="79" t="s">
        <v>141</v>
      </c>
      <c r="D793" s="79" t="s">
        <v>1935</v>
      </c>
      <c r="E793" s="81">
        <v>58.93</v>
      </c>
      <c r="F793" s="79" t="s">
        <v>84</v>
      </c>
      <c r="G793" s="79" t="s">
        <v>606</v>
      </c>
      <c r="H793" s="82">
        <v>1589387.19</v>
      </c>
      <c r="I793" s="79">
        <v>1.0</v>
      </c>
      <c r="J793" s="83">
        <v>1.3</v>
      </c>
      <c r="K793" s="80">
        <v>2024.0</v>
      </c>
      <c r="L793" s="79" t="s">
        <v>630</v>
      </c>
      <c r="M793" s="79">
        <v>2024.0</v>
      </c>
      <c r="N793" s="79" t="s">
        <v>161</v>
      </c>
      <c r="O793" s="65" t="str">
        <f t="shared" si="1"/>
        <v>297136290001</v>
      </c>
      <c r="P793" s="65">
        <f t="shared" si="2"/>
        <v>6</v>
      </c>
      <c r="Q793" s="65">
        <f t="shared" si="3"/>
        <v>0</v>
      </c>
      <c r="R793" s="65" t="str">
        <f t="shared" si="12"/>
        <v>29.713.629/0001-60</v>
      </c>
      <c r="S793" s="84"/>
      <c r="T793" s="84" t="str">
        <f t="shared" si="10"/>
        <v/>
      </c>
      <c r="U793" s="84" t="str">
        <f t="shared" si="11"/>
        <v/>
      </c>
      <c r="V793" s="65" t="str">
        <f t="shared" si="5"/>
        <v/>
      </c>
      <c r="W793" s="84"/>
      <c r="X793" s="84"/>
      <c r="Y793" s="85"/>
      <c r="Z793" s="85"/>
      <c r="AA793" s="65" t="str">
        <f t="shared" si="6"/>
        <v/>
      </c>
      <c r="AB793" s="65" t="str">
        <f t="shared" si="7"/>
        <v/>
      </c>
      <c r="AC793" s="86"/>
      <c r="AD793" s="87" t="str">
        <f t="shared" si="8"/>
        <v/>
      </c>
      <c r="AE793" s="84"/>
      <c r="AF793" s="86">
        <f>IF(AC793&gt;0,AC793,'⚙️ Config'!$B$10)</f>
        <v>0.0075</v>
      </c>
      <c r="AG793" s="88">
        <f t="shared" si="9"/>
        <v>11920.40393</v>
      </c>
      <c r="AH793" s="88">
        <f>AG793*'⚙️ Config'!$B$11</f>
        <v>59602.01963</v>
      </c>
      <c r="AI793" s="88">
        <f>AH793*'⚙️ Config'!$B$12</f>
        <v>17880.60589</v>
      </c>
      <c r="AJ793" s="64"/>
      <c r="AK793" s="84"/>
      <c r="AL793" s="84"/>
      <c r="AM793" s="84"/>
      <c r="AN793" s="84"/>
      <c r="AO793" s="84"/>
      <c r="AP793" s="84"/>
      <c r="AQ793" s="84"/>
    </row>
    <row r="794" ht="15.0" customHeight="1">
      <c r="A794" s="79">
        <v>791.0</v>
      </c>
      <c r="B794" s="80" t="s">
        <v>1936</v>
      </c>
      <c r="C794" s="79" t="s">
        <v>141</v>
      </c>
      <c r="D794" s="79" t="s">
        <v>1937</v>
      </c>
      <c r="E794" s="81">
        <v>53.38</v>
      </c>
      <c r="F794" s="79" t="s">
        <v>84</v>
      </c>
      <c r="G794" s="79" t="s">
        <v>606</v>
      </c>
      <c r="H794" s="82">
        <v>1589352.51</v>
      </c>
      <c r="I794" s="79">
        <v>1.0</v>
      </c>
      <c r="J794" s="83">
        <v>1.6</v>
      </c>
      <c r="K794" s="80">
        <v>2024.0</v>
      </c>
      <c r="L794" s="79" t="s">
        <v>295</v>
      </c>
      <c r="M794" s="79">
        <v>2024.0</v>
      </c>
      <c r="N794" s="79" t="s">
        <v>145</v>
      </c>
      <c r="O794" s="65" t="str">
        <f t="shared" si="1"/>
        <v>044031640001</v>
      </c>
      <c r="P794" s="65">
        <f t="shared" si="2"/>
        <v>1</v>
      </c>
      <c r="Q794" s="65">
        <f t="shared" si="3"/>
        <v>0</v>
      </c>
      <c r="R794" s="65" t="str">
        <f t="shared" si="12"/>
        <v>04.403.164/0001-10</v>
      </c>
      <c r="S794" s="84"/>
      <c r="T794" s="84" t="str">
        <f t="shared" si="10"/>
        <v/>
      </c>
      <c r="U794" s="84" t="str">
        <f t="shared" si="11"/>
        <v/>
      </c>
      <c r="V794" s="65" t="str">
        <f t="shared" si="5"/>
        <v/>
      </c>
      <c r="W794" s="84"/>
      <c r="X794" s="84"/>
      <c r="Y794" s="85"/>
      <c r="Z794" s="85"/>
      <c r="AA794" s="65" t="str">
        <f t="shared" si="6"/>
        <v/>
      </c>
      <c r="AB794" s="65" t="str">
        <f t="shared" si="7"/>
        <v/>
      </c>
      <c r="AC794" s="86"/>
      <c r="AD794" s="87" t="str">
        <f t="shared" si="8"/>
        <v/>
      </c>
      <c r="AE794" s="84"/>
      <c r="AF794" s="86">
        <f>IF(AC794&gt;0,AC794,'⚙️ Config'!$B$10)</f>
        <v>0.0075</v>
      </c>
      <c r="AG794" s="88">
        <f t="shared" si="9"/>
        <v>11920.14383</v>
      </c>
      <c r="AH794" s="88">
        <f>AG794*'⚙️ Config'!$B$11</f>
        <v>59600.71913</v>
      </c>
      <c r="AI794" s="88">
        <f>AH794*'⚙️ Config'!$B$12</f>
        <v>17880.21574</v>
      </c>
      <c r="AJ794" s="64"/>
      <c r="AK794" s="84"/>
      <c r="AL794" s="84"/>
      <c r="AM794" s="84"/>
      <c r="AN794" s="84"/>
      <c r="AO794" s="84"/>
      <c r="AP794" s="84"/>
      <c r="AQ794" s="84"/>
    </row>
    <row r="795" ht="15.0" customHeight="1">
      <c r="A795" s="79">
        <v>792.0</v>
      </c>
      <c r="B795" s="80" t="s">
        <v>1938</v>
      </c>
      <c r="C795" s="79" t="s">
        <v>141</v>
      </c>
      <c r="D795" s="79" t="s">
        <v>1939</v>
      </c>
      <c r="E795" s="81">
        <v>51.86</v>
      </c>
      <c r="F795" s="79" t="s">
        <v>84</v>
      </c>
      <c r="G795" s="79" t="s">
        <v>606</v>
      </c>
      <c r="H795" s="82">
        <v>1589157.05</v>
      </c>
      <c r="I795" s="79">
        <v>1.0</v>
      </c>
      <c r="J795" s="83">
        <v>1.7</v>
      </c>
      <c r="K795" s="80">
        <v>2024.0</v>
      </c>
      <c r="L795" s="79" t="s">
        <v>630</v>
      </c>
      <c r="M795" s="79">
        <v>2024.0</v>
      </c>
      <c r="N795" s="79" t="s">
        <v>145</v>
      </c>
      <c r="O795" s="65" t="str">
        <f t="shared" si="1"/>
        <v>285606150001</v>
      </c>
      <c r="P795" s="65">
        <f t="shared" si="2"/>
        <v>9</v>
      </c>
      <c r="Q795" s="65">
        <f t="shared" si="3"/>
        <v>1</v>
      </c>
      <c r="R795" s="65" t="str">
        <f t="shared" si="12"/>
        <v>28.560.615/0001-91</v>
      </c>
      <c r="S795" s="84"/>
      <c r="T795" s="84" t="str">
        <f t="shared" si="10"/>
        <v/>
      </c>
      <c r="U795" s="84" t="str">
        <f t="shared" si="11"/>
        <v/>
      </c>
      <c r="V795" s="65" t="str">
        <f t="shared" si="5"/>
        <v/>
      </c>
      <c r="W795" s="84"/>
      <c r="X795" s="84"/>
      <c r="Y795" s="85"/>
      <c r="Z795" s="85"/>
      <c r="AA795" s="65" t="str">
        <f t="shared" si="6"/>
        <v/>
      </c>
      <c r="AB795" s="65" t="str">
        <f t="shared" si="7"/>
        <v/>
      </c>
      <c r="AC795" s="86"/>
      <c r="AD795" s="87" t="str">
        <f t="shared" si="8"/>
        <v/>
      </c>
      <c r="AE795" s="84"/>
      <c r="AF795" s="86">
        <f>IF(AC795&gt;0,AC795,'⚙️ Config'!$B$10)</f>
        <v>0.0075</v>
      </c>
      <c r="AG795" s="88">
        <f t="shared" si="9"/>
        <v>11918.67788</v>
      </c>
      <c r="AH795" s="88">
        <f>AG795*'⚙️ Config'!$B$11</f>
        <v>59593.38938</v>
      </c>
      <c r="AI795" s="88">
        <f>AH795*'⚙️ Config'!$B$12</f>
        <v>17878.01681</v>
      </c>
      <c r="AJ795" s="64"/>
      <c r="AK795" s="84"/>
      <c r="AL795" s="84"/>
      <c r="AM795" s="84"/>
      <c r="AN795" s="84"/>
      <c r="AO795" s="84"/>
      <c r="AP795" s="84"/>
      <c r="AQ795" s="84"/>
    </row>
    <row r="796" ht="15.0" customHeight="1">
      <c r="A796" s="79">
        <v>793.0</v>
      </c>
      <c r="B796" s="80" t="s">
        <v>1940</v>
      </c>
      <c r="C796" s="79" t="s">
        <v>141</v>
      </c>
      <c r="D796" s="79" t="s">
        <v>1941</v>
      </c>
      <c r="E796" s="81">
        <v>66.71</v>
      </c>
      <c r="F796" s="79" t="s">
        <v>84</v>
      </c>
      <c r="G796" s="79" t="s">
        <v>606</v>
      </c>
      <c r="H796" s="82">
        <v>1588432.93</v>
      </c>
      <c r="I796" s="79">
        <v>1.0</v>
      </c>
      <c r="J796" s="83">
        <v>1.0</v>
      </c>
      <c r="K796" s="80">
        <v>2025.0</v>
      </c>
      <c r="L796" s="79" t="s">
        <v>177</v>
      </c>
      <c r="M796" s="79">
        <v>2025.0</v>
      </c>
      <c r="N796" s="79" t="s">
        <v>145</v>
      </c>
      <c r="O796" s="65" t="str">
        <f t="shared" si="1"/>
        <v>612051590001</v>
      </c>
      <c r="P796" s="65">
        <f t="shared" si="2"/>
        <v>3</v>
      </c>
      <c r="Q796" s="65">
        <f t="shared" si="3"/>
        <v>7</v>
      </c>
      <c r="R796" s="65" t="str">
        <f t="shared" si="12"/>
        <v>61.205.159/0001-37</v>
      </c>
      <c r="S796" s="84"/>
      <c r="T796" s="84" t="str">
        <f t="shared" si="10"/>
        <v/>
      </c>
      <c r="U796" s="84" t="str">
        <f t="shared" si="11"/>
        <v/>
      </c>
      <c r="V796" s="65" t="str">
        <f t="shared" si="5"/>
        <v/>
      </c>
      <c r="W796" s="84"/>
      <c r="X796" s="84"/>
      <c r="Y796" s="85"/>
      <c r="Z796" s="85"/>
      <c r="AA796" s="65" t="str">
        <f t="shared" si="6"/>
        <v/>
      </c>
      <c r="AB796" s="65" t="str">
        <f t="shared" si="7"/>
        <v/>
      </c>
      <c r="AC796" s="86"/>
      <c r="AD796" s="87" t="str">
        <f t="shared" si="8"/>
        <v/>
      </c>
      <c r="AE796" s="84"/>
      <c r="AF796" s="86">
        <f>IF(AC796&gt;0,AC796,'⚙️ Config'!$B$10)</f>
        <v>0.0075</v>
      </c>
      <c r="AG796" s="88">
        <f t="shared" si="9"/>
        <v>11913.24698</v>
      </c>
      <c r="AH796" s="88">
        <f>AG796*'⚙️ Config'!$B$11</f>
        <v>59566.23488</v>
      </c>
      <c r="AI796" s="88">
        <f>AH796*'⚙️ Config'!$B$12</f>
        <v>17869.87046</v>
      </c>
      <c r="AJ796" s="64"/>
      <c r="AK796" s="84"/>
      <c r="AL796" s="84"/>
      <c r="AM796" s="84"/>
      <c r="AN796" s="84"/>
      <c r="AO796" s="84"/>
      <c r="AP796" s="84"/>
      <c r="AQ796" s="84"/>
    </row>
    <row r="797" ht="15.0" customHeight="1">
      <c r="A797" s="79">
        <v>794.0</v>
      </c>
      <c r="B797" s="80" t="s">
        <v>1942</v>
      </c>
      <c r="C797" s="79" t="s">
        <v>141</v>
      </c>
      <c r="D797" s="79" t="s">
        <v>1943</v>
      </c>
      <c r="E797" s="81">
        <v>53.38</v>
      </c>
      <c r="F797" s="79" t="s">
        <v>84</v>
      </c>
      <c r="G797" s="79" t="s">
        <v>606</v>
      </c>
      <c r="H797" s="82">
        <v>1587608.24</v>
      </c>
      <c r="I797" s="79">
        <v>1.0</v>
      </c>
      <c r="J797" s="83">
        <v>1.6</v>
      </c>
      <c r="K797" s="80">
        <v>2024.0</v>
      </c>
      <c r="L797" s="79" t="s">
        <v>448</v>
      </c>
      <c r="M797" s="79">
        <v>2024.0</v>
      </c>
      <c r="N797" s="79" t="s">
        <v>145</v>
      </c>
      <c r="O797" s="65" t="str">
        <f t="shared" si="1"/>
        <v>207481870001</v>
      </c>
      <c r="P797" s="65">
        <f t="shared" si="2"/>
        <v>1</v>
      </c>
      <c r="Q797" s="65">
        <f t="shared" si="3"/>
        <v>3</v>
      </c>
      <c r="R797" s="65" t="str">
        <f t="shared" si="12"/>
        <v>20.748.187/0001-13</v>
      </c>
      <c r="S797" s="84"/>
      <c r="T797" s="84" t="str">
        <f t="shared" si="10"/>
        <v/>
      </c>
      <c r="U797" s="84" t="str">
        <f t="shared" si="11"/>
        <v/>
      </c>
      <c r="V797" s="65" t="str">
        <f t="shared" si="5"/>
        <v/>
      </c>
      <c r="W797" s="84"/>
      <c r="X797" s="84"/>
      <c r="Y797" s="85"/>
      <c r="Z797" s="85"/>
      <c r="AA797" s="65" t="str">
        <f t="shared" si="6"/>
        <v/>
      </c>
      <c r="AB797" s="65" t="str">
        <f t="shared" si="7"/>
        <v/>
      </c>
      <c r="AC797" s="86"/>
      <c r="AD797" s="87" t="str">
        <f t="shared" si="8"/>
        <v/>
      </c>
      <c r="AE797" s="84"/>
      <c r="AF797" s="86">
        <f>IF(AC797&gt;0,AC797,'⚙️ Config'!$B$10)</f>
        <v>0.0075</v>
      </c>
      <c r="AG797" s="88">
        <f t="shared" si="9"/>
        <v>11907.0618</v>
      </c>
      <c r="AH797" s="88">
        <f>AG797*'⚙️ Config'!$B$11</f>
        <v>59535.309</v>
      </c>
      <c r="AI797" s="88">
        <f>AH797*'⚙️ Config'!$B$12</f>
        <v>17860.5927</v>
      </c>
      <c r="AJ797" s="64"/>
      <c r="AK797" s="84"/>
      <c r="AL797" s="84"/>
      <c r="AM797" s="84"/>
      <c r="AN797" s="84"/>
      <c r="AO797" s="84"/>
      <c r="AP797" s="84"/>
      <c r="AQ797" s="84"/>
    </row>
    <row r="798" ht="15.0" customHeight="1">
      <c r="A798" s="79">
        <v>795.0</v>
      </c>
      <c r="B798" s="80" t="s">
        <v>1944</v>
      </c>
      <c r="C798" s="79" t="s">
        <v>141</v>
      </c>
      <c r="D798" s="79" t="s">
        <v>1945</v>
      </c>
      <c r="E798" s="81">
        <v>56.88</v>
      </c>
      <c r="F798" s="79" t="s">
        <v>84</v>
      </c>
      <c r="G798" s="79" t="s">
        <v>606</v>
      </c>
      <c r="H798" s="82">
        <v>1587540.92</v>
      </c>
      <c r="I798" s="79">
        <v>1.0</v>
      </c>
      <c r="J798" s="83">
        <v>1.4</v>
      </c>
      <c r="K798" s="80">
        <v>2024.0</v>
      </c>
      <c r="L798" s="79" t="s">
        <v>202</v>
      </c>
      <c r="M798" s="79">
        <v>2024.0</v>
      </c>
      <c r="N798" s="79" t="s">
        <v>161</v>
      </c>
      <c r="O798" s="65" t="str">
        <f t="shared" si="1"/>
        <v>292510100001</v>
      </c>
      <c r="P798" s="65">
        <f t="shared" si="2"/>
        <v>8</v>
      </c>
      <c r="Q798" s="65">
        <f t="shared" si="3"/>
        <v>1</v>
      </c>
      <c r="R798" s="65" t="str">
        <f t="shared" si="12"/>
        <v>29.251.010/0001-81</v>
      </c>
      <c r="S798" s="84"/>
      <c r="T798" s="84" t="str">
        <f t="shared" si="10"/>
        <v/>
      </c>
      <c r="U798" s="84" t="str">
        <f t="shared" si="11"/>
        <v/>
      </c>
      <c r="V798" s="65" t="str">
        <f t="shared" si="5"/>
        <v/>
      </c>
      <c r="W798" s="84"/>
      <c r="X798" s="84"/>
      <c r="Y798" s="85"/>
      <c r="Z798" s="85"/>
      <c r="AA798" s="65" t="str">
        <f t="shared" si="6"/>
        <v/>
      </c>
      <c r="AB798" s="65" t="str">
        <f t="shared" si="7"/>
        <v/>
      </c>
      <c r="AC798" s="86"/>
      <c r="AD798" s="87" t="str">
        <f t="shared" si="8"/>
        <v/>
      </c>
      <c r="AE798" s="84"/>
      <c r="AF798" s="86">
        <f>IF(AC798&gt;0,AC798,'⚙️ Config'!$B$10)</f>
        <v>0.0075</v>
      </c>
      <c r="AG798" s="88">
        <f t="shared" si="9"/>
        <v>11906.5569</v>
      </c>
      <c r="AH798" s="88">
        <f>AG798*'⚙️ Config'!$B$11</f>
        <v>59532.7845</v>
      </c>
      <c r="AI798" s="88">
        <f>AH798*'⚙️ Config'!$B$12</f>
        <v>17859.83535</v>
      </c>
      <c r="AJ798" s="64"/>
      <c r="AK798" s="84"/>
      <c r="AL798" s="84"/>
      <c r="AM798" s="84"/>
      <c r="AN798" s="84"/>
      <c r="AO798" s="84"/>
      <c r="AP798" s="84"/>
      <c r="AQ798" s="84"/>
    </row>
    <row r="799" ht="15.0" customHeight="1">
      <c r="A799" s="79">
        <v>796.0</v>
      </c>
      <c r="B799" s="80" t="s">
        <v>1946</v>
      </c>
      <c r="C799" s="79" t="s">
        <v>141</v>
      </c>
      <c r="D799" s="79" t="s">
        <v>1947</v>
      </c>
      <c r="E799" s="81">
        <v>61.22</v>
      </c>
      <c r="F799" s="79" t="s">
        <v>84</v>
      </c>
      <c r="G799" s="79" t="s">
        <v>606</v>
      </c>
      <c r="H799" s="82">
        <v>1585403.59</v>
      </c>
      <c r="I799" s="79">
        <v>1.0</v>
      </c>
      <c r="J799" s="83">
        <v>1.2</v>
      </c>
      <c r="K799" s="80">
        <v>2025.0</v>
      </c>
      <c r="L799" s="79" t="s">
        <v>630</v>
      </c>
      <c r="M799" s="79">
        <v>2025.0</v>
      </c>
      <c r="N799" s="79" t="s">
        <v>161</v>
      </c>
      <c r="O799" s="65" t="str">
        <f t="shared" si="1"/>
        <v>366783420001</v>
      </c>
      <c r="P799" s="65">
        <f t="shared" si="2"/>
        <v>0</v>
      </c>
      <c r="Q799" s="65">
        <f t="shared" si="3"/>
        <v>2</v>
      </c>
      <c r="R799" s="65" t="str">
        <f t="shared" si="12"/>
        <v>36.678.342/0001-02</v>
      </c>
      <c r="S799" s="84"/>
      <c r="T799" s="84" t="str">
        <f t="shared" si="10"/>
        <v/>
      </c>
      <c r="U799" s="84" t="str">
        <f t="shared" si="11"/>
        <v/>
      </c>
      <c r="V799" s="65" t="str">
        <f t="shared" si="5"/>
        <v/>
      </c>
      <c r="W799" s="84"/>
      <c r="X799" s="84"/>
      <c r="Y799" s="85"/>
      <c r="Z799" s="85"/>
      <c r="AA799" s="65" t="str">
        <f t="shared" si="6"/>
        <v/>
      </c>
      <c r="AB799" s="65" t="str">
        <f t="shared" si="7"/>
        <v/>
      </c>
      <c r="AC799" s="86"/>
      <c r="AD799" s="87" t="str">
        <f t="shared" si="8"/>
        <v/>
      </c>
      <c r="AE799" s="84"/>
      <c r="AF799" s="86">
        <f>IF(AC799&gt;0,AC799,'⚙️ Config'!$B$10)</f>
        <v>0.0075</v>
      </c>
      <c r="AG799" s="88">
        <f t="shared" si="9"/>
        <v>11890.52693</v>
      </c>
      <c r="AH799" s="88">
        <f>AG799*'⚙️ Config'!$B$11</f>
        <v>59452.63463</v>
      </c>
      <c r="AI799" s="88">
        <f>AH799*'⚙️ Config'!$B$12</f>
        <v>17835.79039</v>
      </c>
      <c r="AJ799" s="64"/>
      <c r="AK799" s="84"/>
      <c r="AL799" s="84"/>
      <c r="AM799" s="84"/>
      <c r="AN799" s="84"/>
      <c r="AO799" s="84"/>
      <c r="AP799" s="84"/>
      <c r="AQ799" s="84"/>
    </row>
    <row r="800" ht="15.0" customHeight="1">
      <c r="A800" s="79">
        <v>797.0</v>
      </c>
      <c r="B800" s="80" t="s">
        <v>1948</v>
      </c>
      <c r="C800" s="79" t="s">
        <v>141</v>
      </c>
      <c r="D800" s="79" t="s">
        <v>1949</v>
      </c>
      <c r="E800" s="81">
        <v>63.79</v>
      </c>
      <c r="F800" s="79" t="s">
        <v>84</v>
      </c>
      <c r="G800" s="79" t="s">
        <v>606</v>
      </c>
      <c r="H800" s="82">
        <v>1584831.21</v>
      </c>
      <c r="I800" s="79">
        <v>1.0</v>
      </c>
      <c r="J800" s="83">
        <v>1.1</v>
      </c>
      <c r="K800" s="80">
        <v>2025.0</v>
      </c>
      <c r="L800" s="79" t="s">
        <v>630</v>
      </c>
      <c r="M800" s="79">
        <v>2025.0</v>
      </c>
      <c r="N800" s="79" t="s">
        <v>161</v>
      </c>
      <c r="O800" s="65" t="str">
        <f t="shared" si="1"/>
        <v>448222890001</v>
      </c>
      <c r="P800" s="65">
        <f t="shared" si="2"/>
        <v>0</v>
      </c>
      <c r="Q800" s="65">
        <f t="shared" si="3"/>
        <v>8</v>
      </c>
      <c r="R800" s="65" t="str">
        <f t="shared" si="12"/>
        <v>44.822.289/0001-08</v>
      </c>
      <c r="S800" s="84"/>
      <c r="T800" s="84" t="str">
        <f t="shared" si="10"/>
        <v/>
      </c>
      <c r="U800" s="84" t="str">
        <f t="shared" si="11"/>
        <v/>
      </c>
      <c r="V800" s="65" t="str">
        <f t="shared" si="5"/>
        <v/>
      </c>
      <c r="W800" s="84"/>
      <c r="X800" s="84"/>
      <c r="Y800" s="85"/>
      <c r="Z800" s="85"/>
      <c r="AA800" s="65" t="str">
        <f t="shared" si="6"/>
        <v/>
      </c>
      <c r="AB800" s="65" t="str">
        <f t="shared" si="7"/>
        <v/>
      </c>
      <c r="AC800" s="86"/>
      <c r="AD800" s="87" t="str">
        <f t="shared" si="8"/>
        <v/>
      </c>
      <c r="AE800" s="84"/>
      <c r="AF800" s="86">
        <f>IF(AC800&gt;0,AC800,'⚙️ Config'!$B$10)</f>
        <v>0.0075</v>
      </c>
      <c r="AG800" s="88">
        <f t="shared" si="9"/>
        <v>11886.23408</v>
      </c>
      <c r="AH800" s="88">
        <f>AG800*'⚙️ Config'!$B$11</f>
        <v>59431.17038</v>
      </c>
      <c r="AI800" s="88">
        <f>AH800*'⚙️ Config'!$B$12</f>
        <v>17829.35111</v>
      </c>
      <c r="AJ800" s="64"/>
      <c r="AK800" s="84"/>
      <c r="AL800" s="84"/>
      <c r="AM800" s="84"/>
      <c r="AN800" s="84"/>
      <c r="AO800" s="84"/>
      <c r="AP800" s="84"/>
      <c r="AQ800" s="84"/>
    </row>
    <row r="801" ht="15.0" customHeight="1">
      <c r="A801" s="79">
        <v>798.0</v>
      </c>
      <c r="B801" s="80" t="s">
        <v>1950</v>
      </c>
      <c r="C801" s="79" t="s">
        <v>141</v>
      </c>
      <c r="D801" s="79" t="s">
        <v>1951</v>
      </c>
      <c r="E801" s="81">
        <v>61.22</v>
      </c>
      <c r="F801" s="79" t="s">
        <v>84</v>
      </c>
      <c r="G801" s="79" t="s">
        <v>606</v>
      </c>
      <c r="H801" s="82">
        <v>1582610.08</v>
      </c>
      <c r="I801" s="79">
        <v>1.0</v>
      </c>
      <c r="J801" s="83">
        <v>1.2</v>
      </c>
      <c r="K801" s="80">
        <v>2024.0</v>
      </c>
      <c r="L801" s="79" t="s">
        <v>197</v>
      </c>
      <c r="M801" s="79">
        <v>2024.0</v>
      </c>
      <c r="N801" s="79" t="s">
        <v>161</v>
      </c>
      <c r="O801" s="65" t="str">
        <f t="shared" si="1"/>
        <v>200028060001</v>
      </c>
      <c r="P801" s="65">
        <f t="shared" si="2"/>
        <v>2</v>
      </c>
      <c r="Q801" s="65">
        <f t="shared" si="3"/>
        <v>6</v>
      </c>
      <c r="R801" s="65" t="str">
        <f t="shared" si="12"/>
        <v>20.002.806/0001-26</v>
      </c>
      <c r="S801" s="84"/>
      <c r="T801" s="84" t="str">
        <f t="shared" si="10"/>
        <v/>
      </c>
      <c r="U801" s="84" t="str">
        <f t="shared" si="11"/>
        <v/>
      </c>
      <c r="V801" s="65" t="str">
        <f t="shared" si="5"/>
        <v/>
      </c>
      <c r="W801" s="84"/>
      <c r="X801" s="84"/>
      <c r="Y801" s="85"/>
      <c r="Z801" s="85"/>
      <c r="AA801" s="65" t="str">
        <f t="shared" si="6"/>
        <v/>
      </c>
      <c r="AB801" s="65" t="str">
        <f t="shared" si="7"/>
        <v/>
      </c>
      <c r="AC801" s="86"/>
      <c r="AD801" s="87" t="str">
        <f t="shared" si="8"/>
        <v/>
      </c>
      <c r="AE801" s="84"/>
      <c r="AF801" s="86">
        <f>IF(AC801&gt;0,AC801,'⚙️ Config'!$B$10)</f>
        <v>0.0075</v>
      </c>
      <c r="AG801" s="88">
        <f t="shared" si="9"/>
        <v>11869.5756</v>
      </c>
      <c r="AH801" s="88">
        <f>AG801*'⚙️ Config'!$B$11</f>
        <v>59347.878</v>
      </c>
      <c r="AI801" s="88">
        <f>AH801*'⚙️ Config'!$B$12</f>
        <v>17804.3634</v>
      </c>
      <c r="AJ801" s="64"/>
      <c r="AK801" s="84"/>
      <c r="AL801" s="84"/>
      <c r="AM801" s="84"/>
      <c r="AN801" s="84"/>
      <c r="AO801" s="84"/>
      <c r="AP801" s="84"/>
      <c r="AQ801" s="84"/>
    </row>
    <row r="802" ht="15.0" customHeight="1">
      <c r="A802" s="79">
        <v>799.0</v>
      </c>
      <c r="B802" s="80" t="s">
        <v>1952</v>
      </c>
      <c r="C802" s="79" t="s">
        <v>141</v>
      </c>
      <c r="D802" s="79" t="s">
        <v>1953</v>
      </c>
      <c r="E802" s="81">
        <v>49.21</v>
      </c>
      <c r="F802" s="79" t="s">
        <v>84</v>
      </c>
      <c r="G802" s="79" t="s">
        <v>606</v>
      </c>
      <c r="H802" s="82">
        <v>1582346.39</v>
      </c>
      <c r="I802" s="79">
        <v>1.0</v>
      </c>
      <c r="J802" s="83">
        <v>1.9</v>
      </c>
      <c r="K802" s="80">
        <v>2024.0</v>
      </c>
      <c r="L802" s="79" t="s">
        <v>630</v>
      </c>
      <c r="M802" s="79">
        <v>2024.0</v>
      </c>
      <c r="N802" s="79" t="s">
        <v>145</v>
      </c>
      <c r="O802" s="65" t="str">
        <f t="shared" si="1"/>
        <v>438259410001</v>
      </c>
      <c r="P802" s="65">
        <f t="shared" si="2"/>
        <v>7</v>
      </c>
      <c r="Q802" s="65">
        <f t="shared" si="3"/>
        <v>7</v>
      </c>
      <c r="R802" s="65" t="str">
        <f t="shared" si="12"/>
        <v>43.825.941/0001-77</v>
      </c>
      <c r="S802" s="84"/>
      <c r="T802" s="84" t="str">
        <f t="shared" si="10"/>
        <v/>
      </c>
      <c r="U802" s="84" t="str">
        <f t="shared" si="11"/>
        <v/>
      </c>
      <c r="V802" s="65" t="str">
        <f t="shared" si="5"/>
        <v/>
      </c>
      <c r="W802" s="84"/>
      <c r="X802" s="84"/>
      <c r="Y802" s="85"/>
      <c r="Z802" s="85"/>
      <c r="AA802" s="65" t="str">
        <f t="shared" si="6"/>
        <v/>
      </c>
      <c r="AB802" s="65" t="str">
        <f t="shared" si="7"/>
        <v/>
      </c>
      <c r="AC802" s="86"/>
      <c r="AD802" s="87" t="str">
        <f t="shared" si="8"/>
        <v/>
      </c>
      <c r="AE802" s="84"/>
      <c r="AF802" s="86">
        <f>IF(AC802&gt;0,AC802,'⚙️ Config'!$B$10)</f>
        <v>0.0075</v>
      </c>
      <c r="AG802" s="88">
        <f t="shared" si="9"/>
        <v>11867.59793</v>
      </c>
      <c r="AH802" s="88">
        <f>AG802*'⚙️ Config'!$B$11</f>
        <v>59337.98963</v>
      </c>
      <c r="AI802" s="88">
        <f>AH802*'⚙️ Config'!$B$12</f>
        <v>17801.39689</v>
      </c>
      <c r="AJ802" s="64"/>
      <c r="AK802" s="84"/>
      <c r="AL802" s="84"/>
      <c r="AM802" s="84"/>
      <c r="AN802" s="84"/>
      <c r="AO802" s="84"/>
      <c r="AP802" s="84"/>
      <c r="AQ802" s="84"/>
    </row>
    <row r="803" ht="15.0" customHeight="1">
      <c r="A803" s="79">
        <v>800.0</v>
      </c>
      <c r="B803" s="80" t="s">
        <v>1954</v>
      </c>
      <c r="C803" s="79" t="s">
        <v>141</v>
      </c>
      <c r="D803" s="79" t="s">
        <v>1955</v>
      </c>
      <c r="E803" s="81">
        <v>53.38</v>
      </c>
      <c r="F803" s="79" t="s">
        <v>84</v>
      </c>
      <c r="G803" s="79" t="s">
        <v>606</v>
      </c>
      <c r="H803" s="82">
        <v>1580141.42</v>
      </c>
      <c r="I803" s="79">
        <v>1.0</v>
      </c>
      <c r="J803" s="83">
        <v>1.6</v>
      </c>
      <c r="K803" s="80">
        <v>2024.0</v>
      </c>
      <c r="L803" s="79" t="s">
        <v>202</v>
      </c>
      <c r="M803" s="79">
        <v>2024.0</v>
      </c>
      <c r="N803" s="79" t="s">
        <v>161</v>
      </c>
      <c r="O803" s="65" t="str">
        <f t="shared" si="1"/>
        <v>053893650001</v>
      </c>
      <c r="P803" s="65">
        <f t="shared" si="2"/>
        <v>7</v>
      </c>
      <c r="Q803" s="65">
        <f t="shared" si="3"/>
        <v>3</v>
      </c>
      <c r="R803" s="65" t="str">
        <f t="shared" si="12"/>
        <v>05.389.365/0001-73</v>
      </c>
      <c r="S803" s="84"/>
      <c r="T803" s="84" t="str">
        <f t="shared" si="10"/>
        <v/>
      </c>
      <c r="U803" s="84" t="str">
        <f t="shared" si="11"/>
        <v/>
      </c>
      <c r="V803" s="65" t="str">
        <f t="shared" si="5"/>
        <v/>
      </c>
      <c r="W803" s="84"/>
      <c r="X803" s="84"/>
      <c r="Y803" s="85"/>
      <c r="Z803" s="85"/>
      <c r="AA803" s="65" t="str">
        <f t="shared" si="6"/>
        <v/>
      </c>
      <c r="AB803" s="65" t="str">
        <f t="shared" si="7"/>
        <v/>
      </c>
      <c r="AC803" s="86"/>
      <c r="AD803" s="87" t="str">
        <f t="shared" si="8"/>
        <v/>
      </c>
      <c r="AE803" s="84"/>
      <c r="AF803" s="86">
        <f>IF(AC803&gt;0,AC803,'⚙️ Config'!$B$10)</f>
        <v>0.0075</v>
      </c>
      <c r="AG803" s="88">
        <f t="shared" si="9"/>
        <v>11851.06065</v>
      </c>
      <c r="AH803" s="88">
        <f>AG803*'⚙️ Config'!$B$11</f>
        <v>59255.30325</v>
      </c>
      <c r="AI803" s="88">
        <f>AH803*'⚙️ Config'!$B$12</f>
        <v>17776.59098</v>
      </c>
      <c r="AJ803" s="64"/>
      <c r="AK803" s="84"/>
      <c r="AL803" s="84"/>
      <c r="AM803" s="84"/>
      <c r="AN803" s="84"/>
      <c r="AO803" s="84"/>
      <c r="AP803" s="84"/>
      <c r="AQ803" s="84"/>
    </row>
    <row r="804" ht="15.0" customHeight="1">
      <c r="A804" s="79">
        <v>801.0</v>
      </c>
      <c r="B804" s="80" t="s">
        <v>1956</v>
      </c>
      <c r="C804" s="79" t="s">
        <v>141</v>
      </c>
      <c r="D804" s="79" t="s">
        <v>1957</v>
      </c>
      <c r="E804" s="81">
        <v>58.93</v>
      </c>
      <c r="F804" s="79" t="s">
        <v>84</v>
      </c>
      <c r="G804" s="79" t="s">
        <v>606</v>
      </c>
      <c r="H804" s="82">
        <v>1577914.23</v>
      </c>
      <c r="I804" s="79">
        <v>1.0</v>
      </c>
      <c r="J804" s="83">
        <v>1.3</v>
      </c>
      <c r="K804" s="80">
        <v>2024.0</v>
      </c>
      <c r="L804" s="79" t="s">
        <v>202</v>
      </c>
      <c r="M804" s="79">
        <v>2024.0</v>
      </c>
      <c r="N804" s="79" t="s">
        <v>145</v>
      </c>
      <c r="O804" s="65" t="str">
        <f t="shared" si="1"/>
        <v>329572080001</v>
      </c>
      <c r="P804" s="65">
        <f t="shared" si="2"/>
        <v>9</v>
      </c>
      <c r="Q804" s="65">
        <f t="shared" si="3"/>
        <v>0</v>
      </c>
      <c r="R804" s="65" t="str">
        <f t="shared" si="12"/>
        <v>32.957.208/0001-90</v>
      </c>
      <c r="S804" s="84"/>
      <c r="T804" s="84" t="str">
        <f t="shared" si="10"/>
        <v/>
      </c>
      <c r="U804" s="84" t="str">
        <f t="shared" si="11"/>
        <v/>
      </c>
      <c r="V804" s="65" t="str">
        <f t="shared" si="5"/>
        <v/>
      </c>
      <c r="W804" s="84"/>
      <c r="X804" s="84"/>
      <c r="Y804" s="85"/>
      <c r="Z804" s="85"/>
      <c r="AA804" s="65" t="str">
        <f t="shared" si="6"/>
        <v/>
      </c>
      <c r="AB804" s="65" t="str">
        <f t="shared" si="7"/>
        <v/>
      </c>
      <c r="AC804" s="86"/>
      <c r="AD804" s="87" t="str">
        <f t="shared" si="8"/>
        <v/>
      </c>
      <c r="AE804" s="84"/>
      <c r="AF804" s="86">
        <f>IF(AC804&gt;0,AC804,'⚙️ Config'!$B$10)</f>
        <v>0.0075</v>
      </c>
      <c r="AG804" s="88">
        <f t="shared" si="9"/>
        <v>11834.35673</v>
      </c>
      <c r="AH804" s="88">
        <f>AG804*'⚙️ Config'!$B$11</f>
        <v>59171.78363</v>
      </c>
      <c r="AI804" s="88">
        <f>AH804*'⚙️ Config'!$B$12</f>
        <v>17751.53509</v>
      </c>
      <c r="AJ804" s="64"/>
      <c r="AK804" s="84"/>
      <c r="AL804" s="84"/>
      <c r="AM804" s="84"/>
      <c r="AN804" s="84"/>
      <c r="AO804" s="84"/>
      <c r="AP804" s="84"/>
      <c r="AQ804" s="84"/>
    </row>
    <row r="805" ht="15.0" customHeight="1">
      <c r="A805" s="79">
        <v>802.0</v>
      </c>
      <c r="B805" s="80" t="s">
        <v>1958</v>
      </c>
      <c r="C805" s="79" t="s">
        <v>141</v>
      </c>
      <c r="D805" s="79" t="s">
        <v>1959</v>
      </c>
      <c r="E805" s="81">
        <v>56.88</v>
      </c>
      <c r="F805" s="79" t="s">
        <v>84</v>
      </c>
      <c r="G805" s="79" t="s">
        <v>606</v>
      </c>
      <c r="H805" s="82">
        <v>1577884.34</v>
      </c>
      <c r="I805" s="79">
        <v>1.0</v>
      </c>
      <c r="J805" s="83">
        <v>1.4</v>
      </c>
      <c r="K805" s="80">
        <v>2024.0</v>
      </c>
      <c r="L805" s="79" t="s">
        <v>630</v>
      </c>
      <c r="M805" s="79">
        <v>2024.0</v>
      </c>
      <c r="N805" s="79" t="s">
        <v>161</v>
      </c>
      <c r="O805" s="65" t="str">
        <f t="shared" si="1"/>
        <v>212562140001</v>
      </c>
      <c r="P805" s="65">
        <f t="shared" si="2"/>
        <v>0</v>
      </c>
      <c r="Q805" s="65">
        <f t="shared" si="3"/>
        <v>1</v>
      </c>
      <c r="R805" s="65" t="str">
        <f t="shared" si="12"/>
        <v>21.256.214/0001-01</v>
      </c>
      <c r="S805" s="84"/>
      <c r="T805" s="84" t="str">
        <f t="shared" si="10"/>
        <v/>
      </c>
      <c r="U805" s="84" t="str">
        <f t="shared" si="11"/>
        <v/>
      </c>
      <c r="V805" s="65" t="str">
        <f t="shared" si="5"/>
        <v/>
      </c>
      <c r="W805" s="84"/>
      <c r="X805" s="84"/>
      <c r="Y805" s="85"/>
      <c r="Z805" s="85"/>
      <c r="AA805" s="65" t="str">
        <f t="shared" si="6"/>
        <v/>
      </c>
      <c r="AB805" s="65" t="str">
        <f t="shared" si="7"/>
        <v/>
      </c>
      <c r="AC805" s="86"/>
      <c r="AD805" s="87" t="str">
        <f t="shared" si="8"/>
        <v/>
      </c>
      <c r="AE805" s="84"/>
      <c r="AF805" s="86">
        <f>IF(AC805&gt;0,AC805,'⚙️ Config'!$B$10)</f>
        <v>0.0075</v>
      </c>
      <c r="AG805" s="88">
        <f t="shared" si="9"/>
        <v>11834.13255</v>
      </c>
      <c r="AH805" s="88">
        <f>AG805*'⚙️ Config'!$B$11</f>
        <v>59170.66275</v>
      </c>
      <c r="AI805" s="88">
        <f>AH805*'⚙️ Config'!$B$12</f>
        <v>17751.19883</v>
      </c>
      <c r="AJ805" s="64"/>
      <c r="AK805" s="84"/>
      <c r="AL805" s="84"/>
      <c r="AM805" s="84"/>
      <c r="AN805" s="84"/>
      <c r="AO805" s="84"/>
      <c r="AP805" s="84"/>
      <c r="AQ805" s="84"/>
    </row>
    <row r="806" ht="15.0" customHeight="1">
      <c r="A806" s="79">
        <v>803.0</v>
      </c>
      <c r="B806" s="80" t="s">
        <v>1960</v>
      </c>
      <c r="C806" s="79" t="s">
        <v>141</v>
      </c>
      <c r="D806" s="79" t="s">
        <v>1961</v>
      </c>
      <c r="E806" s="81">
        <v>61.22</v>
      </c>
      <c r="F806" s="79" t="s">
        <v>84</v>
      </c>
      <c r="G806" s="79" t="s">
        <v>606</v>
      </c>
      <c r="H806" s="82">
        <v>1577380.5</v>
      </c>
      <c r="I806" s="79">
        <v>1.0</v>
      </c>
      <c r="J806" s="83">
        <v>1.2</v>
      </c>
      <c r="K806" s="80">
        <v>2024.0</v>
      </c>
      <c r="L806" s="79" t="s">
        <v>295</v>
      </c>
      <c r="M806" s="79">
        <v>2024.0</v>
      </c>
      <c r="N806" s="79" t="s">
        <v>161</v>
      </c>
      <c r="O806" s="65" t="str">
        <f t="shared" si="1"/>
        <v>010298080001</v>
      </c>
      <c r="P806" s="65">
        <f t="shared" si="2"/>
        <v>6</v>
      </c>
      <c r="Q806" s="65">
        <f t="shared" si="3"/>
        <v>4</v>
      </c>
      <c r="R806" s="65" t="str">
        <f t="shared" si="12"/>
        <v>01.029.808/0001-64</v>
      </c>
      <c r="S806" s="84"/>
      <c r="T806" s="84" t="str">
        <f t="shared" si="10"/>
        <v/>
      </c>
      <c r="U806" s="84" t="str">
        <f t="shared" si="11"/>
        <v/>
      </c>
      <c r="V806" s="65" t="str">
        <f t="shared" si="5"/>
        <v/>
      </c>
      <c r="W806" s="84"/>
      <c r="X806" s="84"/>
      <c r="Y806" s="85"/>
      <c r="Z806" s="85"/>
      <c r="AA806" s="65" t="str">
        <f t="shared" si="6"/>
        <v/>
      </c>
      <c r="AB806" s="65" t="str">
        <f t="shared" si="7"/>
        <v/>
      </c>
      <c r="AC806" s="86"/>
      <c r="AD806" s="87" t="str">
        <f t="shared" si="8"/>
        <v/>
      </c>
      <c r="AE806" s="84"/>
      <c r="AF806" s="86">
        <f>IF(AC806&gt;0,AC806,'⚙️ Config'!$B$10)</f>
        <v>0.0075</v>
      </c>
      <c r="AG806" s="88">
        <f t="shared" si="9"/>
        <v>11830.35375</v>
      </c>
      <c r="AH806" s="88">
        <f>AG806*'⚙️ Config'!$B$11</f>
        <v>59151.76875</v>
      </c>
      <c r="AI806" s="88">
        <f>AH806*'⚙️ Config'!$B$12</f>
        <v>17745.53063</v>
      </c>
      <c r="AJ806" s="64"/>
      <c r="AK806" s="84"/>
      <c r="AL806" s="84"/>
      <c r="AM806" s="84"/>
      <c r="AN806" s="84"/>
      <c r="AO806" s="84"/>
      <c r="AP806" s="84"/>
      <c r="AQ806" s="84"/>
    </row>
    <row r="807" ht="15.0" customHeight="1">
      <c r="A807" s="79">
        <v>804.0</v>
      </c>
      <c r="B807" s="80" t="s">
        <v>1962</v>
      </c>
      <c r="C807" s="79" t="s">
        <v>141</v>
      </c>
      <c r="D807" s="79" t="s">
        <v>1963</v>
      </c>
      <c r="E807" s="81">
        <v>70.04</v>
      </c>
      <c r="F807" s="79" t="s">
        <v>84</v>
      </c>
      <c r="G807" s="79" t="s">
        <v>606</v>
      </c>
      <c r="H807" s="82">
        <v>1576941.88</v>
      </c>
      <c r="I807" s="79">
        <v>1.0</v>
      </c>
      <c r="J807" s="83">
        <v>0.9</v>
      </c>
      <c r="K807" s="80">
        <v>2025.0</v>
      </c>
      <c r="L807" s="79" t="s">
        <v>295</v>
      </c>
      <c r="M807" s="79">
        <v>2025.0</v>
      </c>
      <c r="N807" s="79" t="s">
        <v>145</v>
      </c>
      <c r="O807" s="65" t="str">
        <f t="shared" si="1"/>
        <v>117678350001</v>
      </c>
      <c r="P807" s="65">
        <f t="shared" si="2"/>
        <v>9</v>
      </c>
      <c r="Q807" s="65">
        <f t="shared" si="3"/>
        <v>8</v>
      </c>
      <c r="R807" s="65" t="str">
        <f t="shared" si="12"/>
        <v>11.767.835/0001-98</v>
      </c>
      <c r="S807" s="84"/>
      <c r="T807" s="84" t="str">
        <f t="shared" si="10"/>
        <v/>
      </c>
      <c r="U807" s="84" t="str">
        <f t="shared" si="11"/>
        <v/>
      </c>
      <c r="V807" s="65" t="str">
        <f t="shared" si="5"/>
        <v/>
      </c>
      <c r="W807" s="84"/>
      <c r="X807" s="84"/>
      <c r="Y807" s="85"/>
      <c r="Z807" s="85"/>
      <c r="AA807" s="65" t="str">
        <f t="shared" si="6"/>
        <v/>
      </c>
      <c r="AB807" s="65" t="str">
        <f t="shared" si="7"/>
        <v/>
      </c>
      <c r="AC807" s="86"/>
      <c r="AD807" s="87" t="str">
        <f t="shared" si="8"/>
        <v/>
      </c>
      <c r="AE807" s="84"/>
      <c r="AF807" s="86">
        <f>IF(AC807&gt;0,AC807,'⚙️ Config'!$B$10)</f>
        <v>0.0075</v>
      </c>
      <c r="AG807" s="88">
        <f t="shared" si="9"/>
        <v>11827.0641</v>
      </c>
      <c r="AH807" s="88">
        <f>AG807*'⚙️ Config'!$B$11</f>
        <v>59135.3205</v>
      </c>
      <c r="AI807" s="88">
        <f>AH807*'⚙️ Config'!$B$12</f>
        <v>17740.59615</v>
      </c>
      <c r="AJ807" s="64"/>
      <c r="AK807" s="84"/>
      <c r="AL807" s="84"/>
      <c r="AM807" s="84"/>
      <c r="AN807" s="84"/>
      <c r="AO807" s="84"/>
      <c r="AP807" s="84"/>
      <c r="AQ807" s="84"/>
    </row>
    <row r="808" ht="15.0" customHeight="1">
      <c r="A808" s="79">
        <v>805.0</v>
      </c>
      <c r="B808" s="80" t="s">
        <v>1964</v>
      </c>
      <c r="C808" s="79" t="s">
        <v>141</v>
      </c>
      <c r="D808" s="79" t="s">
        <v>1965</v>
      </c>
      <c r="E808" s="81">
        <v>49.21</v>
      </c>
      <c r="F808" s="79" t="s">
        <v>84</v>
      </c>
      <c r="G808" s="79" t="s">
        <v>606</v>
      </c>
      <c r="H808" s="82">
        <v>1576406.84</v>
      </c>
      <c r="I808" s="79">
        <v>1.0</v>
      </c>
      <c r="J808" s="83">
        <v>1.9</v>
      </c>
      <c r="K808" s="80">
        <v>2024.0</v>
      </c>
      <c r="L808" s="79" t="s">
        <v>630</v>
      </c>
      <c r="M808" s="79">
        <v>2024.0</v>
      </c>
      <c r="N808" s="79" t="s">
        <v>145</v>
      </c>
      <c r="O808" s="65" t="str">
        <f t="shared" si="1"/>
        <v>126164510001</v>
      </c>
      <c r="P808" s="65">
        <f t="shared" si="2"/>
        <v>3</v>
      </c>
      <c r="Q808" s="65">
        <f t="shared" si="3"/>
        <v>7</v>
      </c>
      <c r="R808" s="65" t="str">
        <f t="shared" si="12"/>
        <v>12.616.451/0001-37</v>
      </c>
      <c r="S808" s="84"/>
      <c r="T808" s="84" t="str">
        <f t="shared" si="10"/>
        <v/>
      </c>
      <c r="U808" s="84" t="str">
        <f t="shared" si="11"/>
        <v/>
      </c>
      <c r="V808" s="65" t="str">
        <f t="shared" si="5"/>
        <v/>
      </c>
      <c r="W808" s="84"/>
      <c r="X808" s="84"/>
      <c r="Y808" s="85"/>
      <c r="Z808" s="85"/>
      <c r="AA808" s="65" t="str">
        <f t="shared" si="6"/>
        <v/>
      </c>
      <c r="AB808" s="65" t="str">
        <f t="shared" si="7"/>
        <v/>
      </c>
      <c r="AC808" s="86"/>
      <c r="AD808" s="87" t="str">
        <f t="shared" si="8"/>
        <v/>
      </c>
      <c r="AE808" s="84"/>
      <c r="AF808" s="86">
        <f>IF(AC808&gt;0,AC808,'⚙️ Config'!$B$10)</f>
        <v>0.0075</v>
      </c>
      <c r="AG808" s="88">
        <f t="shared" si="9"/>
        <v>11823.0513</v>
      </c>
      <c r="AH808" s="88">
        <f>AG808*'⚙️ Config'!$B$11</f>
        <v>59115.2565</v>
      </c>
      <c r="AI808" s="88">
        <f>AH808*'⚙️ Config'!$B$12</f>
        <v>17734.57695</v>
      </c>
      <c r="AJ808" s="64"/>
      <c r="AK808" s="84"/>
      <c r="AL808" s="84"/>
      <c r="AM808" s="84"/>
      <c r="AN808" s="84"/>
      <c r="AO808" s="84"/>
      <c r="AP808" s="84"/>
      <c r="AQ808" s="84"/>
    </row>
    <row r="809" ht="15.0" customHeight="1">
      <c r="A809" s="79">
        <v>806.0</v>
      </c>
      <c r="B809" s="80" t="s">
        <v>1966</v>
      </c>
      <c r="C809" s="79" t="s">
        <v>141</v>
      </c>
      <c r="D809" s="79" t="s">
        <v>1967</v>
      </c>
      <c r="E809" s="81">
        <v>58.93</v>
      </c>
      <c r="F809" s="79" t="s">
        <v>84</v>
      </c>
      <c r="G809" s="79" t="s">
        <v>606</v>
      </c>
      <c r="H809" s="82">
        <v>1575997.84</v>
      </c>
      <c r="I809" s="79">
        <v>1.0</v>
      </c>
      <c r="J809" s="83">
        <v>1.3</v>
      </c>
      <c r="K809" s="80">
        <v>2024.0</v>
      </c>
      <c r="L809" s="79" t="s">
        <v>197</v>
      </c>
      <c r="M809" s="79">
        <v>2024.0</v>
      </c>
      <c r="N809" s="79" t="s">
        <v>161</v>
      </c>
      <c r="O809" s="65" t="str">
        <f t="shared" si="1"/>
        <v>124599610001</v>
      </c>
      <c r="P809" s="65">
        <f t="shared" si="2"/>
        <v>4</v>
      </c>
      <c r="Q809" s="65">
        <f t="shared" si="3"/>
        <v>8</v>
      </c>
      <c r="R809" s="65" t="str">
        <f t="shared" si="12"/>
        <v>12.459.961/0001-48</v>
      </c>
      <c r="S809" s="84"/>
      <c r="T809" s="84" t="str">
        <f t="shared" si="10"/>
        <v/>
      </c>
      <c r="U809" s="84" t="str">
        <f t="shared" si="11"/>
        <v/>
      </c>
      <c r="V809" s="65" t="str">
        <f t="shared" si="5"/>
        <v/>
      </c>
      <c r="W809" s="84"/>
      <c r="X809" s="84"/>
      <c r="Y809" s="85"/>
      <c r="Z809" s="85"/>
      <c r="AA809" s="65" t="str">
        <f t="shared" si="6"/>
        <v/>
      </c>
      <c r="AB809" s="65" t="str">
        <f t="shared" si="7"/>
        <v/>
      </c>
      <c r="AC809" s="86"/>
      <c r="AD809" s="87" t="str">
        <f t="shared" si="8"/>
        <v/>
      </c>
      <c r="AE809" s="84"/>
      <c r="AF809" s="86">
        <f>IF(AC809&gt;0,AC809,'⚙️ Config'!$B$10)</f>
        <v>0.0075</v>
      </c>
      <c r="AG809" s="88">
        <f t="shared" si="9"/>
        <v>11819.9838</v>
      </c>
      <c r="AH809" s="88">
        <f>AG809*'⚙️ Config'!$B$11</f>
        <v>59099.919</v>
      </c>
      <c r="AI809" s="88">
        <f>AH809*'⚙️ Config'!$B$12</f>
        <v>17729.9757</v>
      </c>
      <c r="AJ809" s="64"/>
      <c r="AK809" s="84"/>
      <c r="AL809" s="84"/>
      <c r="AM809" s="84"/>
      <c r="AN809" s="84"/>
      <c r="AO809" s="84"/>
      <c r="AP809" s="84"/>
      <c r="AQ809" s="84"/>
    </row>
    <row r="810" ht="15.0" customHeight="1">
      <c r="A810" s="79">
        <v>807.0</v>
      </c>
      <c r="B810" s="80" t="s">
        <v>1968</v>
      </c>
      <c r="C810" s="79" t="s">
        <v>141</v>
      </c>
      <c r="D810" s="79" t="s">
        <v>1969</v>
      </c>
      <c r="E810" s="81">
        <v>51.86</v>
      </c>
      <c r="F810" s="79" t="s">
        <v>84</v>
      </c>
      <c r="G810" s="79" t="s">
        <v>606</v>
      </c>
      <c r="H810" s="82">
        <v>1572918.52</v>
      </c>
      <c r="I810" s="79">
        <v>1.0</v>
      </c>
      <c r="J810" s="83">
        <v>1.7</v>
      </c>
      <c r="K810" s="80">
        <v>2024.0</v>
      </c>
      <c r="L810" s="79" t="s">
        <v>630</v>
      </c>
      <c r="M810" s="79">
        <v>2024.0</v>
      </c>
      <c r="N810" s="79" t="s">
        <v>161</v>
      </c>
      <c r="O810" s="65" t="str">
        <f t="shared" si="1"/>
        <v>363817890001</v>
      </c>
      <c r="P810" s="65">
        <f t="shared" si="2"/>
        <v>1</v>
      </c>
      <c r="Q810" s="65">
        <f t="shared" si="3"/>
        <v>5</v>
      </c>
      <c r="R810" s="65" t="str">
        <f t="shared" si="12"/>
        <v>36.381.789/0001-15</v>
      </c>
      <c r="S810" s="84"/>
      <c r="T810" s="84" t="str">
        <f t="shared" si="10"/>
        <v/>
      </c>
      <c r="U810" s="84" t="str">
        <f t="shared" si="11"/>
        <v/>
      </c>
      <c r="V810" s="65" t="str">
        <f t="shared" si="5"/>
        <v/>
      </c>
      <c r="W810" s="84"/>
      <c r="X810" s="84"/>
      <c r="Y810" s="85"/>
      <c r="Z810" s="85"/>
      <c r="AA810" s="65" t="str">
        <f t="shared" si="6"/>
        <v/>
      </c>
      <c r="AB810" s="65" t="str">
        <f t="shared" si="7"/>
        <v/>
      </c>
      <c r="AC810" s="86"/>
      <c r="AD810" s="87" t="str">
        <f t="shared" si="8"/>
        <v/>
      </c>
      <c r="AE810" s="84"/>
      <c r="AF810" s="86">
        <f>IF(AC810&gt;0,AC810,'⚙️ Config'!$B$10)</f>
        <v>0.0075</v>
      </c>
      <c r="AG810" s="88">
        <f t="shared" si="9"/>
        <v>11796.8889</v>
      </c>
      <c r="AH810" s="88">
        <f>AG810*'⚙️ Config'!$B$11</f>
        <v>58984.4445</v>
      </c>
      <c r="AI810" s="88">
        <f>AH810*'⚙️ Config'!$B$12</f>
        <v>17695.33335</v>
      </c>
      <c r="AJ810" s="64"/>
      <c r="AK810" s="84"/>
      <c r="AL810" s="84"/>
      <c r="AM810" s="84"/>
      <c r="AN810" s="84"/>
      <c r="AO810" s="84"/>
      <c r="AP810" s="84"/>
      <c r="AQ810" s="84"/>
    </row>
    <row r="811" ht="15.0" customHeight="1">
      <c r="A811" s="79">
        <v>808.0</v>
      </c>
      <c r="B811" s="80" t="s">
        <v>1970</v>
      </c>
      <c r="C811" s="79" t="s">
        <v>141</v>
      </c>
      <c r="D811" s="79" t="s">
        <v>1971</v>
      </c>
      <c r="E811" s="81">
        <v>61.22</v>
      </c>
      <c r="F811" s="79" t="s">
        <v>84</v>
      </c>
      <c r="G811" s="79" t="s">
        <v>606</v>
      </c>
      <c r="H811" s="82">
        <v>1572718.17</v>
      </c>
      <c r="I811" s="79">
        <v>1.0</v>
      </c>
      <c r="J811" s="83">
        <v>1.2</v>
      </c>
      <c r="K811" s="80">
        <v>2025.0</v>
      </c>
      <c r="L811" s="79" t="s">
        <v>295</v>
      </c>
      <c r="M811" s="79">
        <v>2025.0</v>
      </c>
      <c r="N811" s="79" t="s">
        <v>161</v>
      </c>
      <c r="O811" s="65" t="str">
        <f t="shared" si="1"/>
        <v>178527590001</v>
      </c>
      <c r="P811" s="65">
        <f t="shared" si="2"/>
        <v>0</v>
      </c>
      <c r="Q811" s="65">
        <f t="shared" si="3"/>
        <v>3</v>
      </c>
      <c r="R811" s="65" t="str">
        <f t="shared" si="12"/>
        <v>17.852.759/0001-03</v>
      </c>
      <c r="S811" s="84"/>
      <c r="T811" s="84" t="str">
        <f t="shared" si="10"/>
        <v/>
      </c>
      <c r="U811" s="84" t="str">
        <f t="shared" si="11"/>
        <v/>
      </c>
      <c r="V811" s="65" t="str">
        <f t="shared" si="5"/>
        <v/>
      </c>
      <c r="W811" s="84"/>
      <c r="X811" s="84"/>
      <c r="Y811" s="85"/>
      <c r="Z811" s="85"/>
      <c r="AA811" s="65" t="str">
        <f t="shared" si="6"/>
        <v/>
      </c>
      <c r="AB811" s="65" t="str">
        <f t="shared" si="7"/>
        <v/>
      </c>
      <c r="AC811" s="86"/>
      <c r="AD811" s="87" t="str">
        <f t="shared" si="8"/>
        <v/>
      </c>
      <c r="AE811" s="84"/>
      <c r="AF811" s="86">
        <f>IF(AC811&gt;0,AC811,'⚙️ Config'!$B$10)</f>
        <v>0.0075</v>
      </c>
      <c r="AG811" s="88">
        <f t="shared" si="9"/>
        <v>11795.38628</v>
      </c>
      <c r="AH811" s="88">
        <f>AG811*'⚙️ Config'!$B$11</f>
        <v>58976.93138</v>
      </c>
      <c r="AI811" s="88">
        <f>AH811*'⚙️ Config'!$B$12</f>
        <v>17693.07941</v>
      </c>
      <c r="AJ811" s="64"/>
      <c r="AK811" s="84"/>
      <c r="AL811" s="84"/>
      <c r="AM811" s="84"/>
      <c r="AN811" s="84"/>
      <c r="AO811" s="84"/>
      <c r="AP811" s="84"/>
      <c r="AQ811" s="84"/>
    </row>
    <row r="812" ht="15.0" customHeight="1">
      <c r="A812" s="79">
        <v>809.0</v>
      </c>
      <c r="B812" s="80" t="s">
        <v>1972</v>
      </c>
      <c r="C812" s="79" t="s">
        <v>141</v>
      </c>
      <c r="D812" s="79" t="s">
        <v>1973</v>
      </c>
      <c r="E812" s="81">
        <v>58.93</v>
      </c>
      <c r="F812" s="79" t="s">
        <v>84</v>
      </c>
      <c r="G812" s="79" t="s">
        <v>606</v>
      </c>
      <c r="H812" s="82">
        <v>1568385.51</v>
      </c>
      <c r="I812" s="79">
        <v>1.0</v>
      </c>
      <c r="J812" s="83">
        <v>1.3</v>
      </c>
      <c r="K812" s="80">
        <v>2024.0</v>
      </c>
      <c r="L812" s="79" t="s">
        <v>448</v>
      </c>
      <c r="M812" s="79">
        <v>2024.0</v>
      </c>
      <c r="N812" s="79" t="s">
        <v>161</v>
      </c>
      <c r="O812" s="65" t="str">
        <f t="shared" si="1"/>
        <v>315440510001</v>
      </c>
      <c r="P812" s="65">
        <f t="shared" si="2"/>
        <v>0</v>
      </c>
      <c r="Q812" s="65">
        <f t="shared" si="3"/>
        <v>8</v>
      </c>
      <c r="R812" s="65" t="str">
        <f t="shared" si="12"/>
        <v>31.544.051/0001-08</v>
      </c>
      <c r="S812" s="84"/>
      <c r="T812" s="84" t="str">
        <f t="shared" si="10"/>
        <v/>
      </c>
      <c r="U812" s="84" t="str">
        <f t="shared" si="11"/>
        <v/>
      </c>
      <c r="V812" s="65" t="str">
        <f t="shared" si="5"/>
        <v/>
      </c>
      <c r="W812" s="84"/>
      <c r="X812" s="84"/>
      <c r="Y812" s="85"/>
      <c r="Z812" s="85"/>
      <c r="AA812" s="65" t="str">
        <f t="shared" si="6"/>
        <v/>
      </c>
      <c r="AB812" s="65" t="str">
        <f t="shared" si="7"/>
        <v/>
      </c>
      <c r="AC812" s="86"/>
      <c r="AD812" s="87" t="str">
        <f t="shared" si="8"/>
        <v/>
      </c>
      <c r="AE812" s="84"/>
      <c r="AF812" s="86">
        <f>IF(AC812&gt;0,AC812,'⚙️ Config'!$B$10)</f>
        <v>0.0075</v>
      </c>
      <c r="AG812" s="88">
        <f t="shared" si="9"/>
        <v>11762.89133</v>
      </c>
      <c r="AH812" s="88">
        <f>AG812*'⚙️ Config'!$B$11</f>
        <v>58814.45663</v>
      </c>
      <c r="AI812" s="88">
        <f>AH812*'⚙️ Config'!$B$12</f>
        <v>17644.33699</v>
      </c>
      <c r="AJ812" s="64"/>
      <c r="AK812" s="84"/>
      <c r="AL812" s="84"/>
      <c r="AM812" s="84"/>
      <c r="AN812" s="84"/>
      <c r="AO812" s="84"/>
      <c r="AP812" s="84"/>
      <c r="AQ812" s="84"/>
    </row>
    <row r="813" ht="15.0" customHeight="1">
      <c r="A813" s="79">
        <v>810.0</v>
      </c>
      <c r="B813" s="80" t="s">
        <v>1974</v>
      </c>
      <c r="C813" s="79" t="s">
        <v>154</v>
      </c>
      <c r="D813" s="79" t="s">
        <v>1975</v>
      </c>
      <c r="E813" s="81">
        <v>51.86</v>
      </c>
      <c r="F813" s="79" t="s">
        <v>84</v>
      </c>
      <c r="G813" s="79" t="s">
        <v>606</v>
      </c>
      <c r="H813" s="82">
        <v>1568262.26</v>
      </c>
      <c r="I813" s="79">
        <v>1.0</v>
      </c>
      <c r="J813" s="83">
        <v>1.7</v>
      </c>
      <c r="K813" s="80">
        <v>2024.0</v>
      </c>
      <c r="L813" s="79" t="s">
        <v>630</v>
      </c>
      <c r="M813" s="79">
        <v>2024.0</v>
      </c>
      <c r="N813" s="79" t="s">
        <v>161</v>
      </c>
      <c r="O813" s="65" t="str">
        <f t="shared" si="1"/>
        <v>425501410001</v>
      </c>
      <c r="P813" s="65">
        <f t="shared" si="2"/>
        <v>2</v>
      </c>
      <c r="Q813" s="65">
        <f t="shared" si="3"/>
        <v>8</v>
      </c>
      <c r="R813" s="65" t="str">
        <f t="shared" si="12"/>
        <v>42.550.141/0001-28</v>
      </c>
      <c r="S813" s="84"/>
      <c r="T813" s="84" t="str">
        <f t="shared" si="10"/>
        <v/>
      </c>
      <c r="U813" s="84" t="str">
        <f t="shared" si="11"/>
        <v/>
      </c>
      <c r="V813" s="65" t="str">
        <f t="shared" si="5"/>
        <v/>
      </c>
      <c r="W813" s="84"/>
      <c r="X813" s="84"/>
      <c r="Y813" s="85"/>
      <c r="Z813" s="85"/>
      <c r="AA813" s="65" t="str">
        <f t="shared" si="6"/>
        <v/>
      </c>
      <c r="AB813" s="65" t="str">
        <f t="shared" si="7"/>
        <v/>
      </c>
      <c r="AC813" s="86"/>
      <c r="AD813" s="87" t="str">
        <f t="shared" si="8"/>
        <v/>
      </c>
      <c r="AE813" s="84"/>
      <c r="AF813" s="86">
        <f>IF(AC813&gt;0,AC813,'⚙️ Config'!$B$10)</f>
        <v>0.0075</v>
      </c>
      <c r="AG813" s="88">
        <f t="shared" si="9"/>
        <v>11761.96695</v>
      </c>
      <c r="AH813" s="88">
        <f>AG813*'⚙️ Config'!$B$11</f>
        <v>58809.83475</v>
      </c>
      <c r="AI813" s="88">
        <f>AH813*'⚙️ Config'!$B$12</f>
        <v>17642.95043</v>
      </c>
      <c r="AJ813" s="64"/>
      <c r="AK813" s="84"/>
      <c r="AL813" s="84"/>
      <c r="AM813" s="84"/>
      <c r="AN813" s="84"/>
      <c r="AO813" s="84"/>
      <c r="AP813" s="84"/>
      <c r="AQ813" s="84"/>
    </row>
    <row r="814" ht="15.0" customHeight="1">
      <c r="A814" s="79">
        <v>811.0</v>
      </c>
      <c r="B814" s="80" t="s">
        <v>1976</v>
      </c>
      <c r="C814" s="79" t="s">
        <v>141</v>
      </c>
      <c r="D814" s="79" t="s">
        <v>1977</v>
      </c>
      <c r="E814" s="81">
        <v>58.93</v>
      </c>
      <c r="F814" s="79" t="s">
        <v>84</v>
      </c>
      <c r="G814" s="79" t="s">
        <v>606</v>
      </c>
      <c r="H814" s="82">
        <v>1568101.78</v>
      </c>
      <c r="I814" s="79">
        <v>1.0</v>
      </c>
      <c r="J814" s="83">
        <v>1.3</v>
      </c>
      <c r="K814" s="80">
        <v>2024.0</v>
      </c>
      <c r="L814" s="79" t="s">
        <v>630</v>
      </c>
      <c r="M814" s="79">
        <v>2024.0</v>
      </c>
      <c r="N814" s="79" t="s">
        <v>145</v>
      </c>
      <c r="O814" s="65" t="str">
        <f t="shared" si="1"/>
        <v>299550130001</v>
      </c>
      <c r="P814" s="65">
        <f t="shared" si="2"/>
        <v>0</v>
      </c>
      <c r="Q814" s="65">
        <f t="shared" si="3"/>
        <v>4</v>
      </c>
      <c r="R814" s="65" t="str">
        <f t="shared" si="12"/>
        <v>29.955.013/0001-04</v>
      </c>
      <c r="S814" s="84"/>
      <c r="T814" s="84" t="str">
        <f t="shared" si="10"/>
        <v/>
      </c>
      <c r="U814" s="84" t="str">
        <f t="shared" si="11"/>
        <v/>
      </c>
      <c r="V814" s="65" t="str">
        <f t="shared" si="5"/>
        <v/>
      </c>
      <c r="W814" s="84"/>
      <c r="X814" s="84"/>
      <c r="Y814" s="85"/>
      <c r="Z814" s="85"/>
      <c r="AA814" s="65" t="str">
        <f t="shared" si="6"/>
        <v/>
      </c>
      <c r="AB814" s="65" t="str">
        <f t="shared" si="7"/>
        <v/>
      </c>
      <c r="AC814" s="86"/>
      <c r="AD814" s="87" t="str">
        <f t="shared" si="8"/>
        <v/>
      </c>
      <c r="AE814" s="84"/>
      <c r="AF814" s="86">
        <f>IF(AC814&gt;0,AC814,'⚙️ Config'!$B$10)</f>
        <v>0.0075</v>
      </c>
      <c r="AG814" s="88">
        <f t="shared" si="9"/>
        <v>11760.76335</v>
      </c>
      <c r="AH814" s="88">
        <f>AG814*'⚙️ Config'!$B$11</f>
        <v>58803.81675</v>
      </c>
      <c r="AI814" s="88">
        <f>AH814*'⚙️ Config'!$B$12</f>
        <v>17641.14503</v>
      </c>
      <c r="AJ814" s="64"/>
      <c r="AK814" s="84"/>
      <c r="AL814" s="84"/>
      <c r="AM814" s="84"/>
      <c r="AN814" s="84"/>
      <c r="AO814" s="84"/>
      <c r="AP814" s="84"/>
      <c r="AQ814" s="84"/>
    </row>
    <row r="815" ht="15.0" customHeight="1">
      <c r="A815" s="79">
        <v>812.0</v>
      </c>
      <c r="B815" s="80" t="s">
        <v>1978</v>
      </c>
      <c r="C815" s="79" t="s">
        <v>141</v>
      </c>
      <c r="D815" s="79" t="s">
        <v>1979</v>
      </c>
      <c r="E815" s="81">
        <v>56.88</v>
      </c>
      <c r="F815" s="79" t="s">
        <v>84</v>
      </c>
      <c r="G815" s="79" t="s">
        <v>606</v>
      </c>
      <c r="H815" s="82">
        <v>1568015.58</v>
      </c>
      <c r="I815" s="79">
        <v>1.0</v>
      </c>
      <c r="J815" s="83">
        <v>1.4</v>
      </c>
      <c r="K815" s="80">
        <v>2024.0</v>
      </c>
      <c r="L815" s="79" t="s">
        <v>448</v>
      </c>
      <c r="M815" s="79">
        <v>2024.0</v>
      </c>
      <c r="N815" s="79" t="s">
        <v>145</v>
      </c>
      <c r="O815" s="65" t="str">
        <f t="shared" si="1"/>
        <v>600425380001</v>
      </c>
      <c r="P815" s="65">
        <f t="shared" si="2"/>
        <v>9</v>
      </c>
      <c r="Q815" s="65">
        <f t="shared" si="3"/>
        <v>0</v>
      </c>
      <c r="R815" s="65" t="str">
        <f t="shared" si="12"/>
        <v>60.042.538/0001-90</v>
      </c>
      <c r="S815" s="84"/>
      <c r="T815" s="84" t="str">
        <f t="shared" si="10"/>
        <v/>
      </c>
      <c r="U815" s="84" t="str">
        <f t="shared" si="11"/>
        <v/>
      </c>
      <c r="V815" s="65" t="str">
        <f t="shared" si="5"/>
        <v/>
      </c>
      <c r="W815" s="84"/>
      <c r="X815" s="84"/>
      <c r="Y815" s="85"/>
      <c r="Z815" s="85"/>
      <c r="AA815" s="65" t="str">
        <f t="shared" si="6"/>
        <v/>
      </c>
      <c r="AB815" s="65" t="str">
        <f t="shared" si="7"/>
        <v/>
      </c>
      <c r="AC815" s="86"/>
      <c r="AD815" s="87" t="str">
        <f t="shared" si="8"/>
        <v/>
      </c>
      <c r="AE815" s="84"/>
      <c r="AF815" s="86">
        <f>IF(AC815&gt;0,AC815,'⚙️ Config'!$B$10)</f>
        <v>0.0075</v>
      </c>
      <c r="AG815" s="88">
        <f t="shared" si="9"/>
        <v>11760.11685</v>
      </c>
      <c r="AH815" s="88">
        <f>AG815*'⚙️ Config'!$B$11</f>
        <v>58800.58425</v>
      </c>
      <c r="AI815" s="88">
        <f>AH815*'⚙️ Config'!$B$12</f>
        <v>17640.17528</v>
      </c>
      <c r="AJ815" s="64"/>
      <c r="AK815" s="84"/>
      <c r="AL815" s="84"/>
      <c r="AM815" s="84"/>
      <c r="AN815" s="84"/>
      <c r="AO815" s="84"/>
      <c r="AP815" s="84"/>
      <c r="AQ815" s="84"/>
    </row>
    <row r="816" ht="15.0" customHeight="1">
      <c r="A816" s="79">
        <v>813.0</v>
      </c>
      <c r="B816" s="80" t="s">
        <v>1980</v>
      </c>
      <c r="C816" s="79" t="s">
        <v>141</v>
      </c>
      <c r="D816" s="79" t="s">
        <v>1981</v>
      </c>
      <c r="E816" s="81">
        <v>55.04</v>
      </c>
      <c r="F816" s="79" t="s">
        <v>84</v>
      </c>
      <c r="G816" s="79" t="s">
        <v>606</v>
      </c>
      <c r="H816" s="82">
        <v>1567188.29</v>
      </c>
      <c r="I816" s="79">
        <v>1.0</v>
      </c>
      <c r="J816" s="83">
        <v>1.5</v>
      </c>
      <c r="K816" s="80">
        <v>2024.0</v>
      </c>
      <c r="L816" s="79" t="s">
        <v>630</v>
      </c>
      <c r="M816" s="79">
        <v>2024.0</v>
      </c>
      <c r="N816" s="79" t="s">
        <v>145</v>
      </c>
      <c r="O816" s="65" t="str">
        <f t="shared" si="1"/>
        <v>324601390001</v>
      </c>
      <c r="P816" s="65">
        <f t="shared" si="2"/>
        <v>0</v>
      </c>
      <c r="Q816" s="65">
        <f t="shared" si="3"/>
        <v>4</v>
      </c>
      <c r="R816" s="65" t="str">
        <f t="shared" si="12"/>
        <v>32.460.139/0001-04</v>
      </c>
      <c r="S816" s="84"/>
      <c r="T816" s="84" t="str">
        <f t="shared" si="10"/>
        <v/>
      </c>
      <c r="U816" s="84" t="str">
        <f t="shared" si="11"/>
        <v/>
      </c>
      <c r="V816" s="65" t="str">
        <f t="shared" si="5"/>
        <v/>
      </c>
      <c r="W816" s="84"/>
      <c r="X816" s="84"/>
      <c r="Y816" s="85"/>
      <c r="Z816" s="85"/>
      <c r="AA816" s="65" t="str">
        <f t="shared" si="6"/>
        <v/>
      </c>
      <c r="AB816" s="65" t="str">
        <f t="shared" si="7"/>
        <v/>
      </c>
      <c r="AC816" s="86"/>
      <c r="AD816" s="87" t="str">
        <f t="shared" si="8"/>
        <v/>
      </c>
      <c r="AE816" s="84"/>
      <c r="AF816" s="86">
        <f>IF(AC816&gt;0,AC816,'⚙️ Config'!$B$10)</f>
        <v>0.0075</v>
      </c>
      <c r="AG816" s="88">
        <f t="shared" si="9"/>
        <v>11753.91218</v>
      </c>
      <c r="AH816" s="88">
        <f>AG816*'⚙️ Config'!$B$11</f>
        <v>58769.56088</v>
      </c>
      <c r="AI816" s="88">
        <f>AH816*'⚙️ Config'!$B$12</f>
        <v>17630.86826</v>
      </c>
      <c r="AJ816" s="64"/>
      <c r="AK816" s="84"/>
      <c r="AL816" s="84"/>
      <c r="AM816" s="84"/>
      <c r="AN816" s="84"/>
      <c r="AO816" s="84"/>
      <c r="AP816" s="84"/>
      <c r="AQ816" s="84"/>
    </row>
    <row r="817" ht="15.0" customHeight="1">
      <c r="A817" s="79">
        <v>814.0</v>
      </c>
      <c r="B817" s="80" t="s">
        <v>1982</v>
      </c>
      <c r="C817" s="79" t="s">
        <v>141</v>
      </c>
      <c r="D817" s="79" t="s">
        <v>1983</v>
      </c>
      <c r="E817" s="81">
        <v>83.68</v>
      </c>
      <c r="F817" s="79" t="s">
        <v>84</v>
      </c>
      <c r="G817" s="79" t="s">
        <v>606</v>
      </c>
      <c r="H817" s="82">
        <v>1565055.39</v>
      </c>
      <c r="I817" s="79">
        <v>1.0</v>
      </c>
      <c r="J817" s="83">
        <v>0.6</v>
      </c>
      <c r="K817" s="80">
        <v>2025.0</v>
      </c>
      <c r="L817" s="79" t="s">
        <v>722</v>
      </c>
      <c r="M817" s="79">
        <v>2025.0</v>
      </c>
      <c r="N817" s="79" t="s">
        <v>145</v>
      </c>
      <c r="O817" s="65" t="str">
        <f t="shared" si="1"/>
        <v>154097310001</v>
      </c>
      <c r="P817" s="65">
        <f t="shared" si="2"/>
        <v>6</v>
      </c>
      <c r="Q817" s="65">
        <f t="shared" si="3"/>
        <v>2</v>
      </c>
      <c r="R817" s="65" t="str">
        <f t="shared" si="12"/>
        <v>15.409.731/0001-62</v>
      </c>
      <c r="S817" s="84"/>
      <c r="T817" s="84" t="str">
        <f t="shared" si="10"/>
        <v/>
      </c>
      <c r="U817" s="84" t="str">
        <f t="shared" si="11"/>
        <v/>
      </c>
      <c r="V817" s="65" t="str">
        <f t="shared" si="5"/>
        <v/>
      </c>
      <c r="W817" s="84"/>
      <c r="X817" s="84"/>
      <c r="Y817" s="85"/>
      <c r="Z817" s="85"/>
      <c r="AA817" s="65" t="str">
        <f t="shared" si="6"/>
        <v/>
      </c>
      <c r="AB817" s="65" t="str">
        <f t="shared" si="7"/>
        <v/>
      </c>
      <c r="AC817" s="86"/>
      <c r="AD817" s="87" t="str">
        <f t="shared" si="8"/>
        <v/>
      </c>
      <c r="AE817" s="84"/>
      <c r="AF817" s="86">
        <f>IF(AC817&gt;0,AC817,'⚙️ Config'!$B$10)</f>
        <v>0.0075</v>
      </c>
      <c r="AG817" s="88">
        <f t="shared" si="9"/>
        <v>11737.91543</v>
      </c>
      <c r="AH817" s="88">
        <f>AG817*'⚙️ Config'!$B$11</f>
        <v>58689.57713</v>
      </c>
      <c r="AI817" s="88">
        <f>AH817*'⚙️ Config'!$B$12</f>
        <v>17606.87314</v>
      </c>
      <c r="AJ817" s="64"/>
      <c r="AK817" s="84"/>
      <c r="AL817" s="84"/>
      <c r="AM817" s="84"/>
      <c r="AN817" s="84"/>
      <c r="AO817" s="84"/>
      <c r="AP817" s="84"/>
      <c r="AQ817" s="84"/>
    </row>
    <row r="818" ht="15.0" customHeight="1">
      <c r="A818" s="79">
        <v>815.0</v>
      </c>
      <c r="B818" s="80" t="s">
        <v>1984</v>
      </c>
      <c r="C818" s="79" t="s">
        <v>141</v>
      </c>
      <c r="D818" s="79" t="s">
        <v>1985</v>
      </c>
      <c r="E818" s="81">
        <v>53.38</v>
      </c>
      <c r="F818" s="79" t="s">
        <v>84</v>
      </c>
      <c r="G818" s="79" t="s">
        <v>606</v>
      </c>
      <c r="H818" s="82">
        <v>1564680.99</v>
      </c>
      <c r="I818" s="79">
        <v>1.0</v>
      </c>
      <c r="J818" s="83">
        <v>1.6</v>
      </c>
      <c r="K818" s="80">
        <v>2024.0</v>
      </c>
      <c r="L818" s="79" t="s">
        <v>630</v>
      </c>
      <c r="M818" s="79">
        <v>2024.0</v>
      </c>
      <c r="N818" s="79" t="s">
        <v>161</v>
      </c>
      <c r="O818" s="65" t="str">
        <f t="shared" si="1"/>
        <v>328774700001</v>
      </c>
      <c r="P818" s="65">
        <f t="shared" si="2"/>
        <v>2</v>
      </c>
      <c r="Q818" s="65">
        <f t="shared" si="3"/>
        <v>4</v>
      </c>
      <c r="R818" s="65" t="str">
        <f t="shared" si="12"/>
        <v>32.877.470/0001-24</v>
      </c>
      <c r="S818" s="84"/>
      <c r="T818" s="84" t="str">
        <f t="shared" si="10"/>
        <v/>
      </c>
      <c r="U818" s="84" t="str">
        <f t="shared" si="11"/>
        <v/>
      </c>
      <c r="V818" s="65" t="str">
        <f t="shared" si="5"/>
        <v/>
      </c>
      <c r="W818" s="84"/>
      <c r="X818" s="84"/>
      <c r="Y818" s="85"/>
      <c r="Z818" s="85"/>
      <c r="AA818" s="65" t="str">
        <f t="shared" si="6"/>
        <v/>
      </c>
      <c r="AB818" s="65" t="str">
        <f t="shared" si="7"/>
        <v/>
      </c>
      <c r="AC818" s="86"/>
      <c r="AD818" s="87" t="str">
        <f t="shared" si="8"/>
        <v/>
      </c>
      <c r="AE818" s="84"/>
      <c r="AF818" s="86">
        <f>IF(AC818&gt;0,AC818,'⚙️ Config'!$B$10)</f>
        <v>0.0075</v>
      </c>
      <c r="AG818" s="88">
        <f t="shared" si="9"/>
        <v>11735.10743</v>
      </c>
      <c r="AH818" s="88">
        <f>AG818*'⚙️ Config'!$B$11</f>
        <v>58675.53713</v>
      </c>
      <c r="AI818" s="88">
        <f>AH818*'⚙️ Config'!$B$12</f>
        <v>17602.66114</v>
      </c>
      <c r="AJ818" s="64"/>
      <c r="AK818" s="84"/>
      <c r="AL818" s="84"/>
      <c r="AM818" s="84"/>
      <c r="AN818" s="84"/>
      <c r="AO818" s="84"/>
      <c r="AP818" s="84"/>
      <c r="AQ818" s="84"/>
    </row>
    <row r="819" ht="15.0" customHeight="1">
      <c r="A819" s="79">
        <v>816.0</v>
      </c>
      <c r="B819" s="80" t="s">
        <v>1986</v>
      </c>
      <c r="C819" s="79" t="s">
        <v>141</v>
      </c>
      <c r="D819" s="79" t="s">
        <v>1987</v>
      </c>
      <c r="E819" s="81">
        <v>55.04</v>
      </c>
      <c r="F819" s="79" t="s">
        <v>84</v>
      </c>
      <c r="G819" s="79" t="s">
        <v>606</v>
      </c>
      <c r="H819" s="82">
        <v>1563901.06</v>
      </c>
      <c r="I819" s="79">
        <v>1.0</v>
      </c>
      <c r="J819" s="83">
        <v>1.5</v>
      </c>
      <c r="K819" s="80">
        <v>2024.0</v>
      </c>
      <c r="L819" s="79" t="s">
        <v>295</v>
      </c>
      <c r="M819" s="79">
        <v>2024.0</v>
      </c>
      <c r="N819" s="79" t="s">
        <v>145</v>
      </c>
      <c r="O819" s="65" t="str">
        <f t="shared" si="1"/>
        <v>584842390001</v>
      </c>
      <c r="P819" s="65">
        <f t="shared" si="2"/>
        <v>6</v>
      </c>
      <c r="Q819" s="65">
        <f t="shared" si="3"/>
        <v>4</v>
      </c>
      <c r="R819" s="65" t="str">
        <f t="shared" si="12"/>
        <v>58.484.239/0001-64</v>
      </c>
      <c r="S819" s="84"/>
      <c r="T819" s="84" t="str">
        <f t="shared" si="10"/>
        <v/>
      </c>
      <c r="U819" s="84" t="str">
        <f t="shared" si="11"/>
        <v/>
      </c>
      <c r="V819" s="65" t="str">
        <f t="shared" si="5"/>
        <v/>
      </c>
      <c r="W819" s="84"/>
      <c r="X819" s="84"/>
      <c r="Y819" s="85"/>
      <c r="Z819" s="85"/>
      <c r="AA819" s="65" t="str">
        <f t="shared" si="6"/>
        <v/>
      </c>
      <c r="AB819" s="65" t="str">
        <f t="shared" si="7"/>
        <v/>
      </c>
      <c r="AC819" s="86"/>
      <c r="AD819" s="87" t="str">
        <f t="shared" si="8"/>
        <v/>
      </c>
      <c r="AE819" s="84"/>
      <c r="AF819" s="86">
        <f>IF(AC819&gt;0,AC819,'⚙️ Config'!$B$10)</f>
        <v>0.0075</v>
      </c>
      <c r="AG819" s="88">
        <f t="shared" si="9"/>
        <v>11729.25795</v>
      </c>
      <c r="AH819" s="88">
        <f>AG819*'⚙️ Config'!$B$11</f>
        <v>58646.28975</v>
      </c>
      <c r="AI819" s="88">
        <f>AH819*'⚙️ Config'!$B$12</f>
        <v>17593.88693</v>
      </c>
      <c r="AJ819" s="64"/>
      <c r="AK819" s="84"/>
      <c r="AL819" s="84"/>
      <c r="AM819" s="84"/>
      <c r="AN819" s="84"/>
      <c r="AO819" s="84"/>
      <c r="AP819" s="84"/>
      <c r="AQ819" s="84"/>
    </row>
    <row r="820" ht="15.0" customHeight="1">
      <c r="A820" s="79">
        <v>817.0</v>
      </c>
      <c r="B820" s="80" t="s">
        <v>1988</v>
      </c>
      <c r="C820" s="79" t="s">
        <v>141</v>
      </c>
      <c r="D820" s="79" t="s">
        <v>1989</v>
      </c>
      <c r="E820" s="81">
        <v>58.93</v>
      </c>
      <c r="F820" s="79" t="s">
        <v>84</v>
      </c>
      <c r="G820" s="79" t="s">
        <v>606</v>
      </c>
      <c r="H820" s="82">
        <v>1562573.52</v>
      </c>
      <c r="I820" s="79">
        <v>1.0</v>
      </c>
      <c r="J820" s="83">
        <v>1.3</v>
      </c>
      <c r="K820" s="80">
        <v>2024.0</v>
      </c>
      <c r="L820" s="79" t="s">
        <v>630</v>
      </c>
      <c r="M820" s="79">
        <v>2024.0</v>
      </c>
      <c r="N820" s="79" t="s">
        <v>161</v>
      </c>
      <c r="O820" s="65" t="str">
        <f t="shared" si="1"/>
        <v>238794950001</v>
      </c>
      <c r="P820" s="65">
        <f t="shared" si="2"/>
        <v>7</v>
      </c>
      <c r="Q820" s="65">
        <f t="shared" si="3"/>
        <v>6</v>
      </c>
      <c r="R820" s="65" t="str">
        <f t="shared" si="12"/>
        <v>23.879.495/0001-76</v>
      </c>
      <c r="S820" s="84"/>
      <c r="T820" s="84" t="str">
        <f t="shared" si="10"/>
        <v/>
      </c>
      <c r="U820" s="84" t="str">
        <f t="shared" si="11"/>
        <v/>
      </c>
      <c r="V820" s="65" t="str">
        <f t="shared" si="5"/>
        <v/>
      </c>
      <c r="W820" s="84"/>
      <c r="X820" s="84"/>
      <c r="Y820" s="85"/>
      <c r="Z820" s="85"/>
      <c r="AA820" s="65" t="str">
        <f t="shared" si="6"/>
        <v/>
      </c>
      <c r="AB820" s="65" t="str">
        <f t="shared" si="7"/>
        <v/>
      </c>
      <c r="AC820" s="86"/>
      <c r="AD820" s="87" t="str">
        <f t="shared" si="8"/>
        <v/>
      </c>
      <c r="AE820" s="84"/>
      <c r="AF820" s="86">
        <f>IF(AC820&gt;0,AC820,'⚙️ Config'!$B$10)</f>
        <v>0.0075</v>
      </c>
      <c r="AG820" s="88">
        <f t="shared" si="9"/>
        <v>11719.3014</v>
      </c>
      <c r="AH820" s="88">
        <f>AG820*'⚙️ Config'!$B$11</f>
        <v>58596.507</v>
      </c>
      <c r="AI820" s="88">
        <f>AH820*'⚙️ Config'!$B$12</f>
        <v>17578.9521</v>
      </c>
      <c r="AJ820" s="64"/>
      <c r="AK820" s="84"/>
      <c r="AL820" s="84"/>
      <c r="AM820" s="84"/>
      <c r="AN820" s="84"/>
      <c r="AO820" s="84"/>
      <c r="AP820" s="84"/>
      <c r="AQ820" s="84"/>
    </row>
    <row r="821" ht="15.0" customHeight="1">
      <c r="A821" s="79">
        <v>818.0</v>
      </c>
      <c r="B821" s="80" t="s">
        <v>1990</v>
      </c>
      <c r="C821" s="79" t="s">
        <v>141</v>
      </c>
      <c r="D821" s="79" t="s">
        <v>1991</v>
      </c>
      <c r="E821" s="81">
        <v>56.88</v>
      </c>
      <c r="F821" s="79" t="s">
        <v>84</v>
      </c>
      <c r="G821" s="79" t="s">
        <v>606</v>
      </c>
      <c r="H821" s="82">
        <v>1561710.84</v>
      </c>
      <c r="I821" s="79">
        <v>1.0</v>
      </c>
      <c r="J821" s="83">
        <v>1.4</v>
      </c>
      <c r="K821" s="80">
        <v>2024.0</v>
      </c>
      <c r="L821" s="79" t="s">
        <v>295</v>
      </c>
      <c r="M821" s="79">
        <v>2024.0</v>
      </c>
      <c r="N821" s="79" t="s">
        <v>161</v>
      </c>
      <c r="O821" s="65" t="str">
        <f t="shared" si="1"/>
        <v>538460510001</v>
      </c>
      <c r="P821" s="65">
        <f t="shared" si="2"/>
        <v>0</v>
      </c>
      <c r="Q821" s="65">
        <f t="shared" si="3"/>
        <v>3</v>
      </c>
      <c r="R821" s="65" t="str">
        <f t="shared" si="12"/>
        <v>53.846.051/0001-03</v>
      </c>
      <c r="S821" s="84"/>
      <c r="T821" s="84" t="str">
        <f t="shared" si="10"/>
        <v/>
      </c>
      <c r="U821" s="84" t="str">
        <f t="shared" si="11"/>
        <v/>
      </c>
      <c r="V821" s="65" t="str">
        <f t="shared" si="5"/>
        <v/>
      </c>
      <c r="W821" s="84"/>
      <c r="X821" s="84"/>
      <c r="Y821" s="85"/>
      <c r="Z821" s="85"/>
      <c r="AA821" s="65" t="str">
        <f t="shared" si="6"/>
        <v/>
      </c>
      <c r="AB821" s="65" t="str">
        <f t="shared" si="7"/>
        <v/>
      </c>
      <c r="AC821" s="86"/>
      <c r="AD821" s="87" t="str">
        <f t="shared" si="8"/>
        <v/>
      </c>
      <c r="AE821" s="84"/>
      <c r="AF821" s="86">
        <f>IF(AC821&gt;0,AC821,'⚙️ Config'!$B$10)</f>
        <v>0.0075</v>
      </c>
      <c r="AG821" s="88">
        <f t="shared" si="9"/>
        <v>11712.8313</v>
      </c>
      <c r="AH821" s="88">
        <f>AG821*'⚙️ Config'!$B$11</f>
        <v>58564.1565</v>
      </c>
      <c r="AI821" s="88">
        <f>AH821*'⚙️ Config'!$B$12</f>
        <v>17569.24695</v>
      </c>
      <c r="AJ821" s="64"/>
      <c r="AK821" s="84"/>
      <c r="AL821" s="84"/>
      <c r="AM821" s="84"/>
      <c r="AN821" s="84"/>
      <c r="AO821" s="84"/>
      <c r="AP821" s="84"/>
      <c r="AQ821" s="84"/>
    </row>
    <row r="822" ht="15.0" customHeight="1">
      <c r="A822" s="79">
        <v>819.0</v>
      </c>
      <c r="B822" s="80" t="s">
        <v>1992</v>
      </c>
      <c r="C822" s="79" t="s">
        <v>141</v>
      </c>
      <c r="D822" s="79" t="s">
        <v>1993</v>
      </c>
      <c r="E822" s="81">
        <v>63.79</v>
      </c>
      <c r="F822" s="79" t="s">
        <v>84</v>
      </c>
      <c r="G822" s="79" t="s">
        <v>606</v>
      </c>
      <c r="H822" s="82">
        <v>1561439.01</v>
      </c>
      <c r="I822" s="79">
        <v>1.0</v>
      </c>
      <c r="J822" s="83">
        <v>1.1</v>
      </c>
      <c r="K822" s="80">
        <v>2025.0</v>
      </c>
      <c r="L822" s="79" t="s">
        <v>630</v>
      </c>
      <c r="M822" s="79">
        <v>2025.0</v>
      </c>
      <c r="N822" s="79" t="s">
        <v>161</v>
      </c>
      <c r="O822" s="65" t="str">
        <f t="shared" si="1"/>
        <v>308641650001</v>
      </c>
      <c r="P822" s="65">
        <f t="shared" si="2"/>
        <v>7</v>
      </c>
      <c r="Q822" s="65">
        <f t="shared" si="3"/>
        <v>2</v>
      </c>
      <c r="R822" s="65" t="str">
        <f t="shared" si="12"/>
        <v>30.864.165/0001-72</v>
      </c>
      <c r="S822" s="84"/>
      <c r="T822" s="84" t="str">
        <f t="shared" si="10"/>
        <v/>
      </c>
      <c r="U822" s="84" t="str">
        <f t="shared" si="11"/>
        <v/>
      </c>
      <c r="V822" s="65" t="str">
        <f t="shared" si="5"/>
        <v/>
      </c>
      <c r="W822" s="84"/>
      <c r="X822" s="84"/>
      <c r="Y822" s="85"/>
      <c r="Z822" s="85"/>
      <c r="AA822" s="65" t="str">
        <f t="shared" si="6"/>
        <v/>
      </c>
      <c r="AB822" s="65" t="str">
        <f t="shared" si="7"/>
        <v/>
      </c>
      <c r="AC822" s="86"/>
      <c r="AD822" s="87" t="str">
        <f t="shared" si="8"/>
        <v/>
      </c>
      <c r="AE822" s="84"/>
      <c r="AF822" s="86">
        <f>IF(AC822&gt;0,AC822,'⚙️ Config'!$B$10)</f>
        <v>0.0075</v>
      </c>
      <c r="AG822" s="88">
        <f t="shared" si="9"/>
        <v>11710.79258</v>
      </c>
      <c r="AH822" s="88">
        <f>AG822*'⚙️ Config'!$B$11</f>
        <v>58553.96288</v>
      </c>
      <c r="AI822" s="88">
        <f>AH822*'⚙️ Config'!$B$12</f>
        <v>17566.18886</v>
      </c>
      <c r="AJ822" s="64"/>
      <c r="AK822" s="84"/>
      <c r="AL822" s="84"/>
      <c r="AM822" s="84"/>
      <c r="AN822" s="84"/>
      <c r="AO822" s="84"/>
      <c r="AP822" s="84"/>
      <c r="AQ822" s="84"/>
    </row>
    <row r="823" ht="15.0" customHeight="1">
      <c r="A823" s="79">
        <v>820.0</v>
      </c>
      <c r="B823" s="80" t="s">
        <v>1994</v>
      </c>
      <c r="C823" s="79" t="s">
        <v>141</v>
      </c>
      <c r="D823" s="79" t="s">
        <v>1995</v>
      </c>
      <c r="E823" s="81">
        <v>55.04</v>
      </c>
      <c r="F823" s="79" t="s">
        <v>84</v>
      </c>
      <c r="G823" s="79" t="s">
        <v>606</v>
      </c>
      <c r="H823" s="82">
        <v>1561428.08</v>
      </c>
      <c r="I823" s="79">
        <v>1.0</v>
      </c>
      <c r="J823" s="83">
        <v>1.5</v>
      </c>
      <c r="K823" s="80">
        <v>2024.0</v>
      </c>
      <c r="L823" s="79" t="s">
        <v>630</v>
      </c>
      <c r="M823" s="79">
        <v>2024.0</v>
      </c>
      <c r="N823" s="79" t="s">
        <v>161</v>
      </c>
      <c r="O823" s="65" t="str">
        <f t="shared" si="1"/>
        <v>206462570001</v>
      </c>
      <c r="P823" s="65">
        <f t="shared" si="2"/>
        <v>2</v>
      </c>
      <c r="Q823" s="65">
        <f t="shared" si="3"/>
        <v>2</v>
      </c>
      <c r="R823" s="65" t="str">
        <f t="shared" si="12"/>
        <v>20.646.257/0001-22</v>
      </c>
      <c r="S823" s="84"/>
      <c r="T823" s="84" t="str">
        <f t="shared" si="10"/>
        <v/>
      </c>
      <c r="U823" s="84" t="str">
        <f t="shared" si="11"/>
        <v/>
      </c>
      <c r="V823" s="65" t="str">
        <f t="shared" si="5"/>
        <v/>
      </c>
      <c r="W823" s="84"/>
      <c r="X823" s="84"/>
      <c r="Y823" s="85"/>
      <c r="Z823" s="85"/>
      <c r="AA823" s="65" t="str">
        <f t="shared" si="6"/>
        <v/>
      </c>
      <c r="AB823" s="65" t="str">
        <f t="shared" si="7"/>
        <v/>
      </c>
      <c r="AC823" s="86"/>
      <c r="AD823" s="87" t="str">
        <f t="shared" si="8"/>
        <v/>
      </c>
      <c r="AE823" s="84"/>
      <c r="AF823" s="86">
        <f>IF(AC823&gt;0,AC823,'⚙️ Config'!$B$10)</f>
        <v>0.0075</v>
      </c>
      <c r="AG823" s="88">
        <f t="shared" si="9"/>
        <v>11710.7106</v>
      </c>
      <c r="AH823" s="88">
        <f>AG823*'⚙️ Config'!$B$11</f>
        <v>58553.553</v>
      </c>
      <c r="AI823" s="88">
        <f>AH823*'⚙️ Config'!$B$12</f>
        <v>17566.0659</v>
      </c>
      <c r="AJ823" s="64"/>
      <c r="AK823" s="84"/>
      <c r="AL823" s="84"/>
      <c r="AM823" s="84"/>
      <c r="AN823" s="84"/>
      <c r="AO823" s="84"/>
      <c r="AP823" s="84"/>
      <c r="AQ823" s="84"/>
    </row>
    <row r="824" ht="15.0" customHeight="1">
      <c r="A824" s="79">
        <v>821.0</v>
      </c>
      <c r="B824" s="80" t="s">
        <v>1996</v>
      </c>
      <c r="C824" s="79" t="s">
        <v>141</v>
      </c>
      <c r="D824" s="79" t="s">
        <v>1997</v>
      </c>
      <c r="E824" s="81">
        <v>73.89</v>
      </c>
      <c r="F824" s="79" t="s">
        <v>84</v>
      </c>
      <c r="G824" s="79" t="s">
        <v>606</v>
      </c>
      <c r="H824" s="82">
        <v>1556101.06</v>
      </c>
      <c r="I824" s="79">
        <v>1.0</v>
      </c>
      <c r="J824" s="83">
        <v>0.8</v>
      </c>
      <c r="K824" s="80">
        <v>2025.0</v>
      </c>
      <c r="L824" s="79" t="s">
        <v>630</v>
      </c>
      <c r="M824" s="79">
        <v>2025.0</v>
      </c>
      <c r="N824" s="79" t="s">
        <v>145</v>
      </c>
      <c r="O824" s="65" t="str">
        <f t="shared" si="1"/>
        <v>154662030001</v>
      </c>
      <c r="P824" s="65">
        <f t="shared" si="2"/>
        <v>4</v>
      </c>
      <c r="Q824" s="65">
        <f t="shared" si="3"/>
        <v>5</v>
      </c>
      <c r="R824" s="65" t="str">
        <f t="shared" si="12"/>
        <v>15.466.203/0001-45</v>
      </c>
      <c r="S824" s="84"/>
      <c r="T824" s="84" t="str">
        <f t="shared" si="10"/>
        <v/>
      </c>
      <c r="U824" s="84" t="str">
        <f t="shared" si="11"/>
        <v/>
      </c>
      <c r="V824" s="65" t="str">
        <f t="shared" si="5"/>
        <v/>
      </c>
      <c r="W824" s="84"/>
      <c r="X824" s="84"/>
      <c r="Y824" s="85"/>
      <c r="Z824" s="85"/>
      <c r="AA824" s="65" t="str">
        <f t="shared" si="6"/>
        <v/>
      </c>
      <c r="AB824" s="65" t="str">
        <f t="shared" si="7"/>
        <v/>
      </c>
      <c r="AC824" s="86"/>
      <c r="AD824" s="87" t="str">
        <f t="shared" si="8"/>
        <v/>
      </c>
      <c r="AE824" s="84"/>
      <c r="AF824" s="86">
        <f>IF(AC824&gt;0,AC824,'⚙️ Config'!$B$10)</f>
        <v>0.0075</v>
      </c>
      <c r="AG824" s="88">
        <f t="shared" si="9"/>
        <v>11670.75795</v>
      </c>
      <c r="AH824" s="88">
        <f>AG824*'⚙️ Config'!$B$11</f>
        <v>58353.78975</v>
      </c>
      <c r="AI824" s="88">
        <f>AH824*'⚙️ Config'!$B$12</f>
        <v>17506.13693</v>
      </c>
      <c r="AJ824" s="64"/>
      <c r="AK824" s="84"/>
      <c r="AL824" s="84"/>
      <c r="AM824" s="84"/>
      <c r="AN824" s="84"/>
      <c r="AO824" s="84"/>
      <c r="AP824" s="84"/>
      <c r="AQ824" s="84"/>
    </row>
    <row r="825" ht="15.0" customHeight="1">
      <c r="A825" s="79">
        <v>822.0</v>
      </c>
      <c r="B825" s="80" t="s">
        <v>1998</v>
      </c>
      <c r="C825" s="79" t="s">
        <v>141</v>
      </c>
      <c r="D825" s="79" t="s">
        <v>1999</v>
      </c>
      <c r="E825" s="81">
        <v>56.88</v>
      </c>
      <c r="F825" s="79" t="s">
        <v>84</v>
      </c>
      <c r="G825" s="79" t="s">
        <v>606</v>
      </c>
      <c r="H825" s="82">
        <v>1555379.72</v>
      </c>
      <c r="I825" s="79">
        <v>1.0</v>
      </c>
      <c r="J825" s="83">
        <v>1.4</v>
      </c>
      <c r="K825" s="80">
        <v>2024.0</v>
      </c>
      <c r="L825" s="79" t="s">
        <v>630</v>
      </c>
      <c r="M825" s="79">
        <v>2024.0</v>
      </c>
      <c r="N825" s="79" t="s">
        <v>161</v>
      </c>
      <c r="O825" s="65" t="str">
        <f t="shared" si="1"/>
        <v>270450760001</v>
      </c>
      <c r="P825" s="65">
        <f t="shared" si="2"/>
        <v>9</v>
      </c>
      <c r="Q825" s="65">
        <f t="shared" si="3"/>
        <v>0</v>
      </c>
      <c r="R825" s="65" t="str">
        <f t="shared" si="12"/>
        <v>27.045.076/0001-90</v>
      </c>
      <c r="S825" s="84"/>
      <c r="T825" s="84" t="str">
        <f t="shared" si="10"/>
        <v/>
      </c>
      <c r="U825" s="84" t="str">
        <f t="shared" si="11"/>
        <v/>
      </c>
      <c r="V825" s="65" t="str">
        <f t="shared" si="5"/>
        <v/>
      </c>
      <c r="W825" s="84"/>
      <c r="X825" s="84"/>
      <c r="Y825" s="85"/>
      <c r="Z825" s="85"/>
      <c r="AA825" s="65" t="str">
        <f t="shared" si="6"/>
        <v/>
      </c>
      <c r="AB825" s="65" t="str">
        <f t="shared" si="7"/>
        <v/>
      </c>
      <c r="AC825" s="86"/>
      <c r="AD825" s="87" t="str">
        <f t="shared" si="8"/>
        <v/>
      </c>
      <c r="AE825" s="84"/>
      <c r="AF825" s="86">
        <f>IF(AC825&gt;0,AC825,'⚙️ Config'!$B$10)</f>
        <v>0.0075</v>
      </c>
      <c r="AG825" s="88">
        <f t="shared" si="9"/>
        <v>11665.3479</v>
      </c>
      <c r="AH825" s="88">
        <f>AG825*'⚙️ Config'!$B$11</f>
        <v>58326.7395</v>
      </c>
      <c r="AI825" s="88">
        <f>AH825*'⚙️ Config'!$B$12</f>
        <v>17498.02185</v>
      </c>
      <c r="AJ825" s="64"/>
      <c r="AK825" s="84"/>
      <c r="AL825" s="84"/>
      <c r="AM825" s="84"/>
      <c r="AN825" s="84"/>
      <c r="AO825" s="84"/>
      <c r="AP825" s="84"/>
      <c r="AQ825" s="84"/>
    </row>
    <row r="826" ht="15.0" customHeight="1">
      <c r="A826" s="79">
        <v>823.0</v>
      </c>
      <c r="B826" s="80" t="s">
        <v>2000</v>
      </c>
      <c r="C826" s="79" t="s">
        <v>141</v>
      </c>
      <c r="D826" s="79" t="s">
        <v>2001</v>
      </c>
      <c r="E826" s="81">
        <v>55.04</v>
      </c>
      <c r="F826" s="79" t="s">
        <v>84</v>
      </c>
      <c r="G826" s="79" t="s">
        <v>606</v>
      </c>
      <c r="H826" s="82">
        <v>1554920.2</v>
      </c>
      <c r="I826" s="79">
        <v>1.0</v>
      </c>
      <c r="J826" s="83">
        <v>1.5</v>
      </c>
      <c r="K826" s="80">
        <v>2024.0</v>
      </c>
      <c r="L826" s="79" t="s">
        <v>295</v>
      </c>
      <c r="M826" s="79">
        <v>2024.0</v>
      </c>
      <c r="N826" s="79" t="s">
        <v>161</v>
      </c>
      <c r="O826" s="65" t="str">
        <f t="shared" si="1"/>
        <v>082916280001</v>
      </c>
      <c r="P826" s="65">
        <f t="shared" si="2"/>
        <v>0</v>
      </c>
      <c r="Q826" s="65">
        <f t="shared" si="3"/>
        <v>3</v>
      </c>
      <c r="R826" s="65" t="str">
        <f t="shared" si="12"/>
        <v>08.291.628/0001-03</v>
      </c>
      <c r="S826" s="84"/>
      <c r="T826" s="84" t="str">
        <f t="shared" si="10"/>
        <v/>
      </c>
      <c r="U826" s="84" t="str">
        <f t="shared" si="11"/>
        <v/>
      </c>
      <c r="V826" s="65" t="str">
        <f t="shared" si="5"/>
        <v/>
      </c>
      <c r="W826" s="84"/>
      <c r="X826" s="84"/>
      <c r="Y826" s="85"/>
      <c r="Z826" s="85"/>
      <c r="AA826" s="65" t="str">
        <f t="shared" si="6"/>
        <v/>
      </c>
      <c r="AB826" s="65" t="str">
        <f t="shared" si="7"/>
        <v/>
      </c>
      <c r="AC826" s="86"/>
      <c r="AD826" s="87" t="str">
        <f t="shared" si="8"/>
        <v/>
      </c>
      <c r="AE826" s="84"/>
      <c r="AF826" s="86">
        <f>IF(AC826&gt;0,AC826,'⚙️ Config'!$B$10)</f>
        <v>0.0075</v>
      </c>
      <c r="AG826" s="88">
        <f t="shared" si="9"/>
        <v>11661.9015</v>
      </c>
      <c r="AH826" s="88">
        <f>AG826*'⚙️ Config'!$B$11</f>
        <v>58309.5075</v>
      </c>
      <c r="AI826" s="88">
        <f>AH826*'⚙️ Config'!$B$12</f>
        <v>17492.85225</v>
      </c>
      <c r="AJ826" s="64"/>
      <c r="AK826" s="84"/>
      <c r="AL826" s="84"/>
      <c r="AM826" s="84"/>
      <c r="AN826" s="84"/>
      <c r="AO826" s="84"/>
      <c r="AP826" s="84"/>
      <c r="AQ826" s="84"/>
    </row>
    <row r="827" ht="15.0" customHeight="1">
      <c r="A827" s="79">
        <v>824.0</v>
      </c>
      <c r="B827" s="80" t="s">
        <v>2002</v>
      </c>
      <c r="C827" s="79" t="s">
        <v>141</v>
      </c>
      <c r="D827" s="79" t="s">
        <v>2003</v>
      </c>
      <c r="E827" s="81">
        <v>63.79</v>
      </c>
      <c r="F827" s="79" t="s">
        <v>84</v>
      </c>
      <c r="G827" s="79" t="s">
        <v>606</v>
      </c>
      <c r="H827" s="82">
        <v>1553578.92</v>
      </c>
      <c r="I827" s="79">
        <v>1.0</v>
      </c>
      <c r="J827" s="83">
        <v>1.1</v>
      </c>
      <c r="K827" s="80">
        <v>2025.0</v>
      </c>
      <c r="L827" s="79" t="s">
        <v>630</v>
      </c>
      <c r="M827" s="79">
        <v>2025.0</v>
      </c>
      <c r="N827" s="79" t="s">
        <v>161</v>
      </c>
      <c r="O827" s="65" t="str">
        <f t="shared" si="1"/>
        <v>331672110001</v>
      </c>
      <c r="P827" s="65">
        <f t="shared" si="2"/>
        <v>7</v>
      </c>
      <c r="Q827" s="65">
        <f t="shared" si="3"/>
        <v>2</v>
      </c>
      <c r="R827" s="65" t="str">
        <f t="shared" si="12"/>
        <v>33.167.211/0001-72</v>
      </c>
      <c r="S827" s="84"/>
      <c r="T827" s="84" t="str">
        <f t="shared" si="10"/>
        <v/>
      </c>
      <c r="U827" s="84" t="str">
        <f t="shared" si="11"/>
        <v/>
      </c>
      <c r="V827" s="65" t="str">
        <f t="shared" si="5"/>
        <v/>
      </c>
      <c r="W827" s="84"/>
      <c r="X827" s="84"/>
      <c r="Y827" s="85"/>
      <c r="Z827" s="85"/>
      <c r="AA827" s="65" t="str">
        <f t="shared" si="6"/>
        <v/>
      </c>
      <c r="AB827" s="65" t="str">
        <f t="shared" si="7"/>
        <v/>
      </c>
      <c r="AC827" s="86"/>
      <c r="AD827" s="87" t="str">
        <f t="shared" si="8"/>
        <v/>
      </c>
      <c r="AE827" s="84"/>
      <c r="AF827" s="86">
        <f>IF(AC827&gt;0,AC827,'⚙️ Config'!$B$10)</f>
        <v>0.0075</v>
      </c>
      <c r="AG827" s="88">
        <f t="shared" si="9"/>
        <v>11651.8419</v>
      </c>
      <c r="AH827" s="88">
        <f>AG827*'⚙️ Config'!$B$11</f>
        <v>58259.2095</v>
      </c>
      <c r="AI827" s="88">
        <f>AH827*'⚙️ Config'!$B$12</f>
        <v>17477.76285</v>
      </c>
      <c r="AJ827" s="64"/>
      <c r="AK827" s="84"/>
      <c r="AL827" s="84"/>
      <c r="AM827" s="84"/>
      <c r="AN827" s="84"/>
      <c r="AO827" s="84"/>
      <c r="AP827" s="84"/>
      <c r="AQ827" s="84"/>
    </row>
    <row r="828" ht="15.0" customHeight="1">
      <c r="A828" s="79">
        <v>825.0</v>
      </c>
      <c r="B828" s="80" t="s">
        <v>2004</v>
      </c>
      <c r="C828" s="79" t="s">
        <v>141</v>
      </c>
      <c r="D828" s="79" t="s">
        <v>2005</v>
      </c>
      <c r="E828" s="81">
        <v>63.79</v>
      </c>
      <c r="F828" s="79" t="s">
        <v>84</v>
      </c>
      <c r="G828" s="79" t="s">
        <v>606</v>
      </c>
      <c r="H828" s="82">
        <v>1553167.2</v>
      </c>
      <c r="I828" s="79">
        <v>1.0</v>
      </c>
      <c r="J828" s="83">
        <v>1.1</v>
      </c>
      <c r="K828" s="80">
        <v>2025.0</v>
      </c>
      <c r="L828" s="79" t="s">
        <v>202</v>
      </c>
      <c r="M828" s="79">
        <v>2025.0</v>
      </c>
      <c r="N828" s="79" t="s">
        <v>161</v>
      </c>
      <c r="O828" s="65" t="str">
        <f t="shared" si="1"/>
        <v>522640500001</v>
      </c>
      <c r="P828" s="65">
        <f t="shared" si="2"/>
        <v>8</v>
      </c>
      <c r="Q828" s="65">
        <f t="shared" si="3"/>
        <v>0</v>
      </c>
      <c r="R828" s="65" t="str">
        <f t="shared" si="12"/>
        <v>52.264.050/0001-80</v>
      </c>
      <c r="S828" s="84"/>
      <c r="T828" s="84" t="str">
        <f t="shared" si="10"/>
        <v/>
      </c>
      <c r="U828" s="84" t="str">
        <f t="shared" si="11"/>
        <v/>
      </c>
      <c r="V828" s="65" t="str">
        <f t="shared" si="5"/>
        <v/>
      </c>
      <c r="W828" s="84"/>
      <c r="X828" s="84"/>
      <c r="Y828" s="85"/>
      <c r="Z828" s="85"/>
      <c r="AA828" s="65" t="str">
        <f t="shared" si="6"/>
        <v/>
      </c>
      <c r="AB828" s="65" t="str">
        <f t="shared" si="7"/>
        <v/>
      </c>
      <c r="AC828" s="86"/>
      <c r="AD828" s="87" t="str">
        <f t="shared" si="8"/>
        <v/>
      </c>
      <c r="AE828" s="84"/>
      <c r="AF828" s="86">
        <f>IF(AC828&gt;0,AC828,'⚙️ Config'!$B$10)</f>
        <v>0.0075</v>
      </c>
      <c r="AG828" s="88">
        <f t="shared" si="9"/>
        <v>11648.754</v>
      </c>
      <c r="AH828" s="88">
        <f>AG828*'⚙️ Config'!$B$11</f>
        <v>58243.77</v>
      </c>
      <c r="AI828" s="88">
        <f>AH828*'⚙️ Config'!$B$12</f>
        <v>17473.131</v>
      </c>
      <c r="AJ828" s="64"/>
      <c r="AK828" s="84"/>
      <c r="AL828" s="84"/>
      <c r="AM828" s="84"/>
      <c r="AN828" s="84"/>
      <c r="AO828" s="84"/>
      <c r="AP828" s="84"/>
      <c r="AQ828" s="84"/>
    </row>
    <row r="829" ht="15.0" customHeight="1">
      <c r="A829" s="79">
        <v>826.0</v>
      </c>
      <c r="B829" s="80" t="s">
        <v>2006</v>
      </c>
      <c r="C829" s="79" t="s">
        <v>154</v>
      </c>
      <c r="D829" s="79" t="s">
        <v>2007</v>
      </c>
      <c r="E829" s="81">
        <v>51.86</v>
      </c>
      <c r="F829" s="79" t="s">
        <v>84</v>
      </c>
      <c r="G829" s="79" t="s">
        <v>606</v>
      </c>
      <c r="H829" s="82">
        <v>1552887.85</v>
      </c>
      <c r="I829" s="79">
        <v>1.0</v>
      </c>
      <c r="J829" s="83">
        <v>1.7</v>
      </c>
      <c r="K829" s="80">
        <v>2024.0</v>
      </c>
      <c r="L829" s="79" t="s">
        <v>202</v>
      </c>
      <c r="M829" s="79">
        <v>2024.0</v>
      </c>
      <c r="N829" s="79" t="s">
        <v>161</v>
      </c>
      <c r="O829" s="65" t="str">
        <f t="shared" si="1"/>
        <v>087589990001</v>
      </c>
      <c r="P829" s="65">
        <f t="shared" si="2"/>
        <v>4</v>
      </c>
      <c r="Q829" s="65">
        <f t="shared" si="3"/>
        <v>4</v>
      </c>
      <c r="R829" s="65" t="str">
        <f t="shared" si="12"/>
        <v>08.758.999/0001-44</v>
      </c>
      <c r="S829" s="84"/>
      <c r="T829" s="84" t="str">
        <f t="shared" si="10"/>
        <v/>
      </c>
      <c r="U829" s="84" t="str">
        <f t="shared" si="11"/>
        <v/>
      </c>
      <c r="V829" s="65" t="str">
        <f t="shared" si="5"/>
        <v/>
      </c>
      <c r="W829" s="84"/>
      <c r="X829" s="84"/>
      <c r="Y829" s="85"/>
      <c r="Z829" s="85"/>
      <c r="AA829" s="65" t="str">
        <f t="shared" si="6"/>
        <v/>
      </c>
      <c r="AB829" s="65" t="str">
        <f t="shared" si="7"/>
        <v/>
      </c>
      <c r="AC829" s="86"/>
      <c r="AD829" s="87" t="str">
        <f t="shared" si="8"/>
        <v/>
      </c>
      <c r="AE829" s="84"/>
      <c r="AF829" s="86">
        <f>IF(AC829&gt;0,AC829,'⚙️ Config'!$B$10)</f>
        <v>0.0075</v>
      </c>
      <c r="AG829" s="88">
        <f t="shared" si="9"/>
        <v>11646.65888</v>
      </c>
      <c r="AH829" s="88">
        <f>AG829*'⚙️ Config'!$B$11</f>
        <v>58233.29438</v>
      </c>
      <c r="AI829" s="88">
        <f>AH829*'⚙️ Config'!$B$12</f>
        <v>17469.98831</v>
      </c>
      <c r="AJ829" s="64"/>
      <c r="AK829" s="84"/>
      <c r="AL829" s="84"/>
      <c r="AM829" s="84"/>
      <c r="AN829" s="84"/>
      <c r="AO829" s="84"/>
      <c r="AP829" s="84"/>
      <c r="AQ829" s="84"/>
    </row>
    <row r="830" ht="15.0" customHeight="1">
      <c r="A830" s="79">
        <v>827.0</v>
      </c>
      <c r="B830" s="80" t="s">
        <v>2008</v>
      </c>
      <c r="C830" s="79" t="s">
        <v>141</v>
      </c>
      <c r="D830" s="79" t="s">
        <v>2009</v>
      </c>
      <c r="E830" s="81">
        <v>53.37</v>
      </c>
      <c r="F830" s="79" t="s">
        <v>84</v>
      </c>
      <c r="G830" s="79" t="s">
        <v>606</v>
      </c>
      <c r="H830" s="82">
        <v>1552278.68</v>
      </c>
      <c r="I830" s="79">
        <v>1.0</v>
      </c>
      <c r="J830" s="83">
        <v>1.6</v>
      </c>
      <c r="K830" s="80">
        <v>2024.0</v>
      </c>
      <c r="L830" s="79" t="s">
        <v>918</v>
      </c>
      <c r="M830" s="79">
        <v>2024.0</v>
      </c>
      <c r="N830" s="79" t="s">
        <v>145</v>
      </c>
      <c r="O830" s="65" t="str">
        <f t="shared" si="1"/>
        <v>103218510001</v>
      </c>
      <c r="P830" s="65">
        <f t="shared" si="2"/>
        <v>9</v>
      </c>
      <c r="Q830" s="65">
        <f t="shared" si="3"/>
        <v>0</v>
      </c>
      <c r="R830" s="65" t="str">
        <f t="shared" si="12"/>
        <v>10.321.851/0001-90</v>
      </c>
      <c r="S830" s="84"/>
      <c r="T830" s="84" t="str">
        <f t="shared" si="10"/>
        <v/>
      </c>
      <c r="U830" s="84" t="str">
        <f t="shared" si="11"/>
        <v/>
      </c>
      <c r="V830" s="65" t="str">
        <f t="shared" si="5"/>
        <v/>
      </c>
      <c r="W830" s="84"/>
      <c r="X830" s="84"/>
      <c r="Y830" s="85"/>
      <c r="Z830" s="85"/>
      <c r="AA830" s="65" t="str">
        <f t="shared" si="6"/>
        <v/>
      </c>
      <c r="AB830" s="65" t="str">
        <f t="shared" si="7"/>
        <v/>
      </c>
      <c r="AC830" s="86"/>
      <c r="AD830" s="87" t="str">
        <f t="shared" si="8"/>
        <v/>
      </c>
      <c r="AE830" s="84"/>
      <c r="AF830" s="86">
        <f>IF(AC830&gt;0,AC830,'⚙️ Config'!$B$10)</f>
        <v>0.0075</v>
      </c>
      <c r="AG830" s="88">
        <f t="shared" si="9"/>
        <v>11642.0901</v>
      </c>
      <c r="AH830" s="88">
        <f>AG830*'⚙️ Config'!$B$11</f>
        <v>58210.4505</v>
      </c>
      <c r="AI830" s="88">
        <f>AH830*'⚙️ Config'!$B$12</f>
        <v>17463.13515</v>
      </c>
      <c r="AJ830" s="64"/>
      <c r="AK830" s="84"/>
      <c r="AL830" s="84"/>
      <c r="AM830" s="84"/>
      <c r="AN830" s="84"/>
      <c r="AO830" s="84"/>
      <c r="AP830" s="84"/>
      <c r="AQ830" s="84"/>
    </row>
    <row r="831" ht="15.0" customHeight="1">
      <c r="A831" s="79">
        <v>828.0</v>
      </c>
      <c r="B831" s="80" t="s">
        <v>2010</v>
      </c>
      <c r="C831" s="79" t="s">
        <v>141</v>
      </c>
      <c r="D831" s="79" t="s">
        <v>2011</v>
      </c>
      <c r="E831" s="81">
        <v>51.86</v>
      </c>
      <c r="F831" s="79" t="s">
        <v>84</v>
      </c>
      <c r="G831" s="79" t="s">
        <v>606</v>
      </c>
      <c r="H831" s="82">
        <v>1551947.63</v>
      </c>
      <c r="I831" s="79">
        <v>1.0</v>
      </c>
      <c r="J831" s="83">
        <v>1.7</v>
      </c>
      <c r="K831" s="80">
        <v>2024.0</v>
      </c>
      <c r="L831" s="79" t="s">
        <v>630</v>
      </c>
      <c r="M831" s="79">
        <v>2024.0</v>
      </c>
      <c r="N831" s="79" t="s">
        <v>145</v>
      </c>
      <c r="O831" s="65" t="str">
        <f t="shared" si="1"/>
        <v>418507410001</v>
      </c>
      <c r="P831" s="65">
        <f t="shared" si="2"/>
        <v>4</v>
      </c>
      <c r="Q831" s="65">
        <f t="shared" si="3"/>
        <v>9</v>
      </c>
      <c r="R831" s="65" t="str">
        <f t="shared" si="12"/>
        <v>41.850.741/0001-49</v>
      </c>
      <c r="S831" s="84"/>
      <c r="T831" s="84" t="str">
        <f t="shared" si="10"/>
        <v/>
      </c>
      <c r="U831" s="84" t="str">
        <f t="shared" si="11"/>
        <v/>
      </c>
      <c r="V831" s="65" t="str">
        <f t="shared" si="5"/>
        <v/>
      </c>
      <c r="W831" s="84"/>
      <c r="X831" s="84"/>
      <c r="Y831" s="85"/>
      <c r="Z831" s="85"/>
      <c r="AA831" s="65" t="str">
        <f t="shared" si="6"/>
        <v/>
      </c>
      <c r="AB831" s="65" t="str">
        <f t="shared" si="7"/>
        <v/>
      </c>
      <c r="AC831" s="86"/>
      <c r="AD831" s="87" t="str">
        <f t="shared" si="8"/>
        <v/>
      </c>
      <c r="AE831" s="84"/>
      <c r="AF831" s="86">
        <f>IF(AC831&gt;0,AC831,'⚙️ Config'!$B$10)</f>
        <v>0.0075</v>
      </c>
      <c r="AG831" s="88">
        <f t="shared" si="9"/>
        <v>11639.60723</v>
      </c>
      <c r="AH831" s="88">
        <f>AG831*'⚙️ Config'!$B$11</f>
        <v>58198.03613</v>
      </c>
      <c r="AI831" s="88">
        <f>AH831*'⚙️ Config'!$B$12</f>
        <v>17459.41084</v>
      </c>
      <c r="AJ831" s="64"/>
      <c r="AK831" s="84"/>
      <c r="AL831" s="84"/>
      <c r="AM831" s="84"/>
      <c r="AN831" s="84"/>
      <c r="AO831" s="84"/>
      <c r="AP831" s="84"/>
      <c r="AQ831" s="84"/>
    </row>
    <row r="832" ht="15.0" customHeight="1">
      <c r="A832" s="79">
        <v>829.0</v>
      </c>
      <c r="B832" s="80" t="s">
        <v>2012</v>
      </c>
      <c r="C832" s="79" t="s">
        <v>141</v>
      </c>
      <c r="D832" s="79" t="s">
        <v>2013</v>
      </c>
      <c r="E832" s="81">
        <v>61.22</v>
      </c>
      <c r="F832" s="79" t="s">
        <v>84</v>
      </c>
      <c r="G832" s="79" t="s">
        <v>606</v>
      </c>
      <c r="H832" s="82">
        <v>1551904.87</v>
      </c>
      <c r="I832" s="79">
        <v>1.0</v>
      </c>
      <c r="J832" s="83">
        <v>1.2</v>
      </c>
      <c r="K832" s="80">
        <v>2024.0</v>
      </c>
      <c r="L832" s="79" t="s">
        <v>202</v>
      </c>
      <c r="M832" s="79">
        <v>2024.0</v>
      </c>
      <c r="N832" s="79" t="s">
        <v>161</v>
      </c>
      <c r="O832" s="65" t="str">
        <f t="shared" si="1"/>
        <v>013312040001</v>
      </c>
      <c r="P832" s="65">
        <f t="shared" si="2"/>
        <v>7</v>
      </c>
      <c r="Q832" s="65">
        <f t="shared" si="3"/>
        <v>8</v>
      </c>
      <c r="R832" s="65" t="str">
        <f t="shared" si="12"/>
        <v>01.331.204/0001-78</v>
      </c>
      <c r="S832" s="84"/>
      <c r="T832" s="84" t="str">
        <f t="shared" si="10"/>
        <v/>
      </c>
      <c r="U832" s="84" t="str">
        <f t="shared" si="11"/>
        <v/>
      </c>
      <c r="V832" s="65" t="str">
        <f t="shared" si="5"/>
        <v/>
      </c>
      <c r="W832" s="84"/>
      <c r="X832" s="84"/>
      <c r="Y832" s="85"/>
      <c r="Z832" s="85"/>
      <c r="AA832" s="65" t="str">
        <f t="shared" si="6"/>
        <v/>
      </c>
      <c r="AB832" s="65" t="str">
        <f t="shared" si="7"/>
        <v/>
      </c>
      <c r="AC832" s="86"/>
      <c r="AD832" s="87" t="str">
        <f t="shared" si="8"/>
        <v/>
      </c>
      <c r="AE832" s="84"/>
      <c r="AF832" s="86">
        <f>IF(AC832&gt;0,AC832,'⚙️ Config'!$B$10)</f>
        <v>0.0075</v>
      </c>
      <c r="AG832" s="88">
        <f t="shared" si="9"/>
        <v>11639.28653</v>
      </c>
      <c r="AH832" s="88">
        <f>AG832*'⚙️ Config'!$B$11</f>
        <v>58196.43263</v>
      </c>
      <c r="AI832" s="88">
        <f>AH832*'⚙️ Config'!$B$12</f>
        <v>17458.92979</v>
      </c>
      <c r="AJ832" s="64"/>
      <c r="AK832" s="84"/>
      <c r="AL832" s="84"/>
      <c r="AM832" s="84"/>
      <c r="AN832" s="84"/>
      <c r="AO832" s="84"/>
      <c r="AP832" s="84"/>
      <c r="AQ832" s="84"/>
    </row>
    <row r="833" ht="15.0" customHeight="1">
      <c r="A833" s="79">
        <v>830.0</v>
      </c>
      <c r="B833" s="80" t="s">
        <v>2014</v>
      </c>
      <c r="C833" s="79" t="s">
        <v>141</v>
      </c>
      <c r="D833" s="79" t="s">
        <v>2015</v>
      </c>
      <c r="E833" s="81">
        <v>58.93</v>
      </c>
      <c r="F833" s="79" t="s">
        <v>84</v>
      </c>
      <c r="G833" s="79" t="s">
        <v>606</v>
      </c>
      <c r="H833" s="82">
        <v>1551093.74</v>
      </c>
      <c r="I833" s="79">
        <v>1.0</v>
      </c>
      <c r="J833" s="83">
        <v>1.3</v>
      </c>
      <c r="K833" s="80">
        <v>2024.0</v>
      </c>
      <c r="L833" s="79" t="s">
        <v>202</v>
      </c>
      <c r="M833" s="79">
        <v>2024.0</v>
      </c>
      <c r="N833" s="79" t="s">
        <v>161</v>
      </c>
      <c r="O833" s="65" t="str">
        <f t="shared" si="1"/>
        <v>266665980001</v>
      </c>
      <c r="P833" s="65">
        <f t="shared" si="2"/>
        <v>4</v>
      </c>
      <c r="Q833" s="65">
        <f t="shared" si="3"/>
        <v>6</v>
      </c>
      <c r="R833" s="65" t="str">
        <f t="shared" si="12"/>
        <v>26.666.598/0001-46</v>
      </c>
      <c r="S833" s="84"/>
      <c r="T833" s="84" t="str">
        <f t="shared" si="10"/>
        <v/>
      </c>
      <c r="U833" s="84" t="str">
        <f t="shared" si="11"/>
        <v/>
      </c>
      <c r="V833" s="65" t="str">
        <f t="shared" si="5"/>
        <v/>
      </c>
      <c r="W833" s="84"/>
      <c r="X833" s="84"/>
      <c r="Y833" s="85"/>
      <c r="Z833" s="85"/>
      <c r="AA833" s="65" t="str">
        <f t="shared" si="6"/>
        <v/>
      </c>
      <c r="AB833" s="65" t="str">
        <f t="shared" si="7"/>
        <v/>
      </c>
      <c r="AC833" s="86"/>
      <c r="AD833" s="87" t="str">
        <f t="shared" si="8"/>
        <v/>
      </c>
      <c r="AE833" s="84"/>
      <c r="AF833" s="86">
        <f>IF(AC833&gt;0,AC833,'⚙️ Config'!$B$10)</f>
        <v>0.0075</v>
      </c>
      <c r="AG833" s="88">
        <f t="shared" si="9"/>
        <v>11633.20305</v>
      </c>
      <c r="AH833" s="88">
        <f>AG833*'⚙️ Config'!$B$11</f>
        <v>58166.01525</v>
      </c>
      <c r="AI833" s="88">
        <f>AH833*'⚙️ Config'!$B$12</f>
        <v>17449.80458</v>
      </c>
      <c r="AJ833" s="64"/>
      <c r="AK833" s="84"/>
      <c r="AL833" s="84"/>
      <c r="AM833" s="84"/>
      <c r="AN833" s="84"/>
      <c r="AO833" s="84"/>
      <c r="AP833" s="84"/>
      <c r="AQ833" s="84"/>
    </row>
    <row r="834" ht="15.0" customHeight="1">
      <c r="A834" s="79">
        <v>831.0</v>
      </c>
      <c r="B834" s="80" t="s">
        <v>2016</v>
      </c>
      <c r="C834" s="79" t="s">
        <v>141</v>
      </c>
      <c r="D834" s="79" t="s">
        <v>2017</v>
      </c>
      <c r="E834" s="81">
        <v>48.04</v>
      </c>
      <c r="F834" s="79" t="s">
        <v>84</v>
      </c>
      <c r="G834" s="79" t="s">
        <v>606</v>
      </c>
      <c r="H834" s="82">
        <v>1551079.87</v>
      </c>
      <c r="I834" s="79">
        <v>1.0</v>
      </c>
      <c r="J834" s="83">
        <v>2.0</v>
      </c>
      <c r="K834" s="80">
        <v>2024.0</v>
      </c>
      <c r="L834" s="79" t="s">
        <v>630</v>
      </c>
      <c r="M834" s="79">
        <v>2024.0</v>
      </c>
      <c r="N834" s="79" t="s">
        <v>161</v>
      </c>
      <c r="O834" s="65" t="str">
        <f t="shared" si="1"/>
        <v>090817310001</v>
      </c>
      <c r="P834" s="65">
        <f t="shared" si="2"/>
        <v>8</v>
      </c>
      <c r="Q834" s="65">
        <f t="shared" si="3"/>
        <v>3</v>
      </c>
      <c r="R834" s="65" t="str">
        <f t="shared" si="12"/>
        <v>09.081.731/0001-83</v>
      </c>
      <c r="S834" s="84"/>
      <c r="T834" s="84" t="str">
        <f t="shared" si="10"/>
        <v/>
      </c>
      <c r="U834" s="84" t="str">
        <f t="shared" si="11"/>
        <v/>
      </c>
      <c r="V834" s="65" t="str">
        <f t="shared" si="5"/>
        <v/>
      </c>
      <c r="W834" s="84"/>
      <c r="X834" s="84"/>
      <c r="Y834" s="85"/>
      <c r="Z834" s="85"/>
      <c r="AA834" s="65" t="str">
        <f t="shared" si="6"/>
        <v/>
      </c>
      <c r="AB834" s="65" t="str">
        <f t="shared" si="7"/>
        <v/>
      </c>
      <c r="AC834" s="86"/>
      <c r="AD834" s="87" t="str">
        <f t="shared" si="8"/>
        <v/>
      </c>
      <c r="AE834" s="84"/>
      <c r="AF834" s="86">
        <f>IF(AC834&gt;0,AC834,'⚙️ Config'!$B$10)</f>
        <v>0.0075</v>
      </c>
      <c r="AG834" s="88">
        <f t="shared" si="9"/>
        <v>11633.09903</v>
      </c>
      <c r="AH834" s="88">
        <f>AG834*'⚙️ Config'!$B$11</f>
        <v>58165.49513</v>
      </c>
      <c r="AI834" s="88">
        <f>AH834*'⚙️ Config'!$B$12</f>
        <v>17449.64854</v>
      </c>
      <c r="AJ834" s="64"/>
      <c r="AK834" s="84"/>
      <c r="AL834" s="84"/>
      <c r="AM834" s="84"/>
      <c r="AN834" s="84"/>
      <c r="AO834" s="84"/>
      <c r="AP834" s="84"/>
      <c r="AQ834" s="84"/>
    </row>
    <row r="835" ht="15.0" customHeight="1">
      <c r="A835" s="79">
        <v>832.0</v>
      </c>
      <c r="B835" s="80" t="s">
        <v>2018</v>
      </c>
      <c r="C835" s="79" t="s">
        <v>141</v>
      </c>
      <c r="D835" s="79" t="s">
        <v>2019</v>
      </c>
      <c r="E835" s="81">
        <v>58.93</v>
      </c>
      <c r="F835" s="79" t="s">
        <v>84</v>
      </c>
      <c r="G835" s="79" t="s">
        <v>606</v>
      </c>
      <c r="H835" s="82">
        <v>1550183.65</v>
      </c>
      <c r="I835" s="79">
        <v>1.0</v>
      </c>
      <c r="J835" s="83">
        <v>1.3</v>
      </c>
      <c r="K835" s="80">
        <v>2024.0</v>
      </c>
      <c r="L835" s="79" t="s">
        <v>630</v>
      </c>
      <c r="M835" s="79">
        <v>2024.0</v>
      </c>
      <c r="N835" s="79" t="s">
        <v>161</v>
      </c>
      <c r="O835" s="65" t="str">
        <f t="shared" si="1"/>
        <v>044608510001</v>
      </c>
      <c r="P835" s="65">
        <f t="shared" si="2"/>
        <v>7</v>
      </c>
      <c r="Q835" s="65">
        <f t="shared" si="3"/>
        <v>8</v>
      </c>
      <c r="R835" s="65" t="str">
        <f t="shared" si="12"/>
        <v>04.460.851/0001-78</v>
      </c>
      <c r="S835" s="84"/>
      <c r="T835" s="84" t="str">
        <f t="shared" si="10"/>
        <v/>
      </c>
      <c r="U835" s="84" t="str">
        <f t="shared" si="11"/>
        <v/>
      </c>
      <c r="V835" s="65" t="str">
        <f t="shared" si="5"/>
        <v/>
      </c>
      <c r="W835" s="84"/>
      <c r="X835" s="84"/>
      <c r="Y835" s="85"/>
      <c r="Z835" s="85"/>
      <c r="AA835" s="65" t="str">
        <f t="shared" si="6"/>
        <v/>
      </c>
      <c r="AB835" s="65" t="str">
        <f t="shared" si="7"/>
        <v/>
      </c>
      <c r="AC835" s="86"/>
      <c r="AD835" s="87" t="str">
        <f t="shared" si="8"/>
        <v/>
      </c>
      <c r="AE835" s="84"/>
      <c r="AF835" s="86">
        <f>IF(AC835&gt;0,AC835,'⚙️ Config'!$B$10)</f>
        <v>0.0075</v>
      </c>
      <c r="AG835" s="88">
        <f t="shared" si="9"/>
        <v>11626.37738</v>
      </c>
      <c r="AH835" s="88">
        <f>AG835*'⚙️ Config'!$B$11</f>
        <v>58131.88688</v>
      </c>
      <c r="AI835" s="88">
        <f>AH835*'⚙️ Config'!$B$12</f>
        <v>17439.56606</v>
      </c>
      <c r="AJ835" s="64"/>
      <c r="AK835" s="84"/>
      <c r="AL835" s="84"/>
      <c r="AM835" s="84"/>
      <c r="AN835" s="84"/>
      <c r="AO835" s="84"/>
      <c r="AP835" s="84"/>
      <c r="AQ835" s="84"/>
    </row>
    <row r="836" ht="15.0" customHeight="1">
      <c r="A836" s="79">
        <v>833.0</v>
      </c>
      <c r="B836" s="80" t="s">
        <v>2020</v>
      </c>
      <c r="C836" s="79" t="s">
        <v>154</v>
      </c>
      <c r="D836" s="79" t="s">
        <v>2021</v>
      </c>
      <c r="E836" s="81">
        <v>53.37</v>
      </c>
      <c r="F836" s="79" t="s">
        <v>84</v>
      </c>
      <c r="G836" s="79" t="s">
        <v>606</v>
      </c>
      <c r="H836" s="82">
        <v>1549322.47</v>
      </c>
      <c r="I836" s="79">
        <v>1.0</v>
      </c>
      <c r="J836" s="83">
        <v>1.6</v>
      </c>
      <c r="K836" s="80">
        <v>2024.0</v>
      </c>
      <c r="L836" s="79" t="s">
        <v>630</v>
      </c>
      <c r="M836" s="79">
        <v>2024.0</v>
      </c>
      <c r="N836" s="79" t="s">
        <v>145</v>
      </c>
      <c r="O836" s="65" t="str">
        <f t="shared" si="1"/>
        <v>396118620001</v>
      </c>
      <c r="P836" s="65">
        <f t="shared" si="2"/>
        <v>9</v>
      </c>
      <c r="Q836" s="65">
        <f t="shared" si="3"/>
        <v>6</v>
      </c>
      <c r="R836" s="65" t="str">
        <f t="shared" si="12"/>
        <v>39.611.862/0001-96</v>
      </c>
      <c r="S836" s="84"/>
      <c r="T836" s="84" t="str">
        <f t="shared" si="10"/>
        <v/>
      </c>
      <c r="U836" s="84" t="str">
        <f t="shared" si="11"/>
        <v/>
      </c>
      <c r="V836" s="65" t="str">
        <f t="shared" si="5"/>
        <v/>
      </c>
      <c r="W836" s="84"/>
      <c r="X836" s="84"/>
      <c r="Y836" s="85"/>
      <c r="Z836" s="85"/>
      <c r="AA836" s="65" t="str">
        <f t="shared" si="6"/>
        <v/>
      </c>
      <c r="AB836" s="65" t="str">
        <f t="shared" si="7"/>
        <v/>
      </c>
      <c r="AC836" s="86"/>
      <c r="AD836" s="87" t="str">
        <f t="shared" si="8"/>
        <v/>
      </c>
      <c r="AE836" s="84"/>
      <c r="AF836" s="86">
        <f>IF(AC836&gt;0,AC836,'⚙️ Config'!$B$10)</f>
        <v>0.0075</v>
      </c>
      <c r="AG836" s="88">
        <f t="shared" si="9"/>
        <v>11619.91853</v>
      </c>
      <c r="AH836" s="88">
        <f>AG836*'⚙️ Config'!$B$11</f>
        <v>58099.59263</v>
      </c>
      <c r="AI836" s="88">
        <f>AH836*'⚙️ Config'!$B$12</f>
        <v>17429.87779</v>
      </c>
      <c r="AJ836" s="64"/>
      <c r="AK836" s="84"/>
      <c r="AL836" s="84"/>
      <c r="AM836" s="84"/>
      <c r="AN836" s="84"/>
      <c r="AO836" s="84"/>
      <c r="AP836" s="84"/>
      <c r="AQ836" s="84"/>
    </row>
    <row r="837" ht="15.0" customHeight="1">
      <c r="A837" s="79">
        <v>834.0</v>
      </c>
      <c r="B837" s="80" t="s">
        <v>2022</v>
      </c>
      <c r="C837" s="79" t="s">
        <v>141</v>
      </c>
      <c r="D837" s="79" t="s">
        <v>2023</v>
      </c>
      <c r="E837" s="81">
        <v>63.79</v>
      </c>
      <c r="F837" s="79" t="s">
        <v>84</v>
      </c>
      <c r="G837" s="79" t="s">
        <v>606</v>
      </c>
      <c r="H837" s="82">
        <v>1549239.01</v>
      </c>
      <c r="I837" s="79">
        <v>1.0</v>
      </c>
      <c r="J837" s="83">
        <v>1.1</v>
      </c>
      <c r="K837" s="80">
        <v>2025.0</v>
      </c>
      <c r="L837" s="79" t="s">
        <v>630</v>
      </c>
      <c r="M837" s="79">
        <v>2025.0</v>
      </c>
      <c r="N837" s="79" t="s">
        <v>161</v>
      </c>
      <c r="O837" s="65" t="str">
        <f t="shared" si="1"/>
        <v>425595280001</v>
      </c>
      <c r="P837" s="65">
        <f t="shared" si="2"/>
        <v>4</v>
      </c>
      <c r="Q837" s="65">
        <f t="shared" si="3"/>
        <v>5</v>
      </c>
      <c r="R837" s="65" t="str">
        <f t="shared" si="12"/>
        <v>42.559.528/0001-45</v>
      </c>
      <c r="S837" s="84"/>
      <c r="T837" s="84" t="str">
        <f t="shared" si="10"/>
        <v/>
      </c>
      <c r="U837" s="84" t="str">
        <f t="shared" si="11"/>
        <v/>
      </c>
      <c r="V837" s="65" t="str">
        <f t="shared" si="5"/>
        <v/>
      </c>
      <c r="W837" s="84"/>
      <c r="X837" s="84"/>
      <c r="Y837" s="85"/>
      <c r="Z837" s="85"/>
      <c r="AA837" s="65" t="str">
        <f t="shared" si="6"/>
        <v/>
      </c>
      <c r="AB837" s="65" t="str">
        <f t="shared" si="7"/>
        <v/>
      </c>
      <c r="AC837" s="86"/>
      <c r="AD837" s="87" t="str">
        <f t="shared" si="8"/>
        <v/>
      </c>
      <c r="AE837" s="84"/>
      <c r="AF837" s="86">
        <f>IF(AC837&gt;0,AC837,'⚙️ Config'!$B$10)</f>
        <v>0.0075</v>
      </c>
      <c r="AG837" s="88">
        <f t="shared" si="9"/>
        <v>11619.29258</v>
      </c>
      <c r="AH837" s="88">
        <f>AG837*'⚙️ Config'!$B$11</f>
        <v>58096.46288</v>
      </c>
      <c r="AI837" s="88">
        <f>AH837*'⚙️ Config'!$B$12</f>
        <v>17428.93886</v>
      </c>
      <c r="AJ837" s="64"/>
      <c r="AK837" s="84"/>
      <c r="AL837" s="84"/>
      <c r="AM837" s="84"/>
      <c r="AN837" s="84"/>
      <c r="AO837" s="84"/>
      <c r="AP837" s="84"/>
      <c r="AQ837" s="84"/>
    </row>
    <row r="838" ht="15.0" customHeight="1">
      <c r="A838" s="79">
        <v>835.0</v>
      </c>
      <c r="B838" s="80" t="s">
        <v>2024</v>
      </c>
      <c r="C838" s="79" t="s">
        <v>141</v>
      </c>
      <c r="D838" s="79" t="s">
        <v>2025</v>
      </c>
      <c r="E838" s="81">
        <v>58.93</v>
      </c>
      <c r="F838" s="79" t="s">
        <v>84</v>
      </c>
      <c r="G838" s="79" t="s">
        <v>606</v>
      </c>
      <c r="H838" s="82">
        <v>1546985.73</v>
      </c>
      <c r="I838" s="79">
        <v>1.0</v>
      </c>
      <c r="J838" s="83">
        <v>1.3</v>
      </c>
      <c r="K838" s="80">
        <v>2024.0</v>
      </c>
      <c r="L838" s="79" t="s">
        <v>630</v>
      </c>
      <c r="M838" s="79">
        <v>2024.0</v>
      </c>
      <c r="N838" s="79" t="s">
        <v>161</v>
      </c>
      <c r="O838" s="65" t="str">
        <f t="shared" si="1"/>
        <v>130381100001</v>
      </c>
      <c r="P838" s="65">
        <f t="shared" si="2"/>
        <v>9</v>
      </c>
      <c r="Q838" s="65">
        <f t="shared" si="3"/>
        <v>4</v>
      </c>
      <c r="R838" s="65" t="str">
        <f t="shared" si="12"/>
        <v>13.038.110/0001-94</v>
      </c>
      <c r="S838" s="84"/>
      <c r="T838" s="84" t="str">
        <f t="shared" si="10"/>
        <v/>
      </c>
      <c r="U838" s="84" t="str">
        <f t="shared" si="11"/>
        <v/>
      </c>
      <c r="V838" s="65" t="str">
        <f t="shared" si="5"/>
        <v/>
      </c>
      <c r="W838" s="84"/>
      <c r="X838" s="84"/>
      <c r="Y838" s="85"/>
      <c r="Z838" s="85"/>
      <c r="AA838" s="65" t="str">
        <f t="shared" si="6"/>
        <v/>
      </c>
      <c r="AB838" s="65" t="str">
        <f t="shared" si="7"/>
        <v/>
      </c>
      <c r="AC838" s="86"/>
      <c r="AD838" s="87" t="str">
        <f t="shared" si="8"/>
        <v/>
      </c>
      <c r="AE838" s="84"/>
      <c r="AF838" s="86">
        <f>IF(AC838&gt;0,AC838,'⚙️ Config'!$B$10)</f>
        <v>0.0075</v>
      </c>
      <c r="AG838" s="88">
        <f t="shared" si="9"/>
        <v>11602.39298</v>
      </c>
      <c r="AH838" s="88">
        <f>AG838*'⚙️ Config'!$B$11</f>
        <v>58011.96488</v>
      </c>
      <c r="AI838" s="88">
        <f>AH838*'⚙️ Config'!$B$12</f>
        <v>17403.58946</v>
      </c>
      <c r="AJ838" s="64"/>
      <c r="AK838" s="84"/>
      <c r="AL838" s="84"/>
      <c r="AM838" s="84"/>
      <c r="AN838" s="84"/>
      <c r="AO838" s="84"/>
      <c r="AP838" s="84"/>
      <c r="AQ838" s="84"/>
    </row>
    <row r="839" ht="15.0" customHeight="1">
      <c r="A839" s="79">
        <v>836.0</v>
      </c>
      <c r="B839" s="80" t="s">
        <v>2026</v>
      </c>
      <c r="C839" s="79" t="s">
        <v>141</v>
      </c>
      <c r="D839" s="79" t="s">
        <v>2027</v>
      </c>
      <c r="E839" s="81">
        <v>51.86</v>
      </c>
      <c r="F839" s="79" t="s">
        <v>84</v>
      </c>
      <c r="G839" s="79" t="s">
        <v>606</v>
      </c>
      <c r="H839" s="82">
        <v>1546279.18</v>
      </c>
      <c r="I839" s="79">
        <v>1.0</v>
      </c>
      <c r="J839" s="83">
        <v>1.7</v>
      </c>
      <c r="K839" s="80">
        <v>2024.0</v>
      </c>
      <c r="L839" s="79" t="s">
        <v>630</v>
      </c>
      <c r="M839" s="79">
        <v>2024.0</v>
      </c>
      <c r="N839" s="79" t="s">
        <v>161</v>
      </c>
      <c r="O839" s="65" t="str">
        <f t="shared" si="1"/>
        <v>290286720001</v>
      </c>
      <c r="P839" s="65">
        <f t="shared" si="2"/>
        <v>9</v>
      </c>
      <c r="Q839" s="65">
        <f t="shared" si="3"/>
        <v>7</v>
      </c>
      <c r="R839" s="65" t="str">
        <f t="shared" si="12"/>
        <v>29.028.672/0001-97</v>
      </c>
      <c r="S839" s="84"/>
      <c r="T839" s="84" t="str">
        <f t="shared" si="10"/>
        <v/>
      </c>
      <c r="U839" s="84" t="str">
        <f t="shared" si="11"/>
        <v/>
      </c>
      <c r="V839" s="65" t="str">
        <f t="shared" si="5"/>
        <v/>
      </c>
      <c r="W839" s="84"/>
      <c r="X839" s="84"/>
      <c r="Y839" s="85"/>
      <c r="Z839" s="85"/>
      <c r="AA839" s="65" t="str">
        <f t="shared" si="6"/>
        <v/>
      </c>
      <c r="AB839" s="65" t="str">
        <f t="shared" si="7"/>
        <v/>
      </c>
      <c r="AC839" s="86"/>
      <c r="AD839" s="87" t="str">
        <f t="shared" si="8"/>
        <v/>
      </c>
      <c r="AE839" s="84"/>
      <c r="AF839" s="86">
        <f>IF(AC839&gt;0,AC839,'⚙️ Config'!$B$10)</f>
        <v>0.0075</v>
      </c>
      <c r="AG839" s="88">
        <f t="shared" si="9"/>
        <v>11597.09385</v>
      </c>
      <c r="AH839" s="88">
        <f>AG839*'⚙️ Config'!$B$11</f>
        <v>57985.46925</v>
      </c>
      <c r="AI839" s="88">
        <f>AH839*'⚙️ Config'!$B$12</f>
        <v>17395.64078</v>
      </c>
      <c r="AJ839" s="64"/>
      <c r="AK839" s="84"/>
      <c r="AL839" s="84"/>
      <c r="AM839" s="84"/>
      <c r="AN839" s="84"/>
      <c r="AO839" s="84"/>
      <c r="AP839" s="84"/>
      <c r="AQ839" s="84"/>
    </row>
    <row r="840" ht="15.0" customHeight="1">
      <c r="A840" s="79">
        <v>837.0</v>
      </c>
      <c r="B840" s="80" t="s">
        <v>2028</v>
      </c>
      <c r="C840" s="79" t="s">
        <v>141</v>
      </c>
      <c r="D840" s="79" t="s">
        <v>2029</v>
      </c>
      <c r="E840" s="81">
        <v>53.37</v>
      </c>
      <c r="F840" s="79" t="s">
        <v>84</v>
      </c>
      <c r="G840" s="79" t="s">
        <v>606</v>
      </c>
      <c r="H840" s="82">
        <v>1545869.36</v>
      </c>
      <c r="I840" s="79">
        <v>1.0</v>
      </c>
      <c r="J840" s="83">
        <v>1.6</v>
      </c>
      <c r="K840" s="80">
        <v>2024.0</v>
      </c>
      <c r="L840" s="79" t="s">
        <v>630</v>
      </c>
      <c r="M840" s="79">
        <v>2024.0</v>
      </c>
      <c r="N840" s="79" t="s">
        <v>161</v>
      </c>
      <c r="O840" s="65" t="str">
        <f t="shared" si="1"/>
        <v>305155230001</v>
      </c>
      <c r="P840" s="65">
        <f t="shared" si="2"/>
        <v>3</v>
      </c>
      <c r="Q840" s="65">
        <f t="shared" si="3"/>
        <v>1</v>
      </c>
      <c r="R840" s="65" t="str">
        <f t="shared" si="12"/>
        <v>30.515.523/0001-31</v>
      </c>
      <c r="S840" s="84"/>
      <c r="T840" s="84" t="str">
        <f t="shared" si="10"/>
        <v/>
      </c>
      <c r="U840" s="84" t="str">
        <f t="shared" si="11"/>
        <v/>
      </c>
      <c r="V840" s="65" t="str">
        <f t="shared" si="5"/>
        <v/>
      </c>
      <c r="W840" s="84"/>
      <c r="X840" s="84"/>
      <c r="Y840" s="85"/>
      <c r="Z840" s="85"/>
      <c r="AA840" s="65" t="str">
        <f t="shared" si="6"/>
        <v/>
      </c>
      <c r="AB840" s="65" t="str">
        <f t="shared" si="7"/>
        <v/>
      </c>
      <c r="AC840" s="86"/>
      <c r="AD840" s="87" t="str">
        <f t="shared" si="8"/>
        <v/>
      </c>
      <c r="AE840" s="84"/>
      <c r="AF840" s="86">
        <f>IF(AC840&gt;0,AC840,'⚙️ Config'!$B$10)</f>
        <v>0.0075</v>
      </c>
      <c r="AG840" s="88">
        <f t="shared" si="9"/>
        <v>11594.0202</v>
      </c>
      <c r="AH840" s="88">
        <f>AG840*'⚙️ Config'!$B$11</f>
        <v>57970.101</v>
      </c>
      <c r="AI840" s="88">
        <f>AH840*'⚙️ Config'!$B$12</f>
        <v>17391.0303</v>
      </c>
      <c r="AJ840" s="64"/>
      <c r="AK840" s="84"/>
      <c r="AL840" s="84"/>
      <c r="AM840" s="84"/>
      <c r="AN840" s="84"/>
      <c r="AO840" s="84"/>
      <c r="AP840" s="84"/>
      <c r="AQ840" s="84"/>
    </row>
    <row r="841" ht="15.0" customHeight="1">
      <c r="A841" s="79">
        <v>838.0</v>
      </c>
      <c r="B841" s="80" t="s">
        <v>2030</v>
      </c>
      <c r="C841" s="79" t="s">
        <v>141</v>
      </c>
      <c r="D841" s="79" t="s">
        <v>2031</v>
      </c>
      <c r="E841" s="81">
        <v>58.93</v>
      </c>
      <c r="F841" s="79" t="s">
        <v>84</v>
      </c>
      <c r="G841" s="79" t="s">
        <v>606</v>
      </c>
      <c r="H841" s="82">
        <v>1543955.34</v>
      </c>
      <c r="I841" s="79">
        <v>1.0</v>
      </c>
      <c r="J841" s="83">
        <v>1.3</v>
      </c>
      <c r="K841" s="80">
        <v>2024.0</v>
      </c>
      <c r="L841" s="79" t="s">
        <v>448</v>
      </c>
      <c r="M841" s="79">
        <v>2024.0</v>
      </c>
      <c r="N841" s="79" t="s">
        <v>145</v>
      </c>
      <c r="O841" s="65" t="str">
        <f t="shared" si="1"/>
        <v>187654100001</v>
      </c>
      <c r="P841" s="65">
        <f t="shared" si="2"/>
        <v>9</v>
      </c>
      <c r="Q841" s="65">
        <f t="shared" si="3"/>
        <v>9</v>
      </c>
      <c r="R841" s="65" t="str">
        <f t="shared" si="12"/>
        <v>18.765.410/0001-99</v>
      </c>
      <c r="S841" s="84"/>
      <c r="T841" s="84" t="str">
        <f t="shared" si="10"/>
        <v/>
      </c>
      <c r="U841" s="84" t="str">
        <f t="shared" si="11"/>
        <v/>
      </c>
      <c r="V841" s="65" t="str">
        <f t="shared" si="5"/>
        <v/>
      </c>
      <c r="W841" s="84"/>
      <c r="X841" s="84"/>
      <c r="Y841" s="85"/>
      <c r="Z841" s="85"/>
      <c r="AA841" s="65" t="str">
        <f t="shared" si="6"/>
        <v/>
      </c>
      <c r="AB841" s="65" t="str">
        <f t="shared" si="7"/>
        <v/>
      </c>
      <c r="AC841" s="86"/>
      <c r="AD841" s="87" t="str">
        <f t="shared" si="8"/>
        <v/>
      </c>
      <c r="AE841" s="84"/>
      <c r="AF841" s="86">
        <f>IF(AC841&gt;0,AC841,'⚙️ Config'!$B$10)</f>
        <v>0.0075</v>
      </c>
      <c r="AG841" s="88">
        <f t="shared" si="9"/>
        <v>11579.66505</v>
      </c>
      <c r="AH841" s="88">
        <f>AG841*'⚙️ Config'!$B$11</f>
        <v>57898.32525</v>
      </c>
      <c r="AI841" s="88">
        <f>AH841*'⚙️ Config'!$B$12</f>
        <v>17369.49758</v>
      </c>
      <c r="AJ841" s="64"/>
      <c r="AK841" s="84"/>
      <c r="AL841" s="84"/>
      <c r="AM841" s="84"/>
      <c r="AN841" s="84"/>
      <c r="AO841" s="84"/>
      <c r="AP841" s="84"/>
      <c r="AQ841" s="84"/>
    </row>
    <row r="842" ht="15.0" customHeight="1">
      <c r="A842" s="79">
        <v>839.0</v>
      </c>
      <c r="B842" s="80" t="s">
        <v>2032</v>
      </c>
      <c r="C842" s="79" t="s">
        <v>141</v>
      </c>
      <c r="D842" s="79" t="s">
        <v>2033</v>
      </c>
      <c r="E842" s="81">
        <v>53.37</v>
      </c>
      <c r="F842" s="79" t="s">
        <v>84</v>
      </c>
      <c r="G842" s="79" t="s">
        <v>606</v>
      </c>
      <c r="H842" s="82">
        <v>1541960.43</v>
      </c>
      <c r="I842" s="79">
        <v>1.0</v>
      </c>
      <c r="J842" s="83">
        <v>1.6</v>
      </c>
      <c r="K842" s="80">
        <v>2024.0</v>
      </c>
      <c r="L842" s="79" t="s">
        <v>268</v>
      </c>
      <c r="M842" s="79">
        <v>2024.0</v>
      </c>
      <c r="N842" s="79" t="s">
        <v>161</v>
      </c>
      <c r="O842" s="65" t="str">
        <f t="shared" si="1"/>
        <v>035105880001</v>
      </c>
      <c r="P842" s="65">
        <f t="shared" si="2"/>
        <v>1</v>
      </c>
      <c r="Q842" s="65">
        <f t="shared" si="3"/>
        <v>1</v>
      </c>
      <c r="R842" s="65" t="str">
        <f t="shared" si="12"/>
        <v>03.510.588/0001-11</v>
      </c>
      <c r="S842" s="84"/>
      <c r="T842" s="84" t="str">
        <f t="shared" si="10"/>
        <v/>
      </c>
      <c r="U842" s="84" t="str">
        <f t="shared" si="11"/>
        <v/>
      </c>
      <c r="V842" s="65" t="str">
        <f t="shared" si="5"/>
        <v/>
      </c>
      <c r="W842" s="84"/>
      <c r="X842" s="84"/>
      <c r="Y842" s="85"/>
      <c r="Z842" s="85"/>
      <c r="AA842" s="65" t="str">
        <f t="shared" si="6"/>
        <v/>
      </c>
      <c r="AB842" s="65" t="str">
        <f t="shared" si="7"/>
        <v/>
      </c>
      <c r="AC842" s="86"/>
      <c r="AD842" s="87" t="str">
        <f t="shared" si="8"/>
        <v/>
      </c>
      <c r="AE842" s="84"/>
      <c r="AF842" s="86">
        <f>IF(AC842&gt;0,AC842,'⚙️ Config'!$B$10)</f>
        <v>0.0075</v>
      </c>
      <c r="AG842" s="88">
        <f t="shared" si="9"/>
        <v>11564.70323</v>
      </c>
      <c r="AH842" s="88">
        <f>AG842*'⚙️ Config'!$B$11</f>
        <v>57823.51613</v>
      </c>
      <c r="AI842" s="88">
        <f>AH842*'⚙️ Config'!$B$12</f>
        <v>17347.05484</v>
      </c>
      <c r="AJ842" s="64"/>
      <c r="AK842" s="84"/>
      <c r="AL842" s="84"/>
      <c r="AM842" s="84"/>
      <c r="AN842" s="84"/>
      <c r="AO842" s="84"/>
      <c r="AP842" s="84"/>
      <c r="AQ842" s="84"/>
    </row>
    <row r="843" ht="15.0" customHeight="1">
      <c r="A843" s="79">
        <v>840.0</v>
      </c>
      <c r="B843" s="80" t="s">
        <v>2034</v>
      </c>
      <c r="C843" s="79" t="s">
        <v>141</v>
      </c>
      <c r="D843" s="79" t="s">
        <v>2035</v>
      </c>
      <c r="E843" s="81">
        <v>58.93</v>
      </c>
      <c r="F843" s="79" t="s">
        <v>84</v>
      </c>
      <c r="G843" s="79" t="s">
        <v>606</v>
      </c>
      <c r="H843" s="82">
        <v>1541778.24</v>
      </c>
      <c r="I843" s="79">
        <v>1.0</v>
      </c>
      <c r="J843" s="83">
        <v>1.3</v>
      </c>
      <c r="K843" s="80">
        <v>2024.0</v>
      </c>
      <c r="L843" s="79" t="s">
        <v>202</v>
      </c>
      <c r="M843" s="79">
        <v>2024.0</v>
      </c>
      <c r="N843" s="79" t="s">
        <v>161</v>
      </c>
      <c r="O843" s="65" t="str">
        <f t="shared" si="1"/>
        <v>081962950001</v>
      </c>
      <c r="P843" s="65">
        <f t="shared" si="2"/>
        <v>2</v>
      </c>
      <c r="Q843" s="65">
        <f t="shared" si="3"/>
        <v>5</v>
      </c>
      <c r="R843" s="65" t="str">
        <f t="shared" si="12"/>
        <v>08.196.295/0001-25</v>
      </c>
      <c r="S843" s="84"/>
      <c r="T843" s="84" t="str">
        <f t="shared" si="10"/>
        <v/>
      </c>
      <c r="U843" s="84" t="str">
        <f t="shared" si="11"/>
        <v/>
      </c>
      <c r="V843" s="65" t="str">
        <f t="shared" si="5"/>
        <v/>
      </c>
      <c r="W843" s="84"/>
      <c r="X843" s="84"/>
      <c r="Y843" s="85"/>
      <c r="Z843" s="85"/>
      <c r="AA843" s="65" t="str">
        <f t="shared" si="6"/>
        <v/>
      </c>
      <c r="AB843" s="65" t="str">
        <f t="shared" si="7"/>
        <v/>
      </c>
      <c r="AC843" s="86"/>
      <c r="AD843" s="87" t="str">
        <f t="shared" si="8"/>
        <v/>
      </c>
      <c r="AE843" s="84"/>
      <c r="AF843" s="86">
        <f>IF(AC843&gt;0,AC843,'⚙️ Config'!$B$10)</f>
        <v>0.0075</v>
      </c>
      <c r="AG843" s="88">
        <f t="shared" si="9"/>
        <v>11563.3368</v>
      </c>
      <c r="AH843" s="88">
        <f>AG843*'⚙️ Config'!$B$11</f>
        <v>57816.684</v>
      </c>
      <c r="AI843" s="88">
        <f>AH843*'⚙️ Config'!$B$12</f>
        <v>17345.0052</v>
      </c>
      <c r="AJ843" s="64"/>
      <c r="AK843" s="84"/>
      <c r="AL843" s="84"/>
      <c r="AM843" s="84"/>
      <c r="AN843" s="84"/>
      <c r="AO843" s="84"/>
      <c r="AP843" s="84"/>
      <c r="AQ843" s="84"/>
    </row>
    <row r="844" ht="15.0" customHeight="1">
      <c r="A844" s="79">
        <v>841.0</v>
      </c>
      <c r="B844" s="80" t="s">
        <v>2036</v>
      </c>
      <c r="C844" s="79" t="s">
        <v>141</v>
      </c>
      <c r="D844" s="79" t="s">
        <v>2037</v>
      </c>
      <c r="E844" s="81">
        <v>55.04</v>
      </c>
      <c r="F844" s="79" t="s">
        <v>84</v>
      </c>
      <c r="G844" s="79" t="s">
        <v>606</v>
      </c>
      <c r="H844" s="82">
        <v>1539862.04</v>
      </c>
      <c r="I844" s="79">
        <v>1.0</v>
      </c>
      <c r="J844" s="83">
        <v>1.5</v>
      </c>
      <c r="K844" s="80">
        <v>2024.0</v>
      </c>
      <c r="L844" s="79" t="s">
        <v>630</v>
      </c>
      <c r="M844" s="79">
        <v>2024.0</v>
      </c>
      <c r="N844" s="79" t="s">
        <v>161</v>
      </c>
      <c r="O844" s="65" t="str">
        <f t="shared" si="1"/>
        <v>185937590001</v>
      </c>
      <c r="P844" s="65">
        <f t="shared" si="2"/>
        <v>9</v>
      </c>
      <c r="Q844" s="65">
        <f t="shared" si="3"/>
        <v>0</v>
      </c>
      <c r="R844" s="65" t="str">
        <f t="shared" si="12"/>
        <v>18.593.759/0001-90</v>
      </c>
      <c r="S844" s="84"/>
      <c r="T844" s="84" t="str">
        <f t="shared" si="10"/>
        <v/>
      </c>
      <c r="U844" s="84" t="str">
        <f t="shared" si="11"/>
        <v/>
      </c>
      <c r="V844" s="65" t="str">
        <f t="shared" si="5"/>
        <v/>
      </c>
      <c r="W844" s="84"/>
      <c r="X844" s="84"/>
      <c r="Y844" s="85"/>
      <c r="Z844" s="85"/>
      <c r="AA844" s="65" t="str">
        <f t="shared" si="6"/>
        <v/>
      </c>
      <c r="AB844" s="65" t="str">
        <f t="shared" si="7"/>
        <v/>
      </c>
      <c r="AC844" s="86"/>
      <c r="AD844" s="87" t="str">
        <f t="shared" si="8"/>
        <v/>
      </c>
      <c r="AE844" s="84"/>
      <c r="AF844" s="86">
        <f>IF(AC844&gt;0,AC844,'⚙️ Config'!$B$10)</f>
        <v>0.0075</v>
      </c>
      <c r="AG844" s="88">
        <f t="shared" si="9"/>
        <v>11548.9653</v>
      </c>
      <c r="AH844" s="88">
        <f>AG844*'⚙️ Config'!$B$11</f>
        <v>57744.8265</v>
      </c>
      <c r="AI844" s="88">
        <f>AH844*'⚙️ Config'!$B$12</f>
        <v>17323.44795</v>
      </c>
      <c r="AJ844" s="64"/>
      <c r="AK844" s="84"/>
      <c r="AL844" s="84"/>
      <c r="AM844" s="84"/>
      <c r="AN844" s="84"/>
      <c r="AO844" s="84"/>
      <c r="AP844" s="84"/>
      <c r="AQ844" s="84"/>
    </row>
    <row r="845" ht="15.0" customHeight="1">
      <c r="A845" s="79">
        <v>842.0</v>
      </c>
      <c r="B845" s="80" t="s">
        <v>2038</v>
      </c>
      <c r="C845" s="79" t="s">
        <v>141</v>
      </c>
      <c r="D845" s="79" t="s">
        <v>2039</v>
      </c>
      <c r="E845" s="81">
        <v>56.88</v>
      </c>
      <c r="F845" s="79" t="s">
        <v>84</v>
      </c>
      <c r="G845" s="79" t="s">
        <v>606</v>
      </c>
      <c r="H845" s="82">
        <v>1537415.23</v>
      </c>
      <c r="I845" s="79">
        <v>1.0</v>
      </c>
      <c r="J845" s="83">
        <v>1.4</v>
      </c>
      <c r="K845" s="80">
        <v>2024.0</v>
      </c>
      <c r="L845" s="79" t="s">
        <v>630</v>
      </c>
      <c r="M845" s="79">
        <v>2024.0</v>
      </c>
      <c r="N845" s="79" t="s">
        <v>161</v>
      </c>
      <c r="O845" s="65" t="str">
        <f t="shared" si="1"/>
        <v>378958740001</v>
      </c>
      <c r="P845" s="65">
        <f t="shared" si="2"/>
        <v>6</v>
      </c>
      <c r="Q845" s="65">
        <f t="shared" si="3"/>
        <v>4</v>
      </c>
      <c r="R845" s="65" t="str">
        <f t="shared" si="12"/>
        <v>37.895.874/0001-64</v>
      </c>
      <c r="S845" s="84"/>
      <c r="T845" s="84" t="str">
        <f t="shared" si="10"/>
        <v/>
      </c>
      <c r="U845" s="84" t="str">
        <f t="shared" si="11"/>
        <v/>
      </c>
      <c r="V845" s="65" t="str">
        <f t="shared" si="5"/>
        <v/>
      </c>
      <c r="W845" s="84"/>
      <c r="X845" s="84"/>
      <c r="Y845" s="85"/>
      <c r="Z845" s="85"/>
      <c r="AA845" s="65" t="str">
        <f t="shared" si="6"/>
        <v/>
      </c>
      <c r="AB845" s="65" t="str">
        <f t="shared" si="7"/>
        <v/>
      </c>
      <c r="AC845" s="86"/>
      <c r="AD845" s="87" t="str">
        <f t="shared" si="8"/>
        <v/>
      </c>
      <c r="AE845" s="84"/>
      <c r="AF845" s="86">
        <f>IF(AC845&gt;0,AC845,'⚙️ Config'!$B$10)</f>
        <v>0.0075</v>
      </c>
      <c r="AG845" s="88">
        <f t="shared" si="9"/>
        <v>11530.61423</v>
      </c>
      <c r="AH845" s="88">
        <f>AG845*'⚙️ Config'!$B$11</f>
        <v>57653.07113</v>
      </c>
      <c r="AI845" s="88">
        <f>AH845*'⚙️ Config'!$B$12</f>
        <v>17295.92134</v>
      </c>
      <c r="AJ845" s="64"/>
      <c r="AK845" s="84"/>
      <c r="AL845" s="84"/>
      <c r="AM845" s="84"/>
      <c r="AN845" s="84"/>
      <c r="AO845" s="84"/>
      <c r="AP845" s="84"/>
      <c r="AQ845" s="84"/>
    </row>
    <row r="846" ht="15.0" customHeight="1">
      <c r="A846" s="79">
        <v>843.0</v>
      </c>
      <c r="B846" s="80" t="s">
        <v>2040</v>
      </c>
      <c r="C846" s="79" t="s">
        <v>141</v>
      </c>
      <c r="D846" s="79" t="s">
        <v>2041</v>
      </c>
      <c r="E846" s="81">
        <v>58.93</v>
      </c>
      <c r="F846" s="79" t="s">
        <v>84</v>
      </c>
      <c r="G846" s="79" t="s">
        <v>606</v>
      </c>
      <c r="H846" s="82">
        <v>1536804.96</v>
      </c>
      <c r="I846" s="79">
        <v>1.0</v>
      </c>
      <c r="J846" s="83">
        <v>1.3</v>
      </c>
      <c r="K846" s="80">
        <v>2024.0</v>
      </c>
      <c r="L846" s="79" t="s">
        <v>630</v>
      </c>
      <c r="M846" s="79">
        <v>2024.0</v>
      </c>
      <c r="N846" s="79" t="s">
        <v>145</v>
      </c>
      <c r="O846" s="65" t="str">
        <f t="shared" si="1"/>
        <v>087102780001</v>
      </c>
      <c r="P846" s="65">
        <f t="shared" si="2"/>
        <v>6</v>
      </c>
      <c r="Q846" s="65">
        <f t="shared" si="3"/>
        <v>4</v>
      </c>
      <c r="R846" s="65" t="str">
        <f t="shared" si="12"/>
        <v>08.710.278/0001-64</v>
      </c>
      <c r="S846" s="84"/>
      <c r="T846" s="84" t="str">
        <f t="shared" si="10"/>
        <v/>
      </c>
      <c r="U846" s="84" t="str">
        <f t="shared" si="11"/>
        <v/>
      </c>
      <c r="V846" s="65" t="str">
        <f t="shared" si="5"/>
        <v/>
      </c>
      <c r="W846" s="84"/>
      <c r="X846" s="84"/>
      <c r="Y846" s="85"/>
      <c r="Z846" s="85"/>
      <c r="AA846" s="65" t="str">
        <f t="shared" si="6"/>
        <v/>
      </c>
      <c r="AB846" s="65" t="str">
        <f t="shared" si="7"/>
        <v/>
      </c>
      <c r="AC846" s="86"/>
      <c r="AD846" s="87" t="str">
        <f t="shared" si="8"/>
        <v/>
      </c>
      <c r="AE846" s="84"/>
      <c r="AF846" s="86">
        <f>IF(AC846&gt;0,AC846,'⚙️ Config'!$B$10)</f>
        <v>0.0075</v>
      </c>
      <c r="AG846" s="88">
        <f t="shared" si="9"/>
        <v>11526.0372</v>
      </c>
      <c r="AH846" s="88">
        <f>AG846*'⚙️ Config'!$B$11</f>
        <v>57630.186</v>
      </c>
      <c r="AI846" s="88">
        <f>AH846*'⚙️ Config'!$B$12</f>
        <v>17289.0558</v>
      </c>
      <c r="AJ846" s="64"/>
      <c r="AK846" s="84"/>
      <c r="AL846" s="84"/>
      <c r="AM846" s="84"/>
      <c r="AN846" s="84"/>
      <c r="AO846" s="84"/>
      <c r="AP846" s="84"/>
      <c r="AQ846" s="84"/>
    </row>
    <row r="847" ht="15.0" customHeight="1">
      <c r="A847" s="79">
        <v>844.0</v>
      </c>
      <c r="B847" s="80" t="s">
        <v>2042</v>
      </c>
      <c r="C847" s="79" t="s">
        <v>141</v>
      </c>
      <c r="D847" s="79" t="s">
        <v>2043</v>
      </c>
      <c r="E847" s="81">
        <v>56.88</v>
      </c>
      <c r="F847" s="79" t="s">
        <v>84</v>
      </c>
      <c r="G847" s="79" t="s">
        <v>606</v>
      </c>
      <c r="H847" s="82">
        <v>1535933.25</v>
      </c>
      <c r="I847" s="79">
        <v>1.0</v>
      </c>
      <c r="J847" s="83">
        <v>1.4</v>
      </c>
      <c r="K847" s="80">
        <v>2024.0</v>
      </c>
      <c r="L847" s="79" t="s">
        <v>202</v>
      </c>
      <c r="M847" s="79">
        <v>2024.0</v>
      </c>
      <c r="N847" s="79" t="s">
        <v>161</v>
      </c>
      <c r="O847" s="65" t="str">
        <f t="shared" si="1"/>
        <v>420715750001</v>
      </c>
      <c r="P847" s="65">
        <f t="shared" si="2"/>
        <v>4</v>
      </c>
      <c r="Q847" s="65">
        <f t="shared" si="3"/>
        <v>5</v>
      </c>
      <c r="R847" s="65" t="str">
        <f t="shared" si="12"/>
        <v>42.071.575/0001-45</v>
      </c>
      <c r="S847" s="84"/>
      <c r="T847" s="84" t="str">
        <f t="shared" si="10"/>
        <v/>
      </c>
      <c r="U847" s="84" t="str">
        <f t="shared" si="11"/>
        <v/>
      </c>
      <c r="V847" s="65" t="str">
        <f t="shared" si="5"/>
        <v/>
      </c>
      <c r="W847" s="84"/>
      <c r="X847" s="84"/>
      <c r="Y847" s="85"/>
      <c r="Z847" s="85"/>
      <c r="AA847" s="65" t="str">
        <f t="shared" si="6"/>
        <v/>
      </c>
      <c r="AB847" s="65" t="str">
        <f t="shared" si="7"/>
        <v/>
      </c>
      <c r="AC847" s="86"/>
      <c r="AD847" s="87" t="str">
        <f t="shared" si="8"/>
        <v/>
      </c>
      <c r="AE847" s="84"/>
      <c r="AF847" s="86">
        <f>IF(AC847&gt;0,AC847,'⚙️ Config'!$B$10)</f>
        <v>0.0075</v>
      </c>
      <c r="AG847" s="88">
        <f t="shared" si="9"/>
        <v>11519.49938</v>
      </c>
      <c r="AH847" s="88">
        <f>AG847*'⚙️ Config'!$B$11</f>
        <v>57597.49688</v>
      </c>
      <c r="AI847" s="88">
        <f>AH847*'⚙️ Config'!$B$12</f>
        <v>17279.24906</v>
      </c>
      <c r="AJ847" s="64"/>
      <c r="AK847" s="84"/>
      <c r="AL847" s="84"/>
      <c r="AM847" s="84"/>
      <c r="AN847" s="84"/>
      <c r="AO847" s="84"/>
      <c r="AP847" s="84"/>
      <c r="AQ847" s="84"/>
    </row>
    <row r="848" ht="15.0" customHeight="1">
      <c r="A848" s="79">
        <v>845.0</v>
      </c>
      <c r="B848" s="80" t="s">
        <v>2044</v>
      </c>
      <c r="C848" s="79" t="s">
        <v>141</v>
      </c>
      <c r="D848" s="79" t="s">
        <v>2045</v>
      </c>
      <c r="E848" s="81">
        <v>53.37</v>
      </c>
      <c r="F848" s="79" t="s">
        <v>84</v>
      </c>
      <c r="G848" s="79" t="s">
        <v>606</v>
      </c>
      <c r="H848" s="82">
        <v>1534881.75</v>
      </c>
      <c r="I848" s="79">
        <v>1.0</v>
      </c>
      <c r="J848" s="83">
        <v>1.6</v>
      </c>
      <c r="K848" s="80">
        <v>2024.0</v>
      </c>
      <c r="L848" s="79" t="s">
        <v>630</v>
      </c>
      <c r="M848" s="79">
        <v>2024.0</v>
      </c>
      <c r="N848" s="79" t="s">
        <v>145</v>
      </c>
      <c r="O848" s="65" t="str">
        <f t="shared" si="1"/>
        <v>333536780001</v>
      </c>
      <c r="P848" s="65">
        <f t="shared" si="2"/>
        <v>0</v>
      </c>
      <c r="Q848" s="65">
        <f t="shared" si="3"/>
        <v>7</v>
      </c>
      <c r="R848" s="65" t="str">
        <f t="shared" si="12"/>
        <v>33.353.678/0001-07</v>
      </c>
      <c r="S848" s="84"/>
      <c r="T848" s="84" t="str">
        <f t="shared" si="10"/>
        <v/>
      </c>
      <c r="U848" s="84" t="str">
        <f t="shared" si="11"/>
        <v/>
      </c>
      <c r="V848" s="65" t="str">
        <f t="shared" si="5"/>
        <v/>
      </c>
      <c r="W848" s="84"/>
      <c r="X848" s="84"/>
      <c r="Y848" s="85"/>
      <c r="Z848" s="85"/>
      <c r="AA848" s="65" t="str">
        <f t="shared" si="6"/>
        <v/>
      </c>
      <c r="AB848" s="65" t="str">
        <f t="shared" si="7"/>
        <v/>
      </c>
      <c r="AC848" s="86"/>
      <c r="AD848" s="87" t="str">
        <f t="shared" si="8"/>
        <v/>
      </c>
      <c r="AE848" s="84"/>
      <c r="AF848" s="86">
        <f>IF(AC848&gt;0,AC848,'⚙️ Config'!$B$10)</f>
        <v>0.0075</v>
      </c>
      <c r="AG848" s="88">
        <f t="shared" si="9"/>
        <v>11511.61313</v>
      </c>
      <c r="AH848" s="88">
        <f>AG848*'⚙️ Config'!$B$11</f>
        <v>57558.06563</v>
      </c>
      <c r="AI848" s="88">
        <f>AH848*'⚙️ Config'!$B$12</f>
        <v>17267.41969</v>
      </c>
      <c r="AJ848" s="64"/>
      <c r="AK848" s="84"/>
      <c r="AL848" s="84"/>
      <c r="AM848" s="84"/>
      <c r="AN848" s="84"/>
      <c r="AO848" s="84"/>
      <c r="AP848" s="84"/>
      <c r="AQ848" s="84"/>
    </row>
    <row r="849" ht="15.0" customHeight="1">
      <c r="A849" s="79">
        <v>846.0</v>
      </c>
      <c r="B849" s="80" t="s">
        <v>2046</v>
      </c>
      <c r="C849" s="79" t="s">
        <v>141</v>
      </c>
      <c r="D849" s="79" t="s">
        <v>2047</v>
      </c>
      <c r="E849" s="81">
        <v>55.04</v>
      </c>
      <c r="F849" s="79" t="s">
        <v>84</v>
      </c>
      <c r="G849" s="79" t="s">
        <v>606</v>
      </c>
      <c r="H849" s="82">
        <v>1534728.62</v>
      </c>
      <c r="I849" s="79">
        <v>1.0</v>
      </c>
      <c r="J849" s="83">
        <v>1.5</v>
      </c>
      <c r="K849" s="80">
        <v>2024.0</v>
      </c>
      <c r="L849" s="79" t="s">
        <v>630</v>
      </c>
      <c r="M849" s="79">
        <v>2024.0</v>
      </c>
      <c r="N849" s="79" t="s">
        <v>161</v>
      </c>
      <c r="O849" s="65" t="str">
        <f t="shared" si="1"/>
        <v>185460130001</v>
      </c>
      <c r="P849" s="65">
        <f t="shared" si="2"/>
        <v>2</v>
      </c>
      <c r="Q849" s="65">
        <f t="shared" si="3"/>
        <v>6</v>
      </c>
      <c r="R849" s="65" t="str">
        <f t="shared" si="12"/>
        <v>18.546.013/0001-26</v>
      </c>
      <c r="S849" s="84"/>
      <c r="T849" s="84" t="str">
        <f t="shared" si="10"/>
        <v/>
      </c>
      <c r="U849" s="84" t="str">
        <f t="shared" si="11"/>
        <v/>
      </c>
      <c r="V849" s="65" t="str">
        <f t="shared" si="5"/>
        <v/>
      </c>
      <c r="W849" s="84"/>
      <c r="X849" s="84"/>
      <c r="Y849" s="85"/>
      <c r="Z849" s="85"/>
      <c r="AA849" s="65" t="str">
        <f t="shared" si="6"/>
        <v/>
      </c>
      <c r="AB849" s="65" t="str">
        <f t="shared" si="7"/>
        <v/>
      </c>
      <c r="AC849" s="86"/>
      <c r="AD849" s="87" t="str">
        <f t="shared" si="8"/>
        <v/>
      </c>
      <c r="AE849" s="84"/>
      <c r="AF849" s="86">
        <f>IF(AC849&gt;0,AC849,'⚙️ Config'!$B$10)</f>
        <v>0.0075</v>
      </c>
      <c r="AG849" s="88">
        <f t="shared" si="9"/>
        <v>11510.46465</v>
      </c>
      <c r="AH849" s="88">
        <f>AG849*'⚙️ Config'!$B$11</f>
        <v>57552.32325</v>
      </c>
      <c r="AI849" s="88">
        <f>AH849*'⚙️ Config'!$B$12</f>
        <v>17265.69698</v>
      </c>
      <c r="AJ849" s="64"/>
      <c r="AK849" s="84"/>
      <c r="AL849" s="84"/>
      <c r="AM849" s="84"/>
      <c r="AN849" s="84"/>
      <c r="AO849" s="84"/>
      <c r="AP849" s="84"/>
      <c r="AQ849" s="84"/>
    </row>
    <row r="850" ht="15.0" customHeight="1">
      <c r="A850" s="79">
        <v>847.0</v>
      </c>
      <c r="B850" s="80" t="s">
        <v>2048</v>
      </c>
      <c r="C850" s="79" t="s">
        <v>141</v>
      </c>
      <c r="D850" s="79" t="s">
        <v>2049</v>
      </c>
      <c r="E850" s="81">
        <v>55.04</v>
      </c>
      <c r="F850" s="79" t="s">
        <v>84</v>
      </c>
      <c r="G850" s="79" t="s">
        <v>606</v>
      </c>
      <c r="H850" s="82">
        <v>1533944.37</v>
      </c>
      <c r="I850" s="79">
        <v>1.0</v>
      </c>
      <c r="J850" s="83">
        <v>1.5</v>
      </c>
      <c r="K850" s="80">
        <v>2024.0</v>
      </c>
      <c r="L850" s="79" t="s">
        <v>630</v>
      </c>
      <c r="M850" s="79">
        <v>2024.0</v>
      </c>
      <c r="N850" s="79" t="s">
        <v>161</v>
      </c>
      <c r="O850" s="65" t="str">
        <f t="shared" si="1"/>
        <v>309051160001</v>
      </c>
      <c r="P850" s="65">
        <f t="shared" si="2"/>
        <v>3</v>
      </c>
      <c r="Q850" s="65">
        <f t="shared" si="3"/>
        <v>0</v>
      </c>
      <c r="R850" s="65" t="str">
        <f t="shared" si="12"/>
        <v>30.905.116/0001-30</v>
      </c>
      <c r="S850" s="84"/>
      <c r="T850" s="84" t="str">
        <f t="shared" si="10"/>
        <v/>
      </c>
      <c r="U850" s="84" t="str">
        <f t="shared" si="11"/>
        <v/>
      </c>
      <c r="V850" s="65" t="str">
        <f t="shared" si="5"/>
        <v/>
      </c>
      <c r="W850" s="84"/>
      <c r="X850" s="84"/>
      <c r="Y850" s="85"/>
      <c r="Z850" s="85"/>
      <c r="AA850" s="65" t="str">
        <f t="shared" si="6"/>
        <v/>
      </c>
      <c r="AB850" s="65" t="str">
        <f t="shared" si="7"/>
        <v/>
      </c>
      <c r="AC850" s="86"/>
      <c r="AD850" s="87" t="str">
        <f t="shared" si="8"/>
        <v/>
      </c>
      <c r="AE850" s="84"/>
      <c r="AF850" s="86">
        <f>IF(AC850&gt;0,AC850,'⚙️ Config'!$B$10)</f>
        <v>0.0075</v>
      </c>
      <c r="AG850" s="88">
        <f t="shared" si="9"/>
        <v>11504.58278</v>
      </c>
      <c r="AH850" s="88">
        <f>AG850*'⚙️ Config'!$B$11</f>
        <v>57522.91388</v>
      </c>
      <c r="AI850" s="88">
        <f>AH850*'⚙️ Config'!$B$12</f>
        <v>17256.87416</v>
      </c>
      <c r="AJ850" s="64"/>
      <c r="AK850" s="84"/>
      <c r="AL850" s="84"/>
      <c r="AM850" s="84"/>
      <c r="AN850" s="84"/>
      <c r="AO850" s="84"/>
      <c r="AP850" s="84"/>
      <c r="AQ850" s="84"/>
    </row>
    <row r="851" ht="15.0" customHeight="1">
      <c r="A851" s="79">
        <v>848.0</v>
      </c>
      <c r="B851" s="80" t="s">
        <v>2050</v>
      </c>
      <c r="C851" s="79" t="s">
        <v>141</v>
      </c>
      <c r="D851" s="79" t="s">
        <v>2051</v>
      </c>
      <c r="E851" s="81">
        <v>56.88</v>
      </c>
      <c r="F851" s="79" t="s">
        <v>84</v>
      </c>
      <c r="G851" s="79" t="s">
        <v>606</v>
      </c>
      <c r="H851" s="82">
        <v>1532408.36</v>
      </c>
      <c r="I851" s="79">
        <v>1.0</v>
      </c>
      <c r="J851" s="83">
        <v>1.4</v>
      </c>
      <c r="K851" s="80">
        <v>2024.0</v>
      </c>
      <c r="L851" s="79" t="s">
        <v>630</v>
      </c>
      <c r="M851" s="79">
        <v>2024.0</v>
      </c>
      <c r="N851" s="79" t="s">
        <v>161</v>
      </c>
      <c r="O851" s="65" t="str">
        <f t="shared" si="1"/>
        <v>139379990001</v>
      </c>
      <c r="P851" s="65">
        <f t="shared" si="2"/>
        <v>4</v>
      </c>
      <c r="Q851" s="65">
        <f t="shared" si="3"/>
        <v>1</v>
      </c>
      <c r="R851" s="65" t="str">
        <f t="shared" si="12"/>
        <v>13.937.999/0001-41</v>
      </c>
      <c r="S851" s="84"/>
      <c r="T851" s="84" t="str">
        <f t="shared" si="10"/>
        <v/>
      </c>
      <c r="U851" s="84" t="str">
        <f t="shared" si="11"/>
        <v/>
      </c>
      <c r="V851" s="65" t="str">
        <f t="shared" si="5"/>
        <v/>
      </c>
      <c r="W851" s="84"/>
      <c r="X851" s="84"/>
      <c r="Y851" s="85"/>
      <c r="Z851" s="85"/>
      <c r="AA851" s="65" t="str">
        <f t="shared" si="6"/>
        <v/>
      </c>
      <c r="AB851" s="65" t="str">
        <f t="shared" si="7"/>
        <v/>
      </c>
      <c r="AC851" s="86"/>
      <c r="AD851" s="87" t="str">
        <f t="shared" si="8"/>
        <v/>
      </c>
      <c r="AE851" s="84"/>
      <c r="AF851" s="86">
        <f>IF(AC851&gt;0,AC851,'⚙️ Config'!$B$10)</f>
        <v>0.0075</v>
      </c>
      <c r="AG851" s="88">
        <f t="shared" si="9"/>
        <v>11493.0627</v>
      </c>
      <c r="AH851" s="88">
        <f>AG851*'⚙️ Config'!$B$11</f>
        <v>57465.3135</v>
      </c>
      <c r="AI851" s="88">
        <f>AH851*'⚙️ Config'!$B$12</f>
        <v>17239.59405</v>
      </c>
      <c r="AJ851" s="64"/>
      <c r="AK851" s="84"/>
      <c r="AL851" s="84"/>
      <c r="AM851" s="84"/>
      <c r="AN851" s="84"/>
      <c r="AO851" s="84"/>
      <c r="AP851" s="84"/>
      <c r="AQ851" s="84"/>
    </row>
    <row r="852" ht="15.0" customHeight="1">
      <c r="A852" s="79">
        <v>849.0</v>
      </c>
      <c r="B852" s="80" t="s">
        <v>2052</v>
      </c>
      <c r="C852" s="79" t="s">
        <v>141</v>
      </c>
      <c r="D852" s="79" t="s">
        <v>2053</v>
      </c>
      <c r="E852" s="81">
        <v>83.68</v>
      </c>
      <c r="F852" s="79" t="s">
        <v>84</v>
      </c>
      <c r="G852" s="79" t="s">
        <v>606</v>
      </c>
      <c r="H852" s="82">
        <v>1531967.04</v>
      </c>
      <c r="I852" s="79">
        <v>1.0</v>
      </c>
      <c r="J852" s="83">
        <v>0.6</v>
      </c>
      <c r="K852" s="80">
        <v>2025.0</v>
      </c>
      <c r="L852" s="79" t="s">
        <v>630</v>
      </c>
      <c r="M852" s="79">
        <v>2025.0</v>
      </c>
      <c r="N852" s="79" t="s">
        <v>145</v>
      </c>
      <c r="O852" s="65" t="str">
        <f t="shared" si="1"/>
        <v>166978130001</v>
      </c>
      <c r="P852" s="65">
        <f t="shared" si="2"/>
        <v>1</v>
      </c>
      <c r="Q852" s="65">
        <f t="shared" si="3"/>
        <v>2</v>
      </c>
      <c r="R852" s="65" t="str">
        <f t="shared" si="12"/>
        <v>16.697.813/0001-12</v>
      </c>
      <c r="S852" s="84"/>
      <c r="T852" s="84" t="str">
        <f t="shared" si="10"/>
        <v/>
      </c>
      <c r="U852" s="84" t="str">
        <f t="shared" si="11"/>
        <v/>
      </c>
      <c r="V852" s="65" t="str">
        <f t="shared" si="5"/>
        <v/>
      </c>
      <c r="W852" s="84"/>
      <c r="X852" s="84"/>
      <c r="Y852" s="85"/>
      <c r="Z852" s="85"/>
      <c r="AA852" s="65" t="str">
        <f t="shared" si="6"/>
        <v/>
      </c>
      <c r="AB852" s="65" t="str">
        <f t="shared" si="7"/>
        <v/>
      </c>
      <c r="AC852" s="86"/>
      <c r="AD852" s="87" t="str">
        <f t="shared" si="8"/>
        <v/>
      </c>
      <c r="AE852" s="84"/>
      <c r="AF852" s="86">
        <f>IF(AC852&gt;0,AC852,'⚙️ Config'!$B$10)</f>
        <v>0.0075</v>
      </c>
      <c r="AG852" s="88">
        <f t="shared" si="9"/>
        <v>11489.7528</v>
      </c>
      <c r="AH852" s="88">
        <f>AG852*'⚙️ Config'!$B$11</f>
        <v>57448.764</v>
      </c>
      <c r="AI852" s="88">
        <f>AH852*'⚙️ Config'!$B$12</f>
        <v>17234.6292</v>
      </c>
      <c r="AJ852" s="64"/>
      <c r="AK852" s="84"/>
      <c r="AL852" s="84"/>
      <c r="AM852" s="84"/>
      <c r="AN852" s="84"/>
      <c r="AO852" s="84"/>
      <c r="AP852" s="84"/>
      <c r="AQ852" s="84"/>
    </row>
    <row r="853" ht="15.0" customHeight="1">
      <c r="A853" s="79">
        <v>850.0</v>
      </c>
      <c r="B853" s="80" t="s">
        <v>2054</v>
      </c>
      <c r="C853" s="79" t="s">
        <v>141</v>
      </c>
      <c r="D853" s="79" t="s">
        <v>2055</v>
      </c>
      <c r="E853" s="81">
        <v>53.37</v>
      </c>
      <c r="F853" s="79" t="s">
        <v>84</v>
      </c>
      <c r="G853" s="79" t="s">
        <v>606</v>
      </c>
      <c r="H853" s="82">
        <v>1531073.36</v>
      </c>
      <c r="I853" s="79">
        <v>1.0</v>
      </c>
      <c r="J853" s="83">
        <v>1.6</v>
      </c>
      <c r="K853" s="80">
        <v>2024.0</v>
      </c>
      <c r="L853" s="79" t="s">
        <v>448</v>
      </c>
      <c r="M853" s="79">
        <v>2024.0</v>
      </c>
      <c r="N853" s="79" t="s">
        <v>161</v>
      </c>
      <c r="O853" s="65" t="str">
        <f t="shared" si="1"/>
        <v>147636060001</v>
      </c>
      <c r="P853" s="65">
        <f t="shared" si="2"/>
        <v>9</v>
      </c>
      <c r="Q853" s="65">
        <f t="shared" si="3"/>
        <v>3</v>
      </c>
      <c r="R853" s="65" t="str">
        <f t="shared" si="12"/>
        <v>14.763.606/0001-93</v>
      </c>
      <c r="S853" s="84"/>
      <c r="T853" s="84" t="str">
        <f t="shared" si="10"/>
        <v/>
      </c>
      <c r="U853" s="84" t="str">
        <f t="shared" si="11"/>
        <v/>
      </c>
      <c r="V853" s="65" t="str">
        <f t="shared" si="5"/>
        <v/>
      </c>
      <c r="W853" s="84"/>
      <c r="X853" s="84"/>
      <c r="Y853" s="85"/>
      <c r="Z853" s="85"/>
      <c r="AA853" s="65" t="str">
        <f t="shared" si="6"/>
        <v/>
      </c>
      <c r="AB853" s="65" t="str">
        <f t="shared" si="7"/>
        <v/>
      </c>
      <c r="AC853" s="86"/>
      <c r="AD853" s="87" t="str">
        <f t="shared" si="8"/>
        <v/>
      </c>
      <c r="AE853" s="84"/>
      <c r="AF853" s="86">
        <f>IF(AC853&gt;0,AC853,'⚙️ Config'!$B$10)</f>
        <v>0.0075</v>
      </c>
      <c r="AG853" s="88">
        <f t="shared" si="9"/>
        <v>11483.0502</v>
      </c>
      <c r="AH853" s="88">
        <f>AG853*'⚙️ Config'!$B$11</f>
        <v>57415.251</v>
      </c>
      <c r="AI853" s="88">
        <f>AH853*'⚙️ Config'!$B$12</f>
        <v>17224.5753</v>
      </c>
      <c r="AJ853" s="64"/>
      <c r="AK853" s="84"/>
      <c r="AL853" s="84"/>
      <c r="AM853" s="84"/>
      <c r="AN853" s="84"/>
      <c r="AO853" s="84"/>
      <c r="AP853" s="84"/>
      <c r="AQ853" s="84"/>
    </row>
    <row r="854" ht="15.0" customHeight="1">
      <c r="A854" s="79">
        <v>851.0</v>
      </c>
      <c r="B854" s="80" t="s">
        <v>2056</v>
      </c>
      <c r="C854" s="79" t="s">
        <v>141</v>
      </c>
      <c r="D854" s="79" t="s">
        <v>2057</v>
      </c>
      <c r="E854" s="81">
        <v>63.79</v>
      </c>
      <c r="F854" s="79" t="s">
        <v>84</v>
      </c>
      <c r="G854" s="79" t="s">
        <v>606</v>
      </c>
      <c r="H854" s="82">
        <v>1529937.58</v>
      </c>
      <c r="I854" s="79">
        <v>1.0</v>
      </c>
      <c r="J854" s="83">
        <v>1.1</v>
      </c>
      <c r="K854" s="80">
        <v>2025.0</v>
      </c>
      <c r="L854" s="79" t="s">
        <v>177</v>
      </c>
      <c r="M854" s="79">
        <v>2025.0</v>
      </c>
      <c r="N854" s="79" t="s">
        <v>161</v>
      </c>
      <c r="O854" s="65" t="str">
        <f t="shared" si="1"/>
        <v>201136400001</v>
      </c>
      <c r="P854" s="65">
        <f t="shared" si="2"/>
        <v>1</v>
      </c>
      <c r="Q854" s="65">
        <f t="shared" si="3"/>
        <v>5</v>
      </c>
      <c r="R854" s="65" t="str">
        <f t="shared" si="12"/>
        <v>20.113.640/0001-15</v>
      </c>
      <c r="S854" s="84"/>
      <c r="T854" s="84" t="str">
        <f t="shared" si="10"/>
        <v/>
      </c>
      <c r="U854" s="84" t="str">
        <f t="shared" si="11"/>
        <v/>
      </c>
      <c r="V854" s="65" t="str">
        <f t="shared" si="5"/>
        <v/>
      </c>
      <c r="W854" s="84"/>
      <c r="X854" s="84"/>
      <c r="Y854" s="85"/>
      <c r="Z854" s="85"/>
      <c r="AA854" s="65" t="str">
        <f t="shared" si="6"/>
        <v/>
      </c>
      <c r="AB854" s="65" t="str">
        <f t="shared" si="7"/>
        <v/>
      </c>
      <c r="AC854" s="86"/>
      <c r="AD854" s="87" t="str">
        <f t="shared" si="8"/>
        <v/>
      </c>
      <c r="AE854" s="84"/>
      <c r="AF854" s="86">
        <f>IF(AC854&gt;0,AC854,'⚙️ Config'!$B$10)</f>
        <v>0.0075</v>
      </c>
      <c r="AG854" s="88">
        <f t="shared" si="9"/>
        <v>11474.53185</v>
      </c>
      <c r="AH854" s="88">
        <f>AG854*'⚙️ Config'!$B$11</f>
        <v>57372.65925</v>
      </c>
      <c r="AI854" s="88">
        <f>AH854*'⚙️ Config'!$B$12</f>
        <v>17211.79778</v>
      </c>
      <c r="AJ854" s="64"/>
      <c r="AK854" s="84"/>
      <c r="AL854" s="84"/>
      <c r="AM854" s="84"/>
      <c r="AN854" s="84"/>
      <c r="AO854" s="84"/>
      <c r="AP854" s="84"/>
      <c r="AQ854" s="84"/>
    </row>
    <row r="855" ht="15.0" customHeight="1">
      <c r="A855" s="79">
        <v>852.0</v>
      </c>
      <c r="B855" s="80" t="s">
        <v>2058</v>
      </c>
      <c r="C855" s="79" t="s">
        <v>141</v>
      </c>
      <c r="D855" s="79" t="s">
        <v>2059</v>
      </c>
      <c r="E855" s="81">
        <v>53.37</v>
      </c>
      <c r="F855" s="79" t="s">
        <v>84</v>
      </c>
      <c r="G855" s="79" t="s">
        <v>606</v>
      </c>
      <c r="H855" s="82">
        <v>1528159.45</v>
      </c>
      <c r="I855" s="79">
        <v>1.0</v>
      </c>
      <c r="J855" s="83">
        <v>1.6</v>
      </c>
      <c r="K855" s="80">
        <v>2024.0</v>
      </c>
      <c r="L855" s="79" t="s">
        <v>630</v>
      </c>
      <c r="M855" s="79">
        <v>2024.0</v>
      </c>
      <c r="N855" s="79" t="s">
        <v>161</v>
      </c>
      <c r="O855" s="65" t="str">
        <f t="shared" si="1"/>
        <v>357101230001</v>
      </c>
      <c r="P855" s="65">
        <f t="shared" si="2"/>
        <v>0</v>
      </c>
      <c r="Q855" s="65">
        <f t="shared" si="3"/>
        <v>9</v>
      </c>
      <c r="R855" s="65" t="str">
        <f t="shared" si="12"/>
        <v>35.710.123/0001-09</v>
      </c>
      <c r="S855" s="84"/>
      <c r="T855" s="84" t="str">
        <f t="shared" si="10"/>
        <v/>
      </c>
      <c r="U855" s="84" t="str">
        <f t="shared" si="11"/>
        <v/>
      </c>
      <c r="V855" s="65" t="str">
        <f t="shared" si="5"/>
        <v/>
      </c>
      <c r="W855" s="84"/>
      <c r="X855" s="84"/>
      <c r="Y855" s="85"/>
      <c r="Z855" s="85"/>
      <c r="AA855" s="65" t="str">
        <f t="shared" si="6"/>
        <v/>
      </c>
      <c r="AB855" s="65" t="str">
        <f t="shared" si="7"/>
        <v/>
      </c>
      <c r="AC855" s="86"/>
      <c r="AD855" s="87" t="str">
        <f t="shared" si="8"/>
        <v/>
      </c>
      <c r="AE855" s="84"/>
      <c r="AF855" s="86">
        <f>IF(AC855&gt;0,AC855,'⚙️ Config'!$B$10)</f>
        <v>0.0075</v>
      </c>
      <c r="AG855" s="88">
        <f t="shared" si="9"/>
        <v>11461.19588</v>
      </c>
      <c r="AH855" s="88">
        <f>AG855*'⚙️ Config'!$B$11</f>
        <v>57305.97938</v>
      </c>
      <c r="AI855" s="88">
        <f>AH855*'⚙️ Config'!$B$12</f>
        <v>17191.79381</v>
      </c>
      <c r="AJ855" s="64"/>
      <c r="AK855" s="84"/>
      <c r="AL855" s="84"/>
      <c r="AM855" s="84"/>
      <c r="AN855" s="84"/>
      <c r="AO855" s="84"/>
      <c r="AP855" s="84"/>
      <c r="AQ855" s="84"/>
    </row>
    <row r="856" ht="15.0" customHeight="1">
      <c r="A856" s="79">
        <v>853.0</v>
      </c>
      <c r="B856" s="80" t="s">
        <v>2060</v>
      </c>
      <c r="C856" s="79" t="s">
        <v>141</v>
      </c>
      <c r="D856" s="79" t="s">
        <v>2061</v>
      </c>
      <c r="E856" s="81">
        <v>55.04</v>
      </c>
      <c r="F856" s="79" t="s">
        <v>84</v>
      </c>
      <c r="G856" s="79" t="s">
        <v>606</v>
      </c>
      <c r="H856" s="82">
        <v>1527425.18</v>
      </c>
      <c r="I856" s="79">
        <v>1.0</v>
      </c>
      <c r="J856" s="83">
        <v>1.5</v>
      </c>
      <c r="K856" s="80">
        <v>2024.0</v>
      </c>
      <c r="L856" s="79" t="s">
        <v>202</v>
      </c>
      <c r="M856" s="79">
        <v>2024.0</v>
      </c>
      <c r="N856" s="79" t="s">
        <v>161</v>
      </c>
      <c r="O856" s="65" t="str">
        <f t="shared" si="1"/>
        <v>118162450001</v>
      </c>
      <c r="P856" s="65">
        <f t="shared" si="2"/>
        <v>0</v>
      </c>
      <c r="Q856" s="65">
        <f t="shared" si="3"/>
        <v>8</v>
      </c>
      <c r="R856" s="65" t="str">
        <f t="shared" si="12"/>
        <v>11.816.245/0001-08</v>
      </c>
      <c r="S856" s="84"/>
      <c r="T856" s="84" t="str">
        <f t="shared" si="10"/>
        <v/>
      </c>
      <c r="U856" s="84" t="str">
        <f t="shared" si="11"/>
        <v/>
      </c>
      <c r="V856" s="65" t="str">
        <f t="shared" si="5"/>
        <v/>
      </c>
      <c r="W856" s="84"/>
      <c r="X856" s="84"/>
      <c r="Y856" s="85"/>
      <c r="Z856" s="85"/>
      <c r="AA856" s="65" t="str">
        <f t="shared" si="6"/>
        <v/>
      </c>
      <c r="AB856" s="65" t="str">
        <f t="shared" si="7"/>
        <v/>
      </c>
      <c r="AC856" s="86"/>
      <c r="AD856" s="87" t="str">
        <f t="shared" si="8"/>
        <v/>
      </c>
      <c r="AE856" s="84"/>
      <c r="AF856" s="86">
        <f>IF(AC856&gt;0,AC856,'⚙️ Config'!$B$10)</f>
        <v>0.0075</v>
      </c>
      <c r="AG856" s="88">
        <f t="shared" si="9"/>
        <v>11455.68885</v>
      </c>
      <c r="AH856" s="88">
        <f>AG856*'⚙️ Config'!$B$11</f>
        <v>57278.44425</v>
      </c>
      <c r="AI856" s="88">
        <f>AH856*'⚙️ Config'!$B$12</f>
        <v>17183.53328</v>
      </c>
      <c r="AJ856" s="64"/>
      <c r="AK856" s="84"/>
      <c r="AL856" s="84"/>
      <c r="AM856" s="84"/>
      <c r="AN856" s="84"/>
      <c r="AO856" s="84"/>
      <c r="AP856" s="84"/>
      <c r="AQ856" s="84"/>
    </row>
    <row r="857" ht="15.0" customHeight="1">
      <c r="A857" s="79">
        <v>854.0</v>
      </c>
      <c r="B857" s="80" t="s">
        <v>2062</v>
      </c>
      <c r="C857" s="79" t="s">
        <v>141</v>
      </c>
      <c r="D857" s="79" t="s">
        <v>2063</v>
      </c>
      <c r="E857" s="81">
        <v>49.21</v>
      </c>
      <c r="F857" s="79" t="s">
        <v>84</v>
      </c>
      <c r="G857" s="79" t="s">
        <v>606</v>
      </c>
      <c r="H857" s="82">
        <v>1527280.73</v>
      </c>
      <c r="I857" s="79">
        <v>1.0</v>
      </c>
      <c r="J857" s="83">
        <v>1.9</v>
      </c>
      <c r="K857" s="80">
        <v>2024.0</v>
      </c>
      <c r="L857" s="79" t="s">
        <v>202</v>
      </c>
      <c r="M857" s="79">
        <v>2024.0</v>
      </c>
      <c r="N857" s="79" t="s">
        <v>145</v>
      </c>
      <c r="O857" s="65" t="str">
        <f t="shared" si="1"/>
        <v>575827850001</v>
      </c>
      <c r="P857" s="65">
        <f t="shared" si="2"/>
        <v>7</v>
      </c>
      <c r="Q857" s="65">
        <f t="shared" si="3"/>
        <v>5</v>
      </c>
      <c r="R857" s="65" t="str">
        <f t="shared" si="12"/>
        <v>57.582.785/0001-75</v>
      </c>
      <c r="S857" s="84"/>
      <c r="T857" s="84" t="str">
        <f t="shared" si="10"/>
        <v/>
      </c>
      <c r="U857" s="84" t="str">
        <f t="shared" si="11"/>
        <v/>
      </c>
      <c r="V857" s="65" t="str">
        <f t="shared" si="5"/>
        <v/>
      </c>
      <c r="W857" s="84"/>
      <c r="X857" s="84"/>
      <c r="Y857" s="85"/>
      <c r="Z857" s="85"/>
      <c r="AA857" s="65" t="str">
        <f t="shared" si="6"/>
        <v/>
      </c>
      <c r="AB857" s="65" t="str">
        <f t="shared" si="7"/>
        <v/>
      </c>
      <c r="AC857" s="86"/>
      <c r="AD857" s="87" t="str">
        <f t="shared" si="8"/>
        <v/>
      </c>
      <c r="AE857" s="84"/>
      <c r="AF857" s="86">
        <f>IF(AC857&gt;0,AC857,'⚙️ Config'!$B$10)</f>
        <v>0.0075</v>
      </c>
      <c r="AG857" s="88">
        <f t="shared" si="9"/>
        <v>11454.60548</v>
      </c>
      <c r="AH857" s="88">
        <f>AG857*'⚙️ Config'!$B$11</f>
        <v>57273.02738</v>
      </c>
      <c r="AI857" s="88">
        <f>AH857*'⚙️ Config'!$B$12</f>
        <v>17181.90821</v>
      </c>
      <c r="AJ857" s="64"/>
      <c r="AK857" s="84"/>
      <c r="AL857" s="84"/>
      <c r="AM857" s="84"/>
      <c r="AN857" s="84"/>
      <c r="AO857" s="84"/>
      <c r="AP857" s="84"/>
      <c r="AQ857" s="84"/>
    </row>
    <row r="858" ht="15.0" customHeight="1">
      <c r="A858" s="79">
        <v>855.0</v>
      </c>
      <c r="B858" s="80" t="s">
        <v>2064</v>
      </c>
      <c r="C858" s="79" t="s">
        <v>141</v>
      </c>
      <c r="D858" s="79" t="s">
        <v>2065</v>
      </c>
      <c r="E858" s="81">
        <v>53.37</v>
      </c>
      <c r="F858" s="79" t="s">
        <v>84</v>
      </c>
      <c r="G858" s="79" t="s">
        <v>606</v>
      </c>
      <c r="H858" s="82">
        <v>1527232.98</v>
      </c>
      <c r="I858" s="79">
        <v>1.0</v>
      </c>
      <c r="J858" s="83">
        <v>1.6</v>
      </c>
      <c r="K858" s="80">
        <v>2024.0</v>
      </c>
      <c r="L858" s="79" t="s">
        <v>448</v>
      </c>
      <c r="M858" s="79">
        <v>2024.0</v>
      </c>
      <c r="N858" s="79" t="s">
        <v>161</v>
      </c>
      <c r="O858" s="65" t="str">
        <f t="shared" si="1"/>
        <v>026104490001</v>
      </c>
      <c r="P858" s="65">
        <f t="shared" si="2"/>
        <v>0</v>
      </c>
      <c r="Q858" s="65">
        <f t="shared" si="3"/>
        <v>5</v>
      </c>
      <c r="R858" s="65" t="str">
        <f t="shared" si="12"/>
        <v>02.610.449/0001-05</v>
      </c>
      <c r="S858" s="84"/>
      <c r="T858" s="84" t="str">
        <f t="shared" si="10"/>
        <v/>
      </c>
      <c r="U858" s="84" t="str">
        <f t="shared" si="11"/>
        <v/>
      </c>
      <c r="V858" s="65" t="str">
        <f t="shared" si="5"/>
        <v/>
      </c>
      <c r="W858" s="84"/>
      <c r="X858" s="84"/>
      <c r="Y858" s="85"/>
      <c r="Z858" s="85"/>
      <c r="AA858" s="65" t="str">
        <f t="shared" si="6"/>
        <v/>
      </c>
      <c r="AB858" s="65" t="str">
        <f t="shared" si="7"/>
        <v/>
      </c>
      <c r="AC858" s="86"/>
      <c r="AD858" s="87" t="str">
        <f t="shared" si="8"/>
        <v/>
      </c>
      <c r="AE858" s="84"/>
      <c r="AF858" s="86">
        <f>IF(AC858&gt;0,AC858,'⚙️ Config'!$B$10)</f>
        <v>0.0075</v>
      </c>
      <c r="AG858" s="88">
        <f t="shared" si="9"/>
        <v>11454.24735</v>
      </c>
      <c r="AH858" s="88">
        <f>AG858*'⚙️ Config'!$B$11</f>
        <v>57271.23675</v>
      </c>
      <c r="AI858" s="88">
        <f>AH858*'⚙️ Config'!$B$12</f>
        <v>17181.37103</v>
      </c>
      <c r="AJ858" s="64"/>
      <c r="AK858" s="84"/>
      <c r="AL858" s="84"/>
      <c r="AM858" s="84"/>
      <c r="AN858" s="84"/>
      <c r="AO858" s="84"/>
      <c r="AP858" s="84"/>
      <c r="AQ858" s="84"/>
    </row>
    <row r="859" ht="15.0" customHeight="1">
      <c r="A859" s="79">
        <v>856.0</v>
      </c>
      <c r="B859" s="80" t="s">
        <v>2066</v>
      </c>
      <c r="C859" s="79" t="s">
        <v>141</v>
      </c>
      <c r="D859" s="79" t="s">
        <v>2067</v>
      </c>
      <c r="E859" s="81">
        <v>58.93</v>
      </c>
      <c r="F859" s="79" t="s">
        <v>84</v>
      </c>
      <c r="G859" s="79" t="s">
        <v>606</v>
      </c>
      <c r="H859" s="82">
        <v>1525791.8</v>
      </c>
      <c r="I859" s="79">
        <v>1.0</v>
      </c>
      <c r="J859" s="83">
        <v>1.3</v>
      </c>
      <c r="K859" s="80">
        <v>2024.0</v>
      </c>
      <c r="L859" s="79" t="s">
        <v>630</v>
      </c>
      <c r="M859" s="79">
        <v>2024.0</v>
      </c>
      <c r="N859" s="79" t="s">
        <v>161</v>
      </c>
      <c r="O859" s="65" t="str">
        <f t="shared" si="1"/>
        <v>135632680001</v>
      </c>
      <c r="P859" s="65">
        <f t="shared" si="2"/>
        <v>8</v>
      </c>
      <c r="Q859" s="65">
        <f t="shared" si="3"/>
        <v>3</v>
      </c>
      <c r="R859" s="65" t="str">
        <f t="shared" si="12"/>
        <v>13.563.268/0001-83</v>
      </c>
      <c r="S859" s="84"/>
      <c r="T859" s="84" t="str">
        <f t="shared" si="10"/>
        <v/>
      </c>
      <c r="U859" s="84" t="str">
        <f t="shared" si="11"/>
        <v/>
      </c>
      <c r="V859" s="65" t="str">
        <f t="shared" si="5"/>
        <v/>
      </c>
      <c r="W859" s="84"/>
      <c r="X859" s="84"/>
      <c r="Y859" s="85"/>
      <c r="Z859" s="85"/>
      <c r="AA859" s="65" t="str">
        <f t="shared" si="6"/>
        <v/>
      </c>
      <c r="AB859" s="65" t="str">
        <f t="shared" si="7"/>
        <v/>
      </c>
      <c r="AC859" s="86"/>
      <c r="AD859" s="87" t="str">
        <f t="shared" si="8"/>
        <v/>
      </c>
      <c r="AE859" s="84"/>
      <c r="AF859" s="86">
        <f>IF(AC859&gt;0,AC859,'⚙️ Config'!$B$10)</f>
        <v>0.0075</v>
      </c>
      <c r="AG859" s="88">
        <f t="shared" si="9"/>
        <v>11443.4385</v>
      </c>
      <c r="AH859" s="88">
        <f>AG859*'⚙️ Config'!$B$11</f>
        <v>57217.1925</v>
      </c>
      <c r="AI859" s="88">
        <f>AH859*'⚙️ Config'!$B$12</f>
        <v>17165.15775</v>
      </c>
      <c r="AJ859" s="64"/>
      <c r="AK859" s="84"/>
      <c r="AL859" s="84"/>
      <c r="AM859" s="84"/>
      <c r="AN859" s="84"/>
      <c r="AO859" s="84"/>
      <c r="AP859" s="84"/>
      <c r="AQ859" s="84"/>
    </row>
    <row r="860" ht="15.0" customHeight="1">
      <c r="A860" s="79">
        <v>857.0</v>
      </c>
      <c r="B860" s="80" t="s">
        <v>2068</v>
      </c>
      <c r="C860" s="79" t="s">
        <v>141</v>
      </c>
      <c r="D860" s="79" t="s">
        <v>2069</v>
      </c>
      <c r="E860" s="81">
        <v>55.04</v>
      </c>
      <c r="F860" s="79" t="s">
        <v>84</v>
      </c>
      <c r="G860" s="79" t="s">
        <v>606</v>
      </c>
      <c r="H860" s="82">
        <v>1525088.64</v>
      </c>
      <c r="I860" s="79">
        <v>1.0</v>
      </c>
      <c r="J860" s="83">
        <v>1.5</v>
      </c>
      <c r="K860" s="80">
        <v>2024.0</v>
      </c>
      <c r="L860" s="79" t="s">
        <v>448</v>
      </c>
      <c r="M860" s="79">
        <v>2024.0</v>
      </c>
      <c r="N860" s="79" t="s">
        <v>161</v>
      </c>
      <c r="O860" s="65" t="str">
        <f t="shared" si="1"/>
        <v>016064640001</v>
      </c>
      <c r="P860" s="65">
        <f t="shared" si="2"/>
        <v>0</v>
      </c>
      <c r="Q860" s="65">
        <f t="shared" si="3"/>
        <v>9</v>
      </c>
      <c r="R860" s="65" t="str">
        <f t="shared" si="12"/>
        <v>01.606.464/0001-09</v>
      </c>
      <c r="S860" s="84"/>
      <c r="T860" s="84" t="str">
        <f t="shared" si="10"/>
        <v/>
      </c>
      <c r="U860" s="84" t="str">
        <f t="shared" si="11"/>
        <v/>
      </c>
      <c r="V860" s="65" t="str">
        <f t="shared" si="5"/>
        <v/>
      </c>
      <c r="W860" s="84"/>
      <c r="X860" s="84"/>
      <c r="Y860" s="85"/>
      <c r="Z860" s="85"/>
      <c r="AA860" s="65" t="str">
        <f t="shared" si="6"/>
        <v/>
      </c>
      <c r="AB860" s="65" t="str">
        <f t="shared" si="7"/>
        <v/>
      </c>
      <c r="AC860" s="86"/>
      <c r="AD860" s="87" t="str">
        <f t="shared" si="8"/>
        <v/>
      </c>
      <c r="AE860" s="84"/>
      <c r="AF860" s="86">
        <f>IF(AC860&gt;0,AC860,'⚙️ Config'!$B$10)</f>
        <v>0.0075</v>
      </c>
      <c r="AG860" s="88">
        <f t="shared" si="9"/>
        <v>11438.1648</v>
      </c>
      <c r="AH860" s="88">
        <f>AG860*'⚙️ Config'!$B$11</f>
        <v>57190.824</v>
      </c>
      <c r="AI860" s="88">
        <f>AH860*'⚙️ Config'!$B$12</f>
        <v>17157.2472</v>
      </c>
      <c r="AJ860" s="64"/>
      <c r="AK860" s="84"/>
      <c r="AL860" s="84"/>
      <c r="AM860" s="84"/>
      <c r="AN860" s="84"/>
      <c r="AO860" s="84"/>
      <c r="AP860" s="84"/>
      <c r="AQ860" s="84"/>
    </row>
    <row r="861" ht="15.0" customHeight="1">
      <c r="A861" s="79">
        <v>858.0</v>
      </c>
      <c r="B861" s="80" t="s">
        <v>2070</v>
      </c>
      <c r="C861" s="79" t="s">
        <v>141</v>
      </c>
      <c r="D861" s="79" t="s">
        <v>2071</v>
      </c>
      <c r="E861" s="81">
        <v>73.89</v>
      </c>
      <c r="F861" s="79" t="s">
        <v>84</v>
      </c>
      <c r="G861" s="79" t="s">
        <v>606</v>
      </c>
      <c r="H861" s="82">
        <v>1523153.65</v>
      </c>
      <c r="I861" s="79">
        <v>1.0</v>
      </c>
      <c r="J861" s="83">
        <v>0.8</v>
      </c>
      <c r="K861" s="80">
        <v>2025.0</v>
      </c>
      <c r="L861" s="79" t="s">
        <v>630</v>
      </c>
      <c r="M861" s="79">
        <v>2025.0</v>
      </c>
      <c r="N861" s="79" t="s">
        <v>145</v>
      </c>
      <c r="O861" s="65" t="str">
        <f t="shared" si="1"/>
        <v>428473690001</v>
      </c>
      <c r="P861" s="65">
        <f t="shared" si="2"/>
        <v>8</v>
      </c>
      <c r="Q861" s="65">
        <f t="shared" si="3"/>
        <v>4</v>
      </c>
      <c r="R861" s="65" t="str">
        <f t="shared" si="12"/>
        <v>42.847.369/0001-84</v>
      </c>
      <c r="S861" s="84"/>
      <c r="T861" s="84" t="str">
        <f t="shared" si="10"/>
        <v/>
      </c>
      <c r="U861" s="84" t="str">
        <f t="shared" si="11"/>
        <v/>
      </c>
      <c r="V861" s="65" t="str">
        <f t="shared" si="5"/>
        <v/>
      </c>
      <c r="W861" s="84"/>
      <c r="X861" s="84"/>
      <c r="Y861" s="85"/>
      <c r="Z861" s="85"/>
      <c r="AA861" s="65" t="str">
        <f t="shared" si="6"/>
        <v/>
      </c>
      <c r="AB861" s="65" t="str">
        <f t="shared" si="7"/>
        <v/>
      </c>
      <c r="AC861" s="86"/>
      <c r="AD861" s="87" t="str">
        <f t="shared" si="8"/>
        <v/>
      </c>
      <c r="AE861" s="84"/>
      <c r="AF861" s="86">
        <f>IF(AC861&gt;0,AC861,'⚙️ Config'!$B$10)</f>
        <v>0.0075</v>
      </c>
      <c r="AG861" s="88">
        <f t="shared" si="9"/>
        <v>11423.65238</v>
      </c>
      <c r="AH861" s="88">
        <f>AG861*'⚙️ Config'!$B$11</f>
        <v>57118.26188</v>
      </c>
      <c r="AI861" s="88">
        <f>AH861*'⚙️ Config'!$B$12</f>
        <v>17135.47856</v>
      </c>
      <c r="AJ861" s="64"/>
      <c r="AK861" s="84"/>
      <c r="AL861" s="84"/>
      <c r="AM861" s="84"/>
      <c r="AN861" s="84"/>
      <c r="AO861" s="84"/>
      <c r="AP861" s="84"/>
      <c r="AQ861" s="84"/>
    </row>
    <row r="862" ht="15.0" customHeight="1">
      <c r="A862" s="79">
        <v>859.0</v>
      </c>
      <c r="B862" s="80" t="s">
        <v>2072</v>
      </c>
      <c r="C862" s="79" t="s">
        <v>141</v>
      </c>
      <c r="D862" s="79" t="s">
        <v>2073</v>
      </c>
      <c r="E862" s="81">
        <v>55.04</v>
      </c>
      <c r="F862" s="79" t="s">
        <v>84</v>
      </c>
      <c r="G862" s="79" t="s">
        <v>606</v>
      </c>
      <c r="H862" s="82">
        <v>1522913.98</v>
      </c>
      <c r="I862" s="79">
        <v>1.0</v>
      </c>
      <c r="J862" s="83">
        <v>1.5</v>
      </c>
      <c r="K862" s="80">
        <v>2024.0</v>
      </c>
      <c r="L862" s="79" t="s">
        <v>197</v>
      </c>
      <c r="M862" s="79">
        <v>2024.0</v>
      </c>
      <c r="N862" s="79" t="s">
        <v>145</v>
      </c>
      <c r="O862" s="65" t="str">
        <f t="shared" si="1"/>
        <v>105064570001</v>
      </c>
      <c r="P862" s="65">
        <f t="shared" si="2"/>
        <v>2</v>
      </c>
      <c r="Q862" s="65">
        <f t="shared" si="3"/>
        <v>6</v>
      </c>
      <c r="R862" s="65" t="str">
        <f t="shared" si="12"/>
        <v>10.506.457/0001-26</v>
      </c>
      <c r="S862" s="84"/>
      <c r="T862" s="84" t="str">
        <f t="shared" si="10"/>
        <v/>
      </c>
      <c r="U862" s="84" t="str">
        <f t="shared" si="11"/>
        <v/>
      </c>
      <c r="V862" s="65" t="str">
        <f t="shared" si="5"/>
        <v/>
      </c>
      <c r="W862" s="84"/>
      <c r="X862" s="84"/>
      <c r="Y862" s="85"/>
      <c r="Z862" s="85"/>
      <c r="AA862" s="65" t="str">
        <f t="shared" si="6"/>
        <v/>
      </c>
      <c r="AB862" s="65" t="str">
        <f t="shared" si="7"/>
        <v/>
      </c>
      <c r="AC862" s="86"/>
      <c r="AD862" s="87" t="str">
        <f t="shared" si="8"/>
        <v/>
      </c>
      <c r="AE862" s="84"/>
      <c r="AF862" s="86">
        <f>IF(AC862&gt;0,AC862,'⚙️ Config'!$B$10)</f>
        <v>0.0075</v>
      </c>
      <c r="AG862" s="88">
        <f t="shared" si="9"/>
        <v>11421.85485</v>
      </c>
      <c r="AH862" s="88">
        <f>AG862*'⚙️ Config'!$B$11</f>
        <v>57109.27425</v>
      </c>
      <c r="AI862" s="88">
        <f>AH862*'⚙️ Config'!$B$12</f>
        <v>17132.78228</v>
      </c>
      <c r="AJ862" s="64"/>
      <c r="AK862" s="84"/>
      <c r="AL862" s="84"/>
      <c r="AM862" s="84"/>
      <c r="AN862" s="84"/>
      <c r="AO862" s="84"/>
      <c r="AP862" s="84"/>
      <c r="AQ862" s="84"/>
    </row>
    <row r="863" ht="15.0" customHeight="1">
      <c r="A863" s="79">
        <v>860.0</v>
      </c>
      <c r="B863" s="80" t="s">
        <v>2074</v>
      </c>
      <c r="C863" s="79" t="s">
        <v>141</v>
      </c>
      <c r="D863" s="79" t="s">
        <v>2075</v>
      </c>
      <c r="E863" s="81">
        <v>63.79</v>
      </c>
      <c r="F863" s="79" t="s">
        <v>84</v>
      </c>
      <c r="G863" s="79" t="s">
        <v>606</v>
      </c>
      <c r="H863" s="82">
        <v>1522701.01</v>
      </c>
      <c r="I863" s="79">
        <v>1.0</v>
      </c>
      <c r="J863" s="83">
        <v>1.1</v>
      </c>
      <c r="K863" s="80">
        <v>2025.0</v>
      </c>
      <c r="L863" s="79" t="s">
        <v>630</v>
      </c>
      <c r="M863" s="79">
        <v>2025.0</v>
      </c>
      <c r="N863" s="79" t="s">
        <v>161</v>
      </c>
      <c r="O863" s="65" t="str">
        <f t="shared" si="1"/>
        <v>294479590001</v>
      </c>
      <c r="P863" s="65">
        <f t="shared" si="2"/>
        <v>5</v>
      </c>
      <c r="Q863" s="65">
        <f t="shared" si="3"/>
        <v>1</v>
      </c>
      <c r="R863" s="65" t="str">
        <f t="shared" si="12"/>
        <v>29.447.959/0001-51</v>
      </c>
      <c r="S863" s="84"/>
      <c r="T863" s="84" t="str">
        <f t="shared" si="10"/>
        <v/>
      </c>
      <c r="U863" s="84" t="str">
        <f t="shared" si="11"/>
        <v/>
      </c>
      <c r="V863" s="65" t="str">
        <f t="shared" si="5"/>
        <v/>
      </c>
      <c r="W863" s="84"/>
      <c r="X863" s="84"/>
      <c r="Y863" s="85"/>
      <c r="Z863" s="85"/>
      <c r="AA863" s="65" t="str">
        <f t="shared" si="6"/>
        <v/>
      </c>
      <c r="AB863" s="65" t="str">
        <f t="shared" si="7"/>
        <v/>
      </c>
      <c r="AC863" s="86"/>
      <c r="AD863" s="87" t="str">
        <f t="shared" si="8"/>
        <v/>
      </c>
      <c r="AE863" s="84"/>
      <c r="AF863" s="86">
        <f>IF(AC863&gt;0,AC863,'⚙️ Config'!$B$10)</f>
        <v>0.0075</v>
      </c>
      <c r="AG863" s="88">
        <f t="shared" si="9"/>
        <v>11420.25758</v>
      </c>
      <c r="AH863" s="88">
        <f>AG863*'⚙️ Config'!$B$11</f>
        <v>57101.28788</v>
      </c>
      <c r="AI863" s="88">
        <f>AH863*'⚙️ Config'!$B$12</f>
        <v>17130.38636</v>
      </c>
      <c r="AJ863" s="64"/>
      <c r="AK863" s="84"/>
      <c r="AL863" s="84"/>
      <c r="AM863" s="84"/>
      <c r="AN863" s="84"/>
      <c r="AO863" s="84"/>
      <c r="AP863" s="84"/>
      <c r="AQ863" s="84"/>
    </row>
    <row r="864" ht="15.0" customHeight="1">
      <c r="A864" s="79">
        <v>861.0</v>
      </c>
      <c r="B864" s="80" t="s">
        <v>2076</v>
      </c>
      <c r="C864" s="79" t="s">
        <v>141</v>
      </c>
      <c r="D864" s="79" t="s">
        <v>2077</v>
      </c>
      <c r="E864" s="81">
        <v>48.04</v>
      </c>
      <c r="F864" s="79" t="s">
        <v>84</v>
      </c>
      <c r="G864" s="79" t="s">
        <v>606</v>
      </c>
      <c r="H864" s="82">
        <v>1522327.46</v>
      </c>
      <c r="I864" s="79">
        <v>1.0</v>
      </c>
      <c r="J864" s="83">
        <v>2.0</v>
      </c>
      <c r="K864" s="80">
        <v>2024.0</v>
      </c>
      <c r="L864" s="79" t="s">
        <v>630</v>
      </c>
      <c r="M864" s="79">
        <v>2024.0</v>
      </c>
      <c r="N864" s="79" t="s">
        <v>161</v>
      </c>
      <c r="O864" s="65" t="str">
        <f t="shared" si="1"/>
        <v>745476960001</v>
      </c>
      <c r="P864" s="65">
        <f t="shared" si="2"/>
        <v>0</v>
      </c>
      <c r="Q864" s="65">
        <f t="shared" si="3"/>
        <v>7</v>
      </c>
      <c r="R864" s="65" t="str">
        <f t="shared" si="12"/>
        <v>74.547.696/0001-07</v>
      </c>
      <c r="S864" s="84"/>
      <c r="T864" s="84" t="str">
        <f t="shared" si="10"/>
        <v/>
      </c>
      <c r="U864" s="84" t="str">
        <f t="shared" si="11"/>
        <v/>
      </c>
      <c r="V864" s="65" t="str">
        <f t="shared" si="5"/>
        <v/>
      </c>
      <c r="W864" s="84"/>
      <c r="X864" s="84"/>
      <c r="Y864" s="85"/>
      <c r="Z864" s="85"/>
      <c r="AA864" s="65" t="str">
        <f t="shared" si="6"/>
        <v/>
      </c>
      <c r="AB864" s="65" t="str">
        <f t="shared" si="7"/>
        <v/>
      </c>
      <c r="AC864" s="86"/>
      <c r="AD864" s="87" t="str">
        <f t="shared" si="8"/>
        <v/>
      </c>
      <c r="AE864" s="84"/>
      <c r="AF864" s="86">
        <f>IF(AC864&gt;0,AC864,'⚙️ Config'!$B$10)</f>
        <v>0.0075</v>
      </c>
      <c r="AG864" s="88">
        <f t="shared" si="9"/>
        <v>11417.45595</v>
      </c>
      <c r="AH864" s="88">
        <f>AG864*'⚙️ Config'!$B$11</f>
        <v>57087.27975</v>
      </c>
      <c r="AI864" s="88">
        <f>AH864*'⚙️ Config'!$B$12</f>
        <v>17126.18393</v>
      </c>
      <c r="AJ864" s="64"/>
      <c r="AK864" s="84"/>
      <c r="AL864" s="84"/>
      <c r="AM864" s="84"/>
      <c r="AN864" s="84"/>
      <c r="AO864" s="84"/>
      <c r="AP864" s="84"/>
      <c r="AQ864" s="84"/>
    </row>
    <row r="865" ht="15.0" customHeight="1">
      <c r="A865" s="79">
        <v>862.0</v>
      </c>
      <c r="B865" s="80" t="s">
        <v>2078</v>
      </c>
      <c r="C865" s="79" t="s">
        <v>141</v>
      </c>
      <c r="D865" s="79" t="s">
        <v>2079</v>
      </c>
      <c r="E865" s="81">
        <v>78.37</v>
      </c>
      <c r="F865" s="79" t="s">
        <v>84</v>
      </c>
      <c r="G865" s="79" t="s">
        <v>606</v>
      </c>
      <c r="H865" s="82">
        <v>1522087.56</v>
      </c>
      <c r="I865" s="79">
        <v>1.0</v>
      </c>
      <c r="J865" s="83">
        <v>0.7</v>
      </c>
      <c r="K865" s="80">
        <v>2025.0</v>
      </c>
      <c r="L865" s="79" t="s">
        <v>630</v>
      </c>
      <c r="M865" s="79">
        <v>2025.0</v>
      </c>
      <c r="N865" s="79" t="s">
        <v>145</v>
      </c>
      <c r="O865" s="65" t="str">
        <f t="shared" si="1"/>
        <v>047021640001</v>
      </c>
      <c r="P865" s="65">
        <f t="shared" si="2"/>
        <v>1</v>
      </c>
      <c r="Q865" s="65">
        <f t="shared" si="3"/>
        <v>1</v>
      </c>
      <c r="R865" s="65" t="str">
        <f t="shared" si="12"/>
        <v>04.702.164/0001-11</v>
      </c>
      <c r="S865" s="84"/>
      <c r="T865" s="84" t="str">
        <f t="shared" si="10"/>
        <v/>
      </c>
      <c r="U865" s="84" t="str">
        <f t="shared" si="11"/>
        <v/>
      </c>
      <c r="V865" s="65" t="str">
        <f t="shared" si="5"/>
        <v/>
      </c>
      <c r="W865" s="84"/>
      <c r="X865" s="84"/>
      <c r="Y865" s="85"/>
      <c r="Z865" s="85"/>
      <c r="AA865" s="65" t="str">
        <f t="shared" si="6"/>
        <v/>
      </c>
      <c r="AB865" s="65" t="str">
        <f t="shared" si="7"/>
        <v/>
      </c>
      <c r="AC865" s="86"/>
      <c r="AD865" s="87" t="str">
        <f t="shared" si="8"/>
        <v/>
      </c>
      <c r="AE865" s="84"/>
      <c r="AF865" s="86">
        <f>IF(AC865&gt;0,AC865,'⚙️ Config'!$B$10)</f>
        <v>0.0075</v>
      </c>
      <c r="AG865" s="88">
        <f t="shared" si="9"/>
        <v>11415.6567</v>
      </c>
      <c r="AH865" s="88">
        <f>AG865*'⚙️ Config'!$B$11</f>
        <v>57078.2835</v>
      </c>
      <c r="AI865" s="88">
        <f>AH865*'⚙️ Config'!$B$12</f>
        <v>17123.48505</v>
      </c>
      <c r="AJ865" s="64"/>
      <c r="AK865" s="84"/>
      <c r="AL865" s="84"/>
      <c r="AM865" s="84"/>
      <c r="AN865" s="84"/>
      <c r="AO865" s="84"/>
      <c r="AP865" s="84"/>
      <c r="AQ865" s="84"/>
    </row>
    <row r="866" ht="15.0" customHeight="1">
      <c r="A866" s="79">
        <v>863.0</v>
      </c>
      <c r="B866" s="80" t="s">
        <v>2080</v>
      </c>
      <c r="C866" s="79" t="s">
        <v>141</v>
      </c>
      <c r="D866" s="79" t="s">
        <v>2081</v>
      </c>
      <c r="E866" s="81">
        <v>56.88</v>
      </c>
      <c r="F866" s="79" t="s">
        <v>84</v>
      </c>
      <c r="G866" s="79" t="s">
        <v>606</v>
      </c>
      <c r="H866" s="82">
        <v>1521357.73</v>
      </c>
      <c r="I866" s="79">
        <v>1.0</v>
      </c>
      <c r="J866" s="83">
        <v>1.4</v>
      </c>
      <c r="K866" s="80">
        <v>2024.0</v>
      </c>
      <c r="L866" s="79" t="s">
        <v>268</v>
      </c>
      <c r="M866" s="79">
        <v>2024.0</v>
      </c>
      <c r="N866" s="79" t="s">
        <v>161</v>
      </c>
      <c r="O866" s="65" t="str">
        <f t="shared" si="1"/>
        <v>220582150001</v>
      </c>
      <c r="P866" s="65">
        <f t="shared" si="2"/>
        <v>0</v>
      </c>
      <c r="Q866" s="65">
        <f t="shared" si="3"/>
        <v>4</v>
      </c>
      <c r="R866" s="65" t="str">
        <f t="shared" si="12"/>
        <v>22.058.215/0001-04</v>
      </c>
      <c r="S866" s="84"/>
      <c r="T866" s="84" t="str">
        <f t="shared" si="10"/>
        <v/>
      </c>
      <c r="U866" s="84" t="str">
        <f t="shared" si="11"/>
        <v/>
      </c>
      <c r="V866" s="65" t="str">
        <f t="shared" si="5"/>
        <v/>
      </c>
      <c r="W866" s="84"/>
      <c r="X866" s="84"/>
      <c r="Y866" s="85"/>
      <c r="Z866" s="85"/>
      <c r="AA866" s="65" t="str">
        <f t="shared" si="6"/>
        <v/>
      </c>
      <c r="AB866" s="65" t="str">
        <f t="shared" si="7"/>
        <v/>
      </c>
      <c r="AC866" s="86"/>
      <c r="AD866" s="87" t="str">
        <f t="shared" si="8"/>
        <v/>
      </c>
      <c r="AE866" s="84"/>
      <c r="AF866" s="86">
        <f>IF(AC866&gt;0,AC866,'⚙️ Config'!$B$10)</f>
        <v>0.0075</v>
      </c>
      <c r="AG866" s="88">
        <f t="shared" si="9"/>
        <v>11410.18298</v>
      </c>
      <c r="AH866" s="88">
        <f>AG866*'⚙️ Config'!$B$11</f>
        <v>57050.91488</v>
      </c>
      <c r="AI866" s="88">
        <f>AH866*'⚙️ Config'!$B$12</f>
        <v>17115.27446</v>
      </c>
      <c r="AJ866" s="64"/>
      <c r="AK866" s="84"/>
      <c r="AL866" s="84"/>
      <c r="AM866" s="84"/>
      <c r="AN866" s="84"/>
      <c r="AO866" s="84"/>
      <c r="AP866" s="84"/>
      <c r="AQ866" s="84"/>
    </row>
    <row r="867" ht="15.0" customHeight="1">
      <c r="A867" s="79">
        <v>864.0</v>
      </c>
      <c r="B867" s="80" t="s">
        <v>2082</v>
      </c>
      <c r="C867" s="79" t="s">
        <v>141</v>
      </c>
      <c r="D867" s="79" t="s">
        <v>2083</v>
      </c>
      <c r="E867" s="81">
        <v>56.88</v>
      </c>
      <c r="F867" s="79" t="s">
        <v>84</v>
      </c>
      <c r="G867" s="79" t="s">
        <v>606</v>
      </c>
      <c r="H867" s="82">
        <v>1520656.16</v>
      </c>
      <c r="I867" s="79">
        <v>1.0</v>
      </c>
      <c r="J867" s="83">
        <v>1.4</v>
      </c>
      <c r="K867" s="80">
        <v>2024.0</v>
      </c>
      <c r="L867" s="79" t="s">
        <v>630</v>
      </c>
      <c r="M867" s="79">
        <v>2024.0</v>
      </c>
      <c r="N867" s="79" t="s">
        <v>161</v>
      </c>
      <c r="O867" s="65" t="str">
        <f t="shared" si="1"/>
        <v>421620040001</v>
      </c>
      <c r="P867" s="65">
        <f t="shared" si="2"/>
        <v>1</v>
      </c>
      <c r="Q867" s="65">
        <f t="shared" si="3"/>
        <v>6</v>
      </c>
      <c r="R867" s="65" t="str">
        <f t="shared" si="12"/>
        <v>42.162.004/0001-16</v>
      </c>
      <c r="S867" s="84"/>
      <c r="T867" s="84" t="str">
        <f t="shared" si="10"/>
        <v/>
      </c>
      <c r="U867" s="84" t="str">
        <f t="shared" si="11"/>
        <v/>
      </c>
      <c r="V867" s="65" t="str">
        <f t="shared" si="5"/>
        <v/>
      </c>
      <c r="W867" s="84"/>
      <c r="X867" s="84"/>
      <c r="Y867" s="85"/>
      <c r="Z867" s="85"/>
      <c r="AA867" s="65" t="str">
        <f t="shared" si="6"/>
        <v/>
      </c>
      <c r="AB867" s="65" t="str">
        <f t="shared" si="7"/>
        <v/>
      </c>
      <c r="AC867" s="86"/>
      <c r="AD867" s="87" t="str">
        <f t="shared" si="8"/>
        <v/>
      </c>
      <c r="AE867" s="84"/>
      <c r="AF867" s="86">
        <f>IF(AC867&gt;0,AC867,'⚙️ Config'!$B$10)</f>
        <v>0.0075</v>
      </c>
      <c r="AG867" s="88">
        <f t="shared" si="9"/>
        <v>11404.9212</v>
      </c>
      <c r="AH867" s="88">
        <f>AG867*'⚙️ Config'!$B$11</f>
        <v>57024.606</v>
      </c>
      <c r="AI867" s="88">
        <f>AH867*'⚙️ Config'!$B$12</f>
        <v>17107.3818</v>
      </c>
      <c r="AJ867" s="64"/>
      <c r="AK867" s="84"/>
      <c r="AL867" s="84"/>
      <c r="AM867" s="84"/>
      <c r="AN867" s="84"/>
      <c r="AO867" s="84"/>
      <c r="AP867" s="84"/>
      <c r="AQ867" s="84"/>
    </row>
    <row r="868" ht="15.0" customHeight="1">
      <c r="A868" s="79">
        <v>865.0</v>
      </c>
      <c r="B868" s="80" t="s">
        <v>2084</v>
      </c>
      <c r="C868" s="79" t="s">
        <v>141</v>
      </c>
      <c r="D868" s="79" t="s">
        <v>2085</v>
      </c>
      <c r="E868" s="81">
        <v>51.86</v>
      </c>
      <c r="F868" s="79" t="s">
        <v>84</v>
      </c>
      <c r="G868" s="79" t="s">
        <v>606</v>
      </c>
      <c r="H868" s="82">
        <v>1520130.42</v>
      </c>
      <c r="I868" s="79">
        <v>1.0</v>
      </c>
      <c r="J868" s="83">
        <v>1.7</v>
      </c>
      <c r="K868" s="80">
        <v>2024.0</v>
      </c>
      <c r="L868" s="79" t="s">
        <v>630</v>
      </c>
      <c r="M868" s="79">
        <v>2024.0</v>
      </c>
      <c r="N868" s="79" t="s">
        <v>161</v>
      </c>
      <c r="O868" s="65" t="str">
        <f t="shared" si="1"/>
        <v>004418710001</v>
      </c>
      <c r="P868" s="65">
        <f t="shared" si="2"/>
        <v>4</v>
      </c>
      <c r="Q868" s="65">
        <f t="shared" si="3"/>
        <v>0</v>
      </c>
      <c r="R868" s="65" t="str">
        <f t="shared" si="12"/>
        <v>00.441.871/0001-40</v>
      </c>
      <c r="S868" s="84"/>
      <c r="T868" s="84" t="str">
        <f t="shared" si="10"/>
        <v/>
      </c>
      <c r="U868" s="84" t="str">
        <f t="shared" si="11"/>
        <v/>
      </c>
      <c r="V868" s="65" t="str">
        <f t="shared" si="5"/>
        <v/>
      </c>
      <c r="W868" s="84"/>
      <c r="X868" s="84"/>
      <c r="Y868" s="85"/>
      <c r="Z868" s="85"/>
      <c r="AA868" s="65" t="str">
        <f t="shared" si="6"/>
        <v/>
      </c>
      <c r="AB868" s="65" t="str">
        <f t="shared" si="7"/>
        <v/>
      </c>
      <c r="AC868" s="86"/>
      <c r="AD868" s="87" t="str">
        <f t="shared" si="8"/>
        <v/>
      </c>
      <c r="AE868" s="84"/>
      <c r="AF868" s="86">
        <f>IF(AC868&gt;0,AC868,'⚙️ Config'!$B$10)</f>
        <v>0.0075</v>
      </c>
      <c r="AG868" s="88">
        <f t="shared" si="9"/>
        <v>11400.97815</v>
      </c>
      <c r="AH868" s="88">
        <f>AG868*'⚙️ Config'!$B$11</f>
        <v>57004.89075</v>
      </c>
      <c r="AI868" s="88">
        <f>AH868*'⚙️ Config'!$B$12</f>
        <v>17101.46723</v>
      </c>
      <c r="AJ868" s="64"/>
      <c r="AK868" s="84"/>
      <c r="AL868" s="84"/>
      <c r="AM868" s="84"/>
      <c r="AN868" s="84"/>
      <c r="AO868" s="84"/>
      <c r="AP868" s="84"/>
      <c r="AQ868" s="84"/>
    </row>
    <row r="869" ht="15.0" customHeight="1">
      <c r="A869" s="79">
        <v>866.0</v>
      </c>
      <c r="B869" s="80" t="s">
        <v>2086</v>
      </c>
      <c r="C869" s="79" t="s">
        <v>141</v>
      </c>
      <c r="D869" s="79" t="s">
        <v>2087</v>
      </c>
      <c r="E869" s="81">
        <v>63.79</v>
      </c>
      <c r="F869" s="79" t="s">
        <v>84</v>
      </c>
      <c r="G869" s="79" t="s">
        <v>606</v>
      </c>
      <c r="H869" s="82">
        <v>1518959.49</v>
      </c>
      <c r="I869" s="79">
        <v>1.0</v>
      </c>
      <c r="J869" s="83">
        <v>1.1</v>
      </c>
      <c r="K869" s="80">
        <v>2025.0</v>
      </c>
      <c r="L869" s="79" t="s">
        <v>630</v>
      </c>
      <c r="M869" s="79">
        <v>2025.0</v>
      </c>
      <c r="N869" s="79" t="s">
        <v>161</v>
      </c>
      <c r="O869" s="65" t="str">
        <f t="shared" si="1"/>
        <v>026350310001</v>
      </c>
      <c r="P869" s="65">
        <f t="shared" si="2"/>
        <v>4</v>
      </c>
      <c r="Q869" s="65">
        <f t="shared" si="3"/>
        <v>4</v>
      </c>
      <c r="R869" s="65" t="str">
        <f t="shared" si="12"/>
        <v>02.635.031/0001-44</v>
      </c>
      <c r="S869" s="84"/>
      <c r="T869" s="84" t="str">
        <f t="shared" si="10"/>
        <v/>
      </c>
      <c r="U869" s="84" t="str">
        <f t="shared" si="11"/>
        <v/>
      </c>
      <c r="V869" s="65" t="str">
        <f t="shared" si="5"/>
        <v/>
      </c>
      <c r="W869" s="84"/>
      <c r="X869" s="84"/>
      <c r="Y869" s="85"/>
      <c r="Z869" s="85"/>
      <c r="AA869" s="65" t="str">
        <f t="shared" si="6"/>
        <v/>
      </c>
      <c r="AB869" s="65" t="str">
        <f t="shared" si="7"/>
        <v/>
      </c>
      <c r="AC869" s="86"/>
      <c r="AD869" s="87" t="str">
        <f t="shared" si="8"/>
        <v/>
      </c>
      <c r="AE869" s="84"/>
      <c r="AF869" s="86">
        <f>IF(AC869&gt;0,AC869,'⚙️ Config'!$B$10)</f>
        <v>0.0075</v>
      </c>
      <c r="AG869" s="88">
        <f t="shared" si="9"/>
        <v>11392.19618</v>
      </c>
      <c r="AH869" s="88">
        <f>AG869*'⚙️ Config'!$B$11</f>
        <v>56960.98088</v>
      </c>
      <c r="AI869" s="88">
        <f>AH869*'⚙️ Config'!$B$12</f>
        <v>17088.29426</v>
      </c>
      <c r="AJ869" s="64"/>
      <c r="AK869" s="84"/>
      <c r="AL869" s="84"/>
      <c r="AM869" s="84"/>
      <c r="AN869" s="84"/>
      <c r="AO869" s="84"/>
      <c r="AP869" s="84"/>
      <c r="AQ869" s="84"/>
    </row>
    <row r="870" ht="15.0" customHeight="1">
      <c r="A870" s="79">
        <v>867.0</v>
      </c>
      <c r="B870" s="80" t="s">
        <v>2088</v>
      </c>
      <c r="C870" s="79" t="s">
        <v>141</v>
      </c>
      <c r="D870" s="79" t="s">
        <v>2089</v>
      </c>
      <c r="E870" s="81">
        <v>55.04</v>
      </c>
      <c r="F870" s="79" t="s">
        <v>84</v>
      </c>
      <c r="G870" s="79" t="s">
        <v>606</v>
      </c>
      <c r="H870" s="82">
        <v>1518893.82</v>
      </c>
      <c r="I870" s="79">
        <v>1.0</v>
      </c>
      <c r="J870" s="83">
        <v>1.5</v>
      </c>
      <c r="K870" s="80">
        <v>2024.0</v>
      </c>
      <c r="L870" s="79" t="s">
        <v>630</v>
      </c>
      <c r="M870" s="79">
        <v>2024.0</v>
      </c>
      <c r="N870" s="79" t="s">
        <v>161</v>
      </c>
      <c r="O870" s="65" t="str">
        <f t="shared" si="1"/>
        <v>433965490001</v>
      </c>
      <c r="P870" s="65">
        <f t="shared" si="2"/>
        <v>5</v>
      </c>
      <c r="Q870" s="65">
        <f t="shared" si="3"/>
        <v>0</v>
      </c>
      <c r="R870" s="65" t="str">
        <f t="shared" si="12"/>
        <v>43.396.549/0001-50</v>
      </c>
      <c r="S870" s="84"/>
      <c r="T870" s="84" t="str">
        <f t="shared" si="10"/>
        <v/>
      </c>
      <c r="U870" s="84" t="str">
        <f t="shared" si="11"/>
        <v/>
      </c>
      <c r="V870" s="65" t="str">
        <f t="shared" si="5"/>
        <v/>
      </c>
      <c r="W870" s="84"/>
      <c r="X870" s="84"/>
      <c r="Y870" s="85"/>
      <c r="Z870" s="85"/>
      <c r="AA870" s="65" t="str">
        <f t="shared" si="6"/>
        <v/>
      </c>
      <c r="AB870" s="65" t="str">
        <f t="shared" si="7"/>
        <v/>
      </c>
      <c r="AC870" s="86"/>
      <c r="AD870" s="87" t="str">
        <f t="shared" si="8"/>
        <v/>
      </c>
      <c r="AE870" s="84"/>
      <c r="AF870" s="86">
        <f>IF(AC870&gt;0,AC870,'⚙️ Config'!$B$10)</f>
        <v>0.0075</v>
      </c>
      <c r="AG870" s="88">
        <f t="shared" si="9"/>
        <v>11391.70365</v>
      </c>
      <c r="AH870" s="88">
        <f>AG870*'⚙️ Config'!$B$11</f>
        <v>56958.51825</v>
      </c>
      <c r="AI870" s="88">
        <f>AH870*'⚙️ Config'!$B$12</f>
        <v>17087.55548</v>
      </c>
      <c r="AJ870" s="64"/>
      <c r="AK870" s="84"/>
      <c r="AL870" s="84"/>
      <c r="AM870" s="84"/>
      <c r="AN870" s="84"/>
      <c r="AO870" s="84"/>
      <c r="AP870" s="84"/>
      <c r="AQ870" s="84"/>
    </row>
    <row r="871" ht="15.0" customHeight="1">
      <c r="A871" s="79">
        <v>868.0</v>
      </c>
      <c r="B871" s="80" t="s">
        <v>2090</v>
      </c>
      <c r="C871" s="79" t="s">
        <v>141</v>
      </c>
      <c r="D871" s="79" t="s">
        <v>2091</v>
      </c>
      <c r="E871" s="81">
        <v>55.04</v>
      </c>
      <c r="F871" s="79" t="s">
        <v>84</v>
      </c>
      <c r="G871" s="79" t="s">
        <v>606</v>
      </c>
      <c r="H871" s="82">
        <v>1518205.1</v>
      </c>
      <c r="I871" s="79">
        <v>1.0</v>
      </c>
      <c r="J871" s="83">
        <v>1.5</v>
      </c>
      <c r="K871" s="80">
        <v>2024.0</v>
      </c>
      <c r="L871" s="79" t="s">
        <v>202</v>
      </c>
      <c r="M871" s="79">
        <v>2024.0</v>
      </c>
      <c r="N871" s="79" t="s">
        <v>161</v>
      </c>
      <c r="O871" s="65" t="str">
        <f t="shared" si="1"/>
        <v>287517590001</v>
      </c>
      <c r="P871" s="65">
        <f t="shared" si="2"/>
        <v>2</v>
      </c>
      <c r="Q871" s="65">
        <f t="shared" si="3"/>
        <v>5</v>
      </c>
      <c r="R871" s="65" t="str">
        <f t="shared" si="12"/>
        <v>28.751.759/0001-25</v>
      </c>
      <c r="S871" s="84"/>
      <c r="T871" s="84" t="str">
        <f t="shared" si="10"/>
        <v/>
      </c>
      <c r="U871" s="84" t="str">
        <f t="shared" si="11"/>
        <v/>
      </c>
      <c r="V871" s="65" t="str">
        <f t="shared" si="5"/>
        <v/>
      </c>
      <c r="W871" s="84"/>
      <c r="X871" s="84"/>
      <c r="Y871" s="85"/>
      <c r="Z871" s="85"/>
      <c r="AA871" s="65" t="str">
        <f t="shared" si="6"/>
        <v/>
      </c>
      <c r="AB871" s="65" t="str">
        <f t="shared" si="7"/>
        <v/>
      </c>
      <c r="AC871" s="86"/>
      <c r="AD871" s="87" t="str">
        <f t="shared" si="8"/>
        <v/>
      </c>
      <c r="AE871" s="84"/>
      <c r="AF871" s="86">
        <f>IF(AC871&gt;0,AC871,'⚙️ Config'!$B$10)</f>
        <v>0.0075</v>
      </c>
      <c r="AG871" s="88">
        <f t="shared" si="9"/>
        <v>11386.53825</v>
      </c>
      <c r="AH871" s="88">
        <f>AG871*'⚙️ Config'!$B$11</f>
        <v>56932.69125</v>
      </c>
      <c r="AI871" s="88">
        <f>AH871*'⚙️ Config'!$B$12</f>
        <v>17079.80738</v>
      </c>
      <c r="AJ871" s="64"/>
      <c r="AK871" s="84"/>
      <c r="AL871" s="84"/>
      <c r="AM871" s="84"/>
      <c r="AN871" s="84"/>
      <c r="AO871" s="84"/>
      <c r="AP871" s="84"/>
      <c r="AQ871" s="84"/>
    </row>
    <row r="872" ht="15.0" customHeight="1">
      <c r="A872" s="79">
        <v>869.0</v>
      </c>
      <c r="B872" s="80" t="s">
        <v>2092</v>
      </c>
      <c r="C872" s="79" t="s">
        <v>141</v>
      </c>
      <c r="D872" s="79" t="s">
        <v>2093</v>
      </c>
      <c r="E872" s="81">
        <v>55.04</v>
      </c>
      <c r="F872" s="79" t="s">
        <v>84</v>
      </c>
      <c r="G872" s="79" t="s">
        <v>606</v>
      </c>
      <c r="H872" s="82">
        <v>1517635.2</v>
      </c>
      <c r="I872" s="79">
        <v>1.0</v>
      </c>
      <c r="J872" s="83">
        <v>1.5</v>
      </c>
      <c r="K872" s="80">
        <v>2024.0</v>
      </c>
      <c r="L872" s="79" t="s">
        <v>630</v>
      </c>
      <c r="M872" s="79">
        <v>2024.0</v>
      </c>
      <c r="N872" s="79" t="s">
        <v>145</v>
      </c>
      <c r="O872" s="65" t="str">
        <f t="shared" si="1"/>
        <v>457045960001</v>
      </c>
      <c r="P872" s="65">
        <f t="shared" si="2"/>
        <v>4</v>
      </c>
      <c r="Q872" s="65">
        <f t="shared" si="3"/>
        <v>9</v>
      </c>
      <c r="R872" s="65" t="str">
        <f t="shared" si="12"/>
        <v>45.704.596/0001-49</v>
      </c>
      <c r="S872" s="84"/>
      <c r="T872" s="84" t="str">
        <f t="shared" si="10"/>
        <v/>
      </c>
      <c r="U872" s="84" t="str">
        <f t="shared" si="11"/>
        <v/>
      </c>
      <c r="V872" s="65" t="str">
        <f t="shared" si="5"/>
        <v/>
      </c>
      <c r="W872" s="84"/>
      <c r="X872" s="84"/>
      <c r="Y872" s="85"/>
      <c r="Z872" s="85"/>
      <c r="AA872" s="65" t="str">
        <f t="shared" si="6"/>
        <v/>
      </c>
      <c r="AB872" s="65" t="str">
        <f t="shared" si="7"/>
        <v/>
      </c>
      <c r="AC872" s="86"/>
      <c r="AD872" s="87" t="str">
        <f t="shared" si="8"/>
        <v/>
      </c>
      <c r="AE872" s="84"/>
      <c r="AF872" s="86">
        <f>IF(AC872&gt;0,AC872,'⚙️ Config'!$B$10)</f>
        <v>0.0075</v>
      </c>
      <c r="AG872" s="88">
        <f t="shared" si="9"/>
        <v>11382.264</v>
      </c>
      <c r="AH872" s="88">
        <f>AG872*'⚙️ Config'!$B$11</f>
        <v>56911.32</v>
      </c>
      <c r="AI872" s="88">
        <f>AH872*'⚙️ Config'!$B$12</f>
        <v>17073.396</v>
      </c>
      <c r="AJ872" s="64"/>
      <c r="AK872" s="84"/>
      <c r="AL872" s="84"/>
      <c r="AM872" s="84"/>
      <c r="AN872" s="84"/>
      <c r="AO872" s="84"/>
      <c r="AP872" s="84"/>
      <c r="AQ872" s="84"/>
    </row>
    <row r="873" ht="15.0" customHeight="1">
      <c r="A873" s="79">
        <v>870.0</v>
      </c>
      <c r="B873" s="80" t="s">
        <v>2094</v>
      </c>
      <c r="C873" s="79" t="s">
        <v>141</v>
      </c>
      <c r="D873" s="79" t="s">
        <v>2095</v>
      </c>
      <c r="E873" s="81">
        <v>71.09</v>
      </c>
      <c r="F873" s="79" t="s">
        <v>84</v>
      </c>
      <c r="G873" s="79" t="s">
        <v>606</v>
      </c>
      <c r="H873" s="82">
        <v>1516794.52</v>
      </c>
      <c r="I873" s="79">
        <v>1.0</v>
      </c>
      <c r="J873" s="83">
        <v>1.4</v>
      </c>
      <c r="K873" s="80">
        <v>2025.0</v>
      </c>
      <c r="L873" s="79" t="s">
        <v>448</v>
      </c>
      <c r="M873" s="79">
        <v>2024.0</v>
      </c>
      <c r="N873" s="79" t="s">
        <v>208</v>
      </c>
      <c r="O873" s="65" t="str">
        <f t="shared" si="1"/>
        <v>392339410001</v>
      </c>
      <c r="P873" s="65">
        <f t="shared" si="2"/>
        <v>0</v>
      </c>
      <c r="Q873" s="65">
        <f t="shared" si="3"/>
        <v>0</v>
      </c>
      <c r="R873" s="65" t="str">
        <f t="shared" si="12"/>
        <v>39.233.941/0001-00</v>
      </c>
      <c r="S873" s="84"/>
      <c r="T873" s="84" t="str">
        <f t="shared" si="10"/>
        <v/>
      </c>
      <c r="U873" s="84" t="str">
        <f t="shared" si="11"/>
        <v/>
      </c>
      <c r="V873" s="65" t="str">
        <f t="shared" si="5"/>
        <v/>
      </c>
      <c r="W873" s="84"/>
      <c r="X873" s="84"/>
      <c r="Y873" s="85"/>
      <c r="Z873" s="85"/>
      <c r="AA873" s="65" t="str">
        <f t="shared" si="6"/>
        <v/>
      </c>
      <c r="AB873" s="65" t="str">
        <f t="shared" si="7"/>
        <v/>
      </c>
      <c r="AC873" s="86"/>
      <c r="AD873" s="87" t="str">
        <f t="shared" si="8"/>
        <v/>
      </c>
      <c r="AE873" s="84"/>
      <c r="AF873" s="86">
        <f>IF(AC873&gt;0,AC873,'⚙️ Config'!$B$10)</f>
        <v>0.0075</v>
      </c>
      <c r="AG873" s="88">
        <f t="shared" si="9"/>
        <v>11375.9589</v>
      </c>
      <c r="AH873" s="88">
        <f>AG873*'⚙️ Config'!$B$11</f>
        <v>56879.7945</v>
      </c>
      <c r="AI873" s="88">
        <f>AH873*'⚙️ Config'!$B$12</f>
        <v>17063.93835</v>
      </c>
      <c r="AJ873" s="64"/>
      <c r="AK873" s="84"/>
      <c r="AL873" s="84"/>
      <c r="AM873" s="84"/>
      <c r="AN873" s="84"/>
      <c r="AO873" s="84"/>
      <c r="AP873" s="84"/>
      <c r="AQ873" s="84"/>
    </row>
    <row r="874" ht="15.0" customHeight="1">
      <c r="A874" s="79">
        <v>871.0</v>
      </c>
      <c r="B874" s="80" t="s">
        <v>2096</v>
      </c>
      <c r="C874" s="79" t="s">
        <v>141</v>
      </c>
      <c r="D874" s="79" t="s">
        <v>2097</v>
      </c>
      <c r="E874" s="81">
        <v>58.93</v>
      </c>
      <c r="F874" s="79" t="s">
        <v>84</v>
      </c>
      <c r="G874" s="79" t="s">
        <v>606</v>
      </c>
      <c r="H874" s="82">
        <v>1516489.56</v>
      </c>
      <c r="I874" s="79">
        <v>1.0</v>
      </c>
      <c r="J874" s="83">
        <v>1.3</v>
      </c>
      <c r="K874" s="80">
        <v>2024.0</v>
      </c>
      <c r="L874" s="79" t="s">
        <v>630</v>
      </c>
      <c r="M874" s="79">
        <v>2024.0</v>
      </c>
      <c r="N874" s="79" t="s">
        <v>161</v>
      </c>
      <c r="O874" s="65" t="str">
        <f t="shared" si="1"/>
        <v>486734440001</v>
      </c>
      <c r="P874" s="65">
        <f t="shared" si="2"/>
        <v>1</v>
      </c>
      <c r="Q874" s="65">
        <f t="shared" si="3"/>
        <v>4</v>
      </c>
      <c r="R874" s="65" t="str">
        <f t="shared" si="12"/>
        <v>48.673.444/0001-14</v>
      </c>
      <c r="S874" s="84"/>
      <c r="T874" s="84" t="str">
        <f t="shared" si="10"/>
        <v/>
      </c>
      <c r="U874" s="84" t="str">
        <f t="shared" si="11"/>
        <v/>
      </c>
      <c r="V874" s="65" t="str">
        <f t="shared" si="5"/>
        <v/>
      </c>
      <c r="W874" s="84"/>
      <c r="X874" s="84"/>
      <c r="Y874" s="85"/>
      <c r="Z874" s="85"/>
      <c r="AA874" s="65" t="str">
        <f t="shared" si="6"/>
        <v/>
      </c>
      <c r="AB874" s="65" t="str">
        <f t="shared" si="7"/>
        <v/>
      </c>
      <c r="AC874" s="86"/>
      <c r="AD874" s="87" t="str">
        <f t="shared" si="8"/>
        <v/>
      </c>
      <c r="AE874" s="84"/>
      <c r="AF874" s="86">
        <f>IF(AC874&gt;0,AC874,'⚙️ Config'!$B$10)</f>
        <v>0.0075</v>
      </c>
      <c r="AG874" s="88">
        <f t="shared" si="9"/>
        <v>11373.6717</v>
      </c>
      <c r="AH874" s="88">
        <f>AG874*'⚙️ Config'!$B$11</f>
        <v>56868.3585</v>
      </c>
      <c r="AI874" s="88">
        <f>AH874*'⚙️ Config'!$B$12</f>
        <v>17060.50755</v>
      </c>
      <c r="AJ874" s="64"/>
      <c r="AK874" s="84"/>
      <c r="AL874" s="84"/>
      <c r="AM874" s="84"/>
      <c r="AN874" s="84"/>
      <c r="AO874" s="84"/>
      <c r="AP874" s="84"/>
      <c r="AQ874" s="84"/>
    </row>
    <row r="875" ht="15.0" customHeight="1">
      <c r="A875" s="79">
        <v>872.0</v>
      </c>
      <c r="B875" s="80" t="s">
        <v>2098</v>
      </c>
      <c r="C875" s="79" t="s">
        <v>141</v>
      </c>
      <c r="D875" s="79" t="s">
        <v>2099</v>
      </c>
      <c r="E875" s="81">
        <v>55.04</v>
      </c>
      <c r="F875" s="79" t="s">
        <v>84</v>
      </c>
      <c r="G875" s="79" t="s">
        <v>606</v>
      </c>
      <c r="H875" s="82">
        <v>1516331.47</v>
      </c>
      <c r="I875" s="79">
        <v>1.0</v>
      </c>
      <c r="J875" s="83">
        <v>1.5</v>
      </c>
      <c r="K875" s="80">
        <v>2024.0</v>
      </c>
      <c r="L875" s="79" t="s">
        <v>268</v>
      </c>
      <c r="M875" s="79">
        <v>2024.0</v>
      </c>
      <c r="N875" s="79" t="s">
        <v>161</v>
      </c>
      <c r="O875" s="65" t="str">
        <f t="shared" si="1"/>
        <v>413497520001</v>
      </c>
      <c r="P875" s="65">
        <f t="shared" si="2"/>
        <v>4</v>
      </c>
      <c r="Q875" s="65">
        <f t="shared" si="3"/>
        <v>0</v>
      </c>
      <c r="R875" s="65" t="str">
        <f t="shared" si="12"/>
        <v>41.349.752/0001-40</v>
      </c>
      <c r="S875" s="84"/>
      <c r="T875" s="84" t="str">
        <f t="shared" si="10"/>
        <v/>
      </c>
      <c r="U875" s="84" t="str">
        <f t="shared" si="11"/>
        <v/>
      </c>
      <c r="V875" s="65" t="str">
        <f t="shared" si="5"/>
        <v/>
      </c>
      <c r="W875" s="84"/>
      <c r="X875" s="84"/>
      <c r="Y875" s="85"/>
      <c r="Z875" s="85"/>
      <c r="AA875" s="65" t="str">
        <f t="shared" si="6"/>
        <v/>
      </c>
      <c r="AB875" s="65" t="str">
        <f t="shared" si="7"/>
        <v/>
      </c>
      <c r="AC875" s="86"/>
      <c r="AD875" s="87" t="str">
        <f t="shared" si="8"/>
        <v/>
      </c>
      <c r="AE875" s="84"/>
      <c r="AF875" s="86">
        <f>IF(AC875&gt;0,AC875,'⚙️ Config'!$B$10)</f>
        <v>0.0075</v>
      </c>
      <c r="AG875" s="88">
        <f t="shared" si="9"/>
        <v>11372.48603</v>
      </c>
      <c r="AH875" s="88">
        <f>AG875*'⚙️ Config'!$B$11</f>
        <v>56862.43013</v>
      </c>
      <c r="AI875" s="88">
        <f>AH875*'⚙️ Config'!$B$12</f>
        <v>17058.72904</v>
      </c>
      <c r="AJ875" s="64"/>
      <c r="AK875" s="84"/>
      <c r="AL875" s="84"/>
      <c r="AM875" s="84"/>
      <c r="AN875" s="84"/>
      <c r="AO875" s="84"/>
      <c r="AP875" s="84"/>
      <c r="AQ875" s="84"/>
    </row>
    <row r="876" ht="15.0" customHeight="1">
      <c r="A876" s="79">
        <v>873.0</v>
      </c>
      <c r="B876" s="80" t="s">
        <v>2100</v>
      </c>
      <c r="C876" s="79" t="s">
        <v>141</v>
      </c>
      <c r="D876" s="79" t="s">
        <v>2101</v>
      </c>
      <c r="E876" s="81">
        <v>53.37</v>
      </c>
      <c r="F876" s="79" t="s">
        <v>84</v>
      </c>
      <c r="G876" s="79" t="s">
        <v>606</v>
      </c>
      <c r="H876" s="82">
        <v>1515853.66</v>
      </c>
      <c r="I876" s="79">
        <v>1.0</v>
      </c>
      <c r="J876" s="83">
        <v>1.6</v>
      </c>
      <c r="K876" s="80">
        <v>2024.0</v>
      </c>
      <c r="L876" s="79" t="s">
        <v>197</v>
      </c>
      <c r="M876" s="79">
        <v>2024.0</v>
      </c>
      <c r="N876" s="79" t="s">
        <v>145</v>
      </c>
      <c r="O876" s="65" t="str">
        <f t="shared" si="1"/>
        <v>316127940001</v>
      </c>
      <c r="P876" s="65">
        <f t="shared" si="2"/>
        <v>7</v>
      </c>
      <c r="Q876" s="65">
        <f t="shared" si="3"/>
        <v>8</v>
      </c>
      <c r="R876" s="65" t="str">
        <f t="shared" si="12"/>
        <v>31.612.794/0001-78</v>
      </c>
      <c r="S876" s="84"/>
      <c r="T876" s="84" t="str">
        <f t="shared" si="10"/>
        <v/>
      </c>
      <c r="U876" s="84" t="str">
        <f t="shared" si="11"/>
        <v/>
      </c>
      <c r="V876" s="65" t="str">
        <f t="shared" si="5"/>
        <v/>
      </c>
      <c r="W876" s="84"/>
      <c r="X876" s="84"/>
      <c r="Y876" s="85"/>
      <c r="Z876" s="85"/>
      <c r="AA876" s="65" t="str">
        <f t="shared" si="6"/>
        <v/>
      </c>
      <c r="AB876" s="65" t="str">
        <f t="shared" si="7"/>
        <v/>
      </c>
      <c r="AC876" s="86"/>
      <c r="AD876" s="87" t="str">
        <f t="shared" si="8"/>
        <v/>
      </c>
      <c r="AE876" s="84"/>
      <c r="AF876" s="86">
        <f>IF(AC876&gt;0,AC876,'⚙️ Config'!$B$10)</f>
        <v>0.0075</v>
      </c>
      <c r="AG876" s="88">
        <f t="shared" si="9"/>
        <v>11368.90245</v>
      </c>
      <c r="AH876" s="88">
        <f>AG876*'⚙️ Config'!$B$11</f>
        <v>56844.51225</v>
      </c>
      <c r="AI876" s="88">
        <f>AH876*'⚙️ Config'!$B$12</f>
        <v>17053.35368</v>
      </c>
      <c r="AJ876" s="64"/>
      <c r="AK876" s="84"/>
      <c r="AL876" s="84"/>
      <c r="AM876" s="84"/>
      <c r="AN876" s="84"/>
      <c r="AO876" s="84"/>
      <c r="AP876" s="84"/>
      <c r="AQ876" s="84"/>
    </row>
    <row r="877" ht="15.0" customHeight="1">
      <c r="A877" s="79">
        <v>874.0</v>
      </c>
      <c r="B877" s="80" t="s">
        <v>2102</v>
      </c>
      <c r="C877" s="79" t="s">
        <v>141</v>
      </c>
      <c r="D877" s="79" t="s">
        <v>2103</v>
      </c>
      <c r="E877" s="81">
        <v>78.37</v>
      </c>
      <c r="F877" s="79" t="s">
        <v>84</v>
      </c>
      <c r="G877" s="79" t="s">
        <v>606</v>
      </c>
      <c r="H877" s="82">
        <v>1514753.3</v>
      </c>
      <c r="I877" s="79">
        <v>1.0</v>
      </c>
      <c r="J877" s="83">
        <v>0.7</v>
      </c>
      <c r="K877" s="80">
        <v>2025.0</v>
      </c>
      <c r="L877" s="79" t="s">
        <v>630</v>
      </c>
      <c r="M877" s="79">
        <v>2025.0</v>
      </c>
      <c r="N877" s="79" t="s">
        <v>145</v>
      </c>
      <c r="O877" s="65" t="str">
        <f t="shared" si="1"/>
        <v>264755540001</v>
      </c>
      <c r="P877" s="65">
        <f t="shared" si="2"/>
        <v>3</v>
      </c>
      <c r="Q877" s="65">
        <f t="shared" si="3"/>
        <v>9</v>
      </c>
      <c r="R877" s="65" t="str">
        <f t="shared" si="12"/>
        <v>26.475.554/0001-39</v>
      </c>
      <c r="S877" s="84"/>
      <c r="T877" s="84" t="str">
        <f t="shared" si="10"/>
        <v/>
      </c>
      <c r="U877" s="84" t="str">
        <f t="shared" si="11"/>
        <v/>
      </c>
      <c r="V877" s="65" t="str">
        <f t="shared" si="5"/>
        <v/>
      </c>
      <c r="W877" s="84"/>
      <c r="X877" s="84"/>
      <c r="Y877" s="85"/>
      <c r="Z877" s="85"/>
      <c r="AA877" s="65" t="str">
        <f t="shared" si="6"/>
        <v/>
      </c>
      <c r="AB877" s="65" t="str">
        <f t="shared" si="7"/>
        <v/>
      </c>
      <c r="AC877" s="86"/>
      <c r="AD877" s="87" t="str">
        <f t="shared" si="8"/>
        <v/>
      </c>
      <c r="AE877" s="84"/>
      <c r="AF877" s="86">
        <f>IF(AC877&gt;0,AC877,'⚙️ Config'!$B$10)</f>
        <v>0.0075</v>
      </c>
      <c r="AG877" s="88">
        <f t="shared" si="9"/>
        <v>11360.64975</v>
      </c>
      <c r="AH877" s="88">
        <f>AG877*'⚙️ Config'!$B$11</f>
        <v>56803.24875</v>
      </c>
      <c r="AI877" s="88">
        <f>AH877*'⚙️ Config'!$B$12</f>
        <v>17040.97463</v>
      </c>
      <c r="AJ877" s="64"/>
      <c r="AK877" s="84"/>
      <c r="AL877" s="84"/>
      <c r="AM877" s="84"/>
      <c r="AN877" s="84"/>
      <c r="AO877" s="84"/>
      <c r="AP877" s="84"/>
      <c r="AQ877" s="84"/>
    </row>
    <row r="878" ht="15.0" customHeight="1">
      <c r="A878" s="79">
        <v>875.0</v>
      </c>
      <c r="B878" s="80" t="s">
        <v>2104</v>
      </c>
      <c r="C878" s="79" t="s">
        <v>141</v>
      </c>
      <c r="D878" s="79" t="s">
        <v>2105</v>
      </c>
      <c r="E878" s="81">
        <v>55.04</v>
      </c>
      <c r="F878" s="79" t="s">
        <v>84</v>
      </c>
      <c r="G878" s="79" t="s">
        <v>606</v>
      </c>
      <c r="H878" s="82">
        <v>1511988.02</v>
      </c>
      <c r="I878" s="79">
        <v>1.0</v>
      </c>
      <c r="J878" s="83">
        <v>1.5</v>
      </c>
      <c r="K878" s="80">
        <v>2024.0</v>
      </c>
      <c r="L878" s="79" t="s">
        <v>630</v>
      </c>
      <c r="M878" s="79">
        <v>2024.0</v>
      </c>
      <c r="N878" s="79" t="s">
        <v>145</v>
      </c>
      <c r="O878" s="65" t="str">
        <f t="shared" si="1"/>
        <v>302046780001</v>
      </c>
      <c r="P878" s="65">
        <f t="shared" si="2"/>
        <v>5</v>
      </c>
      <c r="Q878" s="65">
        <f t="shared" si="3"/>
        <v>7</v>
      </c>
      <c r="R878" s="65" t="str">
        <f t="shared" si="12"/>
        <v>30.204.678/0001-57</v>
      </c>
      <c r="S878" s="84"/>
      <c r="T878" s="84" t="str">
        <f t="shared" si="10"/>
        <v/>
      </c>
      <c r="U878" s="84" t="str">
        <f t="shared" si="11"/>
        <v/>
      </c>
      <c r="V878" s="65" t="str">
        <f t="shared" si="5"/>
        <v/>
      </c>
      <c r="W878" s="84"/>
      <c r="X878" s="84"/>
      <c r="Y878" s="85"/>
      <c r="Z878" s="85"/>
      <c r="AA878" s="65" t="str">
        <f t="shared" si="6"/>
        <v/>
      </c>
      <c r="AB878" s="65" t="str">
        <f t="shared" si="7"/>
        <v/>
      </c>
      <c r="AC878" s="86"/>
      <c r="AD878" s="87" t="str">
        <f t="shared" si="8"/>
        <v/>
      </c>
      <c r="AE878" s="84"/>
      <c r="AF878" s="86">
        <f>IF(AC878&gt;0,AC878,'⚙️ Config'!$B$10)</f>
        <v>0.0075</v>
      </c>
      <c r="AG878" s="88">
        <f t="shared" si="9"/>
        <v>11339.91015</v>
      </c>
      <c r="AH878" s="88">
        <f>AG878*'⚙️ Config'!$B$11</f>
        <v>56699.55075</v>
      </c>
      <c r="AI878" s="88">
        <f>AH878*'⚙️ Config'!$B$12</f>
        <v>17009.86523</v>
      </c>
      <c r="AJ878" s="64"/>
      <c r="AK878" s="84"/>
      <c r="AL878" s="84"/>
      <c r="AM878" s="84"/>
      <c r="AN878" s="84"/>
      <c r="AO878" s="84"/>
      <c r="AP878" s="84"/>
      <c r="AQ878" s="84"/>
    </row>
    <row r="879" ht="15.0" customHeight="1">
      <c r="A879" s="79">
        <v>876.0</v>
      </c>
      <c r="B879" s="80" t="s">
        <v>2106</v>
      </c>
      <c r="C879" s="79" t="s">
        <v>141</v>
      </c>
      <c r="D879" s="79" t="s">
        <v>2107</v>
      </c>
      <c r="E879" s="81">
        <v>50.48</v>
      </c>
      <c r="F879" s="79" t="s">
        <v>84</v>
      </c>
      <c r="G879" s="79" t="s">
        <v>606</v>
      </c>
      <c r="H879" s="82">
        <v>1511255.44</v>
      </c>
      <c r="I879" s="79">
        <v>1.0</v>
      </c>
      <c r="J879" s="83">
        <v>1.8</v>
      </c>
      <c r="K879" s="80">
        <v>2024.0</v>
      </c>
      <c r="L879" s="79" t="s">
        <v>202</v>
      </c>
      <c r="M879" s="79">
        <v>2024.0</v>
      </c>
      <c r="N879" s="79" t="s">
        <v>161</v>
      </c>
      <c r="O879" s="65" t="str">
        <f t="shared" si="1"/>
        <v>230296780001</v>
      </c>
      <c r="P879" s="65">
        <f t="shared" si="2"/>
        <v>0</v>
      </c>
      <c r="Q879" s="65">
        <f t="shared" si="3"/>
        <v>0</v>
      </c>
      <c r="R879" s="65" t="str">
        <f t="shared" si="12"/>
        <v>23.029.678/0001-00</v>
      </c>
      <c r="S879" s="84"/>
      <c r="T879" s="84" t="str">
        <f t="shared" si="10"/>
        <v/>
      </c>
      <c r="U879" s="84" t="str">
        <f t="shared" si="11"/>
        <v/>
      </c>
      <c r="V879" s="65" t="str">
        <f t="shared" si="5"/>
        <v/>
      </c>
      <c r="W879" s="84"/>
      <c r="X879" s="84"/>
      <c r="Y879" s="85"/>
      <c r="Z879" s="85"/>
      <c r="AA879" s="65" t="str">
        <f t="shared" si="6"/>
        <v/>
      </c>
      <c r="AB879" s="65" t="str">
        <f t="shared" si="7"/>
        <v/>
      </c>
      <c r="AC879" s="86"/>
      <c r="AD879" s="87" t="str">
        <f t="shared" si="8"/>
        <v/>
      </c>
      <c r="AE879" s="84"/>
      <c r="AF879" s="86">
        <f>IF(AC879&gt;0,AC879,'⚙️ Config'!$B$10)</f>
        <v>0.0075</v>
      </c>
      <c r="AG879" s="88">
        <f t="shared" si="9"/>
        <v>11334.4158</v>
      </c>
      <c r="AH879" s="88">
        <f>AG879*'⚙️ Config'!$B$11</f>
        <v>56672.079</v>
      </c>
      <c r="AI879" s="88">
        <f>AH879*'⚙️ Config'!$B$12</f>
        <v>17001.6237</v>
      </c>
      <c r="AJ879" s="64"/>
      <c r="AK879" s="84"/>
      <c r="AL879" s="84"/>
      <c r="AM879" s="84"/>
      <c r="AN879" s="84"/>
      <c r="AO879" s="84"/>
      <c r="AP879" s="84"/>
      <c r="AQ879" s="84"/>
    </row>
    <row r="880" ht="15.0" customHeight="1">
      <c r="A880" s="79">
        <v>877.0</v>
      </c>
      <c r="B880" s="80" t="s">
        <v>2108</v>
      </c>
      <c r="C880" s="79" t="s">
        <v>141</v>
      </c>
      <c r="D880" s="79" t="s">
        <v>2109</v>
      </c>
      <c r="E880" s="81">
        <v>51.86</v>
      </c>
      <c r="F880" s="79" t="s">
        <v>84</v>
      </c>
      <c r="G880" s="79" t="s">
        <v>606</v>
      </c>
      <c r="H880" s="82">
        <v>1509686.11</v>
      </c>
      <c r="I880" s="79">
        <v>1.0</v>
      </c>
      <c r="J880" s="83">
        <v>1.7</v>
      </c>
      <c r="K880" s="80">
        <v>2024.0</v>
      </c>
      <c r="L880" s="79" t="s">
        <v>202</v>
      </c>
      <c r="M880" s="79">
        <v>2024.0</v>
      </c>
      <c r="N880" s="79" t="s">
        <v>161</v>
      </c>
      <c r="O880" s="65" t="str">
        <f t="shared" si="1"/>
        <v>328627620001</v>
      </c>
      <c r="P880" s="65">
        <f t="shared" si="2"/>
        <v>9</v>
      </c>
      <c r="Q880" s="65">
        <f t="shared" si="3"/>
        <v>3</v>
      </c>
      <c r="R880" s="65" t="str">
        <f t="shared" si="12"/>
        <v>32.862.762/0001-93</v>
      </c>
      <c r="S880" s="84"/>
      <c r="T880" s="84" t="str">
        <f t="shared" si="10"/>
        <v/>
      </c>
      <c r="U880" s="84" t="str">
        <f t="shared" si="11"/>
        <v/>
      </c>
      <c r="V880" s="65" t="str">
        <f t="shared" si="5"/>
        <v/>
      </c>
      <c r="W880" s="84"/>
      <c r="X880" s="84"/>
      <c r="Y880" s="85"/>
      <c r="Z880" s="85"/>
      <c r="AA880" s="65" t="str">
        <f t="shared" si="6"/>
        <v/>
      </c>
      <c r="AB880" s="65" t="str">
        <f t="shared" si="7"/>
        <v/>
      </c>
      <c r="AC880" s="86"/>
      <c r="AD880" s="87" t="str">
        <f t="shared" si="8"/>
        <v/>
      </c>
      <c r="AE880" s="84"/>
      <c r="AF880" s="86">
        <f>IF(AC880&gt;0,AC880,'⚙️ Config'!$B$10)</f>
        <v>0.0075</v>
      </c>
      <c r="AG880" s="88">
        <f t="shared" si="9"/>
        <v>11322.64583</v>
      </c>
      <c r="AH880" s="88">
        <f>AG880*'⚙️ Config'!$B$11</f>
        <v>56613.22913</v>
      </c>
      <c r="AI880" s="88">
        <f>AH880*'⚙️ Config'!$B$12</f>
        <v>16983.96874</v>
      </c>
      <c r="AJ880" s="64"/>
      <c r="AK880" s="84"/>
      <c r="AL880" s="84"/>
      <c r="AM880" s="84"/>
      <c r="AN880" s="84"/>
      <c r="AO880" s="84"/>
      <c r="AP880" s="84"/>
      <c r="AQ880" s="84"/>
    </row>
    <row r="881" ht="15.0" customHeight="1">
      <c r="A881" s="79">
        <v>878.0</v>
      </c>
      <c r="B881" s="80" t="s">
        <v>2110</v>
      </c>
      <c r="C881" s="79" t="s">
        <v>141</v>
      </c>
      <c r="D881" s="79" t="s">
        <v>2111</v>
      </c>
      <c r="E881" s="81">
        <v>73.89</v>
      </c>
      <c r="F881" s="79" t="s">
        <v>84</v>
      </c>
      <c r="G881" s="79" t="s">
        <v>606</v>
      </c>
      <c r="H881" s="82">
        <v>1509665.69</v>
      </c>
      <c r="I881" s="79">
        <v>1.0</v>
      </c>
      <c r="J881" s="83">
        <v>0.8</v>
      </c>
      <c r="K881" s="80">
        <v>2025.0</v>
      </c>
      <c r="L881" s="79" t="s">
        <v>202</v>
      </c>
      <c r="M881" s="79">
        <v>2025.0</v>
      </c>
      <c r="N881" s="79" t="s">
        <v>145</v>
      </c>
      <c r="O881" s="65" t="str">
        <f t="shared" si="1"/>
        <v>144929540001</v>
      </c>
      <c r="P881" s="65">
        <f t="shared" si="2"/>
        <v>7</v>
      </c>
      <c r="Q881" s="65">
        <f t="shared" si="3"/>
        <v>3</v>
      </c>
      <c r="R881" s="65" t="str">
        <f t="shared" si="12"/>
        <v>14.492.954/0001-73</v>
      </c>
      <c r="S881" s="84"/>
      <c r="T881" s="84" t="str">
        <f t="shared" si="10"/>
        <v/>
      </c>
      <c r="U881" s="84" t="str">
        <f t="shared" si="11"/>
        <v/>
      </c>
      <c r="V881" s="65" t="str">
        <f t="shared" si="5"/>
        <v/>
      </c>
      <c r="W881" s="84"/>
      <c r="X881" s="84"/>
      <c r="Y881" s="85"/>
      <c r="Z881" s="85"/>
      <c r="AA881" s="65" t="str">
        <f t="shared" si="6"/>
        <v/>
      </c>
      <c r="AB881" s="65" t="str">
        <f t="shared" si="7"/>
        <v/>
      </c>
      <c r="AC881" s="86"/>
      <c r="AD881" s="87" t="str">
        <f t="shared" si="8"/>
        <v/>
      </c>
      <c r="AE881" s="84"/>
      <c r="AF881" s="86">
        <f>IF(AC881&gt;0,AC881,'⚙️ Config'!$B$10)</f>
        <v>0.0075</v>
      </c>
      <c r="AG881" s="88">
        <f t="shared" si="9"/>
        <v>11322.49268</v>
      </c>
      <c r="AH881" s="88">
        <f>AG881*'⚙️ Config'!$B$11</f>
        <v>56612.46338</v>
      </c>
      <c r="AI881" s="88">
        <f>AH881*'⚙️ Config'!$B$12</f>
        <v>16983.73901</v>
      </c>
      <c r="AJ881" s="64"/>
      <c r="AK881" s="84"/>
      <c r="AL881" s="84"/>
      <c r="AM881" s="84"/>
      <c r="AN881" s="84"/>
      <c r="AO881" s="84"/>
      <c r="AP881" s="84"/>
      <c r="AQ881" s="84"/>
    </row>
    <row r="882" ht="15.0" customHeight="1">
      <c r="A882" s="79">
        <v>879.0</v>
      </c>
      <c r="B882" s="80" t="s">
        <v>2112</v>
      </c>
      <c r="C882" s="79" t="s">
        <v>141</v>
      </c>
      <c r="D882" s="79" t="s">
        <v>2113</v>
      </c>
      <c r="E882" s="81">
        <v>56.88</v>
      </c>
      <c r="F882" s="79" t="s">
        <v>84</v>
      </c>
      <c r="G882" s="79" t="s">
        <v>606</v>
      </c>
      <c r="H882" s="82">
        <v>1507771.68</v>
      </c>
      <c r="I882" s="79">
        <v>1.0</v>
      </c>
      <c r="J882" s="83">
        <v>1.4</v>
      </c>
      <c r="K882" s="80">
        <v>2024.0</v>
      </c>
      <c r="L882" s="79" t="s">
        <v>630</v>
      </c>
      <c r="M882" s="79">
        <v>2024.0</v>
      </c>
      <c r="N882" s="79" t="s">
        <v>161</v>
      </c>
      <c r="O882" s="65" t="str">
        <f t="shared" si="1"/>
        <v>321251320001</v>
      </c>
      <c r="P882" s="65">
        <f t="shared" si="2"/>
        <v>3</v>
      </c>
      <c r="Q882" s="65">
        <f t="shared" si="3"/>
        <v>6</v>
      </c>
      <c r="R882" s="65" t="str">
        <f t="shared" si="12"/>
        <v>32.125.132/0001-36</v>
      </c>
      <c r="S882" s="84"/>
      <c r="T882" s="84" t="str">
        <f t="shared" si="10"/>
        <v/>
      </c>
      <c r="U882" s="84" t="str">
        <f t="shared" si="11"/>
        <v/>
      </c>
      <c r="V882" s="65" t="str">
        <f t="shared" si="5"/>
        <v/>
      </c>
      <c r="W882" s="84"/>
      <c r="X882" s="84"/>
      <c r="Y882" s="85"/>
      <c r="Z882" s="85"/>
      <c r="AA882" s="65" t="str">
        <f t="shared" si="6"/>
        <v/>
      </c>
      <c r="AB882" s="65" t="str">
        <f t="shared" si="7"/>
        <v/>
      </c>
      <c r="AC882" s="86"/>
      <c r="AD882" s="87" t="str">
        <f t="shared" si="8"/>
        <v/>
      </c>
      <c r="AE882" s="84"/>
      <c r="AF882" s="86">
        <f>IF(AC882&gt;0,AC882,'⚙️ Config'!$B$10)</f>
        <v>0.0075</v>
      </c>
      <c r="AG882" s="88">
        <f t="shared" si="9"/>
        <v>11308.2876</v>
      </c>
      <c r="AH882" s="88">
        <f>AG882*'⚙️ Config'!$B$11</f>
        <v>56541.438</v>
      </c>
      <c r="AI882" s="88">
        <f>AH882*'⚙️ Config'!$B$12</f>
        <v>16962.4314</v>
      </c>
      <c r="AJ882" s="64"/>
      <c r="AK882" s="84"/>
      <c r="AL882" s="84"/>
      <c r="AM882" s="84"/>
      <c r="AN882" s="84"/>
      <c r="AO882" s="84"/>
      <c r="AP882" s="84"/>
      <c r="AQ882" s="84"/>
    </row>
    <row r="883" ht="15.0" customHeight="1">
      <c r="A883" s="79">
        <v>880.0</v>
      </c>
      <c r="B883" s="80" t="s">
        <v>2114</v>
      </c>
      <c r="C883" s="79" t="s">
        <v>141</v>
      </c>
      <c r="D883" s="79" t="s">
        <v>2115</v>
      </c>
      <c r="E883" s="81">
        <v>48.04</v>
      </c>
      <c r="F883" s="79" t="s">
        <v>84</v>
      </c>
      <c r="G883" s="79" t="s">
        <v>606</v>
      </c>
      <c r="H883" s="82">
        <v>1507624.05</v>
      </c>
      <c r="I883" s="79">
        <v>1.0</v>
      </c>
      <c r="J883" s="83">
        <v>2.0</v>
      </c>
      <c r="K883" s="80">
        <v>2024.0</v>
      </c>
      <c r="L883" s="79" t="s">
        <v>202</v>
      </c>
      <c r="M883" s="79">
        <v>2024.0</v>
      </c>
      <c r="N883" s="79" t="s">
        <v>145</v>
      </c>
      <c r="O883" s="65" t="str">
        <f t="shared" si="1"/>
        <v>102190440001</v>
      </c>
      <c r="P883" s="65">
        <f t="shared" si="2"/>
        <v>6</v>
      </c>
      <c r="Q883" s="65">
        <f t="shared" si="3"/>
        <v>0</v>
      </c>
      <c r="R883" s="65" t="str">
        <f t="shared" si="12"/>
        <v>10.219.044/0001-60</v>
      </c>
      <c r="S883" s="84"/>
      <c r="T883" s="84" t="str">
        <f t="shared" si="10"/>
        <v/>
      </c>
      <c r="U883" s="84" t="str">
        <f t="shared" si="11"/>
        <v/>
      </c>
      <c r="V883" s="65" t="str">
        <f t="shared" si="5"/>
        <v/>
      </c>
      <c r="W883" s="84"/>
      <c r="X883" s="84"/>
      <c r="Y883" s="85"/>
      <c r="Z883" s="85"/>
      <c r="AA883" s="65" t="str">
        <f t="shared" si="6"/>
        <v/>
      </c>
      <c r="AB883" s="65" t="str">
        <f t="shared" si="7"/>
        <v/>
      </c>
      <c r="AC883" s="86"/>
      <c r="AD883" s="87" t="str">
        <f t="shared" si="8"/>
        <v/>
      </c>
      <c r="AE883" s="84"/>
      <c r="AF883" s="86">
        <f>IF(AC883&gt;0,AC883,'⚙️ Config'!$B$10)</f>
        <v>0.0075</v>
      </c>
      <c r="AG883" s="88">
        <f t="shared" si="9"/>
        <v>11307.18038</v>
      </c>
      <c r="AH883" s="88">
        <f>AG883*'⚙️ Config'!$B$11</f>
        <v>56535.90188</v>
      </c>
      <c r="AI883" s="88">
        <f>AH883*'⚙️ Config'!$B$12</f>
        <v>16960.77056</v>
      </c>
      <c r="AJ883" s="64"/>
      <c r="AK883" s="84"/>
      <c r="AL883" s="84"/>
      <c r="AM883" s="84"/>
      <c r="AN883" s="84"/>
      <c r="AO883" s="84"/>
      <c r="AP883" s="84"/>
      <c r="AQ883" s="84"/>
    </row>
    <row r="884" ht="15.0" customHeight="1">
      <c r="A884" s="79">
        <v>881.0</v>
      </c>
      <c r="B884" s="80" t="s">
        <v>2116</v>
      </c>
      <c r="C884" s="79" t="s">
        <v>141</v>
      </c>
      <c r="D884" s="79" t="s">
        <v>2117</v>
      </c>
      <c r="E884" s="81">
        <v>63.79</v>
      </c>
      <c r="F884" s="79" t="s">
        <v>84</v>
      </c>
      <c r="G884" s="79" t="s">
        <v>606</v>
      </c>
      <c r="H884" s="82">
        <v>1507410.54</v>
      </c>
      <c r="I884" s="79">
        <v>1.0</v>
      </c>
      <c r="J884" s="83">
        <v>1.1</v>
      </c>
      <c r="K884" s="80">
        <v>2025.0</v>
      </c>
      <c r="L884" s="79" t="s">
        <v>630</v>
      </c>
      <c r="M884" s="79">
        <v>2025.0</v>
      </c>
      <c r="N884" s="79" t="s">
        <v>161</v>
      </c>
      <c r="O884" s="65" t="str">
        <f t="shared" si="1"/>
        <v>450965100001</v>
      </c>
      <c r="P884" s="65">
        <f t="shared" si="2"/>
        <v>4</v>
      </c>
      <c r="Q884" s="65">
        <f t="shared" si="3"/>
        <v>2</v>
      </c>
      <c r="R884" s="65" t="str">
        <f t="shared" si="12"/>
        <v>45.096.510/0001-42</v>
      </c>
      <c r="S884" s="84"/>
      <c r="T884" s="84" t="str">
        <f t="shared" si="10"/>
        <v/>
      </c>
      <c r="U884" s="84" t="str">
        <f t="shared" si="11"/>
        <v/>
      </c>
      <c r="V884" s="65" t="str">
        <f t="shared" si="5"/>
        <v/>
      </c>
      <c r="W884" s="84"/>
      <c r="X884" s="84"/>
      <c r="Y884" s="85"/>
      <c r="Z884" s="85"/>
      <c r="AA884" s="65" t="str">
        <f t="shared" si="6"/>
        <v/>
      </c>
      <c r="AB884" s="65" t="str">
        <f t="shared" si="7"/>
        <v/>
      </c>
      <c r="AC884" s="86"/>
      <c r="AD884" s="87" t="str">
        <f t="shared" si="8"/>
        <v/>
      </c>
      <c r="AE884" s="84"/>
      <c r="AF884" s="86">
        <f>IF(AC884&gt;0,AC884,'⚙️ Config'!$B$10)</f>
        <v>0.0075</v>
      </c>
      <c r="AG884" s="88">
        <f t="shared" si="9"/>
        <v>11305.57905</v>
      </c>
      <c r="AH884" s="88">
        <f>AG884*'⚙️ Config'!$B$11</f>
        <v>56527.89525</v>
      </c>
      <c r="AI884" s="88">
        <f>AH884*'⚙️ Config'!$B$12</f>
        <v>16958.36858</v>
      </c>
      <c r="AJ884" s="64"/>
      <c r="AK884" s="84"/>
      <c r="AL884" s="84"/>
      <c r="AM884" s="84"/>
      <c r="AN884" s="84"/>
      <c r="AO884" s="84"/>
      <c r="AP884" s="84"/>
      <c r="AQ884" s="84"/>
    </row>
    <row r="885" ht="15.0" customHeight="1">
      <c r="A885" s="79">
        <v>882.0</v>
      </c>
      <c r="B885" s="80" t="s">
        <v>2118</v>
      </c>
      <c r="C885" s="79" t="s">
        <v>141</v>
      </c>
      <c r="D885" s="79" t="s">
        <v>2119</v>
      </c>
      <c r="E885" s="81">
        <v>56.88</v>
      </c>
      <c r="F885" s="79" t="s">
        <v>84</v>
      </c>
      <c r="G885" s="79" t="s">
        <v>606</v>
      </c>
      <c r="H885" s="82">
        <v>1506292.84</v>
      </c>
      <c r="I885" s="79">
        <v>1.0</v>
      </c>
      <c r="J885" s="83">
        <v>1.4</v>
      </c>
      <c r="K885" s="80">
        <v>2024.0</v>
      </c>
      <c r="L885" s="79" t="s">
        <v>630</v>
      </c>
      <c r="M885" s="79">
        <v>2024.0</v>
      </c>
      <c r="N885" s="79" t="s">
        <v>161</v>
      </c>
      <c r="O885" s="65" t="str">
        <f t="shared" si="1"/>
        <v>185850270001</v>
      </c>
      <c r="P885" s="65">
        <f t="shared" si="2"/>
        <v>5</v>
      </c>
      <c r="Q885" s="65">
        <f t="shared" si="3"/>
        <v>9</v>
      </c>
      <c r="R885" s="65" t="str">
        <f t="shared" si="12"/>
        <v>18.585.027/0001-59</v>
      </c>
      <c r="S885" s="84"/>
      <c r="T885" s="84" t="str">
        <f t="shared" si="10"/>
        <v/>
      </c>
      <c r="U885" s="84" t="str">
        <f t="shared" si="11"/>
        <v/>
      </c>
      <c r="V885" s="65" t="str">
        <f t="shared" si="5"/>
        <v/>
      </c>
      <c r="W885" s="84"/>
      <c r="X885" s="84"/>
      <c r="Y885" s="85"/>
      <c r="Z885" s="85"/>
      <c r="AA885" s="65" t="str">
        <f t="shared" si="6"/>
        <v/>
      </c>
      <c r="AB885" s="65" t="str">
        <f t="shared" si="7"/>
        <v/>
      </c>
      <c r="AC885" s="86"/>
      <c r="AD885" s="87" t="str">
        <f t="shared" si="8"/>
        <v/>
      </c>
      <c r="AE885" s="84"/>
      <c r="AF885" s="86">
        <f>IF(AC885&gt;0,AC885,'⚙️ Config'!$B$10)</f>
        <v>0.0075</v>
      </c>
      <c r="AG885" s="88">
        <f t="shared" si="9"/>
        <v>11297.1963</v>
      </c>
      <c r="AH885" s="88">
        <f>AG885*'⚙️ Config'!$B$11</f>
        <v>56485.9815</v>
      </c>
      <c r="AI885" s="88">
        <f>AH885*'⚙️ Config'!$B$12</f>
        <v>16945.79445</v>
      </c>
      <c r="AJ885" s="64"/>
      <c r="AK885" s="84"/>
      <c r="AL885" s="84"/>
      <c r="AM885" s="84"/>
      <c r="AN885" s="84"/>
      <c r="AO885" s="84"/>
      <c r="AP885" s="84"/>
      <c r="AQ885" s="84"/>
    </row>
    <row r="886" ht="15.0" customHeight="1">
      <c r="A886" s="79">
        <v>883.0</v>
      </c>
      <c r="B886" s="80" t="s">
        <v>2120</v>
      </c>
      <c r="C886" s="79" t="s">
        <v>141</v>
      </c>
      <c r="D886" s="79" t="s">
        <v>2121</v>
      </c>
      <c r="E886" s="81">
        <v>74.93</v>
      </c>
      <c r="F886" s="79" t="s">
        <v>84</v>
      </c>
      <c r="G886" s="79" t="s">
        <v>606</v>
      </c>
      <c r="H886" s="82">
        <v>1506212.47</v>
      </c>
      <c r="I886" s="79">
        <v>1.0</v>
      </c>
      <c r="J886" s="83">
        <v>1.8</v>
      </c>
      <c r="K886" s="80">
        <v>2025.0</v>
      </c>
      <c r="L886" s="79" t="s">
        <v>856</v>
      </c>
      <c r="M886" s="79">
        <v>2024.0</v>
      </c>
      <c r="N886" s="79" t="s">
        <v>208</v>
      </c>
      <c r="O886" s="65" t="str">
        <f t="shared" si="1"/>
        <v>148373920001</v>
      </c>
      <c r="P886" s="65">
        <f t="shared" si="2"/>
        <v>5</v>
      </c>
      <c r="Q886" s="65">
        <f t="shared" si="3"/>
        <v>2</v>
      </c>
      <c r="R886" s="65" t="str">
        <f t="shared" si="12"/>
        <v>14.837.392/0001-52</v>
      </c>
      <c r="S886" s="84"/>
      <c r="T886" s="84" t="str">
        <f t="shared" si="10"/>
        <v/>
      </c>
      <c r="U886" s="84" t="str">
        <f t="shared" si="11"/>
        <v/>
      </c>
      <c r="V886" s="65" t="str">
        <f t="shared" si="5"/>
        <v/>
      </c>
      <c r="W886" s="84"/>
      <c r="X886" s="84"/>
      <c r="Y886" s="85"/>
      <c r="Z886" s="85"/>
      <c r="AA886" s="65" t="str">
        <f t="shared" si="6"/>
        <v/>
      </c>
      <c r="AB886" s="65" t="str">
        <f t="shared" si="7"/>
        <v/>
      </c>
      <c r="AC886" s="86"/>
      <c r="AD886" s="87" t="str">
        <f t="shared" si="8"/>
        <v/>
      </c>
      <c r="AE886" s="84"/>
      <c r="AF886" s="86">
        <f>IF(AC886&gt;0,AC886,'⚙️ Config'!$B$10)</f>
        <v>0.0075</v>
      </c>
      <c r="AG886" s="88">
        <f t="shared" si="9"/>
        <v>11296.59353</v>
      </c>
      <c r="AH886" s="88">
        <f>AG886*'⚙️ Config'!$B$11</f>
        <v>56482.96763</v>
      </c>
      <c r="AI886" s="88">
        <f>AH886*'⚙️ Config'!$B$12</f>
        <v>16944.89029</v>
      </c>
      <c r="AJ886" s="64"/>
      <c r="AK886" s="84"/>
      <c r="AL886" s="84"/>
      <c r="AM886" s="84"/>
      <c r="AN886" s="84"/>
      <c r="AO886" s="84"/>
      <c r="AP886" s="84"/>
      <c r="AQ886" s="84"/>
    </row>
    <row r="887" ht="15.0" customHeight="1">
      <c r="A887" s="79">
        <v>884.0</v>
      </c>
      <c r="B887" s="80" t="s">
        <v>2122</v>
      </c>
      <c r="C887" s="79" t="s">
        <v>141</v>
      </c>
      <c r="D887" s="79" t="s">
        <v>2123</v>
      </c>
      <c r="E887" s="81">
        <v>58.93</v>
      </c>
      <c r="F887" s="79" t="s">
        <v>84</v>
      </c>
      <c r="G887" s="79" t="s">
        <v>606</v>
      </c>
      <c r="H887" s="82">
        <v>1504438.49</v>
      </c>
      <c r="I887" s="79">
        <v>1.0</v>
      </c>
      <c r="J887" s="83">
        <v>1.3</v>
      </c>
      <c r="K887" s="80">
        <v>2024.0</v>
      </c>
      <c r="L887" s="79" t="s">
        <v>630</v>
      </c>
      <c r="M887" s="79">
        <v>2024.0</v>
      </c>
      <c r="N887" s="79" t="s">
        <v>145</v>
      </c>
      <c r="O887" s="65" t="str">
        <f t="shared" si="1"/>
        <v>354202200001</v>
      </c>
      <c r="P887" s="65">
        <f t="shared" si="2"/>
        <v>5</v>
      </c>
      <c r="Q887" s="65">
        <f t="shared" si="3"/>
        <v>9</v>
      </c>
      <c r="R887" s="65" t="str">
        <f t="shared" si="12"/>
        <v>35.420.220/0001-59</v>
      </c>
      <c r="S887" s="84"/>
      <c r="T887" s="84" t="str">
        <f t="shared" si="10"/>
        <v/>
      </c>
      <c r="U887" s="84" t="str">
        <f t="shared" si="11"/>
        <v/>
      </c>
      <c r="V887" s="65" t="str">
        <f t="shared" si="5"/>
        <v/>
      </c>
      <c r="W887" s="84"/>
      <c r="X887" s="84"/>
      <c r="Y887" s="85"/>
      <c r="Z887" s="85"/>
      <c r="AA887" s="65" t="str">
        <f t="shared" si="6"/>
        <v/>
      </c>
      <c r="AB887" s="65" t="str">
        <f t="shared" si="7"/>
        <v/>
      </c>
      <c r="AC887" s="86"/>
      <c r="AD887" s="87" t="str">
        <f t="shared" si="8"/>
        <v/>
      </c>
      <c r="AE887" s="84"/>
      <c r="AF887" s="86">
        <f>IF(AC887&gt;0,AC887,'⚙️ Config'!$B$10)</f>
        <v>0.0075</v>
      </c>
      <c r="AG887" s="88">
        <f t="shared" si="9"/>
        <v>11283.28868</v>
      </c>
      <c r="AH887" s="88">
        <f>AG887*'⚙️ Config'!$B$11</f>
        <v>56416.44338</v>
      </c>
      <c r="AI887" s="88">
        <f>AH887*'⚙️ Config'!$B$12</f>
        <v>16924.93301</v>
      </c>
      <c r="AJ887" s="64"/>
      <c r="AK887" s="84"/>
      <c r="AL887" s="84"/>
      <c r="AM887" s="84"/>
      <c r="AN887" s="84"/>
      <c r="AO887" s="84"/>
      <c r="AP887" s="84"/>
      <c r="AQ887" s="84"/>
    </row>
    <row r="888" ht="15.0" customHeight="1">
      <c r="A888" s="79">
        <v>885.0</v>
      </c>
      <c r="B888" s="80" t="s">
        <v>2124</v>
      </c>
      <c r="C888" s="79" t="s">
        <v>141</v>
      </c>
      <c r="D888" s="79" t="s">
        <v>2125</v>
      </c>
      <c r="E888" s="81">
        <v>56.88</v>
      </c>
      <c r="F888" s="79" t="s">
        <v>84</v>
      </c>
      <c r="G888" s="79" t="s">
        <v>606</v>
      </c>
      <c r="H888" s="82">
        <v>1499850.97</v>
      </c>
      <c r="I888" s="79">
        <v>1.0</v>
      </c>
      <c r="J888" s="83">
        <v>1.4</v>
      </c>
      <c r="K888" s="80">
        <v>2024.0</v>
      </c>
      <c r="L888" s="79" t="s">
        <v>630</v>
      </c>
      <c r="M888" s="79">
        <v>2024.0</v>
      </c>
      <c r="N888" s="79" t="s">
        <v>161</v>
      </c>
      <c r="O888" s="65" t="str">
        <f t="shared" si="1"/>
        <v>409685070001</v>
      </c>
      <c r="P888" s="65">
        <f t="shared" si="2"/>
        <v>5</v>
      </c>
      <c r="Q888" s="65">
        <f t="shared" si="3"/>
        <v>8</v>
      </c>
      <c r="R888" s="65" t="str">
        <f t="shared" si="12"/>
        <v>40.968.507/0001-58</v>
      </c>
      <c r="S888" s="84"/>
      <c r="T888" s="84" t="str">
        <f t="shared" si="10"/>
        <v/>
      </c>
      <c r="U888" s="84" t="str">
        <f t="shared" si="11"/>
        <v/>
      </c>
      <c r="V888" s="65" t="str">
        <f t="shared" si="5"/>
        <v/>
      </c>
      <c r="W888" s="84"/>
      <c r="X888" s="84"/>
      <c r="Y888" s="85"/>
      <c r="Z888" s="85"/>
      <c r="AA888" s="65" t="str">
        <f t="shared" si="6"/>
        <v/>
      </c>
      <c r="AB888" s="65" t="str">
        <f t="shared" si="7"/>
        <v/>
      </c>
      <c r="AC888" s="86"/>
      <c r="AD888" s="87" t="str">
        <f t="shared" si="8"/>
        <v/>
      </c>
      <c r="AE888" s="84"/>
      <c r="AF888" s="86">
        <f>IF(AC888&gt;0,AC888,'⚙️ Config'!$B$10)</f>
        <v>0.0075</v>
      </c>
      <c r="AG888" s="88">
        <f t="shared" si="9"/>
        <v>11248.88228</v>
      </c>
      <c r="AH888" s="88">
        <f>AG888*'⚙️ Config'!$B$11</f>
        <v>56244.41138</v>
      </c>
      <c r="AI888" s="88">
        <f>AH888*'⚙️ Config'!$B$12</f>
        <v>16873.32341</v>
      </c>
      <c r="AJ888" s="64"/>
      <c r="AK888" s="84"/>
      <c r="AL888" s="84"/>
      <c r="AM888" s="84"/>
      <c r="AN888" s="84"/>
      <c r="AO888" s="84"/>
      <c r="AP888" s="84"/>
      <c r="AQ888" s="84"/>
    </row>
    <row r="889" ht="15.0" customHeight="1">
      <c r="A889" s="79">
        <v>886.0</v>
      </c>
      <c r="B889" s="80" t="s">
        <v>2126</v>
      </c>
      <c r="C889" s="79" t="s">
        <v>141</v>
      </c>
      <c r="D889" s="79" t="s">
        <v>2127</v>
      </c>
      <c r="E889" s="81">
        <v>66.71</v>
      </c>
      <c r="F889" s="79" t="s">
        <v>84</v>
      </c>
      <c r="G889" s="79" t="s">
        <v>606</v>
      </c>
      <c r="H889" s="82">
        <v>1499816.52</v>
      </c>
      <c r="I889" s="79">
        <v>1.0</v>
      </c>
      <c r="J889" s="83">
        <v>1.0</v>
      </c>
      <c r="K889" s="80">
        <v>2025.0</v>
      </c>
      <c r="L889" s="79" t="s">
        <v>202</v>
      </c>
      <c r="M889" s="79">
        <v>2025.0</v>
      </c>
      <c r="N889" s="79" t="s">
        <v>551</v>
      </c>
      <c r="O889" s="65" t="str">
        <f t="shared" si="1"/>
        <v>006513850001</v>
      </c>
      <c r="P889" s="65">
        <f t="shared" si="2"/>
        <v>5</v>
      </c>
      <c r="Q889" s="65">
        <f t="shared" si="3"/>
        <v>7</v>
      </c>
      <c r="R889" s="65" t="str">
        <f t="shared" si="12"/>
        <v>00.651.385/0001-57</v>
      </c>
      <c r="S889" s="84"/>
      <c r="T889" s="84" t="str">
        <f t="shared" si="10"/>
        <v/>
      </c>
      <c r="U889" s="84" t="str">
        <f t="shared" si="11"/>
        <v/>
      </c>
      <c r="V889" s="65" t="str">
        <f t="shared" si="5"/>
        <v/>
      </c>
      <c r="W889" s="84"/>
      <c r="X889" s="84"/>
      <c r="Y889" s="85"/>
      <c r="Z889" s="85"/>
      <c r="AA889" s="65" t="str">
        <f t="shared" si="6"/>
        <v/>
      </c>
      <c r="AB889" s="65" t="str">
        <f t="shared" si="7"/>
        <v/>
      </c>
      <c r="AC889" s="86"/>
      <c r="AD889" s="87" t="str">
        <f t="shared" si="8"/>
        <v/>
      </c>
      <c r="AE889" s="84"/>
      <c r="AF889" s="86">
        <f>IF(AC889&gt;0,AC889,'⚙️ Config'!$B$10)</f>
        <v>0.0075</v>
      </c>
      <c r="AG889" s="88">
        <f t="shared" si="9"/>
        <v>11248.6239</v>
      </c>
      <c r="AH889" s="88">
        <f>AG889*'⚙️ Config'!$B$11</f>
        <v>56243.1195</v>
      </c>
      <c r="AI889" s="88">
        <f>AH889*'⚙️ Config'!$B$12</f>
        <v>16872.93585</v>
      </c>
      <c r="AJ889" s="64"/>
      <c r="AK889" s="84"/>
      <c r="AL889" s="84"/>
      <c r="AM889" s="84"/>
      <c r="AN889" s="84"/>
      <c r="AO889" s="84"/>
      <c r="AP889" s="84"/>
      <c r="AQ889" s="84"/>
    </row>
    <row r="890" ht="15.0" customHeight="1">
      <c r="A890" s="79">
        <v>887.0</v>
      </c>
      <c r="B890" s="80" t="s">
        <v>2128</v>
      </c>
      <c r="C890" s="79" t="s">
        <v>141</v>
      </c>
      <c r="D890" s="79" t="s">
        <v>2129</v>
      </c>
      <c r="E890" s="81">
        <v>49.21</v>
      </c>
      <c r="F890" s="79" t="s">
        <v>84</v>
      </c>
      <c r="G890" s="79" t="s">
        <v>606</v>
      </c>
      <c r="H890" s="82">
        <v>1499653.44</v>
      </c>
      <c r="I890" s="79">
        <v>1.0</v>
      </c>
      <c r="J890" s="83">
        <v>1.9</v>
      </c>
      <c r="K890" s="80">
        <v>2024.0</v>
      </c>
      <c r="L890" s="79" t="s">
        <v>295</v>
      </c>
      <c r="M890" s="79">
        <v>2024.0</v>
      </c>
      <c r="N890" s="79" t="s">
        <v>161</v>
      </c>
      <c r="O890" s="65" t="str">
        <f t="shared" si="1"/>
        <v>471398370001</v>
      </c>
      <c r="P890" s="65">
        <f t="shared" si="2"/>
        <v>8</v>
      </c>
      <c r="Q890" s="65">
        <f t="shared" si="3"/>
        <v>0</v>
      </c>
      <c r="R890" s="65" t="str">
        <f t="shared" si="12"/>
        <v>47.139.837/0001-80</v>
      </c>
      <c r="S890" s="84"/>
      <c r="T890" s="84" t="str">
        <f t="shared" si="10"/>
        <v/>
      </c>
      <c r="U890" s="84" t="str">
        <f t="shared" si="11"/>
        <v/>
      </c>
      <c r="V890" s="65" t="str">
        <f t="shared" si="5"/>
        <v/>
      </c>
      <c r="W890" s="84"/>
      <c r="X890" s="84"/>
      <c r="Y890" s="85"/>
      <c r="Z890" s="85"/>
      <c r="AA890" s="65" t="str">
        <f t="shared" si="6"/>
        <v/>
      </c>
      <c r="AB890" s="65" t="str">
        <f t="shared" si="7"/>
        <v/>
      </c>
      <c r="AC890" s="86"/>
      <c r="AD890" s="87" t="str">
        <f t="shared" si="8"/>
        <v/>
      </c>
      <c r="AE890" s="84"/>
      <c r="AF890" s="86">
        <f>IF(AC890&gt;0,AC890,'⚙️ Config'!$B$10)</f>
        <v>0.0075</v>
      </c>
      <c r="AG890" s="88">
        <f t="shared" si="9"/>
        <v>11247.4008</v>
      </c>
      <c r="AH890" s="88">
        <f>AG890*'⚙️ Config'!$B$11</f>
        <v>56237.004</v>
      </c>
      <c r="AI890" s="88">
        <f>AH890*'⚙️ Config'!$B$12</f>
        <v>16871.1012</v>
      </c>
      <c r="AJ890" s="64"/>
      <c r="AK890" s="84"/>
      <c r="AL890" s="84"/>
      <c r="AM890" s="84"/>
      <c r="AN890" s="84"/>
      <c r="AO890" s="84"/>
      <c r="AP890" s="84"/>
      <c r="AQ890" s="84"/>
    </row>
    <row r="891" ht="15.0" customHeight="1">
      <c r="A891" s="79">
        <v>888.0</v>
      </c>
      <c r="B891" s="80" t="s">
        <v>2130</v>
      </c>
      <c r="C891" s="79" t="s">
        <v>141</v>
      </c>
      <c r="D891" s="79" t="s">
        <v>2131</v>
      </c>
      <c r="E891" s="81">
        <v>51.86</v>
      </c>
      <c r="F891" s="79" t="s">
        <v>84</v>
      </c>
      <c r="G891" s="79" t="s">
        <v>606</v>
      </c>
      <c r="H891" s="82">
        <v>1499389.69</v>
      </c>
      <c r="I891" s="79">
        <v>1.0</v>
      </c>
      <c r="J891" s="83">
        <v>1.7</v>
      </c>
      <c r="K891" s="80">
        <v>2024.0</v>
      </c>
      <c r="L891" s="79" t="s">
        <v>295</v>
      </c>
      <c r="M891" s="79">
        <v>2024.0</v>
      </c>
      <c r="N891" s="79" t="s">
        <v>161</v>
      </c>
      <c r="O891" s="65" t="str">
        <f t="shared" si="1"/>
        <v>261592670001</v>
      </c>
      <c r="P891" s="65">
        <f t="shared" si="2"/>
        <v>1</v>
      </c>
      <c r="Q891" s="65">
        <f t="shared" si="3"/>
        <v>0</v>
      </c>
      <c r="R891" s="65" t="str">
        <f t="shared" si="12"/>
        <v>26.159.267/0001-10</v>
      </c>
      <c r="S891" s="84"/>
      <c r="T891" s="84" t="str">
        <f t="shared" si="10"/>
        <v/>
      </c>
      <c r="U891" s="84" t="str">
        <f t="shared" si="11"/>
        <v/>
      </c>
      <c r="V891" s="65" t="str">
        <f t="shared" si="5"/>
        <v/>
      </c>
      <c r="W891" s="84"/>
      <c r="X891" s="84"/>
      <c r="Y891" s="85"/>
      <c r="Z891" s="85"/>
      <c r="AA891" s="65" t="str">
        <f t="shared" si="6"/>
        <v/>
      </c>
      <c r="AB891" s="65" t="str">
        <f t="shared" si="7"/>
        <v/>
      </c>
      <c r="AC891" s="86"/>
      <c r="AD891" s="87" t="str">
        <f t="shared" si="8"/>
        <v/>
      </c>
      <c r="AE891" s="84"/>
      <c r="AF891" s="86">
        <f>IF(AC891&gt;0,AC891,'⚙️ Config'!$B$10)</f>
        <v>0.0075</v>
      </c>
      <c r="AG891" s="88">
        <f t="shared" si="9"/>
        <v>11245.42268</v>
      </c>
      <c r="AH891" s="88">
        <f>AG891*'⚙️ Config'!$B$11</f>
        <v>56227.11338</v>
      </c>
      <c r="AI891" s="88">
        <f>AH891*'⚙️ Config'!$B$12</f>
        <v>16868.13401</v>
      </c>
      <c r="AJ891" s="64"/>
      <c r="AK891" s="84"/>
      <c r="AL891" s="84"/>
      <c r="AM891" s="84"/>
      <c r="AN891" s="84"/>
      <c r="AO891" s="84"/>
      <c r="AP891" s="84"/>
      <c r="AQ891" s="84"/>
    </row>
    <row r="892" ht="15.0" customHeight="1">
      <c r="A892" s="79">
        <v>889.0</v>
      </c>
      <c r="B892" s="80" t="s">
        <v>2132</v>
      </c>
      <c r="C892" s="79" t="s">
        <v>141</v>
      </c>
      <c r="D892" s="79" t="s">
        <v>2133</v>
      </c>
      <c r="E892" s="81">
        <v>78.37</v>
      </c>
      <c r="F892" s="79" t="s">
        <v>84</v>
      </c>
      <c r="G892" s="79" t="s">
        <v>606</v>
      </c>
      <c r="H892" s="82">
        <v>1498405.42</v>
      </c>
      <c r="I892" s="79">
        <v>1.0</v>
      </c>
      <c r="J892" s="83">
        <v>0.7</v>
      </c>
      <c r="K892" s="80">
        <v>2025.0</v>
      </c>
      <c r="L892" s="79" t="s">
        <v>197</v>
      </c>
      <c r="M892" s="79">
        <v>2025.0</v>
      </c>
      <c r="N892" s="79" t="s">
        <v>145</v>
      </c>
      <c r="O892" s="65" t="str">
        <f t="shared" si="1"/>
        <v>327325920001</v>
      </c>
      <c r="P892" s="65">
        <f t="shared" si="2"/>
        <v>2</v>
      </c>
      <c r="Q892" s="65">
        <f t="shared" si="3"/>
        <v>2</v>
      </c>
      <c r="R892" s="65" t="str">
        <f t="shared" si="12"/>
        <v>32.732.592/0001-22</v>
      </c>
      <c r="S892" s="84"/>
      <c r="T892" s="84" t="str">
        <f t="shared" si="10"/>
        <v/>
      </c>
      <c r="U892" s="84" t="str">
        <f t="shared" si="11"/>
        <v/>
      </c>
      <c r="V892" s="65" t="str">
        <f t="shared" si="5"/>
        <v/>
      </c>
      <c r="W892" s="84"/>
      <c r="X892" s="84"/>
      <c r="Y892" s="85"/>
      <c r="Z892" s="85"/>
      <c r="AA892" s="65" t="str">
        <f t="shared" si="6"/>
        <v/>
      </c>
      <c r="AB892" s="65" t="str">
        <f t="shared" si="7"/>
        <v/>
      </c>
      <c r="AC892" s="86"/>
      <c r="AD892" s="87" t="str">
        <f t="shared" si="8"/>
        <v/>
      </c>
      <c r="AE892" s="84"/>
      <c r="AF892" s="86">
        <f>IF(AC892&gt;0,AC892,'⚙️ Config'!$B$10)</f>
        <v>0.0075</v>
      </c>
      <c r="AG892" s="88">
        <f t="shared" si="9"/>
        <v>11238.04065</v>
      </c>
      <c r="AH892" s="88">
        <f>AG892*'⚙️ Config'!$B$11</f>
        <v>56190.20325</v>
      </c>
      <c r="AI892" s="88">
        <f>AH892*'⚙️ Config'!$B$12</f>
        <v>16857.06098</v>
      </c>
      <c r="AJ892" s="64"/>
      <c r="AK892" s="84"/>
      <c r="AL892" s="84"/>
      <c r="AM892" s="84"/>
      <c r="AN892" s="84"/>
      <c r="AO892" s="84"/>
      <c r="AP892" s="84"/>
      <c r="AQ892" s="84"/>
    </row>
    <row r="893" ht="15.0" customHeight="1">
      <c r="A893" s="79">
        <v>890.0</v>
      </c>
      <c r="B893" s="80" t="s">
        <v>2134</v>
      </c>
      <c r="C893" s="79" t="s">
        <v>141</v>
      </c>
      <c r="D893" s="79" t="s">
        <v>2135</v>
      </c>
      <c r="E893" s="81">
        <v>83.68</v>
      </c>
      <c r="F893" s="79" t="s">
        <v>84</v>
      </c>
      <c r="G893" s="79" t="s">
        <v>606</v>
      </c>
      <c r="H893" s="82">
        <v>1498346.96</v>
      </c>
      <c r="I893" s="79">
        <v>1.0</v>
      </c>
      <c r="J893" s="83">
        <v>0.6</v>
      </c>
      <c r="K893" s="80">
        <v>2025.0</v>
      </c>
      <c r="L893" s="79" t="s">
        <v>630</v>
      </c>
      <c r="M893" s="79">
        <v>2025.0</v>
      </c>
      <c r="N893" s="79" t="s">
        <v>161</v>
      </c>
      <c r="O893" s="65" t="str">
        <f t="shared" si="1"/>
        <v>888433700001</v>
      </c>
      <c r="P893" s="65">
        <f t="shared" si="2"/>
        <v>3</v>
      </c>
      <c r="Q893" s="65">
        <f t="shared" si="3"/>
        <v>1</v>
      </c>
      <c r="R893" s="65" t="str">
        <f t="shared" si="12"/>
        <v>88.843.370/0001-31</v>
      </c>
      <c r="S893" s="84"/>
      <c r="T893" s="84" t="str">
        <f t="shared" si="10"/>
        <v/>
      </c>
      <c r="U893" s="84" t="str">
        <f t="shared" si="11"/>
        <v/>
      </c>
      <c r="V893" s="65" t="str">
        <f t="shared" si="5"/>
        <v/>
      </c>
      <c r="W893" s="84"/>
      <c r="X893" s="84"/>
      <c r="Y893" s="85"/>
      <c r="Z893" s="85"/>
      <c r="AA893" s="65" t="str">
        <f t="shared" si="6"/>
        <v/>
      </c>
      <c r="AB893" s="65" t="str">
        <f t="shared" si="7"/>
        <v/>
      </c>
      <c r="AC893" s="86"/>
      <c r="AD893" s="87" t="str">
        <f t="shared" si="8"/>
        <v/>
      </c>
      <c r="AE893" s="84"/>
      <c r="AF893" s="86">
        <f>IF(AC893&gt;0,AC893,'⚙️ Config'!$B$10)</f>
        <v>0.0075</v>
      </c>
      <c r="AG893" s="88">
        <f t="shared" si="9"/>
        <v>11237.6022</v>
      </c>
      <c r="AH893" s="88">
        <f>AG893*'⚙️ Config'!$B$11</f>
        <v>56188.011</v>
      </c>
      <c r="AI893" s="88">
        <f>AH893*'⚙️ Config'!$B$12</f>
        <v>16856.4033</v>
      </c>
      <c r="AJ893" s="64"/>
      <c r="AK893" s="84"/>
      <c r="AL893" s="84"/>
      <c r="AM893" s="84"/>
      <c r="AN893" s="84"/>
      <c r="AO893" s="84"/>
      <c r="AP893" s="84"/>
      <c r="AQ893" s="84"/>
    </row>
    <row r="894" ht="15.0" customHeight="1">
      <c r="A894" s="79">
        <v>891.0</v>
      </c>
      <c r="B894" s="80" t="s">
        <v>2136</v>
      </c>
      <c r="C894" s="79" t="s">
        <v>141</v>
      </c>
      <c r="D894" s="79" t="s">
        <v>2137</v>
      </c>
      <c r="E894" s="81">
        <v>56.88</v>
      </c>
      <c r="F894" s="79" t="s">
        <v>84</v>
      </c>
      <c r="G894" s="79" t="s">
        <v>606</v>
      </c>
      <c r="H894" s="82">
        <v>1496498.02</v>
      </c>
      <c r="I894" s="79">
        <v>1.0</v>
      </c>
      <c r="J894" s="83">
        <v>1.4</v>
      </c>
      <c r="K894" s="80">
        <v>2024.0</v>
      </c>
      <c r="L894" s="79" t="s">
        <v>630</v>
      </c>
      <c r="M894" s="79">
        <v>2024.0</v>
      </c>
      <c r="N894" s="79" t="s">
        <v>161</v>
      </c>
      <c r="O894" s="65" t="str">
        <f t="shared" si="1"/>
        <v>183472100001</v>
      </c>
      <c r="P894" s="65">
        <f t="shared" si="2"/>
        <v>1</v>
      </c>
      <c r="Q894" s="65">
        <f t="shared" si="3"/>
        <v>6</v>
      </c>
      <c r="R894" s="65" t="str">
        <f t="shared" si="12"/>
        <v>18.347.210/0001-16</v>
      </c>
      <c r="S894" s="84"/>
      <c r="T894" s="84" t="str">
        <f t="shared" si="10"/>
        <v/>
      </c>
      <c r="U894" s="84" t="str">
        <f t="shared" si="11"/>
        <v/>
      </c>
      <c r="V894" s="65" t="str">
        <f t="shared" si="5"/>
        <v/>
      </c>
      <c r="W894" s="84"/>
      <c r="X894" s="84"/>
      <c r="Y894" s="85"/>
      <c r="Z894" s="85"/>
      <c r="AA894" s="65" t="str">
        <f t="shared" si="6"/>
        <v/>
      </c>
      <c r="AB894" s="65" t="str">
        <f t="shared" si="7"/>
        <v/>
      </c>
      <c r="AC894" s="86"/>
      <c r="AD894" s="87" t="str">
        <f t="shared" si="8"/>
        <v/>
      </c>
      <c r="AE894" s="84"/>
      <c r="AF894" s="86">
        <f>IF(AC894&gt;0,AC894,'⚙️ Config'!$B$10)</f>
        <v>0.0075</v>
      </c>
      <c r="AG894" s="88">
        <f t="shared" si="9"/>
        <v>11223.73515</v>
      </c>
      <c r="AH894" s="88">
        <f>AG894*'⚙️ Config'!$B$11</f>
        <v>56118.67575</v>
      </c>
      <c r="AI894" s="88">
        <f>AH894*'⚙️ Config'!$B$12</f>
        <v>16835.60273</v>
      </c>
      <c r="AJ894" s="64"/>
      <c r="AK894" s="84"/>
      <c r="AL894" s="84"/>
      <c r="AM894" s="84"/>
      <c r="AN894" s="84"/>
      <c r="AO894" s="84"/>
      <c r="AP894" s="84"/>
      <c r="AQ894" s="84"/>
    </row>
    <row r="895" ht="15.0" customHeight="1">
      <c r="A895" s="79">
        <v>892.0</v>
      </c>
      <c r="B895" s="80" t="s">
        <v>2138</v>
      </c>
      <c r="C895" s="79" t="s">
        <v>141</v>
      </c>
      <c r="D895" s="79" t="s">
        <v>2139</v>
      </c>
      <c r="E895" s="81">
        <v>72.42</v>
      </c>
      <c r="F895" s="79" t="s">
        <v>84</v>
      </c>
      <c r="G895" s="79" t="s">
        <v>606</v>
      </c>
      <c r="H895" s="82">
        <v>1496249.77</v>
      </c>
      <c r="I895" s="79">
        <v>1.0</v>
      </c>
      <c r="J895" s="83">
        <v>1.6</v>
      </c>
      <c r="K895" s="80">
        <v>2025.0</v>
      </c>
      <c r="L895" s="79" t="s">
        <v>856</v>
      </c>
      <c r="M895" s="79">
        <v>2024.0</v>
      </c>
      <c r="N895" s="79" t="s">
        <v>208</v>
      </c>
      <c r="O895" s="65" t="str">
        <f t="shared" si="1"/>
        <v>195844580001</v>
      </c>
      <c r="P895" s="65">
        <f t="shared" si="2"/>
        <v>6</v>
      </c>
      <c r="Q895" s="65">
        <f t="shared" si="3"/>
        <v>3</v>
      </c>
      <c r="R895" s="65" t="str">
        <f t="shared" si="12"/>
        <v>19.584.458/0001-63</v>
      </c>
      <c r="S895" s="84"/>
      <c r="T895" s="84" t="str">
        <f t="shared" si="10"/>
        <v/>
      </c>
      <c r="U895" s="84" t="str">
        <f t="shared" si="11"/>
        <v/>
      </c>
      <c r="V895" s="65" t="str">
        <f t="shared" si="5"/>
        <v/>
      </c>
      <c r="W895" s="84"/>
      <c r="X895" s="84"/>
      <c r="Y895" s="85"/>
      <c r="Z895" s="85"/>
      <c r="AA895" s="65" t="str">
        <f t="shared" si="6"/>
        <v/>
      </c>
      <c r="AB895" s="65" t="str">
        <f t="shared" si="7"/>
        <v/>
      </c>
      <c r="AC895" s="86"/>
      <c r="AD895" s="87" t="str">
        <f t="shared" si="8"/>
        <v/>
      </c>
      <c r="AE895" s="84"/>
      <c r="AF895" s="86">
        <f>IF(AC895&gt;0,AC895,'⚙️ Config'!$B$10)</f>
        <v>0.0075</v>
      </c>
      <c r="AG895" s="88">
        <f t="shared" si="9"/>
        <v>11221.87328</v>
      </c>
      <c r="AH895" s="88">
        <f>AG895*'⚙️ Config'!$B$11</f>
        <v>56109.36638</v>
      </c>
      <c r="AI895" s="88">
        <f>AH895*'⚙️ Config'!$B$12</f>
        <v>16832.80991</v>
      </c>
      <c r="AJ895" s="64"/>
      <c r="AK895" s="84"/>
      <c r="AL895" s="84"/>
      <c r="AM895" s="84"/>
      <c r="AN895" s="84"/>
      <c r="AO895" s="84"/>
      <c r="AP895" s="84"/>
      <c r="AQ895" s="84"/>
    </row>
    <row r="896" ht="15.0" customHeight="1">
      <c r="A896" s="79">
        <v>893.0</v>
      </c>
      <c r="B896" s="80" t="s">
        <v>2140</v>
      </c>
      <c r="C896" s="79" t="s">
        <v>141</v>
      </c>
      <c r="D896" s="79" t="s">
        <v>2141</v>
      </c>
      <c r="E896" s="81">
        <v>73.89</v>
      </c>
      <c r="F896" s="79" t="s">
        <v>84</v>
      </c>
      <c r="G896" s="79" t="s">
        <v>606</v>
      </c>
      <c r="H896" s="82">
        <v>1494238.35</v>
      </c>
      <c r="I896" s="79">
        <v>1.0</v>
      </c>
      <c r="J896" s="83">
        <v>0.8</v>
      </c>
      <c r="K896" s="80">
        <v>2025.0</v>
      </c>
      <c r="L896" s="79" t="s">
        <v>630</v>
      </c>
      <c r="M896" s="79">
        <v>2025.0</v>
      </c>
      <c r="N896" s="79" t="s">
        <v>161</v>
      </c>
      <c r="O896" s="65" t="str">
        <f t="shared" si="1"/>
        <v>309731890001</v>
      </c>
      <c r="P896" s="65">
        <f t="shared" si="2"/>
        <v>6</v>
      </c>
      <c r="Q896" s="65">
        <f t="shared" si="3"/>
        <v>0</v>
      </c>
      <c r="R896" s="65" t="str">
        <f t="shared" si="12"/>
        <v>30.973.189/0001-60</v>
      </c>
      <c r="S896" s="84"/>
      <c r="T896" s="84" t="str">
        <f t="shared" si="10"/>
        <v/>
      </c>
      <c r="U896" s="84" t="str">
        <f t="shared" si="11"/>
        <v/>
      </c>
      <c r="V896" s="65" t="str">
        <f t="shared" si="5"/>
        <v/>
      </c>
      <c r="W896" s="84"/>
      <c r="X896" s="84"/>
      <c r="Y896" s="85"/>
      <c r="Z896" s="85"/>
      <c r="AA896" s="65" t="str">
        <f t="shared" si="6"/>
        <v/>
      </c>
      <c r="AB896" s="65" t="str">
        <f t="shared" si="7"/>
        <v/>
      </c>
      <c r="AC896" s="86"/>
      <c r="AD896" s="87" t="str">
        <f t="shared" si="8"/>
        <v/>
      </c>
      <c r="AE896" s="84"/>
      <c r="AF896" s="86">
        <f>IF(AC896&gt;0,AC896,'⚙️ Config'!$B$10)</f>
        <v>0.0075</v>
      </c>
      <c r="AG896" s="88">
        <f t="shared" si="9"/>
        <v>11206.78763</v>
      </c>
      <c r="AH896" s="88">
        <f>AG896*'⚙️ Config'!$B$11</f>
        <v>56033.93813</v>
      </c>
      <c r="AI896" s="88">
        <f>AH896*'⚙️ Config'!$B$12</f>
        <v>16810.18144</v>
      </c>
      <c r="AJ896" s="64"/>
      <c r="AK896" s="84"/>
      <c r="AL896" s="84"/>
      <c r="AM896" s="84"/>
      <c r="AN896" s="84"/>
      <c r="AO896" s="84"/>
      <c r="AP896" s="84"/>
      <c r="AQ896" s="84"/>
    </row>
    <row r="897" ht="15.0" customHeight="1">
      <c r="A897" s="79">
        <v>894.0</v>
      </c>
      <c r="B897" s="80" t="s">
        <v>2142</v>
      </c>
      <c r="C897" s="79" t="s">
        <v>141</v>
      </c>
      <c r="D897" s="79" t="s">
        <v>2143</v>
      </c>
      <c r="E897" s="81">
        <v>55.04</v>
      </c>
      <c r="F897" s="79" t="s">
        <v>84</v>
      </c>
      <c r="G897" s="79" t="s">
        <v>606</v>
      </c>
      <c r="H897" s="82">
        <v>1493309.86</v>
      </c>
      <c r="I897" s="79">
        <v>1.0</v>
      </c>
      <c r="J897" s="83">
        <v>1.5</v>
      </c>
      <c r="K897" s="80">
        <v>2024.0</v>
      </c>
      <c r="L897" s="79" t="s">
        <v>630</v>
      </c>
      <c r="M897" s="79">
        <v>2024.0</v>
      </c>
      <c r="N897" s="79" t="s">
        <v>145</v>
      </c>
      <c r="O897" s="65" t="str">
        <f t="shared" si="1"/>
        <v>485042440001</v>
      </c>
      <c r="P897" s="65">
        <f t="shared" si="2"/>
        <v>3</v>
      </c>
      <c r="Q897" s="65">
        <f t="shared" si="3"/>
        <v>8</v>
      </c>
      <c r="R897" s="65" t="str">
        <f t="shared" si="12"/>
        <v>48.504.244/0001-38</v>
      </c>
      <c r="S897" s="84"/>
      <c r="T897" s="84" t="str">
        <f t="shared" si="10"/>
        <v/>
      </c>
      <c r="U897" s="84" t="str">
        <f t="shared" si="11"/>
        <v/>
      </c>
      <c r="V897" s="65" t="str">
        <f t="shared" si="5"/>
        <v/>
      </c>
      <c r="W897" s="84"/>
      <c r="X897" s="84"/>
      <c r="Y897" s="85"/>
      <c r="Z897" s="85"/>
      <c r="AA897" s="65" t="str">
        <f t="shared" si="6"/>
        <v/>
      </c>
      <c r="AB897" s="65" t="str">
        <f t="shared" si="7"/>
        <v/>
      </c>
      <c r="AC897" s="86"/>
      <c r="AD897" s="87" t="str">
        <f t="shared" si="8"/>
        <v/>
      </c>
      <c r="AE897" s="84"/>
      <c r="AF897" s="86">
        <f>IF(AC897&gt;0,AC897,'⚙️ Config'!$B$10)</f>
        <v>0.0075</v>
      </c>
      <c r="AG897" s="88">
        <f t="shared" si="9"/>
        <v>11199.82395</v>
      </c>
      <c r="AH897" s="88">
        <f>AG897*'⚙️ Config'!$B$11</f>
        <v>55999.11975</v>
      </c>
      <c r="AI897" s="88">
        <f>AH897*'⚙️ Config'!$B$12</f>
        <v>16799.73593</v>
      </c>
      <c r="AJ897" s="64"/>
      <c r="AK897" s="84"/>
      <c r="AL897" s="84"/>
      <c r="AM897" s="84"/>
      <c r="AN897" s="84"/>
      <c r="AO897" s="84"/>
      <c r="AP897" s="84"/>
      <c r="AQ897" s="84"/>
    </row>
    <row r="898" ht="15.0" customHeight="1">
      <c r="A898" s="79">
        <v>895.0</v>
      </c>
      <c r="B898" s="80" t="s">
        <v>2144</v>
      </c>
      <c r="C898" s="79" t="s">
        <v>141</v>
      </c>
      <c r="D898" s="79" t="s">
        <v>2145</v>
      </c>
      <c r="E898" s="81">
        <v>55.04</v>
      </c>
      <c r="F898" s="79" t="s">
        <v>84</v>
      </c>
      <c r="G898" s="79" t="s">
        <v>606</v>
      </c>
      <c r="H898" s="82">
        <v>1492875.62</v>
      </c>
      <c r="I898" s="79">
        <v>1.0</v>
      </c>
      <c r="J898" s="83">
        <v>1.5</v>
      </c>
      <c r="K898" s="80">
        <v>2024.0</v>
      </c>
      <c r="L898" s="79" t="s">
        <v>630</v>
      </c>
      <c r="M898" s="79">
        <v>2024.0</v>
      </c>
      <c r="N898" s="79" t="s">
        <v>161</v>
      </c>
      <c r="O898" s="65" t="str">
        <f t="shared" si="1"/>
        <v>456934690001</v>
      </c>
      <c r="P898" s="65">
        <f t="shared" si="2"/>
        <v>9</v>
      </c>
      <c r="Q898" s="65">
        <f t="shared" si="3"/>
        <v>1</v>
      </c>
      <c r="R898" s="65" t="str">
        <f t="shared" si="12"/>
        <v>45.693.469/0001-91</v>
      </c>
      <c r="S898" s="84"/>
      <c r="T898" s="84" t="str">
        <f t="shared" si="10"/>
        <v/>
      </c>
      <c r="U898" s="84" t="str">
        <f t="shared" si="11"/>
        <v/>
      </c>
      <c r="V898" s="65" t="str">
        <f t="shared" si="5"/>
        <v/>
      </c>
      <c r="W898" s="84"/>
      <c r="X898" s="84"/>
      <c r="Y898" s="85"/>
      <c r="Z898" s="85"/>
      <c r="AA898" s="65" t="str">
        <f t="shared" si="6"/>
        <v/>
      </c>
      <c r="AB898" s="65" t="str">
        <f t="shared" si="7"/>
        <v/>
      </c>
      <c r="AC898" s="86"/>
      <c r="AD898" s="87" t="str">
        <f t="shared" si="8"/>
        <v/>
      </c>
      <c r="AE898" s="84"/>
      <c r="AF898" s="86">
        <f>IF(AC898&gt;0,AC898,'⚙️ Config'!$B$10)</f>
        <v>0.0075</v>
      </c>
      <c r="AG898" s="88">
        <f t="shared" si="9"/>
        <v>11196.56715</v>
      </c>
      <c r="AH898" s="88">
        <f>AG898*'⚙️ Config'!$B$11</f>
        <v>55982.83575</v>
      </c>
      <c r="AI898" s="88">
        <f>AH898*'⚙️ Config'!$B$12</f>
        <v>16794.85073</v>
      </c>
      <c r="AJ898" s="64"/>
      <c r="AK898" s="84"/>
      <c r="AL898" s="84"/>
      <c r="AM898" s="84"/>
      <c r="AN898" s="84"/>
      <c r="AO898" s="84"/>
      <c r="AP898" s="84"/>
      <c r="AQ898" s="84"/>
    </row>
    <row r="899" ht="15.0" customHeight="1">
      <c r="A899" s="79">
        <v>896.0</v>
      </c>
      <c r="B899" s="80" t="s">
        <v>2146</v>
      </c>
      <c r="C899" s="79" t="s">
        <v>141</v>
      </c>
      <c r="D899" s="79" t="s">
        <v>2147</v>
      </c>
      <c r="E899" s="81">
        <v>56.88</v>
      </c>
      <c r="F899" s="79" t="s">
        <v>84</v>
      </c>
      <c r="G899" s="79" t="s">
        <v>606</v>
      </c>
      <c r="H899" s="82">
        <v>1491426.26</v>
      </c>
      <c r="I899" s="79">
        <v>1.0</v>
      </c>
      <c r="J899" s="83">
        <v>1.4</v>
      </c>
      <c r="K899" s="80">
        <v>2024.0</v>
      </c>
      <c r="L899" s="79" t="s">
        <v>295</v>
      </c>
      <c r="M899" s="79">
        <v>2024.0</v>
      </c>
      <c r="N899" s="79" t="s">
        <v>161</v>
      </c>
      <c r="O899" s="65" t="str">
        <f t="shared" si="1"/>
        <v>027082210001</v>
      </c>
      <c r="P899" s="65">
        <f t="shared" si="2"/>
        <v>4</v>
      </c>
      <c r="Q899" s="65">
        <f t="shared" si="3"/>
        <v>4</v>
      </c>
      <c r="R899" s="65" t="str">
        <f t="shared" si="12"/>
        <v>02.708.221/0001-44</v>
      </c>
      <c r="S899" s="84"/>
      <c r="T899" s="84" t="str">
        <f t="shared" si="10"/>
        <v/>
      </c>
      <c r="U899" s="84" t="str">
        <f t="shared" si="11"/>
        <v/>
      </c>
      <c r="V899" s="65" t="str">
        <f t="shared" si="5"/>
        <v/>
      </c>
      <c r="W899" s="84"/>
      <c r="X899" s="84"/>
      <c r="Y899" s="85"/>
      <c r="Z899" s="85"/>
      <c r="AA899" s="65" t="str">
        <f t="shared" si="6"/>
        <v/>
      </c>
      <c r="AB899" s="65" t="str">
        <f t="shared" si="7"/>
        <v/>
      </c>
      <c r="AC899" s="86"/>
      <c r="AD899" s="87" t="str">
        <f t="shared" si="8"/>
        <v/>
      </c>
      <c r="AE899" s="84"/>
      <c r="AF899" s="86">
        <f>IF(AC899&gt;0,AC899,'⚙️ Config'!$B$10)</f>
        <v>0.0075</v>
      </c>
      <c r="AG899" s="88">
        <f t="shared" si="9"/>
        <v>11185.69695</v>
      </c>
      <c r="AH899" s="88">
        <f>AG899*'⚙️ Config'!$B$11</f>
        <v>55928.48475</v>
      </c>
      <c r="AI899" s="88">
        <f>AH899*'⚙️ Config'!$B$12</f>
        <v>16778.54543</v>
      </c>
      <c r="AJ899" s="64"/>
      <c r="AK899" s="84"/>
      <c r="AL899" s="84"/>
      <c r="AM899" s="84"/>
      <c r="AN899" s="84"/>
      <c r="AO899" s="84"/>
      <c r="AP899" s="84"/>
      <c r="AQ899" s="84"/>
    </row>
    <row r="900" ht="15.0" customHeight="1">
      <c r="A900" s="79">
        <v>897.0</v>
      </c>
      <c r="B900" s="80" t="s">
        <v>2148</v>
      </c>
      <c r="C900" s="79" t="s">
        <v>141</v>
      </c>
      <c r="D900" s="79" t="s">
        <v>2149</v>
      </c>
      <c r="E900" s="81">
        <v>55.04</v>
      </c>
      <c r="F900" s="79" t="s">
        <v>84</v>
      </c>
      <c r="G900" s="79" t="s">
        <v>606</v>
      </c>
      <c r="H900" s="82">
        <v>1491307.12</v>
      </c>
      <c r="I900" s="79">
        <v>1.0</v>
      </c>
      <c r="J900" s="83">
        <v>1.5</v>
      </c>
      <c r="K900" s="80">
        <v>2024.0</v>
      </c>
      <c r="L900" s="79" t="s">
        <v>630</v>
      </c>
      <c r="M900" s="79">
        <v>2024.0</v>
      </c>
      <c r="N900" s="79" t="s">
        <v>161</v>
      </c>
      <c r="O900" s="65" t="str">
        <f t="shared" si="1"/>
        <v>400106440001</v>
      </c>
      <c r="P900" s="65">
        <f t="shared" si="2"/>
        <v>8</v>
      </c>
      <c r="Q900" s="65">
        <f t="shared" si="3"/>
        <v>5</v>
      </c>
      <c r="R900" s="65" t="str">
        <f t="shared" si="12"/>
        <v>40.010.644/0001-85</v>
      </c>
      <c r="S900" s="84"/>
      <c r="T900" s="84" t="str">
        <f t="shared" si="10"/>
        <v/>
      </c>
      <c r="U900" s="84" t="str">
        <f t="shared" si="11"/>
        <v/>
      </c>
      <c r="V900" s="65" t="str">
        <f t="shared" si="5"/>
        <v/>
      </c>
      <c r="W900" s="84"/>
      <c r="X900" s="84"/>
      <c r="Y900" s="85"/>
      <c r="Z900" s="85"/>
      <c r="AA900" s="65" t="str">
        <f t="shared" si="6"/>
        <v/>
      </c>
      <c r="AB900" s="65" t="str">
        <f t="shared" si="7"/>
        <v/>
      </c>
      <c r="AC900" s="86"/>
      <c r="AD900" s="87" t="str">
        <f t="shared" si="8"/>
        <v/>
      </c>
      <c r="AE900" s="84"/>
      <c r="AF900" s="86">
        <f>IF(AC900&gt;0,AC900,'⚙️ Config'!$B$10)</f>
        <v>0.0075</v>
      </c>
      <c r="AG900" s="88">
        <f t="shared" si="9"/>
        <v>11184.8034</v>
      </c>
      <c r="AH900" s="88">
        <f>AG900*'⚙️ Config'!$B$11</f>
        <v>55924.017</v>
      </c>
      <c r="AI900" s="88">
        <f>AH900*'⚙️ Config'!$B$12</f>
        <v>16777.2051</v>
      </c>
      <c r="AJ900" s="64"/>
      <c r="AK900" s="84"/>
      <c r="AL900" s="84"/>
      <c r="AM900" s="84"/>
      <c r="AN900" s="84"/>
      <c r="AO900" s="84"/>
      <c r="AP900" s="84"/>
      <c r="AQ900" s="84"/>
    </row>
    <row r="901" ht="15.0" customHeight="1">
      <c r="A901" s="79">
        <v>898.0</v>
      </c>
      <c r="B901" s="80" t="s">
        <v>2150</v>
      </c>
      <c r="C901" s="79" t="s">
        <v>141</v>
      </c>
      <c r="D901" s="79" t="s">
        <v>2151</v>
      </c>
      <c r="E901" s="81">
        <v>55.04</v>
      </c>
      <c r="F901" s="79" t="s">
        <v>84</v>
      </c>
      <c r="G901" s="79" t="s">
        <v>606</v>
      </c>
      <c r="H901" s="82">
        <v>1490837.97</v>
      </c>
      <c r="I901" s="79">
        <v>1.0</v>
      </c>
      <c r="J901" s="83">
        <v>1.5</v>
      </c>
      <c r="K901" s="80">
        <v>2024.0</v>
      </c>
      <c r="L901" s="79" t="s">
        <v>630</v>
      </c>
      <c r="M901" s="79">
        <v>2024.0</v>
      </c>
      <c r="N901" s="79" t="s">
        <v>161</v>
      </c>
      <c r="O901" s="65" t="str">
        <f t="shared" si="1"/>
        <v>114125750001</v>
      </c>
      <c r="P901" s="65">
        <f t="shared" si="2"/>
        <v>3</v>
      </c>
      <c r="Q901" s="65">
        <f t="shared" si="3"/>
        <v>8</v>
      </c>
      <c r="R901" s="65" t="str">
        <f t="shared" si="12"/>
        <v>11.412.575/0001-38</v>
      </c>
      <c r="S901" s="84"/>
      <c r="T901" s="84" t="str">
        <f t="shared" si="10"/>
        <v/>
      </c>
      <c r="U901" s="84" t="str">
        <f t="shared" si="11"/>
        <v/>
      </c>
      <c r="V901" s="65" t="str">
        <f t="shared" si="5"/>
        <v/>
      </c>
      <c r="W901" s="84"/>
      <c r="X901" s="84"/>
      <c r="Y901" s="85"/>
      <c r="Z901" s="85"/>
      <c r="AA901" s="65" t="str">
        <f t="shared" si="6"/>
        <v/>
      </c>
      <c r="AB901" s="65" t="str">
        <f t="shared" si="7"/>
        <v/>
      </c>
      <c r="AC901" s="86"/>
      <c r="AD901" s="87" t="str">
        <f t="shared" si="8"/>
        <v/>
      </c>
      <c r="AE901" s="84"/>
      <c r="AF901" s="86">
        <f>IF(AC901&gt;0,AC901,'⚙️ Config'!$B$10)</f>
        <v>0.0075</v>
      </c>
      <c r="AG901" s="88">
        <f t="shared" si="9"/>
        <v>11181.28478</v>
      </c>
      <c r="AH901" s="88">
        <f>AG901*'⚙️ Config'!$B$11</f>
        <v>55906.42388</v>
      </c>
      <c r="AI901" s="88">
        <f>AH901*'⚙️ Config'!$B$12</f>
        <v>16771.92716</v>
      </c>
      <c r="AJ901" s="64"/>
      <c r="AK901" s="84"/>
      <c r="AL901" s="84"/>
      <c r="AM901" s="84"/>
      <c r="AN901" s="84"/>
      <c r="AO901" s="84"/>
      <c r="AP901" s="84"/>
      <c r="AQ901" s="84"/>
    </row>
    <row r="902" ht="15.0" customHeight="1">
      <c r="A902" s="79">
        <v>899.0</v>
      </c>
      <c r="B902" s="80" t="s">
        <v>2152</v>
      </c>
      <c r="C902" s="79" t="s">
        <v>141</v>
      </c>
      <c r="D902" s="79" t="s">
        <v>2153</v>
      </c>
      <c r="E902" s="81">
        <v>61.22</v>
      </c>
      <c r="F902" s="79" t="s">
        <v>84</v>
      </c>
      <c r="G902" s="79" t="s">
        <v>606</v>
      </c>
      <c r="H902" s="82">
        <v>1489756.12</v>
      </c>
      <c r="I902" s="79">
        <v>1.0</v>
      </c>
      <c r="J902" s="83">
        <v>1.2</v>
      </c>
      <c r="K902" s="80">
        <v>2024.0</v>
      </c>
      <c r="L902" s="79" t="s">
        <v>630</v>
      </c>
      <c r="M902" s="79">
        <v>2024.0</v>
      </c>
      <c r="N902" s="79" t="s">
        <v>161</v>
      </c>
      <c r="O902" s="65" t="str">
        <f t="shared" si="1"/>
        <v>435284680001</v>
      </c>
      <c r="P902" s="65">
        <f t="shared" si="2"/>
        <v>6</v>
      </c>
      <c r="Q902" s="65">
        <f t="shared" si="3"/>
        <v>6</v>
      </c>
      <c r="R902" s="65" t="str">
        <f t="shared" si="12"/>
        <v>43.528.468/0001-66</v>
      </c>
      <c r="S902" s="84"/>
      <c r="T902" s="84" t="str">
        <f t="shared" si="10"/>
        <v/>
      </c>
      <c r="U902" s="84" t="str">
        <f t="shared" si="11"/>
        <v/>
      </c>
      <c r="V902" s="65" t="str">
        <f t="shared" si="5"/>
        <v/>
      </c>
      <c r="W902" s="84"/>
      <c r="X902" s="84"/>
      <c r="Y902" s="85"/>
      <c r="Z902" s="85"/>
      <c r="AA902" s="65" t="str">
        <f t="shared" si="6"/>
        <v/>
      </c>
      <c r="AB902" s="65" t="str">
        <f t="shared" si="7"/>
        <v/>
      </c>
      <c r="AC902" s="86"/>
      <c r="AD902" s="87" t="str">
        <f t="shared" si="8"/>
        <v/>
      </c>
      <c r="AE902" s="84"/>
      <c r="AF902" s="86">
        <f>IF(AC902&gt;0,AC902,'⚙️ Config'!$B$10)</f>
        <v>0.0075</v>
      </c>
      <c r="AG902" s="88">
        <f t="shared" si="9"/>
        <v>11173.1709</v>
      </c>
      <c r="AH902" s="88">
        <f>AG902*'⚙️ Config'!$B$11</f>
        <v>55865.8545</v>
      </c>
      <c r="AI902" s="88">
        <f>AH902*'⚙️ Config'!$B$12</f>
        <v>16759.75635</v>
      </c>
      <c r="AJ902" s="64"/>
      <c r="AK902" s="84"/>
      <c r="AL902" s="84"/>
      <c r="AM902" s="84"/>
      <c r="AN902" s="84"/>
      <c r="AO902" s="84"/>
      <c r="AP902" s="84"/>
      <c r="AQ902" s="84"/>
    </row>
    <row r="903" ht="15.0" customHeight="1">
      <c r="A903" s="79">
        <v>900.0</v>
      </c>
      <c r="B903" s="80" t="s">
        <v>2154</v>
      </c>
      <c r="C903" s="79" t="s">
        <v>141</v>
      </c>
      <c r="D903" s="79" t="s">
        <v>2155</v>
      </c>
      <c r="E903" s="81">
        <v>55.04</v>
      </c>
      <c r="F903" s="79" t="s">
        <v>84</v>
      </c>
      <c r="G903" s="79" t="s">
        <v>606</v>
      </c>
      <c r="H903" s="82">
        <v>1489613.92</v>
      </c>
      <c r="I903" s="79">
        <v>1.0</v>
      </c>
      <c r="J903" s="83">
        <v>1.5</v>
      </c>
      <c r="K903" s="80">
        <v>2024.0</v>
      </c>
      <c r="L903" s="79" t="s">
        <v>630</v>
      </c>
      <c r="M903" s="79">
        <v>2024.0</v>
      </c>
      <c r="N903" s="79" t="s">
        <v>145</v>
      </c>
      <c r="O903" s="65" t="str">
        <f t="shared" si="1"/>
        <v>410306340001</v>
      </c>
      <c r="P903" s="65">
        <f t="shared" si="2"/>
        <v>7</v>
      </c>
      <c r="Q903" s="65">
        <f t="shared" si="3"/>
        <v>4</v>
      </c>
      <c r="R903" s="65" t="str">
        <f t="shared" si="12"/>
        <v>41.030.634/0001-74</v>
      </c>
      <c r="S903" s="84"/>
      <c r="T903" s="84" t="str">
        <f t="shared" si="10"/>
        <v/>
      </c>
      <c r="U903" s="84" t="str">
        <f t="shared" si="11"/>
        <v/>
      </c>
      <c r="V903" s="65" t="str">
        <f t="shared" si="5"/>
        <v/>
      </c>
      <c r="W903" s="84"/>
      <c r="X903" s="84"/>
      <c r="Y903" s="85"/>
      <c r="Z903" s="85"/>
      <c r="AA903" s="65" t="str">
        <f t="shared" si="6"/>
        <v/>
      </c>
      <c r="AB903" s="65" t="str">
        <f t="shared" si="7"/>
        <v/>
      </c>
      <c r="AC903" s="86"/>
      <c r="AD903" s="87" t="str">
        <f t="shared" si="8"/>
        <v/>
      </c>
      <c r="AE903" s="84"/>
      <c r="AF903" s="86">
        <f>IF(AC903&gt;0,AC903,'⚙️ Config'!$B$10)</f>
        <v>0.0075</v>
      </c>
      <c r="AG903" s="88">
        <f t="shared" si="9"/>
        <v>11172.1044</v>
      </c>
      <c r="AH903" s="88">
        <f>AG903*'⚙️ Config'!$B$11</f>
        <v>55860.522</v>
      </c>
      <c r="AI903" s="88">
        <f>AH903*'⚙️ Config'!$B$12</f>
        <v>16758.1566</v>
      </c>
      <c r="AJ903" s="64"/>
      <c r="AK903" s="84"/>
      <c r="AL903" s="84"/>
      <c r="AM903" s="84"/>
      <c r="AN903" s="84"/>
      <c r="AO903" s="84"/>
      <c r="AP903" s="84"/>
      <c r="AQ903" s="84"/>
    </row>
    <row r="904" ht="15.0" customHeight="1">
      <c r="A904" s="79">
        <v>901.0</v>
      </c>
      <c r="B904" s="80" t="s">
        <v>2156</v>
      </c>
      <c r="C904" s="79" t="s">
        <v>141</v>
      </c>
      <c r="D904" s="79" t="s">
        <v>2157</v>
      </c>
      <c r="E904" s="81">
        <v>58.93</v>
      </c>
      <c r="F904" s="79" t="s">
        <v>84</v>
      </c>
      <c r="G904" s="79" t="s">
        <v>606</v>
      </c>
      <c r="H904" s="82">
        <v>1489552.27</v>
      </c>
      <c r="I904" s="79">
        <v>1.0</v>
      </c>
      <c r="J904" s="83">
        <v>1.3</v>
      </c>
      <c r="K904" s="80">
        <v>2024.0</v>
      </c>
      <c r="L904" s="79" t="s">
        <v>630</v>
      </c>
      <c r="M904" s="79">
        <v>2024.0</v>
      </c>
      <c r="N904" s="79" t="s">
        <v>145</v>
      </c>
      <c r="O904" s="65" t="str">
        <f t="shared" si="1"/>
        <v>132335700001</v>
      </c>
      <c r="P904" s="65">
        <f t="shared" si="2"/>
        <v>7</v>
      </c>
      <c r="Q904" s="65">
        <f t="shared" si="3"/>
        <v>3</v>
      </c>
      <c r="R904" s="65" t="str">
        <f t="shared" si="12"/>
        <v>13.233.570/0001-73</v>
      </c>
      <c r="S904" s="84"/>
      <c r="T904" s="84" t="str">
        <f t="shared" si="10"/>
        <v/>
      </c>
      <c r="U904" s="84" t="str">
        <f t="shared" si="11"/>
        <v/>
      </c>
      <c r="V904" s="65" t="str">
        <f t="shared" si="5"/>
        <v/>
      </c>
      <c r="W904" s="84"/>
      <c r="X904" s="84"/>
      <c r="Y904" s="85"/>
      <c r="Z904" s="85"/>
      <c r="AA904" s="65" t="str">
        <f t="shared" si="6"/>
        <v/>
      </c>
      <c r="AB904" s="65" t="str">
        <f t="shared" si="7"/>
        <v/>
      </c>
      <c r="AC904" s="86"/>
      <c r="AD904" s="87" t="str">
        <f t="shared" si="8"/>
        <v/>
      </c>
      <c r="AE904" s="84"/>
      <c r="AF904" s="86">
        <f>IF(AC904&gt;0,AC904,'⚙️ Config'!$B$10)</f>
        <v>0.0075</v>
      </c>
      <c r="AG904" s="88">
        <f t="shared" si="9"/>
        <v>11171.64203</v>
      </c>
      <c r="AH904" s="88">
        <f>AG904*'⚙️ Config'!$B$11</f>
        <v>55858.21013</v>
      </c>
      <c r="AI904" s="88">
        <f>AH904*'⚙️ Config'!$B$12</f>
        <v>16757.46304</v>
      </c>
      <c r="AJ904" s="64"/>
      <c r="AK904" s="84"/>
      <c r="AL904" s="84"/>
      <c r="AM904" s="84"/>
      <c r="AN904" s="84"/>
      <c r="AO904" s="84"/>
      <c r="AP904" s="84"/>
      <c r="AQ904" s="84"/>
    </row>
    <row r="905" ht="15.0" customHeight="1">
      <c r="A905" s="79">
        <v>902.0</v>
      </c>
      <c r="B905" s="80" t="s">
        <v>2158</v>
      </c>
      <c r="C905" s="79" t="s">
        <v>141</v>
      </c>
      <c r="D905" s="79" t="s">
        <v>2159</v>
      </c>
      <c r="E905" s="81">
        <v>51.86</v>
      </c>
      <c r="F905" s="79" t="s">
        <v>84</v>
      </c>
      <c r="G905" s="79" t="s">
        <v>606</v>
      </c>
      <c r="H905" s="82">
        <v>1489430.16</v>
      </c>
      <c r="I905" s="79">
        <v>1.0</v>
      </c>
      <c r="J905" s="83">
        <v>1.7</v>
      </c>
      <c r="K905" s="80">
        <v>2024.0</v>
      </c>
      <c r="L905" s="79" t="s">
        <v>268</v>
      </c>
      <c r="M905" s="79">
        <v>2024.0</v>
      </c>
      <c r="N905" s="79" t="s">
        <v>145</v>
      </c>
      <c r="O905" s="65" t="str">
        <f t="shared" si="1"/>
        <v>678682730001</v>
      </c>
      <c r="P905" s="65">
        <f t="shared" si="2"/>
        <v>2</v>
      </c>
      <c r="Q905" s="65">
        <f t="shared" si="3"/>
        <v>3</v>
      </c>
      <c r="R905" s="65" t="str">
        <f t="shared" si="12"/>
        <v>67.868.273/0001-23</v>
      </c>
      <c r="S905" s="84"/>
      <c r="T905" s="84" t="str">
        <f t="shared" si="10"/>
        <v/>
      </c>
      <c r="U905" s="84" t="str">
        <f t="shared" si="11"/>
        <v/>
      </c>
      <c r="V905" s="65" t="str">
        <f t="shared" si="5"/>
        <v/>
      </c>
      <c r="W905" s="84"/>
      <c r="X905" s="84"/>
      <c r="Y905" s="85"/>
      <c r="Z905" s="85"/>
      <c r="AA905" s="65" t="str">
        <f t="shared" si="6"/>
        <v/>
      </c>
      <c r="AB905" s="65" t="str">
        <f t="shared" si="7"/>
        <v/>
      </c>
      <c r="AC905" s="86"/>
      <c r="AD905" s="87" t="str">
        <f t="shared" si="8"/>
        <v/>
      </c>
      <c r="AE905" s="84"/>
      <c r="AF905" s="86">
        <f>IF(AC905&gt;0,AC905,'⚙️ Config'!$B$10)</f>
        <v>0.0075</v>
      </c>
      <c r="AG905" s="88">
        <f t="shared" si="9"/>
        <v>11170.7262</v>
      </c>
      <c r="AH905" s="88">
        <f>AG905*'⚙️ Config'!$B$11</f>
        <v>55853.631</v>
      </c>
      <c r="AI905" s="88">
        <f>AH905*'⚙️ Config'!$B$12</f>
        <v>16756.0893</v>
      </c>
      <c r="AJ905" s="64"/>
      <c r="AK905" s="84"/>
      <c r="AL905" s="84"/>
      <c r="AM905" s="84"/>
      <c r="AN905" s="84"/>
      <c r="AO905" s="84"/>
      <c r="AP905" s="84"/>
      <c r="AQ905" s="84"/>
    </row>
    <row r="906" ht="15.0" customHeight="1">
      <c r="A906" s="79">
        <v>903.0</v>
      </c>
      <c r="B906" s="80" t="s">
        <v>2160</v>
      </c>
      <c r="C906" s="79" t="s">
        <v>141</v>
      </c>
      <c r="D906" s="79" t="s">
        <v>2161</v>
      </c>
      <c r="E906" s="81">
        <v>56.88</v>
      </c>
      <c r="F906" s="79" t="s">
        <v>84</v>
      </c>
      <c r="G906" s="79" t="s">
        <v>606</v>
      </c>
      <c r="H906" s="82">
        <v>1488879.93</v>
      </c>
      <c r="I906" s="79">
        <v>1.0</v>
      </c>
      <c r="J906" s="83">
        <v>1.4</v>
      </c>
      <c r="K906" s="80">
        <v>2024.0</v>
      </c>
      <c r="L906" s="79" t="s">
        <v>630</v>
      </c>
      <c r="M906" s="79">
        <v>2024.0</v>
      </c>
      <c r="N906" s="79" t="s">
        <v>161</v>
      </c>
      <c r="O906" s="65" t="str">
        <f t="shared" si="1"/>
        <v>277989320001</v>
      </c>
      <c r="P906" s="65">
        <f t="shared" si="2"/>
        <v>8</v>
      </c>
      <c r="Q906" s="65">
        <f t="shared" si="3"/>
        <v>8</v>
      </c>
      <c r="R906" s="65" t="str">
        <f t="shared" si="12"/>
        <v>27.798.932/0001-88</v>
      </c>
      <c r="S906" s="84"/>
      <c r="T906" s="84" t="str">
        <f t="shared" si="10"/>
        <v/>
      </c>
      <c r="U906" s="84" t="str">
        <f t="shared" si="11"/>
        <v/>
      </c>
      <c r="V906" s="65" t="str">
        <f t="shared" si="5"/>
        <v/>
      </c>
      <c r="W906" s="84"/>
      <c r="X906" s="84"/>
      <c r="Y906" s="85"/>
      <c r="Z906" s="85"/>
      <c r="AA906" s="65" t="str">
        <f t="shared" si="6"/>
        <v/>
      </c>
      <c r="AB906" s="65" t="str">
        <f t="shared" si="7"/>
        <v/>
      </c>
      <c r="AC906" s="86"/>
      <c r="AD906" s="87" t="str">
        <f t="shared" si="8"/>
        <v/>
      </c>
      <c r="AE906" s="84"/>
      <c r="AF906" s="86">
        <f>IF(AC906&gt;0,AC906,'⚙️ Config'!$B$10)</f>
        <v>0.0075</v>
      </c>
      <c r="AG906" s="88">
        <f t="shared" si="9"/>
        <v>11166.59948</v>
      </c>
      <c r="AH906" s="88">
        <f>AG906*'⚙️ Config'!$B$11</f>
        <v>55832.99738</v>
      </c>
      <c r="AI906" s="88">
        <f>AH906*'⚙️ Config'!$B$12</f>
        <v>16749.89921</v>
      </c>
      <c r="AJ906" s="64"/>
      <c r="AK906" s="84"/>
      <c r="AL906" s="84"/>
      <c r="AM906" s="84"/>
      <c r="AN906" s="84"/>
      <c r="AO906" s="84"/>
      <c r="AP906" s="84"/>
      <c r="AQ906" s="84"/>
    </row>
    <row r="907" ht="15.0" customHeight="1">
      <c r="A907" s="79">
        <v>904.0</v>
      </c>
      <c r="B907" s="80" t="s">
        <v>2162</v>
      </c>
      <c r="C907" s="79" t="s">
        <v>141</v>
      </c>
      <c r="D907" s="79" t="s">
        <v>2163</v>
      </c>
      <c r="E907" s="81">
        <v>63.79</v>
      </c>
      <c r="F907" s="79" t="s">
        <v>84</v>
      </c>
      <c r="G907" s="79" t="s">
        <v>606</v>
      </c>
      <c r="H907" s="82">
        <v>1487832.78</v>
      </c>
      <c r="I907" s="79">
        <v>1.0</v>
      </c>
      <c r="J907" s="83">
        <v>1.1</v>
      </c>
      <c r="K907" s="80">
        <v>2025.0</v>
      </c>
      <c r="L907" s="79" t="s">
        <v>630</v>
      </c>
      <c r="M907" s="79">
        <v>2025.0</v>
      </c>
      <c r="N907" s="79" t="s">
        <v>161</v>
      </c>
      <c r="O907" s="65" t="str">
        <f t="shared" si="1"/>
        <v>510825410001</v>
      </c>
      <c r="P907" s="65">
        <f t="shared" si="2"/>
        <v>4</v>
      </c>
      <c r="Q907" s="65">
        <f t="shared" si="3"/>
        <v>7</v>
      </c>
      <c r="R907" s="65" t="str">
        <f t="shared" si="12"/>
        <v>51.082.541/0001-47</v>
      </c>
      <c r="S907" s="84"/>
      <c r="T907" s="84" t="str">
        <f t="shared" si="10"/>
        <v/>
      </c>
      <c r="U907" s="84" t="str">
        <f t="shared" si="11"/>
        <v/>
      </c>
      <c r="V907" s="65" t="str">
        <f t="shared" si="5"/>
        <v/>
      </c>
      <c r="W907" s="84"/>
      <c r="X907" s="84"/>
      <c r="Y907" s="85"/>
      <c r="Z907" s="85"/>
      <c r="AA907" s="65" t="str">
        <f t="shared" si="6"/>
        <v/>
      </c>
      <c r="AB907" s="65" t="str">
        <f t="shared" si="7"/>
        <v/>
      </c>
      <c r="AC907" s="86"/>
      <c r="AD907" s="87" t="str">
        <f t="shared" si="8"/>
        <v/>
      </c>
      <c r="AE907" s="84"/>
      <c r="AF907" s="86">
        <f>IF(AC907&gt;0,AC907,'⚙️ Config'!$B$10)</f>
        <v>0.0075</v>
      </c>
      <c r="AG907" s="88">
        <f t="shared" si="9"/>
        <v>11158.74585</v>
      </c>
      <c r="AH907" s="88">
        <f>AG907*'⚙️ Config'!$B$11</f>
        <v>55793.72925</v>
      </c>
      <c r="AI907" s="88">
        <f>AH907*'⚙️ Config'!$B$12</f>
        <v>16738.11878</v>
      </c>
      <c r="AJ907" s="64"/>
      <c r="AK907" s="84"/>
      <c r="AL907" s="84"/>
      <c r="AM907" s="84"/>
      <c r="AN907" s="84"/>
      <c r="AO907" s="84"/>
      <c r="AP907" s="84"/>
      <c r="AQ907" s="84"/>
    </row>
    <row r="908" ht="15.0" customHeight="1">
      <c r="A908" s="79">
        <v>905.0</v>
      </c>
      <c r="B908" s="80" t="s">
        <v>2164</v>
      </c>
      <c r="C908" s="79" t="s">
        <v>141</v>
      </c>
      <c r="D908" s="79" t="s">
        <v>2165</v>
      </c>
      <c r="E908" s="81">
        <v>49.21</v>
      </c>
      <c r="F908" s="79" t="s">
        <v>84</v>
      </c>
      <c r="G908" s="79" t="s">
        <v>606</v>
      </c>
      <c r="H908" s="82">
        <v>1487767.74</v>
      </c>
      <c r="I908" s="79">
        <v>1.0</v>
      </c>
      <c r="J908" s="83">
        <v>1.9</v>
      </c>
      <c r="K908" s="80">
        <v>2024.0</v>
      </c>
      <c r="L908" s="79" t="s">
        <v>448</v>
      </c>
      <c r="M908" s="79">
        <v>2024.0</v>
      </c>
      <c r="N908" s="79" t="s">
        <v>161</v>
      </c>
      <c r="O908" s="65" t="str">
        <f t="shared" si="1"/>
        <v>219040930001</v>
      </c>
      <c r="P908" s="65">
        <f t="shared" si="2"/>
        <v>5</v>
      </c>
      <c r="Q908" s="65">
        <f t="shared" si="3"/>
        <v>9</v>
      </c>
      <c r="R908" s="65" t="str">
        <f t="shared" si="12"/>
        <v>21.904.093/0001-59</v>
      </c>
      <c r="S908" s="84"/>
      <c r="T908" s="84" t="str">
        <f t="shared" si="10"/>
        <v/>
      </c>
      <c r="U908" s="84" t="str">
        <f t="shared" si="11"/>
        <v/>
      </c>
      <c r="V908" s="65" t="str">
        <f t="shared" si="5"/>
        <v/>
      </c>
      <c r="W908" s="84"/>
      <c r="X908" s="84"/>
      <c r="Y908" s="85"/>
      <c r="Z908" s="85"/>
      <c r="AA908" s="65" t="str">
        <f t="shared" si="6"/>
        <v/>
      </c>
      <c r="AB908" s="65" t="str">
        <f t="shared" si="7"/>
        <v/>
      </c>
      <c r="AC908" s="86"/>
      <c r="AD908" s="87" t="str">
        <f t="shared" si="8"/>
        <v/>
      </c>
      <c r="AE908" s="84"/>
      <c r="AF908" s="86">
        <f>IF(AC908&gt;0,AC908,'⚙️ Config'!$B$10)</f>
        <v>0.0075</v>
      </c>
      <c r="AG908" s="88">
        <f t="shared" si="9"/>
        <v>11158.25805</v>
      </c>
      <c r="AH908" s="88">
        <f>AG908*'⚙️ Config'!$B$11</f>
        <v>55791.29025</v>
      </c>
      <c r="AI908" s="88">
        <f>AH908*'⚙️ Config'!$B$12</f>
        <v>16737.38708</v>
      </c>
      <c r="AJ908" s="64"/>
      <c r="AK908" s="84"/>
      <c r="AL908" s="84"/>
      <c r="AM908" s="84"/>
      <c r="AN908" s="84"/>
      <c r="AO908" s="84"/>
      <c r="AP908" s="84"/>
      <c r="AQ908" s="84"/>
    </row>
    <row r="909" ht="15.0" customHeight="1">
      <c r="A909" s="79">
        <v>906.0</v>
      </c>
      <c r="B909" s="80" t="s">
        <v>2166</v>
      </c>
      <c r="C909" s="79" t="s">
        <v>141</v>
      </c>
      <c r="D909" s="79" t="s">
        <v>2167</v>
      </c>
      <c r="E909" s="81">
        <v>50.47</v>
      </c>
      <c r="F909" s="79" t="s">
        <v>84</v>
      </c>
      <c r="G909" s="79" t="s">
        <v>606</v>
      </c>
      <c r="H909" s="82">
        <v>1487475.0</v>
      </c>
      <c r="I909" s="79">
        <v>1.0</v>
      </c>
      <c r="J909" s="83">
        <v>1.8</v>
      </c>
      <c r="K909" s="80">
        <v>2024.0</v>
      </c>
      <c r="L909" s="79" t="s">
        <v>197</v>
      </c>
      <c r="M909" s="79">
        <v>2024.0</v>
      </c>
      <c r="N909" s="79" t="s">
        <v>145</v>
      </c>
      <c r="O909" s="65" t="str">
        <f t="shared" si="1"/>
        <v>126221260001</v>
      </c>
      <c r="P909" s="65">
        <f t="shared" si="2"/>
        <v>8</v>
      </c>
      <c r="Q909" s="65">
        <f t="shared" si="3"/>
        <v>7</v>
      </c>
      <c r="R909" s="65" t="str">
        <f t="shared" si="12"/>
        <v>12.622.126/0001-87</v>
      </c>
      <c r="S909" s="84"/>
      <c r="T909" s="84" t="str">
        <f t="shared" si="10"/>
        <v/>
      </c>
      <c r="U909" s="84" t="str">
        <f t="shared" si="11"/>
        <v/>
      </c>
      <c r="V909" s="65" t="str">
        <f t="shared" si="5"/>
        <v/>
      </c>
      <c r="W909" s="84"/>
      <c r="X909" s="84"/>
      <c r="Y909" s="85"/>
      <c r="Z909" s="85"/>
      <c r="AA909" s="65" t="str">
        <f t="shared" si="6"/>
        <v/>
      </c>
      <c r="AB909" s="65" t="str">
        <f t="shared" si="7"/>
        <v/>
      </c>
      <c r="AC909" s="86"/>
      <c r="AD909" s="87" t="str">
        <f t="shared" si="8"/>
        <v/>
      </c>
      <c r="AE909" s="84"/>
      <c r="AF909" s="86">
        <f>IF(AC909&gt;0,AC909,'⚙️ Config'!$B$10)</f>
        <v>0.0075</v>
      </c>
      <c r="AG909" s="88">
        <f t="shared" si="9"/>
        <v>11156.0625</v>
      </c>
      <c r="AH909" s="88">
        <f>AG909*'⚙️ Config'!$B$11</f>
        <v>55780.3125</v>
      </c>
      <c r="AI909" s="88">
        <f>AH909*'⚙️ Config'!$B$12</f>
        <v>16734.09375</v>
      </c>
      <c r="AJ909" s="64"/>
      <c r="AK909" s="84"/>
      <c r="AL909" s="84"/>
      <c r="AM909" s="84"/>
      <c r="AN909" s="84"/>
      <c r="AO909" s="84"/>
      <c r="AP909" s="84"/>
      <c r="AQ909" s="84"/>
    </row>
    <row r="910" ht="15.0" customHeight="1">
      <c r="A910" s="79">
        <v>907.0</v>
      </c>
      <c r="B910" s="80" t="s">
        <v>2168</v>
      </c>
      <c r="C910" s="79" t="s">
        <v>141</v>
      </c>
      <c r="D910" s="79" t="s">
        <v>2169</v>
      </c>
      <c r="E910" s="81">
        <v>83.68</v>
      </c>
      <c r="F910" s="79" t="s">
        <v>84</v>
      </c>
      <c r="G910" s="79" t="s">
        <v>606</v>
      </c>
      <c r="H910" s="82">
        <v>1485434.98</v>
      </c>
      <c r="I910" s="79">
        <v>1.0</v>
      </c>
      <c r="J910" s="83">
        <v>0.6</v>
      </c>
      <c r="K910" s="80">
        <v>2025.0</v>
      </c>
      <c r="L910" s="79" t="s">
        <v>722</v>
      </c>
      <c r="M910" s="79">
        <v>2025.0</v>
      </c>
      <c r="N910" s="79" t="s">
        <v>145</v>
      </c>
      <c r="O910" s="65" t="str">
        <f t="shared" si="1"/>
        <v>159183300001</v>
      </c>
      <c r="P910" s="65">
        <f t="shared" si="2"/>
        <v>3</v>
      </c>
      <c r="Q910" s="65">
        <f t="shared" si="3"/>
        <v>8</v>
      </c>
      <c r="R910" s="65" t="str">
        <f t="shared" si="12"/>
        <v>15.918.330/0001-38</v>
      </c>
      <c r="S910" s="84"/>
      <c r="T910" s="84" t="str">
        <f t="shared" si="10"/>
        <v/>
      </c>
      <c r="U910" s="84" t="str">
        <f t="shared" si="11"/>
        <v/>
      </c>
      <c r="V910" s="65" t="str">
        <f t="shared" si="5"/>
        <v/>
      </c>
      <c r="W910" s="84"/>
      <c r="X910" s="84"/>
      <c r="Y910" s="85"/>
      <c r="Z910" s="85"/>
      <c r="AA910" s="65" t="str">
        <f t="shared" si="6"/>
        <v/>
      </c>
      <c r="AB910" s="65" t="str">
        <f t="shared" si="7"/>
        <v/>
      </c>
      <c r="AC910" s="86"/>
      <c r="AD910" s="87" t="str">
        <f t="shared" si="8"/>
        <v/>
      </c>
      <c r="AE910" s="84"/>
      <c r="AF910" s="86">
        <f>IF(AC910&gt;0,AC910,'⚙️ Config'!$B$10)</f>
        <v>0.0075</v>
      </c>
      <c r="AG910" s="88">
        <f t="shared" si="9"/>
        <v>11140.76235</v>
      </c>
      <c r="AH910" s="88">
        <f>AG910*'⚙️ Config'!$B$11</f>
        <v>55703.81175</v>
      </c>
      <c r="AI910" s="88">
        <f>AH910*'⚙️ Config'!$B$12</f>
        <v>16711.14353</v>
      </c>
      <c r="AJ910" s="64"/>
      <c r="AK910" s="84"/>
      <c r="AL910" s="84"/>
      <c r="AM910" s="84"/>
      <c r="AN910" s="84"/>
      <c r="AO910" s="84"/>
      <c r="AP910" s="84"/>
      <c r="AQ910" s="84"/>
    </row>
    <row r="911" ht="15.0" customHeight="1">
      <c r="A911" s="79">
        <v>908.0</v>
      </c>
      <c r="B911" s="80" t="s">
        <v>2170</v>
      </c>
      <c r="C911" s="79" t="s">
        <v>141</v>
      </c>
      <c r="D911" s="79" t="s">
        <v>2171</v>
      </c>
      <c r="E911" s="81">
        <v>49.21</v>
      </c>
      <c r="F911" s="79" t="s">
        <v>84</v>
      </c>
      <c r="G911" s="79" t="s">
        <v>606</v>
      </c>
      <c r="H911" s="82">
        <v>1483875.78</v>
      </c>
      <c r="I911" s="79">
        <v>1.0</v>
      </c>
      <c r="J911" s="83">
        <v>1.9</v>
      </c>
      <c r="K911" s="80">
        <v>2024.0</v>
      </c>
      <c r="L911" s="79" t="s">
        <v>202</v>
      </c>
      <c r="M911" s="79">
        <v>2024.0</v>
      </c>
      <c r="N911" s="79" t="s">
        <v>161</v>
      </c>
      <c r="O911" s="65" t="str">
        <f t="shared" si="1"/>
        <v>154960990001</v>
      </c>
      <c r="P911" s="65">
        <f t="shared" si="2"/>
        <v>3</v>
      </c>
      <c r="Q911" s="65">
        <f t="shared" si="3"/>
        <v>1</v>
      </c>
      <c r="R911" s="65" t="str">
        <f t="shared" si="12"/>
        <v>15.496.099/0001-31</v>
      </c>
      <c r="S911" s="84"/>
      <c r="T911" s="84" t="str">
        <f t="shared" si="10"/>
        <v/>
      </c>
      <c r="U911" s="84" t="str">
        <f t="shared" si="11"/>
        <v/>
      </c>
      <c r="V911" s="65" t="str">
        <f t="shared" si="5"/>
        <v/>
      </c>
      <c r="W911" s="84"/>
      <c r="X911" s="84"/>
      <c r="Y911" s="85"/>
      <c r="Z911" s="85"/>
      <c r="AA911" s="65" t="str">
        <f t="shared" si="6"/>
        <v/>
      </c>
      <c r="AB911" s="65" t="str">
        <f t="shared" si="7"/>
        <v/>
      </c>
      <c r="AC911" s="86"/>
      <c r="AD911" s="87" t="str">
        <f t="shared" si="8"/>
        <v/>
      </c>
      <c r="AE911" s="84"/>
      <c r="AF911" s="86">
        <f>IF(AC911&gt;0,AC911,'⚙️ Config'!$B$10)</f>
        <v>0.0075</v>
      </c>
      <c r="AG911" s="88">
        <f t="shared" si="9"/>
        <v>11129.06835</v>
      </c>
      <c r="AH911" s="88">
        <f>AG911*'⚙️ Config'!$B$11</f>
        <v>55645.34175</v>
      </c>
      <c r="AI911" s="88">
        <f>AH911*'⚙️ Config'!$B$12</f>
        <v>16693.60253</v>
      </c>
      <c r="AJ911" s="64"/>
      <c r="AK911" s="84"/>
      <c r="AL911" s="84"/>
      <c r="AM911" s="84"/>
      <c r="AN911" s="84"/>
      <c r="AO911" s="84"/>
      <c r="AP911" s="84"/>
      <c r="AQ911" s="84"/>
    </row>
    <row r="912" ht="15.0" customHeight="1">
      <c r="A912" s="79">
        <v>909.0</v>
      </c>
      <c r="B912" s="80" t="s">
        <v>2172</v>
      </c>
      <c r="C912" s="79" t="s">
        <v>141</v>
      </c>
      <c r="D912" s="79" t="s">
        <v>2173</v>
      </c>
      <c r="E912" s="81">
        <v>48.04</v>
      </c>
      <c r="F912" s="79" t="s">
        <v>84</v>
      </c>
      <c r="G912" s="79" t="s">
        <v>606</v>
      </c>
      <c r="H912" s="82">
        <v>1481368.69</v>
      </c>
      <c r="I912" s="79">
        <v>1.0</v>
      </c>
      <c r="J912" s="83">
        <v>2.0</v>
      </c>
      <c r="K912" s="80">
        <v>2024.0</v>
      </c>
      <c r="L912" s="79" t="s">
        <v>295</v>
      </c>
      <c r="M912" s="79">
        <v>2024.0</v>
      </c>
      <c r="N912" s="79" t="s">
        <v>161</v>
      </c>
      <c r="O912" s="65" t="str">
        <f t="shared" si="1"/>
        <v>078582900001</v>
      </c>
      <c r="P912" s="65">
        <f t="shared" si="2"/>
        <v>5</v>
      </c>
      <c r="Q912" s="65">
        <f t="shared" si="3"/>
        <v>8</v>
      </c>
      <c r="R912" s="65" t="str">
        <f t="shared" si="12"/>
        <v>07.858.290/0001-58</v>
      </c>
      <c r="S912" s="84"/>
      <c r="T912" s="84" t="str">
        <f t="shared" si="10"/>
        <v/>
      </c>
      <c r="U912" s="84" t="str">
        <f t="shared" si="11"/>
        <v/>
      </c>
      <c r="V912" s="65" t="str">
        <f t="shared" si="5"/>
        <v/>
      </c>
      <c r="W912" s="84"/>
      <c r="X912" s="84"/>
      <c r="Y912" s="85"/>
      <c r="Z912" s="85"/>
      <c r="AA912" s="65" t="str">
        <f t="shared" si="6"/>
        <v/>
      </c>
      <c r="AB912" s="65" t="str">
        <f t="shared" si="7"/>
        <v/>
      </c>
      <c r="AC912" s="86"/>
      <c r="AD912" s="87" t="str">
        <f t="shared" si="8"/>
        <v/>
      </c>
      <c r="AE912" s="84"/>
      <c r="AF912" s="86">
        <f>IF(AC912&gt;0,AC912,'⚙️ Config'!$B$10)</f>
        <v>0.0075</v>
      </c>
      <c r="AG912" s="88">
        <f t="shared" si="9"/>
        <v>11110.26518</v>
      </c>
      <c r="AH912" s="88">
        <f>AG912*'⚙️ Config'!$B$11</f>
        <v>55551.32588</v>
      </c>
      <c r="AI912" s="88">
        <f>AH912*'⚙️ Config'!$B$12</f>
        <v>16665.39776</v>
      </c>
      <c r="AJ912" s="64"/>
      <c r="AK912" s="84"/>
      <c r="AL912" s="84"/>
      <c r="AM912" s="84"/>
      <c r="AN912" s="84"/>
      <c r="AO912" s="84"/>
      <c r="AP912" s="84"/>
      <c r="AQ912" s="84"/>
    </row>
    <row r="913" ht="15.0" customHeight="1">
      <c r="A913" s="79">
        <v>910.0</v>
      </c>
      <c r="B913" s="80" t="s">
        <v>2174</v>
      </c>
      <c r="C913" s="79" t="s">
        <v>141</v>
      </c>
      <c r="D913" s="79" t="s">
        <v>2175</v>
      </c>
      <c r="E913" s="81">
        <v>50.47</v>
      </c>
      <c r="F913" s="79" t="s">
        <v>84</v>
      </c>
      <c r="G913" s="79" t="s">
        <v>606</v>
      </c>
      <c r="H913" s="82">
        <v>1481282.56</v>
      </c>
      <c r="I913" s="79">
        <v>1.0</v>
      </c>
      <c r="J913" s="83">
        <v>1.8</v>
      </c>
      <c r="K913" s="80">
        <v>2024.0</v>
      </c>
      <c r="L913" s="79" t="s">
        <v>630</v>
      </c>
      <c r="M913" s="79">
        <v>2024.0</v>
      </c>
      <c r="N913" s="79" t="s">
        <v>161</v>
      </c>
      <c r="O913" s="65" t="str">
        <f t="shared" si="1"/>
        <v>487736380001</v>
      </c>
      <c r="P913" s="65">
        <f t="shared" si="2"/>
        <v>9</v>
      </c>
      <c r="Q913" s="65">
        <f t="shared" si="3"/>
        <v>1</v>
      </c>
      <c r="R913" s="65" t="str">
        <f t="shared" si="12"/>
        <v>48.773.638/0001-91</v>
      </c>
      <c r="S913" s="84"/>
      <c r="T913" s="84" t="str">
        <f t="shared" si="10"/>
        <v/>
      </c>
      <c r="U913" s="84" t="str">
        <f t="shared" si="11"/>
        <v/>
      </c>
      <c r="V913" s="65" t="str">
        <f t="shared" si="5"/>
        <v/>
      </c>
      <c r="W913" s="84"/>
      <c r="X913" s="84"/>
      <c r="Y913" s="85"/>
      <c r="Z913" s="85"/>
      <c r="AA913" s="65" t="str">
        <f t="shared" si="6"/>
        <v/>
      </c>
      <c r="AB913" s="65" t="str">
        <f t="shared" si="7"/>
        <v/>
      </c>
      <c r="AC913" s="86"/>
      <c r="AD913" s="87" t="str">
        <f t="shared" si="8"/>
        <v/>
      </c>
      <c r="AE913" s="84"/>
      <c r="AF913" s="86">
        <f>IF(AC913&gt;0,AC913,'⚙️ Config'!$B$10)</f>
        <v>0.0075</v>
      </c>
      <c r="AG913" s="88">
        <f t="shared" si="9"/>
        <v>11109.6192</v>
      </c>
      <c r="AH913" s="88">
        <f>AG913*'⚙️ Config'!$B$11</f>
        <v>55548.096</v>
      </c>
      <c r="AI913" s="88">
        <f>AH913*'⚙️ Config'!$B$12</f>
        <v>16664.4288</v>
      </c>
      <c r="AJ913" s="64"/>
      <c r="AK913" s="84"/>
      <c r="AL913" s="84"/>
      <c r="AM913" s="84"/>
      <c r="AN913" s="84"/>
      <c r="AO913" s="84"/>
      <c r="AP913" s="84"/>
      <c r="AQ913" s="84"/>
    </row>
    <row r="914" ht="15.0" customHeight="1">
      <c r="A914" s="79">
        <v>911.0</v>
      </c>
      <c r="B914" s="80" t="s">
        <v>2176</v>
      </c>
      <c r="C914" s="79" t="s">
        <v>141</v>
      </c>
      <c r="D914" s="79" t="s">
        <v>2177</v>
      </c>
      <c r="E914" s="81">
        <v>53.37</v>
      </c>
      <c r="F914" s="79" t="s">
        <v>84</v>
      </c>
      <c r="G914" s="79" t="s">
        <v>606</v>
      </c>
      <c r="H914" s="82">
        <v>1480894.43</v>
      </c>
      <c r="I914" s="79">
        <v>1.0</v>
      </c>
      <c r="J914" s="83">
        <v>1.6</v>
      </c>
      <c r="K914" s="80">
        <v>2024.0</v>
      </c>
      <c r="L914" s="79" t="s">
        <v>448</v>
      </c>
      <c r="M914" s="79">
        <v>2024.0</v>
      </c>
      <c r="N914" s="79" t="s">
        <v>145</v>
      </c>
      <c r="O914" s="65" t="str">
        <f t="shared" si="1"/>
        <v>066510130001</v>
      </c>
      <c r="P914" s="65">
        <f t="shared" si="2"/>
        <v>0</v>
      </c>
      <c r="Q914" s="65">
        <f t="shared" si="3"/>
        <v>7</v>
      </c>
      <c r="R914" s="65" t="str">
        <f t="shared" si="12"/>
        <v>06.651.013/0001-07</v>
      </c>
      <c r="S914" s="84"/>
      <c r="T914" s="84" t="str">
        <f t="shared" si="10"/>
        <v/>
      </c>
      <c r="U914" s="84" t="str">
        <f t="shared" si="11"/>
        <v/>
      </c>
      <c r="V914" s="65" t="str">
        <f t="shared" si="5"/>
        <v/>
      </c>
      <c r="W914" s="84"/>
      <c r="X914" s="84"/>
      <c r="Y914" s="85"/>
      <c r="Z914" s="85"/>
      <c r="AA914" s="65" t="str">
        <f t="shared" si="6"/>
        <v/>
      </c>
      <c r="AB914" s="65" t="str">
        <f t="shared" si="7"/>
        <v/>
      </c>
      <c r="AC914" s="86"/>
      <c r="AD914" s="87" t="str">
        <f t="shared" si="8"/>
        <v/>
      </c>
      <c r="AE914" s="84"/>
      <c r="AF914" s="86">
        <f>IF(AC914&gt;0,AC914,'⚙️ Config'!$B$10)</f>
        <v>0.0075</v>
      </c>
      <c r="AG914" s="88">
        <f t="shared" si="9"/>
        <v>11106.70823</v>
      </c>
      <c r="AH914" s="88">
        <f>AG914*'⚙️ Config'!$B$11</f>
        <v>55533.54113</v>
      </c>
      <c r="AI914" s="88">
        <f>AH914*'⚙️ Config'!$B$12</f>
        <v>16660.06234</v>
      </c>
      <c r="AJ914" s="64"/>
      <c r="AK914" s="84"/>
      <c r="AL914" s="84"/>
      <c r="AM914" s="84"/>
      <c r="AN914" s="84"/>
      <c r="AO914" s="84"/>
      <c r="AP914" s="84"/>
      <c r="AQ914" s="84"/>
    </row>
    <row r="915" ht="15.0" customHeight="1">
      <c r="A915" s="79">
        <v>912.0</v>
      </c>
      <c r="B915" s="80" t="s">
        <v>2178</v>
      </c>
      <c r="C915" s="79" t="s">
        <v>141</v>
      </c>
      <c r="D915" s="79" t="s">
        <v>2179</v>
      </c>
      <c r="E915" s="81">
        <v>58.93</v>
      </c>
      <c r="F915" s="79" t="s">
        <v>84</v>
      </c>
      <c r="G915" s="79" t="s">
        <v>606</v>
      </c>
      <c r="H915" s="82">
        <v>1479719.65</v>
      </c>
      <c r="I915" s="79">
        <v>1.0</v>
      </c>
      <c r="J915" s="83">
        <v>1.3</v>
      </c>
      <c r="K915" s="80">
        <v>2024.0</v>
      </c>
      <c r="L915" s="79" t="s">
        <v>630</v>
      </c>
      <c r="M915" s="79">
        <v>2024.0</v>
      </c>
      <c r="N915" s="79" t="s">
        <v>161</v>
      </c>
      <c r="O915" s="65" t="str">
        <f t="shared" si="1"/>
        <v>136535990001</v>
      </c>
      <c r="P915" s="65">
        <f t="shared" si="2"/>
        <v>0</v>
      </c>
      <c r="Q915" s="65">
        <f t="shared" si="3"/>
        <v>4</v>
      </c>
      <c r="R915" s="65" t="str">
        <f t="shared" si="12"/>
        <v>13.653.599/0001-04</v>
      </c>
      <c r="S915" s="84"/>
      <c r="T915" s="84" t="str">
        <f t="shared" si="10"/>
        <v/>
      </c>
      <c r="U915" s="84" t="str">
        <f t="shared" si="11"/>
        <v/>
      </c>
      <c r="V915" s="65" t="str">
        <f t="shared" si="5"/>
        <v/>
      </c>
      <c r="W915" s="84"/>
      <c r="X915" s="84"/>
      <c r="Y915" s="85"/>
      <c r="Z915" s="85"/>
      <c r="AA915" s="65" t="str">
        <f t="shared" si="6"/>
        <v/>
      </c>
      <c r="AB915" s="65" t="str">
        <f t="shared" si="7"/>
        <v/>
      </c>
      <c r="AC915" s="86"/>
      <c r="AD915" s="87" t="str">
        <f t="shared" si="8"/>
        <v/>
      </c>
      <c r="AE915" s="84"/>
      <c r="AF915" s="86">
        <f>IF(AC915&gt;0,AC915,'⚙️ Config'!$B$10)</f>
        <v>0.0075</v>
      </c>
      <c r="AG915" s="88">
        <f t="shared" si="9"/>
        <v>11097.89738</v>
      </c>
      <c r="AH915" s="88">
        <f>AG915*'⚙️ Config'!$B$11</f>
        <v>55489.48688</v>
      </c>
      <c r="AI915" s="88">
        <f>AH915*'⚙️ Config'!$B$12</f>
        <v>16646.84606</v>
      </c>
      <c r="AJ915" s="64"/>
      <c r="AK915" s="84"/>
      <c r="AL915" s="84"/>
      <c r="AM915" s="84"/>
      <c r="AN915" s="84"/>
      <c r="AO915" s="84"/>
      <c r="AP915" s="84"/>
      <c r="AQ915" s="84"/>
    </row>
    <row r="916" ht="15.0" customHeight="1">
      <c r="A916" s="79">
        <v>913.0</v>
      </c>
      <c r="B916" s="80" t="s">
        <v>2180</v>
      </c>
      <c r="C916" s="79" t="s">
        <v>141</v>
      </c>
      <c r="D916" s="79" t="s">
        <v>2181</v>
      </c>
      <c r="E916" s="81">
        <v>73.89</v>
      </c>
      <c r="F916" s="79" t="s">
        <v>84</v>
      </c>
      <c r="G916" s="79" t="s">
        <v>606</v>
      </c>
      <c r="H916" s="82">
        <v>1478170.96</v>
      </c>
      <c r="I916" s="79">
        <v>1.0</v>
      </c>
      <c r="J916" s="83">
        <v>0.8</v>
      </c>
      <c r="K916" s="80">
        <v>2025.0</v>
      </c>
      <c r="L916" s="79" t="s">
        <v>202</v>
      </c>
      <c r="M916" s="79">
        <v>2025.0</v>
      </c>
      <c r="N916" s="79" t="s">
        <v>161</v>
      </c>
      <c r="O916" s="65" t="str">
        <f t="shared" si="1"/>
        <v>113265290001</v>
      </c>
      <c r="P916" s="65">
        <f t="shared" si="2"/>
        <v>1</v>
      </c>
      <c r="Q916" s="65">
        <f t="shared" si="3"/>
        <v>6</v>
      </c>
      <c r="R916" s="65" t="str">
        <f t="shared" si="12"/>
        <v>11.326.529/0001-16</v>
      </c>
      <c r="S916" s="84"/>
      <c r="T916" s="84" t="str">
        <f t="shared" si="10"/>
        <v/>
      </c>
      <c r="U916" s="84" t="str">
        <f t="shared" si="11"/>
        <v/>
      </c>
      <c r="V916" s="65" t="str">
        <f t="shared" si="5"/>
        <v/>
      </c>
      <c r="W916" s="84"/>
      <c r="X916" s="84"/>
      <c r="Y916" s="85"/>
      <c r="Z916" s="85"/>
      <c r="AA916" s="65" t="str">
        <f t="shared" si="6"/>
        <v/>
      </c>
      <c r="AB916" s="65" t="str">
        <f t="shared" si="7"/>
        <v/>
      </c>
      <c r="AC916" s="86"/>
      <c r="AD916" s="87" t="str">
        <f t="shared" si="8"/>
        <v/>
      </c>
      <c r="AE916" s="84"/>
      <c r="AF916" s="86">
        <f>IF(AC916&gt;0,AC916,'⚙️ Config'!$B$10)</f>
        <v>0.0075</v>
      </c>
      <c r="AG916" s="88">
        <f t="shared" si="9"/>
        <v>11086.2822</v>
      </c>
      <c r="AH916" s="88">
        <f>AG916*'⚙️ Config'!$B$11</f>
        <v>55431.411</v>
      </c>
      <c r="AI916" s="88">
        <f>AH916*'⚙️ Config'!$B$12</f>
        <v>16629.4233</v>
      </c>
      <c r="AJ916" s="64"/>
      <c r="AK916" s="84"/>
      <c r="AL916" s="84"/>
      <c r="AM916" s="84"/>
      <c r="AN916" s="84"/>
      <c r="AO916" s="84"/>
      <c r="AP916" s="84"/>
      <c r="AQ916" s="84"/>
    </row>
    <row r="917" ht="15.0" customHeight="1">
      <c r="A917" s="79">
        <v>914.0</v>
      </c>
      <c r="B917" s="80" t="s">
        <v>2182</v>
      </c>
      <c r="C917" s="79" t="s">
        <v>141</v>
      </c>
      <c r="D917" s="79" t="s">
        <v>2183</v>
      </c>
      <c r="E917" s="81">
        <v>50.47</v>
      </c>
      <c r="F917" s="79" t="s">
        <v>84</v>
      </c>
      <c r="G917" s="79" t="s">
        <v>606</v>
      </c>
      <c r="H917" s="82">
        <v>1476717.9</v>
      </c>
      <c r="I917" s="79">
        <v>1.0</v>
      </c>
      <c r="J917" s="83">
        <v>1.8</v>
      </c>
      <c r="K917" s="80">
        <v>2024.0</v>
      </c>
      <c r="L917" s="79" t="s">
        <v>197</v>
      </c>
      <c r="M917" s="79">
        <v>2024.0</v>
      </c>
      <c r="N917" s="79" t="s">
        <v>161</v>
      </c>
      <c r="O917" s="65" t="str">
        <f t="shared" si="1"/>
        <v>023420050001</v>
      </c>
      <c r="P917" s="65">
        <f t="shared" si="2"/>
        <v>2</v>
      </c>
      <c r="Q917" s="65">
        <f t="shared" si="3"/>
        <v>8</v>
      </c>
      <c r="R917" s="65" t="str">
        <f t="shared" si="12"/>
        <v>02.342.005/0001-28</v>
      </c>
      <c r="S917" s="84"/>
      <c r="T917" s="84" t="str">
        <f t="shared" si="10"/>
        <v/>
      </c>
      <c r="U917" s="84" t="str">
        <f t="shared" si="11"/>
        <v/>
      </c>
      <c r="V917" s="65" t="str">
        <f t="shared" si="5"/>
        <v/>
      </c>
      <c r="W917" s="84"/>
      <c r="X917" s="84"/>
      <c r="Y917" s="85"/>
      <c r="Z917" s="85"/>
      <c r="AA917" s="65" t="str">
        <f t="shared" si="6"/>
        <v/>
      </c>
      <c r="AB917" s="65" t="str">
        <f t="shared" si="7"/>
        <v/>
      </c>
      <c r="AC917" s="86"/>
      <c r="AD917" s="87" t="str">
        <f t="shared" si="8"/>
        <v/>
      </c>
      <c r="AE917" s="84"/>
      <c r="AF917" s="86">
        <f>IF(AC917&gt;0,AC917,'⚙️ Config'!$B$10)</f>
        <v>0.0075</v>
      </c>
      <c r="AG917" s="88">
        <f t="shared" si="9"/>
        <v>11075.38425</v>
      </c>
      <c r="AH917" s="88">
        <f>AG917*'⚙️ Config'!$B$11</f>
        <v>55376.92125</v>
      </c>
      <c r="AI917" s="88">
        <f>AH917*'⚙️ Config'!$B$12</f>
        <v>16613.07638</v>
      </c>
      <c r="AJ917" s="64"/>
      <c r="AK917" s="84"/>
      <c r="AL917" s="84"/>
      <c r="AM917" s="84"/>
      <c r="AN917" s="84"/>
      <c r="AO917" s="84"/>
      <c r="AP917" s="84"/>
      <c r="AQ917" s="84"/>
    </row>
    <row r="918" ht="15.0" customHeight="1">
      <c r="A918" s="79">
        <v>915.0</v>
      </c>
      <c r="B918" s="80" t="s">
        <v>2184</v>
      </c>
      <c r="C918" s="79" t="s">
        <v>141</v>
      </c>
      <c r="D918" s="79" t="s">
        <v>2185</v>
      </c>
      <c r="E918" s="81">
        <v>73.89</v>
      </c>
      <c r="F918" s="79" t="s">
        <v>84</v>
      </c>
      <c r="G918" s="79" t="s">
        <v>606</v>
      </c>
      <c r="H918" s="82">
        <v>1475327.43</v>
      </c>
      <c r="I918" s="79">
        <v>1.0</v>
      </c>
      <c r="J918" s="83">
        <v>0.8</v>
      </c>
      <c r="K918" s="80">
        <v>2025.0</v>
      </c>
      <c r="L918" s="79" t="s">
        <v>630</v>
      </c>
      <c r="M918" s="79">
        <v>2025.0</v>
      </c>
      <c r="N918" s="79" t="s">
        <v>145</v>
      </c>
      <c r="O918" s="65" t="str">
        <f t="shared" si="1"/>
        <v>134027730001</v>
      </c>
      <c r="P918" s="65">
        <f t="shared" si="2"/>
        <v>4</v>
      </c>
      <c r="Q918" s="65">
        <f t="shared" si="3"/>
        <v>6</v>
      </c>
      <c r="R918" s="65" t="str">
        <f t="shared" si="12"/>
        <v>13.402.773/0001-46</v>
      </c>
      <c r="S918" s="84"/>
      <c r="T918" s="84" t="str">
        <f t="shared" si="10"/>
        <v/>
      </c>
      <c r="U918" s="84" t="str">
        <f t="shared" si="11"/>
        <v/>
      </c>
      <c r="V918" s="65" t="str">
        <f t="shared" si="5"/>
        <v/>
      </c>
      <c r="W918" s="84"/>
      <c r="X918" s="84"/>
      <c r="Y918" s="85"/>
      <c r="Z918" s="85"/>
      <c r="AA918" s="65" t="str">
        <f t="shared" si="6"/>
        <v/>
      </c>
      <c r="AB918" s="65" t="str">
        <f t="shared" si="7"/>
        <v/>
      </c>
      <c r="AC918" s="86"/>
      <c r="AD918" s="87" t="str">
        <f t="shared" si="8"/>
        <v/>
      </c>
      <c r="AE918" s="84"/>
      <c r="AF918" s="86">
        <f>IF(AC918&gt;0,AC918,'⚙️ Config'!$B$10)</f>
        <v>0.0075</v>
      </c>
      <c r="AG918" s="88">
        <f t="shared" si="9"/>
        <v>11064.95573</v>
      </c>
      <c r="AH918" s="88">
        <f>AG918*'⚙️ Config'!$B$11</f>
        <v>55324.77863</v>
      </c>
      <c r="AI918" s="88">
        <f>AH918*'⚙️ Config'!$B$12</f>
        <v>16597.43359</v>
      </c>
      <c r="AJ918" s="64"/>
      <c r="AK918" s="84"/>
      <c r="AL918" s="84"/>
      <c r="AM918" s="84"/>
      <c r="AN918" s="84"/>
      <c r="AO918" s="84"/>
      <c r="AP918" s="84"/>
      <c r="AQ918" s="84"/>
    </row>
    <row r="919" ht="15.0" customHeight="1">
      <c r="A919" s="79">
        <v>916.0</v>
      </c>
      <c r="B919" s="80" t="s">
        <v>2186</v>
      </c>
      <c r="C919" s="79" t="s">
        <v>141</v>
      </c>
      <c r="D919" s="79" t="s">
        <v>2187</v>
      </c>
      <c r="E919" s="81">
        <v>53.37</v>
      </c>
      <c r="F919" s="79" t="s">
        <v>84</v>
      </c>
      <c r="G919" s="79" t="s">
        <v>606</v>
      </c>
      <c r="H919" s="82">
        <v>1474398.54</v>
      </c>
      <c r="I919" s="79">
        <v>1.0</v>
      </c>
      <c r="J919" s="83">
        <v>1.6</v>
      </c>
      <c r="K919" s="80">
        <v>2024.0</v>
      </c>
      <c r="L919" s="79" t="s">
        <v>268</v>
      </c>
      <c r="M919" s="79">
        <v>2024.0</v>
      </c>
      <c r="N919" s="79" t="s">
        <v>161</v>
      </c>
      <c r="O919" s="65" t="str">
        <f t="shared" si="1"/>
        <v>044499950001</v>
      </c>
      <c r="P919" s="65">
        <f t="shared" si="2"/>
        <v>2</v>
      </c>
      <c r="Q919" s="65">
        <f t="shared" si="3"/>
        <v>3</v>
      </c>
      <c r="R919" s="65" t="str">
        <f t="shared" si="12"/>
        <v>04.449.995/0001-23</v>
      </c>
      <c r="S919" s="84"/>
      <c r="T919" s="84" t="str">
        <f t="shared" si="10"/>
        <v/>
      </c>
      <c r="U919" s="84" t="str">
        <f t="shared" si="11"/>
        <v/>
      </c>
      <c r="V919" s="65" t="str">
        <f t="shared" si="5"/>
        <v/>
      </c>
      <c r="W919" s="84"/>
      <c r="X919" s="84"/>
      <c r="Y919" s="85"/>
      <c r="Z919" s="85"/>
      <c r="AA919" s="65" t="str">
        <f t="shared" si="6"/>
        <v/>
      </c>
      <c r="AB919" s="65" t="str">
        <f t="shared" si="7"/>
        <v/>
      </c>
      <c r="AC919" s="86"/>
      <c r="AD919" s="87" t="str">
        <f t="shared" si="8"/>
        <v/>
      </c>
      <c r="AE919" s="84"/>
      <c r="AF919" s="86">
        <f>IF(AC919&gt;0,AC919,'⚙️ Config'!$B$10)</f>
        <v>0.0075</v>
      </c>
      <c r="AG919" s="88">
        <f t="shared" si="9"/>
        <v>11057.98905</v>
      </c>
      <c r="AH919" s="88">
        <f>AG919*'⚙️ Config'!$B$11</f>
        <v>55289.94525</v>
      </c>
      <c r="AI919" s="88">
        <f>AH919*'⚙️ Config'!$B$12</f>
        <v>16586.98358</v>
      </c>
      <c r="AJ919" s="64"/>
      <c r="AK919" s="84"/>
      <c r="AL919" s="84"/>
      <c r="AM919" s="84"/>
      <c r="AN919" s="84"/>
      <c r="AO919" s="84"/>
      <c r="AP919" s="84"/>
      <c r="AQ919" s="84"/>
    </row>
    <row r="920" ht="15.0" customHeight="1">
      <c r="A920" s="79">
        <v>917.0</v>
      </c>
      <c r="B920" s="80" t="s">
        <v>2188</v>
      </c>
      <c r="C920" s="79" t="s">
        <v>141</v>
      </c>
      <c r="D920" s="79" t="s">
        <v>2189</v>
      </c>
      <c r="E920" s="81">
        <v>63.79</v>
      </c>
      <c r="F920" s="79" t="s">
        <v>84</v>
      </c>
      <c r="G920" s="79" t="s">
        <v>606</v>
      </c>
      <c r="H920" s="82">
        <v>1472895.85</v>
      </c>
      <c r="I920" s="79">
        <v>1.0</v>
      </c>
      <c r="J920" s="83">
        <v>1.1</v>
      </c>
      <c r="K920" s="80">
        <v>2025.0</v>
      </c>
      <c r="L920" s="79" t="s">
        <v>630</v>
      </c>
      <c r="M920" s="79">
        <v>2025.0</v>
      </c>
      <c r="N920" s="79" t="s">
        <v>161</v>
      </c>
      <c r="O920" s="65" t="str">
        <f t="shared" si="1"/>
        <v>295276390001</v>
      </c>
      <c r="P920" s="65">
        <f t="shared" si="2"/>
        <v>0</v>
      </c>
      <c r="Q920" s="65">
        <f t="shared" si="3"/>
        <v>1</v>
      </c>
      <c r="R920" s="65" t="str">
        <f t="shared" si="12"/>
        <v>29.527.639/0001-01</v>
      </c>
      <c r="S920" s="84"/>
      <c r="T920" s="84" t="str">
        <f t="shared" si="10"/>
        <v/>
      </c>
      <c r="U920" s="84" t="str">
        <f t="shared" si="11"/>
        <v/>
      </c>
      <c r="V920" s="65" t="str">
        <f t="shared" si="5"/>
        <v/>
      </c>
      <c r="W920" s="84"/>
      <c r="X920" s="84"/>
      <c r="Y920" s="85"/>
      <c r="Z920" s="85"/>
      <c r="AA920" s="65" t="str">
        <f t="shared" si="6"/>
        <v/>
      </c>
      <c r="AB920" s="65" t="str">
        <f t="shared" si="7"/>
        <v/>
      </c>
      <c r="AC920" s="86"/>
      <c r="AD920" s="87" t="str">
        <f t="shared" si="8"/>
        <v/>
      </c>
      <c r="AE920" s="84"/>
      <c r="AF920" s="86">
        <f>IF(AC920&gt;0,AC920,'⚙️ Config'!$B$10)</f>
        <v>0.0075</v>
      </c>
      <c r="AG920" s="88">
        <f t="shared" si="9"/>
        <v>11046.71888</v>
      </c>
      <c r="AH920" s="88">
        <f>AG920*'⚙️ Config'!$B$11</f>
        <v>55233.59438</v>
      </c>
      <c r="AI920" s="88">
        <f>AH920*'⚙️ Config'!$B$12</f>
        <v>16570.07831</v>
      </c>
      <c r="AJ920" s="64"/>
      <c r="AK920" s="84"/>
      <c r="AL920" s="84"/>
      <c r="AM920" s="84"/>
      <c r="AN920" s="84"/>
      <c r="AO920" s="84"/>
      <c r="AP920" s="84"/>
      <c r="AQ920" s="84"/>
    </row>
    <row r="921" ht="15.0" customHeight="1">
      <c r="A921" s="79">
        <v>918.0</v>
      </c>
      <c r="B921" s="80" t="s">
        <v>2190</v>
      </c>
      <c r="C921" s="79" t="s">
        <v>141</v>
      </c>
      <c r="D921" s="79" t="s">
        <v>2191</v>
      </c>
      <c r="E921" s="81">
        <v>61.22</v>
      </c>
      <c r="F921" s="79" t="s">
        <v>84</v>
      </c>
      <c r="G921" s="79" t="s">
        <v>606</v>
      </c>
      <c r="H921" s="82">
        <v>1471904.82</v>
      </c>
      <c r="I921" s="79">
        <v>1.0</v>
      </c>
      <c r="J921" s="83">
        <v>1.2</v>
      </c>
      <c r="K921" s="80">
        <v>2025.0</v>
      </c>
      <c r="L921" s="79" t="s">
        <v>630</v>
      </c>
      <c r="M921" s="79">
        <v>2025.0</v>
      </c>
      <c r="N921" s="79" t="s">
        <v>161</v>
      </c>
      <c r="O921" s="65" t="str">
        <f t="shared" si="1"/>
        <v>369399630001</v>
      </c>
      <c r="P921" s="65">
        <f t="shared" si="2"/>
        <v>0</v>
      </c>
      <c r="Q921" s="65">
        <f t="shared" si="3"/>
        <v>0</v>
      </c>
      <c r="R921" s="65" t="str">
        <f t="shared" si="12"/>
        <v>36.939.963/0001-00</v>
      </c>
      <c r="S921" s="84"/>
      <c r="T921" s="84" t="str">
        <f t="shared" si="10"/>
        <v/>
      </c>
      <c r="U921" s="84" t="str">
        <f t="shared" si="11"/>
        <v/>
      </c>
      <c r="V921" s="65" t="str">
        <f t="shared" si="5"/>
        <v/>
      </c>
      <c r="W921" s="84"/>
      <c r="X921" s="84"/>
      <c r="Y921" s="85"/>
      <c r="Z921" s="85"/>
      <c r="AA921" s="65" t="str">
        <f t="shared" si="6"/>
        <v/>
      </c>
      <c r="AB921" s="65" t="str">
        <f t="shared" si="7"/>
        <v/>
      </c>
      <c r="AC921" s="86"/>
      <c r="AD921" s="87" t="str">
        <f t="shared" si="8"/>
        <v/>
      </c>
      <c r="AE921" s="84"/>
      <c r="AF921" s="86">
        <f>IF(AC921&gt;0,AC921,'⚙️ Config'!$B$10)</f>
        <v>0.0075</v>
      </c>
      <c r="AG921" s="88">
        <f t="shared" si="9"/>
        <v>11039.28615</v>
      </c>
      <c r="AH921" s="88">
        <f>AG921*'⚙️ Config'!$B$11</f>
        <v>55196.43075</v>
      </c>
      <c r="AI921" s="88">
        <f>AH921*'⚙️ Config'!$B$12</f>
        <v>16558.92923</v>
      </c>
      <c r="AJ921" s="64"/>
      <c r="AK921" s="84"/>
      <c r="AL921" s="84"/>
      <c r="AM921" s="84"/>
      <c r="AN921" s="84"/>
      <c r="AO921" s="84"/>
      <c r="AP921" s="84"/>
      <c r="AQ921" s="84"/>
    </row>
    <row r="922" ht="15.0" customHeight="1">
      <c r="A922" s="79">
        <v>919.0</v>
      </c>
      <c r="B922" s="80" t="s">
        <v>2192</v>
      </c>
      <c r="C922" s="79" t="s">
        <v>141</v>
      </c>
      <c r="D922" s="79" t="s">
        <v>2193</v>
      </c>
      <c r="E922" s="81">
        <v>73.89</v>
      </c>
      <c r="F922" s="79" t="s">
        <v>84</v>
      </c>
      <c r="G922" s="79" t="s">
        <v>606</v>
      </c>
      <c r="H922" s="82">
        <v>1471647.01</v>
      </c>
      <c r="I922" s="79">
        <v>1.0</v>
      </c>
      <c r="J922" s="83">
        <v>0.8</v>
      </c>
      <c r="K922" s="80">
        <v>2025.0</v>
      </c>
      <c r="L922" s="79" t="s">
        <v>202</v>
      </c>
      <c r="M922" s="79">
        <v>2025.0</v>
      </c>
      <c r="N922" s="79" t="s">
        <v>145</v>
      </c>
      <c r="O922" s="65" t="str">
        <f t="shared" si="1"/>
        <v>508127420001</v>
      </c>
      <c r="P922" s="65">
        <f t="shared" si="2"/>
        <v>9</v>
      </c>
      <c r="Q922" s="65">
        <f t="shared" si="3"/>
        <v>0</v>
      </c>
      <c r="R922" s="65" t="str">
        <f t="shared" si="12"/>
        <v>50.812.742/0001-90</v>
      </c>
      <c r="S922" s="84"/>
      <c r="T922" s="84" t="str">
        <f t="shared" si="10"/>
        <v/>
      </c>
      <c r="U922" s="84" t="str">
        <f t="shared" si="11"/>
        <v/>
      </c>
      <c r="V922" s="65" t="str">
        <f t="shared" si="5"/>
        <v/>
      </c>
      <c r="W922" s="84"/>
      <c r="X922" s="84"/>
      <c r="Y922" s="85"/>
      <c r="Z922" s="85"/>
      <c r="AA922" s="65" t="str">
        <f t="shared" si="6"/>
        <v/>
      </c>
      <c r="AB922" s="65" t="str">
        <f t="shared" si="7"/>
        <v/>
      </c>
      <c r="AC922" s="86"/>
      <c r="AD922" s="87" t="str">
        <f t="shared" si="8"/>
        <v/>
      </c>
      <c r="AE922" s="84"/>
      <c r="AF922" s="86">
        <f>IF(AC922&gt;0,AC922,'⚙️ Config'!$B$10)</f>
        <v>0.0075</v>
      </c>
      <c r="AG922" s="88">
        <f t="shared" si="9"/>
        <v>11037.35258</v>
      </c>
      <c r="AH922" s="88">
        <f>AG922*'⚙️ Config'!$B$11</f>
        <v>55186.76288</v>
      </c>
      <c r="AI922" s="88">
        <f>AH922*'⚙️ Config'!$B$12</f>
        <v>16556.02886</v>
      </c>
      <c r="AJ922" s="64"/>
      <c r="AK922" s="84"/>
      <c r="AL922" s="84"/>
      <c r="AM922" s="84"/>
      <c r="AN922" s="84"/>
      <c r="AO922" s="84"/>
      <c r="AP922" s="84"/>
      <c r="AQ922" s="84"/>
    </row>
    <row r="923" ht="15.0" customHeight="1">
      <c r="A923" s="79">
        <v>920.0</v>
      </c>
      <c r="B923" s="80" t="s">
        <v>2194</v>
      </c>
      <c r="C923" s="79" t="s">
        <v>141</v>
      </c>
      <c r="D923" s="79" t="s">
        <v>2195</v>
      </c>
      <c r="E923" s="81">
        <v>53.37</v>
      </c>
      <c r="F923" s="79" t="s">
        <v>84</v>
      </c>
      <c r="G923" s="79" t="s">
        <v>606</v>
      </c>
      <c r="H923" s="82">
        <v>1470517.16</v>
      </c>
      <c r="I923" s="79">
        <v>1.0</v>
      </c>
      <c r="J923" s="83">
        <v>1.6</v>
      </c>
      <c r="K923" s="80">
        <v>2024.0</v>
      </c>
      <c r="L923" s="79" t="s">
        <v>315</v>
      </c>
      <c r="M923" s="79">
        <v>2024.0</v>
      </c>
      <c r="N923" s="79" t="s">
        <v>145</v>
      </c>
      <c r="O923" s="65" t="str">
        <f t="shared" si="1"/>
        <v>490982130001</v>
      </c>
      <c r="P923" s="65">
        <f t="shared" si="2"/>
        <v>9</v>
      </c>
      <c r="Q923" s="65">
        <f t="shared" si="3"/>
        <v>7</v>
      </c>
      <c r="R923" s="65" t="str">
        <f t="shared" si="12"/>
        <v>49.098.213/0001-97</v>
      </c>
      <c r="S923" s="84"/>
      <c r="T923" s="84" t="str">
        <f t="shared" si="10"/>
        <v/>
      </c>
      <c r="U923" s="84" t="str">
        <f t="shared" si="11"/>
        <v/>
      </c>
      <c r="V923" s="65" t="str">
        <f t="shared" si="5"/>
        <v/>
      </c>
      <c r="W923" s="84"/>
      <c r="X923" s="84"/>
      <c r="Y923" s="85"/>
      <c r="Z923" s="85"/>
      <c r="AA923" s="65" t="str">
        <f t="shared" si="6"/>
        <v/>
      </c>
      <c r="AB923" s="65" t="str">
        <f t="shared" si="7"/>
        <v/>
      </c>
      <c r="AC923" s="86"/>
      <c r="AD923" s="87" t="str">
        <f t="shared" si="8"/>
        <v/>
      </c>
      <c r="AE923" s="84"/>
      <c r="AF923" s="86">
        <f>IF(AC923&gt;0,AC923,'⚙️ Config'!$B$10)</f>
        <v>0.0075</v>
      </c>
      <c r="AG923" s="88">
        <f t="shared" si="9"/>
        <v>11028.8787</v>
      </c>
      <c r="AH923" s="88">
        <f>AG923*'⚙️ Config'!$B$11</f>
        <v>55144.3935</v>
      </c>
      <c r="AI923" s="88">
        <f>AH923*'⚙️ Config'!$B$12</f>
        <v>16543.31805</v>
      </c>
      <c r="AJ923" s="64"/>
      <c r="AK923" s="84"/>
      <c r="AL923" s="84"/>
      <c r="AM923" s="84"/>
      <c r="AN923" s="84"/>
      <c r="AO923" s="84"/>
      <c r="AP923" s="84"/>
      <c r="AQ923" s="84"/>
    </row>
    <row r="924" ht="15.0" customHeight="1">
      <c r="A924" s="79">
        <v>921.0</v>
      </c>
      <c r="B924" s="80" t="s">
        <v>2196</v>
      </c>
      <c r="C924" s="79" t="s">
        <v>141</v>
      </c>
      <c r="D924" s="79" t="s">
        <v>2197</v>
      </c>
      <c r="E924" s="81">
        <v>55.04</v>
      </c>
      <c r="F924" s="79" t="s">
        <v>84</v>
      </c>
      <c r="G924" s="79" t="s">
        <v>606</v>
      </c>
      <c r="H924" s="82">
        <v>1470264.12</v>
      </c>
      <c r="I924" s="79">
        <v>1.0</v>
      </c>
      <c r="J924" s="83">
        <v>1.5</v>
      </c>
      <c r="K924" s="80">
        <v>2024.0</v>
      </c>
      <c r="L924" s="79" t="s">
        <v>295</v>
      </c>
      <c r="M924" s="79">
        <v>2024.0</v>
      </c>
      <c r="N924" s="79" t="s">
        <v>161</v>
      </c>
      <c r="O924" s="65" t="str">
        <f t="shared" si="1"/>
        <v>147187640001</v>
      </c>
      <c r="P924" s="65">
        <f t="shared" si="2"/>
        <v>2</v>
      </c>
      <c r="Q924" s="65">
        <f t="shared" si="3"/>
        <v>1</v>
      </c>
      <c r="R924" s="65" t="str">
        <f t="shared" si="12"/>
        <v>14.718.764/0001-21</v>
      </c>
      <c r="S924" s="84"/>
      <c r="T924" s="84" t="str">
        <f t="shared" si="10"/>
        <v/>
      </c>
      <c r="U924" s="84" t="str">
        <f t="shared" si="11"/>
        <v/>
      </c>
      <c r="V924" s="65" t="str">
        <f t="shared" si="5"/>
        <v/>
      </c>
      <c r="W924" s="84"/>
      <c r="X924" s="84"/>
      <c r="Y924" s="85"/>
      <c r="Z924" s="85"/>
      <c r="AA924" s="65" t="str">
        <f t="shared" si="6"/>
        <v/>
      </c>
      <c r="AB924" s="65" t="str">
        <f t="shared" si="7"/>
        <v/>
      </c>
      <c r="AC924" s="86"/>
      <c r="AD924" s="87" t="str">
        <f t="shared" si="8"/>
        <v/>
      </c>
      <c r="AE924" s="84"/>
      <c r="AF924" s="86">
        <f>IF(AC924&gt;0,AC924,'⚙️ Config'!$B$10)</f>
        <v>0.0075</v>
      </c>
      <c r="AG924" s="88">
        <f t="shared" si="9"/>
        <v>11026.9809</v>
      </c>
      <c r="AH924" s="88">
        <f>AG924*'⚙️ Config'!$B$11</f>
        <v>55134.9045</v>
      </c>
      <c r="AI924" s="88">
        <f>AH924*'⚙️ Config'!$B$12</f>
        <v>16540.47135</v>
      </c>
      <c r="AJ924" s="64"/>
      <c r="AK924" s="84"/>
      <c r="AL924" s="84"/>
      <c r="AM924" s="84"/>
      <c r="AN924" s="84"/>
      <c r="AO924" s="84"/>
      <c r="AP924" s="84"/>
      <c r="AQ924" s="84"/>
    </row>
    <row r="925" ht="15.0" customHeight="1">
      <c r="A925" s="79">
        <v>922.0</v>
      </c>
      <c r="B925" s="80" t="s">
        <v>2198</v>
      </c>
      <c r="C925" s="79" t="s">
        <v>141</v>
      </c>
      <c r="D925" s="79" t="s">
        <v>2199</v>
      </c>
      <c r="E925" s="81">
        <v>58.93</v>
      </c>
      <c r="F925" s="79" t="s">
        <v>84</v>
      </c>
      <c r="G925" s="79" t="s">
        <v>606</v>
      </c>
      <c r="H925" s="82">
        <v>1469741.08</v>
      </c>
      <c r="I925" s="79">
        <v>1.0</v>
      </c>
      <c r="J925" s="83">
        <v>1.3</v>
      </c>
      <c r="K925" s="80">
        <v>2024.0</v>
      </c>
      <c r="L925" s="79" t="s">
        <v>202</v>
      </c>
      <c r="M925" s="79">
        <v>2024.0</v>
      </c>
      <c r="N925" s="79" t="s">
        <v>145</v>
      </c>
      <c r="O925" s="65" t="str">
        <f t="shared" si="1"/>
        <v>533595300001</v>
      </c>
      <c r="P925" s="65">
        <f t="shared" si="2"/>
        <v>9</v>
      </c>
      <c r="Q925" s="65">
        <f t="shared" si="3"/>
        <v>7</v>
      </c>
      <c r="R925" s="65" t="str">
        <f t="shared" si="12"/>
        <v>53.359.530/0001-97</v>
      </c>
      <c r="S925" s="84"/>
      <c r="T925" s="84" t="str">
        <f t="shared" si="10"/>
        <v/>
      </c>
      <c r="U925" s="84" t="str">
        <f t="shared" si="11"/>
        <v/>
      </c>
      <c r="V925" s="65" t="str">
        <f t="shared" si="5"/>
        <v/>
      </c>
      <c r="W925" s="84"/>
      <c r="X925" s="84"/>
      <c r="Y925" s="85"/>
      <c r="Z925" s="85"/>
      <c r="AA925" s="65" t="str">
        <f t="shared" si="6"/>
        <v/>
      </c>
      <c r="AB925" s="65" t="str">
        <f t="shared" si="7"/>
        <v/>
      </c>
      <c r="AC925" s="86"/>
      <c r="AD925" s="87" t="str">
        <f t="shared" si="8"/>
        <v/>
      </c>
      <c r="AE925" s="84"/>
      <c r="AF925" s="86">
        <f>IF(AC925&gt;0,AC925,'⚙️ Config'!$B$10)</f>
        <v>0.0075</v>
      </c>
      <c r="AG925" s="88">
        <f t="shared" si="9"/>
        <v>11023.0581</v>
      </c>
      <c r="AH925" s="88">
        <f>AG925*'⚙️ Config'!$B$11</f>
        <v>55115.2905</v>
      </c>
      <c r="AI925" s="88">
        <f>AH925*'⚙️ Config'!$B$12</f>
        <v>16534.58715</v>
      </c>
      <c r="AJ925" s="64"/>
      <c r="AK925" s="84"/>
      <c r="AL925" s="84"/>
      <c r="AM925" s="84"/>
      <c r="AN925" s="84"/>
      <c r="AO925" s="84"/>
      <c r="AP925" s="84"/>
      <c r="AQ925" s="84"/>
    </row>
    <row r="926" ht="15.0" customHeight="1">
      <c r="A926" s="79">
        <v>923.0</v>
      </c>
      <c r="B926" s="80" t="s">
        <v>2200</v>
      </c>
      <c r="C926" s="79" t="s">
        <v>141</v>
      </c>
      <c r="D926" s="79" t="s">
        <v>2201</v>
      </c>
      <c r="E926" s="81">
        <v>48.04</v>
      </c>
      <c r="F926" s="79" t="s">
        <v>84</v>
      </c>
      <c r="G926" s="79" t="s">
        <v>606</v>
      </c>
      <c r="H926" s="82">
        <v>1469326.81</v>
      </c>
      <c r="I926" s="79">
        <v>1.0</v>
      </c>
      <c r="J926" s="83">
        <v>2.0</v>
      </c>
      <c r="K926" s="80">
        <v>2024.0</v>
      </c>
      <c r="L926" s="79" t="s">
        <v>1160</v>
      </c>
      <c r="M926" s="79">
        <v>2024.0</v>
      </c>
      <c r="N926" s="79" t="s">
        <v>145</v>
      </c>
      <c r="O926" s="65" t="str">
        <f t="shared" si="1"/>
        <v>057598940001</v>
      </c>
      <c r="P926" s="65">
        <f t="shared" si="2"/>
        <v>1</v>
      </c>
      <c r="Q926" s="65">
        <f t="shared" si="3"/>
        <v>1</v>
      </c>
      <c r="R926" s="65" t="str">
        <f t="shared" si="12"/>
        <v>05.759.894/0001-11</v>
      </c>
      <c r="S926" s="84"/>
      <c r="T926" s="84" t="str">
        <f t="shared" si="10"/>
        <v/>
      </c>
      <c r="U926" s="84" t="str">
        <f t="shared" si="11"/>
        <v/>
      </c>
      <c r="V926" s="65" t="str">
        <f t="shared" si="5"/>
        <v/>
      </c>
      <c r="W926" s="84"/>
      <c r="X926" s="84"/>
      <c r="Y926" s="85"/>
      <c r="Z926" s="85"/>
      <c r="AA926" s="65" t="str">
        <f t="shared" si="6"/>
        <v/>
      </c>
      <c r="AB926" s="65" t="str">
        <f t="shared" si="7"/>
        <v/>
      </c>
      <c r="AC926" s="86"/>
      <c r="AD926" s="87" t="str">
        <f t="shared" si="8"/>
        <v/>
      </c>
      <c r="AE926" s="84"/>
      <c r="AF926" s="86">
        <f>IF(AC926&gt;0,AC926,'⚙️ Config'!$B$10)</f>
        <v>0.0075</v>
      </c>
      <c r="AG926" s="88">
        <f t="shared" si="9"/>
        <v>11019.95108</v>
      </c>
      <c r="AH926" s="88">
        <f>AG926*'⚙️ Config'!$B$11</f>
        <v>55099.75538</v>
      </c>
      <c r="AI926" s="88">
        <f>AH926*'⚙️ Config'!$B$12</f>
        <v>16529.92661</v>
      </c>
      <c r="AJ926" s="64"/>
      <c r="AK926" s="84"/>
      <c r="AL926" s="84"/>
      <c r="AM926" s="84"/>
      <c r="AN926" s="84"/>
      <c r="AO926" s="84"/>
      <c r="AP926" s="84"/>
      <c r="AQ926" s="84"/>
    </row>
    <row r="927" ht="15.0" customHeight="1">
      <c r="A927" s="79">
        <v>924.0</v>
      </c>
      <c r="B927" s="80" t="s">
        <v>2202</v>
      </c>
      <c r="C927" s="79" t="s">
        <v>141</v>
      </c>
      <c r="D927" s="79" t="s">
        <v>2203</v>
      </c>
      <c r="E927" s="81">
        <v>51.86</v>
      </c>
      <c r="F927" s="79" t="s">
        <v>84</v>
      </c>
      <c r="G927" s="79" t="s">
        <v>606</v>
      </c>
      <c r="H927" s="82">
        <v>1469222.19</v>
      </c>
      <c r="I927" s="79">
        <v>1.0</v>
      </c>
      <c r="J927" s="83">
        <v>1.7</v>
      </c>
      <c r="K927" s="80">
        <v>2024.0</v>
      </c>
      <c r="L927" s="79" t="s">
        <v>630</v>
      </c>
      <c r="M927" s="79">
        <v>2024.0</v>
      </c>
      <c r="N927" s="79" t="s">
        <v>161</v>
      </c>
      <c r="O927" s="65" t="str">
        <f t="shared" si="1"/>
        <v>153291920001</v>
      </c>
      <c r="P927" s="65">
        <f t="shared" si="2"/>
        <v>5</v>
      </c>
      <c r="Q927" s="65">
        <f t="shared" si="3"/>
        <v>1</v>
      </c>
      <c r="R927" s="65" t="str">
        <f t="shared" si="12"/>
        <v>15.329.192/0001-51</v>
      </c>
      <c r="S927" s="84"/>
      <c r="T927" s="84" t="str">
        <f t="shared" si="10"/>
        <v/>
      </c>
      <c r="U927" s="84" t="str">
        <f t="shared" si="11"/>
        <v/>
      </c>
      <c r="V927" s="65" t="str">
        <f t="shared" si="5"/>
        <v/>
      </c>
      <c r="W927" s="84"/>
      <c r="X927" s="84"/>
      <c r="Y927" s="85"/>
      <c r="Z927" s="85"/>
      <c r="AA927" s="65" t="str">
        <f t="shared" si="6"/>
        <v/>
      </c>
      <c r="AB927" s="65" t="str">
        <f t="shared" si="7"/>
        <v/>
      </c>
      <c r="AC927" s="86"/>
      <c r="AD927" s="87" t="str">
        <f t="shared" si="8"/>
        <v/>
      </c>
      <c r="AE927" s="84"/>
      <c r="AF927" s="86">
        <f>IF(AC927&gt;0,AC927,'⚙️ Config'!$B$10)</f>
        <v>0.0075</v>
      </c>
      <c r="AG927" s="88">
        <f t="shared" si="9"/>
        <v>11019.16643</v>
      </c>
      <c r="AH927" s="88">
        <f>AG927*'⚙️ Config'!$B$11</f>
        <v>55095.83213</v>
      </c>
      <c r="AI927" s="88">
        <f>AH927*'⚙️ Config'!$B$12</f>
        <v>16528.74964</v>
      </c>
      <c r="AJ927" s="64"/>
      <c r="AK927" s="84"/>
      <c r="AL927" s="84"/>
      <c r="AM927" s="84"/>
      <c r="AN927" s="84"/>
      <c r="AO927" s="84"/>
      <c r="AP927" s="84"/>
      <c r="AQ927" s="84"/>
    </row>
    <row r="928" ht="15.0" customHeight="1">
      <c r="A928" s="79">
        <v>925.0</v>
      </c>
      <c r="B928" s="80" t="s">
        <v>2204</v>
      </c>
      <c r="C928" s="79" t="s">
        <v>141</v>
      </c>
      <c r="D928" s="79" t="s">
        <v>2205</v>
      </c>
      <c r="E928" s="81">
        <v>66.71</v>
      </c>
      <c r="F928" s="79" t="s">
        <v>84</v>
      </c>
      <c r="G928" s="79" t="s">
        <v>606</v>
      </c>
      <c r="H928" s="82">
        <v>1468236.62</v>
      </c>
      <c r="I928" s="79">
        <v>1.0</v>
      </c>
      <c r="J928" s="83">
        <v>1.0</v>
      </c>
      <c r="K928" s="80">
        <v>2025.0</v>
      </c>
      <c r="L928" s="79" t="s">
        <v>202</v>
      </c>
      <c r="M928" s="79">
        <v>2025.0</v>
      </c>
      <c r="N928" s="79" t="s">
        <v>145</v>
      </c>
      <c r="O928" s="65" t="str">
        <f t="shared" si="1"/>
        <v>081047360001</v>
      </c>
      <c r="P928" s="65">
        <f t="shared" si="2"/>
        <v>1</v>
      </c>
      <c r="Q928" s="65">
        <f t="shared" si="3"/>
        <v>1</v>
      </c>
      <c r="R928" s="65" t="str">
        <f t="shared" si="12"/>
        <v>08.104.736/0001-11</v>
      </c>
      <c r="S928" s="84"/>
      <c r="T928" s="84" t="str">
        <f t="shared" si="10"/>
        <v/>
      </c>
      <c r="U928" s="84" t="str">
        <f t="shared" si="11"/>
        <v/>
      </c>
      <c r="V928" s="65" t="str">
        <f t="shared" si="5"/>
        <v/>
      </c>
      <c r="W928" s="84"/>
      <c r="X928" s="84"/>
      <c r="Y928" s="85"/>
      <c r="Z928" s="85"/>
      <c r="AA928" s="65" t="str">
        <f t="shared" si="6"/>
        <v/>
      </c>
      <c r="AB928" s="65" t="str">
        <f t="shared" si="7"/>
        <v/>
      </c>
      <c r="AC928" s="86"/>
      <c r="AD928" s="87" t="str">
        <f t="shared" si="8"/>
        <v/>
      </c>
      <c r="AE928" s="84"/>
      <c r="AF928" s="86">
        <f>IF(AC928&gt;0,AC928,'⚙️ Config'!$B$10)</f>
        <v>0.0075</v>
      </c>
      <c r="AG928" s="88">
        <f t="shared" si="9"/>
        <v>11011.77465</v>
      </c>
      <c r="AH928" s="88">
        <f>AG928*'⚙️ Config'!$B$11</f>
        <v>55058.87325</v>
      </c>
      <c r="AI928" s="88">
        <f>AH928*'⚙️ Config'!$B$12</f>
        <v>16517.66198</v>
      </c>
      <c r="AJ928" s="64"/>
      <c r="AK928" s="84"/>
      <c r="AL928" s="84"/>
      <c r="AM928" s="84"/>
      <c r="AN928" s="84"/>
      <c r="AO928" s="84"/>
      <c r="AP928" s="84"/>
      <c r="AQ928" s="84"/>
    </row>
    <row r="929" ht="15.0" customHeight="1">
      <c r="A929" s="79">
        <v>926.0</v>
      </c>
      <c r="B929" s="80" t="s">
        <v>2206</v>
      </c>
      <c r="C929" s="79" t="s">
        <v>141</v>
      </c>
      <c r="D929" s="79" t="s">
        <v>2207</v>
      </c>
      <c r="E929" s="81">
        <v>51.86</v>
      </c>
      <c r="F929" s="79" t="s">
        <v>84</v>
      </c>
      <c r="G929" s="79" t="s">
        <v>606</v>
      </c>
      <c r="H929" s="82">
        <v>1467841.27</v>
      </c>
      <c r="I929" s="79">
        <v>1.0</v>
      </c>
      <c r="J929" s="83">
        <v>1.7</v>
      </c>
      <c r="K929" s="80">
        <v>2024.0</v>
      </c>
      <c r="L929" s="79" t="s">
        <v>197</v>
      </c>
      <c r="M929" s="79">
        <v>2024.0</v>
      </c>
      <c r="N929" s="79" t="s">
        <v>145</v>
      </c>
      <c r="O929" s="65" t="str">
        <f t="shared" si="1"/>
        <v>121670570001</v>
      </c>
      <c r="P929" s="65">
        <f t="shared" si="2"/>
        <v>6</v>
      </c>
      <c r="Q929" s="65">
        <f t="shared" si="3"/>
        <v>9</v>
      </c>
      <c r="R929" s="65" t="str">
        <f t="shared" si="12"/>
        <v>12.167.057/0001-69</v>
      </c>
      <c r="S929" s="84"/>
      <c r="T929" s="84" t="str">
        <f t="shared" si="10"/>
        <v/>
      </c>
      <c r="U929" s="84" t="str">
        <f t="shared" si="11"/>
        <v/>
      </c>
      <c r="V929" s="65" t="str">
        <f t="shared" si="5"/>
        <v/>
      </c>
      <c r="W929" s="84"/>
      <c r="X929" s="84"/>
      <c r="Y929" s="85"/>
      <c r="Z929" s="85"/>
      <c r="AA929" s="65" t="str">
        <f t="shared" si="6"/>
        <v/>
      </c>
      <c r="AB929" s="65" t="str">
        <f t="shared" si="7"/>
        <v/>
      </c>
      <c r="AC929" s="86"/>
      <c r="AD929" s="87" t="str">
        <f t="shared" si="8"/>
        <v/>
      </c>
      <c r="AE929" s="84"/>
      <c r="AF929" s="86">
        <f>IF(AC929&gt;0,AC929,'⚙️ Config'!$B$10)</f>
        <v>0.0075</v>
      </c>
      <c r="AG929" s="88">
        <f t="shared" si="9"/>
        <v>11008.80953</v>
      </c>
      <c r="AH929" s="88">
        <f>AG929*'⚙️ Config'!$B$11</f>
        <v>55044.04763</v>
      </c>
      <c r="AI929" s="88">
        <f>AH929*'⚙️ Config'!$B$12</f>
        <v>16513.21429</v>
      </c>
      <c r="AJ929" s="64"/>
      <c r="AK929" s="84"/>
      <c r="AL929" s="84"/>
      <c r="AM929" s="84"/>
      <c r="AN929" s="84"/>
      <c r="AO929" s="84"/>
      <c r="AP929" s="84"/>
      <c r="AQ929" s="84"/>
    </row>
    <row r="930" ht="15.0" customHeight="1">
      <c r="A930" s="79">
        <v>927.0</v>
      </c>
      <c r="B930" s="80" t="s">
        <v>2208</v>
      </c>
      <c r="C930" s="79" t="s">
        <v>141</v>
      </c>
      <c r="D930" s="79" t="s">
        <v>2209</v>
      </c>
      <c r="E930" s="81">
        <v>56.88</v>
      </c>
      <c r="F930" s="79" t="s">
        <v>84</v>
      </c>
      <c r="G930" s="79" t="s">
        <v>606</v>
      </c>
      <c r="H930" s="82">
        <v>1465122.14</v>
      </c>
      <c r="I930" s="79">
        <v>1.0</v>
      </c>
      <c r="J930" s="83">
        <v>1.4</v>
      </c>
      <c r="K930" s="80">
        <v>2024.0</v>
      </c>
      <c r="L930" s="79" t="s">
        <v>295</v>
      </c>
      <c r="M930" s="79">
        <v>2024.0</v>
      </c>
      <c r="N930" s="79" t="s">
        <v>145</v>
      </c>
      <c r="O930" s="65" t="str">
        <f t="shared" si="1"/>
        <v>048146600001</v>
      </c>
      <c r="P930" s="65">
        <f t="shared" si="2"/>
        <v>6</v>
      </c>
      <c r="Q930" s="65">
        <f t="shared" si="3"/>
        <v>7</v>
      </c>
      <c r="R930" s="65" t="str">
        <f t="shared" si="12"/>
        <v>04.814.660/0001-67</v>
      </c>
      <c r="S930" s="84"/>
      <c r="T930" s="84" t="str">
        <f t="shared" si="10"/>
        <v/>
      </c>
      <c r="U930" s="84" t="str">
        <f t="shared" si="11"/>
        <v/>
      </c>
      <c r="V930" s="65" t="str">
        <f t="shared" si="5"/>
        <v/>
      </c>
      <c r="W930" s="84"/>
      <c r="X930" s="84"/>
      <c r="Y930" s="85"/>
      <c r="Z930" s="85"/>
      <c r="AA930" s="65" t="str">
        <f t="shared" si="6"/>
        <v/>
      </c>
      <c r="AB930" s="65" t="str">
        <f t="shared" si="7"/>
        <v/>
      </c>
      <c r="AC930" s="86"/>
      <c r="AD930" s="87" t="str">
        <f t="shared" si="8"/>
        <v/>
      </c>
      <c r="AE930" s="84"/>
      <c r="AF930" s="86">
        <f>IF(AC930&gt;0,AC930,'⚙️ Config'!$B$10)</f>
        <v>0.0075</v>
      </c>
      <c r="AG930" s="88">
        <f t="shared" si="9"/>
        <v>10988.41605</v>
      </c>
      <c r="AH930" s="88">
        <f>AG930*'⚙️ Config'!$B$11</f>
        <v>54942.08025</v>
      </c>
      <c r="AI930" s="88">
        <f>AH930*'⚙️ Config'!$B$12</f>
        <v>16482.62408</v>
      </c>
      <c r="AJ930" s="64"/>
      <c r="AK930" s="84"/>
      <c r="AL930" s="84"/>
      <c r="AM930" s="84"/>
      <c r="AN930" s="84"/>
      <c r="AO930" s="84"/>
      <c r="AP930" s="84"/>
      <c r="AQ930" s="84"/>
    </row>
    <row r="931" ht="15.0" customHeight="1">
      <c r="A931" s="79">
        <v>928.0</v>
      </c>
      <c r="B931" s="80" t="s">
        <v>2210</v>
      </c>
      <c r="C931" s="79" t="s">
        <v>141</v>
      </c>
      <c r="D931" s="79" t="s">
        <v>2211</v>
      </c>
      <c r="E931" s="81">
        <v>61.22</v>
      </c>
      <c r="F931" s="79" t="s">
        <v>84</v>
      </c>
      <c r="G931" s="79" t="s">
        <v>606</v>
      </c>
      <c r="H931" s="82">
        <v>1464904.47</v>
      </c>
      <c r="I931" s="79">
        <v>1.0</v>
      </c>
      <c r="J931" s="83">
        <v>1.2</v>
      </c>
      <c r="K931" s="80">
        <v>2025.0</v>
      </c>
      <c r="L931" s="79" t="s">
        <v>202</v>
      </c>
      <c r="M931" s="79">
        <v>2025.0</v>
      </c>
      <c r="N931" s="79" t="s">
        <v>161</v>
      </c>
      <c r="O931" s="65" t="str">
        <f t="shared" si="1"/>
        <v>214545390001</v>
      </c>
      <c r="P931" s="65">
        <f t="shared" si="2"/>
        <v>9</v>
      </c>
      <c r="Q931" s="65">
        <f t="shared" si="3"/>
        <v>0</v>
      </c>
      <c r="R931" s="65" t="str">
        <f t="shared" si="12"/>
        <v>21.454.539/0001-90</v>
      </c>
      <c r="S931" s="84"/>
      <c r="T931" s="84" t="str">
        <f t="shared" si="10"/>
        <v/>
      </c>
      <c r="U931" s="84" t="str">
        <f t="shared" si="11"/>
        <v/>
      </c>
      <c r="V931" s="65" t="str">
        <f t="shared" si="5"/>
        <v/>
      </c>
      <c r="W931" s="84"/>
      <c r="X931" s="84"/>
      <c r="Y931" s="85"/>
      <c r="Z931" s="85"/>
      <c r="AA931" s="65" t="str">
        <f t="shared" si="6"/>
        <v/>
      </c>
      <c r="AB931" s="65" t="str">
        <f t="shared" si="7"/>
        <v/>
      </c>
      <c r="AC931" s="86"/>
      <c r="AD931" s="87" t="str">
        <f t="shared" si="8"/>
        <v/>
      </c>
      <c r="AE931" s="84"/>
      <c r="AF931" s="86">
        <f>IF(AC931&gt;0,AC931,'⚙️ Config'!$B$10)</f>
        <v>0.0075</v>
      </c>
      <c r="AG931" s="88">
        <f t="shared" si="9"/>
        <v>10986.78353</v>
      </c>
      <c r="AH931" s="88">
        <f>AG931*'⚙️ Config'!$B$11</f>
        <v>54933.91763</v>
      </c>
      <c r="AI931" s="88">
        <f>AH931*'⚙️ Config'!$B$12</f>
        <v>16480.17529</v>
      </c>
      <c r="AJ931" s="64"/>
      <c r="AK931" s="84"/>
      <c r="AL931" s="84"/>
      <c r="AM931" s="84"/>
      <c r="AN931" s="84"/>
      <c r="AO931" s="84"/>
      <c r="AP931" s="84"/>
      <c r="AQ931" s="84"/>
    </row>
    <row r="932" ht="15.0" customHeight="1">
      <c r="A932" s="79">
        <v>929.0</v>
      </c>
      <c r="B932" s="80" t="s">
        <v>2212</v>
      </c>
      <c r="C932" s="79" t="s">
        <v>141</v>
      </c>
      <c r="D932" s="79" t="s">
        <v>2213</v>
      </c>
      <c r="E932" s="81">
        <v>58.93</v>
      </c>
      <c r="F932" s="79" t="s">
        <v>84</v>
      </c>
      <c r="G932" s="79" t="s">
        <v>606</v>
      </c>
      <c r="H932" s="82">
        <v>1463577.96</v>
      </c>
      <c r="I932" s="79">
        <v>1.0</v>
      </c>
      <c r="J932" s="83">
        <v>1.3</v>
      </c>
      <c r="K932" s="80">
        <v>2024.0</v>
      </c>
      <c r="L932" s="79" t="s">
        <v>630</v>
      </c>
      <c r="M932" s="79">
        <v>2024.0</v>
      </c>
      <c r="N932" s="79" t="s">
        <v>161</v>
      </c>
      <c r="O932" s="65" t="str">
        <f t="shared" si="1"/>
        <v>196180850001</v>
      </c>
      <c r="P932" s="65">
        <f t="shared" si="2"/>
        <v>0</v>
      </c>
      <c r="Q932" s="65">
        <f t="shared" si="3"/>
        <v>2</v>
      </c>
      <c r="R932" s="65" t="str">
        <f t="shared" si="12"/>
        <v>19.618.085/0001-02</v>
      </c>
      <c r="S932" s="84"/>
      <c r="T932" s="84" t="str">
        <f t="shared" si="10"/>
        <v/>
      </c>
      <c r="U932" s="84" t="str">
        <f t="shared" si="11"/>
        <v/>
      </c>
      <c r="V932" s="65" t="str">
        <f t="shared" si="5"/>
        <v/>
      </c>
      <c r="W932" s="84"/>
      <c r="X932" s="84"/>
      <c r="Y932" s="85"/>
      <c r="Z932" s="85"/>
      <c r="AA932" s="65" t="str">
        <f t="shared" si="6"/>
        <v/>
      </c>
      <c r="AB932" s="65" t="str">
        <f t="shared" si="7"/>
        <v/>
      </c>
      <c r="AC932" s="86"/>
      <c r="AD932" s="87" t="str">
        <f t="shared" si="8"/>
        <v/>
      </c>
      <c r="AE932" s="84"/>
      <c r="AF932" s="86">
        <f>IF(AC932&gt;0,AC932,'⚙️ Config'!$B$10)</f>
        <v>0.0075</v>
      </c>
      <c r="AG932" s="88">
        <f t="shared" si="9"/>
        <v>10976.8347</v>
      </c>
      <c r="AH932" s="88">
        <f>AG932*'⚙️ Config'!$B$11</f>
        <v>54884.1735</v>
      </c>
      <c r="AI932" s="88">
        <f>AH932*'⚙️ Config'!$B$12</f>
        <v>16465.25205</v>
      </c>
      <c r="AJ932" s="64"/>
      <c r="AK932" s="84"/>
      <c r="AL932" s="84"/>
      <c r="AM932" s="84"/>
      <c r="AN932" s="84"/>
      <c r="AO932" s="84"/>
      <c r="AP932" s="84"/>
      <c r="AQ932" s="84"/>
    </row>
    <row r="933" ht="15.0" customHeight="1">
      <c r="A933" s="79">
        <v>930.0</v>
      </c>
      <c r="B933" s="80" t="s">
        <v>2214</v>
      </c>
      <c r="C933" s="79" t="s">
        <v>141</v>
      </c>
      <c r="D933" s="79" t="s">
        <v>2215</v>
      </c>
      <c r="E933" s="81">
        <v>56.88</v>
      </c>
      <c r="F933" s="79" t="s">
        <v>84</v>
      </c>
      <c r="G933" s="79" t="s">
        <v>606</v>
      </c>
      <c r="H933" s="82">
        <v>1463273.48</v>
      </c>
      <c r="I933" s="79">
        <v>1.0</v>
      </c>
      <c r="J933" s="83">
        <v>1.4</v>
      </c>
      <c r="K933" s="80">
        <v>2024.0</v>
      </c>
      <c r="L933" s="79" t="s">
        <v>630</v>
      </c>
      <c r="M933" s="79">
        <v>2024.0</v>
      </c>
      <c r="N933" s="79" t="s">
        <v>145</v>
      </c>
      <c r="O933" s="65" t="str">
        <f t="shared" si="1"/>
        <v>318580850001</v>
      </c>
      <c r="P933" s="65">
        <f t="shared" si="2"/>
        <v>7</v>
      </c>
      <c r="Q933" s="65">
        <f t="shared" si="3"/>
        <v>7</v>
      </c>
      <c r="R933" s="65" t="str">
        <f t="shared" si="12"/>
        <v>31.858.085/0001-77</v>
      </c>
      <c r="S933" s="84"/>
      <c r="T933" s="84" t="str">
        <f t="shared" si="10"/>
        <v/>
      </c>
      <c r="U933" s="84" t="str">
        <f t="shared" si="11"/>
        <v/>
      </c>
      <c r="V933" s="65" t="str">
        <f t="shared" si="5"/>
        <v/>
      </c>
      <c r="W933" s="84"/>
      <c r="X933" s="84"/>
      <c r="Y933" s="85"/>
      <c r="Z933" s="85"/>
      <c r="AA933" s="65" t="str">
        <f t="shared" si="6"/>
        <v/>
      </c>
      <c r="AB933" s="65" t="str">
        <f t="shared" si="7"/>
        <v/>
      </c>
      <c r="AC933" s="86"/>
      <c r="AD933" s="87" t="str">
        <f t="shared" si="8"/>
        <v/>
      </c>
      <c r="AE933" s="84"/>
      <c r="AF933" s="86">
        <f>IF(AC933&gt;0,AC933,'⚙️ Config'!$B$10)</f>
        <v>0.0075</v>
      </c>
      <c r="AG933" s="88">
        <f t="shared" si="9"/>
        <v>10974.5511</v>
      </c>
      <c r="AH933" s="88">
        <f>AG933*'⚙️ Config'!$B$11</f>
        <v>54872.7555</v>
      </c>
      <c r="AI933" s="88">
        <f>AH933*'⚙️ Config'!$B$12</f>
        <v>16461.82665</v>
      </c>
      <c r="AJ933" s="64"/>
      <c r="AK933" s="84"/>
      <c r="AL933" s="84"/>
      <c r="AM933" s="84"/>
      <c r="AN933" s="84"/>
      <c r="AO933" s="84"/>
      <c r="AP933" s="84"/>
      <c r="AQ933" s="84"/>
    </row>
    <row r="934" ht="15.0" customHeight="1">
      <c r="A934" s="79">
        <v>931.0</v>
      </c>
      <c r="B934" s="80" t="s">
        <v>2216</v>
      </c>
      <c r="C934" s="79" t="s">
        <v>141</v>
      </c>
      <c r="D934" s="79" t="s">
        <v>2217</v>
      </c>
      <c r="E934" s="81">
        <v>56.88</v>
      </c>
      <c r="F934" s="79" t="s">
        <v>84</v>
      </c>
      <c r="G934" s="79" t="s">
        <v>606</v>
      </c>
      <c r="H934" s="82">
        <v>1462855.72</v>
      </c>
      <c r="I934" s="79">
        <v>1.0</v>
      </c>
      <c r="J934" s="83">
        <v>1.4</v>
      </c>
      <c r="K934" s="80">
        <v>2024.0</v>
      </c>
      <c r="L934" s="79" t="s">
        <v>295</v>
      </c>
      <c r="M934" s="79">
        <v>2024.0</v>
      </c>
      <c r="N934" s="79" t="s">
        <v>161</v>
      </c>
      <c r="O934" s="65" t="str">
        <f t="shared" si="1"/>
        <v>053029460001</v>
      </c>
      <c r="P934" s="65">
        <f t="shared" si="2"/>
        <v>2</v>
      </c>
      <c r="Q934" s="65">
        <f t="shared" si="3"/>
        <v>6</v>
      </c>
      <c r="R934" s="65" t="str">
        <f t="shared" si="12"/>
        <v>05.302.946/0001-26</v>
      </c>
      <c r="S934" s="84"/>
      <c r="T934" s="84" t="str">
        <f t="shared" si="10"/>
        <v/>
      </c>
      <c r="U934" s="84" t="str">
        <f t="shared" si="11"/>
        <v/>
      </c>
      <c r="V934" s="65" t="str">
        <f t="shared" si="5"/>
        <v/>
      </c>
      <c r="W934" s="84"/>
      <c r="X934" s="84"/>
      <c r="Y934" s="85"/>
      <c r="Z934" s="85"/>
      <c r="AA934" s="65" t="str">
        <f t="shared" si="6"/>
        <v/>
      </c>
      <c r="AB934" s="65" t="str">
        <f t="shared" si="7"/>
        <v/>
      </c>
      <c r="AC934" s="86"/>
      <c r="AD934" s="87" t="str">
        <f t="shared" si="8"/>
        <v/>
      </c>
      <c r="AE934" s="84"/>
      <c r="AF934" s="86">
        <f>IF(AC934&gt;0,AC934,'⚙️ Config'!$B$10)</f>
        <v>0.0075</v>
      </c>
      <c r="AG934" s="88">
        <f t="shared" si="9"/>
        <v>10971.4179</v>
      </c>
      <c r="AH934" s="88">
        <f>AG934*'⚙️ Config'!$B$11</f>
        <v>54857.0895</v>
      </c>
      <c r="AI934" s="88">
        <f>AH934*'⚙️ Config'!$B$12</f>
        <v>16457.12685</v>
      </c>
      <c r="AJ934" s="64"/>
      <c r="AK934" s="84"/>
      <c r="AL934" s="84"/>
      <c r="AM934" s="84"/>
      <c r="AN934" s="84"/>
      <c r="AO934" s="84"/>
      <c r="AP934" s="84"/>
      <c r="AQ934" s="84"/>
    </row>
    <row r="935" ht="15.0" customHeight="1">
      <c r="A935" s="79">
        <v>932.0</v>
      </c>
      <c r="B935" s="80" t="s">
        <v>2218</v>
      </c>
      <c r="C935" s="79" t="s">
        <v>141</v>
      </c>
      <c r="D935" s="79" t="s">
        <v>2219</v>
      </c>
      <c r="E935" s="81">
        <v>50.47</v>
      </c>
      <c r="F935" s="79" t="s">
        <v>84</v>
      </c>
      <c r="G935" s="79" t="s">
        <v>606</v>
      </c>
      <c r="H935" s="82">
        <v>1462199.61</v>
      </c>
      <c r="I935" s="79">
        <v>1.0</v>
      </c>
      <c r="J935" s="83">
        <v>1.8</v>
      </c>
      <c r="K935" s="80">
        <v>2024.0</v>
      </c>
      <c r="L935" s="79" t="s">
        <v>202</v>
      </c>
      <c r="M935" s="79">
        <v>2024.0</v>
      </c>
      <c r="N935" s="79" t="s">
        <v>161</v>
      </c>
      <c r="O935" s="65" t="str">
        <f t="shared" si="1"/>
        <v>236084760001</v>
      </c>
      <c r="P935" s="65">
        <f t="shared" si="2"/>
        <v>0</v>
      </c>
      <c r="Q935" s="65">
        <f t="shared" si="3"/>
        <v>5</v>
      </c>
      <c r="R935" s="65" t="str">
        <f t="shared" si="12"/>
        <v>23.608.476/0001-05</v>
      </c>
      <c r="S935" s="84"/>
      <c r="T935" s="84" t="str">
        <f t="shared" si="10"/>
        <v/>
      </c>
      <c r="U935" s="84" t="str">
        <f t="shared" si="11"/>
        <v/>
      </c>
      <c r="V935" s="65" t="str">
        <f t="shared" si="5"/>
        <v/>
      </c>
      <c r="W935" s="84"/>
      <c r="X935" s="84"/>
      <c r="Y935" s="85"/>
      <c r="Z935" s="85"/>
      <c r="AA935" s="65" t="str">
        <f t="shared" si="6"/>
        <v/>
      </c>
      <c r="AB935" s="65" t="str">
        <f t="shared" si="7"/>
        <v/>
      </c>
      <c r="AC935" s="86"/>
      <c r="AD935" s="87" t="str">
        <f t="shared" si="8"/>
        <v/>
      </c>
      <c r="AE935" s="84"/>
      <c r="AF935" s="86">
        <f>IF(AC935&gt;0,AC935,'⚙️ Config'!$B$10)</f>
        <v>0.0075</v>
      </c>
      <c r="AG935" s="88">
        <f t="shared" si="9"/>
        <v>10966.49708</v>
      </c>
      <c r="AH935" s="88">
        <f>AG935*'⚙️ Config'!$B$11</f>
        <v>54832.48538</v>
      </c>
      <c r="AI935" s="88">
        <f>AH935*'⚙️ Config'!$B$12</f>
        <v>16449.74561</v>
      </c>
      <c r="AJ935" s="64"/>
      <c r="AK935" s="84"/>
      <c r="AL935" s="84"/>
      <c r="AM935" s="84"/>
      <c r="AN935" s="84"/>
      <c r="AO935" s="84"/>
      <c r="AP935" s="84"/>
      <c r="AQ935" s="84"/>
    </row>
    <row r="936" ht="15.0" customHeight="1">
      <c r="A936" s="79">
        <v>933.0</v>
      </c>
      <c r="B936" s="80" t="s">
        <v>2220</v>
      </c>
      <c r="C936" s="79" t="s">
        <v>141</v>
      </c>
      <c r="D936" s="79" t="s">
        <v>2221</v>
      </c>
      <c r="E936" s="81">
        <v>53.37</v>
      </c>
      <c r="F936" s="79" t="s">
        <v>84</v>
      </c>
      <c r="G936" s="79" t="s">
        <v>606</v>
      </c>
      <c r="H936" s="82">
        <v>1461084.0</v>
      </c>
      <c r="I936" s="79">
        <v>1.0</v>
      </c>
      <c r="J936" s="83">
        <v>1.6</v>
      </c>
      <c r="K936" s="80">
        <v>2024.0</v>
      </c>
      <c r="L936" s="79" t="s">
        <v>202</v>
      </c>
      <c r="M936" s="79">
        <v>2024.0</v>
      </c>
      <c r="N936" s="79" t="s">
        <v>161</v>
      </c>
      <c r="O936" s="65" t="str">
        <f t="shared" si="1"/>
        <v>077158130001</v>
      </c>
      <c r="P936" s="65">
        <f t="shared" si="2"/>
        <v>0</v>
      </c>
      <c r="Q936" s="65">
        <f t="shared" si="3"/>
        <v>7</v>
      </c>
      <c r="R936" s="65" t="str">
        <f t="shared" si="12"/>
        <v>07.715.813/0001-07</v>
      </c>
      <c r="S936" s="84"/>
      <c r="T936" s="84" t="str">
        <f t="shared" si="10"/>
        <v/>
      </c>
      <c r="U936" s="84" t="str">
        <f t="shared" si="11"/>
        <v/>
      </c>
      <c r="V936" s="65" t="str">
        <f t="shared" si="5"/>
        <v/>
      </c>
      <c r="W936" s="84"/>
      <c r="X936" s="84"/>
      <c r="Y936" s="85"/>
      <c r="Z936" s="85"/>
      <c r="AA936" s="65" t="str">
        <f t="shared" si="6"/>
        <v/>
      </c>
      <c r="AB936" s="65" t="str">
        <f t="shared" si="7"/>
        <v/>
      </c>
      <c r="AC936" s="86"/>
      <c r="AD936" s="87" t="str">
        <f t="shared" si="8"/>
        <v/>
      </c>
      <c r="AE936" s="84"/>
      <c r="AF936" s="86">
        <f>IF(AC936&gt;0,AC936,'⚙️ Config'!$B$10)</f>
        <v>0.0075</v>
      </c>
      <c r="AG936" s="88">
        <f t="shared" si="9"/>
        <v>10958.13</v>
      </c>
      <c r="AH936" s="88">
        <f>AG936*'⚙️ Config'!$B$11</f>
        <v>54790.65</v>
      </c>
      <c r="AI936" s="88">
        <f>AH936*'⚙️ Config'!$B$12</f>
        <v>16437.195</v>
      </c>
      <c r="AJ936" s="64"/>
      <c r="AK936" s="84"/>
      <c r="AL936" s="84"/>
      <c r="AM936" s="84"/>
      <c r="AN936" s="84"/>
      <c r="AO936" s="84"/>
      <c r="AP936" s="84"/>
      <c r="AQ936" s="84"/>
    </row>
    <row r="937" ht="15.0" customHeight="1">
      <c r="A937" s="79">
        <v>934.0</v>
      </c>
      <c r="B937" s="80" t="s">
        <v>2222</v>
      </c>
      <c r="C937" s="79" t="s">
        <v>141</v>
      </c>
      <c r="D937" s="79" t="s">
        <v>2223</v>
      </c>
      <c r="E937" s="81">
        <v>66.71</v>
      </c>
      <c r="F937" s="79" t="s">
        <v>84</v>
      </c>
      <c r="G937" s="79" t="s">
        <v>606</v>
      </c>
      <c r="H937" s="82">
        <v>1460364.75</v>
      </c>
      <c r="I937" s="79">
        <v>1.0</v>
      </c>
      <c r="J937" s="83">
        <v>1.0</v>
      </c>
      <c r="K937" s="80">
        <v>2025.0</v>
      </c>
      <c r="L937" s="79" t="s">
        <v>2224</v>
      </c>
      <c r="M937" s="79">
        <v>2025.0</v>
      </c>
      <c r="N937" s="79" t="s">
        <v>161</v>
      </c>
      <c r="O937" s="65" t="str">
        <f t="shared" si="1"/>
        <v>444703000001</v>
      </c>
      <c r="P937" s="65">
        <f t="shared" si="2"/>
        <v>0</v>
      </c>
      <c r="Q937" s="65">
        <f t="shared" si="3"/>
        <v>0</v>
      </c>
      <c r="R937" s="65" t="str">
        <f t="shared" si="12"/>
        <v>44.470.300/0001-00</v>
      </c>
      <c r="S937" s="84"/>
      <c r="T937" s="84" t="str">
        <f t="shared" si="10"/>
        <v/>
      </c>
      <c r="U937" s="84" t="str">
        <f t="shared" si="11"/>
        <v/>
      </c>
      <c r="V937" s="65" t="str">
        <f t="shared" si="5"/>
        <v/>
      </c>
      <c r="W937" s="84"/>
      <c r="X937" s="84"/>
      <c r="Y937" s="85"/>
      <c r="Z937" s="85"/>
      <c r="AA937" s="65" t="str">
        <f t="shared" si="6"/>
        <v/>
      </c>
      <c r="AB937" s="65" t="str">
        <f t="shared" si="7"/>
        <v/>
      </c>
      <c r="AC937" s="86"/>
      <c r="AD937" s="87" t="str">
        <f t="shared" si="8"/>
        <v/>
      </c>
      <c r="AE937" s="84"/>
      <c r="AF937" s="86">
        <f>IF(AC937&gt;0,AC937,'⚙️ Config'!$B$10)</f>
        <v>0.0075</v>
      </c>
      <c r="AG937" s="88">
        <f t="shared" si="9"/>
        <v>10952.73563</v>
      </c>
      <c r="AH937" s="88">
        <f>AG937*'⚙️ Config'!$B$11</f>
        <v>54763.67813</v>
      </c>
      <c r="AI937" s="88">
        <f>AH937*'⚙️ Config'!$B$12</f>
        <v>16429.10344</v>
      </c>
      <c r="AJ937" s="64"/>
      <c r="AK937" s="84"/>
      <c r="AL937" s="84"/>
      <c r="AM937" s="84"/>
      <c r="AN937" s="84"/>
      <c r="AO937" s="84"/>
      <c r="AP937" s="84"/>
      <c r="AQ937" s="84"/>
    </row>
    <row r="938" ht="15.0" customHeight="1">
      <c r="A938" s="79">
        <v>935.0</v>
      </c>
      <c r="B938" s="80" t="s">
        <v>2225</v>
      </c>
      <c r="C938" s="79" t="s">
        <v>141</v>
      </c>
      <c r="D938" s="79" t="s">
        <v>2226</v>
      </c>
      <c r="E938" s="81">
        <v>56.88</v>
      </c>
      <c r="F938" s="79" t="s">
        <v>84</v>
      </c>
      <c r="G938" s="79" t="s">
        <v>606</v>
      </c>
      <c r="H938" s="82">
        <v>1459123.04</v>
      </c>
      <c r="I938" s="79">
        <v>1.0</v>
      </c>
      <c r="J938" s="83">
        <v>1.4</v>
      </c>
      <c r="K938" s="80">
        <v>2024.0</v>
      </c>
      <c r="L938" s="79" t="s">
        <v>295</v>
      </c>
      <c r="M938" s="79">
        <v>2024.0</v>
      </c>
      <c r="N938" s="79" t="s">
        <v>161</v>
      </c>
      <c r="O938" s="65" t="str">
        <f t="shared" si="1"/>
        <v>325169360001</v>
      </c>
      <c r="P938" s="65">
        <f t="shared" si="2"/>
        <v>6</v>
      </c>
      <c r="Q938" s="65">
        <f t="shared" si="3"/>
        <v>6</v>
      </c>
      <c r="R938" s="65" t="str">
        <f t="shared" si="12"/>
        <v>32.516.936/0001-66</v>
      </c>
      <c r="S938" s="84"/>
      <c r="T938" s="84" t="str">
        <f t="shared" si="10"/>
        <v/>
      </c>
      <c r="U938" s="84" t="str">
        <f t="shared" si="11"/>
        <v/>
      </c>
      <c r="V938" s="65" t="str">
        <f t="shared" si="5"/>
        <v/>
      </c>
      <c r="W938" s="84"/>
      <c r="X938" s="84"/>
      <c r="Y938" s="85"/>
      <c r="Z938" s="85"/>
      <c r="AA938" s="65" t="str">
        <f t="shared" si="6"/>
        <v/>
      </c>
      <c r="AB938" s="65" t="str">
        <f t="shared" si="7"/>
        <v/>
      </c>
      <c r="AC938" s="86"/>
      <c r="AD938" s="87" t="str">
        <f t="shared" si="8"/>
        <v/>
      </c>
      <c r="AE938" s="84"/>
      <c r="AF938" s="86">
        <f>IF(AC938&gt;0,AC938,'⚙️ Config'!$B$10)</f>
        <v>0.0075</v>
      </c>
      <c r="AG938" s="88">
        <f t="shared" si="9"/>
        <v>10943.4228</v>
      </c>
      <c r="AH938" s="88">
        <f>AG938*'⚙️ Config'!$B$11</f>
        <v>54717.114</v>
      </c>
      <c r="AI938" s="88">
        <f>AH938*'⚙️ Config'!$B$12</f>
        <v>16415.1342</v>
      </c>
      <c r="AJ938" s="64"/>
      <c r="AK938" s="84"/>
      <c r="AL938" s="84"/>
      <c r="AM938" s="84"/>
      <c r="AN938" s="84"/>
      <c r="AO938" s="84"/>
      <c r="AP938" s="84"/>
      <c r="AQ938" s="84"/>
    </row>
    <row r="939" ht="15.0" customHeight="1">
      <c r="A939" s="79">
        <v>936.0</v>
      </c>
      <c r="B939" s="80" t="s">
        <v>2227</v>
      </c>
      <c r="C939" s="79" t="s">
        <v>141</v>
      </c>
      <c r="D939" s="79" t="s">
        <v>2228</v>
      </c>
      <c r="E939" s="81">
        <v>56.88</v>
      </c>
      <c r="F939" s="79" t="s">
        <v>84</v>
      </c>
      <c r="G939" s="79" t="s">
        <v>606</v>
      </c>
      <c r="H939" s="82">
        <v>1458846.25</v>
      </c>
      <c r="I939" s="79">
        <v>1.0</v>
      </c>
      <c r="J939" s="83">
        <v>1.4</v>
      </c>
      <c r="K939" s="80">
        <v>2024.0</v>
      </c>
      <c r="L939" s="79" t="s">
        <v>202</v>
      </c>
      <c r="M939" s="79">
        <v>2024.0</v>
      </c>
      <c r="N939" s="79" t="s">
        <v>161</v>
      </c>
      <c r="O939" s="65" t="str">
        <f t="shared" si="1"/>
        <v>481126500001</v>
      </c>
      <c r="P939" s="65">
        <f t="shared" si="2"/>
        <v>5</v>
      </c>
      <c r="Q939" s="65">
        <f t="shared" si="3"/>
        <v>5</v>
      </c>
      <c r="R939" s="65" t="str">
        <f t="shared" si="12"/>
        <v>48.112.650/0001-55</v>
      </c>
      <c r="S939" s="84"/>
      <c r="T939" s="84" t="str">
        <f t="shared" si="10"/>
        <v/>
      </c>
      <c r="U939" s="84" t="str">
        <f t="shared" si="11"/>
        <v/>
      </c>
      <c r="V939" s="65" t="str">
        <f t="shared" si="5"/>
        <v/>
      </c>
      <c r="W939" s="84"/>
      <c r="X939" s="84"/>
      <c r="Y939" s="85"/>
      <c r="Z939" s="85"/>
      <c r="AA939" s="65" t="str">
        <f t="shared" si="6"/>
        <v/>
      </c>
      <c r="AB939" s="65" t="str">
        <f t="shared" si="7"/>
        <v/>
      </c>
      <c r="AC939" s="86"/>
      <c r="AD939" s="87" t="str">
        <f t="shared" si="8"/>
        <v/>
      </c>
      <c r="AE939" s="84"/>
      <c r="AF939" s="86">
        <f>IF(AC939&gt;0,AC939,'⚙️ Config'!$B$10)</f>
        <v>0.0075</v>
      </c>
      <c r="AG939" s="88">
        <f t="shared" si="9"/>
        <v>10941.34688</v>
      </c>
      <c r="AH939" s="88">
        <f>AG939*'⚙️ Config'!$B$11</f>
        <v>54706.73438</v>
      </c>
      <c r="AI939" s="88">
        <f>AH939*'⚙️ Config'!$B$12</f>
        <v>16412.02031</v>
      </c>
      <c r="AJ939" s="64"/>
      <c r="AK939" s="84"/>
      <c r="AL939" s="84"/>
      <c r="AM939" s="84"/>
      <c r="AN939" s="84"/>
      <c r="AO939" s="84"/>
      <c r="AP939" s="84"/>
      <c r="AQ939" s="84"/>
    </row>
    <row r="940" ht="15.0" customHeight="1">
      <c r="A940" s="79">
        <v>937.0</v>
      </c>
      <c r="B940" s="80" t="s">
        <v>2229</v>
      </c>
      <c r="C940" s="79" t="s">
        <v>141</v>
      </c>
      <c r="D940" s="79" t="s">
        <v>2230</v>
      </c>
      <c r="E940" s="81">
        <v>51.86</v>
      </c>
      <c r="F940" s="79" t="s">
        <v>84</v>
      </c>
      <c r="G940" s="79" t="s">
        <v>606</v>
      </c>
      <c r="H940" s="82">
        <v>1458018.76</v>
      </c>
      <c r="I940" s="79">
        <v>1.0</v>
      </c>
      <c r="J940" s="83">
        <v>1.7</v>
      </c>
      <c r="K940" s="80">
        <v>2024.0</v>
      </c>
      <c r="L940" s="79" t="s">
        <v>630</v>
      </c>
      <c r="M940" s="79">
        <v>2024.0</v>
      </c>
      <c r="N940" s="79" t="s">
        <v>161</v>
      </c>
      <c r="O940" s="65" t="str">
        <f t="shared" si="1"/>
        <v>366175100001</v>
      </c>
      <c r="P940" s="65">
        <f t="shared" si="2"/>
        <v>5</v>
      </c>
      <c r="Q940" s="65">
        <f t="shared" si="3"/>
        <v>0</v>
      </c>
      <c r="R940" s="65" t="str">
        <f t="shared" si="12"/>
        <v>36.617.510/0001-50</v>
      </c>
      <c r="S940" s="84"/>
      <c r="T940" s="84" t="str">
        <f t="shared" si="10"/>
        <v/>
      </c>
      <c r="U940" s="84" t="str">
        <f t="shared" si="11"/>
        <v/>
      </c>
      <c r="V940" s="65" t="str">
        <f t="shared" si="5"/>
        <v/>
      </c>
      <c r="W940" s="84"/>
      <c r="X940" s="84"/>
      <c r="Y940" s="85"/>
      <c r="Z940" s="85"/>
      <c r="AA940" s="65" t="str">
        <f t="shared" si="6"/>
        <v/>
      </c>
      <c r="AB940" s="65" t="str">
        <f t="shared" si="7"/>
        <v/>
      </c>
      <c r="AC940" s="86"/>
      <c r="AD940" s="87" t="str">
        <f t="shared" si="8"/>
        <v/>
      </c>
      <c r="AE940" s="84"/>
      <c r="AF940" s="86">
        <f>IF(AC940&gt;0,AC940,'⚙️ Config'!$B$10)</f>
        <v>0.0075</v>
      </c>
      <c r="AG940" s="88">
        <f t="shared" si="9"/>
        <v>10935.1407</v>
      </c>
      <c r="AH940" s="88">
        <f>AG940*'⚙️ Config'!$B$11</f>
        <v>54675.7035</v>
      </c>
      <c r="AI940" s="88">
        <f>AH940*'⚙️ Config'!$B$12</f>
        <v>16402.71105</v>
      </c>
      <c r="AJ940" s="64"/>
      <c r="AK940" s="84"/>
      <c r="AL940" s="84"/>
      <c r="AM940" s="84"/>
      <c r="AN940" s="84"/>
      <c r="AO940" s="84"/>
      <c r="AP940" s="84"/>
      <c r="AQ940" s="84"/>
    </row>
    <row r="941" ht="15.0" customHeight="1">
      <c r="A941" s="79">
        <v>938.0</v>
      </c>
      <c r="B941" s="80" t="s">
        <v>2231</v>
      </c>
      <c r="C941" s="79" t="s">
        <v>141</v>
      </c>
      <c r="D941" s="79" t="s">
        <v>2232</v>
      </c>
      <c r="E941" s="81">
        <v>83.68</v>
      </c>
      <c r="F941" s="79" t="s">
        <v>84</v>
      </c>
      <c r="G941" s="79" t="s">
        <v>606</v>
      </c>
      <c r="H941" s="82">
        <v>1457729.77</v>
      </c>
      <c r="I941" s="79">
        <v>1.0</v>
      </c>
      <c r="J941" s="83">
        <v>0.6</v>
      </c>
      <c r="K941" s="80">
        <v>2025.0</v>
      </c>
      <c r="L941" s="79" t="s">
        <v>722</v>
      </c>
      <c r="M941" s="79">
        <v>2025.0</v>
      </c>
      <c r="N941" s="79" t="s">
        <v>145</v>
      </c>
      <c r="O941" s="65" t="str">
        <f t="shared" si="1"/>
        <v>543986560001</v>
      </c>
      <c r="P941" s="65">
        <f t="shared" si="2"/>
        <v>3</v>
      </c>
      <c r="Q941" s="65">
        <f t="shared" si="3"/>
        <v>3</v>
      </c>
      <c r="R941" s="65" t="str">
        <f t="shared" si="12"/>
        <v>54.398.656/0001-33</v>
      </c>
      <c r="S941" s="84"/>
      <c r="T941" s="84" t="str">
        <f t="shared" si="10"/>
        <v/>
      </c>
      <c r="U941" s="84" t="str">
        <f t="shared" si="11"/>
        <v/>
      </c>
      <c r="V941" s="65" t="str">
        <f t="shared" si="5"/>
        <v/>
      </c>
      <c r="W941" s="84"/>
      <c r="X941" s="84"/>
      <c r="Y941" s="85"/>
      <c r="Z941" s="85"/>
      <c r="AA941" s="65" t="str">
        <f t="shared" si="6"/>
        <v/>
      </c>
      <c r="AB941" s="65" t="str">
        <f t="shared" si="7"/>
        <v/>
      </c>
      <c r="AC941" s="86"/>
      <c r="AD941" s="87" t="str">
        <f t="shared" si="8"/>
        <v/>
      </c>
      <c r="AE941" s="84"/>
      <c r="AF941" s="86">
        <f>IF(AC941&gt;0,AC941,'⚙️ Config'!$B$10)</f>
        <v>0.0075</v>
      </c>
      <c r="AG941" s="88">
        <f t="shared" si="9"/>
        <v>10932.97328</v>
      </c>
      <c r="AH941" s="88">
        <f>AG941*'⚙️ Config'!$B$11</f>
        <v>54664.86638</v>
      </c>
      <c r="AI941" s="88">
        <f>AH941*'⚙️ Config'!$B$12</f>
        <v>16399.45991</v>
      </c>
      <c r="AJ941" s="64"/>
      <c r="AK941" s="84"/>
      <c r="AL941" s="84"/>
      <c r="AM941" s="84"/>
      <c r="AN941" s="84"/>
      <c r="AO941" s="84"/>
      <c r="AP941" s="84"/>
      <c r="AQ941" s="84"/>
    </row>
    <row r="942" ht="15.0" customHeight="1">
      <c r="A942" s="79">
        <v>939.0</v>
      </c>
      <c r="B942" s="80" t="s">
        <v>2233</v>
      </c>
      <c r="C942" s="79" t="s">
        <v>2234</v>
      </c>
      <c r="D942" s="79" t="s">
        <v>2235</v>
      </c>
      <c r="E942" s="81">
        <v>58.93</v>
      </c>
      <c r="F942" s="79" t="s">
        <v>84</v>
      </c>
      <c r="G942" s="79" t="s">
        <v>606</v>
      </c>
      <c r="H942" s="82">
        <v>1455417.57</v>
      </c>
      <c r="I942" s="79">
        <v>1.0</v>
      </c>
      <c r="J942" s="83">
        <v>1.3</v>
      </c>
      <c r="K942" s="80">
        <v>2024.0</v>
      </c>
      <c r="L942" s="79" t="s">
        <v>448</v>
      </c>
      <c r="M942" s="79">
        <v>2024.0</v>
      </c>
      <c r="N942" s="79" t="s">
        <v>161</v>
      </c>
      <c r="O942" s="65" t="str">
        <f t="shared" si="1"/>
        <v>539609420001</v>
      </c>
      <c r="P942" s="65">
        <f t="shared" si="2"/>
        <v>8</v>
      </c>
      <c r="Q942" s="65">
        <f t="shared" si="3"/>
        <v>8</v>
      </c>
      <c r="R942" s="65" t="str">
        <f t="shared" si="12"/>
        <v>53.960.942/0001-88</v>
      </c>
      <c r="S942" s="84"/>
      <c r="T942" s="84" t="str">
        <f t="shared" si="10"/>
        <v/>
      </c>
      <c r="U942" s="84" t="str">
        <f t="shared" si="11"/>
        <v/>
      </c>
      <c r="V942" s="65" t="str">
        <f t="shared" si="5"/>
        <v/>
      </c>
      <c r="W942" s="84"/>
      <c r="X942" s="84"/>
      <c r="Y942" s="85"/>
      <c r="Z942" s="85"/>
      <c r="AA942" s="65" t="str">
        <f t="shared" si="6"/>
        <v/>
      </c>
      <c r="AB942" s="65" t="str">
        <f t="shared" si="7"/>
        <v/>
      </c>
      <c r="AC942" s="86"/>
      <c r="AD942" s="87" t="str">
        <f t="shared" si="8"/>
        <v/>
      </c>
      <c r="AE942" s="84"/>
      <c r="AF942" s="86">
        <f>IF(AC942&gt;0,AC942,'⚙️ Config'!$B$10)</f>
        <v>0.0075</v>
      </c>
      <c r="AG942" s="88">
        <f t="shared" si="9"/>
        <v>10915.63178</v>
      </c>
      <c r="AH942" s="88">
        <f>AG942*'⚙️ Config'!$B$11</f>
        <v>54578.15888</v>
      </c>
      <c r="AI942" s="88">
        <f>AH942*'⚙️ Config'!$B$12</f>
        <v>16373.44766</v>
      </c>
      <c r="AJ942" s="64"/>
      <c r="AK942" s="84"/>
      <c r="AL942" s="84"/>
      <c r="AM942" s="84"/>
      <c r="AN942" s="84"/>
      <c r="AO942" s="84"/>
      <c r="AP942" s="84"/>
      <c r="AQ942" s="84"/>
    </row>
    <row r="943" ht="15.0" customHeight="1">
      <c r="A943" s="79">
        <v>940.0</v>
      </c>
      <c r="B943" s="80" t="s">
        <v>2236</v>
      </c>
      <c r="C943" s="79" t="s">
        <v>141</v>
      </c>
      <c r="D943" s="79" t="s">
        <v>2237</v>
      </c>
      <c r="E943" s="81">
        <v>63.79</v>
      </c>
      <c r="F943" s="79" t="s">
        <v>84</v>
      </c>
      <c r="G943" s="79" t="s">
        <v>606</v>
      </c>
      <c r="H943" s="82">
        <v>1453856.62</v>
      </c>
      <c r="I943" s="79">
        <v>1.0</v>
      </c>
      <c r="J943" s="83">
        <v>1.1</v>
      </c>
      <c r="K943" s="80">
        <v>2025.0</v>
      </c>
      <c r="L943" s="79" t="s">
        <v>630</v>
      </c>
      <c r="M943" s="79">
        <v>2025.0</v>
      </c>
      <c r="N943" s="79" t="s">
        <v>161</v>
      </c>
      <c r="O943" s="65" t="str">
        <f t="shared" si="1"/>
        <v>080784420001</v>
      </c>
      <c r="P943" s="65">
        <f t="shared" si="2"/>
        <v>6</v>
      </c>
      <c r="Q943" s="65">
        <f t="shared" si="3"/>
        <v>2</v>
      </c>
      <c r="R943" s="65" t="str">
        <f t="shared" si="12"/>
        <v>08.078.442/0001-62</v>
      </c>
      <c r="S943" s="84"/>
      <c r="T943" s="84" t="str">
        <f t="shared" si="10"/>
        <v/>
      </c>
      <c r="U943" s="84" t="str">
        <f t="shared" si="11"/>
        <v/>
      </c>
      <c r="V943" s="65" t="str">
        <f t="shared" si="5"/>
        <v/>
      </c>
      <c r="W943" s="84"/>
      <c r="X943" s="84"/>
      <c r="Y943" s="85"/>
      <c r="Z943" s="85"/>
      <c r="AA943" s="65" t="str">
        <f t="shared" si="6"/>
        <v/>
      </c>
      <c r="AB943" s="65" t="str">
        <f t="shared" si="7"/>
        <v/>
      </c>
      <c r="AC943" s="86"/>
      <c r="AD943" s="87" t="str">
        <f t="shared" si="8"/>
        <v/>
      </c>
      <c r="AE943" s="84"/>
      <c r="AF943" s="86">
        <f>IF(AC943&gt;0,AC943,'⚙️ Config'!$B$10)</f>
        <v>0.0075</v>
      </c>
      <c r="AG943" s="88">
        <f t="shared" si="9"/>
        <v>10903.92465</v>
      </c>
      <c r="AH943" s="88">
        <f>AG943*'⚙️ Config'!$B$11</f>
        <v>54519.62325</v>
      </c>
      <c r="AI943" s="88">
        <f>AH943*'⚙️ Config'!$B$12</f>
        <v>16355.88698</v>
      </c>
      <c r="AJ943" s="64"/>
      <c r="AK943" s="84"/>
      <c r="AL943" s="84"/>
      <c r="AM943" s="84"/>
      <c r="AN943" s="84"/>
      <c r="AO943" s="84"/>
      <c r="AP943" s="84"/>
      <c r="AQ943" s="84"/>
    </row>
    <row r="944" ht="15.0" customHeight="1">
      <c r="A944" s="79">
        <v>941.0</v>
      </c>
      <c r="B944" s="80" t="s">
        <v>2238</v>
      </c>
      <c r="C944" s="79" t="s">
        <v>141</v>
      </c>
      <c r="D944" s="79" t="s">
        <v>2239</v>
      </c>
      <c r="E944" s="81">
        <v>56.88</v>
      </c>
      <c r="F944" s="79" t="s">
        <v>84</v>
      </c>
      <c r="G944" s="79" t="s">
        <v>606</v>
      </c>
      <c r="H944" s="82">
        <v>1452291.32</v>
      </c>
      <c r="I944" s="79">
        <v>1.0</v>
      </c>
      <c r="J944" s="83">
        <v>1.4</v>
      </c>
      <c r="K944" s="80">
        <v>2024.0</v>
      </c>
      <c r="L944" s="79" t="s">
        <v>630</v>
      </c>
      <c r="M944" s="79">
        <v>2024.0</v>
      </c>
      <c r="N944" s="79" t="s">
        <v>161</v>
      </c>
      <c r="O944" s="65" t="str">
        <f t="shared" si="1"/>
        <v>139601040001</v>
      </c>
      <c r="P944" s="65">
        <f t="shared" si="2"/>
        <v>9</v>
      </c>
      <c r="Q944" s="65">
        <f t="shared" si="3"/>
        <v>0</v>
      </c>
      <c r="R944" s="65" t="str">
        <f t="shared" si="12"/>
        <v>13.960.104/0001-90</v>
      </c>
      <c r="S944" s="84"/>
      <c r="T944" s="84" t="str">
        <f t="shared" si="10"/>
        <v/>
      </c>
      <c r="U944" s="84" t="str">
        <f t="shared" si="11"/>
        <v/>
      </c>
      <c r="V944" s="65" t="str">
        <f t="shared" si="5"/>
        <v/>
      </c>
      <c r="W944" s="84"/>
      <c r="X944" s="84"/>
      <c r="Y944" s="85"/>
      <c r="Z944" s="85"/>
      <c r="AA944" s="65" t="str">
        <f t="shared" si="6"/>
        <v/>
      </c>
      <c r="AB944" s="65" t="str">
        <f t="shared" si="7"/>
        <v/>
      </c>
      <c r="AC944" s="86"/>
      <c r="AD944" s="87" t="str">
        <f t="shared" si="8"/>
        <v/>
      </c>
      <c r="AE944" s="84"/>
      <c r="AF944" s="86">
        <f>IF(AC944&gt;0,AC944,'⚙️ Config'!$B$10)</f>
        <v>0.0075</v>
      </c>
      <c r="AG944" s="88">
        <f t="shared" si="9"/>
        <v>10892.1849</v>
      </c>
      <c r="AH944" s="88">
        <f>AG944*'⚙️ Config'!$B$11</f>
        <v>54460.9245</v>
      </c>
      <c r="AI944" s="88">
        <f>AH944*'⚙️ Config'!$B$12</f>
        <v>16338.27735</v>
      </c>
      <c r="AJ944" s="64"/>
      <c r="AK944" s="84"/>
      <c r="AL944" s="84"/>
      <c r="AM944" s="84"/>
      <c r="AN944" s="84"/>
      <c r="AO944" s="84"/>
      <c r="AP944" s="84"/>
      <c r="AQ944" s="84"/>
    </row>
    <row r="945" ht="15.0" customHeight="1">
      <c r="A945" s="79">
        <v>942.0</v>
      </c>
      <c r="B945" s="80" t="s">
        <v>2240</v>
      </c>
      <c r="C945" s="79" t="s">
        <v>141</v>
      </c>
      <c r="D945" s="79" t="s">
        <v>2241</v>
      </c>
      <c r="E945" s="81">
        <v>56.88</v>
      </c>
      <c r="F945" s="79" t="s">
        <v>84</v>
      </c>
      <c r="G945" s="79" t="s">
        <v>606</v>
      </c>
      <c r="H945" s="82">
        <v>1451868.34</v>
      </c>
      <c r="I945" s="79">
        <v>1.0</v>
      </c>
      <c r="J945" s="83">
        <v>1.4</v>
      </c>
      <c r="K945" s="80">
        <v>2024.0</v>
      </c>
      <c r="L945" s="79" t="s">
        <v>630</v>
      </c>
      <c r="M945" s="79">
        <v>2024.0</v>
      </c>
      <c r="N945" s="79" t="s">
        <v>161</v>
      </c>
      <c r="O945" s="65" t="str">
        <f t="shared" si="1"/>
        <v>367344630001</v>
      </c>
      <c r="P945" s="65">
        <f t="shared" si="2"/>
        <v>2</v>
      </c>
      <c r="Q945" s="65">
        <f t="shared" si="3"/>
        <v>4</v>
      </c>
      <c r="R945" s="65" t="str">
        <f t="shared" si="12"/>
        <v>36.734.463/0001-24</v>
      </c>
      <c r="S945" s="84"/>
      <c r="T945" s="84" t="str">
        <f t="shared" si="10"/>
        <v/>
      </c>
      <c r="U945" s="84" t="str">
        <f t="shared" si="11"/>
        <v/>
      </c>
      <c r="V945" s="65" t="str">
        <f t="shared" si="5"/>
        <v/>
      </c>
      <c r="W945" s="84"/>
      <c r="X945" s="84"/>
      <c r="Y945" s="85"/>
      <c r="Z945" s="85"/>
      <c r="AA945" s="65" t="str">
        <f t="shared" si="6"/>
        <v/>
      </c>
      <c r="AB945" s="65" t="str">
        <f t="shared" si="7"/>
        <v/>
      </c>
      <c r="AC945" s="86"/>
      <c r="AD945" s="87" t="str">
        <f t="shared" si="8"/>
        <v/>
      </c>
      <c r="AE945" s="84"/>
      <c r="AF945" s="86">
        <f>IF(AC945&gt;0,AC945,'⚙️ Config'!$B$10)</f>
        <v>0.0075</v>
      </c>
      <c r="AG945" s="88">
        <f t="shared" si="9"/>
        <v>10889.01255</v>
      </c>
      <c r="AH945" s="88">
        <f>AG945*'⚙️ Config'!$B$11</f>
        <v>54445.06275</v>
      </c>
      <c r="AI945" s="88">
        <f>AH945*'⚙️ Config'!$B$12</f>
        <v>16333.51883</v>
      </c>
      <c r="AJ945" s="64"/>
      <c r="AK945" s="84"/>
      <c r="AL945" s="84"/>
      <c r="AM945" s="84"/>
      <c r="AN945" s="84"/>
      <c r="AO945" s="84"/>
      <c r="AP945" s="84"/>
      <c r="AQ945" s="84"/>
    </row>
    <row r="946" ht="15.0" customHeight="1">
      <c r="A946" s="79">
        <v>943.0</v>
      </c>
      <c r="B946" s="80" t="s">
        <v>2242</v>
      </c>
      <c r="C946" s="79" t="s">
        <v>141</v>
      </c>
      <c r="D946" s="79" t="s">
        <v>2243</v>
      </c>
      <c r="E946" s="81">
        <v>56.88</v>
      </c>
      <c r="F946" s="79" t="s">
        <v>84</v>
      </c>
      <c r="G946" s="79" t="s">
        <v>606</v>
      </c>
      <c r="H946" s="82">
        <v>1451158.63</v>
      </c>
      <c r="I946" s="79">
        <v>1.0</v>
      </c>
      <c r="J946" s="83">
        <v>1.4</v>
      </c>
      <c r="K946" s="80">
        <v>2024.0</v>
      </c>
      <c r="L946" s="79" t="s">
        <v>295</v>
      </c>
      <c r="M946" s="79">
        <v>2024.0</v>
      </c>
      <c r="N946" s="79" t="s">
        <v>145</v>
      </c>
      <c r="O946" s="65" t="str">
        <f t="shared" si="1"/>
        <v>463448180001</v>
      </c>
      <c r="P946" s="65">
        <f t="shared" si="2"/>
        <v>2</v>
      </c>
      <c r="Q946" s="65">
        <f t="shared" si="3"/>
        <v>2</v>
      </c>
      <c r="R946" s="65" t="str">
        <f t="shared" si="12"/>
        <v>46.344.818/0001-22</v>
      </c>
      <c r="S946" s="84"/>
      <c r="T946" s="84" t="str">
        <f t="shared" si="10"/>
        <v/>
      </c>
      <c r="U946" s="84" t="str">
        <f t="shared" si="11"/>
        <v/>
      </c>
      <c r="V946" s="65" t="str">
        <f t="shared" si="5"/>
        <v/>
      </c>
      <c r="W946" s="84"/>
      <c r="X946" s="84"/>
      <c r="Y946" s="85"/>
      <c r="Z946" s="85"/>
      <c r="AA946" s="65" t="str">
        <f t="shared" si="6"/>
        <v/>
      </c>
      <c r="AB946" s="65" t="str">
        <f t="shared" si="7"/>
        <v/>
      </c>
      <c r="AC946" s="86"/>
      <c r="AD946" s="87" t="str">
        <f t="shared" si="8"/>
        <v/>
      </c>
      <c r="AE946" s="84"/>
      <c r="AF946" s="86">
        <f>IF(AC946&gt;0,AC946,'⚙️ Config'!$B$10)</f>
        <v>0.0075</v>
      </c>
      <c r="AG946" s="88">
        <f t="shared" si="9"/>
        <v>10883.68973</v>
      </c>
      <c r="AH946" s="88">
        <f>AG946*'⚙️ Config'!$B$11</f>
        <v>54418.44863</v>
      </c>
      <c r="AI946" s="88">
        <f>AH946*'⚙️ Config'!$B$12</f>
        <v>16325.53459</v>
      </c>
      <c r="AJ946" s="64"/>
      <c r="AK946" s="84"/>
      <c r="AL946" s="84"/>
      <c r="AM946" s="84"/>
      <c r="AN946" s="84"/>
      <c r="AO946" s="84"/>
      <c r="AP946" s="84"/>
      <c r="AQ946" s="84"/>
    </row>
    <row r="947" ht="15.0" customHeight="1">
      <c r="A947" s="79">
        <v>944.0</v>
      </c>
      <c r="B947" s="80" t="s">
        <v>2244</v>
      </c>
      <c r="C947" s="79" t="s">
        <v>154</v>
      </c>
      <c r="D947" s="79" t="s">
        <v>2245</v>
      </c>
      <c r="E947" s="81">
        <v>55.04</v>
      </c>
      <c r="F947" s="79" t="s">
        <v>84</v>
      </c>
      <c r="G947" s="79" t="s">
        <v>606</v>
      </c>
      <c r="H947" s="82">
        <v>1450195.26</v>
      </c>
      <c r="I947" s="79">
        <v>1.0</v>
      </c>
      <c r="J947" s="83">
        <v>1.5</v>
      </c>
      <c r="K947" s="80">
        <v>2024.0</v>
      </c>
      <c r="L947" s="79" t="s">
        <v>202</v>
      </c>
      <c r="M947" s="79">
        <v>2024.0</v>
      </c>
      <c r="N947" s="79" t="s">
        <v>161</v>
      </c>
      <c r="O947" s="65" t="str">
        <f t="shared" si="1"/>
        <v>448236690001</v>
      </c>
      <c r="P947" s="65">
        <f t="shared" si="2"/>
        <v>5</v>
      </c>
      <c r="Q947" s="65">
        <f t="shared" si="3"/>
        <v>9</v>
      </c>
      <c r="R947" s="65" t="str">
        <f t="shared" si="12"/>
        <v>44.823.669/0001-59</v>
      </c>
      <c r="S947" s="84"/>
      <c r="T947" s="84" t="str">
        <f t="shared" si="10"/>
        <v/>
      </c>
      <c r="U947" s="84" t="str">
        <f t="shared" si="11"/>
        <v/>
      </c>
      <c r="V947" s="65" t="str">
        <f t="shared" si="5"/>
        <v/>
      </c>
      <c r="W947" s="84"/>
      <c r="X947" s="84"/>
      <c r="Y947" s="85"/>
      <c r="Z947" s="85"/>
      <c r="AA947" s="65" t="str">
        <f t="shared" si="6"/>
        <v/>
      </c>
      <c r="AB947" s="65" t="str">
        <f t="shared" si="7"/>
        <v/>
      </c>
      <c r="AC947" s="86"/>
      <c r="AD947" s="87" t="str">
        <f t="shared" si="8"/>
        <v/>
      </c>
      <c r="AE947" s="84"/>
      <c r="AF947" s="86">
        <f>IF(AC947&gt;0,AC947,'⚙️ Config'!$B$10)</f>
        <v>0.0075</v>
      </c>
      <c r="AG947" s="88">
        <f t="shared" si="9"/>
        <v>10876.46445</v>
      </c>
      <c r="AH947" s="88">
        <f>AG947*'⚙️ Config'!$B$11</f>
        <v>54382.32225</v>
      </c>
      <c r="AI947" s="88">
        <f>AH947*'⚙️ Config'!$B$12</f>
        <v>16314.69668</v>
      </c>
      <c r="AJ947" s="64"/>
      <c r="AK947" s="84"/>
      <c r="AL947" s="84"/>
      <c r="AM947" s="84"/>
      <c r="AN947" s="84"/>
      <c r="AO947" s="84"/>
      <c r="AP947" s="84"/>
      <c r="AQ947" s="84"/>
    </row>
    <row r="948" ht="15.0" customHeight="1">
      <c r="A948" s="79">
        <v>945.0</v>
      </c>
      <c r="B948" s="80" t="s">
        <v>2246</v>
      </c>
      <c r="C948" s="79" t="s">
        <v>141</v>
      </c>
      <c r="D948" s="79" t="s">
        <v>2247</v>
      </c>
      <c r="E948" s="81">
        <v>53.37</v>
      </c>
      <c r="F948" s="79" t="s">
        <v>84</v>
      </c>
      <c r="G948" s="79" t="s">
        <v>606</v>
      </c>
      <c r="H948" s="82">
        <v>1448374.79</v>
      </c>
      <c r="I948" s="79">
        <v>1.0</v>
      </c>
      <c r="J948" s="83">
        <v>1.6</v>
      </c>
      <c r="K948" s="80">
        <v>2024.0</v>
      </c>
      <c r="L948" s="79" t="s">
        <v>630</v>
      </c>
      <c r="M948" s="79">
        <v>2024.0</v>
      </c>
      <c r="N948" s="79" t="s">
        <v>161</v>
      </c>
      <c r="O948" s="65" t="str">
        <f t="shared" si="1"/>
        <v>342083720001</v>
      </c>
      <c r="P948" s="65">
        <f t="shared" si="2"/>
        <v>2</v>
      </c>
      <c r="Q948" s="65">
        <f t="shared" si="3"/>
        <v>0</v>
      </c>
      <c r="R948" s="65" t="str">
        <f t="shared" si="12"/>
        <v>34.208.372/0001-20</v>
      </c>
      <c r="S948" s="84"/>
      <c r="T948" s="84" t="str">
        <f t="shared" si="10"/>
        <v/>
      </c>
      <c r="U948" s="84" t="str">
        <f t="shared" si="11"/>
        <v/>
      </c>
      <c r="V948" s="65" t="str">
        <f t="shared" si="5"/>
        <v/>
      </c>
      <c r="W948" s="84"/>
      <c r="X948" s="84"/>
      <c r="Y948" s="85"/>
      <c r="Z948" s="85"/>
      <c r="AA948" s="65" t="str">
        <f t="shared" si="6"/>
        <v/>
      </c>
      <c r="AB948" s="65" t="str">
        <f t="shared" si="7"/>
        <v/>
      </c>
      <c r="AC948" s="86"/>
      <c r="AD948" s="87" t="str">
        <f t="shared" si="8"/>
        <v/>
      </c>
      <c r="AE948" s="84"/>
      <c r="AF948" s="86">
        <f>IF(AC948&gt;0,AC948,'⚙️ Config'!$B$10)</f>
        <v>0.0075</v>
      </c>
      <c r="AG948" s="88">
        <f t="shared" si="9"/>
        <v>10862.81093</v>
      </c>
      <c r="AH948" s="88">
        <f>AG948*'⚙️ Config'!$B$11</f>
        <v>54314.05463</v>
      </c>
      <c r="AI948" s="88">
        <f>AH948*'⚙️ Config'!$B$12</f>
        <v>16294.21639</v>
      </c>
      <c r="AJ948" s="64"/>
      <c r="AK948" s="84"/>
      <c r="AL948" s="84"/>
      <c r="AM948" s="84"/>
      <c r="AN948" s="84"/>
      <c r="AO948" s="84"/>
      <c r="AP948" s="84"/>
      <c r="AQ948" s="84"/>
    </row>
    <row r="949" ht="15.0" customHeight="1">
      <c r="A949" s="79">
        <v>946.0</v>
      </c>
      <c r="B949" s="80" t="s">
        <v>2248</v>
      </c>
      <c r="C949" s="79" t="s">
        <v>141</v>
      </c>
      <c r="D949" s="79" t="s">
        <v>2249</v>
      </c>
      <c r="E949" s="81">
        <v>70.04</v>
      </c>
      <c r="F949" s="79" t="s">
        <v>84</v>
      </c>
      <c r="G949" s="79" t="s">
        <v>606</v>
      </c>
      <c r="H949" s="82">
        <v>1447836.41</v>
      </c>
      <c r="I949" s="79">
        <v>1.0</v>
      </c>
      <c r="J949" s="83">
        <v>0.9</v>
      </c>
      <c r="K949" s="80">
        <v>2025.0</v>
      </c>
      <c r="L949" s="79" t="s">
        <v>630</v>
      </c>
      <c r="M949" s="79">
        <v>2025.0</v>
      </c>
      <c r="N949" s="79" t="s">
        <v>145</v>
      </c>
      <c r="O949" s="65" t="str">
        <f t="shared" si="1"/>
        <v>106721880001</v>
      </c>
      <c r="P949" s="65">
        <f t="shared" si="2"/>
        <v>7</v>
      </c>
      <c r="Q949" s="65">
        <f t="shared" si="3"/>
        <v>8</v>
      </c>
      <c r="R949" s="65" t="str">
        <f t="shared" si="12"/>
        <v>10.672.188/0001-78</v>
      </c>
      <c r="S949" s="84"/>
      <c r="T949" s="84" t="str">
        <f t="shared" si="10"/>
        <v/>
      </c>
      <c r="U949" s="84" t="str">
        <f t="shared" si="11"/>
        <v/>
      </c>
      <c r="V949" s="65" t="str">
        <f t="shared" si="5"/>
        <v/>
      </c>
      <c r="W949" s="84"/>
      <c r="X949" s="84"/>
      <c r="Y949" s="85"/>
      <c r="Z949" s="85"/>
      <c r="AA949" s="65" t="str">
        <f t="shared" si="6"/>
        <v/>
      </c>
      <c r="AB949" s="65" t="str">
        <f t="shared" si="7"/>
        <v/>
      </c>
      <c r="AC949" s="86"/>
      <c r="AD949" s="87" t="str">
        <f t="shared" si="8"/>
        <v/>
      </c>
      <c r="AE949" s="84"/>
      <c r="AF949" s="86">
        <f>IF(AC949&gt;0,AC949,'⚙️ Config'!$B$10)</f>
        <v>0.0075</v>
      </c>
      <c r="AG949" s="88">
        <f t="shared" si="9"/>
        <v>10858.77308</v>
      </c>
      <c r="AH949" s="88">
        <f>AG949*'⚙️ Config'!$B$11</f>
        <v>54293.86538</v>
      </c>
      <c r="AI949" s="88">
        <f>AH949*'⚙️ Config'!$B$12</f>
        <v>16288.15961</v>
      </c>
      <c r="AJ949" s="64"/>
      <c r="AK949" s="84"/>
      <c r="AL949" s="84"/>
      <c r="AM949" s="84"/>
      <c r="AN949" s="84"/>
      <c r="AO949" s="84"/>
      <c r="AP949" s="84"/>
      <c r="AQ949" s="84"/>
    </row>
    <row r="950" ht="15.0" customHeight="1">
      <c r="A950" s="79">
        <v>947.0</v>
      </c>
      <c r="B950" s="80" t="s">
        <v>2250</v>
      </c>
      <c r="C950" s="79" t="s">
        <v>141</v>
      </c>
      <c r="D950" s="79" t="s">
        <v>2251</v>
      </c>
      <c r="E950" s="81">
        <v>63.79</v>
      </c>
      <c r="F950" s="79" t="s">
        <v>84</v>
      </c>
      <c r="G950" s="79" t="s">
        <v>606</v>
      </c>
      <c r="H950" s="82">
        <v>1447503.37</v>
      </c>
      <c r="I950" s="79">
        <v>1.0</v>
      </c>
      <c r="J950" s="83">
        <v>1.1</v>
      </c>
      <c r="K950" s="80">
        <v>2025.0</v>
      </c>
      <c r="L950" s="79" t="s">
        <v>630</v>
      </c>
      <c r="M950" s="79">
        <v>2025.0</v>
      </c>
      <c r="N950" s="79" t="s">
        <v>161</v>
      </c>
      <c r="O950" s="65" t="str">
        <f t="shared" si="1"/>
        <v>394969600001</v>
      </c>
      <c r="P950" s="65">
        <f t="shared" si="2"/>
        <v>2</v>
      </c>
      <c r="Q950" s="65">
        <f t="shared" si="3"/>
        <v>0</v>
      </c>
      <c r="R950" s="65" t="str">
        <f t="shared" si="12"/>
        <v>39.496.960/0001-20</v>
      </c>
      <c r="S950" s="84"/>
      <c r="T950" s="84" t="str">
        <f t="shared" si="10"/>
        <v/>
      </c>
      <c r="U950" s="84" t="str">
        <f t="shared" si="11"/>
        <v/>
      </c>
      <c r="V950" s="65" t="str">
        <f t="shared" si="5"/>
        <v/>
      </c>
      <c r="W950" s="84"/>
      <c r="X950" s="84"/>
      <c r="Y950" s="85"/>
      <c r="Z950" s="85"/>
      <c r="AA950" s="65" t="str">
        <f t="shared" si="6"/>
        <v/>
      </c>
      <c r="AB950" s="65" t="str">
        <f t="shared" si="7"/>
        <v/>
      </c>
      <c r="AC950" s="86"/>
      <c r="AD950" s="87" t="str">
        <f t="shared" si="8"/>
        <v/>
      </c>
      <c r="AE950" s="84"/>
      <c r="AF950" s="86">
        <f>IF(AC950&gt;0,AC950,'⚙️ Config'!$B$10)</f>
        <v>0.0075</v>
      </c>
      <c r="AG950" s="88">
        <f t="shared" si="9"/>
        <v>10856.27528</v>
      </c>
      <c r="AH950" s="88">
        <f>AG950*'⚙️ Config'!$B$11</f>
        <v>54281.37638</v>
      </c>
      <c r="AI950" s="88">
        <f>AH950*'⚙️ Config'!$B$12</f>
        <v>16284.41291</v>
      </c>
      <c r="AJ950" s="64"/>
      <c r="AK950" s="84"/>
      <c r="AL950" s="84"/>
      <c r="AM950" s="84"/>
      <c r="AN950" s="84"/>
      <c r="AO950" s="84"/>
      <c r="AP950" s="84"/>
      <c r="AQ950" s="84"/>
    </row>
    <row r="951" ht="15.0" customHeight="1">
      <c r="A951" s="79">
        <v>948.0</v>
      </c>
      <c r="B951" s="80" t="s">
        <v>2252</v>
      </c>
      <c r="C951" s="79" t="s">
        <v>141</v>
      </c>
      <c r="D951" s="79" t="s">
        <v>2253</v>
      </c>
      <c r="E951" s="81">
        <v>58.93</v>
      </c>
      <c r="F951" s="79" t="s">
        <v>84</v>
      </c>
      <c r="G951" s="79" t="s">
        <v>606</v>
      </c>
      <c r="H951" s="82">
        <v>1446522.33</v>
      </c>
      <c r="I951" s="79">
        <v>1.0</v>
      </c>
      <c r="J951" s="83">
        <v>1.3</v>
      </c>
      <c r="K951" s="80">
        <v>2024.0</v>
      </c>
      <c r="L951" s="79" t="s">
        <v>630</v>
      </c>
      <c r="M951" s="79">
        <v>2024.0</v>
      </c>
      <c r="N951" s="79" t="s">
        <v>161</v>
      </c>
      <c r="O951" s="65" t="str">
        <f t="shared" si="1"/>
        <v>188643080001</v>
      </c>
      <c r="P951" s="65">
        <f t="shared" si="2"/>
        <v>4</v>
      </c>
      <c r="Q951" s="65">
        <f t="shared" si="3"/>
        <v>0</v>
      </c>
      <c r="R951" s="65" t="str">
        <f t="shared" si="12"/>
        <v>18.864.308/0001-40</v>
      </c>
      <c r="S951" s="84"/>
      <c r="T951" s="84" t="str">
        <f t="shared" si="10"/>
        <v/>
      </c>
      <c r="U951" s="84" t="str">
        <f t="shared" si="11"/>
        <v/>
      </c>
      <c r="V951" s="65" t="str">
        <f t="shared" si="5"/>
        <v/>
      </c>
      <c r="W951" s="84"/>
      <c r="X951" s="84"/>
      <c r="Y951" s="85"/>
      <c r="Z951" s="85"/>
      <c r="AA951" s="65" t="str">
        <f t="shared" si="6"/>
        <v/>
      </c>
      <c r="AB951" s="65" t="str">
        <f t="shared" si="7"/>
        <v/>
      </c>
      <c r="AC951" s="86"/>
      <c r="AD951" s="87" t="str">
        <f t="shared" si="8"/>
        <v/>
      </c>
      <c r="AE951" s="84"/>
      <c r="AF951" s="86">
        <f>IF(AC951&gt;0,AC951,'⚙️ Config'!$B$10)</f>
        <v>0.0075</v>
      </c>
      <c r="AG951" s="88">
        <f t="shared" si="9"/>
        <v>10848.91748</v>
      </c>
      <c r="AH951" s="88">
        <f>AG951*'⚙️ Config'!$B$11</f>
        <v>54244.58738</v>
      </c>
      <c r="AI951" s="88">
        <f>AH951*'⚙️ Config'!$B$12</f>
        <v>16273.37621</v>
      </c>
      <c r="AJ951" s="64"/>
      <c r="AK951" s="84"/>
      <c r="AL951" s="84"/>
      <c r="AM951" s="84"/>
      <c r="AN951" s="84"/>
      <c r="AO951" s="84"/>
      <c r="AP951" s="84"/>
      <c r="AQ951" s="84"/>
    </row>
    <row r="952" ht="15.0" customHeight="1">
      <c r="A952" s="79">
        <v>949.0</v>
      </c>
      <c r="B952" s="80" t="s">
        <v>2254</v>
      </c>
      <c r="C952" s="79" t="s">
        <v>141</v>
      </c>
      <c r="D952" s="79" t="s">
        <v>2255</v>
      </c>
      <c r="E952" s="81">
        <v>63.79</v>
      </c>
      <c r="F952" s="79" t="s">
        <v>84</v>
      </c>
      <c r="G952" s="79" t="s">
        <v>606</v>
      </c>
      <c r="H952" s="82">
        <v>1445745.72</v>
      </c>
      <c r="I952" s="79">
        <v>1.0</v>
      </c>
      <c r="J952" s="83">
        <v>1.1</v>
      </c>
      <c r="K952" s="80">
        <v>2025.0</v>
      </c>
      <c r="L952" s="79" t="s">
        <v>630</v>
      </c>
      <c r="M952" s="79">
        <v>2025.0</v>
      </c>
      <c r="N952" s="79" t="s">
        <v>161</v>
      </c>
      <c r="O952" s="65" t="str">
        <f t="shared" si="1"/>
        <v>516041910001</v>
      </c>
      <c r="P952" s="65">
        <f t="shared" si="2"/>
        <v>3</v>
      </c>
      <c r="Q952" s="65">
        <f t="shared" si="3"/>
        <v>1</v>
      </c>
      <c r="R952" s="65" t="str">
        <f t="shared" si="12"/>
        <v>51.604.191/0001-31</v>
      </c>
      <c r="S952" s="84"/>
      <c r="T952" s="84" t="str">
        <f t="shared" si="10"/>
        <v/>
      </c>
      <c r="U952" s="84" t="str">
        <f t="shared" si="11"/>
        <v/>
      </c>
      <c r="V952" s="65" t="str">
        <f t="shared" si="5"/>
        <v/>
      </c>
      <c r="W952" s="84"/>
      <c r="X952" s="84"/>
      <c r="Y952" s="85"/>
      <c r="Z952" s="85"/>
      <c r="AA952" s="65" t="str">
        <f t="shared" si="6"/>
        <v/>
      </c>
      <c r="AB952" s="65" t="str">
        <f t="shared" si="7"/>
        <v/>
      </c>
      <c r="AC952" s="86"/>
      <c r="AD952" s="87" t="str">
        <f t="shared" si="8"/>
        <v/>
      </c>
      <c r="AE952" s="84"/>
      <c r="AF952" s="86">
        <f>IF(AC952&gt;0,AC952,'⚙️ Config'!$B$10)</f>
        <v>0.0075</v>
      </c>
      <c r="AG952" s="88">
        <f t="shared" si="9"/>
        <v>10843.0929</v>
      </c>
      <c r="AH952" s="88">
        <f>AG952*'⚙️ Config'!$B$11</f>
        <v>54215.4645</v>
      </c>
      <c r="AI952" s="88">
        <f>AH952*'⚙️ Config'!$B$12</f>
        <v>16264.63935</v>
      </c>
      <c r="AJ952" s="64"/>
      <c r="AK952" s="84"/>
      <c r="AL952" s="84"/>
      <c r="AM952" s="84"/>
      <c r="AN952" s="84"/>
      <c r="AO952" s="84"/>
      <c r="AP952" s="84"/>
      <c r="AQ952" s="84"/>
    </row>
    <row r="953" ht="15.0" customHeight="1">
      <c r="A953" s="79">
        <v>950.0</v>
      </c>
      <c r="B953" s="80" t="s">
        <v>2256</v>
      </c>
      <c r="C953" s="79" t="s">
        <v>141</v>
      </c>
      <c r="D953" s="79" t="s">
        <v>2257</v>
      </c>
      <c r="E953" s="81">
        <v>56.88</v>
      </c>
      <c r="F953" s="79" t="s">
        <v>84</v>
      </c>
      <c r="G953" s="79" t="s">
        <v>606</v>
      </c>
      <c r="H953" s="82">
        <v>1445302.82</v>
      </c>
      <c r="I953" s="79">
        <v>1.0</v>
      </c>
      <c r="J953" s="83">
        <v>1.4</v>
      </c>
      <c r="K953" s="80">
        <v>2024.0</v>
      </c>
      <c r="L953" s="79" t="s">
        <v>295</v>
      </c>
      <c r="M953" s="79">
        <v>2024.0</v>
      </c>
      <c r="N953" s="79" t="s">
        <v>161</v>
      </c>
      <c r="O953" s="65" t="str">
        <f t="shared" si="1"/>
        <v>462598410001</v>
      </c>
      <c r="P953" s="65">
        <f t="shared" si="2"/>
        <v>1</v>
      </c>
      <c r="Q953" s="65">
        <f t="shared" si="3"/>
        <v>9</v>
      </c>
      <c r="R953" s="65" t="str">
        <f t="shared" si="12"/>
        <v>46.259.841/0001-19</v>
      </c>
      <c r="S953" s="84"/>
      <c r="T953" s="84" t="str">
        <f t="shared" si="10"/>
        <v/>
      </c>
      <c r="U953" s="84" t="str">
        <f t="shared" si="11"/>
        <v/>
      </c>
      <c r="V953" s="65" t="str">
        <f t="shared" si="5"/>
        <v/>
      </c>
      <c r="W953" s="84"/>
      <c r="X953" s="84"/>
      <c r="Y953" s="85"/>
      <c r="Z953" s="85"/>
      <c r="AA953" s="65" t="str">
        <f t="shared" si="6"/>
        <v/>
      </c>
      <c r="AB953" s="65" t="str">
        <f t="shared" si="7"/>
        <v/>
      </c>
      <c r="AC953" s="86"/>
      <c r="AD953" s="87" t="str">
        <f t="shared" si="8"/>
        <v/>
      </c>
      <c r="AE953" s="84"/>
      <c r="AF953" s="86">
        <f>IF(AC953&gt;0,AC953,'⚙️ Config'!$B$10)</f>
        <v>0.0075</v>
      </c>
      <c r="AG953" s="88">
        <f t="shared" si="9"/>
        <v>10839.77115</v>
      </c>
      <c r="AH953" s="88">
        <f>AG953*'⚙️ Config'!$B$11</f>
        <v>54198.85575</v>
      </c>
      <c r="AI953" s="88">
        <f>AH953*'⚙️ Config'!$B$12</f>
        <v>16259.65673</v>
      </c>
      <c r="AJ953" s="64"/>
      <c r="AK953" s="84"/>
      <c r="AL953" s="84"/>
      <c r="AM953" s="84"/>
      <c r="AN953" s="84"/>
      <c r="AO953" s="84"/>
      <c r="AP953" s="84"/>
      <c r="AQ953" s="84"/>
    </row>
    <row r="954" ht="15.0" customHeight="1">
      <c r="A954" s="79">
        <v>951.0</v>
      </c>
      <c r="B954" s="80" t="s">
        <v>2258</v>
      </c>
      <c r="C954" s="79" t="s">
        <v>141</v>
      </c>
      <c r="D954" s="79" t="s">
        <v>2259</v>
      </c>
      <c r="E954" s="81">
        <v>61.22</v>
      </c>
      <c r="F954" s="79" t="s">
        <v>84</v>
      </c>
      <c r="G954" s="79" t="s">
        <v>606</v>
      </c>
      <c r="H954" s="82">
        <v>1445052.3</v>
      </c>
      <c r="I954" s="79">
        <v>1.0</v>
      </c>
      <c r="J954" s="83">
        <v>1.2</v>
      </c>
      <c r="K954" s="80">
        <v>2025.0</v>
      </c>
      <c r="L954" s="79" t="s">
        <v>202</v>
      </c>
      <c r="M954" s="79">
        <v>2025.0</v>
      </c>
      <c r="N954" s="79" t="s">
        <v>161</v>
      </c>
      <c r="O954" s="65" t="str">
        <f t="shared" si="1"/>
        <v>139276210001</v>
      </c>
      <c r="P954" s="65">
        <f t="shared" si="2"/>
        <v>6</v>
      </c>
      <c r="Q954" s="65">
        <f t="shared" si="3"/>
        <v>7</v>
      </c>
      <c r="R954" s="65" t="str">
        <f t="shared" si="12"/>
        <v>13.927.621/0001-67</v>
      </c>
      <c r="S954" s="84"/>
      <c r="T954" s="84" t="str">
        <f t="shared" si="10"/>
        <v/>
      </c>
      <c r="U954" s="84" t="str">
        <f t="shared" si="11"/>
        <v/>
      </c>
      <c r="V954" s="65" t="str">
        <f t="shared" si="5"/>
        <v/>
      </c>
      <c r="W954" s="84"/>
      <c r="X954" s="84"/>
      <c r="Y954" s="85"/>
      <c r="Z954" s="85"/>
      <c r="AA954" s="65" t="str">
        <f t="shared" si="6"/>
        <v/>
      </c>
      <c r="AB954" s="65" t="str">
        <f t="shared" si="7"/>
        <v/>
      </c>
      <c r="AC954" s="86"/>
      <c r="AD954" s="87" t="str">
        <f t="shared" si="8"/>
        <v/>
      </c>
      <c r="AE954" s="84"/>
      <c r="AF954" s="86">
        <f>IF(AC954&gt;0,AC954,'⚙️ Config'!$B$10)</f>
        <v>0.0075</v>
      </c>
      <c r="AG954" s="88">
        <f t="shared" si="9"/>
        <v>10837.89225</v>
      </c>
      <c r="AH954" s="88">
        <f>AG954*'⚙️ Config'!$B$11</f>
        <v>54189.46125</v>
      </c>
      <c r="AI954" s="88">
        <f>AH954*'⚙️ Config'!$B$12</f>
        <v>16256.83838</v>
      </c>
      <c r="AJ954" s="64"/>
      <c r="AK954" s="84"/>
      <c r="AL954" s="84"/>
      <c r="AM954" s="84"/>
      <c r="AN954" s="84"/>
      <c r="AO954" s="84"/>
      <c r="AP954" s="84"/>
      <c r="AQ954" s="84"/>
    </row>
    <row r="955" ht="15.0" customHeight="1">
      <c r="A955" s="79">
        <v>952.0</v>
      </c>
      <c r="B955" s="80" t="s">
        <v>2260</v>
      </c>
      <c r="C955" s="79" t="s">
        <v>141</v>
      </c>
      <c r="D955" s="79" t="s">
        <v>2261</v>
      </c>
      <c r="E955" s="81">
        <v>56.88</v>
      </c>
      <c r="F955" s="79" t="s">
        <v>84</v>
      </c>
      <c r="G955" s="79" t="s">
        <v>606</v>
      </c>
      <c r="H955" s="82">
        <v>1443375.45</v>
      </c>
      <c r="I955" s="79">
        <v>1.0</v>
      </c>
      <c r="J955" s="83">
        <v>1.4</v>
      </c>
      <c r="K955" s="80">
        <v>2024.0</v>
      </c>
      <c r="L955" s="79" t="s">
        <v>295</v>
      </c>
      <c r="M955" s="79">
        <v>2024.0</v>
      </c>
      <c r="N955" s="79" t="s">
        <v>145</v>
      </c>
      <c r="O955" s="65" t="str">
        <f t="shared" si="1"/>
        <v>054861650001</v>
      </c>
      <c r="P955" s="65">
        <f t="shared" si="2"/>
        <v>3</v>
      </c>
      <c r="Q955" s="65">
        <f t="shared" si="3"/>
        <v>9</v>
      </c>
      <c r="R955" s="65" t="str">
        <f t="shared" si="12"/>
        <v>05.486.165/0001-39</v>
      </c>
      <c r="S955" s="84"/>
      <c r="T955" s="84" t="str">
        <f t="shared" si="10"/>
        <v/>
      </c>
      <c r="U955" s="84" t="str">
        <f t="shared" si="11"/>
        <v/>
      </c>
      <c r="V955" s="65" t="str">
        <f t="shared" si="5"/>
        <v/>
      </c>
      <c r="W955" s="84"/>
      <c r="X955" s="84"/>
      <c r="Y955" s="85"/>
      <c r="Z955" s="85"/>
      <c r="AA955" s="65" t="str">
        <f t="shared" si="6"/>
        <v/>
      </c>
      <c r="AB955" s="65" t="str">
        <f t="shared" si="7"/>
        <v/>
      </c>
      <c r="AC955" s="86"/>
      <c r="AD955" s="87" t="str">
        <f t="shared" si="8"/>
        <v/>
      </c>
      <c r="AE955" s="84"/>
      <c r="AF955" s="86">
        <f>IF(AC955&gt;0,AC955,'⚙️ Config'!$B$10)</f>
        <v>0.0075</v>
      </c>
      <c r="AG955" s="88">
        <f t="shared" si="9"/>
        <v>10825.31588</v>
      </c>
      <c r="AH955" s="88">
        <f>AG955*'⚙️ Config'!$B$11</f>
        <v>54126.57938</v>
      </c>
      <c r="AI955" s="88">
        <f>AH955*'⚙️ Config'!$B$12</f>
        <v>16237.97381</v>
      </c>
      <c r="AJ955" s="64"/>
      <c r="AK955" s="84"/>
      <c r="AL955" s="84"/>
      <c r="AM955" s="84"/>
      <c r="AN955" s="84"/>
      <c r="AO955" s="84"/>
      <c r="AP955" s="84"/>
      <c r="AQ955" s="84"/>
    </row>
    <row r="956" ht="15.0" customHeight="1">
      <c r="A956" s="79">
        <v>953.0</v>
      </c>
      <c r="B956" s="80" t="s">
        <v>2262</v>
      </c>
      <c r="C956" s="79" t="s">
        <v>141</v>
      </c>
      <c r="D956" s="79" t="s">
        <v>2263</v>
      </c>
      <c r="E956" s="81">
        <v>63.79</v>
      </c>
      <c r="F956" s="79" t="s">
        <v>84</v>
      </c>
      <c r="G956" s="79" t="s">
        <v>606</v>
      </c>
      <c r="H956" s="82">
        <v>1443249.24</v>
      </c>
      <c r="I956" s="79">
        <v>1.0</v>
      </c>
      <c r="J956" s="83">
        <v>1.1</v>
      </c>
      <c r="K956" s="80">
        <v>2025.0</v>
      </c>
      <c r="L956" s="79" t="s">
        <v>630</v>
      </c>
      <c r="M956" s="79">
        <v>2025.0</v>
      </c>
      <c r="N956" s="79" t="s">
        <v>161</v>
      </c>
      <c r="O956" s="65" t="str">
        <f t="shared" si="1"/>
        <v>420833690001</v>
      </c>
      <c r="P956" s="65">
        <f t="shared" si="2"/>
        <v>5</v>
      </c>
      <c r="Q956" s="65">
        <f t="shared" si="3"/>
        <v>5</v>
      </c>
      <c r="R956" s="65" t="str">
        <f t="shared" si="12"/>
        <v>42.083.369/0001-55</v>
      </c>
      <c r="S956" s="84"/>
      <c r="T956" s="84" t="str">
        <f t="shared" si="10"/>
        <v/>
      </c>
      <c r="U956" s="84" t="str">
        <f t="shared" si="11"/>
        <v/>
      </c>
      <c r="V956" s="65" t="str">
        <f t="shared" si="5"/>
        <v/>
      </c>
      <c r="W956" s="84"/>
      <c r="X956" s="84"/>
      <c r="Y956" s="85"/>
      <c r="Z956" s="85"/>
      <c r="AA956" s="65" t="str">
        <f t="shared" si="6"/>
        <v/>
      </c>
      <c r="AB956" s="65" t="str">
        <f t="shared" si="7"/>
        <v/>
      </c>
      <c r="AC956" s="86"/>
      <c r="AD956" s="87" t="str">
        <f t="shared" si="8"/>
        <v/>
      </c>
      <c r="AE956" s="84"/>
      <c r="AF956" s="86">
        <f>IF(AC956&gt;0,AC956,'⚙️ Config'!$B$10)</f>
        <v>0.0075</v>
      </c>
      <c r="AG956" s="88">
        <f t="shared" si="9"/>
        <v>10824.3693</v>
      </c>
      <c r="AH956" s="88">
        <f>AG956*'⚙️ Config'!$B$11</f>
        <v>54121.8465</v>
      </c>
      <c r="AI956" s="88">
        <f>AH956*'⚙️ Config'!$B$12</f>
        <v>16236.55395</v>
      </c>
      <c r="AJ956" s="64"/>
      <c r="AK956" s="84"/>
      <c r="AL956" s="84"/>
      <c r="AM956" s="84"/>
      <c r="AN956" s="84"/>
      <c r="AO956" s="84"/>
      <c r="AP956" s="84"/>
      <c r="AQ956" s="84"/>
    </row>
    <row r="957" ht="15.0" customHeight="1">
      <c r="A957" s="79">
        <v>954.0</v>
      </c>
      <c r="B957" s="80" t="s">
        <v>2264</v>
      </c>
      <c r="C957" s="79" t="s">
        <v>141</v>
      </c>
      <c r="D957" s="79" t="s">
        <v>2265</v>
      </c>
      <c r="E957" s="81">
        <v>58.93</v>
      </c>
      <c r="F957" s="79" t="s">
        <v>84</v>
      </c>
      <c r="G957" s="79" t="s">
        <v>606</v>
      </c>
      <c r="H957" s="82">
        <v>1441172.2</v>
      </c>
      <c r="I957" s="79">
        <v>1.0</v>
      </c>
      <c r="J957" s="83">
        <v>1.3</v>
      </c>
      <c r="K957" s="80">
        <v>2024.0</v>
      </c>
      <c r="L957" s="79" t="s">
        <v>295</v>
      </c>
      <c r="M957" s="79">
        <v>2024.0</v>
      </c>
      <c r="N957" s="79" t="s">
        <v>161</v>
      </c>
      <c r="O957" s="65" t="str">
        <f t="shared" si="1"/>
        <v>245123240001</v>
      </c>
      <c r="P957" s="65">
        <f t="shared" si="2"/>
        <v>7</v>
      </c>
      <c r="Q957" s="65">
        <f t="shared" si="3"/>
        <v>7</v>
      </c>
      <c r="R957" s="65" t="str">
        <f t="shared" si="12"/>
        <v>24.512.324/0001-77</v>
      </c>
      <c r="S957" s="84"/>
      <c r="T957" s="84" t="str">
        <f t="shared" si="10"/>
        <v/>
      </c>
      <c r="U957" s="84" t="str">
        <f t="shared" si="11"/>
        <v/>
      </c>
      <c r="V957" s="65" t="str">
        <f t="shared" si="5"/>
        <v/>
      </c>
      <c r="W957" s="84"/>
      <c r="X957" s="84"/>
      <c r="Y957" s="85"/>
      <c r="Z957" s="85"/>
      <c r="AA957" s="65" t="str">
        <f t="shared" si="6"/>
        <v/>
      </c>
      <c r="AB957" s="65" t="str">
        <f t="shared" si="7"/>
        <v/>
      </c>
      <c r="AC957" s="86"/>
      <c r="AD957" s="87" t="str">
        <f t="shared" si="8"/>
        <v/>
      </c>
      <c r="AE957" s="84"/>
      <c r="AF957" s="86">
        <f>IF(AC957&gt;0,AC957,'⚙️ Config'!$B$10)</f>
        <v>0.0075</v>
      </c>
      <c r="AG957" s="88">
        <f t="shared" si="9"/>
        <v>10808.7915</v>
      </c>
      <c r="AH957" s="88">
        <f>AG957*'⚙️ Config'!$B$11</f>
        <v>54043.9575</v>
      </c>
      <c r="AI957" s="88">
        <f>AH957*'⚙️ Config'!$B$12</f>
        <v>16213.18725</v>
      </c>
      <c r="AJ957" s="64"/>
      <c r="AK957" s="84"/>
      <c r="AL957" s="84"/>
      <c r="AM957" s="84"/>
      <c r="AN957" s="84"/>
      <c r="AO957" s="84"/>
      <c r="AP957" s="84"/>
      <c r="AQ957" s="84"/>
    </row>
    <row r="958" ht="15.0" customHeight="1">
      <c r="A958" s="79">
        <v>955.0</v>
      </c>
      <c r="B958" s="80" t="s">
        <v>2266</v>
      </c>
      <c r="C958" s="79" t="s">
        <v>141</v>
      </c>
      <c r="D958" s="79" t="s">
        <v>2267</v>
      </c>
      <c r="E958" s="81">
        <v>56.88</v>
      </c>
      <c r="F958" s="79" t="s">
        <v>84</v>
      </c>
      <c r="G958" s="79" t="s">
        <v>606</v>
      </c>
      <c r="H958" s="82">
        <v>1440582.43</v>
      </c>
      <c r="I958" s="79">
        <v>1.0</v>
      </c>
      <c r="J958" s="83">
        <v>1.4</v>
      </c>
      <c r="K958" s="80">
        <v>2024.0</v>
      </c>
      <c r="L958" s="79" t="s">
        <v>630</v>
      </c>
      <c r="M958" s="79">
        <v>2024.0</v>
      </c>
      <c r="N958" s="79" t="s">
        <v>161</v>
      </c>
      <c r="O958" s="65" t="str">
        <f t="shared" si="1"/>
        <v>261450270001</v>
      </c>
      <c r="P958" s="65">
        <f t="shared" si="2"/>
        <v>6</v>
      </c>
      <c r="Q958" s="65">
        <f t="shared" si="3"/>
        <v>6</v>
      </c>
      <c r="R958" s="65" t="str">
        <f t="shared" si="12"/>
        <v>26.145.027/0001-66</v>
      </c>
      <c r="S958" s="84"/>
      <c r="T958" s="84" t="str">
        <f t="shared" si="10"/>
        <v/>
      </c>
      <c r="U958" s="84" t="str">
        <f t="shared" si="11"/>
        <v/>
      </c>
      <c r="V958" s="65" t="str">
        <f t="shared" si="5"/>
        <v/>
      </c>
      <c r="W958" s="84"/>
      <c r="X958" s="84"/>
      <c r="Y958" s="85"/>
      <c r="Z958" s="85"/>
      <c r="AA958" s="65" t="str">
        <f t="shared" si="6"/>
        <v/>
      </c>
      <c r="AB958" s="65" t="str">
        <f t="shared" si="7"/>
        <v/>
      </c>
      <c r="AC958" s="86"/>
      <c r="AD958" s="87" t="str">
        <f t="shared" si="8"/>
        <v/>
      </c>
      <c r="AE958" s="84"/>
      <c r="AF958" s="86">
        <f>IF(AC958&gt;0,AC958,'⚙️ Config'!$B$10)</f>
        <v>0.0075</v>
      </c>
      <c r="AG958" s="88">
        <f t="shared" si="9"/>
        <v>10804.36823</v>
      </c>
      <c r="AH958" s="88">
        <f>AG958*'⚙️ Config'!$B$11</f>
        <v>54021.84113</v>
      </c>
      <c r="AI958" s="88">
        <f>AH958*'⚙️ Config'!$B$12</f>
        <v>16206.55234</v>
      </c>
      <c r="AJ958" s="64"/>
      <c r="AK958" s="84"/>
      <c r="AL958" s="84"/>
      <c r="AM958" s="84"/>
      <c r="AN958" s="84"/>
      <c r="AO958" s="84"/>
      <c r="AP958" s="84"/>
      <c r="AQ958" s="84"/>
    </row>
    <row r="959" ht="15.0" customHeight="1">
      <c r="A959" s="79">
        <v>956.0</v>
      </c>
      <c r="B959" s="80" t="s">
        <v>2268</v>
      </c>
      <c r="C959" s="79" t="s">
        <v>141</v>
      </c>
      <c r="D959" s="79" t="s">
        <v>2269</v>
      </c>
      <c r="E959" s="81">
        <v>63.79</v>
      </c>
      <c r="F959" s="79" t="s">
        <v>84</v>
      </c>
      <c r="G959" s="79" t="s">
        <v>606</v>
      </c>
      <c r="H959" s="82">
        <v>1439291.77</v>
      </c>
      <c r="I959" s="79">
        <v>1.0</v>
      </c>
      <c r="J959" s="83">
        <v>1.1</v>
      </c>
      <c r="K959" s="80">
        <v>2025.0</v>
      </c>
      <c r="L959" s="79" t="s">
        <v>630</v>
      </c>
      <c r="M959" s="79">
        <v>2025.0</v>
      </c>
      <c r="N959" s="79" t="s">
        <v>161</v>
      </c>
      <c r="O959" s="65" t="str">
        <f t="shared" si="1"/>
        <v>068790290001</v>
      </c>
      <c r="P959" s="65">
        <f t="shared" si="2"/>
        <v>7</v>
      </c>
      <c r="Q959" s="65">
        <f t="shared" si="3"/>
        <v>1</v>
      </c>
      <c r="R959" s="65" t="str">
        <f t="shared" si="12"/>
        <v>06.879.029/0001-71</v>
      </c>
      <c r="S959" s="84"/>
      <c r="T959" s="84" t="str">
        <f t="shared" si="10"/>
        <v/>
      </c>
      <c r="U959" s="84" t="str">
        <f t="shared" si="11"/>
        <v/>
      </c>
      <c r="V959" s="65" t="str">
        <f t="shared" si="5"/>
        <v/>
      </c>
      <c r="W959" s="84"/>
      <c r="X959" s="84"/>
      <c r="Y959" s="85"/>
      <c r="Z959" s="85"/>
      <c r="AA959" s="65" t="str">
        <f t="shared" si="6"/>
        <v/>
      </c>
      <c r="AB959" s="65" t="str">
        <f t="shared" si="7"/>
        <v/>
      </c>
      <c r="AC959" s="86"/>
      <c r="AD959" s="87" t="str">
        <f t="shared" si="8"/>
        <v/>
      </c>
      <c r="AE959" s="84"/>
      <c r="AF959" s="86">
        <f>IF(AC959&gt;0,AC959,'⚙️ Config'!$B$10)</f>
        <v>0.0075</v>
      </c>
      <c r="AG959" s="88">
        <f t="shared" si="9"/>
        <v>10794.68828</v>
      </c>
      <c r="AH959" s="88">
        <f>AG959*'⚙️ Config'!$B$11</f>
        <v>53973.44138</v>
      </c>
      <c r="AI959" s="88">
        <f>AH959*'⚙️ Config'!$B$12</f>
        <v>16192.03241</v>
      </c>
      <c r="AJ959" s="64"/>
      <c r="AK959" s="84"/>
      <c r="AL959" s="84"/>
      <c r="AM959" s="84"/>
      <c r="AN959" s="84"/>
      <c r="AO959" s="84"/>
      <c r="AP959" s="84"/>
      <c r="AQ959" s="84"/>
    </row>
    <row r="960" ht="15.0" customHeight="1">
      <c r="A960" s="79">
        <v>957.0</v>
      </c>
      <c r="B960" s="80" t="s">
        <v>2270</v>
      </c>
      <c r="C960" s="79" t="s">
        <v>141</v>
      </c>
      <c r="D960" s="79" t="s">
        <v>2271</v>
      </c>
      <c r="E960" s="81">
        <v>55.04</v>
      </c>
      <c r="F960" s="79" t="s">
        <v>84</v>
      </c>
      <c r="G960" s="79" t="s">
        <v>606</v>
      </c>
      <c r="H960" s="82">
        <v>1438451.83</v>
      </c>
      <c r="I960" s="79">
        <v>1.0</v>
      </c>
      <c r="J960" s="83">
        <v>1.5</v>
      </c>
      <c r="K960" s="80">
        <v>2024.0</v>
      </c>
      <c r="L960" s="79" t="s">
        <v>630</v>
      </c>
      <c r="M960" s="79">
        <v>2024.0</v>
      </c>
      <c r="N960" s="79" t="s">
        <v>161</v>
      </c>
      <c r="O960" s="65" t="str">
        <f t="shared" si="1"/>
        <v>297625870001</v>
      </c>
      <c r="P960" s="65">
        <f t="shared" si="2"/>
        <v>5</v>
      </c>
      <c r="Q960" s="65">
        <f t="shared" si="3"/>
        <v>8</v>
      </c>
      <c r="R960" s="65" t="str">
        <f t="shared" si="12"/>
        <v>29.762.587/0001-58</v>
      </c>
      <c r="S960" s="84"/>
      <c r="T960" s="84" t="str">
        <f t="shared" si="10"/>
        <v/>
      </c>
      <c r="U960" s="84" t="str">
        <f t="shared" si="11"/>
        <v/>
      </c>
      <c r="V960" s="65" t="str">
        <f t="shared" si="5"/>
        <v/>
      </c>
      <c r="W960" s="84"/>
      <c r="X960" s="84"/>
      <c r="Y960" s="85"/>
      <c r="Z960" s="85"/>
      <c r="AA960" s="65" t="str">
        <f t="shared" si="6"/>
        <v/>
      </c>
      <c r="AB960" s="65" t="str">
        <f t="shared" si="7"/>
        <v/>
      </c>
      <c r="AC960" s="86"/>
      <c r="AD960" s="87" t="str">
        <f t="shared" si="8"/>
        <v/>
      </c>
      <c r="AE960" s="84"/>
      <c r="AF960" s="86">
        <f>IF(AC960&gt;0,AC960,'⚙️ Config'!$B$10)</f>
        <v>0.0075</v>
      </c>
      <c r="AG960" s="88">
        <f t="shared" si="9"/>
        <v>10788.38873</v>
      </c>
      <c r="AH960" s="88">
        <f>AG960*'⚙️ Config'!$B$11</f>
        <v>53941.94363</v>
      </c>
      <c r="AI960" s="88">
        <f>AH960*'⚙️ Config'!$B$12</f>
        <v>16182.58309</v>
      </c>
      <c r="AJ960" s="64"/>
      <c r="AK960" s="84"/>
      <c r="AL960" s="84"/>
      <c r="AM960" s="84"/>
      <c r="AN960" s="84"/>
      <c r="AO960" s="84"/>
      <c r="AP960" s="84"/>
      <c r="AQ960" s="84"/>
    </row>
    <row r="961" ht="15.0" customHeight="1">
      <c r="A961" s="79">
        <v>958.0</v>
      </c>
      <c r="B961" s="80" t="s">
        <v>2272</v>
      </c>
      <c r="C961" s="79" t="s">
        <v>141</v>
      </c>
      <c r="D961" s="79" t="s">
        <v>2273</v>
      </c>
      <c r="E961" s="81">
        <v>51.86</v>
      </c>
      <c r="F961" s="79" t="s">
        <v>84</v>
      </c>
      <c r="G961" s="79" t="s">
        <v>606</v>
      </c>
      <c r="H961" s="82">
        <v>1438135.93</v>
      </c>
      <c r="I961" s="79">
        <v>1.0</v>
      </c>
      <c r="J961" s="83">
        <v>1.7</v>
      </c>
      <c r="K961" s="80">
        <v>2024.0</v>
      </c>
      <c r="L961" s="79" t="s">
        <v>202</v>
      </c>
      <c r="M961" s="79">
        <v>2024.0</v>
      </c>
      <c r="N961" s="79" t="s">
        <v>145</v>
      </c>
      <c r="O961" s="65" t="str">
        <f t="shared" si="1"/>
        <v>117038610001</v>
      </c>
      <c r="P961" s="65">
        <f t="shared" si="2"/>
        <v>5</v>
      </c>
      <c r="Q961" s="65">
        <f t="shared" si="3"/>
        <v>2</v>
      </c>
      <c r="R961" s="65" t="str">
        <f t="shared" si="12"/>
        <v>11.703.861/0001-52</v>
      </c>
      <c r="S961" s="84"/>
      <c r="T961" s="84" t="str">
        <f t="shared" si="10"/>
        <v/>
      </c>
      <c r="U961" s="84" t="str">
        <f t="shared" si="11"/>
        <v/>
      </c>
      <c r="V961" s="65" t="str">
        <f t="shared" si="5"/>
        <v/>
      </c>
      <c r="W961" s="84"/>
      <c r="X961" s="84"/>
      <c r="Y961" s="85"/>
      <c r="Z961" s="85"/>
      <c r="AA961" s="65" t="str">
        <f t="shared" si="6"/>
        <v/>
      </c>
      <c r="AB961" s="65" t="str">
        <f t="shared" si="7"/>
        <v/>
      </c>
      <c r="AC961" s="86"/>
      <c r="AD961" s="87" t="str">
        <f t="shared" si="8"/>
        <v/>
      </c>
      <c r="AE961" s="84"/>
      <c r="AF961" s="86">
        <f>IF(AC961&gt;0,AC961,'⚙️ Config'!$B$10)</f>
        <v>0.0075</v>
      </c>
      <c r="AG961" s="88">
        <f t="shared" si="9"/>
        <v>10786.01948</v>
      </c>
      <c r="AH961" s="88">
        <f>AG961*'⚙️ Config'!$B$11</f>
        <v>53930.09738</v>
      </c>
      <c r="AI961" s="88">
        <f>AH961*'⚙️ Config'!$B$12</f>
        <v>16179.02921</v>
      </c>
      <c r="AJ961" s="64"/>
      <c r="AK961" s="84"/>
      <c r="AL961" s="84"/>
      <c r="AM961" s="84"/>
      <c r="AN961" s="84"/>
      <c r="AO961" s="84"/>
      <c r="AP961" s="84"/>
      <c r="AQ961" s="84"/>
    </row>
    <row r="962" ht="15.0" customHeight="1">
      <c r="A962" s="79">
        <v>959.0</v>
      </c>
      <c r="B962" s="80" t="s">
        <v>2274</v>
      </c>
      <c r="C962" s="79" t="s">
        <v>141</v>
      </c>
      <c r="D962" s="79" t="s">
        <v>2275</v>
      </c>
      <c r="E962" s="81">
        <v>53.37</v>
      </c>
      <c r="F962" s="79" t="s">
        <v>84</v>
      </c>
      <c r="G962" s="79" t="s">
        <v>606</v>
      </c>
      <c r="H962" s="82">
        <v>1437722.16</v>
      </c>
      <c r="I962" s="79">
        <v>1.0</v>
      </c>
      <c r="J962" s="83">
        <v>1.6</v>
      </c>
      <c r="K962" s="80">
        <v>2024.0</v>
      </c>
      <c r="L962" s="79" t="s">
        <v>630</v>
      </c>
      <c r="M962" s="79">
        <v>2024.0</v>
      </c>
      <c r="N962" s="79" t="s">
        <v>145</v>
      </c>
      <c r="O962" s="65" t="str">
        <f t="shared" si="1"/>
        <v>172375470001</v>
      </c>
      <c r="P962" s="65">
        <f t="shared" si="2"/>
        <v>0</v>
      </c>
      <c r="Q962" s="65">
        <f t="shared" si="3"/>
        <v>8</v>
      </c>
      <c r="R962" s="65" t="str">
        <f t="shared" si="12"/>
        <v>17.237.547/0001-08</v>
      </c>
      <c r="S962" s="84"/>
      <c r="T962" s="84" t="str">
        <f t="shared" si="10"/>
        <v/>
      </c>
      <c r="U962" s="84" t="str">
        <f t="shared" si="11"/>
        <v/>
      </c>
      <c r="V962" s="65" t="str">
        <f t="shared" si="5"/>
        <v/>
      </c>
      <c r="W962" s="84"/>
      <c r="X962" s="84"/>
      <c r="Y962" s="85"/>
      <c r="Z962" s="85"/>
      <c r="AA962" s="65" t="str">
        <f t="shared" si="6"/>
        <v/>
      </c>
      <c r="AB962" s="65" t="str">
        <f t="shared" si="7"/>
        <v/>
      </c>
      <c r="AC962" s="86"/>
      <c r="AD962" s="87" t="str">
        <f t="shared" si="8"/>
        <v/>
      </c>
      <c r="AE962" s="84"/>
      <c r="AF962" s="86">
        <f>IF(AC962&gt;0,AC962,'⚙️ Config'!$B$10)</f>
        <v>0.0075</v>
      </c>
      <c r="AG962" s="88">
        <f t="shared" si="9"/>
        <v>10782.9162</v>
      </c>
      <c r="AH962" s="88">
        <f>AG962*'⚙️ Config'!$B$11</f>
        <v>53914.581</v>
      </c>
      <c r="AI962" s="88">
        <f>AH962*'⚙️ Config'!$B$12</f>
        <v>16174.3743</v>
      </c>
      <c r="AJ962" s="64"/>
      <c r="AK962" s="84"/>
      <c r="AL962" s="84"/>
      <c r="AM962" s="84"/>
      <c r="AN962" s="84"/>
      <c r="AO962" s="84"/>
      <c r="AP962" s="84"/>
      <c r="AQ962" s="84"/>
    </row>
    <row r="963" ht="15.0" customHeight="1">
      <c r="A963" s="79">
        <v>960.0</v>
      </c>
      <c r="B963" s="80" t="s">
        <v>2276</v>
      </c>
      <c r="C963" s="79" t="s">
        <v>141</v>
      </c>
      <c r="D963" s="79" t="s">
        <v>2277</v>
      </c>
      <c r="E963" s="81">
        <v>70.04</v>
      </c>
      <c r="F963" s="79" t="s">
        <v>84</v>
      </c>
      <c r="G963" s="79" t="s">
        <v>606</v>
      </c>
      <c r="H963" s="82">
        <v>1436844.0</v>
      </c>
      <c r="I963" s="79">
        <v>1.0</v>
      </c>
      <c r="J963" s="83">
        <v>0.9</v>
      </c>
      <c r="K963" s="80">
        <v>2025.0</v>
      </c>
      <c r="L963" s="79" t="s">
        <v>202</v>
      </c>
      <c r="M963" s="79">
        <v>2025.0</v>
      </c>
      <c r="N963" s="79" t="s">
        <v>145</v>
      </c>
      <c r="O963" s="65" t="str">
        <f t="shared" si="1"/>
        <v>053529410001</v>
      </c>
      <c r="P963" s="65">
        <f t="shared" si="2"/>
        <v>0</v>
      </c>
      <c r="Q963" s="65">
        <f t="shared" si="3"/>
        <v>8</v>
      </c>
      <c r="R963" s="65" t="str">
        <f t="shared" si="12"/>
        <v>05.352.941/0001-08</v>
      </c>
      <c r="S963" s="84"/>
      <c r="T963" s="84" t="str">
        <f t="shared" si="10"/>
        <v/>
      </c>
      <c r="U963" s="84" t="str">
        <f t="shared" si="11"/>
        <v/>
      </c>
      <c r="V963" s="65" t="str">
        <f t="shared" si="5"/>
        <v/>
      </c>
      <c r="W963" s="84"/>
      <c r="X963" s="84"/>
      <c r="Y963" s="85"/>
      <c r="Z963" s="85"/>
      <c r="AA963" s="65" t="str">
        <f t="shared" si="6"/>
        <v/>
      </c>
      <c r="AB963" s="65" t="str">
        <f t="shared" si="7"/>
        <v/>
      </c>
      <c r="AC963" s="86"/>
      <c r="AD963" s="87" t="str">
        <f t="shared" si="8"/>
        <v/>
      </c>
      <c r="AE963" s="84"/>
      <c r="AF963" s="86">
        <f>IF(AC963&gt;0,AC963,'⚙️ Config'!$B$10)</f>
        <v>0.0075</v>
      </c>
      <c r="AG963" s="88">
        <f t="shared" si="9"/>
        <v>10776.33</v>
      </c>
      <c r="AH963" s="88">
        <f>AG963*'⚙️ Config'!$B$11</f>
        <v>53881.65</v>
      </c>
      <c r="AI963" s="88">
        <f>AH963*'⚙️ Config'!$B$12</f>
        <v>16164.495</v>
      </c>
      <c r="AJ963" s="64"/>
      <c r="AK963" s="84"/>
      <c r="AL963" s="84"/>
      <c r="AM963" s="84"/>
      <c r="AN963" s="84"/>
      <c r="AO963" s="84"/>
      <c r="AP963" s="84"/>
      <c r="AQ963" s="84"/>
    </row>
    <row r="964" ht="15.0" customHeight="1">
      <c r="A964" s="79">
        <v>961.0</v>
      </c>
      <c r="B964" s="80" t="s">
        <v>2278</v>
      </c>
      <c r="C964" s="79" t="s">
        <v>141</v>
      </c>
      <c r="D964" s="79" t="s">
        <v>2279</v>
      </c>
      <c r="E964" s="81">
        <v>70.04</v>
      </c>
      <c r="F964" s="79" t="s">
        <v>84</v>
      </c>
      <c r="G964" s="79" t="s">
        <v>606</v>
      </c>
      <c r="H964" s="82">
        <v>1436715.61</v>
      </c>
      <c r="I964" s="79">
        <v>1.0</v>
      </c>
      <c r="J964" s="83">
        <v>0.9</v>
      </c>
      <c r="K964" s="80">
        <v>2025.0</v>
      </c>
      <c r="L964" s="79" t="s">
        <v>202</v>
      </c>
      <c r="M964" s="79">
        <v>2025.0</v>
      </c>
      <c r="N964" s="79" t="s">
        <v>145</v>
      </c>
      <c r="O964" s="65" t="str">
        <f t="shared" si="1"/>
        <v>337817320001</v>
      </c>
      <c r="P964" s="65">
        <f t="shared" si="2"/>
        <v>1</v>
      </c>
      <c r="Q964" s="65">
        <f t="shared" si="3"/>
        <v>5</v>
      </c>
      <c r="R964" s="65" t="str">
        <f t="shared" si="12"/>
        <v>33.781.732/0001-15</v>
      </c>
      <c r="S964" s="84"/>
      <c r="T964" s="84" t="str">
        <f t="shared" si="10"/>
        <v/>
      </c>
      <c r="U964" s="84" t="str">
        <f t="shared" si="11"/>
        <v/>
      </c>
      <c r="V964" s="65" t="str">
        <f t="shared" si="5"/>
        <v/>
      </c>
      <c r="W964" s="84"/>
      <c r="X964" s="84"/>
      <c r="Y964" s="85"/>
      <c r="Z964" s="85"/>
      <c r="AA964" s="65" t="str">
        <f t="shared" si="6"/>
        <v/>
      </c>
      <c r="AB964" s="65" t="str">
        <f t="shared" si="7"/>
        <v/>
      </c>
      <c r="AC964" s="86"/>
      <c r="AD964" s="87" t="str">
        <f t="shared" si="8"/>
        <v/>
      </c>
      <c r="AE964" s="84"/>
      <c r="AF964" s="86">
        <f>IF(AC964&gt;0,AC964,'⚙️ Config'!$B$10)</f>
        <v>0.0075</v>
      </c>
      <c r="AG964" s="88">
        <f t="shared" si="9"/>
        <v>10775.36708</v>
      </c>
      <c r="AH964" s="88">
        <f>AG964*'⚙️ Config'!$B$11</f>
        <v>53876.83538</v>
      </c>
      <c r="AI964" s="88">
        <f>AH964*'⚙️ Config'!$B$12</f>
        <v>16163.05061</v>
      </c>
      <c r="AJ964" s="64"/>
      <c r="AK964" s="84"/>
      <c r="AL964" s="84"/>
      <c r="AM964" s="84"/>
      <c r="AN964" s="84"/>
      <c r="AO964" s="84"/>
      <c r="AP964" s="84"/>
      <c r="AQ964" s="84"/>
    </row>
    <row r="965" ht="15.0" customHeight="1">
      <c r="A965" s="79">
        <v>962.0</v>
      </c>
      <c r="B965" s="80" t="s">
        <v>2280</v>
      </c>
      <c r="C965" s="79" t="s">
        <v>141</v>
      </c>
      <c r="D965" s="79" t="s">
        <v>2281</v>
      </c>
      <c r="E965" s="81">
        <v>55.04</v>
      </c>
      <c r="F965" s="79" t="s">
        <v>84</v>
      </c>
      <c r="G965" s="79" t="s">
        <v>606</v>
      </c>
      <c r="H965" s="82">
        <v>1435554.48</v>
      </c>
      <c r="I965" s="79">
        <v>1.0</v>
      </c>
      <c r="J965" s="83">
        <v>1.5</v>
      </c>
      <c r="K965" s="80">
        <v>2024.0</v>
      </c>
      <c r="L965" s="79" t="s">
        <v>295</v>
      </c>
      <c r="M965" s="79">
        <v>2024.0</v>
      </c>
      <c r="N965" s="79" t="s">
        <v>145</v>
      </c>
      <c r="O965" s="65" t="str">
        <f t="shared" si="1"/>
        <v>305449790001</v>
      </c>
      <c r="P965" s="65">
        <f t="shared" si="2"/>
        <v>2</v>
      </c>
      <c r="Q965" s="65">
        <f t="shared" si="3"/>
        <v>0</v>
      </c>
      <c r="R965" s="65" t="str">
        <f t="shared" si="12"/>
        <v>30.544.979/0001-20</v>
      </c>
      <c r="S965" s="84"/>
      <c r="T965" s="84" t="str">
        <f t="shared" si="10"/>
        <v/>
      </c>
      <c r="U965" s="84" t="str">
        <f t="shared" si="11"/>
        <v/>
      </c>
      <c r="V965" s="65" t="str">
        <f t="shared" si="5"/>
        <v/>
      </c>
      <c r="W965" s="84"/>
      <c r="X965" s="84"/>
      <c r="Y965" s="85"/>
      <c r="Z965" s="85"/>
      <c r="AA965" s="65" t="str">
        <f t="shared" si="6"/>
        <v/>
      </c>
      <c r="AB965" s="65" t="str">
        <f t="shared" si="7"/>
        <v/>
      </c>
      <c r="AC965" s="86"/>
      <c r="AD965" s="87" t="str">
        <f t="shared" si="8"/>
        <v/>
      </c>
      <c r="AE965" s="84"/>
      <c r="AF965" s="86">
        <f>IF(AC965&gt;0,AC965,'⚙️ Config'!$B$10)</f>
        <v>0.0075</v>
      </c>
      <c r="AG965" s="88">
        <f t="shared" si="9"/>
        <v>10766.6586</v>
      </c>
      <c r="AH965" s="88">
        <f>AG965*'⚙️ Config'!$B$11</f>
        <v>53833.293</v>
      </c>
      <c r="AI965" s="88">
        <f>AH965*'⚙️ Config'!$B$12</f>
        <v>16149.9879</v>
      </c>
      <c r="AJ965" s="64"/>
      <c r="AK965" s="84"/>
      <c r="AL965" s="84"/>
      <c r="AM965" s="84"/>
      <c r="AN965" s="84"/>
      <c r="AO965" s="84"/>
      <c r="AP965" s="84"/>
      <c r="AQ965" s="84"/>
    </row>
    <row r="966" ht="15.0" customHeight="1">
      <c r="A966" s="79">
        <v>963.0</v>
      </c>
      <c r="B966" s="80" t="s">
        <v>2282</v>
      </c>
      <c r="C966" s="79" t="s">
        <v>141</v>
      </c>
      <c r="D966" s="79" t="s">
        <v>2283</v>
      </c>
      <c r="E966" s="81">
        <v>53.37</v>
      </c>
      <c r="F966" s="79" t="s">
        <v>84</v>
      </c>
      <c r="G966" s="79" t="s">
        <v>606</v>
      </c>
      <c r="H966" s="82">
        <v>1433759.44</v>
      </c>
      <c r="I966" s="79">
        <v>1.0</v>
      </c>
      <c r="J966" s="83">
        <v>1.6</v>
      </c>
      <c r="K966" s="80">
        <v>2024.0</v>
      </c>
      <c r="L966" s="79" t="s">
        <v>630</v>
      </c>
      <c r="M966" s="79">
        <v>2024.0</v>
      </c>
      <c r="N966" s="79" t="s">
        <v>145</v>
      </c>
      <c r="O966" s="65" t="str">
        <f t="shared" si="1"/>
        <v>432677420001</v>
      </c>
      <c r="P966" s="65">
        <f t="shared" si="2"/>
        <v>9</v>
      </c>
      <c r="Q966" s="65">
        <f t="shared" si="3"/>
        <v>0</v>
      </c>
      <c r="R966" s="65" t="str">
        <f t="shared" si="12"/>
        <v>43.267.742/0001-90</v>
      </c>
      <c r="S966" s="84"/>
      <c r="T966" s="84" t="str">
        <f t="shared" si="10"/>
        <v/>
      </c>
      <c r="U966" s="84" t="str">
        <f t="shared" si="11"/>
        <v/>
      </c>
      <c r="V966" s="65" t="str">
        <f t="shared" si="5"/>
        <v/>
      </c>
      <c r="W966" s="84"/>
      <c r="X966" s="84"/>
      <c r="Y966" s="85"/>
      <c r="Z966" s="85"/>
      <c r="AA966" s="65" t="str">
        <f t="shared" si="6"/>
        <v/>
      </c>
      <c r="AB966" s="65" t="str">
        <f t="shared" si="7"/>
        <v/>
      </c>
      <c r="AC966" s="86"/>
      <c r="AD966" s="87" t="str">
        <f t="shared" si="8"/>
        <v/>
      </c>
      <c r="AE966" s="84"/>
      <c r="AF966" s="86">
        <f>IF(AC966&gt;0,AC966,'⚙️ Config'!$B$10)</f>
        <v>0.0075</v>
      </c>
      <c r="AG966" s="88">
        <f t="shared" si="9"/>
        <v>10753.1958</v>
      </c>
      <c r="AH966" s="88">
        <f>AG966*'⚙️ Config'!$B$11</f>
        <v>53765.979</v>
      </c>
      <c r="AI966" s="88">
        <f>AH966*'⚙️ Config'!$B$12</f>
        <v>16129.7937</v>
      </c>
      <c r="AJ966" s="64"/>
      <c r="AK966" s="84"/>
      <c r="AL966" s="84"/>
      <c r="AM966" s="84"/>
      <c r="AN966" s="84"/>
      <c r="AO966" s="84"/>
      <c r="AP966" s="84"/>
      <c r="AQ966" s="84"/>
    </row>
    <row r="967" ht="15.0" customHeight="1">
      <c r="A967" s="79">
        <v>964.0</v>
      </c>
      <c r="B967" s="80" t="s">
        <v>2284</v>
      </c>
      <c r="C967" s="79" t="s">
        <v>141</v>
      </c>
      <c r="D967" s="79" t="s">
        <v>2285</v>
      </c>
      <c r="E967" s="81">
        <v>50.47</v>
      </c>
      <c r="F967" s="79" t="s">
        <v>84</v>
      </c>
      <c r="G967" s="79" t="s">
        <v>606</v>
      </c>
      <c r="H967" s="82">
        <v>1430061.02</v>
      </c>
      <c r="I967" s="79">
        <v>1.0</v>
      </c>
      <c r="J967" s="83">
        <v>1.8</v>
      </c>
      <c r="K967" s="80">
        <v>2024.0</v>
      </c>
      <c r="L967" s="79" t="s">
        <v>630</v>
      </c>
      <c r="M967" s="79">
        <v>2024.0</v>
      </c>
      <c r="N967" s="79" t="s">
        <v>161</v>
      </c>
      <c r="O967" s="65" t="str">
        <f t="shared" si="1"/>
        <v>463390710001</v>
      </c>
      <c r="P967" s="65">
        <f t="shared" si="2"/>
        <v>1</v>
      </c>
      <c r="Q967" s="65">
        <f t="shared" si="3"/>
        <v>4</v>
      </c>
      <c r="R967" s="65" t="str">
        <f t="shared" si="12"/>
        <v>46.339.071/0001-14</v>
      </c>
      <c r="S967" s="84"/>
      <c r="T967" s="84" t="str">
        <f t="shared" si="10"/>
        <v/>
      </c>
      <c r="U967" s="84" t="str">
        <f t="shared" si="11"/>
        <v/>
      </c>
      <c r="V967" s="65" t="str">
        <f t="shared" si="5"/>
        <v/>
      </c>
      <c r="W967" s="84"/>
      <c r="X967" s="84"/>
      <c r="Y967" s="85"/>
      <c r="Z967" s="85"/>
      <c r="AA967" s="65" t="str">
        <f t="shared" si="6"/>
        <v/>
      </c>
      <c r="AB967" s="65" t="str">
        <f t="shared" si="7"/>
        <v/>
      </c>
      <c r="AC967" s="86"/>
      <c r="AD967" s="87" t="str">
        <f t="shared" si="8"/>
        <v/>
      </c>
      <c r="AE967" s="84"/>
      <c r="AF967" s="86">
        <f>IF(AC967&gt;0,AC967,'⚙️ Config'!$B$10)</f>
        <v>0.0075</v>
      </c>
      <c r="AG967" s="88">
        <f t="shared" si="9"/>
        <v>10725.45765</v>
      </c>
      <c r="AH967" s="88">
        <f>AG967*'⚙️ Config'!$B$11</f>
        <v>53627.28825</v>
      </c>
      <c r="AI967" s="88">
        <f>AH967*'⚙️ Config'!$B$12</f>
        <v>16088.18648</v>
      </c>
      <c r="AJ967" s="64"/>
      <c r="AK967" s="84"/>
      <c r="AL967" s="84"/>
      <c r="AM967" s="84"/>
      <c r="AN967" s="84"/>
      <c r="AO967" s="84"/>
      <c r="AP967" s="84"/>
      <c r="AQ967" s="84"/>
    </row>
    <row r="968" ht="15.0" customHeight="1">
      <c r="A968" s="79">
        <v>965.0</v>
      </c>
      <c r="B968" s="80" t="s">
        <v>2286</v>
      </c>
      <c r="C968" s="79" t="s">
        <v>141</v>
      </c>
      <c r="D968" s="79" t="s">
        <v>2287</v>
      </c>
      <c r="E968" s="81">
        <v>55.04</v>
      </c>
      <c r="F968" s="79" t="s">
        <v>84</v>
      </c>
      <c r="G968" s="79" t="s">
        <v>606</v>
      </c>
      <c r="H968" s="82">
        <v>1428496.48</v>
      </c>
      <c r="I968" s="79">
        <v>1.0</v>
      </c>
      <c r="J968" s="83">
        <v>1.5</v>
      </c>
      <c r="K968" s="80">
        <v>2024.0</v>
      </c>
      <c r="L968" s="79" t="s">
        <v>630</v>
      </c>
      <c r="M968" s="79">
        <v>2024.0</v>
      </c>
      <c r="N968" s="79" t="s">
        <v>161</v>
      </c>
      <c r="O968" s="65" t="str">
        <f t="shared" si="1"/>
        <v>384562940001</v>
      </c>
      <c r="P968" s="65">
        <f t="shared" si="2"/>
        <v>3</v>
      </c>
      <c r="Q968" s="65">
        <f t="shared" si="3"/>
        <v>3</v>
      </c>
      <c r="R968" s="65" t="str">
        <f t="shared" si="12"/>
        <v>38.456.294/0001-33</v>
      </c>
      <c r="S968" s="84"/>
      <c r="T968" s="84" t="str">
        <f t="shared" si="10"/>
        <v/>
      </c>
      <c r="U968" s="84" t="str">
        <f t="shared" si="11"/>
        <v/>
      </c>
      <c r="V968" s="65" t="str">
        <f t="shared" si="5"/>
        <v/>
      </c>
      <c r="W968" s="84"/>
      <c r="X968" s="84"/>
      <c r="Y968" s="85"/>
      <c r="Z968" s="85"/>
      <c r="AA968" s="65" t="str">
        <f t="shared" si="6"/>
        <v/>
      </c>
      <c r="AB968" s="65" t="str">
        <f t="shared" si="7"/>
        <v/>
      </c>
      <c r="AC968" s="86"/>
      <c r="AD968" s="87" t="str">
        <f t="shared" si="8"/>
        <v/>
      </c>
      <c r="AE968" s="84"/>
      <c r="AF968" s="86">
        <f>IF(AC968&gt;0,AC968,'⚙️ Config'!$B$10)</f>
        <v>0.0075</v>
      </c>
      <c r="AG968" s="88">
        <f t="shared" si="9"/>
        <v>10713.7236</v>
      </c>
      <c r="AH968" s="88">
        <f>AG968*'⚙️ Config'!$B$11</f>
        <v>53568.618</v>
      </c>
      <c r="AI968" s="88">
        <f>AH968*'⚙️ Config'!$B$12</f>
        <v>16070.5854</v>
      </c>
      <c r="AJ968" s="64"/>
      <c r="AK968" s="84"/>
      <c r="AL968" s="84"/>
      <c r="AM968" s="84"/>
      <c r="AN968" s="84"/>
      <c r="AO968" s="84"/>
      <c r="AP968" s="84"/>
      <c r="AQ968" s="84"/>
    </row>
    <row r="969" ht="15.0" customHeight="1">
      <c r="A969" s="79">
        <v>966.0</v>
      </c>
      <c r="B969" s="80" t="s">
        <v>2288</v>
      </c>
      <c r="C969" s="79" t="s">
        <v>141</v>
      </c>
      <c r="D969" s="79" t="s">
        <v>2289</v>
      </c>
      <c r="E969" s="81">
        <v>70.04</v>
      </c>
      <c r="F969" s="79" t="s">
        <v>84</v>
      </c>
      <c r="G969" s="79" t="s">
        <v>606</v>
      </c>
      <c r="H969" s="82">
        <v>1427898.39</v>
      </c>
      <c r="I969" s="79">
        <v>1.0</v>
      </c>
      <c r="J969" s="83">
        <v>0.9</v>
      </c>
      <c r="K969" s="80">
        <v>2025.0</v>
      </c>
      <c r="L969" s="79" t="s">
        <v>295</v>
      </c>
      <c r="M969" s="79">
        <v>2025.0</v>
      </c>
      <c r="N969" s="79" t="s">
        <v>161</v>
      </c>
      <c r="O969" s="65" t="str">
        <f t="shared" si="1"/>
        <v>514667610001</v>
      </c>
      <c r="P969" s="65">
        <f t="shared" si="2"/>
        <v>7</v>
      </c>
      <c r="Q969" s="65">
        <f t="shared" si="3"/>
        <v>4</v>
      </c>
      <c r="R969" s="65" t="str">
        <f t="shared" si="12"/>
        <v>51.466.761/0001-74</v>
      </c>
      <c r="S969" s="84"/>
      <c r="T969" s="84" t="str">
        <f t="shared" si="10"/>
        <v/>
      </c>
      <c r="U969" s="84" t="str">
        <f t="shared" si="11"/>
        <v/>
      </c>
      <c r="V969" s="65" t="str">
        <f t="shared" si="5"/>
        <v/>
      </c>
      <c r="W969" s="84"/>
      <c r="X969" s="84"/>
      <c r="Y969" s="85"/>
      <c r="Z969" s="85"/>
      <c r="AA969" s="65" t="str">
        <f t="shared" si="6"/>
        <v/>
      </c>
      <c r="AB969" s="65" t="str">
        <f t="shared" si="7"/>
        <v/>
      </c>
      <c r="AC969" s="86"/>
      <c r="AD969" s="87" t="str">
        <f t="shared" si="8"/>
        <v/>
      </c>
      <c r="AE969" s="84"/>
      <c r="AF969" s="86">
        <f>IF(AC969&gt;0,AC969,'⚙️ Config'!$B$10)</f>
        <v>0.0075</v>
      </c>
      <c r="AG969" s="88">
        <f t="shared" si="9"/>
        <v>10709.23793</v>
      </c>
      <c r="AH969" s="88">
        <f>AG969*'⚙️ Config'!$B$11</f>
        <v>53546.18963</v>
      </c>
      <c r="AI969" s="88">
        <f>AH969*'⚙️ Config'!$B$12</f>
        <v>16063.85689</v>
      </c>
      <c r="AJ969" s="64"/>
      <c r="AK969" s="84"/>
      <c r="AL969" s="84"/>
      <c r="AM969" s="84"/>
      <c r="AN969" s="84"/>
      <c r="AO969" s="84"/>
      <c r="AP969" s="84"/>
      <c r="AQ969" s="84"/>
    </row>
    <row r="970" ht="15.0" customHeight="1">
      <c r="A970" s="79">
        <v>967.0</v>
      </c>
      <c r="B970" s="80" t="s">
        <v>2290</v>
      </c>
      <c r="C970" s="79" t="s">
        <v>141</v>
      </c>
      <c r="D970" s="79" t="s">
        <v>2291</v>
      </c>
      <c r="E970" s="81">
        <v>56.88</v>
      </c>
      <c r="F970" s="79" t="s">
        <v>84</v>
      </c>
      <c r="G970" s="79" t="s">
        <v>606</v>
      </c>
      <c r="H970" s="82">
        <v>1424208.51</v>
      </c>
      <c r="I970" s="79">
        <v>1.0</v>
      </c>
      <c r="J970" s="83">
        <v>1.4</v>
      </c>
      <c r="K970" s="80">
        <v>2024.0</v>
      </c>
      <c r="L970" s="79" t="s">
        <v>458</v>
      </c>
      <c r="M970" s="79">
        <v>2024.0</v>
      </c>
      <c r="N970" s="79" t="s">
        <v>145</v>
      </c>
      <c r="O970" s="65" t="str">
        <f t="shared" si="1"/>
        <v>011417670001</v>
      </c>
      <c r="P970" s="65">
        <f t="shared" si="2"/>
        <v>0</v>
      </c>
      <c r="Q970" s="65">
        <f t="shared" si="3"/>
        <v>1</v>
      </c>
      <c r="R970" s="65" t="str">
        <f t="shared" si="12"/>
        <v>01.141.767/0001-01</v>
      </c>
      <c r="S970" s="84"/>
      <c r="T970" s="84" t="str">
        <f t="shared" si="10"/>
        <v/>
      </c>
      <c r="U970" s="84" t="str">
        <f t="shared" si="11"/>
        <v/>
      </c>
      <c r="V970" s="65" t="str">
        <f t="shared" si="5"/>
        <v/>
      </c>
      <c r="W970" s="84"/>
      <c r="X970" s="84"/>
      <c r="Y970" s="85"/>
      <c r="Z970" s="85"/>
      <c r="AA970" s="65" t="str">
        <f t="shared" si="6"/>
        <v/>
      </c>
      <c r="AB970" s="65" t="str">
        <f t="shared" si="7"/>
        <v/>
      </c>
      <c r="AC970" s="86"/>
      <c r="AD970" s="87" t="str">
        <f t="shared" si="8"/>
        <v/>
      </c>
      <c r="AE970" s="84"/>
      <c r="AF970" s="86">
        <f>IF(AC970&gt;0,AC970,'⚙️ Config'!$B$10)</f>
        <v>0.0075</v>
      </c>
      <c r="AG970" s="88">
        <f t="shared" si="9"/>
        <v>10681.56383</v>
      </c>
      <c r="AH970" s="88">
        <f>AG970*'⚙️ Config'!$B$11</f>
        <v>53407.81913</v>
      </c>
      <c r="AI970" s="88">
        <f>AH970*'⚙️ Config'!$B$12</f>
        <v>16022.34574</v>
      </c>
      <c r="AJ970" s="64"/>
      <c r="AK970" s="84"/>
      <c r="AL970" s="84"/>
      <c r="AM970" s="84"/>
      <c r="AN970" s="84"/>
      <c r="AO970" s="84"/>
      <c r="AP970" s="84"/>
      <c r="AQ970" s="84"/>
    </row>
    <row r="971" ht="15.0" customHeight="1">
      <c r="A971" s="79">
        <v>968.0</v>
      </c>
      <c r="B971" s="80" t="s">
        <v>2292</v>
      </c>
      <c r="C971" s="79" t="s">
        <v>141</v>
      </c>
      <c r="D971" s="79" t="s">
        <v>2293</v>
      </c>
      <c r="E971" s="81">
        <v>61.21</v>
      </c>
      <c r="F971" s="79" t="s">
        <v>84</v>
      </c>
      <c r="G971" s="79" t="s">
        <v>606</v>
      </c>
      <c r="H971" s="82">
        <v>1423575.09</v>
      </c>
      <c r="I971" s="79">
        <v>1.0</v>
      </c>
      <c r="J971" s="83">
        <v>1.2</v>
      </c>
      <c r="K971" s="80">
        <v>2025.0</v>
      </c>
      <c r="L971" s="79" t="s">
        <v>630</v>
      </c>
      <c r="M971" s="79">
        <v>2025.0</v>
      </c>
      <c r="N971" s="79" t="s">
        <v>161</v>
      </c>
      <c r="O971" s="65" t="str">
        <f t="shared" si="1"/>
        <v>421133170001</v>
      </c>
      <c r="P971" s="65">
        <f t="shared" si="2"/>
        <v>8</v>
      </c>
      <c r="Q971" s="65">
        <f t="shared" si="3"/>
        <v>4</v>
      </c>
      <c r="R971" s="65" t="str">
        <f t="shared" si="12"/>
        <v>42.113.317/0001-84</v>
      </c>
      <c r="S971" s="84"/>
      <c r="T971" s="84" t="str">
        <f t="shared" si="10"/>
        <v/>
      </c>
      <c r="U971" s="84" t="str">
        <f t="shared" si="11"/>
        <v/>
      </c>
      <c r="V971" s="65" t="str">
        <f t="shared" si="5"/>
        <v/>
      </c>
      <c r="W971" s="84"/>
      <c r="X971" s="84"/>
      <c r="Y971" s="85"/>
      <c r="Z971" s="85"/>
      <c r="AA971" s="65" t="str">
        <f t="shared" si="6"/>
        <v/>
      </c>
      <c r="AB971" s="65" t="str">
        <f t="shared" si="7"/>
        <v/>
      </c>
      <c r="AC971" s="86"/>
      <c r="AD971" s="87" t="str">
        <f t="shared" si="8"/>
        <v/>
      </c>
      <c r="AE971" s="84"/>
      <c r="AF971" s="86">
        <f>IF(AC971&gt;0,AC971,'⚙️ Config'!$B$10)</f>
        <v>0.0075</v>
      </c>
      <c r="AG971" s="88">
        <f t="shared" si="9"/>
        <v>10676.81318</v>
      </c>
      <c r="AH971" s="88">
        <f>AG971*'⚙️ Config'!$B$11</f>
        <v>53384.06588</v>
      </c>
      <c r="AI971" s="88">
        <f>AH971*'⚙️ Config'!$B$12</f>
        <v>16015.21976</v>
      </c>
      <c r="AJ971" s="64"/>
      <c r="AK971" s="84"/>
      <c r="AL971" s="84"/>
      <c r="AM971" s="84"/>
      <c r="AN971" s="84"/>
      <c r="AO971" s="84"/>
      <c r="AP971" s="84"/>
      <c r="AQ971" s="84"/>
    </row>
    <row r="972" ht="15.0" customHeight="1">
      <c r="A972" s="79">
        <v>969.0</v>
      </c>
      <c r="B972" s="80" t="s">
        <v>2294</v>
      </c>
      <c r="C972" s="79" t="s">
        <v>141</v>
      </c>
      <c r="D972" s="79" t="s">
        <v>2295</v>
      </c>
      <c r="E972" s="81">
        <v>78.37</v>
      </c>
      <c r="F972" s="79" t="s">
        <v>84</v>
      </c>
      <c r="G972" s="79" t="s">
        <v>606</v>
      </c>
      <c r="H972" s="82">
        <v>1422985.0</v>
      </c>
      <c r="I972" s="79">
        <v>1.0</v>
      </c>
      <c r="J972" s="83">
        <v>0.7</v>
      </c>
      <c r="K972" s="80">
        <v>2025.0</v>
      </c>
      <c r="L972" s="79" t="s">
        <v>630</v>
      </c>
      <c r="M972" s="79">
        <v>2025.0</v>
      </c>
      <c r="N972" s="79" t="s">
        <v>161</v>
      </c>
      <c r="O972" s="65" t="str">
        <f t="shared" si="1"/>
        <v>237982400001</v>
      </c>
      <c r="P972" s="65">
        <f t="shared" si="2"/>
        <v>8</v>
      </c>
      <c r="Q972" s="65">
        <f t="shared" si="3"/>
        <v>9</v>
      </c>
      <c r="R972" s="65" t="str">
        <f t="shared" si="12"/>
        <v>23.798.240/0001-89</v>
      </c>
      <c r="S972" s="84"/>
      <c r="T972" s="84" t="str">
        <f t="shared" si="10"/>
        <v/>
      </c>
      <c r="U972" s="84" t="str">
        <f t="shared" si="11"/>
        <v/>
      </c>
      <c r="V972" s="65" t="str">
        <f t="shared" si="5"/>
        <v/>
      </c>
      <c r="W972" s="84"/>
      <c r="X972" s="84"/>
      <c r="Y972" s="85"/>
      <c r="Z972" s="85"/>
      <c r="AA972" s="65" t="str">
        <f t="shared" si="6"/>
        <v/>
      </c>
      <c r="AB972" s="65" t="str">
        <f t="shared" si="7"/>
        <v/>
      </c>
      <c r="AC972" s="86"/>
      <c r="AD972" s="87" t="str">
        <f t="shared" si="8"/>
        <v/>
      </c>
      <c r="AE972" s="84"/>
      <c r="AF972" s="86">
        <f>IF(AC972&gt;0,AC972,'⚙️ Config'!$B$10)</f>
        <v>0.0075</v>
      </c>
      <c r="AG972" s="88">
        <f t="shared" si="9"/>
        <v>10672.3875</v>
      </c>
      <c r="AH972" s="88">
        <f>AG972*'⚙️ Config'!$B$11</f>
        <v>53361.9375</v>
      </c>
      <c r="AI972" s="88">
        <f>AH972*'⚙️ Config'!$B$12</f>
        <v>16008.58125</v>
      </c>
      <c r="AJ972" s="64"/>
      <c r="AK972" s="84"/>
      <c r="AL972" s="84"/>
      <c r="AM972" s="84"/>
      <c r="AN972" s="84"/>
      <c r="AO972" s="84"/>
      <c r="AP972" s="84"/>
      <c r="AQ972" s="84"/>
    </row>
    <row r="973" ht="15.0" customHeight="1">
      <c r="A973" s="79">
        <v>970.0</v>
      </c>
      <c r="B973" s="80" t="s">
        <v>2296</v>
      </c>
      <c r="C973" s="79" t="s">
        <v>141</v>
      </c>
      <c r="D973" s="79" t="s">
        <v>2297</v>
      </c>
      <c r="E973" s="81">
        <v>56.88</v>
      </c>
      <c r="F973" s="79" t="s">
        <v>84</v>
      </c>
      <c r="G973" s="79" t="s">
        <v>606</v>
      </c>
      <c r="H973" s="82">
        <v>1422903.42</v>
      </c>
      <c r="I973" s="79">
        <v>1.0</v>
      </c>
      <c r="J973" s="83">
        <v>1.4</v>
      </c>
      <c r="K973" s="80">
        <v>2024.0</v>
      </c>
      <c r="L973" s="79" t="s">
        <v>202</v>
      </c>
      <c r="M973" s="79">
        <v>2024.0</v>
      </c>
      <c r="N973" s="79" t="s">
        <v>145</v>
      </c>
      <c r="O973" s="65" t="str">
        <f t="shared" si="1"/>
        <v>069960640001</v>
      </c>
      <c r="P973" s="65">
        <f t="shared" si="2"/>
        <v>7</v>
      </c>
      <c r="Q973" s="65">
        <f t="shared" si="3"/>
        <v>0</v>
      </c>
      <c r="R973" s="65" t="str">
        <f t="shared" si="12"/>
        <v>06.996.064/0001-70</v>
      </c>
      <c r="S973" s="84"/>
      <c r="T973" s="84" t="str">
        <f t="shared" si="10"/>
        <v/>
      </c>
      <c r="U973" s="84" t="str">
        <f t="shared" si="11"/>
        <v/>
      </c>
      <c r="V973" s="65" t="str">
        <f t="shared" si="5"/>
        <v/>
      </c>
      <c r="W973" s="84"/>
      <c r="X973" s="84"/>
      <c r="Y973" s="85"/>
      <c r="Z973" s="85"/>
      <c r="AA973" s="65" t="str">
        <f t="shared" si="6"/>
        <v/>
      </c>
      <c r="AB973" s="65" t="str">
        <f t="shared" si="7"/>
        <v/>
      </c>
      <c r="AC973" s="86"/>
      <c r="AD973" s="87" t="str">
        <f t="shared" si="8"/>
        <v/>
      </c>
      <c r="AE973" s="84"/>
      <c r="AF973" s="86">
        <f>IF(AC973&gt;0,AC973,'⚙️ Config'!$B$10)</f>
        <v>0.0075</v>
      </c>
      <c r="AG973" s="88">
        <f t="shared" si="9"/>
        <v>10671.77565</v>
      </c>
      <c r="AH973" s="88">
        <f>AG973*'⚙️ Config'!$B$11</f>
        <v>53358.87825</v>
      </c>
      <c r="AI973" s="88">
        <f>AH973*'⚙️ Config'!$B$12</f>
        <v>16007.66348</v>
      </c>
      <c r="AJ973" s="64"/>
      <c r="AK973" s="84"/>
      <c r="AL973" s="84"/>
      <c r="AM973" s="84"/>
      <c r="AN973" s="84"/>
      <c r="AO973" s="84"/>
      <c r="AP973" s="84"/>
      <c r="AQ973" s="84"/>
    </row>
    <row r="974" ht="15.0" customHeight="1">
      <c r="A974" s="79">
        <v>971.0</v>
      </c>
      <c r="B974" s="80" t="s">
        <v>2298</v>
      </c>
      <c r="C974" s="79" t="s">
        <v>141</v>
      </c>
      <c r="D974" s="79" t="s">
        <v>2299</v>
      </c>
      <c r="E974" s="81">
        <v>49.2</v>
      </c>
      <c r="F974" s="79" t="s">
        <v>84</v>
      </c>
      <c r="G974" s="79" t="s">
        <v>606</v>
      </c>
      <c r="H974" s="82">
        <v>1421152.6</v>
      </c>
      <c r="I974" s="79">
        <v>1.0</v>
      </c>
      <c r="J974" s="83">
        <v>1.9</v>
      </c>
      <c r="K974" s="80">
        <v>2024.0</v>
      </c>
      <c r="L974" s="79" t="s">
        <v>295</v>
      </c>
      <c r="M974" s="79">
        <v>2024.0</v>
      </c>
      <c r="N974" s="79" t="s">
        <v>161</v>
      </c>
      <c r="O974" s="65" t="str">
        <f t="shared" si="1"/>
        <v>138590370001</v>
      </c>
      <c r="P974" s="65">
        <f t="shared" si="2"/>
        <v>1</v>
      </c>
      <c r="Q974" s="65">
        <f t="shared" si="3"/>
        <v>1</v>
      </c>
      <c r="R974" s="65" t="str">
        <f t="shared" si="12"/>
        <v>13.859.037/0001-11</v>
      </c>
      <c r="S974" s="84"/>
      <c r="T974" s="84" t="str">
        <f t="shared" si="10"/>
        <v/>
      </c>
      <c r="U974" s="84" t="str">
        <f t="shared" si="11"/>
        <v/>
      </c>
      <c r="V974" s="65" t="str">
        <f t="shared" si="5"/>
        <v/>
      </c>
      <c r="W974" s="84"/>
      <c r="X974" s="84"/>
      <c r="Y974" s="85"/>
      <c r="Z974" s="85"/>
      <c r="AA974" s="65" t="str">
        <f t="shared" si="6"/>
        <v/>
      </c>
      <c r="AB974" s="65" t="str">
        <f t="shared" si="7"/>
        <v/>
      </c>
      <c r="AC974" s="86"/>
      <c r="AD974" s="87" t="str">
        <f t="shared" si="8"/>
        <v/>
      </c>
      <c r="AE974" s="84"/>
      <c r="AF974" s="86">
        <f>IF(AC974&gt;0,AC974,'⚙️ Config'!$B$10)</f>
        <v>0.0075</v>
      </c>
      <c r="AG974" s="88">
        <f t="shared" si="9"/>
        <v>10658.6445</v>
      </c>
      <c r="AH974" s="88">
        <f>AG974*'⚙️ Config'!$B$11</f>
        <v>53293.2225</v>
      </c>
      <c r="AI974" s="88">
        <f>AH974*'⚙️ Config'!$B$12</f>
        <v>15987.96675</v>
      </c>
      <c r="AJ974" s="64"/>
      <c r="AK974" s="84"/>
      <c r="AL974" s="84"/>
      <c r="AM974" s="84"/>
      <c r="AN974" s="84"/>
      <c r="AO974" s="84"/>
      <c r="AP974" s="84"/>
      <c r="AQ974" s="84"/>
    </row>
    <row r="975" ht="15.0" customHeight="1">
      <c r="A975" s="79">
        <v>972.0</v>
      </c>
      <c r="B975" s="80" t="s">
        <v>2300</v>
      </c>
      <c r="C975" s="79" t="s">
        <v>154</v>
      </c>
      <c r="D975" s="79" t="s">
        <v>2301</v>
      </c>
      <c r="E975" s="81">
        <v>56.88</v>
      </c>
      <c r="F975" s="79" t="s">
        <v>84</v>
      </c>
      <c r="G975" s="79" t="s">
        <v>606</v>
      </c>
      <c r="H975" s="82">
        <v>1420894.76</v>
      </c>
      <c r="I975" s="79">
        <v>1.0</v>
      </c>
      <c r="J975" s="83">
        <v>1.4</v>
      </c>
      <c r="K975" s="80">
        <v>2024.0</v>
      </c>
      <c r="L975" s="79" t="s">
        <v>202</v>
      </c>
      <c r="M975" s="79">
        <v>2024.0</v>
      </c>
      <c r="N975" s="79" t="s">
        <v>161</v>
      </c>
      <c r="O975" s="65" t="str">
        <f t="shared" si="1"/>
        <v>129652000001</v>
      </c>
      <c r="P975" s="65">
        <f t="shared" si="2"/>
        <v>6</v>
      </c>
      <c r="Q975" s="65">
        <f t="shared" si="3"/>
        <v>8</v>
      </c>
      <c r="R975" s="65" t="str">
        <f t="shared" si="12"/>
        <v>12.965.200/0001-68</v>
      </c>
      <c r="S975" s="84"/>
      <c r="T975" s="84" t="str">
        <f t="shared" si="10"/>
        <v/>
      </c>
      <c r="U975" s="84" t="str">
        <f t="shared" si="11"/>
        <v/>
      </c>
      <c r="V975" s="65" t="str">
        <f t="shared" si="5"/>
        <v/>
      </c>
      <c r="W975" s="84"/>
      <c r="X975" s="84"/>
      <c r="Y975" s="85"/>
      <c r="Z975" s="85"/>
      <c r="AA975" s="65" t="str">
        <f t="shared" si="6"/>
        <v/>
      </c>
      <c r="AB975" s="65" t="str">
        <f t="shared" si="7"/>
        <v/>
      </c>
      <c r="AC975" s="86"/>
      <c r="AD975" s="87" t="str">
        <f t="shared" si="8"/>
        <v/>
      </c>
      <c r="AE975" s="84"/>
      <c r="AF975" s="86">
        <f>IF(AC975&gt;0,AC975,'⚙️ Config'!$B$10)</f>
        <v>0.0075</v>
      </c>
      <c r="AG975" s="88">
        <f t="shared" si="9"/>
        <v>10656.7107</v>
      </c>
      <c r="AH975" s="88">
        <f>AG975*'⚙️ Config'!$B$11</f>
        <v>53283.5535</v>
      </c>
      <c r="AI975" s="88">
        <f>AH975*'⚙️ Config'!$B$12</f>
        <v>15985.06605</v>
      </c>
      <c r="AJ975" s="64"/>
      <c r="AK975" s="84"/>
      <c r="AL975" s="84"/>
      <c r="AM975" s="84"/>
      <c r="AN975" s="84"/>
      <c r="AO975" s="84"/>
      <c r="AP975" s="84"/>
      <c r="AQ975" s="84"/>
    </row>
    <row r="976" ht="15.0" customHeight="1">
      <c r="A976" s="79">
        <v>973.0</v>
      </c>
      <c r="B976" s="80" t="s">
        <v>2302</v>
      </c>
      <c r="C976" s="79" t="s">
        <v>141</v>
      </c>
      <c r="D976" s="79" t="s">
        <v>2303</v>
      </c>
      <c r="E976" s="81">
        <v>56.88</v>
      </c>
      <c r="F976" s="79" t="s">
        <v>84</v>
      </c>
      <c r="G976" s="79" t="s">
        <v>606</v>
      </c>
      <c r="H976" s="82">
        <v>1420683.82</v>
      </c>
      <c r="I976" s="79">
        <v>1.0</v>
      </c>
      <c r="J976" s="83">
        <v>1.4</v>
      </c>
      <c r="K976" s="80">
        <v>2024.0</v>
      </c>
      <c r="L976" s="79" t="s">
        <v>630</v>
      </c>
      <c r="M976" s="79">
        <v>2024.0</v>
      </c>
      <c r="N976" s="79" t="s">
        <v>161</v>
      </c>
      <c r="O976" s="65" t="str">
        <f t="shared" si="1"/>
        <v>278947970001</v>
      </c>
      <c r="P976" s="65">
        <f t="shared" si="2"/>
        <v>7</v>
      </c>
      <c r="Q976" s="65">
        <f t="shared" si="3"/>
        <v>4</v>
      </c>
      <c r="R976" s="65" t="str">
        <f t="shared" si="12"/>
        <v>27.894.797/0001-74</v>
      </c>
      <c r="S976" s="84"/>
      <c r="T976" s="84" t="str">
        <f t="shared" si="10"/>
        <v/>
      </c>
      <c r="U976" s="84" t="str">
        <f t="shared" si="11"/>
        <v/>
      </c>
      <c r="V976" s="65" t="str">
        <f t="shared" si="5"/>
        <v/>
      </c>
      <c r="W976" s="84"/>
      <c r="X976" s="84"/>
      <c r="Y976" s="85"/>
      <c r="Z976" s="85"/>
      <c r="AA976" s="65" t="str">
        <f t="shared" si="6"/>
        <v/>
      </c>
      <c r="AB976" s="65" t="str">
        <f t="shared" si="7"/>
        <v/>
      </c>
      <c r="AC976" s="86"/>
      <c r="AD976" s="87" t="str">
        <f t="shared" si="8"/>
        <v/>
      </c>
      <c r="AE976" s="84"/>
      <c r="AF976" s="86">
        <f>IF(AC976&gt;0,AC976,'⚙️ Config'!$B$10)</f>
        <v>0.0075</v>
      </c>
      <c r="AG976" s="88">
        <f t="shared" si="9"/>
        <v>10655.12865</v>
      </c>
      <c r="AH976" s="88">
        <f>AG976*'⚙️ Config'!$B$11</f>
        <v>53275.64325</v>
      </c>
      <c r="AI976" s="88">
        <f>AH976*'⚙️ Config'!$B$12</f>
        <v>15982.69298</v>
      </c>
      <c r="AJ976" s="64"/>
      <c r="AK976" s="84"/>
      <c r="AL976" s="84"/>
      <c r="AM976" s="84"/>
      <c r="AN976" s="84"/>
      <c r="AO976" s="84"/>
      <c r="AP976" s="84"/>
      <c r="AQ976" s="84"/>
    </row>
    <row r="977" ht="15.0" customHeight="1">
      <c r="A977" s="79">
        <v>974.0</v>
      </c>
      <c r="B977" s="80" t="s">
        <v>2304</v>
      </c>
      <c r="C977" s="79" t="s">
        <v>141</v>
      </c>
      <c r="D977" s="79" t="s">
        <v>2305</v>
      </c>
      <c r="E977" s="81">
        <v>83.67</v>
      </c>
      <c r="F977" s="79" t="s">
        <v>84</v>
      </c>
      <c r="G977" s="79" t="s">
        <v>606</v>
      </c>
      <c r="H977" s="82">
        <v>1420163.2</v>
      </c>
      <c r="I977" s="79">
        <v>1.0</v>
      </c>
      <c r="J977" s="83">
        <v>0.6</v>
      </c>
      <c r="K977" s="80">
        <v>2025.0</v>
      </c>
      <c r="L977" s="79" t="s">
        <v>630</v>
      </c>
      <c r="M977" s="79">
        <v>2025.0</v>
      </c>
      <c r="N977" s="79" t="s">
        <v>145</v>
      </c>
      <c r="O977" s="65" t="str">
        <f t="shared" si="1"/>
        <v>473637300001</v>
      </c>
      <c r="P977" s="65">
        <f t="shared" si="2"/>
        <v>1</v>
      </c>
      <c r="Q977" s="65">
        <f t="shared" si="3"/>
        <v>0</v>
      </c>
      <c r="R977" s="65" t="str">
        <f t="shared" si="12"/>
        <v>47.363.730/0001-10</v>
      </c>
      <c r="S977" s="84"/>
      <c r="T977" s="84" t="str">
        <f t="shared" si="10"/>
        <v/>
      </c>
      <c r="U977" s="84" t="str">
        <f t="shared" si="11"/>
        <v/>
      </c>
      <c r="V977" s="65" t="str">
        <f t="shared" si="5"/>
        <v/>
      </c>
      <c r="W977" s="84"/>
      <c r="X977" s="84"/>
      <c r="Y977" s="85"/>
      <c r="Z977" s="85"/>
      <c r="AA977" s="65" t="str">
        <f t="shared" si="6"/>
        <v/>
      </c>
      <c r="AB977" s="65" t="str">
        <f t="shared" si="7"/>
        <v/>
      </c>
      <c r="AC977" s="86"/>
      <c r="AD977" s="87" t="str">
        <f t="shared" si="8"/>
        <v/>
      </c>
      <c r="AE977" s="84"/>
      <c r="AF977" s="86">
        <f>IF(AC977&gt;0,AC977,'⚙️ Config'!$B$10)</f>
        <v>0.0075</v>
      </c>
      <c r="AG977" s="88">
        <f t="shared" si="9"/>
        <v>10651.224</v>
      </c>
      <c r="AH977" s="88">
        <f>AG977*'⚙️ Config'!$B$11</f>
        <v>53256.12</v>
      </c>
      <c r="AI977" s="88">
        <f>AH977*'⚙️ Config'!$B$12</f>
        <v>15976.836</v>
      </c>
      <c r="AJ977" s="64"/>
      <c r="AK977" s="84"/>
      <c r="AL977" s="84"/>
      <c r="AM977" s="84"/>
      <c r="AN977" s="84"/>
      <c r="AO977" s="84"/>
      <c r="AP977" s="84"/>
      <c r="AQ977" s="84"/>
    </row>
    <row r="978" ht="15.0" customHeight="1">
      <c r="A978" s="79">
        <v>975.0</v>
      </c>
      <c r="B978" s="80" t="s">
        <v>2306</v>
      </c>
      <c r="C978" s="79" t="s">
        <v>141</v>
      </c>
      <c r="D978" s="79" t="s">
        <v>2307</v>
      </c>
      <c r="E978" s="81">
        <v>70.04</v>
      </c>
      <c r="F978" s="79" t="s">
        <v>84</v>
      </c>
      <c r="G978" s="79" t="s">
        <v>606</v>
      </c>
      <c r="H978" s="82">
        <v>1419360.0</v>
      </c>
      <c r="I978" s="79">
        <v>1.0</v>
      </c>
      <c r="J978" s="83">
        <v>0.9</v>
      </c>
      <c r="K978" s="80">
        <v>2025.0</v>
      </c>
      <c r="L978" s="79" t="s">
        <v>726</v>
      </c>
      <c r="M978" s="79">
        <v>2025.0</v>
      </c>
      <c r="N978" s="79" t="s">
        <v>161</v>
      </c>
      <c r="O978" s="65" t="str">
        <f t="shared" si="1"/>
        <v>628740940001</v>
      </c>
      <c r="P978" s="65">
        <f t="shared" si="2"/>
        <v>8</v>
      </c>
      <c r="Q978" s="65">
        <f t="shared" si="3"/>
        <v>5</v>
      </c>
      <c r="R978" s="65" t="str">
        <f t="shared" si="12"/>
        <v>62.874.094/0001-85</v>
      </c>
      <c r="S978" s="84"/>
      <c r="T978" s="84" t="str">
        <f t="shared" si="10"/>
        <v/>
      </c>
      <c r="U978" s="84" t="str">
        <f t="shared" si="11"/>
        <v/>
      </c>
      <c r="V978" s="65" t="str">
        <f t="shared" si="5"/>
        <v/>
      </c>
      <c r="W978" s="84"/>
      <c r="X978" s="84"/>
      <c r="Y978" s="85"/>
      <c r="Z978" s="85"/>
      <c r="AA978" s="65" t="str">
        <f t="shared" si="6"/>
        <v/>
      </c>
      <c r="AB978" s="65" t="str">
        <f t="shared" si="7"/>
        <v/>
      </c>
      <c r="AC978" s="86"/>
      <c r="AD978" s="87" t="str">
        <f t="shared" si="8"/>
        <v/>
      </c>
      <c r="AE978" s="84"/>
      <c r="AF978" s="86">
        <f>IF(AC978&gt;0,AC978,'⚙️ Config'!$B$10)</f>
        <v>0.0075</v>
      </c>
      <c r="AG978" s="88">
        <f t="shared" si="9"/>
        <v>10645.2</v>
      </c>
      <c r="AH978" s="88">
        <f>AG978*'⚙️ Config'!$B$11</f>
        <v>53226</v>
      </c>
      <c r="AI978" s="88">
        <f>AH978*'⚙️ Config'!$B$12</f>
        <v>15967.8</v>
      </c>
      <c r="AJ978" s="64"/>
      <c r="AK978" s="84"/>
      <c r="AL978" s="84"/>
      <c r="AM978" s="84"/>
      <c r="AN978" s="84"/>
      <c r="AO978" s="84"/>
      <c r="AP978" s="84"/>
      <c r="AQ978" s="84"/>
    </row>
    <row r="979" ht="15.0" customHeight="1">
      <c r="A979" s="79">
        <v>976.0</v>
      </c>
      <c r="B979" s="80" t="s">
        <v>2308</v>
      </c>
      <c r="C979" s="79" t="s">
        <v>141</v>
      </c>
      <c r="D979" s="79" t="s">
        <v>2309</v>
      </c>
      <c r="E979" s="81">
        <v>58.93</v>
      </c>
      <c r="F979" s="79" t="s">
        <v>84</v>
      </c>
      <c r="G979" s="79" t="s">
        <v>606</v>
      </c>
      <c r="H979" s="82">
        <v>1413969.15</v>
      </c>
      <c r="I979" s="79">
        <v>1.0</v>
      </c>
      <c r="J979" s="83">
        <v>1.3</v>
      </c>
      <c r="K979" s="80">
        <v>2024.0</v>
      </c>
      <c r="L979" s="79" t="s">
        <v>630</v>
      </c>
      <c r="M979" s="79">
        <v>2024.0</v>
      </c>
      <c r="N979" s="79" t="s">
        <v>145</v>
      </c>
      <c r="O979" s="65" t="str">
        <f t="shared" si="1"/>
        <v>107875490001</v>
      </c>
      <c r="P979" s="65">
        <f t="shared" si="2"/>
        <v>2</v>
      </c>
      <c r="Q979" s="65">
        <f t="shared" si="3"/>
        <v>1</v>
      </c>
      <c r="R979" s="65" t="str">
        <f t="shared" si="12"/>
        <v>10.787.549/0001-21</v>
      </c>
      <c r="S979" s="84"/>
      <c r="T979" s="84" t="str">
        <f t="shared" si="10"/>
        <v/>
      </c>
      <c r="U979" s="84" t="str">
        <f t="shared" si="11"/>
        <v/>
      </c>
      <c r="V979" s="65" t="str">
        <f t="shared" si="5"/>
        <v/>
      </c>
      <c r="W979" s="84"/>
      <c r="X979" s="84"/>
      <c r="Y979" s="85"/>
      <c r="Z979" s="85"/>
      <c r="AA979" s="65" t="str">
        <f t="shared" si="6"/>
        <v/>
      </c>
      <c r="AB979" s="65" t="str">
        <f t="shared" si="7"/>
        <v/>
      </c>
      <c r="AC979" s="86"/>
      <c r="AD979" s="87" t="str">
        <f t="shared" si="8"/>
        <v/>
      </c>
      <c r="AE979" s="84"/>
      <c r="AF979" s="86">
        <f>IF(AC979&gt;0,AC979,'⚙️ Config'!$B$10)</f>
        <v>0.0075</v>
      </c>
      <c r="AG979" s="88">
        <f t="shared" si="9"/>
        <v>10604.76863</v>
      </c>
      <c r="AH979" s="88">
        <f>AG979*'⚙️ Config'!$B$11</f>
        <v>53023.84313</v>
      </c>
      <c r="AI979" s="88">
        <f>AH979*'⚙️ Config'!$B$12</f>
        <v>15907.15294</v>
      </c>
      <c r="AJ979" s="64"/>
      <c r="AK979" s="84"/>
      <c r="AL979" s="84"/>
      <c r="AM979" s="84"/>
      <c r="AN979" s="84"/>
      <c r="AO979" s="84"/>
      <c r="AP979" s="84"/>
      <c r="AQ979" s="84"/>
    </row>
    <row r="980" ht="15.0" customHeight="1">
      <c r="A980" s="79">
        <v>977.0</v>
      </c>
      <c r="B980" s="80" t="s">
        <v>2310</v>
      </c>
      <c r="C980" s="79" t="s">
        <v>141</v>
      </c>
      <c r="D980" s="79" t="s">
        <v>2311</v>
      </c>
      <c r="E980" s="81">
        <v>56.88</v>
      </c>
      <c r="F980" s="79" t="s">
        <v>84</v>
      </c>
      <c r="G980" s="79" t="s">
        <v>606</v>
      </c>
      <c r="H980" s="82">
        <v>1411634.76</v>
      </c>
      <c r="I980" s="79">
        <v>1.0</v>
      </c>
      <c r="J980" s="83">
        <v>1.4</v>
      </c>
      <c r="K980" s="80">
        <v>2024.0</v>
      </c>
      <c r="L980" s="79" t="s">
        <v>630</v>
      </c>
      <c r="M980" s="79">
        <v>2024.0</v>
      </c>
      <c r="N980" s="79" t="s">
        <v>161</v>
      </c>
      <c r="O980" s="65" t="str">
        <f t="shared" si="1"/>
        <v>323179250001</v>
      </c>
      <c r="P980" s="65">
        <f t="shared" si="2"/>
        <v>5</v>
      </c>
      <c r="Q980" s="65">
        <f t="shared" si="3"/>
        <v>7</v>
      </c>
      <c r="R980" s="65" t="str">
        <f t="shared" si="12"/>
        <v>32.317.925/0001-57</v>
      </c>
      <c r="S980" s="84"/>
      <c r="T980" s="84" t="str">
        <f t="shared" si="10"/>
        <v/>
      </c>
      <c r="U980" s="84" t="str">
        <f t="shared" si="11"/>
        <v/>
      </c>
      <c r="V980" s="65" t="str">
        <f t="shared" si="5"/>
        <v/>
      </c>
      <c r="W980" s="84"/>
      <c r="X980" s="84"/>
      <c r="Y980" s="85"/>
      <c r="Z980" s="85"/>
      <c r="AA980" s="65" t="str">
        <f t="shared" si="6"/>
        <v/>
      </c>
      <c r="AB980" s="65" t="str">
        <f t="shared" si="7"/>
        <v/>
      </c>
      <c r="AC980" s="86"/>
      <c r="AD980" s="87" t="str">
        <f t="shared" si="8"/>
        <v/>
      </c>
      <c r="AE980" s="84"/>
      <c r="AF980" s="86">
        <f>IF(AC980&gt;0,AC980,'⚙️ Config'!$B$10)</f>
        <v>0.0075</v>
      </c>
      <c r="AG980" s="88">
        <f t="shared" si="9"/>
        <v>10587.2607</v>
      </c>
      <c r="AH980" s="88">
        <f>AG980*'⚙️ Config'!$B$11</f>
        <v>52936.3035</v>
      </c>
      <c r="AI980" s="88">
        <f>AH980*'⚙️ Config'!$B$12</f>
        <v>15880.89105</v>
      </c>
      <c r="AJ980" s="64"/>
      <c r="AK980" s="84"/>
      <c r="AL980" s="84"/>
      <c r="AM980" s="84"/>
      <c r="AN980" s="84"/>
      <c r="AO980" s="84"/>
      <c r="AP980" s="84"/>
      <c r="AQ980" s="84"/>
    </row>
    <row r="981" ht="15.0" customHeight="1">
      <c r="A981" s="79">
        <v>978.0</v>
      </c>
      <c r="B981" s="80" t="s">
        <v>2312</v>
      </c>
      <c r="C981" s="79" t="s">
        <v>141</v>
      </c>
      <c r="D981" s="79" t="s">
        <v>2313</v>
      </c>
      <c r="E981" s="81">
        <v>61.21</v>
      </c>
      <c r="F981" s="79" t="s">
        <v>84</v>
      </c>
      <c r="G981" s="79" t="s">
        <v>606</v>
      </c>
      <c r="H981" s="82">
        <v>1409802.14</v>
      </c>
      <c r="I981" s="79">
        <v>1.0</v>
      </c>
      <c r="J981" s="83">
        <v>1.2</v>
      </c>
      <c r="K981" s="80">
        <v>2025.0</v>
      </c>
      <c r="L981" s="79" t="s">
        <v>630</v>
      </c>
      <c r="M981" s="79">
        <v>2025.0</v>
      </c>
      <c r="N981" s="79" t="s">
        <v>161</v>
      </c>
      <c r="O981" s="65" t="str">
        <f t="shared" si="1"/>
        <v>275108850001</v>
      </c>
      <c r="P981" s="65">
        <f t="shared" si="2"/>
        <v>2</v>
      </c>
      <c r="Q981" s="65">
        <f t="shared" si="3"/>
        <v>5</v>
      </c>
      <c r="R981" s="65" t="str">
        <f t="shared" si="12"/>
        <v>27.510.885/0001-25</v>
      </c>
      <c r="S981" s="84"/>
      <c r="T981" s="84" t="str">
        <f t="shared" si="10"/>
        <v/>
      </c>
      <c r="U981" s="84" t="str">
        <f t="shared" si="11"/>
        <v/>
      </c>
      <c r="V981" s="65" t="str">
        <f t="shared" si="5"/>
        <v/>
      </c>
      <c r="W981" s="84"/>
      <c r="X981" s="84"/>
      <c r="Y981" s="85"/>
      <c r="Z981" s="85"/>
      <c r="AA981" s="65" t="str">
        <f t="shared" si="6"/>
        <v/>
      </c>
      <c r="AB981" s="65" t="str">
        <f t="shared" si="7"/>
        <v/>
      </c>
      <c r="AC981" s="86"/>
      <c r="AD981" s="87" t="str">
        <f t="shared" si="8"/>
        <v/>
      </c>
      <c r="AE981" s="84"/>
      <c r="AF981" s="86">
        <f>IF(AC981&gt;0,AC981,'⚙️ Config'!$B$10)</f>
        <v>0.0075</v>
      </c>
      <c r="AG981" s="88">
        <f t="shared" si="9"/>
        <v>10573.51605</v>
      </c>
      <c r="AH981" s="88">
        <f>AG981*'⚙️ Config'!$B$11</f>
        <v>52867.58025</v>
      </c>
      <c r="AI981" s="88">
        <f>AH981*'⚙️ Config'!$B$12</f>
        <v>15860.27408</v>
      </c>
      <c r="AJ981" s="64"/>
      <c r="AK981" s="84"/>
      <c r="AL981" s="84"/>
      <c r="AM981" s="84"/>
      <c r="AN981" s="84"/>
      <c r="AO981" s="84"/>
      <c r="AP981" s="84"/>
      <c r="AQ981" s="84"/>
    </row>
    <row r="982" ht="15.0" customHeight="1">
      <c r="A982" s="79">
        <v>979.0</v>
      </c>
      <c r="B982" s="80" t="s">
        <v>2314</v>
      </c>
      <c r="C982" s="79" t="s">
        <v>141</v>
      </c>
      <c r="D982" s="79" t="s">
        <v>2315</v>
      </c>
      <c r="E982" s="81">
        <v>51.86</v>
      </c>
      <c r="F982" s="79" t="s">
        <v>84</v>
      </c>
      <c r="G982" s="79" t="s">
        <v>606</v>
      </c>
      <c r="H982" s="82">
        <v>1408912.99</v>
      </c>
      <c r="I982" s="79">
        <v>1.0</v>
      </c>
      <c r="J982" s="83">
        <v>1.7</v>
      </c>
      <c r="K982" s="80">
        <v>2024.0</v>
      </c>
      <c r="L982" s="79" t="s">
        <v>630</v>
      </c>
      <c r="M982" s="79">
        <v>2024.0</v>
      </c>
      <c r="N982" s="79" t="s">
        <v>161</v>
      </c>
      <c r="O982" s="65" t="str">
        <f t="shared" si="1"/>
        <v>348076710001</v>
      </c>
      <c r="P982" s="65">
        <f t="shared" si="2"/>
        <v>8</v>
      </c>
      <c r="Q982" s="65">
        <f t="shared" si="3"/>
        <v>0</v>
      </c>
      <c r="R982" s="65" t="str">
        <f t="shared" si="12"/>
        <v>34.807.671/0001-80</v>
      </c>
      <c r="S982" s="84"/>
      <c r="T982" s="84" t="str">
        <f t="shared" si="10"/>
        <v/>
      </c>
      <c r="U982" s="84" t="str">
        <f t="shared" si="11"/>
        <v/>
      </c>
      <c r="V982" s="65" t="str">
        <f t="shared" si="5"/>
        <v/>
      </c>
      <c r="W982" s="84"/>
      <c r="X982" s="84"/>
      <c r="Y982" s="85"/>
      <c r="Z982" s="85"/>
      <c r="AA982" s="65" t="str">
        <f t="shared" si="6"/>
        <v/>
      </c>
      <c r="AB982" s="65" t="str">
        <f t="shared" si="7"/>
        <v/>
      </c>
      <c r="AC982" s="86"/>
      <c r="AD982" s="87" t="str">
        <f t="shared" si="8"/>
        <v/>
      </c>
      <c r="AE982" s="84"/>
      <c r="AF982" s="86">
        <f>IF(AC982&gt;0,AC982,'⚙️ Config'!$B$10)</f>
        <v>0.0075</v>
      </c>
      <c r="AG982" s="88">
        <f t="shared" si="9"/>
        <v>10566.84743</v>
      </c>
      <c r="AH982" s="88">
        <f>AG982*'⚙️ Config'!$B$11</f>
        <v>52834.23713</v>
      </c>
      <c r="AI982" s="88">
        <f>AH982*'⚙️ Config'!$B$12</f>
        <v>15850.27114</v>
      </c>
      <c r="AJ982" s="64"/>
      <c r="AK982" s="84"/>
      <c r="AL982" s="84"/>
      <c r="AM982" s="84"/>
      <c r="AN982" s="84"/>
      <c r="AO982" s="84"/>
      <c r="AP982" s="84"/>
      <c r="AQ982" s="84"/>
    </row>
    <row r="983" ht="15.0" customHeight="1">
      <c r="A983" s="79">
        <v>980.0</v>
      </c>
      <c r="B983" s="80" t="s">
        <v>2316</v>
      </c>
      <c r="C983" s="79" t="s">
        <v>141</v>
      </c>
      <c r="D983" s="79" t="s">
        <v>2317</v>
      </c>
      <c r="E983" s="81">
        <v>53.37</v>
      </c>
      <c r="F983" s="79" t="s">
        <v>84</v>
      </c>
      <c r="G983" s="79" t="s">
        <v>606</v>
      </c>
      <c r="H983" s="82">
        <v>1408283.1</v>
      </c>
      <c r="I983" s="79">
        <v>1.0</v>
      </c>
      <c r="J983" s="83">
        <v>1.6</v>
      </c>
      <c r="K983" s="80">
        <v>2024.0</v>
      </c>
      <c r="L983" s="79" t="s">
        <v>630</v>
      </c>
      <c r="M983" s="79">
        <v>2024.0</v>
      </c>
      <c r="N983" s="79" t="s">
        <v>161</v>
      </c>
      <c r="O983" s="65" t="str">
        <f t="shared" si="1"/>
        <v>351001720001</v>
      </c>
      <c r="P983" s="65">
        <f t="shared" si="2"/>
        <v>1</v>
      </c>
      <c r="Q983" s="65">
        <f t="shared" si="3"/>
        <v>1</v>
      </c>
      <c r="R983" s="65" t="str">
        <f t="shared" si="12"/>
        <v>35.100.172/0001-11</v>
      </c>
      <c r="S983" s="84"/>
      <c r="T983" s="84" t="str">
        <f t="shared" si="10"/>
        <v/>
      </c>
      <c r="U983" s="84" t="str">
        <f t="shared" si="11"/>
        <v/>
      </c>
      <c r="V983" s="65" t="str">
        <f t="shared" si="5"/>
        <v/>
      </c>
      <c r="W983" s="84"/>
      <c r="X983" s="84"/>
      <c r="Y983" s="85"/>
      <c r="Z983" s="85"/>
      <c r="AA983" s="65" t="str">
        <f t="shared" si="6"/>
        <v/>
      </c>
      <c r="AB983" s="65" t="str">
        <f t="shared" si="7"/>
        <v/>
      </c>
      <c r="AC983" s="86"/>
      <c r="AD983" s="87" t="str">
        <f t="shared" si="8"/>
        <v/>
      </c>
      <c r="AE983" s="84"/>
      <c r="AF983" s="86">
        <f>IF(AC983&gt;0,AC983,'⚙️ Config'!$B$10)</f>
        <v>0.0075</v>
      </c>
      <c r="AG983" s="88">
        <f t="shared" si="9"/>
        <v>10562.12325</v>
      </c>
      <c r="AH983" s="88">
        <f>AG983*'⚙️ Config'!$B$11</f>
        <v>52810.61625</v>
      </c>
      <c r="AI983" s="88">
        <f>AH983*'⚙️ Config'!$B$12</f>
        <v>15843.18488</v>
      </c>
      <c r="AJ983" s="64"/>
      <c r="AK983" s="84"/>
      <c r="AL983" s="84"/>
      <c r="AM983" s="84"/>
      <c r="AN983" s="84"/>
      <c r="AO983" s="84"/>
      <c r="AP983" s="84"/>
      <c r="AQ983" s="84"/>
    </row>
    <row r="984" ht="15.0" customHeight="1">
      <c r="A984" s="79">
        <v>981.0</v>
      </c>
      <c r="B984" s="80" t="s">
        <v>2318</v>
      </c>
      <c r="C984" s="79" t="s">
        <v>141</v>
      </c>
      <c r="D984" s="79" t="s">
        <v>2319</v>
      </c>
      <c r="E984" s="81">
        <v>50.47</v>
      </c>
      <c r="F984" s="79" t="s">
        <v>84</v>
      </c>
      <c r="G984" s="79" t="s">
        <v>606</v>
      </c>
      <c r="H984" s="82">
        <v>1407219.46</v>
      </c>
      <c r="I984" s="79">
        <v>1.0</v>
      </c>
      <c r="J984" s="83">
        <v>1.8</v>
      </c>
      <c r="K984" s="80">
        <v>2024.0</v>
      </c>
      <c r="L984" s="79" t="s">
        <v>202</v>
      </c>
      <c r="M984" s="79">
        <v>2024.0</v>
      </c>
      <c r="N984" s="79" t="s">
        <v>145</v>
      </c>
      <c r="O984" s="65" t="str">
        <f t="shared" si="1"/>
        <v>226651300001</v>
      </c>
      <c r="P984" s="65">
        <f t="shared" si="2"/>
        <v>8</v>
      </c>
      <c r="Q984" s="65">
        <f t="shared" si="3"/>
        <v>6</v>
      </c>
      <c r="R984" s="65" t="str">
        <f t="shared" si="12"/>
        <v>22.665.130/0001-86</v>
      </c>
      <c r="S984" s="84"/>
      <c r="T984" s="84" t="str">
        <f t="shared" si="10"/>
        <v/>
      </c>
      <c r="U984" s="84" t="str">
        <f t="shared" si="11"/>
        <v/>
      </c>
      <c r="V984" s="65" t="str">
        <f t="shared" si="5"/>
        <v/>
      </c>
      <c r="W984" s="84"/>
      <c r="X984" s="84"/>
      <c r="Y984" s="85"/>
      <c r="Z984" s="85"/>
      <c r="AA984" s="65" t="str">
        <f t="shared" si="6"/>
        <v/>
      </c>
      <c r="AB984" s="65" t="str">
        <f t="shared" si="7"/>
        <v/>
      </c>
      <c r="AC984" s="86"/>
      <c r="AD984" s="87" t="str">
        <f t="shared" si="8"/>
        <v/>
      </c>
      <c r="AE984" s="84"/>
      <c r="AF984" s="86">
        <f>IF(AC984&gt;0,AC984,'⚙️ Config'!$B$10)</f>
        <v>0.0075</v>
      </c>
      <c r="AG984" s="88">
        <f t="shared" si="9"/>
        <v>10554.14595</v>
      </c>
      <c r="AH984" s="88">
        <f>AG984*'⚙️ Config'!$B$11</f>
        <v>52770.72975</v>
      </c>
      <c r="AI984" s="88">
        <f>AH984*'⚙️ Config'!$B$12</f>
        <v>15831.21893</v>
      </c>
      <c r="AJ984" s="64"/>
      <c r="AK984" s="84"/>
      <c r="AL984" s="84"/>
      <c r="AM984" s="84"/>
      <c r="AN984" s="84"/>
      <c r="AO984" s="84"/>
      <c r="AP984" s="84"/>
      <c r="AQ984" s="84"/>
    </row>
    <row r="985" ht="15.0" customHeight="1">
      <c r="A985" s="79">
        <v>982.0</v>
      </c>
      <c r="B985" s="80" t="s">
        <v>2320</v>
      </c>
      <c r="C985" s="79" t="s">
        <v>141</v>
      </c>
      <c r="D985" s="79" t="s">
        <v>2321</v>
      </c>
      <c r="E985" s="81">
        <v>70.04</v>
      </c>
      <c r="F985" s="79" t="s">
        <v>84</v>
      </c>
      <c r="G985" s="79" t="s">
        <v>606</v>
      </c>
      <c r="H985" s="82">
        <v>1406194.92</v>
      </c>
      <c r="I985" s="79">
        <v>1.0</v>
      </c>
      <c r="J985" s="83">
        <v>0.9</v>
      </c>
      <c r="K985" s="80">
        <v>2025.0</v>
      </c>
      <c r="L985" s="79" t="s">
        <v>202</v>
      </c>
      <c r="M985" s="79">
        <v>2025.0</v>
      </c>
      <c r="N985" s="79" t="s">
        <v>161</v>
      </c>
      <c r="O985" s="65" t="str">
        <f t="shared" si="1"/>
        <v>157597460001</v>
      </c>
      <c r="P985" s="65">
        <f t="shared" si="2"/>
        <v>5</v>
      </c>
      <c r="Q985" s="65">
        <f t="shared" si="3"/>
        <v>0</v>
      </c>
      <c r="R985" s="65" t="str">
        <f t="shared" si="12"/>
        <v>15.759.746/0001-50</v>
      </c>
      <c r="S985" s="84"/>
      <c r="T985" s="84" t="str">
        <f t="shared" si="10"/>
        <v/>
      </c>
      <c r="U985" s="84" t="str">
        <f t="shared" si="11"/>
        <v/>
      </c>
      <c r="V985" s="65" t="str">
        <f t="shared" si="5"/>
        <v/>
      </c>
      <c r="W985" s="84"/>
      <c r="X985" s="84"/>
      <c r="Y985" s="85"/>
      <c r="Z985" s="85"/>
      <c r="AA985" s="65" t="str">
        <f t="shared" si="6"/>
        <v/>
      </c>
      <c r="AB985" s="65" t="str">
        <f t="shared" si="7"/>
        <v/>
      </c>
      <c r="AC985" s="86"/>
      <c r="AD985" s="87" t="str">
        <f t="shared" si="8"/>
        <v/>
      </c>
      <c r="AE985" s="84"/>
      <c r="AF985" s="86">
        <f>IF(AC985&gt;0,AC985,'⚙️ Config'!$B$10)</f>
        <v>0.0075</v>
      </c>
      <c r="AG985" s="88">
        <f t="shared" si="9"/>
        <v>10546.4619</v>
      </c>
      <c r="AH985" s="88">
        <f>AG985*'⚙️ Config'!$B$11</f>
        <v>52732.3095</v>
      </c>
      <c r="AI985" s="88">
        <f>AH985*'⚙️ Config'!$B$12</f>
        <v>15819.69285</v>
      </c>
      <c r="AJ985" s="64"/>
      <c r="AK985" s="84"/>
      <c r="AL985" s="84"/>
      <c r="AM985" s="84"/>
      <c r="AN985" s="84"/>
      <c r="AO985" s="84"/>
      <c r="AP985" s="84"/>
      <c r="AQ985" s="84"/>
    </row>
    <row r="986" ht="15.0" customHeight="1">
      <c r="A986" s="79">
        <v>983.0</v>
      </c>
      <c r="B986" s="80" t="s">
        <v>2322</v>
      </c>
      <c r="C986" s="79" t="s">
        <v>141</v>
      </c>
      <c r="D986" s="79" t="s">
        <v>2323</v>
      </c>
      <c r="E986" s="81">
        <v>83.67</v>
      </c>
      <c r="F986" s="79" t="s">
        <v>84</v>
      </c>
      <c r="G986" s="79" t="s">
        <v>606</v>
      </c>
      <c r="H986" s="82">
        <v>1403823.66</v>
      </c>
      <c r="I986" s="79">
        <v>1.0</v>
      </c>
      <c r="J986" s="83">
        <v>0.6</v>
      </c>
      <c r="K986" s="80">
        <v>2025.0</v>
      </c>
      <c r="L986" s="79" t="s">
        <v>630</v>
      </c>
      <c r="M986" s="79">
        <v>2025.0</v>
      </c>
      <c r="N986" s="79" t="s">
        <v>145</v>
      </c>
      <c r="O986" s="65" t="str">
        <f t="shared" si="1"/>
        <v>472271490001</v>
      </c>
      <c r="P986" s="65">
        <f t="shared" si="2"/>
        <v>7</v>
      </c>
      <c r="Q986" s="65">
        <f t="shared" si="3"/>
        <v>1</v>
      </c>
      <c r="R986" s="65" t="str">
        <f t="shared" si="12"/>
        <v>47.227.149/0001-71</v>
      </c>
      <c r="S986" s="84"/>
      <c r="T986" s="84" t="str">
        <f t="shared" si="10"/>
        <v/>
      </c>
      <c r="U986" s="84" t="str">
        <f t="shared" si="11"/>
        <v/>
      </c>
      <c r="V986" s="65" t="str">
        <f t="shared" si="5"/>
        <v/>
      </c>
      <c r="W986" s="84"/>
      <c r="X986" s="84"/>
      <c r="Y986" s="85"/>
      <c r="Z986" s="85"/>
      <c r="AA986" s="65" t="str">
        <f t="shared" si="6"/>
        <v/>
      </c>
      <c r="AB986" s="65" t="str">
        <f t="shared" si="7"/>
        <v/>
      </c>
      <c r="AC986" s="86"/>
      <c r="AD986" s="87" t="str">
        <f t="shared" si="8"/>
        <v/>
      </c>
      <c r="AE986" s="84"/>
      <c r="AF986" s="86">
        <f>IF(AC986&gt;0,AC986,'⚙️ Config'!$B$10)</f>
        <v>0.0075</v>
      </c>
      <c r="AG986" s="88">
        <f t="shared" si="9"/>
        <v>10528.67745</v>
      </c>
      <c r="AH986" s="88">
        <f>AG986*'⚙️ Config'!$B$11</f>
        <v>52643.38725</v>
      </c>
      <c r="AI986" s="88">
        <f>AH986*'⚙️ Config'!$B$12</f>
        <v>15793.01618</v>
      </c>
      <c r="AJ986" s="64"/>
      <c r="AK986" s="84"/>
      <c r="AL986" s="84"/>
      <c r="AM986" s="84"/>
      <c r="AN986" s="84"/>
      <c r="AO986" s="84"/>
      <c r="AP986" s="84"/>
      <c r="AQ986" s="84"/>
    </row>
    <row r="987" ht="15.0" customHeight="1">
      <c r="A987" s="79">
        <v>984.0</v>
      </c>
      <c r="B987" s="80" t="s">
        <v>2324</v>
      </c>
      <c r="C987" s="79" t="s">
        <v>141</v>
      </c>
      <c r="D987" s="79" t="s">
        <v>2325</v>
      </c>
      <c r="E987" s="81">
        <v>61.21</v>
      </c>
      <c r="F987" s="79" t="s">
        <v>84</v>
      </c>
      <c r="G987" s="79" t="s">
        <v>606</v>
      </c>
      <c r="H987" s="82">
        <v>1403401.92</v>
      </c>
      <c r="I987" s="79">
        <v>1.0</v>
      </c>
      <c r="J987" s="83">
        <v>1.2</v>
      </c>
      <c r="K987" s="80">
        <v>2024.0</v>
      </c>
      <c r="L987" s="79" t="s">
        <v>448</v>
      </c>
      <c r="M987" s="79">
        <v>2024.0</v>
      </c>
      <c r="N987" s="79" t="s">
        <v>145</v>
      </c>
      <c r="O987" s="65" t="str">
        <f t="shared" si="1"/>
        <v>194369880001</v>
      </c>
      <c r="P987" s="65">
        <f t="shared" si="2"/>
        <v>6</v>
      </c>
      <c r="Q987" s="65">
        <f t="shared" si="3"/>
        <v>4</v>
      </c>
      <c r="R987" s="65" t="str">
        <f t="shared" si="12"/>
        <v>19.436.988/0001-64</v>
      </c>
      <c r="S987" s="84"/>
      <c r="T987" s="84" t="str">
        <f t="shared" si="10"/>
        <v/>
      </c>
      <c r="U987" s="84" t="str">
        <f t="shared" si="11"/>
        <v/>
      </c>
      <c r="V987" s="65" t="str">
        <f t="shared" si="5"/>
        <v/>
      </c>
      <c r="W987" s="84"/>
      <c r="X987" s="84"/>
      <c r="Y987" s="85"/>
      <c r="Z987" s="85"/>
      <c r="AA987" s="65" t="str">
        <f t="shared" si="6"/>
        <v/>
      </c>
      <c r="AB987" s="65" t="str">
        <f t="shared" si="7"/>
        <v/>
      </c>
      <c r="AC987" s="86"/>
      <c r="AD987" s="87" t="str">
        <f t="shared" si="8"/>
        <v/>
      </c>
      <c r="AE987" s="84"/>
      <c r="AF987" s="86">
        <f>IF(AC987&gt;0,AC987,'⚙️ Config'!$B$10)</f>
        <v>0.0075</v>
      </c>
      <c r="AG987" s="88">
        <f t="shared" si="9"/>
        <v>10525.5144</v>
      </c>
      <c r="AH987" s="88">
        <f>AG987*'⚙️ Config'!$B$11</f>
        <v>52627.572</v>
      </c>
      <c r="AI987" s="88">
        <f>AH987*'⚙️ Config'!$B$12</f>
        <v>15788.2716</v>
      </c>
      <c r="AJ987" s="64"/>
      <c r="AK987" s="84"/>
      <c r="AL987" s="84"/>
      <c r="AM987" s="84"/>
      <c r="AN987" s="84"/>
      <c r="AO987" s="84"/>
      <c r="AP987" s="84"/>
      <c r="AQ987" s="84"/>
    </row>
    <row r="988" ht="15.0" customHeight="1">
      <c r="A988" s="79">
        <v>985.0</v>
      </c>
      <c r="B988" s="80" t="s">
        <v>2326</v>
      </c>
      <c r="C988" s="79" t="s">
        <v>141</v>
      </c>
      <c r="D988" s="79" t="s">
        <v>2327</v>
      </c>
      <c r="E988" s="81">
        <v>50.47</v>
      </c>
      <c r="F988" s="79" t="s">
        <v>84</v>
      </c>
      <c r="G988" s="79" t="s">
        <v>606</v>
      </c>
      <c r="H988" s="82">
        <v>1402352.32</v>
      </c>
      <c r="I988" s="79">
        <v>1.0</v>
      </c>
      <c r="J988" s="83">
        <v>1.8</v>
      </c>
      <c r="K988" s="80">
        <v>2024.0</v>
      </c>
      <c r="L988" s="79" t="s">
        <v>448</v>
      </c>
      <c r="M988" s="79">
        <v>2024.0</v>
      </c>
      <c r="N988" s="79" t="s">
        <v>161</v>
      </c>
      <c r="O988" s="65" t="str">
        <f t="shared" si="1"/>
        <v>455744640001</v>
      </c>
      <c r="P988" s="65">
        <f t="shared" si="2"/>
        <v>4</v>
      </c>
      <c r="Q988" s="65">
        <f t="shared" si="3"/>
        <v>0</v>
      </c>
      <c r="R988" s="65" t="str">
        <f t="shared" si="12"/>
        <v>45.574.464/0001-40</v>
      </c>
      <c r="S988" s="84"/>
      <c r="T988" s="84" t="str">
        <f t="shared" si="10"/>
        <v/>
      </c>
      <c r="U988" s="84" t="str">
        <f t="shared" si="11"/>
        <v/>
      </c>
      <c r="V988" s="65" t="str">
        <f t="shared" si="5"/>
        <v/>
      </c>
      <c r="W988" s="84"/>
      <c r="X988" s="84"/>
      <c r="Y988" s="85"/>
      <c r="Z988" s="85"/>
      <c r="AA988" s="65" t="str">
        <f t="shared" si="6"/>
        <v/>
      </c>
      <c r="AB988" s="65" t="str">
        <f t="shared" si="7"/>
        <v/>
      </c>
      <c r="AC988" s="86"/>
      <c r="AD988" s="87" t="str">
        <f t="shared" si="8"/>
        <v/>
      </c>
      <c r="AE988" s="84"/>
      <c r="AF988" s="86">
        <f>IF(AC988&gt;0,AC988,'⚙️ Config'!$B$10)</f>
        <v>0.0075</v>
      </c>
      <c r="AG988" s="88">
        <f t="shared" si="9"/>
        <v>10517.6424</v>
      </c>
      <c r="AH988" s="88">
        <f>AG988*'⚙️ Config'!$B$11</f>
        <v>52588.212</v>
      </c>
      <c r="AI988" s="88">
        <f>AH988*'⚙️ Config'!$B$12</f>
        <v>15776.4636</v>
      </c>
      <c r="AJ988" s="64"/>
      <c r="AK988" s="84"/>
      <c r="AL988" s="84"/>
      <c r="AM988" s="84"/>
      <c r="AN988" s="84"/>
      <c r="AO988" s="84"/>
      <c r="AP988" s="84"/>
      <c r="AQ988" s="84"/>
    </row>
    <row r="989" ht="15.0" customHeight="1">
      <c r="A989" s="79">
        <v>986.0</v>
      </c>
      <c r="B989" s="80" t="s">
        <v>2328</v>
      </c>
      <c r="C989" s="79" t="s">
        <v>141</v>
      </c>
      <c r="D989" s="79" t="s">
        <v>2329</v>
      </c>
      <c r="E989" s="81">
        <v>55.04</v>
      </c>
      <c r="F989" s="79" t="s">
        <v>84</v>
      </c>
      <c r="G989" s="79" t="s">
        <v>606</v>
      </c>
      <c r="H989" s="82">
        <v>1401849.31</v>
      </c>
      <c r="I989" s="79">
        <v>1.0</v>
      </c>
      <c r="J989" s="83">
        <v>1.5</v>
      </c>
      <c r="K989" s="80">
        <v>2024.0</v>
      </c>
      <c r="L989" s="79" t="s">
        <v>630</v>
      </c>
      <c r="M989" s="79">
        <v>2024.0</v>
      </c>
      <c r="N989" s="79" t="s">
        <v>145</v>
      </c>
      <c r="O989" s="65" t="str">
        <f t="shared" si="1"/>
        <v>302348570001</v>
      </c>
      <c r="P989" s="65">
        <f t="shared" si="2"/>
        <v>3</v>
      </c>
      <c r="Q989" s="65">
        <f t="shared" si="3"/>
        <v>7</v>
      </c>
      <c r="R989" s="65" t="str">
        <f t="shared" si="12"/>
        <v>30.234.857/0001-37</v>
      </c>
      <c r="S989" s="84"/>
      <c r="T989" s="84" t="str">
        <f t="shared" si="10"/>
        <v/>
      </c>
      <c r="U989" s="84" t="str">
        <f t="shared" si="11"/>
        <v/>
      </c>
      <c r="V989" s="65" t="str">
        <f t="shared" si="5"/>
        <v/>
      </c>
      <c r="W989" s="84"/>
      <c r="X989" s="84"/>
      <c r="Y989" s="85"/>
      <c r="Z989" s="85"/>
      <c r="AA989" s="65" t="str">
        <f t="shared" si="6"/>
        <v/>
      </c>
      <c r="AB989" s="65" t="str">
        <f t="shared" si="7"/>
        <v/>
      </c>
      <c r="AC989" s="86"/>
      <c r="AD989" s="87" t="str">
        <f t="shared" si="8"/>
        <v/>
      </c>
      <c r="AE989" s="84"/>
      <c r="AF989" s="86">
        <f>IF(AC989&gt;0,AC989,'⚙️ Config'!$B$10)</f>
        <v>0.0075</v>
      </c>
      <c r="AG989" s="88">
        <f t="shared" si="9"/>
        <v>10513.86983</v>
      </c>
      <c r="AH989" s="88">
        <f>AG989*'⚙️ Config'!$B$11</f>
        <v>52569.34913</v>
      </c>
      <c r="AI989" s="88">
        <f>AH989*'⚙️ Config'!$B$12</f>
        <v>15770.80474</v>
      </c>
      <c r="AJ989" s="64"/>
      <c r="AK989" s="84"/>
      <c r="AL989" s="84"/>
      <c r="AM989" s="84"/>
      <c r="AN989" s="84"/>
      <c r="AO989" s="84"/>
      <c r="AP989" s="84"/>
      <c r="AQ989" s="84"/>
    </row>
    <row r="990" ht="15.0" customHeight="1">
      <c r="A990" s="79">
        <v>987.0</v>
      </c>
      <c r="B990" s="80" t="s">
        <v>2330</v>
      </c>
      <c r="C990" s="79" t="s">
        <v>141</v>
      </c>
      <c r="D990" s="79" t="s">
        <v>2331</v>
      </c>
      <c r="E990" s="81">
        <v>55.04</v>
      </c>
      <c r="F990" s="79" t="s">
        <v>84</v>
      </c>
      <c r="G990" s="79" t="s">
        <v>606</v>
      </c>
      <c r="H990" s="82">
        <v>1401521.44</v>
      </c>
      <c r="I990" s="79">
        <v>1.0</v>
      </c>
      <c r="J990" s="83">
        <v>1.5</v>
      </c>
      <c r="K990" s="80">
        <v>2024.0</v>
      </c>
      <c r="L990" s="79" t="s">
        <v>202</v>
      </c>
      <c r="M990" s="79">
        <v>2024.0</v>
      </c>
      <c r="N990" s="79" t="s">
        <v>161</v>
      </c>
      <c r="O990" s="65" t="str">
        <f t="shared" si="1"/>
        <v>164356640001</v>
      </c>
      <c r="P990" s="65">
        <f t="shared" si="2"/>
        <v>1</v>
      </c>
      <c r="Q990" s="65">
        <f t="shared" si="3"/>
        <v>3</v>
      </c>
      <c r="R990" s="65" t="str">
        <f t="shared" si="12"/>
        <v>16.435.664/0001-13</v>
      </c>
      <c r="S990" s="84"/>
      <c r="T990" s="84" t="str">
        <f t="shared" si="10"/>
        <v/>
      </c>
      <c r="U990" s="84" t="str">
        <f t="shared" si="11"/>
        <v/>
      </c>
      <c r="V990" s="65" t="str">
        <f t="shared" si="5"/>
        <v/>
      </c>
      <c r="W990" s="84"/>
      <c r="X990" s="84"/>
      <c r="Y990" s="85"/>
      <c r="Z990" s="85"/>
      <c r="AA990" s="65" t="str">
        <f t="shared" si="6"/>
        <v/>
      </c>
      <c r="AB990" s="65" t="str">
        <f t="shared" si="7"/>
        <v/>
      </c>
      <c r="AC990" s="86"/>
      <c r="AD990" s="87" t="str">
        <f t="shared" si="8"/>
        <v/>
      </c>
      <c r="AE990" s="84"/>
      <c r="AF990" s="86">
        <f>IF(AC990&gt;0,AC990,'⚙️ Config'!$B$10)</f>
        <v>0.0075</v>
      </c>
      <c r="AG990" s="88">
        <f t="shared" si="9"/>
        <v>10511.4108</v>
      </c>
      <c r="AH990" s="88">
        <f>AG990*'⚙️ Config'!$B$11</f>
        <v>52557.054</v>
      </c>
      <c r="AI990" s="88">
        <f>AH990*'⚙️ Config'!$B$12</f>
        <v>15767.1162</v>
      </c>
      <c r="AJ990" s="64"/>
      <c r="AK990" s="84"/>
      <c r="AL990" s="84"/>
      <c r="AM990" s="84"/>
      <c r="AN990" s="84"/>
      <c r="AO990" s="84"/>
      <c r="AP990" s="84"/>
      <c r="AQ990" s="84"/>
    </row>
    <row r="991" ht="15.0" customHeight="1">
      <c r="A991" s="79">
        <v>988.0</v>
      </c>
      <c r="B991" s="80" t="s">
        <v>2332</v>
      </c>
      <c r="C991" s="79" t="s">
        <v>141</v>
      </c>
      <c r="D991" s="79" t="s">
        <v>2333</v>
      </c>
      <c r="E991" s="81">
        <v>55.04</v>
      </c>
      <c r="F991" s="79" t="s">
        <v>84</v>
      </c>
      <c r="G991" s="79" t="s">
        <v>606</v>
      </c>
      <c r="H991" s="82">
        <v>1400656.66</v>
      </c>
      <c r="I991" s="79">
        <v>1.0</v>
      </c>
      <c r="J991" s="83">
        <v>1.5</v>
      </c>
      <c r="K991" s="80">
        <v>2024.0</v>
      </c>
      <c r="L991" s="79" t="s">
        <v>448</v>
      </c>
      <c r="M991" s="79">
        <v>2024.0</v>
      </c>
      <c r="N991" s="79" t="s">
        <v>161</v>
      </c>
      <c r="O991" s="65" t="str">
        <f t="shared" si="1"/>
        <v>451714020001</v>
      </c>
      <c r="P991" s="65">
        <f t="shared" si="2"/>
        <v>9</v>
      </c>
      <c r="Q991" s="65">
        <f t="shared" si="3"/>
        <v>7</v>
      </c>
      <c r="R991" s="65" t="str">
        <f t="shared" si="12"/>
        <v>45.171.402/0001-97</v>
      </c>
      <c r="S991" s="84"/>
      <c r="T991" s="84" t="str">
        <f t="shared" si="10"/>
        <v/>
      </c>
      <c r="U991" s="84" t="str">
        <f t="shared" si="11"/>
        <v/>
      </c>
      <c r="V991" s="65" t="str">
        <f t="shared" si="5"/>
        <v/>
      </c>
      <c r="W991" s="84"/>
      <c r="X991" s="84"/>
      <c r="Y991" s="85"/>
      <c r="Z991" s="85"/>
      <c r="AA991" s="65" t="str">
        <f t="shared" si="6"/>
        <v/>
      </c>
      <c r="AB991" s="65" t="str">
        <f t="shared" si="7"/>
        <v/>
      </c>
      <c r="AC991" s="86"/>
      <c r="AD991" s="87" t="str">
        <f t="shared" si="8"/>
        <v/>
      </c>
      <c r="AE991" s="84"/>
      <c r="AF991" s="86">
        <f>IF(AC991&gt;0,AC991,'⚙️ Config'!$B$10)</f>
        <v>0.0075</v>
      </c>
      <c r="AG991" s="88">
        <f t="shared" si="9"/>
        <v>10504.92495</v>
      </c>
      <c r="AH991" s="88">
        <f>AG991*'⚙️ Config'!$B$11</f>
        <v>52524.62475</v>
      </c>
      <c r="AI991" s="88">
        <f>AH991*'⚙️ Config'!$B$12</f>
        <v>15757.38743</v>
      </c>
      <c r="AJ991" s="64"/>
      <c r="AK991" s="84"/>
      <c r="AL991" s="84"/>
      <c r="AM991" s="84"/>
      <c r="AN991" s="84"/>
      <c r="AO991" s="84"/>
      <c r="AP991" s="84"/>
      <c r="AQ991" s="84"/>
    </row>
    <row r="992" ht="15.0" customHeight="1">
      <c r="A992" s="79">
        <v>989.0</v>
      </c>
      <c r="B992" s="80" t="s">
        <v>2334</v>
      </c>
      <c r="C992" s="79" t="s">
        <v>141</v>
      </c>
      <c r="D992" s="79" t="s">
        <v>2335</v>
      </c>
      <c r="E992" s="81">
        <v>56.88</v>
      </c>
      <c r="F992" s="79" t="s">
        <v>84</v>
      </c>
      <c r="G992" s="79" t="s">
        <v>606</v>
      </c>
      <c r="H992" s="82">
        <v>1399935.98</v>
      </c>
      <c r="I992" s="79">
        <v>1.0</v>
      </c>
      <c r="J992" s="83">
        <v>1.4</v>
      </c>
      <c r="K992" s="80">
        <v>2024.0</v>
      </c>
      <c r="L992" s="79" t="s">
        <v>295</v>
      </c>
      <c r="M992" s="79">
        <v>2024.0</v>
      </c>
      <c r="N992" s="79" t="s">
        <v>161</v>
      </c>
      <c r="O992" s="65" t="str">
        <f t="shared" si="1"/>
        <v>274235690001</v>
      </c>
      <c r="P992" s="65">
        <f t="shared" si="2"/>
        <v>1</v>
      </c>
      <c r="Q992" s="65">
        <f t="shared" si="3"/>
        <v>6</v>
      </c>
      <c r="R992" s="65" t="str">
        <f t="shared" si="12"/>
        <v>27.423.569/0001-16</v>
      </c>
      <c r="S992" s="84"/>
      <c r="T992" s="84" t="str">
        <f t="shared" si="10"/>
        <v/>
      </c>
      <c r="U992" s="84" t="str">
        <f t="shared" si="11"/>
        <v/>
      </c>
      <c r="V992" s="65" t="str">
        <f t="shared" si="5"/>
        <v/>
      </c>
      <c r="W992" s="84"/>
      <c r="X992" s="84"/>
      <c r="Y992" s="85"/>
      <c r="Z992" s="85"/>
      <c r="AA992" s="65" t="str">
        <f t="shared" si="6"/>
        <v/>
      </c>
      <c r="AB992" s="65" t="str">
        <f t="shared" si="7"/>
        <v/>
      </c>
      <c r="AC992" s="86"/>
      <c r="AD992" s="87" t="str">
        <f t="shared" si="8"/>
        <v/>
      </c>
      <c r="AE992" s="84"/>
      <c r="AF992" s="86">
        <f>IF(AC992&gt;0,AC992,'⚙️ Config'!$B$10)</f>
        <v>0.0075</v>
      </c>
      <c r="AG992" s="88">
        <f t="shared" si="9"/>
        <v>10499.51985</v>
      </c>
      <c r="AH992" s="88">
        <f>AG992*'⚙️ Config'!$B$11</f>
        <v>52497.59925</v>
      </c>
      <c r="AI992" s="88">
        <f>AH992*'⚙️ Config'!$B$12</f>
        <v>15749.27978</v>
      </c>
      <c r="AJ992" s="64"/>
      <c r="AK992" s="84"/>
      <c r="AL992" s="84"/>
      <c r="AM992" s="84"/>
      <c r="AN992" s="84"/>
      <c r="AO992" s="84"/>
      <c r="AP992" s="84"/>
      <c r="AQ992" s="84"/>
    </row>
    <row r="993" ht="15.0" customHeight="1">
      <c r="A993" s="79">
        <v>990.0</v>
      </c>
      <c r="B993" s="80" t="s">
        <v>2336</v>
      </c>
      <c r="C993" s="79" t="s">
        <v>141</v>
      </c>
      <c r="D993" s="79" t="s">
        <v>2337</v>
      </c>
      <c r="E993" s="81">
        <v>56.88</v>
      </c>
      <c r="F993" s="79" t="s">
        <v>84</v>
      </c>
      <c r="G993" s="79" t="s">
        <v>606</v>
      </c>
      <c r="H993" s="82">
        <v>1399903.38</v>
      </c>
      <c r="I993" s="79">
        <v>1.0</v>
      </c>
      <c r="J993" s="83">
        <v>1.4</v>
      </c>
      <c r="K993" s="80">
        <v>2024.0</v>
      </c>
      <c r="L993" s="79" t="s">
        <v>202</v>
      </c>
      <c r="M993" s="79">
        <v>2024.0</v>
      </c>
      <c r="N993" s="79" t="s">
        <v>161</v>
      </c>
      <c r="O993" s="65" t="str">
        <f t="shared" si="1"/>
        <v>282973440001</v>
      </c>
      <c r="P993" s="65">
        <f t="shared" si="2"/>
        <v>2</v>
      </c>
      <c r="Q993" s="65">
        <f t="shared" si="3"/>
        <v>3</v>
      </c>
      <c r="R993" s="65" t="str">
        <f t="shared" si="12"/>
        <v>28.297.344/0001-23</v>
      </c>
      <c r="S993" s="84"/>
      <c r="T993" s="84" t="str">
        <f t="shared" si="10"/>
        <v/>
      </c>
      <c r="U993" s="84" t="str">
        <f t="shared" si="11"/>
        <v/>
      </c>
      <c r="V993" s="65" t="str">
        <f t="shared" si="5"/>
        <v/>
      </c>
      <c r="W993" s="84"/>
      <c r="X993" s="84"/>
      <c r="Y993" s="85"/>
      <c r="Z993" s="85"/>
      <c r="AA993" s="65" t="str">
        <f t="shared" si="6"/>
        <v/>
      </c>
      <c r="AB993" s="65" t="str">
        <f t="shared" si="7"/>
        <v/>
      </c>
      <c r="AC993" s="86"/>
      <c r="AD993" s="87" t="str">
        <f t="shared" si="8"/>
        <v/>
      </c>
      <c r="AE993" s="84"/>
      <c r="AF993" s="86">
        <f>IF(AC993&gt;0,AC993,'⚙️ Config'!$B$10)</f>
        <v>0.0075</v>
      </c>
      <c r="AG993" s="88">
        <f t="shared" si="9"/>
        <v>10499.27535</v>
      </c>
      <c r="AH993" s="88">
        <f>AG993*'⚙️ Config'!$B$11</f>
        <v>52496.37675</v>
      </c>
      <c r="AI993" s="88">
        <f>AH993*'⚙️ Config'!$B$12</f>
        <v>15748.91303</v>
      </c>
      <c r="AJ993" s="64"/>
      <c r="AK993" s="84"/>
      <c r="AL993" s="84"/>
      <c r="AM993" s="84"/>
      <c r="AN993" s="84"/>
      <c r="AO993" s="84"/>
      <c r="AP993" s="84"/>
      <c r="AQ993" s="84"/>
    </row>
    <row r="994" ht="15.0" customHeight="1">
      <c r="A994" s="79">
        <v>991.0</v>
      </c>
      <c r="B994" s="80" t="s">
        <v>2338</v>
      </c>
      <c r="C994" s="79" t="s">
        <v>141</v>
      </c>
      <c r="D994" s="79" t="s">
        <v>2339</v>
      </c>
      <c r="E994" s="81">
        <v>70.04</v>
      </c>
      <c r="F994" s="79" t="s">
        <v>84</v>
      </c>
      <c r="G994" s="79" t="s">
        <v>606</v>
      </c>
      <c r="H994" s="82">
        <v>1399832.59</v>
      </c>
      <c r="I994" s="79">
        <v>1.0</v>
      </c>
      <c r="J994" s="83">
        <v>0.9</v>
      </c>
      <c r="K994" s="80">
        <v>2025.0</v>
      </c>
      <c r="L994" s="79" t="s">
        <v>295</v>
      </c>
      <c r="M994" s="79">
        <v>2025.0</v>
      </c>
      <c r="N994" s="79" t="s">
        <v>145</v>
      </c>
      <c r="O994" s="65" t="str">
        <f t="shared" si="1"/>
        <v>069215660001</v>
      </c>
      <c r="P994" s="65">
        <f t="shared" si="2"/>
        <v>3</v>
      </c>
      <c r="Q994" s="65">
        <f t="shared" si="3"/>
        <v>2</v>
      </c>
      <c r="R994" s="65" t="str">
        <f t="shared" si="12"/>
        <v>06.921.566/0001-32</v>
      </c>
      <c r="S994" s="84"/>
      <c r="T994" s="84" t="str">
        <f t="shared" si="10"/>
        <v/>
      </c>
      <c r="U994" s="84" t="str">
        <f t="shared" si="11"/>
        <v/>
      </c>
      <c r="V994" s="65" t="str">
        <f t="shared" si="5"/>
        <v/>
      </c>
      <c r="W994" s="84"/>
      <c r="X994" s="84"/>
      <c r="Y994" s="85"/>
      <c r="Z994" s="85"/>
      <c r="AA994" s="65" t="str">
        <f t="shared" si="6"/>
        <v/>
      </c>
      <c r="AB994" s="65" t="str">
        <f t="shared" si="7"/>
        <v/>
      </c>
      <c r="AC994" s="86"/>
      <c r="AD994" s="87" t="str">
        <f t="shared" si="8"/>
        <v/>
      </c>
      <c r="AE994" s="84"/>
      <c r="AF994" s="86">
        <f>IF(AC994&gt;0,AC994,'⚙️ Config'!$B$10)</f>
        <v>0.0075</v>
      </c>
      <c r="AG994" s="88">
        <f t="shared" si="9"/>
        <v>10498.74443</v>
      </c>
      <c r="AH994" s="88">
        <f>AG994*'⚙️ Config'!$B$11</f>
        <v>52493.72213</v>
      </c>
      <c r="AI994" s="88">
        <f>AH994*'⚙️ Config'!$B$12</f>
        <v>15748.11664</v>
      </c>
      <c r="AJ994" s="64"/>
      <c r="AK994" s="84"/>
      <c r="AL994" s="84"/>
      <c r="AM994" s="84"/>
      <c r="AN994" s="84"/>
      <c r="AO994" s="84"/>
      <c r="AP994" s="84"/>
      <c r="AQ994" s="84"/>
    </row>
    <row r="995" ht="15.0" customHeight="1">
      <c r="A995" s="79">
        <v>992.0</v>
      </c>
      <c r="B995" s="80" t="s">
        <v>2340</v>
      </c>
      <c r="C995" s="79" t="s">
        <v>141</v>
      </c>
      <c r="D995" s="79" t="s">
        <v>2341</v>
      </c>
      <c r="E995" s="81">
        <v>51.86</v>
      </c>
      <c r="F995" s="79" t="s">
        <v>84</v>
      </c>
      <c r="G995" s="79" t="s">
        <v>606</v>
      </c>
      <c r="H995" s="82">
        <v>1398083.42</v>
      </c>
      <c r="I995" s="79">
        <v>1.0</v>
      </c>
      <c r="J995" s="83">
        <v>1.7</v>
      </c>
      <c r="K995" s="80">
        <v>2024.0</v>
      </c>
      <c r="L995" s="79" t="s">
        <v>202</v>
      </c>
      <c r="M995" s="79">
        <v>2024.0</v>
      </c>
      <c r="N995" s="79" t="s">
        <v>161</v>
      </c>
      <c r="O995" s="65" t="str">
        <f t="shared" si="1"/>
        <v>037266720001</v>
      </c>
      <c r="P995" s="65">
        <f t="shared" si="2"/>
        <v>7</v>
      </c>
      <c r="Q995" s="65">
        <f t="shared" si="3"/>
        <v>7</v>
      </c>
      <c r="R995" s="65" t="str">
        <f t="shared" si="12"/>
        <v>03.726.672/0001-77</v>
      </c>
      <c r="S995" s="84"/>
      <c r="T995" s="84" t="str">
        <f t="shared" si="10"/>
        <v/>
      </c>
      <c r="U995" s="84" t="str">
        <f t="shared" si="11"/>
        <v/>
      </c>
      <c r="V995" s="65" t="str">
        <f t="shared" si="5"/>
        <v/>
      </c>
      <c r="W995" s="84"/>
      <c r="X995" s="84"/>
      <c r="Y995" s="85"/>
      <c r="Z995" s="85"/>
      <c r="AA995" s="65" t="str">
        <f t="shared" si="6"/>
        <v/>
      </c>
      <c r="AB995" s="65" t="str">
        <f t="shared" si="7"/>
        <v/>
      </c>
      <c r="AC995" s="86"/>
      <c r="AD995" s="87" t="str">
        <f t="shared" si="8"/>
        <v/>
      </c>
      <c r="AE995" s="84"/>
      <c r="AF995" s="86">
        <f>IF(AC995&gt;0,AC995,'⚙️ Config'!$B$10)</f>
        <v>0.0075</v>
      </c>
      <c r="AG995" s="88">
        <f t="shared" si="9"/>
        <v>10485.62565</v>
      </c>
      <c r="AH995" s="88">
        <f>AG995*'⚙️ Config'!$B$11</f>
        <v>52428.12825</v>
      </c>
      <c r="AI995" s="88">
        <f>AH995*'⚙️ Config'!$B$12</f>
        <v>15728.43848</v>
      </c>
      <c r="AJ995" s="64"/>
      <c r="AK995" s="84"/>
      <c r="AL995" s="84"/>
      <c r="AM995" s="84"/>
      <c r="AN995" s="84"/>
      <c r="AO995" s="84"/>
      <c r="AP995" s="84"/>
      <c r="AQ995" s="84"/>
    </row>
    <row r="996" ht="15.0" customHeight="1">
      <c r="A996" s="79">
        <v>993.0</v>
      </c>
      <c r="B996" s="80" t="s">
        <v>2342</v>
      </c>
      <c r="C996" s="79" t="s">
        <v>141</v>
      </c>
      <c r="D996" s="79" t="s">
        <v>2343</v>
      </c>
      <c r="E996" s="81">
        <v>49.2</v>
      </c>
      <c r="F996" s="79" t="s">
        <v>84</v>
      </c>
      <c r="G996" s="79" t="s">
        <v>606</v>
      </c>
      <c r="H996" s="82">
        <v>1397272.89</v>
      </c>
      <c r="I996" s="79">
        <v>1.0</v>
      </c>
      <c r="J996" s="83">
        <v>1.9</v>
      </c>
      <c r="K996" s="80">
        <v>2024.0</v>
      </c>
      <c r="L996" s="79" t="s">
        <v>202</v>
      </c>
      <c r="M996" s="79">
        <v>2024.0</v>
      </c>
      <c r="N996" s="79" t="s">
        <v>161</v>
      </c>
      <c r="O996" s="65" t="str">
        <f t="shared" si="1"/>
        <v>081609260001</v>
      </c>
      <c r="P996" s="65">
        <f t="shared" si="2"/>
        <v>5</v>
      </c>
      <c r="Q996" s="65">
        <f t="shared" si="3"/>
        <v>6</v>
      </c>
      <c r="R996" s="65" t="str">
        <f t="shared" si="12"/>
        <v>08.160.926/0001-56</v>
      </c>
      <c r="S996" s="84"/>
      <c r="T996" s="84" t="str">
        <f t="shared" si="10"/>
        <v/>
      </c>
      <c r="U996" s="84" t="str">
        <f t="shared" si="11"/>
        <v/>
      </c>
      <c r="V996" s="65" t="str">
        <f t="shared" si="5"/>
        <v/>
      </c>
      <c r="W996" s="84"/>
      <c r="X996" s="84"/>
      <c r="Y996" s="85"/>
      <c r="Z996" s="85"/>
      <c r="AA996" s="65" t="str">
        <f t="shared" si="6"/>
        <v/>
      </c>
      <c r="AB996" s="65" t="str">
        <f t="shared" si="7"/>
        <v/>
      </c>
      <c r="AC996" s="86"/>
      <c r="AD996" s="87" t="str">
        <f t="shared" si="8"/>
        <v/>
      </c>
      <c r="AE996" s="84"/>
      <c r="AF996" s="86">
        <f>IF(AC996&gt;0,AC996,'⚙️ Config'!$B$10)</f>
        <v>0.0075</v>
      </c>
      <c r="AG996" s="88">
        <f t="shared" si="9"/>
        <v>10479.54668</v>
      </c>
      <c r="AH996" s="88">
        <f>AG996*'⚙️ Config'!$B$11</f>
        <v>52397.73338</v>
      </c>
      <c r="AI996" s="88">
        <f>AH996*'⚙️ Config'!$B$12</f>
        <v>15719.32001</v>
      </c>
      <c r="AJ996" s="64"/>
      <c r="AK996" s="84"/>
      <c r="AL996" s="84"/>
      <c r="AM996" s="84"/>
      <c r="AN996" s="84"/>
      <c r="AO996" s="84"/>
      <c r="AP996" s="84"/>
      <c r="AQ996" s="84"/>
    </row>
    <row r="997" ht="15.0" customHeight="1">
      <c r="A997" s="79">
        <v>994.0</v>
      </c>
      <c r="B997" s="80" t="s">
        <v>2344</v>
      </c>
      <c r="C997" s="79" t="s">
        <v>141</v>
      </c>
      <c r="D997" s="79" t="s">
        <v>2345</v>
      </c>
      <c r="E997" s="81">
        <v>74.42</v>
      </c>
      <c r="F997" s="79" t="s">
        <v>84</v>
      </c>
      <c r="G997" s="79" t="s">
        <v>606</v>
      </c>
      <c r="H997" s="82">
        <v>1395130.94</v>
      </c>
      <c r="I997" s="79">
        <v>1.0</v>
      </c>
      <c r="J997" s="83">
        <v>1.4</v>
      </c>
      <c r="K997" s="80">
        <v>2025.0</v>
      </c>
      <c r="L997" s="79" t="s">
        <v>202</v>
      </c>
      <c r="M997" s="79">
        <v>2024.0</v>
      </c>
      <c r="N997" s="79" t="s">
        <v>208</v>
      </c>
      <c r="O997" s="65" t="str">
        <f t="shared" si="1"/>
        <v>093405650001</v>
      </c>
      <c r="P997" s="65">
        <f t="shared" si="2"/>
        <v>9</v>
      </c>
      <c r="Q997" s="65">
        <f t="shared" si="3"/>
        <v>2</v>
      </c>
      <c r="R997" s="65" t="str">
        <f t="shared" si="12"/>
        <v>09.340.565/0001-92</v>
      </c>
      <c r="S997" s="84"/>
      <c r="T997" s="84" t="str">
        <f t="shared" si="10"/>
        <v/>
      </c>
      <c r="U997" s="84" t="str">
        <f t="shared" si="11"/>
        <v/>
      </c>
      <c r="V997" s="65" t="str">
        <f t="shared" si="5"/>
        <v/>
      </c>
      <c r="W997" s="84"/>
      <c r="X997" s="84"/>
      <c r="Y997" s="85"/>
      <c r="Z997" s="85"/>
      <c r="AA997" s="65" t="str">
        <f t="shared" si="6"/>
        <v/>
      </c>
      <c r="AB997" s="65" t="str">
        <f t="shared" si="7"/>
        <v/>
      </c>
      <c r="AC997" s="86"/>
      <c r="AD997" s="87" t="str">
        <f t="shared" si="8"/>
        <v/>
      </c>
      <c r="AE997" s="84"/>
      <c r="AF997" s="86">
        <f>IF(AC997&gt;0,AC997,'⚙️ Config'!$B$10)</f>
        <v>0.0075</v>
      </c>
      <c r="AG997" s="88">
        <f t="shared" si="9"/>
        <v>10463.48205</v>
      </c>
      <c r="AH997" s="88">
        <f>AG997*'⚙️ Config'!$B$11</f>
        <v>52317.41025</v>
      </c>
      <c r="AI997" s="88">
        <f>AH997*'⚙️ Config'!$B$12</f>
        <v>15695.22308</v>
      </c>
      <c r="AJ997" s="64"/>
      <c r="AK997" s="84"/>
      <c r="AL997" s="84"/>
      <c r="AM997" s="84"/>
      <c r="AN997" s="84"/>
      <c r="AO997" s="84"/>
      <c r="AP997" s="84"/>
      <c r="AQ997" s="84"/>
    </row>
    <row r="998" ht="15.0" customHeight="1">
      <c r="A998" s="79">
        <v>995.0</v>
      </c>
      <c r="B998" s="80" t="s">
        <v>2346</v>
      </c>
      <c r="C998" s="79" t="s">
        <v>141</v>
      </c>
      <c r="D998" s="79" t="s">
        <v>2347</v>
      </c>
      <c r="E998" s="81">
        <v>76.9</v>
      </c>
      <c r="F998" s="79" t="s">
        <v>84</v>
      </c>
      <c r="G998" s="79" t="s">
        <v>606</v>
      </c>
      <c r="H998" s="82">
        <v>1395025.57</v>
      </c>
      <c r="I998" s="79">
        <v>1.0</v>
      </c>
      <c r="J998" s="83">
        <v>1.2</v>
      </c>
      <c r="K998" s="80">
        <v>2025.0</v>
      </c>
      <c r="L998" s="79" t="s">
        <v>202</v>
      </c>
      <c r="M998" s="79">
        <v>2025.0</v>
      </c>
      <c r="N998" s="79" t="s">
        <v>208</v>
      </c>
      <c r="O998" s="65" t="str">
        <f t="shared" si="1"/>
        <v>373166620001</v>
      </c>
      <c r="P998" s="65">
        <f t="shared" si="2"/>
        <v>8</v>
      </c>
      <c r="Q998" s="65">
        <f t="shared" si="3"/>
        <v>5</v>
      </c>
      <c r="R998" s="65" t="str">
        <f t="shared" si="12"/>
        <v>37.316.662/0001-85</v>
      </c>
      <c r="S998" s="84"/>
      <c r="T998" s="84" t="str">
        <f t="shared" si="10"/>
        <v/>
      </c>
      <c r="U998" s="84" t="str">
        <f t="shared" si="11"/>
        <v/>
      </c>
      <c r="V998" s="65" t="str">
        <f t="shared" si="5"/>
        <v/>
      </c>
      <c r="W998" s="84"/>
      <c r="X998" s="84"/>
      <c r="Y998" s="85"/>
      <c r="Z998" s="85"/>
      <c r="AA998" s="65" t="str">
        <f t="shared" si="6"/>
        <v/>
      </c>
      <c r="AB998" s="65" t="str">
        <f t="shared" si="7"/>
        <v/>
      </c>
      <c r="AC998" s="86"/>
      <c r="AD998" s="87" t="str">
        <f t="shared" si="8"/>
        <v/>
      </c>
      <c r="AE998" s="84"/>
      <c r="AF998" s="86">
        <f>IF(AC998&gt;0,AC998,'⚙️ Config'!$B$10)</f>
        <v>0.0075</v>
      </c>
      <c r="AG998" s="88">
        <f t="shared" si="9"/>
        <v>10462.69178</v>
      </c>
      <c r="AH998" s="88">
        <f>AG998*'⚙️ Config'!$B$11</f>
        <v>52313.45888</v>
      </c>
      <c r="AI998" s="88">
        <f>AH998*'⚙️ Config'!$B$12</f>
        <v>15694.03766</v>
      </c>
      <c r="AJ998" s="64"/>
      <c r="AK998" s="84"/>
      <c r="AL998" s="84"/>
      <c r="AM998" s="84"/>
      <c r="AN998" s="84"/>
      <c r="AO998" s="84"/>
      <c r="AP998" s="84"/>
      <c r="AQ998" s="84"/>
    </row>
    <row r="999" ht="15.0" customHeight="1">
      <c r="A999" s="79">
        <v>996.0</v>
      </c>
      <c r="B999" s="80" t="s">
        <v>2348</v>
      </c>
      <c r="C999" s="79" t="s">
        <v>141</v>
      </c>
      <c r="D999" s="79" t="s">
        <v>2349</v>
      </c>
      <c r="E999" s="81">
        <v>73.88</v>
      </c>
      <c r="F999" s="79" t="s">
        <v>84</v>
      </c>
      <c r="G999" s="79" t="s">
        <v>606</v>
      </c>
      <c r="H999" s="82">
        <v>1394899.04</v>
      </c>
      <c r="I999" s="79">
        <v>1.0</v>
      </c>
      <c r="J999" s="83">
        <v>0.8</v>
      </c>
      <c r="K999" s="80">
        <v>2025.0</v>
      </c>
      <c r="L999" s="79" t="s">
        <v>630</v>
      </c>
      <c r="M999" s="79">
        <v>2025.0</v>
      </c>
      <c r="N999" s="79" t="s">
        <v>145</v>
      </c>
      <c r="O999" s="65" t="str">
        <f t="shared" si="1"/>
        <v>025280140001</v>
      </c>
      <c r="P999" s="65">
        <f t="shared" si="2"/>
        <v>0</v>
      </c>
      <c r="Q999" s="65">
        <f t="shared" si="3"/>
        <v>8</v>
      </c>
      <c r="R999" s="65" t="str">
        <f t="shared" si="12"/>
        <v>02.528.014/0001-08</v>
      </c>
      <c r="S999" s="84"/>
      <c r="T999" s="84" t="str">
        <f t="shared" si="10"/>
        <v/>
      </c>
      <c r="U999" s="84" t="str">
        <f t="shared" si="11"/>
        <v/>
      </c>
      <c r="V999" s="65" t="str">
        <f t="shared" si="5"/>
        <v/>
      </c>
      <c r="W999" s="84"/>
      <c r="X999" s="84"/>
      <c r="Y999" s="85"/>
      <c r="Z999" s="85"/>
      <c r="AA999" s="65" t="str">
        <f t="shared" si="6"/>
        <v/>
      </c>
      <c r="AB999" s="65" t="str">
        <f t="shared" si="7"/>
        <v/>
      </c>
      <c r="AC999" s="86"/>
      <c r="AD999" s="87" t="str">
        <f t="shared" si="8"/>
        <v/>
      </c>
      <c r="AE999" s="84"/>
      <c r="AF999" s="86">
        <f>IF(AC999&gt;0,AC999,'⚙️ Config'!$B$10)</f>
        <v>0.0075</v>
      </c>
      <c r="AG999" s="88">
        <f t="shared" si="9"/>
        <v>10461.7428</v>
      </c>
      <c r="AH999" s="88">
        <f>AG999*'⚙️ Config'!$B$11</f>
        <v>52308.714</v>
      </c>
      <c r="AI999" s="88">
        <f>AH999*'⚙️ Config'!$B$12</f>
        <v>15692.6142</v>
      </c>
      <c r="AJ999" s="64"/>
      <c r="AK999" s="84"/>
      <c r="AL999" s="84"/>
      <c r="AM999" s="84"/>
      <c r="AN999" s="84"/>
      <c r="AO999" s="84"/>
      <c r="AP999" s="84"/>
      <c r="AQ999" s="84"/>
    </row>
    <row r="1000" ht="15.0" customHeight="1">
      <c r="A1000" s="79">
        <v>997.0</v>
      </c>
      <c r="B1000" s="80" t="s">
        <v>2350</v>
      </c>
      <c r="C1000" s="79" t="s">
        <v>141</v>
      </c>
      <c r="D1000" s="79" t="s">
        <v>2351</v>
      </c>
      <c r="E1000" s="81">
        <v>55.04</v>
      </c>
      <c r="F1000" s="79" t="s">
        <v>84</v>
      </c>
      <c r="G1000" s="79" t="s">
        <v>606</v>
      </c>
      <c r="H1000" s="82">
        <v>1393401.22</v>
      </c>
      <c r="I1000" s="79">
        <v>1.0</v>
      </c>
      <c r="J1000" s="83">
        <v>1.5</v>
      </c>
      <c r="K1000" s="80">
        <v>2024.0</v>
      </c>
      <c r="L1000" s="79" t="s">
        <v>630</v>
      </c>
      <c r="M1000" s="79">
        <v>2024.0</v>
      </c>
      <c r="N1000" s="79" t="s">
        <v>145</v>
      </c>
      <c r="O1000" s="65" t="str">
        <f t="shared" si="1"/>
        <v>296338830001</v>
      </c>
      <c r="P1000" s="65">
        <f t="shared" si="2"/>
        <v>5</v>
      </c>
      <c r="Q1000" s="65">
        <f t="shared" si="3"/>
        <v>9</v>
      </c>
      <c r="R1000" s="65" t="str">
        <f t="shared" si="12"/>
        <v>29.633.883/0001-59</v>
      </c>
      <c r="S1000" s="84"/>
      <c r="T1000" s="84" t="str">
        <f t="shared" si="10"/>
        <v/>
      </c>
      <c r="U1000" s="84" t="str">
        <f t="shared" si="11"/>
        <v/>
      </c>
      <c r="V1000" s="65" t="str">
        <f t="shared" si="5"/>
        <v/>
      </c>
      <c r="W1000" s="84"/>
      <c r="X1000" s="84"/>
      <c r="Y1000" s="85"/>
      <c r="Z1000" s="85"/>
      <c r="AA1000" s="65" t="str">
        <f t="shared" si="6"/>
        <v/>
      </c>
      <c r="AB1000" s="65" t="str">
        <f t="shared" si="7"/>
        <v/>
      </c>
      <c r="AC1000" s="86"/>
      <c r="AD1000" s="87" t="str">
        <f t="shared" si="8"/>
        <v/>
      </c>
      <c r="AE1000" s="84"/>
      <c r="AF1000" s="86">
        <f>IF(AC1000&gt;0,AC1000,'⚙️ Config'!$B$10)</f>
        <v>0.0075</v>
      </c>
      <c r="AG1000" s="88">
        <f t="shared" si="9"/>
        <v>10450.50915</v>
      </c>
      <c r="AH1000" s="88">
        <f>AG1000*'⚙️ Config'!$B$11</f>
        <v>52252.54575</v>
      </c>
      <c r="AI1000" s="88">
        <f>AH1000*'⚙️ Config'!$B$12</f>
        <v>15675.76373</v>
      </c>
      <c r="AJ1000" s="64"/>
      <c r="AK1000" s="84"/>
      <c r="AL1000" s="84"/>
      <c r="AM1000" s="84"/>
      <c r="AN1000" s="84"/>
      <c r="AO1000" s="84"/>
      <c r="AP1000" s="84"/>
      <c r="AQ1000" s="84"/>
    </row>
    <row r="1001" ht="15.0" customHeight="1">
      <c r="A1001" s="79">
        <v>998.0</v>
      </c>
      <c r="B1001" s="80" t="s">
        <v>2352</v>
      </c>
      <c r="C1001" s="79" t="s">
        <v>141</v>
      </c>
      <c r="D1001" s="79" t="s">
        <v>2353</v>
      </c>
      <c r="E1001" s="81">
        <v>55.04</v>
      </c>
      <c r="F1001" s="79" t="s">
        <v>84</v>
      </c>
      <c r="G1001" s="79" t="s">
        <v>606</v>
      </c>
      <c r="H1001" s="82">
        <v>1391823.58</v>
      </c>
      <c r="I1001" s="79">
        <v>1.0</v>
      </c>
      <c r="J1001" s="83">
        <v>1.5</v>
      </c>
      <c r="K1001" s="80">
        <v>2024.0</v>
      </c>
      <c r="L1001" s="79" t="s">
        <v>268</v>
      </c>
      <c r="M1001" s="79">
        <v>2024.0</v>
      </c>
      <c r="N1001" s="79" t="s">
        <v>161</v>
      </c>
      <c r="O1001" s="65" t="str">
        <f t="shared" si="1"/>
        <v>061323330001</v>
      </c>
      <c r="P1001" s="65">
        <f t="shared" si="2"/>
        <v>5</v>
      </c>
      <c r="Q1001" s="65">
        <f t="shared" si="3"/>
        <v>0</v>
      </c>
      <c r="R1001" s="65" t="str">
        <f t="shared" si="12"/>
        <v>06.132.333/0001-50</v>
      </c>
      <c r="S1001" s="84"/>
      <c r="T1001" s="84" t="str">
        <f t="shared" si="10"/>
        <v/>
      </c>
      <c r="U1001" s="84" t="str">
        <f t="shared" si="11"/>
        <v/>
      </c>
      <c r="V1001" s="65" t="str">
        <f t="shared" si="5"/>
        <v/>
      </c>
      <c r="W1001" s="84"/>
      <c r="X1001" s="84"/>
      <c r="Y1001" s="85"/>
      <c r="Z1001" s="85"/>
      <c r="AA1001" s="65" t="str">
        <f t="shared" si="6"/>
        <v/>
      </c>
      <c r="AB1001" s="65" t="str">
        <f t="shared" si="7"/>
        <v/>
      </c>
      <c r="AC1001" s="86"/>
      <c r="AD1001" s="87" t="str">
        <f t="shared" si="8"/>
        <v/>
      </c>
      <c r="AE1001" s="84"/>
      <c r="AF1001" s="86">
        <f>IF(AC1001&gt;0,AC1001,'⚙️ Config'!$B$10)</f>
        <v>0.0075</v>
      </c>
      <c r="AG1001" s="88">
        <f t="shared" si="9"/>
        <v>10438.67685</v>
      </c>
      <c r="AH1001" s="88">
        <f>AG1001*'⚙️ Config'!$B$11</f>
        <v>52193.38425</v>
      </c>
      <c r="AI1001" s="88">
        <f>AH1001*'⚙️ Config'!$B$12</f>
        <v>15658.01528</v>
      </c>
      <c r="AJ1001" s="64"/>
      <c r="AK1001" s="84"/>
      <c r="AL1001" s="84"/>
      <c r="AM1001" s="84"/>
      <c r="AN1001" s="84"/>
      <c r="AO1001" s="84"/>
      <c r="AP1001" s="84"/>
      <c r="AQ1001" s="84"/>
    </row>
    <row r="1002" ht="15.0" customHeight="1">
      <c r="A1002" s="79">
        <v>999.0</v>
      </c>
      <c r="B1002" s="80" t="s">
        <v>2354</v>
      </c>
      <c r="C1002" s="79" t="s">
        <v>141</v>
      </c>
      <c r="D1002" s="79" t="s">
        <v>2355</v>
      </c>
      <c r="E1002" s="81">
        <v>63.79</v>
      </c>
      <c r="F1002" s="79" t="s">
        <v>84</v>
      </c>
      <c r="G1002" s="79" t="s">
        <v>606</v>
      </c>
      <c r="H1002" s="82">
        <v>1391416.24</v>
      </c>
      <c r="I1002" s="79">
        <v>1.0</v>
      </c>
      <c r="J1002" s="83">
        <v>1.1</v>
      </c>
      <c r="K1002" s="80">
        <v>2025.0</v>
      </c>
      <c r="L1002" s="79" t="s">
        <v>630</v>
      </c>
      <c r="M1002" s="79">
        <v>2025.0</v>
      </c>
      <c r="N1002" s="79" t="s">
        <v>145</v>
      </c>
      <c r="O1002" s="65" t="str">
        <f t="shared" si="1"/>
        <v>032771220001</v>
      </c>
      <c r="P1002" s="65">
        <f t="shared" si="2"/>
        <v>1</v>
      </c>
      <c r="Q1002" s="65">
        <f t="shared" si="3"/>
        <v>8</v>
      </c>
      <c r="R1002" s="65" t="str">
        <f t="shared" si="12"/>
        <v>03.277.122/0001-18</v>
      </c>
      <c r="S1002" s="84"/>
      <c r="T1002" s="84" t="str">
        <f t="shared" si="10"/>
        <v/>
      </c>
      <c r="U1002" s="84" t="str">
        <f t="shared" si="11"/>
        <v/>
      </c>
      <c r="V1002" s="65" t="str">
        <f t="shared" si="5"/>
        <v/>
      </c>
      <c r="W1002" s="84"/>
      <c r="X1002" s="84"/>
      <c r="Y1002" s="85"/>
      <c r="Z1002" s="85"/>
      <c r="AA1002" s="65" t="str">
        <f t="shared" si="6"/>
        <v/>
      </c>
      <c r="AB1002" s="65" t="str">
        <f t="shared" si="7"/>
        <v/>
      </c>
      <c r="AC1002" s="86"/>
      <c r="AD1002" s="87" t="str">
        <f t="shared" si="8"/>
        <v/>
      </c>
      <c r="AE1002" s="84"/>
      <c r="AF1002" s="86">
        <f>IF(AC1002&gt;0,AC1002,'⚙️ Config'!$B$10)</f>
        <v>0.0075</v>
      </c>
      <c r="AG1002" s="88">
        <f t="shared" si="9"/>
        <v>10435.6218</v>
      </c>
      <c r="AH1002" s="88">
        <f>AG1002*'⚙️ Config'!$B$11</f>
        <v>52178.109</v>
      </c>
      <c r="AI1002" s="88">
        <f>AH1002*'⚙️ Config'!$B$12</f>
        <v>15653.4327</v>
      </c>
      <c r="AJ1002" s="64"/>
      <c r="AK1002" s="84"/>
      <c r="AL1002" s="84"/>
      <c r="AM1002" s="84"/>
      <c r="AN1002" s="84"/>
      <c r="AO1002" s="84"/>
      <c r="AP1002" s="84"/>
      <c r="AQ1002" s="84"/>
    </row>
    <row r="1003" ht="15.0" customHeight="1">
      <c r="A1003" s="79">
        <v>1000.0</v>
      </c>
      <c r="B1003" s="80" t="s">
        <v>2356</v>
      </c>
      <c r="C1003" s="79" t="s">
        <v>141</v>
      </c>
      <c r="D1003" s="79" t="s">
        <v>2357</v>
      </c>
      <c r="E1003" s="81">
        <v>63.79</v>
      </c>
      <c r="F1003" s="79" t="s">
        <v>84</v>
      </c>
      <c r="G1003" s="79" t="s">
        <v>606</v>
      </c>
      <c r="H1003" s="82">
        <v>1391258.46</v>
      </c>
      <c r="I1003" s="79">
        <v>1.0</v>
      </c>
      <c r="J1003" s="83">
        <v>1.1</v>
      </c>
      <c r="K1003" s="80">
        <v>2025.0</v>
      </c>
      <c r="L1003" s="79" t="s">
        <v>630</v>
      </c>
      <c r="M1003" s="79">
        <v>2025.0</v>
      </c>
      <c r="N1003" s="79" t="s">
        <v>161</v>
      </c>
      <c r="O1003" s="65" t="str">
        <f t="shared" si="1"/>
        <v>430798110001</v>
      </c>
      <c r="P1003" s="65">
        <f t="shared" si="2"/>
        <v>3</v>
      </c>
      <c r="Q1003" s="65">
        <f t="shared" si="3"/>
        <v>2</v>
      </c>
      <c r="R1003" s="65" t="str">
        <f t="shared" si="12"/>
        <v>43.079.811/0001-32</v>
      </c>
      <c r="S1003" s="84"/>
      <c r="T1003" s="84" t="str">
        <f t="shared" si="10"/>
        <v/>
      </c>
      <c r="U1003" s="84" t="str">
        <f t="shared" si="11"/>
        <v/>
      </c>
      <c r="V1003" s="65" t="str">
        <f t="shared" si="5"/>
        <v/>
      </c>
      <c r="W1003" s="84"/>
      <c r="X1003" s="84"/>
      <c r="Y1003" s="85"/>
      <c r="Z1003" s="85"/>
      <c r="AA1003" s="65" t="str">
        <f t="shared" si="6"/>
        <v/>
      </c>
      <c r="AB1003" s="65" t="str">
        <f t="shared" si="7"/>
        <v/>
      </c>
      <c r="AC1003" s="86"/>
      <c r="AD1003" s="87" t="str">
        <f t="shared" si="8"/>
        <v/>
      </c>
      <c r="AE1003" s="84"/>
      <c r="AF1003" s="86">
        <f>IF(AC1003&gt;0,AC1003,'⚙️ Config'!$B$10)</f>
        <v>0.0075</v>
      </c>
      <c r="AG1003" s="88">
        <f t="shared" si="9"/>
        <v>10434.43845</v>
      </c>
      <c r="AH1003" s="88">
        <f>AG1003*'⚙️ Config'!$B$11</f>
        <v>52172.19225</v>
      </c>
      <c r="AI1003" s="88">
        <f>AH1003*'⚙️ Config'!$B$12</f>
        <v>15651.65768</v>
      </c>
      <c r="AJ1003" s="64"/>
      <c r="AK1003" s="84"/>
      <c r="AL1003" s="84"/>
      <c r="AM1003" s="84"/>
      <c r="AN1003" s="84"/>
      <c r="AO1003" s="84"/>
      <c r="AP1003" s="84"/>
      <c r="AQ1003" s="84"/>
    </row>
    <row r="1004" ht="15.0" customHeight="1">
      <c r="A1004" s="79">
        <v>1001.0</v>
      </c>
      <c r="B1004" s="80" t="s">
        <v>2358</v>
      </c>
      <c r="C1004" s="79" t="s">
        <v>141</v>
      </c>
      <c r="D1004" s="79" t="s">
        <v>2359</v>
      </c>
      <c r="E1004" s="81">
        <v>56.88</v>
      </c>
      <c r="F1004" s="79" t="s">
        <v>84</v>
      </c>
      <c r="G1004" s="79" t="s">
        <v>606</v>
      </c>
      <c r="H1004" s="82">
        <v>1389660.44</v>
      </c>
      <c r="I1004" s="79">
        <v>1.0</v>
      </c>
      <c r="J1004" s="83">
        <v>1.4</v>
      </c>
      <c r="K1004" s="80">
        <v>2024.0</v>
      </c>
      <c r="L1004" s="79" t="s">
        <v>202</v>
      </c>
      <c r="M1004" s="79">
        <v>2024.0</v>
      </c>
      <c r="N1004" s="79" t="s">
        <v>145</v>
      </c>
      <c r="O1004" s="65" t="str">
        <f t="shared" si="1"/>
        <v>301850320001</v>
      </c>
      <c r="P1004" s="65">
        <f t="shared" si="2"/>
        <v>7</v>
      </c>
      <c r="Q1004" s="65">
        <f t="shared" si="3"/>
        <v>0</v>
      </c>
      <c r="R1004" s="65" t="str">
        <f t="shared" si="12"/>
        <v>30.185.032/0001-70</v>
      </c>
      <c r="S1004" s="84"/>
      <c r="T1004" s="84" t="str">
        <f t="shared" si="10"/>
        <v/>
      </c>
      <c r="U1004" s="84" t="str">
        <f t="shared" si="11"/>
        <v/>
      </c>
      <c r="V1004" s="65" t="str">
        <f t="shared" si="5"/>
        <v/>
      </c>
      <c r="W1004" s="84"/>
      <c r="X1004" s="84"/>
      <c r="Y1004" s="85"/>
      <c r="Z1004" s="85"/>
      <c r="AA1004" s="65" t="str">
        <f t="shared" si="6"/>
        <v/>
      </c>
      <c r="AB1004" s="65" t="str">
        <f t="shared" si="7"/>
        <v/>
      </c>
      <c r="AC1004" s="86"/>
      <c r="AD1004" s="87" t="str">
        <f t="shared" si="8"/>
        <v/>
      </c>
      <c r="AE1004" s="84"/>
      <c r="AF1004" s="86">
        <f>IF(AC1004&gt;0,AC1004,'⚙️ Config'!$B$10)</f>
        <v>0.0075</v>
      </c>
      <c r="AG1004" s="88">
        <f t="shared" si="9"/>
        <v>10422.4533</v>
      </c>
      <c r="AH1004" s="88">
        <f>AG1004*'⚙️ Config'!$B$11</f>
        <v>52112.2665</v>
      </c>
      <c r="AI1004" s="88">
        <f>AH1004*'⚙️ Config'!$B$12</f>
        <v>15633.67995</v>
      </c>
      <c r="AJ1004" s="64"/>
      <c r="AK1004" s="84"/>
      <c r="AL1004" s="84"/>
      <c r="AM1004" s="84"/>
      <c r="AN1004" s="84"/>
      <c r="AO1004" s="84"/>
      <c r="AP1004" s="84"/>
      <c r="AQ1004" s="84"/>
    </row>
    <row r="1005" ht="15.0" customHeight="1">
      <c r="A1005" s="79">
        <v>1002.0</v>
      </c>
      <c r="B1005" s="80" t="s">
        <v>2360</v>
      </c>
      <c r="C1005" s="79" t="s">
        <v>141</v>
      </c>
      <c r="D1005" s="79" t="s">
        <v>2361</v>
      </c>
      <c r="E1005" s="81">
        <v>50.47</v>
      </c>
      <c r="F1005" s="79" t="s">
        <v>84</v>
      </c>
      <c r="G1005" s="79" t="s">
        <v>606</v>
      </c>
      <c r="H1005" s="82">
        <v>1389554.52</v>
      </c>
      <c r="I1005" s="79">
        <v>1.0</v>
      </c>
      <c r="J1005" s="83">
        <v>1.8</v>
      </c>
      <c r="K1005" s="80">
        <v>2024.0</v>
      </c>
      <c r="L1005" s="79" t="s">
        <v>448</v>
      </c>
      <c r="M1005" s="79">
        <v>2024.0</v>
      </c>
      <c r="N1005" s="79" t="s">
        <v>145</v>
      </c>
      <c r="O1005" s="65" t="str">
        <f t="shared" si="1"/>
        <v>322183100001</v>
      </c>
      <c r="P1005" s="65">
        <f t="shared" si="2"/>
        <v>7</v>
      </c>
      <c r="Q1005" s="65">
        <f t="shared" si="3"/>
        <v>3</v>
      </c>
      <c r="R1005" s="65" t="str">
        <f t="shared" si="12"/>
        <v>32.218.310/0001-73</v>
      </c>
      <c r="S1005" s="84"/>
      <c r="T1005" s="84" t="str">
        <f t="shared" si="10"/>
        <v/>
      </c>
      <c r="U1005" s="84" t="str">
        <f t="shared" si="11"/>
        <v/>
      </c>
      <c r="V1005" s="65" t="str">
        <f t="shared" si="5"/>
        <v/>
      </c>
      <c r="W1005" s="84"/>
      <c r="X1005" s="84"/>
      <c r="Y1005" s="85"/>
      <c r="Z1005" s="85"/>
      <c r="AA1005" s="65" t="str">
        <f t="shared" si="6"/>
        <v/>
      </c>
      <c r="AB1005" s="65" t="str">
        <f t="shared" si="7"/>
        <v/>
      </c>
      <c r="AC1005" s="86"/>
      <c r="AD1005" s="87" t="str">
        <f t="shared" si="8"/>
        <v/>
      </c>
      <c r="AE1005" s="84"/>
      <c r="AF1005" s="86">
        <f>IF(AC1005&gt;0,AC1005,'⚙️ Config'!$B$10)</f>
        <v>0.0075</v>
      </c>
      <c r="AG1005" s="88">
        <f t="shared" si="9"/>
        <v>10421.6589</v>
      </c>
      <c r="AH1005" s="88">
        <f>AG1005*'⚙️ Config'!$B$11</f>
        <v>52108.2945</v>
      </c>
      <c r="AI1005" s="88">
        <f>AH1005*'⚙️ Config'!$B$12</f>
        <v>15632.48835</v>
      </c>
      <c r="AJ1005" s="64"/>
      <c r="AK1005" s="84"/>
      <c r="AL1005" s="84"/>
      <c r="AM1005" s="84"/>
      <c r="AN1005" s="84"/>
      <c r="AO1005" s="84"/>
      <c r="AP1005" s="84"/>
      <c r="AQ1005" s="84"/>
    </row>
    <row r="1006" ht="15.0" customHeight="1">
      <c r="A1006" s="79">
        <v>1003.0</v>
      </c>
      <c r="B1006" s="80" t="s">
        <v>2362</v>
      </c>
      <c r="C1006" s="79" t="s">
        <v>141</v>
      </c>
      <c r="D1006" s="79" t="s">
        <v>2363</v>
      </c>
      <c r="E1006" s="81">
        <v>55.04</v>
      </c>
      <c r="F1006" s="79" t="s">
        <v>84</v>
      </c>
      <c r="G1006" s="79" t="s">
        <v>606</v>
      </c>
      <c r="H1006" s="82">
        <v>1389110.28</v>
      </c>
      <c r="I1006" s="79">
        <v>1.0</v>
      </c>
      <c r="J1006" s="83">
        <v>1.5</v>
      </c>
      <c r="K1006" s="80">
        <v>2024.0</v>
      </c>
      <c r="L1006" s="79" t="s">
        <v>630</v>
      </c>
      <c r="M1006" s="79">
        <v>2024.0</v>
      </c>
      <c r="N1006" s="79" t="s">
        <v>161</v>
      </c>
      <c r="O1006" s="65" t="str">
        <f t="shared" si="1"/>
        <v>265469330001</v>
      </c>
      <c r="P1006" s="65">
        <f t="shared" si="2"/>
        <v>7</v>
      </c>
      <c r="Q1006" s="65">
        <f t="shared" si="3"/>
        <v>2</v>
      </c>
      <c r="R1006" s="65" t="str">
        <f t="shared" si="12"/>
        <v>26.546.933/0001-72</v>
      </c>
      <c r="S1006" s="84"/>
      <c r="T1006" s="84" t="str">
        <f t="shared" si="10"/>
        <v/>
      </c>
      <c r="U1006" s="84" t="str">
        <f t="shared" si="11"/>
        <v/>
      </c>
      <c r="V1006" s="65" t="str">
        <f t="shared" si="5"/>
        <v/>
      </c>
      <c r="W1006" s="84"/>
      <c r="X1006" s="84"/>
      <c r="Y1006" s="85"/>
      <c r="Z1006" s="85"/>
      <c r="AA1006" s="65" t="str">
        <f t="shared" si="6"/>
        <v/>
      </c>
      <c r="AB1006" s="65" t="str">
        <f t="shared" si="7"/>
        <v/>
      </c>
      <c r="AC1006" s="86"/>
      <c r="AD1006" s="87" t="str">
        <f t="shared" si="8"/>
        <v/>
      </c>
      <c r="AE1006" s="84"/>
      <c r="AF1006" s="86">
        <f>IF(AC1006&gt;0,AC1006,'⚙️ Config'!$B$10)</f>
        <v>0.0075</v>
      </c>
      <c r="AG1006" s="88">
        <f t="shared" si="9"/>
        <v>10418.3271</v>
      </c>
      <c r="AH1006" s="88">
        <f>AG1006*'⚙️ Config'!$B$11</f>
        <v>52091.6355</v>
      </c>
      <c r="AI1006" s="88">
        <f>AH1006*'⚙️ Config'!$B$12</f>
        <v>15627.49065</v>
      </c>
      <c r="AJ1006" s="64"/>
      <c r="AK1006" s="84"/>
      <c r="AL1006" s="84"/>
      <c r="AM1006" s="84"/>
      <c r="AN1006" s="84"/>
      <c r="AO1006" s="84"/>
      <c r="AP1006" s="84"/>
      <c r="AQ1006" s="84"/>
    </row>
    <row r="1007" ht="15.0" customHeight="1">
      <c r="A1007" s="79">
        <v>1004.0</v>
      </c>
      <c r="B1007" s="80" t="s">
        <v>2364</v>
      </c>
      <c r="C1007" s="79" t="s">
        <v>141</v>
      </c>
      <c r="D1007" s="79" t="s">
        <v>2365</v>
      </c>
      <c r="E1007" s="81">
        <v>49.2</v>
      </c>
      <c r="F1007" s="79" t="s">
        <v>84</v>
      </c>
      <c r="G1007" s="79" t="s">
        <v>606</v>
      </c>
      <c r="H1007" s="82">
        <v>1388326.76</v>
      </c>
      <c r="I1007" s="79">
        <v>1.0</v>
      </c>
      <c r="J1007" s="83">
        <v>1.9</v>
      </c>
      <c r="K1007" s="80">
        <v>2024.0</v>
      </c>
      <c r="L1007" s="79" t="s">
        <v>630</v>
      </c>
      <c r="M1007" s="79">
        <v>2024.0</v>
      </c>
      <c r="N1007" s="79" t="s">
        <v>161</v>
      </c>
      <c r="O1007" s="65" t="str">
        <f t="shared" si="1"/>
        <v>063122980001</v>
      </c>
      <c r="P1007" s="65">
        <f t="shared" si="2"/>
        <v>5</v>
      </c>
      <c r="Q1007" s="65">
        <f t="shared" si="3"/>
        <v>1</v>
      </c>
      <c r="R1007" s="65" t="str">
        <f t="shared" si="12"/>
        <v>06.312.298/0001-51</v>
      </c>
      <c r="S1007" s="84"/>
      <c r="T1007" s="84" t="str">
        <f t="shared" si="10"/>
        <v/>
      </c>
      <c r="U1007" s="84" t="str">
        <f t="shared" si="11"/>
        <v/>
      </c>
      <c r="V1007" s="65" t="str">
        <f t="shared" si="5"/>
        <v/>
      </c>
      <c r="W1007" s="84"/>
      <c r="X1007" s="84"/>
      <c r="Y1007" s="85"/>
      <c r="Z1007" s="85"/>
      <c r="AA1007" s="65" t="str">
        <f t="shared" si="6"/>
        <v/>
      </c>
      <c r="AB1007" s="65" t="str">
        <f t="shared" si="7"/>
        <v/>
      </c>
      <c r="AC1007" s="86"/>
      <c r="AD1007" s="87" t="str">
        <f t="shared" si="8"/>
        <v/>
      </c>
      <c r="AE1007" s="84"/>
      <c r="AF1007" s="86">
        <f>IF(AC1007&gt;0,AC1007,'⚙️ Config'!$B$10)</f>
        <v>0.0075</v>
      </c>
      <c r="AG1007" s="88">
        <f t="shared" si="9"/>
        <v>10412.4507</v>
      </c>
      <c r="AH1007" s="88">
        <f>AG1007*'⚙️ Config'!$B$11</f>
        <v>52062.2535</v>
      </c>
      <c r="AI1007" s="88">
        <f>AH1007*'⚙️ Config'!$B$12</f>
        <v>15618.67605</v>
      </c>
      <c r="AJ1007" s="64"/>
      <c r="AK1007" s="84"/>
      <c r="AL1007" s="84"/>
      <c r="AM1007" s="84"/>
      <c r="AN1007" s="84"/>
      <c r="AO1007" s="84"/>
      <c r="AP1007" s="84"/>
      <c r="AQ1007" s="84"/>
    </row>
    <row r="1008" ht="15.0" customHeight="1">
      <c r="A1008" s="79">
        <v>1005.0</v>
      </c>
      <c r="B1008" s="80" t="s">
        <v>2366</v>
      </c>
      <c r="C1008" s="79" t="s">
        <v>141</v>
      </c>
      <c r="D1008" s="79" t="s">
        <v>2367</v>
      </c>
      <c r="E1008" s="81">
        <v>55.04</v>
      </c>
      <c r="F1008" s="79" t="s">
        <v>84</v>
      </c>
      <c r="G1008" s="79" t="s">
        <v>606</v>
      </c>
      <c r="H1008" s="82">
        <v>1388282.77</v>
      </c>
      <c r="I1008" s="79">
        <v>1.0</v>
      </c>
      <c r="J1008" s="83">
        <v>1.5</v>
      </c>
      <c r="K1008" s="80">
        <v>2024.0</v>
      </c>
      <c r="L1008" s="79" t="s">
        <v>630</v>
      </c>
      <c r="M1008" s="79">
        <v>2024.0</v>
      </c>
      <c r="N1008" s="79" t="s">
        <v>161</v>
      </c>
      <c r="O1008" s="65" t="str">
        <f t="shared" si="1"/>
        <v>379169240001</v>
      </c>
      <c r="P1008" s="65">
        <f t="shared" si="2"/>
        <v>4</v>
      </c>
      <c r="Q1008" s="65">
        <f t="shared" si="3"/>
        <v>2</v>
      </c>
      <c r="R1008" s="65" t="str">
        <f t="shared" si="12"/>
        <v>37.916.924/0001-42</v>
      </c>
      <c r="S1008" s="84"/>
      <c r="T1008" s="84" t="str">
        <f t="shared" si="10"/>
        <v/>
      </c>
      <c r="U1008" s="84" t="str">
        <f t="shared" si="11"/>
        <v/>
      </c>
      <c r="V1008" s="65" t="str">
        <f t="shared" si="5"/>
        <v/>
      </c>
      <c r="W1008" s="84"/>
      <c r="X1008" s="84"/>
      <c r="Y1008" s="85"/>
      <c r="Z1008" s="85"/>
      <c r="AA1008" s="65" t="str">
        <f t="shared" si="6"/>
        <v/>
      </c>
      <c r="AB1008" s="65" t="str">
        <f t="shared" si="7"/>
        <v/>
      </c>
      <c r="AC1008" s="86"/>
      <c r="AD1008" s="87" t="str">
        <f t="shared" si="8"/>
        <v/>
      </c>
      <c r="AE1008" s="84"/>
      <c r="AF1008" s="86">
        <f>IF(AC1008&gt;0,AC1008,'⚙️ Config'!$B$10)</f>
        <v>0.0075</v>
      </c>
      <c r="AG1008" s="88">
        <f t="shared" si="9"/>
        <v>10412.12078</v>
      </c>
      <c r="AH1008" s="88">
        <f>AG1008*'⚙️ Config'!$B$11</f>
        <v>52060.60388</v>
      </c>
      <c r="AI1008" s="88">
        <f>AH1008*'⚙️ Config'!$B$12</f>
        <v>15618.18116</v>
      </c>
      <c r="AJ1008" s="64"/>
      <c r="AK1008" s="84"/>
      <c r="AL1008" s="84"/>
      <c r="AM1008" s="84"/>
      <c r="AN1008" s="84"/>
      <c r="AO1008" s="84"/>
      <c r="AP1008" s="84"/>
      <c r="AQ1008" s="84"/>
    </row>
    <row r="1009" ht="15.0" customHeight="1">
      <c r="A1009" s="79">
        <v>1006.0</v>
      </c>
      <c r="B1009" s="80" t="s">
        <v>2368</v>
      </c>
      <c r="C1009" s="79" t="s">
        <v>141</v>
      </c>
      <c r="D1009" s="79" t="s">
        <v>2369</v>
      </c>
      <c r="E1009" s="81">
        <v>56.88</v>
      </c>
      <c r="F1009" s="79" t="s">
        <v>84</v>
      </c>
      <c r="G1009" s="79" t="s">
        <v>606</v>
      </c>
      <c r="H1009" s="82">
        <v>1385930.74</v>
      </c>
      <c r="I1009" s="79">
        <v>1.0</v>
      </c>
      <c r="J1009" s="83">
        <v>1.4</v>
      </c>
      <c r="K1009" s="80">
        <v>2024.0</v>
      </c>
      <c r="L1009" s="79" t="s">
        <v>295</v>
      </c>
      <c r="M1009" s="79">
        <v>2024.0</v>
      </c>
      <c r="N1009" s="79" t="s">
        <v>161</v>
      </c>
      <c r="O1009" s="65" t="str">
        <f t="shared" si="1"/>
        <v>432366290001</v>
      </c>
      <c r="P1009" s="65">
        <f t="shared" si="2"/>
        <v>4</v>
      </c>
      <c r="Q1009" s="65">
        <f t="shared" si="3"/>
        <v>8</v>
      </c>
      <c r="R1009" s="65" t="str">
        <f t="shared" si="12"/>
        <v>43.236.629/0001-48</v>
      </c>
      <c r="S1009" s="84"/>
      <c r="T1009" s="84" t="str">
        <f t="shared" si="10"/>
        <v/>
      </c>
      <c r="U1009" s="84" t="str">
        <f t="shared" si="11"/>
        <v/>
      </c>
      <c r="V1009" s="65" t="str">
        <f t="shared" si="5"/>
        <v/>
      </c>
      <c r="W1009" s="84"/>
      <c r="X1009" s="84"/>
      <c r="Y1009" s="85"/>
      <c r="Z1009" s="85"/>
      <c r="AA1009" s="65" t="str">
        <f t="shared" si="6"/>
        <v/>
      </c>
      <c r="AB1009" s="65" t="str">
        <f t="shared" si="7"/>
        <v/>
      </c>
      <c r="AC1009" s="86"/>
      <c r="AD1009" s="87" t="str">
        <f t="shared" si="8"/>
        <v/>
      </c>
      <c r="AE1009" s="84"/>
      <c r="AF1009" s="86">
        <f>IF(AC1009&gt;0,AC1009,'⚙️ Config'!$B$10)</f>
        <v>0.0075</v>
      </c>
      <c r="AG1009" s="88">
        <f t="shared" si="9"/>
        <v>10394.48055</v>
      </c>
      <c r="AH1009" s="88">
        <f>AG1009*'⚙️ Config'!$B$11</f>
        <v>51972.40275</v>
      </c>
      <c r="AI1009" s="88">
        <f>AH1009*'⚙️ Config'!$B$12</f>
        <v>15591.72083</v>
      </c>
      <c r="AJ1009" s="64"/>
      <c r="AK1009" s="84"/>
      <c r="AL1009" s="84"/>
      <c r="AM1009" s="84"/>
      <c r="AN1009" s="84"/>
      <c r="AO1009" s="84"/>
      <c r="AP1009" s="84"/>
      <c r="AQ1009" s="84"/>
    </row>
    <row r="1010" ht="15.0" customHeight="1">
      <c r="A1010" s="79">
        <v>1007.0</v>
      </c>
      <c r="B1010" s="80" t="s">
        <v>2370</v>
      </c>
      <c r="C1010" s="79" t="s">
        <v>141</v>
      </c>
      <c r="D1010" s="79" t="s">
        <v>2371</v>
      </c>
      <c r="E1010" s="81">
        <v>63.79</v>
      </c>
      <c r="F1010" s="79" t="s">
        <v>84</v>
      </c>
      <c r="G1010" s="79" t="s">
        <v>606</v>
      </c>
      <c r="H1010" s="82">
        <v>1385058.32</v>
      </c>
      <c r="I1010" s="79">
        <v>1.0</v>
      </c>
      <c r="J1010" s="83">
        <v>1.1</v>
      </c>
      <c r="K1010" s="80">
        <v>2025.0</v>
      </c>
      <c r="L1010" s="79" t="s">
        <v>630</v>
      </c>
      <c r="M1010" s="79">
        <v>2025.0</v>
      </c>
      <c r="N1010" s="79" t="s">
        <v>145</v>
      </c>
      <c r="O1010" s="65" t="str">
        <f t="shared" si="1"/>
        <v>422169210001</v>
      </c>
      <c r="P1010" s="65">
        <f t="shared" si="2"/>
        <v>3</v>
      </c>
      <c r="Q1010" s="65">
        <f t="shared" si="3"/>
        <v>6</v>
      </c>
      <c r="R1010" s="65" t="str">
        <f t="shared" si="12"/>
        <v>42.216.921/0001-36</v>
      </c>
      <c r="S1010" s="84"/>
      <c r="T1010" s="84" t="str">
        <f t="shared" si="10"/>
        <v/>
      </c>
      <c r="U1010" s="84" t="str">
        <f t="shared" si="11"/>
        <v/>
      </c>
      <c r="V1010" s="65" t="str">
        <f t="shared" si="5"/>
        <v/>
      </c>
      <c r="W1010" s="84"/>
      <c r="X1010" s="84"/>
      <c r="Y1010" s="85"/>
      <c r="Z1010" s="85"/>
      <c r="AA1010" s="65" t="str">
        <f t="shared" si="6"/>
        <v/>
      </c>
      <c r="AB1010" s="65" t="str">
        <f t="shared" si="7"/>
        <v/>
      </c>
      <c r="AC1010" s="86"/>
      <c r="AD1010" s="87" t="str">
        <f t="shared" si="8"/>
        <v/>
      </c>
      <c r="AE1010" s="84"/>
      <c r="AF1010" s="86">
        <f>IF(AC1010&gt;0,AC1010,'⚙️ Config'!$B$10)</f>
        <v>0.0075</v>
      </c>
      <c r="AG1010" s="88">
        <f t="shared" si="9"/>
        <v>10387.9374</v>
      </c>
      <c r="AH1010" s="88">
        <f>AG1010*'⚙️ Config'!$B$11</f>
        <v>51939.687</v>
      </c>
      <c r="AI1010" s="88">
        <f>AH1010*'⚙️ Config'!$B$12</f>
        <v>15581.9061</v>
      </c>
      <c r="AJ1010" s="64"/>
      <c r="AK1010" s="84"/>
      <c r="AL1010" s="84"/>
      <c r="AM1010" s="84"/>
      <c r="AN1010" s="84"/>
      <c r="AO1010" s="84"/>
      <c r="AP1010" s="84"/>
      <c r="AQ1010" s="84"/>
    </row>
    <row r="1011" ht="15.0" customHeight="1">
      <c r="A1011" s="79">
        <v>1008.0</v>
      </c>
      <c r="B1011" s="80" t="s">
        <v>2372</v>
      </c>
      <c r="C1011" s="79" t="s">
        <v>141</v>
      </c>
      <c r="D1011" s="79" t="s">
        <v>2373</v>
      </c>
      <c r="E1011" s="81">
        <v>58.93</v>
      </c>
      <c r="F1011" s="79" t="s">
        <v>84</v>
      </c>
      <c r="G1011" s="79" t="s">
        <v>606</v>
      </c>
      <c r="H1011" s="82">
        <v>1383311.08</v>
      </c>
      <c r="I1011" s="79">
        <v>1.0</v>
      </c>
      <c r="J1011" s="83">
        <v>1.3</v>
      </c>
      <c r="K1011" s="80">
        <v>2024.0</v>
      </c>
      <c r="L1011" s="79" t="s">
        <v>202</v>
      </c>
      <c r="M1011" s="79">
        <v>2024.0</v>
      </c>
      <c r="N1011" s="79" t="s">
        <v>161</v>
      </c>
      <c r="O1011" s="65" t="str">
        <f t="shared" si="1"/>
        <v>133822600001</v>
      </c>
      <c r="P1011" s="65">
        <f t="shared" si="2"/>
        <v>1</v>
      </c>
      <c r="Q1011" s="65">
        <f t="shared" si="3"/>
        <v>0</v>
      </c>
      <c r="R1011" s="65" t="str">
        <f t="shared" si="12"/>
        <v>13.382.260/0001-10</v>
      </c>
      <c r="S1011" s="84"/>
      <c r="T1011" s="84" t="str">
        <f t="shared" si="10"/>
        <v/>
      </c>
      <c r="U1011" s="84" t="str">
        <f t="shared" si="11"/>
        <v/>
      </c>
      <c r="V1011" s="65" t="str">
        <f t="shared" si="5"/>
        <v/>
      </c>
      <c r="W1011" s="84"/>
      <c r="X1011" s="84"/>
      <c r="Y1011" s="85"/>
      <c r="Z1011" s="85"/>
      <c r="AA1011" s="65" t="str">
        <f t="shared" si="6"/>
        <v/>
      </c>
      <c r="AB1011" s="65" t="str">
        <f t="shared" si="7"/>
        <v/>
      </c>
      <c r="AC1011" s="86"/>
      <c r="AD1011" s="87" t="str">
        <f t="shared" si="8"/>
        <v/>
      </c>
      <c r="AE1011" s="84"/>
      <c r="AF1011" s="86">
        <f>IF(AC1011&gt;0,AC1011,'⚙️ Config'!$B$10)</f>
        <v>0.0075</v>
      </c>
      <c r="AG1011" s="88">
        <f t="shared" si="9"/>
        <v>10374.8331</v>
      </c>
      <c r="AH1011" s="88">
        <f>AG1011*'⚙️ Config'!$B$11</f>
        <v>51874.1655</v>
      </c>
      <c r="AI1011" s="88">
        <f>AH1011*'⚙️ Config'!$B$12</f>
        <v>15562.24965</v>
      </c>
      <c r="AJ1011" s="64"/>
      <c r="AK1011" s="84"/>
      <c r="AL1011" s="84"/>
      <c r="AM1011" s="84"/>
      <c r="AN1011" s="84"/>
      <c r="AO1011" s="84"/>
      <c r="AP1011" s="84"/>
      <c r="AQ1011" s="84"/>
    </row>
    <row r="1012" ht="15.0" customHeight="1">
      <c r="A1012" s="79">
        <v>1009.0</v>
      </c>
      <c r="B1012" s="80" t="s">
        <v>2374</v>
      </c>
      <c r="C1012" s="79" t="s">
        <v>141</v>
      </c>
      <c r="D1012" s="79" t="s">
        <v>2375</v>
      </c>
      <c r="E1012" s="81">
        <v>50.47</v>
      </c>
      <c r="F1012" s="79" t="s">
        <v>84</v>
      </c>
      <c r="G1012" s="79" t="s">
        <v>606</v>
      </c>
      <c r="H1012" s="82">
        <v>1382988.99</v>
      </c>
      <c r="I1012" s="79">
        <v>1.0</v>
      </c>
      <c r="J1012" s="83">
        <v>1.8</v>
      </c>
      <c r="K1012" s="80">
        <v>2024.0</v>
      </c>
      <c r="L1012" s="79" t="s">
        <v>400</v>
      </c>
      <c r="M1012" s="79">
        <v>2024.0</v>
      </c>
      <c r="N1012" s="79" t="s">
        <v>161</v>
      </c>
      <c r="O1012" s="65" t="str">
        <f t="shared" si="1"/>
        <v>551205130001</v>
      </c>
      <c r="P1012" s="65">
        <f t="shared" si="2"/>
        <v>2</v>
      </c>
      <c r="Q1012" s="65">
        <f t="shared" si="3"/>
        <v>8</v>
      </c>
      <c r="R1012" s="65" t="str">
        <f t="shared" si="12"/>
        <v>55.120.513/0001-28</v>
      </c>
      <c r="S1012" s="84"/>
      <c r="T1012" s="84" t="str">
        <f t="shared" si="10"/>
        <v/>
      </c>
      <c r="U1012" s="84" t="str">
        <f t="shared" si="11"/>
        <v/>
      </c>
      <c r="V1012" s="65" t="str">
        <f t="shared" si="5"/>
        <v/>
      </c>
      <c r="W1012" s="84"/>
      <c r="X1012" s="84"/>
      <c r="Y1012" s="85"/>
      <c r="Z1012" s="85"/>
      <c r="AA1012" s="65" t="str">
        <f t="shared" si="6"/>
        <v/>
      </c>
      <c r="AB1012" s="65" t="str">
        <f t="shared" si="7"/>
        <v/>
      </c>
      <c r="AC1012" s="86"/>
      <c r="AD1012" s="87" t="str">
        <f t="shared" si="8"/>
        <v/>
      </c>
      <c r="AE1012" s="84"/>
      <c r="AF1012" s="86">
        <f>IF(AC1012&gt;0,AC1012,'⚙️ Config'!$B$10)</f>
        <v>0.0075</v>
      </c>
      <c r="AG1012" s="88">
        <f t="shared" si="9"/>
        <v>10372.41743</v>
      </c>
      <c r="AH1012" s="88">
        <f>AG1012*'⚙️ Config'!$B$11</f>
        <v>51862.08713</v>
      </c>
      <c r="AI1012" s="88">
        <f>AH1012*'⚙️ Config'!$B$12</f>
        <v>15558.62614</v>
      </c>
      <c r="AJ1012" s="64"/>
      <c r="AK1012" s="84"/>
      <c r="AL1012" s="84"/>
      <c r="AM1012" s="84"/>
      <c r="AN1012" s="84"/>
      <c r="AO1012" s="84"/>
      <c r="AP1012" s="84"/>
      <c r="AQ1012" s="84"/>
    </row>
    <row r="1013" ht="15.0" customHeight="1">
      <c r="A1013" s="79">
        <v>1010.0</v>
      </c>
      <c r="B1013" s="80" t="s">
        <v>2376</v>
      </c>
      <c r="C1013" s="79" t="s">
        <v>141</v>
      </c>
      <c r="D1013" s="79" t="s">
        <v>2377</v>
      </c>
      <c r="E1013" s="81">
        <v>66.7</v>
      </c>
      <c r="F1013" s="79" t="s">
        <v>84</v>
      </c>
      <c r="G1013" s="79" t="s">
        <v>606</v>
      </c>
      <c r="H1013" s="82">
        <v>1382847.08</v>
      </c>
      <c r="I1013" s="79">
        <v>1.0</v>
      </c>
      <c r="J1013" s="83">
        <v>1.0</v>
      </c>
      <c r="K1013" s="80">
        <v>2025.0</v>
      </c>
      <c r="L1013" s="79" t="s">
        <v>202</v>
      </c>
      <c r="M1013" s="79">
        <v>2025.0</v>
      </c>
      <c r="N1013" s="79" t="s">
        <v>145</v>
      </c>
      <c r="O1013" s="65" t="str">
        <f t="shared" si="1"/>
        <v>073203000001</v>
      </c>
      <c r="P1013" s="65">
        <f t="shared" si="2"/>
        <v>0</v>
      </c>
      <c r="Q1013" s="65">
        <f t="shared" si="3"/>
        <v>5</v>
      </c>
      <c r="R1013" s="65" t="str">
        <f t="shared" si="12"/>
        <v>07.320.300/0001-05</v>
      </c>
      <c r="S1013" s="84"/>
      <c r="T1013" s="84" t="str">
        <f t="shared" si="10"/>
        <v/>
      </c>
      <c r="U1013" s="84" t="str">
        <f t="shared" si="11"/>
        <v/>
      </c>
      <c r="V1013" s="65" t="str">
        <f t="shared" si="5"/>
        <v/>
      </c>
      <c r="W1013" s="84"/>
      <c r="X1013" s="84"/>
      <c r="Y1013" s="85"/>
      <c r="Z1013" s="85"/>
      <c r="AA1013" s="65" t="str">
        <f t="shared" si="6"/>
        <v/>
      </c>
      <c r="AB1013" s="65" t="str">
        <f t="shared" si="7"/>
        <v/>
      </c>
      <c r="AC1013" s="86"/>
      <c r="AD1013" s="87" t="str">
        <f t="shared" si="8"/>
        <v/>
      </c>
      <c r="AE1013" s="84"/>
      <c r="AF1013" s="86">
        <f>IF(AC1013&gt;0,AC1013,'⚙️ Config'!$B$10)</f>
        <v>0.0075</v>
      </c>
      <c r="AG1013" s="88">
        <f t="shared" si="9"/>
        <v>10371.3531</v>
      </c>
      <c r="AH1013" s="88">
        <f>AG1013*'⚙️ Config'!$B$11</f>
        <v>51856.7655</v>
      </c>
      <c r="AI1013" s="88">
        <f>AH1013*'⚙️ Config'!$B$12</f>
        <v>15557.02965</v>
      </c>
      <c r="AJ1013" s="64"/>
      <c r="AK1013" s="84"/>
      <c r="AL1013" s="84"/>
      <c r="AM1013" s="84"/>
      <c r="AN1013" s="84"/>
      <c r="AO1013" s="84"/>
      <c r="AP1013" s="84"/>
      <c r="AQ1013" s="84"/>
    </row>
    <row r="1014" ht="15.0" customHeight="1">
      <c r="A1014" s="79">
        <v>1011.0</v>
      </c>
      <c r="B1014" s="80" t="s">
        <v>2378</v>
      </c>
      <c r="C1014" s="79" t="s">
        <v>141</v>
      </c>
      <c r="D1014" s="79" t="s">
        <v>2379</v>
      </c>
      <c r="E1014" s="81">
        <v>76.9</v>
      </c>
      <c r="F1014" s="79" t="s">
        <v>84</v>
      </c>
      <c r="G1014" s="79" t="s">
        <v>606</v>
      </c>
      <c r="H1014" s="82">
        <v>1381853.18</v>
      </c>
      <c r="I1014" s="79">
        <v>1.0</v>
      </c>
      <c r="J1014" s="83">
        <v>1.2</v>
      </c>
      <c r="K1014" s="80">
        <v>2025.0</v>
      </c>
      <c r="L1014" s="79" t="s">
        <v>268</v>
      </c>
      <c r="M1014" s="79">
        <v>2025.0</v>
      </c>
      <c r="N1014" s="79" t="s">
        <v>713</v>
      </c>
      <c r="O1014" s="65" t="str">
        <f t="shared" si="1"/>
        <v>068656110001</v>
      </c>
      <c r="P1014" s="65">
        <f t="shared" si="2"/>
        <v>8</v>
      </c>
      <c r="Q1014" s="65">
        <f t="shared" si="3"/>
        <v>9</v>
      </c>
      <c r="R1014" s="65" t="str">
        <f t="shared" si="12"/>
        <v>06.865.611/0001-89</v>
      </c>
      <c r="S1014" s="84"/>
      <c r="T1014" s="84" t="str">
        <f t="shared" si="10"/>
        <v/>
      </c>
      <c r="U1014" s="84" t="str">
        <f t="shared" si="11"/>
        <v/>
      </c>
      <c r="V1014" s="65" t="str">
        <f t="shared" si="5"/>
        <v/>
      </c>
      <c r="W1014" s="84"/>
      <c r="X1014" s="84"/>
      <c r="Y1014" s="85"/>
      <c r="Z1014" s="85"/>
      <c r="AA1014" s="65" t="str">
        <f t="shared" si="6"/>
        <v/>
      </c>
      <c r="AB1014" s="65" t="str">
        <f t="shared" si="7"/>
        <v/>
      </c>
      <c r="AC1014" s="86"/>
      <c r="AD1014" s="87" t="str">
        <f t="shared" si="8"/>
        <v/>
      </c>
      <c r="AE1014" s="84"/>
      <c r="AF1014" s="86">
        <f>IF(AC1014&gt;0,AC1014,'⚙️ Config'!$B$10)</f>
        <v>0.0075</v>
      </c>
      <c r="AG1014" s="88">
        <f t="shared" si="9"/>
        <v>10363.89885</v>
      </c>
      <c r="AH1014" s="88">
        <f>AG1014*'⚙️ Config'!$B$11</f>
        <v>51819.49425</v>
      </c>
      <c r="AI1014" s="88">
        <f>AH1014*'⚙️ Config'!$B$12</f>
        <v>15545.84828</v>
      </c>
      <c r="AJ1014" s="64"/>
      <c r="AK1014" s="84"/>
      <c r="AL1014" s="84"/>
      <c r="AM1014" s="84"/>
      <c r="AN1014" s="84"/>
      <c r="AO1014" s="84"/>
      <c r="AP1014" s="84"/>
      <c r="AQ1014" s="84"/>
    </row>
    <row r="1015" ht="15.0" customHeight="1">
      <c r="A1015" s="79">
        <v>1012.0</v>
      </c>
      <c r="B1015" s="80" t="s">
        <v>2380</v>
      </c>
      <c r="C1015" s="79" t="s">
        <v>141</v>
      </c>
      <c r="D1015" s="79" t="s">
        <v>2381</v>
      </c>
      <c r="E1015" s="81">
        <v>97.81</v>
      </c>
      <c r="F1015" s="79" t="s">
        <v>84</v>
      </c>
      <c r="G1015" s="79" t="s">
        <v>606</v>
      </c>
      <c r="H1015" s="82">
        <v>1380795.8</v>
      </c>
      <c r="I1015" s="79">
        <v>1.0</v>
      </c>
      <c r="J1015" s="83">
        <v>0.4</v>
      </c>
      <c r="K1015" s="80">
        <v>2025.0</v>
      </c>
      <c r="L1015" s="79" t="s">
        <v>215</v>
      </c>
      <c r="M1015" s="79">
        <v>2025.0</v>
      </c>
      <c r="N1015" s="79" t="s">
        <v>161</v>
      </c>
      <c r="O1015" s="65" t="str">
        <f t="shared" si="1"/>
        <v>070385350001</v>
      </c>
      <c r="P1015" s="65">
        <f t="shared" si="2"/>
        <v>0</v>
      </c>
      <c r="Q1015" s="65">
        <f t="shared" si="3"/>
        <v>9</v>
      </c>
      <c r="R1015" s="65" t="str">
        <f t="shared" si="12"/>
        <v>07.038.535/0001-09</v>
      </c>
      <c r="S1015" s="84"/>
      <c r="T1015" s="84" t="str">
        <f t="shared" si="10"/>
        <v/>
      </c>
      <c r="U1015" s="84" t="str">
        <f t="shared" si="11"/>
        <v/>
      </c>
      <c r="V1015" s="65" t="str">
        <f t="shared" si="5"/>
        <v/>
      </c>
      <c r="W1015" s="84"/>
      <c r="X1015" s="84"/>
      <c r="Y1015" s="85"/>
      <c r="Z1015" s="85"/>
      <c r="AA1015" s="65" t="str">
        <f t="shared" si="6"/>
        <v/>
      </c>
      <c r="AB1015" s="65" t="str">
        <f t="shared" si="7"/>
        <v/>
      </c>
      <c r="AC1015" s="86"/>
      <c r="AD1015" s="87" t="str">
        <f t="shared" si="8"/>
        <v/>
      </c>
      <c r="AE1015" s="84"/>
      <c r="AF1015" s="86">
        <f>IF(AC1015&gt;0,AC1015,'⚙️ Config'!$B$10)</f>
        <v>0.0075</v>
      </c>
      <c r="AG1015" s="88">
        <f t="shared" si="9"/>
        <v>10355.9685</v>
      </c>
      <c r="AH1015" s="88">
        <f>AG1015*'⚙️ Config'!$B$11</f>
        <v>51779.8425</v>
      </c>
      <c r="AI1015" s="88">
        <f>AH1015*'⚙️ Config'!$B$12</f>
        <v>15533.95275</v>
      </c>
      <c r="AJ1015" s="64"/>
      <c r="AK1015" s="84"/>
      <c r="AL1015" s="84"/>
      <c r="AM1015" s="84"/>
      <c r="AN1015" s="84"/>
      <c r="AO1015" s="84"/>
      <c r="AP1015" s="84"/>
      <c r="AQ1015" s="84"/>
    </row>
    <row r="1016" ht="15.0" customHeight="1">
      <c r="A1016" s="79">
        <v>1013.0</v>
      </c>
      <c r="B1016" s="80" t="s">
        <v>2382</v>
      </c>
      <c r="C1016" s="79" t="s">
        <v>141</v>
      </c>
      <c r="D1016" s="79" t="s">
        <v>2383</v>
      </c>
      <c r="E1016" s="81">
        <v>83.67</v>
      </c>
      <c r="F1016" s="79" t="s">
        <v>84</v>
      </c>
      <c r="G1016" s="79" t="s">
        <v>606</v>
      </c>
      <c r="H1016" s="82">
        <v>1379502.37</v>
      </c>
      <c r="I1016" s="79">
        <v>1.0</v>
      </c>
      <c r="J1016" s="83">
        <v>0.6</v>
      </c>
      <c r="K1016" s="80">
        <v>2025.0</v>
      </c>
      <c r="L1016" s="79" t="s">
        <v>630</v>
      </c>
      <c r="M1016" s="79">
        <v>2025.0</v>
      </c>
      <c r="N1016" s="79" t="s">
        <v>145</v>
      </c>
      <c r="O1016" s="65" t="str">
        <f t="shared" si="1"/>
        <v>342686480001</v>
      </c>
      <c r="P1016" s="65">
        <f t="shared" si="2"/>
        <v>6</v>
      </c>
      <c r="Q1016" s="65">
        <f t="shared" si="3"/>
        <v>5</v>
      </c>
      <c r="R1016" s="65" t="str">
        <f t="shared" si="12"/>
        <v>34.268.648/0001-65</v>
      </c>
      <c r="S1016" s="84"/>
      <c r="T1016" s="84" t="str">
        <f t="shared" si="10"/>
        <v/>
      </c>
      <c r="U1016" s="84" t="str">
        <f t="shared" si="11"/>
        <v/>
      </c>
      <c r="V1016" s="65" t="str">
        <f t="shared" si="5"/>
        <v/>
      </c>
      <c r="W1016" s="84"/>
      <c r="X1016" s="84"/>
      <c r="Y1016" s="85"/>
      <c r="Z1016" s="85"/>
      <c r="AA1016" s="65" t="str">
        <f t="shared" si="6"/>
        <v/>
      </c>
      <c r="AB1016" s="65" t="str">
        <f t="shared" si="7"/>
        <v/>
      </c>
      <c r="AC1016" s="86"/>
      <c r="AD1016" s="87" t="str">
        <f t="shared" si="8"/>
        <v/>
      </c>
      <c r="AE1016" s="84"/>
      <c r="AF1016" s="86">
        <f>IF(AC1016&gt;0,AC1016,'⚙️ Config'!$B$10)</f>
        <v>0.0075</v>
      </c>
      <c r="AG1016" s="88">
        <f t="shared" si="9"/>
        <v>10346.26778</v>
      </c>
      <c r="AH1016" s="88">
        <f>AG1016*'⚙️ Config'!$B$11</f>
        <v>51731.33888</v>
      </c>
      <c r="AI1016" s="88">
        <f>AH1016*'⚙️ Config'!$B$12</f>
        <v>15519.40166</v>
      </c>
      <c r="AJ1016" s="64"/>
      <c r="AK1016" s="84"/>
      <c r="AL1016" s="84"/>
      <c r="AM1016" s="84"/>
      <c r="AN1016" s="84"/>
      <c r="AO1016" s="84"/>
      <c r="AP1016" s="84"/>
      <c r="AQ1016" s="84"/>
    </row>
    <row r="1017" ht="15.0" customHeight="1">
      <c r="A1017" s="79">
        <v>1014.0</v>
      </c>
      <c r="B1017" s="80" t="s">
        <v>2384</v>
      </c>
      <c r="C1017" s="79" t="s">
        <v>141</v>
      </c>
      <c r="D1017" s="79" t="s">
        <v>2385</v>
      </c>
      <c r="E1017" s="81">
        <v>63.79</v>
      </c>
      <c r="F1017" s="79" t="s">
        <v>84</v>
      </c>
      <c r="G1017" s="79" t="s">
        <v>606</v>
      </c>
      <c r="H1017" s="82">
        <v>1378266.25</v>
      </c>
      <c r="I1017" s="79">
        <v>1.0</v>
      </c>
      <c r="J1017" s="83">
        <v>1.1</v>
      </c>
      <c r="K1017" s="80">
        <v>2025.0</v>
      </c>
      <c r="L1017" s="79" t="s">
        <v>630</v>
      </c>
      <c r="M1017" s="79">
        <v>2025.0</v>
      </c>
      <c r="N1017" s="79" t="s">
        <v>161</v>
      </c>
      <c r="O1017" s="65" t="str">
        <f t="shared" si="1"/>
        <v>203293930001</v>
      </c>
      <c r="P1017" s="65">
        <f t="shared" si="2"/>
        <v>9</v>
      </c>
      <c r="Q1017" s="65">
        <f t="shared" si="3"/>
        <v>9</v>
      </c>
      <c r="R1017" s="65" t="str">
        <f t="shared" si="12"/>
        <v>20.329.393/0001-99</v>
      </c>
      <c r="S1017" s="84"/>
      <c r="T1017" s="84" t="str">
        <f t="shared" si="10"/>
        <v/>
      </c>
      <c r="U1017" s="84" t="str">
        <f t="shared" si="11"/>
        <v/>
      </c>
      <c r="V1017" s="65" t="str">
        <f t="shared" si="5"/>
        <v/>
      </c>
      <c r="W1017" s="84"/>
      <c r="X1017" s="84"/>
      <c r="Y1017" s="85"/>
      <c r="Z1017" s="85"/>
      <c r="AA1017" s="65" t="str">
        <f t="shared" si="6"/>
        <v/>
      </c>
      <c r="AB1017" s="65" t="str">
        <f t="shared" si="7"/>
        <v/>
      </c>
      <c r="AC1017" s="86"/>
      <c r="AD1017" s="87" t="str">
        <f t="shared" si="8"/>
        <v/>
      </c>
      <c r="AE1017" s="84"/>
      <c r="AF1017" s="86">
        <f>IF(AC1017&gt;0,AC1017,'⚙️ Config'!$B$10)</f>
        <v>0.0075</v>
      </c>
      <c r="AG1017" s="88">
        <f t="shared" si="9"/>
        <v>10336.99688</v>
      </c>
      <c r="AH1017" s="88">
        <f>AG1017*'⚙️ Config'!$B$11</f>
        <v>51684.98438</v>
      </c>
      <c r="AI1017" s="88">
        <f>AH1017*'⚙️ Config'!$B$12</f>
        <v>15505.49531</v>
      </c>
      <c r="AJ1017" s="64"/>
      <c r="AK1017" s="84"/>
      <c r="AL1017" s="84"/>
      <c r="AM1017" s="84"/>
      <c r="AN1017" s="84"/>
      <c r="AO1017" s="84"/>
      <c r="AP1017" s="84"/>
      <c r="AQ1017" s="84"/>
    </row>
    <row r="1018" ht="15.0" customHeight="1">
      <c r="A1018" s="79">
        <v>1015.0</v>
      </c>
      <c r="B1018" s="80" t="s">
        <v>2386</v>
      </c>
      <c r="C1018" s="79" t="s">
        <v>141</v>
      </c>
      <c r="D1018" s="79" t="s">
        <v>2387</v>
      </c>
      <c r="E1018" s="81">
        <v>63.79</v>
      </c>
      <c r="F1018" s="79" t="s">
        <v>84</v>
      </c>
      <c r="G1018" s="79" t="s">
        <v>606</v>
      </c>
      <c r="H1018" s="82">
        <v>1377745.4</v>
      </c>
      <c r="I1018" s="79">
        <v>1.0</v>
      </c>
      <c r="J1018" s="83">
        <v>1.1</v>
      </c>
      <c r="K1018" s="80">
        <v>2025.0</v>
      </c>
      <c r="L1018" s="79" t="s">
        <v>630</v>
      </c>
      <c r="M1018" s="79">
        <v>2025.0</v>
      </c>
      <c r="N1018" s="79" t="s">
        <v>161</v>
      </c>
      <c r="O1018" s="65" t="str">
        <f t="shared" si="1"/>
        <v>137869560001</v>
      </c>
      <c r="P1018" s="65">
        <f t="shared" si="2"/>
        <v>0</v>
      </c>
      <c r="Q1018" s="65">
        <f t="shared" si="3"/>
        <v>2</v>
      </c>
      <c r="R1018" s="65" t="str">
        <f t="shared" si="12"/>
        <v>13.786.956/0001-02</v>
      </c>
      <c r="S1018" s="84"/>
      <c r="T1018" s="84" t="str">
        <f t="shared" si="10"/>
        <v/>
      </c>
      <c r="U1018" s="84" t="str">
        <f t="shared" si="11"/>
        <v/>
      </c>
      <c r="V1018" s="65" t="str">
        <f t="shared" si="5"/>
        <v/>
      </c>
      <c r="W1018" s="84"/>
      <c r="X1018" s="84"/>
      <c r="Y1018" s="85"/>
      <c r="Z1018" s="85"/>
      <c r="AA1018" s="65" t="str">
        <f t="shared" si="6"/>
        <v/>
      </c>
      <c r="AB1018" s="65" t="str">
        <f t="shared" si="7"/>
        <v/>
      </c>
      <c r="AC1018" s="86"/>
      <c r="AD1018" s="87" t="str">
        <f t="shared" si="8"/>
        <v/>
      </c>
      <c r="AE1018" s="84"/>
      <c r="AF1018" s="86">
        <f>IF(AC1018&gt;0,AC1018,'⚙️ Config'!$B$10)</f>
        <v>0.0075</v>
      </c>
      <c r="AG1018" s="88">
        <f t="shared" si="9"/>
        <v>10333.0905</v>
      </c>
      <c r="AH1018" s="88">
        <f>AG1018*'⚙️ Config'!$B$11</f>
        <v>51665.4525</v>
      </c>
      <c r="AI1018" s="88">
        <f>AH1018*'⚙️ Config'!$B$12</f>
        <v>15499.63575</v>
      </c>
      <c r="AJ1018" s="64"/>
      <c r="AK1018" s="84"/>
      <c r="AL1018" s="84"/>
      <c r="AM1018" s="84"/>
      <c r="AN1018" s="84"/>
      <c r="AO1018" s="84"/>
      <c r="AP1018" s="84"/>
      <c r="AQ1018" s="84"/>
    </row>
    <row r="1019" ht="15.0" customHeight="1">
      <c r="A1019" s="79">
        <v>1016.0</v>
      </c>
      <c r="B1019" s="80" t="s">
        <v>2388</v>
      </c>
      <c r="C1019" s="79" t="s">
        <v>141</v>
      </c>
      <c r="D1019" s="79" t="s">
        <v>2389</v>
      </c>
      <c r="E1019" s="81">
        <v>51.86</v>
      </c>
      <c r="F1019" s="79" t="s">
        <v>84</v>
      </c>
      <c r="G1019" s="79" t="s">
        <v>606</v>
      </c>
      <c r="H1019" s="82">
        <v>1376896.64</v>
      </c>
      <c r="I1019" s="79">
        <v>1.0</v>
      </c>
      <c r="J1019" s="83">
        <v>1.7</v>
      </c>
      <c r="K1019" s="80">
        <v>2024.0</v>
      </c>
      <c r="L1019" s="79" t="s">
        <v>630</v>
      </c>
      <c r="M1019" s="79">
        <v>2024.0</v>
      </c>
      <c r="N1019" s="79" t="s">
        <v>161</v>
      </c>
      <c r="O1019" s="65" t="str">
        <f t="shared" si="1"/>
        <v>483755770001</v>
      </c>
      <c r="P1019" s="65">
        <f t="shared" si="2"/>
        <v>0</v>
      </c>
      <c r="Q1019" s="65">
        <f t="shared" si="3"/>
        <v>4</v>
      </c>
      <c r="R1019" s="65" t="str">
        <f t="shared" si="12"/>
        <v>48.375.577/0001-04</v>
      </c>
      <c r="S1019" s="84"/>
      <c r="T1019" s="84" t="str">
        <f t="shared" si="10"/>
        <v/>
      </c>
      <c r="U1019" s="84" t="str">
        <f t="shared" si="11"/>
        <v/>
      </c>
      <c r="V1019" s="65" t="str">
        <f t="shared" si="5"/>
        <v/>
      </c>
      <c r="W1019" s="84"/>
      <c r="X1019" s="84"/>
      <c r="Y1019" s="85"/>
      <c r="Z1019" s="85"/>
      <c r="AA1019" s="65" t="str">
        <f t="shared" si="6"/>
        <v/>
      </c>
      <c r="AB1019" s="65" t="str">
        <f t="shared" si="7"/>
        <v/>
      </c>
      <c r="AC1019" s="86"/>
      <c r="AD1019" s="87" t="str">
        <f t="shared" si="8"/>
        <v/>
      </c>
      <c r="AE1019" s="84"/>
      <c r="AF1019" s="86">
        <f>IF(AC1019&gt;0,AC1019,'⚙️ Config'!$B$10)</f>
        <v>0.0075</v>
      </c>
      <c r="AG1019" s="88">
        <f t="shared" si="9"/>
        <v>10326.7248</v>
      </c>
      <c r="AH1019" s="88">
        <f>AG1019*'⚙️ Config'!$B$11</f>
        <v>51633.624</v>
      </c>
      <c r="AI1019" s="88">
        <f>AH1019*'⚙️ Config'!$B$12</f>
        <v>15490.0872</v>
      </c>
      <c r="AJ1019" s="64"/>
      <c r="AK1019" s="84"/>
      <c r="AL1019" s="84"/>
      <c r="AM1019" s="84"/>
      <c r="AN1019" s="84"/>
      <c r="AO1019" s="84"/>
      <c r="AP1019" s="84"/>
      <c r="AQ1019" s="84"/>
    </row>
    <row r="1020" ht="15.0" customHeight="1">
      <c r="A1020" s="79">
        <v>1017.0</v>
      </c>
      <c r="B1020" s="80" t="s">
        <v>2390</v>
      </c>
      <c r="C1020" s="79" t="s">
        <v>141</v>
      </c>
      <c r="D1020" s="79" t="s">
        <v>2391</v>
      </c>
      <c r="E1020" s="81">
        <v>55.04</v>
      </c>
      <c r="F1020" s="79" t="s">
        <v>84</v>
      </c>
      <c r="G1020" s="79" t="s">
        <v>606</v>
      </c>
      <c r="H1020" s="82">
        <v>1375665.9</v>
      </c>
      <c r="I1020" s="79">
        <v>1.0</v>
      </c>
      <c r="J1020" s="83">
        <v>1.5</v>
      </c>
      <c r="K1020" s="80">
        <v>2024.0</v>
      </c>
      <c r="L1020" s="79" t="s">
        <v>202</v>
      </c>
      <c r="M1020" s="79">
        <v>2024.0</v>
      </c>
      <c r="N1020" s="79" t="s">
        <v>161</v>
      </c>
      <c r="O1020" s="65" t="str">
        <f t="shared" si="1"/>
        <v>032729550001</v>
      </c>
      <c r="P1020" s="65">
        <f t="shared" si="2"/>
        <v>9</v>
      </c>
      <c r="Q1020" s="65">
        <f t="shared" si="3"/>
        <v>6</v>
      </c>
      <c r="R1020" s="65" t="str">
        <f t="shared" si="12"/>
        <v>03.272.955/0001-96</v>
      </c>
      <c r="S1020" s="84"/>
      <c r="T1020" s="84" t="str">
        <f t="shared" si="10"/>
        <v/>
      </c>
      <c r="U1020" s="84" t="str">
        <f t="shared" si="11"/>
        <v/>
      </c>
      <c r="V1020" s="65" t="str">
        <f t="shared" si="5"/>
        <v/>
      </c>
      <c r="W1020" s="84"/>
      <c r="X1020" s="84"/>
      <c r="Y1020" s="85"/>
      <c r="Z1020" s="85"/>
      <c r="AA1020" s="65" t="str">
        <f t="shared" si="6"/>
        <v/>
      </c>
      <c r="AB1020" s="65" t="str">
        <f t="shared" si="7"/>
        <v/>
      </c>
      <c r="AC1020" s="86"/>
      <c r="AD1020" s="87" t="str">
        <f t="shared" si="8"/>
        <v/>
      </c>
      <c r="AE1020" s="84"/>
      <c r="AF1020" s="86">
        <f>IF(AC1020&gt;0,AC1020,'⚙️ Config'!$B$10)</f>
        <v>0.0075</v>
      </c>
      <c r="AG1020" s="88">
        <f t="shared" si="9"/>
        <v>10317.49425</v>
      </c>
      <c r="AH1020" s="88">
        <f>AG1020*'⚙️ Config'!$B$11</f>
        <v>51587.47125</v>
      </c>
      <c r="AI1020" s="88">
        <f>AH1020*'⚙️ Config'!$B$12</f>
        <v>15476.24138</v>
      </c>
      <c r="AJ1020" s="64"/>
      <c r="AK1020" s="84"/>
      <c r="AL1020" s="84"/>
      <c r="AM1020" s="84"/>
      <c r="AN1020" s="84"/>
      <c r="AO1020" s="84"/>
      <c r="AP1020" s="84"/>
      <c r="AQ1020" s="84"/>
    </row>
    <row r="1021" ht="15.0" customHeight="1">
      <c r="A1021" s="79">
        <v>1018.0</v>
      </c>
      <c r="B1021" s="80" t="s">
        <v>2392</v>
      </c>
      <c r="C1021" s="79" t="s">
        <v>141</v>
      </c>
      <c r="D1021" s="79" t="s">
        <v>2393</v>
      </c>
      <c r="E1021" s="81">
        <v>56.88</v>
      </c>
      <c r="F1021" s="79" t="s">
        <v>84</v>
      </c>
      <c r="G1021" s="79" t="s">
        <v>606</v>
      </c>
      <c r="H1021" s="82">
        <v>1375503.97</v>
      </c>
      <c r="I1021" s="79">
        <v>1.0</v>
      </c>
      <c r="J1021" s="83">
        <v>1.4</v>
      </c>
      <c r="K1021" s="80">
        <v>2024.0</v>
      </c>
      <c r="L1021" s="79" t="s">
        <v>448</v>
      </c>
      <c r="M1021" s="79">
        <v>2024.0</v>
      </c>
      <c r="N1021" s="79" t="s">
        <v>161</v>
      </c>
      <c r="O1021" s="65" t="str">
        <f t="shared" si="1"/>
        <v>384177340001</v>
      </c>
      <c r="P1021" s="65">
        <f t="shared" si="2"/>
        <v>4</v>
      </c>
      <c r="Q1021" s="65">
        <f t="shared" si="3"/>
        <v>3</v>
      </c>
      <c r="R1021" s="65" t="str">
        <f t="shared" si="12"/>
        <v>38.417.734/0001-43</v>
      </c>
      <c r="S1021" s="84"/>
      <c r="T1021" s="84" t="str">
        <f t="shared" si="10"/>
        <v/>
      </c>
      <c r="U1021" s="84" t="str">
        <f t="shared" si="11"/>
        <v/>
      </c>
      <c r="V1021" s="65" t="str">
        <f t="shared" si="5"/>
        <v/>
      </c>
      <c r="W1021" s="84"/>
      <c r="X1021" s="84"/>
      <c r="Y1021" s="85"/>
      <c r="Z1021" s="85"/>
      <c r="AA1021" s="65" t="str">
        <f t="shared" si="6"/>
        <v/>
      </c>
      <c r="AB1021" s="65" t="str">
        <f t="shared" si="7"/>
        <v/>
      </c>
      <c r="AC1021" s="86"/>
      <c r="AD1021" s="87" t="str">
        <f t="shared" si="8"/>
        <v/>
      </c>
      <c r="AE1021" s="84"/>
      <c r="AF1021" s="86">
        <f>IF(AC1021&gt;0,AC1021,'⚙️ Config'!$B$10)</f>
        <v>0.0075</v>
      </c>
      <c r="AG1021" s="88">
        <f t="shared" si="9"/>
        <v>10316.27978</v>
      </c>
      <c r="AH1021" s="88">
        <f>AG1021*'⚙️ Config'!$B$11</f>
        <v>51581.39888</v>
      </c>
      <c r="AI1021" s="88">
        <f>AH1021*'⚙️ Config'!$B$12</f>
        <v>15474.41966</v>
      </c>
      <c r="AJ1021" s="64"/>
      <c r="AK1021" s="84"/>
      <c r="AL1021" s="84"/>
      <c r="AM1021" s="84"/>
      <c r="AN1021" s="84"/>
      <c r="AO1021" s="84"/>
      <c r="AP1021" s="84"/>
      <c r="AQ1021" s="84"/>
    </row>
    <row r="1022" ht="15.0" customHeight="1">
      <c r="A1022" s="79">
        <v>1019.0</v>
      </c>
      <c r="B1022" s="80" t="s">
        <v>2394</v>
      </c>
      <c r="C1022" s="79" t="s">
        <v>141</v>
      </c>
      <c r="D1022" s="79" t="s">
        <v>2395</v>
      </c>
      <c r="E1022" s="81">
        <v>53.37</v>
      </c>
      <c r="F1022" s="79" t="s">
        <v>84</v>
      </c>
      <c r="G1022" s="79" t="s">
        <v>606</v>
      </c>
      <c r="H1022" s="82">
        <v>1375164.75</v>
      </c>
      <c r="I1022" s="79">
        <v>1.0</v>
      </c>
      <c r="J1022" s="83">
        <v>1.6</v>
      </c>
      <c r="K1022" s="80">
        <v>2024.0</v>
      </c>
      <c r="L1022" s="79" t="s">
        <v>630</v>
      </c>
      <c r="M1022" s="79">
        <v>2024.0</v>
      </c>
      <c r="N1022" s="79" t="s">
        <v>161</v>
      </c>
      <c r="O1022" s="65" t="str">
        <f t="shared" si="1"/>
        <v>091672560001</v>
      </c>
      <c r="P1022" s="65">
        <f t="shared" si="2"/>
        <v>6</v>
      </c>
      <c r="Q1022" s="65">
        <f t="shared" si="3"/>
        <v>2</v>
      </c>
      <c r="R1022" s="65" t="str">
        <f t="shared" si="12"/>
        <v>09.167.256/0001-62</v>
      </c>
      <c r="S1022" s="84"/>
      <c r="T1022" s="84" t="str">
        <f t="shared" si="10"/>
        <v/>
      </c>
      <c r="U1022" s="84" t="str">
        <f t="shared" si="11"/>
        <v/>
      </c>
      <c r="V1022" s="65" t="str">
        <f t="shared" si="5"/>
        <v/>
      </c>
      <c r="W1022" s="84"/>
      <c r="X1022" s="84"/>
      <c r="Y1022" s="85"/>
      <c r="Z1022" s="85"/>
      <c r="AA1022" s="65" t="str">
        <f t="shared" si="6"/>
        <v/>
      </c>
      <c r="AB1022" s="65" t="str">
        <f t="shared" si="7"/>
        <v/>
      </c>
      <c r="AC1022" s="86"/>
      <c r="AD1022" s="87" t="str">
        <f t="shared" si="8"/>
        <v/>
      </c>
      <c r="AE1022" s="84"/>
      <c r="AF1022" s="86">
        <f>IF(AC1022&gt;0,AC1022,'⚙️ Config'!$B$10)</f>
        <v>0.0075</v>
      </c>
      <c r="AG1022" s="88">
        <f t="shared" si="9"/>
        <v>10313.73563</v>
      </c>
      <c r="AH1022" s="88">
        <f>AG1022*'⚙️ Config'!$B$11</f>
        <v>51568.67813</v>
      </c>
      <c r="AI1022" s="88">
        <f>AH1022*'⚙️ Config'!$B$12</f>
        <v>15470.60344</v>
      </c>
      <c r="AJ1022" s="64"/>
      <c r="AK1022" s="84"/>
      <c r="AL1022" s="84"/>
      <c r="AM1022" s="84"/>
      <c r="AN1022" s="84"/>
      <c r="AO1022" s="84"/>
      <c r="AP1022" s="84"/>
      <c r="AQ1022" s="84"/>
    </row>
    <row r="1023" ht="15.0" customHeight="1">
      <c r="A1023" s="79">
        <v>1020.0</v>
      </c>
      <c r="B1023" s="80" t="s">
        <v>2396</v>
      </c>
      <c r="C1023" s="79" t="s">
        <v>141</v>
      </c>
      <c r="D1023" s="79" t="s">
        <v>2397</v>
      </c>
      <c r="E1023" s="81">
        <v>56.88</v>
      </c>
      <c r="F1023" s="79" t="s">
        <v>84</v>
      </c>
      <c r="G1023" s="79" t="s">
        <v>606</v>
      </c>
      <c r="H1023" s="82">
        <v>1374087.29</v>
      </c>
      <c r="I1023" s="79">
        <v>1.0</v>
      </c>
      <c r="J1023" s="83">
        <v>1.4</v>
      </c>
      <c r="K1023" s="80">
        <v>2024.0</v>
      </c>
      <c r="L1023" s="79" t="s">
        <v>630</v>
      </c>
      <c r="M1023" s="79">
        <v>2024.0</v>
      </c>
      <c r="N1023" s="79" t="s">
        <v>145</v>
      </c>
      <c r="O1023" s="65" t="str">
        <f t="shared" si="1"/>
        <v>436261320001</v>
      </c>
      <c r="P1023" s="65">
        <f t="shared" si="2"/>
        <v>3</v>
      </c>
      <c r="Q1023" s="65">
        <f t="shared" si="3"/>
        <v>6</v>
      </c>
      <c r="R1023" s="65" t="str">
        <f t="shared" si="12"/>
        <v>43.626.132/0001-36</v>
      </c>
      <c r="S1023" s="84"/>
      <c r="T1023" s="84" t="str">
        <f t="shared" si="10"/>
        <v/>
      </c>
      <c r="U1023" s="84" t="str">
        <f t="shared" si="11"/>
        <v/>
      </c>
      <c r="V1023" s="65" t="str">
        <f t="shared" si="5"/>
        <v/>
      </c>
      <c r="W1023" s="84"/>
      <c r="X1023" s="84"/>
      <c r="Y1023" s="85"/>
      <c r="Z1023" s="85"/>
      <c r="AA1023" s="65" t="str">
        <f t="shared" si="6"/>
        <v/>
      </c>
      <c r="AB1023" s="65" t="str">
        <f t="shared" si="7"/>
        <v/>
      </c>
      <c r="AC1023" s="86"/>
      <c r="AD1023" s="87" t="str">
        <f t="shared" si="8"/>
        <v/>
      </c>
      <c r="AE1023" s="84"/>
      <c r="AF1023" s="86">
        <f>IF(AC1023&gt;0,AC1023,'⚙️ Config'!$B$10)</f>
        <v>0.0075</v>
      </c>
      <c r="AG1023" s="88">
        <f t="shared" si="9"/>
        <v>10305.65468</v>
      </c>
      <c r="AH1023" s="88">
        <f>AG1023*'⚙️ Config'!$B$11</f>
        <v>51528.27338</v>
      </c>
      <c r="AI1023" s="88">
        <f>AH1023*'⚙️ Config'!$B$12</f>
        <v>15458.48201</v>
      </c>
      <c r="AJ1023" s="64"/>
      <c r="AK1023" s="84"/>
      <c r="AL1023" s="84"/>
      <c r="AM1023" s="84"/>
      <c r="AN1023" s="84"/>
      <c r="AO1023" s="84"/>
      <c r="AP1023" s="84"/>
      <c r="AQ1023" s="84"/>
    </row>
    <row r="1024" ht="15.0" customHeight="1">
      <c r="A1024" s="79">
        <v>1021.0</v>
      </c>
      <c r="B1024" s="80" t="s">
        <v>2398</v>
      </c>
      <c r="C1024" s="79" t="s">
        <v>141</v>
      </c>
      <c r="D1024" s="79" t="s">
        <v>2399</v>
      </c>
      <c r="E1024" s="81">
        <v>49.2</v>
      </c>
      <c r="F1024" s="79" t="s">
        <v>84</v>
      </c>
      <c r="G1024" s="79" t="s">
        <v>606</v>
      </c>
      <c r="H1024" s="82">
        <v>1372529.65</v>
      </c>
      <c r="I1024" s="79">
        <v>1.0</v>
      </c>
      <c r="J1024" s="83">
        <v>1.9</v>
      </c>
      <c r="K1024" s="80">
        <v>2024.0</v>
      </c>
      <c r="L1024" s="79" t="s">
        <v>295</v>
      </c>
      <c r="M1024" s="79">
        <v>2024.0</v>
      </c>
      <c r="N1024" s="79" t="s">
        <v>161</v>
      </c>
      <c r="O1024" s="65" t="str">
        <f t="shared" si="1"/>
        <v>537740220001</v>
      </c>
      <c r="P1024" s="65">
        <f t="shared" si="2"/>
        <v>7</v>
      </c>
      <c r="Q1024" s="65">
        <f t="shared" si="3"/>
        <v>5</v>
      </c>
      <c r="R1024" s="65" t="str">
        <f t="shared" si="12"/>
        <v>53.774.022/0001-75</v>
      </c>
      <c r="S1024" s="84"/>
      <c r="T1024" s="84" t="str">
        <f t="shared" si="10"/>
        <v/>
      </c>
      <c r="U1024" s="84" t="str">
        <f t="shared" si="11"/>
        <v/>
      </c>
      <c r="V1024" s="65" t="str">
        <f t="shared" si="5"/>
        <v/>
      </c>
      <c r="W1024" s="84"/>
      <c r="X1024" s="84"/>
      <c r="Y1024" s="85"/>
      <c r="Z1024" s="85"/>
      <c r="AA1024" s="65" t="str">
        <f t="shared" si="6"/>
        <v/>
      </c>
      <c r="AB1024" s="65" t="str">
        <f t="shared" si="7"/>
        <v/>
      </c>
      <c r="AC1024" s="86"/>
      <c r="AD1024" s="87" t="str">
        <f t="shared" si="8"/>
        <v/>
      </c>
      <c r="AE1024" s="84"/>
      <c r="AF1024" s="86">
        <f>IF(AC1024&gt;0,AC1024,'⚙️ Config'!$B$10)</f>
        <v>0.0075</v>
      </c>
      <c r="AG1024" s="88">
        <f t="shared" si="9"/>
        <v>10293.97238</v>
      </c>
      <c r="AH1024" s="88">
        <f>AG1024*'⚙️ Config'!$B$11</f>
        <v>51469.86188</v>
      </c>
      <c r="AI1024" s="88">
        <f>AH1024*'⚙️ Config'!$B$12</f>
        <v>15440.95856</v>
      </c>
      <c r="AJ1024" s="64"/>
      <c r="AK1024" s="84"/>
      <c r="AL1024" s="84"/>
      <c r="AM1024" s="84"/>
      <c r="AN1024" s="84"/>
      <c r="AO1024" s="84"/>
      <c r="AP1024" s="84"/>
      <c r="AQ1024" s="84"/>
    </row>
    <row r="1025" ht="15.0" customHeight="1">
      <c r="A1025" s="79">
        <v>1022.0</v>
      </c>
      <c r="B1025" s="80" t="s">
        <v>2400</v>
      </c>
      <c r="C1025" s="79" t="s">
        <v>141</v>
      </c>
      <c r="D1025" s="79" t="s">
        <v>2401</v>
      </c>
      <c r="E1025" s="81">
        <v>55.04</v>
      </c>
      <c r="F1025" s="79" t="s">
        <v>84</v>
      </c>
      <c r="G1025" s="79" t="s">
        <v>606</v>
      </c>
      <c r="H1025" s="82">
        <v>1371723.93</v>
      </c>
      <c r="I1025" s="79">
        <v>1.0</v>
      </c>
      <c r="J1025" s="83">
        <v>1.5</v>
      </c>
      <c r="K1025" s="80">
        <v>2024.0</v>
      </c>
      <c r="L1025" s="79" t="s">
        <v>202</v>
      </c>
      <c r="M1025" s="79">
        <v>2024.0</v>
      </c>
      <c r="N1025" s="79" t="s">
        <v>161</v>
      </c>
      <c r="O1025" s="65" t="str">
        <f t="shared" si="1"/>
        <v>082433510001</v>
      </c>
      <c r="P1025" s="65">
        <f t="shared" si="2"/>
        <v>3</v>
      </c>
      <c r="Q1025" s="65">
        <f t="shared" si="3"/>
        <v>5</v>
      </c>
      <c r="R1025" s="65" t="str">
        <f t="shared" si="12"/>
        <v>08.243.351/0001-35</v>
      </c>
      <c r="S1025" s="84"/>
      <c r="T1025" s="84" t="str">
        <f t="shared" si="10"/>
        <v/>
      </c>
      <c r="U1025" s="84" t="str">
        <f t="shared" si="11"/>
        <v/>
      </c>
      <c r="V1025" s="65" t="str">
        <f t="shared" si="5"/>
        <v/>
      </c>
      <c r="W1025" s="84"/>
      <c r="X1025" s="84"/>
      <c r="Y1025" s="85"/>
      <c r="Z1025" s="85"/>
      <c r="AA1025" s="65" t="str">
        <f t="shared" si="6"/>
        <v/>
      </c>
      <c r="AB1025" s="65" t="str">
        <f t="shared" si="7"/>
        <v/>
      </c>
      <c r="AC1025" s="86"/>
      <c r="AD1025" s="87" t="str">
        <f t="shared" si="8"/>
        <v/>
      </c>
      <c r="AE1025" s="84"/>
      <c r="AF1025" s="86">
        <f>IF(AC1025&gt;0,AC1025,'⚙️ Config'!$B$10)</f>
        <v>0.0075</v>
      </c>
      <c r="AG1025" s="88">
        <f t="shared" si="9"/>
        <v>10287.92948</v>
      </c>
      <c r="AH1025" s="88">
        <f>AG1025*'⚙️ Config'!$B$11</f>
        <v>51439.64738</v>
      </c>
      <c r="AI1025" s="88">
        <f>AH1025*'⚙️ Config'!$B$12</f>
        <v>15431.89421</v>
      </c>
      <c r="AJ1025" s="64"/>
      <c r="AK1025" s="84"/>
      <c r="AL1025" s="84"/>
      <c r="AM1025" s="84"/>
      <c r="AN1025" s="84"/>
      <c r="AO1025" s="84"/>
      <c r="AP1025" s="84"/>
      <c r="AQ1025" s="84"/>
    </row>
    <row r="1026" ht="15.0" customHeight="1">
      <c r="A1026" s="79">
        <v>1023.0</v>
      </c>
      <c r="B1026" s="80" t="s">
        <v>2402</v>
      </c>
      <c r="C1026" s="79" t="s">
        <v>141</v>
      </c>
      <c r="D1026" s="79" t="s">
        <v>2403</v>
      </c>
      <c r="E1026" s="81">
        <v>56.88</v>
      </c>
      <c r="F1026" s="79" t="s">
        <v>84</v>
      </c>
      <c r="G1026" s="79" t="s">
        <v>606</v>
      </c>
      <c r="H1026" s="82">
        <v>1370540.67</v>
      </c>
      <c r="I1026" s="79">
        <v>1.0</v>
      </c>
      <c r="J1026" s="83">
        <v>1.4</v>
      </c>
      <c r="K1026" s="80">
        <v>2024.0</v>
      </c>
      <c r="L1026" s="79" t="s">
        <v>630</v>
      </c>
      <c r="M1026" s="79">
        <v>2024.0</v>
      </c>
      <c r="N1026" s="79" t="s">
        <v>161</v>
      </c>
      <c r="O1026" s="65" t="str">
        <f t="shared" si="1"/>
        <v>382132470001</v>
      </c>
      <c r="P1026" s="65">
        <f t="shared" si="2"/>
        <v>6</v>
      </c>
      <c r="Q1026" s="65">
        <f t="shared" si="3"/>
        <v>9</v>
      </c>
      <c r="R1026" s="65" t="str">
        <f t="shared" si="12"/>
        <v>38.213.247/0001-69</v>
      </c>
      <c r="S1026" s="84"/>
      <c r="T1026" s="84" t="str">
        <f t="shared" si="10"/>
        <v/>
      </c>
      <c r="U1026" s="84" t="str">
        <f t="shared" si="11"/>
        <v/>
      </c>
      <c r="V1026" s="65" t="str">
        <f t="shared" si="5"/>
        <v/>
      </c>
      <c r="W1026" s="84"/>
      <c r="X1026" s="84"/>
      <c r="Y1026" s="85"/>
      <c r="Z1026" s="85"/>
      <c r="AA1026" s="65" t="str">
        <f t="shared" si="6"/>
        <v/>
      </c>
      <c r="AB1026" s="65" t="str">
        <f t="shared" si="7"/>
        <v/>
      </c>
      <c r="AC1026" s="86"/>
      <c r="AD1026" s="87" t="str">
        <f t="shared" si="8"/>
        <v/>
      </c>
      <c r="AE1026" s="84"/>
      <c r="AF1026" s="86">
        <f>IF(AC1026&gt;0,AC1026,'⚙️ Config'!$B$10)</f>
        <v>0.0075</v>
      </c>
      <c r="AG1026" s="88">
        <f t="shared" si="9"/>
        <v>10279.05503</v>
      </c>
      <c r="AH1026" s="88">
        <f>AG1026*'⚙️ Config'!$B$11</f>
        <v>51395.27513</v>
      </c>
      <c r="AI1026" s="88">
        <f>AH1026*'⚙️ Config'!$B$12</f>
        <v>15418.58254</v>
      </c>
      <c r="AJ1026" s="64"/>
      <c r="AK1026" s="84"/>
      <c r="AL1026" s="84"/>
      <c r="AM1026" s="84"/>
      <c r="AN1026" s="84"/>
      <c r="AO1026" s="84"/>
      <c r="AP1026" s="84"/>
      <c r="AQ1026" s="84"/>
    </row>
    <row r="1027" ht="15.0" customHeight="1">
      <c r="A1027" s="79">
        <v>1024.0</v>
      </c>
      <c r="B1027" s="80" t="s">
        <v>2404</v>
      </c>
      <c r="C1027" s="79" t="s">
        <v>141</v>
      </c>
      <c r="D1027" s="79" t="s">
        <v>2405</v>
      </c>
      <c r="E1027" s="81">
        <v>61.21</v>
      </c>
      <c r="F1027" s="79" t="s">
        <v>84</v>
      </c>
      <c r="G1027" s="79" t="s">
        <v>606</v>
      </c>
      <c r="H1027" s="82">
        <v>1370474.77</v>
      </c>
      <c r="I1027" s="79">
        <v>1.0</v>
      </c>
      <c r="J1027" s="83">
        <v>1.2</v>
      </c>
      <c r="K1027" s="80">
        <v>2025.0</v>
      </c>
      <c r="L1027" s="79" t="s">
        <v>630</v>
      </c>
      <c r="M1027" s="79">
        <v>2025.0</v>
      </c>
      <c r="N1027" s="79" t="s">
        <v>161</v>
      </c>
      <c r="O1027" s="65" t="str">
        <f t="shared" si="1"/>
        <v>112696130001</v>
      </c>
      <c r="P1027" s="65">
        <f t="shared" si="2"/>
        <v>4</v>
      </c>
      <c r="Q1027" s="65">
        <f t="shared" si="3"/>
        <v>5</v>
      </c>
      <c r="R1027" s="65" t="str">
        <f t="shared" si="12"/>
        <v>11.269.613/0001-45</v>
      </c>
      <c r="S1027" s="84"/>
      <c r="T1027" s="84" t="str">
        <f t="shared" si="10"/>
        <v/>
      </c>
      <c r="U1027" s="84" t="str">
        <f t="shared" si="11"/>
        <v/>
      </c>
      <c r="V1027" s="65" t="str">
        <f t="shared" si="5"/>
        <v/>
      </c>
      <c r="W1027" s="84"/>
      <c r="X1027" s="84"/>
      <c r="Y1027" s="85"/>
      <c r="Z1027" s="85"/>
      <c r="AA1027" s="65" t="str">
        <f t="shared" si="6"/>
        <v/>
      </c>
      <c r="AB1027" s="65" t="str">
        <f t="shared" si="7"/>
        <v/>
      </c>
      <c r="AC1027" s="86"/>
      <c r="AD1027" s="87" t="str">
        <f t="shared" si="8"/>
        <v/>
      </c>
      <c r="AE1027" s="84"/>
      <c r="AF1027" s="86">
        <f>IF(AC1027&gt;0,AC1027,'⚙️ Config'!$B$10)</f>
        <v>0.0075</v>
      </c>
      <c r="AG1027" s="88">
        <f t="shared" si="9"/>
        <v>10278.56078</v>
      </c>
      <c r="AH1027" s="88">
        <f>AG1027*'⚙️ Config'!$B$11</f>
        <v>51392.80388</v>
      </c>
      <c r="AI1027" s="88">
        <f>AH1027*'⚙️ Config'!$B$12</f>
        <v>15417.84116</v>
      </c>
      <c r="AJ1027" s="64"/>
      <c r="AK1027" s="84"/>
      <c r="AL1027" s="84"/>
      <c r="AM1027" s="84"/>
      <c r="AN1027" s="84"/>
      <c r="AO1027" s="84"/>
      <c r="AP1027" s="84"/>
      <c r="AQ1027" s="84"/>
    </row>
    <row r="1028" ht="15.0" customHeight="1">
      <c r="A1028" s="79">
        <v>1025.0</v>
      </c>
      <c r="B1028" s="80" t="s">
        <v>2406</v>
      </c>
      <c r="C1028" s="79" t="s">
        <v>141</v>
      </c>
      <c r="D1028" s="79" t="s">
        <v>2407</v>
      </c>
      <c r="E1028" s="81">
        <v>70.04</v>
      </c>
      <c r="F1028" s="79" t="s">
        <v>84</v>
      </c>
      <c r="G1028" s="79" t="s">
        <v>606</v>
      </c>
      <c r="H1028" s="82">
        <v>1370401.35</v>
      </c>
      <c r="I1028" s="79">
        <v>1.0</v>
      </c>
      <c r="J1028" s="83">
        <v>0.9</v>
      </c>
      <c r="K1028" s="80">
        <v>2025.0</v>
      </c>
      <c r="L1028" s="79" t="s">
        <v>268</v>
      </c>
      <c r="M1028" s="79">
        <v>2025.0</v>
      </c>
      <c r="N1028" s="79" t="s">
        <v>145</v>
      </c>
      <c r="O1028" s="65" t="str">
        <f t="shared" si="1"/>
        <v>661225400001</v>
      </c>
      <c r="P1028" s="65">
        <f t="shared" si="2"/>
        <v>5</v>
      </c>
      <c r="Q1028" s="65">
        <f t="shared" si="3"/>
        <v>6</v>
      </c>
      <c r="R1028" s="65" t="str">
        <f t="shared" si="12"/>
        <v>66.122.540/0001-56</v>
      </c>
      <c r="S1028" s="84"/>
      <c r="T1028" s="84" t="str">
        <f t="shared" si="10"/>
        <v/>
      </c>
      <c r="U1028" s="84" t="str">
        <f t="shared" si="11"/>
        <v/>
      </c>
      <c r="V1028" s="65" t="str">
        <f t="shared" si="5"/>
        <v/>
      </c>
      <c r="W1028" s="84"/>
      <c r="X1028" s="84"/>
      <c r="Y1028" s="85"/>
      <c r="Z1028" s="85"/>
      <c r="AA1028" s="65" t="str">
        <f t="shared" si="6"/>
        <v/>
      </c>
      <c r="AB1028" s="65" t="str">
        <f t="shared" si="7"/>
        <v/>
      </c>
      <c r="AC1028" s="86"/>
      <c r="AD1028" s="87" t="str">
        <f t="shared" si="8"/>
        <v/>
      </c>
      <c r="AE1028" s="84"/>
      <c r="AF1028" s="86">
        <f>IF(AC1028&gt;0,AC1028,'⚙️ Config'!$B$10)</f>
        <v>0.0075</v>
      </c>
      <c r="AG1028" s="88">
        <f t="shared" si="9"/>
        <v>10278.01013</v>
      </c>
      <c r="AH1028" s="88">
        <f>AG1028*'⚙️ Config'!$B$11</f>
        <v>51390.05063</v>
      </c>
      <c r="AI1028" s="88">
        <f>AH1028*'⚙️ Config'!$B$12</f>
        <v>15417.01519</v>
      </c>
      <c r="AJ1028" s="64"/>
      <c r="AK1028" s="84"/>
      <c r="AL1028" s="84"/>
      <c r="AM1028" s="84"/>
      <c r="AN1028" s="84"/>
      <c r="AO1028" s="84"/>
      <c r="AP1028" s="84"/>
      <c r="AQ1028" s="84"/>
    </row>
    <row r="1029" ht="15.0" customHeight="1">
      <c r="A1029" s="79">
        <v>1026.0</v>
      </c>
      <c r="B1029" s="80" t="s">
        <v>2408</v>
      </c>
      <c r="C1029" s="79" t="s">
        <v>141</v>
      </c>
      <c r="D1029" s="79" t="s">
        <v>2409</v>
      </c>
      <c r="E1029" s="81">
        <v>56.88</v>
      </c>
      <c r="F1029" s="79" t="s">
        <v>84</v>
      </c>
      <c r="G1029" s="79" t="s">
        <v>606</v>
      </c>
      <c r="H1029" s="82">
        <v>1369685.11</v>
      </c>
      <c r="I1029" s="79">
        <v>1.0</v>
      </c>
      <c r="J1029" s="83">
        <v>1.4</v>
      </c>
      <c r="K1029" s="80">
        <v>2024.0</v>
      </c>
      <c r="L1029" s="79" t="s">
        <v>630</v>
      </c>
      <c r="M1029" s="79">
        <v>2024.0</v>
      </c>
      <c r="N1029" s="79" t="s">
        <v>161</v>
      </c>
      <c r="O1029" s="65" t="str">
        <f t="shared" si="1"/>
        <v>378372060001</v>
      </c>
      <c r="P1029" s="65">
        <f t="shared" si="2"/>
        <v>8</v>
      </c>
      <c r="Q1029" s="65">
        <f t="shared" si="3"/>
        <v>0</v>
      </c>
      <c r="R1029" s="65" t="str">
        <f t="shared" si="12"/>
        <v>37.837.206/0001-80</v>
      </c>
      <c r="S1029" s="84"/>
      <c r="T1029" s="84" t="str">
        <f t="shared" si="10"/>
        <v/>
      </c>
      <c r="U1029" s="84" t="str">
        <f t="shared" si="11"/>
        <v/>
      </c>
      <c r="V1029" s="65" t="str">
        <f t="shared" si="5"/>
        <v/>
      </c>
      <c r="W1029" s="84"/>
      <c r="X1029" s="84"/>
      <c r="Y1029" s="85"/>
      <c r="Z1029" s="85"/>
      <c r="AA1029" s="65" t="str">
        <f t="shared" si="6"/>
        <v/>
      </c>
      <c r="AB1029" s="65" t="str">
        <f t="shared" si="7"/>
        <v/>
      </c>
      <c r="AC1029" s="86"/>
      <c r="AD1029" s="87" t="str">
        <f t="shared" si="8"/>
        <v/>
      </c>
      <c r="AE1029" s="84"/>
      <c r="AF1029" s="86">
        <f>IF(AC1029&gt;0,AC1029,'⚙️ Config'!$B$10)</f>
        <v>0.0075</v>
      </c>
      <c r="AG1029" s="88">
        <f t="shared" si="9"/>
        <v>10272.63833</v>
      </c>
      <c r="AH1029" s="88">
        <f>AG1029*'⚙️ Config'!$B$11</f>
        <v>51363.19163</v>
      </c>
      <c r="AI1029" s="88">
        <f>AH1029*'⚙️ Config'!$B$12</f>
        <v>15408.95749</v>
      </c>
      <c r="AJ1029" s="64"/>
      <c r="AK1029" s="84"/>
      <c r="AL1029" s="84"/>
      <c r="AM1029" s="84"/>
      <c r="AN1029" s="84"/>
      <c r="AO1029" s="84"/>
      <c r="AP1029" s="84"/>
      <c r="AQ1029" s="84"/>
    </row>
    <row r="1030" ht="15.0" customHeight="1">
      <c r="A1030" s="79">
        <v>1027.0</v>
      </c>
      <c r="B1030" s="80" t="s">
        <v>2410</v>
      </c>
      <c r="C1030" s="79" t="s">
        <v>141</v>
      </c>
      <c r="D1030" s="79" t="s">
        <v>2411</v>
      </c>
      <c r="E1030" s="81">
        <v>56.88</v>
      </c>
      <c r="F1030" s="79" t="s">
        <v>84</v>
      </c>
      <c r="G1030" s="79" t="s">
        <v>606</v>
      </c>
      <c r="H1030" s="82">
        <v>1368863.43</v>
      </c>
      <c r="I1030" s="79">
        <v>1.0</v>
      </c>
      <c r="J1030" s="83">
        <v>1.4</v>
      </c>
      <c r="K1030" s="80">
        <v>2024.0</v>
      </c>
      <c r="L1030" s="79" t="s">
        <v>295</v>
      </c>
      <c r="M1030" s="79">
        <v>2024.0</v>
      </c>
      <c r="N1030" s="79" t="s">
        <v>161</v>
      </c>
      <c r="O1030" s="65" t="str">
        <f t="shared" si="1"/>
        <v>461606440001</v>
      </c>
      <c r="P1030" s="65">
        <f t="shared" si="2"/>
        <v>4</v>
      </c>
      <c r="Q1030" s="65">
        <f t="shared" si="3"/>
        <v>8</v>
      </c>
      <c r="R1030" s="65" t="str">
        <f t="shared" si="12"/>
        <v>46.160.644/0001-48</v>
      </c>
      <c r="S1030" s="84"/>
      <c r="T1030" s="84" t="str">
        <f t="shared" si="10"/>
        <v/>
      </c>
      <c r="U1030" s="84" t="str">
        <f t="shared" si="11"/>
        <v/>
      </c>
      <c r="V1030" s="65" t="str">
        <f t="shared" si="5"/>
        <v/>
      </c>
      <c r="W1030" s="84"/>
      <c r="X1030" s="84"/>
      <c r="Y1030" s="85"/>
      <c r="Z1030" s="85"/>
      <c r="AA1030" s="65" t="str">
        <f t="shared" si="6"/>
        <v/>
      </c>
      <c r="AB1030" s="65" t="str">
        <f t="shared" si="7"/>
        <v/>
      </c>
      <c r="AC1030" s="86"/>
      <c r="AD1030" s="87" t="str">
        <f t="shared" si="8"/>
        <v/>
      </c>
      <c r="AE1030" s="84"/>
      <c r="AF1030" s="86">
        <f>IF(AC1030&gt;0,AC1030,'⚙️ Config'!$B$10)</f>
        <v>0.0075</v>
      </c>
      <c r="AG1030" s="88">
        <f t="shared" si="9"/>
        <v>10266.47573</v>
      </c>
      <c r="AH1030" s="88">
        <f>AG1030*'⚙️ Config'!$B$11</f>
        <v>51332.37863</v>
      </c>
      <c r="AI1030" s="88">
        <f>AH1030*'⚙️ Config'!$B$12</f>
        <v>15399.71359</v>
      </c>
      <c r="AJ1030" s="64"/>
      <c r="AK1030" s="84"/>
      <c r="AL1030" s="84"/>
      <c r="AM1030" s="84"/>
      <c r="AN1030" s="84"/>
      <c r="AO1030" s="84"/>
      <c r="AP1030" s="84"/>
      <c r="AQ1030" s="84"/>
    </row>
    <row r="1031" ht="15.0" customHeight="1">
      <c r="A1031" s="79">
        <v>1028.0</v>
      </c>
      <c r="B1031" s="80" t="s">
        <v>2412</v>
      </c>
      <c r="C1031" s="79" t="s">
        <v>141</v>
      </c>
      <c r="D1031" s="79" t="s">
        <v>2413</v>
      </c>
      <c r="E1031" s="81">
        <v>61.21</v>
      </c>
      <c r="F1031" s="79" t="s">
        <v>84</v>
      </c>
      <c r="G1031" s="79" t="s">
        <v>606</v>
      </c>
      <c r="H1031" s="82">
        <v>1368511.62</v>
      </c>
      <c r="I1031" s="79">
        <v>1.0</v>
      </c>
      <c r="J1031" s="83">
        <v>1.2</v>
      </c>
      <c r="K1031" s="80">
        <v>2025.0</v>
      </c>
      <c r="L1031" s="79" t="s">
        <v>630</v>
      </c>
      <c r="M1031" s="79">
        <v>2025.0</v>
      </c>
      <c r="N1031" s="79" t="s">
        <v>161</v>
      </c>
      <c r="O1031" s="65" t="str">
        <f t="shared" si="1"/>
        <v>266360590001</v>
      </c>
      <c r="P1031" s="65">
        <f t="shared" si="2"/>
        <v>6</v>
      </c>
      <c r="Q1031" s="65">
        <f t="shared" si="3"/>
        <v>4</v>
      </c>
      <c r="R1031" s="65" t="str">
        <f t="shared" si="12"/>
        <v>26.636.059/0001-64</v>
      </c>
      <c r="S1031" s="84"/>
      <c r="T1031" s="84" t="str">
        <f t="shared" si="10"/>
        <v/>
      </c>
      <c r="U1031" s="84" t="str">
        <f t="shared" si="11"/>
        <v/>
      </c>
      <c r="V1031" s="65" t="str">
        <f t="shared" si="5"/>
        <v/>
      </c>
      <c r="W1031" s="84"/>
      <c r="X1031" s="84"/>
      <c r="Y1031" s="85"/>
      <c r="Z1031" s="85"/>
      <c r="AA1031" s="65" t="str">
        <f t="shared" si="6"/>
        <v/>
      </c>
      <c r="AB1031" s="65" t="str">
        <f t="shared" si="7"/>
        <v/>
      </c>
      <c r="AC1031" s="86"/>
      <c r="AD1031" s="87" t="str">
        <f t="shared" si="8"/>
        <v/>
      </c>
      <c r="AE1031" s="84"/>
      <c r="AF1031" s="86">
        <f>IF(AC1031&gt;0,AC1031,'⚙️ Config'!$B$10)</f>
        <v>0.0075</v>
      </c>
      <c r="AG1031" s="88">
        <f t="shared" si="9"/>
        <v>10263.83715</v>
      </c>
      <c r="AH1031" s="88">
        <f>AG1031*'⚙️ Config'!$B$11</f>
        <v>51319.18575</v>
      </c>
      <c r="AI1031" s="88">
        <f>AH1031*'⚙️ Config'!$B$12</f>
        <v>15395.75573</v>
      </c>
      <c r="AJ1031" s="64"/>
      <c r="AK1031" s="84"/>
      <c r="AL1031" s="84"/>
      <c r="AM1031" s="84"/>
      <c r="AN1031" s="84"/>
      <c r="AO1031" s="84"/>
      <c r="AP1031" s="84"/>
      <c r="AQ1031" s="84"/>
    </row>
    <row r="1032" ht="15.0" customHeight="1">
      <c r="A1032" s="79">
        <v>1029.0</v>
      </c>
      <c r="B1032" s="80" t="s">
        <v>2414</v>
      </c>
      <c r="C1032" s="79" t="s">
        <v>154</v>
      </c>
      <c r="D1032" s="79" t="s">
        <v>2415</v>
      </c>
      <c r="E1032" s="81">
        <v>50.47</v>
      </c>
      <c r="F1032" s="79" t="s">
        <v>84</v>
      </c>
      <c r="G1032" s="79" t="s">
        <v>606</v>
      </c>
      <c r="H1032" s="82">
        <v>1368491.19</v>
      </c>
      <c r="I1032" s="79">
        <v>1.0</v>
      </c>
      <c r="J1032" s="83">
        <v>1.8</v>
      </c>
      <c r="K1032" s="80">
        <v>2024.0</v>
      </c>
      <c r="L1032" s="79" t="s">
        <v>630</v>
      </c>
      <c r="M1032" s="79">
        <v>2024.0</v>
      </c>
      <c r="N1032" s="79" t="s">
        <v>161</v>
      </c>
      <c r="O1032" s="65" t="str">
        <f t="shared" si="1"/>
        <v>289459530001</v>
      </c>
      <c r="P1032" s="65">
        <f t="shared" si="2"/>
        <v>4</v>
      </c>
      <c r="Q1032" s="65">
        <f t="shared" si="3"/>
        <v>1</v>
      </c>
      <c r="R1032" s="65" t="str">
        <f t="shared" si="12"/>
        <v>28.945.953/0001-41</v>
      </c>
      <c r="S1032" s="84"/>
      <c r="T1032" s="84" t="str">
        <f t="shared" si="10"/>
        <v/>
      </c>
      <c r="U1032" s="84" t="str">
        <f t="shared" si="11"/>
        <v/>
      </c>
      <c r="V1032" s="65" t="str">
        <f t="shared" si="5"/>
        <v/>
      </c>
      <c r="W1032" s="84"/>
      <c r="X1032" s="84"/>
      <c r="Y1032" s="85"/>
      <c r="Z1032" s="85"/>
      <c r="AA1032" s="65" t="str">
        <f t="shared" si="6"/>
        <v/>
      </c>
      <c r="AB1032" s="65" t="str">
        <f t="shared" si="7"/>
        <v/>
      </c>
      <c r="AC1032" s="86"/>
      <c r="AD1032" s="87" t="str">
        <f t="shared" si="8"/>
        <v/>
      </c>
      <c r="AE1032" s="84"/>
      <c r="AF1032" s="86">
        <f>IF(AC1032&gt;0,AC1032,'⚙️ Config'!$B$10)</f>
        <v>0.0075</v>
      </c>
      <c r="AG1032" s="88">
        <f t="shared" si="9"/>
        <v>10263.68393</v>
      </c>
      <c r="AH1032" s="88">
        <f>AG1032*'⚙️ Config'!$B$11</f>
        <v>51318.41963</v>
      </c>
      <c r="AI1032" s="88">
        <f>AH1032*'⚙️ Config'!$B$12</f>
        <v>15395.52589</v>
      </c>
      <c r="AJ1032" s="64"/>
      <c r="AK1032" s="84"/>
      <c r="AL1032" s="84"/>
      <c r="AM1032" s="84"/>
      <c r="AN1032" s="84"/>
      <c r="AO1032" s="84"/>
      <c r="AP1032" s="84"/>
      <c r="AQ1032" s="84"/>
    </row>
    <row r="1033" ht="15.0" customHeight="1">
      <c r="A1033" s="79">
        <v>1030.0</v>
      </c>
      <c r="B1033" s="80" t="s">
        <v>2416</v>
      </c>
      <c r="C1033" s="79" t="s">
        <v>154</v>
      </c>
      <c r="D1033" s="79" t="s">
        <v>2417</v>
      </c>
      <c r="E1033" s="81">
        <v>55.04</v>
      </c>
      <c r="F1033" s="79" t="s">
        <v>84</v>
      </c>
      <c r="G1033" s="79" t="s">
        <v>606</v>
      </c>
      <c r="H1033" s="82">
        <v>1368455.42</v>
      </c>
      <c r="I1033" s="79">
        <v>1.0</v>
      </c>
      <c r="J1033" s="83">
        <v>1.5</v>
      </c>
      <c r="K1033" s="80">
        <v>2024.0</v>
      </c>
      <c r="L1033" s="79" t="s">
        <v>630</v>
      </c>
      <c r="M1033" s="79">
        <v>2024.0</v>
      </c>
      <c r="N1033" s="79" t="s">
        <v>161</v>
      </c>
      <c r="O1033" s="65" t="str">
        <f t="shared" si="1"/>
        <v>183289130001</v>
      </c>
      <c r="P1033" s="65">
        <f t="shared" si="2"/>
        <v>0</v>
      </c>
      <c r="Q1033" s="65">
        <f t="shared" si="3"/>
        <v>5</v>
      </c>
      <c r="R1033" s="65" t="str">
        <f t="shared" si="12"/>
        <v>18.328.913/0001-05</v>
      </c>
      <c r="S1033" s="84"/>
      <c r="T1033" s="84" t="str">
        <f t="shared" si="10"/>
        <v/>
      </c>
      <c r="U1033" s="84" t="str">
        <f t="shared" si="11"/>
        <v/>
      </c>
      <c r="V1033" s="65" t="str">
        <f t="shared" si="5"/>
        <v/>
      </c>
      <c r="W1033" s="84"/>
      <c r="X1033" s="84"/>
      <c r="Y1033" s="85"/>
      <c r="Z1033" s="85"/>
      <c r="AA1033" s="65" t="str">
        <f t="shared" si="6"/>
        <v/>
      </c>
      <c r="AB1033" s="65" t="str">
        <f t="shared" si="7"/>
        <v/>
      </c>
      <c r="AC1033" s="86"/>
      <c r="AD1033" s="87" t="str">
        <f t="shared" si="8"/>
        <v/>
      </c>
      <c r="AE1033" s="84"/>
      <c r="AF1033" s="86">
        <f>IF(AC1033&gt;0,AC1033,'⚙️ Config'!$B$10)</f>
        <v>0.0075</v>
      </c>
      <c r="AG1033" s="88">
        <f t="shared" si="9"/>
        <v>10263.41565</v>
      </c>
      <c r="AH1033" s="88">
        <f>AG1033*'⚙️ Config'!$B$11</f>
        <v>51317.07825</v>
      </c>
      <c r="AI1033" s="88">
        <f>AH1033*'⚙️ Config'!$B$12</f>
        <v>15395.12348</v>
      </c>
      <c r="AJ1033" s="64"/>
      <c r="AK1033" s="84"/>
      <c r="AL1033" s="84"/>
      <c r="AM1033" s="84"/>
      <c r="AN1033" s="84"/>
      <c r="AO1033" s="84"/>
      <c r="AP1033" s="84"/>
      <c r="AQ1033" s="84"/>
    </row>
    <row r="1034" ht="15.0" customHeight="1">
      <c r="A1034" s="79">
        <v>1031.0</v>
      </c>
      <c r="B1034" s="80" t="s">
        <v>2418</v>
      </c>
      <c r="C1034" s="79" t="s">
        <v>141</v>
      </c>
      <c r="D1034" s="79" t="s">
        <v>2419</v>
      </c>
      <c r="E1034" s="81">
        <v>73.88</v>
      </c>
      <c r="F1034" s="79" t="s">
        <v>84</v>
      </c>
      <c r="G1034" s="79" t="s">
        <v>606</v>
      </c>
      <c r="H1034" s="82">
        <v>1368206.61</v>
      </c>
      <c r="I1034" s="79">
        <v>1.0</v>
      </c>
      <c r="J1034" s="83">
        <v>0.8</v>
      </c>
      <c r="K1034" s="80">
        <v>2025.0</v>
      </c>
      <c r="L1034" s="79" t="s">
        <v>630</v>
      </c>
      <c r="M1034" s="79">
        <v>2025.0</v>
      </c>
      <c r="N1034" s="79" t="s">
        <v>161</v>
      </c>
      <c r="O1034" s="65" t="str">
        <f t="shared" si="1"/>
        <v>484014250001</v>
      </c>
      <c r="P1034" s="65">
        <f t="shared" si="2"/>
        <v>3</v>
      </c>
      <c r="Q1034" s="65">
        <f t="shared" si="3"/>
        <v>9</v>
      </c>
      <c r="R1034" s="65" t="str">
        <f t="shared" si="12"/>
        <v>48.401.425/0001-39</v>
      </c>
      <c r="S1034" s="84"/>
      <c r="T1034" s="84" t="str">
        <f t="shared" si="10"/>
        <v/>
      </c>
      <c r="U1034" s="84" t="str">
        <f t="shared" si="11"/>
        <v/>
      </c>
      <c r="V1034" s="65" t="str">
        <f t="shared" si="5"/>
        <v/>
      </c>
      <c r="W1034" s="84"/>
      <c r="X1034" s="84"/>
      <c r="Y1034" s="85"/>
      <c r="Z1034" s="85"/>
      <c r="AA1034" s="65" t="str">
        <f t="shared" si="6"/>
        <v/>
      </c>
      <c r="AB1034" s="65" t="str">
        <f t="shared" si="7"/>
        <v/>
      </c>
      <c r="AC1034" s="86"/>
      <c r="AD1034" s="87" t="str">
        <f t="shared" si="8"/>
        <v/>
      </c>
      <c r="AE1034" s="84"/>
      <c r="AF1034" s="86">
        <f>IF(AC1034&gt;0,AC1034,'⚙️ Config'!$B$10)</f>
        <v>0.0075</v>
      </c>
      <c r="AG1034" s="88">
        <f t="shared" si="9"/>
        <v>10261.54958</v>
      </c>
      <c r="AH1034" s="88">
        <f>AG1034*'⚙️ Config'!$B$11</f>
        <v>51307.74788</v>
      </c>
      <c r="AI1034" s="88">
        <f>AH1034*'⚙️ Config'!$B$12</f>
        <v>15392.32436</v>
      </c>
      <c r="AJ1034" s="64"/>
      <c r="AK1034" s="84"/>
      <c r="AL1034" s="84"/>
      <c r="AM1034" s="84"/>
      <c r="AN1034" s="84"/>
      <c r="AO1034" s="84"/>
      <c r="AP1034" s="84"/>
      <c r="AQ1034" s="84"/>
    </row>
    <row r="1035" ht="15.0" customHeight="1">
      <c r="A1035" s="79">
        <v>1032.0</v>
      </c>
      <c r="B1035" s="80" t="s">
        <v>2420</v>
      </c>
      <c r="C1035" s="79" t="s">
        <v>141</v>
      </c>
      <c r="D1035" s="79" t="s">
        <v>2421</v>
      </c>
      <c r="E1035" s="81">
        <v>66.7</v>
      </c>
      <c r="F1035" s="79" t="s">
        <v>84</v>
      </c>
      <c r="G1035" s="79" t="s">
        <v>606</v>
      </c>
      <c r="H1035" s="82">
        <v>1368194.72</v>
      </c>
      <c r="I1035" s="79">
        <v>1.0</v>
      </c>
      <c r="J1035" s="83">
        <v>1.0</v>
      </c>
      <c r="K1035" s="80">
        <v>2025.0</v>
      </c>
      <c r="L1035" s="79" t="s">
        <v>295</v>
      </c>
      <c r="M1035" s="79">
        <v>2025.0</v>
      </c>
      <c r="N1035" s="79" t="s">
        <v>161</v>
      </c>
      <c r="O1035" s="65" t="str">
        <f t="shared" si="1"/>
        <v>267248130001</v>
      </c>
      <c r="P1035" s="65">
        <f t="shared" si="2"/>
        <v>1</v>
      </c>
      <c r="Q1035" s="65">
        <f t="shared" si="3"/>
        <v>8</v>
      </c>
      <c r="R1035" s="65" t="str">
        <f t="shared" si="12"/>
        <v>26.724.813/0001-18</v>
      </c>
      <c r="S1035" s="84"/>
      <c r="T1035" s="84" t="str">
        <f t="shared" si="10"/>
        <v/>
      </c>
      <c r="U1035" s="84" t="str">
        <f t="shared" si="11"/>
        <v/>
      </c>
      <c r="V1035" s="65" t="str">
        <f t="shared" si="5"/>
        <v/>
      </c>
      <c r="W1035" s="84"/>
      <c r="X1035" s="84"/>
      <c r="Y1035" s="85"/>
      <c r="Z1035" s="85"/>
      <c r="AA1035" s="65" t="str">
        <f t="shared" si="6"/>
        <v/>
      </c>
      <c r="AB1035" s="65" t="str">
        <f t="shared" si="7"/>
        <v/>
      </c>
      <c r="AC1035" s="86"/>
      <c r="AD1035" s="87" t="str">
        <f t="shared" si="8"/>
        <v/>
      </c>
      <c r="AE1035" s="84"/>
      <c r="AF1035" s="86">
        <f>IF(AC1035&gt;0,AC1035,'⚙️ Config'!$B$10)</f>
        <v>0.0075</v>
      </c>
      <c r="AG1035" s="88">
        <f t="shared" si="9"/>
        <v>10261.4604</v>
      </c>
      <c r="AH1035" s="88">
        <f>AG1035*'⚙️ Config'!$B$11</f>
        <v>51307.302</v>
      </c>
      <c r="AI1035" s="88">
        <f>AH1035*'⚙️ Config'!$B$12</f>
        <v>15392.1906</v>
      </c>
      <c r="AJ1035" s="64"/>
      <c r="AK1035" s="84"/>
      <c r="AL1035" s="84"/>
      <c r="AM1035" s="84"/>
      <c r="AN1035" s="84"/>
      <c r="AO1035" s="84"/>
      <c r="AP1035" s="84"/>
      <c r="AQ1035" s="84"/>
    </row>
    <row r="1036" ht="15.0" customHeight="1">
      <c r="A1036" s="79">
        <v>1033.0</v>
      </c>
      <c r="B1036" s="80" t="s">
        <v>2422</v>
      </c>
      <c r="C1036" s="79" t="s">
        <v>141</v>
      </c>
      <c r="D1036" s="79" t="s">
        <v>2423</v>
      </c>
      <c r="E1036" s="81">
        <v>56.88</v>
      </c>
      <c r="F1036" s="79" t="s">
        <v>84</v>
      </c>
      <c r="G1036" s="79" t="s">
        <v>606</v>
      </c>
      <c r="H1036" s="82">
        <v>1367103.96</v>
      </c>
      <c r="I1036" s="79">
        <v>1.0</v>
      </c>
      <c r="J1036" s="83">
        <v>1.4</v>
      </c>
      <c r="K1036" s="80">
        <v>2024.0</v>
      </c>
      <c r="L1036" s="79" t="s">
        <v>295</v>
      </c>
      <c r="M1036" s="79">
        <v>2024.0</v>
      </c>
      <c r="N1036" s="79" t="s">
        <v>161</v>
      </c>
      <c r="O1036" s="65" t="str">
        <f t="shared" si="1"/>
        <v>047899290001</v>
      </c>
      <c r="P1036" s="65">
        <f t="shared" si="2"/>
        <v>0</v>
      </c>
      <c r="Q1036" s="65">
        <f t="shared" si="3"/>
        <v>0</v>
      </c>
      <c r="R1036" s="65" t="str">
        <f t="shared" si="12"/>
        <v>04.789.929/0001-00</v>
      </c>
      <c r="S1036" s="84"/>
      <c r="T1036" s="84" t="str">
        <f t="shared" si="10"/>
        <v/>
      </c>
      <c r="U1036" s="84" t="str">
        <f t="shared" si="11"/>
        <v/>
      </c>
      <c r="V1036" s="65" t="str">
        <f t="shared" si="5"/>
        <v/>
      </c>
      <c r="W1036" s="84"/>
      <c r="X1036" s="84"/>
      <c r="Y1036" s="85"/>
      <c r="Z1036" s="85"/>
      <c r="AA1036" s="65" t="str">
        <f t="shared" si="6"/>
        <v/>
      </c>
      <c r="AB1036" s="65" t="str">
        <f t="shared" si="7"/>
        <v/>
      </c>
      <c r="AC1036" s="86"/>
      <c r="AD1036" s="87" t="str">
        <f t="shared" si="8"/>
        <v/>
      </c>
      <c r="AE1036" s="84"/>
      <c r="AF1036" s="86">
        <f>IF(AC1036&gt;0,AC1036,'⚙️ Config'!$B$10)</f>
        <v>0.0075</v>
      </c>
      <c r="AG1036" s="88">
        <f t="shared" si="9"/>
        <v>10253.2797</v>
      </c>
      <c r="AH1036" s="88">
        <f>AG1036*'⚙️ Config'!$B$11</f>
        <v>51266.3985</v>
      </c>
      <c r="AI1036" s="88">
        <f>AH1036*'⚙️ Config'!$B$12</f>
        <v>15379.91955</v>
      </c>
      <c r="AJ1036" s="64"/>
      <c r="AK1036" s="84"/>
      <c r="AL1036" s="84"/>
      <c r="AM1036" s="84"/>
      <c r="AN1036" s="84"/>
      <c r="AO1036" s="84"/>
      <c r="AP1036" s="84"/>
      <c r="AQ1036" s="84"/>
    </row>
    <row r="1037" ht="15.0" customHeight="1">
      <c r="A1037" s="79">
        <v>1034.0</v>
      </c>
      <c r="B1037" s="80" t="s">
        <v>2424</v>
      </c>
      <c r="C1037" s="79" t="s">
        <v>141</v>
      </c>
      <c r="D1037" s="79" t="s">
        <v>2425</v>
      </c>
      <c r="E1037" s="81">
        <v>66.7</v>
      </c>
      <c r="F1037" s="79" t="s">
        <v>84</v>
      </c>
      <c r="G1037" s="79" t="s">
        <v>606</v>
      </c>
      <c r="H1037" s="82">
        <v>1366657.6</v>
      </c>
      <c r="I1037" s="79">
        <v>1.0</v>
      </c>
      <c r="J1037" s="83">
        <v>1.0</v>
      </c>
      <c r="K1037" s="80">
        <v>2025.0</v>
      </c>
      <c r="L1037" s="79" t="s">
        <v>630</v>
      </c>
      <c r="M1037" s="79">
        <v>2025.0</v>
      </c>
      <c r="N1037" s="79" t="s">
        <v>161</v>
      </c>
      <c r="O1037" s="65" t="str">
        <f t="shared" si="1"/>
        <v>558005770001</v>
      </c>
      <c r="P1037" s="65">
        <f t="shared" si="2"/>
        <v>7</v>
      </c>
      <c r="Q1037" s="65">
        <f t="shared" si="3"/>
        <v>0</v>
      </c>
      <c r="R1037" s="65" t="str">
        <f t="shared" si="12"/>
        <v>55.800.577/0001-70</v>
      </c>
      <c r="S1037" s="84"/>
      <c r="T1037" s="84" t="str">
        <f t="shared" si="10"/>
        <v/>
      </c>
      <c r="U1037" s="84" t="str">
        <f t="shared" si="11"/>
        <v/>
      </c>
      <c r="V1037" s="65" t="str">
        <f t="shared" si="5"/>
        <v/>
      </c>
      <c r="W1037" s="84"/>
      <c r="X1037" s="84"/>
      <c r="Y1037" s="85"/>
      <c r="Z1037" s="85"/>
      <c r="AA1037" s="65" t="str">
        <f t="shared" si="6"/>
        <v/>
      </c>
      <c r="AB1037" s="65" t="str">
        <f t="shared" si="7"/>
        <v/>
      </c>
      <c r="AC1037" s="86"/>
      <c r="AD1037" s="87" t="str">
        <f t="shared" si="8"/>
        <v/>
      </c>
      <c r="AE1037" s="84"/>
      <c r="AF1037" s="86">
        <f>IF(AC1037&gt;0,AC1037,'⚙️ Config'!$B$10)</f>
        <v>0.0075</v>
      </c>
      <c r="AG1037" s="88">
        <f t="shared" si="9"/>
        <v>10249.932</v>
      </c>
      <c r="AH1037" s="88">
        <f>AG1037*'⚙️ Config'!$B$11</f>
        <v>51249.66</v>
      </c>
      <c r="AI1037" s="88">
        <f>AH1037*'⚙️ Config'!$B$12</f>
        <v>15374.898</v>
      </c>
      <c r="AJ1037" s="64"/>
      <c r="AK1037" s="84"/>
      <c r="AL1037" s="84"/>
      <c r="AM1037" s="84"/>
      <c r="AN1037" s="84"/>
      <c r="AO1037" s="84"/>
      <c r="AP1037" s="84"/>
      <c r="AQ1037" s="84"/>
    </row>
    <row r="1038" ht="15.0" customHeight="1">
      <c r="A1038" s="79">
        <v>1035.0</v>
      </c>
      <c r="B1038" s="80" t="s">
        <v>2426</v>
      </c>
      <c r="C1038" s="79" t="s">
        <v>141</v>
      </c>
      <c r="D1038" s="79" t="s">
        <v>2427</v>
      </c>
      <c r="E1038" s="81">
        <v>56.88</v>
      </c>
      <c r="F1038" s="79" t="s">
        <v>84</v>
      </c>
      <c r="G1038" s="79" t="s">
        <v>606</v>
      </c>
      <c r="H1038" s="82">
        <v>1366218.0</v>
      </c>
      <c r="I1038" s="79">
        <v>1.0</v>
      </c>
      <c r="J1038" s="83">
        <v>1.4</v>
      </c>
      <c r="K1038" s="80">
        <v>2024.0</v>
      </c>
      <c r="L1038" s="79" t="s">
        <v>630</v>
      </c>
      <c r="M1038" s="79">
        <v>2024.0</v>
      </c>
      <c r="N1038" s="79" t="s">
        <v>161</v>
      </c>
      <c r="O1038" s="65" t="str">
        <f t="shared" si="1"/>
        <v>298306700001</v>
      </c>
      <c r="P1038" s="65">
        <f t="shared" si="2"/>
        <v>1</v>
      </c>
      <c r="Q1038" s="65">
        <f t="shared" si="3"/>
        <v>7</v>
      </c>
      <c r="R1038" s="65" t="str">
        <f t="shared" si="12"/>
        <v>29.830.670/0001-17</v>
      </c>
      <c r="S1038" s="84"/>
      <c r="T1038" s="84" t="str">
        <f t="shared" si="10"/>
        <v/>
      </c>
      <c r="U1038" s="84" t="str">
        <f t="shared" si="11"/>
        <v/>
      </c>
      <c r="V1038" s="65" t="str">
        <f t="shared" si="5"/>
        <v/>
      </c>
      <c r="W1038" s="84"/>
      <c r="X1038" s="84"/>
      <c r="Y1038" s="85"/>
      <c r="Z1038" s="85"/>
      <c r="AA1038" s="65" t="str">
        <f t="shared" si="6"/>
        <v/>
      </c>
      <c r="AB1038" s="65" t="str">
        <f t="shared" si="7"/>
        <v/>
      </c>
      <c r="AC1038" s="86"/>
      <c r="AD1038" s="87" t="str">
        <f t="shared" si="8"/>
        <v/>
      </c>
      <c r="AE1038" s="84"/>
      <c r="AF1038" s="86">
        <f>IF(AC1038&gt;0,AC1038,'⚙️ Config'!$B$10)</f>
        <v>0.0075</v>
      </c>
      <c r="AG1038" s="88">
        <f t="shared" si="9"/>
        <v>10246.635</v>
      </c>
      <c r="AH1038" s="88">
        <f>AG1038*'⚙️ Config'!$B$11</f>
        <v>51233.175</v>
      </c>
      <c r="AI1038" s="88">
        <f>AH1038*'⚙️ Config'!$B$12</f>
        <v>15369.9525</v>
      </c>
      <c r="AJ1038" s="64"/>
      <c r="AK1038" s="84"/>
      <c r="AL1038" s="84"/>
      <c r="AM1038" s="84"/>
      <c r="AN1038" s="84"/>
      <c r="AO1038" s="84"/>
      <c r="AP1038" s="84"/>
      <c r="AQ1038" s="84"/>
    </row>
    <row r="1039" ht="15.0" customHeight="1">
      <c r="A1039" s="79">
        <v>1036.0</v>
      </c>
      <c r="B1039" s="80" t="s">
        <v>2428</v>
      </c>
      <c r="C1039" s="79" t="s">
        <v>141</v>
      </c>
      <c r="D1039" s="79" t="s">
        <v>2429</v>
      </c>
      <c r="E1039" s="81">
        <v>56.88</v>
      </c>
      <c r="F1039" s="79" t="s">
        <v>84</v>
      </c>
      <c r="G1039" s="79" t="s">
        <v>606</v>
      </c>
      <c r="H1039" s="82">
        <v>1366036.21</v>
      </c>
      <c r="I1039" s="79">
        <v>1.0</v>
      </c>
      <c r="J1039" s="83">
        <v>1.4</v>
      </c>
      <c r="K1039" s="80">
        <v>2024.0</v>
      </c>
      <c r="L1039" s="79" t="s">
        <v>630</v>
      </c>
      <c r="M1039" s="79">
        <v>2024.0</v>
      </c>
      <c r="N1039" s="79" t="s">
        <v>161</v>
      </c>
      <c r="O1039" s="65" t="str">
        <f t="shared" si="1"/>
        <v>131928840001</v>
      </c>
      <c r="P1039" s="65">
        <f t="shared" si="2"/>
        <v>7</v>
      </c>
      <c r="Q1039" s="65">
        <f t="shared" si="3"/>
        <v>5</v>
      </c>
      <c r="R1039" s="65" t="str">
        <f t="shared" si="12"/>
        <v>13.192.884/0001-75</v>
      </c>
      <c r="S1039" s="84"/>
      <c r="T1039" s="84" t="str">
        <f t="shared" si="10"/>
        <v/>
      </c>
      <c r="U1039" s="84" t="str">
        <f t="shared" si="11"/>
        <v/>
      </c>
      <c r="V1039" s="65" t="str">
        <f t="shared" si="5"/>
        <v/>
      </c>
      <c r="W1039" s="84"/>
      <c r="X1039" s="84"/>
      <c r="Y1039" s="85"/>
      <c r="Z1039" s="85"/>
      <c r="AA1039" s="65" t="str">
        <f t="shared" si="6"/>
        <v/>
      </c>
      <c r="AB1039" s="65" t="str">
        <f t="shared" si="7"/>
        <v/>
      </c>
      <c r="AC1039" s="86"/>
      <c r="AD1039" s="87" t="str">
        <f t="shared" si="8"/>
        <v/>
      </c>
      <c r="AE1039" s="84"/>
      <c r="AF1039" s="86">
        <f>IF(AC1039&gt;0,AC1039,'⚙️ Config'!$B$10)</f>
        <v>0.0075</v>
      </c>
      <c r="AG1039" s="88">
        <f t="shared" si="9"/>
        <v>10245.27158</v>
      </c>
      <c r="AH1039" s="88">
        <f>AG1039*'⚙️ Config'!$B$11</f>
        <v>51226.35788</v>
      </c>
      <c r="AI1039" s="88">
        <f>AH1039*'⚙️ Config'!$B$12</f>
        <v>15367.90736</v>
      </c>
      <c r="AJ1039" s="64"/>
      <c r="AK1039" s="84"/>
      <c r="AL1039" s="84"/>
      <c r="AM1039" s="84"/>
      <c r="AN1039" s="84"/>
      <c r="AO1039" s="84"/>
      <c r="AP1039" s="84"/>
      <c r="AQ1039" s="84"/>
    </row>
    <row r="1040" ht="15.0" customHeight="1">
      <c r="A1040" s="79">
        <v>1037.0</v>
      </c>
      <c r="B1040" s="80" t="s">
        <v>2430</v>
      </c>
      <c r="C1040" s="79" t="s">
        <v>141</v>
      </c>
      <c r="D1040" s="79" t="s">
        <v>2431</v>
      </c>
      <c r="E1040" s="81">
        <v>53.37</v>
      </c>
      <c r="F1040" s="79" t="s">
        <v>84</v>
      </c>
      <c r="G1040" s="79" t="s">
        <v>606</v>
      </c>
      <c r="H1040" s="82">
        <v>1364186.47</v>
      </c>
      <c r="I1040" s="79">
        <v>1.0</v>
      </c>
      <c r="J1040" s="83">
        <v>1.6</v>
      </c>
      <c r="K1040" s="80">
        <v>2024.0</v>
      </c>
      <c r="L1040" s="79" t="s">
        <v>630</v>
      </c>
      <c r="M1040" s="79">
        <v>2024.0</v>
      </c>
      <c r="N1040" s="79" t="s">
        <v>161</v>
      </c>
      <c r="O1040" s="65" t="str">
        <f t="shared" si="1"/>
        <v>312470370001</v>
      </c>
      <c r="P1040" s="65">
        <f t="shared" si="2"/>
        <v>4</v>
      </c>
      <c r="Q1040" s="65">
        <f t="shared" si="3"/>
        <v>2</v>
      </c>
      <c r="R1040" s="65" t="str">
        <f t="shared" si="12"/>
        <v>31.247.037/0001-42</v>
      </c>
      <c r="S1040" s="84"/>
      <c r="T1040" s="84" t="str">
        <f t="shared" si="10"/>
        <v/>
      </c>
      <c r="U1040" s="84" t="str">
        <f t="shared" si="11"/>
        <v/>
      </c>
      <c r="V1040" s="65" t="str">
        <f t="shared" si="5"/>
        <v/>
      </c>
      <c r="W1040" s="84"/>
      <c r="X1040" s="84"/>
      <c r="Y1040" s="85"/>
      <c r="Z1040" s="85"/>
      <c r="AA1040" s="65" t="str">
        <f t="shared" si="6"/>
        <v/>
      </c>
      <c r="AB1040" s="65" t="str">
        <f t="shared" si="7"/>
        <v/>
      </c>
      <c r="AC1040" s="86"/>
      <c r="AD1040" s="87" t="str">
        <f t="shared" si="8"/>
        <v/>
      </c>
      <c r="AE1040" s="84"/>
      <c r="AF1040" s="86">
        <f>IF(AC1040&gt;0,AC1040,'⚙️ Config'!$B$10)</f>
        <v>0.0075</v>
      </c>
      <c r="AG1040" s="88">
        <f t="shared" si="9"/>
        <v>10231.39853</v>
      </c>
      <c r="AH1040" s="88">
        <f>AG1040*'⚙️ Config'!$B$11</f>
        <v>51156.99263</v>
      </c>
      <c r="AI1040" s="88">
        <f>AH1040*'⚙️ Config'!$B$12</f>
        <v>15347.09779</v>
      </c>
      <c r="AJ1040" s="64"/>
      <c r="AK1040" s="84"/>
      <c r="AL1040" s="84"/>
      <c r="AM1040" s="84"/>
      <c r="AN1040" s="84"/>
      <c r="AO1040" s="84"/>
      <c r="AP1040" s="84"/>
      <c r="AQ1040" s="84"/>
    </row>
    <row r="1041" ht="15.0" customHeight="1">
      <c r="A1041" s="79">
        <v>1038.0</v>
      </c>
      <c r="B1041" s="80" t="s">
        <v>2432</v>
      </c>
      <c r="C1041" s="79" t="s">
        <v>141</v>
      </c>
      <c r="D1041" s="79" t="s">
        <v>2433</v>
      </c>
      <c r="E1041" s="81">
        <v>51.85</v>
      </c>
      <c r="F1041" s="79" t="s">
        <v>84</v>
      </c>
      <c r="G1041" s="79" t="s">
        <v>606</v>
      </c>
      <c r="H1041" s="82">
        <v>1364058.0</v>
      </c>
      <c r="I1041" s="79">
        <v>1.0</v>
      </c>
      <c r="J1041" s="83">
        <v>1.7</v>
      </c>
      <c r="K1041" s="80">
        <v>2024.0</v>
      </c>
      <c r="L1041" s="79" t="s">
        <v>630</v>
      </c>
      <c r="M1041" s="79">
        <v>2024.0</v>
      </c>
      <c r="N1041" s="79" t="s">
        <v>161</v>
      </c>
      <c r="O1041" s="65" t="str">
        <f t="shared" si="1"/>
        <v>108043490001</v>
      </c>
      <c r="P1041" s="65">
        <f t="shared" si="2"/>
        <v>3</v>
      </c>
      <c r="Q1041" s="65">
        <f t="shared" si="3"/>
        <v>0</v>
      </c>
      <c r="R1041" s="65" t="str">
        <f t="shared" si="12"/>
        <v>10.804.349/0001-30</v>
      </c>
      <c r="S1041" s="84"/>
      <c r="T1041" s="84" t="str">
        <f t="shared" si="10"/>
        <v/>
      </c>
      <c r="U1041" s="84" t="str">
        <f t="shared" si="11"/>
        <v/>
      </c>
      <c r="V1041" s="65" t="str">
        <f t="shared" si="5"/>
        <v/>
      </c>
      <c r="W1041" s="84"/>
      <c r="X1041" s="84"/>
      <c r="Y1041" s="85"/>
      <c r="Z1041" s="85"/>
      <c r="AA1041" s="65" t="str">
        <f t="shared" si="6"/>
        <v/>
      </c>
      <c r="AB1041" s="65" t="str">
        <f t="shared" si="7"/>
        <v/>
      </c>
      <c r="AC1041" s="86"/>
      <c r="AD1041" s="87" t="str">
        <f t="shared" si="8"/>
        <v/>
      </c>
      <c r="AE1041" s="84"/>
      <c r="AF1041" s="86">
        <f>IF(AC1041&gt;0,AC1041,'⚙️ Config'!$B$10)</f>
        <v>0.0075</v>
      </c>
      <c r="AG1041" s="88">
        <f t="shared" si="9"/>
        <v>10230.435</v>
      </c>
      <c r="AH1041" s="88">
        <f>AG1041*'⚙️ Config'!$B$11</f>
        <v>51152.175</v>
      </c>
      <c r="AI1041" s="88">
        <f>AH1041*'⚙️ Config'!$B$12</f>
        <v>15345.6525</v>
      </c>
      <c r="AJ1041" s="64"/>
      <c r="AK1041" s="84"/>
      <c r="AL1041" s="84"/>
      <c r="AM1041" s="84"/>
      <c r="AN1041" s="84"/>
      <c r="AO1041" s="84"/>
      <c r="AP1041" s="84"/>
      <c r="AQ1041" s="84"/>
    </row>
    <row r="1042" ht="15.0" customHeight="1">
      <c r="A1042" s="79">
        <v>1039.0</v>
      </c>
      <c r="B1042" s="80" t="s">
        <v>2434</v>
      </c>
      <c r="C1042" s="79" t="s">
        <v>141</v>
      </c>
      <c r="D1042" s="79" t="s">
        <v>2435</v>
      </c>
      <c r="E1042" s="81">
        <v>83.67</v>
      </c>
      <c r="F1042" s="79" t="s">
        <v>84</v>
      </c>
      <c r="G1042" s="79" t="s">
        <v>606</v>
      </c>
      <c r="H1042" s="82">
        <v>1363499.89</v>
      </c>
      <c r="I1042" s="79">
        <v>1.0</v>
      </c>
      <c r="J1042" s="83">
        <v>0.6</v>
      </c>
      <c r="K1042" s="80">
        <v>2025.0</v>
      </c>
      <c r="L1042" s="79" t="s">
        <v>630</v>
      </c>
      <c r="M1042" s="79">
        <v>2025.0</v>
      </c>
      <c r="N1042" s="79" t="s">
        <v>145</v>
      </c>
      <c r="O1042" s="65" t="str">
        <f t="shared" si="1"/>
        <v>457588170001</v>
      </c>
      <c r="P1042" s="65">
        <f t="shared" si="2"/>
        <v>6</v>
      </c>
      <c r="Q1042" s="65">
        <f t="shared" si="3"/>
        <v>1</v>
      </c>
      <c r="R1042" s="65" t="str">
        <f t="shared" si="12"/>
        <v>45.758.817/0001-61</v>
      </c>
      <c r="S1042" s="84"/>
      <c r="T1042" s="84" t="str">
        <f t="shared" si="10"/>
        <v/>
      </c>
      <c r="U1042" s="84" t="str">
        <f t="shared" si="11"/>
        <v/>
      </c>
      <c r="V1042" s="65" t="str">
        <f t="shared" si="5"/>
        <v/>
      </c>
      <c r="W1042" s="84"/>
      <c r="X1042" s="84"/>
      <c r="Y1042" s="85"/>
      <c r="Z1042" s="85"/>
      <c r="AA1042" s="65" t="str">
        <f t="shared" si="6"/>
        <v/>
      </c>
      <c r="AB1042" s="65" t="str">
        <f t="shared" si="7"/>
        <v/>
      </c>
      <c r="AC1042" s="86"/>
      <c r="AD1042" s="87" t="str">
        <f t="shared" si="8"/>
        <v/>
      </c>
      <c r="AE1042" s="84"/>
      <c r="AF1042" s="86">
        <f>IF(AC1042&gt;0,AC1042,'⚙️ Config'!$B$10)</f>
        <v>0.0075</v>
      </c>
      <c r="AG1042" s="88">
        <f t="shared" si="9"/>
        <v>10226.24918</v>
      </c>
      <c r="AH1042" s="88">
        <f>AG1042*'⚙️ Config'!$B$11</f>
        <v>51131.24588</v>
      </c>
      <c r="AI1042" s="88">
        <f>AH1042*'⚙️ Config'!$B$12</f>
        <v>15339.37376</v>
      </c>
      <c r="AJ1042" s="64"/>
      <c r="AK1042" s="84"/>
      <c r="AL1042" s="84"/>
      <c r="AM1042" s="84"/>
      <c r="AN1042" s="84"/>
      <c r="AO1042" s="84"/>
      <c r="AP1042" s="84"/>
      <c r="AQ1042" s="84"/>
    </row>
    <row r="1043" ht="15.0" customHeight="1">
      <c r="A1043" s="79">
        <v>1040.0</v>
      </c>
      <c r="B1043" s="80" t="s">
        <v>2436</v>
      </c>
      <c r="C1043" s="79" t="s">
        <v>141</v>
      </c>
      <c r="D1043" s="79" t="s">
        <v>2437</v>
      </c>
      <c r="E1043" s="81">
        <v>55.04</v>
      </c>
      <c r="F1043" s="79" t="s">
        <v>84</v>
      </c>
      <c r="G1043" s="79" t="s">
        <v>606</v>
      </c>
      <c r="H1043" s="82">
        <v>1362587.32</v>
      </c>
      <c r="I1043" s="79">
        <v>1.0</v>
      </c>
      <c r="J1043" s="83">
        <v>1.5</v>
      </c>
      <c r="K1043" s="80">
        <v>2024.0</v>
      </c>
      <c r="L1043" s="79" t="s">
        <v>630</v>
      </c>
      <c r="M1043" s="79">
        <v>2024.0</v>
      </c>
      <c r="N1043" s="79" t="s">
        <v>161</v>
      </c>
      <c r="O1043" s="65" t="str">
        <f t="shared" si="1"/>
        <v>447988040001</v>
      </c>
      <c r="P1043" s="65">
        <f t="shared" si="2"/>
        <v>5</v>
      </c>
      <c r="Q1043" s="65">
        <f t="shared" si="3"/>
        <v>3</v>
      </c>
      <c r="R1043" s="65" t="str">
        <f t="shared" si="12"/>
        <v>44.798.804/0001-53</v>
      </c>
      <c r="S1043" s="84"/>
      <c r="T1043" s="84" t="str">
        <f t="shared" si="10"/>
        <v/>
      </c>
      <c r="U1043" s="84" t="str">
        <f t="shared" si="11"/>
        <v/>
      </c>
      <c r="V1043" s="65" t="str">
        <f t="shared" si="5"/>
        <v/>
      </c>
      <c r="W1043" s="84"/>
      <c r="X1043" s="84"/>
      <c r="Y1043" s="85"/>
      <c r="Z1043" s="85"/>
      <c r="AA1043" s="65" t="str">
        <f t="shared" si="6"/>
        <v/>
      </c>
      <c r="AB1043" s="65" t="str">
        <f t="shared" si="7"/>
        <v/>
      </c>
      <c r="AC1043" s="86"/>
      <c r="AD1043" s="87" t="str">
        <f t="shared" si="8"/>
        <v/>
      </c>
      <c r="AE1043" s="84"/>
      <c r="AF1043" s="86">
        <f>IF(AC1043&gt;0,AC1043,'⚙️ Config'!$B$10)</f>
        <v>0.0075</v>
      </c>
      <c r="AG1043" s="88">
        <f t="shared" si="9"/>
        <v>10219.4049</v>
      </c>
      <c r="AH1043" s="88">
        <f>AG1043*'⚙️ Config'!$B$11</f>
        <v>51097.0245</v>
      </c>
      <c r="AI1043" s="88">
        <f>AH1043*'⚙️ Config'!$B$12</f>
        <v>15329.10735</v>
      </c>
      <c r="AJ1043" s="64"/>
      <c r="AK1043" s="84"/>
      <c r="AL1043" s="84"/>
      <c r="AM1043" s="84"/>
      <c r="AN1043" s="84"/>
      <c r="AO1043" s="84"/>
      <c r="AP1043" s="84"/>
      <c r="AQ1043" s="84"/>
    </row>
    <row r="1044" ht="15.0" customHeight="1">
      <c r="A1044" s="79">
        <v>1041.0</v>
      </c>
      <c r="B1044" s="80" t="s">
        <v>2438</v>
      </c>
      <c r="C1044" s="79" t="s">
        <v>141</v>
      </c>
      <c r="D1044" s="79" t="s">
        <v>2439</v>
      </c>
      <c r="E1044" s="81">
        <v>56.88</v>
      </c>
      <c r="F1044" s="79" t="s">
        <v>84</v>
      </c>
      <c r="G1044" s="79" t="s">
        <v>606</v>
      </c>
      <c r="H1044" s="82">
        <v>1360994.62</v>
      </c>
      <c r="I1044" s="79">
        <v>1.0</v>
      </c>
      <c r="J1044" s="83">
        <v>1.4</v>
      </c>
      <c r="K1044" s="80">
        <v>2024.0</v>
      </c>
      <c r="L1044" s="79" t="s">
        <v>202</v>
      </c>
      <c r="M1044" s="79">
        <v>2024.0</v>
      </c>
      <c r="N1044" s="79" t="s">
        <v>161</v>
      </c>
      <c r="O1044" s="65" t="str">
        <f t="shared" si="1"/>
        <v>069883140001</v>
      </c>
      <c r="P1044" s="65">
        <f t="shared" si="2"/>
        <v>2</v>
      </c>
      <c r="Q1044" s="65">
        <f t="shared" si="3"/>
        <v>0</v>
      </c>
      <c r="R1044" s="65" t="str">
        <f t="shared" si="12"/>
        <v>06.988.314/0001-20</v>
      </c>
      <c r="S1044" s="84"/>
      <c r="T1044" s="84" t="str">
        <f t="shared" si="10"/>
        <v/>
      </c>
      <c r="U1044" s="84" t="str">
        <f t="shared" si="11"/>
        <v/>
      </c>
      <c r="V1044" s="65" t="str">
        <f t="shared" si="5"/>
        <v/>
      </c>
      <c r="W1044" s="84"/>
      <c r="X1044" s="84"/>
      <c r="Y1044" s="85"/>
      <c r="Z1044" s="85"/>
      <c r="AA1044" s="65" t="str">
        <f t="shared" si="6"/>
        <v/>
      </c>
      <c r="AB1044" s="65" t="str">
        <f t="shared" si="7"/>
        <v/>
      </c>
      <c r="AC1044" s="86"/>
      <c r="AD1044" s="87" t="str">
        <f t="shared" si="8"/>
        <v/>
      </c>
      <c r="AE1044" s="84"/>
      <c r="AF1044" s="86">
        <f>IF(AC1044&gt;0,AC1044,'⚙️ Config'!$B$10)</f>
        <v>0.0075</v>
      </c>
      <c r="AG1044" s="88">
        <f t="shared" si="9"/>
        <v>10207.45965</v>
      </c>
      <c r="AH1044" s="88">
        <f>AG1044*'⚙️ Config'!$B$11</f>
        <v>51037.29825</v>
      </c>
      <c r="AI1044" s="88">
        <f>AH1044*'⚙️ Config'!$B$12</f>
        <v>15311.18948</v>
      </c>
      <c r="AJ1044" s="64"/>
      <c r="AK1044" s="84"/>
      <c r="AL1044" s="84"/>
      <c r="AM1044" s="84"/>
      <c r="AN1044" s="84"/>
      <c r="AO1044" s="84"/>
      <c r="AP1044" s="84"/>
      <c r="AQ1044" s="84"/>
    </row>
    <row r="1045" ht="15.0" customHeight="1">
      <c r="A1045" s="79">
        <v>1042.0</v>
      </c>
      <c r="B1045" s="80" t="s">
        <v>2440</v>
      </c>
      <c r="C1045" s="79" t="s">
        <v>141</v>
      </c>
      <c r="D1045" s="79" t="s">
        <v>2441</v>
      </c>
      <c r="E1045" s="81">
        <v>53.37</v>
      </c>
      <c r="F1045" s="79" t="s">
        <v>84</v>
      </c>
      <c r="G1045" s="79" t="s">
        <v>606</v>
      </c>
      <c r="H1045" s="82">
        <v>1360745.53</v>
      </c>
      <c r="I1045" s="79">
        <v>1.0</v>
      </c>
      <c r="J1045" s="83">
        <v>1.6</v>
      </c>
      <c r="K1045" s="80">
        <v>2024.0</v>
      </c>
      <c r="L1045" s="79" t="s">
        <v>630</v>
      </c>
      <c r="M1045" s="79">
        <v>2024.0</v>
      </c>
      <c r="N1045" s="79" t="s">
        <v>161</v>
      </c>
      <c r="O1045" s="65" t="str">
        <f t="shared" si="1"/>
        <v>295948800001</v>
      </c>
      <c r="P1045" s="65">
        <f t="shared" si="2"/>
        <v>5</v>
      </c>
      <c r="Q1045" s="65">
        <f t="shared" si="3"/>
        <v>3</v>
      </c>
      <c r="R1045" s="65" t="str">
        <f t="shared" si="12"/>
        <v>29.594.880/0001-53</v>
      </c>
      <c r="S1045" s="84"/>
      <c r="T1045" s="84" t="str">
        <f t="shared" si="10"/>
        <v/>
      </c>
      <c r="U1045" s="84" t="str">
        <f t="shared" si="11"/>
        <v/>
      </c>
      <c r="V1045" s="65" t="str">
        <f t="shared" si="5"/>
        <v/>
      </c>
      <c r="W1045" s="84"/>
      <c r="X1045" s="84"/>
      <c r="Y1045" s="85"/>
      <c r="Z1045" s="85"/>
      <c r="AA1045" s="65" t="str">
        <f t="shared" si="6"/>
        <v/>
      </c>
      <c r="AB1045" s="65" t="str">
        <f t="shared" si="7"/>
        <v/>
      </c>
      <c r="AC1045" s="86"/>
      <c r="AD1045" s="87" t="str">
        <f t="shared" si="8"/>
        <v/>
      </c>
      <c r="AE1045" s="84"/>
      <c r="AF1045" s="86">
        <f>IF(AC1045&gt;0,AC1045,'⚙️ Config'!$B$10)</f>
        <v>0.0075</v>
      </c>
      <c r="AG1045" s="88">
        <f t="shared" si="9"/>
        <v>10205.59148</v>
      </c>
      <c r="AH1045" s="88">
        <f>AG1045*'⚙️ Config'!$B$11</f>
        <v>51027.95738</v>
      </c>
      <c r="AI1045" s="88">
        <f>AH1045*'⚙️ Config'!$B$12</f>
        <v>15308.38721</v>
      </c>
      <c r="AJ1045" s="64"/>
      <c r="AK1045" s="84"/>
      <c r="AL1045" s="84"/>
      <c r="AM1045" s="84"/>
      <c r="AN1045" s="84"/>
      <c r="AO1045" s="84"/>
      <c r="AP1045" s="84"/>
      <c r="AQ1045" s="84"/>
    </row>
    <row r="1046" ht="15.0" customHeight="1">
      <c r="A1046" s="79">
        <v>1043.0</v>
      </c>
      <c r="B1046" s="80" t="s">
        <v>2442</v>
      </c>
      <c r="C1046" s="79" t="s">
        <v>141</v>
      </c>
      <c r="D1046" s="79" t="s">
        <v>2443</v>
      </c>
      <c r="E1046" s="81">
        <v>55.04</v>
      </c>
      <c r="F1046" s="79" t="s">
        <v>84</v>
      </c>
      <c r="G1046" s="79" t="s">
        <v>606</v>
      </c>
      <c r="H1046" s="82">
        <v>1360595.68</v>
      </c>
      <c r="I1046" s="79">
        <v>1.0</v>
      </c>
      <c r="J1046" s="83">
        <v>1.5</v>
      </c>
      <c r="K1046" s="80">
        <v>2024.0</v>
      </c>
      <c r="L1046" s="79" t="s">
        <v>295</v>
      </c>
      <c r="M1046" s="79">
        <v>2024.0</v>
      </c>
      <c r="N1046" s="79" t="s">
        <v>161</v>
      </c>
      <c r="O1046" s="65" t="str">
        <f t="shared" si="1"/>
        <v>443282010001</v>
      </c>
      <c r="P1046" s="65">
        <f t="shared" si="2"/>
        <v>9</v>
      </c>
      <c r="Q1046" s="65">
        <f t="shared" si="3"/>
        <v>8</v>
      </c>
      <c r="R1046" s="65" t="str">
        <f t="shared" si="12"/>
        <v>44.328.201/0001-98</v>
      </c>
      <c r="S1046" s="84"/>
      <c r="T1046" s="84" t="str">
        <f t="shared" si="10"/>
        <v/>
      </c>
      <c r="U1046" s="84" t="str">
        <f t="shared" si="11"/>
        <v/>
      </c>
      <c r="V1046" s="65" t="str">
        <f t="shared" si="5"/>
        <v/>
      </c>
      <c r="W1046" s="84"/>
      <c r="X1046" s="84"/>
      <c r="Y1046" s="85"/>
      <c r="Z1046" s="85"/>
      <c r="AA1046" s="65" t="str">
        <f t="shared" si="6"/>
        <v/>
      </c>
      <c r="AB1046" s="65" t="str">
        <f t="shared" si="7"/>
        <v/>
      </c>
      <c r="AC1046" s="86"/>
      <c r="AD1046" s="87" t="str">
        <f t="shared" si="8"/>
        <v/>
      </c>
      <c r="AE1046" s="84"/>
      <c r="AF1046" s="86">
        <f>IF(AC1046&gt;0,AC1046,'⚙️ Config'!$B$10)</f>
        <v>0.0075</v>
      </c>
      <c r="AG1046" s="88">
        <f t="shared" si="9"/>
        <v>10204.4676</v>
      </c>
      <c r="AH1046" s="88">
        <f>AG1046*'⚙️ Config'!$B$11</f>
        <v>51022.338</v>
      </c>
      <c r="AI1046" s="88">
        <f>AH1046*'⚙️ Config'!$B$12</f>
        <v>15306.7014</v>
      </c>
      <c r="AJ1046" s="64"/>
      <c r="AK1046" s="84"/>
      <c r="AL1046" s="84"/>
      <c r="AM1046" s="84"/>
      <c r="AN1046" s="84"/>
      <c r="AO1046" s="84"/>
      <c r="AP1046" s="84"/>
      <c r="AQ1046" s="84"/>
    </row>
    <row r="1047" ht="15.0" customHeight="1">
      <c r="A1047" s="79">
        <v>1044.0</v>
      </c>
      <c r="B1047" s="80" t="s">
        <v>2444</v>
      </c>
      <c r="C1047" s="79" t="s">
        <v>141</v>
      </c>
      <c r="D1047" s="79" t="s">
        <v>2445</v>
      </c>
      <c r="E1047" s="81">
        <v>55.04</v>
      </c>
      <c r="F1047" s="79" t="s">
        <v>84</v>
      </c>
      <c r="G1047" s="79" t="s">
        <v>606</v>
      </c>
      <c r="H1047" s="82">
        <v>1358878.4</v>
      </c>
      <c r="I1047" s="79">
        <v>1.0</v>
      </c>
      <c r="J1047" s="83">
        <v>1.5</v>
      </c>
      <c r="K1047" s="80">
        <v>2024.0</v>
      </c>
      <c r="L1047" s="79" t="s">
        <v>630</v>
      </c>
      <c r="M1047" s="79">
        <v>2024.0</v>
      </c>
      <c r="N1047" s="79" t="s">
        <v>161</v>
      </c>
      <c r="O1047" s="65" t="str">
        <f t="shared" si="1"/>
        <v>283990130001</v>
      </c>
      <c r="P1047" s="65">
        <f t="shared" si="2"/>
        <v>0</v>
      </c>
      <c r="Q1047" s="65">
        <f t="shared" si="3"/>
        <v>2</v>
      </c>
      <c r="R1047" s="65" t="str">
        <f t="shared" si="12"/>
        <v>28.399.013/0001-02</v>
      </c>
      <c r="S1047" s="84"/>
      <c r="T1047" s="84" t="str">
        <f t="shared" si="10"/>
        <v/>
      </c>
      <c r="U1047" s="84" t="str">
        <f t="shared" si="11"/>
        <v/>
      </c>
      <c r="V1047" s="65" t="str">
        <f t="shared" si="5"/>
        <v/>
      </c>
      <c r="W1047" s="84"/>
      <c r="X1047" s="84"/>
      <c r="Y1047" s="85"/>
      <c r="Z1047" s="85"/>
      <c r="AA1047" s="65" t="str">
        <f t="shared" si="6"/>
        <v/>
      </c>
      <c r="AB1047" s="65" t="str">
        <f t="shared" si="7"/>
        <v/>
      </c>
      <c r="AC1047" s="86"/>
      <c r="AD1047" s="87" t="str">
        <f t="shared" si="8"/>
        <v/>
      </c>
      <c r="AE1047" s="84"/>
      <c r="AF1047" s="86">
        <f>IF(AC1047&gt;0,AC1047,'⚙️ Config'!$B$10)</f>
        <v>0.0075</v>
      </c>
      <c r="AG1047" s="88">
        <f t="shared" si="9"/>
        <v>10191.588</v>
      </c>
      <c r="AH1047" s="88">
        <f>AG1047*'⚙️ Config'!$B$11</f>
        <v>50957.94</v>
      </c>
      <c r="AI1047" s="88">
        <f>AH1047*'⚙️ Config'!$B$12</f>
        <v>15287.382</v>
      </c>
      <c r="AJ1047" s="64"/>
      <c r="AK1047" s="84"/>
      <c r="AL1047" s="84"/>
      <c r="AM1047" s="84"/>
      <c r="AN1047" s="84"/>
      <c r="AO1047" s="84"/>
      <c r="AP1047" s="84"/>
      <c r="AQ1047" s="84"/>
    </row>
    <row r="1048" ht="15.0" customHeight="1">
      <c r="A1048" s="79">
        <v>1045.0</v>
      </c>
      <c r="B1048" s="80" t="s">
        <v>2446</v>
      </c>
      <c r="C1048" s="79" t="s">
        <v>141</v>
      </c>
      <c r="D1048" s="79" t="s">
        <v>2447</v>
      </c>
      <c r="E1048" s="81">
        <v>53.37</v>
      </c>
      <c r="F1048" s="79" t="s">
        <v>84</v>
      </c>
      <c r="G1048" s="79" t="s">
        <v>606</v>
      </c>
      <c r="H1048" s="82">
        <v>1357705.99</v>
      </c>
      <c r="I1048" s="79">
        <v>1.0</v>
      </c>
      <c r="J1048" s="83">
        <v>1.6</v>
      </c>
      <c r="K1048" s="80">
        <v>2024.0</v>
      </c>
      <c r="L1048" s="79" t="s">
        <v>295</v>
      </c>
      <c r="M1048" s="79">
        <v>2024.0</v>
      </c>
      <c r="N1048" s="79" t="s">
        <v>161</v>
      </c>
      <c r="O1048" s="65" t="str">
        <f t="shared" si="1"/>
        <v>036451900001</v>
      </c>
      <c r="P1048" s="65">
        <f t="shared" si="2"/>
        <v>9</v>
      </c>
      <c r="Q1048" s="65">
        <f t="shared" si="3"/>
        <v>2</v>
      </c>
      <c r="R1048" s="65" t="str">
        <f t="shared" si="12"/>
        <v>03.645.190/0001-92</v>
      </c>
      <c r="S1048" s="84"/>
      <c r="T1048" s="84" t="str">
        <f t="shared" si="10"/>
        <v/>
      </c>
      <c r="U1048" s="84" t="str">
        <f t="shared" si="11"/>
        <v/>
      </c>
      <c r="V1048" s="65" t="str">
        <f t="shared" si="5"/>
        <v/>
      </c>
      <c r="W1048" s="84"/>
      <c r="X1048" s="84"/>
      <c r="Y1048" s="85"/>
      <c r="Z1048" s="85"/>
      <c r="AA1048" s="65" t="str">
        <f t="shared" si="6"/>
        <v/>
      </c>
      <c r="AB1048" s="65" t="str">
        <f t="shared" si="7"/>
        <v/>
      </c>
      <c r="AC1048" s="86"/>
      <c r="AD1048" s="87" t="str">
        <f t="shared" si="8"/>
        <v/>
      </c>
      <c r="AE1048" s="84"/>
      <c r="AF1048" s="86">
        <f>IF(AC1048&gt;0,AC1048,'⚙️ Config'!$B$10)</f>
        <v>0.0075</v>
      </c>
      <c r="AG1048" s="88">
        <f t="shared" si="9"/>
        <v>10182.79493</v>
      </c>
      <c r="AH1048" s="88">
        <f>AG1048*'⚙️ Config'!$B$11</f>
        <v>50913.97463</v>
      </c>
      <c r="AI1048" s="88">
        <f>AH1048*'⚙️ Config'!$B$12</f>
        <v>15274.19239</v>
      </c>
      <c r="AJ1048" s="64"/>
      <c r="AK1048" s="84"/>
      <c r="AL1048" s="84"/>
      <c r="AM1048" s="84"/>
      <c r="AN1048" s="84"/>
      <c r="AO1048" s="84"/>
      <c r="AP1048" s="84"/>
      <c r="AQ1048" s="84"/>
    </row>
    <row r="1049" ht="15.0" customHeight="1">
      <c r="A1049" s="79">
        <v>1046.0</v>
      </c>
      <c r="B1049" s="80" t="s">
        <v>2448</v>
      </c>
      <c r="C1049" s="79" t="s">
        <v>141</v>
      </c>
      <c r="D1049" s="79" t="s">
        <v>2449</v>
      </c>
      <c r="E1049" s="81">
        <v>55.04</v>
      </c>
      <c r="F1049" s="79" t="s">
        <v>84</v>
      </c>
      <c r="G1049" s="79" t="s">
        <v>606</v>
      </c>
      <c r="H1049" s="82">
        <v>1357468.61</v>
      </c>
      <c r="I1049" s="79">
        <v>1.0</v>
      </c>
      <c r="J1049" s="83">
        <v>1.5</v>
      </c>
      <c r="K1049" s="80">
        <v>2024.0</v>
      </c>
      <c r="L1049" s="79" t="s">
        <v>202</v>
      </c>
      <c r="M1049" s="79">
        <v>2024.0</v>
      </c>
      <c r="N1049" s="79" t="s">
        <v>145</v>
      </c>
      <c r="O1049" s="65" t="str">
        <f t="shared" si="1"/>
        <v>135086080001</v>
      </c>
      <c r="P1049" s="65">
        <f t="shared" si="2"/>
        <v>7</v>
      </c>
      <c r="Q1049" s="65">
        <f t="shared" si="3"/>
        <v>3</v>
      </c>
      <c r="R1049" s="65" t="str">
        <f t="shared" si="12"/>
        <v>13.508.608/0001-73</v>
      </c>
      <c r="S1049" s="84"/>
      <c r="T1049" s="84" t="str">
        <f t="shared" si="10"/>
        <v/>
      </c>
      <c r="U1049" s="84" t="str">
        <f t="shared" si="11"/>
        <v/>
      </c>
      <c r="V1049" s="65" t="str">
        <f t="shared" si="5"/>
        <v/>
      </c>
      <c r="W1049" s="84"/>
      <c r="X1049" s="84"/>
      <c r="Y1049" s="85"/>
      <c r="Z1049" s="85"/>
      <c r="AA1049" s="65" t="str">
        <f t="shared" si="6"/>
        <v/>
      </c>
      <c r="AB1049" s="65" t="str">
        <f t="shared" si="7"/>
        <v/>
      </c>
      <c r="AC1049" s="86"/>
      <c r="AD1049" s="87" t="str">
        <f t="shared" si="8"/>
        <v/>
      </c>
      <c r="AE1049" s="84"/>
      <c r="AF1049" s="86">
        <f>IF(AC1049&gt;0,AC1049,'⚙️ Config'!$B$10)</f>
        <v>0.0075</v>
      </c>
      <c r="AG1049" s="88">
        <f t="shared" si="9"/>
        <v>10181.01458</v>
      </c>
      <c r="AH1049" s="88">
        <f>AG1049*'⚙️ Config'!$B$11</f>
        <v>50905.07288</v>
      </c>
      <c r="AI1049" s="88">
        <f>AH1049*'⚙️ Config'!$B$12</f>
        <v>15271.52186</v>
      </c>
      <c r="AJ1049" s="64"/>
      <c r="AK1049" s="84"/>
      <c r="AL1049" s="84"/>
      <c r="AM1049" s="84"/>
      <c r="AN1049" s="84"/>
      <c r="AO1049" s="84"/>
      <c r="AP1049" s="84"/>
      <c r="AQ1049" s="84"/>
    </row>
    <row r="1050" ht="15.0" customHeight="1">
      <c r="A1050" s="79">
        <v>1047.0</v>
      </c>
      <c r="B1050" s="80" t="s">
        <v>2450</v>
      </c>
      <c r="C1050" s="79" t="s">
        <v>141</v>
      </c>
      <c r="D1050" s="79" t="s">
        <v>2451</v>
      </c>
      <c r="E1050" s="81">
        <v>51.85</v>
      </c>
      <c r="F1050" s="79" t="s">
        <v>84</v>
      </c>
      <c r="G1050" s="79" t="s">
        <v>606</v>
      </c>
      <c r="H1050" s="82">
        <v>1355917.99</v>
      </c>
      <c r="I1050" s="79">
        <v>1.0</v>
      </c>
      <c r="J1050" s="83">
        <v>1.7</v>
      </c>
      <c r="K1050" s="80">
        <v>2024.0</v>
      </c>
      <c r="L1050" s="79" t="s">
        <v>448</v>
      </c>
      <c r="M1050" s="79">
        <v>2024.0</v>
      </c>
      <c r="N1050" s="79" t="s">
        <v>145</v>
      </c>
      <c r="O1050" s="65" t="str">
        <f t="shared" si="1"/>
        <v>011978350001</v>
      </c>
      <c r="P1050" s="65">
        <f t="shared" si="2"/>
        <v>4</v>
      </c>
      <c r="Q1050" s="65">
        <f t="shared" si="3"/>
        <v>6</v>
      </c>
      <c r="R1050" s="65" t="str">
        <f t="shared" si="12"/>
        <v>01.197.835/0001-46</v>
      </c>
      <c r="S1050" s="84"/>
      <c r="T1050" s="84" t="str">
        <f t="shared" si="10"/>
        <v/>
      </c>
      <c r="U1050" s="84" t="str">
        <f t="shared" si="11"/>
        <v/>
      </c>
      <c r="V1050" s="65" t="str">
        <f t="shared" si="5"/>
        <v/>
      </c>
      <c r="W1050" s="84"/>
      <c r="X1050" s="84"/>
      <c r="Y1050" s="85"/>
      <c r="Z1050" s="85"/>
      <c r="AA1050" s="65" t="str">
        <f t="shared" si="6"/>
        <v/>
      </c>
      <c r="AB1050" s="65" t="str">
        <f t="shared" si="7"/>
        <v/>
      </c>
      <c r="AC1050" s="86"/>
      <c r="AD1050" s="87" t="str">
        <f t="shared" si="8"/>
        <v/>
      </c>
      <c r="AE1050" s="84"/>
      <c r="AF1050" s="86">
        <f>IF(AC1050&gt;0,AC1050,'⚙️ Config'!$B$10)</f>
        <v>0.0075</v>
      </c>
      <c r="AG1050" s="88">
        <f t="shared" si="9"/>
        <v>10169.38493</v>
      </c>
      <c r="AH1050" s="88">
        <f>AG1050*'⚙️ Config'!$B$11</f>
        <v>50846.92463</v>
      </c>
      <c r="AI1050" s="88">
        <f>AH1050*'⚙️ Config'!$B$12</f>
        <v>15254.07739</v>
      </c>
      <c r="AJ1050" s="64"/>
      <c r="AK1050" s="84"/>
      <c r="AL1050" s="84"/>
      <c r="AM1050" s="84"/>
      <c r="AN1050" s="84"/>
      <c r="AO1050" s="84"/>
      <c r="AP1050" s="84"/>
      <c r="AQ1050" s="84"/>
    </row>
    <row r="1051" ht="15.0" customHeight="1">
      <c r="A1051" s="79">
        <v>1048.0</v>
      </c>
      <c r="B1051" s="80" t="s">
        <v>2452</v>
      </c>
      <c r="C1051" s="79" t="s">
        <v>141</v>
      </c>
      <c r="D1051" s="79" t="s">
        <v>2453</v>
      </c>
      <c r="E1051" s="81">
        <v>49.2</v>
      </c>
      <c r="F1051" s="79" t="s">
        <v>84</v>
      </c>
      <c r="G1051" s="79" t="s">
        <v>606</v>
      </c>
      <c r="H1051" s="82">
        <v>1355904.79</v>
      </c>
      <c r="I1051" s="79">
        <v>1.0</v>
      </c>
      <c r="J1051" s="83">
        <v>1.9</v>
      </c>
      <c r="K1051" s="80">
        <v>2024.0</v>
      </c>
      <c r="L1051" s="79" t="s">
        <v>202</v>
      </c>
      <c r="M1051" s="79">
        <v>2024.0</v>
      </c>
      <c r="N1051" s="79" t="s">
        <v>145</v>
      </c>
      <c r="O1051" s="65" t="str">
        <f t="shared" si="1"/>
        <v>092541150001</v>
      </c>
      <c r="P1051" s="65">
        <f t="shared" si="2"/>
        <v>8</v>
      </c>
      <c r="Q1051" s="65">
        <f t="shared" si="3"/>
        <v>7</v>
      </c>
      <c r="R1051" s="65" t="str">
        <f t="shared" si="12"/>
        <v>09.254.115/0001-87</v>
      </c>
      <c r="S1051" s="84"/>
      <c r="T1051" s="84" t="str">
        <f t="shared" si="10"/>
        <v/>
      </c>
      <c r="U1051" s="84" t="str">
        <f t="shared" si="11"/>
        <v/>
      </c>
      <c r="V1051" s="65" t="str">
        <f t="shared" si="5"/>
        <v/>
      </c>
      <c r="W1051" s="84"/>
      <c r="X1051" s="84"/>
      <c r="Y1051" s="85"/>
      <c r="Z1051" s="85"/>
      <c r="AA1051" s="65" t="str">
        <f t="shared" si="6"/>
        <v/>
      </c>
      <c r="AB1051" s="65" t="str">
        <f t="shared" si="7"/>
        <v/>
      </c>
      <c r="AC1051" s="86"/>
      <c r="AD1051" s="87" t="str">
        <f t="shared" si="8"/>
        <v/>
      </c>
      <c r="AE1051" s="84"/>
      <c r="AF1051" s="86">
        <f>IF(AC1051&gt;0,AC1051,'⚙️ Config'!$B$10)</f>
        <v>0.0075</v>
      </c>
      <c r="AG1051" s="88">
        <f t="shared" si="9"/>
        <v>10169.28593</v>
      </c>
      <c r="AH1051" s="88">
        <f>AG1051*'⚙️ Config'!$B$11</f>
        <v>50846.42963</v>
      </c>
      <c r="AI1051" s="88">
        <f>AH1051*'⚙️ Config'!$B$12</f>
        <v>15253.92889</v>
      </c>
      <c r="AJ1051" s="64"/>
      <c r="AK1051" s="84"/>
      <c r="AL1051" s="84"/>
      <c r="AM1051" s="84"/>
      <c r="AN1051" s="84"/>
      <c r="AO1051" s="84"/>
      <c r="AP1051" s="84"/>
      <c r="AQ1051" s="84"/>
    </row>
    <row r="1052" ht="15.0" customHeight="1">
      <c r="A1052" s="79">
        <v>1049.0</v>
      </c>
      <c r="B1052" s="80" t="s">
        <v>2454</v>
      </c>
      <c r="C1052" s="79" t="s">
        <v>141</v>
      </c>
      <c r="D1052" s="79" t="s">
        <v>2455</v>
      </c>
      <c r="E1052" s="81">
        <v>63.79</v>
      </c>
      <c r="F1052" s="79" t="s">
        <v>84</v>
      </c>
      <c r="G1052" s="79" t="s">
        <v>606</v>
      </c>
      <c r="H1052" s="82">
        <v>1353917.41</v>
      </c>
      <c r="I1052" s="79">
        <v>1.0</v>
      </c>
      <c r="J1052" s="83">
        <v>1.1</v>
      </c>
      <c r="K1052" s="80">
        <v>2025.0</v>
      </c>
      <c r="L1052" s="79" t="s">
        <v>630</v>
      </c>
      <c r="M1052" s="79">
        <v>2025.0</v>
      </c>
      <c r="N1052" s="79" t="s">
        <v>161</v>
      </c>
      <c r="O1052" s="65" t="str">
        <f t="shared" si="1"/>
        <v>497759970001</v>
      </c>
      <c r="P1052" s="65">
        <f t="shared" si="2"/>
        <v>4</v>
      </c>
      <c r="Q1052" s="65">
        <f t="shared" si="3"/>
        <v>0</v>
      </c>
      <c r="R1052" s="65" t="str">
        <f t="shared" si="12"/>
        <v>49.775.997/0001-40</v>
      </c>
      <c r="S1052" s="84"/>
      <c r="T1052" s="84" t="str">
        <f t="shared" si="10"/>
        <v/>
      </c>
      <c r="U1052" s="84" t="str">
        <f t="shared" si="11"/>
        <v/>
      </c>
      <c r="V1052" s="65" t="str">
        <f t="shared" si="5"/>
        <v/>
      </c>
      <c r="W1052" s="84"/>
      <c r="X1052" s="84"/>
      <c r="Y1052" s="85"/>
      <c r="Z1052" s="85"/>
      <c r="AA1052" s="65" t="str">
        <f t="shared" si="6"/>
        <v/>
      </c>
      <c r="AB1052" s="65" t="str">
        <f t="shared" si="7"/>
        <v/>
      </c>
      <c r="AC1052" s="86"/>
      <c r="AD1052" s="87" t="str">
        <f t="shared" si="8"/>
        <v/>
      </c>
      <c r="AE1052" s="84"/>
      <c r="AF1052" s="86">
        <f>IF(AC1052&gt;0,AC1052,'⚙️ Config'!$B$10)</f>
        <v>0.0075</v>
      </c>
      <c r="AG1052" s="88">
        <f t="shared" si="9"/>
        <v>10154.38058</v>
      </c>
      <c r="AH1052" s="88">
        <f>AG1052*'⚙️ Config'!$B$11</f>
        <v>50771.90288</v>
      </c>
      <c r="AI1052" s="88">
        <f>AH1052*'⚙️ Config'!$B$12</f>
        <v>15231.57086</v>
      </c>
      <c r="AJ1052" s="64"/>
      <c r="AK1052" s="84"/>
      <c r="AL1052" s="84"/>
      <c r="AM1052" s="84"/>
      <c r="AN1052" s="84"/>
      <c r="AO1052" s="84"/>
      <c r="AP1052" s="84"/>
      <c r="AQ1052" s="84"/>
    </row>
    <row r="1053" ht="15.0" customHeight="1">
      <c r="A1053" s="79">
        <v>1050.0</v>
      </c>
      <c r="B1053" s="80" t="s">
        <v>2456</v>
      </c>
      <c r="C1053" s="79" t="s">
        <v>141</v>
      </c>
      <c r="D1053" s="79" t="s">
        <v>2457</v>
      </c>
      <c r="E1053" s="81">
        <v>83.67</v>
      </c>
      <c r="F1053" s="79" t="s">
        <v>84</v>
      </c>
      <c r="G1053" s="79" t="s">
        <v>606</v>
      </c>
      <c r="H1053" s="82">
        <v>1353161.81</v>
      </c>
      <c r="I1053" s="79">
        <v>1.0</v>
      </c>
      <c r="J1053" s="83">
        <v>0.6</v>
      </c>
      <c r="K1053" s="80">
        <v>2025.0</v>
      </c>
      <c r="L1053" s="79" t="s">
        <v>630</v>
      </c>
      <c r="M1053" s="79">
        <v>2025.0</v>
      </c>
      <c r="N1053" s="79" t="s">
        <v>145</v>
      </c>
      <c r="O1053" s="65" t="str">
        <f t="shared" si="1"/>
        <v>312278470001</v>
      </c>
      <c r="P1053" s="65">
        <f t="shared" si="2"/>
        <v>3</v>
      </c>
      <c r="Q1053" s="65">
        <f t="shared" si="3"/>
        <v>7</v>
      </c>
      <c r="R1053" s="65" t="str">
        <f t="shared" si="12"/>
        <v>31.227.847/0001-37</v>
      </c>
      <c r="S1053" s="84"/>
      <c r="T1053" s="84" t="str">
        <f t="shared" si="10"/>
        <v/>
      </c>
      <c r="U1053" s="84" t="str">
        <f t="shared" si="11"/>
        <v/>
      </c>
      <c r="V1053" s="65" t="str">
        <f t="shared" si="5"/>
        <v/>
      </c>
      <c r="W1053" s="84"/>
      <c r="X1053" s="84"/>
      <c r="Y1053" s="85"/>
      <c r="Z1053" s="85"/>
      <c r="AA1053" s="65" t="str">
        <f t="shared" si="6"/>
        <v/>
      </c>
      <c r="AB1053" s="65" t="str">
        <f t="shared" si="7"/>
        <v/>
      </c>
      <c r="AC1053" s="86"/>
      <c r="AD1053" s="87" t="str">
        <f t="shared" si="8"/>
        <v/>
      </c>
      <c r="AE1053" s="84"/>
      <c r="AF1053" s="86">
        <f>IF(AC1053&gt;0,AC1053,'⚙️ Config'!$B$10)</f>
        <v>0.0075</v>
      </c>
      <c r="AG1053" s="88">
        <f t="shared" si="9"/>
        <v>10148.71358</v>
      </c>
      <c r="AH1053" s="88">
        <f>AG1053*'⚙️ Config'!$B$11</f>
        <v>50743.56788</v>
      </c>
      <c r="AI1053" s="88">
        <f>AH1053*'⚙️ Config'!$B$12</f>
        <v>15223.07036</v>
      </c>
      <c r="AJ1053" s="64"/>
      <c r="AK1053" s="84"/>
      <c r="AL1053" s="84"/>
      <c r="AM1053" s="84"/>
      <c r="AN1053" s="84"/>
      <c r="AO1053" s="84"/>
      <c r="AP1053" s="84"/>
      <c r="AQ1053" s="84"/>
    </row>
    <row r="1054" ht="15.0" customHeight="1">
      <c r="A1054" s="79">
        <v>1051.0</v>
      </c>
      <c r="B1054" s="80" t="s">
        <v>2458</v>
      </c>
      <c r="C1054" s="79" t="s">
        <v>154</v>
      </c>
      <c r="D1054" s="79" t="s">
        <v>2459</v>
      </c>
      <c r="E1054" s="81">
        <v>51.85</v>
      </c>
      <c r="F1054" s="79" t="s">
        <v>84</v>
      </c>
      <c r="G1054" s="79" t="s">
        <v>606</v>
      </c>
      <c r="H1054" s="82">
        <v>1353160.42</v>
      </c>
      <c r="I1054" s="79">
        <v>1.0</v>
      </c>
      <c r="J1054" s="83">
        <v>1.7</v>
      </c>
      <c r="K1054" s="80">
        <v>2024.0</v>
      </c>
      <c r="L1054" s="79" t="s">
        <v>630</v>
      </c>
      <c r="M1054" s="79">
        <v>2024.0</v>
      </c>
      <c r="N1054" s="79" t="s">
        <v>161</v>
      </c>
      <c r="O1054" s="65" t="str">
        <f t="shared" si="1"/>
        <v>351844400001</v>
      </c>
      <c r="P1054" s="65">
        <f t="shared" si="2"/>
        <v>2</v>
      </c>
      <c r="Q1054" s="65">
        <f t="shared" si="3"/>
        <v>0</v>
      </c>
      <c r="R1054" s="65" t="str">
        <f t="shared" si="12"/>
        <v>35.184.440/0001-20</v>
      </c>
      <c r="S1054" s="84"/>
      <c r="T1054" s="84" t="str">
        <f t="shared" si="10"/>
        <v/>
      </c>
      <c r="U1054" s="84" t="str">
        <f t="shared" si="11"/>
        <v/>
      </c>
      <c r="V1054" s="65" t="str">
        <f t="shared" si="5"/>
        <v/>
      </c>
      <c r="W1054" s="84"/>
      <c r="X1054" s="84"/>
      <c r="Y1054" s="85"/>
      <c r="Z1054" s="85"/>
      <c r="AA1054" s="65" t="str">
        <f t="shared" si="6"/>
        <v/>
      </c>
      <c r="AB1054" s="65" t="str">
        <f t="shared" si="7"/>
        <v/>
      </c>
      <c r="AC1054" s="86"/>
      <c r="AD1054" s="87" t="str">
        <f t="shared" si="8"/>
        <v/>
      </c>
      <c r="AE1054" s="84"/>
      <c r="AF1054" s="86">
        <f>IF(AC1054&gt;0,AC1054,'⚙️ Config'!$B$10)</f>
        <v>0.0075</v>
      </c>
      <c r="AG1054" s="88">
        <f t="shared" si="9"/>
        <v>10148.70315</v>
      </c>
      <c r="AH1054" s="88">
        <f>AG1054*'⚙️ Config'!$B$11</f>
        <v>50743.51575</v>
      </c>
      <c r="AI1054" s="88">
        <f>AH1054*'⚙️ Config'!$B$12</f>
        <v>15223.05473</v>
      </c>
      <c r="AJ1054" s="64"/>
      <c r="AK1054" s="84"/>
      <c r="AL1054" s="84"/>
      <c r="AM1054" s="84"/>
      <c r="AN1054" s="84"/>
      <c r="AO1054" s="84"/>
      <c r="AP1054" s="84"/>
      <c r="AQ1054" s="84"/>
    </row>
    <row r="1055" ht="15.0" customHeight="1">
      <c r="A1055" s="79">
        <v>1052.0</v>
      </c>
      <c r="B1055" s="80" t="s">
        <v>2460</v>
      </c>
      <c r="C1055" s="79" t="s">
        <v>141</v>
      </c>
      <c r="D1055" s="79" t="s">
        <v>2461</v>
      </c>
      <c r="E1055" s="81">
        <v>63.79</v>
      </c>
      <c r="F1055" s="79" t="s">
        <v>84</v>
      </c>
      <c r="G1055" s="79" t="s">
        <v>606</v>
      </c>
      <c r="H1055" s="82">
        <v>1352753.88</v>
      </c>
      <c r="I1055" s="79">
        <v>1.0</v>
      </c>
      <c r="J1055" s="83">
        <v>1.1</v>
      </c>
      <c r="K1055" s="80">
        <v>2025.0</v>
      </c>
      <c r="L1055" s="79" t="s">
        <v>630</v>
      </c>
      <c r="M1055" s="79">
        <v>2025.0</v>
      </c>
      <c r="N1055" s="79" t="s">
        <v>161</v>
      </c>
      <c r="O1055" s="65" t="str">
        <f t="shared" si="1"/>
        <v>310612890001</v>
      </c>
      <c r="P1055" s="65">
        <f t="shared" si="2"/>
        <v>8</v>
      </c>
      <c r="Q1055" s="65">
        <f t="shared" si="3"/>
        <v>2</v>
      </c>
      <c r="R1055" s="65" t="str">
        <f t="shared" si="12"/>
        <v>31.061.289/0001-82</v>
      </c>
      <c r="S1055" s="84"/>
      <c r="T1055" s="84" t="str">
        <f t="shared" si="10"/>
        <v/>
      </c>
      <c r="U1055" s="84" t="str">
        <f t="shared" si="11"/>
        <v/>
      </c>
      <c r="V1055" s="65" t="str">
        <f t="shared" si="5"/>
        <v/>
      </c>
      <c r="W1055" s="84"/>
      <c r="X1055" s="84"/>
      <c r="Y1055" s="85"/>
      <c r="Z1055" s="85"/>
      <c r="AA1055" s="65" t="str">
        <f t="shared" si="6"/>
        <v/>
      </c>
      <c r="AB1055" s="65" t="str">
        <f t="shared" si="7"/>
        <v/>
      </c>
      <c r="AC1055" s="86"/>
      <c r="AD1055" s="87" t="str">
        <f t="shared" si="8"/>
        <v/>
      </c>
      <c r="AE1055" s="84"/>
      <c r="AF1055" s="86">
        <f>IF(AC1055&gt;0,AC1055,'⚙️ Config'!$B$10)</f>
        <v>0.0075</v>
      </c>
      <c r="AG1055" s="88">
        <f t="shared" si="9"/>
        <v>10145.6541</v>
      </c>
      <c r="AH1055" s="88">
        <f>AG1055*'⚙️ Config'!$B$11</f>
        <v>50728.2705</v>
      </c>
      <c r="AI1055" s="88">
        <f>AH1055*'⚙️ Config'!$B$12</f>
        <v>15218.48115</v>
      </c>
      <c r="AJ1055" s="64"/>
      <c r="AK1055" s="84"/>
      <c r="AL1055" s="84"/>
      <c r="AM1055" s="84"/>
      <c r="AN1055" s="84"/>
      <c r="AO1055" s="84"/>
      <c r="AP1055" s="84"/>
      <c r="AQ1055" s="84"/>
    </row>
    <row r="1056" ht="15.0" customHeight="1">
      <c r="A1056" s="79">
        <v>1053.0</v>
      </c>
      <c r="B1056" s="80" t="s">
        <v>2462</v>
      </c>
      <c r="C1056" s="79" t="s">
        <v>141</v>
      </c>
      <c r="D1056" s="79" t="s">
        <v>2463</v>
      </c>
      <c r="E1056" s="81">
        <v>51.85</v>
      </c>
      <c r="F1056" s="79" t="s">
        <v>84</v>
      </c>
      <c r="G1056" s="79" t="s">
        <v>606</v>
      </c>
      <c r="H1056" s="82">
        <v>1352096.26</v>
      </c>
      <c r="I1056" s="79">
        <v>1.0</v>
      </c>
      <c r="J1056" s="83">
        <v>1.7</v>
      </c>
      <c r="K1056" s="80">
        <v>2024.0</v>
      </c>
      <c r="L1056" s="79" t="s">
        <v>630</v>
      </c>
      <c r="M1056" s="79">
        <v>2024.0</v>
      </c>
      <c r="N1056" s="79" t="s">
        <v>161</v>
      </c>
      <c r="O1056" s="65" t="str">
        <f t="shared" si="1"/>
        <v>173275610001</v>
      </c>
      <c r="P1056" s="65">
        <f t="shared" si="2"/>
        <v>0</v>
      </c>
      <c r="Q1056" s="65">
        <f t="shared" si="3"/>
        <v>0</v>
      </c>
      <c r="R1056" s="65" t="str">
        <f t="shared" si="12"/>
        <v>17.327.561/0001-00</v>
      </c>
      <c r="S1056" s="84"/>
      <c r="T1056" s="84" t="str">
        <f t="shared" si="10"/>
        <v/>
      </c>
      <c r="U1056" s="84" t="str">
        <f t="shared" si="11"/>
        <v/>
      </c>
      <c r="V1056" s="65" t="str">
        <f t="shared" si="5"/>
        <v/>
      </c>
      <c r="W1056" s="84"/>
      <c r="X1056" s="84"/>
      <c r="Y1056" s="85"/>
      <c r="Z1056" s="85"/>
      <c r="AA1056" s="65" t="str">
        <f t="shared" si="6"/>
        <v/>
      </c>
      <c r="AB1056" s="65" t="str">
        <f t="shared" si="7"/>
        <v/>
      </c>
      <c r="AC1056" s="86"/>
      <c r="AD1056" s="87" t="str">
        <f t="shared" si="8"/>
        <v/>
      </c>
      <c r="AE1056" s="84"/>
      <c r="AF1056" s="86">
        <f>IF(AC1056&gt;0,AC1056,'⚙️ Config'!$B$10)</f>
        <v>0.0075</v>
      </c>
      <c r="AG1056" s="88">
        <f t="shared" si="9"/>
        <v>10140.72195</v>
      </c>
      <c r="AH1056" s="88">
        <f>AG1056*'⚙️ Config'!$B$11</f>
        <v>50703.60975</v>
      </c>
      <c r="AI1056" s="88">
        <f>AH1056*'⚙️ Config'!$B$12</f>
        <v>15211.08293</v>
      </c>
      <c r="AJ1056" s="64"/>
      <c r="AK1056" s="84"/>
      <c r="AL1056" s="84"/>
      <c r="AM1056" s="84"/>
      <c r="AN1056" s="84"/>
      <c r="AO1056" s="84"/>
      <c r="AP1056" s="84"/>
      <c r="AQ1056" s="84"/>
    </row>
    <row r="1057" ht="15.0" customHeight="1">
      <c r="A1057" s="79">
        <v>1054.0</v>
      </c>
      <c r="B1057" s="80" t="s">
        <v>2464</v>
      </c>
      <c r="C1057" s="79" t="s">
        <v>141</v>
      </c>
      <c r="D1057" s="79" t="s">
        <v>2465</v>
      </c>
      <c r="E1057" s="81">
        <v>69.37</v>
      </c>
      <c r="F1057" s="79" t="s">
        <v>84</v>
      </c>
      <c r="G1057" s="79" t="s">
        <v>606</v>
      </c>
      <c r="H1057" s="82">
        <v>1350253.23</v>
      </c>
      <c r="I1057" s="79">
        <v>1.0</v>
      </c>
      <c r="J1057" s="83">
        <v>2.0</v>
      </c>
      <c r="K1057" s="80">
        <v>2025.0</v>
      </c>
      <c r="L1057" s="79" t="s">
        <v>1043</v>
      </c>
      <c r="M1057" s="79">
        <v>2024.0</v>
      </c>
      <c r="N1057" s="79" t="s">
        <v>208</v>
      </c>
      <c r="O1057" s="65" t="str">
        <f t="shared" si="1"/>
        <v>021908770001</v>
      </c>
      <c r="P1057" s="65">
        <f t="shared" si="2"/>
        <v>1</v>
      </c>
      <c r="Q1057" s="65">
        <f t="shared" si="3"/>
        <v>8</v>
      </c>
      <c r="R1057" s="65" t="str">
        <f t="shared" si="12"/>
        <v>02.190.877/0001-18</v>
      </c>
      <c r="S1057" s="84"/>
      <c r="T1057" s="84" t="str">
        <f t="shared" si="10"/>
        <v/>
      </c>
      <c r="U1057" s="84" t="str">
        <f t="shared" si="11"/>
        <v/>
      </c>
      <c r="V1057" s="65" t="str">
        <f t="shared" si="5"/>
        <v/>
      </c>
      <c r="W1057" s="84"/>
      <c r="X1057" s="84"/>
      <c r="Y1057" s="85"/>
      <c r="Z1057" s="85"/>
      <c r="AA1057" s="65" t="str">
        <f t="shared" si="6"/>
        <v/>
      </c>
      <c r="AB1057" s="65" t="str">
        <f t="shared" si="7"/>
        <v/>
      </c>
      <c r="AC1057" s="86"/>
      <c r="AD1057" s="87" t="str">
        <f t="shared" si="8"/>
        <v/>
      </c>
      <c r="AE1057" s="84"/>
      <c r="AF1057" s="86">
        <f>IF(AC1057&gt;0,AC1057,'⚙️ Config'!$B$10)</f>
        <v>0.0075</v>
      </c>
      <c r="AG1057" s="88">
        <f t="shared" si="9"/>
        <v>10126.89923</v>
      </c>
      <c r="AH1057" s="88">
        <f>AG1057*'⚙️ Config'!$B$11</f>
        <v>50634.49613</v>
      </c>
      <c r="AI1057" s="88">
        <f>AH1057*'⚙️ Config'!$B$12</f>
        <v>15190.34884</v>
      </c>
      <c r="AJ1057" s="64"/>
      <c r="AK1057" s="84"/>
      <c r="AL1057" s="84"/>
      <c r="AM1057" s="84"/>
      <c r="AN1057" s="84"/>
      <c r="AO1057" s="84"/>
      <c r="AP1057" s="84"/>
      <c r="AQ1057" s="84"/>
    </row>
    <row r="1058" ht="15.0" customHeight="1">
      <c r="A1058" s="79">
        <v>1055.0</v>
      </c>
      <c r="B1058" s="80" t="s">
        <v>2466</v>
      </c>
      <c r="C1058" s="79" t="s">
        <v>154</v>
      </c>
      <c r="D1058" s="79" t="s">
        <v>2467</v>
      </c>
      <c r="E1058" s="81">
        <v>56.88</v>
      </c>
      <c r="F1058" s="79" t="s">
        <v>84</v>
      </c>
      <c r="G1058" s="79" t="s">
        <v>606</v>
      </c>
      <c r="H1058" s="82">
        <v>1349849.97</v>
      </c>
      <c r="I1058" s="79">
        <v>1.0</v>
      </c>
      <c r="J1058" s="83">
        <v>1.4</v>
      </c>
      <c r="K1058" s="80">
        <v>2024.0</v>
      </c>
      <c r="L1058" s="79" t="s">
        <v>630</v>
      </c>
      <c r="M1058" s="79">
        <v>2024.0</v>
      </c>
      <c r="N1058" s="79" t="s">
        <v>161</v>
      </c>
      <c r="O1058" s="65" t="str">
        <f t="shared" si="1"/>
        <v>467320350001</v>
      </c>
      <c r="P1058" s="65">
        <f t="shared" si="2"/>
        <v>1</v>
      </c>
      <c r="Q1058" s="65">
        <f t="shared" si="3"/>
        <v>6</v>
      </c>
      <c r="R1058" s="65" t="str">
        <f t="shared" si="12"/>
        <v>46.732.035/0001-16</v>
      </c>
      <c r="S1058" s="84"/>
      <c r="T1058" s="84" t="str">
        <f t="shared" si="10"/>
        <v/>
      </c>
      <c r="U1058" s="84" t="str">
        <f t="shared" si="11"/>
        <v/>
      </c>
      <c r="V1058" s="65" t="str">
        <f t="shared" si="5"/>
        <v/>
      </c>
      <c r="W1058" s="84"/>
      <c r="X1058" s="84"/>
      <c r="Y1058" s="85"/>
      <c r="Z1058" s="85"/>
      <c r="AA1058" s="65" t="str">
        <f t="shared" si="6"/>
        <v/>
      </c>
      <c r="AB1058" s="65" t="str">
        <f t="shared" si="7"/>
        <v/>
      </c>
      <c r="AC1058" s="86"/>
      <c r="AD1058" s="87" t="str">
        <f t="shared" si="8"/>
        <v/>
      </c>
      <c r="AE1058" s="84"/>
      <c r="AF1058" s="86">
        <f>IF(AC1058&gt;0,AC1058,'⚙️ Config'!$B$10)</f>
        <v>0.0075</v>
      </c>
      <c r="AG1058" s="88">
        <f t="shared" si="9"/>
        <v>10123.87478</v>
      </c>
      <c r="AH1058" s="88">
        <f>AG1058*'⚙️ Config'!$B$11</f>
        <v>50619.37388</v>
      </c>
      <c r="AI1058" s="88">
        <f>AH1058*'⚙️ Config'!$B$12</f>
        <v>15185.81216</v>
      </c>
      <c r="AJ1058" s="64"/>
      <c r="AK1058" s="84"/>
      <c r="AL1058" s="84"/>
      <c r="AM1058" s="84"/>
      <c r="AN1058" s="84"/>
      <c r="AO1058" s="84"/>
      <c r="AP1058" s="84"/>
      <c r="AQ1058" s="84"/>
    </row>
    <row r="1059" ht="15.0" customHeight="1">
      <c r="A1059" s="79">
        <v>1056.0</v>
      </c>
      <c r="B1059" s="80" t="s">
        <v>2468</v>
      </c>
      <c r="C1059" s="79" t="s">
        <v>154</v>
      </c>
      <c r="D1059" s="79" t="s">
        <v>2469</v>
      </c>
      <c r="E1059" s="81">
        <v>58.93</v>
      </c>
      <c r="F1059" s="79" t="s">
        <v>84</v>
      </c>
      <c r="G1059" s="79" t="s">
        <v>606</v>
      </c>
      <c r="H1059" s="82">
        <v>1349462.4</v>
      </c>
      <c r="I1059" s="79">
        <v>1.0</v>
      </c>
      <c r="J1059" s="83">
        <v>1.3</v>
      </c>
      <c r="K1059" s="80">
        <v>2024.0</v>
      </c>
      <c r="L1059" s="79" t="s">
        <v>197</v>
      </c>
      <c r="M1059" s="79">
        <v>2024.0</v>
      </c>
      <c r="N1059" s="79" t="s">
        <v>145</v>
      </c>
      <c r="O1059" s="65" t="str">
        <f t="shared" si="1"/>
        <v>143144200001</v>
      </c>
      <c r="P1059" s="65">
        <f t="shared" si="2"/>
        <v>5</v>
      </c>
      <c r="Q1059" s="65">
        <f t="shared" si="3"/>
        <v>7</v>
      </c>
      <c r="R1059" s="65" t="str">
        <f t="shared" si="12"/>
        <v>14.314.420/0001-57</v>
      </c>
      <c r="S1059" s="84"/>
      <c r="T1059" s="84" t="str">
        <f t="shared" si="10"/>
        <v/>
      </c>
      <c r="U1059" s="84" t="str">
        <f t="shared" si="11"/>
        <v/>
      </c>
      <c r="V1059" s="65" t="str">
        <f t="shared" si="5"/>
        <v/>
      </c>
      <c r="W1059" s="84"/>
      <c r="X1059" s="84"/>
      <c r="Y1059" s="85"/>
      <c r="Z1059" s="85"/>
      <c r="AA1059" s="65" t="str">
        <f t="shared" si="6"/>
        <v/>
      </c>
      <c r="AB1059" s="65" t="str">
        <f t="shared" si="7"/>
        <v/>
      </c>
      <c r="AC1059" s="86"/>
      <c r="AD1059" s="87" t="str">
        <f t="shared" si="8"/>
        <v/>
      </c>
      <c r="AE1059" s="84"/>
      <c r="AF1059" s="86">
        <f>IF(AC1059&gt;0,AC1059,'⚙️ Config'!$B$10)</f>
        <v>0.0075</v>
      </c>
      <c r="AG1059" s="88">
        <f t="shared" si="9"/>
        <v>10120.968</v>
      </c>
      <c r="AH1059" s="88">
        <f>AG1059*'⚙️ Config'!$B$11</f>
        <v>50604.84</v>
      </c>
      <c r="AI1059" s="88">
        <f>AH1059*'⚙️ Config'!$B$12</f>
        <v>15181.452</v>
      </c>
      <c r="AJ1059" s="64"/>
      <c r="AK1059" s="84"/>
      <c r="AL1059" s="84"/>
      <c r="AM1059" s="84"/>
      <c r="AN1059" s="84"/>
      <c r="AO1059" s="84"/>
      <c r="AP1059" s="84"/>
      <c r="AQ1059" s="84"/>
    </row>
    <row r="1060" ht="15.0" customHeight="1">
      <c r="A1060" s="79">
        <v>1057.0</v>
      </c>
      <c r="B1060" s="80" t="s">
        <v>2470</v>
      </c>
      <c r="C1060" s="79" t="s">
        <v>141</v>
      </c>
      <c r="D1060" s="79" t="s">
        <v>2471</v>
      </c>
      <c r="E1060" s="81">
        <v>56.88</v>
      </c>
      <c r="F1060" s="79" t="s">
        <v>84</v>
      </c>
      <c r="G1060" s="79" t="s">
        <v>606</v>
      </c>
      <c r="H1060" s="82">
        <v>1349431.93</v>
      </c>
      <c r="I1060" s="79">
        <v>1.0</v>
      </c>
      <c r="J1060" s="83">
        <v>1.4</v>
      </c>
      <c r="K1060" s="80">
        <v>2024.0</v>
      </c>
      <c r="L1060" s="79" t="s">
        <v>630</v>
      </c>
      <c r="M1060" s="79">
        <v>2024.0</v>
      </c>
      <c r="N1060" s="79" t="s">
        <v>161</v>
      </c>
      <c r="O1060" s="65" t="str">
        <f t="shared" si="1"/>
        <v>212671690001</v>
      </c>
      <c r="P1060" s="65">
        <f t="shared" si="2"/>
        <v>8</v>
      </c>
      <c r="Q1060" s="65">
        <f t="shared" si="3"/>
        <v>2</v>
      </c>
      <c r="R1060" s="65" t="str">
        <f t="shared" si="12"/>
        <v>21.267.169/0001-82</v>
      </c>
      <c r="S1060" s="84"/>
      <c r="T1060" s="84" t="str">
        <f t="shared" si="10"/>
        <v/>
      </c>
      <c r="U1060" s="84" t="str">
        <f t="shared" si="11"/>
        <v/>
      </c>
      <c r="V1060" s="65" t="str">
        <f t="shared" si="5"/>
        <v/>
      </c>
      <c r="W1060" s="84"/>
      <c r="X1060" s="84"/>
      <c r="Y1060" s="85"/>
      <c r="Z1060" s="85"/>
      <c r="AA1060" s="65" t="str">
        <f t="shared" si="6"/>
        <v/>
      </c>
      <c r="AB1060" s="65" t="str">
        <f t="shared" si="7"/>
        <v/>
      </c>
      <c r="AC1060" s="86"/>
      <c r="AD1060" s="87" t="str">
        <f t="shared" si="8"/>
        <v/>
      </c>
      <c r="AE1060" s="84"/>
      <c r="AF1060" s="86">
        <f>IF(AC1060&gt;0,AC1060,'⚙️ Config'!$B$10)</f>
        <v>0.0075</v>
      </c>
      <c r="AG1060" s="88">
        <f t="shared" si="9"/>
        <v>10120.73948</v>
      </c>
      <c r="AH1060" s="88">
        <f>AG1060*'⚙️ Config'!$B$11</f>
        <v>50603.69738</v>
      </c>
      <c r="AI1060" s="88">
        <f>AH1060*'⚙️ Config'!$B$12</f>
        <v>15181.10921</v>
      </c>
      <c r="AJ1060" s="64"/>
      <c r="AK1060" s="84"/>
      <c r="AL1060" s="84"/>
      <c r="AM1060" s="84"/>
      <c r="AN1060" s="84"/>
      <c r="AO1060" s="84"/>
      <c r="AP1060" s="84"/>
      <c r="AQ1060" s="84"/>
    </row>
    <row r="1061" ht="15.0" customHeight="1">
      <c r="A1061" s="79">
        <v>1058.0</v>
      </c>
      <c r="B1061" s="80" t="s">
        <v>2472</v>
      </c>
      <c r="C1061" s="79" t="s">
        <v>141</v>
      </c>
      <c r="D1061" s="79" t="s">
        <v>2473</v>
      </c>
      <c r="E1061" s="81">
        <v>74.42</v>
      </c>
      <c r="F1061" s="79" t="s">
        <v>84</v>
      </c>
      <c r="G1061" s="79" t="s">
        <v>606</v>
      </c>
      <c r="H1061" s="82">
        <v>1349359.6</v>
      </c>
      <c r="I1061" s="79">
        <v>1.0</v>
      </c>
      <c r="J1061" s="83">
        <v>1.4</v>
      </c>
      <c r="K1061" s="80">
        <v>2025.0</v>
      </c>
      <c r="L1061" s="79" t="s">
        <v>202</v>
      </c>
      <c r="M1061" s="79">
        <v>2024.0</v>
      </c>
      <c r="N1061" s="79" t="s">
        <v>208</v>
      </c>
      <c r="O1061" s="65" t="str">
        <f t="shared" si="1"/>
        <v>080844570001</v>
      </c>
      <c r="P1061" s="65">
        <f t="shared" si="2"/>
        <v>3</v>
      </c>
      <c r="Q1061" s="65">
        <f t="shared" si="3"/>
        <v>3</v>
      </c>
      <c r="R1061" s="65" t="str">
        <f t="shared" si="12"/>
        <v>08.084.457/0001-33</v>
      </c>
      <c r="S1061" s="84"/>
      <c r="T1061" s="84" t="str">
        <f t="shared" si="10"/>
        <v/>
      </c>
      <c r="U1061" s="84" t="str">
        <f t="shared" si="11"/>
        <v/>
      </c>
      <c r="V1061" s="65" t="str">
        <f t="shared" si="5"/>
        <v/>
      </c>
      <c r="W1061" s="84"/>
      <c r="X1061" s="84"/>
      <c r="Y1061" s="85"/>
      <c r="Z1061" s="85"/>
      <c r="AA1061" s="65" t="str">
        <f t="shared" si="6"/>
        <v/>
      </c>
      <c r="AB1061" s="65" t="str">
        <f t="shared" si="7"/>
        <v/>
      </c>
      <c r="AC1061" s="86"/>
      <c r="AD1061" s="87" t="str">
        <f t="shared" si="8"/>
        <v/>
      </c>
      <c r="AE1061" s="84"/>
      <c r="AF1061" s="86">
        <f>IF(AC1061&gt;0,AC1061,'⚙️ Config'!$B$10)</f>
        <v>0.0075</v>
      </c>
      <c r="AG1061" s="88">
        <f t="shared" si="9"/>
        <v>10120.197</v>
      </c>
      <c r="AH1061" s="88">
        <f>AG1061*'⚙️ Config'!$B$11</f>
        <v>50600.985</v>
      </c>
      <c r="AI1061" s="88">
        <f>AH1061*'⚙️ Config'!$B$12</f>
        <v>15180.2955</v>
      </c>
      <c r="AJ1061" s="64"/>
      <c r="AK1061" s="84"/>
      <c r="AL1061" s="84"/>
      <c r="AM1061" s="84"/>
      <c r="AN1061" s="84"/>
      <c r="AO1061" s="84"/>
      <c r="AP1061" s="84"/>
      <c r="AQ1061" s="84"/>
    </row>
    <row r="1062" ht="15.0" customHeight="1">
      <c r="A1062" s="79">
        <v>1059.0</v>
      </c>
      <c r="B1062" s="80" t="s">
        <v>2474</v>
      </c>
      <c r="C1062" s="79" t="s">
        <v>141</v>
      </c>
      <c r="D1062" s="79" t="s">
        <v>2475</v>
      </c>
      <c r="E1062" s="81">
        <v>63.79</v>
      </c>
      <c r="F1062" s="79" t="s">
        <v>84</v>
      </c>
      <c r="G1062" s="79" t="s">
        <v>606</v>
      </c>
      <c r="H1062" s="82">
        <v>1348803.24</v>
      </c>
      <c r="I1062" s="79">
        <v>1.0</v>
      </c>
      <c r="J1062" s="83">
        <v>1.1</v>
      </c>
      <c r="K1062" s="80">
        <v>2025.0</v>
      </c>
      <c r="L1062" s="79" t="s">
        <v>630</v>
      </c>
      <c r="M1062" s="79">
        <v>2025.0</v>
      </c>
      <c r="N1062" s="79" t="s">
        <v>161</v>
      </c>
      <c r="O1062" s="65" t="str">
        <f t="shared" si="1"/>
        <v>112330680001</v>
      </c>
      <c r="P1062" s="65">
        <f t="shared" si="2"/>
        <v>3</v>
      </c>
      <c r="Q1062" s="65">
        <f t="shared" si="3"/>
        <v>7</v>
      </c>
      <c r="R1062" s="65" t="str">
        <f t="shared" si="12"/>
        <v>11.233.068/0001-37</v>
      </c>
      <c r="S1062" s="84"/>
      <c r="T1062" s="84" t="str">
        <f t="shared" si="10"/>
        <v/>
      </c>
      <c r="U1062" s="84" t="str">
        <f t="shared" si="11"/>
        <v/>
      </c>
      <c r="V1062" s="65" t="str">
        <f t="shared" si="5"/>
        <v/>
      </c>
      <c r="W1062" s="84"/>
      <c r="X1062" s="84"/>
      <c r="Y1062" s="85"/>
      <c r="Z1062" s="85"/>
      <c r="AA1062" s="65" t="str">
        <f t="shared" si="6"/>
        <v/>
      </c>
      <c r="AB1062" s="65" t="str">
        <f t="shared" si="7"/>
        <v/>
      </c>
      <c r="AC1062" s="86"/>
      <c r="AD1062" s="87" t="str">
        <f t="shared" si="8"/>
        <v/>
      </c>
      <c r="AE1062" s="84"/>
      <c r="AF1062" s="86">
        <f>IF(AC1062&gt;0,AC1062,'⚙️ Config'!$B$10)</f>
        <v>0.0075</v>
      </c>
      <c r="AG1062" s="88">
        <f t="shared" si="9"/>
        <v>10116.0243</v>
      </c>
      <c r="AH1062" s="88">
        <f>AG1062*'⚙️ Config'!$B$11</f>
        <v>50580.1215</v>
      </c>
      <c r="AI1062" s="88">
        <f>AH1062*'⚙️ Config'!$B$12</f>
        <v>15174.03645</v>
      </c>
      <c r="AJ1062" s="64"/>
      <c r="AK1062" s="84"/>
      <c r="AL1062" s="84"/>
      <c r="AM1062" s="84"/>
      <c r="AN1062" s="84"/>
      <c r="AO1062" s="84"/>
      <c r="AP1062" s="84"/>
      <c r="AQ1062" s="84"/>
    </row>
    <row r="1063" ht="15.0" customHeight="1">
      <c r="A1063" s="79">
        <v>1060.0</v>
      </c>
      <c r="B1063" s="80" t="s">
        <v>2476</v>
      </c>
      <c r="C1063" s="79" t="s">
        <v>141</v>
      </c>
      <c r="D1063" s="79" t="s">
        <v>2477</v>
      </c>
      <c r="E1063" s="81">
        <v>50.47</v>
      </c>
      <c r="F1063" s="79" t="s">
        <v>84</v>
      </c>
      <c r="G1063" s="79" t="s">
        <v>606</v>
      </c>
      <c r="H1063" s="82">
        <v>1348730.83</v>
      </c>
      <c r="I1063" s="79">
        <v>1.0</v>
      </c>
      <c r="J1063" s="83">
        <v>1.8</v>
      </c>
      <c r="K1063" s="80">
        <v>2024.0</v>
      </c>
      <c r="L1063" s="79" t="s">
        <v>630</v>
      </c>
      <c r="M1063" s="79">
        <v>2024.0</v>
      </c>
      <c r="N1063" s="79" t="s">
        <v>145</v>
      </c>
      <c r="O1063" s="65" t="str">
        <f t="shared" si="1"/>
        <v>278110070001</v>
      </c>
      <c r="P1063" s="65">
        <f t="shared" si="2"/>
        <v>4</v>
      </c>
      <c r="Q1063" s="65">
        <f t="shared" si="3"/>
        <v>0</v>
      </c>
      <c r="R1063" s="65" t="str">
        <f t="shared" si="12"/>
        <v>27.811.007/0001-40</v>
      </c>
      <c r="S1063" s="84"/>
      <c r="T1063" s="84" t="str">
        <f t="shared" si="10"/>
        <v/>
      </c>
      <c r="U1063" s="84" t="str">
        <f t="shared" si="11"/>
        <v/>
      </c>
      <c r="V1063" s="65" t="str">
        <f t="shared" si="5"/>
        <v/>
      </c>
      <c r="W1063" s="84"/>
      <c r="X1063" s="84"/>
      <c r="Y1063" s="85"/>
      <c r="Z1063" s="85"/>
      <c r="AA1063" s="65" t="str">
        <f t="shared" si="6"/>
        <v/>
      </c>
      <c r="AB1063" s="65" t="str">
        <f t="shared" si="7"/>
        <v/>
      </c>
      <c r="AC1063" s="86"/>
      <c r="AD1063" s="87" t="str">
        <f t="shared" si="8"/>
        <v/>
      </c>
      <c r="AE1063" s="84"/>
      <c r="AF1063" s="86">
        <f>IF(AC1063&gt;0,AC1063,'⚙️ Config'!$B$10)</f>
        <v>0.0075</v>
      </c>
      <c r="AG1063" s="88">
        <f t="shared" si="9"/>
        <v>10115.48123</v>
      </c>
      <c r="AH1063" s="88">
        <f>AG1063*'⚙️ Config'!$B$11</f>
        <v>50577.40613</v>
      </c>
      <c r="AI1063" s="88">
        <f>AH1063*'⚙️ Config'!$B$12</f>
        <v>15173.22184</v>
      </c>
      <c r="AJ1063" s="64"/>
      <c r="AK1063" s="84"/>
      <c r="AL1063" s="84"/>
      <c r="AM1063" s="84"/>
      <c r="AN1063" s="84"/>
      <c r="AO1063" s="84"/>
      <c r="AP1063" s="84"/>
      <c r="AQ1063" s="84"/>
    </row>
    <row r="1064" ht="15.0" customHeight="1">
      <c r="A1064" s="79">
        <v>1061.0</v>
      </c>
      <c r="B1064" s="80" t="s">
        <v>2478</v>
      </c>
      <c r="C1064" s="79" t="s">
        <v>141</v>
      </c>
      <c r="D1064" s="79" t="s">
        <v>2479</v>
      </c>
      <c r="E1064" s="81">
        <v>63.79</v>
      </c>
      <c r="F1064" s="79" t="s">
        <v>84</v>
      </c>
      <c r="G1064" s="79" t="s">
        <v>606</v>
      </c>
      <c r="H1064" s="82">
        <v>1348111.02</v>
      </c>
      <c r="I1064" s="79">
        <v>1.0</v>
      </c>
      <c r="J1064" s="83">
        <v>1.1</v>
      </c>
      <c r="K1064" s="80">
        <v>2025.0</v>
      </c>
      <c r="L1064" s="79" t="s">
        <v>630</v>
      </c>
      <c r="M1064" s="79">
        <v>2025.0</v>
      </c>
      <c r="N1064" s="79" t="s">
        <v>145</v>
      </c>
      <c r="O1064" s="65" t="str">
        <f t="shared" si="1"/>
        <v>526033910001</v>
      </c>
      <c r="P1064" s="65">
        <f t="shared" si="2"/>
        <v>3</v>
      </c>
      <c r="Q1064" s="65">
        <f t="shared" si="3"/>
        <v>2</v>
      </c>
      <c r="R1064" s="65" t="str">
        <f t="shared" si="12"/>
        <v>52.603.391/0001-32</v>
      </c>
      <c r="S1064" s="84"/>
      <c r="T1064" s="84" t="str">
        <f t="shared" si="10"/>
        <v/>
      </c>
      <c r="U1064" s="84" t="str">
        <f t="shared" si="11"/>
        <v/>
      </c>
      <c r="V1064" s="65" t="str">
        <f t="shared" si="5"/>
        <v/>
      </c>
      <c r="W1064" s="84"/>
      <c r="X1064" s="84"/>
      <c r="Y1064" s="85"/>
      <c r="Z1064" s="85"/>
      <c r="AA1064" s="65" t="str">
        <f t="shared" si="6"/>
        <v/>
      </c>
      <c r="AB1064" s="65" t="str">
        <f t="shared" si="7"/>
        <v/>
      </c>
      <c r="AC1064" s="86"/>
      <c r="AD1064" s="87" t="str">
        <f t="shared" si="8"/>
        <v/>
      </c>
      <c r="AE1064" s="84"/>
      <c r="AF1064" s="86">
        <f>IF(AC1064&gt;0,AC1064,'⚙️ Config'!$B$10)</f>
        <v>0.0075</v>
      </c>
      <c r="AG1064" s="88">
        <f t="shared" si="9"/>
        <v>10110.83265</v>
      </c>
      <c r="AH1064" s="88">
        <f>AG1064*'⚙️ Config'!$B$11</f>
        <v>50554.16325</v>
      </c>
      <c r="AI1064" s="88">
        <f>AH1064*'⚙️ Config'!$B$12</f>
        <v>15166.24898</v>
      </c>
      <c r="AJ1064" s="64"/>
      <c r="AK1064" s="84"/>
      <c r="AL1064" s="84"/>
      <c r="AM1064" s="84"/>
      <c r="AN1064" s="84"/>
      <c r="AO1064" s="84"/>
      <c r="AP1064" s="84"/>
      <c r="AQ1064" s="84"/>
    </row>
    <row r="1065" ht="15.0" customHeight="1">
      <c r="A1065" s="79">
        <v>1062.0</v>
      </c>
      <c r="B1065" s="80" t="s">
        <v>2480</v>
      </c>
      <c r="C1065" s="79" t="s">
        <v>141</v>
      </c>
      <c r="D1065" s="79" t="s">
        <v>2481</v>
      </c>
      <c r="E1065" s="81">
        <v>51.85</v>
      </c>
      <c r="F1065" s="79" t="s">
        <v>84</v>
      </c>
      <c r="G1065" s="79" t="s">
        <v>606</v>
      </c>
      <c r="H1065" s="82">
        <v>1347613.65</v>
      </c>
      <c r="I1065" s="79">
        <v>1.0</v>
      </c>
      <c r="J1065" s="83">
        <v>1.7</v>
      </c>
      <c r="K1065" s="80">
        <v>2024.0</v>
      </c>
      <c r="L1065" s="79" t="s">
        <v>295</v>
      </c>
      <c r="M1065" s="79">
        <v>2024.0</v>
      </c>
      <c r="N1065" s="79" t="s">
        <v>161</v>
      </c>
      <c r="O1065" s="65" t="str">
        <f t="shared" si="1"/>
        <v>055644040001</v>
      </c>
      <c r="P1065" s="65">
        <f t="shared" si="2"/>
        <v>2</v>
      </c>
      <c r="Q1065" s="65">
        <f t="shared" si="3"/>
        <v>1</v>
      </c>
      <c r="R1065" s="65" t="str">
        <f t="shared" si="12"/>
        <v>05.564.404/0001-21</v>
      </c>
      <c r="S1065" s="84"/>
      <c r="T1065" s="84" t="str">
        <f t="shared" si="10"/>
        <v/>
      </c>
      <c r="U1065" s="84" t="str">
        <f t="shared" si="11"/>
        <v/>
      </c>
      <c r="V1065" s="65" t="str">
        <f t="shared" si="5"/>
        <v/>
      </c>
      <c r="W1065" s="84"/>
      <c r="X1065" s="84"/>
      <c r="Y1065" s="85"/>
      <c r="Z1065" s="85"/>
      <c r="AA1065" s="65" t="str">
        <f t="shared" si="6"/>
        <v/>
      </c>
      <c r="AB1065" s="65" t="str">
        <f t="shared" si="7"/>
        <v/>
      </c>
      <c r="AC1065" s="86"/>
      <c r="AD1065" s="87" t="str">
        <f t="shared" si="8"/>
        <v/>
      </c>
      <c r="AE1065" s="84"/>
      <c r="AF1065" s="86">
        <f>IF(AC1065&gt;0,AC1065,'⚙️ Config'!$B$10)</f>
        <v>0.0075</v>
      </c>
      <c r="AG1065" s="88">
        <f t="shared" si="9"/>
        <v>10107.10238</v>
      </c>
      <c r="AH1065" s="88">
        <f>AG1065*'⚙️ Config'!$B$11</f>
        <v>50535.51188</v>
      </c>
      <c r="AI1065" s="88">
        <f>AH1065*'⚙️ Config'!$B$12</f>
        <v>15160.65356</v>
      </c>
      <c r="AJ1065" s="64"/>
      <c r="AK1065" s="84"/>
      <c r="AL1065" s="84"/>
      <c r="AM1065" s="84"/>
      <c r="AN1065" s="84"/>
      <c r="AO1065" s="84"/>
      <c r="AP1065" s="84"/>
      <c r="AQ1065" s="84"/>
    </row>
    <row r="1066" ht="15.0" customHeight="1">
      <c r="A1066" s="79">
        <v>1063.0</v>
      </c>
      <c r="B1066" s="80" t="s">
        <v>2482</v>
      </c>
      <c r="C1066" s="79" t="s">
        <v>141</v>
      </c>
      <c r="D1066" s="79" t="s">
        <v>2483</v>
      </c>
      <c r="E1066" s="81">
        <v>56.88</v>
      </c>
      <c r="F1066" s="79" t="s">
        <v>84</v>
      </c>
      <c r="G1066" s="79" t="s">
        <v>606</v>
      </c>
      <c r="H1066" s="82">
        <v>1347258.38</v>
      </c>
      <c r="I1066" s="79">
        <v>1.0</v>
      </c>
      <c r="J1066" s="83">
        <v>1.4</v>
      </c>
      <c r="K1066" s="80">
        <v>2024.0</v>
      </c>
      <c r="L1066" s="79" t="s">
        <v>630</v>
      </c>
      <c r="M1066" s="79">
        <v>2024.0</v>
      </c>
      <c r="N1066" s="79" t="s">
        <v>161</v>
      </c>
      <c r="O1066" s="65" t="str">
        <f t="shared" si="1"/>
        <v>139238530001</v>
      </c>
      <c r="P1066" s="65">
        <f t="shared" si="2"/>
        <v>4</v>
      </c>
      <c r="Q1066" s="65">
        <f t="shared" si="3"/>
        <v>7</v>
      </c>
      <c r="R1066" s="65" t="str">
        <f t="shared" si="12"/>
        <v>13.923.853/0001-47</v>
      </c>
      <c r="S1066" s="84"/>
      <c r="T1066" s="84" t="str">
        <f t="shared" si="10"/>
        <v/>
      </c>
      <c r="U1066" s="84" t="str">
        <f t="shared" si="11"/>
        <v/>
      </c>
      <c r="V1066" s="65" t="str">
        <f t="shared" si="5"/>
        <v/>
      </c>
      <c r="W1066" s="84"/>
      <c r="X1066" s="84"/>
      <c r="Y1066" s="85"/>
      <c r="Z1066" s="85"/>
      <c r="AA1066" s="65" t="str">
        <f t="shared" si="6"/>
        <v/>
      </c>
      <c r="AB1066" s="65" t="str">
        <f t="shared" si="7"/>
        <v/>
      </c>
      <c r="AC1066" s="86"/>
      <c r="AD1066" s="87" t="str">
        <f t="shared" si="8"/>
        <v/>
      </c>
      <c r="AE1066" s="84"/>
      <c r="AF1066" s="86">
        <f>IF(AC1066&gt;0,AC1066,'⚙️ Config'!$B$10)</f>
        <v>0.0075</v>
      </c>
      <c r="AG1066" s="88">
        <f t="shared" si="9"/>
        <v>10104.43785</v>
      </c>
      <c r="AH1066" s="88">
        <f>AG1066*'⚙️ Config'!$B$11</f>
        <v>50522.18925</v>
      </c>
      <c r="AI1066" s="88">
        <f>AH1066*'⚙️ Config'!$B$12</f>
        <v>15156.65678</v>
      </c>
      <c r="AJ1066" s="64"/>
      <c r="AK1066" s="84"/>
      <c r="AL1066" s="84"/>
      <c r="AM1066" s="84"/>
      <c r="AN1066" s="84"/>
      <c r="AO1066" s="84"/>
      <c r="AP1066" s="84"/>
      <c r="AQ1066" s="84"/>
    </row>
    <row r="1067" ht="15.0" customHeight="1">
      <c r="A1067" s="79">
        <v>1064.0</v>
      </c>
      <c r="B1067" s="80" t="s">
        <v>2484</v>
      </c>
      <c r="C1067" s="79" t="s">
        <v>141</v>
      </c>
      <c r="D1067" s="79" t="s">
        <v>2485</v>
      </c>
      <c r="E1067" s="81">
        <v>70.04</v>
      </c>
      <c r="F1067" s="79" t="s">
        <v>84</v>
      </c>
      <c r="G1067" s="79" t="s">
        <v>606</v>
      </c>
      <c r="H1067" s="82">
        <v>1347079.39</v>
      </c>
      <c r="I1067" s="79">
        <v>1.0</v>
      </c>
      <c r="J1067" s="83">
        <v>0.9</v>
      </c>
      <c r="K1067" s="80">
        <v>2025.0</v>
      </c>
      <c r="L1067" s="79" t="s">
        <v>448</v>
      </c>
      <c r="M1067" s="79">
        <v>2025.0</v>
      </c>
      <c r="N1067" s="79" t="s">
        <v>161</v>
      </c>
      <c r="O1067" s="65" t="str">
        <f t="shared" si="1"/>
        <v>012320250001</v>
      </c>
      <c r="P1067" s="65">
        <f t="shared" si="2"/>
        <v>8</v>
      </c>
      <c r="Q1067" s="65">
        <f t="shared" si="3"/>
        <v>3</v>
      </c>
      <c r="R1067" s="65" t="str">
        <f t="shared" si="12"/>
        <v>01.232.025/0001-83</v>
      </c>
      <c r="S1067" s="84"/>
      <c r="T1067" s="84" t="str">
        <f t="shared" si="10"/>
        <v/>
      </c>
      <c r="U1067" s="84" t="str">
        <f t="shared" si="11"/>
        <v/>
      </c>
      <c r="V1067" s="65" t="str">
        <f t="shared" si="5"/>
        <v/>
      </c>
      <c r="W1067" s="84"/>
      <c r="X1067" s="84"/>
      <c r="Y1067" s="85"/>
      <c r="Z1067" s="85"/>
      <c r="AA1067" s="65" t="str">
        <f t="shared" si="6"/>
        <v/>
      </c>
      <c r="AB1067" s="65" t="str">
        <f t="shared" si="7"/>
        <v/>
      </c>
      <c r="AC1067" s="86"/>
      <c r="AD1067" s="87" t="str">
        <f t="shared" si="8"/>
        <v/>
      </c>
      <c r="AE1067" s="84"/>
      <c r="AF1067" s="86">
        <f>IF(AC1067&gt;0,AC1067,'⚙️ Config'!$B$10)</f>
        <v>0.0075</v>
      </c>
      <c r="AG1067" s="88">
        <f t="shared" si="9"/>
        <v>10103.09543</v>
      </c>
      <c r="AH1067" s="88">
        <f>AG1067*'⚙️ Config'!$B$11</f>
        <v>50515.47713</v>
      </c>
      <c r="AI1067" s="88">
        <f>AH1067*'⚙️ Config'!$B$12</f>
        <v>15154.64314</v>
      </c>
      <c r="AJ1067" s="64"/>
      <c r="AK1067" s="84"/>
      <c r="AL1067" s="84"/>
      <c r="AM1067" s="84"/>
      <c r="AN1067" s="84"/>
      <c r="AO1067" s="84"/>
      <c r="AP1067" s="84"/>
      <c r="AQ1067" s="84"/>
    </row>
    <row r="1068" ht="15.0" customHeight="1">
      <c r="A1068" s="79">
        <v>1065.0</v>
      </c>
      <c r="B1068" s="80" t="s">
        <v>2486</v>
      </c>
      <c r="C1068" s="79" t="s">
        <v>141</v>
      </c>
      <c r="D1068" s="79" t="s">
        <v>2487</v>
      </c>
      <c r="E1068" s="81">
        <v>56.88</v>
      </c>
      <c r="F1068" s="79" t="s">
        <v>84</v>
      </c>
      <c r="G1068" s="79" t="s">
        <v>606</v>
      </c>
      <c r="H1068" s="82">
        <v>1346878.08</v>
      </c>
      <c r="I1068" s="79">
        <v>1.0</v>
      </c>
      <c r="J1068" s="83">
        <v>1.4</v>
      </c>
      <c r="K1068" s="80">
        <v>2024.0</v>
      </c>
      <c r="L1068" s="79" t="s">
        <v>202</v>
      </c>
      <c r="M1068" s="79">
        <v>2024.0</v>
      </c>
      <c r="N1068" s="79" t="s">
        <v>161</v>
      </c>
      <c r="O1068" s="65" t="str">
        <f t="shared" si="1"/>
        <v>376417590001</v>
      </c>
      <c r="P1068" s="65">
        <f t="shared" si="2"/>
        <v>6</v>
      </c>
      <c r="Q1068" s="65">
        <f t="shared" si="3"/>
        <v>3</v>
      </c>
      <c r="R1068" s="65" t="str">
        <f t="shared" si="12"/>
        <v>37.641.759/0001-63</v>
      </c>
      <c r="S1068" s="84"/>
      <c r="T1068" s="84" t="str">
        <f t="shared" si="10"/>
        <v/>
      </c>
      <c r="U1068" s="84" t="str">
        <f t="shared" si="11"/>
        <v/>
      </c>
      <c r="V1068" s="65" t="str">
        <f t="shared" si="5"/>
        <v/>
      </c>
      <c r="W1068" s="84"/>
      <c r="X1068" s="84"/>
      <c r="Y1068" s="85"/>
      <c r="Z1068" s="85"/>
      <c r="AA1068" s="65" t="str">
        <f t="shared" si="6"/>
        <v/>
      </c>
      <c r="AB1068" s="65" t="str">
        <f t="shared" si="7"/>
        <v/>
      </c>
      <c r="AC1068" s="86"/>
      <c r="AD1068" s="87" t="str">
        <f t="shared" si="8"/>
        <v/>
      </c>
      <c r="AE1068" s="84"/>
      <c r="AF1068" s="86">
        <f>IF(AC1068&gt;0,AC1068,'⚙️ Config'!$B$10)</f>
        <v>0.0075</v>
      </c>
      <c r="AG1068" s="88">
        <f t="shared" si="9"/>
        <v>10101.5856</v>
      </c>
      <c r="AH1068" s="88">
        <f>AG1068*'⚙️ Config'!$B$11</f>
        <v>50507.928</v>
      </c>
      <c r="AI1068" s="88">
        <f>AH1068*'⚙️ Config'!$B$12</f>
        <v>15152.3784</v>
      </c>
      <c r="AJ1068" s="64"/>
      <c r="AK1068" s="84"/>
      <c r="AL1068" s="84"/>
      <c r="AM1068" s="84"/>
      <c r="AN1068" s="84"/>
      <c r="AO1068" s="84"/>
      <c r="AP1068" s="84"/>
      <c r="AQ1068" s="84"/>
    </row>
    <row r="1069" ht="15.0" customHeight="1">
      <c r="A1069" s="79">
        <v>1066.0</v>
      </c>
      <c r="B1069" s="80" t="s">
        <v>2488</v>
      </c>
      <c r="C1069" s="79" t="s">
        <v>978</v>
      </c>
      <c r="D1069" s="79" t="s">
        <v>2489</v>
      </c>
      <c r="E1069" s="81">
        <v>66.7</v>
      </c>
      <c r="F1069" s="79" t="s">
        <v>84</v>
      </c>
      <c r="G1069" s="79" t="s">
        <v>606</v>
      </c>
      <c r="H1069" s="82">
        <v>1346191.87</v>
      </c>
      <c r="I1069" s="79">
        <v>1.0</v>
      </c>
      <c r="J1069" s="83">
        <v>1.0</v>
      </c>
      <c r="K1069" s="80">
        <v>2025.0</v>
      </c>
      <c r="L1069" s="79" t="s">
        <v>630</v>
      </c>
      <c r="M1069" s="79">
        <v>2025.0</v>
      </c>
      <c r="N1069" s="79" t="s">
        <v>161</v>
      </c>
      <c r="O1069" s="65" t="str">
        <f t="shared" si="1"/>
        <v>071351520001</v>
      </c>
      <c r="P1069" s="65">
        <f t="shared" si="2"/>
        <v>4</v>
      </c>
      <c r="Q1069" s="65">
        <f t="shared" si="3"/>
        <v>0</v>
      </c>
      <c r="R1069" s="65" t="str">
        <f t="shared" si="12"/>
        <v>07.135.152/0001-40</v>
      </c>
      <c r="S1069" s="84"/>
      <c r="T1069" s="84" t="str">
        <f t="shared" si="10"/>
        <v/>
      </c>
      <c r="U1069" s="84" t="str">
        <f t="shared" si="11"/>
        <v/>
      </c>
      <c r="V1069" s="65" t="str">
        <f t="shared" si="5"/>
        <v/>
      </c>
      <c r="W1069" s="84"/>
      <c r="X1069" s="84"/>
      <c r="Y1069" s="85"/>
      <c r="Z1069" s="85"/>
      <c r="AA1069" s="65" t="str">
        <f t="shared" si="6"/>
        <v/>
      </c>
      <c r="AB1069" s="65" t="str">
        <f t="shared" si="7"/>
        <v/>
      </c>
      <c r="AC1069" s="86"/>
      <c r="AD1069" s="87" t="str">
        <f t="shared" si="8"/>
        <v/>
      </c>
      <c r="AE1069" s="84"/>
      <c r="AF1069" s="86">
        <f>IF(AC1069&gt;0,AC1069,'⚙️ Config'!$B$10)</f>
        <v>0.0075</v>
      </c>
      <c r="AG1069" s="88">
        <f t="shared" si="9"/>
        <v>10096.43903</v>
      </c>
      <c r="AH1069" s="88">
        <f>AG1069*'⚙️ Config'!$B$11</f>
        <v>50482.19513</v>
      </c>
      <c r="AI1069" s="88">
        <f>AH1069*'⚙️ Config'!$B$12</f>
        <v>15144.65854</v>
      </c>
      <c r="AJ1069" s="64"/>
      <c r="AK1069" s="84"/>
      <c r="AL1069" s="84"/>
      <c r="AM1069" s="84"/>
      <c r="AN1069" s="84"/>
      <c r="AO1069" s="84"/>
      <c r="AP1069" s="84"/>
      <c r="AQ1069" s="84"/>
    </row>
    <row r="1070" ht="15.0" customHeight="1">
      <c r="A1070" s="79">
        <v>1067.0</v>
      </c>
      <c r="B1070" s="80" t="s">
        <v>2490</v>
      </c>
      <c r="C1070" s="79" t="s">
        <v>141</v>
      </c>
      <c r="D1070" s="79" t="s">
        <v>2491</v>
      </c>
      <c r="E1070" s="81">
        <v>58.92</v>
      </c>
      <c r="F1070" s="79" t="s">
        <v>84</v>
      </c>
      <c r="G1070" s="79" t="s">
        <v>606</v>
      </c>
      <c r="H1070" s="82">
        <v>1345297.95</v>
      </c>
      <c r="I1070" s="79">
        <v>1.0</v>
      </c>
      <c r="J1070" s="83">
        <v>1.3</v>
      </c>
      <c r="K1070" s="80">
        <v>2024.0</v>
      </c>
      <c r="L1070" s="79" t="s">
        <v>268</v>
      </c>
      <c r="M1070" s="79">
        <v>2024.0</v>
      </c>
      <c r="N1070" s="79" t="s">
        <v>161</v>
      </c>
      <c r="O1070" s="65" t="str">
        <f t="shared" si="1"/>
        <v>132367560001</v>
      </c>
      <c r="P1070" s="65">
        <f t="shared" si="2"/>
        <v>8</v>
      </c>
      <c r="Q1070" s="65">
        <f t="shared" si="3"/>
        <v>6</v>
      </c>
      <c r="R1070" s="65" t="str">
        <f t="shared" si="12"/>
        <v>13.236.756/0001-86</v>
      </c>
      <c r="S1070" s="84"/>
      <c r="T1070" s="84" t="str">
        <f t="shared" si="10"/>
        <v/>
      </c>
      <c r="U1070" s="84" t="str">
        <f t="shared" si="11"/>
        <v/>
      </c>
      <c r="V1070" s="65" t="str">
        <f t="shared" si="5"/>
        <v/>
      </c>
      <c r="W1070" s="84"/>
      <c r="X1070" s="84"/>
      <c r="Y1070" s="85"/>
      <c r="Z1070" s="85"/>
      <c r="AA1070" s="65" t="str">
        <f t="shared" si="6"/>
        <v/>
      </c>
      <c r="AB1070" s="65" t="str">
        <f t="shared" si="7"/>
        <v/>
      </c>
      <c r="AC1070" s="86"/>
      <c r="AD1070" s="87" t="str">
        <f t="shared" si="8"/>
        <v/>
      </c>
      <c r="AE1070" s="84"/>
      <c r="AF1070" s="86">
        <f>IF(AC1070&gt;0,AC1070,'⚙️ Config'!$B$10)</f>
        <v>0.0075</v>
      </c>
      <c r="AG1070" s="88">
        <f t="shared" si="9"/>
        <v>10089.73463</v>
      </c>
      <c r="AH1070" s="88">
        <f>AG1070*'⚙️ Config'!$B$11</f>
        <v>50448.67313</v>
      </c>
      <c r="AI1070" s="88">
        <f>AH1070*'⚙️ Config'!$B$12</f>
        <v>15134.60194</v>
      </c>
      <c r="AJ1070" s="64"/>
      <c r="AK1070" s="84"/>
      <c r="AL1070" s="84"/>
      <c r="AM1070" s="84"/>
      <c r="AN1070" s="84"/>
      <c r="AO1070" s="84"/>
      <c r="AP1070" s="84"/>
      <c r="AQ1070" s="84"/>
    </row>
    <row r="1071" ht="15.0" customHeight="1">
      <c r="A1071" s="79">
        <v>1068.0</v>
      </c>
      <c r="B1071" s="80" t="s">
        <v>2492</v>
      </c>
      <c r="C1071" s="79" t="s">
        <v>141</v>
      </c>
      <c r="D1071" s="79" t="s">
        <v>2493</v>
      </c>
      <c r="E1071" s="81">
        <v>58.92</v>
      </c>
      <c r="F1071" s="79" t="s">
        <v>84</v>
      </c>
      <c r="G1071" s="79" t="s">
        <v>606</v>
      </c>
      <c r="H1071" s="82">
        <v>1344997.68</v>
      </c>
      <c r="I1071" s="79">
        <v>1.0</v>
      </c>
      <c r="J1071" s="83">
        <v>1.3</v>
      </c>
      <c r="K1071" s="80">
        <v>2024.0</v>
      </c>
      <c r="L1071" s="79" t="s">
        <v>630</v>
      </c>
      <c r="M1071" s="79">
        <v>2024.0</v>
      </c>
      <c r="N1071" s="79" t="s">
        <v>161</v>
      </c>
      <c r="O1071" s="65" t="str">
        <f t="shared" si="1"/>
        <v>079181020001</v>
      </c>
      <c r="P1071" s="65">
        <f t="shared" si="2"/>
        <v>3</v>
      </c>
      <c r="Q1071" s="65">
        <f t="shared" si="3"/>
        <v>0</v>
      </c>
      <c r="R1071" s="65" t="str">
        <f t="shared" si="12"/>
        <v>07.918.102/0001-30</v>
      </c>
      <c r="S1071" s="84"/>
      <c r="T1071" s="84" t="str">
        <f t="shared" si="10"/>
        <v/>
      </c>
      <c r="U1071" s="84" t="str">
        <f t="shared" si="11"/>
        <v/>
      </c>
      <c r="V1071" s="65" t="str">
        <f t="shared" si="5"/>
        <v/>
      </c>
      <c r="W1071" s="84"/>
      <c r="X1071" s="84"/>
      <c r="Y1071" s="85"/>
      <c r="Z1071" s="85"/>
      <c r="AA1071" s="65" t="str">
        <f t="shared" si="6"/>
        <v/>
      </c>
      <c r="AB1071" s="65" t="str">
        <f t="shared" si="7"/>
        <v/>
      </c>
      <c r="AC1071" s="86"/>
      <c r="AD1071" s="87" t="str">
        <f t="shared" si="8"/>
        <v/>
      </c>
      <c r="AE1071" s="84"/>
      <c r="AF1071" s="86">
        <f>IF(AC1071&gt;0,AC1071,'⚙️ Config'!$B$10)</f>
        <v>0.0075</v>
      </c>
      <c r="AG1071" s="88">
        <f t="shared" si="9"/>
        <v>10087.4826</v>
      </c>
      <c r="AH1071" s="88">
        <f>AG1071*'⚙️ Config'!$B$11</f>
        <v>50437.413</v>
      </c>
      <c r="AI1071" s="88">
        <f>AH1071*'⚙️ Config'!$B$12</f>
        <v>15131.2239</v>
      </c>
      <c r="AJ1071" s="64"/>
      <c r="AK1071" s="84"/>
      <c r="AL1071" s="84"/>
      <c r="AM1071" s="84"/>
      <c r="AN1071" s="84"/>
      <c r="AO1071" s="84"/>
      <c r="AP1071" s="84"/>
      <c r="AQ1071" s="84"/>
    </row>
    <row r="1072" ht="15.0" customHeight="1">
      <c r="A1072" s="79">
        <v>1069.0</v>
      </c>
      <c r="B1072" s="80" t="s">
        <v>2494</v>
      </c>
      <c r="C1072" s="79" t="s">
        <v>141</v>
      </c>
      <c r="D1072" s="79" t="s">
        <v>2495</v>
      </c>
      <c r="E1072" s="81">
        <v>58.92</v>
      </c>
      <c r="F1072" s="79" t="s">
        <v>84</v>
      </c>
      <c r="G1072" s="79" t="s">
        <v>606</v>
      </c>
      <c r="H1072" s="82">
        <v>1344892.33</v>
      </c>
      <c r="I1072" s="79">
        <v>1.0</v>
      </c>
      <c r="J1072" s="83">
        <v>1.3</v>
      </c>
      <c r="K1072" s="80">
        <v>2024.0</v>
      </c>
      <c r="L1072" s="79" t="s">
        <v>630</v>
      </c>
      <c r="M1072" s="79">
        <v>2024.0</v>
      </c>
      <c r="N1072" s="79" t="s">
        <v>161</v>
      </c>
      <c r="O1072" s="65" t="str">
        <f t="shared" si="1"/>
        <v>384932940001</v>
      </c>
      <c r="P1072" s="65">
        <f t="shared" si="2"/>
        <v>0</v>
      </c>
      <c r="Q1072" s="65">
        <f t="shared" si="3"/>
        <v>3</v>
      </c>
      <c r="R1072" s="65" t="str">
        <f t="shared" si="12"/>
        <v>38.493.294/0001-03</v>
      </c>
      <c r="S1072" s="84"/>
      <c r="T1072" s="84" t="str">
        <f t="shared" si="10"/>
        <v/>
      </c>
      <c r="U1072" s="84" t="str">
        <f t="shared" si="11"/>
        <v/>
      </c>
      <c r="V1072" s="65" t="str">
        <f t="shared" si="5"/>
        <v/>
      </c>
      <c r="W1072" s="84"/>
      <c r="X1072" s="84"/>
      <c r="Y1072" s="85"/>
      <c r="Z1072" s="85"/>
      <c r="AA1072" s="65" t="str">
        <f t="shared" si="6"/>
        <v/>
      </c>
      <c r="AB1072" s="65" t="str">
        <f t="shared" si="7"/>
        <v/>
      </c>
      <c r="AC1072" s="86"/>
      <c r="AD1072" s="87" t="str">
        <f t="shared" si="8"/>
        <v/>
      </c>
      <c r="AE1072" s="84"/>
      <c r="AF1072" s="86">
        <f>IF(AC1072&gt;0,AC1072,'⚙️ Config'!$B$10)</f>
        <v>0.0075</v>
      </c>
      <c r="AG1072" s="88">
        <f t="shared" si="9"/>
        <v>10086.69248</v>
      </c>
      <c r="AH1072" s="88">
        <f>AG1072*'⚙️ Config'!$B$11</f>
        <v>50433.46238</v>
      </c>
      <c r="AI1072" s="88">
        <f>AH1072*'⚙️ Config'!$B$12</f>
        <v>15130.03871</v>
      </c>
      <c r="AJ1072" s="64"/>
      <c r="AK1072" s="84"/>
      <c r="AL1072" s="84"/>
      <c r="AM1072" s="84"/>
      <c r="AN1072" s="84"/>
      <c r="AO1072" s="84"/>
      <c r="AP1072" s="84"/>
      <c r="AQ1072" s="84"/>
    </row>
    <row r="1073" ht="15.0" customHeight="1">
      <c r="A1073" s="79">
        <v>1070.0</v>
      </c>
      <c r="B1073" s="80" t="s">
        <v>2496</v>
      </c>
      <c r="C1073" s="79" t="s">
        <v>141</v>
      </c>
      <c r="D1073" s="79" t="s">
        <v>2497</v>
      </c>
      <c r="E1073" s="81">
        <v>53.37</v>
      </c>
      <c r="F1073" s="79" t="s">
        <v>84</v>
      </c>
      <c r="G1073" s="79" t="s">
        <v>606</v>
      </c>
      <c r="H1073" s="82">
        <v>1344639.16</v>
      </c>
      <c r="I1073" s="79">
        <v>1.0</v>
      </c>
      <c r="J1073" s="83">
        <v>1.6</v>
      </c>
      <c r="K1073" s="80">
        <v>2024.0</v>
      </c>
      <c r="L1073" s="79" t="s">
        <v>331</v>
      </c>
      <c r="M1073" s="79">
        <v>2024.0</v>
      </c>
      <c r="N1073" s="79" t="s">
        <v>145</v>
      </c>
      <c r="O1073" s="65" t="str">
        <f t="shared" si="1"/>
        <v>022869740001</v>
      </c>
      <c r="P1073" s="65">
        <f t="shared" si="2"/>
        <v>0</v>
      </c>
      <c r="Q1073" s="65">
        <f t="shared" si="3"/>
        <v>9</v>
      </c>
      <c r="R1073" s="65" t="str">
        <f t="shared" si="12"/>
        <v>02.286.974/0001-09</v>
      </c>
      <c r="S1073" s="84"/>
      <c r="T1073" s="84" t="str">
        <f t="shared" si="10"/>
        <v/>
      </c>
      <c r="U1073" s="84" t="str">
        <f t="shared" si="11"/>
        <v/>
      </c>
      <c r="V1073" s="65" t="str">
        <f t="shared" si="5"/>
        <v/>
      </c>
      <c r="W1073" s="84"/>
      <c r="X1073" s="84"/>
      <c r="Y1073" s="85"/>
      <c r="Z1073" s="85"/>
      <c r="AA1073" s="65" t="str">
        <f t="shared" si="6"/>
        <v/>
      </c>
      <c r="AB1073" s="65" t="str">
        <f t="shared" si="7"/>
        <v/>
      </c>
      <c r="AC1073" s="86"/>
      <c r="AD1073" s="87" t="str">
        <f t="shared" si="8"/>
        <v/>
      </c>
      <c r="AE1073" s="84"/>
      <c r="AF1073" s="86">
        <f>IF(AC1073&gt;0,AC1073,'⚙️ Config'!$B$10)</f>
        <v>0.0075</v>
      </c>
      <c r="AG1073" s="88">
        <f t="shared" si="9"/>
        <v>10084.7937</v>
      </c>
      <c r="AH1073" s="88">
        <f>AG1073*'⚙️ Config'!$B$11</f>
        <v>50423.9685</v>
      </c>
      <c r="AI1073" s="88">
        <f>AH1073*'⚙️ Config'!$B$12</f>
        <v>15127.19055</v>
      </c>
      <c r="AJ1073" s="64"/>
      <c r="AK1073" s="84"/>
      <c r="AL1073" s="84"/>
      <c r="AM1073" s="84"/>
      <c r="AN1073" s="84"/>
      <c r="AO1073" s="84"/>
      <c r="AP1073" s="84"/>
      <c r="AQ1073" s="84"/>
    </row>
    <row r="1074" ht="15.0" customHeight="1">
      <c r="A1074" s="79">
        <v>1071.0</v>
      </c>
      <c r="B1074" s="80" t="s">
        <v>2498</v>
      </c>
      <c r="C1074" s="79" t="s">
        <v>141</v>
      </c>
      <c r="D1074" s="79" t="s">
        <v>2499</v>
      </c>
      <c r="E1074" s="81">
        <v>61.21</v>
      </c>
      <c r="F1074" s="79" t="s">
        <v>84</v>
      </c>
      <c r="G1074" s="79" t="s">
        <v>606</v>
      </c>
      <c r="H1074" s="82">
        <v>1344122.18</v>
      </c>
      <c r="I1074" s="79">
        <v>1.0</v>
      </c>
      <c r="J1074" s="83">
        <v>1.2</v>
      </c>
      <c r="K1074" s="80">
        <v>2025.0</v>
      </c>
      <c r="L1074" s="79" t="s">
        <v>630</v>
      </c>
      <c r="M1074" s="79">
        <v>2025.0</v>
      </c>
      <c r="N1074" s="79" t="s">
        <v>161</v>
      </c>
      <c r="O1074" s="65" t="str">
        <f t="shared" si="1"/>
        <v>134386030001</v>
      </c>
      <c r="P1074" s="65">
        <f t="shared" si="2"/>
        <v>1</v>
      </c>
      <c r="Q1074" s="65">
        <f t="shared" si="3"/>
        <v>1</v>
      </c>
      <c r="R1074" s="65" t="str">
        <f t="shared" si="12"/>
        <v>13.438.603/0001-11</v>
      </c>
      <c r="S1074" s="84"/>
      <c r="T1074" s="84" t="str">
        <f t="shared" si="10"/>
        <v/>
      </c>
      <c r="U1074" s="84" t="str">
        <f t="shared" si="11"/>
        <v/>
      </c>
      <c r="V1074" s="65" t="str">
        <f t="shared" si="5"/>
        <v/>
      </c>
      <c r="W1074" s="84"/>
      <c r="X1074" s="84"/>
      <c r="Y1074" s="85"/>
      <c r="Z1074" s="85"/>
      <c r="AA1074" s="65" t="str">
        <f t="shared" si="6"/>
        <v/>
      </c>
      <c r="AB1074" s="65" t="str">
        <f t="shared" si="7"/>
        <v/>
      </c>
      <c r="AC1074" s="86"/>
      <c r="AD1074" s="87" t="str">
        <f t="shared" si="8"/>
        <v/>
      </c>
      <c r="AE1074" s="84"/>
      <c r="AF1074" s="86">
        <f>IF(AC1074&gt;0,AC1074,'⚙️ Config'!$B$10)</f>
        <v>0.0075</v>
      </c>
      <c r="AG1074" s="88">
        <f t="shared" si="9"/>
        <v>10080.91635</v>
      </c>
      <c r="AH1074" s="88">
        <f>AG1074*'⚙️ Config'!$B$11</f>
        <v>50404.58175</v>
      </c>
      <c r="AI1074" s="88">
        <f>AH1074*'⚙️ Config'!$B$12</f>
        <v>15121.37453</v>
      </c>
      <c r="AJ1074" s="64"/>
      <c r="AK1074" s="84"/>
      <c r="AL1074" s="84"/>
      <c r="AM1074" s="84"/>
      <c r="AN1074" s="84"/>
      <c r="AO1074" s="84"/>
      <c r="AP1074" s="84"/>
      <c r="AQ1074" s="84"/>
    </row>
    <row r="1075" ht="15.0" customHeight="1">
      <c r="A1075" s="79">
        <v>1072.0</v>
      </c>
      <c r="B1075" s="80" t="s">
        <v>2500</v>
      </c>
      <c r="C1075" s="79" t="s">
        <v>141</v>
      </c>
      <c r="D1075" s="79" t="s">
        <v>2501</v>
      </c>
      <c r="E1075" s="81">
        <v>56.88</v>
      </c>
      <c r="F1075" s="79" t="s">
        <v>84</v>
      </c>
      <c r="G1075" s="79" t="s">
        <v>606</v>
      </c>
      <c r="H1075" s="82">
        <v>1344120.71</v>
      </c>
      <c r="I1075" s="79">
        <v>1.0</v>
      </c>
      <c r="J1075" s="83">
        <v>1.4</v>
      </c>
      <c r="K1075" s="80">
        <v>2024.0</v>
      </c>
      <c r="L1075" s="79" t="s">
        <v>202</v>
      </c>
      <c r="M1075" s="79">
        <v>2024.0</v>
      </c>
      <c r="N1075" s="79" t="s">
        <v>145</v>
      </c>
      <c r="O1075" s="65" t="str">
        <f t="shared" si="1"/>
        <v>217618890001</v>
      </c>
      <c r="P1075" s="65">
        <f t="shared" si="2"/>
        <v>0</v>
      </c>
      <c r="Q1075" s="65">
        <f t="shared" si="3"/>
        <v>8</v>
      </c>
      <c r="R1075" s="65" t="str">
        <f t="shared" si="12"/>
        <v>21.761.889/0001-08</v>
      </c>
      <c r="S1075" s="84"/>
      <c r="T1075" s="84" t="str">
        <f t="shared" si="10"/>
        <v/>
      </c>
      <c r="U1075" s="84" t="str">
        <f t="shared" si="11"/>
        <v/>
      </c>
      <c r="V1075" s="65" t="str">
        <f t="shared" si="5"/>
        <v/>
      </c>
      <c r="W1075" s="84"/>
      <c r="X1075" s="84"/>
      <c r="Y1075" s="85"/>
      <c r="Z1075" s="85"/>
      <c r="AA1075" s="65" t="str">
        <f t="shared" si="6"/>
        <v/>
      </c>
      <c r="AB1075" s="65" t="str">
        <f t="shared" si="7"/>
        <v/>
      </c>
      <c r="AC1075" s="86"/>
      <c r="AD1075" s="87" t="str">
        <f t="shared" si="8"/>
        <v/>
      </c>
      <c r="AE1075" s="84"/>
      <c r="AF1075" s="86">
        <f>IF(AC1075&gt;0,AC1075,'⚙️ Config'!$B$10)</f>
        <v>0.0075</v>
      </c>
      <c r="AG1075" s="88">
        <f t="shared" si="9"/>
        <v>10080.90533</v>
      </c>
      <c r="AH1075" s="88">
        <f>AG1075*'⚙️ Config'!$B$11</f>
        <v>50404.52663</v>
      </c>
      <c r="AI1075" s="88">
        <f>AH1075*'⚙️ Config'!$B$12</f>
        <v>15121.35799</v>
      </c>
      <c r="AJ1075" s="64"/>
      <c r="AK1075" s="84"/>
      <c r="AL1075" s="84"/>
      <c r="AM1075" s="84"/>
      <c r="AN1075" s="84"/>
      <c r="AO1075" s="84"/>
      <c r="AP1075" s="84"/>
      <c r="AQ1075" s="84"/>
    </row>
    <row r="1076" ht="15.0" customHeight="1">
      <c r="A1076" s="79">
        <v>1073.0</v>
      </c>
      <c r="B1076" s="80" t="s">
        <v>2502</v>
      </c>
      <c r="C1076" s="79" t="s">
        <v>141</v>
      </c>
      <c r="D1076" s="79" t="s">
        <v>2503</v>
      </c>
      <c r="E1076" s="81">
        <v>88.31</v>
      </c>
      <c r="F1076" s="79" t="s">
        <v>84</v>
      </c>
      <c r="G1076" s="79" t="s">
        <v>606</v>
      </c>
      <c r="H1076" s="82">
        <v>1344016.98</v>
      </c>
      <c r="I1076" s="79">
        <v>1.0</v>
      </c>
      <c r="J1076" s="83">
        <v>0.8</v>
      </c>
      <c r="K1076" s="80">
        <v>2025.0</v>
      </c>
      <c r="L1076" s="79" t="s">
        <v>856</v>
      </c>
      <c r="M1076" s="79">
        <v>2025.0</v>
      </c>
      <c r="N1076" s="79" t="s">
        <v>208</v>
      </c>
      <c r="O1076" s="65" t="str">
        <f t="shared" si="1"/>
        <v>025970280001</v>
      </c>
      <c r="P1076" s="65">
        <f t="shared" si="2"/>
        <v>8</v>
      </c>
      <c r="Q1076" s="65">
        <f t="shared" si="3"/>
        <v>3</v>
      </c>
      <c r="R1076" s="65" t="str">
        <f t="shared" si="12"/>
        <v>02.597.028/0001-83</v>
      </c>
      <c r="S1076" s="84"/>
      <c r="T1076" s="84" t="str">
        <f t="shared" si="10"/>
        <v/>
      </c>
      <c r="U1076" s="84" t="str">
        <f t="shared" si="11"/>
        <v/>
      </c>
      <c r="V1076" s="65" t="str">
        <f t="shared" si="5"/>
        <v/>
      </c>
      <c r="W1076" s="84"/>
      <c r="X1076" s="84"/>
      <c r="Y1076" s="85"/>
      <c r="Z1076" s="85"/>
      <c r="AA1076" s="65" t="str">
        <f t="shared" si="6"/>
        <v/>
      </c>
      <c r="AB1076" s="65" t="str">
        <f t="shared" si="7"/>
        <v/>
      </c>
      <c r="AC1076" s="86"/>
      <c r="AD1076" s="87" t="str">
        <f t="shared" si="8"/>
        <v/>
      </c>
      <c r="AE1076" s="84"/>
      <c r="AF1076" s="86">
        <f>IF(AC1076&gt;0,AC1076,'⚙️ Config'!$B$10)</f>
        <v>0.0075</v>
      </c>
      <c r="AG1076" s="88">
        <f t="shared" si="9"/>
        <v>10080.12735</v>
      </c>
      <c r="AH1076" s="88">
        <f>AG1076*'⚙️ Config'!$B$11</f>
        <v>50400.63675</v>
      </c>
      <c r="AI1076" s="88">
        <f>AH1076*'⚙️ Config'!$B$12</f>
        <v>15120.19103</v>
      </c>
      <c r="AJ1076" s="64"/>
      <c r="AK1076" s="84"/>
      <c r="AL1076" s="84"/>
      <c r="AM1076" s="84"/>
      <c r="AN1076" s="84"/>
      <c r="AO1076" s="84"/>
      <c r="AP1076" s="84"/>
      <c r="AQ1076" s="84"/>
    </row>
    <row r="1077" ht="15.0" customHeight="1">
      <c r="A1077" s="79">
        <v>1074.0</v>
      </c>
      <c r="B1077" s="80" t="s">
        <v>2504</v>
      </c>
      <c r="C1077" s="79" t="s">
        <v>154</v>
      </c>
      <c r="D1077" s="79" t="s">
        <v>2505</v>
      </c>
      <c r="E1077" s="81">
        <v>56.88</v>
      </c>
      <c r="F1077" s="79" t="s">
        <v>84</v>
      </c>
      <c r="G1077" s="79" t="s">
        <v>606</v>
      </c>
      <c r="H1077" s="82">
        <v>1344004.88</v>
      </c>
      <c r="I1077" s="79">
        <v>1.0</v>
      </c>
      <c r="J1077" s="83">
        <v>1.4</v>
      </c>
      <c r="K1077" s="80">
        <v>2024.0</v>
      </c>
      <c r="L1077" s="79" t="s">
        <v>448</v>
      </c>
      <c r="M1077" s="79">
        <v>2024.0</v>
      </c>
      <c r="N1077" s="79" t="s">
        <v>161</v>
      </c>
      <c r="O1077" s="65" t="str">
        <f t="shared" si="1"/>
        <v>044067840001</v>
      </c>
      <c r="P1077" s="65">
        <f t="shared" si="2"/>
        <v>0</v>
      </c>
      <c r="Q1077" s="65">
        <f t="shared" si="3"/>
        <v>3</v>
      </c>
      <c r="R1077" s="65" t="str">
        <f t="shared" si="12"/>
        <v>04.406.784/0001-03</v>
      </c>
      <c r="S1077" s="84"/>
      <c r="T1077" s="84" t="str">
        <f t="shared" si="10"/>
        <v/>
      </c>
      <c r="U1077" s="84" t="str">
        <f t="shared" si="11"/>
        <v/>
      </c>
      <c r="V1077" s="65" t="str">
        <f t="shared" si="5"/>
        <v/>
      </c>
      <c r="W1077" s="84"/>
      <c r="X1077" s="84"/>
      <c r="Y1077" s="85"/>
      <c r="Z1077" s="85"/>
      <c r="AA1077" s="65" t="str">
        <f t="shared" si="6"/>
        <v/>
      </c>
      <c r="AB1077" s="65" t="str">
        <f t="shared" si="7"/>
        <v/>
      </c>
      <c r="AC1077" s="86"/>
      <c r="AD1077" s="87" t="str">
        <f t="shared" si="8"/>
        <v/>
      </c>
      <c r="AE1077" s="84"/>
      <c r="AF1077" s="86">
        <f>IF(AC1077&gt;0,AC1077,'⚙️ Config'!$B$10)</f>
        <v>0.0075</v>
      </c>
      <c r="AG1077" s="88">
        <f t="shared" si="9"/>
        <v>10080.0366</v>
      </c>
      <c r="AH1077" s="88">
        <f>AG1077*'⚙️ Config'!$B$11</f>
        <v>50400.183</v>
      </c>
      <c r="AI1077" s="88">
        <f>AH1077*'⚙️ Config'!$B$12</f>
        <v>15120.0549</v>
      </c>
      <c r="AJ1077" s="64"/>
      <c r="AK1077" s="84"/>
      <c r="AL1077" s="84"/>
      <c r="AM1077" s="84"/>
      <c r="AN1077" s="84"/>
      <c r="AO1077" s="84"/>
      <c r="AP1077" s="84"/>
      <c r="AQ1077" s="84"/>
    </row>
    <row r="1078" ht="15.0" customHeight="1">
      <c r="A1078" s="79">
        <v>1075.0</v>
      </c>
      <c r="B1078" s="80" t="s">
        <v>2506</v>
      </c>
      <c r="C1078" s="79" t="s">
        <v>141</v>
      </c>
      <c r="D1078" s="79" t="s">
        <v>2507</v>
      </c>
      <c r="E1078" s="81">
        <v>61.21</v>
      </c>
      <c r="F1078" s="79" t="s">
        <v>84</v>
      </c>
      <c r="G1078" s="79" t="s">
        <v>606</v>
      </c>
      <c r="H1078" s="82">
        <v>1343604.84</v>
      </c>
      <c r="I1078" s="79">
        <v>1.0</v>
      </c>
      <c r="J1078" s="83">
        <v>1.2</v>
      </c>
      <c r="K1078" s="80">
        <v>2024.0</v>
      </c>
      <c r="L1078" s="79" t="s">
        <v>268</v>
      </c>
      <c r="M1078" s="79">
        <v>2024.0</v>
      </c>
      <c r="N1078" s="79" t="s">
        <v>145</v>
      </c>
      <c r="O1078" s="65" t="str">
        <f t="shared" si="1"/>
        <v>122542080001</v>
      </c>
      <c r="P1078" s="65">
        <f t="shared" si="2"/>
        <v>1</v>
      </c>
      <c r="Q1078" s="65">
        <f t="shared" si="3"/>
        <v>6</v>
      </c>
      <c r="R1078" s="65" t="str">
        <f t="shared" si="12"/>
        <v>12.254.208/0001-16</v>
      </c>
      <c r="S1078" s="84"/>
      <c r="T1078" s="84" t="str">
        <f t="shared" si="10"/>
        <v/>
      </c>
      <c r="U1078" s="84" t="str">
        <f t="shared" si="11"/>
        <v/>
      </c>
      <c r="V1078" s="65" t="str">
        <f t="shared" si="5"/>
        <v/>
      </c>
      <c r="W1078" s="84"/>
      <c r="X1078" s="84"/>
      <c r="Y1078" s="85"/>
      <c r="Z1078" s="85"/>
      <c r="AA1078" s="65" t="str">
        <f t="shared" si="6"/>
        <v/>
      </c>
      <c r="AB1078" s="65" t="str">
        <f t="shared" si="7"/>
        <v/>
      </c>
      <c r="AC1078" s="86"/>
      <c r="AD1078" s="87" t="str">
        <f t="shared" si="8"/>
        <v/>
      </c>
      <c r="AE1078" s="84"/>
      <c r="AF1078" s="86">
        <f>IF(AC1078&gt;0,AC1078,'⚙️ Config'!$B$10)</f>
        <v>0.0075</v>
      </c>
      <c r="AG1078" s="88">
        <f t="shared" si="9"/>
        <v>10077.0363</v>
      </c>
      <c r="AH1078" s="88">
        <f>AG1078*'⚙️ Config'!$B$11</f>
        <v>50385.1815</v>
      </c>
      <c r="AI1078" s="88">
        <f>AH1078*'⚙️ Config'!$B$12</f>
        <v>15115.55445</v>
      </c>
      <c r="AJ1078" s="64"/>
      <c r="AK1078" s="84"/>
      <c r="AL1078" s="84"/>
      <c r="AM1078" s="84"/>
      <c r="AN1078" s="84"/>
      <c r="AO1078" s="84"/>
      <c r="AP1078" s="84"/>
      <c r="AQ1078" s="84"/>
    </row>
    <row r="1079" ht="15.0" customHeight="1">
      <c r="A1079" s="79">
        <v>1076.0</v>
      </c>
      <c r="B1079" s="80" t="s">
        <v>2508</v>
      </c>
      <c r="C1079" s="79" t="s">
        <v>154</v>
      </c>
      <c r="D1079" s="79" t="s">
        <v>2509</v>
      </c>
      <c r="E1079" s="81">
        <v>56.88</v>
      </c>
      <c r="F1079" s="79" t="s">
        <v>84</v>
      </c>
      <c r="G1079" s="79" t="s">
        <v>606</v>
      </c>
      <c r="H1079" s="82">
        <v>1343561.38</v>
      </c>
      <c r="I1079" s="79">
        <v>1.0</v>
      </c>
      <c r="J1079" s="83">
        <v>1.4</v>
      </c>
      <c r="K1079" s="80">
        <v>2024.0</v>
      </c>
      <c r="L1079" s="79" t="s">
        <v>630</v>
      </c>
      <c r="M1079" s="79">
        <v>2024.0</v>
      </c>
      <c r="N1079" s="79" t="s">
        <v>145</v>
      </c>
      <c r="O1079" s="65" t="str">
        <f t="shared" si="1"/>
        <v>346720720001</v>
      </c>
      <c r="P1079" s="65">
        <f t="shared" si="2"/>
        <v>0</v>
      </c>
      <c r="Q1079" s="65">
        <f t="shared" si="3"/>
        <v>5</v>
      </c>
      <c r="R1079" s="65" t="str">
        <f t="shared" si="12"/>
        <v>34.672.072/0001-05</v>
      </c>
      <c r="S1079" s="84"/>
      <c r="T1079" s="84" t="str">
        <f t="shared" si="10"/>
        <v/>
      </c>
      <c r="U1079" s="84" t="str">
        <f t="shared" si="11"/>
        <v/>
      </c>
      <c r="V1079" s="65" t="str">
        <f t="shared" si="5"/>
        <v/>
      </c>
      <c r="W1079" s="84"/>
      <c r="X1079" s="84"/>
      <c r="Y1079" s="85"/>
      <c r="Z1079" s="85"/>
      <c r="AA1079" s="65" t="str">
        <f t="shared" si="6"/>
        <v/>
      </c>
      <c r="AB1079" s="65" t="str">
        <f t="shared" si="7"/>
        <v/>
      </c>
      <c r="AC1079" s="86"/>
      <c r="AD1079" s="87" t="str">
        <f t="shared" si="8"/>
        <v/>
      </c>
      <c r="AE1079" s="84"/>
      <c r="AF1079" s="86">
        <f>IF(AC1079&gt;0,AC1079,'⚙️ Config'!$B$10)</f>
        <v>0.0075</v>
      </c>
      <c r="AG1079" s="88">
        <f t="shared" si="9"/>
        <v>10076.71035</v>
      </c>
      <c r="AH1079" s="88">
        <f>AG1079*'⚙️ Config'!$B$11</f>
        <v>50383.55175</v>
      </c>
      <c r="AI1079" s="88">
        <f>AH1079*'⚙️ Config'!$B$12</f>
        <v>15115.06553</v>
      </c>
      <c r="AJ1079" s="64"/>
      <c r="AK1079" s="84"/>
      <c r="AL1079" s="84"/>
      <c r="AM1079" s="84"/>
      <c r="AN1079" s="84"/>
      <c r="AO1079" s="84"/>
      <c r="AP1079" s="84"/>
      <c r="AQ1079" s="84"/>
    </row>
    <row r="1080" ht="15.0" customHeight="1">
      <c r="A1080" s="79">
        <v>1077.0</v>
      </c>
      <c r="B1080" s="80" t="s">
        <v>2510</v>
      </c>
      <c r="C1080" s="79" t="s">
        <v>141</v>
      </c>
      <c r="D1080" s="79" t="s">
        <v>2511</v>
      </c>
      <c r="E1080" s="81">
        <v>56.88</v>
      </c>
      <c r="F1080" s="79" t="s">
        <v>84</v>
      </c>
      <c r="G1080" s="79" t="s">
        <v>606</v>
      </c>
      <c r="H1080" s="82">
        <v>1343380.83</v>
      </c>
      <c r="I1080" s="79">
        <v>1.0</v>
      </c>
      <c r="J1080" s="83">
        <v>1.4</v>
      </c>
      <c r="K1080" s="80">
        <v>2024.0</v>
      </c>
      <c r="L1080" s="79" t="s">
        <v>630</v>
      </c>
      <c r="M1080" s="79">
        <v>2024.0</v>
      </c>
      <c r="N1080" s="79" t="s">
        <v>161</v>
      </c>
      <c r="O1080" s="65" t="str">
        <f t="shared" si="1"/>
        <v>302326090001</v>
      </c>
      <c r="P1080" s="65">
        <f t="shared" si="2"/>
        <v>5</v>
      </c>
      <c r="Q1080" s="65">
        <f t="shared" si="3"/>
        <v>7</v>
      </c>
      <c r="R1080" s="65" t="str">
        <f t="shared" si="12"/>
        <v>30.232.609/0001-57</v>
      </c>
      <c r="S1080" s="84"/>
      <c r="T1080" s="84" t="str">
        <f t="shared" si="10"/>
        <v/>
      </c>
      <c r="U1080" s="84" t="str">
        <f t="shared" si="11"/>
        <v/>
      </c>
      <c r="V1080" s="65" t="str">
        <f t="shared" si="5"/>
        <v/>
      </c>
      <c r="W1080" s="84"/>
      <c r="X1080" s="84"/>
      <c r="Y1080" s="85"/>
      <c r="Z1080" s="85"/>
      <c r="AA1080" s="65" t="str">
        <f t="shared" si="6"/>
        <v/>
      </c>
      <c r="AB1080" s="65" t="str">
        <f t="shared" si="7"/>
        <v/>
      </c>
      <c r="AC1080" s="86"/>
      <c r="AD1080" s="87" t="str">
        <f t="shared" si="8"/>
        <v/>
      </c>
      <c r="AE1080" s="84"/>
      <c r="AF1080" s="86">
        <f>IF(AC1080&gt;0,AC1080,'⚙️ Config'!$B$10)</f>
        <v>0.0075</v>
      </c>
      <c r="AG1080" s="88">
        <f t="shared" si="9"/>
        <v>10075.35623</v>
      </c>
      <c r="AH1080" s="88">
        <f>AG1080*'⚙️ Config'!$B$11</f>
        <v>50376.78113</v>
      </c>
      <c r="AI1080" s="88">
        <f>AH1080*'⚙️ Config'!$B$12</f>
        <v>15113.03434</v>
      </c>
      <c r="AJ1080" s="64"/>
      <c r="AK1080" s="84"/>
      <c r="AL1080" s="84"/>
      <c r="AM1080" s="84"/>
      <c r="AN1080" s="84"/>
      <c r="AO1080" s="84"/>
      <c r="AP1080" s="84"/>
      <c r="AQ1080" s="84"/>
    </row>
    <row r="1081" ht="15.0" customHeight="1">
      <c r="A1081" s="79">
        <v>1078.0</v>
      </c>
      <c r="B1081" s="80" t="s">
        <v>2512</v>
      </c>
      <c r="C1081" s="79" t="s">
        <v>141</v>
      </c>
      <c r="D1081" s="79" t="s">
        <v>2513</v>
      </c>
      <c r="E1081" s="81">
        <v>61.21</v>
      </c>
      <c r="F1081" s="79" t="s">
        <v>84</v>
      </c>
      <c r="G1081" s="79" t="s">
        <v>606</v>
      </c>
      <c r="H1081" s="82">
        <v>1342518.93</v>
      </c>
      <c r="I1081" s="79">
        <v>1.0</v>
      </c>
      <c r="J1081" s="83">
        <v>1.2</v>
      </c>
      <c r="K1081" s="80">
        <v>2025.0</v>
      </c>
      <c r="L1081" s="79" t="s">
        <v>630</v>
      </c>
      <c r="M1081" s="79">
        <v>2025.0</v>
      </c>
      <c r="N1081" s="79" t="s">
        <v>161</v>
      </c>
      <c r="O1081" s="65" t="str">
        <f t="shared" si="1"/>
        <v>435920360001</v>
      </c>
      <c r="P1081" s="65">
        <f t="shared" si="2"/>
        <v>1</v>
      </c>
      <c r="Q1081" s="65">
        <f t="shared" si="3"/>
        <v>4</v>
      </c>
      <c r="R1081" s="65" t="str">
        <f t="shared" si="12"/>
        <v>43.592.036/0001-14</v>
      </c>
      <c r="S1081" s="84"/>
      <c r="T1081" s="84" t="str">
        <f t="shared" si="10"/>
        <v/>
      </c>
      <c r="U1081" s="84" t="str">
        <f t="shared" si="11"/>
        <v/>
      </c>
      <c r="V1081" s="65" t="str">
        <f t="shared" si="5"/>
        <v/>
      </c>
      <c r="W1081" s="84"/>
      <c r="X1081" s="84"/>
      <c r="Y1081" s="85"/>
      <c r="Z1081" s="85"/>
      <c r="AA1081" s="65" t="str">
        <f t="shared" si="6"/>
        <v/>
      </c>
      <c r="AB1081" s="65" t="str">
        <f t="shared" si="7"/>
        <v/>
      </c>
      <c r="AC1081" s="86"/>
      <c r="AD1081" s="87" t="str">
        <f t="shared" si="8"/>
        <v/>
      </c>
      <c r="AE1081" s="84"/>
      <c r="AF1081" s="86">
        <f>IF(AC1081&gt;0,AC1081,'⚙️ Config'!$B$10)</f>
        <v>0.0075</v>
      </c>
      <c r="AG1081" s="88">
        <f t="shared" si="9"/>
        <v>10068.89198</v>
      </c>
      <c r="AH1081" s="88">
        <f>AG1081*'⚙️ Config'!$B$11</f>
        <v>50344.45988</v>
      </c>
      <c r="AI1081" s="88">
        <f>AH1081*'⚙️ Config'!$B$12</f>
        <v>15103.33796</v>
      </c>
      <c r="AJ1081" s="64"/>
      <c r="AK1081" s="84"/>
      <c r="AL1081" s="84"/>
      <c r="AM1081" s="84"/>
      <c r="AN1081" s="84"/>
      <c r="AO1081" s="84"/>
      <c r="AP1081" s="84"/>
      <c r="AQ1081" s="84"/>
    </row>
    <row r="1082" ht="15.0" customHeight="1">
      <c r="A1082" s="79">
        <v>1079.0</v>
      </c>
      <c r="B1082" s="80" t="s">
        <v>2514</v>
      </c>
      <c r="C1082" s="79" t="s">
        <v>141</v>
      </c>
      <c r="D1082" s="79" t="s">
        <v>2515</v>
      </c>
      <c r="E1082" s="81">
        <v>56.88</v>
      </c>
      <c r="F1082" s="79" t="s">
        <v>84</v>
      </c>
      <c r="G1082" s="79" t="s">
        <v>606</v>
      </c>
      <c r="H1082" s="82">
        <v>1341760.15</v>
      </c>
      <c r="I1082" s="79">
        <v>1.0</v>
      </c>
      <c r="J1082" s="83">
        <v>1.4</v>
      </c>
      <c r="K1082" s="80">
        <v>2024.0</v>
      </c>
      <c r="L1082" s="79" t="s">
        <v>630</v>
      </c>
      <c r="M1082" s="79">
        <v>2024.0</v>
      </c>
      <c r="N1082" s="79" t="s">
        <v>161</v>
      </c>
      <c r="O1082" s="65" t="str">
        <f t="shared" si="1"/>
        <v>243829450001</v>
      </c>
      <c r="P1082" s="65">
        <f t="shared" si="2"/>
        <v>8</v>
      </c>
      <c r="Q1082" s="65">
        <f t="shared" si="3"/>
        <v>3</v>
      </c>
      <c r="R1082" s="65" t="str">
        <f t="shared" si="12"/>
        <v>24.382.945/0001-83</v>
      </c>
      <c r="S1082" s="84"/>
      <c r="T1082" s="84" t="str">
        <f t="shared" si="10"/>
        <v/>
      </c>
      <c r="U1082" s="84" t="str">
        <f t="shared" si="11"/>
        <v/>
      </c>
      <c r="V1082" s="65" t="str">
        <f t="shared" si="5"/>
        <v/>
      </c>
      <c r="W1082" s="84"/>
      <c r="X1082" s="84"/>
      <c r="Y1082" s="85"/>
      <c r="Z1082" s="85"/>
      <c r="AA1082" s="65" t="str">
        <f t="shared" si="6"/>
        <v/>
      </c>
      <c r="AB1082" s="65" t="str">
        <f t="shared" si="7"/>
        <v/>
      </c>
      <c r="AC1082" s="86"/>
      <c r="AD1082" s="87" t="str">
        <f t="shared" si="8"/>
        <v/>
      </c>
      <c r="AE1082" s="84"/>
      <c r="AF1082" s="86">
        <f>IF(AC1082&gt;0,AC1082,'⚙️ Config'!$B$10)</f>
        <v>0.0075</v>
      </c>
      <c r="AG1082" s="88">
        <f t="shared" si="9"/>
        <v>10063.20113</v>
      </c>
      <c r="AH1082" s="88">
        <f>AG1082*'⚙️ Config'!$B$11</f>
        <v>50316.00563</v>
      </c>
      <c r="AI1082" s="88">
        <f>AH1082*'⚙️ Config'!$B$12</f>
        <v>15094.80169</v>
      </c>
      <c r="AJ1082" s="64"/>
      <c r="AK1082" s="84"/>
      <c r="AL1082" s="84"/>
      <c r="AM1082" s="84"/>
      <c r="AN1082" s="84"/>
      <c r="AO1082" s="84"/>
      <c r="AP1082" s="84"/>
      <c r="AQ1082" s="84"/>
    </row>
    <row r="1083" ht="15.0" customHeight="1">
      <c r="A1083" s="79">
        <v>1080.0</v>
      </c>
      <c r="B1083" s="80" t="s">
        <v>2516</v>
      </c>
      <c r="C1083" s="79" t="s">
        <v>141</v>
      </c>
      <c r="D1083" s="79" t="s">
        <v>2517</v>
      </c>
      <c r="E1083" s="81">
        <v>51.85</v>
      </c>
      <c r="F1083" s="79" t="s">
        <v>84</v>
      </c>
      <c r="G1083" s="79" t="s">
        <v>606</v>
      </c>
      <c r="H1083" s="82">
        <v>1341292.98</v>
      </c>
      <c r="I1083" s="79">
        <v>1.0</v>
      </c>
      <c r="J1083" s="83">
        <v>1.7</v>
      </c>
      <c r="K1083" s="80">
        <v>2024.0</v>
      </c>
      <c r="L1083" s="79" t="s">
        <v>630</v>
      </c>
      <c r="M1083" s="79">
        <v>2024.0</v>
      </c>
      <c r="N1083" s="79" t="s">
        <v>145</v>
      </c>
      <c r="O1083" s="65" t="str">
        <f t="shared" si="1"/>
        <v>411853280001</v>
      </c>
      <c r="P1083" s="65">
        <f t="shared" si="2"/>
        <v>0</v>
      </c>
      <c r="Q1083" s="65">
        <f t="shared" si="3"/>
        <v>7</v>
      </c>
      <c r="R1083" s="65" t="str">
        <f t="shared" si="12"/>
        <v>41.185.328/0001-07</v>
      </c>
      <c r="S1083" s="84"/>
      <c r="T1083" s="84" t="str">
        <f t="shared" si="10"/>
        <v/>
      </c>
      <c r="U1083" s="84" t="str">
        <f t="shared" si="11"/>
        <v/>
      </c>
      <c r="V1083" s="65" t="str">
        <f t="shared" si="5"/>
        <v/>
      </c>
      <c r="W1083" s="84"/>
      <c r="X1083" s="84"/>
      <c r="Y1083" s="85"/>
      <c r="Z1083" s="85"/>
      <c r="AA1083" s="65" t="str">
        <f t="shared" si="6"/>
        <v/>
      </c>
      <c r="AB1083" s="65" t="str">
        <f t="shared" si="7"/>
        <v/>
      </c>
      <c r="AC1083" s="86"/>
      <c r="AD1083" s="87" t="str">
        <f t="shared" si="8"/>
        <v/>
      </c>
      <c r="AE1083" s="84"/>
      <c r="AF1083" s="86">
        <f>IF(AC1083&gt;0,AC1083,'⚙️ Config'!$B$10)</f>
        <v>0.0075</v>
      </c>
      <c r="AG1083" s="88">
        <f t="shared" si="9"/>
        <v>10059.69735</v>
      </c>
      <c r="AH1083" s="88">
        <f>AG1083*'⚙️ Config'!$B$11</f>
        <v>50298.48675</v>
      </c>
      <c r="AI1083" s="88">
        <f>AH1083*'⚙️ Config'!$B$12</f>
        <v>15089.54603</v>
      </c>
      <c r="AJ1083" s="64"/>
      <c r="AK1083" s="84"/>
      <c r="AL1083" s="84"/>
      <c r="AM1083" s="84"/>
      <c r="AN1083" s="84"/>
      <c r="AO1083" s="84"/>
      <c r="AP1083" s="84"/>
      <c r="AQ1083" s="84"/>
    </row>
    <row r="1084" ht="15.0" customHeight="1">
      <c r="A1084" s="79">
        <v>1081.0</v>
      </c>
      <c r="B1084" s="80" t="s">
        <v>2518</v>
      </c>
      <c r="C1084" s="79" t="s">
        <v>141</v>
      </c>
      <c r="D1084" s="79" t="s">
        <v>2519</v>
      </c>
      <c r="E1084" s="81">
        <v>58.92</v>
      </c>
      <c r="F1084" s="79" t="s">
        <v>84</v>
      </c>
      <c r="G1084" s="79" t="s">
        <v>606</v>
      </c>
      <c r="H1084" s="82">
        <v>1340149.08</v>
      </c>
      <c r="I1084" s="79">
        <v>1.0</v>
      </c>
      <c r="J1084" s="83">
        <v>1.3</v>
      </c>
      <c r="K1084" s="80">
        <v>2024.0</v>
      </c>
      <c r="L1084" s="79" t="s">
        <v>295</v>
      </c>
      <c r="M1084" s="79">
        <v>2024.0</v>
      </c>
      <c r="N1084" s="79" t="s">
        <v>161</v>
      </c>
      <c r="O1084" s="65" t="str">
        <f t="shared" si="1"/>
        <v>203237840001</v>
      </c>
      <c r="P1084" s="65">
        <f t="shared" si="2"/>
        <v>0</v>
      </c>
      <c r="Q1084" s="65">
        <f t="shared" si="3"/>
        <v>4</v>
      </c>
      <c r="R1084" s="65" t="str">
        <f t="shared" si="12"/>
        <v>20.323.784/0001-04</v>
      </c>
      <c r="S1084" s="84"/>
      <c r="T1084" s="84" t="str">
        <f t="shared" si="10"/>
        <v/>
      </c>
      <c r="U1084" s="84" t="str">
        <f t="shared" si="11"/>
        <v/>
      </c>
      <c r="V1084" s="65" t="str">
        <f t="shared" si="5"/>
        <v/>
      </c>
      <c r="W1084" s="84"/>
      <c r="X1084" s="84"/>
      <c r="Y1084" s="85"/>
      <c r="Z1084" s="85"/>
      <c r="AA1084" s="65" t="str">
        <f t="shared" si="6"/>
        <v/>
      </c>
      <c r="AB1084" s="65" t="str">
        <f t="shared" si="7"/>
        <v/>
      </c>
      <c r="AC1084" s="86"/>
      <c r="AD1084" s="87" t="str">
        <f t="shared" si="8"/>
        <v/>
      </c>
      <c r="AE1084" s="84"/>
      <c r="AF1084" s="86">
        <f>IF(AC1084&gt;0,AC1084,'⚙️ Config'!$B$10)</f>
        <v>0.0075</v>
      </c>
      <c r="AG1084" s="88">
        <f t="shared" si="9"/>
        <v>10051.1181</v>
      </c>
      <c r="AH1084" s="88">
        <f>AG1084*'⚙️ Config'!$B$11</f>
        <v>50255.5905</v>
      </c>
      <c r="AI1084" s="88">
        <f>AH1084*'⚙️ Config'!$B$12</f>
        <v>15076.67715</v>
      </c>
      <c r="AJ1084" s="64"/>
      <c r="AK1084" s="84"/>
      <c r="AL1084" s="84"/>
      <c r="AM1084" s="84"/>
      <c r="AN1084" s="84"/>
      <c r="AO1084" s="84"/>
      <c r="AP1084" s="84"/>
      <c r="AQ1084" s="84"/>
    </row>
    <row r="1085" ht="15.0" customHeight="1">
      <c r="A1085" s="79">
        <v>1082.0</v>
      </c>
      <c r="B1085" s="80" t="s">
        <v>2520</v>
      </c>
      <c r="C1085" s="79" t="s">
        <v>141</v>
      </c>
      <c r="D1085" s="79" t="s">
        <v>2521</v>
      </c>
      <c r="E1085" s="81">
        <v>78.37</v>
      </c>
      <c r="F1085" s="79" t="s">
        <v>84</v>
      </c>
      <c r="G1085" s="79" t="s">
        <v>606</v>
      </c>
      <c r="H1085" s="82">
        <v>1339027.82</v>
      </c>
      <c r="I1085" s="79">
        <v>1.0</v>
      </c>
      <c r="J1085" s="83">
        <v>1.1</v>
      </c>
      <c r="K1085" s="80">
        <v>2025.0</v>
      </c>
      <c r="L1085" s="79" t="s">
        <v>268</v>
      </c>
      <c r="M1085" s="79">
        <v>2025.0</v>
      </c>
      <c r="N1085" s="79" t="s">
        <v>208</v>
      </c>
      <c r="O1085" s="65" t="str">
        <f t="shared" si="1"/>
        <v>228803570001</v>
      </c>
      <c r="P1085" s="65">
        <f t="shared" si="2"/>
        <v>4</v>
      </c>
      <c r="Q1085" s="65">
        <f t="shared" si="3"/>
        <v>4</v>
      </c>
      <c r="R1085" s="65" t="str">
        <f t="shared" si="12"/>
        <v>22.880.357/0001-44</v>
      </c>
      <c r="S1085" s="84"/>
      <c r="T1085" s="84" t="str">
        <f t="shared" si="10"/>
        <v/>
      </c>
      <c r="U1085" s="84" t="str">
        <f t="shared" si="11"/>
        <v/>
      </c>
      <c r="V1085" s="65" t="str">
        <f t="shared" si="5"/>
        <v/>
      </c>
      <c r="W1085" s="84"/>
      <c r="X1085" s="84"/>
      <c r="Y1085" s="85"/>
      <c r="Z1085" s="85"/>
      <c r="AA1085" s="65" t="str">
        <f t="shared" si="6"/>
        <v/>
      </c>
      <c r="AB1085" s="65" t="str">
        <f t="shared" si="7"/>
        <v/>
      </c>
      <c r="AC1085" s="86"/>
      <c r="AD1085" s="87" t="str">
        <f t="shared" si="8"/>
        <v/>
      </c>
      <c r="AE1085" s="84"/>
      <c r="AF1085" s="86">
        <f>IF(AC1085&gt;0,AC1085,'⚙️ Config'!$B$10)</f>
        <v>0.0075</v>
      </c>
      <c r="AG1085" s="88">
        <f t="shared" si="9"/>
        <v>10042.70865</v>
      </c>
      <c r="AH1085" s="88">
        <f>AG1085*'⚙️ Config'!$B$11</f>
        <v>50213.54325</v>
      </c>
      <c r="AI1085" s="88">
        <f>AH1085*'⚙️ Config'!$B$12</f>
        <v>15064.06298</v>
      </c>
      <c r="AJ1085" s="64"/>
      <c r="AK1085" s="84"/>
      <c r="AL1085" s="84"/>
      <c r="AM1085" s="84"/>
      <c r="AN1085" s="84"/>
      <c r="AO1085" s="84"/>
      <c r="AP1085" s="84"/>
      <c r="AQ1085" s="84"/>
    </row>
    <row r="1086" ht="15.0" customHeight="1">
      <c r="A1086" s="79">
        <v>1083.0</v>
      </c>
      <c r="B1086" s="80" t="s">
        <v>2522</v>
      </c>
      <c r="C1086" s="79" t="s">
        <v>141</v>
      </c>
      <c r="D1086" s="79" t="s">
        <v>2523</v>
      </c>
      <c r="E1086" s="81">
        <v>51.85</v>
      </c>
      <c r="F1086" s="79" t="s">
        <v>84</v>
      </c>
      <c r="G1086" s="79" t="s">
        <v>606</v>
      </c>
      <c r="H1086" s="82">
        <v>1338115.71</v>
      </c>
      <c r="I1086" s="79">
        <v>1.0</v>
      </c>
      <c r="J1086" s="83">
        <v>1.7</v>
      </c>
      <c r="K1086" s="80">
        <v>2024.0</v>
      </c>
      <c r="L1086" s="79" t="s">
        <v>630</v>
      </c>
      <c r="M1086" s="79">
        <v>2024.0</v>
      </c>
      <c r="N1086" s="79" t="s">
        <v>161</v>
      </c>
      <c r="O1086" s="65" t="str">
        <f t="shared" si="1"/>
        <v>443432770001</v>
      </c>
      <c r="P1086" s="65">
        <f t="shared" si="2"/>
        <v>9</v>
      </c>
      <c r="Q1086" s="65">
        <f t="shared" si="3"/>
        <v>2</v>
      </c>
      <c r="R1086" s="65" t="str">
        <f t="shared" si="12"/>
        <v>44.343.277/0001-92</v>
      </c>
      <c r="S1086" s="84"/>
      <c r="T1086" s="84" t="str">
        <f t="shared" si="10"/>
        <v/>
      </c>
      <c r="U1086" s="84" t="str">
        <f t="shared" si="11"/>
        <v/>
      </c>
      <c r="V1086" s="65" t="str">
        <f t="shared" si="5"/>
        <v/>
      </c>
      <c r="W1086" s="84"/>
      <c r="X1086" s="84"/>
      <c r="Y1086" s="85"/>
      <c r="Z1086" s="85"/>
      <c r="AA1086" s="65" t="str">
        <f t="shared" si="6"/>
        <v/>
      </c>
      <c r="AB1086" s="65" t="str">
        <f t="shared" si="7"/>
        <v/>
      </c>
      <c r="AC1086" s="86"/>
      <c r="AD1086" s="87" t="str">
        <f t="shared" si="8"/>
        <v/>
      </c>
      <c r="AE1086" s="84"/>
      <c r="AF1086" s="86">
        <f>IF(AC1086&gt;0,AC1086,'⚙️ Config'!$B$10)</f>
        <v>0.0075</v>
      </c>
      <c r="AG1086" s="88">
        <f t="shared" si="9"/>
        <v>10035.86783</v>
      </c>
      <c r="AH1086" s="88">
        <f>AG1086*'⚙️ Config'!$B$11</f>
        <v>50179.33913</v>
      </c>
      <c r="AI1086" s="88">
        <f>AH1086*'⚙️ Config'!$B$12</f>
        <v>15053.80174</v>
      </c>
      <c r="AJ1086" s="64"/>
      <c r="AK1086" s="84"/>
      <c r="AL1086" s="84"/>
      <c r="AM1086" s="84"/>
      <c r="AN1086" s="84"/>
      <c r="AO1086" s="84"/>
      <c r="AP1086" s="84"/>
      <c r="AQ1086" s="84"/>
    </row>
    <row r="1087" ht="15.0" customHeight="1">
      <c r="A1087" s="79">
        <v>1084.0</v>
      </c>
      <c r="B1087" s="80" t="s">
        <v>2524</v>
      </c>
      <c r="C1087" s="79" t="s">
        <v>141</v>
      </c>
      <c r="D1087" s="79" t="s">
        <v>2525</v>
      </c>
      <c r="E1087" s="81">
        <v>51.85</v>
      </c>
      <c r="F1087" s="79" t="s">
        <v>84</v>
      </c>
      <c r="G1087" s="79" t="s">
        <v>606</v>
      </c>
      <c r="H1087" s="82">
        <v>1337931.02</v>
      </c>
      <c r="I1087" s="79">
        <v>1.0</v>
      </c>
      <c r="J1087" s="83">
        <v>1.7</v>
      </c>
      <c r="K1087" s="80">
        <v>2024.0</v>
      </c>
      <c r="L1087" s="79" t="s">
        <v>448</v>
      </c>
      <c r="M1087" s="79">
        <v>2024.0</v>
      </c>
      <c r="N1087" s="79" t="s">
        <v>161</v>
      </c>
      <c r="O1087" s="65" t="str">
        <f t="shared" si="1"/>
        <v>372954980001</v>
      </c>
      <c r="P1087" s="65">
        <f t="shared" si="2"/>
        <v>7</v>
      </c>
      <c r="Q1087" s="65">
        <f t="shared" si="3"/>
        <v>7</v>
      </c>
      <c r="R1087" s="65" t="str">
        <f t="shared" si="12"/>
        <v>37.295.498/0001-77</v>
      </c>
      <c r="S1087" s="84"/>
      <c r="T1087" s="84" t="str">
        <f t="shared" si="10"/>
        <v/>
      </c>
      <c r="U1087" s="84" t="str">
        <f t="shared" si="11"/>
        <v/>
      </c>
      <c r="V1087" s="65" t="str">
        <f t="shared" si="5"/>
        <v/>
      </c>
      <c r="W1087" s="84"/>
      <c r="X1087" s="84"/>
      <c r="Y1087" s="85"/>
      <c r="Z1087" s="85"/>
      <c r="AA1087" s="65" t="str">
        <f t="shared" si="6"/>
        <v/>
      </c>
      <c r="AB1087" s="65" t="str">
        <f t="shared" si="7"/>
        <v/>
      </c>
      <c r="AC1087" s="86"/>
      <c r="AD1087" s="87" t="str">
        <f t="shared" si="8"/>
        <v/>
      </c>
      <c r="AE1087" s="84"/>
      <c r="AF1087" s="86">
        <f>IF(AC1087&gt;0,AC1087,'⚙️ Config'!$B$10)</f>
        <v>0.0075</v>
      </c>
      <c r="AG1087" s="88">
        <f t="shared" si="9"/>
        <v>10034.48265</v>
      </c>
      <c r="AH1087" s="88">
        <f>AG1087*'⚙️ Config'!$B$11</f>
        <v>50172.41325</v>
      </c>
      <c r="AI1087" s="88">
        <f>AH1087*'⚙️ Config'!$B$12</f>
        <v>15051.72398</v>
      </c>
      <c r="AJ1087" s="64"/>
      <c r="AK1087" s="84"/>
      <c r="AL1087" s="84"/>
      <c r="AM1087" s="84"/>
      <c r="AN1087" s="84"/>
      <c r="AO1087" s="84"/>
      <c r="AP1087" s="84"/>
      <c r="AQ1087" s="84"/>
    </row>
    <row r="1088" ht="15.0" customHeight="1">
      <c r="A1088" s="79">
        <v>1085.0</v>
      </c>
      <c r="B1088" s="80" t="s">
        <v>2526</v>
      </c>
      <c r="C1088" s="79" t="s">
        <v>141</v>
      </c>
      <c r="D1088" s="79" t="s">
        <v>2527</v>
      </c>
      <c r="E1088" s="81">
        <v>61.21</v>
      </c>
      <c r="F1088" s="79" t="s">
        <v>84</v>
      </c>
      <c r="G1088" s="79" t="s">
        <v>606</v>
      </c>
      <c r="H1088" s="82">
        <v>1337866.09</v>
      </c>
      <c r="I1088" s="79">
        <v>1.0</v>
      </c>
      <c r="J1088" s="83">
        <v>1.2</v>
      </c>
      <c r="K1088" s="80">
        <v>2025.0</v>
      </c>
      <c r="L1088" s="79" t="s">
        <v>630</v>
      </c>
      <c r="M1088" s="79">
        <v>2025.0</v>
      </c>
      <c r="N1088" s="79" t="s">
        <v>161</v>
      </c>
      <c r="O1088" s="65" t="str">
        <f t="shared" si="1"/>
        <v>443555880001</v>
      </c>
      <c r="P1088" s="65">
        <f t="shared" si="2"/>
        <v>7</v>
      </c>
      <c r="Q1088" s="65">
        <f t="shared" si="3"/>
        <v>1</v>
      </c>
      <c r="R1088" s="65" t="str">
        <f t="shared" si="12"/>
        <v>44.355.588/0001-71</v>
      </c>
      <c r="S1088" s="84"/>
      <c r="T1088" s="84" t="str">
        <f t="shared" si="10"/>
        <v/>
      </c>
      <c r="U1088" s="84" t="str">
        <f t="shared" si="11"/>
        <v/>
      </c>
      <c r="V1088" s="65" t="str">
        <f t="shared" si="5"/>
        <v/>
      </c>
      <c r="W1088" s="84"/>
      <c r="X1088" s="84"/>
      <c r="Y1088" s="85"/>
      <c r="Z1088" s="85"/>
      <c r="AA1088" s="65" t="str">
        <f t="shared" si="6"/>
        <v/>
      </c>
      <c r="AB1088" s="65" t="str">
        <f t="shared" si="7"/>
        <v/>
      </c>
      <c r="AC1088" s="86"/>
      <c r="AD1088" s="87" t="str">
        <f t="shared" si="8"/>
        <v/>
      </c>
      <c r="AE1088" s="84"/>
      <c r="AF1088" s="86">
        <f>IF(AC1088&gt;0,AC1088,'⚙️ Config'!$B$10)</f>
        <v>0.0075</v>
      </c>
      <c r="AG1088" s="88">
        <f t="shared" si="9"/>
        <v>10033.99568</v>
      </c>
      <c r="AH1088" s="88">
        <f>AG1088*'⚙️ Config'!$B$11</f>
        <v>50169.97838</v>
      </c>
      <c r="AI1088" s="88">
        <f>AH1088*'⚙️ Config'!$B$12</f>
        <v>15050.99351</v>
      </c>
      <c r="AJ1088" s="64"/>
      <c r="AK1088" s="84"/>
      <c r="AL1088" s="84"/>
      <c r="AM1088" s="84"/>
      <c r="AN1088" s="84"/>
      <c r="AO1088" s="84"/>
      <c r="AP1088" s="84"/>
      <c r="AQ1088" s="84"/>
    </row>
    <row r="1089" ht="15.0" customHeight="1">
      <c r="A1089" s="79">
        <v>1086.0</v>
      </c>
      <c r="B1089" s="80" t="s">
        <v>2528</v>
      </c>
      <c r="C1089" s="79" t="s">
        <v>141</v>
      </c>
      <c r="D1089" s="79" t="s">
        <v>2529</v>
      </c>
      <c r="E1089" s="81">
        <v>73.88</v>
      </c>
      <c r="F1089" s="79" t="s">
        <v>84</v>
      </c>
      <c r="G1089" s="79" t="s">
        <v>606</v>
      </c>
      <c r="H1089" s="82">
        <v>1337700.44</v>
      </c>
      <c r="I1089" s="79">
        <v>1.0</v>
      </c>
      <c r="J1089" s="83">
        <v>0.8</v>
      </c>
      <c r="K1089" s="80">
        <v>2025.0</v>
      </c>
      <c r="L1089" s="79" t="s">
        <v>630</v>
      </c>
      <c r="M1089" s="79">
        <v>2025.0</v>
      </c>
      <c r="N1089" s="79" t="s">
        <v>161</v>
      </c>
      <c r="O1089" s="65" t="str">
        <f t="shared" si="1"/>
        <v>377814610001</v>
      </c>
      <c r="P1089" s="65">
        <f t="shared" si="2"/>
        <v>5</v>
      </c>
      <c r="Q1089" s="65">
        <f t="shared" si="3"/>
        <v>9</v>
      </c>
      <c r="R1089" s="65" t="str">
        <f t="shared" si="12"/>
        <v>37.781.461/0001-59</v>
      </c>
      <c r="S1089" s="84"/>
      <c r="T1089" s="84" t="str">
        <f t="shared" si="10"/>
        <v/>
      </c>
      <c r="U1089" s="84" t="str">
        <f t="shared" si="11"/>
        <v/>
      </c>
      <c r="V1089" s="65" t="str">
        <f t="shared" si="5"/>
        <v/>
      </c>
      <c r="W1089" s="84"/>
      <c r="X1089" s="84"/>
      <c r="Y1089" s="85"/>
      <c r="Z1089" s="85"/>
      <c r="AA1089" s="65" t="str">
        <f t="shared" si="6"/>
        <v/>
      </c>
      <c r="AB1089" s="65" t="str">
        <f t="shared" si="7"/>
        <v/>
      </c>
      <c r="AC1089" s="86"/>
      <c r="AD1089" s="87" t="str">
        <f t="shared" si="8"/>
        <v/>
      </c>
      <c r="AE1089" s="84"/>
      <c r="AF1089" s="86">
        <f>IF(AC1089&gt;0,AC1089,'⚙️ Config'!$B$10)</f>
        <v>0.0075</v>
      </c>
      <c r="AG1089" s="88">
        <f t="shared" si="9"/>
        <v>10032.7533</v>
      </c>
      <c r="AH1089" s="88">
        <f>AG1089*'⚙️ Config'!$B$11</f>
        <v>50163.7665</v>
      </c>
      <c r="AI1089" s="88">
        <f>AH1089*'⚙️ Config'!$B$12</f>
        <v>15049.12995</v>
      </c>
      <c r="AJ1089" s="64"/>
      <c r="AK1089" s="84"/>
      <c r="AL1089" s="84"/>
      <c r="AM1089" s="84"/>
      <c r="AN1089" s="84"/>
      <c r="AO1089" s="84"/>
      <c r="AP1089" s="84"/>
      <c r="AQ1089" s="84"/>
    </row>
    <row r="1090" ht="15.0" customHeight="1">
      <c r="A1090" s="79">
        <v>1087.0</v>
      </c>
      <c r="B1090" s="80" t="s">
        <v>2530</v>
      </c>
      <c r="C1090" s="79" t="s">
        <v>141</v>
      </c>
      <c r="D1090" s="79" t="s">
        <v>2531</v>
      </c>
      <c r="E1090" s="81">
        <v>56.88</v>
      </c>
      <c r="F1090" s="79" t="s">
        <v>84</v>
      </c>
      <c r="G1090" s="79" t="s">
        <v>606</v>
      </c>
      <c r="H1090" s="82">
        <v>1337498.97</v>
      </c>
      <c r="I1090" s="79">
        <v>1.0</v>
      </c>
      <c r="J1090" s="83">
        <v>1.4</v>
      </c>
      <c r="K1090" s="80">
        <v>2024.0</v>
      </c>
      <c r="L1090" s="79" t="s">
        <v>202</v>
      </c>
      <c r="M1090" s="79">
        <v>2024.0</v>
      </c>
      <c r="N1090" s="79" t="s">
        <v>161</v>
      </c>
      <c r="O1090" s="65" t="str">
        <f t="shared" si="1"/>
        <v>181961010001</v>
      </c>
      <c r="P1090" s="65">
        <f t="shared" si="2"/>
        <v>4</v>
      </c>
      <c r="Q1090" s="65">
        <f t="shared" si="3"/>
        <v>5</v>
      </c>
      <c r="R1090" s="65" t="str">
        <f t="shared" si="12"/>
        <v>18.196.101/0001-45</v>
      </c>
      <c r="S1090" s="84"/>
      <c r="T1090" s="84" t="str">
        <f t="shared" si="10"/>
        <v/>
      </c>
      <c r="U1090" s="84" t="str">
        <f t="shared" si="11"/>
        <v/>
      </c>
      <c r="V1090" s="65" t="str">
        <f t="shared" si="5"/>
        <v/>
      </c>
      <c r="W1090" s="84"/>
      <c r="X1090" s="84"/>
      <c r="Y1090" s="85"/>
      <c r="Z1090" s="85"/>
      <c r="AA1090" s="65" t="str">
        <f t="shared" si="6"/>
        <v/>
      </c>
      <c r="AB1090" s="65" t="str">
        <f t="shared" si="7"/>
        <v/>
      </c>
      <c r="AC1090" s="86"/>
      <c r="AD1090" s="87" t="str">
        <f t="shared" si="8"/>
        <v/>
      </c>
      <c r="AE1090" s="84"/>
      <c r="AF1090" s="86">
        <f>IF(AC1090&gt;0,AC1090,'⚙️ Config'!$B$10)</f>
        <v>0.0075</v>
      </c>
      <c r="AG1090" s="88">
        <f t="shared" si="9"/>
        <v>10031.24228</v>
      </c>
      <c r="AH1090" s="88">
        <f>AG1090*'⚙️ Config'!$B$11</f>
        <v>50156.21138</v>
      </c>
      <c r="AI1090" s="88">
        <f>AH1090*'⚙️ Config'!$B$12</f>
        <v>15046.86341</v>
      </c>
      <c r="AJ1090" s="64"/>
      <c r="AK1090" s="84"/>
      <c r="AL1090" s="84"/>
      <c r="AM1090" s="84"/>
      <c r="AN1090" s="84"/>
      <c r="AO1090" s="84"/>
      <c r="AP1090" s="84"/>
      <c r="AQ1090" s="84"/>
    </row>
    <row r="1091" ht="15.0" customHeight="1">
      <c r="A1091" s="79">
        <v>1088.0</v>
      </c>
      <c r="B1091" s="80" t="s">
        <v>2532</v>
      </c>
      <c r="C1091" s="79" t="s">
        <v>141</v>
      </c>
      <c r="D1091" s="79" t="s">
        <v>2533</v>
      </c>
      <c r="E1091" s="81">
        <v>80.81</v>
      </c>
      <c r="F1091" s="79" t="s">
        <v>84</v>
      </c>
      <c r="G1091" s="79" t="s">
        <v>606</v>
      </c>
      <c r="H1091" s="82">
        <v>1336511.83</v>
      </c>
      <c r="I1091" s="79">
        <v>1.0</v>
      </c>
      <c r="J1091" s="83">
        <v>0.8</v>
      </c>
      <c r="K1091" s="80">
        <v>2025.0</v>
      </c>
      <c r="L1091" s="79" t="s">
        <v>630</v>
      </c>
      <c r="M1091" s="79">
        <v>2025.0</v>
      </c>
      <c r="N1091" s="79" t="s">
        <v>208</v>
      </c>
      <c r="O1091" s="65" t="str">
        <f t="shared" si="1"/>
        <v>088531640001</v>
      </c>
      <c r="P1091" s="65">
        <f t="shared" si="2"/>
        <v>7</v>
      </c>
      <c r="Q1091" s="65">
        <f t="shared" si="3"/>
        <v>3</v>
      </c>
      <c r="R1091" s="65" t="str">
        <f t="shared" si="12"/>
        <v>08.853.164/0001-73</v>
      </c>
      <c r="S1091" s="84"/>
      <c r="T1091" s="84" t="str">
        <f t="shared" si="10"/>
        <v/>
      </c>
      <c r="U1091" s="84" t="str">
        <f t="shared" si="11"/>
        <v/>
      </c>
      <c r="V1091" s="65" t="str">
        <f t="shared" si="5"/>
        <v/>
      </c>
      <c r="W1091" s="84"/>
      <c r="X1091" s="84"/>
      <c r="Y1091" s="85"/>
      <c r="Z1091" s="85"/>
      <c r="AA1091" s="65" t="str">
        <f t="shared" si="6"/>
        <v/>
      </c>
      <c r="AB1091" s="65" t="str">
        <f t="shared" si="7"/>
        <v/>
      </c>
      <c r="AC1091" s="86"/>
      <c r="AD1091" s="87" t="str">
        <f t="shared" si="8"/>
        <v/>
      </c>
      <c r="AE1091" s="84"/>
      <c r="AF1091" s="86">
        <f>IF(AC1091&gt;0,AC1091,'⚙️ Config'!$B$10)</f>
        <v>0.0075</v>
      </c>
      <c r="AG1091" s="88">
        <f t="shared" si="9"/>
        <v>10023.83873</v>
      </c>
      <c r="AH1091" s="88">
        <f>AG1091*'⚙️ Config'!$B$11</f>
        <v>50119.19363</v>
      </c>
      <c r="AI1091" s="88">
        <f>AH1091*'⚙️ Config'!$B$12</f>
        <v>15035.75809</v>
      </c>
      <c r="AJ1091" s="64"/>
      <c r="AK1091" s="84"/>
      <c r="AL1091" s="84"/>
      <c r="AM1091" s="84"/>
      <c r="AN1091" s="84"/>
      <c r="AO1091" s="84"/>
      <c r="AP1091" s="84"/>
      <c r="AQ1091" s="84"/>
    </row>
    <row r="1092" ht="15.0" customHeight="1">
      <c r="A1092" s="79">
        <v>1089.0</v>
      </c>
      <c r="B1092" s="80" t="s">
        <v>2534</v>
      </c>
      <c r="C1092" s="79" t="s">
        <v>141</v>
      </c>
      <c r="D1092" s="79" t="s">
        <v>2535</v>
      </c>
      <c r="E1092" s="81">
        <v>53.37</v>
      </c>
      <c r="F1092" s="79" t="s">
        <v>84</v>
      </c>
      <c r="G1092" s="79" t="s">
        <v>606</v>
      </c>
      <c r="H1092" s="82">
        <v>1336231.66</v>
      </c>
      <c r="I1092" s="79">
        <v>1.0</v>
      </c>
      <c r="J1092" s="83">
        <v>1.6</v>
      </c>
      <c r="K1092" s="80">
        <v>2024.0</v>
      </c>
      <c r="L1092" s="79" t="s">
        <v>448</v>
      </c>
      <c r="M1092" s="79">
        <v>2024.0</v>
      </c>
      <c r="N1092" s="79" t="s">
        <v>161</v>
      </c>
      <c r="O1092" s="65" t="str">
        <f t="shared" si="1"/>
        <v>294080950001</v>
      </c>
      <c r="P1092" s="65">
        <f t="shared" si="2"/>
        <v>6</v>
      </c>
      <c r="Q1092" s="65">
        <f t="shared" si="3"/>
        <v>9</v>
      </c>
      <c r="R1092" s="65" t="str">
        <f t="shared" si="12"/>
        <v>29.408.095/0001-69</v>
      </c>
      <c r="S1092" s="84"/>
      <c r="T1092" s="84" t="str">
        <f t="shared" si="10"/>
        <v/>
      </c>
      <c r="U1092" s="84" t="str">
        <f t="shared" si="11"/>
        <v/>
      </c>
      <c r="V1092" s="65" t="str">
        <f t="shared" si="5"/>
        <v/>
      </c>
      <c r="W1092" s="84"/>
      <c r="X1092" s="84"/>
      <c r="Y1092" s="85"/>
      <c r="Z1092" s="85"/>
      <c r="AA1092" s="65" t="str">
        <f t="shared" si="6"/>
        <v/>
      </c>
      <c r="AB1092" s="65" t="str">
        <f t="shared" si="7"/>
        <v/>
      </c>
      <c r="AC1092" s="86"/>
      <c r="AD1092" s="87" t="str">
        <f t="shared" si="8"/>
        <v/>
      </c>
      <c r="AE1092" s="84"/>
      <c r="AF1092" s="86">
        <f>IF(AC1092&gt;0,AC1092,'⚙️ Config'!$B$10)</f>
        <v>0.0075</v>
      </c>
      <c r="AG1092" s="88">
        <f t="shared" si="9"/>
        <v>10021.73745</v>
      </c>
      <c r="AH1092" s="88">
        <f>AG1092*'⚙️ Config'!$B$11</f>
        <v>50108.68725</v>
      </c>
      <c r="AI1092" s="88">
        <f>AH1092*'⚙️ Config'!$B$12</f>
        <v>15032.60618</v>
      </c>
      <c r="AJ1092" s="64"/>
      <c r="AK1092" s="84"/>
      <c r="AL1092" s="84"/>
      <c r="AM1092" s="84"/>
      <c r="AN1092" s="84"/>
      <c r="AO1092" s="84"/>
      <c r="AP1092" s="84"/>
      <c r="AQ1092" s="84"/>
    </row>
    <row r="1093" ht="15.0" customHeight="1">
      <c r="A1093" s="79">
        <v>1090.0</v>
      </c>
      <c r="B1093" s="80" t="s">
        <v>2536</v>
      </c>
      <c r="C1093" s="79" t="s">
        <v>141</v>
      </c>
      <c r="D1093" s="79" t="s">
        <v>2537</v>
      </c>
      <c r="E1093" s="81">
        <v>56.88</v>
      </c>
      <c r="F1093" s="79" t="s">
        <v>84</v>
      </c>
      <c r="G1093" s="79" t="s">
        <v>606</v>
      </c>
      <c r="H1093" s="82">
        <v>1335858.37</v>
      </c>
      <c r="I1093" s="79">
        <v>1.0</v>
      </c>
      <c r="J1093" s="83">
        <v>1.4</v>
      </c>
      <c r="K1093" s="80">
        <v>2024.0</v>
      </c>
      <c r="L1093" s="79" t="s">
        <v>630</v>
      </c>
      <c r="M1093" s="79">
        <v>2024.0</v>
      </c>
      <c r="N1093" s="79" t="s">
        <v>161</v>
      </c>
      <c r="O1093" s="65" t="str">
        <f t="shared" si="1"/>
        <v>279351430001</v>
      </c>
      <c r="P1093" s="65">
        <f t="shared" si="2"/>
        <v>4</v>
      </c>
      <c r="Q1093" s="65">
        <f t="shared" si="3"/>
        <v>1</v>
      </c>
      <c r="R1093" s="65" t="str">
        <f t="shared" si="12"/>
        <v>27.935.143/0001-41</v>
      </c>
      <c r="S1093" s="84"/>
      <c r="T1093" s="84" t="str">
        <f t="shared" si="10"/>
        <v/>
      </c>
      <c r="U1093" s="84" t="str">
        <f t="shared" si="11"/>
        <v/>
      </c>
      <c r="V1093" s="65" t="str">
        <f t="shared" si="5"/>
        <v/>
      </c>
      <c r="W1093" s="84"/>
      <c r="X1093" s="84"/>
      <c r="Y1093" s="85"/>
      <c r="Z1093" s="85"/>
      <c r="AA1093" s="65" t="str">
        <f t="shared" si="6"/>
        <v/>
      </c>
      <c r="AB1093" s="65" t="str">
        <f t="shared" si="7"/>
        <v/>
      </c>
      <c r="AC1093" s="86"/>
      <c r="AD1093" s="87" t="str">
        <f t="shared" si="8"/>
        <v/>
      </c>
      <c r="AE1093" s="84"/>
      <c r="AF1093" s="86">
        <f>IF(AC1093&gt;0,AC1093,'⚙️ Config'!$B$10)</f>
        <v>0.0075</v>
      </c>
      <c r="AG1093" s="88">
        <f t="shared" si="9"/>
        <v>10018.93778</v>
      </c>
      <c r="AH1093" s="88">
        <f>AG1093*'⚙️ Config'!$B$11</f>
        <v>50094.68888</v>
      </c>
      <c r="AI1093" s="88">
        <f>AH1093*'⚙️ Config'!$B$12</f>
        <v>15028.40666</v>
      </c>
      <c r="AJ1093" s="64"/>
      <c r="AK1093" s="84"/>
      <c r="AL1093" s="84"/>
      <c r="AM1093" s="84"/>
      <c r="AN1093" s="84"/>
      <c r="AO1093" s="84"/>
      <c r="AP1093" s="84"/>
      <c r="AQ1093" s="84"/>
    </row>
    <row r="1094" ht="15.0" customHeight="1">
      <c r="A1094" s="79">
        <v>1091.0</v>
      </c>
      <c r="B1094" s="80" t="s">
        <v>2538</v>
      </c>
      <c r="C1094" s="79" t="s">
        <v>141</v>
      </c>
      <c r="D1094" s="79" t="s">
        <v>2539</v>
      </c>
      <c r="E1094" s="81">
        <v>56.88</v>
      </c>
      <c r="F1094" s="79" t="s">
        <v>84</v>
      </c>
      <c r="G1094" s="79" t="s">
        <v>606</v>
      </c>
      <c r="H1094" s="82">
        <v>1335841.52</v>
      </c>
      <c r="I1094" s="79">
        <v>1.0</v>
      </c>
      <c r="J1094" s="83">
        <v>1.4</v>
      </c>
      <c r="K1094" s="80">
        <v>2024.0</v>
      </c>
      <c r="L1094" s="79" t="s">
        <v>630</v>
      </c>
      <c r="M1094" s="79">
        <v>2024.0</v>
      </c>
      <c r="N1094" s="79" t="s">
        <v>161</v>
      </c>
      <c r="O1094" s="65" t="str">
        <f t="shared" si="1"/>
        <v>157092350001</v>
      </c>
      <c r="P1094" s="65">
        <f t="shared" si="2"/>
        <v>2</v>
      </c>
      <c r="Q1094" s="65">
        <f t="shared" si="3"/>
        <v>4</v>
      </c>
      <c r="R1094" s="65" t="str">
        <f t="shared" si="12"/>
        <v>15.709.235/0001-24</v>
      </c>
      <c r="S1094" s="84"/>
      <c r="T1094" s="84" t="str">
        <f t="shared" si="10"/>
        <v/>
      </c>
      <c r="U1094" s="84" t="str">
        <f t="shared" si="11"/>
        <v/>
      </c>
      <c r="V1094" s="65" t="str">
        <f t="shared" si="5"/>
        <v/>
      </c>
      <c r="W1094" s="84"/>
      <c r="X1094" s="84"/>
      <c r="Y1094" s="85"/>
      <c r="Z1094" s="85"/>
      <c r="AA1094" s="65" t="str">
        <f t="shared" si="6"/>
        <v/>
      </c>
      <c r="AB1094" s="65" t="str">
        <f t="shared" si="7"/>
        <v/>
      </c>
      <c r="AC1094" s="86"/>
      <c r="AD1094" s="87" t="str">
        <f t="shared" si="8"/>
        <v/>
      </c>
      <c r="AE1094" s="84"/>
      <c r="AF1094" s="86">
        <f>IF(AC1094&gt;0,AC1094,'⚙️ Config'!$B$10)</f>
        <v>0.0075</v>
      </c>
      <c r="AG1094" s="88">
        <f t="shared" si="9"/>
        <v>10018.8114</v>
      </c>
      <c r="AH1094" s="88">
        <f>AG1094*'⚙️ Config'!$B$11</f>
        <v>50094.057</v>
      </c>
      <c r="AI1094" s="88">
        <f>AH1094*'⚙️ Config'!$B$12</f>
        <v>15028.2171</v>
      </c>
      <c r="AJ1094" s="64"/>
      <c r="AK1094" s="84"/>
      <c r="AL1094" s="84"/>
      <c r="AM1094" s="84"/>
      <c r="AN1094" s="84"/>
      <c r="AO1094" s="84"/>
      <c r="AP1094" s="84"/>
      <c r="AQ1094" s="84"/>
    </row>
    <row r="1095" ht="15.0" customHeight="1">
      <c r="A1095" s="79">
        <v>1092.0</v>
      </c>
      <c r="B1095" s="80" t="s">
        <v>2540</v>
      </c>
      <c r="C1095" s="79" t="s">
        <v>141</v>
      </c>
      <c r="D1095" s="79" t="s">
        <v>2541</v>
      </c>
      <c r="E1095" s="81">
        <v>66.7</v>
      </c>
      <c r="F1095" s="79" t="s">
        <v>84</v>
      </c>
      <c r="G1095" s="79" t="s">
        <v>606</v>
      </c>
      <c r="H1095" s="82">
        <v>1335527.06</v>
      </c>
      <c r="I1095" s="79">
        <v>1.0</v>
      </c>
      <c r="J1095" s="83">
        <v>1.0</v>
      </c>
      <c r="K1095" s="80">
        <v>2025.0</v>
      </c>
      <c r="L1095" s="79" t="s">
        <v>197</v>
      </c>
      <c r="M1095" s="79">
        <v>2025.0</v>
      </c>
      <c r="N1095" s="79" t="s">
        <v>161</v>
      </c>
      <c r="O1095" s="65" t="str">
        <f t="shared" si="1"/>
        <v>904637040001</v>
      </c>
      <c r="P1095" s="65">
        <f t="shared" si="2"/>
        <v>9</v>
      </c>
      <c r="Q1095" s="65">
        <f t="shared" si="3"/>
        <v>3</v>
      </c>
      <c r="R1095" s="65" t="str">
        <f t="shared" si="12"/>
        <v>90.463.704/0001-93</v>
      </c>
      <c r="S1095" s="84"/>
      <c r="T1095" s="84" t="str">
        <f t="shared" si="10"/>
        <v/>
      </c>
      <c r="U1095" s="84" t="str">
        <f t="shared" si="11"/>
        <v/>
      </c>
      <c r="V1095" s="65" t="str">
        <f t="shared" si="5"/>
        <v/>
      </c>
      <c r="W1095" s="84"/>
      <c r="X1095" s="84"/>
      <c r="Y1095" s="85"/>
      <c r="Z1095" s="85"/>
      <c r="AA1095" s="65" t="str">
        <f t="shared" si="6"/>
        <v/>
      </c>
      <c r="AB1095" s="65" t="str">
        <f t="shared" si="7"/>
        <v/>
      </c>
      <c r="AC1095" s="86"/>
      <c r="AD1095" s="87" t="str">
        <f t="shared" si="8"/>
        <v/>
      </c>
      <c r="AE1095" s="84"/>
      <c r="AF1095" s="86">
        <f>IF(AC1095&gt;0,AC1095,'⚙️ Config'!$B$10)</f>
        <v>0.0075</v>
      </c>
      <c r="AG1095" s="88">
        <f t="shared" si="9"/>
        <v>10016.45295</v>
      </c>
      <c r="AH1095" s="88">
        <f>AG1095*'⚙️ Config'!$B$11</f>
        <v>50082.26475</v>
      </c>
      <c r="AI1095" s="88">
        <f>AH1095*'⚙️ Config'!$B$12</f>
        <v>15024.67943</v>
      </c>
      <c r="AJ1095" s="64"/>
      <c r="AK1095" s="84"/>
      <c r="AL1095" s="84"/>
      <c r="AM1095" s="84"/>
      <c r="AN1095" s="84"/>
      <c r="AO1095" s="84"/>
      <c r="AP1095" s="84"/>
      <c r="AQ1095" s="84"/>
    </row>
    <row r="1096" ht="15.0" customHeight="1">
      <c r="A1096" s="79">
        <v>1093.0</v>
      </c>
      <c r="B1096" s="80" t="s">
        <v>2542</v>
      </c>
      <c r="C1096" s="79" t="s">
        <v>141</v>
      </c>
      <c r="D1096" s="79" t="s">
        <v>2543</v>
      </c>
      <c r="E1096" s="81">
        <v>51.85</v>
      </c>
      <c r="F1096" s="79" t="s">
        <v>84</v>
      </c>
      <c r="G1096" s="79" t="s">
        <v>606</v>
      </c>
      <c r="H1096" s="82">
        <v>1333998.0</v>
      </c>
      <c r="I1096" s="79">
        <v>1.0</v>
      </c>
      <c r="J1096" s="83">
        <v>1.7</v>
      </c>
      <c r="K1096" s="80">
        <v>2024.0</v>
      </c>
      <c r="L1096" s="79" t="s">
        <v>630</v>
      </c>
      <c r="M1096" s="79">
        <v>2024.0</v>
      </c>
      <c r="N1096" s="79" t="s">
        <v>161</v>
      </c>
      <c r="O1096" s="65" t="str">
        <f t="shared" si="1"/>
        <v>451650920001</v>
      </c>
      <c r="P1096" s="65">
        <f t="shared" si="2"/>
        <v>0</v>
      </c>
      <c r="Q1096" s="65">
        <f t="shared" si="3"/>
        <v>6</v>
      </c>
      <c r="R1096" s="65" t="str">
        <f t="shared" si="12"/>
        <v>45.165.092/0001-06</v>
      </c>
      <c r="S1096" s="84"/>
      <c r="T1096" s="84" t="str">
        <f t="shared" si="10"/>
        <v/>
      </c>
      <c r="U1096" s="84" t="str">
        <f t="shared" si="11"/>
        <v/>
      </c>
      <c r="V1096" s="65" t="str">
        <f t="shared" si="5"/>
        <v/>
      </c>
      <c r="W1096" s="84"/>
      <c r="X1096" s="84"/>
      <c r="Y1096" s="85"/>
      <c r="Z1096" s="85"/>
      <c r="AA1096" s="65" t="str">
        <f t="shared" si="6"/>
        <v/>
      </c>
      <c r="AB1096" s="65" t="str">
        <f t="shared" si="7"/>
        <v/>
      </c>
      <c r="AC1096" s="86"/>
      <c r="AD1096" s="87" t="str">
        <f t="shared" si="8"/>
        <v/>
      </c>
      <c r="AE1096" s="84"/>
      <c r="AF1096" s="86">
        <f>IF(AC1096&gt;0,AC1096,'⚙️ Config'!$B$10)</f>
        <v>0.0075</v>
      </c>
      <c r="AG1096" s="88">
        <f t="shared" si="9"/>
        <v>10004.985</v>
      </c>
      <c r="AH1096" s="88">
        <f>AG1096*'⚙️ Config'!$B$11</f>
        <v>50024.925</v>
      </c>
      <c r="AI1096" s="88">
        <f>AH1096*'⚙️ Config'!$B$12</f>
        <v>15007.4775</v>
      </c>
      <c r="AJ1096" s="64"/>
      <c r="AK1096" s="84"/>
      <c r="AL1096" s="84"/>
      <c r="AM1096" s="84"/>
      <c r="AN1096" s="84"/>
      <c r="AO1096" s="84"/>
      <c r="AP1096" s="84"/>
      <c r="AQ1096" s="84"/>
    </row>
    <row r="1097" ht="15.0" customHeight="1">
      <c r="A1097" s="79">
        <v>1094.0</v>
      </c>
      <c r="B1097" s="80" t="s">
        <v>2544</v>
      </c>
      <c r="C1097" s="79" t="s">
        <v>141</v>
      </c>
      <c r="D1097" s="79" t="s">
        <v>2545</v>
      </c>
      <c r="E1097" s="81">
        <v>58.92</v>
      </c>
      <c r="F1097" s="79" t="s">
        <v>84</v>
      </c>
      <c r="G1097" s="79" t="s">
        <v>606</v>
      </c>
      <c r="H1097" s="82">
        <v>1333471.26</v>
      </c>
      <c r="I1097" s="79">
        <v>1.0</v>
      </c>
      <c r="J1097" s="83">
        <v>1.3</v>
      </c>
      <c r="K1097" s="80">
        <v>2024.0</v>
      </c>
      <c r="L1097" s="79" t="s">
        <v>630</v>
      </c>
      <c r="M1097" s="79">
        <v>2024.0</v>
      </c>
      <c r="N1097" s="79" t="s">
        <v>161</v>
      </c>
      <c r="O1097" s="65" t="str">
        <f t="shared" si="1"/>
        <v>296230650001</v>
      </c>
      <c r="P1097" s="65">
        <f t="shared" si="2"/>
        <v>7</v>
      </c>
      <c r="Q1097" s="65">
        <f t="shared" si="3"/>
        <v>5</v>
      </c>
      <c r="R1097" s="65" t="str">
        <f t="shared" si="12"/>
        <v>29.623.065/0001-75</v>
      </c>
      <c r="S1097" s="84"/>
      <c r="T1097" s="84" t="str">
        <f t="shared" si="10"/>
        <v/>
      </c>
      <c r="U1097" s="84" t="str">
        <f t="shared" si="11"/>
        <v/>
      </c>
      <c r="V1097" s="65" t="str">
        <f t="shared" si="5"/>
        <v/>
      </c>
      <c r="W1097" s="84"/>
      <c r="X1097" s="84"/>
      <c r="Y1097" s="85"/>
      <c r="Z1097" s="85"/>
      <c r="AA1097" s="65" t="str">
        <f t="shared" si="6"/>
        <v/>
      </c>
      <c r="AB1097" s="65" t="str">
        <f t="shared" si="7"/>
        <v/>
      </c>
      <c r="AC1097" s="86"/>
      <c r="AD1097" s="87" t="str">
        <f t="shared" si="8"/>
        <v/>
      </c>
      <c r="AE1097" s="84"/>
      <c r="AF1097" s="86">
        <f>IF(AC1097&gt;0,AC1097,'⚙️ Config'!$B$10)</f>
        <v>0.0075</v>
      </c>
      <c r="AG1097" s="88">
        <f t="shared" si="9"/>
        <v>10001.03445</v>
      </c>
      <c r="AH1097" s="88">
        <f>AG1097*'⚙️ Config'!$B$11</f>
        <v>50005.17225</v>
      </c>
      <c r="AI1097" s="88">
        <f>AH1097*'⚙️ Config'!$B$12</f>
        <v>15001.55168</v>
      </c>
      <c r="AJ1097" s="64"/>
      <c r="AK1097" s="84"/>
      <c r="AL1097" s="84"/>
      <c r="AM1097" s="84"/>
      <c r="AN1097" s="84"/>
      <c r="AO1097" s="84"/>
      <c r="AP1097" s="84"/>
      <c r="AQ1097" s="84"/>
    </row>
    <row r="1098" ht="15.0" customHeight="1">
      <c r="A1098" s="79">
        <v>1095.0</v>
      </c>
      <c r="B1098" s="80" t="s">
        <v>2546</v>
      </c>
      <c r="C1098" s="79" t="s">
        <v>141</v>
      </c>
      <c r="D1098" s="79" t="s">
        <v>2547</v>
      </c>
      <c r="E1098" s="81">
        <v>56.88</v>
      </c>
      <c r="F1098" s="79" t="s">
        <v>84</v>
      </c>
      <c r="G1098" s="79" t="s">
        <v>606</v>
      </c>
      <c r="H1098" s="82">
        <v>1333236.32</v>
      </c>
      <c r="I1098" s="79">
        <v>1.0</v>
      </c>
      <c r="J1098" s="83">
        <v>1.4</v>
      </c>
      <c r="K1098" s="80">
        <v>2024.0</v>
      </c>
      <c r="L1098" s="79" t="s">
        <v>630</v>
      </c>
      <c r="M1098" s="79">
        <v>2024.0</v>
      </c>
      <c r="N1098" s="79" t="s">
        <v>161</v>
      </c>
      <c r="O1098" s="65" t="str">
        <f t="shared" si="1"/>
        <v>379628970001</v>
      </c>
      <c r="P1098" s="65">
        <f t="shared" si="2"/>
        <v>4</v>
      </c>
      <c r="Q1098" s="65">
        <f t="shared" si="3"/>
        <v>4</v>
      </c>
      <c r="R1098" s="65" t="str">
        <f t="shared" si="12"/>
        <v>37.962.897/0001-44</v>
      </c>
      <c r="S1098" s="84"/>
      <c r="T1098" s="84" t="str">
        <f t="shared" si="10"/>
        <v/>
      </c>
      <c r="U1098" s="84" t="str">
        <f t="shared" si="11"/>
        <v/>
      </c>
      <c r="V1098" s="65" t="str">
        <f t="shared" si="5"/>
        <v/>
      </c>
      <c r="W1098" s="84"/>
      <c r="X1098" s="84"/>
      <c r="Y1098" s="85"/>
      <c r="Z1098" s="85"/>
      <c r="AA1098" s="65" t="str">
        <f t="shared" si="6"/>
        <v/>
      </c>
      <c r="AB1098" s="65" t="str">
        <f t="shared" si="7"/>
        <v/>
      </c>
      <c r="AC1098" s="86"/>
      <c r="AD1098" s="87" t="str">
        <f t="shared" si="8"/>
        <v/>
      </c>
      <c r="AE1098" s="84"/>
      <c r="AF1098" s="86">
        <f>IF(AC1098&gt;0,AC1098,'⚙️ Config'!$B$10)</f>
        <v>0.0075</v>
      </c>
      <c r="AG1098" s="88">
        <f t="shared" si="9"/>
        <v>9999.2724</v>
      </c>
      <c r="AH1098" s="88">
        <f>AG1098*'⚙️ Config'!$B$11</f>
        <v>49996.362</v>
      </c>
      <c r="AI1098" s="88">
        <f>AH1098*'⚙️ Config'!$B$12</f>
        <v>14998.9086</v>
      </c>
      <c r="AJ1098" s="64"/>
      <c r="AK1098" s="84"/>
      <c r="AL1098" s="84"/>
      <c r="AM1098" s="84"/>
      <c r="AN1098" s="84"/>
      <c r="AO1098" s="84"/>
      <c r="AP1098" s="84"/>
      <c r="AQ1098" s="84"/>
    </row>
    <row r="1099" ht="15.0" customHeight="1">
      <c r="A1099" s="79">
        <v>1096.0</v>
      </c>
      <c r="B1099" s="80" t="s">
        <v>2548</v>
      </c>
      <c r="C1099" s="79" t="s">
        <v>141</v>
      </c>
      <c r="D1099" s="79" t="s">
        <v>2549</v>
      </c>
      <c r="E1099" s="81">
        <v>58.92</v>
      </c>
      <c r="F1099" s="79" t="s">
        <v>84</v>
      </c>
      <c r="G1099" s="79" t="s">
        <v>606</v>
      </c>
      <c r="H1099" s="82">
        <v>1333070.83</v>
      </c>
      <c r="I1099" s="79">
        <v>1.0</v>
      </c>
      <c r="J1099" s="83">
        <v>1.3</v>
      </c>
      <c r="K1099" s="80">
        <v>2024.0</v>
      </c>
      <c r="L1099" s="79" t="s">
        <v>295</v>
      </c>
      <c r="M1099" s="79">
        <v>2024.0</v>
      </c>
      <c r="N1099" s="79" t="s">
        <v>161</v>
      </c>
      <c r="O1099" s="65" t="str">
        <f t="shared" si="1"/>
        <v>254236290001</v>
      </c>
      <c r="P1099" s="65">
        <f t="shared" si="2"/>
        <v>7</v>
      </c>
      <c r="Q1099" s="65">
        <f t="shared" si="3"/>
        <v>5</v>
      </c>
      <c r="R1099" s="65" t="str">
        <f t="shared" si="12"/>
        <v>25.423.629/0001-75</v>
      </c>
      <c r="S1099" s="84"/>
      <c r="T1099" s="84" t="str">
        <f t="shared" si="10"/>
        <v/>
      </c>
      <c r="U1099" s="84" t="str">
        <f t="shared" si="11"/>
        <v/>
      </c>
      <c r="V1099" s="65" t="str">
        <f t="shared" si="5"/>
        <v/>
      </c>
      <c r="W1099" s="84"/>
      <c r="X1099" s="84"/>
      <c r="Y1099" s="85"/>
      <c r="Z1099" s="85"/>
      <c r="AA1099" s="65" t="str">
        <f t="shared" si="6"/>
        <v/>
      </c>
      <c r="AB1099" s="65" t="str">
        <f t="shared" si="7"/>
        <v/>
      </c>
      <c r="AC1099" s="86"/>
      <c r="AD1099" s="87" t="str">
        <f t="shared" si="8"/>
        <v/>
      </c>
      <c r="AE1099" s="84"/>
      <c r="AF1099" s="86">
        <f>IF(AC1099&gt;0,AC1099,'⚙️ Config'!$B$10)</f>
        <v>0.0075</v>
      </c>
      <c r="AG1099" s="88">
        <f t="shared" si="9"/>
        <v>9998.031225</v>
      </c>
      <c r="AH1099" s="88">
        <f>AG1099*'⚙️ Config'!$B$11</f>
        <v>49990.15613</v>
      </c>
      <c r="AI1099" s="88">
        <f>AH1099*'⚙️ Config'!$B$12</f>
        <v>14997.04684</v>
      </c>
      <c r="AJ1099" s="64"/>
      <c r="AK1099" s="84"/>
      <c r="AL1099" s="84"/>
      <c r="AM1099" s="84"/>
      <c r="AN1099" s="84"/>
      <c r="AO1099" s="84"/>
      <c r="AP1099" s="84"/>
      <c r="AQ1099" s="84"/>
    </row>
    <row r="1100" ht="15.0" customHeight="1">
      <c r="A1100" s="79">
        <v>1097.0</v>
      </c>
      <c r="B1100" s="80" t="s">
        <v>2550</v>
      </c>
      <c r="C1100" s="79" t="s">
        <v>141</v>
      </c>
      <c r="D1100" s="79" t="s">
        <v>2551</v>
      </c>
      <c r="E1100" s="81">
        <v>51.85</v>
      </c>
      <c r="F1100" s="79" t="s">
        <v>84</v>
      </c>
      <c r="G1100" s="79" t="s">
        <v>606</v>
      </c>
      <c r="H1100" s="82">
        <v>1332974.88</v>
      </c>
      <c r="I1100" s="79">
        <v>1.0</v>
      </c>
      <c r="J1100" s="83">
        <v>1.7</v>
      </c>
      <c r="K1100" s="80">
        <v>2024.0</v>
      </c>
      <c r="L1100" s="79" t="s">
        <v>268</v>
      </c>
      <c r="M1100" s="79">
        <v>2024.0</v>
      </c>
      <c r="N1100" s="79" t="s">
        <v>161</v>
      </c>
      <c r="O1100" s="65" t="str">
        <f t="shared" si="1"/>
        <v>490938340001</v>
      </c>
      <c r="P1100" s="65">
        <f t="shared" si="2"/>
        <v>8</v>
      </c>
      <c r="Q1100" s="65">
        <f t="shared" si="3"/>
        <v>8</v>
      </c>
      <c r="R1100" s="65" t="str">
        <f t="shared" si="12"/>
        <v>49.093.834/0001-88</v>
      </c>
      <c r="S1100" s="84"/>
      <c r="T1100" s="84" t="str">
        <f t="shared" si="10"/>
        <v/>
      </c>
      <c r="U1100" s="84" t="str">
        <f t="shared" si="11"/>
        <v/>
      </c>
      <c r="V1100" s="65" t="str">
        <f t="shared" si="5"/>
        <v/>
      </c>
      <c r="W1100" s="84"/>
      <c r="X1100" s="84"/>
      <c r="Y1100" s="85"/>
      <c r="Z1100" s="85"/>
      <c r="AA1100" s="65" t="str">
        <f t="shared" si="6"/>
        <v/>
      </c>
      <c r="AB1100" s="65" t="str">
        <f t="shared" si="7"/>
        <v/>
      </c>
      <c r="AC1100" s="86"/>
      <c r="AD1100" s="87" t="str">
        <f t="shared" si="8"/>
        <v/>
      </c>
      <c r="AE1100" s="84"/>
      <c r="AF1100" s="86">
        <f>IF(AC1100&gt;0,AC1100,'⚙️ Config'!$B$10)</f>
        <v>0.0075</v>
      </c>
      <c r="AG1100" s="88">
        <f t="shared" si="9"/>
        <v>9997.3116</v>
      </c>
      <c r="AH1100" s="88">
        <f>AG1100*'⚙️ Config'!$B$11</f>
        <v>49986.558</v>
      </c>
      <c r="AI1100" s="88">
        <f>AH1100*'⚙️ Config'!$B$12</f>
        <v>14995.9674</v>
      </c>
      <c r="AJ1100" s="64"/>
      <c r="AK1100" s="84"/>
      <c r="AL1100" s="84"/>
      <c r="AM1100" s="84"/>
      <c r="AN1100" s="84"/>
      <c r="AO1100" s="84"/>
      <c r="AP1100" s="84"/>
      <c r="AQ1100" s="84"/>
    </row>
    <row r="1101" ht="15.0" customHeight="1">
      <c r="A1101" s="79">
        <v>1098.0</v>
      </c>
      <c r="B1101" s="80" t="s">
        <v>2552</v>
      </c>
      <c r="C1101" s="79" t="s">
        <v>141</v>
      </c>
      <c r="D1101" s="79" t="s">
        <v>2553</v>
      </c>
      <c r="E1101" s="81">
        <v>83.67</v>
      </c>
      <c r="F1101" s="79" t="s">
        <v>84</v>
      </c>
      <c r="G1101" s="79" t="s">
        <v>606</v>
      </c>
      <c r="H1101" s="82">
        <v>1332420.5</v>
      </c>
      <c r="I1101" s="79">
        <v>1.0</v>
      </c>
      <c r="J1101" s="83">
        <v>0.6</v>
      </c>
      <c r="K1101" s="80">
        <v>2025.0</v>
      </c>
      <c r="L1101" s="79" t="s">
        <v>630</v>
      </c>
      <c r="M1101" s="79">
        <v>2025.0</v>
      </c>
      <c r="N1101" s="79" t="s">
        <v>145</v>
      </c>
      <c r="O1101" s="65" t="str">
        <f t="shared" si="1"/>
        <v>267202260001</v>
      </c>
      <c r="P1101" s="65">
        <f t="shared" si="2"/>
        <v>5</v>
      </c>
      <c r="Q1101" s="65">
        <f t="shared" si="3"/>
        <v>0</v>
      </c>
      <c r="R1101" s="65" t="str">
        <f t="shared" si="12"/>
        <v>26.720.226/0001-50</v>
      </c>
      <c r="S1101" s="84"/>
      <c r="T1101" s="84" t="str">
        <f t="shared" si="10"/>
        <v/>
      </c>
      <c r="U1101" s="84" t="str">
        <f t="shared" si="11"/>
        <v/>
      </c>
      <c r="V1101" s="65" t="str">
        <f t="shared" si="5"/>
        <v/>
      </c>
      <c r="W1101" s="84"/>
      <c r="X1101" s="84"/>
      <c r="Y1101" s="85"/>
      <c r="Z1101" s="85"/>
      <c r="AA1101" s="65" t="str">
        <f t="shared" si="6"/>
        <v/>
      </c>
      <c r="AB1101" s="65" t="str">
        <f t="shared" si="7"/>
        <v/>
      </c>
      <c r="AC1101" s="86"/>
      <c r="AD1101" s="87" t="str">
        <f t="shared" si="8"/>
        <v/>
      </c>
      <c r="AE1101" s="84"/>
      <c r="AF1101" s="86">
        <f>IF(AC1101&gt;0,AC1101,'⚙️ Config'!$B$10)</f>
        <v>0.0075</v>
      </c>
      <c r="AG1101" s="88">
        <f t="shared" si="9"/>
        <v>9993.15375</v>
      </c>
      <c r="AH1101" s="88">
        <f>AG1101*'⚙️ Config'!$B$11</f>
        <v>49965.76875</v>
      </c>
      <c r="AI1101" s="88">
        <f>AH1101*'⚙️ Config'!$B$12</f>
        <v>14989.73063</v>
      </c>
      <c r="AJ1101" s="64"/>
      <c r="AK1101" s="84"/>
      <c r="AL1101" s="84"/>
      <c r="AM1101" s="84"/>
      <c r="AN1101" s="84"/>
      <c r="AO1101" s="84"/>
      <c r="AP1101" s="84"/>
      <c r="AQ1101" s="84"/>
    </row>
    <row r="1102" ht="15.0" customHeight="1">
      <c r="A1102" s="79">
        <v>1099.0</v>
      </c>
      <c r="B1102" s="80" t="s">
        <v>2554</v>
      </c>
      <c r="C1102" s="79" t="s">
        <v>141</v>
      </c>
      <c r="D1102" s="79" t="s">
        <v>2555</v>
      </c>
      <c r="E1102" s="81">
        <v>51.85</v>
      </c>
      <c r="F1102" s="79" t="s">
        <v>84</v>
      </c>
      <c r="G1102" s="79" t="s">
        <v>606</v>
      </c>
      <c r="H1102" s="82">
        <v>1332127.38</v>
      </c>
      <c r="I1102" s="79">
        <v>1.0</v>
      </c>
      <c r="J1102" s="83">
        <v>1.7</v>
      </c>
      <c r="K1102" s="80">
        <v>2024.0</v>
      </c>
      <c r="L1102" s="79" t="s">
        <v>630</v>
      </c>
      <c r="M1102" s="79">
        <v>2024.0</v>
      </c>
      <c r="N1102" s="79" t="s">
        <v>161</v>
      </c>
      <c r="O1102" s="65" t="str">
        <f t="shared" si="1"/>
        <v>342576270001</v>
      </c>
      <c r="P1102" s="65">
        <f t="shared" si="2"/>
        <v>4</v>
      </c>
      <c r="Q1102" s="65">
        <f t="shared" si="3"/>
        <v>4</v>
      </c>
      <c r="R1102" s="65" t="str">
        <f t="shared" si="12"/>
        <v>34.257.627/0001-44</v>
      </c>
      <c r="S1102" s="84"/>
      <c r="T1102" s="84" t="str">
        <f t="shared" si="10"/>
        <v/>
      </c>
      <c r="U1102" s="84" t="str">
        <f t="shared" si="11"/>
        <v/>
      </c>
      <c r="V1102" s="65" t="str">
        <f t="shared" si="5"/>
        <v/>
      </c>
      <c r="W1102" s="84"/>
      <c r="X1102" s="84"/>
      <c r="Y1102" s="85"/>
      <c r="Z1102" s="85"/>
      <c r="AA1102" s="65" t="str">
        <f t="shared" si="6"/>
        <v/>
      </c>
      <c r="AB1102" s="65" t="str">
        <f t="shared" si="7"/>
        <v/>
      </c>
      <c r="AC1102" s="86"/>
      <c r="AD1102" s="87" t="str">
        <f t="shared" si="8"/>
        <v/>
      </c>
      <c r="AE1102" s="84"/>
      <c r="AF1102" s="86">
        <f>IF(AC1102&gt;0,AC1102,'⚙️ Config'!$B$10)</f>
        <v>0.0075</v>
      </c>
      <c r="AG1102" s="88">
        <f t="shared" si="9"/>
        <v>9990.95535</v>
      </c>
      <c r="AH1102" s="88">
        <f>AG1102*'⚙️ Config'!$B$11</f>
        <v>49954.77675</v>
      </c>
      <c r="AI1102" s="88">
        <f>AH1102*'⚙️ Config'!$B$12</f>
        <v>14986.43303</v>
      </c>
      <c r="AJ1102" s="64"/>
      <c r="AK1102" s="84"/>
      <c r="AL1102" s="84"/>
      <c r="AM1102" s="84"/>
      <c r="AN1102" s="84"/>
      <c r="AO1102" s="84"/>
      <c r="AP1102" s="84"/>
      <c r="AQ1102" s="84"/>
    </row>
    <row r="1103" ht="15.0" customHeight="1">
      <c r="A1103" s="79">
        <v>1100.0</v>
      </c>
      <c r="B1103" s="80" t="s">
        <v>2556</v>
      </c>
      <c r="C1103" s="79" t="s">
        <v>141</v>
      </c>
      <c r="D1103" s="79" t="s">
        <v>2557</v>
      </c>
      <c r="E1103" s="81">
        <v>70.04</v>
      </c>
      <c r="F1103" s="79" t="s">
        <v>84</v>
      </c>
      <c r="G1103" s="79" t="s">
        <v>606</v>
      </c>
      <c r="H1103" s="82">
        <v>1331981.39</v>
      </c>
      <c r="I1103" s="79">
        <v>1.0</v>
      </c>
      <c r="J1103" s="83">
        <v>0.9</v>
      </c>
      <c r="K1103" s="80">
        <v>2025.0</v>
      </c>
      <c r="L1103" s="79" t="s">
        <v>202</v>
      </c>
      <c r="M1103" s="79">
        <v>2025.0</v>
      </c>
      <c r="N1103" s="79" t="s">
        <v>145</v>
      </c>
      <c r="O1103" s="65" t="str">
        <f t="shared" si="1"/>
        <v>584686610001</v>
      </c>
      <c r="P1103" s="65">
        <f t="shared" si="2"/>
        <v>2</v>
      </c>
      <c r="Q1103" s="65">
        <f t="shared" si="3"/>
        <v>6</v>
      </c>
      <c r="R1103" s="65" t="str">
        <f t="shared" si="12"/>
        <v>58.468.661/0001-26</v>
      </c>
      <c r="S1103" s="84"/>
      <c r="T1103" s="84" t="str">
        <f t="shared" si="10"/>
        <v/>
      </c>
      <c r="U1103" s="84" t="str">
        <f t="shared" si="11"/>
        <v/>
      </c>
      <c r="V1103" s="65" t="str">
        <f t="shared" si="5"/>
        <v/>
      </c>
      <c r="W1103" s="84"/>
      <c r="X1103" s="84"/>
      <c r="Y1103" s="85"/>
      <c r="Z1103" s="85"/>
      <c r="AA1103" s="65" t="str">
        <f t="shared" si="6"/>
        <v/>
      </c>
      <c r="AB1103" s="65" t="str">
        <f t="shared" si="7"/>
        <v/>
      </c>
      <c r="AC1103" s="86"/>
      <c r="AD1103" s="87" t="str">
        <f t="shared" si="8"/>
        <v/>
      </c>
      <c r="AE1103" s="84"/>
      <c r="AF1103" s="86">
        <f>IF(AC1103&gt;0,AC1103,'⚙️ Config'!$B$10)</f>
        <v>0.0075</v>
      </c>
      <c r="AG1103" s="88">
        <f t="shared" si="9"/>
        <v>9989.860425</v>
      </c>
      <c r="AH1103" s="88">
        <f>AG1103*'⚙️ Config'!$B$11</f>
        <v>49949.30213</v>
      </c>
      <c r="AI1103" s="88">
        <f>AH1103*'⚙️ Config'!$B$12</f>
        <v>14984.79064</v>
      </c>
      <c r="AJ1103" s="64"/>
      <c r="AK1103" s="84"/>
      <c r="AL1103" s="84"/>
      <c r="AM1103" s="84"/>
      <c r="AN1103" s="84"/>
      <c r="AO1103" s="84"/>
      <c r="AP1103" s="84"/>
      <c r="AQ1103" s="84"/>
    </row>
    <row r="1104" ht="15.0" customHeight="1">
      <c r="A1104" s="79">
        <v>1101.0</v>
      </c>
      <c r="B1104" s="80" t="s">
        <v>2558</v>
      </c>
      <c r="C1104" s="79" t="s">
        <v>141</v>
      </c>
      <c r="D1104" s="79" t="s">
        <v>2559</v>
      </c>
      <c r="E1104" s="81">
        <v>55.04</v>
      </c>
      <c r="F1104" s="79" t="s">
        <v>84</v>
      </c>
      <c r="G1104" s="79" t="s">
        <v>606</v>
      </c>
      <c r="H1104" s="82">
        <v>1331906.37</v>
      </c>
      <c r="I1104" s="79">
        <v>1.0</v>
      </c>
      <c r="J1104" s="83">
        <v>1.5</v>
      </c>
      <c r="K1104" s="80">
        <v>2024.0</v>
      </c>
      <c r="L1104" s="79" t="s">
        <v>202</v>
      </c>
      <c r="M1104" s="79">
        <v>2024.0</v>
      </c>
      <c r="N1104" s="79" t="s">
        <v>161</v>
      </c>
      <c r="O1104" s="65" t="str">
        <f t="shared" si="1"/>
        <v>318102090001</v>
      </c>
      <c r="P1104" s="65">
        <f t="shared" si="2"/>
        <v>4</v>
      </c>
      <c r="Q1104" s="65">
        <f t="shared" si="3"/>
        <v>4</v>
      </c>
      <c r="R1104" s="65" t="str">
        <f t="shared" si="12"/>
        <v>31.810.209/0001-44</v>
      </c>
      <c r="S1104" s="84"/>
      <c r="T1104" s="84" t="str">
        <f t="shared" si="10"/>
        <v/>
      </c>
      <c r="U1104" s="84" t="str">
        <f t="shared" si="11"/>
        <v/>
      </c>
      <c r="V1104" s="65" t="str">
        <f t="shared" si="5"/>
        <v/>
      </c>
      <c r="W1104" s="84"/>
      <c r="X1104" s="84"/>
      <c r="Y1104" s="85"/>
      <c r="Z1104" s="85"/>
      <c r="AA1104" s="65" t="str">
        <f t="shared" si="6"/>
        <v/>
      </c>
      <c r="AB1104" s="65" t="str">
        <f t="shared" si="7"/>
        <v/>
      </c>
      <c r="AC1104" s="86"/>
      <c r="AD1104" s="87" t="str">
        <f t="shared" si="8"/>
        <v/>
      </c>
      <c r="AE1104" s="84"/>
      <c r="AF1104" s="86">
        <f>IF(AC1104&gt;0,AC1104,'⚙️ Config'!$B$10)</f>
        <v>0.0075</v>
      </c>
      <c r="AG1104" s="88">
        <f t="shared" si="9"/>
        <v>9989.297775</v>
      </c>
      <c r="AH1104" s="88">
        <f>AG1104*'⚙️ Config'!$B$11</f>
        <v>49946.48888</v>
      </c>
      <c r="AI1104" s="88">
        <f>AH1104*'⚙️ Config'!$B$12</f>
        <v>14983.94666</v>
      </c>
      <c r="AJ1104" s="64"/>
      <c r="AK1104" s="84"/>
      <c r="AL1104" s="84"/>
      <c r="AM1104" s="84"/>
      <c r="AN1104" s="84"/>
      <c r="AO1104" s="84"/>
      <c r="AP1104" s="84"/>
      <c r="AQ1104" s="84"/>
    </row>
    <row r="1105" ht="15.0" customHeight="1">
      <c r="A1105" s="79">
        <v>1102.0</v>
      </c>
      <c r="B1105" s="80" t="s">
        <v>2560</v>
      </c>
      <c r="C1105" s="79" t="s">
        <v>141</v>
      </c>
      <c r="D1105" s="79" t="s">
        <v>2561</v>
      </c>
      <c r="E1105" s="81">
        <v>66.7</v>
      </c>
      <c r="F1105" s="79" t="s">
        <v>84</v>
      </c>
      <c r="G1105" s="79" t="s">
        <v>606</v>
      </c>
      <c r="H1105" s="82">
        <v>1331417.23</v>
      </c>
      <c r="I1105" s="79">
        <v>1.0</v>
      </c>
      <c r="J1105" s="83">
        <v>1.0</v>
      </c>
      <c r="K1105" s="80">
        <v>2025.0</v>
      </c>
      <c r="L1105" s="79" t="s">
        <v>331</v>
      </c>
      <c r="M1105" s="79">
        <v>2025.0</v>
      </c>
      <c r="N1105" s="79" t="s">
        <v>145</v>
      </c>
      <c r="O1105" s="65" t="str">
        <f t="shared" si="1"/>
        <v>464815290001</v>
      </c>
      <c r="P1105" s="65">
        <f t="shared" si="2"/>
        <v>7</v>
      </c>
      <c r="Q1105" s="65">
        <f t="shared" si="3"/>
        <v>5</v>
      </c>
      <c r="R1105" s="65" t="str">
        <f t="shared" si="12"/>
        <v>46.481.529/0001-75</v>
      </c>
      <c r="S1105" s="84"/>
      <c r="T1105" s="84" t="str">
        <f t="shared" si="10"/>
        <v/>
      </c>
      <c r="U1105" s="84" t="str">
        <f t="shared" si="11"/>
        <v/>
      </c>
      <c r="V1105" s="65" t="str">
        <f t="shared" si="5"/>
        <v/>
      </c>
      <c r="W1105" s="84"/>
      <c r="X1105" s="84"/>
      <c r="Y1105" s="85"/>
      <c r="Z1105" s="85"/>
      <c r="AA1105" s="65" t="str">
        <f t="shared" si="6"/>
        <v/>
      </c>
      <c r="AB1105" s="65" t="str">
        <f t="shared" si="7"/>
        <v/>
      </c>
      <c r="AC1105" s="86"/>
      <c r="AD1105" s="87" t="str">
        <f t="shared" si="8"/>
        <v/>
      </c>
      <c r="AE1105" s="84"/>
      <c r="AF1105" s="86">
        <f>IF(AC1105&gt;0,AC1105,'⚙️ Config'!$B$10)</f>
        <v>0.0075</v>
      </c>
      <c r="AG1105" s="88">
        <f t="shared" si="9"/>
        <v>9985.629225</v>
      </c>
      <c r="AH1105" s="88">
        <f>AG1105*'⚙️ Config'!$B$11</f>
        <v>49928.14613</v>
      </c>
      <c r="AI1105" s="88">
        <f>AH1105*'⚙️ Config'!$B$12</f>
        <v>14978.44384</v>
      </c>
      <c r="AJ1105" s="64"/>
      <c r="AK1105" s="84"/>
      <c r="AL1105" s="84"/>
      <c r="AM1105" s="84"/>
      <c r="AN1105" s="84"/>
      <c r="AO1105" s="84"/>
      <c r="AP1105" s="84"/>
      <c r="AQ1105" s="84"/>
    </row>
    <row r="1106" ht="15.0" customHeight="1">
      <c r="A1106" s="79">
        <v>1103.0</v>
      </c>
      <c r="B1106" s="80" t="s">
        <v>2562</v>
      </c>
      <c r="C1106" s="79" t="s">
        <v>141</v>
      </c>
      <c r="D1106" s="79" t="s">
        <v>2563</v>
      </c>
      <c r="E1106" s="81">
        <v>56.88</v>
      </c>
      <c r="F1106" s="79" t="s">
        <v>84</v>
      </c>
      <c r="G1106" s="79" t="s">
        <v>606</v>
      </c>
      <c r="H1106" s="82">
        <v>1331229.2</v>
      </c>
      <c r="I1106" s="79">
        <v>1.0</v>
      </c>
      <c r="J1106" s="83">
        <v>1.4</v>
      </c>
      <c r="K1106" s="80">
        <v>2024.0</v>
      </c>
      <c r="L1106" s="79" t="s">
        <v>202</v>
      </c>
      <c r="M1106" s="79">
        <v>2024.0</v>
      </c>
      <c r="N1106" s="79" t="s">
        <v>161</v>
      </c>
      <c r="O1106" s="65" t="str">
        <f t="shared" si="1"/>
        <v>442709990001</v>
      </c>
      <c r="P1106" s="65">
        <f t="shared" si="2"/>
        <v>6</v>
      </c>
      <c r="Q1106" s="65">
        <f t="shared" si="3"/>
        <v>4</v>
      </c>
      <c r="R1106" s="65" t="str">
        <f t="shared" si="12"/>
        <v>44.270.999/0001-64</v>
      </c>
      <c r="S1106" s="84"/>
      <c r="T1106" s="84" t="str">
        <f t="shared" si="10"/>
        <v/>
      </c>
      <c r="U1106" s="84" t="str">
        <f t="shared" si="11"/>
        <v/>
      </c>
      <c r="V1106" s="65" t="str">
        <f t="shared" si="5"/>
        <v/>
      </c>
      <c r="W1106" s="84"/>
      <c r="X1106" s="84"/>
      <c r="Y1106" s="85"/>
      <c r="Z1106" s="85"/>
      <c r="AA1106" s="65" t="str">
        <f t="shared" si="6"/>
        <v/>
      </c>
      <c r="AB1106" s="65" t="str">
        <f t="shared" si="7"/>
        <v/>
      </c>
      <c r="AC1106" s="86"/>
      <c r="AD1106" s="87" t="str">
        <f t="shared" si="8"/>
        <v/>
      </c>
      <c r="AE1106" s="84"/>
      <c r="AF1106" s="86">
        <f>IF(AC1106&gt;0,AC1106,'⚙️ Config'!$B$10)</f>
        <v>0.0075</v>
      </c>
      <c r="AG1106" s="88">
        <f t="shared" si="9"/>
        <v>9984.219</v>
      </c>
      <c r="AH1106" s="88">
        <f>AG1106*'⚙️ Config'!$B$11</f>
        <v>49921.095</v>
      </c>
      <c r="AI1106" s="88">
        <f>AH1106*'⚙️ Config'!$B$12</f>
        <v>14976.3285</v>
      </c>
      <c r="AJ1106" s="64"/>
      <c r="AK1106" s="84"/>
      <c r="AL1106" s="84"/>
      <c r="AM1106" s="84"/>
      <c r="AN1106" s="84"/>
      <c r="AO1106" s="84"/>
      <c r="AP1106" s="84"/>
      <c r="AQ1106" s="84"/>
    </row>
    <row r="1107" ht="15.0" customHeight="1">
      <c r="A1107" s="79">
        <v>1104.0</v>
      </c>
      <c r="B1107" s="80" t="s">
        <v>2564</v>
      </c>
      <c r="C1107" s="79" t="s">
        <v>141</v>
      </c>
      <c r="D1107" s="79" t="s">
        <v>2565</v>
      </c>
      <c r="E1107" s="81">
        <v>53.37</v>
      </c>
      <c r="F1107" s="79" t="s">
        <v>84</v>
      </c>
      <c r="G1107" s="79" t="s">
        <v>606</v>
      </c>
      <c r="H1107" s="82">
        <v>1329825.64</v>
      </c>
      <c r="I1107" s="79">
        <v>1.0</v>
      </c>
      <c r="J1107" s="83">
        <v>1.6</v>
      </c>
      <c r="K1107" s="80">
        <v>2024.0</v>
      </c>
      <c r="L1107" s="79" t="s">
        <v>630</v>
      </c>
      <c r="M1107" s="79">
        <v>2024.0</v>
      </c>
      <c r="N1107" s="79" t="s">
        <v>145</v>
      </c>
      <c r="O1107" s="65" t="str">
        <f t="shared" si="1"/>
        <v>151113090001</v>
      </c>
      <c r="P1107" s="65">
        <f t="shared" si="2"/>
        <v>2</v>
      </c>
      <c r="Q1107" s="65">
        <f t="shared" si="3"/>
        <v>6</v>
      </c>
      <c r="R1107" s="65" t="str">
        <f t="shared" si="12"/>
        <v>15.111.309/0001-26</v>
      </c>
      <c r="S1107" s="84"/>
      <c r="T1107" s="84" t="str">
        <f t="shared" si="10"/>
        <v/>
      </c>
      <c r="U1107" s="84" t="str">
        <f t="shared" si="11"/>
        <v/>
      </c>
      <c r="V1107" s="65" t="str">
        <f t="shared" si="5"/>
        <v/>
      </c>
      <c r="W1107" s="84"/>
      <c r="X1107" s="84"/>
      <c r="Y1107" s="85"/>
      <c r="Z1107" s="85"/>
      <c r="AA1107" s="65" t="str">
        <f t="shared" si="6"/>
        <v/>
      </c>
      <c r="AB1107" s="65" t="str">
        <f t="shared" si="7"/>
        <v/>
      </c>
      <c r="AC1107" s="86"/>
      <c r="AD1107" s="87" t="str">
        <f t="shared" si="8"/>
        <v/>
      </c>
      <c r="AE1107" s="84"/>
      <c r="AF1107" s="86">
        <f>IF(AC1107&gt;0,AC1107,'⚙️ Config'!$B$10)</f>
        <v>0.0075</v>
      </c>
      <c r="AG1107" s="88">
        <f t="shared" si="9"/>
        <v>9973.6923</v>
      </c>
      <c r="AH1107" s="88">
        <f>AG1107*'⚙️ Config'!$B$11</f>
        <v>49868.4615</v>
      </c>
      <c r="AI1107" s="88">
        <f>AH1107*'⚙️ Config'!$B$12</f>
        <v>14960.53845</v>
      </c>
      <c r="AJ1107" s="64"/>
      <c r="AK1107" s="84"/>
      <c r="AL1107" s="84"/>
      <c r="AM1107" s="84"/>
      <c r="AN1107" s="84"/>
      <c r="AO1107" s="84"/>
      <c r="AP1107" s="84"/>
      <c r="AQ1107" s="84"/>
    </row>
    <row r="1108" ht="15.0" customHeight="1">
      <c r="A1108" s="79">
        <v>1105.0</v>
      </c>
      <c r="B1108" s="80" t="s">
        <v>2566</v>
      </c>
      <c r="C1108" s="79" t="s">
        <v>141</v>
      </c>
      <c r="D1108" s="79" t="s">
        <v>2567</v>
      </c>
      <c r="E1108" s="81">
        <v>56.88</v>
      </c>
      <c r="F1108" s="79" t="s">
        <v>84</v>
      </c>
      <c r="G1108" s="79" t="s">
        <v>606</v>
      </c>
      <c r="H1108" s="82">
        <v>1327994.78</v>
      </c>
      <c r="I1108" s="79">
        <v>1.0</v>
      </c>
      <c r="J1108" s="83">
        <v>1.4</v>
      </c>
      <c r="K1108" s="80">
        <v>2024.0</v>
      </c>
      <c r="L1108" s="79" t="s">
        <v>295</v>
      </c>
      <c r="M1108" s="79">
        <v>2024.0</v>
      </c>
      <c r="N1108" s="79" t="s">
        <v>161</v>
      </c>
      <c r="O1108" s="65" t="str">
        <f t="shared" si="1"/>
        <v>610917240001</v>
      </c>
      <c r="P1108" s="65">
        <f t="shared" si="2"/>
        <v>8</v>
      </c>
      <c r="Q1108" s="65">
        <f t="shared" si="3"/>
        <v>2</v>
      </c>
      <c r="R1108" s="65" t="str">
        <f t="shared" si="12"/>
        <v>61.091.724/0001-82</v>
      </c>
      <c r="S1108" s="84"/>
      <c r="T1108" s="84" t="str">
        <f t="shared" si="10"/>
        <v/>
      </c>
      <c r="U1108" s="84" t="str">
        <f t="shared" si="11"/>
        <v/>
      </c>
      <c r="V1108" s="65" t="str">
        <f t="shared" si="5"/>
        <v/>
      </c>
      <c r="W1108" s="84"/>
      <c r="X1108" s="84"/>
      <c r="Y1108" s="85"/>
      <c r="Z1108" s="85"/>
      <c r="AA1108" s="65" t="str">
        <f t="shared" si="6"/>
        <v/>
      </c>
      <c r="AB1108" s="65" t="str">
        <f t="shared" si="7"/>
        <v/>
      </c>
      <c r="AC1108" s="86"/>
      <c r="AD1108" s="87" t="str">
        <f t="shared" si="8"/>
        <v/>
      </c>
      <c r="AE1108" s="84"/>
      <c r="AF1108" s="86">
        <f>IF(AC1108&gt;0,AC1108,'⚙️ Config'!$B$10)</f>
        <v>0.0075</v>
      </c>
      <c r="AG1108" s="88">
        <f t="shared" si="9"/>
        <v>9959.96085</v>
      </c>
      <c r="AH1108" s="88">
        <f>AG1108*'⚙️ Config'!$B$11</f>
        <v>49799.80425</v>
      </c>
      <c r="AI1108" s="88">
        <f>AH1108*'⚙️ Config'!$B$12</f>
        <v>14939.94128</v>
      </c>
      <c r="AJ1108" s="64"/>
      <c r="AK1108" s="84"/>
      <c r="AL1108" s="84"/>
      <c r="AM1108" s="84"/>
      <c r="AN1108" s="84"/>
      <c r="AO1108" s="84"/>
      <c r="AP1108" s="84"/>
      <c r="AQ1108" s="84"/>
    </row>
    <row r="1109" ht="15.0" customHeight="1">
      <c r="A1109" s="79">
        <v>1106.0</v>
      </c>
      <c r="B1109" s="80" t="s">
        <v>2568</v>
      </c>
      <c r="C1109" s="79" t="s">
        <v>141</v>
      </c>
      <c r="D1109" s="79" t="s">
        <v>2569</v>
      </c>
      <c r="E1109" s="81">
        <v>49.2</v>
      </c>
      <c r="F1109" s="79" t="s">
        <v>84</v>
      </c>
      <c r="G1109" s="79" t="s">
        <v>606</v>
      </c>
      <c r="H1109" s="82">
        <v>1327918.05</v>
      </c>
      <c r="I1109" s="79">
        <v>1.0</v>
      </c>
      <c r="J1109" s="83">
        <v>1.9</v>
      </c>
      <c r="K1109" s="80">
        <v>2024.0</v>
      </c>
      <c r="L1109" s="79" t="s">
        <v>630</v>
      </c>
      <c r="M1109" s="79">
        <v>2024.0</v>
      </c>
      <c r="N1109" s="79" t="s">
        <v>161</v>
      </c>
      <c r="O1109" s="65" t="str">
        <f t="shared" si="1"/>
        <v>083998880001</v>
      </c>
      <c r="P1109" s="65">
        <f t="shared" si="2"/>
        <v>9</v>
      </c>
      <c r="Q1109" s="65">
        <f t="shared" si="3"/>
        <v>9</v>
      </c>
      <c r="R1109" s="65" t="str">
        <f t="shared" si="12"/>
        <v>08.399.888/0001-99</v>
      </c>
      <c r="S1109" s="84"/>
      <c r="T1109" s="84" t="str">
        <f t="shared" si="10"/>
        <v/>
      </c>
      <c r="U1109" s="84" t="str">
        <f t="shared" si="11"/>
        <v/>
      </c>
      <c r="V1109" s="65" t="str">
        <f t="shared" si="5"/>
        <v/>
      </c>
      <c r="W1109" s="84"/>
      <c r="X1109" s="84"/>
      <c r="Y1109" s="85"/>
      <c r="Z1109" s="85"/>
      <c r="AA1109" s="65" t="str">
        <f t="shared" si="6"/>
        <v/>
      </c>
      <c r="AB1109" s="65" t="str">
        <f t="shared" si="7"/>
        <v/>
      </c>
      <c r="AC1109" s="86"/>
      <c r="AD1109" s="87" t="str">
        <f t="shared" si="8"/>
        <v/>
      </c>
      <c r="AE1109" s="84"/>
      <c r="AF1109" s="86">
        <f>IF(AC1109&gt;0,AC1109,'⚙️ Config'!$B$10)</f>
        <v>0.0075</v>
      </c>
      <c r="AG1109" s="88">
        <f t="shared" si="9"/>
        <v>9959.385375</v>
      </c>
      <c r="AH1109" s="88">
        <f>AG1109*'⚙️ Config'!$B$11</f>
        <v>49796.92688</v>
      </c>
      <c r="AI1109" s="88">
        <f>AH1109*'⚙️ Config'!$B$12</f>
        <v>14939.07806</v>
      </c>
      <c r="AJ1109" s="64"/>
      <c r="AK1109" s="84"/>
      <c r="AL1109" s="84"/>
      <c r="AM1109" s="84"/>
      <c r="AN1109" s="84"/>
      <c r="AO1109" s="84"/>
      <c r="AP1109" s="84"/>
      <c r="AQ1109" s="84"/>
    </row>
    <row r="1110" ht="15.0" customHeight="1">
      <c r="A1110" s="79">
        <v>1107.0</v>
      </c>
      <c r="B1110" s="80" t="s">
        <v>2570</v>
      </c>
      <c r="C1110" s="79" t="s">
        <v>141</v>
      </c>
      <c r="D1110" s="79" t="s">
        <v>2571</v>
      </c>
      <c r="E1110" s="81">
        <v>61.21</v>
      </c>
      <c r="F1110" s="79" t="s">
        <v>84</v>
      </c>
      <c r="G1110" s="79" t="s">
        <v>606</v>
      </c>
      <c r="H1110" s="82">
        <v>1326147.34</v>
      </c>
      <c r="I1110" s="79">
        <v>1.0</v>
      </c>
      <c r="J1110" s="83">
        <v>1.2</v>
      </c>
      <c r="K1110" s="80">
        <v>2025.0</v>
      </c>
      <c r="L1110" s="79" t="s">
        <v>630</v>
      </c>
      <c r="M1110" s="79">
        <v>2025.0</v>
      </c>
      <c r="N1110" s="79" t="s">
        <v>161</v>
      </c>
      <c r="O1110" s="65" t="str">
        <f t="shared" si="1"/>
        <v>142821160001</v>
      </c>
      <c r="P1110" s="65">
        <f t="shared" si="2"/>
        <v>7</v>
      </c>
      <c r="Q1110" s="65">
        <f t="shared" si="3"/>
        <v>5</v>
      </c>
      <c r="R1110" s="65" t="str">
        <f t="shared" si="12"/>
        <v>14.282.116/0001-75</v>
      </c>
      <c r="S1110" s="84"/>
      <c r="T1110" s="84" t="str">
        <f t="shared" si="10"/>
        <v/>
      </c>
      <c r="U1110" s="84" t="str">
        <f t="shared" si="11"/>
        <v/>
      </c>
      <c r="V1110" s="65" t="str">
        <f t="shared" si="5"/>
        <v/>
      </c>
      <c r="W1110" s="84"/>
      <c r="X1110" s="84"/>
      <c r="Y1110" s="85"/>
      <c r="Z1110" s="85"/>
      <c r="AA1110" s="65" t="str">
        <f t="shared" si="6"/>
        <v/>
      </c>
      <c r="AB1110" s="65" t="str">
        <f t="shared" si="7"/>
        <v/>
      </c>
      <c r="AC1110" s="86"/>
      <c r="AD1110" s="87" t="str">
        <f t="shared" si="8"/>
        <v/>
      </c>
      <c r="AE1110" s="84"/>
      <c r="AF1110" s="86">
        <f>IF(AC1110&gt;0,AC1110,'⚙️ Config'!$B$10)</f>
        <v>0.0075</v>
      </c>
      <c r="AG1110" s="88">
        <f t="shared" si="9"/>
        <v>9946.10505</v>
      </c>
      <c r="AH1110" s="88">
        <f>AG1110*'⚙️ Config'!$B$11</f>
        <v>49730.52525</v>
      </c>
      <c r="AI1110" s="88">
        <f>AH1110*'⚙️ Config'!$B$12</f>
        <v>14919.15758</v>
      </c>
      <c r="AJ1110" s="64"/>
      <c r="AK1110" s="84"/>
      <c r="AL1110" s="84"/>
      <c r="AM1110" s="84"/>
      <c r="AN1110" s="84"/>
      <c r="AO1110" s="84"/>
      <c r="AP1110" s="84"/>
      <c r="AQ1110" s="84"/>
    </row>
    <row r="1111" ht="15.0" customHeight="1">
      <c r="A1111" s="79">
        <v>1108.0</v>
      </c>
      <c r="B1111" s="80" t="s">
        <v>2572</v>
      </c>
      <c r="C1111" s="79" t="s">
        <v>141</v>
      </c>
      <c r="D1111" s="79" t="s">
        <v>2573</v>
      </c>
      <c r="E1111" s="81">
        <v>63.79</v>
      </c>
      <c r="F1111" s="79" t="s">
        <v>84</v>
      </c>
      <c r="G1111" s="79" t="s">
        <v>606</v>
      </c>
      <c r="H1111" s="82">
        <v>1325972.8</v>
      </c>
      <c r="I1111" s="79">
        <v>1.0</v>
      </c>
      <c r="J1111" s="83">
        <v>1.1</v>
      </c>
      <c r="K1111" s="80">
        <v>2025.0</v>
      </c>
      <c r="L1111" s="79" t="s">
        <v>630</v>
      </c>
      <c r="M1111" s="79">
        <v>2025.0</v>
      </c>
      <c r="N1111" s="79" t="s">
        <v>161</v>
      </c>
      <c r="O1111" s="65" t="str">
        <f t="shared" si="1"/>
        <v>459017200001</v>
      </c>
      <c r="P1111" s="65">
        <f t="shared" si="2"/>
        <v>6</v>
      </c>
      <c r="Q1111" s="65">
        <f t="shared" si="3"/>
        <v>6</v>
      </c>
      <c r="R1111" s="65" t="str">
        <f t="shared" si="12"/>
        <v>45.901.720/0001-66</v>
      </c>
      <c r="S1111" s="84"/>
      <c r="T1111" s="84" t="str">
        <f t="shared" si="10"/>
        <v/>
      </c>
      <c r="U1111" s="84" t="str">
        <f t="shared" si="11"/>
        <v/>
      </c>
      <c r="V1111" s="65" t="str">
        <f t="shared" si="5"/>
        <v/>
      </c>
      <c r="W1111" s="84"/>
      <c r="X1111" s="84"/>
      <c r="Y1111" s="85"/>
      <c r="Z1111" s="85"/>
      <c r="AA1111" s="65" t="str">
        <f t="shared" si="6"/>
        <v/>
      </c>
      <c r="AB1111" s="65" t="str">
        <f t="shared" si="7"/>
        <v/>
      </c>
      <c r="AC1111" s="86"/>
      <c r="AD1111" s="87" t="str">
        <f t="shared" si="8"/>
        <v/>
      </c>
      <c r="AE1111" s="84"/>
      <c r="AF1111" s="86">
        <f>IF(AC1111&gt;0,AC1111,'⚙️ Config'!$B$10)</f>
        <v>0.0075</v>
      </c>
      <c r="AG1111" s="88">
        <f t="shared" si="9"/>
        <v>9944.796</v>
      </c>
      <c r="AH1111" s="88">
        <f>AG1111*'⚙️ Config'!$B$11</f>
        <v>49723.98</v>
      </c>
      <c r="AI1111" s="88">
        <f>AH1111*'⚙️ Config'!$B$12</f>
        <v>14917.194</v>
      </c>
      <c r="AJ1111" s="64"/>
      <c r="AK1111" s="84"/>
      <c r="AL1111" s="84"/>
      <c r="AM1111" s="84"/>
      <c r="AN1111" s="84"/>
      <c r="AO1111" s="84"/>
      <c r="AP1111" s="84"/>
      <c r="AQ1111" s="84"/>
    </row>
    <row r="1112" ht="15.0" customHeight="1">
      <c r="A1112" s="79">
        <v>1109.0</v>
      </c>
      <c r="B1112" s="80" t="s">
        <v>2574</v>
      </c>
      <c r="C1112" s="79" t="s">
        <v>141</v>
      </c>
      <c r="D1112" s="79" t="s">
        <v>2575</v>
      </c>
      <c r="E1112" s="81">
        <v>66.7</v>
      </c>
      <c r="F1112" s="79" t="s">
        <v>84</v>
      </c>
      <c r="G1112" s="79" t="s">
        <v>606</v>
      </c>
      <c r="H1112" s="82">
        <v>1325449.84</v>
      </c>
      <c r="I1112" s="79">
        <v>1.0</v>
      </c>
      <c r="J1112" s="83">
        <v>1.0</v>
      </c>
      <c r="K1112" s="80">
        <v>2025.0</v>
      </c>
      <c r="L1112" s="79" t="s">
        <v>630</v>
      </c>
      <c r="M1112" s="79">
        <v>2025.0</v>
      </c>
      <c r="N1112" s="79" t="s">
        <v>161</v>
      </c>
      <c r="O1112" s="65" t="str">
        <f t="shared" si="1"/>
        <v>318991530001</v>
      </c>
      <c r="P1112" s="65">
        <f t="shared" si="2"/>
        <v>4</v>
      </c>
      <c r="Q1112" s="65">
        <f t="shared" si="3"/>
        <v>6</v>
      </c>
      <c r="R1112" s="65" t="str">
        <f t="shared" si="12"/>
        <v>31.899.153/0001-46</v>
      </c>
      <c r="S1112" s="84"/>
      <c r="T1112" s="84" t="str">
        <f t="shared" si="10"/>
        <v/>
      </c>
      <c r="U1112" s="84" t="str">
        <f t="shared" si="11"/>
        <v/>
      </c>
      <c r="V1112" s="65" t="str">
        <f t="shared" si="5"/>
        <v/>
      </c>
      <c r="W1112" s="84"/>
      <c r="X1112" s="84"/>
      <c r="Y1112" s="85"/>
      <c r="Z1112" s="85"/>
      <c r="AA1112" s="65" t="str">
        <f t="shared" si="6"/>
        <v/>
      </c>
      <c r="AB1112" s="65" t="str">
        <f t="shared" si="7"/>
        <v/>
      </c>
      <c r="AC1112" s="86"/>
      <c r="AD1112" s="87" t="str">
        <f t="shared" si="8"/>
        <v/>
      </c>
      <c r="AE1112" s="84"/>
      <c r="AF1112" s="86">
        <f>IF(AC1112&gt;0,AC1112,'⚙️ Config'!$B$10)</f>
        <v>0.0075</v>
      </c>
      <c r="AG1112" s="88">
        <f t="shared" si="9"/>
        <v>9940.8738</v>
      </c>
      <c r="AH1112" s="88">
        <f>AG1112*'⚙️ Config'!$B$11</f>
        <v>49704.369</v>
      </c>
      <c r="AI1112" s="88">
        <f>AH1112*'⚙️ Config'!$B$12</f>
        <v>14911.3107</v>
      </c>
      <c r="AJ1112" s="64"/>
      <c r="AK1112" s="84"/>
      <c r="AL1112" s="84"/>
      <c r="AM1112" s="84"/>
      <c r="AN1112" s="84"/>
      <c r="AO1112" s="84"/>
      <c r="AP1112" s="84"/>
      <c r="AQ1112" s="84"/>
    </row>
    <row r="1113" ht="15.0" customHeight="1">
      <c r="A1113" s="79">
        <v>1110.0</v>
      </c>
      <c r="B1113" s="80" t="s">
        <v>2576</v>
      </c>
      <c r="C1113" s="79" t="s">
        <v>141</v>
      </c>
      <c r="D1113" s="79" t="s">
        <v>2577</v>
      </c>
      <c r="E1113" s="81">
        <v>51.85</v>
      </c>
      <c r="F1113" s="79" t="s">
        <v>84</v>
      </c>
      <c r="G1113" s="79" t="s">
        <v>606</v>
      </c>
      <c r="H1113" s="82">
        <v>1324433.44</v>
      </c>
      <c r="I1113" s="79">
        <v>1.0</v>
      </c>
      <c r="J1113" s="83">
        <v>1.7</v>
      </c>
      <c r="K1113" s="80">
        <v>2024.0</v>
      </c>
      <c r="L1113" s="79" t="s">
        <v>630</v>
      </c>
      <c r="M1113" s="79">
        <v>2024.0</v>
      </c>
      <c r="N1113" s="79" t="s">
        <v>161</v>
      </c>
      <c r="O1113" s="65" t="str">
        <f t="shared" si="1"/>
        <v>443814950001</v>
      </c>
      <c r="P1113" s="65">
        <f t="shared" si="2"/>
        <v>1</v>
      </c>
      <c r="Q1113" s="65">
        <f t="shared" si="3"/>
        <v>1</v>
      </c>
      <c r="R1113" s="65" t="str">
        <f t="shared" si="12"/>
        <v>44.381.495/0001-11</v>
      </c>
      <c r="S1113" s="84"/>
      <c r="T1113" s="84" t="str">
        <f t="shared" si="10"/>
        <v/>
      </c>
      <c r="U1113" s="84" t="str">
        <f t="shared" si="11"/>
        <v/>
      </c>
      <c r="V1113" s="65" t="str">
        <f t="shared" si="5"/>
        <v/>
      </c>
      <c r="W1113" s="84"/>
      <c r="X1113" s="84"/>
      <c r="Y1113" s="85"/>
      <c r="Z1113" s="85"/>
      <c r="AA1113" s="65" t="str">
        <f t="shared" si="6"/>
        <v/>
      </c>
      <c r="AB1113" s="65" t="str">
        <f t="shared" si="7"/>
        <v/>
      </c>
      <c r="AC1113" s="86"/>
      <c r="AD1113" s="87" t="str">
        <f t="shared" si="8"/>
        <v/>
      </c>
      <c r="AE1113" s="84"/>
      <c r="AF1113" s="86">
        <f>IF(AC1113&gt;0,AC1113,'⚙️ Config'!$B$10)</f>
        <v>0.0075</v>
      </c>
      <c r="AG1113" s="88">
        <f t="shared" si="9"/>
        <v>9933.2508</v>
      </c>
      <c r="AH1113" s="88">
        <f>AG1113*'⚙️ Config'!$B$11</f>
        <v>49666.254</v>
      </c>
      <c r="AI1113" s="88">
        <f>AH1113*'⚙️ Config'!$B$12</f>
        <v>14899.8762</v>
      </c>
      <c r="AJ1113" s="64"/>
      <c r="AK1113" s="84"/>
      <c r="AL1113" s="84"/>
      <c r="AM1113" s="84"/>
      <c r="AN1113" s="84"/>
      <c r="AO1113" s="84"/>
      <c r="AP1113" s="84"/>
      <c r="AQ1113" s="84"/>
    </row>
    <row r="1114" ht="15.0" customHeight="1">
      <c r="A1114" s="79">
        <v>1111.0</v>
      </c>
      <c r="B1114" s="80" t="s">
        <v>2578</v>
      </c>
      <c r="C1114" s="79" t="s">
        <v>141</v>
      </c>
      <c r="D1114" s="79" t="s">
        <v>2579</v>
      </c>
      <c r="E1114" s="81">
        <v>56.88</v>
      </c>
      <c r="F1114" s="79" t="s">
        <v>84</v>
      </c>
      <c r="G1114" s="79" t="s">
        <v>606</v>
      </c>
      <c r="H1114" s="82">
        <v>1322445.78</v>
      </c>
      <c r="I1114" s="79">
        <v>1.0</v>
      </c>
      <c r="J1114" s="83">
        <v>1.4</v>
      </c>
      <c r="K1114" s="80">
        <v>2024.0</v>
      </c>
      <c r="L1114" s="79" t="s">
        <v>202</v>
      </c>
      <c r="M1114" s="79">
        <v>2024.0</v>
      </c>
      <c r="N1114" s="79" t="s">
        <v>161</v>
      </c>
      <c r="O1114" s="65" t="str">
        <f t="shared" si="1"/>
        <v>088837140001</v>
      </c>
      <c r="P1114" s="65">
        <f t="shared" si="2"/>
        <v>0</v>
      </c>
      <c r="Q1114" s="65">
        <f t="shared" si="3"/>
        <v>5</v>
      </c>
      <c r="R1114" s="65" t="str">
        <f t="shared" si="12"/>
        <v>08.883.714/0001-05</v>
      </c>
      <c r="S1114" s="84"/>
      <c r="T1114" s="84" t="str">
        <f t="shared" si="10"/>
        <v/>
      </c>
      <c r="U1114" s="84" t="str">
        <f t="shared" si="11"/>
        <v/>
      </c>
      <c r="V1114" s="65" t="str">
        <f t="shared" si="5"/>
        <v/>
      </c>
      <c r="W1114" s="84"/>
      <c r="X1114" s="84"/>
      <c r="Y1114" s="85"/>
      <c r="Z1114" s="85"/>
      <c r="AA1114" s="65" t="str">
        <f t="shared" si="6"/>
        <v/>
      </c>
      <c r="AB1114" s="65" t="str">
        <f t="shared" si="7"/>
        <v/>
      </c>
      <c r="AC1114" s="86"/>
      <c r="AD1114" s="87" t="str">
        <f t="shared" si="8"/>
        <v/>
      </c>
      <c r="AE1114" s="84"/>
      <c r="AF1114" s="86">
        <f>IF(AC1114&gt;0,AC1114,'⚙️ Config'!$B$10)</f>
        <v>0.0075</v>
      </c>
      <c r="AG1114" s="88">
        <f t="shared" si="9"/>
        <v>9918.34335</v>
      </c>
      <c r="AH1114" s="88">
        <f>AG1114*'⚙️ Config'!$B$11</f>
        <v>49591.71675</v>
      </c>
      <c r="AI1114" s="88">
        <f>AH1114*'⚙️ Config'!$B$12</f>
        <v>14877.51503</v>
      </c>
      <c r="AJ1114" s="64"/>
      <c r="AK1114" s="84"/>
      <c r="AL1114" s="84"/>
      <c r="AM1114" s="84"/>
      <c r="AN1114" s="84"/>
      <c r="AO1114" s="84"/>
      <c r="AP1114" s="84"/>
      <c r="AQ1114" s="84"/>
    </row>
    <row r="1115" ht="15.0" customHeight="1">
      <c r="A1115" s="79">
        <v>1112.0</v>
      </c>
      <c r="B1115" s="80" t="s">
        <v>2580</v>
      </c>
      <c r="C1115" s="79" t="s">
        <v>141</v>
      </c>
      <c r="D1115" s="79" t="s">
        <v>2581</v>
      </c>
      <c r="E1115" s="81">
        <v>51.85</v>
      </c>
      <c r="F1115" s="79" t="s">
        <v>84</v>
      </c>
      <c r="G1115" s="79" t="s">
        <v>606</v>
      </c>
      <c r="H1115" s="82">
        <v>1321944.57</v>
      </c>
      <c r="I1115" s="79">
        <v>1.0</v>
      </c>
      <c r="J1115" s="83">
        <v>1.7</v>
      </c>
      <c r="K1115" s="80">
        <v>2024.0</v>
      </c>
      <c r="L1115" s="79" t="s">
        <v>202</v>
      </c>
      <c r="M1115" s="79">
        <v>2024.0</v>
      </c>
      <c r="N1115" s="79" t="s">
        <v>161</v>
      </c>
      <c r="O1115" s="65" t="str">
        <f t="shared" si="1"/>
        <v>124647570001</v>
      </c>
      <c r="P1115" s="65">
        <f t="shared" si="2"/>
        <v>1</v>
      </c>
      <c r="Q1115" s="65">
        <f t="shared" si="3"/>
        <v>5</v>
      </c>
      <c r="R1115" s="65" t="str">
        <f t="shared" si="12"/>
        <v>12.464.757/0001-15</v>
      </c>
      <c r="S1115" s="84"/>
      <c r="T1115" s="84" t="str">
        <f t="shared" si="10"/>
        <v/>
      </c>
      <c r="U1115" s="84" t="str">
        <f t="shared" si="11"/>
        <v/>
      </c>
      <c r="V1115" s="65" t="str">
        <f t="shared" si="5"/>
        <v/>
      </c>
      <c r="W1115" s="84"/>
      <c r="X1115" s="84"/>
      <c r="Y1115" s="85"/>
      <c r="Z1115" s="85"/>
      <c r="AA1115" s="65" t="str">
        <f t="shared" si="6"/>
        <v/>
      </c>
      <c r="AB1115" s="65" t="str">
        <f t="shared" si="7"/>
        <v/>
      </c>
      <c r="AC1115" s="86"/>
      <c r="AD1115" s="87" t="str">
        <f t="shared" si="8"/>
        <v/>
      </c>
      <c r="AE1115" s="84"/>
      <c r="AF1115" s="86">
        <f>IF(AC1115&gt;0,AC1115,'⚙️ Config'!$B$10)</f>
        <v>0.0075</v>
      </c>
      <c r="AG1115" s="88">
        <f t="shared" si="9"/>
        <v>9914.584275</v>
      </c>
      <c r="AH1115" s="88">
        <f>AG1115*'⚙️ Config'!$B$11</f>
        <v>49572.92138</v>
      </c>
      <c r="AI1115" s="88">
        <f>AH1115*'⚙️ Config'!$B$12</f>
        <v>14871.87641</v>
      </c>
      <c r="AJ1115" s="64"/>
      <c r="AK1115" s="84"/>
      <c r="AL1115" s="84"/>
      <c r="AM1115" s="84"/>
      <c r="AN1115" s="84"/>
      <c r="AO1115" s="84"/>
      <c r="AP1115" s="84"/>
      <c r="AQ1115" s="84"/>
    </row>
    <row r="1116" ht="15.0" customHeight="1">
      <c r="A1116" s="79">
        <v>1113.0</v>
      </c>
      <c r="B1116" s="80" t="s">
        <v>2582</v>
      </c>
      <c r="C1116" s="79" t="s">
        <v>141</v>
      </c>
      <c r="D1116" s="79" t="s">
        <v>2583</v>
      </c>
      <c r="E1116" s="81">
        <v>56.88</v>
      </c>
      <c r="F1116" s="79" t="s">
        <v>84</v>
      </c>
      <c r="G1116" s="79" t="s">
        <v>606</v>
      </c>
      <c r="H1116" s="82">
        <v>1321857.92</v>
      </c>
      <c r="I1116" s="79">
        <v>1.0</v>
      </c>
      <c r="J1116" s="83">
        <v>1.4</v>
      </c>
      <c r="K1116" s="80">
        <v>2024.0</v>
      </c>
      <c r="L1116" s="79" t="s">
        <v>630</v>
      </c>
      <c r="M1116" s="79">
        <v>2024.0</v>
      </c>
      <c r="N1116" s="79" t="s">
        <v>161</v>
      </c>
      <c r="O1116" s="65" t="str">
        <f t="shared" si="1"/>
        <v>359346540001</v>
      </c>
      <c r="P1116" s="65">
        <f t="shared" si="2"/>
        <v>7</v>
      </c>
      <c r="Q1116" s="65">
        <f t="shared" si="3"/>
        <v>7</v>
      </c>
      <c r="R1116" s="65" t="str">
        <f t="shared" si="12"/>
        <v>35.934.654/0001-77</v>
      </c>
      <c r="S1116" s="84"/>
      <c r="T1116" s="84" t="str">
        <f t="shared" si="10"/>
        <v/>
      </c>
      <c r="U1116" s="84" t="str">
        <f t="shared" si="11"/>
        <v/>
      </c>
      <c r="V1116" s="65" t="str">
        <f t="shared" si="5"/>
        <v/>
      </c>
      <c r="W1116" s="84"/>
      <c r="X1116" s="84"/>
      <c r="Y1116" s="85"/>
      <c r="Z1116" s="85"/>
      <c r="AA1116" s="65" t="str">
        <f t="shared" si="6"/>
        <v/>
      </c>
      <c r="AB1116" s="65" t="str">
        <f t="shared" si="7"/>
        <v/>
      </c>
      <c r="AC1116" s="86"/>
      <c r="AD1116" s="87" t="str">
        <f t="shared" si="8"/>
        <v/>
      </c>
      <c r="AE1116" s="84"/>
      <c r="AF1116" s="86">
        <f>IF(AC1116&gt;0,AC1116,'⚙️ Config'!$B$10)</f>
        <v>0.0075</v>
      </c>
      <c r="AG1116" s="88">
        <f t="shared" si="9"/>
        <v>9913.9344</v>
      </c>
      <c r="AH1116" s="88">
        <f>AG1116*'⚙️ Config'!$B$11</f>
        <v>49569.672</v>
      </c>
      <c r="AI1116" s="88">
        <f>AH1116*'⚙️ Config'!$B$12</f>
        <v>14870.9016</v>
      </c>
      <c r="AJ1116" s="64"/>
      <c r="AK1116" s="84"/>
      <c r="AL1116" s="84"/>
      <c r="AM1116" s="84"/>
      <c r="AN1116" s="84"/>
      <c r="AO1116" s="84"/>
      <c r="AP1116" s="84"/>
      <c r="AQ1116" s="84"/>
    </row>
    <row r="1117" ht="15.0" customHeight="1">
      <c r="A1117" s="79">
        <v>1114.0</v>
      </c>
      <c r="B1117" s="80" t="s">
        <v>2584</v>
      </c>
      <c r="C1117" s="79" t="s">
        <v>141</v>
      </c>
      <c r="D1117" s="79" t="s">
        <v>2585</v>
      </c>
      <c r="E1117" s="81">
        <v>107.54</v>
      </c>
      <c r="F1117" s="79" t="s">
        <v>84</v>
      </c>
      <c r="G1117" s="79" t="s">
        <v>606</v>
      </c>
      <c r="H1117" s="82">
        <v>1321700.83</v>
      </c>
      <c r="I1117" s="79">
        <v>1.0</v>
      </c>
      <c r="J1117" s="83">
        <v>0.3</v>
      </c>
      <c r="K1117" s="80">
        <v>2025.0</v>
      </c>
      <c r="L1117" s="79" t="s">
        <v>448</v>
      </c>
      <c r="M1117" s="79">
        <v>2025.0</v>
      </c>
      <c r="N1117" s="79" t="s">
        <v>161</v>
      </c>
      <c r="O1117" s="65" t="str">
        <f t="shared" si="1"/>
        <v>135591120001</v>
      </c>
      <c r="P1117" s="65">
        <f t="shared" si="2"/>
        <v>2</v>
      </c>
      <c r="Q1117" s="65">
        <f t="shared" si="3"/>
        <v>9</v>
      </c>
      <c r="R1117" s="65" t="str">
        <f t="shared" si="12"/>
        <v>13.559.112/0001-29</v>
      </c>
      <c r="S1117" s="84"/>
      <c r="T1117" s="84" t="str">
        <f t="shared" si="10"/>
        <v/>
      </c>
      <c r="U1117" s="84" t="str">
        <f t="shared" si="11"/>
        <v/>
      </c>
      <c r="V1117" s="65" t="str">
        <f t="shared" si="5"/>
        <v/>
      </c>
      <c r="W1117" s="84"/>
      <c r="X1117" s="84"/>
      <c r="Y1117" s="85"/>
      <c r="Z1117" s="85"/>
      <c r="AA1117" s="65" t="str">
        <f t="shared" si="6"/>
        <v/>
      </c>
      <c r="AB1117" s="65" t="str">
        <f t="shared" si="7"/>
        <v/>
      </c>
      <c r="AC1117" s="86"/>
      <c r="AD1117" s="87" t="str">
        <f t="shared" si="8"/>
        <v/>
      </c>
      <c r="AE1117" s="84"/>
      <c r="AF1117" s="86">
        <f>IF(AC1117&gt;0,AC1117,'⚙️ Config'!$B$10)</f>
        <v>0.0075</v>
      </c>
      <c r="AG1117" s="88">
        <f t="shared" si="9"/>
        <v>9912.756225</v>
      </c>
      <c r="AH1117" s="88">
        <f>AG1117*'⚙️ Config'!$B$11</f>
        <v>49563.78113</v>
      </c>
      <c r="AI1117" s="88">
        <f>AH1117*'⚙️ Config'!$B$12</f>
        <v>14869.13434</v>
      </c>
      <c r="AJ1117" s="64"/>
      <c r="AK1117" s="84"/>
      <c r="AL1117" s="84"/>
      <c r="AM1117" s="84"/>
      <c r="AN1117" s="84"/>
      <c r="AO1117" s="84"/>
      <c r="AP1117" s="84"/>
      <c r="AQ1117" s="84"/>
    </row>
    <row r="1118" ht="15.0" customHeight="1">
      <c r="A1118" s="79">
        <v>1115.0</v>
      </c>
      <c r="B1118" s="80" t="s">
        <v>2586</v>
      </c>
      <c r="C1118" s="79" t="s">
        <v>141</v>
      </c>
      <c r="D1118" s="79" t="s">
        <v>2587</v>
      </c>
      <c r="E1118" s="81">
        <v>83.67</v>
      </c>
      <c r="F1118" s="79" t="s">
        <v>84</v>
      </c>
      <c r="G1118" s="79" t="s">
        <v>606</v>
      </c>
      <c r="H1118" s="82">
        <v>1320934.73</v>
      </c>
      <c r="I1118" s="79">
        <v>1.0</v>
      </c>
      <c r="J1118" s="83">
        <v>0.6</v>
      </c>
      <c r="K1118" s="80">
        <v>2025.0</v>
      </c>
      <c r="L1118" s="79" t="s">
        <v>630</v>
      </c>
      <c r="M1118" s="79">
        <v>2025.0</v>
      </c>
      <c r="N1118" s="79" t="s">
        <v>145</v>
      </c>
      <c r="O1118" s="65" t="str">
        <f t="shared" si="1"/>
        <v>339111970001</v>
      </c>
      <c r="P1118" s="65">
        <f t="shared" si="2"/>
        <v>7</v>
      </c>
      <c r="Q1118" s="65">
        <f t="shared" si="3"/>
        <v>0</v>
      </c>
      <c r="R1118" s="65" t="str">
        <f t="shared" si="12"/>
        <v>33.911.197/0001-70</v>
      </c>
      <c r="S1118" s="84"/>
      <c r="T1118" s="84" t="str">
        <f t="shared" si="10"/>
        <v/>
      </c>
      <c r="U1118" s="84" t="str">
        <f t="shared" si="11"/>
        <v/>
      </c>
      <c r="V1118" s="65" t="str">
        <f t="shared" si="5"/>
        <v/>
      </c>
      <c r="W1118" s="84"/>
      <c r="X1118" s="84"/>
      <c r="Y1118" s="85"/>
      <c r="Z1118" s="85"/>
      <c r="AA1118" s="65" t="str">
        <f t="shared" si="6"/>
        <v/>
      </c>
      <c r="AB1118" s="65" t="str">
        <f t="shared" si="7"/>
        <v/>
      </c>
      <c r="AC1118" s="86"/>
      <c r="AD1118" s="87" t="str">
        <f t="shared" si="8"/>
        <v/>
      </c>
      <c r="AE1118" s="84"/>
      <c r="AF1118" s="86">
        <f>IF(AC1118&gt;0,AC1118,'⚙️ Config'!$B$10)</f>
        <v>0.0075</v>
      </c>
      <c r="AG1118" s="88">
        <f t="shared" si="9"/>
        <v>9907.010475</v>
      </c>
      <c r="AH1118" s="88">
        <f>AG1118*'⚙️ Config'!$B$11</f>
        <v>49535.05238</v>
      </c>
      <c r="AI1118" s="88">
        <f>AH1118*'⚙️ Config'!$B$12</f>
        <v>14860.51571</v>
      </c>
      <c r="AJ1118" s="64"/>
      <c r="AK1118" s="84"/>
      <c r="AL1118" s="84"/>
      <c r="AM1118" s="84"/>
      <c r="AN1118" s="84"/>
      <c r="AO1118" s="84"/>
      <c r="AP1118" s="84"/>
      <c r="AQ1118" s="84"/>
    </row>
    <row r="1119" ht="15.0" customHeight="1">
      <c r="A1119" s="79">
        <v>1116.0</v>
      </c>
      <c r="B1119" s="80" t="s">
        <v>2588</v>
      </c>
      <c r="C1119" s="79" t="s">
        <v>141</v>
      </c>
      <c r="D1119" s="79" t="s">
        <v>2589</v>
      </c>
      <c r="E1119" s="81">
        <v>56.88</v>
      </c>
      <c r="F1119" s="79" t="s">
        <v>84</v>
      </c>
      <c r="G1119" s="79" t="s">
        <v>606</v>
      </c>
      <c r="H1119" s="82">
        <v>1320613.32</v>
      </c>
      <c r="I1119" s="79">
        <v>1.0</v>
      </c>
      <c r="J1119" s="83">
        <v>1.4</v>
      </c>
      <c r="K1119" s="80">
        <v>2024.0</v>
      </c>
      <c r="L1119" s="79" t="s">
        <v>448</v>
      </c>
      <c r="M1119" s="79">
        <v>2024.0</v>
      </c>
      <c r="N1119" s="79" t="s">
        <v>145</v>
      </c>
      <c r="O1119" s="65" t="str">
        <f t="shared" si="1"/>
        <v>038695360001</v>
      </c>
      <c r="P1119" s="65">
        <f t="shared" si="2"/>
        <v>3</v>
      </c>
      <c r="Q1119" s="65">
        <f t="shared" si="3"/>
        <v>6</v>
      </c>
      <c r="R1119" s="65" t="str">
        <f t="shared" si="12"/>
        <v>03.869.536/0001-36</v>
      </c>
      <c r="S1119" s="84"/>
      <c r="T1119" s="84" t="str">
        <f t="shared" si="10"/>
        <v/>
      </c>
      <c r="U1119" s="84" t="str">
        <f t="shared" si="11"/>
        <v/>
      </c>
      <c r="V1119" s="65" t="str">
        <f t="shared" si="5"/>
        <v/>
      </c>
      <c r="W1119" s="84"/>
      <c r="X1119" s="84"/>
      <c r="Y1119" s="85"/>
      <c r="Z1119" s="85"/>
      <c r="AA1119" s="65" t="str">
        <f t="shared" si="6"/>
        <v/>
      </c>
      <c r="AB1119" s="65" t="str">
        <f t="shared" si="7"/>
        <v/>
      </c>
      <c r="AC1119" s="86"/>
      <c r="AD1119" s="87" t="str">
        <f t="shared" si="8"/>
        <v/>
      </c>
      <c r="AE1119" s="84"/>
      <c r="AF1119" s="86">
        <f>IF(AC1119&gt;0,AC1119,'⚙️ Config'!$B$10)</f>
        <v>0.0075</v>
      </c>
      <c r="AG1119" s="88">
        <f t="shared" si="9"/>
        <v>9904.5999</v>
      </c>
      <c r="AH1119" s="88">
        <f>AG1119*'⚙️ Config'!$B$11</f>
        <v>49522.9995</v>
      </c>
      <c r="AI1119" s="88">
        <f>AH1119*'⚙️ Config'!$B$12</f>
        <v>14856.89985</v>
      </c>
      <c r="AJ1119" s="64"/>
      <c r="AK1119" s="84"/>
      <c r="AL1119" s="84"/>
      <c r="AM1119" s="84"/>
      <c r="AN1119" s="84"/>
      <c r="AO1119" s="84"/>
      <c r="AP1119" s="84"/>
      <c r="AQ1119" s="84"/>
    </row>
    <row r="1120" ht="15.0" customHeight="1">
      <c r="A1120" s="79">
        <v>1117.0</v>
      </c>
      <c r="B1120" s="80" t="s">
        <v>2590</v>
      </c>
      <c r="C1120" s="79" t="s">
        <v>141</v>
      </c>
      <c r="D1120" s="79" t="s">
        <v>2591</v>
      </c>
      <c r="E1120" s="81">
        <v>56.88</v>
      </c>
      <c r="F1120" s="79" t="s">
        <v>84</v>
      </c>
      <c r="G1120" s="79" t="s">
        <v>606</v>
      </c>
      <c r="H1120" s="82">
        <v>1320055.31</v>
      </c>
      <c r="I1120" s="79">
        <v>1.0</v>
      </c>
      <c r="J1120" s="83">
        <v>1.4</v>
      </c>
      <c r="K1120" s="80">
        <v>2024.0</v>
      </c>
      <c r="L1120" s="79" t="s">
        <v>630</v>
      </c>
      <c r="M1120" s="79">
        <v>2024.0</v>
      </c>
      <c r="N1120" s="79" t="s">
        <v>145</v>
      </c>
      <c r="O1120" s="65" t="str">
        <f t="shared" si="1"/>
        <v>975385890001</v>
      </c>
      <c r="P1120" s="65">
        <f t="shared" si="2"/>
        <v>1</v>
      </c>
      <c r="Q1120" s="65">
        <f t="shared" si="3"/>
        <v>8</v>
      </c>
      <c r="R1120" s="65" t="str">
        <f t="shared" si="12"/>
        <v>97.538.589/0001-18</v>
      </c>
      <c r="S1120" s="84"/>
      <c r="T1120" s="84" t="str">
        <f t="shared" si="10"/>
        <v/>
      </c>
      <c r="U1120" s="84" t="str">
        <f t="shared" si="11"/>
        <v/>
      </c>
      <c r="V1120" s="65" t="str">
        <f t="shared" si="5"/>
        <v/>
      </c>
      <c r="W1120" s="84"/>
      <c r="X1120" s="84"/>
      <c r="Y1120" s="85"/>
      <c r="Z1120" s="85"/>
      <c r="AA1120" s="65" t="str">
        <f t="shared" si="6"/>
        <v/>
      </c>
      <c r="AB1120" s="65" t="str">
        <f t="shared" si="7"/>
        <v/>
      </c>
      <c r="AC1120" s="86"/>
      <c r="AD1120" s="87" t="str">
        <f t="shared" si="8"/>
        <v/>
      </c>
      <c r="AE1120" s="84"/>
      <c r="AF1120" s="86">
        <f>IF(AC1120&gt;0,AC1120,'⚙️ Config'!$B$10)</f>
        <v>0.0075</v>
      </c>
      <c r="AG1120" s="88">
        <f t="shared" si="9"/>
        <v>9900.414825</v>
      </c>
      <c r="AH1120" s="88">
        <f>AG1120*'⚙️ Config'!$B$11</f>
        <v>49502.07413</v>
      </c>
      <c r="AI1120" s="88">
        <f>AH1120*'⚙️ Config'!$B$12</f>
        <v>14850.62224</v>
      </c>
      <c r="AJ1120" s="64"/>
      <c r="AK1120" s="84"/>
      <c r="AL1120" s="84"/>
      <c r="AM1120" s="84"/>
      <c r="AN1120" s="84"/>
      <c r="AO1120" s="84"/>
      <c r="AP1120" s="84"/>
      <c r="AQ1120" s="84"/>
    </row>
    <row r="1121" ht="15.0" customHeight="1">
      <c r="A1121" s="79">
        <v>1118.0</v>
      </c>
      <c r="B1121" s="80" t="s">
        <v>2592</v>
      </c>
      <c r="C1121" s="79" t="s">
        <v>141</v>
      </c>
      <c r="D1121" s="79" t="s">
        <v>2593</v>
      </c>
      <c r="E1121" s="81">
        <v>53.37</v>
      </c>
      <c r="F1121" s="79" t="s">
        <v>84</v>
      </c>
      <c r="G1121" s="79" t="s">
        <v>606</v>
      </c>
      <c r="H1121" s="82">
        <v>1319923.8</v>
      </c>
      <c r="I1121" s="79">
        <v>1.0</v>
      </c>
      <c r="J1121" s="83">
        <v>1.6</v>
      </c>
      <c r="K1121" s="80">
        <v>2024.0</v>
      </c>
      <c r="L1121" s="79" t="s">
        <v>630</v>
      </c>
      <c r="M1121" s="79">
        <v>2024.0</v>
      </c>
      <c r="N1121" s="79" t="s">
        <v>161</v>
      </c>
      <c r="O1121" s="65" t="str">
        <f t="shared" si="1"/>
        <v>311743420001</v>
      </c>
      <c r="P1121" s="65">
        <f t="shared" si="2"/>
        <v>5</v>
      </c>
      <c r="Q1121" s="65">
        <f t="shared" si="3"/>
        <v>1</v>
      </c>
      <c r="R1121" s="65" t="str">
        <f t="shared" si="12"/>
        <v>31.174.342/0001-51</v>
      </c>
      <c r="S1121" s="84"/>
      <c r="T1121" s="84" t="str">
        <f t="shared" si="10"/>
        <v/>
      </c>
      <c r="U1121" s="84" t="str">
        <f t="shared" si="11"/>
        <v/>
      </c>
      <c r="V1121" s="65" t="str">
        <f t="shared" si="5"/>
        <v/>
      </c>
      <c r="W1121" s="84"/>
      <c r="X1121" s="84"/>
      <c r="Y1121" s="85"/>
      <c r="Z1121" s="85"/>
      <c r="AA1121" s="65" t="str">
        <f t="shared" si="6"/>
        <v/>
      </c>
      <c r="AB1121" s="65" t="str">
        <f t="shared" si="7"/>
        <v/>
      </c>
      <c r="AC1121" s="86"/>
      <c r="AD1121" s="87" t="str">
        <f t="shared" si="8"/>
        <v/>
      </c>
      <c r="AE1121" s="84"/>
      <c r="AF1121" s="86">
        <f>IF(AC1121&gt;0,AC1121,'⚙️ Config'!$B$10)</f>
        <v>0.0075</v>
      </c>
      <c r="AG1121" s="88">
        <f t="shared" si="9"/>
        <v>9899.4285</v>
      </c>
      <c r="AH1121" s="88">
        <f>AG1121*'⚙️ Config'!$B$11</f>
        <v>49497.1425</v>
      </c>
      <c r="AI1121" s="88">
        <f>AH1121*'⚙️ Config'!$B$12</f>
        <v>14849.14275</v>
      </c>
      <c r="AJ1121" s="64"/>
      <c r="AK1121" s="84"/>
      <c r="AL1121" s="84"/>
      <c r="AM1121" s="84"/>
      <c r="AN1121" s="84"/>
      <c r="AO1121" s="84"/>
      <c r="AP1121" s="84"/>
      <c r="AQ1121" s="84"/>
    </row>
    <row r="1122" ht="15.0" customHeight="1">
      <c r="A1122" s="79">
        <v>1119.0</v>
      </c>
      <c r="B1122" s="80" t="s">
        <v>2594</v>
      </c>
      <c r="C1122" s="79" t="s">
        <v>141</v>
      </c>
      <c r="D1122" s="79" t="s">
        <v>2595</v>
      </c>
      <c r="E1122" s="81">
        <v>63.79</v>
      </c>
      <c r="F1122" s="79" t="s">
        <v>84</v>
      </c>
      <c r="G1122" s="79" t="s">
        <v>606</v>
      </c>
      <c r="H1122" s="82">
        <v>1319890.15</v>
      </c>
      <c r="I1122" s="79">
        <v>1.0</v>
      </c>
      <c r="J1122" s="83">
        <v>1.1</v>
      </c>
      <c r="K1122" s="80">
        <v>2025.0</v>
      </c>
      <c r="L1122" s="79" t="s">
        <v>295</v>
      </c>
      <c r="M1122" s="79">
        <v>2025.0</v>
      </c>
      <c r="N1122" s="79" t="s">
        <v>145</v>
      </c>
      <c r="O1122" s="65" t="str">
        <f t="shared" si="1"/>
        <v>201290330001</v>
      </c>
      <c r="P1122" s="65">
        <f t="shared" si="2"/>
        <v>4</v>
      </c>
      <c r="Q1122" s="65">
        <f t="shared" si="3"/>
        <v>3</v>
      </c>
      <c r="R1122" s="65" t="str">
        <f t="shared" si="12"/>
        <v>20.129.033/0001-43</v>
      </c>
      <c r="S1122" s="84"/>
      <c r="T1122" s="84" t="str">
        <f t="shared" si="10"/>
        <v/>
      </c>
      <c r="U1122" s="84" t="str">
        <f t="shared" si="11"/>
        <v/>
      </c>
      <c r="V1122" s="65" t="str">
        <f t="shared" si="5"/>
        <v/>
      </c>
      <c r="W1122" s="84"/>
      <c r="X1122" s="84"/>
      <c r="Y1122" s="85"/>
      <c r="Z1122" s="85"/>
      <c r="AA1122" s="65" t="str">
        <f t="shared" si="6"/>
        <v/>
      </c>
      <c r="AB1122" s="65" t="str">
        <f t="shared" si="7"/>
        <v/>
      </c>
      <c r="AC1122" s="86"/>
      <c r="AD1122" s="87" t="str">
        <f t="shared" si="8"/>
        <v/>
      </c>
      <c r="AE1122" s="84"/>
      <c r="AF1122" s="86">
        <f>IF(AC1122&gt;0,AC1122,'⚙️ Config'!$B$10)</f>
        <v>0.0075</v>
      </c>
      <c r="AG1122" s="88">
        <f t="shared" si="9"/>
        <v>9899.176125</v>
      </c>
      <c r="AH1122" s="88">
        <f>AG1122*'⚙️ Config'!$B$11</f>
        <v>49495.88063</v>
      </c>
      <c r="AI1122" s="88">
        <f>AH1122*'⚙️ Config'!$B$12</f>
        <v>14848.76419</v>
      </c>
      <c r="AJ1122" s="64"/>
      <c r="AK1122" s="84"/>
      <c r="AL1122" s="84"/>
      <c r="AM1122" s="84"/>
      <c r="AN1122" s="84"/>
      <c r="AO1122" s="84"/>
      <c r="AP1122" s="84"/>
      <c r="AQ1122" s="84"/>
    </row>
    <row r="1123" ht="15.0" customHeight="1">
      <c r="A1123" s="79">
        <v>1120.0</v>
      </c>
      <c r="B1123" s="80" t="s">
        <v>2596</v>
      </c>
      <c r="C1123" s="79" t="s">
        <v>141</v>
      </c>
      <c r="D1123" s="79" t="s">
        <v>2597</v>
      </c>
      <c r="E1123" s="81">
        <v>78.37</v>
      </c>
      <c r="F1123" s="79" t="s">
        <v>84</v>
      </c>
      <c r="G1123" s="79" t="s">
        <v>606</v>
      </c>
      <c r="H1123" s="82">
        <v>1319254.45</v>
      </c>
      <c r="I1123" s="79">
        <v>1.0</v>
      </c>
      <c r="J1123" s="83">
        <v>0.7</v>
      </c>
      <c r="K1123" s="80">
        <v>2025.0</v>
      </c>
      <c r="L1123" s="79" t="s">
        <v>630</v>
      </c>
      <c r="M1123" s="79">
        <v>2025.0</v>
      </c>
      <c r="N1123" s="79" t="s">
        <v>145</v>
      </c>
      <c r="O1123" s="65" t="str">
        <f t="shared" si="1"/>
        <v>457058530001</v>
      </c>
      <c r="P1123" s="65">
        <f t="shared" si="2"/>
        <v>6</v>
      </c>
      <c r="Q1123" s="65">
        <f t="shared" si="3"/>
        <v>7</v>
      </c>
      <c r="R1123" s="65" t="str">
        <f t="shared" si="12"/>
        <v>45.705.853/0001-67</v>
      </c>
      <c r="S1123" s="84"/>
      <c r="T1123" s="84" t="str">
        <f t="shared" si="10"/>
        <v/>
      </c>
      <c r="U1123" s="84" t="str">
        <f t="shared" si="11"/>
        <v/>
      </c>
      <c r="V1123" s="65" t="str">
        <f t="shared" si="5"/>
        <v/>
      </c>
      <c r="W1123" s="84"/>
      <c r="X1123" s="84"/>
      <c r="Y1123" s="85"/>
      <c r="Z1123" s="85"/>
      <c r="AA1123" s="65" t="str">
        <f t="shared" si="6"/>
        <v/>
      </c>
      <c r="AB1123" s="65" t="str">
        <f t="shared" si="7"/>
        <v/>
      </c>
      <c r="AC1123" s="86"/>
      <c r="AD1123" s="87" t="str">
        <f t="shared" si="8"/>
        <v/>
      </c>
      <c r="AE1123" s="84"/>
      <c r="AF1123" s="86">
        <f>IF(AC1123&gt;0,AC1123,'⚙️ Config'!$B$10)</f>
        <v>0.0075</v>
      </c>
      <c r="AG1123" s="88">
        <f t="shared" si="9"/>
        <v>9894.408375</v>
      </c>
      <c r="AH1123" s="88">
        <f>AG1123*'⚙️ Config'!$B$11</f>
        <v>49472.04188</v>
      </c>
      <c r="AI1123" s="88">
        <f>AH1123*'⚙️ Config'!$B$12</f>
        <v>14841.61256</v>
      </c>
      <c r="AJ1123" s="64"/>
      <c r="AK1123" s="84"/>
      <c r="AL1123" s="84"/>
      <c r="AM1123" s="84"/>
      <c r="AN1123" s="84"/>
      <c r="AO1123" s="84"/>
      <c r="AP1123" s="84"/>
      <c r="AQ1123" s="84"/>
    </row>
    <row r="1124" ht="15.0" customHeight="1">
      <c r="A1124" s="79">
        <v>1121.0</v>
      </c>
      <c r="B1124" s="80" t="s">
        <v>2598</v>
      </c>
      <c r="C1124" s="79" t="s">
        <v>141</v>
      </c>
      <c r="D1124" s="79" t="s">
        <v>2599</v>
      </c>
      <c r="E1124" s="81">
        <v>58.92</v>
      </c>
      <c r="F1124" s="79" t="s">
        <v>84</v>
      </c>
      <c r="G1124" s="79" t="s">
        <v>606</v>
      </c>
      <c r="H1124" s="82">
        <v>1318382.23</v>
      </c>
      <c r="I1124" s="79">
        <v>1.0</v>
      </c>
      <c r="J1124" s="83">
        <v>1.3</v>
      </c>
      <c r="K1124" s="80">
        <v>2024.0</v>
      </c>
      <c r="L1124" s="79" t="s">
        <v>630</v>
      </c>
      <c r="M1124" s="79">
        <v>2024.0</v>
      </c>
      <c r="N1124" s="79" t="s">
        <v>161</v>
      </c>
      <c r="O1124" s="65" t="str">
        <f t="shared" si="1"/>
        <v>283751060001</v>
      </c>
      <c r="P1124" s="65">
        <f t="shared" si="2"/>
        <v>9</v>
      </c>
      <c r="Q1124" s="65">
        <f t="shared" si="3"/>
        <v>9</v>
      </c>
      <c r="R1124" s="65" t="str">
        <f t="shared" si="12"/>
        <v>28.375.106/0001-99</v>
      </c>
      <c r="S1124" s="84"/>
      <c r="T1124" s="84" t="str">
        <f t="shared" si="10"/>
        <v/>
      </c>
      <c r="U1124" s="84" t="str">
        <f t="shared" si="11"/>
        <v/>
      </c>
      <c r="V1124" s="65" t="str">
        <f t="shared" si="5"/>
        <v/>
      </c>
      <c r="W1124" s="84"/>
      <c r="X1124" s="84"/>
      <c r="Y1124" s="85"/>
      <c r="Z1124" s="85"/>
      <c r="AA1124" s="65" t="str">
        <f t="shared" si="6"/>
        <v/>
      </c>
      <c r="AB1124" s="65" t="str">
        <f t="shared" si="7"/>
        <v/>
      </c>
      <c r="AC1124" s="86"/>
      <c r="AD1124" s="87" t="str">
        <f t="shared" si="8"/>
        <v/>
      </c>
      <c r="AE1124" s="84"/>
      <c r="AF1124" s="86">
        <f>IF(AC1124&gt;0,AC1124,'⚙️ Config'!$B$10)</f>
        <v>0.0075</v>
      </c>
      <c r="AG1124" s="88">
        <f t="shared" si="9"/>
        <v>9887.866725</v>
      </c>
      <c r="AH1124" s="88">
        <f>AG1124*'⚙️ Config'!$B$11</f>
        <v>49439.33363</v>
      </c>
      <c r="AI1124" s="88">
        <f>AH1124*'⚙️ Config'!$B$12</f>
        <v>14831.80009</v>
      </c>
      <c r="AJ1124" s="64"/>
      <c r="AK1124" s="84"/>
      <c r="AL1124" s="84"/>
      <c r="AM1124" s="84"/>
      <c r="AN1124" s="84"/>
      <c r="AO1124" s="84"/>
      <c r="AP1124" s="84"/>
      <c r="AQ1124" s="84"/>
    </row>
    <row r="1125" ht="15.0" customHeight="1">
      <c r="A1125" s="79">
        <v>1122.0</v>
      </c>
      <c r="B1125" s="80" t="s">
        <v>2600</v>
      </c>
      <c r="C1125" s="79" t="s">
        <v>141</v>
      </c>
      <c r="D1125" s="79" t="s">
        <v>2601</v>
      </c>
      <c r="E1125" s="81">
        <v>53.37</v>
      </c>
      <c r="F1125" s="79" t="s">
        <v>84</v>
      </c>
      <c r="G1125" s="79" t="s">
        <v>606</v>
      </c>
      <c r="H1125" s="82">
        <v>1316831.71</v>
      </c>
      <c r="I1125" s="79">
        <v>1.0</v>
      </c>
      <c r="J1125" s="83">
        <v>1.6</v>
      </c>
      <c r="K1125" s="80">
        <v>2024.0</v>
      </c>
      <c r="L1125" s="79" t="s">
        <v>630</v>
      </c>
      <c r="M1125" s="79">
        <v>2024.0</v>
      </c>
      <c r="N1125" s="79" t="s">
        <v>161</v>
      </c>
      <c r="O1125" s="65" t="str">
        <f t="shared" si="1"/>
        <v>411764510001</v>
      </c>
      <c r="P1125" s="65">
        <f t="shared" si="2"/>
        <v>6</v>
      </c>
      <c r="Q1125" s="65">
        <f t="shared" si="3"/>
        <v>1</v>
      </c>
      <c r="R1125" s="65" t="str">
        <f t="shared" si="12"/>
        <v>41.176.451/0001-61</v>
      </c>
      <c r="S1125" s="84"/>
      <c r="T1125" s="84" t="str">
        <f t="shared" si="10"/>
        <v/>
      </c>
      <c r="U1125" s="84" t="str">
        <f t="shared" si="11"/>
        <v/>
      </c>
      <c r="V1125" s="65" t="str">
        <f t="shared" si="5"/>
        <v/>
      </c>
      <c r="W1125" s="84"/>
      <c r="X1125" s="84"/>
      <c r="Y1125" s="85"/>
      <c r="Z1125" s="85"/>
      <c r="AA1125" s="65" t="str">
        <f t="shared" si="6"/>
        <v/>
      </c>
      <c r="AB1125" s="65" t="str">
        <f t="shared" si="7"/>
        <v/>
      </c>
      <c r="AC1125" s="86"/>
      <c r="AD1125" s="87" t="str">
        <f t="shared" si="8"/>
        <v/>
      </c>
      <c r="AE1125" s="84"/>
      <c r="AF1125" s="86">
        <f>IF(AC1125&gt;0,AC1125,'⚙️ Config'!$B$10)</f>
        <v>0.0075</v>
      </c>
      <c r="AG1125" s="88">
        <f t="shared" si="9"/>
        <v>9876.237825</v>
      </c>
      <c r="AH1125" s="88">
        <f>AG1125*'⚙️ Config'!$B$11</f>
        <v>49381.18913</v>
      </c>
      <c r="AI1125" s="88">
        <f>AH1125*'⚙️ Config'!$B$12</f>
        <v>14814.35674</v>
      </c>
      <c r="AJ1125" s="64"/>
      <c r="AK1125" s="84"/>
      <c r="AL1125" s="84"/>
      <c r="AM1125" s="84"/>
      <c r="AN1125" s="84"/>
      <c r="AO1125" s="84"/>
      <c r="AP1125" s="84"/>
      <c r="AQ1125" s="84"/>
    </row>
    <row r="1126" ht="15.0" customHeight="1">
      <c r="A1126" s="79">
        <v>1123.0</v>
      </c>
      <c r="B1126" s="80" t="s">
        <v>2602</v>
      </c>
      <c r="C1126" s="79" t="s">
        <v>141</v>
      </c>
      <c r="D1126" s="79" t="s">
        <v>2603</v>
      </c>
      <c r="E1126" s="81">
        <v>49.2</v>
      </c>
      <c r="F1126" s="79" t="s">
        <v>84</v>
      </c>
      <c r="G1126" s="79" t="s">
        <v>606</v>
      </c>
      <c r="H1126" s="82">
        <v>1316028.14</v>
      </c>
      <c r="I1126" s="79">
        <v>1.0</v>
      </c>
      <c r="J1126" s="83">
        <v>1.9</v>
      </c>
      <c r="K1126" s="80">
        <v>2024.0</v>
      </c>
      <c r="L1126" s="79" t="s">
        <v>295</v>
      </c>
      <c r="M1126" s="79">
        <v>2024.0</v>
      </c>
      <c r="N1126" s="79" t="s">
        <v>145</v>
      </c>
      <c r="O1126" s="65" t="str">
        <f t="shared" si="1"/>
        <v>062656550001</v>
      </c>
      <c r="P1126" s="65">
        <f t="shared" si="2"/>
        <v>7</v>
      </c>
      <c r="Q1126" s="65">
        <f t="shared" si="3"/>
        <v>8</v>
      </c>
      <c r="R1126" s="65" t="str">
        <f t="shared" si="12"/>
        <v>06.265.655/0001-78</v>
      </c>
      <c r="S1126" s="84"/>
      <c r="T1126" s="84" t="str">
        <f t="shared" si="10"/>
        <v/>
      </c>
      <c r="U1126" s="84" t="str">
        <f t="shared" si="11"/>
        <v/>
      </c>
      <c r="V1126" s="65" t="str">
        <f t="shared" si="5"/>
        <v/>
      </c>
      <c r="W1126" s="84"/>
      <c r="X1126" s="84"/>
      <c r="Y1126" s="85"/>
      <c r="Z1126" s="85"/>
      <c r="AA1126" s="65" t="str">
        <f t="shared" si="6"/>
        <v/>
      </c>
      <c r="AB1126" s="65" t="str">
        <f t="shared" si="7"/>
        <v/>
      </c>
      <c r="AC1126" s="86"/>
      <c r="AD1126" s="87" t="str">
        <f t="shared" si="8"/>
        <v/>
      </c>
      <c r="AE1126" s="84"/>
      <c r="AF1126" s="86">
        <f>IF(AC1126&gt;0,AC1126,'⚙️ Config'!$B$10)</f>
        <v>0.0075</v>
      </c>
      <c r="AG1126" s="88">
        <f t="shared" si="9"/>
        <v>9870.21105</v>
      </c>
      <c r="AH1126" s="88">
        <f>AG1126*'⚙️ Config'!$B$11</f>
        <v>49351.05525</v>
      </c>
      <c r="AI1126" s="88">
        <f>AH1126*'⚙️ Config'!$B$12</f>
        <v>14805.31658</v>
      </c>
      <c r="AJ1126" s="64"/>
      <c r="AK1126" s="84"/>
      <c r="AL1126" s="84"/>
      <c r="AM1126" s="84"/>
      <c r="AN1126" s="84"/>
      <c r="AO1126" s="84"/>
      <c r="AP1126" s="84"/>
      <c r="AQ1126" s="84"/>
    </row>
    <row r="1127" ht="15.0" customHeight="1">
      <c r="A1127" s="79">
        <v>1124.0</v>
      </c>
      <c r="B1127" s="80" t="s">
        <v>2604</v>
      </c>
      <c r="C1127" s="79" t="s">
        <v>141</v>
      </c>
      <c r="D1127" s="79" t="s">
        <v>2605</v>
      </c>
      <c r="E1127" s="81">
        <v>53.37</v>
      </c>
      <c r="F1127" s="79" t="s">
        <v>84</v>
      </c>
      <c r="G1127" s="79" t="s">
        <v>606</v>
      </c>
      <c r="H1127" s="82">
        <v>1315833.83</v>
      </c>
      <c r="I1127" s="79">
        <v>1.0</v>
      </c>
      <c r="J1127" s="83">
        <v>1.6</v>
      </c>
      <c r="K1127" s="80">
        <v>2024.0</v>
      </c>
      <c r="L1127" s="79" t="s">
        <v>630</v>
      </c>
      <c r="M1127" s="79">
        <v>2024.0</v>
      </c>
      <c r="N1127" s="79" t="s">
        <v>145</v>
      </c>
      <c r="O1127" s="65" t="str">
        <f t="shared" si="1"/>
        <v>390100950001</v>
      </c>
      <c r="P1127" s="65">
        <f t="shared" si="2"/>
        <v>6</v>
      </c>
      <c r="Q1127" s="65">
        <f t="shared" si="3"/>
        <v>0</v>
      </c>
      <c r="R1127" s="65" t="str">
        <f t="shared" si="12"/>
        <v>39.010.095/0001-60</v>
      </c>
      <c r="S1127" s="84"/>
      <c r="T1127" s="84" t="str">
        <f t="shared" si="10"/>
        <v/>
      </c>
      <c r="U1127" s="84" t="str">
        <f t="shared" si="11"/>
        <v/>
      </c>
      <c r="V1127" s="65" t="str">
        <f t="shared" si="5"/>
        <v/>
      </c>
      <c r="W1127" s="84"/>
      <c r="X1127" s="84"/>
      <c r="Y1127" s="85"/>
      <c r="Z1127" s="85"/>
      <c r="AA1127" s="65" t="str">
        <f t="shared" si="6"/>
        <v/>
      </c>
      <c r="AB1127" s="65" t="str">
        <f t="shared" si="7"/>
        <v/>
      </c>
      <c r="AC1127" s="86"/>
      <c r="AD1127" s="87" t="str">
        <f t="shared" si="8"/>
        <v/>
      </c>
      <c r="AE1127" s="84"/>
      <c r="AF1127" s="86">
        <f>IF(AC1127&gt;0,AC1127,'⚙️ Config'!$B$10)</f>
        <v>0.0075</v>
      </c>
      <c r="AG1127" s="88">
        <f t="shared" si="9"/>
        <v>9868.753725</v>
      </c>
      <c r="AH1127" s="88">
        <f>AG1127*'⚙️ Config'!$B$11</f>
        <v>49343.76863</v>
      </c>
      <c r="AI1127" s="88">
        <f>AH1127*'⚙️ Config'!$B$12</f>
        <v>14803.13059</v>
      </c>
      <c r="AJ1127" s="64"/>
      <c r="AK1127" s="84"/>
      <c r="AL1127" s="84"/>
      <c r="AM1127" s="84"/>
      <c r="AN1127" s="84"/>
      <c r="AO1127" s="84"/>
      <c r="AP1127" s="84"/>
      <c r="AQ1127" s="84"/>
    </row>
    <row r="1128" ht="15.0" customHeight="1">
      <c r="A1128" s="79">
        <v>1125.0</v>
      </c>
      <c r="B1128" s="80" t="s">
        <v>2606</v>
      </c>
      <c r="C1128" s="79" t="s">
        <v>141</v>
      </c>
      <c r="D1128" s="79" t="s">
        <v>2607</v>
      </c>
      <c r="E1128" s="81">
        <v>53.37</v>
      </c>
      <c r="F1128" s="79" t="s">
        <v>84</v>
      </c>
      <c r="G1128" s="79" t="s">
        <v>606</v>
      </c>
      <c r="H1128" s="82">
        <v>1315687.52</v>
      </c>
      <c r="I1128" s="79">
        <v>1.0</v>
      </c>
      <c r="J1128" s="83">
        <v>1.6</v>
      </c>
      <c r="K1128" s="80">
        <v>2024.0</v>
      </c>
      <c r="L1128" s="79" t="s">
        <v>630</v>
      </c>
      <c r="M1128" s="79">
        <v>2024.0</v>
      </c>
      <c r="N1128" s="79" t="s">
        <v>161</v>
      </c>
      <c r="O1128" s="65" t="str">
        <f t="shared" si="1"/>
        <v>199412150001</v>
      </c>
      <c r="P1128" s="65">
        <f t="shared" si="2"/>
        <v>3</v>
      </c>
      <c r="Q1128" s="65">
        <f t="shared" si="3"/>
        <v>5</v>
      </c>
      <c r="R1128" s="65" t="str">
        <f t="shared" si="12"/>
        <v>19.941.215/0001-35</v>
      </c>
      <c r="S1128" s="84"/>
      <c r="T1128" s="84" t="str">
        <f t="shared" si="10"/>
        <v/>
      </c>
      <c r="U1128" s="84" t="str">
        <f t="shared" si="11"/>
        <v/>
      </c>
      <c r="V1128" s="65" t="str">
        <f t="shared" si="5"/>
        <v/>
      </c>
      <c r="W1128" s="84"/>
      <c r="X1128" s="84"/>
      <c r="Y1128" s="85"/>
      <c r="Z1128" s="85"/>
      <c r="AA1128" s="65" t="str">
        <f t="shared" si="6"/>
        <v/>
      </c>
      <c r="AB1128" s="65" t="str">
        <f t="shared" si="7"/>
        <v/>
      </c>
      <c r="AC1128" s="86"/>
      <c r="AD1128" s="87" t="str">
        <f t="shared" si="8"/>
        <v/>
      </c>
      <c r="AE1128" s="84"/>
      <c r="AF1128" s="86">
        <f>IF(AC1128&gt;0,AC1128,'⚙️ Config'!$B$10)</f>
        <v>0.0075</v>
      </c>
      <c r="AG1128" s="88">
        <f t="shared" si="9"/>
        <v>9867.6564</v>
      </c>
      <c r="AH1128" s="88">
        <f>AG1128*'⚙️ Config'!$B$11</f>
        <v>49338.282</v>
      </c>
      <c r="AI1128" s="88">
        <f>AH1128*'⚙️ Config'!$B$12</f>
        <v>14801.4846</v>
      </c>
      <c r="AJ1128" s="64"/>
      <c r="AK1128" s="84"/>
      <c r="AL1128" s="84"/>
      <c r="AM1128" s="84"/>
      <c r="AN1128" s="84"/>
      <c r="AO1128" s="84"/>
      <c r="AP1128" s="84"/>
      <c r="AQ1128" s="84"/>
    </row>
    <row r="1129" ht="15.0" customHeight="1">
      <c r="A1129" s="79">
        <v>1126.0</v>
      </c>
      <c r="B1129" s="80" t="s">
        <v>2608</v>
      </c>
      <c r="C1129" s="79" t="s">
        <v>141</v>
      </c>
      <c r="D1129" s="79" t="s">
        <v>2609</v>
      </c>
      <c r="E1129" s="81">
        <v>58.92</v>
      </c>
      <c r="F1129" s="79" t="s">
        <v>84</v>
      </c>
      <c r="G1129" s="79" t="s">
        <v>606</v>
      </c>
      <c r="H1129" s="82">
        <v>1315156.18</v>
      </c>
      <c r="I1129" s="79">
        <v>1.0</v>
      </c>
      <c r="J1129" s="83">
        <v>1.3</v>
      </c>
      <c r="K1129" s="80">
        <v>2024.0</v>
      </c>
      <c r="L1129" s="79" t="s">
        <v>630</v>
      </c>
      <c r="M1129" s="79">
        <v>2024.0</v>
      </c>
      <c r="N1129" s="79" t="s">
        <v>145</v>
      </c>
      <c r="O1129" s="65" t="str">
        <f t="shared" si="1"/>
        <v>062554200001</v>
      </c>
      <c r="P1129" s="65">
        <f t="shared" si="2"/>
        <v>0</v>
      </c>
      <c r="Q1129" s="65">
        <f t="shared" si="3"/>
        <v>3</v>
      </c>
      <c r="R1129" s="65" t="str">
        <f t="shared" si="12"/>
        <v>06.255.420/0001-03</v>
      </c>
      <c r="S1129" s="84"/>
      <c r="T1129" s="84" t="str">
        <f t="shared" si="10"/>
        <v/>
      </c>
      <c r="U1129" s="84" t="str">
        <f t="shared" si="11"/>
        <v/>
      </c>
      <c r="V1129" s="65" t="str">
        <f t="shared" si="5"/>
        <v/>
      </c>
      <c r="W1129" s="84"/>
      <c r="X1129" s="84"/>
      <c r="Y1129" s="85"/>
      <c r="Z1129" s="85"/>
      <c r="AA1129" s="65" t="str">
        <f t="shared" si="6"/>
        <v/>
      </c>
      <c r="AB1129" s="65" t="str">
        <f t="shared" si="7"/>
        <v/>
      </c>
      <c r="AC1129" s="86"/>
      <c r="AD1129" s="87" t="str">
        <f t="shared" si="8"/>
        <v/>
      </c>
      <c r="AE1129" s="84"/>
      <c r="AF1129" s="86">
        <f>IF(AC1129&gt;0,AC1129,'⚙️ Config'!$B$10)</f>
        <v>0.0075</v>
      </c>
      <c r="AG1129" s="88">
        <f t="shared" si="9"/>
        <v>9863.67135</v>
      </c>
      <c r="AH1129" s="88">
        <f>AG1129*'⚙️ Config'!$B$11</f>
        <v>49318.35675</v>
      </c>
      <c r="AI1129" s="88">
        <f>AH1129*'⚙️ Config'!$B$12</f>
        <v>14795.50703</v>
      </c>
      <c r="AJ1129" s="64"/>
      <c r="AK1129" s="84"/>
      <c r="AL1129" s="84"/>
      <c r="AM1129" s="84"/>
      <c r="AN1129" s="84"/>
      <c r="AO1129" s="84"/>
      <c r="AP1129" s="84"/>
      <c r="AQ1129" s="84"/>
    </row>
    <row r="1130" ht="15.0" customHeight="1">
      <c r="A1130" s="79">
        <v>1127.0</v>
      </c>
      <c r="B1130" s="80" t="s">
        <v>2610</v>
      </c>
      <c r="C1130" s="79" t="s">
        <v>141</v>
      </c>
      <c r="D1130" s="79" t="s">
        <v>2611</v>
      </c>
      <c r="E1130" s="81">
        <v>56.88</v>
      </c>
      <c r="F1130" s="79" t="s">
        <v>84</v>
      </c>
      <c r="G1130" s="79" t="s">
        <v>606</v>
      </c>
      <c r="H1130" s="82">
        <v>1313862.58</v>
      </c>
      <c r="I1130" s="79">
        <v>1.0</v>
      </c>
      <c r="J1130" s="83">
        <v>1.4</v>
      </c>
      <c r="K1130" s="80">
        <v>2024.0</v>
      </c>
      <c r="L1130" s="79" t="s">
        <v>202</v>
      </c>
      <c r="M1130" s="79">
        <v>2024.0</v>
      </c>
      <c r="N1130" s="79" t="s">
        <v>161</v>
      </c>
      <c r="O1130" s="65" t="str">
        <f t="shared" si="1"/>
        <v>285739670001</v>
      </c>
      <c r="P1130" s="65">
        <f t="shared" si="2"/>
        <v>8</v>
      </c>
      <c r="Q1130" s="65">
        <f t="shared" si="3"/>
        <v>1</v>
      </c>
      <c r="R1130" s="65" t="str">
        <f t="shared" si="12"/>
        <v>28.573.967/0001-81</v>
      </c>
      <c r="S1130" s="84"/>
      <c r="T1130" s="84" t="str">
        <f t="shared" si="10"/>
        <v/>
      </c>
      <c r="U1130" s="84" t="str">
        <f t="shared" si="11"/>
        <v/>
      </c>
      <c r="V1130" s="65" t="str">
        <f t="shared" si="5"/>
        <v/>
      </c>
      <c r="W1130" s="84"/>
      <c r="X1130" s="84"/>
      <c r="Y1130" s="85"/>
      <c r="Z1130" s="85"/>
      <c r="AA1130" s="65" t="str">
        <f t="shared" si="6"/>
        <v/>
      </c>
      <c r="AB1130" s="65" t="str">
        <f t="shared" si="7"/>
        <v/>
      </c>
      <c r="AC1130" s="86"/>
      <c r="AD1130" s="87" t="str">
        <f t="shared" si="8"/>
        <v/>
      </c>
      <c r="AE1130" s="84"/>
      <c r="AF1130" s="86">
        <f>IF(AC1130&gt;0,AC1130,'⚙️ Config'!$B$10)</f>
        <v>0.0075</v>
      </c>
      <c r="AG1130" s="88">
        <f t="shared" si="9"/>
        <v>9853.96935</v>
      </c>
      <c r="AH1130" s="88">
        <f>AG1130*'⚙️ Config'!$B$11</f>
        <v>49269.84675</v>
      </c>
      <c r="AI1130" s="88">
        <f>AH1130*'⚙️ Config'!$B$12</f>
        <v>14780.95403</v>
      </c>
      <c r="AJ1130" s="64"/>
      <c r="AK1130" s="84"/>
      <c r="AL1130" s="84"/>
      <c r="AM1130" s="84"/>
      <c r="AN1130" s="84"/>
      <c r="AO1130" s="84"/>
      <c r="AP1130" s="84"/>
      <c r="AQ1130" s="84"/>
    </row>
    <row r="1131" ht="15.0" customHeight="1">
      <c r="A1131" s="79">
        <v>1128.0</v>
      </c>
      <c r="B1131" s="80" t="s">
        <v>2612</v>
      </c>
      <c r="C1131" s="79" t="s">
        <v>141</v>
      </c>
      <c r="D1131" s="79" t="s">
        <v>2613</v>
      </c>
      <c r="E1131" s="81">
        <v>51.85</v>
      </c>
      <c r="F1131" s="79" t="s">
        <v>84</v>
      </c>
      <c r="G1131" s="79" t="s">
        <v>606</v>
      </c>
      <c r="H1131" s="82">
        <v>1312915.66</v>
      </c>
      <c r="I1131" s="79">
        <v>1.0</v>
      </c>
      <c r="J1131" s="83">
        <v>1.7</v>
      </c>
      <c r="K1131" s="80">
        <v>2024.0</v>
      </c>
      <c r="L1131" s="79" t="s">
        <v>630</v>
      </c>
      <c r="M1131" s="79">
        <v>2024.0</v>
      </c>
      <c r="N1131" s="79" t="s">
        <v>161</v>
      </c>
      <c r="O1131" s="65" t="str">
        <f t="shared" si="1"/>
        <v>435476460001</v>
      </c>
      <c r="P1131" s="65">
        <f t="shared" si="2"/>
        <v>0</v>
      </c>
      <c r="Q1131" s="65">
        <f t="shared" si="3"/>
        <v>4</v>
      </c>
      <c r="R1131" s="65" t="str">
        <f t="shared" si="12"/>
        <v>43.547.646/0001-04</v>
      </c>
      <c r="S1131" s="84"/>
      <c r="T1131" s="84" t="str">
        <f t="shared" si="10"/>
        <v/>
      </c>
      <c r="U1131" s="84" t="str">
        <f t="shared" si="11"/>
        <v/>
      </c>
      <c r="V1131" s="65" t="str">
        <f t="shared" si="5"/>
        <v/>
      </c>
      <c r="W1131" s="84"/>
      <c r="X1131" s="84"/>
      <c r="Y1131" s="85"/>
      <c r="Z1131" s="85"/>
      <c r="AA1131" s="65" t="str">
        <f t="shared" si="6"/>
        <v/>
      </c>
      <c r="AB1131" s="65" t="str">
        <f t="shared" si="7"/>
        <v/>
      </c>
      <c r="AC1131" s="86"/>
      <c r="AD1131" s="87" t="str">
        <f t="shared" si="8"/>
        <v/>
      </c>
      <c r="AE1131" s="84"/>
      <c r="AF1131" s="86">
        <f>IF(AC1131&gt;0,AC1131,'⚙️ Config'!$B$10)</f>
        <v>0.0075</v>
      </c>
      <c r="AG1131" s="88">
        <f t="shared" si="9"/>
        <v>9846.86745</v>
      </c>
      <c r="AH1131" s="88">
        <f>AG1131*'⚙️ Config'!$B$11</f>
        <v>49234.33725</v>
      </c>
      <c r="AI1131" s="88">
        <f>AH1131*'⚙️ Config'!$B$12</f>
        <v>14770.30118</v>
      </c>
      <c r="AJ1131" s="64"/>
      <c r="AK1131" s="84"/>
      <c r="AL1131" s="84"/>
      <c r="AM1131" s="84"/>
      <c r="AN1131" s="84"/>
      <c r="AO1131" s="84"/>
      <c r="AP1131" s="84"/>
      <c r="AQ1131" s="84"/>
    </row>
    <row r="1132" ht="15.0" customHeight="1">
      <c r="A1132" s="79">
        <v>1129.0</v>
      </c>
      <c r="B1132" s="80" t="s">
        <v>2614</v>
      </c>
      <c r="C1132" s="79" t="s">
        <v>141</v>
      </c>
      <c r="D1132" s="79" t="s">
        <v>2615</v>
      </c>
      <c r="E1132" s="81">
        <v>53.37</v>
      </c>
      <c r="F1132" s="79" t="s">
        <v>84</v>
      </c>
      <c r="G1132" s="79" t="s">
        <v>606</v>
      </c>
      <c r="H1132" s="82">
        <v>1312512.44</v>
      </c>
      <c r="I1132" s="79">
        <v>1.0</v>
      </c>
      <c r="J1132" s="83">
        <v>1.6</v>
      </c>
      <c r="K1132" s="80">
        <v>2024.0</v>
      </c>
      <c r="L1132" s="79" t="s">
        <v>295</v>
      </c>
      <c r="M1132" s="79">
        <v>2024.0</v>
      </c>
      <c r="N1132" s="79" t="s">
        <v>161</v>
      </c>
      <c r="O1132" s="65" t="str">
        <f t="shared" si="1"/>
        <v>102024780001</v>
      </c>
      <c r="P1132" s="65">
        <f t="shared" si="2"/>
        <v>5</v>
      </c>
      <c r="Q1132" s="65">
        <f t="shared" si="3"/>
        <v>8</v>
      </c>
      <c r="R1132" s="65" t="str">
        <f t="shared" si="12"/>
        <v>10.202.478/0001-58</v>
      </c>
      <c r="S1132" s="84"/>
      <c r="T1132" s="84" t="str">
        <f t="shared" si="10"/>
        <v/>
      </c>
      <c r="U1132" s="84" t="str">
        <f t="shared" si="11"/>
        <v/>
      </c>
      <c r="V1132" s="65" t="str">
        <f t="shared" si="5"/>
        <v/>
      </c>
      <c r="W1132" s="84"/>
      <c r="X1132" s="84"/>
      <c r="Y1132" s="85"/>
      <c r="Z1132" s="85"/>
      <c r="AA1132" s="65" t="str">
        <f t="shared" si="6"/>
        <v/>
      </c>
      <c r="AB1132" s="65" t="str">
        <f t="shared" si="7"/>
        <v/>
      </c>
      <c r="AC1132" s="86"/>
      <c r="AD1132" s="87" t="str">
        <f t="shared" si="8"/>
        <v/>
      </c>
      <c r="AE1132" s="84"/>
      <c r="AF1132" s="86">
        <f>IF(AC1132&gt;0,AC1132,'⚙️ Config'!$B$10)</f>
        <v>0.0075</v>
      </c>
      <c r="AG1132" s="88">
        <f t="shared" si="9"/>
        <v>9843.8433</v>
      </c>
      <c r="AH1132" s="88">
        <f>AG1132*'⚙️ Config'!$B$11</f>
        <v>49219.2165</v>
      </c>
      <c r="AI1132" s="88">
        <f>AH1132*'⚙️ Config'!$B$12</f>
        <v>14765.76495</v>
      </c>
      <c r="AJ1132" s="64"/>
      <c r="AK1132" s="84"/>
      <c r="AL1132" s="84"/>
      <c r="AM1132" s="84"/>
      <c r="AN1132" s="84"/>
      <c r="AO1132" s="84"/>
      <c r="AP1132" s="84"/>
      <c r="AQ1132" s="84"/>
    </row>
    <row r="1133" ht="15.0" customHeight="1">
      <c r="A1133" s="79">
        <v>1130.0</v>
      </c>
      <c r="B1133" s="80" t="s">
        <v>2616</v>
      </c>
      <c r="C1133" s="79" t="s">
        <v>141</v>
      </c>
      <c r="D1133" s="79" t="s">
        <v>2617</v>
      </c>
      <c r="E1133" s="81">
        <v>70.04</v>
      </c>
      <c r="F1133" s="79" t="s">
        <v>84</v>
      </c>
      <c r="G1133" s="79" t="s">
        <v>606</v>
      </c>
      <c r="H1133" s="82">
        <v>1312320.0</v>
      </c>
      <c r="I1133" s="79">
        <v>1.0</v>
      </c>
      <c r="J1133" s="83">
        <v>0.9</v>
      </c>
      <c r="K1133" s="80">
        <v>2025.0</v>
      </c>
      <c r="L1133" s="79" t="s">
        <v>448</v>
      </c>
      <c r="M1133" s="79">
        <v>2025.0</v>
      </c>
      <c r="N1133" s="79" t="s">
        <v>145</v>
      </c>
      <c r="O1133" s="65" t="str">
        <f t="shared" si="1"/>
        <v>194058510001</v>
      </c>
      <c r="P1133" s="65">
        <f t="shared" si="2"/>
        <v>4</v>
      </c>
      <c r="Q1133" s="65">
        <f t="shared" si="3"/>
        <v>2</v>
      </c>
      <c r="R1133" s="65" t="str">
        <f t="shared" si="12"/>
        <v>19.405.851/0001-42</v>
      </c>
      <c r="S1133" s="84"/>
      <c r="T1133" s="84" t="str">
        <f t="shared" si="10"/>
        <v/>
      </c>
      <c r="U1133" s="84" t="str">
        <f t="shared" si="11"/>
        <v/>
      </c>
      <c r="V1133" s="65" t="str">
        <f t="shared" si="5"/>
        <v/>
      </c>
      <c r="W1133" s="84"/>
      <c r="X1133" s="84"/>
      <c r="Y1133" s="85"/>
      <c r="Z1133" s="85"/>
      <c r="AA1133" s="65" t="str">
        <f t="shared" si="6"/>
        <v/>
      </c>
      <c r="AB1133" s="65" t="str">
        <f t="shared" si="7"/>
        <v/>
      </c>
      <c r="AC1133" s="86"/>
      <c r="AD1133" s="87" t="str">
        <f t="shared" si="8"/>
        <v/>
      </c>
      <c r="AE1133" s="84"/>
      <c r="AF1133" s="86">
        <f>IF(AC1133&gt;0,AC1133,'⚙️ Config'!$B$10)</f>
        <v>0.0075</v>
      </c>
      <c r="AG1133" s="88">
        <f t="shared" si="9"/>
        <v>9842.4</v>
      </c>
      <c r="AH1133" s="88">
        <f>AG1133*'⚙️ Config'!$B$11</f>
        <v>49212</v>
      </c>
      <c r="AI1133" s="88">
        <f>AH1133*'⚙️ Config'!$B$12</f>
        <v>14763.6</v>
      </c>
      <c r="AJ1133" s="64"/>
      <c r="AK1133" s="84"/>
      <c r="AL1133" s="84"/>
      <c r="AM1133" s="84"/>
      <c r="AN1133" s="84"/>
      <c r="AO1133" s="84"/>
      <c r="AP1133" s="84"/>
      <c r="AQ1133" s="84"/>
    </row>
    <row r="1134" ht="15.0" customHeight="1">
      <c r="A1134" s="79">
        <v>1131.0</v>
      </c>
      <c r="B1134" s="80" t="s">
        <v>2618</v>
      </c>
      <c r="C1134" s="79" t="s">
        <v>141</v>
      </c>
      <c r="D1134" s="79" t="s">
        <v>2619</v>
      </c>
      <c r="E1134" s="81">
        <v>56.88</v>
      </c>
      <c r="F1134" s="79" t="s">
        <v>84</v>
      </c>
      <c r="G1134" s="79" t="s">
        <v>606</v>
      </c>
      <c r="H1134" s="82">
        <v>1311289.3</v>
      </c>
      <c r="I1134" s="79">
        <v>1.0</v>
      </c>
      <c r="J1134" s="83">
        <v>1.4</v>
      </c>
      <c r="K1134" s="80">
        <v>2024.0</v>
      </c>
      <c r="L1134" s="79" t="s">
        <v>202</v>
      </c>
      <c r="M1134" s="79">
        <v>2024.0</v>
      </c>
      <c r="N1134" s="79" t="s">
        <v>161</v>
      </c>
      <c r="O1134" s="65" t="str">
        <f t="shared" si="1"/>
        <v>503186580001</v>
      </c>
      <c r="P1134" s="65">
        <f t="shared" si="2"/>
        <v>1</v>
      </c>
      <c r="Q1134" s="65">
        <f t="shared" si="3"/>
        <v>4</v>
      </c>
      <c r="R1134" s="65" t="str">
        <f t="shared" si="12"/>
        <v>50.318.658/0001-14</v>
      </c>
      <c r="S1134" s="84"/>
      <c r="T1134" s="84" t="str">
        <f t="shared" si="10"/>
        <v/>
      </c>
      <c r="U1134" s="84" t="str">
        <f t="shared" si="11"/>
        <v/>
      </c>
      <c r="V1134" s="65" t="str">
        <f t="shared" si="5"/>
        <v/>
      </c>
      <c r="W1134" s="84"/>
      <c r="X1134" s="84"/>
      <c r="Y1134" s="85"/>
      <c r="Z1134" s="85"/>
      <c r="AA1134" s="65" t="str">
        <f t="shared" si="6"/>
        <v/>
      </c>
      <c r="AB1134" s="65" t="str">
        <f t="shared" si="7"/>
        <v/>
      </c>
      <c r="AC1134" s="86"/>
      <c r="AD1134" s="87" t="str">
        <f t="shared" si="8"/>
        <v/>
      </c>
      <c r="AE1134" s="84"/>
      <c r="AF1134" s="86">
        <f>IF(AC1134&gt;0,AC1134,'⚙️ Config'!$B$10)</f>
        <v>0.0075</v>
      </c>
      <c r="AG1134" s="88">
        <f t="shared" si="9"/>
        <v>9834.66975</v>
      </c>
      <c r="AH1134" s="88">
        <f>AG1134*'⚙️ Config'!$B$11</f>
        <v>49173.34875</v>
      </c>
      <c r="AI1134" s="88">
        <f>AH1134*'⚙️ Config'!$B$12</f>
        <v>14752.00463</v>
      </c>
      <c r="AJ1134" s="64"/>
      <c r="AK1134" s="84"/>
      <c r="AL1134" s="84"/>
      <c r="AM1134" s="84"/>
      <c r="AN1134" s="84"/>
      <c r="AO1134" s="84"/>
      <c r="AP1134" s="84"/>
      <c r="AQ1134" s="84"/>
    </row>
    <row r="1135" ht="15.0" customHeight="1">
      <c r="A1135" s="79">
        <v>1132.0</v>
      </c>
      <c r="B1135" s="80" t="s">
        <v>2620</v>
      </c>
      <c r="C1135" s="79" t="s">
        <v>141</v>
      </c>
      <c r="D1135" s="79" t="s">
        <v>2621</v>
      </c>
      <c r="E1135" s="81">
        <v>63.79</v>
      </c>
      <c r="F1135" s="79" t="s">
        <v>84</v>
      </c>
      <c r="G1135" s="79" t="s">
        <v>606</v>
      </c>
      <c r="H1135" s="82">
        <v>1311187.02</v>
      </c>
      <c r="I1135" s="79">
        <v>1.0</v>
      </c>
      <c r="J1135" s="83">
        <v>1.1</v>
      </c>
      <c r="K1135" s="80">
        <v>2025.0</v>
      </c>
      <c r="L1135" s="79" t="s">
        <v>630</v>
      </c>
      <c r="M1135" s="79">
        <v>2025.0</v>
      </c>
      <c r="N1135" s="79" t="s">
        <v>161</v>
      </c>
      <c r="O1135" s="65" t="str">
        <f t="shared" si="1"/>
        <v>352489350001</v>
      </c>
      <c r="P1135" s="65">
        <f t="shared" si="2"/>
        <v>7</v>
      </c>
      <c r="Q1135" s="65">
        <f t="shared" si="3"/>
        <v>6</v>
      </c>
      <c r="R1135" s="65" t="str">
        <f t="shared" si="12"/>
        <v>35.248.935/0001-76</v>
      </c>
      <c r="S1135" s="84"/>
      <c r="T1135" s="84" t="str">
        <f t="shared" si="10"/>
        <v/>
      </c>
      <c r="U1135" s="84" t="str">
        <f t="shared" si="11"/>
        <v/>
      </c>
      <c r="V1135" s="65" t="str">
        <f t="shared" si="5"/>
        <v/>
      </c>
      <c r="W1135" s="84"/>
      <c r="X1135" s="84"/>
      <c r="Y1135" s="85"/>
      <c r="Z1135" s="85"/>
      <c r="AA1135" s="65" t="str">
        <f t="shared" si="6"/>
        <v/>
      </c>
      <c r="AB1135" s="65" t="str">
        <f t="shared" si="7"/>
        <v/>
      </c>
      <c r="AC1135" s="86"/>
      <c r="AD1135" s="87" t="str">
        <f t="shared" si="8"/>
        <v/>
      </c>
      <c r="AE1135" s="84"/>
      <c r="AF1135" s="86">
        <f>IF(AC1135&gt;0,AC1135,'⚙️ Config'!$B$10)</f>
        <v>0.0075</v>
      </c>
      <c r="AG1135" s="88">
        <f t="shared" si="9"/>
        <v>9833.90265</v>
      </c>
      <c r="AH1135" s="88">
        <f>AG1135*'⚙️ Config'!$B$11</f>
        <v>49169.51325</v>
      </c>
      <c r="AI1135" s="88">
        <f>AH1135*'⚙️ Config'!$B$12</f>
        <v>14750.85398</v>
      </c>
      <c r="AJ1135" s="64"/>
      <c r="AK1135" s="84"/>
      <c r="AL1135" s="84"/>
      <c r="AM1135" s="84"/>
      <c r="AN1135" s="84"/>
      <c r="AO1135" s="84"/>
      <c r="AP1135" s="84"/>
      <c r="AQ1135" s="84"/>
    </row>
    <row r="1136" ht="15.0" customHeight="1">
      <c r="A1136" s="79">
        <v>1133.0</v>
      </c>
      <c r="B1136" s="80" t="s">
        <v>2622</v>
      </c>
      <c r="C1136" s="79" t="s">
        <v>141</v>
      </c>
      <c r="D1136" s="79" t="s">
        <v>2623</v>
      </c>
      <c r="E1136" s="81">
        <v>66.7</v>
      </c>
      <c r="F1136" s="79" t="s">
        <v>84</v>
      </c>
      <c r="G1136" s="79" t="s">
        <v>606</v>
      </c>
      <c r="H1136" s="82">
        <v>1309929.94</v>
      </c>
      <c r="I1136" s="79">
        <v>1.0</v>
      </c>
      <c r="J1136" s="83">
        <v>1.0</v>
      </c>
      <c r="K1136" s="80">
        <v>2025.0</v>
      </c>
      <c r="L1136" s="79" t="s">
        <v>630</v>
      </c>
      <c r="M1136" s="79">
        <v>2025.0</v>
      </c>
      <c r="N1136" s="79" t="s">
        <v>161</v>
      </c>
      <c r="O1136" s="65" t="str">
        <f t="shared" si="1"/>
        <v>462406820001</v>
      </c>
      <c r="P1136" s="65">
        <f t="shared" si="2"/>
        <v>0</v>
      </c>
      <c r="Q1136" s="65">
        <f t="shared" si="3"/>
        <v>0</v>
      </c>
      <c r="R1136" s="65" t="str">
        <f t="shared" si="12"/>
        <v>46.240.682/0001-00</v>
      </c>
      <c r="S1136" s="84"/>
      <c r="T1136" s="84" t="str">
        <f t="shared" si="10"/>
        <v/>
      </c>
      <c r="U1136" s="84" t="str">
        <f t="shared" si="11"/>
        <v/>
      </c>
      <c r="V1136" s="65" t="str">
        <f t="shared" si="5"/>
        <v/>
      </c>
      <c r="W1136" s="84"/>
      <c r="X1136" s="84"/>
      <c r="Y1136" s="85"/>
      <c r="Z1136" s="85"/>
      <c r="AA1136" s="65" t="str">
        <f t="shared" si="6"/>
        <v/>
      </c>
      <c r="AB1136" s="65" t="str">
        <f t="shared" si="7"/>
        <v/>
      </c>
      <c r="AC1136" s="86"/>
      <c r="AD1136" s="87" t="str">
        <f t="shared" si="8"/>
        <v/>
      </c>
      <c r="AE1136" s="84"/>
      <c r="AF1136" s="86">
        <f>IF(AC1136&gt;0,AC1136,'⚙️ Config'!$B$10)</f>
        <v>0.0075</v>
      </c>
      <c r="AG1136" s="88">
        <f t="shared" si="9"/>
        <v>9824.47455</v>
      </c>
      <c r="AH1136" s="88">
        <f>AG1136*'⚙️ Config'!$B$11</f>
        <v>49122.37275</v>
      </c>
      <c r="AI1136" s="88">
        <f>AH1136*'⚙️ Config'!$B$12</f>
        <v>14736.71183</v>
      </c>
      <c r="AJ1136" s="64"/>
      <c r="AK1136" s="84"/>
      <c r="AL1136" s="84"/>
      <c r="AM1136" s="84"/>
      <c r="AN1136" s="84"/>
      <c r="AO1136" s="84"/>
      <c r="AP1136" s="84"/>
      <c r="AQ1136" s="84"/>
    </row>
    <row r="1137" ht="15.0" customHeight="1">
      <c r="A1137" s="79">
        <v>1134.0</v>
      </c>
      <c r="B1137" s="80" t="s">
        <v>2624</v>
      </c>
      <c r="C1137" s="79" t="s">
        <v>141</v>
      </c>
      <c r="D1137" s="79" t="s">
        <v>2625</v>
      </c>
      <c r="E1137" s="81">
        <v>55.04</v>
      </c>
      <c r="F1137" s="79" t="s">
        <v>84</v>
      </c>
      <c r="G1137" s="79" t="s">
        <v>606</v>
      </c>
      <c r="H1137" s="82">
        <v>1309894.24</v>
      </c>
      <c r="I1137" s="79">
        <v>1.0</v>
      </c>
      <c r="J1137" s="83">
        <v>1.5</v>
      </c>
      <c r="K1137" s="80">
        <v>2024.0</v>
      </c>
      <c r="L1137" s="79" t="s">
        <v>630</v>
      </c>
      <c r="M1137" s="79">
        <v>2024.0</v>
      </c>
      <c r="N1137" s="79" t="s">
        <v>161</v>
      </c>
      <c r="O1137" s="65" t="str">
        <f t="shared" si="1"/>
        <v>199765860001</v>
      </c>
      <c r="P1137" s="65">
        <f t="shared" si="2"/>
        <v>5</v>
      </c>
      <c r="Q1137" s="65">
        <f t="shared" si="3"/>
        <v>2</v>
      </c>
      <c r="R1137" s="65" t="str">
        <f t="shared" si="12"/>
        <v>19.976.586/0001-52</v>
      </c>
      <c r="S1137" s="84"/>
      <c r="T1137" s="84" t="str">
        <f t="shared" si="10"/>
        <v/>
      </c>
      <c r="U1137" s="84" t="str">
        <f t="shared" si="11"/>
        <v/>
      </c>
      <c r="V1137" s="65" t="str">
        <f t="shared" si="5"/>
        <v/>
      </c>
      <c r="W1137" s="84"/>
      <c r="X1137" s="84"/>
      <c r="Y1137" s="85"/>
      <c r="Z1137" s="85"/>
      <c r="AA1137" s="65" t="str">
        <f t="shared" si="6"/>
        <v/>
      </c>
      <c r="AB1137" s="65" t="str">
        <f t="shared" si="7"/>
        <v/>
      </c>
      <c r="AC1137" s="86"/>
      <c r="AD1137" s="87" t="str">
        <f t="shared" si="8"/>
        <v/>
      </c>
      <c r="AE1137" s="84"/>
      <c r="AF1137" s="86">
        <f>IF(AC1137&gt;0,AC1137,'⚙️ Config'!$B$10)</f>
        <v>0.0075</v>
      </c>
      <c r="AG1137" s="88">
        <f t="shared" si="9"/>
        <v>9824.2068</v>
      </c>
      <c r="AH1137" s="88">
        <f>AG1137*'⚙️ Config'!$B$11</f>
        <v>49121.034</v>
      </c>
      <c r="AI1137" s="88">
        <f>AH1137*'⚙️ Config'!$B$12</f>
        <v>14736.3102</v>
      </c>
      <c r="AJ1137" s="64"/>
      <c r="AK1137" s="84"/>
      <c r="AL1137" s="84"/>
      <c r="AM1137" s="84"/>
      <c r="AN1137" s="84"/>
      <c r="AO1137" s="84"/>
      <c r="AP1137" s="84"/>
      <c r="AQ1137" s="84"/>
    </row>
    <row r="1138" ht="15.0" customHeight="1">
      <c r="A1138" s="79">
        <v>1135.0</v>
      </c>
      <c r="B1138" s="80" t="s">
        <v>2626</v>
      </c>
      <c r="C1138" s="79" t="s">
        <v>141</v>
      </c>
      <c r="D1138" s="79" t="s">
        <v>2627</v>
      </c>
      <c r="E1138" s="81">
        <v>51.85</v>
      </c>
      <c r="F1138" s="79" t="s">
        <v>84</v>
      </c>
      <c r="G1138" s="79" t="s">
        <v>606</v>
      </c>
      <c r="H1138" s="82">
        <v>1308772.31</v>
      </c>
      <c r="I1138" s="79">
        <v>1.0</v>
      </c>
      <c r="J1138" s="83">
        <v>1.7</v>
      </c>
      <c r="K1138" s="80">
        <v>2024.0</v>
      </c>
      <c r="L1138" s="79" t="s">
        <v>630</v>
      </c>
      <c r="M1138" s="79">
        <v>2024.0</v>
      </c>
      <c r="N1138" s="79" t="s">
        <v>145</v>
      </c>
      <c r="O1138" s="65" t="str">
        <f t="shared" si="1"/>
        <v>426437560001</v>
      </c>
      <c r="P1138" s="65">
        <f t="shared" si="2"/>
        <v>0</v>
      </c>
      <c r="Q1138" s="65">
        <f t="shared" si="3"/>
        <v>7</v>
      </c>
      <c r="R1138" s="65" t="str">
        <f t="shared" si="12"/>
        <v>42.643.756/0001-07</v>
      </c>
      <c r="S1138" s="84"/>
      <c r="T1138" s="84" t="str">
        <f t="shared" si="10"/>
        <v/>
      </c>
      <c r="U1138" s="84" t="str">
        <f t="shared" si="11"/>
        <v/>
      </c>
      <c r="V1138" s="65" t="str">
        <f t="shared" si="5"/>
        <v/>
      </c>
      <c r="W1138" s="84"/>
      <c r="X1138" s="84"/>
      <c r="Y1138" s="85"/>
      <c r="Z1138" s="85"/>
      <c r="AA1138" s="65" t="str">
        <f t="shared" si="6"/>
        <v/>
      </c>
      <c r="AB1138" s="65" t="str">
        <f t="shared" si="7"/>
        <v/>
      </c>
      <c r="AC1138" s="86"/>
      <c r="AD1138" s="87" t="str">
        <f t="shared" si="8"/>
        <v/>
      </c>
      <c r="AE1138" s="84"/>
      <c r="AF1138" s="86">
        <f>IF(AC1138&gt;0,AC1138,'⚙️ Config'!$B$10)</f>
        <v>0.0075</v>
      </c>
      <c r="AG1138" s="88">
        <f t="shared" si="9"/>
        <v>9815.792325</v>
      </c>
      <c r="AH1138" s="88">
        <f>AG1138*'⚙️ Config'!$B$11</f>
        <v>49078.96163</v>
      </c>
      <c r="AI1138" s="88">
        <f>AH1138*'⚙️ Config'!$B$12</f>
        <v>14723.68849</v>
      </c>
      <c r="AJ1138" s="64"/>
      <c r="AK1138" s="84"/>
      <c r="AL1138" s="84"/>
      <c r="AM1138" s="84"/>
      <c r="AN1138" s="84"/>
      <c r="AO1138" s="84"/>
      <c r="AP1138" s="84"/>
      <c r="AQ1138" s="84"/>
    </row>
    <row r="1139" ht="15.0" customHeight="1">
      <c r="A1139" s="79">
        <v>1136.0</v>
      </c>
      <c r="B1139" s="80" t="s">
        <v>2628</v>
      </c>
      <c r="C1139" s="79" t="s">
        <v>141</v>
      </c>
      <c r="D1139" s="79" t="s">
        <v>2629</v>
      </c>
      <c r="E1139" s="81">
        <v>48.04</v>
      </c>
      <c r="F1139" s="79" t="s">
        <v>84</v>
      </c>
      <c r="G1139" s="79" t="s">
        <v>606</v>
      </c>
      <c r="H1139" s="82">
        <v>1307994.06</v>
      </c>
      <c r="I1139" s="79">
        <v>1.0</v>
      </c>
      <c r="J1139" s="83">
        <v>2.0</v>
      </c>
      <c r="K1139" s="80">
        <v>2024.0</v>
      </c>
      <c r="L1139" s="79" t="s">
        <v>197</v>
      </c>
      <c r="M1139" s="79">
        <v>2024.0</v>
      </c>
      <c r="N1139" s="79" t="s">
        <v>161</v>
      </c>
      <c r="O1139" s="65" t="str">
        <f t="shared" si="1"/>
        <v>012769240001</v>
      </c>
      <c r="P1139" s="65">
        <f t="shared" si="2"/>
        <v>8</v>
      </c>
      <c r="Q1139" s="65">
        <f t="shared" si="3"/>
        <v>8</v>
      </c>
      <c r="R1139" s="65" t="str">
        <f t="shared" si="12"/>
        <v>01.276.924/0001-88</v>
      </c>
      <c r="S1139" s="84"/>
      <c r="T1139" s="84" t="str">
        <f t="shared" si="10"/>
        <v/>
      </c>
      <c r="U1139" s="84" t="str">
        <f t="shared" si="11"/>
        <v/>
      </c>
      <c r="V1139" s="65" t="str">
        <f t="shared" si="5"/>
        <v/>
      </c>
      <c r="W1139" s="84"/>
      <c r="X1139" s="84"/>
      <c r="Y1139" s="85"/>
      <c r="Z1139" s="85"/>
      <c r="AA1139" s="65" t="str">
        <f t="shared" si="6"/>
        <v/>
      </c>
      <c r="AB1139" s="65" t="str">
        <f t="shared" si="7"/>
        <v/>
      </c>
      <c r="AC1139" s="86"/>
      <c r="AD1139" s="87" t="str">
        <f t="shared" si="8"/>
        <v/>
      </c>
      <c r="AE1139" s="84"/>
      <c r="AF1139" s="86">
        <f>IF(AC1139&gt;0,AC1139,'⚙️ Config'!$B$10)</f>
        <v>0.0075</v>
      </c>
      <c r="AG1139" s="88">
        <f t="shared" si="9"/>
        <v>9809.95545</v>
      </c>
      <c r="AH1139" s="88">
        <f>AG1139*'⚙️ Config'!$B$11</f>
        <v>49049.77725</v>
      </c>
      <c r="AI1139" s="88">
        <f>AH1139*'⚙️ Config'!$B$12</f>
        <v>14714.93318</v>
      </c>
      <c r="AJ1139" s="64"/>
      <c r="AK1139" s="84"/>
      <c r="AL1139" s="84"/>
      <c r="AM1139" s="84"/>
      <c r="AN1139" s="84"/>
      <c r="AO1139" s="84"/>
      <c r="AP1139" s="84"/>
      <c r="AQ1139" s="84"/>
    </row>
    <row r="1140" ht="15.0" customHeight="1">
      <c r="A1140" s="79">
        <v>1137.0</v>
      </c>
      <c r="B1140" s="80" t="s">
        <v>2630</v>
      </c>
      <c r="C1140" s="79" t="s">
        <v>141</v>
      </c>
      <c r="D1140" s="79" t="s">
        <v>2631</v>
      </c>
      <c r="E1140" s="81">
        <v>55.04</v>
      </c>
      <c r="F1140" s="79" t="s">
        <v>84</v>
      </c>
      <c r="G1140" s="79" t="s">
        <v>606</v>
      </c>
      <c r="H1140" s="82">
        <v>1307942.1</v>
      </c>
      <c r="I1140" s="79">
        <v>1.0</v>
      </c>
      <c r="J1140" s="83">
        <v>1.5</v>
      </c>
      <c r="K1140" s="80">
        <v>2024.0</v>
      </c>
      <c r="L1140" s="79" t="s">
        <v>202</v>
      </c>
      <c r="M1140" s="79">
        <v>2024.0</v>
      </c>
      <c r="N1140" s="79" t="s">
        <v>161</v>
      </c>
      <c r="O1140" s="65" t="str">
        <f t="shared" si="1"/>
        <v>295491900001</v>
      </c>
      <c r="P1140" s="65">
        <f t="shared" si="2"/>
        <v>8</v>
      </c>
      <c r="Q1140" s="65">
        <f t="shared" si="3"/>
        <v>2</v>
      </c>
      <c r="R1140" s="65" t="str">
        <f t="shared" si="12"/>
        <v>29.549.190/0001-82</v>
      </c>
      <c r="S1140" s="84"/>
      <c r="T1140" s="84" t="str">
        <f t="shared" si="10"/>
        <v/>
      </c>
      <c r="U1140" s="84" t="str">
        <f t="shared" si="11"/>
        <v/>
      </c>
      <c r="V1140" s="65" t="str">
        <f t="shared" si="5"/>
        <v/>
      </c>
      <c r="W1140" s="84"/>
      <c r="X1140" s="84"/>
      <c r="Y1140" s="85"/>
      <c r="Z1140" s="85"/>
      <c r="AA1140" s="65" t="str">
        <f t="shared" si="6"/>
        <v/>
      </c>
      <c r="AB1140" s="65" t="str">
        <f t="shared" si="7"/>
        <v/>
      </c>
      <c r="AC1140" s="86"/>
      <c r="AD1140" s="87" t="str">
        <f t="shared" si="8"/>
        <v/>
      </c>
      <c r="AE1140" s="84"/>
      <c r="AF1140" s="86">
        <f>IF(AC1140&gt;0,AC1140,'⚙️ Config'!$B$10)</f>
        <v>0.0075</v>
      </c>
      <c r="AG1140" s="88">
        <f t="shared" si="9"/>
        <v>9809.56575</v>
      </c>
      <c r="AH1140" s="88">
        <f>AG1140*'⚙️ Config'!$B$11</f>
        <v>49047.82875</v>
      </c>
      <c r="AI1140" s="88">
        <f>AH1140*'⚙️ Config'!$B$12</f>
        <v>14714.34863</v>
      </c>
      <c r="AJ1140" s="64"/>
      <c r="AK1140" s="84"/>
      <c r="AL1140" s="84"/>
      <c r="AM1140" s="84"/>
      <c r="AN1140" s="84"/>
      <c r="AO1140" s="84"/>
      <c r="AP1140" s="84"/>
      <c r="AQ1140" s="84"/>
    </row>
    <row r="1141" ht="15.0" customHeight="1">
      <c r="A1141" s="79">
        <v>1138.0</v>
      </c>
      <c r="B1141" s="80" t="s">
        <v>2632</v>
      </c>
      <c r="C1141" s="79" t="s">
        <v>154</v>
      </c>
      <c r="D1141" s="79" t="s">
        <v>2633</v>
      </c>
      <c r="E1141" s="81">
        <v>51.85</v>
      </c>
      <c r="F1141" s="79" t="s">
        <v>84</v>
      </c>
      <c r="G1141" s="79" t="s">
        <v>606</v>
      </c>
      <c r="H1141" s="82">
        <v>1307813.08</v>
      </c>
      <c r="I1141" s="79">
        <v>1.0</v>
      </c>
      <c r="J1141" s="83">
        <v>1.7</v>
      </c>
      <c r="K1141" s="80">
        <v>2024.0</v>
      </c>
      <c r="L1141" s="79" t="s">
        <v>295</v>
      </c>
      <c r="M1141" s="79">
        <v>2024.0</v>
      </c>
      <c r="N1141" s="79" t="s">
        <v>161</v>
      </c>
      <c r="O1141" s="65" t="str">
        <f t="shared" si="1"/>
        <v>160394890001</v>
      </c>
      <c r="P1141" s="65">
        <f t="shared" si="2"/>
        <v>4</v>
      </c>
      <c r="Q1141" s="65">
        <f t="shared" si="3"/>
        <v>5</v>
      </c>
      <c r="R1141" s="65" t="str">
        <f t="shared" si="12"/>
        <v>16.039.489/0001-45</v>
      </c>
      <c r="S1141" s="84"/>
      <c r="T1141" s="84" t="str">
        <f t="shared" si="10"/>
        <v/>
      </c>
      <c r="U1141" s="84" t="str">
        <f t="shared" si="11"/>
        <v/>
      </c>
      <c r="V1141" s="65" t="str">
        <f t="shared" si="5"/>
        <v/>
      </c>
      <c r="W1141" s="84"/>
      <c r="X1141" s="84"/>
      <c r="Y1141" s="85"/>
      <c r="Z1141" s="85"/>
      <c r="AA1141" s="65" t="str">
        <f t="shared" si="6"/>
        <v/>
      </c>
      <c r="AB1141" s="65" t="str">
        <f t="shared" si="7"/>
        <v/>
      </c>
      <c r="AC1141" s="86"/>
      <c r="AD1141" s="87" t="str">
        <f t="shared" si="8"/>
        <v/>
      </c>
      <c r="AE1141" s="84"/>
      <c r="AF1141" s="86">
        <f>IF(AC1141&gt;0,AC1141,'⚙️ Config'!$B$10)</f>
        <v>0.0075</v>
      </c>
      <c r="AG1141" s="88">
        <f t="shared" si="9"/>
        <v>9808.5981</v>
      </c>
      <c r="AH1141" s="88">
        <f>AG1141*'⚙️ Config'!$B$11</f>
        <v>49042.9905</v>
      </c>
      <c r="AI1141" s="88">
        <f>AH1141*'⚙️ Config'!$B$12</f>
        <v>14712.89715</v>
      </c>
      <c r="AJ1141" s="64"/>
      <c r="AK1141" s="84"/>
      <c r="AL1141" s="84"/>
      <c r="AM1141" s="84"/>
      <c r="AN1141" s="84"/>
      <c r="AO1141" s="84"/>
      <c r="AP1141" s="84"/>
      <c r="AQ1141" s="84"/>
    </row>
    <row r="1142" ht="15.0" customHeight="1">
      <c r="A1142" s="79">
        <v>1139.0</v>
      </c>
      <c r="B1142" s="80" t="s">
        <v>2634</v>
      </c>
      <c r="C1142" s="79" t="s">
        <v>141</v>
      </c>
      <c r="D1142" s="79" t="s">
        <v>2635</v>
      </c>
      <c r="E1142" s="81">
        <v>53.37</v>
      </c>
      <c r="F1142" s="79" t="s">
        <v>84</v>
      </c>
      <c r="G1142" s="79" t="s">
        <v>606</v>
      </c>
      <c r="H1142" s="82">
        <v>1307755.82</v>
      </c>
      <c r="I1142" s="79">
        <v>1.0</v>
      </c>
      <c r="J1142" s="83">
        <v>1.6</v>
      </c>
      <c r="K1142" s="80">
        <v>2024.0</v>
      </c>
      <c r="L1142" s="79" t="s">
        <v>202</v>
      </c>
      <c r="M1142" s="79">
        <v>2024.0</v>
      </c>
      <c r="N1142" s="79" t="s">
        <v>161</v>
      </c>
      <c r="O1142" s="65" t="str">
        <f t="shared" si="1"/>
        <v>450376630001</v>
      </c>
      <c r="P1142" s="65">
        <f t="shared" si="2"/>
        <v>1</v>
      </c>
      <c r="Q1142" s="65">
        <f t="shared" si="3"/>
        <v>9</v>
      </c>
      <c r="R1142" s="65" t="str">
        <f t="shared" si="12"/>
        <v>45.037.663/0001-19</v>
      </c>
      <c r="S1142" s="84"/>
      <c r="T1142" s="84" t="str">
        <f t="shared" si="10"/>
        <v/>
      </c>
      <c r="U1142" s="84" t="str">
        <f t="shared" si="11"/>
        <v/>
      </c>
      <c r="V1142" s="65" t="str">
        <f t="shared" si="5"/>
        <v/>
      </c>
      <c r="W1142" s="84"/>
      <c r="X1142" s="84"/>
      <c r="Y1142" s="85"/>
      <c r="Z1142" s="85"/>
      <c r="AA1142" s="65" t="str">
        <f t="shared" si="6"/>
        <v/>
      </c>
      <c r="AB1142" s="65" t="str">
        <f t="shared" si="7"/>
        <v/>
      </c>
      <c r="AC1142" s="86"/>
      <c r="AD1142" s="87" t="str">
        <f t="shared" si="8"/>
        <v/>
      </c>
      <c r="AE1142" s="84"/>
      <c r="AF1142" s="86">
        <f>IF(AC1142&gt;0,AC1142,'⚙️ Config'!$B$10)</f>
        <v>0.0075</v>
      </c>
      <c r="AG1142" s="88">
        <f t="shared" si="9"/>
        <v>9808.16865</v>
      </c>
      <c r="AH1142" s="88">
        <f>AG1142*'⚙️ Config'!$B$11</f>
        <v>49040.84325</v>
      </c>
      <c r="AI1142" s="88">
        <f>AH1142*'⚙️ Config'!$B$12</f>
        <v>14712.25298</v>
      </c>
      <c r="AJ1142" s="64"/>
      <c r="AK1142" s="84"/>
      <c r="AL1142" s="84"/>
      <c r="AM1142" s="84"/>
      <c r="AN1142" s="84"/>
      <c r="AO1142" s="84"/>
      <c r="AP1142" s="84"/>
      <c r="AQ1142" s="84"/>
    </row>
    <row r="1143" ht="15.0" customHeight="1">
      <c r="A1143" s="79">
        <v>1140.0</v>
      </c>
      <c r="B1143" s="80" t="s">
        <v>2636</v>
      </c>
      <c r="C1143" s="79" t="s">
        <v>141</v>
      </c>
      <c r="D1143" s="79" t="s">
        <v>2637</v>
      </c>
      <c r="E1143" s="81">
        <v>63.79</v>
      </c>
      <c r="F1143" s="79" t="s">
        <v>84</v>
      </c>
      <c r="G1143" s="79" t="s">
        <v>606</v>
      </c>
      <c r="H1143" s="82">
        <v>1307498.53</v>
      </c>
      <c r="I1143" s="79">
        <v>1.0</v>
      </c>
      <c r="J1143" s="83">
        <v>1.1</v>
      </c>
      <c r="K1143" s="80">
        <v>2025.0</v>
      </c>
      <c r="L1143" s="79" t="s">
        <v>630</v>
      </c>
      <c r="M1143" s="79">
        <v>2025.0</v>
      </c>
      <c r="N1143" s="79" t="s">
        <v>161</v>
      </c>
      <c r="O1143" s="65" t="str">
        <f t="shared" si="1"/>
        <v>503456350001</v>
      </c>
      <c r="P1143" s="65">
        <f t="shared" si="2"/>
        <v>0</v>
      </c>
      <c r="Q1143" s="65">
        <f t="shared" si="3"/>
        <v>7</v>
      </c>
      <c r="R1143" s="65" t="str">
        <f t="shared" si="12"/>
        <v>50.345.635/0001-07</v>
      </c>
      <c r="S1143" s="84"/>
      <c r="T1143" s="84" t="str">
        <f t="shared" si="10"/>
        <v/>
      </c>
      <c r="U1143" s="84" t="str">
        <f t="shared" si="11"/>
        <v/>
      </c>
      <c r="V1143" s="65" t="str">
        <f t="shared" si="5"/>
        <v/>
      </c>
      <c r="W1143" s="84"/>
      <c r="X1143" s="84"/>
      <c r="Y1143" s="85"/>
      <c r="Z1143" s="85"/>
      <c r="AA1143" s="65" t="str">
        <f t="shared" si="6"/>
        <v/>
      </c>
      <c r="AB1143" s="65" t="str">
        <f t="shared" si="7"/>
        <v/>
      </c>
      <c r="AC1143" s="86"/>
      <c r="AD1143" s="87" t="str">
        <f t="shared" si="8"/>
        <v/>
      </c>
      <c r="AE1143" s="84"/>
      <c r="AF1143" s="86">
        <f>IF(AC1143&gt;0,AC1143,'⚙️ Config'!$B$10)</f>
        <v>0.0075</v>
      </c>
      <c r="AG1143" s="88">
        <f t="shared" si="9"/>
        <v>9806.238975</v>
      </c>
      <c r="AH1143" s="88">
        <f>AG1143*'⚙️ Config'!$B$11</f>
        <v>49031.19488</v>
      </c>
      <c r="AI1143" s="88">
        <f>AH1143*'⚙️ Config'!$B$12</f>
        <v>14709.35846</v>
      </c>
      <c r="AJ1143" s="64"/>
      <c r="AK1143" s="84"/>
      <c r="AL1143" s="84"/>
      <c r="AM1143" s="84"/>
      <c r="AN1143" s="84"/>
      <c r="AO1143" s="84"/>
      <c r="AP1143" s="84"/>
      <c r="AQ1143" s="84"/>
    </row>
    <row r="1144" ht="15.0" customHeight="1">
      <c r="A1144" s="79">
        <v>1141.0</v>
      </c>
      <c r="B1144" s="80" t="s">
        <v>2638</v>
      </c>
      <c r="C1144" s="79" t="s">
        <v>141</v>
      </c>
      <c r="D1144" s="79" t="s">
        <v>2639</v>
      </c>
      <c r="E1144" s="81">
        <v>49.2</v>
      </c>
      <c r="F1144" s="79" t="s">
        <v>84</v>
      </c>
      <c r="G1144" s="79" t="s">
        <v>606</v>
      </c>
      <c r="H1144" s="82">
        <v>1307358.62</v>
      </c>
      <c r="I1144" s="79">
        <v>1.0</v>
      </c>
      <c r="J1144" s="83">
        <v>1.9</v>
      </c>
      <c r="K1144" s="80">
        <v>2024.0</v>
      </c>
      <c r="L1144" s="79" t="s">
        <v>630</v>
      </c>
      <c r="M1144" s="79">
        <v>2024.0</v>
      </c>
      <c r="N1144" s="79" t="s">
        <v>161</v>
      </c>
      <c r="O1144" s="65" t="str">
        <f t="shared" si="1"/>
        <v>288085830001</v>
      </c>
      <c r="P1144" s="65">
        <f t="shared" si="2"/>
        <v>0</v>
      </c>
      <c r="Q1144" s="65">
        <f t="shared" si="3"/>
        <v>9</v>
      </c>
      <c r="R1144" s="65" t="str">
        <f t="shared" si="12"/>
        <v>28.808.583/0001-09</v>
      </c>
      <c r="S1144" s="84"/>
      <c r="T1144" s="84" t="str">
        <f t="shared" si="10"/>
        <v/>
      </c>
      <c r="U1144" s="84" t="str">
        <f t="shared" si="11"/>
        <v/>
      </c>
      <c r="V1144" s="65" t="str">
        <f t="shared" si="5"/>
        <v/>
      </c>
      <c r="W1144" s="84"/>
      <c r="X1144" s="84"/>
      <c r="Y1144" s="85"/>
      <c r="Z1144" s="85"/>
      <c r="AA1144" s="65" t="str">
        <f t="shared" si="6"/>
        <v/>
      </c>
      <c r="AB1144" s="65" t="str">
        <f t="shared" si="7"/>
        <v/>
      </c>
      <c r="AC1144" s="86"/>
      <c r="AD1144" s="87" t="str">
        <f t="shared" si="8"/>
        <v/>
      </c>
      <c r="AE1144" s="84"/>
      <c r="AF1144" s="86">
        <f>IF(AC1144&gt;0,AC1144,'⚙️ Config'!$B$10)</f>
        <v>0.0075</v>
      </c>
      <c r="AG1144" s="88">
        <f t="shared" si="9"/>
        <v>9805.18965</v>
      </c>
      <c r="AH1144" s="88">
        <f>AG1144*'⚙️ Config'!$B$11</f>
        <v>49025.94825</v>
      </c>
      <c r="AI1144" s="88">
        <f>AH1144*'⚙️ Config'!$B$12</f>
        <v>14707.78448</v>
      </c>
      <c r="AJ1144" s="64"/>
      <c r="AK1144" s="84"/>
      <c r="AL1144" s="84"/>
      <c r="AM1144" s="84"/>
      <c r="AN1144" s="84"/>
      <c r="AO1144" s="84"/>
      <c r="AP1144" s="84"/>
      <c r="AQ1144" s="84"/>
    </row>
    <row r="1145" ht="15.0" customHeight="1">
      <c r="A1145" s="79">
        <v>1142.0</v>
      </c>
      <c r="B1145" s="80" t="s">
        <v>2640</v>
      </c>
      <c r="C1145" s="79" t="s">
        <v>141</v>
      </c>
      <c r="D1145" s="79" t="s">
        <v>2641</v>
      </c>
      <c r="E1145" s="81">
        <v>78.37</v>
      </c>
      <c r="F1145" s="79" t="s">
        <v>84</v>
      </c>
      <c r="G1145" s="79" t="s">
        <v>606</v>
      </c>
      <c r="H1145" s="82">
        <v>1306790.72</v>
      </c>
      <c r="I1145" s="79">
        <v>1.0</v>
      </c>
      <c r="J1145" s="83">
        <v>0.7</v>
      </c>
      <c r="K1145" s="80">
        <v>2025.0</v>
      </c>
      <c r="L1145" s="79" t="s">
        <v>630</v>
      </c>
      <c r="M1145" s="79">
        <v>2025.0</v>
      </c>
      <c r="N1145" s="79" t="s">
        <v>145</v>
      </c>
      <c r="O1145" s="65" t="str">
        <f t="shared" si="1"/>
        <v>395019480001</v>
      </c>
      <c r="P1145" s="65">
        <f t="shared" si="2"/>
        <v>6</v>
      </c>
      <c r="Q1145" s="65">
        <f t="shared" si="3"/>
        <v>6</v>
      </c>
      <c r="R1145" s="65" t="str">
        <f t="shared" si="12"/>
        <v>39.501.948/0001-66</v>
      </c>
      <c r="S1145" s="84"/>
      <c r="T1145" s="84" t="str">
        <f t="shared" si="10"/>
        <v/>
      </c>
      <c r="U1145" s="84" t="str">
        <f t="shared" si="11"/>
        <v/>
      </c>
      <c r="V1145" s="65" t="str">
        <f t="shared" si="5"/>
        <v/>
      </c>
      <c r="W1145" s="84"/>
      <c r="X1145" s="84"/>
      <c r="Y1145" s="85"/>
      <c r="Z1145" s="85"/>
      <c r="AA1145" s="65" t="str">
        <f t="shared" si="6"/>
        <v/>
      </c>
      <c r="AB1145" s="65" t="str">
        <f t="shared" si="7"/>
        <v/>
      </c>
      <c r="AC1145" s="86"/>
      <c r="AD1145" s="87" t="str">
        <f t="shared" si="8"/>
        <v/>
      </c>
      <c r="AE1145" s="84"/>
      <c r="AF1145" s="86">
        <f>IF(AC1145&gt;0,AC1145,'⚙️ Config'!$B$10)</f>
        <v>0.0075</v>
      </c>
      <c r="AG1145" s="88">
        <f t="shared" si="9"/>
        <v>9800.9304</v>
      </c>
      <c r="AH1145" s="88">
        <f>AG1145*'⚙️ Config'!$B$11</f>
        <v>49004.652</v>
      </c>
      <c r="AI1145" s="88">
        <f>AH1145*'⚙️ Config'!$B$12</f>
        <v>14701.3956</v>
      </c>
      <c r="AJ1145" s="64"/>
      <c r="AK1145" s="84"/>
      <c r="AL1145" s="84"/>
      <c r="AM1145" s="84"/>
      <c r="AN1145" s="84"/>
      <c r="AO1145" s="84"/>
      <c r="AP1145" s="84"/>
      <c r="AQ1145" s="84"/>
    </row>
    <row r="1146" ht="15.0" customHeight="1">
      <c r="A1146" s="79">
        <v>1143.0</v>
      </c>
      <c r="B1146" s="80" t="s">
        <v>2642</v>
      </c>
      <c r="C1146" s="79" t="s">
        <v>141</v>
      </c>
      <c r="D1146" s="79" t="s">
        <v>2643</v>
      </c>
      <c r="E1146" s="81">
        <v>53.37</v>
      </c>
      <c r="F1146" s="79" t="s">
        <v>84</v>
      </c>
      <c r="G1146" s="79" t="s">
        <v>606</v>
      </c>
      <c r="H1146" s="82">
        <v>1306687.78</v>
      </c>
      <c r="I1146" s="79">
        <v>1.0</v>
      </c>
      <c r="J1146" s="83">
        <v>1.6</v>
      </c>
      <c r="K1146" s="80">
        <v>2024.0</v>
      </c>
      <c r="L1146" s="79" t="s">
        <v>630</v>
      </c>
      <c r="M1146" s="79">
        <v>2024.0</v>
      </c>
      <c r="N1146" s="79" t="s">
        <v>161</v>
      </c>
      <c r="O1146" s="65" t="str">
        <f t="shared" si="1"/>
        <v>410571890001</v>
      </c>
      <c r="P1146" s="65">
        <f t="shared" si="2"/>
        <v>3</v>
      </c>
      <c r="Q1146" s="65">
        <f t="shared" si="3"/>
        <v>6</v>
      </c>
      <c r="R1146" s="65" t="str">
        <f t="shared" si="12"/>
        <v>41.057.189/0001-36</v>
      </c>
      <c r="S1146" s="84"/>
      <c r="T1146" s="84" t="str">
        <f t="shared" si="10"/>
        <v/>
      </c>
      <c r="U1146" s="84" t="str">
        <f t="shared" si="11"/>
        <v/>
      </c>
      <c r="V1146" s="65" t="str">
        <f t="shared" si="5"/>
        <v/>
      </c>
      <c r="W1146" s="84"/>
      <c r="X1146" s="84"/>
      <c r="Y1146" s="85"/>
      <c r="Z1146" s="85"/>
      <c r="AA1146" s="65" t="str">
        <f t="shared" si="6"/>
        <v/>
      </c>
      <c r="AB1146" s="65" t="str">
        <f t="shared" si="7"/>
        <v/>
      </c>
      <c r="AC1146" s="86"/>
      <c r="AD1146" s="87" t="str">
        <f t="shared" si="8"/>
        <v/>
      </c>
      <c r="AE1146" s="84"/>
      <c r="AF1146" s="86">
        <f>IF(AC1146&gt;0,AC1146,'⚙️ Config'!$B$10)</f>
        <v>0.0075</v>
      </c>
      <c r="AG1146" s="88">
        <f t="shared" si="9"/>
        <v>9800.15835</v>
      </c>
      <c r="AH1146" s="88">
        <f>AG1146*'⚙️ Config'!$B$11</f>
        <v>49000.79175</v>
      </c>
      <c r="AI1146" s="88">
        <f>AH1146*'⚙️ Config'!$B$12</f>
        <v>14700.23753</v>
      </c>
      <c r="AJ1146" s="64"/>
      <c r="AK1146" s="84"/>
      <c r="AL1146" s="84"/>
      <c r="AM1146" s="84"/>
      <c r="AN1146" s="84"/>
      <c r="AO1146" s="84"/>
      <c r="AP1146" s="84"/>
      <c r="AQ1146" s="84"/>
    </row>
    <row r="1147" ht="15.0" customHeight="1">
      <c r="A1147" s="79">
        <v>1144.0</v>
      </c>
      <c r="B1147" s="80" t="s">
        <v>2644</v>
      </c>
      <c r="C1147" s="79" t="s">
        <v>141</v>
      </c>
      <c r="D1147" s="79" t="s">
        <v>2645</v>
      </c>
      <c r="E1147" s="81">
        <v>56.88</v>
      </c>
      <c r="F1147" s="79" t="s">
        <v>84</v>
      </c>
      <c r="G1147" s="79" t="s">
        <v>606</v>
      </c>
      <c r="H1147" s="82">
        <v>1306515.81</v>
      </c>
      <c r="I1147" s="79">
        <v>1.0</v>
      </c>
      <c r="J1147" s="83">
        <v>1.4</v>
      </c>
      <c r="K1147" s="80">
        <v>2024.0</v>
      </c>
      <c r="L1147" s="79" t="s">
        <v>630</v>
      </c>
      <c r="M1147" s="79">
        <v>2024.0</v>
      </c>
      <c r="N1147" s="79" t="s">
        <v>161</v>
      </c>
      <c r="O1147" s="65" t="str">
        <f t="shared" si="1"/>
        <v>442741380001</v>
      </c>
      <c r="P1147" s="65">
        <f t="shared" si="2"/>
        <v>5</v>
      </c>
      <c r="Q1147" s="65">
        <f t="shared" si="3"/>
        <v>4</v>
      </c>
      <c r="R1147" s="65" t="str">
        <f t="shared" si="12"/>
        <v>44.274.138/0001-54</v>
      </c>
      <c r="S1147" s="84"/>
      <c r="T1147" s="84" t="str">
        <f t="shared" si="10"/>
        <v/>
      </c>
      <c r="U1147" s="84" t="str">
        <f t="shared" si="11"/>
        <v/>
      </c>
      <c r="V1147" s="65" t="str">
        <f t="shared" si="5"/>
        <v/>
      </c>
      <c r="W1147" s="84"/>
      <c r="X1147" s="84"/>
      <c r="Y1147" s="85"/>
      <c r="Z1147" s="85"/>
      <c r="AA1147" s="65" t="str">
        <f t="shared" si="6"/>
        <v/>
      </c>
      <c r="AB1147" s="65" t="str">
        <f t="shared" si="7"/>
        <v/>
      </c>
      <c r="AC1147" s="86"/>
      <c r="AD1147" s="87" t="str">
        <f t="shared" si="8"/>
        <v/>
      </c>
      <c r="AE1147" s="84"/>
      <c r="AF1147" s="86">
        <f>IF(AC1147&gt;0,AC1147,'⚙️ Config'!$B$10)</f>
        <v>0.0075</v>
      </c>
      <c r="AG1147" s="88">
        <f t="shared" si="9"/>
        <v>9798.868575</v>
      </c>
      <c r="AH1147" s="88">
        <f>AG1147*'⚙️ Config'!$B$11</f>
        <v>48994.34288</v>
      </c>
      <c r="AI1147" s="88">
        <f>AH1147*'⚙️ Config'!$B$12</f>
        <v>14698.30286</v>
      </c>
      <c r="AJ1147" s="64"/>
      <c r="AK1147" s="84"/>
      <c r="AL1147" s="84"/>
      <c r="AM1147" s="84"/>
      <c r="AN1147" s="84"/>
      <c r="AO1147" s="84"/>
      <c r="AP1147" s="84"/>
      <c r="AQ1147" s="84"/>
    </row>
    <row r="1148" ht="15.0" customHeight="1">
      <c r="A1148" s="79">
        <v>1145.0</v>
      </c>
      <c r="B1148" s="80" t="s">
        <v>2646</v>
      </c>
      <c r="C1148" s="79" t="s">
        <v>141</v>
      </c>
      <c r="D1148" s="79" t="s">
        <v>2647</v>
      </c>
      <c r="E1148" s="81">
        <v>49.2</v>
      </c>
      <c r="F1148" s="79" t="s">
        <v>84</v>
      </c>
      <c r="G1148" s="79" t="s">
        <v>606</v>
      </c>
      <c r="H1148" s="82">
        <v>1306025.32</v>
      </c>
      <c r="I1148" s="79">
        <v>1.0</v>
      </c>
      <c r="J1148" s="83">
        <v>1.9</v>
      </c>
      <c r="K1148" s="80">
        <v>2024.0</v>
      </c>
      <c r="L1148" s="79" t="s">
        <v>448</v>
      </c>
      <c r="M1148" s="79">
        <v>2024.0</v>
      </c>
      <c r="N1148" s="79" t="s">
        <v>161</v>
      </c>
      <c r="O1148" s="65" t="str">
        <f t="shared" si="1"/>
        <v>008639580001</v>
      </c>
      <c r="P1148" s="65">
        <f t="shared" si="2"/>
        <v>0</v>
      </c>
      <c r="Q1148" s="65">
        <f t="shared" si="3"/>
        <v>6</v>
      </c>
      <c r="R1148" s="65" t="str">
        <f t="shared" si="12"/>
        <v>00.863.958/0001-06</v>
      </c>
      <c r="S1148" s="84"/>
      <c r="T1148" s="84" t="str">
        <f t="shared" si="10"/>
        <v/>
      </c>
      <c r="U1148" s="84" t="str">
        <f t="shared" si="11"/>
        <v/>
      </c>
      <c r="V1148" s="65" t="str">
        <f t="shared" si="5"/>
        <v/>
      </c>
      <c r="W1148" s="84"/>
      <c r="X1148" s="84"/>
      <c r="Y1148" s="85"/>
      <c r="Z1148" s="85"/>
      <c r="AA1148" s="65" t="str">
        <f t="shared" si="6"/>
        <v/>
      </c>
      <c r="AB1148" s="65" t="str">
        <f t="shared" si="7"/>
        <v/>
      </c>
      <c r="AC1148" s="86"/>
      <c r="AD1148" s="87" t="str">
        <f t="shared" si="8"/>
        <v/>
      </c>
      <c r="AE1148" s="84"/>
      <c r="AF1148" s="86">
        <f>IF(AC1148&gt;0,AC1148,'⚙️ Config'!$B$10)</f>
        <v>0.0075</v>
      </c>
      <c r="AG1148" s="88">
        <f t="shared" si="9"/>
        <v>9795.1899</v>
      </c>
      <c r="AH1148" s="88">
        <f>AG1148*'⚙️ Config'!$B$11</f>
        <v>48975.9495</v>
      </c>
      <c r="AI1148" s="88">
        <f>AH1148*'⚙️ Config'!$B$12</f>
        <v>14692.78485</v>
      </c>
      <c r="AJ1148" s="64"/>
      <c r="AK1148" s="84"/>
      <c r="AL1148" s="84"/>
      <c r="AM1148" s="84"/>
      <c r="AN1148" s="84"/>
      <c r="AO1148" s="84"/>
      <c r="AP1148" s="84"/>
      <c r="AQ1148" s="84"/>
    </row>
    <row r="1149" ht="15.0" customHeight="1">
      <c r="A1149" s="79">
        <v>1146.0</v>
      </c>
      <c r="B1149" s="80" t="s">
        <v>2648</v>
      </c>
      <c r="C1149" s="79" t="s">
        <v>141</v>
      </c>
      <c r="D1149" s="79" t="s">
        <v>2649</v>
      </c>
      <c r="E1149" s="81">
        <v>51.85</v>
      </c>
      <c r="F1149" s="79" t="s">
        <v>84</v>
      </c>
      <c r="G1149" s="79" t="s">
        <v>606</v>
      </c>
      <c r="H1149" s="82">
        <v>1305999.51</v>
      </c>
      <c r="I1149" s="79">
        <v>1.0</v>
      </c>
      <c r="J1149" s="83">
        <v>1.7</v>
      </c>
      <c r="K1149" s="80">
        <v>2024.0</v>
      </c>
      <c r="L1149" s="79" t="s">
        <v>202</v>
      </c>
      <c r="M1149" s="79">
        <v>2024.0</v>
      </c>
      <c r="N1149" s="79" t="s">
        <v>161</v>
      </c>
      <c r="O1149" s="65" t="str">
        <f t="shared" si="1"/>
        <v>145238010001</v>
      </c>
      <c r="P1149" s="65">
        <f t="shared" si="2"/>
        <v>4</v>
      </c>
      <c r="Q1149" s="65">
        <f t="shared" si="3"/>
        <v>6</v>
      </c>
      <c r="R1149" s="65" t="str">
        <f t="shared" si="12"/>
        <v>14.523.801/0001-46</v>
      </c>
      <c r="S1149" s="84"/>
      <c r="T1149" s="84" t="str">
        <f t="shared" si="10"/>
        <v/>
      </c>
      <c r="U1149" s="84" t="str">
        <f t="shared" si="11"/>
        <v/>
      </c>
      <c r="V1149" s="65" t="str">
        <f t="shared" si="5"/>
        <v/>
      </c>
      <c r="W1149" s="84"/>
      <c r="X1149" s="84"/>
      <c r="Y1149" s="85"/>
      <c r="Z1149" s="85"/>
      <c r="AA1149" s="65" t="str">
        <f t="shared" si="6"/>
        <v/>
      </c>
      <c r="AB1149" s="65" t="str">
        <f t="shared" si="7"/>
        <v/>
      </c>
      <c r="AC1149" s="86"/>
      <c r="AD1149" s="87" t="str">
        <f t="shared" si="8"/>
        <v/>
      </c>
      <c r="AE1149" s="84"/>
      <c r="AF1149" s="86">
        <f>IF(AC1149&gt;0,AC1149,'⚙️ Config'!$B$10)</f>
        <v>0.0075</v>
      </c>
      <c r="AG1149" s="88">
        <f t="shared" si="9"/>
        <v>9794.996325</v>
      </c>
      <c r="AH1149" s="88">
        <f>AG1149*'⚙️ Config'!$B$11</f>
        <v>48974.98163</v>
      </c>
      <c r="AI1149" s="88">
        <f>AH1149*'⚙️ Config'!$B$12</f>
        <v>14692.49449</v>
      </c>
      <c r="AJ1149" s="64"/>
      <c r="AK1149" s="84"/>
      <c r="AL1149" s="84"/>
      <c r="AM1149" s="84"/>
      <c r="AN1149" s="84"/>
      <c r="AO1149" s="84"/>
      <c r="AP1149" s="84"/>
      <c r="AQ1149" s="84"/>
    </row>
    <row r="1150" ht="15.0" customHeight="1">
      <c r="A1150" s="79">
        <v>1147.0</v>
      </c>
      <c r="B1150" s="80" t="s">
        <v>2650</v>
      </c>
      <c r="C1150" s="79" t="s">
        <v>141</v>
      </c>
      <c r="D1150" s="79" t="s">
        <v>2651</v>
      </c>
      <c r="E1150" s="81">
        <v>79.76</v>
      </c>
      <c r="F1150" s="79" t="s">
        <v>84</v>
      </c>
      <c r="G1150" s="79" t="s">
        <v>606</v>
      </c>
      <c r="H1150" s="82">
        <v>1305893.16</v>
      </c>
      <c r="I1150" s="79">
        <v>1.0</v>
      </c>
      <c r="J1150" s="83">
        <v>1.3</v>
      </c>
      <c r="K1150" s="80">
        <v>2025.0</v>
      </c>
      <c r="L1150" s="79" t="s">
        <v>295</v>
      </c>
      <c r="M1150" s="79">
        <v>2024.0</v>
      </c>
      <c r="N1150" s="79" t="s">
        <v>208</v>
      </c>
      <c r="O1150" s="65" t="str">
        <f t="shared" si="1"/>
        <v>377298890001</v>
      </c>
      <c r="P1150" s="65">
        <f t="shared" si="2"/>
        <v>5</v>
      </c>
      <c r="Q1150" s="65">
        <f t="shared" si="3"/>
        <v>2</v>
      </c>
      <c r="R1150" s="65" t="str">
        <f t="shared" si="12"/>
        <v>37.729.889/0001-52</v>
      </c>
      <c r="S1150" s="84"/>
      <c r="T1150" s="84" t="str">
        <f t="shared" si="10"/>
        <v/>
      </c>
      <c r="U1150" s="84" t="str">
        <f t="shared" si="11"/>
        <v/>
      </c>
      <c r="V1150" s="65" t="str">
        <f t="shared" si="5"/>
        <v/>
      </c>
      <c r="W1150" s="84"/>
      <c r="X1150" s="84"/>
      <c r="Y1150" s="85"/>
      <c r="Z1150" s="85"/>
      <c r="AA1150" s="65" t="str">
        <f t="shared" si="6"/>
        <v/>
      </c>
      <c r="AB1150" s="65" t="str">
        <f t="shared" si="7"/>
        <v/>
      </c>
      <c r="AC1150" s="86"/>
      <c r="AD1150" s="87" t="str">
        <f t="shared" si="8"/>
        <v/>
      </c>
      <c r="AE1150" s="84"/>
      <c r="AF1150" s="86">
        <f>IF(AC1150&gt;0,AC1150,'⚙️ Config'!$B$10)</f>
        <v>0.0075</v>
      </c>
      <c r="AG1150" s="88">
        <f t="shared" si="9"/>
        <v>9794.1987</v>
      </c>
      <c r="AH1150" s="88">
        <f>AG1150*'⚙️ Config'!$B$11</f>
        <v>48970.9935</v>
      </c>
      <c r="AI1150" s="88">
        <f>AH1150*'⚙️ Config'!$B$12</f>
        <v>14691.29805</v>
      </c>
      <c r="AJ1150" s="64"/>
      <c r="AK1150" s="84"/>
      <c r="AL1150" s="84"/>
      <c r="AM1150" s="84"/>
      <c r="AN1150" s="84"/>
      <c r="AO1150" s="84"/>
      <c r="AP1150" s="84"/>
      <c r="AQ1150" s="84"/>
    </row>
    <row r="1151" ht="15.0" customHeight="1">
      <c r="A1151" s="79">
        <v>1148.0</v>
      </c>
      <c r="B1151" s="80" t="s">
        <v>2652</v>
      </c>
      <c r="C1151" s="79" t="s">
        <v>141</v>
      </c>
      <c r="D1151" s="79" t="s">
        <v>2653</v>
      </c>
      <c r="E1151" s="81">
        <v>51.85</v>
      </c>
      <c r="F1151" s="79" t="s">
        <v>84</v>
      </c>
      <c r="G1151" s="79" t="s">
        <v>606</v>
      </c>
      <c r="H1151" s="82">
        <v>1305516.61</v>
      </c>
      <c r="I1151" s="79">
        <v>1.0</v>
      </c>
      <c r="J1151" s="83">
        <v>1.7</v>
      </c>
      <c r="K1151" s="80">
        <v>2024.0</v>
      </c>
      <c r="L1151" s="79" t="s">
        <v>295</v>
      </c>
      <c r="M1151" s="79">
        <v>2024.0</v>
      </c>
      <c r="N1151" s="79" t="s">
        <v>161</v>
      </c>
      <c r="O1151" s="65" t="str">
        <f t="shared" si="1"/>
        <v>528407090001</v>
      </c>
      <c r="P1151" s="65">
        <f t="shared" si="2"/>
        <v>0</v>
      </c>
      <c r="Q1151" s="65">
        <f t="shared" si="3"/>
        <v>7</v>
      </c>
      <c r="R1151" s="65" t="str">
        <f t="shared" si="12"/>
        <v>52.840.709/0001-07</v>
      </c>
      <c r="S1151" s="84"/>
      <c r="T1151" s="84" t="str">
        <f t="shared" si="10"/>
        <v/>
      </c>
      <c r="U1151" s="84" t="str">
        <f t="shared" si="11"/>
        <v/>
      </c>
      <c r="V1151" s="65" t="str">
        <f t="shared" si="5"/>
        <v/>
      </c>
      <c r="W1151" s="84"/>
      <c r="X1151" s="84"/>
      <c r="Y1151" s="85"/>
      <c r="Z1151" s="85"/>
      <c r="AA1151" s="65" t="str">
        <f t="shared" si="6"/>
        <v/>
      </c>
      <c r="AB1151" s="65" t="str">
        <f t="shared" si="7"/>
        <v/>
      </c>
      <c r="AC1151" s="86"/>
      <c r="AD1151" s="87" t="str">
        <f t="shared" si="8"/>
        <v/>
      </c>
      <c r="AE1151" s="84"/>
      <c r="AF1151" s="86">
        <f>IF(AC1151&gt;0,AC1151,'⚙️ Config'!$B$10)</f>
        <v>0.0075</v>
      </c>
      <c r="AG1151" s="88">
        <f t="shared" si="9"/>
        <v>9791.374575</v>
      </c>
      <c r="AH1151" s="88">
        <f>AG1151*'⚙️ Config'!$B$11</f>
        <v>48956.87288</v>
      </c>
      <c r="AI1151" s="88">
        <f>AH1151*'⚙️ Config'!$B$12</f>
        <v>14687.06186</v>
      </c>
      <c r="AJ1151" s="64"/>
      <c r="AK1151" s="84"/>
      <c r="AL1151" s="84"/>
      <c r="AM1151" s="84"/>
      <c r="AN1151" s="84"/>
      <c r="AO1151" s="84"/>
      <c r="AP1151" s="84"/>
      <c r="AQ1151" s="84"/>
    </row>
    <row r="1152" ht="15.0" customHeight="1">
      <c r="A1152" s="79">
        <v>1149.0</v>
      </c>
      <c r="B1152" s="80" t="s">
        <v>2654</v>
      </c>
      <c r="C1152" s="79" t="s">
        <v>141</v>
      </c>
      <c r="D1152" s="79" t="s">
        <v>2655</v>
      </c>
      <c r="E1152" s="81">
        <v>58.92</v>
      </c>
      <c r="F1152" s="79" t="s">
        <v>84</v>
      </c>
      <c r="G1152" s="79" t="s">
        <v>606</v>
      </c>
      <c r="H1152" s="82">
        <v>1305442.52</v>
      </c>
      <c r="I1152" s="79">
        <v>1.0</v>
      </c>
      <c r="J1152" s="83">
        <v>1.3</v>
      </c>
      <c r="K1152" s="80">
        <v>2024.0</v>
      </c>
      <c r="L1152" s="79" t="s">
        <v>630</v>
      </c>
      <c r="M1152" s="79">
        <v>2024.0</v>
      </c>
      <c r="N1152" s="79" t="s">
        <v>145</v>
      </c>
      <c r="O1152" s="65" t="str">
        <f t="shared" si="1"/>
        <v>340611620001</v>
      </c>
      <c r="P1152" s="65">
        <f t="shared" si="2"/>
        <v>5</v>
      </c>
      <c r="Q1152" s="65">
        <f t="shared" si="3"/>
        <v>1</v>
      </c>
      <c r="R1152" s="65" t="str">
        <f t="shared" si="12"/>
        <v>34.061.162/0001-51</v>
      </c>
      <c r="S1152" s="84"/>
      <c r="T1152" s="84" t="str">
        <f t="shared" si="10"/>
        <v/>
      </c>
      <c r="U1152" s="84" t="str">
        <f t="shared" si="11"/>
        <v/>
      </c>
      <c r="V1152" s="65" t="str">
        <f t="shared" si="5"/>
        <v/>
      </c>
      <c r="W1152" s="84"/>
      <c r="X1152" s="84"/>
      <c r="Y1152" s="85"/>
      <c r="Z1152" s="85"/>
      <c r="AA1152" s="65" t="str">
        <f t="shared" si="6"/>
        <v/>
      </c>
      <c r="AB1152" s="65" t="str">
        <f t="shared" si="7"/>
        <v/>
      </c>
      <c r="AC1152" s="86"/>
      <c r="AD1152" s="87" t="str">
        <f t="shared" si="8"/>
        <v/>
      </c>
      <c r="AE1152" s="84"/>
      <c r="AF1152" s="86">
        <f>IF(AC1152&gt;0,AC1152,'⚙️ Config'!$B$10)</f>
        <v>0.0075</v>
      </c>
      <c r="AG1152" s="88">
        <f t="shared" si="9"/>
        <v>9790.8189</v>
      </c>
      <c r="AH1152" s="88">
        <f>AG1152*'⚙️ Config'!$B$11</f>
        <v>48954.0945</v>
      </c>
      <c r="AI1152" s="88">
        <f>AH1152*'⚙️ Config'!$B$12</f>
        <v>14686.22835</v>
      </c>
      <c r="AJ1152" s="64"/>
      <c r="AK1152" s="84"/>
      <c r="AL1152" s="84"/>
      <c r="AM1152" s="84"/>
      <c r="AN1152" s="84"/>
      <c r="AO1152" s="84"/>
      <c r="AP1152" s="84"/>
      <c r="AQ1152" s="84"/>
    </row>
    <row r="1153" ht="15.0" customHeight="1">
      <c r="A1153" s="79">
        <v>1150.0</v>
      </c>
      <c r="B1153" s="80" t="s">
        <v>2656</v>
      </c>
      <c r="C1153" s="79" t="s">
        <v>141</v>
      </c>
      <c r="D1153" s="79" t="s">
        <v>2657</v>
      </c>
      <c r="E1153" s="81">
        <v>56.88</v>
      </c>
      <c r="F1153" s="79" t="s">
        <v>84</v>
      </c>
      <c r="G1153" s="79" t="s">
        <v>606</v>
      </c>
      <c r="H1153" s="82">
        <v>1304843.87</v>
      </c>
      <c r="I1153" s="79">
        <v>1.0</v>
      </c>
      <c r="J1153" s="83">
        <v>1.4</v>
      </c>
      <c r="K1153" s="80">
        <v>2024.0</v>
      </c>
      <c r="L1153" s="79" t="s">
        <v>630</v>
      </c>
      <c r="M1153" s="79">
        <v>2024.0</v>
      </c>
      <c r="N1153" s="79" t="s">
        <v>145</v>
      </c>
      <c r="O1153" s="65" t="str">
        <f t="shared" si="1"/>
        <v>374348040001</v>
      </c>
      <c r="P1153" s="65">
        <f t="shared" si="2"/>
        <v>0</v>
      </c>
      <c r="Q1153" s="65">
        <f t="shared" si="3"/>
        <v>9</v>
      </c>
      <c r="R1153" s="65" t="str">
        <f t="shared" si="12"/>
        <v>37.434.804/0001-09</v>
      </c>
      <c r="S1153" s="84"/>
      <c r="T1153" s="84" t="str">
        <f t="shared" si="10"/>
        <v/>
      </c>
      <c r="U1153" s="84" t="str">
        <f t="shared" si="11"/>
        <v/>
      </c>
      <c r="V1153" s="65" t="str">
        <f t="shared" si="5"/>
        <v/>
      </c>
      <c r="W1153" s="84"/>
      <c r="X1153" s="84"/>
      <c r="Y1153" s="85"/>
      <c r="Z1153" s="85"/>
      <c r="AA1153" s="65" t="str">
        <f t="shared" si="6"/>
        <v/>
      </c>
      <c r="AB1153" s="65" t="str">
        <f t="shared" si="7"/>
        <v/>
      </c>
      <c r="AC1153" s="86"/>
      <c r="AD1153" s="87" t="str">
        <f t="shared" si="8"/>
        <v/>
      </c>
      <c r="AE1153" s="84"/>
      <c r="AF1153" s="86">
        <f>IF(AC1153&gt;0,AC1153,'⚙️ Config'!$B$10)</f>
        <v>0.0075</v>
      </c>
      <c r="AG1153" s="88">
        <f t="shared" si="9"/>
        <v>9786.329025</v>
      </c>
      <c r="AH1153" s="88">
        <f>AG1153*'⚙️ Config'!$B$11</f>
        <v>48931.64513</v>
      </c>
      <c r="AI1153" s="88">
        <f>AH1153*'⚙️ Config'!$B$12</f>
        <v>14679.49354</v>
      </c>
      <c r="AJ1153" s="64"/>
      <c r="AK1153" s="84"/>
      <c r="AL1153" s="84"/>
      <c r="AM1153" s="84"/>
      <c r="AN1153" s="84"/>
      <c r="AO1153" s="84"/>
      <c r="AP1153" s="84"/>
      <c r="AQ1153" s="84"/>
    </row>
    <row r="1154" ht="15.0" customHeight="1">
      <c r="A1154" s="79">
        <v>1151.0</v>
      </c>
      <c r="B1154" s="80" t="s">
        <v>2658</v>
      </c>
      <c r="C1154" s="79" t="s">
        <v>141</v>
      </c>
      <c r="D1154" s="79" t="s">
        <v>2659</v>
      </c>
      <c r="E1154" s="81">
        <v>61.21</v>
      </c>
      <c r="F1154" s="79" t="s">
        <v>84</v>
      </c>
      <c r="G1154" s="79" t="s">
        <v>606</v>
      </c>
      <c r="H1154" s="82">
        <v>1304576.28</v>
      </c>
      <c r="I1154" s="79">
        <v>1.0</v>
      </c>
      <c r="J1154" s="83">
        <v>1.2</v>
      </c>
      <c r="K1154" s="80">
        <v>2025.0</v>
      </c>
      <c r="L1154" s="79" t="s">
        <v>630</v>
      </c>
      <c r="M1154" s="79">
        <v>2025.0</v>
      </c>
      <c r="N1154" s="79" t="s">
        <v>145</v>
      </c>
      <c r="O1154" s="65" t="str">
        <f t="shared" si="1"/>
        <v>305575760001</v>
      </c>
      <c r="P1154" s="65">
        <f t="shared" si="2"/>
        <v>1</v>
      </c>
      <c r="Q1154" s="65">
        <f t="shared" si="3"/>
        <v>5</v>
      </c>
      <c r="R1154" s="65" t="str">
        <f t="shared" si="12"/>
        <v>30.557.576/0001-15</v>
      </c>
      <c r="S1154" s="84"/>
      <c r="T1154" s="84" t="str">
        <f t="shared" si="10"/>
        <v/>
      </c>
      <c r="U1154" s="84" t="str">
        <f t="shared" si="11"/>
        <v/>
      </c>
      <c r="V1154" s="65" t="str">
        <f t="shared" si="5"/>
        <v/>
      </c>
      <c r="W1154" s="84"/>
      <c r="X1154" s="84"/>
      <c r="Y1154" s="85"/>
      <c r="Z1154" s="85"/>
      <c r="AA1154" s="65" t="str">
        <f t="shared" si="6"/>
        <v/>
      </c>
      <c r="AB1154" s="65" t="str">
        <f t="shared" si="7"/>
        <v/>
      </c>
      <c r="AC1154" s="86"/>
      <c r="AD1154" s="87" t="str">
        <f t="shared" si="8"/>
        <v/>
      </c>
      <c r="AE1154" s="84"/>
      <c r="AF1154" s="86">
        <f>IF(AC1154&gt;0,AC1154,'⚙️ Config'!$B$10)</f>
        <v>0.0075</v>
      </c>
      <c r="AG1154" s="88">
        <f t="shared" si="9"/>
        <v>9784.3221</v>
      </c>
      <c r="AH1154" s="88">
        <f>AG1154*'⚙️ Config'!$B$11</f>
        <v>48921.6105</v>
      </c>
      <c r="AI1154" s="88">
        <f>AH1154*'⚙️ Config'!$B$12</f>
        <v>14676.48315</v>
      </c>
      <c r="AJ1154" s="64"/>
      <c r="AK1154" s="84"/>
      <c r="AL1154" s="84"/>
      <c r="AM1154" s="84"/>
      <c r="AN1154" s="84"/>
      <c r="AO1154" s="84"/>
      <c r="AP1154" s="84"/>
      <c r="AQ1154" s="84"/>
    </row>
    <row r="1155" ht="15.0" customHeight="1">
      <c r="A1155" s="79">
        <v>1152.0</v>
      </c>
      <c r="B1155" s="80" t="s">
        <v>2660</v>
      </c>
      <c r="C1155" s="79" t="s">
        <v>141</v>
      </c>
      <c r="D1155" s="79" t="s">
        <v>2661</v>
      </c>
      <c r="E1155" s="81">
        <v>63.79</v>
      </c>
      <c r="F1155" s="79" t="s">
        <v>84</v>
      </c>
      <c r="G1155" s="79" t="s">
        <v>606</v>
      </c>
      <c r="H1155" s="82">
        <v>1304462.91</v>
      </c>
      <c r="I1155" s="79">
        <v>1.0</v>
      </c>
      <c r="J1155" s="83">
        <v>1.1</v>
      </c>
      <c r="K1155" s="80">
        <v>2025.0</v>
      </c>
      <c r="L1155" s="79" t="s">
        <v>630</v>
      </c>
      <c r="M1155" s="79">
        <v>2025.0</v>
      </c>
      <c r="N1155" s="79" t="s">
        <v>161</v>
      </c>
      <c r="O1155" s="65" t="str">
        <f t="shared" si="1"/>
        <v>201140680001</v>
      </c>
      <c r="P1155" s="65">
        <f t="shared" si="2"/>
        <v>0</v>
      </c>
      <c r="Q1155" s="65">
        <f t="shared" si="3"/>
        <v>9</v>
      </c>
      <c r="R1155" s="65" t="str">
        <f t="shared" si="12"/>
        <v>20.114.068/0001-09</v>
      </c>
      <c r="S1155" s="84"/>
      <c r="T1155" s="84" t="str">
        <f t="shared" si="10"/>
        <v/>
      </c>
      <c r="U1155" s="84" t="str">
        <f t="shared" si="11"/>
        <v/>
      </c>
      <c r="V1155" s="65" t="str">
        <f t="shared" si="5"/>
        <v/>
      </c>
      <c r="W1155" s="84"/>
      <c r="X1155" s="84"/>
      <c r="Y1155" s="85"/>
      <c r="Z1155" s="85"/>
      <c r="AA1155" s="65" t="str">
        <f t="shared" si="6"/>
        <v/>
      </c>
      <c r="AB1155" s="65" t="str">
        <f t="shared" si="7"/>
        <v/>
      </c>
      <c r="AC1155" s="86"/>
      <c r="AD1155" s="87" t="str">
        <f t="shared" si="8"/>
        <v/>
      </c>
      <c r="AE1155" s="84"/>
      <c r="AF1155" s="86">
        <f>IF(AC1155&gt;0,AC1155,'⚙️ Config'!$B$10)</f>
        <v>0.0075</v>
      </c>
      <c r="AG1155" s="88">
        <f t="shared" si="9"/>
        <v>9783.471825</v>
      </c>
      <c r="AH1155" s="88">
        <f>AG1155*'⚙️ Config'!$B$11</f>
        <v>48917.35913</v>
      </c>
      <c r="AI1155" s="88">
        <f>AH1155*'⚙️ Config'!$B$12</f>
        <v>14675.20774</v>
      </c>
      <c r="AJ1155" s="64"/>
      <c r="AK1155" s="84"/>
      <c r="AL1155" s="84"/>
      <c r="AM1155" s="84"/>
      <c r="AN1155" s="84"/>
      <c r="AO1155" s="84"/>
      <c r="AP1155" s="84"/>
      <c r="AQ1155" s="84"/>
    </row>
    <row r="1156" ht="15.0" customHeight="1">
      <c r="A1156" s="79">
        <v>1153.0</v>
      </c>
      <c r="B1156" s="80" t="s">
        <v>2662</v>
      </c>
      <c r="C1156" s="79" t="s">
        <v>141</v>
      </c>
      <c r="D1156" s="79" t="s">
        <v>2663</v>
      </c>
      <c r="E1156" s="81">
        <v>51.85</v>
      </c>
      <c r="F1156" s="79" t="s">
        <v>84</v>
      </c>
      <c r="G1156" s="79" t="s">
        <v>606</v>
      </c>
      <c r="H1156" s="82">
        <v>1304409.69</v>
      </c>
      <c r="I1156" s="79">
        <v>1.0</v>
      </c>
      <c r="J1156" s="83">
        <v>1.7</v>
      </c>
      <c r="K1156" s="80">
        <v>2024.0</v>
      </c>
      <c r="L1156" s="79" t="s">
        <v>630</v>
      </c>
      <c r="M1156" s="79">
        <v>2024.0</v>
      </c>
      <c r="N1156" s="79" t="s">
        <v>161</v>
      </c>
      <c r="O1156" s="65" t="str">
        <f t="shared" si="1"/>
        <v>074217430001</v>
      </c>
      <c r="P1156" s="65">
        <f t="shared" si="2"/>
        <v>8</v>
      </c>
      <c r="Q1156" s="65">
        <f t="shared" si="3"/>
        <v>4</v>
      </c>
      <c r="R1156" s="65" t="str">
        <f t="shared" si="12"/>
        <v>07.421.743/0001-84</v>
      </c>
      <c r="S1156" s="84"/>
      <c r="T1156" s="84" t="str">
        <f t="shared" si="10"/>
        <v/>
      </c>
      <c r="U1156" s="84" t="str">
        <f t="shared" si="11"/>
        <v/>
      </c>
      <c r="V1156" s="65" t="str">
        <f t="shared" si="5"/>
        <v/>
      </c>
      <c r="W1156" s="84"/>
      <c r="X1156" s="84"/>
      <c r="Y1156" s="85"/>
      <c r="Z1156" s="85"/>
      <c r="AA1156" s="65" t="str">
        <f t="shared" si="6"/>
        <v/>
      </c>
      <c r="AB1156" s="65" t="str">
        <f t="shared" si="7"/>
        <v/>
      </c>
      <c r="AC1156" s="86"/>
      <c r="AD1156" s="87" t="str">
        <f t="shared" si="8"/>
        <v/>
      </c>
      <c r="AE1156" s="84"/>
      <c r="AF1156" s="86">
        <f>IF(AC1156&gt;0,AC1156,'⚙️ Config'!$B$10)</f>
        <v>0.0075</v>
      </c>
      <c r="AG1156" s="88">
        <f t="shared" si="9"/>
        <v>9783.072675</v>
      </c>
      <c r="AH1156" s="88">
        <f>AG1156*'⚙️ Config'!$B$11</f>
        <v>48915.36338</v>
      </c>
      <c r="AI1156" s="88">
        <f>AH1156*'⚙️ Config'!$B$12</f>
        <v>14674.60901</v>
      </c>
      <c r="AJ1156" s="64"/>
      <c r="AK1156" s="84"/>
      <c r="AL1156" s="84"/>
      <c r="AM1156" s="84"/>
      <c r="AN1156" s="84"/>
      <c r="AO1156" s="84"/>
      <c r="AP1156" s="84"/>
      <c r="AQ1156" s="84"/>
    </row>
    <row r="1157" ht="15.0" customHeight="1">
      <c r="A1157" s="79">
        <v>1154.0</v>
      </c>
      <c r="B1157" s="80" t="s">
        <v>2664</v>
      </c>
      <c r="C1157" s="79" t="s">
        <v>141</v>
      </c>
      <c r="D1157" s="79" t="s">
        <v>2665</v>
      </c>
      <c r="E1157" s="81">
        <v>49.2</v>
      </c>
      <c r="F1157" s="79" t="s">
        <v>84</v>
      </c>
      <c r="G1157" s="79" t="s">
        <v>606</v>
      </c>
      <c r="H1157" s="82">
        <v>1304162.71</v>
      </c>
      <c r="I1157" s="79">
        <v>1.0</v>
      </c>
      <c r="J1157" s="83">
        <v>1.9</v>
      </c>
      <c r="K1157" s="80">
        <v>2024.0</v>
      </c>
      <c r="L1157" s="79" t="s">
        <v>202</v>
      </c>
      <c r="M1157" s="79">
        <v>2024.0</v>
      </c>
      <c r="N1157" s="79" t="s">
        <v>161</v>
      </c>
      <c r="O1157" s="65" t="str">
        <f t="shared" si="1"/>
        <v>079958080001</v>
      </c>
      <c r="P1157" s="65">
        <f t="shared" si="2"/>
        <v>0</v>
      </c>
      <c r="Q1157" s="65">
        <f t="shared" si="3"/>
        <v>3</v>
      </c>
      <c r="R1157" s="65" t="str">
        <f t="shared" si="12"/>
        <v>07.995.808/0001-03</v>
      </c>
      <c r="S1157" s="84"/>
      <c r="T1157" s="84" t="str">
        <f t="shared" si="10"/>
        <v/>
      </c>
      <c r="U1157" s="84" t="str">
        <f t="shared" si="11"/>
        <v/>
      </c>
      <c r="V1157" s="65" t="str">
        <f t="shared" si="5"/>
        <v/>
      </c>
      <c r="W1157" s="84"/>
      <c r="X1157" s="84"/>
      <c r="Y1157" s="85"/>
      <c r="Z1157" s="85"/>
      <c r="AA1157" s="65" t="str">
        <f t="shared" si="6"/>
        <v/>
      </c>
      <c r="AB1157" s="65" t="str">
        <f t="shared" si="7"/>
        <v/>
      </c>
      <c r="AC1157" s="86"/>
      <c r="AD1157" s="87" t="str">
        <f t="shared" si="8"/>
        <v/>
      </c>
      <c r="AE1157" s="84"/>
      <c r="AF1157" s="86">
        <f>IF(AC1157&gt;0,AC1157,'⚙️ Config'!$B$10)</f>
        <v>0.0075</v>
      </c>
      <c r="AG1157" s="88">
        <f t="shared" si="9"/>
        <v>9781.220325</v>
      </c>
      <c r="AH1157" s="88">
        <f>AG1157*'⚙️ Config'!$B$11</f>
        <v>48906.10163</v>
      </c>
      <c r="AI1157" s="88">
        <f>AH1157*'⚙️ Config'!$B$12</f>
        <v>14671.83049</v>
      </c>
      <c r="AJ1157" s="64"/>
      <c r="AK1157" s="84"/>
      <c r="AL1157" s="84"/>
      <c r="AM1157" s="84"/>
      <c r="AN1157" s="84"/>
      <c r="AO1157" s="84"/>
      <c r="AP1157" s="84"/>
      <c r="AQ1157" s="84"/>
    </row>
    <row r="1158" ht="15.0" customHeight="1">
      <c r="A1158" s="79">
        <v>1155.0</v>
      </c>
      <c r="B1158" s="80" t="s">
        <v>2666</v>
      </c>
      <c r="C1158" s="79" t="s">
        <v>978</v>
      </c>
      <c r="D1158" s="79" t="s">
        <v>2667</v>
      </c>
      <c r="E1158" s="81">
        <v>83.67</v>
      </c>
      <c r="F1158" s="79" t="s">
        <v>84</v>
      </c>
      <c r="G1158" s="79" t="s">
        <v>606</v>
      </c>
      <c r="H1158" s="82">
        <v>1303598.89</v>
      </c>
      <c r="I1158" s="79">
        <v>1.0</v>
      </c>
      <c r="J1158" s="83">
        <v>0.6</v>
      </c>
      <c r="K1158" s="80">
        <v>2025.0</v>
      </c>
      <c r="L1158" s="79" t="s">
        <v>331</v>
      </c>
      <c r="M1158" s="79">
        <v>2025.0</v>
      </c>
      <c r="N1158" s="79" t="s">
        <v>145</v>
      </c>
      <c r="O1158" s="65" t="str">
        <f t="shared" si="1"/>
        <v>569904350001</v>
      </c>
      <c r="P1158" s="65">
        <f t="shared" si="2"/>
        <v>8</v>
      </c>
      <c r="Q1158" s="65">
        <f t="shared" si="3"/>
        <v>5</v>
      </c>
      <c r="R1158" s="65" t="str">
        <f t="shared" si="12"/>
        <v>56.990.435/0001-85</v>
      </c>
      <c r="S1158" s="84"/>
      <c r="T1158" s="84" t="str">
        <f t="shared" si="10"/>
        <v/>
      </c>
      <c r="U1158" s="84" t="str">
        <f t="shared" si="11"/>
        <v/>
      </c>
      <c r="V1158" s="65" t="str">
        <f t="shared" si="5"/>
        <v/>
      </c>
      <c r="W1158" s="84"/>
      <c r="X1158" s="84"/>
      <c r="Y1158" s="85"/>
      <c r="Z1158" s="85"/>
      <c r="AA1158" s="65" t="str">
        <f t="shared" si="6"/>
        <v/>
      </c>
      <c r="AB1158" s="65" t="str">
        <f t="shared" si="7"/>
        <v/>
      </c>
      <c r="AC1158" s="86"/>
      <c r="AD1158" s="87" t="str">
        <f t="shared" si="8"/>
        <v/>
      </c>
      <c r="AE1158" s="84"/>
      <c r="AF1158" s="86">
        <f>IF(AC1158&gt;0,AC1158,'⚙️ Config'!$B$10)</f>
        <v>0.0075</v>
      </c>
      <c r="AG1158" s="88">
        <f t="shared" si="9"/>
        <v>9776.991675</v>
      </c>
      <c r="AH1158" s="88">
        <f>AG1158*'⚙️ Config'!$B$11</f>
        <v>48884.95838</v>
      </c>
      <c r="AI1158" s="88">
        <f>AH1158*'⚙️ Config'!$B$12</f>
        <v>14665.48751</v>
      </c>
      <c r="AJ1158" s="64"/>
      <c r="AK1158" s="84"/>
      <c r="AL1158" s="84"/>
      <c r="AM1158" s="84"/>
      <c r="AN1158" s="84"/>
      <c r="AO1158" s="84"/>
      <c r="AP1158" s="84"/>
      <c r="AQ1158" s="84"/>
    </row>
    <row r="1159" ht="15.0" customHeight="1">
      <c r="A1159" s="79">
        <v>1156.0</v>
      </c>
      <c r="B1159" s="80" t="s">
        <v>2668</v>
      </c>
      <c r="C1159" s="79" t="s">
        <v>141</v>
      </c>
      <c r="D1159" s="79" t="s">
        <v>2669</v>
      </c>
      <c r="E1159" s="81">
        <v>56.88</v>
      </c>
      <c r="F1159" s="79" t="s">
        <v>84</v>
      </c>
      <c r="G1159" s="79" t="s">
        <v>606</v>
      </c>
      <c r="H1159" s="82">
        <v>1303333.24</v>
      </c>
      <c r="I1159" s="79">
        <v>1.0</v>
      </c>
      <c r="J1159" s="83">
        <v>1.4</v>
      </c>
      <c r="K1159" s="80">
        <v>2024.0</v>
      </c>
      <c r="L1159" s="79" t="s">
        <v>630</v>
      </c>
      <c r="M1159" s="79">
        <v>2024.0</v>
      </c>
      <c r="N1159" s="79" t="s">
        <v>145</v>
      </c>
      <c r="O1159" s="65" t="str">
        <f t="shared" si="1"/>
        <v>105800880001</v>
      </c>
      <c r="P1159" s="65">
        <f t="shared" si="2"/>
        <v>1</v>
      </c>
      <c r="Q1159" s="65">
        <f t="shared" si="3"/>
        <v>1</v>
      </c>
      <c r="R1159" s="65" t="str">
        <f t="shared" si="12"/>
        <v>10.580.088/0001-11</v>
      </c>
      <c r="S1159" s="84"/>
      <c r="T1159" s="84" t="str">
        <f t="shared" si="10"/>
        <v/>
      </c>
      <c r="U1159" s="84" t="str">
        <f t="shared" si="11"/>
        <v/>
      </c>
      <c r="V1159" s="65" t="str">
        <f t="shared" si="5"/>
        <v/>
      </c>
      <c r="W1159" s="84"/>
      <c r="X1159" s="84"/>
      <c r="Y1159" s="85"/>
      <c r="Z1159" s="85"/>
      <c r="AA1159" s="65" t="str">
        <f t="shared" si="6"/>
        <v/>
      </c>
      <c r="AB1159" s="65" t="str">
        <f t="shared" si="7"/>
        <v/>
      </c>
      <c r="AC1159" s="86"/>
      <c r="AD1159" s="87" t="str">
        <f t="shared" si="8"/>
        <v/>
      </c>
      <c r="AE1159" s="84"/>
      <c r="AF1159" s="86">
        <f>IF(AC1159&gt;0,AC1159,'⚙️ Config'!$B$10)</f>
        <v>0.0075</v>
      </c>
      <c r="AG1159" s="88">
        <f t="shared" si="9"/>
        <v>9774.9993</v>
      </c>
      <c r="AH1159" s="88">
        <f>AG1159*'⚙️ Config'!$B$11</f>
        <v>48874.9965</v>
      </c>
      <c r="AI1159" s="88">
        <f>AH1159*'⚙️ Config'!$B$12</f>
        <v>14662.49895</v>
      </c>
      <c r="AJ1159" s="64"/>
      <c r="AK1159" s="84"/>
      <c r="AL1159" s="84"/>
      <c r="AM1159" s="84"/>
      <c r="AN1159" s="84"/>
      <c r="AO1159" s="84"/>
      <c r="AP1159" s="84"/>
      <c r="AQ1159" s="84"/>
    </row>
    <row r="1160" ht="15.0" customHeight="1">
      <c r="A1160" s="79">
        <v>1157.0</v>
      </c>
      <c r="B1160" s="80" t="s">
        <v>2670</v>
      </c>
      <c r="C1160" s="79" t="s">
        <v>141</v>
      </c>
      <c r="D1160" s="79" t="s">
        <v>2671</v>
      </c>
      <c r="E1160" s="81">
        <v>58.92</v>
      </c>
      <c r="F1160" s="79" t="s">
        <v>84</v>
      </c>
      <c r="G1160" s="79" t="s">
        <v>606</v>
      </c>
      <c r="H1160" s="82">
        <v>1303332.0</v>
      </c>
      <c r="I1160" s="79">
        <v>1.0</v>
      </c>
      <c r="J1160" s="83">
        <v>1.3</v>
      </c>
      <c r="K1160" s="80">
        <v>2024.0</v>
      </c>
      <c r="L1160" s="79" t="s">
        <v>295</v>
      </c>
      <c r="M1160" s="79">
        <v>2024.0</v>
      </c>
      <c r="N1160" s="79" t="s">
        <v>145</v>
      </c>
      <c r="O1160" s="65" t="str">
        <f t="shared" si="1"/>
        <v>079260530001</v>
      </c>
      <c r="P1160" s="65">
        <f t="shared" si="2"/>
        <v>8</v>
      </c>
      <c r="Q1160" s="65">
        <f t="shared" si="3"/>
        <v>7</v>
      </c>
      <c r="R1160" s="65" t="str">
        <f t="shared" si="12"/>
        <v>07.926.053/0001-87</v>
      </c>
      <c r="S1160" s="84"/>
      <c r="T1160" s="84" t="str">
        <f t="shared" si="10"/>
        <v/>
      </c>
      <c r="U1160" s="84" t="str">
        <f t="shared" si="11"/>
        <v/>
      </c>
      <c r="V1160" s="65" t="str">
        <f t="shared" si="5"/>
        <v/>
      </c>
      <c r="W1160" s="84"/>
      <c r="X1160" s="84"/>
      <c r="Y1160" s="85"/>
      <c r="Z1160" s="85"/>
      <c r="AA1160" s="65" t="str">
        <f t="shared" si="6"/>
        <v/>
      </c>
      <c r="AB1160" s="65" t="str">
        <f t="shared" si="7"/>
        <v/>
      </c>
      <c r="AC1160" s="86"/>
      <c r="AD1160" s="87" t="str">
        <f t="shared" si="8"/>
        <v/>
      </c>
      <c r="AE1160" s="84"/>
      <c r="AF1160" s="86">
        <f>IF(AC1160&gt;0,AC1160,'⚙️ Config'!$B$10)</f>
        <v>0.0075</v>
      </c>
      <c r="AG1160" s="88">
        <f t="shared" si="9"/>
        <v>9774.99</v>
      </c>
      <c r="AH1160" s="88">
        <f>AG1160*'⚙️ Config'!$B$11</f>
        <v>48874.95</v>
      </c>
      <c r="AI1160" s="88">
        <f>AH1160*'⚙️ Config'!$B$12</f>
        <v>14662.485</v>
      </c>
      <c r="AJ1160" s="64"/>
      <c r="AK1160" s="84"/>
      <c r="AL1160" s="84"/>
      <c r="AM1160" s="84"/>
      <c r="AN1160" s="84"/>
      <c r="AO1160" s="84"/>
      <c r="AP1160" s="84"/>
      <c r="AQ1160" s="84"/>
    </row>
    <row r="1161" ht="15.0" customHeight="1">
      <c r="A1161" s="79">
        <v>1158.0</v>
      </c>
      <c r="B1161" s="80" t="s">
        <v>2672</v>
      </c>
      <c r="C1161" s="79" t="s">
        <v>141</v>
      </c>
      <c r="D1161" s="79" t="s">
        <v>2673</v>
      </c>
      <c r="E1161" s="81">
        <v>55.03</v>
      </c>
      <c r="F1161" s="79" t="s">
        <v>84</v>
      </c>
      <c r="G1161" s="79" t="s">
        <v>606</v>
      </c>
      <c r="H1161" s="82">
        <v>1303252.87</v>
      </c>
      <c r="I1161" s="79">
        <v>1.0</v>
      </c>
      <c r="J1161" s="83">
        <v>1.5</v>
      </c>
      <c r="K1161" s="80">
        <v>2024.0</v>
      </c>
      <c r="L1161" s="79" t="s">
        <v>630</v>
      </c>
      <c r="M1161" s="79">
        <v>2024.0</v>
      </c>
      <c r="N1161" s="79" t="s">
        <v>161</v>
      </c>
      <c r="O1161" s="65" t="str">
        <f t="shared" si="1"/>
        <v>156928050001</v>
      </c>
      <c r="P1161" s="65">
        <f t="shared" si="2"/>
        <v>1</v>
      </c>
      <c r="Q1161" s="65">
        <f t="shared" si="3"/>
        <v>0</v>
      </c>
      <c r="R1161" s="65" t="str">
        <f t="shared" si="12"/>
        <v>15.692.805/0001-10</v>
      </c>
      <c r="S1161" s="84"/>
      <c r="T1161" s="84" t="str">
        <f t="shared" si="10"/>
        <v/>
      </c>
      <c r="U1161" s="84" t="str">
        <f t="shared" si="11"/>
        <v/>
      </c>
      <c r="V1161" s="65" t="str">
        <f t="shared" si="5"/>
        <v/>
      </c>
      <c r="W1161" s="84"/>
      <c r="X1161" s="84"/>
      <c r="Y1161" s="85"/>
      <c r="Z1161" s="85"/>
      <c r="AA1161" s="65" t="str">
        <f t="shared" si="6"/>
        <v/>
      </c>
      <c r="AB1161" s="65" t="str">
        <f t="shared" si="7"/>
        <v/>
      </c>
      <c r="AC1161" s="86"/>
      <c r="AD1161" s="87" t="str">
        <f t="shared" si="8"/>
        <v/>
      </c>
      <c r="AE1161" s="84"/>
      <c r="AF1161" s="86">
        <f>IF(AC1161&gt;0,AC1161,'⚙️ Config'!$B$10)</f>
        <v>0.0075</v>
      </c>
      <c r="AG1161" s="88">
        <f t="shared" si="9"/>
        <v>9774.396525</v>
      </c>
      <c r="AH1161" s="88">
        <f>AG1161*'⚙️ Config'!$B$11</f>
        <v>48871.98263</v>
      </c>
      <c r="AI1161" s="88">
        <f>AH1161*'⚙️ Config'!$B$12</f>
        <v>14661.59479</v>
      </c>
      <c r="AJ1161" s="64"/>
      <c r="AK1161" s="84"/>
      <c r="AL1161" s="84"/>
      <c r="AM1161" s="84"/>
      <c r="AN1161" s="84"/>
      <c r="AO1161" s="84"/>
      <c r="AP1161" s="84"/>
      <c r="AQ1161" s="84"/>
    </row>
    <row r="1162" ht="15.0" customHeight="1">
      <c r="A1162" s="79">
        <v>1159.0</v>
      </c>
      <c r="B1162" s="80" t="s">
        <v>2674</v>
      </c>
      <c r="C1162" s="79" t="s">
        <v>141</v>
      </c>
      <c r="D1162" s="79" t="s">
        <v>2675</v>
      </c>
      <c r="E1162" s="81">
        <v>48.03</v>
      </c>
      <c r="F1162" s="79" t="s">
        <v>84</v>
      </c>
      <c r="G1162" s="79" t="s">
        <v>606</v>
      </c>
      <c r="H1162" s="82">
        <v>1302820.44</v>
      </c>
      <c r="I1162" s="79">
        <v>1.0</v>
      </c>
      <c r="J1162" s="83">
        <v>2.0</v>
      </c>
      <c r="K1162" s="80">
        <v>2024.0</v>
      </c>
      <c r="L1162" s="79" t="s">
        <v>630</v>
      </c>
      <c r="M1162" s="79">
        <v>2024.0</v>
      </c>
      <c r="N1162" s="79" t="s">
        <v>161</v>
      </c>
      <c r="O1162" s="65" t="str">
        <f t="shared" si="1"/>
        <v>129360950001</v>
      </c>
      <c r="P1162" s="65">
        <f t="shared" si="2"/>
        <v>3</v>
      </c>
      <c r="Q1162" s="65">
        <f t="shared" si="3"/>
        <v>9</v>
      </c>
      <c r="R1162" s="65" t="str">
        <f t="shared" si="12"/>
        <v>12.936.095/0001-39</v>
      </c>
      <c r="S1162" s="84"/>
      <c r="T1162" s="84" t="str">
        <f t="shared" si="10"/>
        <v/>
      </c>
      <c r="U1162" s="84" t="str">
        <f t="shared" si="11"/>
        <v/>
      </c>
      <c r="V1162" s="65" t="str">
        <f t="shared" si="5"/>
        <v/>
      </c>
      <c r="W1162" s="84"/>
      <c r="X1162" s="84"/>
      <c r="Y1162" s="85"/>
      <c r="Z1162" s="85"/>
      <c r="AA1162" s="65" t="str">
        <f t="shared" si="6"/>
        <v/>
      </c>
      <c r="AB1162" s="65" t="str">
        <f t="shared" si="7"/>
        <v/>
      </c>
      <c r="AC1162" s="86"/>
      <c r="AD1162" s="87" t="str">
        <f t="shared" si="8"/>
        <v/>
      </c>
      <c r="AE1162" s="84"/>
      <c r="AF1162" s="86">
        <f>IF(AC1162&gt;0,AC1162,'⚙️ Config'!$B$10)</f>
        <v>0.0075</v>
      </c>
      <c r="AG1162" s="88">
        <f t="shared" si="9"/>
        <v>9771.1533</v>
      </c>
      <c r="AH1162" s="88">
        <f>AG1162*'⚙️ Config'!$B$11</f>
        <v>48855.7665</v>
      </c>
      <c r="AI1162" s="88">
        <f>AH1162*'⚙️ Config'!$B$12</f>
        <v>14656.72995</v>
      </c>
      <c r="AJ1162" s="64"/>
      <c r="AK1162" s="84"/>
      <c r="AL1162" s="84"/>
      <c r="AM1162" s="84"/>
      <c r="AN1162" s="84"/>
      <c r="AO1162" s="84"/>
      <c r="AP1162" s="84"/>
      <c r="AQ1162" s="84"/>
    </row>
    <row r="1163" ht="15.0" customHeight="1">
      <c r="A1163" s="79">
        <v>1160.0</v>
      </c>
      <c r="B1163" s="80" t="s">
        <v>2676</v>
      </c>
      <c r="C1163" s="79" t="s">
        <v>141</v>
      </c>
      <c r="D1163" s="79" t="s">
        <v>2677</v>
      </c>
      <c r="E1163" s="81">
        <v>55.03</v>
      </c>
      <c r="F1163" s="79" t="s">
        <v>84</v>
      </c>
      <c r="G1163" s="79" t="s">
        <v>606</v>
      </c>
      <c r="H1163" s="82">
        <v>1302338.77</v>
      </c>
      <c r="I1163" s="79">
        <v>1.0</v>
      </c>
      <c r="J1163" s="83">
        <v>1.5</v>
      </c>
      <c r="K1163" s="80">
        <v>2024.0</v>
      </c>
      <c r="L1163" s="79" t="s">
        <v>295</v>
      </c>
      <c r="M1163" s="79">
        <v>2024.0</v>
      </c>
      <c r="N1163" s="79" t="s">
        <v>161</v>
      </c>
      <c r="O1163" s="65" t="str">
        <f t="shared" si="1"/>
        <v>189294340001</v>
      </c>
      <c r="P1163" s="65">
        <f t="shared" si="2"/>
        <v>3</v>
      </c>
      <c r="Q1163" s="65">
        <f t="shared" si="3"/>
        <v>6</v>
      </c>
      <c r="R1163" s="65" t="str">
        <f t="shared" si="12"/>
        <v>18.929.434/0001-36</v>
      </c>
      <c r="S1163" s="84"/>
      <c r="T1163" s="84" t="str">
        <f t="shared" si="10"/>
        <v/>
      </c>
      <c r="U1163" s="84" t="str">
        <f t="shared" si="11"/>
        <v/>
      </c>
      <c r="V1163" s="65" t="str">
        <f t="shared" si="5"/>
        <v/>
      </c>
      <c r="W1163" s="84"/>
      <c r="X1163" s="84"/>
      <c r="Y1163" s="85"/>
      <c r="Z1163" s="85"/>
      <c r="AA1163" s="65" t="str">
        <f t="shared" si="6"/>
        <v/>
      </c>
      <c r="AB1163" s="65" t="str">
        <f t="shared" si="7"/>
        <v/>
      </c>
      <c r="AC1163" s="86"/>
      <c r="AD1163" s="87" t="str">
        <f t="shared" si="8"/>
        <v/>
      </c>
      <c r="AE1163" s="84"/>
      <c r="AF1163" s="86">
        <f>IF(AC1163&gt;0,AC1163,'⚙️ Config'!$B$10)</f>
        <v>0.0075</v>
      </c>
      <c r="AG1163" s="88">
        <f t="shared" si="9"/>
        <v>9767.540775</v>
      </c>
      <c r="AH1163" s="88">
        <f>AG1163*'⚙️ Config'!$B$11</f>
        <v>48837.70388</v>
      </c>
      <c r="AI1163" s="88">
        <f>AH1163*'⚙️ Config'!$B$12</f>
        <v>14651.31116</v>
      </c>
      <c r="AJ1163" s="64"/>
      <c r="AK1163" s="84"/>
      <c r="AL1163" s="84"/>
      <c r="AM1163" s="84"/>
      <c r="AN1163" s="84"/>
      <c r="AO1163" s="84"/>
      <c r="AP1163" s="84"/>
      <c r="AQ1163" s="84"/>
    </row>
    <row r="1164" ht="15.0" customHeight="1">
      <c r="A1164" s="79">
        <v>1161.0</v>
      </c>
      <c r="B1164" s="80" t="s">
        <v>2678</v>
      </c>
      <c r="C1164" s="79" t="s">
        <v>141</v>
      </c>
      <c r="D1164" s="79" t="s">
        <v>2679</v>
      </c>
      <c r="E1164" s="81">
        <v>58.92</v>
      </c>
      <c r="F1164" s="79" t="s">
        <v>84</v>
      </c>
      <c r="G1164" s="79" t="s">
        <v>606</v>
      </c>
      <c r="H1164" s="82">
        <v>1301384.97</v>
      </c>
      <c r="I1164" s="79">
        <v>1.0</v>
      </c>
      <c r="J1164" s="83">
        <v>1.3</v>
      </c>
      <c r="K1164" s="80">
        <v>2024.0</v>
      </c>
      <c r="L1164" s="79" t="s">
        <v>295</v>
      </c>
      <c r="M1164" s="79">
        <v>2024.0</v>
      </c>
      <c r="N1164" s="79" t="s">
        <v>161</v>
      </c>
      <c r="O1164" s="65" t="str">
        <f t="shared" si="1"/>
        <v>092571490001</v>
      </c>
      <c r="P1164" s="65">
        <f t="shared" si="2"/>
        <v>2</v>
      </c>
      <c r="Q1164" s="65">
        <f t="shared" si="3"/>
        <v>5</v>
      </c>
      <c r="R1164" s="65" t="str">
        <f t="shared" si="12"/>
        <v>09.257.149/0001-25</v>
      </c>
      <c r="S1164" s="84"/>
      <c r="T1164" s="84" t="str">
        <f t="shared" si="10"/>
        <v/>
      </c>
      <c r="U1164" s="84" t="str">
        <f t="shared" si="11"/>
        <v/>
      </c>
      <c r="V1164" s="65" t="str">
        <f t="shared" si="5"/>
        <v/>
      </c>
      <c r="W1164" s="84"/>
      <c r="X1164" s="84"/>
      <c r="Y1164" s="85"/>
      <c r="Z1164" s="85"/>
      <c r="AA1164" s="65" t="str">
        <f t="shared" si="6"/>
        <v/>
      </c>
      <c r="AB1164" s="65" t="str">
        <f t="shared" si="7"/>
        <v/>
      </c>
      <c r="AC1164" s="86"/>
      <c r="AD1164" s="87" t="str">
        <f t="shared" si="8"/>
        <v/>
      </c>
      <c r="AE1164" s="84"/>
      <c r="AF1164" s="86">
        <f>IF(AC1164&gt;0,AC1164,'⚙️ Config'!$B$10)</f>
        <v>0.0075</v>
      </c>
      <c r="AG1164" s="88">
        <f t="shared" si="9"/>
        <v>9760.387275</v>
      </c>
      <c r="AH1164" s="88">
        <f>AG1164*'⚙️ Config'!$B$11</f>
        <v>48801.93638</v>
      </c>
      <c r="AI1164" s="88">
        <f>AH1164*'⚙️ Config'!$B$12</f>
        <v>14640.58091</v>
      </c>
      <c r="AJ1164" s="64"/>
      <c r="AK1164" s="84"/>
      <c r="AL1164" s="84"/>
      <c r="AM1164" s="84"/>
      <c r="AN1164" s="84"/>
      <c r="AO1164" s="84"/>
      <c r="AP1164" s="84"/>
      <c r="AQ1164" s="84"/>
    </row>
    <row r="1165" ht="15.0" customHeight="1">
      <c r="A1165" s="79">
        <v>1162.0</v>
      </c>
      <c r="B1165" s="80" t="s">
        <v>2680</v>
      </c>
      <c r="C1165" s="79" t="s">
        <v>141</v>
      </c>
      <c r="D1165" s="79" t="s">
        <v>2681</v>
      </c>
      <c r="E1165" s="81">
        <v>53.37</v>
      </c>
      <c r="F1165" s="79" t="s">
        <v>84</v>
      </c>
      <c r="G1165" s="79" t="s">
        <v>606</v>
      </c>
      <c r="H1165" s="82">
        <v>1301139.73</v>
      </c>
      <c r="I1165" s="79">
        <v>1.0</v>
      </c>
      <c r="J1165" s="83">
        <v>1.6</v>
      </c>
      <c r="K1165" s="80">
        <v>2024.0</v>
      </c>
      <c r="L1165" s="79" t="s">
        <v>630</v>
      </c>
      <c r="M1165" s="79">
        <v>2024.0</v>
      </c>
      <c r="N1165" s="79" t="s">
        <v>161</v>
      </c>
      <c r="O1165" s="65" t="str">
        <f t="shared" si="1"/>
        <v>277013850001</v>
      </c>
      <c r="P1165" s="65">
        <f t="shared" si="2"/>
        <v>7</v>
      </c>
      <c r="Q1165" s="65">
        <f t="shared" si="3"/>
        <v>0</v>
      </c>
      <c r="R1165" s="65" t="str">
        <f t="shared" si="12"/>
        <v>27.701.385/0001-70</v>
      </c>
      <c r="S1165" s="84"/>
      <c r="T1165" s="84" t="str">
        <f t="shared" si="10"/>
        <v/>
      </c>
      <c r="U1165" s="84" t="str">
        <f t="shared" si="11"/>
        <v/>
      </c>
      <c r="V1165" s="65" t="str">
        <f t="shared" si="5"/>
        <v/>
      </c>
      <c r="W1165" s="84"/>
      <c r="X1165" s="84"/>
      <c r="Y1165" s="85"/>
      <c r="Z1165" s="85"/>
      <c r="AA1165" s="65" t="str">
        <f t="shared" si="6"/>
        <v/>
      </c>
      <c r="AB1165" s="65" t="str">
        <f t="shared" si="7"/>
        <v/>
      </c>
      <c r="AC1165" s="86"/>
      <c r="AD1165" s="87" t="str">
        <f t="shared" si="8"/>
        <v/>
      </c>
      <c r="AE1165" s="84"/>
      <c r="AF1165" s="86">
        <f>IF(AC1165&gt;0,AC1165,'⚙️ Config'!$B$10)</f>
        <v>0.0075</v>
      </c>
      <c r="AG1165" s="88">
        <f t="shared" si="9"/>
        <v>9758.547975</v>
      </c>
      <c r="AH1165" s="88">
        <f>AG1165*'⚙️ Config'!$B$11</f>
        <v>48792.73988</v>
      </c>
      <c r="AI1165" s="88">
        <f>AH1165*'⚙️ Config'!$B$12</f>
        <v>14637.82196</v>
      </c>
      <c r="AJ1165" s="64"/>
      <c r="AK1165" s="84"/>
      <c r="AL1165" s="84"/>
      <c r="AM1165" s="84"/>
      <c r="AN1165" s="84"/>
      <c r="AO1165" s="84"/>
      <c r="AP1165" s="84"/>
      <c r="AQ1165" s="84"/>
    </row>
    <row r="1166" ht="15.0" customHeight="1">
      <c r="A1166" s="79">
        <v>1163.0</v>
      </c>
      <c r="B1166" s="80" t="s">
        <v>2682</v>
      </c>
      <c r="C1166" s="79" t="s">
        <v>141</v>
      </c>
      <c r="D1166" s="79" t="s">
        <v>2683</v>
      </c>
      <c r="E1166" s="81">
        <v>50.47</v>
      </c>
      <c r="F1166" s="79" t="s">
        <v>84</v>
      </c>
      <c r="G1166" s="79" t="s">
        <v>606</v>
      </c>
      <c r="H1166" s="82">
        <v>1300769.92</v>
      </c>
      <c r="I1166" s="79">
        <v>1.0</v>
      </c>
      <c r="J1166" s="83">
        <v>1.8</v>
      </c>
      <c r="K1166" s="80">
        <v>2024.0</v>
      </c>
      <c r="L1166" s="79" t="s">
        <v>630</v>
      </c>
      <c r="M1166" s="79">
        <v>2024.0</v>
      </c>
      <c r="N1166" s="79" t="s">
        <v>161</v>
      </c>
      <c r="O1166" s="65" t="str">
        <f t="shared" si="1"/>
        <v>278530440001</v>
      </c>
      <c r="P1166" s="65">
        <f t="shared" si="2"/>
        <v>1</v>
      </c>
      <c r="Q1166" s="65">
        <f t="shared" si="3"/>
        <v>0</v>
      </c>
      <c r="R1166" s="65" t="str">
        <f t="shared" si="12"/>
        <v>27.853.044/0001-10</v>
      </c>
      <c r="S1166" s="84"/>
      <c r="T1166" s="84" t="str">
        <f t="shared" si="10"/>
        <v/>
      </c>
      <c r="U1166" s="84" t="str">
        <f t="shared" si="11"/>
        <v/>
      </c>
      <c r="V1166" s="65" t="str">
        <f t="shared" si="5"/>
        <v/>
      </c>
      <c r="W1166" s="84"/>
      <c r="X1166" s="84"/>
      <c r="Y1166" s="85"/>
      <c r="Z1166" s="85"/>
      <c r="AA1166" s="65" t="str">
        <f t="shared" si="6"/>
        <v/>
      </c>
      <c r="AB1166" s="65" t="str">
        <f t="shared" si="7"/>
        <v/>
      </c>
      <c r="AC1166" s="86"/>
      <c r="AD1166" s="87" t="str">
        <f t="shared" si="8"/>
        <v/>
      </c>
      <c r="AE1166" s="84"/>
      <c r="AF1166" s="86">
        <f>IF(AC1166&gt;0,AC1166,'⚙️ Config'!$B$10)</f>
        <v>0.0075</v>
      </c>
      <c r="AG1166" s="88">
        <f t="shared" si="9"/>
        <v>9755.7744</v>
      </c>
      <c r="AH1166" s="88">
        <f>AG1166*'⚙️ Config'!$B$11</f>
        <v>48778.872</v>
      </c>
      <c r="AI1166" s="88">
        <f>AH1166*'⚙️ Config'!$B$12</f>
        <v>14633.6616</v>
      </c>
      <c r="AJ1166" s="64"/>
      <c r="AK1166" s="84"/>
      <c r="AL1166" s="84"/>
      <c r="AM1166" s="84"/>
      <c r="AN1166" s="84"/>
      <c r="AO1166" s="84"/>
      <c r="AP1166" s="84"/>
      <c r="AQ1166" s="84"/>
    </row>
    <row r="1167" ht="15.0" customHeight="1">
      <c r="A1167" s="79">
        <v>1164.0</v>
      </c>
      <c r="B1167" s="80" t="s">
        <v>2684</v>
      </c>
      <c r="C1167" s="79" t="s">
        <v>141</v>
      </c>
      <c r="D1167" s="79" t="s">
        <v>2685</v>
      </c>
      <c r="E1167" s="81">
        <v>63.78</v>
      </c>
      <c r="F1167" s="79" t="s">
        <v>84</v>
      </c>
      <c r="G1167" s="79" t="s">
        <v>606</v>
      </c>
      <c r="H1167" s="82">
        <v>1299849.26</v>
      </c>
      <c r="I1167" s="79">
        <v>1.0</v>
      </c>
      <c r="J1167" s="83">
        <v>1.1</v>
      </c>
      <c r="K1167" s="80">
        <v>2025.0</v>
      </c>
      <c r="L1167" s="79" t="s">
        <v>630</v>
      </c>
      <c r="M1167" s="79">
        <v>2025.0</v>
      </c>
      <c r="N1167" s="79" t="s">
        <v>161</v>
      </c>
      <c r="O1167" s="65" t="str">
        <f t="shared" si="1"/>
        <v>445085370001</v>
      </c>
      <c r="P1167" s="65">
        <f t="shared" si="2"/>
        <v>3</v>
      </c>
      <c r="Q1167" s="65">
        <f t="shared" si="3"/>
        <v>2</v>
      </c>
      <c r="R1167" s="65" t="str">
        <f t="shared" si="12"/>
        <v>44.508.537/0001-32</v>
      </c>
      <c r="S1167" s="84"/>
      <c r="T1167" s="84" t="str">
        <f t="shared" si="10"/>
        <v/>
      </c>
      <c r="U1167" s="84" t="str">
        <f t="shared" si="11"/>
        <v/>
      </c>
      <c r="V1167" s="65" t="str">
        <f t="shared" si="5"/>
        <v/>
      </c>
      <c r="W1167" s="84"/>
      <c r="X1167" s="84"/>
      <c r="Y1167" s="85"/>
      <c r="Z1167" s="85"/>
      <c r="AA1167" s="65" t="str">
        <f t="shared" si="6"/>
        <v/>
      </c>
      <c r="AB1167" s="65" t="str">
        <f t="shared" si="7"/>
        <v/>
      </c>
      <c r="AC1167" s="86"/>
      <c r="AD1167" s="87" t="str">
        <f t="shared" si="8"/>
        <v/>
      </c>
      <c r="AE1167" s="84"/>
      <c r="AF1167" s="86">
        <f>IF(AC1167&gt;0,AC1167,'⚙️ Config'!$B$10)</f>
        <v>0.0075</v>
      </c>
      <c r="AG1167" s="88">
        <f t="shared" si="9"/>
        <v>9748.86945</v>
      </c>
      <c r="AH1167" s="88">
        <f>AG1167*'⚙️ Config'!$B$11</f>
        <v>48744.34725</v>
      </c>
      <c r="AI1167" s="88">
        <f>AH1167*'⚙️ Config'!$B$12</f>
        <v>14623.30418</v>
      </c>
      <c r="AJ1167" s="64"/>
      <c r="AK1167" s="84"/>
      <c r="AL1167" s="84"/>
      <c r="AM1167" s="84"/>
      <c r="AN1167" s="84"/>
      <c r="AO1167" s="84"/>
      <c r="AP1167" s="84"/>
      <c r="AQ1167" s="84"/>
    </row>
    <row r="1168" ht="15.0" customHeight="1">
      <c r="A1168" s="79">
        <v>1165.0</v>
      </c>
      <c r="B1168" s="80" t="s">
        <v>2686</v>
      </c>
      <c r="C1168" s="79" t="s">
        <v>141</v>
      </c>
      <c r="D1168" s="79" t="s">
        <v>2687</v>
      </c>
      <c r="E1168" s="81">
        <v>53.37</v>
      </c>
      <c r="F1168" s="79" t="s">
        <v>84</v>
      </c>
      <c r="G1168" s="79" t="s">
        <v>606</v>
      </c>
      <c r="H1168" s="82">
        <v>1299183.61</v>
      </c>
      <c r="I1168" s="79">
        <v>1.0</v>
      </c>
      <c r="J1168" s="83">
        <v>1.6</v>
      </c>
      <c r="K1168" s="80">
        <v>2024.0</v>
      </c>
      <c r="L1168" s="79" t="s">
        <v>630</v>
      </c>
      <c r="M1168" s="79">
        <v>2024.0</v>
      </c>
      <c r="N1168" s="79" t="s">
        <v>145</v>
      </c>
      <c r="O1168" s="65" t="str">
        <f t="shared" si="1"/>
        <v>427696420001</v>
      </c>
      <c r="P1168" s="65">
        <f t="shared" si="2"/>
        <v>0</v>
      </c>
      <c r="Q1168" s="65">
        <f t="shared" si="3"/>
        <v>8</v>
      </c>
      <c r="R1168" s="65" t="str">
        <f t="shared" si="12"/>
        <v>42.769.642/0001-08</v>
      </c>
      <c r="S1168" s="84"/>
      <c r="T1168" s="84" t="str">
        <f t="shared" si="10"/>
        <v/>
      </c>
      <c r="U1168" s="84" t="str">
        <f t="shared" si="11"/>
        <v/>
      </c>
      <c r="V1168" s="65" t="str">
        <f t="shared" si="5"/>
        <v/>
      </c>
      <c r="W1168" s="84"/>
      <c r="X1168" s="84"/>
      <c r="Y1168" s="85"/>
      <c r="Z1168" s="85"/>
      <c r="AA1168" s="65" t="str">
        <f t="shared" si="6"/>
        <v/>
      </c>
      <c r="AB1168" s="65" t="str">
        <f t="shared" si="7"/>
        <v/>
      </c>
      <c r="AC1168" s="86"/>
      <c r="AD1168" s="87" t="str">
        <f t="shared" si="8"/>
        <v/>
      </c>
      <c r="AE1168" s="84"/>
      <c r="AF1168" s="86">
        <f>IF(AC1168&gt;0,AC1168,'⚙️ Config'!$B$10)</f>
        <v>0.0075</v>
      </c>
      <c r="AG1168" s="88">
        <f t="shared" si="9"/>
        <v>9743.877075</v>
      </c>
      <c r="AH1168" s="88">
        <f>AG1168*'⚙️ Config'!$B$11</f>
        <v>48719.38538</v>
      </c>
      <c r="AI1168" s="88">
        <f>AH1168*'⚙️ Config'!$B$12</f>
        <v>14615.81561</v>
      </c>
      <c r="AJ1168" s="64"/>
      <c r="AK1168" s="84"/>
      <c r="AL1168" s="84"/>
      <c r="AM1168" s="84"/>
      <c r="AN1168" s="84"/>
      <c r="AO1168" s="84"/>
      <c r="AP1168" s="84"/>
      <c r="AQ1168" s="84"/>
    </row>
    <row r="1169" ht="15.0" customHeight="1">
      <c r="A1169" s="79">
        <v>1166.0</v>
      </c>
      <c r="B1169" s="80" t="s">
        <v>2688</v>
      </c>
      <c r="C1169" s="79" t="s">
        <v>141</v>
      </c>
      <c r="D1169" s="79" t="s">
        <v>2689</v>
      </c>
      <c r="E1169" s="81">
        <v>55.03</v>
      </c>
      <c r="F1169" s="79" t="s">
        <v>84</v>
      </c>
      <c r="G1169" s="79" t="s">
        <v>606</v>
      </c>
      <c r="H1169" s="82">
        <v>1299002.12</v>
      </c>
      <c r="I1169" s="79">
        <v>1.0</v>
      </c>
      <c r="J1169" s="83">
        <v>1.5</v>
      </c>
      <c r="K1169" s="80">
        <v>2024.0</v>
      </c>
      <c r="L1169" s="79" t="s">
        <v>630</v>
      </c>
      <c r="M1169" s="79">
        <v>2024.0</v>
      </c>
      <c r="N1169" s="79" t="s">
        <v>161</v>
      </c>
      <c r="O1169" s="65" t="str">
        <f t="shared" si="1"/>
        <v>487720440001</v>
      </c>
      <c r="P1169" s="65">
        <f t="shared" si="2"/>
        <v>6</v>
      </c>
      <c r="Q1169" s="65">
        <f t="shared" si="3"/>
        <v>6</v>
      </c>
      <c r="R1169" s="65" t="str">
        <f t="shared" si="12"/>
        <v>48.772.044/0001-66</v>
      </c>
      <c r="S1169" s="84"/>
      <c r="T1169" s="84" t="str">
        <f t="shared" si="10"/>
        <v/>
      </c>
      <c r="U1169" s="84" t="str">
        <f t="shared" si="11"/>
        <v/>
      </c>
      <c r="V1169" s="65" t="str">
        <f t="shared" si="5"/>
        <v/>
      </c>
      <c r="W1169" s="84"/>
      <c r="X1169" s="84"/>
      <c r="Y1169" s="85"/>
      <c r="Z1169" s="85"/>
      <c r="AA1169" s="65" t="str">
        <f t="shared" si="6"/>
        <v/>
      </c>
      <c r="AB1169" s="65" t="str">
        <f t="shared" si="7"/>
        <v/>
      </c>
      <c r="AC1169" s="86"/>
      <c r="AD1169" s="87" t="str">
        <f t="shared" si="8"/>
        <v/>
      </c>
      <c r="AE1169" s="84"/>
      <c r="AF1169" s="86">
        <f>IF(AC1169&gt;0,AC1169,'⚙️ Config'!$B$10)</f>
        <v>0.0075</v>
      </c>
      <c r="AG1169" s="88">
        <f t="shared" si="9"/>
        <v>9742.5159</v>
      </c>
      <c r="AH1169" s="88">
        <f>AG1169*'⚙️ Config'!$B$11</f>
        <v>48712.5795</v>
      </c>
      <c r="AI1169" s="88">
        <f>AH1169*'⚙️ Config'!$B$12</f>
        <v>14613.77385</v>
      </c>
      <c r="AJ1169" s="64"/>
      <c r="AK1169" s="84"/>
      <c r="AL1169" s="84"/>
      <c r="AM1169" s="84"/>
      <c r="AN1169" s="84"/>
      <c r="AO1169" s="84"/>
      <c r="AP1169" s="84"/>
      <c r="AQ1169" s="84"/>
    </row>
    <row r="1170" ht="15.0" customHeight="1">
      <c r="A1170" s="79">
        <v>1167.0</v>
      </c>
      <c r="B1170" s="80" t="s">
        <v>2690</v>
      </c>
      <c r="C1170" s="79" t="s">
        <v>141</v>
      </c>
      <c r="D1170" s="79" t="s">
        <v>2691</v>
      </c>
      <c r="E1170" s="81">
        <v>55.03</v>
      </c>
      <c r="F1170" s="79" t="s">
        <v>84</v>
      </c>
      <c r="G1170" s="79" t="s">
        <v>606</v>
      </c>
      <c r="H1170" s="82">
        <v>1298968.65</v>
      </c>
      <c r="I1170" s="79">
        <v>1.0</v>
      </c>
      <c r="J1170" s="83">
        <v>1.5</v>
      </c>
      <c r="K1170" s="80">
        <v>2024.0</v>
      </c>
      <c r="L1170" s="79" t="s">
        <v>630</v>
      </c>
      <c r="M1170" s="79">
        <v>2024.0</v>
      </c>
      <c r="N1170" s="79" t="s">
        <v>161</v>
      </c>
      <c r="O1170" s="65" t="str">
        <f t="shared" si="1"/>
        <v>275001060001</v>
      </c>
      <c r="P1170" s="65">
        <f t="shared" si="2"/>
        <v>0</v>
      </c>
      <c r="Q1170" s="65">
        <f t="shared" si="3"/>
        <v>0</v>
      </c>
      <c r="R1170" s="65" t="str">
        <f t="shared" si="12"/>
        <v>27.500.106/0001-00</v>
      </c>
      <c r="S1170" s="84"/>
      <c r="T1170" s="84" t="str">
        <f t="shared" si="10"/>
        <v/>
      </c>
      <c r="U1170" s="84" t="str">
        <f t="shared" si="11"/>
        <v/>
      </c>
      <c r="V1170" s="65" t="str">
        <f t="shared" si="5"/>
        <v/>
      </c>
      <c r="W1170" s="84"/>
      <c r="X1170" s="84"/>
      <c r="Y1170" s="85"/>
      <c r="Z1170" s="85"/>
      <c r="AA1170" s="65" t="str">
        <f t="shared" si="6"/>
        <v/>
      </c>
      <c r="AB1170" s="65" t="str">
        <f t="shared" si="7"/>
        <v/>
      </c>
      <c r="AC1170" s="86"/>
      <c r="AD1170" s="87" t="str">
        <f t="shared" si="8"/>
        <v/>
      </c>
      <c r="AE1170" s="84"/>
      <c r="AF1170" s="86">
        <f>IF(AC1170&gt;0,AC1170,'⚙️ Config'!$B$10)</f>
        <v>0.0075</v>
      </c>
      <c r="AG1170" s="88">
        <f t="shared" si="9"/>
        <v>9742.264875</v>
      </c>
      <c r="AH1170" s="88">
        <f>AG1170*'⚙️ Config'!$B$11</f>
        <v>48711.32438</v>
      </c>
      <c r="AI1170" s="88">
        <f>AH1170*'⚙️ Config'!$B$12</f>
        <v>14613.39731</v>
      </c>
      <c r="AJ1170" s="64"/>
      <c r="AK1170" s="84"/>
      <c r="AL1170" s="84"/>
      <c r="AM1170" s="84"/>
      <c r="AN1170" s="84"/>
      <c r="AO1170" s="84"/>
      <c r="AP1170" s="84"/>
      <c r="AQ1170" s="84"/>
    </row>
    <row r="1171" ht="15.0" customHeight="1">
      <c r="A1171" s="79">
        <v>1168.0</v>
      </c>
      <c r="B1171" s="80" t="s">
        <v>2692</v>
      </c>
      <c r="C1171" s="79" t="s">
        <v>141</v>
      </c>
      <c r="D1171" s="79" t="s">
        <v>2693</v>
      </c>
      <c r="E1171" s="81">
        <v>58.92</v>
      </c>
      <c r="F1171" s="79" t="s">
        <v>84</v>
      </c>
      <c r="G1171" s="79" t="s">
        <v>606</v>
      </c>
      <c r="H1171" s="82">
        <v>1297841.53</v>
      </c>
      <c r="I1171" s="79">
        <v>1.0</v>
      </c>
      <c r="J1171" s="83">
        <v>1.3</v>
      </c>
      <c r="K1171" s="80">
        <v>2024.0</v>
      </c>
      <c r="L1171" s="79" t="s">
        <v>448</v>
      </c>
      <c r="M1171" s="79">
        <v>2024.0</v>
      </c>
      <c r="N1171" s="79" t="s">
        <v>161</v>
      </c>
      <c r="O1171" s="65" t="str">
        <f t="shared" si="1"/>
        <v>172737670001</v>
      </c>
      <c r="P1171" s="65">
        <f t="shared" si="2"/>
        <v>9</v>
      </c>
      <c r="Q1171" s="65">
        <f t="shared" si="3"/>
        <v>7</v>
      </c>
      <c r="R1171" s="65" t="str">
        <f t="shared" si="12"/>
        <v>17.273.767/0001-97</v>
      </c>
      <c r="S1171" s="84"/>
      <c r="T1171" s="84" t="str">
        <f t="shared" si="10"/>
        <v/>
      </c>
      <c r="U1171" s="84" t="str">
        <f t="shared" si="11"/>
        <v/>
      </c>
      <c r="V1171" s="65" t="str">
        <f t="shared" si="5"/>
        <v/>
      </c>
      <c r="W1171" s="84"/>
      <c r="X1171" s="84"/>
      <c r="Y1171" s="85"/>
      <c r="Z1171" s="85"/>
      <c r="AA1171" s="65" t="str">
        <f t="shared" si="6"/>
        <v/>
      </c>
      <c r="AB1171" s="65" t="str">
        <f t="shared" si="7"/>
        <v/>
      </c>
      <c r="AC1171" s="86"/>
      <c r="AD1171" s="87" t="str">
        <f t="shared" si="8"/>
        <v/>
      </c>
      <c r="AE1171" s="84"/>
      <c r="AF1171" s="86">
        <f>IF(AC1171&gt;0,AC1171,'⚙️ Config'!$B$10)</f>
        <v>0.0075</v>
      </c>
      <c r="AG1171" s="88">
        <f t="shared" si="9"/>
        <v>9733.811475</v>
      </c>
      <c r="AH1171" s="88">
        <f>AG1171*'⚙️ Config'!$B$11</f>
        <v>48669.05738</v>
      </c>
      <c r="AI1171" s="88">
        <f>AH1171*'⚙️ Config'!$B$12</f>
        <v>14600.71721</v>
      </c>
      <c r="AJ1171" s="64"/>
      <c r="AK1171" s="84"/>
      <c r="AL1171" s="84"/>
      <c r="AM1171" s="84"/>
      <c r="AN1171" s="84"/>
      <c r="AO1171" s="84"/>
      <c r="AP1171" s="84"/>
      <c r="AQ1171" s="84"/>
    </row>
    <row r="1172" ht="15.0" customHeight="1">
      <c r="A1172" s="79">
        <v>1169.0</v>
      </c>
      <c r="B1172" s="80" t="s">
        <v>2694</v>
      </c>
      <c r="C1172" s="79" t="s">
        <v>141</v>
      </c>
      <c r="D1172" s="79" t="s">
        <v>2695</v>
      </c>
      <c r="E1172" s="81">
        <v>51.85</v>
      </c>
      <c r="F1172" s="79" t="s">
        <v>84</v>
      </c>
      <c r="G1172" s="79" t="s">
        <v>606</v>
      </c>
      <c r="H1172" s="82">
        <v>1297340.49</v>
      </c>
      <c r="I1172" s="79">
        <v>1.0</v>
      </c>
      <c r="J1172" s="83">
        <v>1.7</v>
      </c>
      <c r="K1172" s="80">
        <v>2024.0</v>
      </c>
      <c r="L1172" s="79" t="s">
        <v>630</v>
      </c>
      <c r="M1172" s="79">
        <v>2024.0</v>
      </c>
      <c r="N1172" s="79" t="s">
        <v>161</v>
      </c>
      <c r="O1172" s="65" t="str">
        <f t="shared" si="1"/>
        <v>231604670001</v>
      </c>
      <c r="P1172" s="65">
        <f t="shared" si="2"/>
        <v>0</v>
      </c>
      <c r="Q1172" s="65">
        <f t="shared" si="3"/>
        <v>2</v>
      </c>
      <c r="R1172" s="65" t="str">
        <f t="shared" si="12"/>
        <v>23.160.467/0001-02</v>
      </c>
      <c r="S1172" s="84"/>
      <c r="T1172" s="84" t="str">
        <f t="shared" si="10"/>
        <v/>
      </c>
      <c r="U1172" s="84" t="str">
        <f t="shared" si="11"/>
        <v/>
      </c>
      <c r="V1172" s="65" t="str">
        <f t="shared" si="5"/>
        <v/>
      </c>
      <c r="W1172" s="84"/>
      <c r="X1172" s="84"/>
      <c r="Y1172" s="85"/>
      <c r="Z1172" s="85"/>
      <c r="AA1172" s="65" t="str">
        <f t="shared" si="6"/>
        <v/>
      </c>
      <c r="AB1172" s="65" t="str">
        <f t="shared" si="7"/>
        <v/>
      </c>
      <c r="AC1172" s="86"/>
      <c r="AD1172" s="87" t="str">
        <f t="shared" si="8"/>
        <v/>
      </c>
      <c r="AE1172" s="84"/>
      <c r="AF1172" s="86">
        <f>IF(AC1172&gt;0,AC1172,'⚙️ Config'!$B$10)</f>
        <v>0.0075</v>
      </c>
      <c r="AG1172" s="88">
        <f t="shared" si="9"/>
        <v>9730.053675</v>
      </c>
      <c r="AH1172" s="88">
        <f>AG1172*'⚙️ Config'!$B$11</f>
        <v>48650.26838</v>
      </c>
      <c r="AI1172" s="88">
        <f>AH1172*'⚙️ Config'!$B$12</f>
        <v>14595.08051</v>
      </c>
      <c r="AJ1172" s="64"/>
      <c r="AK1172" s="84"/>
      <c r="AL1172" s="84"/>
      <c r="AM1172" s="84"/>
      <c r="AN1172" s="84"/>
      <c r="AO1172" s="84"/>
      <c r="AP1172" s="84"/>
      <c r="AQ1172" s="84"/>
    </row>
    <row r="1173" ht="15.0" customHeight="1">
      <c r="A1173" s="79">
        <v>1170.0</v>
      </c>
      <c r="B1173" s="80" t="s">
        <v>2696</v>
      </c>
      <c r="C1173" s="79" t="s">
        <v>141</v>
      </c>
      <c r="D1173" s="79" t="s">
        <v>2697</v>
      </c>
      <c r="E1173" s="81">
        <v>73.88</v>
      </c>
      <c r="F1173" s="79" t="s">
        <v>84</v>
      </c>
      <c r="G1173" s="79" t="s">
        <v>606</v>
      </c>
      <c r="H1173" s="82">
        <v>1297131.47</v>
      </c>
      <c r="I1173" s="79">
        <v>1.0</v>
      </c>
      <c r="J1173" s="83">
        <v>0.8</v>
      </c>
      <c r="K1173" s="80">
        <v>2025.0</v>
      </c>
      <c r="L1173" s="79" t="s">
        <v>630</v>
      </c>
      <c r="M1173" s="79">
        <v>2025.0</v>
      </c>
      <c r="N1173" s="79" t="s">
        <v>161</v>
      </c>
      <c r="O1173" s="65" t="str">
        <f t="shared" si="1"/>
        <v>357169470001</v>
      </c>
      <c r="P1173" s="65">
        <f t="shared" si="2"/>
        <v>8</v>
      </c>
      <c r="Q1173" s="65">
        <f t="shared" si="3"/>
        <v>8</v>
      </c>
      <c r="R1173" s="65" t="str">
        <f t="shared" si="12"/>
        <v>35.716.947/0001-88</v>
      </c>
      <c r="S1173" s="84"/>
      <c r="T1173" s="84" t="str">
        <f t="shared" si="10"/>
        <v/>
      </c>
      <c r="U1173" s="84" t="str">
        <f t="shared" si="11"/>
        <v/>
      </c>
      <c r="V1173" s="65" t="str">
        <f t="shared" si="5"/>
        <v/>
      </c>
      <c r="W1173" s="84"/>
      <c r="X1173" s="84"/>
      <c r="Y1173" s="85"/>
      <c r="Z1173" s="85"/>
      <c r="AA1173" s="65" t="str">
        <f t="shared" si="6"/>
        <v/>
      </c>
      <c r="AB1173" s="65" t="str">
        <f t="shared" si="7"/>
        <v/>
      </c>
      <c r="AC1173" s="86"/>
      <c r="AD1173" s="87" t="str">
        <f t="shared" si="8"/>
        <v/>
      </c>
      <c r="AE1173" s="84"/>
      <c r="AF1173" s="86">
        <f>IF(AC1173&gt;0,AC1173,'⚙️ Config'!$B$10)</f>
        <v>0.0075</v>
      </c>
      <c r="AG1173" s="88">
        <f t="shared" si="9"/>
        <v>9728.486025</v>
      </c>
      <c r="AH1173" s="88">
        <f>AG1173*'⚙️ Config'!$B$11</f>
        <v>48642.43013</v>
      </c>
      <c r="AI1173" s="88">
        <f>AH1173*'⚙️ Config'!$B$12</f>
        <v>14592.72904</v>
      </c>
      <c r="AJ1173" s="64"/>
      <c r="AK1173" s="84"/>
      <c r="AL1173" s="84"/>
      <c r="AM1173" s="84"/>
      <c r="AN1173" s="84"/>
      <c r="AO1173" s="84"/>
      <c r="AP1173" s="84"/>
      <c r="AQ1173" s="84"/>
    </row>
    <row r="1174" ht="15.0" customHeight="1">
      <c r="A1174" s="79">
        <v>1171.0</v>
      </c>
      <c r="B1174" s="80" t="s">
        <v>2698</v>
      </c>
      <c r="C1174" s="79" t="s">
        <v>141</v>
      </c>
      <c r="D1174" s="79" t="s">
        <v>2699</v>
      </c>
      <c r="E1174" s="81">
        <v>63.78</v>
      </c>
      <c r="F1174" s="79" t="s">
        <v>84</v>
      </c>
      <c r="G1174" s="79" t="s">
        <v>606</v>
      </c>
      <c r="H1174" s="82">
        <v>1296741.44</v>
      </c>
      <c r="I1174" s="79">
        <v>1.0</v>
      </c>
      <c r="J1174" s="83">
        <v>1.1</v>
      </c>
      <c r="K1174" s="80">
        <v>2025.0</v>
      </c>
      <c r="L1174" s="79" t="s">
        <v>630</v>
      </c>
      <c r="M1174" s="79">
        <v>2025.0</v>
      </c>
      <c r="N1174" s="79" t="s">
        <v>145</v>
      </c>
      <c r="O1174" s="65" t="str">
        <f t="shared" si="1"/>
        <v>282884170001</v>
      </c>
      <c r="P1174" s="65">
        <f t="shared" si="2"/>
        <v>1</v>
      </c>
      <c r="Q1174" s="65">
        <f t="shared" si="3"/>
        <v>0</v>
      </c>
      <c r="R1174" s="65" t="str">
        <f t="shared" si="12"/>
        <v>28.288.417/0001-10</v>
      </c>
      <c r="S1174" s="84"/>
      <c r="T1174" s="84" t="str">
        <f t="shared" si="10"/>
        <v/>
      </c>
      <c r="U1174" s="84" t="str">
        <f t="shared" si="11"/>
        <v/>
      </c>
      <c r="V1174" s="65" t="str">
        <f t="shared" si="5"/>
        <v/>
      </c>
      <c r="W1174" s="84"/>
      <c r="X1174" s="84"/>
      <c r="Y1174" s="85"/>
      <c r="Z1174" s="85"/>
      <c r="AA1174" s="65" t="str">
        <f t="shared" si="6"/>
        <v/>
      </c>
      <c r="AB1174" s="65" t="str">
        <f t="shared" si="7"/>
        <v/>
      </c>
      <c r="AC1174" s="86"/>
      <c r="AD1174" s="87" t="str">
        <f t="shared" si="8"/>
        <v/>
      </c>
      <c r="AE1174" s="84"/>
      <c r="AF1174" s="86">
        <f>IF(AC1174&gt;0,AC1174,'⚙️ Config'!$B$10)</f>
        <v>0.0075</v>
      </c>
      <c r="AG1174" s="88">
        <f t="shared" si="9"/>
        <v>9725.5608</v>
      </c>
      <c r="AH1174" s="88">
        <f>AG1174*'⚙️ Config'!$B$11</f>
        <v>48627.804</v>
      </c>
      <c r="AI1174" s="88">
        <f>AH1174*'⚙️ Config'!$B$12</f>
        <v>14588.3412</v>
      </c>
      <c r="AJ1174" s="64"/>
      <c r="AK1174" s="84"/>
      <c r="AL1174" s="84"/>
      <c r="AM1174" s="84"/>
      <c r="AN1174" s="84"/>
      <c r="AO1174" s="84"/>
      <c r="AP1174" s="84"/>
      <c r="AQ1174" s="84"/>
    </row>
    <row r="1175" ht="15.0" customHeight="1">
      <c r="A1175" s="79">
        <v>1172.0</v>
      </c>
      <c r="B1175" s="80" t="s">
        <v>2700</v>
      </c>
      <c r="C1175" s="79" t="s">
        <v>141</v>
      </c>
      <c r="D1175" s="79" t="s">
        <v>2701</v>
      </c>
      <c r="E1175" s="81">
        <v>50.47</v>
      </c>
      <c r="F1175" s="79" t="s">
        <v>84</v>
      </c>
      <c r="G1175" s="79" t="s">
        <v>606</v>
      </c>
      <c r="H1175" s="82">
        <v>1296687.12</v>
      </c>
      <c r="I1175" s="79">
        <v>1.0</v>
      </c>
      <c r="J1175" s="83">
        <v>1.8</v>
      </c>
      <c r="K1175" s="80">
        <v>2024.0</v>
      </c>
      <c r="L1175" s="79" t="s">
        <v>202</v>
      </c>
      <c r="M1175" s="79">
        <v>2024.0</v>
      </c>
      <c r="N1175" s="79" t="s">
        <v>161</v>
      </c>
      <c r="O1175" s="65" t="str">
        <f t="shared" si="1"/>
        <v>054972450001</v>
      </c>
      <c r="P1175" s="65">
        <f t="shared" si="2"/>
        <v>9</v>
      </c>
      <c r="Q1175" s="65">
        <f t="shared" si="3"/>
        <v>0</v>
      </c>
      <c r="R1175" s="65" t="str">
        <f t="shared" si="12"/>
        <v>05.497.245/0001-90</v>
      </c>
      <c r="S1175" s="84"/>
      <c r="T1175" s="84" t="str">
        <f t="shared" si="10"/>
        <v/>
      </c>
      <c r="U1175" s="84" t="str">
        <f t="shared" si="11"/>
        <v/>
      </c>
      <c r="V1175" s="65" t="str">
        <f t="shared" si="5"/>
        <v/>
      </c>
      <c r="W1175" s="84"/>
      <c r="X1175" s="84"/>
      <c r="Y1175" s="85"/>
      <c r="Z1175" s="85"/>
      <c r="AA1175" s="65" t="str">
        <f t="shared" si="6"/>
        <v/>
      </c>
      <c r="AB1175" s="65" t="str">
        <f t="shared" si="7"/>
        <v/>
      </c>
      <c r="AC1175" s="86"/>
      <c r="AD1175" s="87" t="str">
        <f t="shared" si="8"/>
        <v/>
      </c>
      <c r="AE1175" s="84"/>
      <c r="AF1175" s="86">
        <f>IF(AC1175&gt;0,AC1175,'⚙️ Config'!$B$10)</f>
        <v>0.0075</v>
      </c>
      <c r="AG1175" s="88">
        <f t="shared" si="9"/>
        <v>9725.1534</v>
      </c>
      <c r="AH1175" s="88">
        <f>AG1175*'⚙️ Config'!$B$11</f>
        <v>48625.767</v>
      </c>
      <c r="AI1175" s="88">
        <f>AH1175*'⚙️ Config'!$B$12</f>
        <v>14587.7301</v>
      </c>
      <c r="AJ1175" s="64"/>
      <c r="AK1175" s="84"/>
      <c r="AL1175" s="84"/>
      <c r="AM1175" s="84"/>
      <c r="AN1175" s="84"/>
      <c r="AO1175" s="84"/>
      <c r="AP1175" s="84"/>
      <c r="AQ1175" s="84"/>
    </row>
    <row r="1176" ht="15.0" customHeight="1">
      <c r="A1176" s="79">
        <v>1173.0</v>
      </c>
      <c r="B1176" s="80" t="s">
        <v>2702</v>
      </c>
      <c r="C1176" s="79" t="s">
        <v>141</v>
      </c>
      <c r="D1176" s="79" t="s">
        <v>2703</v>
      </c>
      <c r="E1176" s="81">
        <v>53.37</v>
      </c>
      <c r="F1176" s="79" t="s">
        <v>84</v>
      </c>
      <c r="G1176" s="79" t="s">
        <v>606</v>
      </c>
      <c r="H1176" s="82">
        <v>1296402.39</v>
      </c>
      <c r="I1176" s="79">
        <v>1.0</v>
      </c>
      <c r="J1176" s="83">
        <v>1.6</v>
      </c>
      <c r="K1176" s="80">
        <v>2024.0</v>
      </c>
      <c r="L1176" s="79" t="s">
        <v>630</v>
      </c>
      <c r="M1176" s="79">
        <v>2024.0</v>
      </c>
      <c r="N1176" s="79" t="s">
        <v>161</v>
      </c>
      <c r="O1176" s="65" t="str">
        <f t="shared" si="1"/>
        <v>096362540001</v>
      </c>
      <c r="P1176" s="65">
        <f t="shared" si="2"/>
        <v>7</v>
      </c>
      <c r="Q1176" s="65">
        <f t="shared" si="3"/>
        <v>5</v>
      </c>
      <c r="R1176" s="65" t="str">
        <f t="shared" si="12"/>
        <v>09.636.254/0001-75</v>
      </c>
      <c r="S1176" s="84"/>
      <c r="T1176" s="84" t="str">
        <f t="shared" si="10"/>
        <v/>
      </c>
      <c r="U1176" s="84" t="str">
        <f t="shared" si="11"/>
        <v/>
      </c>
      <c r="V1176" s="65" t="str">
        <f t="shared" si="5"/>
        <v/>
      </c>
      <c r="W1176" s="84"/>
      <c r="X1176" s="84"/>
      <c r="Y1176" s="85"/>
      <c r="Z1176" s="85"/>
      <c r="AA1176" s="65" t="str">
        <f t="shared" si="6"/>
        <v/>
      </c>
      <c r="AB1176" s="65" t="str">
        <f t="shared" si="7"/>
        <v/>
      </c>
      <c r="AC1176" s="86"/>
      <c r="AD1176" s="87" t="str">
        <f t="shared" si="8"/>
        <v/>
      </c>
      <c r="AE1176" s="84"/>
      <c r="AF1176" s="86">
        <f>IF(AC1176&gt;0,AC1176,'⚙️ Config'!$B$10)</f>
        <v>0.0075</v>
      </c>
      <c r="AG1176" s="88">
        <f t="shared" si="9"/>
        <v>9723.017925</v>
      </c>
      <c r="AH1176" s="88">
        <f>AG1176*'⚙️ Config'!$B$11</f>
        <v>48615.08963</v>
      </c>
      <c r="AI1176" s="88">
        <f>AH1176*'⚙️ Config'!$B$12</f>
        <v>14584.52689</v>
      </c>
      <c r="AJ1176" s="64"/>
      <c r="AK1176" s="84"/>
      <c r="AL1176" s="84"/>
      <c r="AM1176" s="84"/>
      <c r="AN1176" s="84"/>
      <c r="AO1176" s="84"/>
      <c r="AP1176" s="84"/>
      <c r="AQ1176" s="84"/>
    </row>
    <row r="1177" ht="15.0" customHeight="1">
      <c r="A1177" s="79">
        <v>1174.0</v>
      </c>
      <c r="B1177" s="80" t="s">
        <v>2704</v>
      </c>
      <c r="C1177" s="79" t="s">
        <v>141</v>
      </c>
      <c r="D1177" s="79" t="s">
        <v>2705</v>
      </c>
      <c r="E1177" s="81">
        <v>66.7</v>
      </c>
      <c r="F1177" s="79" t="s">
        <v>84</v>
      </c>
      <c r="G1177" s="79" t="s">
        <v>606</v>
      </c>
      <c r="H1177" s="82">
        <v>1296237.33</v>
      </c>
      <c r="I1177" s="79">
        <v>1.0</v>
      </c>
      <c r="J1177" s="83">
        <v>1.0</v>
      </c>
      <c r="K1177" s="80">
        <v>2025.0</v>
      </c>
      <c r="L1177" s="79" t="s">
        <v>202</v>
      </c>
      <c r="M1177" s="79">
        <v>2025.0</v>
      </c>
      <c r="N1177" s="79" t="s">
        <v>161</v>
      </c>
      <c r="O1177" s="65" t="str">
        <f t="shared" si="1"/>
        <v>119195730001</v>
      </c>
      <c r="P1177" s="65">
        <f t="shared" si="2"/>
        <v>3</v>
      </c>
      <c r="Q1177" s="65">
        <f t="shared" si="3"/>
        <v>0</v>
      </c>
      <c r="R1177" s="65" t="str">
        <f t="shared" si="12"/>
        <v>11.919.573/0001-30</v>
      </c>
      <c r="S1177" s="84"/>
      <c r="T1177" s="84" t="str">
        <f t="shared" si="10"/>
        <v/>
      </c>
      <c r="U1177" s="84" t="str">
        <f t="shared" si="11"/>
        <v/>
      </c>
      <c r="V1177" s="65" t="str">
        <f t="shared" si="5"/>
        <v/>
      </c>
      <c r="W1177" s="84"/>
      <c r="X1177" s="84"/>
      <c r="Y1177" s="85"/>
      <c r="Z1177" s="85"/>
      <c r="AA1177" s="65" t="str">
        <f t="shared" si="6"/>
        <v/>
      </c>
      <c r="AB1177" s="65" t="str">
        <f t="shared" si="7"/>
        <v/>
      </c>
      <c r="AC1177" s="86"/>
      <c r="AD1177" s="87" t="str">
        <f t="shared" si="8"/>
        <v/>
      </c>
      <c r="AE1177" s="84"/>
      <c r="AF1177" s="86">
        <f>IF(AC1177&gt;0,AC1177,'⚙️ Config'!$B$10)</f>
        <v>0.0075</v>
      </c>
      <c r="AG1177" s="88">
        <f t="shared" si="9"/>
        <v>9721.779975</v>
      </c>
      <c r="AH1177" s="88">
        <f>AG1177*'⚙️ Config'!$B$11</f>
        <v>48608.89988</v>
      </c>
      <c r="AI1177" s="88">
        <f>AH1177*'⚙️ Config'!$B$12</f>
        <v>14582.66996</v>
      </c>
      <c r="AJ1177" s="64"/>
      <c r="AK1177" s="84"/>
      <c r="AL1177" s="84"/>
      <c r="AM1177" s="84"/>
      <c r="AN1177" s="84"/>
      <c r="AO1177" s="84"/>
      <c r="AP1177" s="84"/>
      <c r="AQ1177" s="84"/>
    </row>
    <row r="1178" ht="15.0" customHeight="1">
      <c r="A1178" s="79">
        <v>1175.0</v>
      </c>
      <c r="B1178" s="80" t="s">
        <v>2706</v>
      </c>
      <c r="C1178" s="79" t="s">
        <v>154</v>
      </c>
      <c r="D1178" s="79" t="s">
        <v>2707</v>
      </c>
      <c r="E1178" s="81">
        <v>50.47</v>
      </c>
      <c r="F1178" s="79" t="s">
        <v>84</v>
      </c>
      <c r="G1178" s="79" t="s">
        <v>606</v>
      </c>
      <c r="H1178" s="82">
        <v>1296094.49</v>
      </c>
      <c r="I1178" s="79">
        <v>1.0</v>
      </c>
      <c r="J1178" s="83">
        <v>1.8</v>
      </c>
      <c r="K1178" s="80">
        <v>2024.0</v>
      </c>
      <c r="L1178" s="79" t="s">
        <v>630</v>
      </c>
      <c r="M1178" s="79">
        <v>2024.0</v>
      </c>
      <c r="N1178" s="79" t="s">
        <v>145</v>
      </c>
      <c r="O1178" s="65" t="str">
        <f t="shared" si="1"/>
        <v>169074940001</v>
      </c>
      <c r="P1178" s="65">
        <f t="shared" si="2"/>
        <v>2</v>
      </c>
      <c r="Q1178" s="65">
        <f t="shared" si="3"/>
        <v>2</v>
      </c>
      <c r="R1178" s="65" t="str">
        <f t="shared" si="12"/>
        <v>16.907.494/0001-22</v>
      </c>
      <c r="S1178" s="84"/>
      <c r="T1178" s="84" t="str">
        <f t="shared" si="10"/>
        <v/>
      </c>
      <c r="U1178" s="84" t="str">
        <f t="shared" si="11"/>
        <v/>
      </c>
      <c r="V1178" s="65" t="str">
        <f t="shared" si="5"/>
        <v/>
      </c>
      <c r="W1178" s="84"/>
      <c r="X1178" s="84"/>
      <c r="Y1178" s="85"/>
      <c r="Z1178" s="85"/>
      <c r="AA1178" s="65" t="str">
        <f t="shared" si="6"/>
        <v/>
      </c>
      <c r="AB1178" s="65" t="str">
        <f t="shared" si="7"/>
        <v/>
      </c>
      <c r="AC1178" s="86"/>
      <c r="AD1178" s="87" t="str">
        <f t="shared" si="8"/>
        <v/>
      </c>
      <c r="AE1178" s="84"/>
      <c r="AF1178" s="86">
        <f>IF(AC1178&gt;0,AC1178,'⚙️ Config'!$B$10)</f>
        <v>0.0075</v>
      </c>
      <c r="AG1178" s="88">
        <f t="shared" si="9"/>
        <v>9720.708675</v>
      </c>
      <c r="AH1178" s="88">
        <f>AG1178*'⚙️ Config'!$B$11</f>
        <v>48603.54338</v>
      </c>
      <c r="AI1178" s="88">
        <f>AH1178*'⚙️ Config'!$B$12</f>
        <v>14581.06301</v>
      </c>
      <c r="AJ1178" s="64"/>
      <c r="AK1178" s="84"/>
      <c r="AL1178" s="84"/>
      <c r="AM1178" s="84"/>
      <c r="AN1178" s="84"/>
      <c r="AO1178" s="84"/>
      <c r="AP1178" s="84"/>
      <c r="AQ1178" s="84"/>
    </row>
    <row r="1179" ht="15.0" customHeight="1">
      <c r="A1179" s="79">
        <v>1176.0</v>
      </c>
      <c r="B1179" s="80" t="s">
        <v>2708</v>
      </c>
      <c r="C1179" s="79" t="s">
        <v>141</v>
      </c>
      <c r="D1179" s="79" t="s">
        <v>2709</v>
      </c>
      <c r="E1179" s="81">
        <v>61.21</v>
      </c>
      <c r="F1179" s="79" t="s">
        <v>84</v>
      </c>
      <c r="G1179" s="79" t="s">
        <v>606</v>
      </c>
      <c r="H1179" s="82">
        <v>1295678.17</v>
      </c>
      <c r="I1179" s="79">
        <v>1.0</v>
      </c>
      <c r="J1179" s="83">
        <v>1.2</v>
      </c>
      <c r="K1179" s="80">
        <v>2024.0</v>
      </c>
      <c r="L1179" s="79" t="s">
        <v>630</v>
      </c>
      <c r="M1179" s="79">
        <v>2024.0</v>
      </c>
      <c r="N1179" s="79" t="s">
        <v>161</v>
      </c>
      <c r="O1179" s="65" t="str">
        <f t="shared" si="1"/>
        <v>478810210001</v>
      </c>
      <c r="P1179" s="65">
        <f t="shared" si="2"/>
        <v>2</v>
      </c>
      <c r="Q1179" s="65">
        <f t="shared" si="3"/>
        <v>7</v>
      </c>
      <c r="R1179" s="65" t="str">
        <f t="shared" si="12"/>
        <v>47.881.021/0001-27</v>
      </c>
      <c r="S1179" s="84"/>
      <c r="T1179" s="84" t="str">
        <f t="shared" si="10"/>
        <v/>
      </c>
      <c r="U1179" s="84" t="str">
        <f t="shared" si="11"/>
        <v/>
      </c>
      <c r="V1179" s="65" t="str">
        <f t="shared" si="5"/>
        <v/>
      </c>
      <c r="W1179" s="84"/>
      <c r="X1179" s="84"/>
      <c r="Y1179" s="85"/>
      <c r="Z1179" s="85"/>
      <c r="AA1179" s="65" t="str">
        <f t="shared" si="6"/>
        <v/>
      </c>
      <c r="AB1179" s="65" t="str">
        <f t="shared" si="7"/>
        <v/>
      </c>
      <c r="AC1179" s="86"/>
      <c r="AD1179" s="87" t="str">
        <f t="shared" si="8"/>
        <v/>
      </c>
      <c r="AE1179" s="84"/>
      <c r="AF1179" s="86">
        <f>IF(AC1179&gt;0,AC1179,'⚙️ Config'!$B$10)</f>
        <v>0.0075</v>
      </c>
      <c r="AG1179" s="88">
        <f t="shared" si="9"/>
        <v>9717.586275</v>
      </c>
      <c r="AH1179" s="88">
        <f>AG1179*'⚙️ Config'!$B$11</f>
        <v>48587.93138</v>
      </c>
      <c r="AI1179" s="88">
        <f>AH1179*'⚙️ Config'!$B$12</f>
        <v>14576.37941</v>
      </c>
      <c r="AJ1179" s="64"/>
      <c r="AK1179" s="84"/>
      <c r="AL1179" s="84"/>
      <c r="AM1179" s="84"/>
      <c r="AN1179" s="84"/>
      <c r="AO1179" s="84"/>
      <c r="AP1179" s="84"/>
      <c r="AQ1179" s="84"/>
    </row>
    <row r="1180" ht="15.0" customHeight="1">
      <c r="A1180" s="79">
        <v>1177.0</v>
      </c>
      <c r="B1180" s="80" t="s">
        <v>2710</v>
      </c>
      <c r="C1180" s="79" t="s">
        <v>141</v>
      </c>
      <c r="D1180" s="79" t="s">
        <v>2711</v>
      </c>
      <c r="E1180" s="81">
        <v>61.21</v>
      </c>
      <c r="F1180" s="79" t="s">
        <v>84</v>
      </c>
      <c r="G1180" s="79" t="s">
        <v>606</v>
      </c>
      <c r="H1180" s="82">
        <v>1294494.99</v>
      </c>
      <c r="I1180" s="79">
        <v>1.0</v>
      </c>
      <c r="J1180" s="83">
        <v>1.2</v>
      </c>
      <c r="K1180" s="80">
        <v>2025.0</v>
      </c>
      <c r="L1180" s="79" t="s">
        <v>630</v>
      </c>
      <c r="M1180" s="79">
        <v>2025.0</v>
      </c>
      <c r="N1180" s="79" t="s">
        <v>161</v>
      </c>
      <c r="O1180" s="65" t="str">
        <f t="shared" si="1"/>
        <v>530292610001</v>
      </c>
      <c r="P1180" s="65">
        <f t="shared" si="2"/>
        <v>0</v>
      </c>
      <c r="Q1180" s="65">
        <f t="shared" si="3"/>
        <v>9</v>
      </c>
      <c r="R1180" s="65" t="str">
        <f t="shared" si="12"/>
        <v>53.029.261/0001-09</v>
      </c>
      <c r="S1180" s="84"/>
      <c r="T1180" s="84" t="str">
        <f t="shared" si="10"/>
        <v/>
      </c>
      <c r="U1180" s="84" t="str">
        <f t="shared" si="11"/>
        <v/>
      </c>
      <c r="V1180" s="65" t="str">
        <f t="shared" si="5"/>
        <v/>
      </c>
      <c r="W1180" s="84"/>
      <c r="X1180" s="84"/>
      <c r="Y1180" s="85"/>
      <c r="Z1180" s="85"/>
      <c r="AA1180" s="65" t="str">
        <f t="shared" si="6"/>
        <v/>
      </c>
      <c r="AB1180" s="65" t="str">
        <f t="shared" si="7"/>
        <v/>
      </c>
      <c r="AC1180" s="86"/>
      <c r="AD1180" s="87" t="str">
        <f t="shared" si="8"/>
        <v/>
      </c>
      <c r="AE1180" s="84"/>
      <c r="AF1180" s="86">
        <f>IF(AC1180&gt;0,AC1180,'⚙️ Config'!$B$10)</f>
        <v>0.0075</v>
      </c>
      <c r="AG1180" s="88">
        <f t="shared" si="9"/>
        <v>9708.712425</v>
      </c>
      <c r="AH1180" s="88">
        <f>AG1180*'⚙️ Config'!$B$11</f>
        <v>48543.56213</v>
      </c>
      <c r="AI1180" s="88">
        <f>AH1180*'⚙️ Config'!$B$12</f>
        <v>14563.06864</v>
      </c>
      <c r="AJ1180" s="64"/>
      <c r="AK1180" s="84"/>
      <c r="AL1180" s="84"/>
      <c r="AM1180" s="84"/>
      <c r="AN1180" s="84"/>
      <c r="AO1180" s="84"/>
      <c r="AP1180" s="84"/>
      <c r="AQ1180" s="84"/>
    </row>
    <row r="1181" ht="15.0" customHeight="1">
      <c r="A1181" s="79">
        <v>1178.0</v>
      </c>
      <c r="B1181" s="80" t="s">
        <v>2712</v>
      </c>
      <c r="C1181" s="79" t="s">
        <v>141</v>
      </c>
      <c r="D1181" s="79" t="s">
        <v>2713</v>
      </c>
      <c r="E1181" s="81">
        <v>58.92</v>
      </c>
      <c r="F1181" s="79" t="s">
        <v>84</v>
      </c>
      <c r="G1181" s="79" t="s">
        <v>606</v>
      </c>
      <c r="H1181" s="82">
        <v>1293058.22</v>
      </c>
      <c r="I1181" s="79">
        <v>1.0</v>
      </c>
      <c r="J1181" s="83">
        <v>1.3</v>
      </c>
      <c r="K1181" s="80">
        <v>2024.0</v>
      </c>
      <c r="L1181" s="79" t="s">
        <v>630</v>
      </c>
      <c r="M1181" s="79">
        <v>2024.0</v>
      </c>
      <c r="N1181" s="79" t="s">
        <v>145</v>
      </c>
      <c r="O1181" s="65" t="str">
        <f t="shared" si="1"/>
        <v>153849590001</v>
      </c>
      <c r="P1181" s="65">
        <f t="shared" si="2"/>
        <v>4</v>
      </c>
      <c r="Q1181" s="65">
        <f t="shared" si="3"/>
        <v>5</v>
      </c>
      <c r="R1181" s="65" t="str">
        <f t="shared" si="12"/>
        <v>15.384.959/0001-45</v>
      </c>
      <c r="S1181" s="84"/>
      <c r="T1181" s="84" t="str">
        <f t="shared" si="10"/>
        <v/>
      </c>
      <c r="U1181" s="84" t="str">
        <f t="shared" si="11"/>
        <v/>
      </c>
      <c r="V1181" s="65" t="str">
        <f t="shared" si="5"/>
        <v/>
      </c>
      <c r="W1181" s="84"/>
      <c r="X1181" s="84"/>
      <c r="Y1181" s="85"/>
      <c r="Z1181" s="85"/>
      <c r="AA1181" s="65" t="str">
        <f t="shared" si="6"/>
        <v/>
      </c>
      <c r="AB1181" s="65" t="str">
        <f t="shared" si="7"/>
        <v/>
      </c>
      <c r="AC1181" s="86"/>
      <c r="AD1181" s="87" t="str">
        <f t="shared" si="8"/>
        <v/>
      </c>
      <c r="AE1181" s="84"/>
      <c r="AF1181" s="86">
        <f>IF(AC1181&gt;0,AC1181,'⚙️ Config'!$B$10)</f>
        <v>0.0075</v>
      </c>
      <c r="AG1181" s="88">
        <f t="shared" si="9"/>
        <v>9697.93665</v>
      </c>
      <c r="AH1181" s="88">
        <f>AG1181*'⚙️ Config'!$B$11</f>
        <v>48489.68325</v>
      </c>
      <c r="AI1181" s="88">
        <f>AH1181*'⚙️ Config'!$B$12</f>
        <v>14546.90498</v>
      </c>
      <c r="AJ1181" s="64"/>
      <c r="AK1181" s="84"/>
      <c r="AL1181" s="84"/>
      <c r="AM1181" s="84"/>
      <c r="AN1181" s="84"/>
      <c r="AO1181" s="84"/>
      <c r="AP1181" s="84"/>
      <c r="AQ1181" s="84"/>
    </row>
    <row r="1182" ht="15.0" customHeight="1">
      <c r="A1182" s="79">
        <v>1179.0</v>
      </c>
      <c r="B1182" s="80" t="s">
        <v>2714</v>
      </c>
      <c r="C1182" s="79" t="s">
        <v>141</v>
      </c>
      <c r="D1182" s="79" t="s">
        <v>2715</v>
      </c>
      <c r="E1182" s="81">
        <v>61.21</v>
      </c>
      <c r="F1182" s="79" t="s">
        <v>84</v>
      </c>
      <c r="G1182" s="79" t="s">
        <v>606</v>
      </c>
      <c r="H1182" s="82">
        <v>1292993.8</v>
      </c>
      <c r="I1182" s="79">
        <v>1.0</v>
      </c>
      <c r="J1182" s="83">
        <v>1.2</v>
      </c>
      <c r="K1182" s="80">
        <v>2025.0</v>
      </c>
      <c r="L1182" s="79" t="s">
        <v>630</v>
      </c>
      <c r="M1182" s="79">
        <v>2025.0</v>
      </c>
      <c r="N1182" s="79" t="s">
        <v>161</v>
      </c>
      <c r="O1182" s="65" t="str">
        <f t="shared" si="1"/>
        <v>466168660001</v>
      </c>
      <c r="P1182" s="65">
        <f t="shared" si="2"/>
        <v>2</v>
      </c>
      <c r="Q1182" s="65">
        <f t="shared" si="3"/>
        <v>2</v>
      </c>
      <c r="R1182" s="65" t="str">
        <f t="shared" si="12"/>
        <v>46.616.866/0001-22</v>
      </c>
      <c r="S1182" s="84"/>
      <c r="T1182" s="84" t="str">
        <f t="shared" si="10"/>
        <v/>
      </c>
      <c r="U1182" s="84" t="str">
        <f t="shared" si="11"/>
        <v/>
      </c>
      <c r="V1182" s="65" t="str">
        <f t="shared" si="5"/>
        <v/>
      </c>
      <c r="W1182" s="84"/>
      <c r="X1182" s="84"/>
      <c r="Y1182" s="85"/>
      <c r="Z1182" s="85"/>
      <c r="AA1182" s="65" t="str">
        <f t="shared" si="6"/>
        <v/>
      </c>
      <c r="AB1182" s="65" t="str">
        <f t="shared" si="7"/>
        <v/>
      </c>
      <c r="AC1182" s="86"/>
      <c r="AD1182" s="87" t="str">
        <f t="shared" si="8"/>
        <v/>
      </c>
      <c r="AE1182" s="84"/>
      <c r="AF1182" s="86">
        <f>IF(AC1182&gt;0,AC1182,'⚙️ Config'!$B$10)</f>
        <v>0.0075</v>
      </c>
      <c r="AG1182" s="88">
        <f t="shared" si="9"/>
        <v>9697.4535</v>
      </c>
      <c r="AH1182" s="88">
        <f>AG1182*'⚙️ Config'!$B$11</f>
        <v>48487.2675</v>
      </c>
      <c r="AI1182" s="88">
        <f>AH1182*'⚙️ Config'!$B$12</f>
        <v>14546.18025</v>
      </c>
      <c r="AJ1182" s="64"/>
      <c r="AK1182" s="84"/>
      <c r="AL1182" s="84"/>
      <c r="AM1182" s="84"/>
      <c r="AN1182" s="84"/>
      <c r="AO1182" s="84"/>
      <c r="AP1182" s="84"/>
      <c r="AQ1182" s="84"/>
    </row>
    <row r="1183" ht="15.0" customHeight="1">
      <c r="A1183" s="79">
        <v>1180.0</v>
      </c>
      <c r="B1183" s="80" t="s">
        <v>2716</v>
      </c>
      <c r="C1183" s="79" t="s">
        <v>141</v>
      </c>
      <c r="D1183" s="79" t="s">
        <v>2717</v>
      </c>
      <c r="E1183" s="81">
        <v>56.88</v>
      </c>
      <c r="F1183" s="79" t="s">
        <v>84</v>
      </c>
      <c r="G1183" s="79" t="s">
        <v>606</v>
      </c>
      <c r="H1183" s="82">
        <v>1292923.16</v>
      </c>
      <c r="I1183" s="79">
        <v>1.0</v>
      </c>
      <c r="J1183" s="83">
        <v>1.4</v>
      </c>
      <c r="K1183" s="80">
        <v>2024.0</v>
      </c>
      <c r="L1183" s="79" t="s">
        <v>448</v>
      </c>
      <c r="M1183" s="79">
        <v>2024.0</v>
      </c>
      <c r="N1183" s="79" t="s">
        <v>161</v>
      </c>
      <c r="O1183" s="65" t="str">
        <f t="shared" si="1"/>
        <v>034112470001</v>
      </c>
      <c r="P1183" s="65">
        <f t="shared" si="2"/>
        <v>9</v>
      </c>
      <c r="Q1183" s="65">
        <f t="shared" si="3"/>
        <v>9</v>
      </c>
      <c r="R1183" s="65" t="str">
        <f t="shared" si="12"/>
        <v>03.411.247/0001-99</v>
      </c>
      <c r="S1183" s="84"/>
      <c r="T1183" s="84" t="str">
        <f t="shared" si="10"/>
        <v/>
      </c>
      <c r="U1183" s="84" t="str">
        <f t="shared" si="11"/>
        <v/>
      </c>
      <c r="V1183" s="65" t="str">
        <f t="shared" si="5"/>
        <v/>
      </c>
      <c r="W1183" s="84"/>
      <c r="X1183" s="84"/>
      <c r="Y1183" s="85"/>
      <c r="Z1183" s="85"/>
      <c r="AA1183" s="65" t="str">
        <f t="shared" si="6"/>
        <v/>
      </c>
      <c r="AB1183" s="65" t="str">
        <f t="shared" si="7"/>
        <v/>
      </c>
      <c r="AC1183" s="86"/>
      <c r="AD1183" s="87" t="str">
        <f t="shared" si="8"/>
        <v/>
      </c>
      <c r="AE1183" s="84"/>
      <c r="AF1183" s="86">
        <f>IF(AC1183&gt;0,AC1183,'⚙️ Config'!$B$10)</f>
        <v>0.0075</v>
      </c>
      <c r="AG1183" s="88">
        <f t="shared" si="9"/>
        <v>9696.9237</v>
      </c>
      <c r="AH1183" s="88">
        <f>AG1183*'⚙️ Config'!$B$11</f>
        <v>48484.6185</v>
      </c>
      <c r="AI1183" s="88">
        <f>AH1183*'⚙️ Config'!$B$12</f>
        <v>14545.38555</v>
      </c>
      <c r="AJ1183" s="64"/>
      <c r="AK1183" s="84"/>
      <c r="AL1183" s="84"/>
      <c r="AM1183" s="84"/>
      <c r="AN1183" s="84"/>
      <c r="AO1183" s="84"/>
      <c r="AP1183" s="84"/>
      <c r="AQ1183" s="84"/>
    </row>
    <row r="1184" ht="15.0" customHeight="1">
      <c r="A1184" s="79">
        <v>1181.0</v>
      </c>
      <c r="B1184" s="80" t="s">
        <v>2718</v>
      </c>
      <c r="C1184" s="79" t="s">
        <v>141</v>
      </c>
      <c r="D1184" s="79" t="s">
        <v>2719</v>
      </c>
      <c r="E1184" s="81">
        <v>83.67</v>
      </c>
      <c r="F1184" s="79" t="s">
        <v>84</v>
      </c>
      <c r="G1184" s="79" t="s">
        <v>606</v>
      </c>
      <c r="H1184" s="82">
        <v>1292543.07</v>
      </c>
      <c r="I1184" s="79">
        <v>1.0</v>
      </c>
      <c r="J1184" s="83">
        <v>0.6</v>
      </c>
      <c r="K1184" s="80">
        <v>2025.0</v>
      </c>
      <c r="L1184" s="79" t="s">
        <v>630</v>
      </c>
      <c r="M1184" s="79">
        <v>2025.0</v>
      </c>
      <c r="N1184" s="79" t="s">
        <v>145</v>
      </c>
      <c r="O1184" s="65" t="str">
        <f t="shared" si="1"/>
        <v>412122650001</v>
      </c>
      <c r="P1184" s="65">
        <f t="shared" si="2"/>
        <v>3</v>
      </c>
      <c r="Q1184" s="65">
        <f t="shared" si="3"/>
        <v>0</v>
      </c>
      <c r="R1184" s="65" t="str">
        <f t="shared" si="12"/>
        <v>41.212.265/0001-30</v>
      </c>
      <c r="S1184" s="84"/>
      <c r="T1184" s="84" t="str">
        <f t="shared" si="10"/>
        <v/>
      </c>
      <c r="U1184" s="84" t="str">
        <f t="shared" si="11"/>
        <v/>
      </c>
      <c r="V1184" s="65" t="str">
        <f t="shared" si="5"/>
        <v/>
      </c>
      <c r="W1184" s="84"/>
      <c r="X1184" s="84"/>
      <c r="Y1184" s="85"/>
      <c r="Z1184" s="85"/>
      <c r="AA1184" s="65" t="str">
        <f t="shared" si="6"/>
        <v/>
      </c>
      <c r="AB1184" s="65" t="str">
        <f t="shared" si="7"/>
        <v/>
      </c>
      <c r="AC1184" s="86"/>
      <c r="AD1184" s="87" t="str">
        <f t="shared" si="8"/>
        <v/>
      </c>
      <c r="AE1184" s="84"/>
      <c r="AF1184" s="86">
        <f>IF(AC1184&gt;0,AC1184,'⚙️ Config'!$B$10)</f>
        <v>0.0075</v>
      </c>
      <c r="AG1184" s="88">
        <f t="shared" si="9"/>
        <v>9694.073025</v>
      </c>
      <c r="AH1184" s="88">
        <f>AG1184*'⚙️ Config'!$B$11</f>
        <v>48470.36513</v>
      </c>
      <c r="AI1184" s="88">
        <f>AH1184*'⚙️ Config'!$B$12</f>
        <v>14541.10954</v>
      </c>
      <c r="AJ1184" s="64"/>
      <c r="AK1184" s="84"/>
      <c r="AL1184" s="84"/>
      <c r="AM1184" s="84"/>
      <c r="AN1184" s="84"/>
      <c r="AO1184" s="84"/>
      <c r="AP1184" s="84"/>
      <c r="AQ1184" s="84"/>
    </row>
    <row r="1185" ht="15.0" customHeight="1">
      <c r="A1185" s="79">
        <v>1182.0</v>
      </c>
      <c r="B1185" s="80" t="s">
        <v>2720</v>
      </c>
      <c r="C1185" s="79" t="s">
        <v>141</v>
      </c>
      <c r="D1185" s="79" t="s">
        <v>2721</v>
      </c>
      <c r="E1185" s="81">
        <v>61.21</v>
      </c>
      <c r="F1185" s="79" t="s">
        <v>84</v>
      </c>
      <c r="G1185" s="79" t="s">
        <v>606</v>
      </c>
      <c r="H1185" s="82">
        <v>1292428.43</v>
      </c>
      <c r="I1185" s="79">
        <v>1.0</v>
      </c>
      <c r="J1185" s="83">
        <v>1.2</v>
      </c>
      <c r="K1185" s="80">
        <v>2025.0</v>
      </c>
      <c r="L1185" s="79" t="s">
        <v>295</v>
      </c>
      <c r="M1185" s="79">
        <v>2025.0</v>
      </c>
      <c r="N1185" s="79" t="s">
        <v>161</v>
      </c>
      <c r="O1185" s="65" t="str">
        <f t="shared" si="1"/>
        <v>492739580001</v>
      </c>
      <c r="P1185" s="65">
        <f t="shared" si="2"/>
        <v>4</v>
      </c>
      <c r="Q1185" s="65">
        <f t="shared" si="3"/>
        <v>5</v>
      </c>
      <c r="R1185" s="65" t="str">
        <f t="shared" si="12"/>
        <v>49.273.958/0001-45</v>
      </c>
      <c r="S1185" s="84"/>
      <c r="T1185" s="84" t="str">
        <f t="shared" si="10"/>
        <v/>
      </c>
      <c r="U1185" s="84" t="str">
        <f t="shared" si="11"/>
        <v/>
      </c>
      <c r="V1185" s="65" t="str">
        <f t="shared" si="5"/>
        <v/>
      </c>
      <c r="W1185" s="84"/>
      <c r="X1185" s="84"/>
      <c r="Y1185" s="85"/>
      <c r="Z1185" s="85"/>
      <c r="AA1185" s="65" t="str">
        <f t="shared" si="6"/>
        <v/>
      </c>
      <c r="AB1185" s="65" t="str">
        <f t="shared" si="7"/>
        <v/>
      </c>
      <c r="AC1185" s="86"/>
      <c r="AD1185" s="87" t="str">
        <f t="shared" si="8"/>
        <v/>
      </c>
      <c r="AE1185" s="84"/>
      <c r="AF1185" s="86">
        <f>IF(AC1185&gt;0,AC1185,'⚙️ Config'!$B$10)</f>
        <v>0.0075</v>
      </c>
      <c r="AG1185" s="88">
        <f t="shared" si="9"/>
        <v>9693.213225</v>
      </c>
      <c r="AH1185" s="88">
        <f>AG1185*'⚙️ Config'!$B$11</f>
        <v>48466.06613</v>
      </c>
      <c r="AI1185" s="88">
        <f>AH1185*'⚙️ Config'!$B$12</f>
        <v>14539.81984</v>
      </c>
      <c r="AJ1185" s="64"/>
      <c r="AK1185" s="84"/>
      <c r="AL1185" s="84"/>
      <c r="AM1185" s="84"/>
      <c r="AN1185" s="84"/>
      <c r="AO1185" s="84"/>
      <c r="AP1185" s="84"/>
      <c r="AQ1185" s="84"/>
    </row>
    <row r="1186" ht="15.0" customHeight="1">
      <c r="A1186" s="79">
        <v>1183.0</v>
      </c>
      <c r="B1186" s="80" t="s">
        <v>2722</v>
      </c>
      <c r="C1186" s="79" t="s">
        <v>141</v>
      </c>
      <c r="D1186" s="79" t="s">
        <v>2723</v>
      </c>
      <c r="E1186" s="81">
        <v>72.42</v>
      </c>
      <c r="F1186" s="79" t="s">
        <v>84</v>
      </c>
      <c r="G1186" s="79" t="s">
        <v>606</v>
      </c>
      <c r="H1186" s="82">
        <v>1291779.81</v>
      </c>
      <c r="I1186" s="79">
        <v>1.0</v>
      </c>
      <c r="J1186" s="83">
        <v>1.6</v>
      </c>
      <c r="K1186" s="80">
        <v>2025.0</v>
      </c>
      <c r="L1186" s="79" t="s">
        <v>295</v>
      </c>
      <c r="M1186" s="79">
        <v>2024.0</v>
      </c>
      <c r="N1186" s="79" t="s">
        <v>208</v>
      </c>
      <c r="O1186" s="65" t="str">
        <f t="shared" si="1"/>
        <v>004244130001</v>
      </c>
      <c r="P1186" s="65">
        <f t="shared" si="2"/>
        <v>0</v>
      </c>
      <c r="Q1186" s="65">
        <f t="shared" si="3"/>
        <v>1</v>
      </c>
      <c r="R1186" s="65" t="str">
        <f t="shared" si="12"/>
        <v>00.424.413/0001-01</v>
      </c>
      <c r="S1186" s="84"/>
      <c r="T1186" s="84" t="str">
        <f t="shared" si="10"/>
        <v/>
      </c>
      <c r="U1186" s="84" t="str">
        <f t="shared" si="11"/>
        <v/>
      </c>
      <c r="V1186" s="65" t="str">
        <f t="shared" si="5"/>
        <v/>
      </c>
      <c r="W1186" s="84"/>
      <c r="X1186" s="84"/>
      <c r="Y1186" s="85"/>
      <c r="Z1186" s="85"/>
      <c r="AA1186" s="65" t="str">
        <f t="shared" si="6"/>
        <v/>
      </c>
      <c r="AB1186" s="65" t="str">
        <f t="shared" si="7"/>
        <v/>
      </c>
      <c r="AC1186" s="86"/>
      <c r="AD1186" s="87" t="str">
        <f t="shared" si="8"/>
        <v/>
      </c>
      <c r="AE1186" s="84"/>
      <c r="AF1186" s="86">
        <f>IF(AC1186&gt;0,AC1186,'⚙️ Config'!$B$10)</f>
        <v>0.0075</v>
      </c>
      <c r="AG1186" s="88">
        <f t="shared" si="9"/>
        <v>9688.348575</v>
      </c>
      <c r="AH1186" s="88">
        <f>AG1186*'⚙️ Config'!$B$11</f>
        <v>48441.74288</v>
      </c>
      <c r="AI1186" s="88">
        <f>AH1186*'⚙️ Config'!$B$12</f>
        <v>14532.52286</v>
      </c>
      <c r="AJ1186" s="64"/>
      <c r="AK1186" s="84"/>
      <c r="AL1186" s="84"/>
      <c r="AM1186" s="84"/>
      <c r="AN1186" s="84"/>
      <c r="AO1186" s="84"/>
      <c r="AP1186" s="84"/>
      <c r="AQ1186" s="84"/>
    </row>
    <row r="1187" ht="15.0" customHeight="1">
      <c r="A1187" s="79">
        <v>1184.0</v>
      </c>
      <c r="B1187" s="80" t="s">
        <v>2724</v>
      </c>
      <c r="C1187" s="79" t="s">
        <v>141</v>
      </c>
      <c r="D1187" s="79" t="s">
        <v>2725</v>
      </c>
      <c r="E1187" s="81">
        <v>58.92</v>
      </c>
      <c r="F1187" s="79" t="s">
        <v>84</v>
      </c>
      <c r="G1187" s="79" t="s">
        <v>606</v>
      </c>
      <c r="H1187" s="82">
        <v>1290671.37</v>
      </c>
      <c r="I1187" s="79">
        <v>1.0</v>
      </c>
      <c r="J1187" s="83">
        <v>1.3</v>
      </c>
      <c r="K1187" s="80">
        <v>2024.0</v>
      </c>
      <c r="L1187" s="79" t="s">
        <v>630</v>
      </c>
      <c r="M1187" s="79">
        <v>2024.0</v>
      </c>
      <c r="N1187" s="79" t="s">
        <v>145</v>
      </c>
      <c r="O1187" s="65" t="str">
        <f t="shared" si="1"/>
        <v>454156720001</v>
      </c>
      <c r="P1187" s="65">
        <f t="shared" si="2"/>
        <v>0</v>
      </c>
      <c r="Q1187" s="65">
        <f t="shared" si="3"/>
        <v>4</v>
      </c>
      <c r="R1187" s="65" t="str">
        <f t="shared" si="12"/>
        <v>45.415.672/0001-04</v>
      </c>
      <c r="S1187" s="84"/>
      <c r="T1187" s="84" t="str">
        <f t="shared" si="10"/>
        <v/>
      </c>
      <c r="U1187" s="84" t="str">
        <f t="shared" si="11"/>
        <v/>
      </c>
      <c r="V1187" s="65" t="str">
        <f t="shared" si="5"/>
        <v/>
      </c>
      <c r="W1187" s="84"/>
      <c r="X1187" s="84"/>
      <c r="Y1187" s="85"/>
      <c r="Z1187" s="85"/>
      <c r="AA1187" s="65" t="str">
        <f t="shared" si="6"/>
        <v/>
      </c>
      <c r="AB1187" s="65" t="str">
        <f t="shared" si="7"/>
        <v/>
      </c>
      <c r="AC1187" s="86"/>
      <c r="AD1187" s="87" t="str">
        <f t="shared" si="8"/>
        <v/>
      </c>
      <c r="AE1187" s="84"/>
      <c r="AF1187" s="86">
        <f>IF(AC1187&gt;0,AC1187,'⚙️ Config'!$B$10)</f>
        <v>0.0075</v>
      </c>
      <c r="AG1187" s="88">
        <f t="shared" si="9"/>
        <v>9680.035275</v>
      </c>
      <c r="AH1187" s="88">
        <f>AG1187*'⚙️ Config'!$B$11</f>
        <v>48400.17638</v>
      </c>
      <c r="AI1187" s="88">
        <f>AH1187*'⚙️ Config'!$B$12</f>
        <v>14520.05291</v>
      </c>
      <c r="AJ1187" s="64"/>
      <c r="AK1187" s="84"/>
      <c r="AL1187" s="84"/>
      <c r="AM1187" s="84"/>
      <c r="AN1187" s="84"/>
      <c r="AO1187" s="84"/>
      <c r="AP1187" s="84"/>
      <c r="AQ1187" s="84"/>
    </row>
    <row r="1188" ht="15.0" customHeight="1">
      <c r="A1188" s="79">
        <v>1185.0</v>
      </c>
      <c r="B1188" s="80" t="s">
        <v>2726</v>
      </c>
      <c r="C1188" s="79" t="s">
        <v>141</v>
      </c>
      <c r="D1188" s="79" t="s">
        <v>2727</v>
      </c>
      <c r="E1188" s="81">
        <v>63.78</v>
      </c>
      <c r="F1188" s="79" t="s">
        <v>84</v>
      </c>
      <c r="G1188" s="79" t="s">
        <v>606</v>
      </c>
      <c r="H1188" s="82">
        <v>1290624.52</v>
      </c>
      <c r="I1188" s="79">
        <v>1.0</v>
      </c>
      <c r="J1188" s="83">
        <v>1.1</v>
      </c>
      <c r="K1188" s="80">
        <v>2025.0</v>
      </c>
      <c r="L1188" s="79" t="s">
        <v>630</v>
      </c>
      <c r="M1188" s="79">
        <v>2025.0</v>
      </c>
      <c r="N1188" s="79" t="s">
        <v>161</v>
      </c>
      <c r="O1188" s="65" t="str">
        <f t="shared" si="1"/>
        <v>501036590001</v>
      </c>
      <c r="P1188" s="65">
        <f t="shared" si="2"/>
        <v>4</v>
      </c>
      <c r="Q1188" s="65">
        <f t="shared" si="3"/>
        <v>1</v>
      </c>
      <c r="R1188" s="65" t="str">
        <f t="shared" si="12"/>
        <v>50.103.659/0001-41</v>
      </c>
      <c r="S1188" s="84"/>
      <c r="T1188" s="84" t="str">
        <f t="shared" si="10"/>
        <v/>
      </c>
      <c r="U1188" s="84" t="str">
        <f t="shared" si="11"/>
        <v/>
      </c>
      <c r="V1188" s="65" t="str">
        <f t="shared" si="5"/>
        <v/>
      </c>
      <c r="W1188" s="84"/>
      <c r="X1188" s="84"/>
      <c r="Y1188" s="85"/>
      <c r="Z1188" s="85"/>
      <c r="AA1188" s="65" t="str">
        <f t="shared" si="6"/>
        <v/>
      </c>
      <c r="AB1188" s="65" t="str">
        <f t="shared" si="7"/>
        <v/>
      </c>
      <c r="AC1188" s="86"/>
      <c r="AD1188" s="87" t="str">
        <f t="shared" si="8"/>
        <v/>
      </c>
      <c r="AE1188" s="84"/>
      <c r="AF1188" s="86">
        <f>IF(AC1188&gt;0,AC1188,'⚙️ Config'!$B$10)</f>
        <v>0.0075</v>
      </c>
      <c r="AG1188" s="88">
        <f t="shared" si="9"/>
        <v>9679.6839</v>
      </c>
      <c r="AH1188" s="88">
        <f>AG1188*'⚙️ Config'!$B$11</f>
        <v>48398.4195</v>
      </c>
      <c r="AI1188" s="88">
        <f>AH1188*'⚙️ Config'!$B$12</f>
        <v>14519.52585</v>
      </c>
      <c r="AJ1188" s="64"/>
      <c r="AK1188" s="84"/>
      <c r="AL1188" s="84"/>
      <c r="AM1188" s="84"/>
      <c r="AN1188" s="84"/>
      <c r="AO1188" s="84"/>
      <c r="AP1188" s="84"/>
      <c r="AQ1188" s="84"/>
    </row>
    <row r="1189" ht="15.0" customHeight="1">
      <c r="A1189" s="79">
        <v>1186.0</v>
      </c>
      <c r="B1189" s="80" t="s">
        <v>2728</v>
      </c>
      <c r="C1189" s="79" t="s">
        <v>141</v>
      </c>
      <c r="D1189" s="79" t="s">
        <v>2729</v>
      </c>
      <c r="E1189" s="81">
        <v>56.88</v>
      </c>
      <c r="F1189" s="79" t="s">
        <v>84</v>
      </c>
      <c r="G1189" s="79" t="s">
        <v>606</v>
      </c>
      <c r="H1189" s="82">
        <v>1290420.44</v>
      </c>
      <c r="I1189" s="79">
        <v>1.0</v>
      </c>
      <c r="J1189" s="83">
        <v>1.4</v>
      </c>
      <c r="K1189" s="80">
        <v>2024.0</v>
      </c>
      <c r="L1189" s="79" t="s">
        <v>630</v>
      </c>
      <c r="M1189" s="79">
        <v>2024.0</v>
      </c>
      <c r="N1189" s="79" t="s">
        <v>161</v>
      </c>
      <c r="O1189" s="65" t="str">
        <f t="shared" si="1"/>
        <v>319316280001</v>
      </c>
      <c r="P1189" s="65">
        <f t="shared" si="2"/>
        <v>3</v>
      </c>
      <c r="Q1189" s="65">
        <f t="shared" si="3"/>
        <v>4</v>
      </c>
      <c r="R1189" s="65" t="str">
        <f t="shared" si="12"/>
        <v>31.931.628/0001-34</v>
      </c>
      <c r="S1189" s="84"/>
      <c r="T1189" s="84" t="str">
        <f t="shared" si="10"/>
        <v/>
      </c>
      <c r="U1189" s="84" t="str">
        <f t="shared" si="11"/>
        <v/>
      </c>
      <c r="V1189" s="65" t="str">
        <f t="shared" si="5"/>
        <v/>
      </c>
      <c r="W1189" s="84"/>
      <c r="X1189" s="84"/>
      <c r="Y1189" s="85"/>
      <c r="Z1189" s="85"/>
      <c r="AA1189" s="65" t="str">
        <f t="shared" si="6"/>
        <v/>
      </c>
      <c r="AB1189" s="65" t="str">
        <f t="shared" si="7"/>
        <v/>
      </c>
      <c r="AC1189" s="86"/>
      <c r="AD1189" s="87" t="str">
        <f t="shared" si="8"/>
        <v/>
      </c>
      <c r="AE1189" s="84"/>
      <c r="AF1189" s="86">
        <f>IF(AC1189&gt;0,AC1189,'⚙️ Config'!$B$10)</f>
        <v>0.0075</v>
      </c>
      <c r="AG1189" s="88">
        <f t="shared" si="9"/>
        <v>9678.1533</v>
      </c>
      <c r="AH1189" s="88">
        <f>AG1189*'⚙️ Config'!$B$11</f>
        <v>48390.7665</v>
      </c>
      <c r="AI1189" s="88">
        <f>AH1189*'⚙️ Config'!$B$12</f>
        <v>14517.22995</v>
      </c>
      <c r="AJ1189" s="64"/>
      <c r="AK1189" s="84"/>
      <c r="AL1189" s="84"/>
      <c r="AM1189" s="84"/>
      <c r="AN1189" s="84"/>
      <c r="AO1189" s="84"/>
      <c r="AP1189" s="84"/>
      <c r="AQ1189" s="84"/>
    </row>
    <row r="1190" ht="15.0" customHeight="1">
      <c r="A1190" s="79">
        <v>1187.0</v>
      </c>
      <c r="B1190" s="80" t="s">
        <v>2730</v>
      </c>
      <c r="C1190" s="79" t="s">
        <v>141</v>
      </c>
      <c r="D1190" s="79" t="s">
        <v>2731</v>
      </c>
      <c r="E1190" s="81">
        <v>49.2</v>
      </c>
      <c r="F1190" s="79" t="s">
        <v>84</v>
      </c>
      <c r="G1190" s="79" t="s">
        <v>606</v>
      </c>
      <c r="H1190" s="82">
        <v>1288835.34</v>
      </c>
      <c r="I1190" s="79">
        <v>1.0</v>
      </c>
      <c r="J1190" s="83">
        <v>1.9</v>
      </c>
      <c r="K1190" s="80">
        <v>2024.0</v>
      </c>
      <c r="L1190" s="79" t="s">
        <v>448</v>
      </c>
      <c r="M1190" s="79">
        <v>2024.0</v>
      </c>
      <c r="N1190" s="79" t="s">
        <v>161</v>
      </c>
      <c r="O1190" s="65" t="str">
        <f t="shared" si="1"/>
        <v>535616190001</v>
      </c>
      <c r="P1190" s="65">
        <f t="shared" si="2"/>
        <v>3</v>
      </c>
      <c r="Q1190" s="65">
        <f t="shared" si="3"/>
        <v>1</v>
      </c>
      <c r="R1190" s="65" t="str">
        <f t="shared" si="12"/>
        <v>53.561.619/0001-31</v>
      </c>
      <c r="S1190" s="84"/>
      <c r="T1190" s="84" t="str">
        <f t="shared" si="10"/>
        <v/>
      </c>
      <c r="U1190" s="84" t="str">
        <f t="shared" si="11"/>
        <v/>
      </c>
      <c r="V1190" s="65" t="str">
        <f t="shared" si="5"/>
        <v/>
      </c>
      <c r="W1190" s="84"/>
      <c r="X1190" s="84"/>
      <c r="Y1190" s="85"/>
      <c r="Z1190" s="85"/>
      <c r="AA1190" s="65" t="str">
        <f t="shared" si="6"/>
        <v/>
      </c>
      <c r="AB1190" s="65" t="str">
        <f t="shared" si="7"/>
        <v/>
      </c>
      <c r="AC1190" s="86"/>
      <c r="AD1190" s="87" t="str">
        <f t="shared" si="8"/>
        <v/>
      </c>
      <c r="AE1190" s="84"/>
      <c r="AF1190" s="86">
        <f>IF(AC1190&gt;0,AC1190,'⚙️ Config'!$B$10)</f>
        <v>0.0075</v>
      </c>
      <c r="AG1190" s="88">
        <f t="shared" si="9"/>
        <v>9666.26505</v>
      </c>
      <c r="AH1190" s="88">
        <f>AG1190*'⚙️ Config'!$B$11</f>
        <v>48331.32525</v>
      </c>
      <c r="AI1190" s="88">
        <f>AH1190*'⚙️ Config'!$B$12</f>
        <v>14499.39758</v>
      </c>
      <c r="AJ1190" s="64"/>
      <c r="AK1190" s="84"/>
      <c r="AL1190" s="84"/>
      <c r="AM1190" s="84"/>
      <c r="AN1190" s="84"/>
      <c r="AO1190" s="84"/>
      <c r="AP1190" s="84"/>
      <c r="AQ1190" s="84"/>
    </row>
    <row r="1191" ht="15.0" customHeight="1">
      <c r="A1191" s="79">
        <v>1188.0</v>
      </c>
      <c r="B1191" s="80" t="s">
        <v>2732</v>
      </c>
      <c r="C1191" s="79" t="s">
        <v>154</v>
      </c>
      <c r="D1191" s="79" t="s">
        <v>2733</v>
      </c>
      <c r="E1191" s="81">
        <v>78.37</v>
      </c>
      <c r="F1191" s="79" t="s">
        <v>84</v>
      </c>
      <c r="G1191" s="79" t="s">
        <v>606</v>
      </c>
      <c r="H1191" s="82">
        <v>1288629.66</v>
      </c>
      <c r="I1191" s="79">
        <v>1.0</v>
      </c>
      <c r="J1191" s="83">
        <v>0.7</v>
      </c>
      <c r="K1191" s="80">
        <v>2025.0</v>
      </c>
      <c r="L1191" s="79" t="s">
        <v>202</v>
      </c>
      <c r="M1191" s="79">
        <v>2025.0</v>
      </c>
      <c r="N1191" s="79" t="s">
        <v>145</v>
      </c>
      <c r="O1191" s="65" t="str">
        <f t="shared" si="1"/>
        <v>111347340001</v>
      </c>
      <c r="P1191" s="65">
        <f t="shared" si="2"/>
        <v>8</v>
      </c>
      <c r="Q1191" s="65">
        <f t="shared" si="3"/>
        <v>0</v>
      </c>
      <c r="R1191" s="65" t="str">
        <f t="shared" si="12"/>
        <v>11.134.734/0001-80</v>
      </c>
      <c r="S1191" s="84"/>
      <c r="T1191" s="84" t="str">
        <f t="shared" si="10"/>
        <v/>
      </c>
      <c r="U1191" s="84" t="str">
        <f t="shared" si="11"/>
        <v/>
      </c>
      <c r="V1191" s="65" t="str">
        <f t="shared" si="5"/>
        <v/>
      </c>
      <c r="W1191" s="84"/>
      <c r="X1191" s="84"/>
      <c r="Y1191" s="85"/>
      <c r="Z1191" s="85"/>
      <c r="AA1191" s="65" t="str">
        <f t="shared" si="6"/>
        <v/>
      </c>
      <c r="AB1191" s="65" t="str">
        <f t="shared" si="7"/>
        <v/>
      </c>
      <c r="AC1191" s="86"/>
      <c r="AD1191" s="87" t="str">
        <f t="shared" si="8"/>
        <v/>
      </c>
      <c r="AE1191" s="84"/>
      <c r="AF1191" s="86">
        <f>IF(AC1191&gt;0,AC1191,'⚙️ Config'!$B$10)</f>
        <v>0.0075</v>
      </c>
      <c r="AG1191" s="88">
        <f t="shared" si="9"/>
        <v>9664.72245</v>
      </c>
      <c r="AH1191" s="88">
        <f>AG1191*'⚙️ Config'!$B$11</f>
        <v>48323.61225</v>
      </c>
      <c r="AI1191" s="88">
        <f>AH1191*'⚙️ Config'!$B$12</f>
        <v>14497.08368</v>
      </c>
      <c r="AJ1191" s="64"/>
      <c r="AK1191" s="84"/>
      <c r="AL1191" s="84"/>
      <c r="AM1191" s="84"/>
      <c r="AN1191" s="84"/>
      <c r="AO1191" s="84"/>
      <c r="AP1191" s="84"/>
      <c r="AQ1191" s="84"/>
    </row>
    <row r="1192" ht="15.0" customHeight="1">
      <c r="A1192" s="79">
        <v>1189.0</v>
      </c>
      <c r="B1192" s="80" t="s">
        <v>2734</v>
      </c>
      <c r="C1192" s="79" t="s">
        <v>141</v>
      </c>
      <c r="D1192" s="79" t="s">
        <v>2735</v>
      </c>
      <c r="E1192" s="81">
        <v>63.78</v>
      </c>
      <c r="F1192" s="79" t="s">
        <v>84</v>
      </c>
      <c r="G1192" s="79" t="s">
        <v>606</v>
      </c>
      <c r="H1192" s="82">
        <v>1288459.59</v>
      </c>
      <c r="I1192" s="79">
        <v>1.0</v>
      </c>
      <c r="J1192" s="83">
        <v>1.1</v>
      </c>
      <c r="K1192" s="80">
        <v>2025.0</v>
      </c>
      <c r="L1192" s="79" t="s">
        <v>630</v>
      </c>
      <c r="M1192" s="79">
        <v>2025.0</v>
      </c>
      <c r="N1192" s="79" t="s">
        <v>145</v>
      </c>
      <c r="O1192" s="65" t="str">
        <f t="shared" si="1"/>
        <v>168387960001</v>
      </c>
      <c r="P1192" s="65">
        <f t="shared" si="2"/>
        <v>9</v>
      </c>
      <c r="Q1192" s="65">
        <f t="shared" si="3"/>
        <v>6</v>
      </c>
      <c r="R1192" s="65" t="str">
        <f t="shared" si="12"/>
        <v>16.838.796/0001-96</v>
      </c>
      <c r="S1192" s="84"/>
      <c r="T1192" s="84" t="str">
        <f t="shared" si="10"/>
        <v/>
      </c>
      <c r="U1192" s="84" t="str">
        <f t="shared" si="11"/>
        <v/>
      </c>
      <c r="V1192" s="65" t="str">
        <f t="shared" si="5"/>
        <v/>
      </c>
      <c r="W1192" s="84"/>
      <c r="X1192" s="84"/>
      <c r="Y1192" s="85"/>
      <c r="Z1192" s="85"/>
      <c r="AA1192" s="65" t="str">
        <f t="shared" si="6"/>
        <v/>
      </c>
      <c r="AB1192" s="65" t="str">
        <f t="shared" si="7"/>
        <v/>
      </c>
      <c r="AC1192" s="86"/>
      <c r="AD1192" s="87" t="str">
        <f t="shared" si="8"/>
        <v/>
      </c>
      <c r="AE1192" s="84"/>
      <c r="AF1192" s="86">
        <f>IF(AC1192&gt;0,AC1192,'⚙️ Config'!$B$10)</f>
        <v>0.0075</v>
      </c>
      <c r="AG1192" s="88">
        <f t="shared" si="9"/>
        <v>9663.446925</v>
      </c>
      <c r="AH1192" s="88">
        <f>AG1192*'⚙️ Config'!$B$11</f>
        <v>48317.23463</v>
      </c>
      <c r="AI1192" s="88">
        <f>AH1192*'⚙️ Config'!$B$12</f>
        <v>14495.17039</v>
      </c>
      <c r="AJ1192" s="64"/>
      <c r="AK1192" s="84"/>
      <c r="AL1192" s="84"/>
      <c r="AM1192" s="84"/>
      <c r="AN1192" s="84"/>
      <c r="AO1192" s="84"/>
      <c r="AP1192" s="84"/>
      <c r="AQ1192" s="84"/>
    </row>
    <row r="1193" ht="15.0" customHeight="1">
      <c r="A1193" s="79">
        <v>1190.0</v>
      </c>
      <c r="B1193" s="80" t="s">
        <v>2736</v>
      </c>
      <c r="C1193" s="79" t="s">
        <v>141</v>
      </c>
      <c r="D1193" s="79" t="s">
        <v>2737</v>
      </c>
      <c r="E1193" s="81">
        <v>53.37</v>
      </c>
      <c r="F1193" s="79" t="s">
        <v>84</v>
      </c>
      <c r="G1193" s="79" t="s">
        <v>606</v>
      </c>
      <c r="H1193" s="82">
        <v>1288373.43</v>
      </c>
      <c r="I1193" s="79">
        <v>1.0</v>
      </c>
      <c r="J1193" s="83">
        <v>1.6</v>
      </c>
      <c r="K1193" s="80">
        <v>2024.0</v>
      </c>
      <c r="L1193" s="79" t="s">
        <v>630</v>
      </c>
      <c r="M1193" s="79">
        <v>2024.0</v>
      </c>
      <c r="N1193" s="79" t="s">
        <v>161</v>
      </c>
      <c r="O1193" s="65" t="str">
        <f t="shared" si="1"/>
        <v>377131550001</v>
      </c>
      <c r="P1193" s="65">
        <f t="shared" si="2"/>
        <v>8</v>
      </c>
      <c r="Q1193" s="65">
        <f t="shared" si="3"/>
        <v>5</v>
      </c>
      <c r="R1193" s="65" t="str">
        <f t="shared" si="12"/>
        <v>37.713.155/0001-85</v>
      </c>
      <c r="S1193" s="84"/>
      <c r="T1193" s="84" t="str">
        <f t="shared" si="10"/>
        <v/>
      </c>
      <c r="U1193" s="84" t="str">
        <f t="shared" si="11"/>
        <v/>
      </c>
      <c r="V1193" s="65" t="str">
        <f t="shared" si="5"/>
        <v/>
      </c>
      <c r="W1193" s="84"/>
      <c r="X1193" s="84"/>
      <c r="Y1193" s="85"/>
      <c r="Z1193" s="85"/>
      <c r="AA1193" s="65" t="str">
        <f t="shared" si="6"/>
        <v/>
      </c>
      <c r="AB1193" s="65" t="str">
        <f t="shared" si="7"/>
        <v/>
      </c>
      <c r="AC1193" s="86"/>
      <c r="AD1193" s="87" t="str">
        <f t="shared" si="8"/>
        <v/>
      </c>
      <c r="AE1193" s="84"/>
      <c r="AF1193" s="86">
        <f>IF(AC1193&gt;0,AC1193,'⚙️ Config'!$B$10)</f>
        <v>0.0075</v>
      </c>
      <c r="AG1193" s="88">
        <f t="shared" si="9"/>
        <v>9662.800725</v>
      </c>
      <c r="AH1193" s="88">
        <f>AG1193*'⚙️ Config'!$B$11</f>
        <v>48314.00363</v>
      </c>
      <c r="AI1193" s="88">
        <f>AH1193*'⚙️ Config'!$B$12</f>
        <v>14494.20109</v>
      </c>
      <c r="AJ1193" s="64"/>
      <c r="AK1193" s="84"/>
      <c r="AL1193" s="84"/>
      <c r="AM1193" s="84"/>
      <c r="AN1193" s="84"/>
      <c r="AO1193" s="84"/>
      <c r="AP1193" s="84"/>
      <c r="AQ1193" s="84"/>
    </row>
    <row r="1194" ht="15.0" customHeight="1">
      <c r="A1194" s="79">
        <v>1191.0</v>
      </c>
      <c r="B1194" s="80" t="s">
        <v>2738</v>
      </c>
      <c r="C1194" s="79" t="s">
        <v>141</v>
      </c>
      <c r="D1194" s="79" t="s">
        <v>2739</v>
      </c>
      <c r="E1194" s="81">
        <v>63.78</v>
      </c>
      <c r="F1194" s="79" t="s">
        <v>84</v>
      </c>
      <c r="G1194" s="79" t="s">
        <v>606</v>
      </c>
      <c r="H1194" s="82">
        <v>1287471.57</v>
      </c>
      <c r="I1194" s="79">
        <v>1.0</v>
      </c>
      <c r="J1194" s="83">
        <v>1.1</v>
      </c>
      <c r="K1194" s="80">
        <v>2025.0</v>
      </c>
      <c r="L1194" s="79" t="s">
        <v>630</v>
      </c>
      <c r="M1194" s="79">
        <v>2025.0</v>
      </c>
      <c r="N1194" s="79" t="s">
        <v>161</v>
      </c>
      <c r="O1194" s="65" t="str">
        <f t="shared" si="1"/>
        <v>499744830001</v>
      </c>
      <c r="P1194" s="65">
        <f t="shared" si="2"/>
        <v>1</v>
      </c>
      <c r="Q1194" s="65">
        <f t="shared" si="3"/>
        <v>4</v>
      </c>
      <c r="R1194" s="65" t="str">
        <f t="shared" si="12"/>
        <v>49.974.483/0001-14</v>
      </c>
      <c r="S1194" s="84"/>
      <c r="T1194" s="84" t="str">
        <f t="shared" si="10"/>
        <v/>
      </c>
      <c r="U1194" s="84" t="str">
        <f t="shared" si="11"/>
        <v/>
      </c>
      <c r="V1194" s="65" t="str">
        <f t="shared" si="5"/>
        <v/>
      </c>
      <c r="W1194" s="84"/>
      <c r="X1194" s="84"/>
      <c r="Y1194" s="85"/>
      <c r="Z1194" s="85"/>
      <c r="AA1194" s="65" t="str">
        <f t="shared" si="6"/>
        <v/>
      </c>
      <c r="AB1194" s="65" t="str">
        <f t="shared" si="7"/>
        <v/>
      </c>
      <c r="AC1194" s="86"/>
      <c r="AD1194" s="87" t="str">
        <f t="shared" si="8"/>
        <v/>
      </c>
      <c r="AE1194" s="84"/>
      <c r="AF1194" s="86">
        <f>IF(AC1194&gt;0,AC1194,'⚙️ Config'!$B$10)</f>
        <v>0.0075</v>
      </c>
      <c r="AG1194" s="88">
        <f t="shared" si="9"/>
        <v>9656.036775</v>
      </c>
      <c r="AH1194" s="88">
        <f>AG1194*'⚙️ Config'!$B$11</f>
        <v>48280.18388</v>
      </c>
      <c r="AI1194" s="88">
        <f>AH1194*'⚙️ Config'!$B$12</f>
        <v>14484.05516</v>
      </c>
      <c r="AJ1194" s="64"/>
      <c r="AK1194" s="84"/>
      <c r="AL1194" s="84"/>
      <c r="AM1194" s="84"/>
      <c r="AN1194" s="84"/>
      <c r="AO1194" s="84"/>
      <c r="AP1194" s="84"/>
      <c r="AQ1194" s="84"/>
    </row>
    <row r="1195" ht="15.0" customHeight="1">
      <c r="A1195" s="79">
        <v>1192.0</v>
      </c>
      <c r="B1195" s="80" t="s">
        <v>2740</v>
      </c>
      <c r="C1195" s="79" t="s">
        <v>141</v>
      </c>
      <c r="D1195" s="79" t="s">
        <v>2741</v>
      </c>
      <c r="E1195" s="81">
        <v>72.42</v>
      </c>
      <c r="F1195" s="79" t="s">
        <v>84</v>
      </c>
      <c r="G1195" s="79" t="s">
        <v>606</v>
      </c>
      <c r="H1195" s="82">
        <v>1287397.71</v>
      </c>
      <c r="I1195" s="79">
        <v>1.0</v>
      </c>
      <c r="J1195" s="83">
        <v>1.6</v>
      </c>
      <c r="K1195" s="80">
        <v>2025.0</v>
      </c>
      <c r="L1195" s="79" t="s">
        <v>202</v>
      </c>
      <c r="M1195" s="79">
        <v>2024.0</v>
      </c>
      <c r="N1195" s="79" t="s">
        <v>208</v>
      </c>
      <c r="O1195" s="65" t="str">
        <f t="shared" si="1"/>
        <v>183448690001</v>
      </c>
      <c r="P1195" s="65">
        <f t="shared" si="2"/>
        <v>1</v>
      </c>
      <c r="Q1195" s="65">
        <f t="shared" si="3"/>
        <v>9</v>
      </c>
      <c r="R1195" s="65" t="str">
        <f t="shared" si="12"/>
        <v>18.344.869/0001-19</v>
      </c>
      <c r="S1195" s="84"/>
      <c r="T1195" s="84" t="str">
        <f t="shared" si="10"/>
        <v/>
      </c>
      <c r="U1195" s="84" t="str">
        <f t="shared" si="11"/>
        <v/>
      </c>
      <c r="V1195" s="65" t="str">
        <f t="shared" si="5"/>
        <v/>
      </c>
      <c r="W1195" s="84"/>
      <c r="X1195" s="84"/>
      <c r="Y1195" s="85"/>
      <c r="Z1195" s="85"/>
      <c r="AA1195" s="65" t="str">
        <f t="shared" si="6"/>
        <v/>
      </c>
      <c r="AB1195" s="65" t="str">
        <f t="shared" si="7"/>
        <v/>
      </c>
      <c r="AC1195" s="86"/>
      <c r="AD1195" s="87" t="str">
        <f t="shared" si="8"/>
        <v/>
      </c>
      <c r="AE1195" s="84"/>
      <c r="AF1195" s="86">
        <f>IF(AC1195&gt;0,AC1195,'⚙️ Config'!$B$10)</f>
        <v>0.0075</v>
      </c>
      <c r="AG1195" s="88">
        <f t="shared" si="9"/>
        <v>9655.482825</v>
      </c>
      <c r="AH1195" s="88">
        <f>AG1195*'⚙️ Config'!$B$11</f>
        <v>48277.41413</v>
      </c>
      <c r="AI1195" s="88">
        <f>AH1195*'⚙️ Config'!$B$12</f>
        <v>14483.22424</v>
      </c>
      <c r="AJ1195" s="64"/>
      <c r="AK1195" s="84"/>
      <c r="AL1195" s="84"/>
      <c r="AM1195" s="84"/>
      <c r="AN1195" s="84"/>
      <c r="AO1195" s="84"/>
      <c r="AP1195" s="84"/>
      <c r="AQ1195" s="84"/>
    </row>
    <row r="1196" ht="15.0" customHeight="1">
      <c r="A1196" s="79">
        <v>1193.0</v>
      </c>
      <c r="B1196" s="80" t="s">
        <v>2742</v>
      </c>
      <c r="C1196" s="79" t="s">
        <v>141</v>
      </c>
      <c r="D1196" s="79" t="s">
        <v>2743</v>
      </c>
      <c r="E1196" s="81">
        <v>56.88</v>
      </c>
      <c r="F1196" s="79" t="s">
        <v>84</v>
      </c>
      <c r="G1196" s="79" t="s">
        <v>606</v>
      </c>
      <c r="H1196" s="82">
        <v>1287288.75</v>
      </c>
      <c r="I1196" s="79">
        <v>1.0</v>
      </c>
      <c r="J1196" s="83">
        <v>1.4</v>
      </c>
      <c r="K1196" s="80">
        <v>2024.0</v>
      </c>
      <c r="L1196" s="79" t="s">
        <v>202</v>
      </c>
      <c r="M1196" s="79">
        <v>2024.0</v>
      </c>
      <c r="N1196" s="79" t="s">
        <v>161</v>
      </c>
      <c r="O1196" s="65" t="str">
        <f t="shared" si="1"/>
        <v>656852570001</v>
      </c>
      <c r="P1196" s="65">
        <f t="shared" si="2"/>
        <v>7</v>
      </c>
      <c r="Q1196" s="65">
        <f t="shared" si="3"/>
        <v>0</v>
      </c>
      <c r="R1196" s="65" t="str">
        <f t="shared" si="12"/>
        <v>65.685.257/0001-70</v>
      </c>
      <c r="S1196" s="84"/>
      <c r="T1196" s="84" t="str">
        <f t="shared" si="10"/>
        <v/>
      </c>
      <c r="U1196" s="84" t="str">
        <f t="shared" si="11"/>
        <v/>
      </c>
      <c r="V1196" s="65" t="str">
        <f t="shared" si="5"/>
        <v/>
      </c>
      <c r="W1196" s="84"/>
      <c r="X1196" s="84"/>
      <c r="Y1196" s="85"/>
      <c r="Z1196" s="85"/>
      <c r="AA1196" s="65" t="str">
        <f t="shared" si="6"/>
        <v/>
      </c>
      <c r="AB1196" s="65" t="str">
        <f t="shared" si="7"/>
        <v/>
      </c>
      <c r="AC1196" s="86"/>
      <c r="AD1196" s="87" t="str">
        <f t="shared" si="8"/>
        <v/>
      </c>
      <c r="AE1196" s="84"/>
      <c r="AF1196" s="86">
        <f>IF(AC1196&gt;0,AC1196,'⚙️ Config'!$B$10)</f>
        <v>0.0075</v>
      </c>
      <c r="AG1196" s="88">
        <f t="shared" si="9"/>
        <v>9654.665625</v>
      </c>
      <c r="AH1196" s="88">
        <f>AG1196*'⚙️ Config'!$B$11</f>
        <v>48273.32813</v>
      </c>
      <c r="AI1196" s="88">
        <f>AH1196*'⚙️ Config'!$B$12</f>
        <v>14481.99844</v>
      </c>
      <c r="AJ1196" s="64"/>
      <c r="AK1196" s="84"/>
      <c r="AL1196" s="84"/>
      <c r="AM1196" s="84"/>
      <c r="AN1196" s="84"/>
      <c r="AO1196" s="84"/>
      <c r="AP1196" s="84"/>
      <c r="AQ1196" s="84"/>
    </row>
    <row r="1197" ht="15.0" customHeight="1">
      <c r="A1197" s="79">
        <v>1194.0</v>
      </c>
      <c r="B1197" s="80" t="s">
        <v>2744</v>
      </c>
      <c r="C1197" s="79" t="s">
        <v>141</v>
      </c>
      <c r="D1197" s="79" t="s">
        <v>2745</v>
      </c>
      <c r="E1197" s="81">
        <v>56.88</v>
      </c>
      <c r="F1197" s="79" t="s">
        <v>84</v>
      </c>
      <c r="G1197" s="79" t="s">
        <v>606</v>
      </c>
      <c r="H1197" s="82">
        <v>1286524.92</v>
      </c>
      <c r="I1197" s="79">
        <v>1.0</v>
      </c>
      <c r="J1197" s="83">
        <v>1.4</v>
      </c>
      <c r="K1197" s="80">
        <v>2024.0</v>
      </c>
      <c r="L1197" s="79" t="s">
        <v>630</v>
      </c>
      <c r="M1197" s="79">
        <v>2024.0</v>
      </c>
      <c r="N1197" s="79" t="s">
        <v>161</v>
      </c>
      <c r="O1197" s="65" t="str">
        <f t="shared" si="1"/>
        <v>473415990001</v>
      </c>
      <c r="P1197" s="65">
        <f t="shared" si="2"/>
        <v>9</v>
      </c>
      <c r="Q1197" s="65">
        <f t="shared" si="3"/>
        <v>0</v>
      </c>
      <c r="R1197" s="65" t="str">
        <f t="shared" si="12"/>
        <v>47.341.599/0001-90</v>
      </c>
      <c r="S1197" s="84"/>
      <c r="T1197" s="84" t="str">
        <f t="shared" si="10"/>
        <v/>
      </c>
      <c r="U1197" s="84" t="str">
        <f t="shared" si="11"/>
        <v/>
      </c>
      <c r="V1197" s="65" t="str">
        <f t="shared" si="5"/>
        <v/>
      </c>
      <c r="W1197" s="84"/>
      <c r="X1197" s="84"/>
      <c r="Y1197" s="85"/>
      <c r="Z1197" s="85"/>
      <c r="AA1197" s="65" t="str">
        <f t="shared" si="6"/>
        <v/>
      </c>
      <c r="AB1197" s="65" t="str">
        <f t="shared" si="7"/>
        <v/>
      </c>
      <c r="AC1197" s="86"/>
      <c r="AD1197" s="87" t="str">
        <f t="shared" si="8"/>
        <v/>
      </c>
      <c r="AE1197" s="84"/>
      <c r="AF1197" s="86">
        <f>IF(AC1197&gt;0,AC1197,'⚙️ Config'!$B$10)</f>
        <v>0.0075</v>
      </c>
      <c r="AG1197" s="88">
        <f t="shared" si="9"/>
        <v>9648.9369</v>
      </c>
      <c r="AH1197" s="88">
        <f>AG1197*'⚙️ Config'!$B$11</f>
        <v>48244.6845</v>
      </c>
      <c r="AI1197" s="88">
        <f>AH1197*'⚙️ Config'!$B$12</f>
        <v>14473.40535</v>
      </c>
      <c r="AJ1197" s="64"/>
      <c r="AK1197" s="84"/>
      <c r="AL1197" s="84"/>
      <c r="AM1197" s="84"/>
      <c r="AN1197" s="84"/>
      <c r="AO1197" s="84"/>
      <c r="AP1197" s="84"/>
      <c r="AQ1197" s="84"/>
    </row>
    <row r="1198" ht="15.0" customHeight="1">
      <c r="A1198" s="79">
        <v>1195.0</v>
      </c>
      <c r="B1198" s="80" t="s">
        <v>2746</v>
      </c>
      <c r="C1198" s="79" t="s">
        <v>141</v>
      </c>
      <c r="D1198" s="79" t="s">
        <v>2747</v>
      </c>
      <c r="E1198" s="81">
        <v>53.37</v>
      </c>
      <c r="F1198" s="79" t="s">
        <v>84</v>
      </c>
      <c r="G1198" s="79" t="s">
        <v>606</v>
      </c>
      <c r="H1198" s="82">
        <v>1285315.54</v>
      </c>
      <c r="I1198" s="79">
        <v>1.0</v>
      </c>
      <c r="J1198" s="83">
        <v>1.6</v>
      </c>
      <c r="K1198" s="80">
        <v>2024.0</v>
      </c>
      <c r="L1198" s="79" t="s">
        <v>630</v>
      </c>
      <c r="M1198" s="79">
        <v>2024.0</v>
      </c>
      <c r="N1198" s="79" t="s">
        <v>161</v>
      </c>
      <c r="O1198" s="65" t="str">
        <f t="shared" si="1"/>
        <v>149113780001</v>
      </c>
      <c r="P1198" s="65">
        <f t="shared" si="2"/>
        <v>5</v>
      </c>
      <c r="Q1198" s="65">
        <f t="shared" si="3"/>
        <v>1</v>
      </c>
      <c r="R1198" s="65" t="str">
        <f t="shared" si="12"/>
        <v>14.911.378/0001-51</v>
      </c>
      <c r="S1198" s="84"/>
      <c r="T1198" s="84" t="str">
        <f t="shared" si="10"/>
        <v/>
      </c>
      <c r="U1198" s="84" t="str">
        <f t="shared" si="11"/>
        <v/>
      </c>
      <c r="V1198" s="65" t="str">
        <f t="shared" si="5"/>
        <v/>
      </c>
      <c r="W1198" s="84"/>
      <c r="X1198" s="84"/>
      <c r="Y1198" s="85"/>
      <c r="Z1198" s="85"/>
      <c r="AA1198" s="65" t="str">
        <f t="shared" si="6"/>
        <v/>
      </c>
      <c r="AB1198" s="65" t="str">
        <f t="shared" si="7"/>
        <v/>
      </c>
      <c r="AC1198" s="86"/>
      <c r="AD1198" s="87" t="str">
        <f t="shared" si="8"/>
        <v/>
      </c>
      <c r="AE1198" s="84"/>
      <c r="AF1198" s="86">
        <f>IF(AC1198&gt;0,AC1198,'⚙️ Config'!$B$10)</f>
        <v>0.0075</v>
      </c>
      <c r="AG1198" s="88">
        <f t="shared" si="9"/>
        <v>9639.86655</v>
      </c>
      <c r="AH1198" s="88">
        <f>AG1198*'⚙️ Config'!$B$11</f>
        <v>48199.33275</v>
      </c>
      <c r="AI1198" s="88">
        <f>AH1198*'⚙️ Config'!$B$12</f>
        <v>14459.79983</v>
      </c>
      <c r="AJ1198" s="64"/>
      <c r="AK1198" s="84"/>
      <c r="AL1198" s="84"/>
      <c r="AM1198" s="84"/>
      <c r="AN1198" s="84"/>
      <c r="AO1198" s="84"/>
      <c r="AP1198" s="84"/>
      <c r="AQ1198" s="84"/>
    </row>
    <row r="1199" ht="15.0" customHeight="1">
      <c r="A1199" s="79">
        <v>1196.0</v>
      </c>
      <c r="B1199" s="80" t="s">
        <v>2748</v>
      </c>
      <c r="C1199" s="79" t="s">
        <v>141</v>
      </c>
      <c r="D1199" s="79" t="s">
        <v>2749</v>
      </c>
      <c r="E1199" s="81">
        <v>58.92</v>
      </c>
      <c r="F1199" s="79" t="s">
        <v>84</v>
      </c>
      <c r="G1199" s="79" t="s">
        <v>606</v>
      </c>
      <c r="H1199" s="82">
        <v>1284277.01</v>
      </c>
      <c r="I1199" s="79">
        <v>1.0</v>
      </c>
      <c r="J1199" s="83">
        <v>1.3</v>
      </c>
      <c r="K1199" s="80">
        <v>2024.0</v>
      </c>
      <c r="L1199" s="79" t="s">
        <v>630</v>
      </c>
      <c r="M1199" s="79">
        <v>2024.0</v>
      </c>
      <c r="N1199" s="79" t="s">
        <v>145</v>
      </c>
      <c r="O1199" s="65" t="str">
        <f t="shared" si="1"/>
        <v>265103650001</v>
      </c>
      <c r="P1199" s="65">
        <f t="shared" si="2"/>
        <v>5</v>
      </c>
      <c r="Q1199" s="65">
        <f t="shared" si="3"/>
        <v>0</v>
      </c>
      <c r="R1199" s="65" t="str">
        <f t="shared" si="12"/>
        <v>26.510.365/0001-50</v>
      </c>
      <c r="S1199" s="84"/>
      <c r="T1199" s="84" t="str">
        <f t="shared" si="10"/>
        <v/>
      </c>
      <c r="U1199" s="84" t="str">
        <f t="shared" si="11"/>
        <v/>
      </c>
      <c r="V1199" s="65" t="str">
        <f t="shared" si="5"/>
        <v/>
      </c>
      <c r="W1199" s="84"/>
      <c r="X1199" s="84"/>
      <c r="Y1199" s="85"/>
      <c r="Z1199" s="85"/>
      <c r="AA1199" s="65" t="str">
        <f t="shared" si="6"/>
        <v/>
      </c>
      <c r="AB1199" s="65" t="str">
        <f t="shared" si="7"/>
        <v/>
      </c>
      <c r="AC1199" s="86"/>
      <c r="AD1199" s="87" t="str">
        <f t="shared" si="8"/>
        <v/>
      </c>
      <c r="AE1199" s="84"/>
      <c r="AF1199" s="86">
        <f>IF(AC1199&gt;0,AC1199,'⚙️ Config'!$B$10)</f>
        <v>0.0075</v>
      </c>
      <c r="AG1199" s="88">
        <f t="shared" si="9"/>
        <v>9632.077575</v>
      </c>
      <c r="AH1199" s="88">
        <f>AG1199*'⚙️ Config'!$B$11</f>
        <v>48160.38788</v>
      </c>
      <c r="AI1199" s="88">
        <f>AH1199*'⚙️ Config'!$B$12</f>
        <v>14448.11636</v>
      </c>
      <c r="AJ1199" s="64"/>
      <c r="AK1199" s="84"/>
      <c r="AL1199" s="84"/>
      <c r="AM1199" s="84"/>
      <c r="AN1199" s="84"/>
      <c r="AO1199" s="84"/>
      <c r="AP1199" s="84"/>
      <c r="AQ1199" s="84"/>
    </row>
    <row r="1200" ht="15.0" customHeight="1">
      <c r="A1200" s="79">
        <v>1197.0</v>
      </c>
      <c r="B1200" s="80" t="s">
        <v>2750</v>
      </c>
      <c r="C1200" s="79" t="s">
        <v>141</v>
      </c>
      <c r="D1200" s="79" t="s">
        <v>2751</v>
      </c>
      <c r="E1200" s="81">
        <v>53.37</v>
      </c>
      <c r="F1200" s="79" t="s">
        <v>84</v>
      </c>
      <c r="G1200" s="79" t="s">
        <v>606</v>
      </c>
      <c r="H1200" s="82">
        <v>1283952.96</v>
      </c>
      <c r="I1200" s="79">
        <v>1.0</v>
      </c>
      <c r="J1200" s="83">
        <v>1.6</v>
      </c>
      <c r="K1200" s="80">
        <v>2024.0</v>
      </c>
      <c r="L1200" s="79" t="s">
        <v>448</v>
      </c>
      <c r="M1200" s="79">
        <v>2024.0</v>
      </c>
      <c r="N1200" s="79" t="s">
        <v>161</v>
      </c>
      <c r="O1200" s="65" t="str">
        <f t="shared" si="1"/>
        <v>297492910001</v>
      </c>
      <c r="P1200" s="65">
        <f t="shared" si="2"/>
        <v>0</v>
      </c>
      <c r="Q1200" s="65">
        <f t="shared" si="3"/>
        <v>5</v>
      </c>
      <c r="R1200" s="65" t="str">
        <f t="shared" si="12"/>
        <v>29.749.291/0001-05</v>
      </c>
      <c r="S1200" s="84"/>
      <c r="T1200" s="84" t="str">
        <f t="shared" si="10"/>
        <v/>
      </c>
      <c r="U1200" s="84" t="str">
        <f t="shared" si="11"/>
        <v/>
      </c>
      <c r="V1200" s="65" t="str">
        <f t="shared" si="5"/>
        <v/>
      </c>
      <c r="W1200" s="84"/>
      <c r="X1200" s="84"/>
      <c r="Y1200" s="85"/>
      <c r="Z1200" s="85"/>
      <c r="AA1200" s="65" t="str">
        <f t="shared" si="6"/>
        <v/>
      </c>
      <c r="AB1200" s="65" t="str">
        <f t="shared" si="7"/>
        <v/>
      </c>
      <c r="AC1200" s="86"/>
      <c r="AD1200" s="87" t="str">
        <f t="shared" si="8"/>
        <v/>
      </c>
      <c r="AE1200" s="84"/>
      <c r="AF1200" s="86">
        <f>IF(AC1200&gt;0,AC1200,'⚙️ Config'!$B$10)</f>
        <v>0.0075</v>
      </c>
      <c r="AG1200" s="88">
        <f t="shared" si="9"/>
        <v>9629.6472</v>
      </c>
      <c r="AH1200" s="88">
        <f>AG1200*'⚙️ Config'!$B$11</f>
        <v>48148.236</v>
      </c>
      <c r="AI1200" s="88">
        <f>AH1200*'⚙️ Config'!$B$12</f>
        <v>14444.4708</v>
      </c>
      <c r="AJ1200" s="64"/>
      <c r="AK1200" s="84"/>
      <c r="AL1200" s="84"/>
      <c r="AM1200" s="84"/>
      <c r="AN1200" s="84"/>
      <c r="AO1200" s="84"/>
      <c r="AP1200" s="84"/>
      <c r="AQ1200" s="84"/>
    </row>
    <row r="1201" ht="15.0" customHeight="1">
      <c r="A1201" s="79">
        <v>1198.0</v>
      </c>
      <c r="B1201" s="80" t="s">
        <v>2752</v>
      </c>
      <c r="C1201" s="79" t="s">
        <v>141</v>
      </c>
      <c r="D1201" s="79" t="s">
        <v>2753</v>
      </c>
      <c r="E1201" s="81">
        <v>51.85</v>
      </c>
      <c r="F1201" s="79" t="s">
        <v>84</v>
      </c>
      <c r="G1201" s="79" t="s">
        <v>606</v>
      </c>
      <c r="H1201" s="82">
        <v>1283809.27</v>
      </c>
      <c r="I1201" s="79">
        <v>1.0</v>
      </c>
      <c r="J1201" s="83">
        <v>1.7</v>
      </c>
      <c r="K1201" s="80">
        <v>2024.0</v>
      </c>
      <c r="L1201" s="79" t="s">
        <v>448</v>
      </c>
      <c r="M1201" s="79">
        <v>2024.0</v>
      </c>
      <c r="N1201" s="79" t="s">
        <v>161</v>
      </c>
      <c r="O1201" s="65" t="str">
        <f t="shared" si="1"/>
        <v>321179270001</v>
      </c>
      <c r="P1201" s="65">
        <f t="shared" si="2"/>
        <v>0</v>
      </c>
      <c r="Q1201" s="65">
        <f t="shared" si="3"/>
        <v>0</v>
      </c>
      <c r="R1201" s="65" t="str">
        <f t="shared" si="12"/>
        <v>32.117.927/0001-00</v>
      </c>
      <c r="S1201" s="84"/>
      <c r="T1201" s="84" t="str">
        <f t="shared" si="10"/>
        <v/>
      </c>
      <c r="U1201" s="84" t="str">
        <f t="shared" si="11"/>
        <v/>
      </c>
      <c r="V1201" s="65" t="str">
        <f t="shared" si="5"/>
        <v/>
      </c>
      <c r="W1201" s="84"/>
      <c r="X1201" s="84"/>
      <c r="Y1201" s="85"/>
      <c r="Z1201" s="85"/>
      <c r="AA1201" s="65" t="str">
        <f t="shared" si="6"/>
        <v/>
      </c>
      <c r="AB1201" s="65" t="str">
        <f t="shared" si="7"/>
        <v/>
      </c>
      <c r="AC1201" s="86"/>
      <c r="AD1201" s="87" t="str">
        <f t="shared" si="8"/>
        <v/>
      </c>
      <c r="AE1201" s="84"/>
      <c r="AF1201" s="86">
        <f>IF(AC1201&gt;0,AC1201,'⚙️ Config'!$B$10)</f>
        <v>0.0075</v>
      </c>
      <c r="AG1201" s="88">
        <f t="shared" si="9"/>
        <v>9628.569525</v>
      </c>
      <c r="AH1201" s="88">
        <f>AG1201*'⚙️ Config'!$B$11</f>
        <v>48142.84763</v>
      </c>
      <c r="AI1201" s="88">
        <f>AH1201*'⚙️ Config'!$B$12</f>
        <v>14442.85429</v>
      </c>
      <c r="AJ1201" s="64"/>
      <c r="AK1201" s="84"/>
      <c r="AL1201" s="84"/>
      <c r="AM1201" s="84"/>
      <c r="AN1201" s="84"/>
      <c r="AO1201" s="84"/>
      <c r="AP1201" s="84"/>
      <c r="AQ1201" s="84"/>
    </row>
    <row r="1202" ht="15.0" customHeight="1">
      <c r="A1202" s="79">
        <v>1199.0</v>
      </c>
      <c r="B1202" s="80" t="s">
        <v>2754</v>
      </c>
      <c r="C1202" s="79" t="s">
        <v>141</v>
      </c>
      <c r="D1202" s="79" t="s">
        <v>2755</v>
      </c>
      <c r="E1202" s="81">
        <v>56.88</v>
      </c>
      <c r="F1202" s="79" t="s">
        <v>84</v>
      </c>
      <c r="G1202" s="79" t="s">
        <v>606</v>
      </c>
      <c r="H1202" s="82">
        <v>1283184.07</v>
      </c>
      <c r="I1202" s="79">
        <v>1.0</v>
      </c>
      <c r="J1202" s="83">
        <v>1.4</v>
      </c>
      <c r="K1202" s="80">
        <v>2024.0</v>
      </c>
      <c r="L1202" s="79" t="s">
        <v>295</v>
      </c>
      <c r="M1202" s="79">
        <v>2024.0</v>
      </c>
      <c r="N1202" s="79" t="s">
        <v>161</v>
      </c>
      <c r="O1202" s="65" t="str">
        <f t="shared" si="1"/>
        <v>645044910001</v>
      </c>
      <c r="P1202" s="65">
        <f t="shared" si="2"/>
        <v>9</v>
      </c>
      <c r="Q1202" s="65">
        <f t="shared" si="3"/>
        <v>0</v>
      </c>
      <c r="R1202" s="65" t="str">
        <f t="shared" si="12"/>
        <v>64.504.491/0001-90</v>
      </c>
      <c r="S1202" s="84"/>
      <c r="T1202" s="84" t="str">
        <f t="shared" si="10"/>
        <v/>
      </c>
      <c r="U1202" s="84" t="str">
        <f t="shared" si="11"/>
        <v/>
      </c>
      <c r="V1202" s="65" t="str">
        <f t="shared" si="5"/>
        <v/>
      </c>
      <c r="W1202" s="84"/>
      <c r="X1202" s="84"/>
      <c r="Y1202" s="85"/>
      <c r="Z1202" s="85"/>
      <c r="AA1202" s="65" t="str">
        <f t="shared" si="6"/>
        <v/>
      </c>
      <c r="AB1202" s="65" t="str">
        <f t="shared" si="7"/>
        <v/>
      </c>
      <c r="AC1202" s="86"/>
      <c r="AD1202" s="87" t="str">
        <f t="shared" si="8"/>
        <v/>
      </c>
      <c r="AE1202" s="84"/>
      <c r="AF1202" s="86">
        <f>IF(AC1202&gt;0,AC1202,'⚙️ Config'!$B$10)</f>
        <v>0.0075</v>
      </c>
      <c r="AG1202" s="88">
        <f t="shared" si="9"/>
        <v>9623.880525</v>
      </c>
      <c r="AH1202" s="88">
        <f>AG1202*'⚙️ Config'!$B$11</f>
        <v>48119.40263</v>
      </c>
      <c r="AI1202" s="88">
        <f>AH1202*'⚙️ Config'!$B$12</f>
        <v>14435.82079</v>
      </c>
      <c r="AJ1202" s="64"/>
      <c r="AK1202" s="84"/>
      <c r="AL1202" s="84"/>
      <c r="AM1202" s="84"/>
      <c r="AN1202" s="84"/>
      <c r="AO1202" s="84"/>
      <c r="AP1202" s="84"/>
      <c r="AQ1202" s="84"/>
    </row>
    <row r="1203" ht="15.0" customHeight="1">
      <c r="A1203" s="79">
        <v>1200.0</v>
      </c>
      <c r="B1203" s="80" t="s">
        <v>2756</v>
      </c>
      <c r="C1203" s="79" t="s">
        <v>141</v>
      </c>
      <c r="D1203" s="79" t="s">
        <v>2757</v>
      </c>
      <c r="E1203" s="81">
        <v>49.2</v>
      </c>
      <c r="F1203" s="79" t="s">
        <v>84</v>
      </c>
      <c r="G1203" s="79" t="s">
        <v>606</v>
      </c>
      <c r="H1203" s="82">
        <v>1283113.16</v>
      </c>
      <c r="I1203" s="79">
        <v>1.0</v>
      </c>
      <c r="J1203" s="83">
        <v>1.9</v>
      </c>
      <c r="K1203" s="80">
        <v>2024.0</v>
      </c>
      <c r="L1203" s="79" t="s">
        <v>630</v>
      </c>
      <c r="M1203" s="79">
        <v>2024.0</v>
      </c>
      <c r="N1203" s="79" t="s">
        <v>145</v>
      </c>
      <c r="O1203" s="65" t="str">
        <f t="shared" si="1"/>
        <v>423760310001</v>
      </c>
      <c r="P1203" s="65">
        <f t="shared" si="2"/>
        <v>9</v>
      </c>
      <c r="Q1203" s="65">
        <f t="shared" si="3"/>
        <v>1</v>
      </c>
      <c r="R1203" s="65" t="str">
        <f t="shared" si="12"/>
        <v>42.376.031/0001-91</v>
      </c>
      <c r="S1203" s="84"/>
      <c r="T1203" s="84" t="str">
        <f t="shared" si="10"/>
        <v/>
      </c>
      <c r="U1203" s="84" t="str">
        <f t="shared" si="11"/>
        <v/>
      </c>
      <c r="V1203" s="65" t="str">
        <f t="shared" si="5"/>
        <v/>
      </c>
      <c r="W1203" s="84"/>
      <c r="X1203" s="84"/>
      <c r="Y1203" s="85"/>
      <c r="Z1203" s="85"/>
      <c r="AA1203" s="65" t="str">
        <f t="shared" si="6"/>
        <v/>
      </c>
      <c r="AB1203" s="65" t="str">
        <f t="shared" si="7"/>
        <v/>
      </c>
      <c r="AC1203" s="86"/>
      <c r="AD1203" s="87" t="str">
        <f t="shared" si="8"/>
        <v/>
      </c>
      <c r="AE1203" s="84"/>
      <c r="AF1203" s="86">
        <f>IF(AC1203&gt;0,AC1203,'⚙️ Config'!$B$10)</f>
        <v>0.0075</v>
      </c>
      <c r="AG1203" s="88">
        <f t="shared" si="9"/>
        <v>9623.3487</v>
      </c>
      <c r="AH1203" s="88">
        <f>AG1203*'⚙️ Config'!$B$11</f>
        <v>48116.7435</v>
      </c>
      <c r="AI1203" s="88">
        <f>AH1203*'⚙️ Config'!$B$12</f>
        <v>14435.02305</v>
      </c>
      <c r="AJ1203" s="64"/>
      <c r="AK1203" s="84"/>
      <c r="AL1203" s="84"/>
      <c r="AM1203" s="84"/>
      <c r="AN1203" s="84"/>
      <c r="AO1203" s="84"/>
      <c r="AP1203" s="84"/>
      <c r="AQ1203" s="84"/>
    </row>
    <row r="1204" ht="15.0" customHeight="1">
      <c r="A1204" s="79">
        <v>1201.0</v>
      </c>
      <c r="B1204" s="80" t="s">
        <v>2758</v>
      </c>
      <c r="C1204" s="79" t="s">
        <v>141</v>
      </c>
      <c r="D1204" s="79" t="s">
        <v>2759</v>
      </c>
      <c r="E1204" s="81">
        <v>55.03</v>
      </c>
      <c r="F1204" s="79" t="s">
        <v>84</v>
      </c>
      <c r="G1204" s="79" t="s">
        <v>606</v>
      </c>
      <c r="H1204" s="82">
        <v>1282321.36</v>
      </c>
      <c r="I1204" s="79">
        <v>1.0</v>
      </c>
      <c r="J1204" s="83">
        <v>1.5</v>
      </c>
      <c r="K1204" s="80">
        <v>2024.0</v>
      </c>
      <c r="L1204" s="79" t="s">
        <v>295</v>
      </c>
      <c r="M1204" s="79">
        <v>2024.0</v>
      </c>
      <c r="N1204" s="79" t="s">
        <v>161</v>
      </c>
      <c r="O1204" s="65" t="str">
        <f t="shared" si="1"/>
        <v>223194680001</v>
      </c>
      <c r="P1204" s="65">
        <f t="shared" si="2"/>
        <v>8</v>
      </c>
      <c r="Q1204" s="65">
        <f t="shared" si="3"/>
        <v>6</v>
      </c>
      <c r="R1204" s="65" t="str">
        <f t="shared" si="12"/>
        <v>22.319.468/0001-86</v>
      </c>
      <c r="S1204" s="84"/>
      <c r="T1204" s="84" t="str">
        <f t="shared" si="10"/>
        <v/>
      </c>
      <c r="U1204" s="84" t="str">
        <f t="shared" si="11"/>
        <v/>
      </c>
      <c r="V1204" s="65" t="str">
        <f t="shared" si="5"/>
        <v/>
      </c>
      <c r="W1204" s="84"/>
      <c r="X1204" s="84"/>
      <c r="Y1204" s="85"/>
      <c r="Z1204" s="85"/>
      <c r="AA1204" s="65" t="str">
        <f t="shared" si="6"/>
        <v/>
      </c>
      <c r="AB1204" s="65" t="str">
        <f t="shared" si="7"/>
        <v/>
      </c>
      <c r="AC1204" s="86"/>
      <c r="AD1204" s="87" t="str">
        <f t="shared" si="8"/>
        <v/>
      </c>
      <c r="AE1204" s="84"/>
      <c r="AF1204" s="86">
        <f>IF(AC1204&gt;0,AC1204,'⚙️ Config'!$B$10)</f>
        <v>0.0075</v>
      </c>
      <c r="AG1204" s="88">
        <f t="shared" si="9"/>
        <v>9617.4102</v>
      </c>
      <c r="AH1204" s="88">
        <f>AG1204*'⚙️ Config'!$B$11</f>
        <v>48087.051</v>
      </c>
      <c r="AI1204" s="88">
        <f>AH1204*'⚙️ Config'!$B$12</f>
        <v>14426.1153</v>
      </c>
      <c r="AJ1204" s="64"/>
      <c r="AK1204" s="84"/>
      <c r="AL1204" s="84"/>
      <c r="AM1204" s="84"/>
      <c r="AN1204" s="84"/>
      <c r="AO1204" s="84"/>
      <c r="AP1204" s="84"/>
      <c r="AQ1204" s="84"/>
    </row>
    <row r="1205" ht="15.0" customHeight="1">
      <c r="A1205" s="79">
        <v>1202.0</v>
      </c>
      <c r="B1205" s="80" t="s">
        <v>2760</v>
      </c>
      <c r="C1205" s="79" t="s">
        <v>141</v>
      </c>
      <c r="D1205" s="79" t="s">
        <v>2761</v>
      </c>
      <c r="E1205" s="81">
        <v>66.7</v>
      </c>
      <c r="F1205" s="79" t="s">
        <v>84</v>
      </c>
      <c r="G1205" s="79" t="s">
        <v>606</v>
      </c>
      <c r="H1205" s="82">
        <v>1282090.52</v>
      </c>
      <c r="I1205" s="79">
        <v>1.0</v>
      </c>
      <c r="J1205" s="83">
        <v>1.0</v>
      </c>
      <c r="K1205" s="80">
        <v>2025.0</v>
      </c>
      <c r="L1205" s="79" t="s">
        <v>268</v>
      </c>
      <c r="M1205" s="79">
        <v>2025.0</v>
      </c>
      <c r="N1205" s="79" t="s">
        <v>161</v>
      </c>
      <c r="O1205" s="65" t="str">
        <f t="shared" si="1"/>
        <v>561113620001</v>
      </c>
      <c r="P1205" s="65">
        <f t="shared" si="2"/>
        <v>0</v>
      </c>
      <c r="Q1205" s="65">
        <f t="shared" si="3"/>
        <v>4</v>
      </c>
      <c r="R1205" s="65" t="str">
        <f t="shared" si="12"/>
        <v>56.111.362/0001-04</v>
      </c>
      <c r="S1205" s="84"/>
      <c r="T1205" s="84" t="str">
        <f t="shared" si="10"/>
        <v/>
      </c>
      <c r="U1205" s="84" t="str">
        <f t="shared" si="11"/>
        <v/>
      </c>
      <c r="V1205" s="65" t="str">
        <f t="shared" si="5"/>
        <v/>
      </c>
      <c r="W1205" s="84"/>
      <c r="X1205" s="84"/>
      <c r="Y1205" s="85"/>
      <c r="Z1205" s="85"/>
      <c r="AA1205" s="65" t="str">
        <f t="shared" si="6"/>
        <v/>
      </c>
      <c r="AB1205" s="65" t="str">
        <f t="shared" si="7"/>
        <v/>
      </c>
      <c r="AC1205" s="86"/>
      <c r="AD1205" s="87" t="str">
        <f t="shared" si="8"/>
        <v/>
      </c>
      <c r="AE1205" s="84"/>
      <c r="AF1205" s="86">
        <f>IF(AC1205&gt;0,AC1205,'⚙️ Config'!$B$10)</f>
        <v>0.0075</v>
      </c>
      <c r="AG1205" s="88">
        <f t="shared" si="9"/>
        <v>9615.6789</v>
      </c>
      <c r="AH1205" s="88">
        <f>AG1205*'⚙️ Config'!$B$11</f>
        <v>48078.3945</v>
      </c>
      <c r="AI1205" s="88">
        <f>AH1205*'⚙️ Config'!$B$12</f>
        <v>14423.51835</v>
      </c>
      <c r="AJ1205" s="64"/>
      <c r="AK1205" s="84"/>
      <c r="AL1205" s="84"/>
      <c r="AM1205" s="84"/>
      <c r="AN1205" s="84"/>
      <c r="AO1205" s="84"/>
      <c r="AP1205" s="84"/>
      <c r="AQ1205" s="84"/>
    </row>
    <row r="1206" ht="15.0" customHeight="1">
      <c r="A1206" s="79">
        <v>1203.0</v>
      </c>
      <c r="B1206" s="80" t="s">
        <v>2762</v>
      </c>
      <c r="C1206" s="79" t="s">
        <v>141</v>
      </c>
      <c r="D1206" s="79" t="s">
        <v>2763</v>
      </c>
      <c r="E1206" s="81">
        <v>58.92</v>
      </c>
      <c r="F1206" s="79" t="s">
        <v>84</v>
      </c>
      <c r="G1206" s="79" t="s">
        <v>606</v>
      </c>
      <c r="H1206" s="82">
        <v>1281978.22</v>
      </c>
      <c r="I1206" s="79">
        <v>1.0</v>
      </c>
      <c r="J1206" s="83">
        <v>1.3</v>
      </c>
      <c r="K1206" s="80">
        <v>2024.0</v>
      </c>
      <c r="L1206" s="79" t="s">
        <v>630</v>
      </c>
      <c r="M1206" s="79">
        <v>2024.0</v>
      </c>
      <c r="N1206" s="79" t="s">
        <v>145</v>
      </c>
      <c r="O1206" s="65" t="str">
        <f t="shared" si="1"/>
        <v>109797540001</v>
      </c>
      <c r="P1206" s="65">
        <f t="shared" si="2"/>
        <v>9</v>
      </c>
      <c r="Q1206" s="65">
        <f t="shared" si="3"/>
        <v>9</v>
      </c>
      <c r="R1206" s="65" t="str">
        <f t="shared" si="12"/>
        <v>10.979.754/0001-99</v>
      </c>
      <c r="S1206" s="84"/>
      <c r="T1206" s="84" t="str">
        <f t="shared" si="10"/>
        <v/>
      </c>
      <c r="U1206" s="84" t="str">
        <f t="shared" si="11"/>
        <v/>
      </c>
      <c r="V1206" s="65" t="str">
        <f t="shared" si="5"/>
        <v/>
      </c>
      <c r="W1206" s="84"/>
      <c r="X1206" s="84"/>
      <c r="Y1206" s="85"/>
      <c r="Z1206" s="85"/>
      <c r="AA1206" s="65" t="str">
        <f t="shared" si="6"/>
        <v/>
      </c>
      <c r="AB1206" s="65" t="str">
        <f t="shared" si="7"/>
        <v/>
      </c>
      <c r="AC1206" s="86"/>
      <c r="AD1206" s="87" t="str">
        <f t="shared" si="8"/>
        <v/>
      </c>
      <c r="AE1206" s="84"/>
      <c r="AF1206" s="86">
        <f>IF(AC1206&gt;0,AC1206,'⚙️ Config'!$B$10)</f>
        <v>0.0075</v>
      </c>
      <c r="AG1206" s="88">
        <f t="shared" si="9"/>
        <v>9614.83665</v>
      </c>
      <c r="AH1206" s="88">
        <f>AG1206*'⚙️ Config'!$B$11</f>
        <v>48074.18325</v>
      </c>
      <c r="AI1206" s="88">
        <f>AH1206*'⚙️ Config'!$B$12</f>
        <v>14422.25498</v>
      </c>
      <c r="AJ1206" s="64"/>
      <c r="AK1206" s="84"/>
      <c r="AL1206" s="84"/>
      <c r="AM1206" s="84"/>
      <c r="AN1206" s="84"/>
      <c r="AO1206" s="84"/>
      <c r="AP1206" s="84"/>
      <c r="AQ1206" s="84"/>
    </row>
    <row r="1207" ht="15.0" customHeight="1">
      <c r="A1207" s="79">
        <v>1204.0</v>
      </c>
      <c r="B1207" s="80" t="s">
        <v>2764</v>
      </c>
      <c r="C1207" s="79" t="s">
        <v>141</v>
      </c>
      <c r="D1207" s="79" t="s">
        <v>2765</v>
      </c>
      <c r="E1207" s="81">
        <v>66.7</v>
      </c>
      <c r="F1207" s="79" t="s">
        <v>84</v>
      </c>
      <c r="G1207" s="79" t="s">
        <v>606</v>
      </c>
      <c r="H1207" s="82">
        <v>1281247.0</v>
      </c>
      <c r="I1207" s="79">
        <v>1.0</v>
      </c>
      <c r="J1207" s="83">
        <v>1.0</v>
      </c>
      <c r="K1207" s="80">
        <v>2025.0</v>
      </c>
      <c r="L1207" s="79" t="s">
        <v>202</v>
      </c>
      <c r="M1207" s="79">
        <v>2025.0</v>
      </c>
      <c r="N1207" s="79" t="s">
        <v>145</v>
      </c>
      <c r="O1207" s="65" t="str">
        <f t="shared" si="1"/>
        <v>263410620001</v>
      </c>
      <c r="P1207" s="65">
        <f t="shared" si="2"/>
        <v>5</v>
      </c>
      <c r="Q1207" s="65">
        <f t="shared" si="3"/>
        <v>0</v>
      </c>
      <c r="R1207" s="65" t="str">
        <f t="shared" si="12"/>
        <v>26.341.062/0001-50</v>
      </c>
      <c r="S1207" s="84"/>
      <c r="T1207" s="84" t="str">
        <f t="shared" si="10"/>
        <v/>
      </c>
      <c r="U1207" s="84" t="str">
        <f t="shared" si="11"/>
        <v/>
      </c>
      <c r="V1207" s="65" t="str">
        <f t="shared" si="5"/>
        <v/>
      </c>
      <c r="W1207" s="84"/>
      <c r="X1207" s="84"/>
      <c r="Y1207" s="85"/>
      <c r="Z1207" s="85"/>
      <c r="AA1207" s="65" t="str">
        <f t="shared" si="6"/>
        <v/>
      </c>
      <c r="AB1207" s="65" t="str">
        <f t="shared" si="7"/>
        <v/>
      </c>
      <c r="AC1207" s="86"/>
      <c r="AD1207" s="87" t="str">
        <f t="shared" si="8"/>
        <v/>
      </c>
      <c r="AE1207" s="84"/>
      <c r="AF1207" s="86">
        <f>IF(AC1207&gt;0,AC1207,'⚙️ Config'!$B$10)</f>
        <v>0.0075</v>
      </c>
      <c r="AG1207" s="88">
        <f t="shared" si="9"/>
        <v>9609.3525</v>
      </c>
      <c r="AH1207" s="88">
        <f>AG1207*'⚙️ Config'!$B$11</f>
        <v>48046.7625</v>
      </c>
      <c r="AI1207" s="88">
        <f>AH1207*'⚙️ Config'!$B$12</f>
        <v>14414.02875</v>
      </c>
      <c r="AJ1207" s="64"/>
      <c r="AK1207" s="84"/>
      <c r="AL1207" s="84"/>
      <c r="AM1207" s="84"/>
      <c r="AN1207" s="84"/>
      <c r="AO1207" s="84"/>
      <c r="AP1207" s="84"/>
      <c r="AQ1207" s="84"/>
    </row>
    <row r="1208" ht="15.0" customHeight="1">
      <c r="A1208" s="79">
        <v>1205.0</v>
      </c>
      <c r="B1208" s="80" t="s">
        <v>2766</v>
      </c>
      <c r="C1208" s="79" t="s">
        <v>141</v>
      </c>
      <c r="D1208" s="79" t="s">
        <v>2767</v>
      </c>
      <c r="E1208" s="81">
        <v>63.78</v>
      </c>
      <c r="F1208" s="79" t="s">
        <v>84</v>
      </c>
      <c r="G1208" s="79" t="s">
        <v>606</v>
      </c>
      <c r="H1208" s="82">
        <v>1280154.31</v>
      </c>
      <c r="I1208" s="79">
        <v>1.0</v>
      </c>
      <c r="J1208" s="83">
        <v>1.1</v>
      </c>
      <c r="K1208" s="80">
        <v>2025.0</v>
      </c>
      <c r="L1208" s="79" t="s">
        <v>630</v>
      </c>
      <c r="M1208" s="79">
        <v>2025.0</v>
      </c>
      <c r="N1208" s="79" t="s">
        <v>161</v>
      </c>
      <c r="O1208" s="65" t="str">
        <f t="shared" si="1"/>
        <v>211068500001</v>
      </c>
      <c r="P1208" s="65">
        <f t="shared" si="2"/>
        <v>4</v>
      </c>
      <c r="Q1208" s="65">
        <f t="shared" si="3"/>
        <v>9</v>
      </c>
      <c r="R1208" s="65" t="str">
        <f t="shared" si="12"/>
        <v>21.106.850/0001-49</v>
      </c>
      <c r="S1208" s="84"/>
      <c r="T1208" s="84" t="str">
        <f t="shared" si="10"/>
        <v/>
      </c>
      <c r="U1208" s="84" t="str">
        <f t="shared" si="11"/>
        <v/>
      </c>
      <c r="V1208" s="65" t="str">
        <f t="shared" si="5"/>
        <v/>
      </c>
      <c r="W1208" s="84"/>
      <c r="X1208" s="84"/>
      <c r="Y1208" s="85"/>
      <c r="Z1208" s="85"/>
      <c r="AA1208" s="65" t="str">
        <f t="shared" si="6"/>
        <v/>
      </c>
      <c r="AB1208" s="65" t="str">
        <f t="shared" si="7"/>
        <v/>
      </c>
      <c r="AC1208" s="86"/>
      <c r="AD1208" s="87" t="str">
        <f t="shared" si="8"/>
        <v/>
      </c>
      <c r="AE1208" s="84"/>
      <c r="AF1208" s="86">
        <f>IF(AC1208&gt;0,AC1208,'⚙️ Config'!$B$10)</f>
        <v>0.0075</v>
      </c>
      <c r="AG1208" s="88">
        <f t="shared" si="9"/>
        <v>9601.157325</v>
      </c>
      <c r="AH1208" s="88">
        <f>AG1208*'⚙️ Config'!$B$11</f>
        <v>48005.78663</v>
      </c>
      <c r="AI1208" s="88">
        <f>AH1208*'⚙️ Config'!$B$12</f>
        <v>14401.73599</v>
      </c>
      <c r="AJ1208" s="64"/>
      <c r="AK1208" s="84"/>
      <c r="AL1208" s="84"/>
      <c r="AM1208" s="84"/>
      <c r="AN1208" s="84"/>
      <c r="AO1208" s="84"/>
      <c r="AP1208" s="84"/>
      <c r="AQ1208" s="84"/>
    </row>
    <row r="1209" ht="15.0" customHeight="1">
      <c r="A1209" s="79">
        <v>1206.0</v>
      </c>
      <c r="B1209" s="80" t="s">
        <v>2768</v>
      </c>
      <c r="C1209" s="79" t="s">
        <v>141</v>
      </c>
      <c r="D1209" s="79" t="s">
        <v>2769</v>
      </c>
      <c r="E1209" s="81">
        <v>55.03</v>
      </c>
      <c r="F1209" s="79" t="s">
        <v>84</v>
      </c>
      <c r="G1209" s="79" t="s">
        <v>606</v>
      </c>
      <c r="H1209" s="82">
        <v>1279546.03</v>
      </c>
      <c r="I1209" s="79">
        <v>1.0</v>
      </c>
      <c r="J1209" s="83">
        <v>1.5</v>
      </c>
      <c r="K1209" s="80">
        <v>2024.0</v>
      </c>
      <c r="L1209" s="79" t="s">
        <v>630</v>
      </c>
      <c r="M1209" s="79">
        <v>2024.0</v>
      </c>
      <c r="N1209" s="79" t="s">
        <v>161</v>
      </c>
      <c r="O1209" s="65" t="str">
        <f t="shared" si="1"/>
        <v>451758130001</v>
      </c>
      <c r="P1209" s="65">
        <f t="shared" si="2"/>
        <v>5</v>
      </c>
      <c r="Q1209" s="65">
        <f t="shared" si="3"/>
        <v>0</v>
      </c>
      <c r="R1209" s="65" t="str">
        <f t="shared" si="12"/>
        <v>45.175.813/0001-50</v>
      </c>
      <c r="S1209" s="84"/>
      <c r="T1209" s="84" t="str">
        <f t="shared" si="10"/>
        <v/>
      </c>
      <c r="U1209" s="84" t="str">
        <f t="shared" si="11"/>
        <v/>
      </c>
      <c r="V1209" s="65" t="str">
        <f t="shared" si="5"/>
        <v/>
      </c>
      <c r="W1209" s="84"/>
      <c r="X1209" s="84"/>
      <c r="Y1209" s="85"/>
      <c r="Z1209" s="85"/>
      <c r="AA1209" s="65" t="str">
        <f t="shared" si="6"/>
        <v/>
      </c>
      <c r="AB1209" s="65" t="str">
        <f t="shared" si="7"/>
        <v/>
      </c>
      <c r="AC1209" s="86"/>
      <c r="AD1209" s="87" t="str">
        <f t="shared" si="8"/>
        <v/>
      </c>
      <c r="AE1209" s="84"/>
      <c r="AF1209" s="86">
        <f>IF(AC1209&gt;0,AC1209,'⚙️ Config'!$B$10)</f>
        <v>0.0075</v>
      </c>
      <c r="AG1209" s="88">
        <f t="shared" si="9"/>
        <v>9596.595225</v>
      </c>
      <c r="AH1209" s="88">
        <f>AG1209*'⚙️ Config'!$B$11</f>
        <v>47982.97613</v>
      </c>
      <c r="AI1209" s="88">
        <f>AH1209*'⚙️ Config'!$B$12</f>
        <v>14394.89284</v>
      </c>
      <c r="AJ1209" s="64"/>
      <c r="AK1209" s="84"/>
      <c r="AL1209" s="84"/>
      <c r="AM1209" s="84"/>
      <c r="AN1209" s="84"/>
      <c r="AO1209" s="84"/>
      <c r="AP1209" s="84"/>
      <c r="AQ1209" s="84"/>
    </row>
    <row r="1210" ht="15.0" customHeight="1">
      <c r="A1210" s="79">
        <v>1207.0</v>
      </c>
      <c r="B1210" s="80" t="s">
        <v>2770</v>
      </c>
      <c r="C1210" s="79" t="s">
        <v>141</v>
      </c>
      <c r="D1210" s="79" t="s">
        <v>2771</v>
      </c>
      <c r="E1210" s="81">
        <v>83.67</v>
      </c>
      <c r="F1210" s="79" t="s">
        <v>84</v>
      </c>
      <c r="G1210" s="79" t="s">
        <v>606</v>
      </c>
      <c r="H1210" s="82">
        <v>1279348.46</v>
      </c>
      <c r="I1210" s="79">
        <v>1.0</v>
      </c>
      <c r="J1210" s="83">
        <v>0.6</v>
      </c>
      <c r="K1210" s="80">
        <v>2025.0</v>
      </c>
      <c r="L1210" s="79" t="s">
        <v>630</v>
      </c>
      <c r="M1210" s="79">
        <v>2025.0</v>
      </c>
      <c r="N1210" s="79" t="s">
        <v>145</v>
      </c>
      <c r="O1210" s="65" t="str">
        <f t="shared" si="1"/>
        <v>410391930001</v>
      </c>
      <c r="P1210" s="65">
        <f t="shared" si="2"/>
        <v>7</v>
      </c>
      <c r="Q1210" s="65">
        <f t="shared" si="3"/>
        <v>1</v>
      </c>
      <c r="R1210" s="65" t="str">
        <f t="shared" si="12"/>
        <v>41.039.193/0001-71</v>
      </c>
      <c r="S1210" s="84"/>
      <c r="T1210" s="84" t="str">
        <f t="shared" si="10"/>
        <v/>
      </c>
      <c r="U1210" s="84" t="str">
        <f t="shared" si="11"/>
        <v/>
      </c>
      <c r="V1210" s="65" t="str">
        <f t="shared" si="5"/>
        <v/>
      </c>
      <c r="W1210" s="84"/>
      <c r="X1210" s="84"/>
      <c r="Y1210" s="85"/>
      <c r="Z1210" s="85"/>
      <c r="AA1210" s="65" t="str">
        <f t="shared" si="6"/>
        <v/>
      </c>
      <c r="AB1210" s="65" t="str">
        <f t="shared" si="7"/>
        <v/>
      </c>
      <c r="AC1210" s="86"/>
      <c r="AD1210" s="87" t="str">
        <f t="shared" si="8"/>
        <v/>
      </c>
      <c r="AE1210" s="84"/>
      <c r="AF1210" s="86">
        <f>IF(AC1210&gt;0,AC1210,'⚙️ Config'!$B$10)</f>
        <v>0.0075</v>
      </c>
      <c r="AG1210" s="88">
        <f t="shared" si="9"/>
        <v>9595.11345</v>
      </c>
      <c r="AH1210" s="88">
        <f>AG1210*'⚙️ Config'!$B$11</f>
        <v>47975.56725</v>
      </c>
      <c r="AI1210" s="88">
        <f>AH1210*'⚙️ Config'!$B$12</f>
        <v>14392.67018</v>
      </c>
      <c r="AJ1210" s="64"/>
      <c r="AK1210" s="84"/>
      <c r="AL1210" s="84"/>
      <c r="AM1210" s="84"/>
      <c r="AN1210" s="84"/>
      <c r="AO1210" s="84"/>
      <c r="AP1210" s="84"/>
      <c r="AQ1210" s="84"/>
    </row>
    <row r="1211" ht="15.0" customHeight="1">
      <c r="A1211" s="79">
        <v>1208.0</v>
      </c>
      <c r="B1211" s="80" t="s">
        <v>2772</v>
      </c>
      <c r="C1211" s="79" t="s">
        <v>141</v>
      </c>
      <c r="D1211" s="79" t="s">
        <v>2773</v>
      </c>
      <c r="E1211" s="81">
        <v>73.56</v>
      </c>
      <c r="F1211" s="79" t="s">
        <v>84</v>
      </c>
      <c r="G1211" s="79" t="s">
        <v>606</v>
      </c>
      <c r="H1211" s="82">
        <v>1279257.58</v>
      </c>
      <c r="I1211" s="79">
        <v>1.0</v>
      </c>
      <c r="J1211" s="83">
        <v>1.2</v>
      </c>
      <c r="K1211" s="80">
        <v>2025.0</v>
      </c>
      <c r="L1211" s="79" t="s">
        <v>448</v>
      </c>
      <c r="M1211" s="79">
        <v>2024.0</v>
      </c>
      <c r="N1211" s="79" t="s">
        <v>208</v>
      </c>
      <c r="O1211" s="65" t="str">
        <f t="shared" si="1"/>
        <v>000266800001</v>
      </c>
      <c r="P1211" s="65">
        <f t="shared" si="2"/>
        <v>1</v>
      </c>
      <c r="Q1211" s="65">
        <f t="shared" si="3"/>
        <v>2</v>
      </c>
      <c r="R1211" s="65" t="str">
        <f t="shared" si="12"/>
        <v>00.026.680/0001-12</v>
      </c>
      <c r="S1211" s="84"/>
      <c r="T1211" s="84" t="str">
        <f t="shared" si="10"/>
        <v/>
      </c>
      <c r="U1211" s="84" t="str">
        <f t="shared" si="11"/>
        <v/>
      </c>
      <c r="V1211" s="65" t="str">
        <f t="shared" si="5"/>
        <v/>
      </c>
      <c r="W1211" s="84"/>
      <c r="X1211" s="84"/>
      <c r="Y1211" s="85"/>
      <c r="Z1211" s="85"/>
      <c r="AA1211" s="65" t="str">
        <f t="shared" si="6"/>
        <v/>
      </c>
      <c r="AB1211" s="65" t="str">
        <f t="shared" si="7"/>
        <v/>
      </c>
      <c r="AC1211" s="86"/>
      <c r="AD1211" s="87" t="str">
        <f t="shared" si="8"/>
        <v/>
      </c>
      <c r="AE1211" s="84"/>
      <c r="AF1211" s="86">
        <f>IF(AC1211&gt;0,AC1211,'⚙️ Config'!$B$10)</f>
        <v>0.0075</v>
      </c>
      <c r="AG1211" s="88">
        <f t="shared" si="9"/>
        <v>9594.43185</v>
      </c>
      <c r="AH1211" s="88">
        <f>AG1211*'⚙️ Config'!$B$11</f>
        <v>47972.15925</v>
      </c>
      <c r="AI1211" s="88">
        <f>AH1211*'⚙️ Config'!$B$12</f>
        <v>14391.64778</v>
      </c>
      <c r="AJ1211" s="64"/>
      <c r="AK1211" s="84"/>
      <c r="AL1211" s="84"/>
      <c r="AM1211" s="84"/>
      <c r="AN1211" s="84"/>
      <c r="AO1211" s="84"/>
      <c r="AP1211" s="84"/>
      <c r="AQ1211" s="84"/>
    </row>
    <row r="1212" ht="15.0" customHeight="1">
      <c r="A1212" s="79">
        <v>1209.0</v>
      </c>
      <c r="B1212" s="80" t="s">
        <v>2774</v>
      </c>
      <c r="C1212" s="79" t="s">
        <v>141</v>
      </c>
      <c r="D1212" s="79" t="s">
        <v>2775</v>
      </c>
      <c r="E1212" s="81">
        <v>49.2</v>
      </c>
      <c r="F1212" s="79" t="s">
        <v>84</v>
      </c>
      <c r="G1212" s="79" t="s">
        <v>606</v>
      </c>
      <c r="H1212" s="82">
        <v>1279248.96</v>
      </c>
      <c r="I1212" s="79">
        <v>1.0</v>
      </c>
      <c r="J1212" s="83">
        <v>1.9</v>
      </c>
      <c r="K1212" s="80">
        <v>2024.0</v>
      </c>
      <c r="L1212" s="79" t="s">
        <v>202</v>
      </c>
      <c r="M1212" s="79">
        <v>2024.0</v>
      </c>
      <c r="N1212" s="79" t="s">
        <v>161</v>
      </c>
      <c r="O1212" s="65" t="str">
        <f t="shared" si="1"/>
        <v>123208170001</v>
      </c>
      <c r="P1212" s="65">
        <f t="shared" si="2"/>
        <v>2</v>
      </c>
      <c r="Q1212" s="65">
        <f t="shared" si="3"/>
        <v>6</v>
      </c>
      <c r="R1212" s="65" t="str">
        <f t="shared" si="12"/>
        <v>12.320.817/0001-26</v>
      </c>
      <c r="S1212" s="84"/>
      <c r="T1212" s="84" t="str">
        <f t="shared" si="10"/>
        <v/>
      </c>
      <c r="U1212" s="84" t="str">
        <f t="shared" si="11"/>
        <v/>
      </c>
      <c r="V1212" s="65" t="str">
        <f t="shared" si="5"/>
        <v/>
      </c>
      <c r="W1212" s="84"/>
      <c r="X1212" s="84"/>
      <c r="Y1212" s="85"/>
      <c r="Z1212" s="85"/>
      <c r="AA1212" s="65" t="str">
        <f t="shared" si="6"/>
        <v/>
      </c>
      <c r="AB1212" s="65" t="str">
        <f t="shared" si="7"/>
        <v/>
      </c>
      <c r="AC1212" s="86"/>
      <c r="AD1212" s="87" t="str">
        <f t="shared" si="8"/>
        <v/>
      </c>
      <c r="AE1212" s="84"/>
      <c r="AF1212" s="86">
        <f>IF(AC1212&gt;0,AC1212,'⚙️ Config'!$B$10)</f>
        <v>0.0075</v>
      </c>
      <c r="AG1212" s="88">
        <f t="shared" si="9"/>
        <v>9594.3672</v>
      </c>
      <c r="AH1212" s="88">
        <f>AG1212*'⚙️ Config'!$B$11</f>
        <v>47971.836</v>
      </c>
      <c r="AI1212" s="88">
        <f>AH1212*'⚙️ Config'!$B$12</f>
        <v>14391.5508</v>
      </c>
      <c r="AJ1212" s="64"/>
      <c r="AK1212" s="84"/>
      <c r="AL1212" s="84"/>
      <c r="AM1212" s="84"/>
      <c r="AN1212" s="84"/>
      <c r="AO1212" s="84"/>
      <c r="AP1212" s="84"/>
      <c r="AQ1212" s="84"/>
    </row>
    <row r="1213" ht="15.0" customHeight="1">
      <c r="A1213" s="79">
        <v>1210.0</v>
      </c>
      <c r="B1213" s="80" t="s">
        <v>2776</v>
      </c>
      <c r="C1213" s="79" t="s">
        <v>141</v>
      </c>
      <c r="D1213" s="79" t="s">
        <v>2777</v>
      </c>
      <c r="E1213" s="81">
        <v>70.03</v>
      </c>
      <c r="F1213" s="79" t="s">
        <v>84</v>
      </c>
      <c r="G1213" s="79" t="s">
        <v>606</v>
      </c>
      <c r="H1213" s="82">
        <v>1278455.44</v>
      </c>
      <c r="I1213" s="79">
        <v>1.0</v>
      </c>
      <c r="J1213" s="83">
        <v>0.9</v>
      </c>
      <c r="K1213" s="80">
        <v>2025.0</v>
      </c>
      <c r="L1213" s="79" t="s">
        <v>630</v>
      </c>
      <c r="M1213" s="79">
        <v>2025.0</v>
      </c>
      <c r="N1213" s="79" t="s">
        <v>161</v>
      </c>
      <c r="O1213" s="65" t="str">
        <f t="shared" si="1"/>
        <v>413687600001</v>
      </c>
      <c r="P1213" s="65">
        <f t="shared" si="2"/>
        <v>3</v>
      </c>
      <c r="Q1213" s="65">
        <f t="shared" si="3"/>
        <v>3</v>
      </c>
      <c r="R1213" s="65" t="str">
        <f t="shared" si="12"/>
        <v>41.368.760/0001-33</v>
      </c>
      <c r="S1213" s="84"/>
      <c r="T1213" s="84" t="str">
        <f t="shared" si="10"/>
        <v/>
      </c>
      <c r="U1213" s="84" t="str">
        <f t="shared" si="11"/>
        <v/>
      </c>
      <c r="V1213" s="65" t="str">
        <f t="shared" si="5"/>
        <v/>
      </c>
      <c r="W1213" s="84"/>
      <c r="X1213" s="84"/>
      <c r="Y1213" s="85"/>
      <c r="Z1213" s="85"/>
      <c r="AA1213" s="65" t="str">
        <f t="shared" si="6"/>
        <v/>
      </c>
      <c r="AB1213" s="65" t="str">
        <f t="shared" si="7"/>
        <v/>
      </c>
      <c r="AC1213" s="86"/>
      <c r="AD1213" s="87" t="str">
        <f t="shared" si="8"/>
        <v/>
      </c>
      <c r="AE1213" s="84"/>
      <c r="AF1213" s="86">
        <f>IF(AC1213&gt;0,AC1213,'⚙️ Config'!$B$10)</f>
        <v>0.0075</v>
      </c>
      <c r="AG1213" s="88">
        <f t="shared" si="9"/>
        <v>9588.4158</v>
      </c>
      <c r="AH1213" s="88">
        <f>AG1213*'⚙️ Config'!$B$11</f>
        <v>47942.079</v>
      </c>
      <c r="AI1213" s="88">
        <f>AH1213*'⚙️ Config'!$B$12</f>
        <v>14382.6237</v>
      </c>
      <c r="AJ1213" s="64"/>
      <c r="AK1213" s="84"/>
      <c r="AL1213" s="84"/>
      <c r="AM1213" s="84"/>
      <c r="AN1213" s="84"/>
      <c r="AO1213" s="84"/>
      <c r="AP1213" s="84"/>
      <c r="AQ1213" s="84"/>
    </row>
    <row r="1214" ht="15.0" customHeight="1">
      <c r="A1214" s="79">
        <v>1211.0</v>
      </c>
      <c r="B1214" s="80" t="s">
        <v>2778</v>
      </c>
      <c r="C1214" s="79" t="s">
        <v>978</v>
      </c>
      <c r="D1214" s="79" t="s">
        <v>2779</v>
      </c>
      <c r="E1214" s="81">
        <v>63.78</v>
      </c>
      <c r="F1214" s="79" t="s">
        <v>84</v>
      </c>
      <c r="G1214" s="79" t="s">
        <v>606</v>
      </c>
      <c r="H1214" s="82">
        <v>1278418.26</v>
      </c>
      <c r="I1214" s="79">
        <v>1.0</v>
      </c>
      <c r="J1214" s="83">
        <v>1.1</v>
      </c>
      <c r="K1214" s="80">
        <v>2025.0</v>
      </c>
      <c r="L1214" s="79" t="s">
        <v>630</v>
      </c>
      <c r="M1214" s="79">
        <v>2025.0</v>
      </c>
      <c r="N1214" s="79" t="s">
        <v>161</v>
      </c>
      <c r="O1214" s="65" t="str">
        <f t="shared" si="1"/>
        <v>514300210001</v>
      </c>
      <c r="P1214" s="65">
        <f t="shared" si="2"/>
        <v>8</v>
      </c>
      <c r="Q1214" s="65">
        <f t="shared" si="3"/>
        <v>8</v>
      </c>
      <c r="R1214" s="65" t="str">
        <f t="shared" si="12"/>
        <v>51.430.021/0001-88</v>
      </c>
      <c r="S1214" s="84"/>
      <c r="T1214" s="84" t="str">
        <f t="shared" si="10"/>
        <v/>
      </c>
      <c r="U1214" s="84" t="str">
        <f t="shared" si="11"/>
        <v/>
      </c>
      <c r="V1214" s="65" t="str">
        <f t="shared" si="5"/>
        <v/>
      </c>
      <c r="W1214" s="84"/>
      <c r="X1214" s="84"/>
      <c r="Y1214" s="85"/>
      <c r="Z1214" s="85"/>
      <c r="AA1214" s="65" t="str">
        <f t="shared" si="6"/>
        <v/>
      </c>
      <c r="AB1214" s="65" t="str">
        <f t="shared" si="7"/>
        <v/>
      </c>
      <c r="AC1214" s="86"/>
      <c r="AD1214" s="87" t="str">
        <f t="shared" si="8"/>
        <v/>
      </c>
      <c r="AE1214" s="84"/>
      <c r="AF1214" s="86">
        <f>IF(AC1214&gt;0,AC1214,'⚙️ Config'!$B$10)</f>
        <v>0.0075</v>
      </c>
      <c r="AG1214" s="88">
        <f t="shared" si="9"/>
        <v>9588.13695</v>
      </c>
      <c r="AH1214" s="88">
        <f>AG1214*'⚙️ Config'!$B$11</f>
        <v>47940.68475</v>
      </c>
      <c r="AI1214" s="88">
        <f>AH1214*'⚙️ Config'!$B$12</f>
        <v>14382.20543</v>
      </c>
      <c r="AJ1214" s="64"/>
      <c r="AK1214" s="84"/>
      <c r="AL1214" s="84"/>
      <c r="AM1214" s="84"/>
      <c r="AN1214" s="84"/>
      <c r="AO1214" s="84"/>
      <c r="AP1214" s="84"/>
      <c r="AQ1214" s="84"/>
    </row>
    <row r="1215" ht="15.0" customHeight="1">
      <c r="A1215" s="79">
        <v>1212.0</v>
      </c>
      <c r="B1215" s="80" t="s">
        <v>2780</v>
      </c>
      <c r="C1215" s="79" t="s">
        <v>141</v>
      </c>
      <c r="D1215" s="79" t="s">
        <v>2781</v>
      </c>
      <c r="E1215" s="81">
        <v>63.78</v>
      </c>
      <c r="F1215" s="79" t="s">
        <v>84</v>
      </c>
      <c r="G1215" s="79" t="s">
        <v>606</v>
      </c>
      <c r="H1215" s="82">
        <v>1278165.04</v>
      </c>
      <c r="I1215" s="79">
        <v>1.0</v>
      </c>
      <c r="J1215" s="83">
        <v>1.1</v>
      </c>
      <c r="K1215" s="80">
        <v>2025.0</v>
      </c>
      <c r="L1215" s="79" t="s">
        <v>630</v>
      </c>
      <c r="M1215" s="79">
        <v>2025.0</v>
      </c>
      <c r="N1215" s="79" t="s">
        <v>161</v>
      </c>
      <c r="O1215" s="65" t="str">
        <f t="shared" si="1"/>
        <v>303477190001</v>
      </c>
      <c r="P1215" s="65">
        <f t="shared" si="2"/>
        <v>6</v>
      </c>
      <c r="Q1215" s="65">
        <f t="shared" si="3"/>
        <v>4</v>
      </c>
      <c r="R1215" s="65" t="str">
        <f t="shared" si="12"/>
        <v>30.347.719/0001-64</v>
      </c>
      <c r="S1215" s="84"/>
      <c r="T1215" s="84" t="str">
        <f t="shared" si="10"/>
        <v/>
      </c>
      <c r="U1215" s="84" t="str">
        <f t="shared" si="11"/>
        <v/>
      </c>
      <c r="V1215" s="65" t="str">
        <f t="shared" si="5"/>
        <v/>
      </c>
      <c r="W1215" s="84"/>
      <c r="X1215" s="84"/>
      <c r="Y1215" s="85"/>
      <c r="Z1215" s="85"/>
      <c r="AA1215" s="65" t="str">
        <f t="shared" si="6"/>
        <v/>
      </c>
      <c r="AB1215" s="65" t="str">
        <f t="shared" si="7"/>
        <v/>
      </c>
      <c r="AC1215" s="86"/>
      <c r="AD1215" s="87" t="str">
        <f t="shared" si="8"/>
        <v/>
      </c>
      <c r="AE1215" s="84"/>
      <c r="AF1215" s="86">
        <f>IF(AC1215&gt;0,AC1215,'⚙️ Config'!$B$10)</f>
        <v>0.0075</v>
      </c>
      <c r="AG1215" s="88">
        <f t="shared" si="9"/>
        <v>9586.2378</v>
      </c>
      <c r="AH1215" s="88">
        <f>AG1215*'⚙️ Config'!$B$11</f>
        <v>47931.189</v>
      </c>
      <c r="AI1215" s="88">
        <f>AH1215*'⚙️ Config'!$B$12</f>
        <v>14379.3567</v>
      </c>
      <c r="AJ1215" s="64"/>
      <c r="AK1215" s="84"/>
      <c r="AL1215" s="84"/>
      <c r="AM1215" s="84"/>
      <c r="AN1215" s="84"/>
      <c r="AO1215" s="84"/>
      <c r="AP1215" s="84"/>
      <c r="AQ1215" s="84"/>
    </row>
    <row r="1216" ht="15.0" customHeight="1">
      <c r="A1216" s="79">
        <v>1213.0</v>
      </c>
      <c r="B1216" s="80" t="s">
        <v>2782</v>
      </c>
      <c r="C1216" s="79" t="s">
        <v>141</v>
      </c>
      <c r="D1216" s="79" t="s">
        <v>2783</v>
      </c>
      <c r="E1216" s="81">
        <v>63.78</v>
      </c>
      <c r="F1216" s="79" t="s">
        <v>84</v>
      </c>
      <c r="G1216" s="79" t="s">
        <v>606</v>
      </c>
      <c r="H1216" s="82">
        <v>1277645.56</v>
      </c>
      <c r="I1216" s="79">
        <v>1.0</v>
      </c>
      <c r="J1216" s="83">
        <v>1.1</v>
      </c>
      <c r="K1216" s="80">
        <v>2025.0</v>
      </c>
      <c r="L1216" s="79" t="s">
        <v>331</v>
      </c>
      <c r="M1216" s="79">
        <v>2025.0</v>
      </c>
      <c r="N1216" s="79" t="s">
        <v>145</v>
      </c>
      <c r="O1216" s="65" t="str">
        <f t="shared" si="1"/>
        <v>032894200001</v>
      </c>
      <c r="P1216" s="65">
        <f t="shared" si="2"/>
        <v>2</v>
      </c>
      <c r="Q1216" s="65">
        <f t="shared" si="3"/>
        <v>8</v>
      </c>
      <c r="R1216" s="65" t="str">
        <f t="shared" si="12"/>
        <v>03.289.420/0001-28</v>
      </c>
      <c r="S1216" s="84"/>
      <c r="T1216" s="84" t="str">
        <f t="shared" si="10"/>
        <v/>
      </c>
      <c r="U1216" s="84" t="str">
        <f t="shared" si="11"/>
        <v/>
      </c>
      <c r="V1216" s="65" t="str">
        <f t="shared" si="5"/>
        <v/>
      </c>
      <c r="W1216" s="84"/>
      <c r="X1216" s="84"/>
      <c r="Y1216" s="85"/>
      <c r="Z1216" s="85"/>
      <c r="AA1216" s="65" t="str">
        <f t="shared" si="6"/>
        <v/>
      </c>
      <c r="AB1216" s="65" t="str">
        <f t="shared" si="7"/>
        <v/>
      </c>
      <c r="AC1216" s="86"/>
      <c r="AD1216" s="87" t="str">
        <f t="shared" si="8"/>
        <v/>
      </c>
      <c r="AE1216" s="84"/>
      <c r="AF1216" s="86">
        <f>IF(AC1216&gt;0,AC1216,'⚙️ Config'!$B$10)</f>
        <v>0.0075</v>
      </c>
      <c r="AG1216" s="88">
        <f t="shared" si="9"/>
        <v>9582.3417</v>
      </c>
      <c r="AH1216" s="88">
        <f>AG1216*'⚙️ Config'!$B$11</f>
        <v>47911.7085</v>
      </c>
      <c r="AI1216" s="88">
        <f>AH1216*'⚙️ Config'!$B$12</f>
        <v>14373.51255</v>
      </c>
      <c r="AJ1216" s="64"/>
      <c r="AK1216" s="84"/>
      <c r="AL1216" s="84"/>
      <c r="AM1216" s="84"/>
      <c r="AN1216" s="84"/>
      <c r="AO1216" s="84"/>
      <c r="AP1216" s="84"/>
      <c r="AQ1216" s="84"/>
    </row>
    <row r="1217" ht="15.0" customHeight="1">
      <c r="A1217" s="79">
        <v>1214.0</v>
      </c>
      <c r="B1217" s="80" t="s">
        <v>2784</v>
      </c>
      <c r="C1217" s="79" t="s">
        <v>141</v>
      </c>
      <c r="D1217" s="79" t="s">
        <v>2785</v>
      </c>
      <c r="E1217" s="81">
        <v>61.21</v>
      </c>
      <c r="F1217" s="79" t="s">
        <v>84</v>
      </c>
      <c r="G1217" s="79" t="s">
        <v>606</v>
      </c>
      <c r="H1217" s="82">
        <v>1277618.16</v>
      </c>
      <c r="I1217" s="79">
        <v>1.0</v>
      </c>
      <c r="J1217" s="83">
        <v>1.2</v>
      </c>
      <c r="K1217" s="80">
        <v>2025.0</v>
      </c>
      <c r="L1217" s="79" t="s">
        <v>202</v>
      </c>
      <c r="M1217" s="79">
        <v>2025.0</v>
      </c>
      <c r="N1217" s="79" t="s">
        <v>161</v>
      </c>
      <c r="O1217" s="65" t="str">
        <f t="shared" si="1"/>
        <v>283416690001</v>
      </c>
      <c r="P1217" s="65">
        <f t="shared" si="2"/>
        <v>6</v>
      </c>
      <c r="Q1217" s="65">
        <f t="shared" si="3"/>
        <v>6</v>
      </c>
      <c r="R1217" s="65" t="str">
        <f t="shared" si="12"/>
        <v>28.341.669/0001-66</v>
      </c>
      <c r="S1217" s="84"/>
      <c r="T1217" s="84" t="str">
        <f t="shared" si="10"/>
        <v/>
      </c>
      <c r="U1217" s="84" t="str">
        <f t="shared" si="11"/>
        <v/>
      </c>
      <c r="V1217" s="65" t="str">
        <f t="shared" si="5"/>
        <v/>
      </c>
      <c r="W1217" s="84"/>
      <c r="X1217" s="84"/>
      <c r="Y1217" s="85"/>
      <c r="Z1217" s="85"/>
      <c r="AA1217" s="65" t="str">
        <f t="shared" si="6"/>
        <v/>
      </c>
      <c r="AB1217" s="65" t="str">
        <f t="shared" si="7"/>
        <v/>
      </c>
      <c r="AC1217" s="86"/>
      <c r="AD1217" s="87" t="str">
        <f t="shared" si="8"/>
        <v/>
      </c>
      <c r="AE1217" s="84"/>
      <c r="AF1217" s="86">
        <f>IF(AC1217&gt;0,AC1217,'⚙️ Config'!$B$10)</f>
        <v>0.0075</v>
      </c>
      <c r="AG1217" s="88">
        <f t="shared" si="9"/>
        <v>9582.1362</v>
      </c>
      <c r="AH1217" s="88">
        <f>AG1217*'⚙️ Config'!$B$11</f>
        <v>47910.681</v>
      </c>
      <c r="AI1217" s="88">
        <f>AH1217*'⚙️ Config'!$B$12</f>
        <v>14373.2043</v>
      </c>
      <c r="AJ1217" s="64"/>
      <c r="AK1217" s="84"/>
      <c r="AL1217" s="84"/>
      <c r="AM1217" s="84"/>
      <c r="AN1217" s="84"/>
      <c r="AO1217" s="84"/>
      <c r="AP1217" s="84"/>
      <c r="AQ1217" s="84"/>
    </row>
    <row r="1218" ht="15.0" customHeight="1">
      <c r="A1218" s="79">
        <v>1215.0</v>
      </c>
      <c r="B1218" s="80" t="s">
        <v>2786</v>
      </c>
      <c r="C1218" s="79" t="s">
        <v>141</v>
      </c>
      <c r="D1218" s="79" t="s">
        <v>2787</v>
      </c>
      <c r="E1218" s="81">
        <v>55.03</v>
      </c>
      <c r="F1218" s="79" t="s">
        <v>84</v>
      </c>
      <c r="G1218" s="79" t="s">
        <v>606</v>
      </c>
      <c r="H1218" s="82">
        <v>1277491.56</v>
      </c>
      <c r="I1218" s="79">
        <v>1.0</v>
      </c>
      <c r="J1218" s="83">
        <v>1.5</v>
      </c>
      <c r="K1218" s="80">
        <v>2024.0</v>
      </c>
      <c r="L1218" s="79" t="s">
        <v>630</v>
      </c>
      <c r="M1218" s="79">
        <v>2024.0</v>
      </c>
      <c r="N1218" s="79" t="s">
        <v>161</v>
      </c>
      <c r="O1218" s="65" t="str">
        <f t="shared" si="1"/>
        <v>192144630001</v>
      </c>
      <c r="P1218" s="65">
        <f t="shared" si="2"/>
        <v>8</v>
      </c>
      <c r="Q1218" s="65">
        <f t="shared" si="3"/>
        <v>4</v>
      </c>
      <c r="R1218" s="65" t="str">
        <f t="shared" si="12"/>
        <v>19.214.463/0001-84</v>
      </c>
      <c r="S1218" s="84"/>
      <c r="T1218" s="84" t="str">
        <f t="shared" si="10"/>
        <v/>
      </c>
      <c r="U1218" s="84" t="str">
        <f t="shared" si="11"/>
        <v/>
      </c>
      <c r="V1218" s="65" t="str">
        <f t="shared" si="5"/>
        <v/>
      </c>
      <c r="W1218" s="84"/>
      <c r="X1218" s="84"/>
      <c r="Y1218" s="85"/>
      <c r="Z1218" s="85"/>
      <c r="AA1218" s="65" t="str">
        <f t="shared" si="6"/>
        <v/>
      </c>
      <c r="AB1218" s="65" t="str">
        <f t="shared" si="7"/>
        <v/>
      </c>
      <c r="AC1218" s="86"/>
      <c r="AD1218" s="87" t="str">
        <f t="shared" si="8"/>
        <v/>
      </c>
      <c r="AE1218" s="84"/>
      <c r="AF1218" s="86">
        <f>IF(AC1218&gt;0,AC1218,'⚙️ Config'!$B$10)</f>
        <v>0.0075</v>
      </c>
      <c r="AG1218" s="88">
        <f t="shared" si="9"/>
        <v>9581.1867</v>
      </c>
      <c r="AH1218" s="88">
        <f>AG1218*'⚙️ Config'!$B$11</f>
        <v>47905.9335</v>
      </c>
      <c r="AI1218" s="88">
        <f>AH1218*'⚙️ Config'!$B$12</f>
        <v>14371.78005</v>
      </c>
      <c r="AJ1218" s="64"/>
      <c r="AK1218" s="84"/>
      <c r="AL1218" s="84"/>
      <c r="AM1218" s="84"/>
      <c r="AN1218" s="84"/>
      <c r="AO1218" s="84"/>
      <c r="AP1218" s="84"/>
      <c r="AQ1218" s="84"/>
    </row>
    <row r="1219" ht="15.0" customHeight="1">
      <c r="A1219" s="79">
        <v>1216.0</v>
      </c>
      <c r="B1219" s="80" t="s">
        <v>2788</v>
      </c>
      <c r="C1219" s="79" t="s">
        <v>141</v>
      </c>
      <c r="D1219" s="79" t="s">
        <v>2789</v>
      </c>
      <c r="E1219" s="81">
        <v>83.67</v>
      </c>
      <c r="F1219" s="79" t="s">
        <v>84</v>
      </c>
      <c r="G1219" s="79" t="s">
        <v>606</v>
      </c>
      <c r="H1219" s="82">
        <v>1277317.93</v>
      </c>
      <c r="I1219" s="79">
        <v>1.0</v>
      </c>
      <c r="J1219" s="83">
        <v>0.6</v>
      </c>
      <c r="K1219" s="80">
        <v>2025.0</v>
      </c>
      <c r="L1219" s="79" t="s">
        <v>630</v>
      </c>
      <c r="M1219" s="79">
        <v>2025.0</v>
      </c>
      <c r="N1219" s="79" t="s">
        <v>145</v>
      </c>
      <c r="O1219" s="65" t="str">
        <f t="shared" si="1"/>
        <v>395458590001</v>
      </c>
      <c r="P1219" s="65">
        <f t="shared" si="2"/>
        <v>1</v>
      </c>
      <c r="Q1219" s="65">
        <f t="shared" si="3"/>
        <v>1</v>
      </c>
      <c r="R1219" s="65" t="str">
        <f t="shared" si="12"/>
        <v>39.545.859/0001-11</v>
      </c>
      <c r="S1219" s="84"/>
      <c r="T1219" s="84" t="str">
        <f t="shared" si="10"/>
        <v/>
      </c>
      <c r="U1219" s="84" t="str">
        <f t="shared" si="11"/>
        <v/>
      </c>
      <c r="V1219" s="65" t="str">
        <f t="shared" si="5"/>
        <v/>
      </c>
      <c r="W1219" s="84"/>
      <c r="X1219" s="84"/>
      <c r="Y1219" s="85"/>
      <c r="Z1219" s="85"/>
      <c r="AA1219" s="65" t="str">
        <f t="shared" si="6"/>
        <v/>
      </c>
      <c r="AB1219" s="65" t="str">
        <f t="shared" si="7"/>
        <v/>
      </c>
      <c r="AC1219" s="86"/>
      <c r="AD1219" s="87" t="str">
        <f t="shared" si="8"/>
        <v/>
      </c>
      <c r="AE1219" s="84"/>
      <c r="AF1219" s="86">
        <f>IF(AC1219&gt;0,AC1219,'⚙️ Config'!$B$10)</f>
        <v>0.0075</v>
      </c>
      <c r="AG1219" s="88">
        <f t="shared" si="9"/>
        <v>9579.884475</v>
      </c>
      <c r="AH1219" s="88">
        <f>AG1219*'⚙️ Config'!$B$11</f>
        <v>47899.42238</v>
      </c>
      <c r="AI1219" s="88">
        <f>AH1219*'⚙️ Config'!$B$12</f>
        <v>14369.82671</v>
      </c>
      <c r="AJ1219" s="64"/>
      <c r="AK1219" s="84"/>
      <c r="AL1219" s="84"/>
      <c r="AM1219" s="84"/>
      <c r="AN1219" s="84"/>
      <c r="AO1219" s="84"/>
      <c r="AP1219" s="84"/>
      <c r="AQ1219" s="84"/>
    </row>
    <row r="1220" ht="15.0" customHeight="1">
      <c r="A1220" s="79">
        <v>1217.0</v>
      </c>
      <c r="B1220" s="80" t="s">
        <v>2790</v>
      </c>
      <c r="C1220" s="79" t="s">
        <v>141</v>
      </c>
      <c r="D1220" s="79" t="s">
        <v>2791</v>
      </c>
      <c r="E1220" s="81">
        <v>61.21</v>
      </c>
      <c r="F1220" s="79" t="s">
        <v>84</v>
      </c>
      <c r="G1220" s="79" t="s">
        <v>606</v>
      </c>
      <c r="H1220" s="82">
        <v>1276132.02</v>
      </c>
      <c r="I1220" s="79">
        <v>1.0</v>
      </c>
      <c r="J1220" s="83">
        <v>1.2</v>
      </c>
      <c r="K1220" s="80">
        <v>2025.0</v>
      </c>
      <c r="L1220" s="79" t="s">
        <v>630</v>
      </c>
      <c r="M1220" s="79">
        <v>2025.0</v>
      </c>
      <c r="N1220" s="79" t="s">
        <v>161</v>
      </c>
      <c r="O1220" s="65" t="str">
        <f t="shared" si="1"/>
        <v>490188280001</v>
      </c>
      <c r="P1220" s="65">
        <f t="shared" si="2"/>
        <v>6</v>
      </c>
      <c r="Q1220" s="65">
        <f t="shared" si="3"/>
        <v>6</v>
      </c>
      <c r="R1220" s="65" t="str">
        <f t="shared" si="12"/>
        <v>49.018.828/0001-66</v>
      </c>
      <c r="S1220" s="84"/>
      <c r="T1220" s="84" t="str">
        <f t="shared" si="10"/>
        <v/>
      </c>
      <c r="U1220" s="84" t="str">
        <f t="shared" si="11"/>
        <v/>
      </c>
      <c r="V1220" s="65" t="str">
        <f t="shared" si="5"/>
        <v/>
      </c>
      <c r="W1220" s="84"/>
      <c r="X1220" s="84"/>
      <c r="Y1220" s="85"/>
      <c r="Z1220" s="85"/>
      <c r="AA1220" s="65" t="str">
        <f t="shared" si="6"/>
        <v/>
      </c>
      <c r="AB1220" s="65" t="str">
        <f t="shared" si="7"/>
        <v/>
      </c>
      <c r="AC1220" s="86"/>
      <c r="AD1220" s="87" t="str">
        <f t="shared" si="8"/>
        <v/>
      </c>
      <c r="AE1220" s="84"/>
      <c r="AF1220" s="86">
        <f>IF(AC1220&gt;0,AC1220,'⚙️ Config'!$B$10)</f>
        <v>0.0075</v>
      </c>
      <c r="AG1220" s="88">
        <f t="shared" si="9"/>
        <v>9570.99015</v>
      </c>
      <c r="AH1220" s="88">
        <f>AG1220*'⚙️ Config'!$B$11</f>
        <v>47854.95075</v>
      </c>
      <c r="AI1220" s="88">
        <f>AH1220*'⚙️ Config'!$B$12</f>
        <v>14356.48523</v>
      </c>
      <c r="AJ1220" s="64"/>
      <c r="AK1220" s="84"/>
      <c r="AL1220" s="84"/>
      <c r="AM1220" s="84"/>
      <c r="AN1220" s="84"/>
      <c r="AO1220" s="84"/>
      <c r="AP1220" s="84"/>
      <c r="AQ1220" s="84"/>
    </row>
    <row r="1221" ht="15.0" customHeight="1">
      <c r="A1221" s="79">
        <v>1218.0</v>
      </c>
      <c r="B1221" s="80" t="s">
        <v>2792</v>
      </c>
      <c r="C1221" s="79" t="s">
        <v>141</v>
      </c>
      <c r="D1221" s="79" t="s">
        <v>2793</v>
      </c>
      <c r="E1221" s="81">
        <v>70.03</v>
      </c>
      <c r="F1221" s="79" t="s">
        <v>84</v>
      </c>
      <c r="G1221" s="79" t="s">
        <v>606</v>
      </c>
      <c r="H1221" s="82">
        <v>1274348.85</v>
      </c>
      <c r="I1221" s="79">
        <v>1.0</v>
      </c>
      <c r="J1221" s="83">
        <v>0.9</v>
      </c>
      <c r="K1221" s="80">
        <v>2025.0</v>
      </c>
      <c r="L1221" s="79" t="s">
        <v>268</v>
      </c>
      <c r="M1221" s="79">
        <v>2025.0</v>
      </c>
      <c r="N1221" s="79" t="s">
        <v>145</v>
      </c>
      <c r="O1221" s="65" t="str">
        <f t="shared" si="1"/>
        <v>034874460001</v>
      </c>
      <c r="P1221" s="65">
        <f t="shared" si="2"/>
        <v>8</v>
      </c>
      <c r="Q1221" s="65">
        <f t="shared" si="3"/>
        <v>0</v>
      </c>
      <c r="R1221" s="65" t="str">
        <f t="shared" si="12"/>
        <v>03.487.446/0001-80</v>
      </c>
      <c r="S1221" s="84"/>
      <c r="T1221" s="84" t="str">
        <f t="shared" si="10"/>
        <v/>
      </c>
      <c r="U1221" s="84" t="str">
        <f t="shared" si="11"/>
        <v/>
      </c>
      <c r="V1221" s="65" t="str">
        <f t="shared" si="5"/>
        <v/>
      </c>
      <c r="W1221" s="84"/>
      <c r="X1221" s="84"/>
      <c r="Y1221" s="85"/>
      <c r="Z1221" s="85"/>
      <c r="AA1221" s="65" t="str">
        <f t="shared" si="6"/>
        <v/>
      </c>
      <c r="AB1221" s="65" t="str">
        <f t="shared" si="7"/>
        <v/>
      </c>
      <c r="AC1221" s="86"/>
      <c r="AD1221" s="87" t="str">
        <f t="shared" si="8"/>
        <v/>
      </c>
      <c r="AE1221" s="84"/>
      <c r="AF1221" s="86">
        <f>IF(AC1221&gt;0,AC1221,'⚙️ Config'!$B$10)</f>
        <v>0.0075</v>
      </c>
      <c r="AG1221" s="88">
        <f t="shared" si="9"/>
        <v>9557.616375</v>
      </c>
      <c r="AH1221" s="88">
        <f>AG1221*'⚙️ Config'!$B$11</f>
        <v>47788.08188</v>
      </c>
      <c r="AI1221" s="88">
        <f>AH1221*'⚙️ Config'!$B$12</f>
        <v>14336.42456</v>
      </c>
      <c r="AJ1221" s="64"/>
      <c r="AK1221" s="84"/>
      <c r="AL1221" s="84"/>
      <c r="AM1221" s="84"/>
      <c r="AN1221" s="84"/>
      <c r="AO1221" s="84"/>
      <c r="AP1221" s="84"/>
      <c r="AQ1221" s="84"/>
    </row>
    <row r="1222" ht="15.0" customHeight="1">
      <c r="A1222" s="79">
        <v>1219.0</v>
      </c>
      <c r="B1222" s="80" t="s">
        <v>2794</v>
      </c>
      <c r="C1222" s="79" t="s">
        <v>141</v>
      </c>
      <c r="D1222" s="79" t="s">
        <v>2795</v>
      </c>
      <c r="E1222" s="81">
        <v>63.78</v>
      </c>
      <c r="F1222" s="79" t="s">
        <v>84</v>
      </c>
      <c r="G1222" s="79" t="s">
        <v>606</v>
      </c>
      <c r="H1222" s="82">
        <v>1274104.62</v>
      </c>
      <c r="I1222" s="79">
        <v>1.0</v>
      </c>
      <c r="J1222" s="83">
        <v>1.1</v>
      </c>
      <c r="K1222" s="80">
        <v>2025.0</v>
      </c>
      <c r="L1222" s="79" t="s">
        <v>202</v>
      </c>
      <c r="M1222" s="79">
        <v>2025.0</v>
      </c>
      <c r="N1222" s="79" t="s">
        <v>161</v>
      </c>
      <c r="O1222" s="65" t="str">
        <f t="shared" si="1"/>
        <v>202589890001</v>
      </c>
      <c r="P1222" s="65">
        <f t="shared" si="2"/>
        <v>4</v>
      </c>
      <c r="Q1222" s="65">
        <f t="shared" si="3"/>
        <v>5</v>
      </c>
      <c r="R1222" s="65" t="str">
        <f t="shared" si="12"/>
        <v>20.258.989/0001-45</v>
      </c>
      <c r="S1222" s="84"/>
      <c r="T1222" s="84" t="str">
        <f t="shared" si="10"/>
        <v/>
      </c>
      <c r="U1222" s="84" t="str">
        <f t="shared" si="11"/>
        <v/>
      </c>
      <c r="V1222" s="65" t="str">
        <f t="shared" si="5"/>
        <v/>
      </c>
      <c r="W1222" s="84"/>
      <c r="X1222" s="84"/>
      <c r="Y1222" s="85"/>
      <c r="Z1222" s="85"/>
      <c r="AA1222" s="65" t="str">
        <f t="shared" si="6"/>
        <v/>
      </c>
      <c r="AB1222" s="65" t="str">
        <f t="shared" si="7"/>
        <v/>
      </c>
      <c r="AC1222" s="86"/>
      <c r="AD1222" s="87" t="str">
        <f t="shared" si="8"/>
        <v/>
      </c>
      <c r="AE1222" s="84"/>
      <c r="AF1222" s="86">
        <f>IF(AC1222&gt;0,AC1222,'⚙️ Config'!$B$10)</f>
        <v>0.0075</v>
      </c>
      <c r="AG1222" s="88">
        <f t="shared" si="9"/>
        <v>9555.78465</v>
      </c>
      <c r="AH1222" s="88">
        <f>AG1222*'⚙️ Config'!$B$11</f>
        <v>47778.92325</v>
      </c>
      <c r="AI1222" s="88">
        <f>AH1222*'⚙️ Config'!$B$12</f>
        <v>14333.67698</v>
      </c>
      <c r="AJ1222" s="64"/>
      <c r="AK1222" s="84"/>
      <c r="AL1222" s="84"/>
      <c r="AM1222" s="84"/>
      <c r="AN1222" s="84"/>
      <c r="AO1222" s="84"/>
      <c r="AP1222" s="84"/>
      <c r="AQ1222" s="84"/>
    </row>
    <row r="1223" ht="15.0" customHeight="1">
      <c r="A1223" s="79">
        <v>1220.0</v>
      </c>
      <c r="B1223" s="80" t="s">
        <v>2796</v>
      </c>
      <c r="C1223" s="79" t="s">
        <v>141</v>
      </c>
      <c r="D1223" s="79" t="s">
        <v>2797</v>
      </c>
      <c r="E1223" s="81">
        <v>55.03</v>
      </c>
      <c r="F1223" s="79" t="s">
        <v>84</v>
      </c>
      <c r="G1223" s="79" t="s">
        <v>606</v>
      </c>
      <c r="H1223" s="82">
        <v>1273811.13</v>
      </c>
      <c r="I1223" s="79">
        <v>1.0</v>
      </c>
      <c r="J1223" s="83">
        <v>1.5</v>
      </c>
      <c r="K1223" s="80">
        <v>2024.0</v>
      </c>
      <c r="L1223" s="79" t="s">
        <v>630</v>
      </c>
      <c r="M1223" s="79">
        <v>2024.0</v>
      </c>
      <c r="N1223" s="79" t="s">
        <v>161</v>
      </c>
      <c r="O1223" s="65" t="str">
        <f t="shared" si="1"/>
        <v>246588210001</v>
      </c>
      <c r="P1223" s="65">
        <f t="shared" si="2"/>
        <v>8</v>
      </c>
      <c r="Q1223" s="65">
        <f t="shared" si="3"/>
        <v>8</v>
      </c>
      <c r="R1223" s="65" t="str">
        <f t="shared" si="12"/>
        <v>24.658.821/0001-88</v>
      </c>
      <c r="S1223" s="84"/>
      <c r="T1223" s="84" t="str">
        <f t="shared" si="10"/>
        <v/>
      </c>
      <c r="U1223" s="84" t="str">
        <f t="shared" si="11"/>
        <v/>
      </c>
      <c r="V1223" s="65" t="str">
        <f t="shared" si="5"/>
        <v/>
      </c>
      <c r="W1223" s="84"/>
      <c r="X1223" s="84"/>
      <c r="Y1223" s="85"/>
      <c r="Z1223" s="85"/>
      <c r="AA1223" s="65" t="str">
        <f t="shared" si="6"/>
        <v/>
      </c>
      <c r="AB1223" s="65" t="str">
        <f t="shared" si="7"/>
        <v/>
      </c>
      <c r="AC1223" s="86"/>
      <c r="AD1223" s="87" t="str">
        <f t="shared" si="8"/>
        <v/>
      </c>
      <c r="AE1223" s="84"/>
      <c r="AF1223" s="86">
        <f>IF(AC1223&gt;0,AC1223,'⚙️ Config'!$B$10)</f>
        <v>0.0075</v>
      </c>
      <c r="AG1223" s="88">
        <f t="shared" si="9"/>
        <v>9553.583475</v>
      </c>
      <c r="AH1223" s="88">
        <f>AG1223*'⚙️ Config'!$B$11</f>
        <v>47767.91738</v>
      </c>
      <c r="AI1223" s="88">
        <f>AH1223*'⚙️ Config'!$B$12</f>
        <v>14330.37521</v>
      </c>
      <c r="AJ1223" s="64"/>
      <c r="AK1223" s="84"/>
      <c r="AL1223" s="84"/>
      <c r="AM1223" s="84"/>
      <c r="AN1223" s="84"/>
      <c r="AO1223" s="84"/>
      <c r="AP1223" s="84"/>
      <c r="AQ1223" s="84"/>
    </row>
    <row r="1224" ht="15.0" customHeight="1">
      <c r="A1224" s="79">
        <v>1221.0</v>
      </c>
      <c r="B1224" s="80" t="s">
        <v>2798</v>
      </c>
      <c r="C1224" s="79" t="s">
        <v>141</v>
      </c>
      <c r="D1224" s="79" t="s">
        <v>2799</v>
      </c>
      <c r="E1224" s="81">
        <v>51.85</v>
      </c>
      <c r="F1224" s="79" t="s">
        <v>84</v>
      </c>
      <c r="G1224" s="79" t="s">
        <v>606</v>
      </c>
      <c r="H1224" s="82">
        <v>1273637.37</v>
      </c>
      <c r="I1224" s="79">
        <v>1.0</v>
      </c>
      <c r="J1224" s="83">
        <v>1.7</v>
      </c>
      <c r="K1224" s="80">
        <v>2024.0</v>
      </c>
      <c r="L1224" s="79" t="s">
        <v>630</v>
      </c>
      <c r="M1224" s="79">
        <v>2024.0</v>
      </c>
      <c r="N1224" s="79" t="s">
        <v>161</v>
      </c>
      <c r="O1224" s="65" t="str">
        <f t="shared" si="1"/>
        <v>052564850001</v>
      </c>
      <c r="P1224" s="65">
        <f t="shared" si="2"/>
        <v>0</v>
      </c>
      <c r="Q1224" s="65">
        <f t="shared" si="3"/>
        <v>0</v>
      </c>
      <c r="R1224" s="65" t="str">
        <f t="shared" si="12"/>
        <v>05.256.485/0001-00</v>
      </c>
      <c r="S1224" s="84"/>
      <c r="T1224" s="84" t="str">
        <f t="shared" si="10"/>
        <v/>
      </c>
      <c r="U1224" s="84" t="str">
        <f t="shared" si="11"/>
        <v/>
      </c>
      <c r="V1224" s="65" t="str">
        <f t="shared" si="5"/>
        <v/>
      </c>
      <c r="W1224" s="84"/>
      <c r="X1224" s="84"/>
      <c r="Y1224" s="85"/>
      <c r="Z1224" s="85"/>
      <c r="AA1224" s="65" t="str">
        <f t="shared" si="6"/>
        <v/>
      </c>
      <c r="AB1224" s="65" t="str">
        <f t="shared" si="7"/>
        <v/>
      </c>
      <c r="AC1224" s="86"/>
      <c r="AD1224" s="87" t="str">
        <f t="shared" si="8"/>
        <v/>
      </c>
      <c r="AE1224" s="84"/>
      <c r="AF1224" s="86">
        <f>IF(AC1224&gt;0,AC1224,'⚙️ Config'!$B$10)</f>
        <v>0.0075</v>
      </c>
      <c r="AG1224" s="88">
        <f t="shared" si="9"/>
        <v>9552.280275</v>
      </c>
      <c r="AH1224" s="88">
        <f>AG1224*'⚙️ Config'!$B$11</f>
        <v>47761.40138</v>
      </c>
      <c r="AI1224" s="88">
        <f>AH1224*'⚙️ Config'!$B$12</f>
        <v>14328.42041</v>
      </c>
      <c r="AJ1224" s="64"/>
      <c r="AK1224" s="84"/>
      <c r="AL1224" s="84"/>
      <c r="AM1224" s="84"/>
      <c r="AN1224" s="84"/>
      <c r="AO1224" s="84"/>
      <c r="AP1224" s="84"/>
      <c r="AQ1224" s="84"/>
    </row>
    <row r="1225" ht="15.0" customHeight="1">
      <c r="A1225" s="79">
        <v>1222.0</v>
      </c>
      <c r="B1225" s="80" t="s">
        <v>2800</v>
      </c>
      <c r="C1225" s="79" t="s">
        <v>141</v>
      </c>
      <c r="D1225" s="79" t="s">
        <v>2801</v>
      </c>
      <c r="E1225" s="81">
        <v>55.03</v>
      </c>
      <c r="F1225" s="79" t="s">
        <v>84</v>
      </c>
      <c r="G1225" s="79" t="s">
        <v>606</v>
      </c>
      <c r="H1225" s="82">
        <v>1273614.3</v>
      </c>
      <c r="I1225" s="79">
        <v>1.0</v>
      </c>
      <c r="J1225" s="83">
        <v>1.5</v>
      </c>
      <c r="K1225" s="80">
        <v>2024.0</v>
      </c>
      <c r="L1225" s="79" t="s">
        <v>448</v>
      </c>
      <c r="M1225" s="79">
        <v>2024.0</v>
      </c>
      <c r="N1225" s="79" t="s">
        <v>161</v>
      </c>
      <c r="O1225" s="65" t="str">
        <f t="shared" si="1"/>
        <v>054522570001</v>
      </c>
      <c r="P1225" s="65">
        <f t="shared" si="2"/>
        <v>0</v>
      </c>
      <c r="Q1225" s="65">
        <f t="shared" si="3"/>
        <v>6</v>
      </c>
      <c r="R1225" s="65" t="str">
        <f t="shared" si="12"/>
        <v>05.452.257/0001-06</v>
      </c>
      <c r="S1225" s="84"/>
      <c r="T1225" s="84" t="str">
        <f t="shared" si="10"/>
        <v/>
      </c>
      <c r="U1225" s="84" t="str">
        <f t="shared" si="11"/>
        <v/>
      </c>
      <c r="V1225" s="65" t="str">
        <f t="shared" si="5"/>
        <v/>
      </c>
      <c r="W1225" s="84"/>
      <c r="X1225" s="84"/>
      <c r="Y1225" s="85"/>
      <c r="Z1225" s="85"/>
      <c r="AA1225" s="65" t="str">
        <f t="shared" si="6"/>
        <v/>
      </c>
      <c r="AB1225" s="65" t="str">
        <f t="shared" si="7"/>
        <v/>
      </c>
      <c r="AC1225" s="86"/>
      <c r="AD1225" s="87" t="str">
        <f t="shared" si="8"/>
        <v/>
      </c>
      <c r="AE1225" s="84"/>
      <c r="AF1225" s="86">
        <f>IF(AC1225&gt;0,AC1225,'⚙️ Config'!$B$10)</f>
        <v>0.0075</v>
      </c>
      <c r="AG1225" s="88">
        <f t="shared" si="9"/>
        <v>9552.10725</v>
      </c>
      <c r="AH1225" s="88">
        <f>AG1225*'⚙️ Config'!$B$11</f>
        <v>47760.53625</v>
      </c>
      <c r="AI1225" s="88">
        <f>AH1225*'⚙️ Config'!$B$12</f>
        <v>14328.16088</v>
      </c>
      <c r="AJ1225" s="64"/>
      <c r="AK1225" s="84"/>
      <c r="AL1225" s="84"/>
      <c r="AM1225" s="84"/>
      <c r="AN1225" s="84"/>
      <c r="AO1225" s="84"/>
      <c r="AP1225" s="84"/>
      <c r="AQ1225" s="84"/>
    </row>
    <row r="1226" ht="15.0" customHeight="1">
      <c r="A1226" s="79">
        <v>1223.0</v>
      </c>
      <c r="B1226" s="80" t="s">
        <v>2802</v>
      </c>
      <c r="C1226" s="79" t="s">
        <v>141</v>
      </c>
      <c r="D1226" s="79" t="s">
        <v>2803</v>
      </c>
      <c r="E1226" s="81">
        <v>83.67</v>
      </c>
      <c r="F1226" s="79" t="s">
        <v>84</v>
      </c>
      <c r="G1226" s="79" t="s">
        <v>606</v>
      </c>
      <c r="H1226" s="82">
        <v>1273247.53</v>
      </c>
      <c r="I1226" s="79">
        <v>1.0</v>
      </c>
      <c r="J1226" s="83">
        <v>0.6</v>
      </c>
      <c r="K1226" s="80">
        <v>2025.0</v>
      </c>
      <c r="L1226" s="79" t="s">
        <v>630</v>
      </c>
      <c r="M1226" s="79">
        <v>2025.0</v>
      </c>
      <c r="N1226" s="79" t="s">
        <v>145</v>
      </c>
      <c r="O1226" s="65" t="str">
        <f t="shared" si="1"/>
        <v>407168740001</v>
      </c>
      <c r="P1226" s="65">
        <f t="shared" si="2"/>
        <v>6</v>
      </c>
      <c r="Q1226" s="65">
        <f t="shared" si="3"/>
        <v>4</v>
      </c>
      <c r="R1226" s="65" t="str">
        <f t="shared" si="12"/>
        <v>40.716.874/0001-64</v>
      </c>
      <c r="S1226" s="84"/>
      <c r="T1226" s="84" t="str">
        <f t="shared" si="10"/>
        <v/>
      </c>
      <c r="U1226" s="84" t="str">
        <f t="shared" si="11"/>
        <v/>
      </c>
      <c r="V1226" s="65" t="str">
        <f t="shared" si="5"/>
        <v/>
      </c>
      <c r="W1226" s="84"/>
      <c r="X1226" s="84"/>
      <c r="Y1226" s="85"/>
      <c r="Z1226" s="85"/>
      <c r="AA1226" s="65" t="str">
        <f t="shared" si="6"/>
        <v/>
      </c>
      <c r="AB1226" s="65" t="str">
        <f t="shared" si="7"/>
        <v/>
      </c>
      <c r="AC1226" s="86"/>
      <c r="AD1226" s="87" t="str">
        <f t="shared" si="8"/>
        <v/>
      </c>
      <c r="AE1226" s="84"/>
      <c r="AF1226" s="86">
        <f>IF(AC1226&gt;0,AC1226,'⚙️ Config'!$B$10)</f>
        <v>0.0075</v>
      </c>
      <c r="AG1226" s="88">
        <f t="shared" si="9"/>
        <v>9549.356475</v>
      </c>
      <c r="AH1226" s="88">
        <f>AG1226*'⚙️ Config'!$B$11</f>
        <v>47746.78238</v>
      </c>
      <c r="AI1226" s="88">
        <f>AH1226*'⚙️ Config'!$B$12</f>
        <v>14324.03471</v>
      </c>
      <c r="AJ1226" s="64"/>
      <c r="AK1226" s="84"/>
      <c r="AL1226" s="84"/>
      <c r="AM1226" s="84"/>
      <c r="AN1226" s="84"/>
      <c r="AO1226" s="84"/>
      <c r="AP1226" s="84"/>
      <c r="AQ1226" s="84"/>
    </row>
    <row r="1227" ht="15.0" customHeight="1">
      <c r="A1227" s="79">
        <v>1224.0</v>
      </c>
      <c r="B1227" s="80" t="s">
        <v>2804</v>
      </c>
      <c r="C1227" s="79" t="s">
        <v>141</v>
      </c>
      <c r="D1227" s="79" t="s">
        <v>2805</v>
      </c>
      <c r="E1227" s="81">
        <v>55.03</v>
      </c>
      <c r="F1227" s="79" t="s">
        <v>84</v>
      </c>
      <c r="G1227" s="79" t="s">
        <v>606</v>
      </c>
      <c r="H1227" s="82">
        <v>1272707.18</v>
      </c>
      <c r="I1227" s="79">
        <v>1.0</v>
      </c>
      <c r="J1227" s="83">
        <v>1.5</v>
      </c>
      <c r="K1227" s="80">
        <v>2024.0</v>
      </c>
      <c r="L1227" s="79" t="s">
        <v>630</v>
      </c>
      <c r="M1227" s="79">
        <v>2024.0</v>
      </c>
      <c r="N1227" s="79" t="s">
        <v>161</v>
      </c>
      <c r="O1227" s="65" t="str">
        <f t="shared" si="1"/>
        <v>229620500001</v>
      </c>
      <c r="P1227" s="65">
        <f t="shared" si="2"/>
        <v>9</v>
      </c>
      <c r="Q1227" s="65">
        <f t="shared" si="3"/>
        <v>2</v>
      </c>
      <c r="R1227" s="65" t="str">
        <f t="shared" si="12"/>
        <v>22.962.050/0001-92</v>
      </c>
      <c r="S1227" s="84"/>
      <c r="T1227" s="84" t="str">
        <f t="shared" si="10"/>
        <v/>
      </c>
      <c r="U1227" s="84" t="str">
        <f t="shared" si="11"/>
        <v/>
      </c>
      <c r="V1227" s="65" t="str">
        <f t="shared" si="5"/>
        <v/>
      </c>
      <c r="W1227" s="84"/>
      <c r="X1227" s="84"/>
      <c r="Y1227" s="85"/>
      <c r="Z1227" s="85"/>
      <c r="AA1227" s="65" t="str">
        <f t="shared" si="6"/>
        <v/>
      </c>
      <c r="AB1227" s="65" t="str">
        <f t="shared" si="7"/>
        <v/>
      </c>
      <c r="AC1227" s="86"/>
      <c r="AD1227" s="87" t="str">
        <f t="shared" si="8"/>
        <v/>
      </c>
      <c r="AE1227" s="84"/>
      <c r="AF1227" s="86">
        <f>IF(AC1227&gt;0,AC1227,'⚙️ Config'!$B$10)</f>
        <v>0.0075</v>
      </c>
      <c r="AG1227" s="88">
        <f t="shared" si="9"/>
        <v>9545.30385</v>
      </c>
      <c r="AH1227" s="88">
        <f>AG1227*'⚙️ Config'!$B$11</f>
        <v>47726.51925</v>
      </c>
      <c r="AI1227" s="88">
        <f>AH1227*'⚙️ Config'!$B$12</f>
        <v>14317.95578</v>
      </c>
      <c r="AJ1227" s="64"/>
      <c r="AK1227" s="84"/>
      <c r="AL1227" s="84"/>
      <c r="AM1227" s="84"/>
      <c r="AN1227" s="84"/>
      <c r="AO1227" s="84"/>
      <c r="AP1227" s="84"/>
      <c r="AQ1227" s="84"/>
    </row>
    <row r="1228" ht="15.0" customHeight="1">
      <c r="A1228" s="79">
        <v>1225.0</v>
      </c>
      <c r="B1228" s="80" t="s">
        <v>2806</v>
      </c>
      <c r="C1228" s="79" t="s">
        <v>141</v>
      </c>
      <c r="D1228" s="79" t="s">
        <v>2807</v>
      </c>
      <c r="E1228" s="81">
        <v>63.78</v>
      </c>
      <c r="F1228" s="79" t="s">
        <v>84</v>
      </c>
      <c r="G1228" s="79" t="s">
        <v>606</v>
      </c>
      <c r="H1228" s="82">
        <v>1269782.22</v>
      </c>
      <c r="I1228" s="79">
        <v>1.0</v>
      </c>
      <c r="J1228" s="83">
        <v>1.1</v>
      </c>
      <c r="K1228" s="80">
        <v>2025.0</v>
      </c>
      <c r="L1228" s="79" t="s">
        <v>630</v>
      </c>
      <c r="M1228" s="79">
        <v>2025.0</v>
      </c>
      <c r="N1228" s="79" t="s">
        <v>161</v>
      </c>
      <c r="O1228" s="65" t="str">
        <f t="shared" si="1"/>
        <v>036037220001</v>
      </c>
      <c r="P1228" s="65">
        <f t="shared" si="2"/>
        <v>2</v>
      </c>
      <c r="Q1228" s="65">
        <f t="shared" si="3"/>
        <v>9</v>
      </c>
      <c r="R1228" s="65" t="str">
        <f t="shared" si="12"/>
        <v>03.603.722/0001-29</v>
      </c>
      <c r="S1228" s="84"/>
      <c r="T1228" s="84" t="str">
        <f t="shared" si="10"/>
        <v/>
      </c>
      <c r="U1228" s="84" t="str">
        <f t="shared" si="11"/>
        <v/>
      </c>
      <c r="V1228" s="65" t="str">
        <f t="shared" si="5"/>
        <v/>
      </c>
      <c r="W1228" s="84"/>
      <c r="X1228" s="84"/>
      <c r="Y1228" s="85"/>
      <c r="Z1228" s="85"/>
      <c r="AA1228" s="65" t="str">
        <f t="shared" si="6"/>
        <v/>
      </c>
      <c r="AB1228" s="65" t="str">
        <f t="shared" si="7"/>
        <v/>
      </c>
      <c r="AC1228" s="86"/>
      <c r="AD1228" s="87" t="str">
        <f t="shared" si="8"/>
        <v/>
      </c>
      <c r="AE1228" s="84"/>
      <c r="AF1228" s="86">
        <f>IF(AC1228&gt;0,AC1228,'⚙️ Config'!$B$10)</f>
        <v>0.0075</v>
      </c>
      <c r="AG1228" s="88">
        <f t="shared" si="9"/>
        <v>9523.36665</v>
      </c>
      <c r="AH1228" s="88">
        <f>AG1228*'⚙️ Config'!$B$11</f>
        <v>47616.83325</v>
      </c>
      <c r="AI1228" s="88">
        <f>AH1228*'⚙️ Config'!$B$12</f>
        <v>14285.04998</v>
      </c>
      <c r="AJ1228" s="64"/>
      <c r="AK1228" s="84"/>
      <c r="AL1228" s="84"/>
      <c r="AM1228" s="84"/>
      <c r="AN1228" s="84"/>
      <c r="AO1228" s="84"/>
      <c r="AP1228" s="84"/>
      <c r="AQ1228" s="84"/>
    </row>
    <row r="1229" ht="15.0" customHeight="1">
      <c r="A1229" s="79">
        <v>1226.0</v>
      </c>
      <c r="B1229" s="80" t="s">
        <v>2808</v>
      </c>
      <c r="C1229" s="79" t="s">
        <v>141</v>
      </c>
      <c r="D1229" s="79" t="s">
        <v>2809</v>
      </c>
      <c r="E1229" s="81">
        <v>58.92</v>
      </c>
      <c r="F1229" s="79" t="s">
        <v>84</v>
      </c>
      <c r="G1229" s="79" t="s">
        <v>606</v>
      </c>
      <c r="H1229" s="82">
        <v>1269338.07</v>
      </c>
      <c r="I1229" s="79">
        <v>1.0</v>
      </c>
      <c r="J1229" s="83">
        <v>1.3</v>
      </c>
      <c r="K1229" s="80">
        <v>2024.0</v>
      </c>
      <c r="L1229" s="79" t="s">
        <v>202</v>
      </c>
      <c r="M1229" s="79">
        <v>2024.0</v>
      </c>
      <c r="N1229" s="79" t="s">
        <v>145</v>
      </c>
      <c r="O1229" s="65" t="str">
        <f t="shared" si="1"/>
        <v>062105090001</v>
      </c>
      <c r="P1229" s="65">
        <f t="shared" si="2"/>
        <v>4</v>
      </c>
      <c r="Q1229" s="65">
        <f t="shared" si="3"/>
        <v>5</v>
      </c>
      <c r="R1229" s="65" t="str">
        <f t="shared" si="12"/>
        <v>06.210.509/0001-45</v>
      </c>
      <c r="S1229" s="84"/>
      <c r="T1229" s="84" t="str">
        <f t="shared" si="10"/>
        <v/>
      </c>
      <c r="U1229" s="84" t="str">
        <f t="shared" si="11"/>
        <v/>
      </c>
      <c r="V1229" s="65" t="str">
        <f t="shared" si="5"/>
        <v/>
      </c>
      <c r="W1229" s="84"/>
      <c r="X1229" s="84"/>
      <c r="Y1229" s="85"/>
      <c r="Z1229" s="85"/>
      <c r="AA1229" s="65" t="str">
        <f t="shared" si="6"/>
        <v/>
      </c>
      <c r="AB1229" s="65" t="str">
        <f t="shared" si="7"/>
        <v/>
      </c>
      <c r="AC1229" s="86"/>
      <c r="AD1229" s="87" t="str">
        <f t="shared" si="8"/>
        <v/>
      </c>
      <c r="AE1229" s="84"/>
      <c r="AF1229" s="86">
        <f>IF(AC1229&gt;0,AC1229,'⚙️ Config'!$B$10)</f>
        <v>0.0075</v>
      </c>
      <c r="AG1229" s="88">
        <f t="shared" si="9"/>
        <v>9520.035525</v>
      </c>
      <c r="AH1229" s="88">
        <f>AG1229*'⚙️ Config'!$B$11</f>
        <v>47600.17763</v>
      </c>
      <c r="AI1229" s="88">
        <f>AH1229*'⚙️ Config'!$B$12</f>
        <v>14280.05329</v>
      </c>
      <c r="AJ1229" s="64"/>
      <c r="AK1229" s="84"/>
      <c r="AL1229" s="84"/>
      <c r="AM1229" s="84"/>
      <c r="AN1229" s="84"/>
      <c r="AO1229" s="84"/>
      <c r="AP1229" s="84"/>
      <c r="AQ1229" s="84"/>
    </row>
    <row r="1230" ht="15.0" customHeight="1">
      <c r="A1230" s="79">
        <v>1227.0</v>
      </c>
      <c r="B1230" s="80" t="s">
        <v>2810</v>
      </c>
      <c r="C1230" s="79" t="s">
        <v>141</v>
      </c>
      <c r="D1230" s="79" t="s">
        <v>2811</v>
      </c>
      <c r="E1230" s="81">
        <v>50.47</v>
      </c>
      <c r="F1230" s="79" t="s">
        <v>84</v>
      </c>
      <c r="G1230" s="79" t="s">
        <v>606</v>
      </c>
      <c r="H1230" s="82">
        <v>1268357.49</v>
      </c>
      <c r="I1230" s="79">
        <v>1.0</v>
      </c>
      <c r="J1230" s="83">
        <v>1.8</v>
      </c>
      <c r="K1230" s="80">
        <v>2024.0</v>
      </c>
      <c r="L1230" s="79" t="s">
        <v>630</v>
      </c>
      <c r="M1230" s="79">
        <v>2024.0</v>
      </c>
      <c r="N1230" s="79" t="s">
        <v>161</v>
      </c>
      <c r="O1230" s="65" t="str">
        <f t="shared" si="1"/>
        <v>316792400001</v>
      </c>
      <c r="P1230" s="65">
        <f t="shared" si="2"/>
        <v>9</v>
      </c>
      <c r="Q1230" s="65">
        <f t="shared" si="3"/>
        <v>8</v>
      </c>
      <c r="R1230" s="65" t="str">
        <f t="shared" si="12"/>
        <v>31.679.240/0001-98</v>
      </c>
      <c r="S1230" s="84"/>
      <c r="T1230" s="84" t="str">
        <f t="shared" si="10"/>
        <v/>
      </c>
      <c r="U1230" s="84" t="str">
        <f t="shared" si="11"/>
        <v/>
      </c>
      <c r="V1230" s="65" t="str">
        <f t="shared" si="5"/>
        <v/>
      </c>
      <c r="W1230" s="84"/>
      <c r="X1230" s="84"/>
      <c r="Y1230" s="85"/>
      <c r="Z1230" s="85"/>
      <c r="AA1230" s="65" t="str">
        <f t="shared" si="6"/>
        <v/>
      </c>
      <c r="AB1230" s="65" t="str">
        <f t="shared" si="7"/>
        <v/>
      </c>
      <c r="AC1230" s="86"/>
      <c r="AD1230" s="87" t="str">
        <f t="shared" si="8"/>
        <v/>
      </c>
      <c r="AE1230" s="84"/>
      <c r="AF1230" s="86">
        <f>IF(AC1230&gt;0,AC1230,'⚙️ Config'!$B$10)</f>
        <v>0.0075</v>
      </c>
      <c r="AG1230" s="88">
        <f t="shared" si="9"/>
        <v>9512.681175</v>
      </c>
      <c r="AH1230" s="88">
        <f>AG1230*'⚙️ Config'!$B$11</f>
        <v>47563.40588</v>
      </c>
      <c r="AI1230" s="88">
        <f>AH1230*'⚙️ Config'!$B$12</f>
        <v>14269.02176</v>
      </c>
      <c r="AJ1230" s="64"/>
      <c r="AK1230" s="84"/>
      <c r="AL1230" s="84"/>
      <c r="AM1230" s="84"/>
      <c r="AN1230" s="84"/>
      <c r="AO1230" s="84"/>
      <c r="AP1230" s="84"/>
      <c r="AQ1230" s="84"/>
    </row>
    <row r="1231" ht="15.0" customHeight="1">
      <c r="A1231" s="79">
        <v>1228.0</v>
      </c>
      <c r="B1231" s="80" t="s">
        <v>2812</v>
      </c>
      <c r="C1231" s="79" t="s">
        <v>141</v>
      </c>
      <c r="D1231" s="79" t="s">
        <v>2813</v>
      </c>
      <c r="E1231" s="81">
        <v>58.92</v>
      </c>
      <c r="F1231" s="79" t="s">
        <v>84</v>
      </c>
      <c r="G1231" s="79" t="s">
        <v>606</v>
      </c>
      <c r="H1231" s="82">
        <v>1267944.86</v>
      </c>
      <c r="I1231" s="79">
        <v>1.0</v>
      </c>
      <c r="J1231" s="83">
        <v>1.3</v>
      </c>
      <c r="K1231" s="80">
        <v>2024.0</v>
      </c>
      <c r="L1231" s="79" t="s">
        <v>630</v>
      </c>
      <c r="M1231" s="79">
        <v>2024.0</v>
      </c>
      <c r="N1231" s="79" t="s">
        <v>161</v>
      </c>
      <c r="O1231" s="65" t="str">
        <f t="shared" si="1"/>
        <v>341989170001</v>
      </c>
      <c r="P1231" s="65">
        <f t="shared" si="2"/>
        <v>6</v>
      </c>
      <c r="Q1231" s="65">
        <f t="shared" si="3"/>
        <v>4</v>
      </c>
      <c r="R1231" s="65" t="str">
        <f t="shared" si="12"/>
        <v>34.198.917/0001-64</v>
      </c>
      <c r="S1231" s="84"/>
      <c r="T1231" s="84" t="str">
        <f t="shared" si="10"/>
        <v/>
      </c>
      <c r="U1231" s="84" t="str">
        <f t="shared" si="11"/>
        <v/>
      </c>
      <c r="V1231" s="65" t="str">
        <f t="shared" si="5"/>
        <v/>
      </c>
      <c r="W1231" s="84"/>
      <c r="X1231" s="84"/>
      <c r="Y1231" s="85"/>
      <c r="Z1231" s="85"/>
      <c r="AA1231" s="65" t="str">
        <f t="shared" si="6"/>
        <v/>
      </c>
      <c r="AB1231" s="65" t="str">
        <f t="shared" si="7"/>
        <v/>
      </c>
      <c r="AC1231" s="86"/>
      <c r="AD1231" s="87" t="str">
        <f t="shared" si="8"/>
        <v/>
      </c>
      <c r="AE1231" s="84"/>
      <c r="AF1231" s="86">
        <f>IF(AC1231&gt;0,AC1231,'⚙️ Config'!$B$10)</f>
        <v>0.0075</v>
      </c>
      <c r="AG1231" s="88">
        <f t="shared" si="9"/>
        <v>9509.58645</v>
      </c>
      <c r="AH1231" s="88">
        <f>AG1231*'⚙️ Config'!$B$11</f>
        <v>47547.93225</v>
      </c>
      <c r="AI1231" s="88">
        <f>AH1231*'⚙️ Config'!$B$12</f>
        <v>14264.37968</v>
      </c>
      <c r="AJ1231" s="64"/>
      <c r="AK1231" s="84"/>
      <c r="AL1231" s="84"/>
      <c r="AM1231" s="84"/>
      <c r="AN1231" s="84"/>
      <c r="AO1231" s="84"/>
      <c r="AP1231" s="84"/>
      <c r="AQ1231" s="84"/>
    </row>
    <row r="1232" ht="15.0" customHeight="1">
      <c r="A1232" s="79">
        <v>1229.0</v>
      </c>
      <c r="B1232" s="80" t="s">
        <v>2814</v>
      </c>
      <c r="C1232" s="79" t="s">
        <v>141</v>
      </c>
      <c r="D1232" s="79" t="s">
        <v>2815</v>
      </c>
      <c r="E1232" s="81">
        <v>53.37</v>
      </c>
      <c r="F1232" s="79" t="s">
        <v>84</v>
      </c>
      <c r="G1232" s="79" t="s">
        <v>606</v>
      </c>
      <c r="H1232" s="82">
        <v>1267311.54</v>
      </c>
      <c r="I1232" s="79">
        <v>1.0</v>
      </c>
      <c r="J1232" s="83">
        <v>1.6</v>
      </c>
      <c r="K1232" s="80">
        <v>2024.0</v>
      </c>
      <c r="L1232" s="79" t="s">
        <v>630</v>
      </c>
      <c r="M1232" s="79">
        <v>2024.0</v>
      </c>
      <c r="N1232" s="79" t="s">
        <v>161</v>
      </c>
      <c r="O1232" s="65" t="str">
        <f t="shared" si="1"/>
        <v>456803330001</v>
      </c>
      <c r="P1232" s="65">
        <f t="shared" si="2"/>
        <v>4</v>
      </c>
      <c r="Q1232" s="65">
        <f t="shared" si="3"/>
        <v>7</v>
      </c>
      <c r="R1232" s="65" t="str">
        <f t="shared" si="12"/>
        <v>45.680.333/0001-47</v>
      </c>
      <c r="S1232" s="84"/>
      <c r="T1232" s="84" t="str">
        <f t="shared" si="10"/>
        <v/>
      </c>
      <c r="U1232" s="84" t="str">
        <f t="shared" si="11"/>
        <v/>
      </c>
      <c r="V1232" s="65" t="str">
        <f t="shared" si="5"/>
        <v/>
      </c>
      <c r="W1232" s="84"/>
      <c r="X1232" s="84"/>
      <c r="Y1232" s="85"/>
      <c r="Z1232" s="85"/>
      <c r="AA1232" s="65" t="str">
        <f t="shared" si="6"/>
        <v/>
      </c>
      <c r="AB1232" s="65" t="str">
        <f t="shared" si="7"/>
        <v/>
      </c>
      <c r="AC1232" s="86"/>
      <c r="AD1232" s="87" t="str">
        <f t="shared" si="8"/>
        <v/>
      </c>
      <c r="AE1232" s="84"/>
      <c r="AF1232" s="86">
        <f>IF(AC1232&gt;0,AC1232,'⚙️ Config'!$B$10)</f>
        <v>0.0075</v>
      </c>
      <c r="AG1232" s="88">
        <f t="shared" si="9"/>
        <v>9504.83655</v>
      </c>
      <c r="AH1232" s="88">
        <f>AG1232*'⚙️ Config'!$B$11</f>
        <v>47524.18275</v>
      </c>
      <c r="AI1232" s="88">
        <f>AH1232*'⚙️ Config'!$B$12</f>
        <v>14257.25483</v>
      </c>
      <c r="AJ1232" s="64"/>
      <c r="AK1232" s="84"/>
      <c r="AL1232" s="84"/>
      <c r="AM1232" s="84"/>
      <c r="AN1232" s="84"/>
      <c r="AO1232" s="84"/>
      <c r="AP1232" s="84"/>
      <c r="AQ1232" s="84"/>
    </row>
    <row r="1233" ht="15.0" customHeight="1">
      <c r="A1233" s="79">
        <v>1230.0</v>
      </c>
      <c r="B1233" s="80" t="s">
        <v>2816</v>
      </c>
      <c r="C1233" s="79" t="s">
        <v>141</v>
      </c>
      <c r="D1233" s="79" t="s">
        <v>2817</v>
      </c>
      <c r="E1233" s="81">
        <v>55.03</v>
      </c>
      <c r="F1233" s="79" t="s">
        <v>84</v>
      </c>
      <c r="G1233" s="79" t="s">
        <v>606</v>
      </c>
      <c r="H1233" s="82">
        <v>1266841.3</v>
      </c>
      <c r="I1233" s="79">
        <v>1.0</v>
      </c>
      <c r="J1233" s="83">
        <v>1.5</v>
      </c>
      <c r="K1233" s="80">
        <v>2024.0</v>
      </c>
      <c r="L1233" s="79" t="s">
        <v>202</v>
      </c>
      <c r="M1233" s="79">
        <v>2024.0</v>
      </c>
      <c r="N1233" s="79" t="s">
        <v>161</v>
      </c>
      <c r="O1233" s="65" t="str">
        <f t="shared" si="1"/>
        <v>292201970001</v>
      </c>
      <c r="P1233" s="65">
        <f t="shared" si="2"/>
        <v>5</v>
      </c>
      <c r="Q1233" s="65">
        <f t="shared" si="3"/>
        <v>6</v>
      </c>
      <c r="R1233" s="65" t="str">
        <f t="shared" si="12"/>
        <v>29.220.197/0001-56</v>
      </c>
      <c r="S1233" s="84"/>
      <c r="T1233" s="84" t="str">
        <f t="shared" si="10"/>
        <v/>
      </c>
      <c r="U1233" s="84" t="str">
        <f t="shared" si="11"/>
        <v/>
      </c>
      <c r="V1233" s="65" t="str">
        <f t="shared" si="5"/>
        <v/>
      </c>
      <c r="W1233" s="84"/>
      <c r="X1233" s="84"/>
      <c r="Y1233" s="85"/>
      <c r="Z1233" s="85"/>
      <c r="AA1233" s="65" t="str">
        <f t="shared" si="6"/>
        <v/>
      </c>
      <c r="AB1233" s="65" t="str">
        <f t="shared" si="7"/>
        <v/>
      </c>
      <c r="AC1233" s="86"/>
      <c r="AD1233" s="87" t="str">
        <f t="shared" si="8"/>
        <v/>
      </c>
      <c r="AE1233" s="84"/>
      <c r="AF1233" s="86">
        <f>IF(AC1233&gt;0,AC1233,'⚙️ Config'!$B$10)</f>
        <v>0.0075</v>
      </c>
      <c r="AG1233" s="88">
        <f t="shared" si="9"/>
        <v>9501.30975</v>
      </c>
      <c r="AH1233" s="88">
        <f>AG1233*'⚙️ Config'!$B$11</f>
        <v>47506.54875</v>
      </c>
      <c r="AI1233" s="88">
        <f>AH1233*'⚙️ Config'!$B$12</f>
        <v>14251.96463</v>
      </c>
      <c r="AJ1233" s="64"/>
      <c r="AK1233" s="84"/>
      <c r="AL1233" s="84"/>
      <c r="AM1233" s="84"/>
      <c r="AN1233" s="84"/>
      <c r="AO1233" s="84"/>
      <c r="AP1233" s="84"/>
      <c r="AQ1233" s="84"/>
    </row>
    <row r="1234" ht="15.0" customHeight="1">
      <c r="A1234" s="79">
        <v>1231.0</v>
      </c>
      <c r="B1234" s="80" t="s">
        <v>2818</v>
      </c>
      <c r="C1234" s="79" t="s">
        <v>141</v>
      </c>
      <c r="D1234" s="79" t="s">
        <v>2819</v>
      </c>
      <c r="E1234" s="81">
        <v>49.2</v>
      </c>
      <c r="F1234" s="79" t="s">
        <v>84</v>
      </c>
      <c r="G1234" s="79" t="s">
        <v>606</v>
      </c>
      <c r="H1234" s="82">
        <v>1266790.51</v>
      </c>
      <c r="I1234" s="79">
        <v>1.0</v>
      </c>
      <c r="J1234" s="83">
        <v>1.9</v>
      </c>
      <c r="K1234" s="80">
        <v>2024.0</v>
      </c>
      <c r="L1234" s="79" t="s">
        <v>448</v>
      </c>
      <c r="M1234" s="79">
        <v>2024.0</v>
      </c>
      <c r="N1234" s="79" t="s">
        <v>161</v>
      </c>
      <c r="O1234" s="65" t="str">
        <f t="shared" si="1"/>
        <v>618247770001</v>
      </c>
      <c r="P1234" s="65">
        <f t="shared" si="2"/>
        <v>6</v>
      </c>
      <c r="Q1234" s="65">
        <f t="shared" si="3"/>
        <v>5</v>
      </c>
      <c r="R1234" s="65" t="str">
        <f t="shared" si="12"/>
        <v>61.824.777/0001-65</v>
      </c>
      <c r="S1234" s="84"/>
      <c r="T1234" s="84" t="str">
        <f t="shared" si="10"/>
        <v/>
      </c>
      <c r="U1234" s="84" t="str">
        <f t="shared" si="11"/>
        <v/>
      </c>
      <c r="V1234" s="65" t="str">
        <f t="shared" si="5"/>
        <v/>
      </c>
      <c r="W1234" s="84"/>
      <c r="X1234" s="84"/>
      <c r="Y1234" s="85"/>
      <c r="Z1234" s="85"/>
      <c r="AA1234" s="65" t="str">
        <f t="shared" si="6"/>
        <v/>
      </c>
      <c r="AB1234" s="65" t="str">
        <f t="shared" si="7"/>
        <v/>
      </c>
      <c r="AC1234" s="86"/>
      <c r="AD1234" s="87" t="str">
        <f t="shared" si="8"/>
        <v/>
      </c>
      <c r="AE1234" s="84"/>
      <c r="AF1234" s="86">
        <f>IF(AC1234&gt;0,AC1234,'⚙️ Config'!$B$10)</f>
        <v>0.0075</v>
      </c>
      <c r="AG1234" s="88">
        <f t="shared" si="9"/>
        <v>9500.928825</v>
      </c>
      <c r="AH1234" s="88">
        <f>AG1234*'⚙️ Config'!$B$11</f>
        <v>47504.64413</v>
      </c>
      <c r="AI1234" s="88">
        <f>AH1234*'⚙️ Config'!$B$12</f>
        <v>14251.39324</v>
      </c>
      <c r="AJ1234" s="64"/>
      <c r="AK1234" s="84"/>
      <c r="AL1234" s="84"/>
      <c r="AM1234" s="84"/>
      <c r="AN1234" s="84"/>
      <c r="AO1234" s="84"/>
      <c r="AP1234" s="84"/>
      <c r="AQ1234" s="84"/>
    </row>
    <row r="1235" ht="15.0" customHeight="1">
      <c r="A1235" s="79">
        <v>1232.0</v>
      </c>
      <c r="B1235" s="80" t="s">
        <v>2820</v>
      </c>
      <c r="C1235" s="79" t="s">
        <v>141</v>
      </c>
      <c r="D1235" s="79" t="s">
        <v>2821</v>
      </c>
      <c r="E1235" s="81">
        <v>56.88</v>
      </c>
      <c r="F1235" s="79" t="s">
        <v>84</v>
      </c>
      <c r="G1235" s="79" t="s">
        <v>606</v>
      </c>
      <c r="H1235" s="82">
        <v>1266567.48</v>
      </c>
      <c r="I1235" s="79">
        <v>1.0</v>
      </c>
      <c r="J1235" s="83">
        <v>1.4</v>
      </c>
      <c r="K1235" s="80">
        <v>2024.0</v>
      </c>
      <c r="L1235" s="79" t="s">
        <v>630</v>
      </c>
      <c r="M1235" s="79">
        <v>2024.0</v>
      </c>
      <c r="N1235" s="79" t="s">
        <v>145</v>
      </c>
      <c r="O1235" s="65" t="str">
        <f t="shared" si="1"/>
        <v>521710840001</v>
      </c>
      <c r="P1235" s="65">
        <f t="shared" si="2"/>
        <v>2</v>
      </c>
      <c r="Q1235" s="65">
        <f t="shared" si="3"/>
        <v>0</v>
      </c>
      <c r="R1235" s="65" t="str">
        <f t="shared" si="12"/>
        <v>52.171.084/0001-20</v>
      </c>
      <c r="S1235" s="84"/>
      <c r="T1235" s="84" t="str">
        <f t="shared" si="10"/>
        <v/>
      </c>
      <c r="U1235" s="84" t="str">
        <f t="shared" si="11"/>
        <v/>
      </c>
      <c r="V1235" s="65" t="str">
        <f t="shared" si="5"/>
        <v/>
      </c>
      <c r="W1235" s="84"/>
      <c r="X1235" s="84"/>
      <c r="Y1235" s="85"/>
      <c r="Z1235" s="85"/>
      <c r="AA1235" s="65" t="str">
        <f t="shared" si="6"/>
        <v/>
      </c>
      <c r="AB1235" s="65" t="str">
        <f t="shared" si="7"/>
        <v/>
      </c>
      <c r="AC1235" s="86"/>
      <c r="AD1235" s="87" t="str">
        <f t="shared" si="8"/>
        <v/>
      </c>
      <c r="AE1235" s="84"/>
      <c r="AF1235" s="86">
        <f>IF(AC1235&gt;0,AC1235,'⚙️ Config'!$B$10)</f>
        <v>0.0075</v>
      </c>
      <c r="AG1235" s="88">
        <f t="shared" si="9"/>
        <v>9499.2561</v>
      </c>
      <c r="AH1235" s="88">
        <f>AG1235*'⚙️ Config'!$B$11</f>
        <v>47496.2805</v>
      </c>
      <c r="AI1235" s="88">
        <f>AH1235*'⚙️ Config'!$B$12</f>
        <v>14248.88415</v>
      </c>
      <c r="AJ1235" s="64"/>
      <c r="AK1235" s="84"/>
      <c r="AL1235" s="84"/>
      <c r="AM1235" s="84"/>
      <c r="AN1235" s="84"/>
      <c r="AO1235" s="84"/>
      <c r="AP1235" s="84"/>
      <c r="AQ1235" s="84"/>
    </row>
    <row r="1236" ht="15.0" customHeight="1">
      <c r="A1236" s="79">
        <v>1233.0</v>
      </c>
      <c r="B1236" s="80" t="s">
        <v>2822</v>
      </c>
      <c r="C1236" s="79" t="s">
        <v>141</v>
      </c>
      <c r="D1236" s="79" t="s">
        <v>2823</v>
      </c>
      <c r="E1236" s="81">
        <v>55.03</v>
      </c>
      <c r="F1236" s="79" t="s">
        <v>84</v>
      </c>
      <c r="G1236" s="79" t="s">
        <v>606</v>
      </c>
      <c r="H1236" s="82">
        <v>1265819.68</v>
      </c>
      <c r="I1236" s="79">
        <v>1.0</v>
      </c>
      <c r="J1236" s="83">
        <v>1.5</v>
      </c>
      <c r="K1236" s="80">
        <v>2024.0</v>
      </c>
      <c r="L1236" s="79" t="s">
        <v>630</v>
      </c>
      <c r="M1236" s="79">
        <v>2024.0</v>
      </c>
      <c r="N1236" s="79" t="s">
        <v>161</v>
      </c>
      <c r="O1236" s="65" t="str">
        <f t="shared" si="1"/>
        <v>253825370001</v>
      </c>
      <c r="P1236" s="65">
        <f t="shared" si="2"/>
        <v>9</v>
      </c>
      <c r="Q1236" s="65">
        <f t="shared" si="3"/>
        <v>4</v>
      </c>
      <c r="R1236" s="65" t="str">
        <f t="shared" si="12"/>
        <v>25.382.537/0001-94</v>
      </c>
      <c r="S1236" s="84"/>
      <c r="T1236" s="84" t="str">
        <f t="shared" si="10"/>
        <v/>
      </c>
      <c r="U1236" s="84" t="str">
        <f t="shared" si="11"/>
        <v/>
      </c>
      <c r="V1236" s="65" t="str">
        <f t="shared" si="5"/>
        <v/>
      </c>
      <c r="W1236" s="84"/>
      <c r="X1236" s="84"/>
      <c r="Y1236" s="85"/>
      <c r="Z1236" s="85"/>
      <c r="AA1236" s="65" t="str">
        <f t="shared" si="6"/>
        <v/>
      </c>
      <c r="AB1236" s="65" t="str">
        <f t="shared" si="7"/>
        <v/>
      </c>
      <c r="AC1236" s="86"/>
      <c r="AD1236" s="87" t="str">
        <f t="shared" si="8"/>
        <v/>
      </c>
      <c r="AE1236" s="84"/>
      <c r="AF1236" s="86">
        <f>IF(AC1236&gt;0,AC1236,'⚙️ Config'!$B$10)</f>
        <v>0.0075</v>
      </c>
      <c r="AG1236" s="88">
        <f t="shared" si="9"/>
        <v>9493.6476</v>
      </c>
      <c r="AH1236" s="88">
        <f>AG1236*'⚙️ Config'!$B$11</f>
        <v>47468.238</v>
      </c>
      <c r="AI1236" s="88">
        <f>AH1236*'⚙️ Config'!$B$12</f>
        <v>14240.4714</v>
      </c>
      <c r="AJ1236" s="64"/>
      <c r="AK1236" s="84"/>
      <c r="AL1236" s="84"/>
      <c r="AM1236" s="84"/>
      <c r="AN1236" s="84"/>
      <c r="AO1236" s="84"/>
      <c r="AP1236" s="84"/>
      <c r="AQ1236" s="84"/>
    </row>
    <row r="1237" ht="15.0" customHeight="1">
      <c r="A1237" s="79">
        <v>1234.0</v>
      </c>
      <c r="B1237" s="80" t="s">
        <v>2824</v>
      </c>
      <c r="C1237" s="79" t="s">
        <v>141</v>
      </c>
      <c r="D1237" s="79" t="s">
        <v>2825</v>
      </c>
      <c r="E1237" s="81">
        <v>53.37</v>
      </c>
      <c r="F1237" s="79" t="s">
        <v>84</v>
      </c>
      <c r="G1237" s="79" t="s">
        <v>606</v>
      </c>
      <c r="H1237" s="82">
        <v>1264873.86</v>
      </c>
      <c r="I1237" s="79">
        <v>1.0</v>
      </c>
      <c r="J1237" s="83">
        <v>1.6</v>
      </c>
      <c r="K1237" s="80">
        <v>2024.0</v>
      </c>
      <c r="L1237" s="79" t="s">
        <v>630</v>
      </c>
      <c r="M1237" s="79">
        <v>2024.0</v>
      </c>
      <c r="N1237" s="79" t="s">
        <v>161</v>
      </c>
      <c r="O1237" s="65" t="str">
        <f t="shared" si="1"/>
        <v>330120580001</v>
      </c>
      <c r="P1237" s="65">
        <f t="shared" si="2"/>
        <v>0</v>
      </c>
      <c r="Q1237" s="65">
        <f t="shared" si="3"/>
        <v>4</v>
      </c>
      <c r="R1237" s="65" t="str">
        <f t="shared" si="12"/>
        <v>33.012.058/0001-04</v>
      </c>
      <c r="S1237" s="84"/>
      <c r="T1237" s="84" t="str">
        <f t="shared" si="10"/>
        <v/>
      </c>
      <c r="U1237" s="84" t="str">
        <f t="shared" si="11"/>
        <v/>
      </c>
      <c r="V1237" s="65" t="str">
        <f t="shared" si="5"/>
        <v/>
      </c>
      <c r="W1237" s="84"/>
      <c r="X1237" s="84"/>
      <c r="Y1237" s="85"/>
      <c r="Z1237" s="85"/>
      <c r="AA1237" s="65" t="str">
        <f t="shared" si="6"/>
        <v/>
      </c>
      <c r="AB1237" s="65" t="str">
        <f t="shared" si="7"/>
        <v/>
      </c>
      <c r="AC1237" s="86"/>
      <c r="AD1237" s="87" t="str">
        <f t="shared" si="8"/>
        <v/>
      </c>
      <c r="AE1237" s="84"/>
      <c r="AF1237" s="86">
        <f>IF(AC1237&gt;0,AC1237,'⚙️ Config'!$B$10)</f>
        <v>0.0075</v>
      </c>
      <c r="AG1237" s="88">
        <f t="shared" si="9"/>
        <v>9486.55395</v>
      </c>
      <c r="AH1237" s="88">
        <f>AG1237*'⚙️ Config'!$B$11</f>
        <v>47432.76975</v>
      </c>
      <c r="AI1237" s="88">
        <f>AH1237*'⚙️ Config'!$B$12</f>
        <v>14229.83093</v>
      </c>
      <c r="AJ1237" s="64"/>
      <c r="AK1237" s="84"/>
      <c r="AL1237" s="84"/>
      <c r="AM1237" s="84"/>
      <c r="AN1237" s="84"/>
      <c r="AO1237" s="84"/>
      <c r="AP1237" s="84"/>
      <c r="AQ1237" s="84"/>
    </row>
    <row r="1238" ht="15.0" customHeight="1">
      <c r="A1238" s="79">
        <v>1235.0</v>
      </c>
      <c r="B1238" s="80" t="s">
        <v>2826</v>
      </c>
      <c r="C1238" s="79" t="s">
        <v>141</v>
      </c>
      <c r="D1238" s="79" t="s">
        <v>2827</v>
      </c>
      <c r="E1238" s="81">
        <v>51.85</v>
      </c>
      <c r="F1238" s="79" t="s">
        <v>84</v>
      </c>
      <c r="G1238" s="79" t="s">
        <v>606</v>
      </c>
      <c r="H1238" s="82">
        <v>1264867.71</v>
      </c>
      <c r="I1238" s="79">
        <v>1.0</v>
      </c>
      <c r="J1238" s="83">
        <v>1.7</v>
      </c>
      <c r="K1238" s="80">
        <v>2024.0</v>
      </c>
      <c r="L1238" s="79" t="s">
        <v>197</v>
      </c>
      <c r="M1238" s="79">
        <v>2024.0</v>
      </c>
      <c r="N1238" s="79" t="s">
        <v>145</v>
      </c>
      <c r="O1238" s="65" t="str">
        <f t="shared" si="1"/>
        <v>287227850001</v>
      </c>
      <c r="P1238" s="65">
        <f t="shared" si="2"/>
        <v>2</v>
      </c>
      <c r="Q1238" s="65">
        <f t="shared" si="3"/>
        <v>5</v>
      </c>
      <c r="R1238" s="65" t="str">
        <f t="shared" si="12"/>
        <v>28.722.785/0001-25</v>
      </c>
      <c r="S1238" s="84"/>
      <c r="T1238" s="84" t="str">
        <f t="shared" si="10"/>
        <v/>
      </c>
      <c r="U1238" s="84" t="str">
        <f t="shared" si="11"/>
        <v/>
      </c>
      <c r="V1238" s="65" t="str">
        <f t="shared" si="5"/>
        <v/>
      </c>
      <c r="W1238" s="84"/>
      <c r="X1238" s="84"/>
      <c r="Y1238" s="85"/>
      <c r="Z1238" s="85"/>
      <c r="AA1238" s="65" t="str">
        <f t="shared" si="6"/>
        <v/>
      </c>
      <c r="AB1238" s="65" t="str">
        <f t="shared" si="7"/>
        <v/>
      </c>
      <c r="AC1238" s="86"/>
      <c r="AD1238" s="87" t="str">
        <f t="shared" si="8"/>
        <v/>
      </c>
      <c r="AE1238" s="84"/>
      <c r="AF1238" s="86">
        <f>IF(AC1238&gt;0,AC1238,'⚙️ Config'!$B$10)</f>
        <v>0.0075</v>
      </c>
      <c r="AG1238" s="88">
        <f t="shared" si="9"/>
        <v>9486.507825</v>
      </c>
      <c r="AH1238" s="88">
        <f>AG1238*'⚙️ Config'!$B$11</f>
        <v>47432.53913</v>
      </c>
      <c r="AI1238" s="88">
        <f>AH1238*'⚙️ Config'!$B$12</f>
        <v>14229.76174</v>
      </c>
      <c r="AJ1238" s="64"/>
      <c r="AK1238" s="84"/>
      <c r="AL1238" s="84"/>
      <c r="AM1238" s="84"/>
      <c r="AN1238" s="84"/>
      <c r="AO1238" s="84"/>
      <c r="AP1238" s="84"/>
      <c r="AQ1238" s="84"/>
    </row>
    <row r="1239" ht="15.0" customHeight="1">
      <c r="A1239" s="79">
        <v>1236.0</v>
      </c>
      <c r="B1239" s="80" t="s">
        <v>2828</v>
      </c>
      <c r="C1239" s="79" t="s">
        <v>141</v>
      </c>
      <c r="D1239" s="79" t="s">
        <v>2829</v>
      </c>
      <c r="E1239" s="81">
        <v>56.88</v>
      </c>
      <c r="F1239" s="79" t="s">
        <v>84</v>
      </c>
      <c r="G1239" s="79" t="s">
        <v>606</v>
      </c>
      <c r="H1239" s="82">
        <v>1264354.86</v>
      </c>
      <c r="I1239" s="79">
        <v>1.0</v>
      </c>
      <c r="J1239" s="83">
        <v>1.4</v>
      </c>
      <c r="K1239" s="80">
        <v>2024.0</v>
      </c>
      <c r="L1239" s="79" t="s">
        <v>630</v>
      </c>
      <c r="M1239" s="79">
        <v>2024.0</v>
      </c>
      <c r="N1239" s="79" t="s">
        <v>161</v>
      </c>
      <c r="O1239" s="65" t="str">
        <f t="shared" si="1"/>
        <v>395450720001</v>
      </c>
      <c r="P1239" s="65">
        <f t="shared" si="2"/>
        <v>5</v>
      </c>
      <c r="Q1239" s="65">
        <f t="shared" si="3"/>
        <v>0</v>
      </c>
      <c r="R1239" s="65" t="str">
        <f t="shared" si="12"/>
        <v>39.545.072/0001-50</v>
      </c>
      <c r="S1239" s="84"/>
      <c r="T1239" s="84" t="str">
        <f t="shared" si="10"/>
        <v/>
      </c>
      <c r="U1239" s="84" t="str">
        <f t="shared" si="11"/>
        <v/>
      </c>
      <c r="V1239" s="65" t="str">
        <f t="shared" si="5"/>
        <v/>
      </c>
      <c r="W1239" s="84"/>
      <c r="X1239" s="84"/>
      <c r="Y1239" s="85"/>
      <c r="Z1239" s="85"/>
      <c r="AA1239" s="65" t="str">
        <f t="shared" si="6"/>
        <v/>
      </c>
      <c r="AB1239" s="65" t="str">
        <f t="shared" si="7"/>
        <v/>
      </c>
      <c r="AC1239" s="86"/>
      <c r="AD1239" s="87" t="str">
        <f t="shared" si="8"/>
        <v/>
      </c>
      <c r="AE1239" s="84"/>
      <c r="AF1239" s="86">
        <f>IF(AC1239&gt;0,AC1239,'⚙️ Config'!$B$10)</f>
        <v>0.0075</v>
      </c>
      <c r="AG1239" s="88">
        <f t="shared" si="9"/>
        <v>9482.66145</v>
      </c>
      <c r="AH1239" s="88">
        <f>AG1239*'⚙️ Config'!$B$11</f>
        <v>47413.30725</v>
      </c>
      <c r="AI1239" s="88">
        <f>AH1239*'⚙️ Config'!$B$12</f>
        <v>14223.99218</v>
      </c>
      <c r="AJ1239" s="64"/>
      <c r="AK1239" s="84"/>
      <c r="AL1239" s="84"/>
      <c r="AM1239" s="84"/>
      <c r="AN1239" s="84"/>
      <c r="AO1239" s="84"/>
      <c r="AP1239" s="84"/>
      <c r="AQ1239" s="84"/>
    </row>
    <row r="1240" ht="15.0" customHeight="1">
      <c r="A1240" s="79">
        <v>1237.0</v>
      </c>
      <c r="B1240" s="80" t="s">
        <v>2830</v>
      </c>
      <c r="C1240" s="79" t="s">
        <v>141</v>
      </c>
      <c r="D1240" s="79" t="s">
        <v>2831</v>
      </c>
      <c r="E1240" s="81">
        <v>51.85</v>
      </c>
      <c r="F1240" s="79" t="s">
        <v>84</v>
      </c>
      <c r="G1240" s="79" t="s">
        <v>606</v>
      </c>
      <c r="H1240" s="82">
        <v>1264099.68</v>
      </c>
      <c r="I1240" s="79">
        <v>1.0</v>
      </c>
      <c r="J1240" s="83">
        <v>1.7</v>
      </c>
      <c r="K1240" s="80">
        <v>2024.0</v>
      </c>
      <c r="L1240" s="79" t="s">
        <v>295</v>
      </c>
      <c r="M1240" s="79">
        <v>2024.0</v>
      </c>
      <c r="N1240" s="79" t="s">
        <v>161</v>
      </c>
      <c r="O1240" s="65" t="str">
        <f t="shared" si="1"/>
        <v>291362140001</v>
      </c>
      <c r="P1240" s="65">
        <f t="shared" si="2"/>
        <v>7</v>
      </c>
      <c r="Q1240" s="65">
        <f t="shared" si="3"/>
        <v>1</v>
      </c>
      <c r="R1240" s="65" t="str">
        <f t="shared" si="12"/>
        <v>29.136.214/0001-71</v>
      </c>
      <c r="S1240" s="84"/>
      <c r="T1240" s="84" t="str">
        <f t="shared" si="10"/>
        <v/>
      </c>
      <c r="U1240" s="84" t="str">
        <f t="shared" si="11"/>
        <v/>
      </c>
      <c r="V1240" s="65" t="str">
        <f t="shared" si="5"/>
        <v/>
      </c>
      <c r="W1240" s="84"/>
      <c r="X1240" s="84"/>
      <c r="Y1240" s="85"/>
      <c r="Z1240" s="85"/>
      <c r="AA1240" s="65" t="str">
        <f t="shared" si="6"/>
        <v/>
      </c>
      <c r="AB1240" s="65" t="str">
        <f t="shared" si="7"/>
        <v/>
      </c>
      <c r="AC1240" s="86"/>
      <c r="AD1240" s="87" t="str">
        <f t="shared" si="8"/>
        <v/>
      </c>
      <c r="AE1240" s="84"/>
      <c r="AF1240" s="86">
        <f>IF(AC1240&gt;0,AC1240,'⚙️ Config'!$B$10)</f>
        <v>0.0075</v>
      </c>
      <c r="AG1240" s="88">
        <f t="shared" si="9"/>
        <v>9480.7476</v>
      </c>
      <c r="AH1240" s="88">
        <f>AG1240*'⚙️ Config'!$B$11</f>
        <v>47403.738</v>
      </c>
      <c r="AI1240" s="88">
        <f>AH1240*'⚙️ Config'!$B$12</f>
        <v>14221.1214</v>
      </c>
      <c r="AJ1240" s="64"/>
      <c r="AK1240" s="84"/>
      <c r="AL1240" s="84"/>
      <c r="AM1240" s="84"/>
      <c r="AN1240" s="84"/>
      <c r="AO1240" s="84"/>
      <c r="AP1240" s="84"/>
      <c r="AQ1240" s="84"/>
    </row>
    <row r="1241" ht="15.0" customHeight="1">
      <c r="A1241" s="79">
        <v>1238.0</v>
      </c>
      <c r="B1241" s="80" t="s">
        <v>2832</v>
      </c>
      <c r="C1241" s="79" t="s">
        <v>141</v>
      </c>
      <c r="D1241" s="79" t="s">
        <v>2833</v>
      </c>
      <c r="E1241" s="81">
        <v>83.67</v>
      </c>
      <c r="F1241" s="79" t="s">
        <v>84</v>
      </c>
      <c r="G1241" s="79" t="s">
        <v>606</v>
      </c>
      <c r="H1241" s="82">
        <v>1263715.15</v>
      </c>
      <c r="I1241" s="79">
        <v>1.0</v>
      </c>
      <c r="J1241" s="83">
        <v>0.6</v>
      </c>
      <c r="K1241" s="80">
        <v>2025.0</v>
      </c>
      <c r="L1241" s="79" t="s">
        <v>630</v>
      </c>
      <c r="M1241" s="79">
        <v>2025.0</v>
      </c>
      <c r="N1241" s="79" t="s">
        <v>145</v>
      </c>
      <c r="O1241" s="65" t="str">
        <f t="shared" si="1"/>
        <v>149784000001</v>
      </c>
      <c r="P1241" s="65">
        <f t="shared" si="2"/>
        <v>8</v>
      </c>
      <c r="Q1241" s="65">
        <f t="shared" si="3"/>
        <v>0</v>
      </c>
      <c r="R1241" s="65" t="str">
        <f t="shared" si="12"/>
        <v>14.978.400/0001-80</v>
      </c>
      <c r="S1241" s="84"/>
      <c r="T1241" s="84" t="str">
        <f t="shared" si="10"/>
        <v/>
      </c>
      <c r="U1241" s="84" t="str">
        <f t="shared" si="11"/>
        <v/>
      </c>
      <c r="V1241" s="65" t="str">
        <f t="shared" si="5"/>
        <v/>
      </c>
      <c r="W1241" s="84"/>
      <c r="X1241" s="84"/>
      <c r="Y1241" s="85"/>
      <c r="Z1241" s="85"/>
      <c r="AA1241" s="65" t="str">
        <f t="shared" si="6"/>
        <v/>
      </c>
      <c r="AB1241" s="65" t="str">
        <f t="shared" si="7"/>
        <v/>
      </c>
      <c r="AC1241" s="86"/>
      <c r="AD1241" s="87" t="str">
        <f t="shared" si="8"/>
        <v/>
      </c>
      <c r="AE1241" s="84"/>
      <c r="AF1241" s="86">
        <f>IF(AC1241&gt;0,AC1241,'⚙️ Config'!$B$10)</f>
        <v>0.0075</v>
      </c>
      <c r="AG1241" s="88">
        <f t="shared" si="9"/>
        <v>9477.863625</v>
      </c>
      <c r="AH1241" s="88">
        <f>AG1241*'⚙️ Config'!$B$11</f>
        <v>47389.31813</v>
      </c>
      <c r="AI1241" s="88">
        <f>AH1241*'⚙️ Config'!$B$12</f>
        <v>14216.79544</v>
      </c>
      <c r="AJ1241" s="64"/>
      <c r="AK1241" s="84"/>
      <c r="AL1241" s="84"/>
      <c r="AM1241" s="84"/>
      <c r="AN1241" s="84"/>
      <c r="AO1241" s="84"/>
      <c r="AP1241" s="84"/>
      <c r="AQ1241" s="84"/>
    </row>
    <row r="1242" ht="15.0" customHeight="1">
      <c r="A1242" s="79">
        <v>1239.0</v>
      </c>
      <c r="B1242" s="80" t="s">
        <v>2834</v>
      </c>
      <c r="C1242" s="79" t="s">
        <v>141</v>
      </c>
      <c r="D1242" s="79" t="s">
        <v>2835</v>
      </c>
      <c r="E1242" s="81">
        <v>55.03</v>
      </c>
      <c r="F1242" s="79" t="s">
        <v>84</v>
      </c>
      <c r="G1242" s="79" t="s">
        <v>606</v>
      </c>
      <c r="H1242" s="82">
        <v>1262604.82</v>
      </c>
      <c r="I1242" s="79">
        <v>1.0</v>
      </c>
      <c r="J1242" s="83">
        <v>1.5</v>
      </c>
      <c r="K1242" s="80">
        <v>2024.0</v>
      </c>
      <c r="L1242" s="79" t="s">
        <v>630</v>
      </c>
      <c r="M1242" s="79">
        <v>2024.0</v>
      </c>
      <c r="N1242" s="79" t="s">
        <v>145</v>
      </c>
      <c r="O1242" s="65" t="str">
        <f t="shared" si="1"/>
        <v>466205450001</v>
      </c>
      <c r="P1242" s="65">
        <f t="shared" si="2"/>
        <v>0</v>
      </c>
      <c r="Q1242" s="65">
        <f t="shared" si="3"/>
        <v>0</v>
      </c>
      <c r="R1242" s="65" t="str">
        <f t="shared" si="12"/>
        <v>46.620.545/0001-00</v>
      </c>
      <c r="S1242" s="84"/>
      <c r="T1242" s="84" t="str">
        <f t="shared" si="10"/>
        <v/>
      </c>
      <c r="U1242" s="84" t="str">
        <f t="shared" si="11"/>
        <v/>
      </c>
      <c r="V1242" s="65" t="str">
        <f t="shared" si="5"/>
        <v/>
      </c>
      <c r="W1242" s="84"/>
      <c r="X1242" s="84"/>
      <c r="Y1242" s="85"/>
      <c r="Z1242" s="85"/>
      <c r="AA1242" s="65" t="str">
        <f t="shared" si="6"/>
        <v/>
      </c>
      <c r="AB1242" s="65" t="str">
        <f t="shared" si="7"/>
        <v/>
      </c>
      <c r="AC1242" s="86"/>
      <c r="AD1242" s="87" t="str">
        <f t="shared" si="8"/>
        <v/>
      </c>
      <c r="AE1242" s="84"/>
      <c r="AF1242" s="86">
        <f>IF(AC1242&gt;0,AC1242,'⚙️ Config'!$B$10)</f>
        <v>0.0075</v>
      </c>
      <c r="AG1242" s="88">
        <f t="shared" si="9"/>
        <v>9469.53615</v>
      </c>
      <c r="AH1242" s="88">
        <f>AG1242*'⚙️ Config'!$B$11</f>
        <v>47347.68075</v>
      </c>
      <c r="AI1242" s="88">
        <f>AH1242*'⚙️ Config'!$B$12</f>
        <v>14204.30423</v>
      </c>
      <c r="AJ1242" s="64"/>
      <c r="AK1242" s="84"/>
      <c r="AL1242" s="84"/>
      <c r="AM1242" s="84"/>
      <c r="AN1242" s="84"/>
      <c r="AO1242" s="84"/>
      <c r="AP1242" s="84"/>
      <c r="AQ1242" s="84"/>
    </row>
    <row r="1243" ht="15.0" customHeight="1">
      <c r="A1243" s="79">
        <v>1240.0</v>
      </c>
      <c r="B1243" s="80" t="s">
        <v>2836</v>
      </c>
      <c r="C1243" s="79" t="s">
        <v>141</v>
      </c>
      <c r="D1243" s="79" t="s">
        <v>2837</v>
      </c>
      <c r="E1243" s="81">
        <v>48.03</v>
      </c>
      <c r="F1243" s="79" t="s">
        <v>84</v>
      </c>
      <c r="G1243" s="79" t="s">
        <v>606</v>
      </c>
      <c r="H1243" s="82">
        <v>1262194.15</v>
      </c>
      <c r="I1243" s="79">
        <v>1.0</v>
      </c>
      <c r="J1243" s="83">
        <v>2.0</v>
      </c>
      <c r="K1243" s="80">
        <v>2024.0</v>
      </c>
      <c r="L1243" s="79" t="s">
        <v>268</v>
      </c>
      <c r="M1243" s="79">
        <v>2024.0</v>
      </c>
      <c r="N1243" s="79" t="s">
        <v>161</v>
      </c>
      <c r="O1243" s="65" t="str">
        <f t="shared" si="1"/>
        <v>684799550001</v>
      </c>
      <c r="P1243" s="65">
        <f t="shared" si="2"/>
        <v>0</v>
      </c>
      <c r="Q1243" s="65">
        <f t="shared" si="3"/>
        <v>7</v>
      </c>
      <c r="R1243" s="65" t="str">
        <f t="shared" si="12"/>
        <v>68.479.955/0001-07</v>
      </c>
      <c r="S1243" s="84"/>
      <c r="T1243" s="84" t="str">
        <f t="shared" si="10"/>
        <v/>
      </c>
      <c r="U1243" s="84" t="str">
        <f t="shared" si="11"/>
        <v/>
      </c>
      <c r="V1243" s="65" t="str">
        <f t="shared" si="5"/>
        <v/>
      </c>
      <c r="W1243" s="84"/>
      <c r="X1243" s="84"/>
      <c r="Y1243" s="85"/>
      <c r="Z1243" s="85"/>
      <c r="AA1243" s="65" t="str">
        <f t="shared" si="6"/>
        <v/>
      </c>
      <c r="AB1243" s="65" t="str">
        <f t="shared" si="7"/>
        <v/>
      </c>
      <c r="AC1243" s="86"/>
      <c r="AD1243" s="87" t="str">
        <f t="shared" si="8"/>
        <v/>
      </c>
      <c r="AE1243" s="84"/>
      <c r="AF1243" s="86">
        <f>IF(AC1243&gt;0,AC1243,'⚙️ Config'!$B$10)</f>
        <v>0.0075</v>
      </c>
      <c r="AG1243" s="88">
        <f t="shared" si="9"/>
        <v>9466.456125</v>
      </c>
      <c r="AH1243" s="88">
        <f>AG1243*'⚙️ Config'!$B$11</f>
        <v>47332.28063</v>
      </c>
      <c r="AI1243" s="88">
        <f>AH1243*'⚙️ Config'!$B$12</f>
        <v>14199.68419</v>
      </c>
      <c r="AJ1243" s="64"/>
      <c r="AK1243" s="84"/>
      <c r="AL1243" s="84"/>
      <c r="AM1243" s="84"/>
      <c r="AN1243" s="84"/>
      <c r="AO1243" s="84"/>
      <c r="AP1243" s="84"/>
      <c r="AQ1243" s="84"/>
    </row>
    <row r="1244" ht="15.0" customHeight="1">
      <c r="A1244" s="79">
        <v>1241.0</v>
      </c>
      <c r="B1244" s="80" t="s">
        <v>2838</v>
      </c>
      <c r="C1244" s="79" t="s">
        <v>141</v>
      </c>
      <c r="D1244" s="79" t="s">
        <v>2839</v>
      </c>
      <c r="E1244" s="81">
        <v>49.2</v>
      </c>
      <c r="F1244" s="79" t="s">
        <v>84</v>
      </c>
      <c r="G1244" s="79" t="s">
        <v>606</v>
      </c>
      <c r="H1244" s="82">
        <v>1261760.24</v>
      </c>
      <c r="I1244" s="79">
        <v>1.0</v>
      </c>
      <c r="J1244" s="83">
        <v>1.9</v>
      </c>
      <c r="K1244" s="80">
        <v>2024.0</v>
      </c>
      <c r="L1244" s="79" t="s">
        <v>630</v>
      </c>
      <c r="M1244" s="79">
        <v>2024.0</v>
      </c>
      <c r="N1244" s="79" t="s">
        <v>161</v>
      </c>
      <c r="O1244" s="65" t="str">
        <f t="shared" si="1"/>
        <v>293877510001</v>
      </c>
      <c r="P1244" s="65">
        <f t="shared" si="2"/>
        <v>9</v>
      </c>
      <c r="Q1244" s="65">
        <f t="shared" si="3"/>
        <v>4</v>
      </c>
      <c r="R1244" s="65" t="str">
        <f t="shared" si="12"/>
        <v>29.387.751/0001-94</v>
      </c>
      <c r="S1244" s="84"/>
      <c r="T1244" s="84" t="str">
        <f t="shared" si="10"/>
        <v/>
      </c>
      <c r="U1244" s="84" t="str">
        <f t="shared" si="11"/>
        <v/>
      </c>
      <c r="V1244" s="65" t="str">
        <f t="shared" si="5"/>
        <v/>
      </c>
      <c r="W1244" s="84"/>
      <c r="X1244" s="84"/>
      <c r="Y1244" s="85"/>
      <c r="Z1244" s="85"/>
      <c r="AA1244" s="65" t="str">
        <f t="shared" si="6"/>
        <v/>
      </c>
      <c r="AB1244" s="65" t="str">
        <f t="shared" si="7"/>
        <v/>
      </c>
      <c r="AC1244" s="86"/>
      <c r="AD1244" s="87" t="str">
        <f t="shared" si="8"/>
        <v/>
      </c>
      <c r="AE1244" s="84"/>
      <c r="AF1244" s="86">
        <f>IF(AC1244&gt;0,AC1244,'⚙️ Config'!$B$10)</f>
        <v>0.0075</v>
      </c>
      <c r="AG1244" s="88">
        <f t="shared" si="9"/>
        <v>9463.2018</v>
      </c>
      <c r="AH1244" s="88">
        <f>AG1244*'⚙️ Config'!$B$11</f>
        <v>47316.009</v>
      </c>
      <c r="AI1244" s="88">
        <f>AH1244*'⚙️ Config'!$B$12</f>
        <v>14194.8027</v>
      </c>
      <c r="AJ1244" s="64"/>
      <c r="AK1244" s="84"/>
      <c r="AL1244" s="84"/>
      <c r="AM1244" s="84"/>
      <c r="AN1244" s="84"/>
      <c r="AO1244" s="84"/>
      <c r="AP1244" s="84"/>
      <c r="AQ1244" s="84"/>
    </row>
    <row r="1245" ht="15.0" customHeight="1">
      <c r="A1245" s="79">
        <v>1242.0</v>
      </c>
      <c r="B1245" s="80" t="s">
        <v>2840</v>
      </c>
      <c r="C1245" s="79" t="s">
        <v>141</v>
      </c>
      <c r="D1245" s="79" t="s">
        <v>2841</v>
      </c>
      <c r="E1245" s="81">
        <v>58.92</v>
      </c>
      <c r="F1245" s="79" t="s">
        <v>84</v>
      </c>
      <c r="G1245" s="79" t="s">
        <v>606</v>
      </c>
      <c r="H1245" s="82">
        <v>1261098.2</v>
      </c>
      <c r="I1245" s="79">
        <v>1.0</v>
      </c>
      <c r="J1245" s="83">
        <v>1.3</v>
      </c>
      <c r="K1245" s="80">
        <v>2024.0</v>
      </c>
      <c r="L1245" s="79" t="s">
        <v>630</v>
      </c>
      <c r="M1245" s="79">
        <v>2024.0</v>
      </c>
      <c r="N1245" s="79" t="s">
        <v>145</v>
      </c>
      <c r="O1245" s="65" t="str">
        <f t="shared" si="1"/>
        <v>394178620001</v>
      </c>
      <c r="P1245" s="65">
        <f t="shared" si="2"/>
        <v>5</v>
      </c>
      <c r="Q1245" s="65">
        <f t="shared" si="3"/>
        <v>0</v>
      </c>
      <c r="R1245" s="65" t="str">
        <f t="shared" si="12"/>
        <v>39.417.862/0001-50</v>
      </c>
      <c r="S1245" s="84"/>
      <c r="T1245" s="84" t="str">
        <f t="shared" si="10"/>
        <v/>
      </c>
      <c r="U1245" s="84" t="str">
        <f t="shared" si="11"/>
        <v/>
      </c>
      <c r="V1245" s="65" t="str">
        <f t="shared" si="5"/>
        <v/>
      </c>
      <c r="W1245" s="84"/>
      <c r="X1245" s="84"/>
      <c r="Y1245" s="85"/>
      <c r="Z1245" s="85"/>
      <c r="AA1245" s="65" t="str">
        <f t="shared" si="6"/>
        <v/>
      </c>
      <c r="AB1245" s="65" t="str">
        <f t="shared" si="7"/>
        <v/>
      </c>
      <c r="AC1245" s="86"/>
      <c r="AD1245" s="87" t="str">
        <f t="shared" si="8"/>
        <v/>
      </c>
      <c r="AE1245" s="84"/>
      <c r="AF1245" s="86">
        <f>IF(AC1245&gt;0,AC1245,'⚙️ Config'!$B$10)</f>
        <v>0.0075</v>
      </c>
      <c r="AG1245" s="88">
        <f t="shared" si="9"/>
        <v>9458.2365</v>
      </c>
      <c r="AH1245" s="88">
        <f>AG1245*'⚙️ Config'!$B$11</f>
        <v>47291.1825</v>
      </c>
      <c r="AI1245" s="88">
        <f>AH1245*'⚙️ Config'!$B$12</f>
        <v>14187.35475</v>
      </c>
      <c r="AJ1245" s="64"/>
      <c r="AK1245" s="84"/>
      <c r="AL1245" s="84"/>
      <c r="AM1245" s="84"/>
      <c r="AN1245" s="84"/>
      <c r="AO1245" s="84"/>
      <c r="AP1245" s="84"/>
      <c r="AQ1245" s="84"/>
    </row>
    <row r="1246" ht="15.0" customHeight="1">
      <c r="A1246" s="79">
        <v>1243.0</v>
      </c>
      <c r="B1246" s="80" t="s">
        <v>2842</v>
      </c>
      <c r="C1246" s="79" t="s">
        <v>141</v>
      </c>
      <c r="D1246" s="79" t="s">
        <v>2843</v>
      </c>
      <c r="E1246" s="81">
        <v>49.2</v>
      </c>
      <c r="F1246" s="79" t="s">
        <v>84</v>
      </c>
      <c r="G1246" s="79" t="s">
        <v>606</v>
      </c>
      <c r="H1246" s="82">
        <v>1260493.72</v>
      </c>
      <c r="I1246" s="79">
        <v>1.0</v>
      </c>
      <c r="J1246" s="83">
        <v>1.9</v>
      </c>
      <c r="K1246" s="80">
        <v>2024.0</v>
      </c>
      <c r="L1246" s="79" t="s">
        <v>630</v>
      </c>
      <c r="M1246" s="79">
        <v>2024.0</v>
      </c>
      <c r="N1246" s="79" t="s">
        <v>161</v>
      </c>
      <c r="O1246" s="65" t="str">
        <f t="shared" si="1"/>
        <v>260205000001</v>
      </c>
      <c r="P1246" s="65">
        <f t="shared" si="2"/>
        <v>8</v>
      </c>
      <c r="Q1246" s="65">
        <f t="shared" si="3"/>
        <v>9</v>
      </c>
      <c r="R1246" s="65" t="str">
        <f t="shared" si="12"/>
        <v>26.020.500/0001-89</v>
      </c>
      <c r="S1246" s="84"/>
      <c r="T1246" s="84" t="str">
        <f t="shared" si="10"/>
        <v/>
      </c>
      <c r="U1246" s="84" t="str">
        <f t="shared" si="11"/>
        <v/>
      </c>
      <c r="V1246" s="65" t="str">
        <f t="shared" si="5"/>
        <v/>
      </c>
      <c r="W1246" s="84"/>
      <c r="X1246" s="84"/>
      <c r="Y1246" s="85"/>
      <c r="Z1246" s="85"/>
      <c r="AA1246" s="65" t="str">
        <f t="shared" si="6"/>
        <v/>
      </c>
      <c r="AB1246" s="65" t="str">
        <f t="shared" si="7"/>
        <v/>
      </c>
      <c r="AC1246" s="86"/>
      <c r="AD1246" s="87" t="str">
        <f t="shared" si="8"/>
        <v/>
      </c>
      <c r="AE1246" s="84"/>
      <c r="AF1246" s="86">
        <f>IF(AC1246&gt;0,AC1246,'⚙️ Config'!$B$10)</f>
        <v>0.0075</v>
      </c>
      <c r="AG1246" s="88">
        <f t="shared" si="9"/>
        <v>9453.7029</v>
      </c>
      <c r="AH1246" s="88">
        <f>AG1246*'⚙️ Config'!$B$11</f>
        <v>47268.5145</v>
      </c>
      <c r="AI1246" s="88">
        <f>AH1246*'⚙️ Config'!$B$12</f>
        <v>14180.55435</v>
      </c>
      <c r="AJ1246" s="64"/>
      <c r="AK1246" s="84"/>
      <c r="AL1246" s="84"/>
      <c r="AM1246" s="84"/>
      <c r="AN1246" s="84"/>
      <c r="AO1246" s="84"/>
      <c r="AP1246" s="84"/>
      <c r="AQ1246" s="84"/>
    </row>
    <row r="1247" ht="15.0" customHeight="1">
      <c r="A1247" s="79">
        <v>1244.0</v>
      </c>
      <c r="B1247" s="80" t="s">
        <v>2844</v>
      </c>
      <c r="C1247" s="79" t="s">
        <v>141</v>
      </c>
      <c r="D1247" s="79" t="s">
        <v>2845</v>
      </c>
      <c r="E1247" s="81">
        <v>53.37</v>
      </c>
      <c r="F1247" s="79" t="s">
        <v>84</v>
      </c>
      <c r="G1247" s="79" t="s">
        <v>606</v>
      </c>
      <c r="H1247" s="82">
        <v>1259891.74</v>
      </c>
      <c r="I1247" s="79">
        <v>1.0</v>
      </c>
      <c r="J1247" s="83">
        <v>1.6</v>
      </c>
      <c r="K1247" s="80">
        <v>2024.0</v>
      </c>
      <c r="L1247" s="79" t="s">
        <v>202</v>
      </c>
      <c r="M1247" s="79">
        <v>2024.0</v>
      </c>
      <c r="N1247" s="79" t="s">
        <v>161</v>
      </c>
      <c r="O1247" s="65" t="str">
        <f t="shared" si="1"/>
        <v>019615320001</v>
      </c>
      <c r="P1247" s="65">
        <f t="shared" si="2"/>
        <v>5</v>
      </c>
      <c r="Q1247" s="65">
        <f t="shared" si="3"/>
        <v>8</v>
      </c>
      <c r="R1247" s="65" t="str">
        <f t="shared" si="12"/>
        <v>01.961.532/0001-58</v>
      </c>
      <c r="S1247" s="84"/>
      <c r="T1247" s="84" t="str">
        <f t="shared" si="10"/>
        <v/>
      </c>
      <c r="U1247" s="84" t="str">
        <f t="shared" si="11"/>
        <v/>
      </c>
      <c r="V1247" s="65" t="str">
        <f t="shared" si="5"/>
        <v/>
      </c>
      <c r="W1247" s="84"/>
      <c r="X1247" s="84"/>
      <c r="Y1247" s="85"/>
      <c r="Z1247" s="85"/>
      <c r="AA1247" s="65" t="str">
        <f t="shared" si="6"/>
        <v/>
      </c>
      <c r="AB1247" s="65" t="str">
        <f t="shared" si="7"/>
        <v/>
      </c>
      <c r="AC1247" s="86"/>
      <c r="AD1247" s="87" t="str">
        <f t="shared" si="8"/>
        <v/>
      </c>
      <c r="AE1247" s="84"/>
      <c r="AF1247" s="86">
        <f>IF(AC1247&gt;0,AC1247,'⚙️ Config'!$B$10)</f>
        <v>0.0075</v>
      </c>
      <c r="AG1247" s="88">
        <f t="shared" si="9"/>
        <v>9449.18805</v>
      </c>
      <c r="AH1247" s="88">
        <f>AG1247*'⚙️ Config'!$B$11</f>
        <v>47245.94025</v>
      </c>
      <c r="AI1247" s="88">
        <f>AH1247*'⚙️ Config'!$B$12</f>
        <v>14173.78208</v>
      </c>
      <c r="AJ1247" s="64"/>
      <c r="AK1247" s="84"/>
      <c r="AL1247" s="84"/>
      <c r="AM1247" s="84"/>
      <c r="AN1247" s="84"/>
      <c r="AO1247" s="84"/>
      <c r="AP1247" s="84"/>
      <c r="AQ1247" s="84"/>
    </row>
    <row r="1248" ht="15.0" customHeight="1">
      <c r="A1248" s="79">
        <v>1245.0</v>
      </c>
      <c r="B1248" s="80" t="s">
        <v>2846</v>
      </c>
      <c r="C1248" s="79" t="s">
        <v>141</v>
      </c>
      <c r="D1248" s="79" t="s">
        <v>2847</v>
      </c>
      <c r="E1248" s="81">
        <v>51.85</v>
      </c>
      <c r="F1248" s="79" t="s">
        <v>84</v>
      </c>
      <c r="G1248" s="79" t="s">
        <v>606</v>
      </c>
      <c r="H1248" s="82">
        <v>1259339.44</v>
      </c>
      <c r="I1248" s="79">
        <v>1.0</v>
      </c>
      <c r="J1248" s="83">
        <v>1.7</v>
      </c>
      <c r="K1248" s="80">
        <v>2024.0</v>
      </c>
      <c r="L1248" s="79" t="s">
        <v>630</v>
      </c>
      <c r="M1248" s="79">
        <v>2024.0</v>
      </c>
      <c r="N1248" s="79" t="s">
        <v>145</v>
      </c>
      <c r="O1248" s="65" t="str">
        <f t="shared" si="1"/>
        <v>444963160001</v>
      </c>
      <c r="P1248" s="65">
        <f t="shared" si="2"/>
        <v>9</v>
      </c>
      <c r="Q1248" s="65">
        <f t="shared" si="3"/>
        <v>1</v>
      </c>
      <c r="R1248" s="65" t="str">
        <f t="shared" si="12"/>
        <v>44.496.316/0001-91</v>
      </c>
      <c r="S1248" s="84"/>
      <c r="T1248" s="84" t="str">
        <f t="shared" si="10"/>
        <v/>
      </c>
      <c r="U1248" s="84" t="str">
        <f t="shared" si="11"/>
        <v/>
      </c>
      <c r="V1248" s="65" t="str">
        <f t="shared" si="5"/>
        <v/>
      </c>
      <c r="W1248" s="84"/>
      <c r="X1248" s="84"/>
      <c r="Y1248" s="85"/>
      <c r="Z1248" s="85"/>
      <c r="AA1248" s="65" t="str">
        <f t="shared" si="6"/>
        <v/>
      </c>
      <c r="AB1248" s="65" t="str">
        <f t="shared" si="7"/>
        <v/>
      </c>
      <c r="AC1248" s="86"/>
      <c r="AD1248" s="87" t="str">
        <f t="shared" si="8"/>
        <v/>
      </c>
      <c r="AE1248" s="84"/>
      <c r="AF1248" s="86">
        <f>IF(AC1248&gt;0,AC1248,'⚙️ Config'!$B$10)</f>
        <v>0.0075</v>
      </c>
      <c r="AG1248" s="88">
        <f t="shared" si="9"/>
        <v>9445.0458</v>
      </c>
      <c r="AH1248" s="88">
        <f>AG1248*'⚙️ Config'!$B$11</f>
        <v>47225.229</v>
      </c>
      <c r="AI1248" s="88">
        <f>AH1248*'⚙️ Config'!$B$12</f>
        <v>14167.5687</v>
      </c>
      <c r="AJ1248" s="64"/>
      <c r="AK1248" s="84"/>
      <c r="AL1248" s="84"/>
      <c r="AM1248" s="84"/>
      <c r="AN1248" s="84"/>
      <c r="AO1248" s="84"/>
      <c r="AP1248" s="84"/>
      <c r="AQ1248" s="84"/>
    </row>
    <row r="1249" ht="15.0" customHeight="1">
      <c r="A1249" s="79">
        <v>1246.0</v>
      </c>
      <c r="B1249" s="80" t="s">
        <v>2848</v>
      </c>
      <c r="C1249" s="79" t="s">
        <v>141</v>
      </c>
      <c r="D1249" s="79" t="s">
        <v>2849</v>
      </c>
      <c r="E1249" s="81">
        <v>58.92</v>
      </c>
      <c r="F1249" s="79" t="s">
        <v>84</v>
      </c>
      <c r="G1249" s="79" t="s">
        <v>606</v>
      </c>
      <c r="H1249" s="82">
        <v>1258996.04</v>
      </c>
      <c r="I1249" s="79">
        <v>1.0</v>
      </c>
      <c r="J1249" s="83">
        <v>1.3</v>
      </c>
      <c r="K1249" s="80">
        <v>2024.0</v>
      </c>
      <c r="L1249" s="79" t="s">
        <v>630</v>
      </c>
      <c r="M1249" s="79">
        <v>2024.0</v>
      </c>
      <c r="N1249" s="79" t="s">
        <v>145</v>
      </c>
      <c r="O1249" s="65" t="str">
        <f t="shared" si="1"/>
        <v>240915930001</v>
      </c>
      <c r="P1249" s="65">
        <f t="shared" si="2"/>
        <v>0</v>
      </c>
      <c r="Q1249" s="65">
        <f t="shared" si="3"/>
        <v>7</v>
      </c>
      <c r="R1249" s="65" t="str">
        <f t="shared" si="12"/>
        <v>24.091.593/0001-07</v>
      </c>
      <c r="S1249" s="84"/>
      <c r="T1249" s="84" t="str">
        <f t="shared" si="10"/>
        <v/>
      </c>
      <c r="U1249" s="84" t="str">
        <f t="shared" si="11"/>
        <v/>
      </c>
      <c r="V1249" s="65" t="str">
        <f t="shared" si="5"/>
        <v/>
      </c>
      <c r="W1249" s="84"/>
      <c r="X1249" s="84"/>
      <c r="Y1249" s="85"/>
      <c r="Z1249" s="85"/>
      <c r="AA1249" s="65" t="str">
        <f t="shared" si="6"/>
        <v/>
      </c>
      <c r="AB1249" s="65" t="str">
        <f t="shared" si="7"/>
        <v/>
      </c>
      <c r="AC1249" s="86"/>
      <c r="AD1249" s="87" t="str">
        <f t="shared" si="8"/>
        <v/>
      </c>
      <c r="AE1249" s="84"/>
      <c r="AF1249" s="86">
        <f>IF(AC1249&gt;0,AC1249,'⚙️ Config'!$B$10)</f>
        <v>0.0075</v>
      </c>
      <c r="AG1249" s="88">
        <f t="shared" si="9"/>
        <v>9442.4703</v>
      </c>
      <c r="AH1249" s="88">
        <f>AG1249*'⚙️ Config'!$B$11</f>
        <v>47212.3515</v>
      </c>
      <c r="AI1249" s="88">
        <f>AH1249*'⚙️ Config'!$B$12</f>
        <v>14163.70545</v>
      </c>
      <c r="AJ1249" s="64"/>
      <c r="AK1249" s="84"/>
      <c r="AL1249" s="84"/>
      <c r="AM1249" s="84"/>
      <c r="AN1249" s="84"/>
      <c r="AO1249" s="84"/>
      <c r="AP1249" s="84"/>
      <c r="AQ1249" s="84"/>
    </row>
    <row r="1250" ht="15.0" customHeight="1">
      <c r="A1250" s="79">
        <v>1247.0</v>
      </c>
      <c r="B1250" s="80" t="s">
        <v>2850</v>
      </c>
      <c r="C1250" s="79" t="s">
        <v>141</v>
      </c>
      <c r="D1250" s="79" t="s">
        <v>2851</v>
      </c>
      <c r="E1250" s="81">
        <v>73.88</v>
      </c>
      <c r="F1250" s="79" t="s">
        <v>84</v>
      </c>
      <c r="G1250" s="79" t="s">
        <v>606</v>
      </c>
      <c r="H1250" s="82">
        <v>1258089.86</v>
      </c>
      <c r="I1250" s="79">
        <v>1.0</v>
      </c>
      <c r="J1250" s="83">
        <v>0.8</v>
      </c>
      <c r="K1250" s="80">
        <v>2025.0</v>
      </c>
      <c r="L1250" s="79" t="s">
        <v>630</v>
      </c>
      <c r="M1250" s="79">
        <v>2025.0</v>
      </c>
      <c r="N1250" s="79" t="s">
        <v>161</v>
      </c>
      <c r="O1250" s="65" t="str">
        <f t="shared" si="1"/>
        <v>609768000001</v>
      </c>
      <c r="P1250" s="65">
        <f t="shared" si="2"/>
        <v>7</v>
      </c>
      <c r="Q1250" s="65">
        <f t="shared" si="3"/>
        <v>4</v>
      </c>
      <c r="R1250" s="65" t="str">
        <f t="shared" si="12"/>
        <v>60.976.800/0001-74</v>
      </c>
      <c r="S1250" s="84"/>
      <c r="T1250" s="84" t="str">
        <f t="shared" si="10"/>
        <v/>
      </c>
      <c r="U1250" s="84" t="str">
        <f t="shared" si="11"/>
        <v/>
      </c>
      <c r="V1250" s="65" t="str">
        <f t="shared" si="5"/>
        <v/>
      </c>
      <c r="W1250" s="84"/>
      <c r="X1250" s="84"/>
      <c r="Y1250" s="85"/>
      <c r="Z1250" s="85"/>
      <c r="AA1250" s="65" t="str">
        <f t="shared" si="6"/>
        <v/>
      </c>
      <c r="AB1250" s="65" t="str">
        <f t="shared" si="7"/>
        <v/>
      </c>
      <c r="AC1250" s="86"/>
      <c r="AD1250" s="87" t="str">
        <f t="shared" si="8"/>
        <v/>
      </c>
      <c r="AE1250" s="84"/>
      <c r="AF1250" s="86">
        <f>IF(AC1250&gt;0,AC1250,'⚙️ Config'!$B$10)</f>
        <v>0.0075</v>
      </c>
      <c r="AG1250" s="88">
        <f t="shared" si="9"/>
        <v>9435.67395</v>
      </c>
      <c r="AH1250" s="88">
        <f>AG1250*'⚙️ Config'!$B$11</f>
        <v>47178.36975</v>
      </c>
      <c r="AI1250" s="88">
        <f>AH1250*'⚙️ Config'!$B$12</f>
        <v>14153.51093</v>
      </c>
      <c r="AJ1250" s="64"/>
      <c r="AK1250" s="84"/>
      <c r="AL1250" s="84"/>
      <c r="AM1250" s="84"/>
      <c r="AN1250" s="84"/>
      <c r="AO1250" s="84"/>
      <c r="AP1250" s="84"/>
      <c r="AQ1250" s="84"/>
    </row>
    <row r="1251" ht="15.0" customHeight="1">
      <c r="A1251" s="79">
        <v>1248.0</v>
      </c>
      <c r="B1251" s="80" t="s">
        <v>2852</v>
      </c>
      <c r="C1251" s="79" t="s">
        <v>141</v>
      </c>
      <c r="D1251" s="79" t="s">
        <v>2853</v>
      </c>
      <c r="E1251" s="81">
        <v>55.03</v>
      </c>
      <c r="F1251" s="79" t="s">
        <v>84</v>
      </c>
      <c r="G1251" s="79" t="s">
        <v>606</v>
      </c>
      <c r="H1251" s="82">
        <v>1257817.89</v>
      </c>
      <c r="I1251" s="79">
        <v>1.0</v>
      </c>
      <c r="J1251" s="83">
        <v>1.5</v>
      </c>
      <c r="K1251" s="80">
        <v>2024.0</v>
      </c>
      <c r="L1251" s="79" t="s">
        <v>630</v>
      </c>
      <c r="M1251" s="79">
        <v>2024.0</v>
      </c>
      <c r="N1251" s="79" t="s">
        <v>145</v>
      </c>
      <c r="O1251" s="65" t="str">
        <f t="shared" si="1"/>
        <v>427171700001</v>
      </c>
      <c r="P1251" s="65">
        <f t="shared" si="2"/>
        <v>3</v>
      </c>
      <c r="Q1251" s="65">
        <f t="shared" si="3"/>
        <v>1</v>
      </c>
      <c r="R1251" s="65" t="str">
        <f t="shared" si="12"/>
        <v>42.717.170/0001-31</v>
      </c>
      <c r="S1251" s="84"/>
      <c r="T1251" s="84" t="str">
        <f t="shared" si="10"/>
        <v/>
      </c>
      <c r="U1251" s="84" t="str">
        <f t="shared" si="11"/>
        <v/>
      </c>
      <c r="V1251" s="65" t="str">
        <f t="shared" si="5"/>
        <v/>
      </c>
      <c r="W1251" s="84"/>
      <c r="X1251" s="84"/>
      <c r="Y1251" s="85"/>
      <c r="Z1251" s="85"/>
      <c r="AA1251" s="65" t="str">
        <f t="shared" si="6"/>
        <v/>
      </c>
      <c r="AB1251" s="65" t="str">
        <f t="shared" si="7"/>
        <v/>
      </c>
      <c r="AC1251" s="86"/>
      <c r="AD1251" s="87" t="str">
        <f t="shared" si="8"/>
        <v/>
      </c>
      <c r="AE1251" s="84"/>
      <c r="AF1251" s="86">
        <f>IF(AC1251&gt;0,AC1251,'⚙️ Config'!$B$10)</f>
        <v>0.0075</v>
      </c>
      <c r="AG1251" s="88">
        <f t="shared" si="9"/>
        <v>9433.634175</v>
      </c>
      <c r="AH1251" s="88">
        <f>AG1251*'⚙️ Config'!$B$11</f>
        <v>47168.17088</v>
      </c>
      <c r="AI1251" s="88">
        <f>AH1251*'⚙️ Config'!$B$12</f>
        <v>14150.45126</v>
      </c>
      <c r="AJ1251" s="64"/>
      <c r="AK1251" s="84"/>
      <c r="AL1251" s="84"/>
      <c r="AM1251" s="84"/>
      <c r="AN1251" s="84"/>
      <c r="AO1251" s="84"/>
      <c r="AP1251" s="84"/>
      <c r="AQ1251" s="84"/>
    </row>
    <row r="1252" ht="15.0" customHeight="1">
      <c r="A1252" s="79">
        <v>1249.0</v>
      </c>
      <c r="B1252" s="80" t="s">
        <v>2854</v>
      </c>
      <c r="C1252" s="79" t="s">
        <v>141</v>
      </c>
      <c r="D1252" s="79" t="s">
        <v>2855</v>
      </c>
      <c r="E1252" s="81">
        <v>56.88</v>
      </c>
      <c r="F1252" s="79" t="s">
        <v>84</v>
      </c>
      <c r="G1252" s="79" t="s">
        <v>606</v>
      </c>
      <c r="H1252" s="82">
        <v>1257029.89</v>
      </c>
      <c r="I1252" s="79">
        <v>1.0</v>
      </c>
      <c r="J1252" s="83">
        <v>1.4</v>
      </c>
      <c r="K1252" s="80">
        <v>2024.0</v>
      </c>
      <c r="L1252" s="79" t="s">
        <v>630</v>
      </c>
      <c r="M1252" s="79">
        <v>2024.0</v>
      </c>
      <c r="N1252" s="79" t="s">
        <v>161</v>
      </c>
      <c r="O1252" s="65" t="str">
        <f t="shared" si="1"/>
        <v>140851190001</v>
      </c>
      <c r="P1252" s="65">
        <f t="shared" si="2"/>
        <v>1</v>
      </c>
      <c r="Q1252" s="65">
        <f t="shared" si="3"/>
        <v>9</v>
      </c>
      <c r="R1252" s="65" t="str">
        <f t="shared" si="12"/>
        <v>14.085.119/0001-19</v>
      </c>
      <c r="S1252" s="84"/>
      <c r="T1252" s="84" t="str">
        <f t="shared" si="10"/>
        <v/>
      </c>
      <c r="U1252" s="84" t="str">
        <f t="shared" si="11"/>
        <v/>
      </c>
      <c r="V1252" s="65" t="str">
        <f t="shared" si="5"/>
        <v/>
      </c>
      <c r="W1252" s="84"/>
      <c r="X1252" s="84"/>
      <c r="Y1252" s="85"/>
      <c r="Z1252" s="85"/>
      <c r="AA1252" s="65" t="str">
        <f t="shared" si="6"/>
        <v/>
      </c>
      <c r="AB1252" s="65" t="str">
        <f t="shared" si="7"/>
        <v/>
      </c>
      <c r="AC1252" s="86"/>
      <c r="AD1252" s="87" t="str">
        <f t="shared" si="8"/>
        <v/>
      </c>
      <c r="AE1252" s="84"/>
      <c r="AF1252" s="86">
        <f>IF(AC1252&gt;0,AC1252,'⚙️ Config'!$B$10)</f>
        <v>0.0075</v>
      </c>
      <c r="AG1252" s="88">
        <f t="shared" si="9"/>
        <v>9427.724175</v>
      </c>
      <c r="AH1252" s="88">
        <f>AG1252*'⚙️ Config'!$B$11</f>
        <v>47138.62088</v>
      </c>
      <c r="AI1252" s="88">
        <f>AH1252*'⚙️ Config'!$B$12</f>
        <v>14141.58626</v>
      </c>
      <c r="AJ1252" s="64"/>
      <c r="AK1252" s="84"/>
      <c r="AL1252" s="84"/>
      <c r="AM1252" s="84"/>
      <c r="AN1252" s="84"/>
      <c r="AO1252" s="84"/>
      <c r="AP1252" s="84"/>
      <c r="AQ1252" s="84"/>
    </row>
    <row r="1253" ht="15.0" customHeight="1">
      <c r="A1253" s="79">
        <v>1250.0</v>
      </c>
      <c r="B1253" s="80" t="s">
        <v>2856</v>
      </c>
      <c r="C1253" s="79" t="s">
        <v>141</v>
      </c>
      <c r="D1253" s="79" t="s">
        <v>2857</v>
      </c>
      <c r="E1253" s="81">
        <v>53.37</v>
      </c>
      <c r="F1253" s="79" t="s">
        <v>84</v>
      </c>
      <c r="G1253" s="79" t="s">
        <v>606</v>
      </c>
      <c r="H1253" s="82">
        <v>1256931.88</v>
      </c>
      <c r="I1253" s="79">
        <v>1.0</v>
      </c>
      <c r="J1253" s="83">
        <v>1.6</v>
      </c>
      <c r="K1253" s="80">
        <v>2024.0</v>
      </c>
      <c r="L1253" s="79" t="s">
        <v>630</v>
      </c>
      <c r="M1253" s="79">
        <v>2024.0</v>
      </c>
      <c r="N1253" s="79" t="s">
        <v>161</v>
      </c>
      <c r="O1253" s="65" t="str">
        <f t="shared" si="1"/>
        <v>271034020001</v>
      </c>
      <c r="P1253" s="65">
        <f t="shared" si="2"/>
        <v>7</v>
      </c>
      <c r="Q1253" s="65">
        <f t="shared" si="3"/>
        <v>8</v>
      </c>
      <c r="R1253" s="65" t="str">
        <f t="shared" si="12"/>
        <v>27.103.402/0001-78</v>
      </c>
      <c r="S1253" s="84"/>
      <c r="T1253" s="84" t="str">
        <f t="shared" si="10"/>
        <v/>
      </c>
      <c r="U1253" s="84" t="str">
        <f t="shared" si="11"/>
        <v/>
      </c>
      <c r="V1253" s="65" t="str">
        <f t="shared" si="5"/>
        <v/>
      </c>
      <c r="W1253" s="84"/>
      <c r="X1253" s="84"/>
      <c r="Y1253" s="85"/>
      <c r="Z1253" s="85"/>
      <c r="AA1253" s="65" t="str">
        <f t="shared" si="6"/>
        <v/>
      </c>
      <c r="AB1253" s="65" t="str">
        <f t="shared" si="7"/>
        <v/>
      </c>
      <c r="AC1253" s="86"/>
      <c r="AD1253" s="87" t="str">
        <f t="shared" si="8"/>
        <v/>
      </c>
      <c r="AE1253" s="84"/>
      <c r="AF1253" s="86">
        <f>IF(AC1253&gt;0,AC1253,'⚙️ Config'!$B$10)</f>
        <v>0.0075</v>
      </c>
      <c r="AG1253" s="88">
        <f t="shared" si="9"/>
        <v>9426.9891</v>
      </c>
      <c r="AH1253" s="88">
        <f>AG1253*'⚙️ Config'!$B$11</f>
        <v>47134.9455</v>
      </c>
      <c r="AI1253" s="88">
        <f>AH1253*'⚙️ Config'!$B$12</f>
        <v>14140.48365</v>
      </c>
      <c r="AJ1253" s="64"/>
      <c r="AK1253" s="84"/>
      <c r="AL1253" s="84"/>
      <c r="AM1253" s="84"/>
      <c r="AN1253" s="84"/>
      <c r="AO1253" s="84"/>
      <c r="AP1253" s="84"/>
      <c r="AQ1253" s="84"/>
    </row>
    <row r="1254" ht="15.0" customHeight="1">
      <c r="A1254" s="79">
        <v>1251.0</v>
      </c>
      <c r="B1254" s="80" t="s">
        <v>2858</v>
      </c>
      <c r="C1254" s="79" t="s">
        <v>141</v>
      </c>
      <c r="D1254" s="79" t="s">
        <v>2859</v>
      </c>
      <c r="E1254" s="81">
        <v>61.21</v>
      </c>
      <c r="F1254" s="79" t="s">
        <v>84</v>
      </c>
      <c r="G1254" s="79" t="s">
        <v>606</v>
      </c>
      <c r="H1254" s="82">
        <v>1255589.5</v>
      </c>
      <c r="I1254" s="79">
        <v>1.0</v>
      </c>
      <c r="J1254" s="83">
        <v>1.2</v>
      </c>
      <c r="K1254" s="80">
        <v>2025.0</v>
      </c>
      <c r="L1254" s="79" t="s">
        <v>630</v>
      </c>
      <c r="M1254" s="79">
        <v>2025.0</v>
      </c>
      <c r="N1254" s="79" t="s">
        <v>145</v>
      </c>
      <c r="O1254" s="65" t="str">
        <f t="shared" si="1"/>
        <v>459939850001</v>
      </c>
      <c r="P1254" s="65">
        <f t="shared" si="2"/>
        <v>3</v>
      </c>
      <c r="Q1254" s="65">
        <f t="shared" si="3"/>
        <v>1</v>
      </c>
      <c r="R1254" s="65" t="str">
        <f t="shared" si="12"/>
        <v>45.993.985/0001-31</v>
      </c>
      <c r="S1254" s="84"/>
      <c r="T1254" s="84" t="str">
        <f t="shared" si="10"/>
        <v/>
      </c>
      <c r="U1254" s="84" t="str">
        <f t="shared" si="11"/>
        <v/>
      </c>
      <c r="V1254" s="65" t="str">
        <f t="shared" si="5"/>
        <v/>
      </c>
      <c r="W1254" s="84"/>
      <c r="X1254" s="84"/>
      <c r="Y1254" s="85"/>
      <c r="Z1254" s="85"/>
      <c r="AA1254" s="65" t="str">
        <f t="shared" si="6"/>
        <v/>
      </c>
      <c r="AB1254" s="65" t="str">
        <f t="shared" si="7"/>
        <v/>
      </c>
      <c r="AC1254" s="86"/>
      <c r="AD1254" s="87" t="str">
        <f t="shared" si="8"/>
        <v/>
      </c>
      <c r="AE1254" s="84"/>
      <c r="AF1254" s="86">
        <f>IF(AC1254&gt;0,AC1254,'⚙️ Config'!$B$10)</f>
        <v>0.0075</v>
      </c>
      <c r="AG1254" s="88">
        <f t="shared" si="9"/>
        <v>9416.92125</v>
      </c>
      <c r="AH1254" s="88">
        <f>AG1254*'⚙️ Config'!$B$11</f>
        <v>47084.60625</v>
      </c>
      <c r="AI1254" s="88">
        <f>AH1254*'⚙️ Config'!$B$12</f>
        <v>14125.38188</v>
      </c>
      <c r="AJ1254" s="64"/>
      <c r="AK1254" s="84"/>
      <c r="AL1254" s="84"/>
      <c r="AM1254" s="84"/>
      <c r="AN1254" s="84"/>
      <c r="AO1254" s="84"/>
      <c r="AP1254" s="84"/>
      <c r="AQ1254" s="84"/>
    </row>
    <row r="1255" ht="15.0" customHeight="1">
      <c r="A1255" s="79">
        <v>1252.0</v>
      </c>
      <c r="B1255" s="80" t="s">
        <v>2860</v>
      </c>
      <c r="C1255" s="79" t="s">
        <v>141</v>
      </c>
      <c r="D1255" s="79" t="s">
        <v>2861</v>
      </c>
      <c r="E1255" s="81">
        <v>55.03</v>
      </c>
      <c r="F1255" s="79" t="s">
        <v>84</v>
      </c>
      <c r="G1255" s="79" t="s">
        <v>606</v>
      </c>
      <c r="H1255" s="82">
        <v>1255044.08</v>
      </c>
      <c r="I1255" s="79">
        <v>1.0</v>
      </c>
      <c r="J1255" s="83">
        <v>1.5</v>
      </c>
      <c r="K1255" s="80">
        <v>2024.0</v>
      </c>
      <c r="L1255" s="79" t="s">
        <v>448</v>
      </c>
      <c r="M1255" s="79">
        <v>2024.0</v>
      </c>
      <c r="N1255" s="79" t="s">
        <v>145</v>
      </c>
      <c r="O1255" s="65" t="str">
        <f t="shared" si="1"/>
        <v>168514510001</v>
      </c>
      <c r="P1255" s="65">
        <f t="shared" si="2"/>
        <v>7</v>
      </c>
      <c r="Q1255" s="65">
        <f t="shared" si="3"/>
        <v>2</v>
      </c>
      <c r="R1255" s="65" t="str">
        <f t="shared" si="12"/>
        <v>16.851.451/0001-72</v>
      </c>
      <c r="S1255" s="84"/>
      <c r="T1255" s="84" t="str">
        <f t="shared" si="10"/>
        <v/>
      </c>
      <c r="U1255" s="84" t="str">
        <f t="shared" si="11"/>
        <v/>
      </c>
      <c r="V1255" s="65" t="str">
        <f t="shared" si="5"/>
        <v/>
      </c>
      <c r="W1255" s="84"/>
      <c r="X1255" s="84"/>
      <c r="Y1255" s="85"/>
      <c r="Z1255" s="85"/>
      <c r="AA1255" s="65" t="str">
        <f t="shared" si="6"/>
        <v/>
      </c>
      <c r="AB1255" s="65" t="str">
        <f t="shared" si="7"/>
        <v/>
      </c>
      <c r="AC1255" s="86"/>
      <c r="AD1255" s="87" t="str">
        <f t="shared" si="8"/>
        <v/>
      </c>
      <c r="AE1255" s="84"/>
      <c r="AF1255" s="86">
        <f>IF(AC1255&gt;0,AC1255,'⚙️ Config'!$B$10)</f>
        <v>0.0075</v>
      </c>
      <c r="AG1255" s="88">
        <f t="shared" si="9"/>
        <v>9412.8306</v>
      </c>
      <c r="AH1255" s="88">
        <f>AG1255*'⚙️ Config'!$B$11</f>
        <v>47064.153</v>
      </c>
      <c r="AI1255" s="88">
        <f>AH1255*'⚙️ Config'!$B$12</f>
        <v>14119.2459</v>
      </c>
      <c r="AJ1255" s="64"/>
      <c r="AK1255" s="84"/>
      <c r="AL1255" s="84"/>
      <c r="AM1255" s="84"/>
      <c r="AN1255" s="84"/>
      <c r="AO1255" s="84"/>
      <c r="AP1255" s="84"/>
      <c r="AQ1255" s="84"/>
    </row>
    <row r="1256" ht="15.0" customHeight="1">
      <c r="A1256" s="79">
        <v>1253.0</v>
      </c>
      <c r="B1256" s="80" t="s">
        <v>2862</v>
      </c>
      <c r="C1256" s="79" t="s">
        <v>141</v>
      </c>
      <c r="D1256" s="79" t="s">
        <v>2863</v>
      </c>
      <c r="E1256" s="81">
        <v>53.37</v>
      </c>
      <c r="F1256" s="79" t="s">
        <v>84</v>
      </c>
      <c r="G1256" s="79" t="s">
        <v>606</v>
      </c>
      <c r="H1256" s="82">
        <v>1253703.55</v>
      </c>
      <c r="I1256" s="79">
        <v>1.0</v>
      </c>
      <c r="J1256" s="83">
        <v>1.6</v>
      </c>
      <c r="K1256" s="80">
        <v>2024.0</v>
      </c>
      <c r="L1256" s="79" t="s">
        <v>630</v>
      </c>
      <c r="M1256" s="79">
        <v>2024.0</v>
      </c>
      <c r="N1256" s="79" t="s">
        <v>161</v>
      </c>
      <c r="O1256" s="65" t="str">
        <f t="shared" si="1"/>
        <v>304534120001</v>
      </c>
      <c r="P1256" s="65">
        <f t="shared" si="2"/>
        <v>4</v>
      </c>
      <c r="Q1256" s="65">
        <f t="shared" si="3"/>
        <v>8</v>
      </c>
      <c r="R1256" s="65" t="str">
        <f t="shared" si="12"/>
        <v>30.453.412/0001-48</v>
      </c>
      <c r="S1256" s="84"/>
      <c r="T1256" s="84" t="str">
        <f t="shared" si="10"/>
        <v/>
      </c>
      <c r="U1256" s="84" t="str">
        <f t="shared" si="11"/>
        <v/>
      </c>
      <c r="V1256" s="65" t="str">
        <f t="shared" si="5"/>
        <v/>
      </c>
      <c r="W1256" s="84"/>
      <c r="X1256" s="84"/>
      <c r="Y1256" s="85"/>
      <c r="Z1256" s="85"/>
      <c r="AA1256" s="65" t="str">
        <f t="shared" si="6"/>
        <v/>
      </c>
      <c r="AB1256" s="65" t="str">
        <f t="shared" si="7"/>
        <v/>
      </c>
      <c r="AC1256" s="86"/>
      <c r="AD1256" s="87" t="str">
        <f t="shared" si="8"/>
        <v/>
      </c>
      <c r="AE1256" s="84"/>
      <c r="AF1256" s="86">
        <f>IF(AC1256&gt;0,AC1256,'⚙️ Config'!$B$10)</f>
        <v>0.0075</v>
      </c>
      <c r="AG1256" s="88">
        <f t="shared" si="9"/>
        <v>9402.776625</v>
      </c>
      <c r="AH1256" s="88">
        <f>AG1256*'⚙️ Config'!$B$11</f>
        <v>47013.88313</v>
      </c>
      <c r="AI1256" s="88">
        <f>AH1256*'⚙️ Config'!$B$12</f>
        <v>14104.16494</v>
      </c>
      <c r="AJ1256" s="64"/>
      <c r="AK1256" s="84"/>
      <c r="AL1256" s="84"/>
      <c r="AM1256" s="84"/>
      <c r="AN1256" s="84"/>
      <c r="AO1256" s="84"/>
      <c r="AP1256" s="84"/>
      <c r="AQ1256" s="84"/>
    </row>
    <row r="1257" ht="15.0" customHeight="1">
      <c r="A1257" s="79">
        <v>1254.0</v>
      </c>
      <c r="B1257" s="80" t="s">
        <v>2864</v>
      </c>
      <c r="C1257" s="79" t="s">
        <v>141</v>
      </c>
      <c r="D1257" s="79" t="s">
        <v>2865</v>
      </c>
      <c r="E1257" s="81">
        <v>55.03</v>
      </c>
      <c r="F1257" s="79" t="s">
        <v>84</v>
      </c>
      <c r="G1257" s="79" t="s">
        <v>606</v>
      </c>
      <c r="H1257" s="82">
        <v>1253663.78</v>
      </c>
      <c r="I1257" s="79">
        <v>1.0</v>
      </c>
      <c r="J1257" s="83">
        <v>1.5</v>
      </c>
      <c r="K1257" s="80">
        <v>2024.0</v>
      </c>
      <c r="L1257" s="79" t="s">
        <v>630</v>
      </c>
      <c r="M1257" s="79">
        <v>2024.0</v>
      </c>
      <c r="N1257" s="79" t="s">
        <v>161</v>
      </c>
      <c r="O1257" s="65" t="str">
        <f t="shared" si="1"/>
        <v>290771710001</v>
      </c>
      <c r="P1257" s="65">
        <f t="shared" si="2"/>
        <v>0</v>
      </c>
      <c r="Q1257" s="65">
        <f t="shared" si="3"/>
        <v>9</v>
      </c>
      <c r="R1257" s="65" t="str">
        <f t="shared" si="12"/>
        <v>29.077.171/0001-09</v>
      </c>
      <c r="S1257" s="84"/>
      <c r="T1257" s="84" t="str">
        <f t="shared" si="10"/>
        <v/>
      </c>
      <c r="U1257" s="84" t="str">
        <f t="shared" si="11"/>
        <v/>
      </c>
      <c r="V1257" s="65" t="str">
        <f t="shared" si="5"/>
        <v/>
      </c>
      <c r="W1257" s="84"/>
      <c r="X1257" s="84"/>
      <c r="Y1257" s="85"/>
      <c r="Z1257" s="85"/>
      <c r="AA1257" s="65" t="str">
        <f t="shared" si="6"/>
        <v/>
      </c>
      <c r="AB1257" s="65" t="str">
        <f t="shared" si="7"/>
        <v/>
      </c>
      <c r="AC1257" s="86"/>
      <c r="AD1257" s="87" t="str">
        <f t="shared" si="8"/>
        <v/>
      </c>
      <c r="AE1257" s="84"/>
      <c r="AF1257" s="86">
        <f>IF(AC1257&gt;0,AC1257,'⚙️ Config'!$B$10)</f>
        <v>0.0075</v>
      </c>
      <c r="AG1257" s="88">
        <f t="shared" si="9"/>
        <v>9402.47835</v>
      </c>
      <c r="AH1257" s="88">
        <f>AG1257*'⚙️ Config'!$B$11</f>
        <v>47012.39175</v>
      </c>
      <c r="AI1257" s="88">
        <f>AH1257*'⚙️ Config'!$B$12</f>
        <v>14103.71753</v>
      </c>
      <c r="AJ1257" s="64"/>
      <c r="AK1257" s="84"/>
      <c r="AL1257" s="84"/>
      <c r="AM1257" s="84"/>
      <c r="AN1257" s="84"/>
      <c r="AO1257" s="84"/>
      <c r="AP1257" s="84"/>
      <c r="AQ1257" s="84"/>
    </row>
    <row r="1258" ht="15.0" customHeight="1">
      <c r="A1258" s="79">
        <v>1255.0</v>
      </c>
      <c r="B1258" s="80" t="s">
        <v>2866</v>
      </c>
      <c r="C1258" s="79" t="s">
        <v>141</v>
      </c>
      <c r="D1258" s="79" t="s">
        <v>2867</v>
      </c>
      <c r="E1258" s="81">
        <v>51.85</v>
      </c>
      <c r="F1258" s="79" t="s">
        <v>84</v>
      </c>
      <c r="G1258" s="79" t="s">
        <v>606</v>
      </c>
      <c r="H1258" s="82">
        <v>1253659.12</v>
      </c>
      <c r="I1258" s="79">
        <v>1.0</v>
      </c>
      <c r="J1258" s="83">
        <v>1.7</v>
      </c>
      <c r="K1258" s="80">
        <v>2024.0</v>
      </c>
      <c r="L1258" s="79" t="s">
        <v>630</v>
      </c>
      <c r="M1258" s="79">
        <v>2024.0</v>
      </c>
      <c r="N1258" s="79" t="s">
        <v>161</v>
      </c>
      <c r="O1258" s="65" t="str">
        <f t="shared" si="1"/>
        <v>042199050001</v>
      </c>
      <c r="P1258" s="65">
        <f t="shared" si="2"/>
        <v>0</v>
      </c>
      <c r="Q1258" s="65">
        <f t="shared" si="3"/>
        <v>8</v>
      </c>
      <c r="R1258" s="65" t="str">
        <f t="shared" si="12"/>
        <v>04.219.905/0001-08</v>
      </c>
      <c r="S1258" s="84"/>
      <c r="T1258" s="84" t="str">
        <f t="shared" si="10"/>
        <v/>
      </c>
      <c r="U1258" s="84" t="str">
        <f t="shared" si="11"/>
        <v/>
      </c>
      <c r="V1258" s="65" t="str">
        <f t="shared" si="5"/>
        <v/>
      </c>
      <c r="W1258" s="84"/>
      <c r="X1258" s="84"/>
      <c r="Y1258" s="85"/>
      <c r="Z1258" s="85"/>
      <c r="AA1258" s="65" t="str">
        <f t="shared" si="6"/>
        <v/>
      </c>
      <c r="AB1258" s="65" t="str">
        <f t="shared" si="7"/>
        <v/>
      </c>
      <c r="AC1258" s="86"/>
      <c r="AD1258" s="87" t="str">
        <f t="shared" si="8"/>
        <v/>
      </c>
      <c r="AE1258" s="84"/>
      <c r="AF1258" s="86">
        <f>IF(AC1258&gt;0,AC1258,'⚙️ Config'!$B$10)</f>
        <v>0.0075</v>
      </c>
      <c r="AG1258" s="88">
        <f t="shared" si="9"/>
        <v>9402.4434</v>
      </c>
      <c r="AH1258" s="88">
        <f>AG1258*'⚙️ Config'!$B$11</f>
        <v>47012.217</v>
      </c>
      <c r="AI1258" s="88">
        <f>AH1258*'⚙️ Config'!$B$12</f>
        <v>14103.6651</v>
      </c>
      <c r="AJ1258" s="64"/>
      <c r="AK1258" s="84"/>
      <c r="AL1258" s="84"/>
      <c r="AM1258" s="84"/>
      <c r="AN1258" s="84"/>
      <c r="AO1258" s="84"/>
      <c r="AP1258" s="84"/>
      <c r="AQ1258" s="84"/>
    </row>
    <row r="1259" ht="15.0" customHeight="1">
      <c r="A1259" s="79">
        <v>1256.0</v>
      </c>
      <c r="B1259" s="80" t="s">
        <v>2868</v>
      </c>
      <c r="C1259" s="79" t="s">
        <v>141</v>
      </c>
      <c r="D1259" s="79" t="s">
        <v>2869</v>
      </c>
      <c r="E1259" s="81">
        <v>55.03</v>
      </c>
      <c r="F1259" s="79" t="s">
        <v>84</v>
      </c>
      <c r="G1259" s="79" t="s">
        <v>606</v>
      </c>
      <c r="H1259" s="82">
        <v>1253274.18</v>
      </c>
      <c r="I1259" s="79">
        <v>1.0</v>
      </c>
      <c r="J1259" s="83">
        <v>1.5</v>
      </c>
      <c r="K1259" s="80">
        <v>2024.0</v>
      </c>
      <c r="L1259" s="79" t="s">
        <v>202</v>
      </c>
      <c r="M1259" s="79">
        <v>2024.0</v>
      </c>
      <c r="N1259" s="79" t="s">
        <v>161</v>
      </c>
      <c r="O1259" s="65" t="str">
        <f t="shared" si="1"/>
        <v>061646270001</v>
      </c>
      <c r="P1259" s="65">
        <f t="shared" si="2"/>
        <v>6</v>
      </c>
      <c r="Q1259" s="65">
        <f t="shared" si="3"/>
        <v>4</v>
      </c>
      <c r="R1259" s="65" t="str">
        <f t="shared" si="12"/>
        <v>06.164.627/0001-64</v>
      </c>
      <c r="S1259" s="84"/>
      <c r="T1259" s="84" t="str">
        <f t="shared" si="10"/>
        <v/>
      </c>
      <c r="U1259" s="84" t="str">
        <f t="shared" si="11"/>
        <v/>
      </c>
      <c r="V1259" s="65" t="str">
        <f t="shared" si="5"/>
        <v/>
      </c>
      <c r="W1259" s="84"/>
      <c r="X1259" s="84"/>
      <c r="Y1259" s="85"/>
      <c r="Z1259" s="85"/>
      <c r="AA1259" s="65" t="str">
        <f t="shared" si="6"/>
        <v/>
      </c>
      <c r="AB1259" s="65" t="str">
        <f t="shared" si="7"/>
        <v/>
      </c>
      <c r="AC1259" s="86"/>
      <c r="AD1259" s="87" t="str">
        <f t="shared" si="8"/>
        <v/>
      </c>
      <c r="AE1259" s="84"/>
      <c r="AF1259" s="86">
        <f>IF(AC1259&gt;0,AC1259,'⚙️ Config'!$B$10)</f>
        <v>0.0075</v>
      </c>
      <c r="AG1259" s="88">
        <f t="shared" si="9"/>
        <v>9399.55635</v>
      </c>
      <c r="AH1259" s="88">
        <f>AG1259*'⚙️ Config'!$B$11</f>
        <v>46997.78175</v>
      </c>
      <c r="AI1259" s="88">
        <f>AH1259*'⚙️ Config'!$B$12</f>
        <v>14099.33453</v>
      </c>
      <c r="AJ1259" s="64"/>
      <c r="AK1259" s="84"/>
      <c r="AL1259" s="84"/>
      <c r="AM1259" s="84"/>
      <c r="AN1259" s="84"/>
      <c r="AO1259" s="84"/>
      <c r="AP1259" s="84"/>
      <c r="AQ1259" s="84"/>
    </row>
    <row r="1260" ht="15.0" customHeight="1">
      <c r="A1260" s="79">
        <v>1257.0</v>
      </c>
      <c r="B1260" s="80" t="s">
        <v>2870</v>
      </c>
      <c r="C1260" s="79" t="s">
        <v>141</v>
      </c>
      <c r="D1260" s="79" t="s">
        <v>2871</v>
      </c>
      <c r="E1260" s="81">
        <v>51.85</v>
      </c>
      <c r="F1260" s="79" t="s">
        <v>84</v>
      </c>
      <c r="G1260" s="79" t="s">
        <v>606</v>
      </c>
      <c r="H1260" s="82">
        <v>1252944.05</v>
      </c>
      <c r="I1260" s="79">
        <v>1.0</v>
      </c>
      <c r="J1260" s="83">
        <v>1.7</v>
      </c>
      <c r="K1260" s="80">
        <v>2024.0</v>
      </c>
      <c r="L1260" s="79" t="s">
        <v>202</v>
      </c>
      <c r="M1260" s="79">
        <v>2024.0</v>
      </c>
      <c r="N1260" s="79" t="s">
        <v>145</v>
      </c>
      <c r="O1260" s="65" t="str">
        <f t="shared" si="1"/>
        <v>078297710001</v>
      </c>
      <c r="P1260" s="65">
        <f t="shared" si="2"/>
        <v>3</v>
      </c>
      <c r="Q1260" s="65">
        <f t="shared" si="3"/>
        <v>5</v>
      </c>
      <c r="R1260" s="65" t="str">
        <f t="shared" si="12"/>
        <v>07.829.771/0001-35</v>
      </c>
      <c r="S1260" s="84"/>
      <c r="T1260" s="84" t="str">
        <f t="shared" si="10"/>
        <v/>
      </c>
      <c r="U1260" s="84" t="str">
        <f t="shared" si="11"/>
        <v/>
      </c>
      <c r="V1260" s="65" t="str">
        <f t="shared" si="5"/>
        <v/>
      </c>
      <c r="W1260" s="84"/>
      <c r="X1260" s="84"/>
      <c r="Y1260" s="85"/>
      <c r="Z1260" s="85"/>
      <c r="AA1260" s="65" t="str">
        <f t="shared" si="6"/>
        <v/>
      </c>
      <c r="AB1260" s="65" t="str">
        <f t="shared" si="7"/>
        <v/>
      </c>
      <c r="AC1260" s="86"/>
      <c r="AD1260" s="87" t="str">
        <f t="shared" si="8"/>
        <v/>
      </c>
      <c r="AE1260" s="84"/>
      <c r="AF1260" s="86">
        <f>IF(AC1260&gt;0,AC1260,'⚙️ Config'!$B$10)</f>
        <v>0.0075</v>
      </c>
      <c r="AG1260" s="88">
        <f t="shared" si="9"/>
        <v>9397.080375</v>
      </c>
      <c r="AH1260" s="88">
        <f>AG1260*'⚙️ Config'!$B$11</f>
        <v>46985.40188</v>
      </c>
      <c r="AI1260" s="88">
        <f>AH1260*'⚙️ Config'!$B$12</f>
        <v>14095.62056</v>
      </c>
      <c r="AJ1260" s="64"/>
      <c r="AK1260" s="84"/>
      <c r="AL1260" s="84"/>
      <c r="AM1260" s="84"/>
      <c r="AN1260" s="84"/>
      <c r="AO1260" s="84"/>
      <c r="AP1260" s="84"/>
      <c r="AQ1260" s="84"/>
    </row>
    <row r="1261" ht="15.0" customHeight="1">
      <c r="A1261" s="79">
        <v>1258.0</v>
      </c>
      <c r="B1261" s="80" t="s">
        <v>2872</v>
      </c>
      <c r="C1261" s="79" t="s">
        <v>141</v>
      </c>
      <c r="D1261" s="79" t="s">
        <v>2873</v>
      </c>
      <c r="E1261" s="81">
        <v>56.88</v>
      </c>
      <c r="F1261" s="79" t="s">
        <v>84</v>
      </c>
      <c r="G1261" s="79" t="s">
        <v>606</v>
      </c>
      <c r="H1261" s="82">
        <v>1251268.82</v>
      </c>
      <c r="I1261" s="79">
        <v>1.0</v>
      </c>
      <c r="J1261" s="83">
        <v>1.4</v>
      </c>
      <c r="K1261" s="80">
        <v>2024.0</v>
      </c>
      <c r="L1261" s="79" t="s">
        <v>448</v>
      </c>
      <c r="M1261" s="79">
        <v>2024.0</v>
      </c>
      <c r="N1261" s="79" t="s">
        <v>161</v>
      </c>
      <c r="O1261" s="65" t="str">
        <f t="shared" si="1"/>
        <v>062469820001</v>
      </c>
      <c r="P1261" s="65">
        <f t="shared" si="2"/>
        <v>8</v>
      </c>
      <c r="Q1261" s="65">
        <f t="shared" si="3"/>
        <v>2</v>
      </c>
      <c r="R1261" s="65" t="str">
        <f t="shared" si="12"/>
        <v>06.246.982/0001-82</v>
      </c>
      <c r="S1261" s="84"/>
      <c r="T1261" s="84" t="str">
        <f t="shared" si="10"/>
        <v/>
      </c>
      <c r="U1261" s="84" t="str">
        <f t="shared" si="11"/>
        <v/>
      </c>
      <c r="V1261" s="65" t="str">
        <f t="shared" si="5"/>
        <v/>
      </c>
      <c r="W1261" s="84"/>
      <c r="X1261" s="84"/>
      <c r="Y1261" s="85"/>
      <c r="Z1261" s="85"/>
      <c r="AA1261" s="65" t="str">
        <f t="shared" si="6"/>
        <v/>
      </c>
      <c r="AB1261" s="65" t="str">
        <f t="shared" si="7"/>
        <v/>
      </c>
      <c r="AC1261" s="86"/>
      <c r="AD1261" s="87" t="str">
        <f t="shared" si="8"/>
        <v/>
      </c>
      <c r="AE1261" s="84"/>
      <c r="AF1261" s="86">
        <f>IF(AC1261&gt;0,AC1261,'⚙️ Config'!$B$10)</f>
        <v>0.0075</v>
      </c>
      <c r="AG1261" s="88">
        <f t="shared" si="9"/>
        <v>9384.51615</v>
      </c>
      <c r="AH1261" s="88">
        <f>AG1261*'⚙️ Config'!$B$11</f>
        <v>46922.58075</v>
      </c>
      <c r="AI1261" s="88">
        <f>AH1261*'⚙️ Config'!$B$12</f>
        <v>14076.77423</v>
      </c>
      <c r="AJ1261" s="64"/>
      <c r="AK1261" s="84"/>
      <c r="AL1261" s="84"/>
      <c r="AM1261" s="84"/>
      <c r="AN1261" s="84"/>
      <c r="AO1261" s="84"/>
      <c r="AP1261" s="84"/>
      <c r="AQ1261" s="84"/>
    </row>
    <row r="1262" ht="15.0" customHeight="1">
      <c r="A1262" s="79">
        <v>1259.0</v>
      </c>
      <c r="B1262" s="80" t="s">
        <v>2874</v>
      </c>
      <c r="C1262" s="79" t="s">
        <v>141</v>
      </c>
      <c r="D1262" s="79" t="s">
        <v>2875</v>
      </c>
      <c r="E1262" s="81">
        <v>56.88</v>
      </c>
      <c r="F1262" s="79" t="s">
        <v>84</v>
      </c>
      <c r="G1262" s="79" t="s">
        <v>606</v>
      </c>
      <c r="H1262" s="82">
        <v>1251220.41</v>
      </c>
      <c r="I1262" s="79">
        <v>1.0</v>
      </c>
      <c r="J1262" s="83">
        <v>1.4</v>
      </c>
      <c r="K1262" s="80">
        <v>2024.0</v>
      </c>
      <c r="L1262" s="79" t="s">
        <v>630</v>
      </c>
      <c r="M1262" s="79">
        <v>2024.0</v>
      </c>
      <c r="N1262" s="79" t="s">
        <v>161</v>
      </c>
      <c r="O1262" s="65" t="str">
        <f t="shared" si="1"/>
        <v>332404570001</v>
      </c>
      <c r="P1262" s="65">
        <f t="shared" si="2"/>
        <v>2</v>
      </c>
      <c r="Q1262" s="65">
        <f t="shared" si="3"/>
        <v>2</v>
      </c>
      <c r="R1262" s="65" t="str">
        <f t="shared" si="12"/>
        <v>33.240.457/0001-22</v>
      </c>
      <c r="S1262" s="84"/>
      <c r="T1262" s="84" t="str">
        <f t="shared" si="10"/>
        <v/>
      </c>
      <c r="U1262" s="84" t="str">
        <f t="shared" si="11"/>
        <v/>
      </c>
      <c r="V1262" s="65" t="str">
        <f t="shared" si="5"/>
        <v/>
      </c>
      <c r="W1262" s="84"/>
      <c r="X1262" s="84"/>
      <c r="Y1262" s="85"/>
      <c r="Z1262" s="85"/>
      <c r="AA1262" s="65" t="str">
        <f t="shared" si="6"/>
        <v/>
      </c>
      <c r="AB1262" s="65" t="str">
        <f t="shared" si="7"/>
        <v/>
      </c>
      <c r="AC1262" s="86"/>
      <c r="AD1262" s="87" t="str">
        <f t="shared" si="8"/>
        <v/>
      </c>
      <c r="AE1262" s="84"/>
      <c r="AF1262" s="86">
        <f>IF(AC1262&gt;0,AC1262,'⚙️ Config'!$B$10)</f>
        <v>0.0075</v>
      </c>
      <c r="AG1262" s="88">
        <f t="shared" si="9"/>
        <v>9384.153075</v>
      </c>
      <c r="AH1262" s="88">
        <f>AG1262*'⚙️ Config'!$B$11</f>
        <v>46920.76538</v>
      </c>
      <c r="AI1262" s="88">
        <f>AH1262*'⚙️ Config'!$B$12</f>
        <v>14076.22961</v>
      </c>
      <c r="AJ1262" s="64"/>
      <c r="AK1262" s="84"/>
      <c r="AL1262" s="84"/>
      <c r="AM1262" s="84"/>
      <c r="AN1262" s="84"/>
      <c r="AO1262" s="84"/>
      <c r="AP1262" s="84"/>
      <c r="AQ1262" s="84"/>
    </row>
    <row r="1263" ht="15.0" customHeight="1">
      <c r="A1263" s="79">
        <v>1260.0</v>
      </c>
      <c r="B1263" s="80" t="s">
        <v>2876</v>
      </c>
      <c r="C1263" s="79" t="s">
        <v>141</v>
      </c>
      <c r="D1263" s="79" t="s">
        <v>2877</v>
      </c>
      <c r="E1263" s="81">
        <v>78.59</v>
      </c>
      <c r="F1263" s="79" t="s">
        <v>84</v>
      </c>
      <c r="G1263" s="79" t="s">
        <v>606</v>
      </c>
      <c r="H1263" s="82">
        <v>1251118.0</v>
      </c>
      <c r="I1263" s="79">
        <v>1.0</v>
      </c>
      <c r="J1263" s="83">
        <v>1.4</v>
      </c>
      <c r="K1263" s="80">
        <v>2025.0</v>
      </c>
      <c r="L1263" s="79" t="s">
        <v>202</v>
      </c>
      <c r="M1263" s="79">
        <v>2024.0</v>
      </c>
      <c r="N1263" s="79" t="s">
        <v>208</v>
      </c>
      <c r="O1263" s="65" t="str">
        <f t="shared" si="1"/>
        <v>346610490001</v>
      </c>
      <c r="P1263" s="65">
        <f t="shared" si="2"/>
        <v>0</v>
      </c>
      <c r="Q1263" s="65">
        <f t="shared" si="3"/>
        <v>7</v>
      </c>
      <c r="R1263" s="65" t="str">
        <f t="shared" si="12"/>
        <v>34.661.049/0001-07</v>
      </c>
      <c r="S1263" s="84"/>
      <c r="T1263" s="84" t="str">
        <f t="shared" si="10"/>
        <v/>
      </c>
      <c r="U1263" s="84" t="str">
        <f t="shared" si="11"/>
        <v/>
      </c>
      <c r="V1263" s="65" t="str">
        <f t="shared" si="5"/>
        <v/>
      </c>
      <c r="W1263" s="84"/>
      <c r="X1263" s="84"/>
      <c r="Y1263" s="85"/>
      <c r="Z1263" s="85"/>
      <c r="AA1263" s="65" t="str">
        <f t="shared" si="6"/>
        <v/>
      </c>
      <c r="AB1263" s="65" t="str">
        <f t="shared" si="7"/>
        <v/>
      </c>
      <c r="AC1263" s="86"/>
      <c r="AD1263" s="87" t="str">
        <f t="shared" si="8"/>
        <v/>
      </c>
      <c r="AE1263" s="84"/>
      <c r="AF1263" s="86">
        <f>IF(AC1263&gt;0,AC1263,'⚙️ Config'!$B$10)</f>
        <v>0.0075</v>
      </c>
      <c r="AG1263" s="88">
        <f t="shared" si="9"/>
        <v>9383.385</v>
      </c>
      <c r="AH1263" s="88">
        <f>AG1263*'⚙️ Config'!$B$11</f>
        <v>46916.925</v>
      </c>
      <c r="AI1263" s="88">
        <f>AH1263*'⚙️ Config'!$B$12</f>
        <v>14075.0775</v>
      </c>
      <c r="AJ1263" s="64"/>
      <c r="AK1263" s="84"/>
      <c r="AL1263" s="84"/>
      <c r="AM1263" s="84"/>
      <c r="AN1263" s="84"/>
      <c r="AO1263" s="84"/>
      <c r="AP1263" s="84"/>
      <c r="AQ1263" s="84"/>
    </row>
    <row r="1264" ht="15.0" customHeight="1">
      <c r="A1264" s="79">
        <v>1261.0</v>
      </c>
      <c r="B1264" s="80" t="s">
        <v>2878</v>
      </c>
      <c r="C1264" s="79" t="s">
        <v>141</v>
      </c>
      <c r="D1264" s="79" t="s">
        <v>2879</v>
      </c>
      <c r="E1264" s="81">
        <v>56.88</v>
      </c>
      <c r="F1264" s="79" t="s">
        <v>84</v>
      </c>
      <c r="G1264" s="79" t="s">
        <v>606</v>
      </c>
      <c r="H1264" s="82">
        <v>1250523.16</v>
      </c>
      <c r="I1264" s="79">
        <v>1.0</v>
      </c>
      <c r="J1264" s="83">
        <v>1.4</v>
      </c>
      <c r="K1264" s="80">
        <v>2024.0</v>
      </c>
      <c r="L1264" s="79" t="s">
        <v>630</v>
      </c>
      <c r="M1264" s="79">
        <v>2024.0</v>
      </c>
      <c r="N1264" s="79" t="s">
        <v>145</v>
      </c>
      <c r="O1264" s="65" t="str">
        <f t="shared" si="1"/>
        <v>222092140001</v>
      </c>
      <c r="P1264" s="65">
        <f t="shared" si="2"/>
        <v>0</v>
      </c>
      <c r="Q1264" s="65">
        <f t="shared" si="3"/>
        <v>5</v>
      </c>
      <c r="R1264" s="65" t="str">
        <f t="shared" si="12"/>
        <v>22.209.214/0001-05</v>
      </c>
      <c r="S1264" s="84"/>
      <c r="T1264" s="84" t="str">
        <f t="shared" si="10"/>
        <v/>
      </c>
      <c r="U1264" s="84" t="str">
        <f t="shared" si="11"/>
        <v/>
      </c>
      <c r="V1264" s="65" t="str">
        <f t="shared" si="5"/>
        <v/>
      </c>
      <c r="W1264" s="84"/>
      <c r="X1264" s="84"/>
      <c r="Y1264" s="85"/>
      <c r="Z1264" s="85"/>
      <c r="AA1264" s="65" t="str">
        <f t="shared" si="6"/>
        <v/>
      </c>
      <c r="AB1264" s="65" t="str">
        <f t="shared" si="7"/>
        <v/>
      </c>
      <c r="AC1264" s="86"/>
      <c r="AD1264" s="87" t="str">
        <f t="shared" si="8"/>
        <v/>
      </c>
      <c r="AE1264" s="84"/>
      <c r="AF1264" s="86">
        <f>IF(AC1264&gt;0,AC1264,'⚙️ Config'!$B$10)</f>
        <v>0.0075</v>
      </c>
      <c r="AG1264" s="88">
        <f t="shared" si="9"/>
        <v>9378.9237</v>
      </c>
      <c r="AH1264" s="88">
        <f>AG1264*'⚙️ Config'!$B$11</f>
        <v>46894.6185</v>
      </c>
      <c r="AI1264" s="88">
        <f>AH1264*'⚙️ Config'!$B$12</f>
        <v>14068.38555</v>
      </c>
      <c r="AJ1264" s="64"/>
      <c r="AK1264" s="84"/>
      <c r="AL1264" s="84"/>
      <c r="AM1264" s="84"/>
      <c r="AN1264" s="84"/>
      <c r="AO1264" s="84"/>
      <c r="AP1264" s="84"/>
      <c r="AQ1264" s="84"/>
    </row>
    <row r="1265" ht="15.0" customHeight="1">
      <c r="A1265" s="79">
        <v>1262.0</v>
      </c>
      <c r="B1265" s="80" t="s">
        <v>2880</v>
      </c>
      <c r="C1265" s="79" t="s">
        <v>141</v>
      </c>
      <c r="D1265" s="79" t="s">
        <v>2881</v>
      </c>
      <c r="E1265" s="81">
        <v>63.78</v>
      </c>
      <c r="F1265" s="79" t="s">
        <v>84</v>
      </c>
      <c r="G1265" s="79" t="s">
        <v>606</v>
      </c>
      <c r="H1265" s="82">
        <v>1248967.2</v>
      </c>
      <c r="I1265" s="79">
        <v>1.0</v>
      </c>
      <c r="J1265" s="83">
        <v>1.1</v>
      </c>
      <c r="K1265" s="80">
        <v>2025.0</v>
      </c>
      <c r="L1265" s="79" t="s">
        <v>202</v>
      </c>
      <c r="M1265" s="79">
        <v>2025.0</v>
      </c>
      <c r="N1265" s="79" t="s">
        <v>161</v>
      </c>
      <c r="O1265" s="65" t="str">
        <f t="shared" si="1"/>
        <v>074619120001</v>
      </c>
      <c r="P1265" s="65">
        <f t="shared" si="2"/>
        <v>0</v>
      </c>
      <c r="Q1265" s="65">
        <f t="shared" si="3"/>
        <v>0</v>
      </c>
      <c r="R1265" s="65" t="str">
        <f t="shared" si="12"/>
        <v>07.461.912/0001-00</v>
      </c>
      <c r="S1265" s="84"/>
      <c r="T1265" s="84" t="str">
        <f t="shared" si="10"/>
        <v/>
      </c>
      <c r="U1265" s="84" t="str">
        <f t="shared" si="11"/>
        <v/>
      </c>
      <c r="V1265" s="65" t="str">
        <f t="shared" si="5"/>
        <v/>
      </c>
      <c r="W1265" s="84"/>
      <c r="X1265" s="84"/>
      <c r="Y1265" s="85"/>
      <c r="Z1265" s="85"/>
      <c r="AA1265" s="65" t="str">
        <f t="shared" si="6"/>
        <v/>
      </c>
      <c r="AB1265" s="65" t="str">
        <f t="shared" si="7"/>
        <v/>
      </c>
      <c r="AC1265" s="86"/>
      <c r="AD1265" s="87" t="str">
        <f t="shared" si="8"/>
        <v/>
      </c>
      <c r="AE1265" s="84"/>
      <c r="AF1265" s="86">
        <f>IF(AC1265&gt;0,AC1265,'⚙️ Config'!$B$10)</f>
        <v>0.0075</v>
      </c>
      <c r="AG1265" s="88">
        <f t="shared" si="9"/>
        <v>9367.254</v>
      </c>
      <c r="AH1265" s="88">
        <f>AG1265*'⚙️ Config'!$B$11</f>
        <v>46836.27</v>
      </c>
      <c r="AI1265" s="88">
        <f>AH1265*'⚙️ Config'!$B$12</f>
        <v>14050.881</v>
      </c>
      <c r="AJ1265" s="64"/>
      <c r="AK1265" s="84"/>
      <c r="AL1265" s="84"/>
      <c r="AM1265" s="84"/>
      <c r="AN1265" s="84"/>
      <c r="AO1265" s="84"/>
      <c r="AP1265" s="84"/>
      <c r="AQ1265" s="84"/>
    </row>
    <row r="1266" ht="15.0" customHeight="1">
      <c r="A1266" s="79">
        <v>1263.0</v>
      </c>
      <c r="B1266" s="80" t="s">
        <v>2882</v>
      </c>
      <c r="C1266" s="79" t="s">
        <v>141</v>
      </c>
      <c r="D1266" s="79" t="s">
        <v>2883</v>
      </c>
      <c r="E1266" s="81">
        <v>83.67</v>
      </c>
      <c r="F1266" s="79" t="s">
        <v>84</v>
      </c>
      <c r="G1266" s="79" t="s">
        <v>606</v>
      </c>
      <c r="H1266" s="82">
        <v>1248625.22</v>
      </c>
      <c r="I1266" s="79">
        <v>1.0</v>
      </c>
      <c r="J1266" s="83">
        <v>0.6</v>
      </c>
      <c r="K1266" s="80">
        <v>2025.0</v>
      </c>
      <c r="L1266" s="79" t="s">
        <v>630</v>
      </c>
      <c r="M1266" s="79">
        <v>2025.0</v>
      </c>
      <c r="N1266" s="79" t="s">
        <v>145</v>
      </c>
      <c r="O1266" s="65" t="str">
        <f t="shared" si="1"/>
        <v>405504150001</v>
      </c>
      <c r="P1266" s="65">
        <f t="shared" si="2"/>
        <v>5</v>
      </c>
      <c r="Q1266" s="65">
        <f t="shared" si="3"/>
        <v>3</v>
      </c>
      <c r="R1266" s="65" t="str">
        <f t="shared" si="12"/>
        <v>40.550.415/0001-53</v>
      </c>
      <c r="S1266" s="84"/>
      <c r="T1266" s="84" t="str">
        <f t="shared" si="10"/>
        <v/>
      </c>
      <c r="U1266" s="84" t="str">
        <f t="shared" si="11"/>
        <v/>
      </c>
      <c r="V1266" s="65" t="str">
        <f t="shared" si="5"/>
        <v/>
      </c>
      <c r="W1266" s="84"/>
      <c r="X1266" s="84"/>
      <c r="Y1266" s="85"/>
      <c r="Z1266" s="85"/>
      <c r="AA1266" s="65" t="str">
        <f t="shared" si="6"/>
        <v/>
      </c>
      <c r="AB1266" s="65" t="str">
        <f t="shared" si="7"/>
        <v/>
      </c>
      <c r="AC1266" s="86"/>
      <c r="AD1266" s="87" t="str">
        <f t="shared" si="8"/>
        <v/>
      </c>
      <c r="AE1266" s="84"/>
      <c r="AF1266" s="86">
        <f>IF(AC1266&gt;0,AC1266,'⚙️ Config'!$B$10)</f>
        <v>0.0075</v>
      </c>
      <c r="AG1266" s="88">
        <f t="shared" si="9"/>
        <v>9364.68915</v>
      </c>
      <c r="AH1266" s="88">
        <f>AG1266*'⚙️ Config'!$B$11</f>
        <v>46823.44575</v>
      </c>
      <c r="AI1266" s="88">
        <f>AH1266*'⚙️ Config'!$B$12</f>
        <v>14047.03373</v>
      </c>
      <c r="AJ1266" s="64"/>
      <c r="AK1266" s="84"/>
      <c r="AL1266" s="84"/>
      <c r="AM1266" s="84"/>
      <c r="AN1266" s="84"/>
      <c r="AO1266" s="84"/>
      <c r="AP1266" s="84"/>
      <c r="AQ1266" s="84"/>
    </row>
    <row r="1267" ht="15.0" customHeight="1">
      <c r="A1267" s="79">
        <v>1264.0</v>
      </c>
      <c r="B1267" s="80" t="s">
        <v>2884</v>
      </c>
      <c r="C1267" s="79" t="s">
        <v>141</v>
      </c>
      <c r="D1267" s="79" t="s">
        <v>2885</v>
      </c>
      <c r="E1267" s="81">
        <v>66.7</v>
      </c>
      <c r="F1267" s="79" t="s">
        <v>84</v>
      </c>
      <c r="G1267" s="79" t="s">
        <v>606</v>
      </c>
      <c r="H1267" s="82">
        <v>1247246.42</v>
      </c>
      <c r="I1267" s="79">
        <v>1.0</v>
      </c>
      <c r="J1267" s="83">
        <v>1.0</v>
      </c>
      <c r="K1267" s="80">
        <v>2025.0</v>
      </c>
      <c r="L1267" s="79" t="s">
        <v>630</v>
      </c>
      <c r="M1267" s="79">
        <v>2025.0</v>
      </c>
      <c r="N1267" s="79" t="s">
        <v>161</v>
      </c>
      <c r="O1267" s="65" t="str">
        <f t="shared" si="1"/>
        <v>476292230001</v>
      </c>
      <c r="P1267" s="65">
        <f t="shared" si="2"/>
        <v>8</v>
      </c>
      <c r="Q1267" s="65">
        <f t="shared" si="3"/>
        <v>6</v>
      </c>
      <c r="R1267" s="65" t="str">
        <f t="shared" si="12"/>
        <v>47.629.223/0001-86</v>
      </c>
      <c r="S1267" s="84"/>
      <c r="T1267" s="84" t="str">
        <f t="shared" si="10"/>
        <v/>
      </c>
      <c r="U1267" s="84" t="str">
        <f t="shared" si="11"/>
        <v/>
      </c>
      <c r="V1267" s="65" t="str">
        <f t="shared" si="5"/>
        <v/>
      </c>
      <c r="W1267" s="84"/>
      <c r="X1267" s="84"/>
      <c r="Y1267" s="85"/>
      <c r="Z1267" s="85"/>
      <c r="AA1267" s="65" t="str">
        <f t="shared" si="6"/>
        <v/>
      </c>
      <c r="AB1267" s="65" t="str">
        <f t="shared" si="7"/>
        <v/>
      </c>
      <c r="AC1267" s="86"/>
      <c r="AD1267" s="87" t="str">
        <f t="shared" si="8"/>
        <v/>
      </c>
      <c r="AE1267" s="84"/>
      <c r="AF1267" s="86">
        <f>IF(AC1267&gt;0,AC1267,'⚙️ Config'!$B$10)</f>
        <v>0.0075</v>
      </c>
      <c r="AG1267" s="88">
        <f t="shared" si="9"/>
        <v>9354.34815</v>
      </c>
      <c r="AH1267" s="88">
        <f>AG1267*'⚙️ Config'!$B$11</f>
        <v>46771.74075</v>
      </c>
      <c r="AI1267" s="88">
        <f>AH1267*'⚙️ Config'!$B$12</f>
        <v>14031.52223</v>
      </c>
      <c r="AJ1267" s="64"/>
      <c r="AK1267" s="84"/>
      <c r="AL1267" s="84"/>
      <c r="AM1267" s="84"/>
      <c r="AN1267" s="84"/>
      <c r="AO1267" s="84"/>
      <c r="AP1267" s="84"/>
      <c r="AQ1267" s="84"/>
    </row>
    <row r="1268" ht="15.0" customHeight="1">
      <c r="A1268" s="79">
        <v>1265.0</v>
      </c>
      <c r="B1268" s="80" t="s">
        <v>2886</v>
      </c>
      <c r="C1268" s="79" t="s">
        <v>141</v>
      </c>
      <c r="D1268" s="79" t="s">
        <v>2887</v>
      </c>
      <c r="E1268" s="81">
        <v>50.47</v>
      </c>
      <c r="F1268" s="79" t="s">
        <v>84</v>
      </c>
      <c r="G1268" s="79" t="s">
        <v>606</v>
      </c>
      <c r="H1268" s="82">
        <v>1246626.19</v>
      </c>
      <c r="I1268" s="79">
        <v>1.0</v>
      </c>
      <c r="J1268" s="83">
        <v>1.8</v>
      </c>
      <c r="K1268" s="80">
        <v>2024.0</v>
      </c>
      <c r="L1268" s="79" t="s">
        <v>202</v>
      </c>
      <c r="M1268" s="79">
        <v>2024.0</v>
      </c>
      <c r="N1268" s="79" t="s">
        <v>161</v>
      </c>
      <c r="O1268" s="65" t="str">
        <f t="shared" si="1"/>
        <v>333102130001</v>
      </c>
      <c r="P1268" s="65">
        <f t="shared" si="2"/>
        <v>7</v>
      </c>
      <c r="Q1268" s="65">
        <f t="shared" si="3"/>
        <v>9</v>
      </c>
      <c r="R1268" s="65" t="str">
        <f t="shared" si="12"/>
        <v>33.310.213/0001-79</v>
      </c>
      <c r="S1268" s="84"/>
      <c r="T1268" s="84" t="str">
        <f t="shared" si="10"/>
        <v/>
      </c>
      <c r="U1268" s="84" t="str">
        <f t="shared" si="11"/>
        <v/>
      </c>
      <c r="V1268" s="65" t="str">
        <f t="shared" si="5"/>
        <v/>
      </c>
      <c r="W1268" s="84"/>
      <c r="X1268" s="84"/>
      <c r="Y1268" s="85"/>
      <c r="Z1268" s="85"/>
      <c r="AA1268" s="65" t="str">
        <f t="shared" si="6"/>
        <v/>
      </c>
      <c r="AB1268" s="65" t="str">
        <f t="shared" si="7"/>
        <v/>
      </c>
      <c r="AC1268" s="86"/>
      <c r="AD1268" s="87" t="str">
        <f t="shared" si="8"/>
        <v/>
      </c>
      <c r="AE1268" s="84"/>
      <c r="AF1268" s="86">
        <f>IF(AC1268&gt;0,AC1268,'⚙️ Config'!$B$10)</f>
        <v>0.0075</v>
      </c>
      <c r="AG1268" s="88">
        <f t="shared" si="9"/>
        <v>9349.696425</v>
      </c>
      <c r="AH1268" s="88">
        <f>AG1268*'⚙️ Config'!$B$11</f>
        <v>46748.48213</v>
      </c>
      <c r="AI1268" s="88">
        <f>AH1268*'⚙️ Config'!$B$12</f>
        <v>14024.54464</v>
      </c>
      <c r="AJ1268" s="64"/>
      <c r="AK1268" s="84"/>
      <c r="AL1268" s="84"/>
      <c r="AM1268" s="84"/>
      <c r="AN1268" s="84"/>
      <c r="AO1268" s="84"/>
      <c r="AP1268" s="84"/>
      <c r="AQ1268" s="84"/>
    </row>
    <row r="1269" ht="15.0" customHeight="1">
      <c r="A1269" s="79">
        <v>1266.0</v>
      </c>
      <c r="B1269" s="80" t="s">
        <v>2888</v>
      </c>
      <c r="C1269" s="79" t="s">
        <v>141</v>
      </c>
      <c r="D1269" s="79" t="s">
        <v>2889</v>
      </c>
      <c r="E1269" s="81">
        <v>56.88</v>
      </c>
      <c r="F1269" s="79" t="s">
        <v>84</v>
      </c>
      <c r="G1269" s="79" t="s">
        <v>606</v>
      </c>
      <c r="H1269" s="82">
        <v>1246316.43</v>
      </c>
      <c r="I1269" s="79">
        <v>1.0</v>
      </c>
      <c r="J1269" s="83">
        <v>1.4</v>
      </c>
      <c r="K1269" s="80">
        <v>2024.0</v>
      </c>
      <c r="L1269" s="79" t="s">
        <v>295</v>
      </c>
      <c r="M1269" s="79">
        <v>2024.0</v>
      </c>
      <c r="N1269" s="79" t="s">
        <v>161</v>
      </c>
      <c r="O1269" s="65" t="str">
        <f t="shared" si="1"/>
        <v>530558100001</v>
      </c>
      <c r="P1269" s="65">
        <f t="shared" si="2"/>
        <v>0</v>
      </c>
      <c r="Q1269" s="65">
        <f t="shared" si="3"/>
        <v>1</v>
      </c>
      <c r="R1269" s="65" t="str">
        <f t="shared" si="12"/>
        <v>53.055.810/0001-01</v>
      </c>
      <c r="S1269" s="84"/>
      <c r="T1269" s="84" t="str">
        <f t="shared" si="10"/>
        <v/>
      </c>
      <c r="U1269" s="84" t="str">
        <f t="shared" si="11"/>
        <v/>
      </c>
      <c r="V1269" s="65" t="str">
        <f t="shared" si="5"/>
        <v/>
      </c>
      <c r="W1269" s="84"/>
      <c r="X1269" s="84"/>
      <c r="Y1269" s="85"/>
      <c r="Z1269" s="85"/>
      <c r="AA1269" s="65" t="str">
        <f t="shared" si="6"/>
        <v/>
      </c>
      <c r="AB1269" s="65" t="str">
        <f t="shared" si="7"/>
        <v/>
      </c>
      <c r="AC1269" s="86"/>
      <c r="AD1269" s="87" t="str">
        <f t="shared" si="8"/>
        <v/>
      </c>
      <c r="AE1269" s="84"/>
      <c r="AF1269" s="86">
        <f>IF(AC1269&gt;0,AC1269,'⚙️ Config'!$B$10)</f>
        <v>0.0075</v>
      </c>
      <c r="AG1269" s="88">
        <f t="shared" si="9"/>
        <v>9347.373225</v>
      </c>
      <c r="AH1269" s="88">
        <f>AG1269*'⚙️ Config'!$B$11</f>
        <v>46736.86613</v>
      </c>
      <c r="AI1269" s="88">
        <f>AH1269*'⚙️ Config'!$B$12</f>
        <v>14021.05984</v>
      </c>
      <c r="AJ1269" s="64"/>
      <c r="AK1269" s="84"/>
      <c r="AL1269" s="84"/>
      <c r="AM1269" s="84"/>
      <c r="AN1269" s="84"/>
      <c r="AO1269" s="84"/>
      <c r="AP1269" s="84"/>
      <c r="AQ1269" s="84"/>
    </row>
    <row r="1270" ht="15.0" customHeight="1">
      <c r="A1270" s="79">
        <v>1267.0</v>
      </c>
      <c r="B1270" s="80" t="s">
        <v>2890</v>
      </c>
      <c r="C1270" s="79" t="s">
        <v>141</v>
      </c>
      <c r="D1270" s="79" t="s">
        <v>2891</v>
      </c>
      <c r="E1270" s="81">
        <v>63.78</v>
      </c>
      <c r="F1270" s="79" t="s">
        <v>84</v>
      </c>
      <c r="G1270" s="79" t="s">
        <v>606</v>
      </c>
      <c r="H1270" s="82">
        <v>1245446.66</v>
      </c>
      <c r="I1270" s="79">
        <v>1.0</v>
      </c>
      <c r="J1270" s="83">
        <v>1.1</v>
      </c>
      <c r="K1270" s="80">
        <v>2025.0</v>
      </c>
      <c r="L1270" s="79" t="s">
        <v>202</v>
      </c>
      <c r="M1270" s="79">
        <v>2025.0</v>
      </c>
      <c r="N1270" s="79" t="s">
        <v>161</v>
      </c>
      <c r="O1270" s="65" t="str">
        <f t="shared" si="1"/>
        <v>268267940001</v>
      </c>
      <c r="P1270" s="65">
        <f t="shared" si="2"/>
        <v>3</v>
      </c>
      <c r="Q1270" s="65">
        <f t="shared" si="3"/>
        <v>0</v>
      </c>
      <c r="R1270" s="65" t="str">
        <f t="shared" si="12"/>
        <v>26.826.794/0001-30</v>
      </c>
      <c r="S1270" s="84"/>
      <c r="T1270" s="84" t="str">
        <f t="shared" si="10"/>
        <v/>
      </c>
      <c r="U1270" s="84" t="str">
        <f t="shared" si="11"/>
        <v/>
      </c>
      <c r="V1270" s="65" t="str">
        <f t="shared" si="5"/>
        <v/>
      </c>
      <c r="W1270" s="84"/>
      <c r="X1270" s="84"/>
      <c r="Y1270" s="85"/>
      <c r="Z1270" s="85"/>
      <c r="AA1270" s="65" t="str">
        <f t="shared" si="6"/>
        <v/>
      </c>
      <c r="AB1270" s="65" t="str">
        <f t="shared" si="7"/>
        <v/>
      </c>
      <c r="AC1270" s="86"/>
      <c r="AD1270" s="87" t="str">
        <f t="shared" si="8"/>
        <v/>
      </c>
      <c r="AE1270" s="84"/>
      <c r="AF1270" s="86">
        <f>IF(AC1270&gt;0,AC1270,'⚙️ Config'!$B$10)</f>
        <v>0.0075</v>
      </c>
      <c r="AG1270" s="88">
        <f t="shared" si="9"/>
        <v>9340.84995</v>
      </c>
      <c r="AH1270" s="88">
        <f>AG1270*'⚙️ Config'!$B$11</f>
        <v>46704.24975</v>
      </c>
      <c r="AI1270" s="88">
        <f>AH1270*'⚙️ Config'!$B$12</f>
        <v>14011.27493</v>
      </c>
      <c r="AJ1270" s="64"/>
      <c r="AK1270" s="84"/>
      <c r="AL1270" s="84"/>
      <c r="AM1270" s="84"/>
      <c r="AN1270" s="84"/>
      <c r="AO1270" s="84"/>
      <c r="AP1270" s="84"/>
      <c r="AQ1270" s="84"/>
    </row>
    <row r="1271" ht="15.0" customHeight="1">
      <c r="A1271" s="79">
        <v>1268.0</v>
      </c>
      <c r="B1271" s="80" t="s">
        <v>2892</v>
      </c>
      <c r="C1271" s="79" t="s">
        <v>141</v>
      </c>
      <c r="D1271" s="79" t="s">
        <v>2893</v>
      </c>
      <c r="E1271" s="81">
        <v>61.21</v>
      </c>
      <c r="F1271" s="79" t="s">
        <v>84</v>
      </c>
      <c r="G1271" s="79" t="s">
        <v>606</v>
      </c>
      <c r="H1271" s="82">
        <v>1245022.71</v>
      </c>
      <c r="I1271" s="79">
        <v>1.0</v>
      </c>
      <c r="J1271" s="83">
        <v>1.2</v>
      </c>
      <c r="K1271" s="80">
        <v>2024.0</v>
      </c>
      <c r="L1271" s="79" t="s">
        <v>202</v>
      </c>
      <c r="M1271" s="79">
        <v>2024.0</v>
      </c>
      <c r="N1271" s="79" t="s">
        <v>161</v>
      </c>
      <c r="O1271" s="65" t="str">
        <f t="shared" si="1"/>
        <v>337363500001</v>
      </c>
      <c r="P1271" s="65">
        <f t="shared" si="2"/>
        <v>7</v>
      </c>
      <c r="Q1271" s="65">
        <f t="shared" si="3"/>
        <v>0</v>
      </c>
      <c r="R1271" s="65" t="str">
        <f t="shared" si="12"/>
        <v>33.736.350/0001-70</v>
      </c>
      <c r="S1271" s="84"/>
      <c r="T1271" s="84" t="str">
        <f t="shared" si="10"/>
        <v/>
      </c>
      <c r="U1271" s="84" t="str">
        <f t="shared" si="11"/>
        <v/>
      </c>
      <c r="V1271" s="65" t="str">
        <f t="shared" si="5"/>
        <v/>
      </c>
      <c r="W1271" s="84"/>
      <c r="X1271" s="84"/>
      <c r="Y1271" s="85"/>
      <c r="Z1271" s="85"/>
      <c r="AA1271" s="65" t="str">
        <f t="shared" si="6"/>
        <v/>
      </c>
      <c r="AB1271" s="65" t="str">
        <f t="shared" si="7"/>
        <v/>
      </c>
      <c r="AC1271" s="86"/>
      <c r="AD1271" s="87" t="str">
        <f t="shared" si="8"/>
        <v/>
      </c>
      <c r="AE1271" s="84"/>
      <c r="AF1271" s="86">
        <f>IF(AC1271&gt;0,AC1271,'⚙️ Config'!$B$10)</f>
        <v>0.0075</v>
      </c>
      <c r="AG1271" s="88">
        <f t="shared" si="9"/>
        <v>9337.670325</v>
      </c>
      <c r="AH1271" s="88">
        <f>AG1271*'⚙️ Config'!$B$11</f>
        <v>46688.35163</v>
      </c>
      <c r="AI1271" s="88">
        <f>AH1271*'⚙️ Config'!$B$12</f>
        <v>14006.50549</v>
      </c>
      <c r="AJ1271" s="64"/>
      <c r="AK1271" s="84"/>
      <c r="AL1271" s="84"/>
      <c r="AM1271" s="84"/>
      <c r="AN1271" s="84"/>
      <c r="AO1271" s="84"/>
      <c r="AP1271" s="84"/>
      <c r="AQ1271" s="84"/>
    </row>
    <row r="1272" ht="15.0" customHeight="1">
      <c r="A1272" s="79">
        <v>1269.0</v>
      </c>
      <c r="B1272" s="80" t="s">
        <v>2894</v>
      </c>
      <c r="C1272" s="79" t="s">
        <v>141</v>
      </c>
      <c r="D1272" s="79" t="s">
        <v>2895</v>
      </c>
      <c r="E1272" s="81">
        <v>55.03</v>
      </c>
      <c r="F1272" s="79" t="s">
        <v>84</v>
      </c>
      <c r="G1272" s="79" t="s">
        <v>606</v>
      </c>
      <c r="H1272" s="82">
        <v>1244518.12</v>
      </c>
      <c r="I1272" s="79">
        <v>1.0</v>
      </c>
      <c r="J1272" s="83">
        <v>1.5</v>
      </c>
      <c r="K1272" s="80">
        <v>2024.0</v>
      </c>
      <c r="L1272" s="79" t="s">
        <v>630</v>
      </c>
      <c r="M1272" s="79">
        <v>2024.0</v>
      </c>
      <c r="N1272" s="79" t="s">
        <v>161</v>
      </c>
      <c r="O1272" s="65" t="str">
        <f t="shared" si="1"/>
        <v>251936280001</v>
      </c>
      <c r="P1272" s="65">
        <f t="shared" si="2"/>
        <v>8</v>
      </c>
      <c r="Q1272" s="65">
        <f t="shared" si="3"/>
        <v>1</v>
      </c>
      <c r="R1272" s="65" t="str">
        <f t="shared" si="12"/>
        <v>25.193.628/0001-81</v>
      </c>
      <c r="S1272" s="84"/>
      <c r="T1272" s="84" t="str">
        <f t="shared" si="10"/>
        <v/>
      </c>
      <c r="U1272" s="84" t="str">
        <f t="shared" si="11"/>
        <v/>
      </c>
      <c r="V1272" s="65" t="str">
        <f t="shared" si="5"/>
        <v/>
      </c>
      <c r="W1272" s="84"/>
      <c r="X1272" s="84"/>
      <c r="Y1272" s="85"/>
      <c r="Z1272" s="85"/>
      <c r="AA1272" s="65" t="str">
        <f t="shared" si="6"/>
        <v/>
      </c>
      <c r="AB1272" s="65" t="str">
        <f t="shared" si="7"/>
        <v/>
      </c>
      <c r="AC1272" s="86"/>
      <c r="AD1272" s="87" t="str">
        <f t="shared" si="8"/>
        <v/>
      </c>
      <c r="AE1272" s="84"/>
      <c r="AF1272" s="86">
        <f>IF(AC1272&gt;0,AC1272,'⚙️ Config'!$B$10)</f>
        <v>0.0075</v>
      </c>
      <c r="AG1272" s="88">
        <f t="shared" si="9"/>
        <v>9333.8859</v>
      </c>
      <c r="AH1272" s="88">
        <f>AG1272*'⚙️ Config'!$B$11</f>
        <v>46669.4295</v>
      </c>
      <c r="AI1272" s="88">
        <f>AH1272*'⚙️ Config'!$B$12</f>
        <v>14000.82885</v>
      </c>
      <c r="AJ1272" s="64"/>
      <c r="AK1272" s="84"/>
      <c r="AL1272" s="84"/>
      <c r="AM1272" s="84"/>
      <c r="AN1272" s="84"/>
      <c r="AO1272" s="84"/>
      <c r="AP1272" s="84"/>
      <c r="AQ1272" s="84"/>
    </row>
    <row r="1273" ht="15.0" customHeight="1">
      <c r="A1273" s="79">
        <v>1270.0</v>
      </c>
      <c r="B1273" s="80" t="s">
        <v>2896</v>
      </c>
      <c r="C1273" s="79" t="s">
        <v>141</v>
      </c>
      <c r="D1273" s="79" t="s">
        <v>2897</v>
      </c>
      <c r="E1273" s="81">
        <v>56.88</v>
      </c>
      <c r="F1273" s="79" t="s">
        <v>84</v>
      </c>
      <c r="G1273" s="79" t="s">
        <v>606</v>
      </c>
      <c r="H1273" s="82">
        <v>1244382.43</v>
      </c>
      <c r="I1273" s="79">
        <v>1.0</v>
      </c>
      <c r="J1273" s="83">
        <v>1.4</v>
      </c>
      <c r="K1273" s="80">
        <v>2024.0</v>
      </c>
      <c r="L1273" s="79" t="s">
        <v>202</v>
      </c>
      <c r="M1273" s="79">
        <v>2024.0</v>
      </c>
      <c r="N1273" s="79" t="s">
        <v>145</v>
      </c>
      <c r="O1273" s="65" t="str">
        <f t="shared" si="1"/>
        <v>126383100001</v>
      </c>
      <c r="P1273" s="65">
        <f t="shared" si="2"/>
        <v>1</v>
      </c>
      <c r="Q1273" s="65">
        <f t="shared" si="3"/>
        <v>5</v>
      </c>
      <c r="R1273" s="65" t="str">
        <f t="shared" si="12"/>
        <v>12.638.310/0001-15</v>
      </c>
      <c r="S1273" s="84"/>
      <c r="T1273" s="84" t="str">
        <f t="shared" si="10"/>
        <v/>
      </c>
      <c r="U1273" s="84" t="str">
        <f t="shared" si="11"/>
        <v/>
      </c>
      <c r="V1273" s="65" t="str">
        <f t="shared" si="5"/>
        <v/>
      </c>
      <c r="W1273" s="84"/>
      <c r="X1273" s="84"/>
      <c r="Y1273" s="85"/>
      <c r="Z1273" s="85"/>
      <c r="AA1273" s="65" t="str">
        <f t="shared" si="6"/>
        <v/>
      </c>
      <c r="AB1273" s="65" t="str">
        <f t="shared" si="7"/>
        <v/>
      </c>
      <c r="AC1273" s="86"/>
      <c r="AD1273" s="87" t="str">
        <f t="shared" si="8"/>
        <v/>
      </c>
      <c r="AE1273" s="84"/>
      <c r="AF1273" s="86">
        <f>IF(AC1273&gt;0,AC1273,'⚙️ Config'!$B$10)</f>
        <v>0.0075</v>
      </c>
      <c r="AG1273" s="88">
        <f t="shared" si="9"/>
        <v>9332.868225</v>
      </c>
      <c r="AH1273" s="88">
        <f>AG1273*'⚙️ Config'!$B$11</f>
        <v>46664.34113</v>
      </c>
      <c r="AI1273" s="88">
        <f>AH1273*'⚙️ Config'!$B$12</f>
        <v>13999.30234</v>
      </c>
      <c r="AJ1273" s="64"/>
      <c r="AK1273" s="84"/>
      <c r="AL1273" s="84"/>
      <c r="AM1273" s="84"/>
      <c r="AN1273" s="84"/>
      <c r="AO1273" s="84"/>
      <c r="AP1273" s="84"/>
      <c r="AQ1273" s="84"/>
    </row>
    <row r="1274" ht="15.0" customHeight="1">
      <c r="A1274" s="79">
        <v>1271.0</v>
      </c>
      <c r="B1274" s="80" t="s">
        <v>2898</v>
      </c>
      <c r="C1274" s="79" t="s">
        <v>141</v>
      </c>
      <c r="D1274" s="79" t="s">
        <v>2899</v>
      </c>
      <c r="E1274" s="81">
        <v>51.85</v>
      </c>
      <c r="F1274" s="79" t="s">
        <v>84</v>
      </c>
      <c r="G1274" s="79" t="s">
        <v>606</v>
      </c>
      <c r="H1274" s="82">
        <v>1244326.11</v>
      </c>
      <c r="I1274" s="79">
        <v>1.0</v>
      </c>
      <c r="J1274" s="83">
        <v>1.7</v>
      </c>
      <c r="K1274" s="80">
        <v>2024.0</v>
      </c>
      <c r="L1274" s="79" t="s">
        <v>202</v>
      </c>
      <c r="M1274" s="79">
        <v>2024.0</v>
      </c>
      <c r="N1274" s="79" t="s">
        <v>161</v>
      </c>
      <c r="O1274" s="65" t="str">
        <f t="shared" si="1"/>
        <v>076219120001</v>
      </c>
      <c r="P1274" s="65">
        <f t="shared" si="2"/>
        <v>2</v>
      </c>
      <c r="Q1274" s="65">
        <f t="shared" si="3"/>
        <v>0</v>
      </c>
      <c r="R1274" s="65" t="str">
        <f t="shared" si="12"/>
        <v>07.621.912/0001-20</v>
      </c>
      <c r="S1274" s="84"/>
      <c r="T1274" s="84" t="str">
        <f t="shared" si="10"/>
        <v/>
      </c>
      <c r="U1274" s="84" t="str">
        <f t="shared" si="11"/>
        <v/>
      </c>
      <c r="V1274" s="65" t="str">
        <f t="shared" si="5"/>
        <v/>
      </c>
      <c r="W1274" s="84"/>
      <c r="X1274" s="84"/>
      <c r="Y1274" s="85"/>
      <c r="Z1274" s="85"/>
      <c r="AA1274" s="65" t="str">
        <f t="shared" si="6"/>
        <v/>
      </c>
      <c r="AB1274" s="65" t="str">
        <f t="shared" si="7"/>
        <v/>
      </c>
      <c r="AC1274" s="86"/>
      <c r="AD1274" s="87" t="str">
        <f t="shared" si="8"/>
        <v/>
      </c>
      <c r="AE1274" s="84"/>
      <c r="AF1274" s="86">
        <f>IF(AC1274&gt;0,AC1274,'⚙️ Config'!$B$10)</f>
        <v>0.0075</v>
      </c>
      <c r="AG1274" s="88">
        <f t="shared" si="9"/>
        <v>9332.445825</v>
      </c>
      <c r="AH1274" s="88">
        <f>AG1274*'⚙️ Config'!$B$11</f>
        <v>46662.22913</v>
      </c>
      <c r="AI1274" s="88">
        <f>AH1274*'⚙️ Config'!$B$12</f>
        <v>13998.66874</v>
      </c>
      <c r="AJ1274" s="64"/>
      <c r="AK1274" s="84"/>
      <c r="AL1274" s="84"/>
      <c r="AM1274" s="84"/>
      <c r="AN1274" s="84"/>
      <c r="AO1274" s="84"/>
      <c r="AP1274" s="84"/>
      <c r="AQ1274" s="84"/>
    </row>
    <row r="1275" ht="15.0" customHeight="1">
      <c r="A1275" s="79">
        <v>1272.0</v>
      </c>
      <c r="B1275" s="80" t="s">
        <v>2900</v>
      </c>
      <c r="C1275" s="79" t="s">
        <v>141</v>
      </c>
      <c r="D1275" s="79" t="s">
        <v>2901</v>
      </c>
      <c r="E1275" s="81">
        <v>61.21</v>
      </c>
      <c r="F1275" s="79" t="s">
        <v>84</v>
      </c>
      <c r="G1275" s="79" t="s">
        <v>606</v>
      </c>
      <c r="H1275" s="82">
        <v>1243644.67</v>
      </c>
      <c r="I1275" s="79">
        <v>1.0</v>
      </c>
      <c r="J1275" s="83">
        <v>1.2</v>
      </c>
      <c r="K1275" s="80">
        <v>2025.0</v>
      </c>
      <c r="L1275" s="79" t="s">
        <v>630</v>
      </c>
      <c r="M1275" s="79">
        <v>2025.0</v>
      </c>
      <c r="N1275" s="79" t="s">
        <v>145</v>
      </c>
      <c r="O1275" s="65" t="str">
        <f t="shared" si="1"/>
        <v>061875650001</v>
      </c>
      <c r="P1275" s="65">
        <f t="shared" si="2"/>
        <v>0</v>
      </c>
      <c r="Q1275" s="65">
        <f t="shared" si="3"/>
        <v>6</v>
      </c>
      <c r="R1275" s="65" t="str">
        <f t="shared" si="12"/>
        <v>06.187.565/0001-06</v>
      </c>
      <c r="S1275" s="84"/>
      <c r="T1275" s="84" t="str">
        <f t="shared" si="10"/>
        <v/>
      </c>
      <c r="U1275" s="84" t="str">
        <f t="shared" si="11"/>
        <v/>
      </c>
      <c r="V1275" s="65" t="str">
        <f t="shared" si="5"/>
        <v/>
      </c>
      <c r="W1275" s="84"/>
      <c r="X1275" s="84"/>
      <c r="Y1275" s="85"/>
      <c r="Z1275" s="85"/>
      <c r="AA1275" s="65" t="str">
        <f t="shared" si="6"/>
        <v/>
      </c>
      <c r="AB1275" s="65" t="str">
        <f t="shared" si="7"/>
        <v/>
      </c>
      <c r="AC1275" s="86"/>
      <c r="AD1275" s="87" t="str">
        <f t="shared" si="8"/>
        <v/>
      </c>
      <c r="AE1275" s="84"/>
      <c r="AF1275" s="86">
        <f>IF(AC1275&gt;0,AC1275,'⚙️ Config'!$B$10)</f>
        <v>0.0075</v>
      </c>
      <c r="AG1275" s="88">
        <f t="shared" si="9"/>
        <v>9327.335025</v>
      </c>
      <c r="AH1275" s="88">
        <f>AG1275*'⚙️ Config'!$B$11</f>
        <v>46636.67513</v>
      </c>
      <c r="AI1275" s="88">
        <f>AH1275*'⚙️ Config'!$B$12</f>
        <v>13991.00254</v>
      </c>
      <c r="AJ1275" s="64"/>
      <c r="AK1275" s="84"/>
      <c r="AL1275" s="84"/>
      <c r="AM1275" s="84"/>
      <c r="AN1275" s="84"/>
      <c r="AO1275" s="84"/>
      <c r="AP1275" s="84"/>
      <c r="AQ1275" s="84"/>
    </row>
    <row r="1276" ht="15.0" customHeight="1">
      <c r="A1276" s="79">
        <v>1273.0</v>
      </c>
      <c r="B1276" s="80" t="s">
        <v>2902</v>
      </c>
      <c r="C1276" s="79" t="s">
        <v>141</v>
      </c>
      <c r="D1276" s="79" t="s">
        <v>2903</v>
      </c>
      <c r="E1276" s="81">
        <v>56.88</v>
      </c>
      <c r="F1276" s="79" t="s">
        <v>84</v>
      </c>
      <c r="G1276" s="79" t="s">
        <v>606</v>
      </c>
      <c r="H1276" s="82">
        <v>1242068.43</v>
      </c>
      <c r="I1276" s="79">
        <v>1.0</v>
      </c>
      <c r="J1276" s="83">
        <v>1.4</v>
      </c>
      <c r="K1276" s="80">
        <v>2024.0</v>
      </c>
      <c r="L1276" s="79" t="s">
        <v>630</v>
      </c>
      <c r="M1276" s="79">
        <v>2024.0</v>
      </c>
      <c r="N1276" s="79" t="s">
        <v>161</v>
      </c>
      <c r="O1276" s="65" t="str">
        <f t="shared" si="1"/>
        <v>189574890001</v>
      </c>
      <c r="P1276" s="65">
        <f t="shared" si="2"/>
        <v>5</v>
      </c>
      <c r="Q1276" s="65">
        <f t="shared" si="3"/>
        <v>0</v>
      </c>
      <c r="R1276" s="65" t="str">
        <f t="shared" si="12"/>
        <v>18.957.489/0001-50</v>
      </c>
      <c r="S1276" s="84"/>
      <c r="T1276" s="84" t="str">
        <f t="shared" si="10"/>
        <v/>
      </c>
      <c r="U1276" s="84" t="str">
        <f t="shared" si="11"/>
        <v/>
      </c>
      <c r="V1276" s="65" t="str">
        <f t="shared" si="5"/>
        <v/>
      </c>
      <c r="W1276" s="84"/>
      <c r="X1276" s="84"/>
      <c r="Y1276" s="85"/>
      <c r="Z1276" s="85"/>
      <c r="AA1276" s="65" t="str">
        <f t="shared" si="6"/>
        <v/>
      </c>
      <c r="AB1276" s="65" t="str">
        <f t="shared" si="7"/>
        <v/>
      </c>
      <c r="AC1276" s="86"/>
      <c r="AD1276" s="87" t="str">
        <f t="shared" si="8"/>
        <v/>
      </c>
      <c r="AE1276" s="84"/>
      <c r="AF1276" s="86">
        <f>IF(AC1276&gt;0,AC1276,'⚙️ Config'!$B$10)</f>
        <v>0.0075</v>
      </c>
      <c r="AG1276" s="88">
        <f t="shared" si="9"/>
        <v>9315.513225</v>
      </c>
      <c r="AH1276" s="88">
        <f>AG1276*'⚙️ Config'!$B$11</f>
        <v>46577.56613</v>
      </c>
      <c r="AI1276" s="88">
        <f>AH1276*'⚙️ Config'!$B$12</f>
        <v>13973.26984</v>
      </c>
      <c r="AJ1276" s="64"/>
      <c r="AK1276" s="84"/>
      <c r="AL1276" s="84"/>
      <c r="AM1276" s="84"/>
      <c r="AN1276" s="84"/>
      <c r="AO1276" s="84"/>
      <c r="AP1276" s="84"/>
      <c r="AQ1276" s="84"/>
    </row>
    <row r="1277" ht="15.0" customHeight="1">
      <c r="A1277" s="79">
        <v>1274.0</v>
      </c>
      <c r="B1277" s="80" t="s">
        <v>2904</v>
      </c>
      <c r="C1277" s="79" t="s">
        <v>141</v>
      </c>
      <c r="D1277" s="79" t="s">
        <v>2905</v>
      </c>
      <c r="E1277" s="81">
        <v>51.85</v>
      </c>
      <c r="F1277" s="79" t="s">
        <v>84</v>
      </c>
      <c r="G1277" s="79" t="s">
        <v>606</v>
      </c>
      <c r="H1277" s="82">
        <v>1241320.7</v>
      </c>
      <c r="I1277" s="79">
        <v>1.0</v>
      </c>
      <c r="J1277" s="83">
        <v>1.7</v>
      </c>
      <c r="K1277" s="80">
        <v>2024.0</v>
      </c>
      <c r="L1277" s="79" t="s">
        <v>202</v>
      </c>
      <c r="M1277" s="79">
        <v>2024.0</v>
      </c>
      <c r="N1277" s="79" t="s">
        <v>161</v>
      </c>
      <c r="O1277" s="65" t="str">
        <f t="shared" si="1"/>
        <v>203105190001</v>
      </c>
      <c r="P1277" s="65">
        <f t="shared" si="2"/>
        <v>8</v>
      </c>
      <c r="Q1277" s="65">
        <f t="shared" si="3"/>
        <v>3</v>
      </c>
      <c r="R1277" s="65" t="str">
        <f t="shared" si="12"/>
        <v>20.310.519/0001-83</v>
      </c>
      <c r="S1277" s="84"/>
      <c r="T1277" s="84" t="str">
        <f t="shared" si="10"/>
        <v/>
      </c>
      <c r="U1277" s="84" t="str">
        <f t="shared" si="11"/>
        <v/>
      </c>
      <c r="V1277" s="65" t="str">
        <f t="shared" si="5"/>
        <v/>
      </c>
      <c r="W1277" s="84"/>
      <c r="X1277" s="84"/>
      <c r="Y1277" s="85"/>
      <c r="Z1277" s="85"/>
      <c r="AA1277" s="65" t="str">
        <f t="shared" si="6"/>
        <v/>
      </c>
      <c r="AB1277" s="65" t="str">
        <f t="shared" si="7"/>
        <v/>
      </c>
      <c r="AC1277" s="86"/>
      <c r="AD1277" s="87" t="str">
        <f t="shared" si="8"/>
        <v/>
      </c>
      <c r="AE1277" s="84"/>
      <c r="AF1277" s="86">
        <f>IF(AC1277&gt;0,AC1277,'⚙️ Config'!$B$10)</f>
        <v>0.0075</v>
      </c>
      <c r="AG1277" s="88">
        <f t="shared" si="9"/>
        <v>9309.90525</v>
      </c>
      <c r="AH1277" s="88">
        <f>AG1277*'⚙️ Config'!$B$11</f>
        <v>46549.52625</v>
      </c>
      <c r="AI1277" s="88">
        <f>AH1277*'⚙️ Config'!$B$12</f>
        <v>13964.85788</v>
      </c>
      <c r="AJ1277" s="64"/>
      <c r="AK1277" s="84"/>
      <c r="AL1277" s="84"/>
      <c r="AM1277" s="84"/>
      <c r="AN1277" s="84"/>
      <c r="AO1277" s="84"/>
      <c r="AP1277" s="84"/>
      <c r="AQ1277" s="84"/>
    </row>
    <row r="1278" ht="15.0" customHeight="1">
      <c r="A1278" s="79">
        <v>1275.0</v>
      </c>
      <c r="B1278" s="80" t="s">
        <v>2906</v>
      </c>
      <c r="C1278" s="79" t="s">
        <v>141</v>
      </c>
      <c r="D1278" s="79" t="s">
        <v>2907</v>
      </c>
      <c r="E1278" s="81">
        <v>56.88</v>
      </c>
      <c r="F1278" s="79" t="s">
        <v>84</v>
      </c>
      <c r="G1278" s="79" t="s">
        <v>606</v>
      </c>
      <c r="H1278" s="82">
        <v>1241295.27</v>
      </c>
      <c r="I1278" s="79">
        <v>1.0</v>
      </c>
      <c r="J1278" s="83">
        <v>1.4</v>
      </c>
      <c r="K1278" s="80">
        <v>2024.0</v>
      </c>
      <c r="L1278" s="79" t="s">
        <v>630</v>
      </c>
      <c r="M1278" s="79">
        <v>2024.0</v>
      </c>
      <c r="N1278" s="79" t="s">
        <v>161</v>
      </c>
      <c r="O1278" s="65" t="str">
        <f t="shared" si="1"/>
        <v>263982680001</v>
      </c>
      <c r="P1278" s="65">
        <f t="shared" si="2"/>
        <v>1</v>
      </c>
      <c r="Q1278" s="65">
        <f t="shared" si="3"/>
        <v>7</v>
      </c>
      <c r="R1278" s="65" t="str">
        <f t="shared" si="12"/>
        <v>26.398.268/0001-17</v>
      </c>
      <c r="S1278" s="84"/>
      <c r="T1278" s="84" t="str">
        <f t="shared" si="10"/>
        <v/>
      </c>
      <c r="U1278" s="84" t="str">
        <f t="shared" si="11"/>
        <v/>
      </c>
      <c r="V1278" s="65" t="str">
        <f t="shared" si="5"/>
        <v/>
      </c>
      <c r="W1278" s="84"/>
      <c r="X1278" s="84"/>
      <c r="Y1278" s="85"/>
      <c r="Z1278" s="85"/>
      <c r="AA1278" s="65" t="str">
        <f t="shared" si="6"/>
        <v/>
      </c>
      <c r="AB1278" s="65" t="str">
        <f t="shared" si="7"/>
        <v/>
      </c>
      <c r="AC1278" s="86"/>
      <c r="AD1278" s="87" t="str">
        <f t="shared" si="8"/>
        <v/>
      </c>
      <c r="AE1278" s="84"/>
      <c r="AF1278" s="86">
        <f>IF(AC1278&gt;0,AC1278,'⚙️ Config'!$B$10)</f>
        <v>0.0075</v>
      </c>
      <c r="AG1278" s="88">
        <f t="shared" si="9"/>
        <v>9309.714525</v>
      </c>
      <c r="AH1278" s="88">
        <f>AG1278*'⚙️ Config'!$B$11</f>
        <v>46548.57263</v>
      </c>
      <c r="AI1278" s="88">
        <f>AH1278*'⚙️ Config'!$B$12</f>
        <v>13964.57179</v>
      </c>
      <c r="AJ1278" s="64"/>
      <c r="AK1278" s="84"/>
      <c r="AL1278" s="84"/>
      <c r="AM1278" s="84"/>
      <c r="AN1278" s="84"/>
      <c r="AO1278" s="84"/>
      <c r="AP1278" s="84"/>
      <c r="AQ1278" s="84"/>
    </row>
    <row r="1279" ht="15.0" customHeight="1">
      <c r="A1279" s="79">
        <v>1276.0</v>
      </c>
      <c r="B1279" s="80" t="s">
        <v>2908</v>
      </c>
      <c r="C1279" s="79" t="s">
        <v>141</v>
      </c>
      <c r="D1279" s="79" t="s">
        <v>2909</v>
      </c>
      <c r="E1279" s="81">
        <v>51.85</v>
      </c>
      <c r="F1279" s="79" t="s">
        <v>84</v>
      </c>
      <c r="G1279" s="79" t="s">
        <v>606</v>
      </c>
      <c r="H1279" s="82">
        <v>1241024.07</v>
      </c>
      <c r="I1279" s="79">
        <v>1.0</v>
      </c>
      <c r="J1279" s="83">
        <v>1.7</v>
      </c>
      <c r="K1279" s="80">
        <v>2024.0</v>
      </c>
      <c r="L1279" s="79" t="s">
        <v>630</v>
      </c>
      <c r="M1279" s="79">
        <v>2024.0</v>
      </c>
      <c r="N1279" s="79" t="s">
        <v>161</v>
      </c>
      <c r="O1279" s="65" t="str">
        <f t="shared" si="1"/>
        <v>410777960001</v>
      </c>
      <c r="P1279" s="65">
        <f t="shared" si="2"/>
        <v>6</v>
      </c>
      <c r="Q1279" s="65">
        <f t="shared" si="3"/>
        <v>8</v>
      </c>
      <c r="R1279" s="65" t="str">
        <f t="shared" si="12"/>
        <v>41.077.796/0001-68</v>
      </c>
      <c r="S1279" s="84"/>
      <c r="T1279" s="84" t="str">
        <f t="shared" si="10"/>
        <v/>
      </c>
      <c r="U1279" s="84" t="str">
        <f t="shared" si="11"/>
        <v/>
      </c>
      <c r="V1279" s="65" t="str">
        <f t="shared" si="5"/>
        <v/>
      </c>
      <c r="W1279" s="84"/>
      <c r="X1279" s="84"/>
      <c r="Y1279" s="85"/>
      <c r="Z1279" s="85"/>
      <c r="AA1279" s="65" t="str">
        <f t="shared" si="6"/>
        <v/>
      </c>
      <c r="AB1279" s="65" t="str">
        <f t="shared" si="7"/>
        <v/>
      </c>
      <c r="AC1279" s="86"/>
      <c r="AD1279" s="87" t="str">
        <f t="shared" si="8"/>
        <v/>
      </c>
      <c r="AE1279" s="84"/>
      <c r="AF1279" s="86">
        <f>IF(AC1279&gt;0,AC1279,'⚙️ Config'!$B$10)</f>
        <v>0.0075</v>
      </c>
      <c r="AG1279" s="88">
        <f t="shared" si="9"/>
        <v>9307.680525</v>
      </c>
      <c r="AH1279" s="88">
        <f>AG1279*'⚙️ Config'!$B$11</f>
        <v>46538.40263</v>
      </c>
      <c r="AI1279" s="88">
        <f>AH1279*'⚙️ Config'!$B$12</f>
        <v>13961.52079</v>
      </c>
      <c r="AJ1279" s="64"/>
      <c r="AK1279" s="84"/>
      <c r="AL1279" s="84"/>
      <c r="AM1279" s="84"/>
      <c r="AN1279" s="84"/>
      <c r="AO1279" s="84"/>
      <c r="AP1279" s="84"/>
      <c r="AQ1279" s="84"/>
    </row>
    <row r="1280" ht="15.0" customHeight="1">
      <c r="A1280" s="79">
        <v>1277.0</v>
      </c>
      <c r="B1280" s="80" t="s">
        <v>2910</v>
      </c>
      <c r="C1280" s="79" t="s">
        <v>141</v>
      </c>
      <c r="D1280" s="79" t="s">
        <v>2911</v>
      </c>
      <c r="E1280" s="81">
        <v>63.78</v>
      </c>
      <c r="F1280" s="79" t="s">
        <v>84</v>
      </c>
      <c r="G1280" s="79" t="s">
        <v>606</v>
      </c>
      <c r="H1280" s="82">
        <v>1241014.03</v>
      </c>
      <c r="I1280" s="79">
        <v>1.0</v>
      </c>
      <c r="J1280" s="83">
        <v>1.1</v>
      </c>
      <c r="K1280" s="80">
        <v>2025.0</v>
      </c>
      <c r="L1280" s="79" t="s">
        <v>630</v>
      </c>
      <c r="M1280" s="79">
        <v>2025.0</v>
      </c>
      <c r="N1280" s="79" t="s">
        <v>161</v>
      </c>
      <c r="O1280" s="65" t="str">
        <f t="shared" si="1"/>
        <v>284393400001</v>
      </c>
      <c r="P1280" s="65">
        <f t="shared" si="2"/>
        <v>3</v>
      </c>
      <c r="Q1280" s="65">
        <f t="shared" si="3"/>
        <v>2</v>
      </c>
      <c r="R1280" s="65" t="str">
        <f t="shared" si="12"/>
        <v>28.439.340/0001-32</v>
      </c>
      <c r="S1280" s="84"/>
      <c r="T1280" s="84" t="str">
        <f t="shared" si="10"/>
        <v/>
      </c>
      <c r="U1280" s="84" t="str">
        <f t="shared" si="11"/>
        <v/>
      </c>
      <c r="V1280" s="65" t="str">
        <f t="shared" si="5"/>
        <v/>
      </c>
      <c r="W1280" s="84"/>
      <c r="X1280" s="84"/>
      <c r="Y1280" s="85"/>
      <c r="Z1280" s="85"/>
      <c r="AA1280" s="65" t="str">
        <f t="shared" si="6"/>
        <v/>
      </c>
      <c r="AB1280" s="65" t="str">
        <f t="shared" si="7"/>
        <v/>
      </c>
      <c r="AC1280" s="86"/>
      <c r="AD1280" s="87" t="str">
        <f t="shared" si="8"/>
        <v/>
      </c>
      <c r="AE1280" s="84"/>
      <c r="AF1280" s="86">
        <f>IF(AC1280&gt;0,AC1280,'⚙️ Config'!$B$10)</f>
        <v>0.0075</v>
      </c>
      <c r="AG1280" s="88">
        <f t="shared" si="9"/>
        <v>9307.605225</v>
      </c>
      <c r="AH1280" s="88">
        <f>AG1280*'⚙️ Config'!$B$11</f>
        <v>46538.02613</v>
      </c>
      <c r="AI1280" s="88">
        <f>AH1280*'⚙️ Config'!$B$12</f>
        <v>13961.40784</v>
      </c>
      <c r="AJ1280" s="64"/>
      <c r="AK1280" s="84"/>
      <c r="AL1280" s="84"/>
      <c r="AM1280" s="84"/>
      <c r="AN1280" s="84"/>
      <c r="AO1280" s="84"/>
      <c r="AP1280" s="84"/>
      <c r="AQ1280" s="84"/>
    </row>
    <row r="1281" ht="15.0" customHeight="1">
      <c r="A1281" s="79">
        <v>1278.0</v>
      </c>
      <c r="B1281" s="80" t="s">
        <v>2912</v>
      </c>
      <c r="C1281" s="79" t="s">
        <v>141</v>
      </c>
      <c r="D1281" s="79" t="s">
        <v>2913</v>
      </c>
      <c r="E1281" s="81">
        <v>55.03</v>
      </c>
      <c r="F1281" s="79" t="s">
        <v>84</v>
      </c>
      <c r="G1281" s="79" t="s">
        <v>606</v>
      </c>
      <c r="H1281" s="82">
        <v>1240532.91</v>
      </c>
      <c r="I1281" s="79">
        <v>1.0</v>
      </c>
      <c r="J1281" s="83">
        <v>1.5</v>
      </c>
      <c r="K1281" s="80">
        <v>2024.0</v>
      </c>
      <c r="L1281" s="79" t="s">
        <v>630</v>
      </c>
      <c r="M1281" s="79">
        <v>2024.0</v>
      </c>
      <c r="N1281" s="79" t="s">
        <v>161</v>
      </c>
      <c r="O1281" s="65" t="str">
        <f t="shared" si="1"/>
        <v>487947010001</v>
      </c>
      <c r="P1281" s="65">
        <f t="shared" si="2"/>
        <v>7</v>
      </c>
      <c r="Q1281" s="65">
        <f t="shared" si="3"/>
        <v>6</v>
      </c>
      <c r="R1281" s="65" t="str">
        <f t="shared" si="12"/>
        <v>48.794.701/0001-76</v>
      </c>
      <c r="S1281" s="84"/>
      <c r="T1281" s="84" t="str">
        <f t="shared" si="10"/>
        <v/>
      </c>
      <c r="U1281" s="84" t="str">
        <f t="shared" si="11"/>
        <v/>
      </c>
      <c r="V1281" s="65" t="str">
        <f t="shared" si="5"/>
        <v/>
      </c>
      <c r="W1281" s="84"/>
      <c r="X1281" s="84"/>
      <c r="Y1281" s="85"/>
      <c r="Z1281" s="85"/>
      <c r="AA1281" s="65" t="str">
        <f t="shared" si="6"/>
        <v/>
      </c>
      <c r="AB1281" s="65" t="str">
        <f t="shared" si="7"/>
        <v/>
      </c>
      <c r="AC1281" s="86"/>
      <c r="AD1281" s="87" t="str">
        <f t="shared" si="8"/>
        <v/>
      </c>
      <c r="AE1281" s="84"/>
      <c r="AF1281" s="86">
        <f>IF(AC1281&gt;0,AC1281,'⚙️ Config'!$B$10)</f>
        <v>0.0075</v>
      </c>
      <c r="AG1281" s="88">
        <f t="shared" si="9"/>
        <v>9303.996825</v>
      </c>
      <c r="AH1281" s="88">
        <f>AG1281*'⚙️ Config'!$B$11</f>
        <v>46519.98413</v>
      </c>
      <c r="AI1281" s="88">
        <f>AH1281*'⚙️ Config'!$B$12</f>
        <v>13955.99524</v>
      </c>
      <c r="AJ1281" s="64"/>
      <c r="AK1281" s="84"/>
      <c r="AL1281" s="84"/>
      <c r="AM1281" s="84"/>
      <c r="AN1281" s="84"/>
      <c r="AO1281" s="84"/>
      <c r="AP1281" s="84"/>
      <c r="AQ1281" s="84"/>
    </row>
    <row r="1282" ht="15.0" customHeight="1">
      <c r="A1282" s="79">
        <v>1279.0</v>
      </c>
      <c r="B1282" s="80" t="s">
        <v>2914</v>
      </c>
      <c r="C1282" s="79" t="s">
        <v>141</v>
      </c>
      <c r="D1282" s="79" t="s">
        <v>2915</v>
      </c>
      <c r="E1282" s="81">
        <v>58.92</v>
      </c>
      <c r="F1282" s="79" t="s">
        <v>84</v>
      </c>
      <c r="G1282" s="79" t="s">
        <v>606</v>
      </c>
      <c r="H1282" s="82">
        <v>1240518.93</v>
      </c>
      <c r="I1282" s="79">
        <v>1.0</v>
      </c>
      <c r="J1282" s="83">
        <v>1.3</v>
      </c>
      <c r="K1282" s="80">
        <v>2024.0</v>
      </c>
      <c r="L1282" s="79" t="s">
        <v>295</v>
      </c>
      <c r="M1282" s="79">
        <v>2024.0</v>
      </c>
      <c r="N1282" s="79" t="s">
        <v>161</v>
      </c>
      <c r="O1282" s="65" t="str">
        <f t="shared" si="1"/>
        <v>060370760001</v>
      </c>
      <c r="P1282" s="65">
        <f t="shared" si="2"/>
        <v>7</v>
      </c>
      <c r="Q1282" s="65">
        <f t="shared" si="3"/>
        <v>8</v>
      </c>
      <c r="R1282" s="65" t="str">
        <f t="shared" si="12"/>
        <v>06.037.076/0001-78</v>
      </c>
      <c r="S1282" s="84"/>
      <c r="T1282" s="84" t="str">
        <f t="shared" si="10"/>
        <v/>
      </c>
      <c r="U1282" s="84" t="str">
        <f t="shared" si="11"/>
        <v/>
      </c>
      <c r="V1282" s="65" t="str">
        <f t="shared" si="5"/>
        <v/>
      </c>
      <c r="W1282" s="84"/>
      <c r="X1282" s="84"/>
      <c r="Y1282" s="85"/>
      <c r="Z1282" s="85"/>
      <c r="AA1282" s="65" t="str">
        <f t="shared" si="6"/>
        <v/>
      </c>
      <c r="AB1282" s="65" t="str">
        <f t="shared" si="7"/>
        <v/>
      </c>
      <c r="AC1282" s="86"/>
      <c r="AD1282" s="87" t="str">
        <f t="shared" si="8"/>
        <v/>
      </c>
      <c r="AE1282" s="84"/>
      <c r="AF1282" s="86">
        <f>IF(AC1282&gt;0,AC1282,'⚙️ Config'!$B$10)</f>
        <v>0.0075</v>
      </c>
      <c r="AG1282" s="88">
        <f t="shared" si="9"/>
        <v>9303.891975</v>
      </c>
      <c r="AH1282" s="88">
        <f>AG1282*'⚙️ Config'!$B$11</f>
        <v>46519.45988</v>
      </c>
      <c r="AI1282" s="88">
        <f>AH1282*'⚙️ Config'!$B$12</f>
        <v>13955.83796</v>
      </c>
      <c r="AJ1282" s="64"/>
      <c r="AK1282" s="84"/>
      <c r="AL1282" s="84"/>
      <c r="AM1282" s="84"/>
      <c r="AN1282" s="84"/>
      <c r="AO1282" s="84"/>
      <c r="AP1282" s="84"/>
      <c r="AQ1282" s="84"/>
    </row>
    <row r="1283" ht="15.0" customHeight="1">
      <c r="A1283" s="79">
        <v>1280.0</v>
      </c>
      <c r="B1283" s="80" t="s">
        <v>2916</v>
      </c>
      <c r="C1283" s="79" t="s">
        <v>141</v>
      </c>
      <c r="D1283" s="79" t="s">
        <v>2917</v>
      </c>
      <c r="E1283" s="81">
        <v>63.78</v>
      </c>
      <c r="F1283" s="79" t="s">
        <v>84</v>
      </c>
      <c r="G1283" s="79" t="s">
        <v>606</v>
      </c>
      <c r="H1283" s="82">
        <v>1240057.84</v>
      </c>
      <c r="I1283" s="79">
        <v>1.0</v>
      </c>
      <c r="J1283" s="83">
        <v>1.1</v>
      </c>
      <c r="K1283" s="80">
        <v>2025.0</v>
      </c>
      <c r="L1283" s="79" t="s">
        <v>630</v>
      </c>
      <c r="M1283" s="79">
        <v>2025.0</v>
      </c>
      <c r="N1283" s="79" t="s">
        <v>161</v>
      </c>
      <c r="O1283" s="65" t="str">
        <f t="shared" si="1"/>
        <v>354035520001</v>
      </c>
      <c r="P1283" s="65">
        <f t="shared" si="2"/>
        <v>2</v>
      </c>
      <c r="Q1283" s="65">
        <f t="shared" si="3"/>
        <v>5</v>
      </c>
      <c r="R1283" s="65" t="str">
        <f t="shared" si="12"/>
        <v>35.403.552/0001-25</v>
      </c>
      <c r="S1283" s="84"/>
      <c r="T1283" s="84" t="str">
        <f t="shared" si="10"/>
        <v/>
      </c>
      <c r="U1283" s="84" t="str">
        <f t="shared" si="11"/>
        <v/>
      </c>
      <c r="V1283" s="65" t="str">
        <f t="shared" si="5"/>
        <v/>
      </c>
      <c r="W1283" s="84"/>
      <c r="X1283" s="84"/>
      <c r="Y1283" s="85"/>
      <c r="Z1283" s="85"/>
      <c r="AA1283" s="65" t="str">
        <f t="shared" si="6"/>
        <v/>
      </c>
      <c r="AB1283" s="65" t="str">
        <f t="shared" si="7"/>
        <v/>
      </c>
      <c r="AC1283" s="86"/>
      <c r="AD1283" s="87" t="str">
        <f t="shared" si="8"/>
        <v/>
      </c>
      <c r="AE1283" s="84"/>
      <c r="AF1283" s="86">
        <f>IF(AC1283&gt;0,AC1283,'⚙️ Config'!$B$10)</f>
        <v>0.0075</v>
      </c>
      <c r="AG1283" s="88">
        <f t="shared" si="9"/>
        <v>9300.4338</v>
      </c>
      <c r="AH1283" s="88">
        <f>AG1283*'⚙️ Config'!$B$11</f>
        <v>46502.169</v>
      </c>
      <c r="AI1283" s="88">
        <f>AH1283*'⚙️ Config'!$B$12</f>
        <v>13950.6507</v>
      </c>
      <c r="AJ1283" s="64"/>
      <c r="AK1283" s="84"/>
      <c r="AL1283" s="84"/>
      <c r="AM1283" s="84"/>
      <c r="AN1283" s="84"/>
      <c r="AO1283" s="84"/>
      <c r="AP1283" s="84"/>
      <c r="AQ1283" s="84"/>
    </row>
    <row r="1284" ht="15.0" customHeight="1">
      <c r="A1284" s="79">
        <v>1281.0</v>
      </c>
      <c r="B1284" s="80" t="s">
        <v>2918</v>
      </c>
      <c r="C1284" s="79" t="s">
        <v>141</v>
      </c>
      <c r="D1284" s="79" t="s">
        <v>2919</v>
      </c>
      <c r="E1284" s="81">
        <v>58.92</v>
      </c>
      <c r="F1284" s="79" t="s">
        <v>84</v>
      </c>
      <c r="G1284" s="79" t="s">
        <v>606</v>
      </c>
      <c r="H1284" s="82">
        <v>1239859.23</v>
      </c>
      <c r="I1284" s="79">
        <v>1.0</v>
      </c>
      <c r="J1284" s="83">
        <v>1.3</v>
      </c>
      <c r="K1284" s="80">
        <v>2024.0</v>
      </c>
      <c r="L1284" s="79" t="s">
        <v>630</v>
      </c>
      <c r="M1284" s="79">
        <v>2024.0</v>
      </c>
      <c r="N1284" s="79" t="s">
        <v>145</v>
      </c>
      <c r="O1284" s="65" t="str">
        <f t="shared" si="1"/>
        <v>211610730001</v>
      </c>
      <c r="P1284" s="65">
        <f t="shared" si="2"/>
        <v>3</v>
      </c>
      <c r="Q1284" s="65">
        <f t="shared" si="3"/>
        <v>5</v>
      </c>
      <c r="R1284" s="65" t="str">
        <f t="shared" si="12"/>
        <v>21.161.073/0001-35</v>
      </c>
      <c r="S1284" s="84"/>
      <c r="T1284" s="84" t="str">
        <f t="shared" si="10"/>
        <v/>
      </c>
      <c r="U1284" s="84" t="str">
        <f t="shared" si="11"/>
        <v/>
      </c>
      <c r="V1284" s="65" t="str">
        <f t="shared" si="5"/>
        <v/>
      </c>
      <c r="W1284" s="84"/>
      <c r="X1284" s="84"/>
      <c r="Y1284" s="85"/>
      <c r="Z1284" s="85"/>
      <c r="AA1284" s="65" t="str">
        <f t="shared" si="6"/>
        <v/>
      </c>
      <c r="AB1284" s="65" t="str">
        <f t="shared" si="7"/>
        <v/>
      </c>
      <c r="AC1284" s="86"/>
      <c r="AD1284" s="87" t="str">
        <f t="shared" si="8"/>
        <v/>
      </c>
      <c r="AE1284" s="84"/>
      <c r="AF1284" s="86">
        <f>IF(AC1284&gt;0,AC1284,'⚙️ Config'!$B$10)</f>
        <v>0.0075</v>
      </c>
      <c r="AG1284" s="88">
        <f t="shared" si="9"/>
        <v>9298.944225</v>
      </c>
      <c r="AH1284" s="88">
        <f>AG1284*'⚙️ Config'!$B$11</f>
        <v>46494.72113</v>
      </c>
      <c r="AI1284" s="88">
        <f>AH1284*'⚙️ Config'!$B$12</f>
        <v>13948.41634</v>
      </c>
      <c r="AJ1284" s="64"/>
      <c r="AK1284" s="84"/>
      <c r="AL1284" s="84"/>
      <c r="AM1284" s="84"/>
      <c r="AN1284" s="84"/>
      <c r="AO1284" s="84"/>
      <c r="AP1284" s="84"/>
      <c r="AQ1284" s="84"/>
    </row>
    <row r="1285" ht="15.0" customHeight="1">
      <c r="A1285" s="79">
        <v>1282.0</v>
      </c>
      <c r="B1285" s="80" t="s">
        <v>2920</v>
      </c>
      <c r="C1285" s="79" t="s">
        <v>141</v>
      </c>
      <c r="D1285" s="79" t="s">
        <v>2921</v>
      </c>
      <c r="E1285" s="81">
        <v>66.7</v>
      </c>
      <c r="F1285" s="79" t="s">
        <v>84</v>
      </c>
      <c r="G1285" s="79" t="s">
        <v>606</v>
      </c>
      <c r="H1285" s="82">
        <v>1239544.66</v>
      </c>
      <c r="I1285" s="79">
        <v>1.0</v>
      </c>
      <c r="J1285" s="83">
        <v>1.0</v>
      </c>
      <c r="K1285" s="80">
        <v>2025.0</v>
      </c>
      <c r="L1285" s="79" t="s">
        <v>630</v>
      </c>
      <c r="M1285" s="79">
        <v>2025.0</v>
      </c>
      <c r="N1285" s="79" t="s">
        <v>161</v>
      </c>
      <c r="O1285" s="65" t="str">
        <f t="shared" si="1"/>
        <v>321281250001</v>
      </c>
      <c r="P1285" s="65">
        <f t="shared" si="2"/>
        <v>9</v>
      </c>
      <c r="Q1285" s="65">
        <f t="shared" si="3"/>
        <v>8</v>
      </c>
      <c r="R1285" s="65" t="str">
        <f t="shared" si="12"/>
        <v>32.128.125/0001-98</v>
      </c>
      <c r="S1285" s="84"/>
      <c r="T1285" s="84" t="str">
        <f t="shared" si="10"/>
        <v/>
      </c>
      <c r="U1285" s="84" t="str">
        <f t="shared" si="11"/>
        <v/>
      </c>
      <c r="V1285" s="65" t="str">
        <f t="shared" si="5"/>
        <v/>
      </c>
      <c r="W1285" s="84"/>
      <c r="X1285" s="84"/>
      <c r="Y1285" s="85"/>
      <c r="Z1285" s="85"/>
      <c r="AA1285" s="65" t="str">
        <f t="shared" si="6"/>
        <v/>
      </c>
      <c r="AB1285" s="65" t="str">
        <f t="shared" si="7"/>
        <v/>
      </c>
      <c r="AC1285" s="86"/>
      <c r="AD1285" s="87" t="str">
        <f t="shared" si="8"/>
        <v/>
      </c>
      <c r="AE1285" s="84"/>
      <c r="AF1285" s="86">
        <f>IF(AC1285&gt;0,AC1285,'⚙️ Config'!$B$10)</f>
        <v>0.0075</v>
      </c>
      <c r="AG1285" s="88">
        <f t="shared" si="9"/>
        <v>9296.58495</v>
      </c>
      <c r="AH1285" s="88">
        <f>AG1285*'⚙️ Config'!$B$11</f>
        <v>46482.92475</v>
      </c>
      <c r="AI1285" s="88">
        <f>AH1285*'⚙️ Config'!$B$12</f>
        <v>13944.87743</v>
      </c>
      <c r="AJ1285" s="64"/>
      <c r="AK1285" s="84"/>
      <c r="AL1285" s="84"/>
      <c r="AM1285" s="84"/>
      <c r="AN1285" s="84"/>
      <c r="AO1285" s="84"/>
      <c r="AP1285" s="84"/>
      <c r="AQ1285" s="84"/>
    </row>
    <row r="1286" ht="15.0" customHeight="1">
      <c r="A1286" s="79">
        <v>1283.0</v>
      </c>
      <c r="B1286" s="80" t="s">
        <v>2922</v>
      </c>
      <c r="C1286" s="79" t="s">
        <v>141</v>
      </c>
      <c r="D1286" s="79" t="s">
        <v>2923</v>
      </c>
      <c r="E1286" s="81">
        <v>63.78</v>
      </c>
      <c r="F1286" s="79" t="s">
        <v>84</v>
      </c>
      <c r="G1286" s="79" t="s">
        <v>606</v>
      </c>
      <c r="H1286" s="82">
        <v>1239183.91</v>
      </c>
      <c r="I1286" s="79">
        <v>1.0</v>
      </c>
      <c r="J1286" s="83">
        <v>1.1</v>
      </c>
      <c r="K1286" s="80">
        <v>2025.0</v>
      </c>
      <c r="L1286" s="79" t="s">
        <v>630</v>
      </c>
      <c r="M1286" s="79">
        <v>2025.0</v>
      </c>
      <c r="N1286" s="79" t="s">
        <v>161</v>
      </c>
      <c r="O1286" s="65" t="str">
        <f t="shared" si="1"/>
        <v>133416850001</v>
      </c>
      <c r="P1286" s="65">
        <f t="shared" si="2"/>
        <v>8</v>
      </c>
      <c r="Q1286" s="65">
        <f t="shared" si="3"/>
        <v>1</v>
      </c>
      <c r="R1286" s="65" t="str">
        <f t="shared" si="12"/>
        <v>13.341.685/0001-81</v>
      </c>
      <c r="S1286" s="84"/>
      <c r="T1286" s="84" t="str">
        <f t="shared" si="10"/>
        <v/>
      </c>
      <c r="U1286" s="84" t="str">
        <f t="shared" si="11"/>
        <v/>
      </c>
      <c r="V1286" s="65" t="str">
        <f t="shared" si="5"/>
        <v/>
      </c>
      <c r="W1286" s="84"/>
      <c r="X1286" s="84"/>
      <c r="Y1286" s="85"/>
      <c r="Z1286" s="85"/>
      <c r="AA1286" s="65" t="str">
        <f t="shared" si="6"/>
        <v/>
      </c>
      <c r="AB1286" s="65" t="str">
        <f t="shared" si="7"/>
        <v/>
      </c>
      <c r="AC1286" s="86"/>
      <c r="AD1286" s="87" t="str">
        <f t="shared" si="8"/>
        <v/>
      </c>
      <c r="AE1286" s="84"/>
      <c r="AF1286" s="86">
        <f>IF(AC1286&gt;0,AC1286,'⚙️ Config'!$B$10)</f>
        <v>0.0075</v>
      </c>
      <c r="AG1286" s="88">
        <f t="shared" si="9"/>
        <v>9293.879325</v>
      </c>
      <c r="AH1286" s="88">
        <f>AG1286*'⚙️ Config'!$B$11</f>
        <v>46469.39663</v>
      </c>
      <c r="AI1286" s="88">
        <f>AH1286*'⚙️ Config'!$B$12</f>
        <v>13940.81899</v>
      </c>
      <c r="AJ1286" s="64"/>
      <c r="AK1286" s="84"/>
      <c r="AL1286" s="84"/>
      <c r="AM1286" s="84"/>
      <c r="AN1286" s="84"/>
      <c r="AO1286" s="84"/>
      <c r="AP1286" s="84"/>
      <c r="AQ1286" s="84"/>
    </row>
    <row r="1287" ht="15.0" customHeight="1">
      <c r="A1287" s="79">
        <v>1284.0</v>
      </c>
      <c r="B1287" s="80" t="s">
        <v>2924</v>
      </c>
      <c r="C1287" s="79" t="s">
        <v>141</v>
      </c>
      <c r="D1287" s="79" t="s">
        <v>2925</v>
      </c>
      <c r="E1287" s="81">
        <v>70.03</v>
      </c>
      <c r="F1287" s="79" t="s">
        <v>84</v>
      </c>
      <c r="G1287" s="79" t="s">
        <v>606</v>
      </c>
      <c r="H1287" s="82">
        <v>1237983.48</v>
      </c>
      <c r="I1287" s="79">
        <v>1.0</v>
      </c>
      <c r="J1287" s="83">
        <v>0.9</v>
      </c>
      <c r="K1287" s="80">
        <v>2025.0</v>
      </c>
      <c r="L1287" s="79" t="s">
        <v>448</v>
      </c>
      <c r="M1287" s="79">
        <v>2025.0</v>
      </c>
      <c r="N1287" s="79" t="s">
        <v>145</v>
      </c>
      <c r="O1287" s="65" t="str">
        <f t="shared" si="1"/>
        <v>004550930001</v>
      </c>
      <c r="P1287" s="65">
        <f t="shared" si="2"/>
        <v>4</v>
      </c>
      <c r="Q1287" s="65">
        <f t="shared" si="3"/>
        <v>9</v>
      </c>
      <c r="R1287" s="65" t="str">
        <f t="shared" si="12"/>
        <v>00.455.093/0001-49</v>
      </c>
      <c r="S1287" s="84"/>
      <c r="T1287" s="84" t="str">
        <f t="shared" si="10"/>
        <v/>
      </c>
      <c r="U1287" s="84" t="str">
        <f t="shared" si="11"/>
        <v/>
      </c>
      <c r="V1287" s="65" t="str">
        <f t="shared" si="5"/>
        <v/>
      </c>
      <c r="W1287" s="84"/>
      <c r="X1287" s="84"/>
      <c r="Y1287" s="85"/>
      <c r="Z1287" s="85"/>
      <c r="AA1287" s="65" t="str">
        <f t="shared" si="6"/>
        <v/>
      </c>
      <c r="AB1287" s="65" t="str">
        <f t="shared" si="7"/>
        <v/>
      </c>
      <c r="AC1287" s="86"/>
      <c r="AD1287" s="87" t="str">
        <f t="shared" si="8"/>
        <v/>
      </c>
      <c r="AE1287" s="84"/>
      <c r="AF1287" s="86">
        <f>IF(AC1287&gt;0,AC1287,'⚙️ Config'!$B$10)</f>
        <v>0.0075</v>
      </c>
      <c r="AG1287" s="88">
        <f t="shared" si="9"/>
        <v>9284.8761</v>
      </c>
      <c r="AH1287" s="88">
        <f>AG1287*'⚙️ Config'!$B$11</f>
        <v>46424.3805</v>
      </c>
      <c r="AI1287" s="88">
        <f>AH1287*'⚙️ Config'!$B$12</f>
        <v>13927.31415</v>
      </c>
      <c r="AJ1287" s="64"/>
      <c r="AK1287" s="84"/>
      <c r="AL1287" s="84"/>
      <c r="AM1287" s="84"/>
      <c r="AN1287" s="84"/>
      <c r="AO1287" s="84"/>
      <c r="AP1287" s="84"/>
      <c r="AQ1287" s="84"/>
    </row>
    <row r="1288" ht="15.0" customHeight="1">
      <c r="A1288" s="79">
        <v>1285.0</v>
      </c>
      <c r="B1288" s="80" t="s">
        <v>2926</v>
      </c>
      <c r="C1288" s="79" t="s">
        <v>141</v>
      </c>
      <c r="D1288" s="79" t="s">
        <v>2927</v>
      </c>
      <c r="E1288" s="81">
        <v>51.85</v>
      </c>
      <c r="F1288" s="79" t="s">
        <v>84</v>
      </c>
      <c r="G1288" s="79" t="s">
        <v>606</v>
      </c>
      <c r="H1288" s="82">
        <v>1237748.34</v>
      </c>
      <c r="I1288" s="79">
        <v>1.0</v>
      </c>
      <c r="J1288" s="83">
        <v>1.7</v>
      </c>
      <c r="K1288" s="80">
        <v>2024.0</v>
      </c>
      <c r="L1288" s="79" t="s">
        <v>630</v>
      </c>
      <c r="M1288" s="79">
        <v>2024.0</v>
      </c>
      <c r="N1288" s="79" t="s">
        <v>161</v>
      </c>
      <c r="O1288" s="65" t="str">
        <f t="shared" si="1"/>
        <v>470195350001</v>
      </c>
      <c r="P1288" s="65">
        <f t="shared" si="2"/>
        <v>7</v>
      </c>
      <c r="Q1288" s="65">
        <f t="shared" si="3"/>
        <v>8</v>
      </c>
      <c r="R1288" s="65" t="str">
        <f t="shared" si="12"/>
        <v>47.019.535/0001-78</v>
      </c>
      <c r="S1288" s="84"/>
      <c r="T1288" s="84" t="str">
        <f t="shared" si="10"/>
        <v/>
      </c>
      <c r="U1288" s="84" t="str">
        <f t="shared" si="11"/>
        <v/>
      </c>
      <c r="V1288" s="65" t="str">
        <f t="shared" si="5"/>
        <v/>
      </c>
      <c r="W1288" s="84"/>
      <c r="X1288" s="84"/>
      <c r="Y1288" s="85"/>
      <c r="Z1288" s="85"/>
      <c r="AA1288" s="65" t="str">
        <f t="shared" si="6"/>
        <v/>
      </c>
      <c r="AB1288" s="65" t="str">
        <f t="shared" si="7"/>
        <v/>
      </c>
      <c r="AC1288" s="86"/>
      <c r="AD1288" s="87" t="str">
        <f t="shared" si="8"/>
        <v/>
      </c>
      <c r="AE1288" s="84"/>
      <c r="AF1288" s="86">
        <f>IF(AC1288&gt;0,AC1288,'⚙️ Config'!$B$10)</f>
        <v>0.0075</v>
      </c>
      <c r="AG1288" s="88">
        <f t="shared" si="9"/>
        <v>9283.11255</v>
      </c>
      <c r="AH1288" s="88">
        <f>AG1288*'⚙️ Config'!$B$11</f>
        <v>46415.56275</v>
      </c>
      <c r="AI1288" s="88">
        <f>AH1288*'⚙️ Config'!$B$12</f>
        <v>13924.66883</v>
      </c>
      <c r="AJ1288" s="64"/>
      <c r="AK1288" s="84"/>
      <c r="AL1288" s="84"/>
      <c r="AM1288" s="84"/>
      <c r="AN1288" s="84"/>
      <c r="AO1288" s="84"/>
      <c r="AP1288" s="84"/>
      <c r="AQ1288" s="84"/>
    </row>
    <row r="1289" ht="15.0" customHeight="1">
      <c r="A1289" s="79">
        <v>1286.0</v>
      </c>
      <c r="B1289" s="80" t="s">
        <v>2928</v>
      </c>
      <c r="C1289" s="79" t="s">
        <v>141</v>
      </c>
      <c r="D1289" s="79" t="s">
        <v>2929</v>
      </c>
      <c r="E1289" s="81">
        <v>49.2</v>
      </c>
      <c r="F1289" s="79" t="s">
        <v>84</v>
      </c>
      <c r="G1289" s="79" t="s">
        <v>606</v>
      </c>
      <c r="H1289" s="82">
        <v>1237413.61</v>
      </c>
      <c r="I1289" s="79">
        <v>1.0</v>
      </c>
      <c r="J1289" s="83">
        <v>1.9</v>
      </c>
      <c r="K1289" s="80">
        <v>2024.0</v>
      </c>
      <c r="L1289" s="79" t="s">
        <v>630</v>
      </c>
      <c r="M1289" s="79">
        <v>2024.0</v>
      </c>
      <c r="N1289" s="79" t="s">
        <v>161</v>
      </c>
      <c r="O1289" s="65" t="str">
        <f t="shared" si="1"/>
        <v>060037960001</v>
      </c>
      <c r="P1289" s="65">
        <f t="shared" si="2"/>
        <v>1</v>
      </c>
      <c r="Q1289" s="65">
        <f t="shared" si="3"/>
        <v>2</v>
      </c>
      <c r="R1289" s="65" t="str">
        <f t="shared" si="12"/>
        <v>06.003.796/0001-12</v>
      </c>
      <c r="S1289" s="84"/>
      <c r="T1289" s="84" t="str">
        <f t="shared" si="10"/>
        <v/>
      </c>
      <c r="U1289" s="84" t="str">
        <f t="shared" si="11"/>
        <v/>
      </c>
      <c r="V1289" s="65" t="str">
        <f t="shared" si="5"/>
        <v/>
      </c>
      <c r="W1289" s="84"/>
      <c r="X1289" s="84"/>
      <c r="Y1289" s="85"/>
      <c r="Z1289" s="85"/>
      <c r="AA1289" s="65" t="str">
        <f t="shared" si="6"/>
        <v/>
      </c>
      <c r="AB1289" s="65" t="str">
        <f t="shared" si="7"/>
        <v/>
      </c>
      <c r="AC1289" s="86"/>
      <c r="AD1289" s="87" t="str">
        <f t="shared" si="8"/>
        <v/>
      </c>
      <c r="AE1289" s="84"/>
      <c r="AF1289" s="86">
        <f>IF(AC1289&gt;0,AC1289,'⚙️ Config'!$B$10)</f>
        <v>0.0075</v>
      </c>
      <c r="AG1289" s="88">
        <f t="shared" si="9"/>
        <v>9280.602075</v>
      </c>
      <c r="AH1289" s="88">
        <f>AG1289*'⚙️ Config'!$B$11</f>
        <v>46403.01038</v>
      </c>
      <c r="AI1289" s="88">
        <f>AH1289*'⚙️ Config'!$B$12</f>
        <v>13920.90311</v>
      </c>
      <c r="AJ1289" s="64"/>
      <c r="AK1289" s="84"/>
      <c r="AL1289" s="84"/>
      <c r="AM1289" s="84"/>
      <c r="AN1289" s="84"/>
      <c r="AO1289" s="84"/>
      <c r="AP1289" s="84"/>
      <c r="AQ1289" s="84"/>
    </row>
    <row r="1290" ht="15.0" customHeight="1">
      <c r="A1290" s="79">
        <v>1287.0</v>
      </c>
      <c r="B1290" s="80" t="s">
        <v>2930</v>
      </c>
      <c r="C1290" s="79" t="s">
        <v>141</v>
      </c>
      <c r="D1290" s="79" t="s">
        <v>2931</v>
      </c>
      <c r="E1290" s="81">
        <v>63.78</v>
      </c>
      <c r="F1290" s="79" t="s">
        <v>84</v>
      </c>
      <c r="G1290" s="79" t="s">
        <v>606</v>
      </c>
      <c r="H1290" s="82">
        <v>1236990.33</v>
      </c>
      <c r="I1290" s="79">
        <v>1.0</v>
      </c>
      <c r="J1290" s="83">
        <v>1.1</v>
      </c>
      <c r="K1290" s="80">
        <v>2025.0</v>
      </c>
      <c r="L1290" s="79" t="s">
        <v>295</v>
      </c>
      <c r="M1290" s="79">
        <v>2025.0</v>
      </c>
      <c r="N1290" s="79" t="s">
        <v>145</v>
      </c>
      <c r="O1290" s="65" t="str">
        <f t="shared" si="1"/>
        <v>509622990001</v>
      </c>
      <c r="P1290" s="65">
        <f t="shared" si="2"/>
        <v>3</v>
      </c>
      <c r="Q1290" s="65">
        <f t="shared" si="3"/>
        <v>3</v>
      </c>
      <c r="R1290" s="65" t="str">
        <f t="shared" si="12"/>
        <v>50.962.299/0001-33</v>
      </c>
      <c r="S1290" s="84"/>
      <c r="T1290" s="84" t="str">
        <f t="shared" si="10"/>
        <v/>
      </c>
      <c r="U1290" s="84" t="str">
        <f t="shared" si="11"/>
        <v/>
      </c>
      <c r="V1290" s="65" t="str">
        <f t="shared" si="5"/>
        <v/>
      </c>
      <c r="W1290" s="84"/>
      <c r="X1290" s="84"/>
      <c r="Y1290" s="85"/>
      <c r="Z1290" s="85"/>
      <c r="AA1290" s="65" t="str">
        <f t="shared" si="6"/>
        <v/>
      </c>
      <c r="AB1290" s="65" t="str">
        <f t="shared" si="7"/>
        <v/>
      </c>
      <c r="AC1290" s="86"/>
      <c r="AD1290" s="87" t="str">
        <f t="shared" si="8"/>
        <v/>
      </c>
      <c r="AE1290" s="84"/>
      <c r="AF1290" s="86">
        <f>IF(AC1290&gt;0,AC1290,'⚙️ Config'!$B$10)</f>
        <v>0.0075</v>
      </c>
      <c r="AG1290" s="88">
        <f t="shared" si="9"/>
        <v>9277.427475</v>
      </c>
      <c r="AH1290" s="88">
        <f>AG1290*'⚙️ Config'!$B$11</f>
        <v>46387.13738</v>
      </c>
      <c r="AI1290" s="88">
        <f>AH1290*'⚙️ Config'!$B$12</f>
        <v>13916.14121</v>
      </c>
      <c r="AJ1290" s="64"/>
      <c r="AK1290" s="84"/>
      <c r="AL1290" s="84"/>
      <c r="AM1290" s="84"/>
      <c r="AN1290" s="84"/>
      <c r="AO1290" s="84"/>
      <c r="AP1290" s="84"/>
      <c r="AQ1290" s="84"/>
    </row>
    <row r="1291" ht="15.0" customHeight="1">
      <c r="A1291" s="79">
        <v>1288.0</v>
      </c>
      <c r="B1291" s="80" t="s">
        <v>2932</v>
      </c>
      <c r="C1291" s="79" t="s">
        <v>141</v>
      </c>
      <c r="D1291" s="79" t="s">
        <v>2933</v>
      </c>
      <c r="E1291" s="81">
        <v>63.78</v>
      </c>
      <c r="F1291" s="79" t="s">
        <v>84</v>
      </c>
      <c r="G1291" s="79" t="s">
        <v>606</v>
      </c>
      <c r="H1291" s="82">
        <v>1236438.62</v>
      </c>
      <c r="I1291" s="79">
        <v>1.0</v>
      </c>
      <c r="J1291" s="83">
        <v>1.1</v>
      </c>
      <c r="K1291" s="80">
        <v>2025.0</v>
      </c>
      <c r="L1291" s="79" t="s">
        <v>630</v>
      </c>
      <c r="M1291" s="79">
        <v>2025.0</v>
      </c>
      <c r="N1291" s="79" t="s">
        <v>161</v>
      </c>
      <c r="O1291" s="65" t="str">
        <f t="shared" si="1"/>
        <v>503452160001</v>
      </c>
      <c r="P1291" s="65">
        <f t="shared" si="2"/>
        <v>6</v>
      </c>
      <c r="Q1291" s="65">
        <f t="shared" si="3"/>
        <v>7</v>
      </c>
      <c r="R1291" s="65" t="str">
        <f t="shared" si="12"/>
        <v>50.345.216/0001-67</v>
      </c>
      <c r="S1291" s="84"/>
      <c r="T1291" s="84" t="str">
        <f t="shared" si="10"/>
        <v/>
      </c>
      <c r="U1291" s="84" t="str">
        <f t="shared" si="11"/>
        <v/>
      </c>
      <c r="V1291" s="65" t="str">
        <f t="shared" si="5"/>
        <v/>
      </c>
      <c r="W1291" s="84"/>
      <c r="X1291" s="84"/>
      <c r="Y1291" s="85"/>
      <c r="Z1291" s="85"/>
      <c r="AA1291" s="65" t="str">
        <f t="shared" si="6"/>
        <v/>
      </c>
      <c r="AB1291" s="65" t="str">
        <f t="shared" si="7"/>
        <v/>
      </c>
      <c r="AC1291" s="86"/>
      <c r="AD1291" s="87" t="str">
        <f t="shared" si="8"/>
        <v/>
      </c>
      <c r="AE1291" s="84"/>
      <c r="AF1291" s="86">
        <f>IF(AC1291&gt;0,AC1291,'⚙️ Config'!$B$10)</f>
        <v>0.0075</v>
      </c>
      <c r="AG1291" s="88">
        <f t="shared" si="9"/>
        <v>9273.28965</v>
      </c>
      <c r="AH1291" s="88">
        <f>AG1291*'⚙️ Config'!$B$11</f>
        <v>46366.44825</v>
      </c>
      <c r="AI1291" s="88">
        <f>AH1291*'⚙️ Config'!$B$12</f>
        <v>13909.93448</v>
      </c>
      <c r="AJ1291" s="64"/>
      <c r="AK1291" s="84"/>
      <c r="AL1291" s="84"/>
      <c r="AM1291" s="84"/>
      <c r="AN1291" s="84"/>
      <c r="AO1291" s="84"/>
      <c r="AP1291" s="84"/>
      <c r="AQ1291" s="84"/>
    </row>
    <row r="1292" ht="15.0" customHeight="1">
      <c r="A1292" s="79">
        <v>1289.0</v>
      </c>
      <c r="B1292" s="80" t="s">
        <v>2934</v>
      </c>
      <c r="C1292" s="79" t="s">
        <v>141</v>
      </c>
      <c r="D1292" s="79" t="s">
        <v>2935</v>
      </c>
      <c r="E1292" s="81">
        <v>50.47</v>
      </c>
      <c r="F1292" s="79" t="s">
        <v>84</v>
      </c>
      <c r="G1292" s="79" t="s">
        <v>606</v>
      </c>
      <c r="H1292" s="82">
        <v>1235371.0</v>
      </c>
      <c r="I1292" s="79">
        <v>1.0</v>
      </c>
      <c r="J1292" s="83">
        <v>1.8</v>
      </c>
      <c r="K1292" s="80">
        <v>2024.0</v>
      </c>
      <c r="L1292" s="79" t="s">
        <v>630</v>
      </c>
      <c r="M1292" s="79">
        <v>2024.0</v>
      </c>
      <c r="N1292" s="79" t="s">
        <v>161</v>
      </c>
      <c r="O1292" s="65" t="str">
        <f t="shared" si="1"/>
        <v>202180740001</v>
      </c>
      <c r="P1292" s="65">
        <f t="shared" si="2"/>
        <v>0</v>
      </c>
      <c r="Q1292" s="65">
        <f t="shared" si="3"/>
        <v>6</v>
      </c>
      <c r="R1292" s="65" t="str">
        <f t="shared" si="12"/>
        <v>20.218.074/0001-06</v>
      </c>
      <c r="S1292" s="84"/>
      <c r="T1292" s="84" t="str">
        <f t="shared" si="10"/>
        <v/>
      </c>
      <c r="U1292" s="84" t="str">
        <f t="shared" si="11"/>
        <v/>
      </c>
      <c r="V1292" s="65" t="str">
        <f t="shared" si="5"/>
        <v/>
      </c>
      <c r="W1292" s="84"/>
      <c r="X1292" s="84"/>
      <c r="Y1292" s="85"/>
      <c r="Z1292" s="85"/>
      <c r="AA1292" s="65" t="str">
        <f t="shared" si="6"/>
        <v/>
      </c>
      <c r="AB1292" s="65" t="str">
        <f t="shared" si="7"/>
        <v/>
      </c>
      <c r="AC1292" s="86"/>
      <c r="AD1292" s="87" t="str">
        <f t="shared" si="8"/>
        <v/>
      </c>
      <c r="AE1292" s="84"/>
      <c r="AF1292" s="86">
        <f>IF(AC1292&gt;0,AC1292,'⚙️ Config'!$B$10)</f>
        <v>0.0075</v>
      </c>
      <c r="AG1292" s="88">
        <f t="shared" si="9"/>
        <v>9265.2825</v>
      </c>
      <c r="AH1292" s="88">
        <f>AG1292*'⚙️ Config'!$B$11</f>
        <v>46326.4125</v>
      </c>
      <c r="AI1292" s="88">
        <f>AH1292*'⚙️ Config'!$B$12</f>
        <v>13897.92375</v>
      </c>
      <c r="AJ1292" s="64"/>
      <c r="AK1292" s="84"/>
      <c r="AL1292" s="84"/>
      <c r="AM1292" s="84"/>
      <c r="AN1292" s="84"/>
      <c r="AO1292" s="84"/>
      <c r="AP1292" s="84"/>
      <c r="AQ1292" s="84"/>
    </row>
    <row r="1293" ht="15.0" customHeight="1">
      <c r="A1293" s="79">
        <v>1290.0</v>
      </c>
      <c r="B1293" s="80" t="s">
        <v>2936</v>
      </c>
      <c r="C1293" s="79" t="s">
        <v>141</v>
      </c>
      <c r="D1293" s="79" t="s">
        <v>2937</v>
      </c>
      <c r="E1293" s="81">
        <v>49.2</v>
      </c>
      <c r="F1293" s="79" t="s">
        <v>84</v>
      </c>
      <c r="G1293" s="79" t="s">
        <v>606</v>
      </c>
      <c r="H1293" s="82">
        <v>1235236.46</v>
      </c>
      <c r="I1293" s="79">
        <v>1.0</v>
      </c>
      <c r="J1293" s="83">
        <v>1.9</v>
      </c>
      <c r="K1293" s="80">
        <v>2024.0</v>
      </c>
      <c r="L1293" s="79" t="s">
        <v>197</v>
      </c>
      <c r="M1293" s="79">
        <v>2024.0</v>
      </c>
      <c r="N1293" s="79" t="s">
        <v>145</v>
      </c>
      <c r="O1293" s="65" t="str">
        <f t="shared" si="1"/>
        <v>469477050001</v>
      </c>
      <c r="P1293" s="65">
        <f t="shared" si="2"/>
        <v>1</v>
      </c>
      <c r="Q1293" s="65">
        <f t="shared" si="3"/>
        <v>1</v>
      </c>
      <c r="R1293" s="65" t="str">
        <f t="shared" si="12"/>
        <v>46.947.705/0001-11</v>
      </c>
      <c r="S1293" s="84"/>
      <c r="T1293" s="84" t="str">
        <f t="shared" si="10"/>
        <v/>
      </c>
      <c r="U1293" s="84" t="str">
        <f t="shared" si="11"/>
        <v/>
      </c>
      <c r="V1293" s="65" t="str">
        <f t="shared" si="5"/>
        <v/>
      </c>
      <c r="W1293" s="84"/>
      <c r="X1293" s="84"/>
      <c r="Y1293" s="85"/>
      <c r="Z1293" s="85"/>
      <c r="AA1293" s="65" t="str">
        <f t="shared" si="6"/>
        <v/>
      </c>
      <c r="AB1293" s="65" t="str">
        <f t="shared" si="7"/>
        <v/>
      </c>
      <c r="AC1293" s="86"/>
      <c r="AD1293" s="87" t="str">
        <f t="shared" si="8"/>
        <v/>
      </c>
      <c r="AE1293" s="84"/>
      <c r="AF1293" s="86">
        <f>IF(AC1293&gt;0,AC1293,'⚙️ Config'!$B$10)</f>
        <v>0.0075</v>
      </c>
      <c r="AG1293" s="88">
        <f t="shared" si="9"/>
        <v>9264.27345</v>
      </c>
      <c r="AH1293" s="88">
        <f>AG1293*'⚙️ Config'!$B$11</f>
        <v>46321.36725</v>
      </c>
      <c r="AI1293" s="88">
        <f>AH1293*'⚙️ Config'!$B$12</f>
        <v>13896.41018</v>
      </c>
      <c r="AJ1293" s="64"/>
      <c r="AK1293" s="84"/>
      <c r="AL1293" s="84"/>
      <c r="AM1293" s="84"/>
      <c r="AN1293" s="84"/>
      <c r="AO1293" s="84"/>
      <c r="AP1293" s="84"/>
      <c r="AQ1293" s="84"/>
    </row>
    <row r="1294" ht="15.0" customHeight="1">
      <c r="A1294" s="79">
        <v>1291.0</v>
      </c>
      <c r="B1294" s="80" t="s">
        <v>2938</v>
      </c>
      <c r="C1294" s="79" t="s">
        <v>141</v>
      </c>
      <c r="D1294" s="79" t="s">
        <v>2939</v>
      </c>
      <c r="E1294" s="81">
        <v>49.2</v>
      </c>
      <c r="F1294" s="79" t="s">
        <v>84</v>
      </c>
      <c r="G1294" s="79" t="s">
        <v>606</v>
      </c>
      <c r="H1294" s="82">
        <v>1235200.03</v>
      </c>
      <c r="I1294" s="79">
        <v>1.0</v>
      </c>
      <c r="J1294" s="83">
        <v>1.9</v>
      </c>
      <c r="K1294" s="80">
        <v>2024.0</v>
      </c>
      <c r="L1294" s="79" t="s">
        <v>630</v>
      </c>
      <c r="M1294" s="79">
        <v>2024.0</v>
      </c>
      <c r="N1294" s="79" t="s">
        <v>161</v>
      </c>
      <c r="O1294" s="65" t="str">
        <f t="shared" si="1"/>
        <v>269582410001</v>
      </c>
      <c r="P1294" s="65">
        <f t="shared" si="2"/>
        <v>3</v>
      </c>
      <c r="Q1294" s="65">
        <f t="shared" si="3"/>
        <v>1</v>
      </c>
      <c r="R1294" s="65" t="str">
        <f t="shared" si="12"/>
        <v>26.958.241/0001-31</v>
      </c>
      <c r="S1294" s="84"/>
      <c r="T1294" s="84" t="str">
        <f t="shared" si="10"/>
        <v/>
      </c>
      <c r="U1294" s="84" t="str">
        <f t="shared" si="11"/>
        <v/>
      </c>
      <c r="V1294" s="65" t="str">
        <f t="shared" si="5"/>
        <v/>
      </c>
      <c r="W1294" s="84"/>
      <c r="X1294" s="84"/>
      <c r="Y1294" s="85"/>
      <c r="Z1294" s="85"/>
      <c r="AA1294" s="65" t="str">
        <f t="shared" si="6"/>
        <v/>
      </c>
      <c r="AB1294" s="65" t="str">
        <f t="shared" si="7"/>
        <v/>
      </c>
      <c r="AC1294" s="86"/>
      <c r="AD1294" s="87" t="str">
        <f t="shared" si="8"/>
        <v/>
      </c>
      <c r="AE1294" s="84"/>
      <c r="AF1294" s="86">
        <f>IF(AC1294&gt;0,AC1294,'⚙️ Config'!$B$10)</f>
        <v>0.0075</v>
      </c>
      <c r="AG1294" s="88">
        <f t="shared" si="9"/>
        <v>9264.000225</v>
      </c>
      <c r="AH1294" s="88">
        <f>AG1294*'⚙️ Config'!$B$11</f>
        <v>46320.00113</v>
      </c>
      <c r="AI1294" s="88">
        <f>AH1294*'⚙️ Config'!$B$12</f>
        <v>13896.00034</v>
      </c>
      <c r="AJ1294" s="64"/>
      <c r="AK1294" s="84"/>
      <c r="AL1294" s="84"/>
      <c r="AM1294" s="84"/>
      <c r="AN1294" s="84"/>
      <c r="AO1294" s="84"/>
      <c r="AP1294" s="84"/>
      <c r="AQ1294" s="84"/>
    </row>
    <row r="1295" ht="15.0" customHeight="1">
      <c r="A1295" s="79">
        <v>1292.0</v>
      </c>
      <c r="B1295" s="80" t="s">
        <v>2940</v>
      </c>
      <c r="C1295" s="79" t="s">
        <v>141</v>
      </c>
      <c r="D1295" s="79" t="s">
        <v>2941</v>
      </c>
      <c r="E1295" s="81">
        <v>61.21</v>
      </c>
      <c r="F1295" s="79" t="s">
        <v>84</v>
      </c>
      <c r="G1295" s="79" t="s">
        <v>606</v>
      </c>
      <c r="H1295" s="82">
        <v>1234599.99</v>
      </c>
      <c r="I1295" s="79">
        <v>1.0</v>
      </c>
      <c r="J1295" s="83">
        <v>1.2</v>
      </c>
      <c r="K1295" s="80">
        <v>2025.0</v>
      </c>
      <c r="L1295" s="79" t="s">
        <v>630</v>
      </c>
      <c r="M1295" s="79">
        <v>2025.0</v>
      </c>
      <c r="N1295" s="79" t="s">
        <v>161</v>
      </c>
      <c r="O1295" s="65" t="str">
        <f t="shared" si="1"/>
        <v>486393030001</v>
      </c>
      <c r="P1295" s="65">
        <f t="shared" si="2"/>
        <v>8</v>
      </c>
      <c r="Q1295" s="65">
        <f t="shared" si="3"/>
        <v>5</v>
      </c>
      <c r="R1295" s="65" t="str">
        <f t="shared" si="12"/>
        <v>48.639.303/0001-85</v>
      </c>
      <c r="S1295" s="84"/>
      <c r="T1295" s="84" t="str">
        <f t="shared" si="10"/>
        <v/>
      </c>
      <c r="U1295" s="84" t="str">
        <f t="shared" si="11"/>
        <v/>
      </c>
      <c r="V1295" s="65" t="str">
        <f t="shared" si="5"/>
        <v/>
      </c>
      <c r="W1295" s="84"/>
      <c r="X1295" s="84"/>
      <c r="Y1295" s="85"/>
      <c r="Z1295" s="85"/>
      <c r="AA1295" s="65" t="str">
        <f t="shared" si="6"/>
        <v/>
      </c>
      <c r="AB1295" s="65" t="str">
        <f t="shared" si="7"/>
        <v/>
      </c>
      <c r="AC1295" s="86"/>
      <c r="AD1295" s="87" t="str">
        <f t="shared" si="8"/>
        <v/>
      </c>
      <c r="AE1295" s="84"/>
      <c r="AF1295" s="86">
        <f>IF(AC1295&gt;0,AC1295,'⚙️ Config'!$B$10)</f>
        <v>0.0075</v>
      </c>
      <c r="AG1295" s="88">
        <f t="shared" si="9"/>
        <v>9259.499925</v>
      </c>
      <c r="AH1295" s="88">
        <f>AG1295*'⚙️ Config'!$B$11</f>
        <v>46297.49963</v>
      </c>
      <c r="AI1295" s="88">
        <f>AH1295*'⚙️ Config'!$B$12</f>
        <v>13889.24989</v>
      </c>
      <c r="AJ1295" s="64"/>
      <c r="AK1295" s="84"/>
      <c r="AL1295" s="84"/>
      <c r="AM1295" s="84"/>
      <c r="AN1295" s="84"/>
      <c r="AO1295" s="84"/>
      <c r="AP1295" s="84"/>
      <c r="AQ1295" s="84"/>
    </row>
    <row r="1296" ht="15.0" customHeight="1">
      <c r="A1296" s="79">
        <v>1293.0</v>
      </c>
      <c r="B1296" s="80" t="s">
        <v>2942</v>
      </c>
      <c r="C1296" s="79" t="s">
        <v>141</v>
      </c>
      <c r="D1296" s="79" t="s">
        <v>2943</v>
      </c>
      <c r="E1296" s="81">
        <v>66.7</v>
      </c>
      <c r="F1296" s="79" t="s">
        <v>84</v>
      </c>
      <c r="G1296" s="79" t="s">
        <v>606</v>
      </c>
      <c r="H1296" s="82">
        <v>1234406.6</v>
      </c>
      <c r="I1296" s="79">
        <v>1.0</v>
      </c>
      <c r="J1296" s="83">
        <v>1.0</v>
      </c>
      <c r="K1296" s="80">
        <v>2025.0</v>
      </c>
      <c r="L1296" s="79" t="s">
        <v>630</v>
      </c>
      <c r="M1296" s="79">
        <v>2025.0</v>
      </c>
      <c r="N1296" s="79" t="s">
        <v>161</v>
      </c>
      <c r="O1296" s="65" t="str">
        <f t="shared" si="1"/>
        <v>460925550001</v>
      </c>
      <c r="P1296" s="65">
        <f t="shared" si="2"/>
        <v>0</v>
      </c>
      <c r="Q1296" s="65">
        <f t="shared" si="3"/>
        <v>1</v>
      </c>
      <c r="R1296" s="65" t="str">
        <f t="shared" si="12"/>
        <v>46.092.555/0001-01</v>
      </c>
      <c r="S1296" s="84"/>
      <c r="T1296" s="84" t="str">
        <f t="shared" si="10"/>
        <v/>
      </c>
      <c r="U1296" s="84" t="str">
        <f t="shared" si="11"/>
        <v/>
      </c>
      <c r="V1296" s="65" t="str">
        <f t="shared" si="5"/>
        <v/>
      </c>
      <c r="W1296" s="84"/>
      <c r="X1296" s="84"/>
      <c r="Y1296" s="85"/>
      <c r="Z1296" s="85"/>
      <c r="AA1296" s="65" t="str">
        <f t="shared" si="6"/>
        <v/>
      </c>
      <c r="AB1296" s="65" t="str">
        <f t="shared" si="7"/>
        <v/>
      </c>
      <c r="AC1296" s="86"/>
      <c r="AD1296" s="87" t="str">
        <f t="shared" si="8"/>
        <v/>
      </c>
      <c r="AE1296" s="84"/>
      <c r="AF1296" s="86">
        <f>IF(AC1296&gt;0,AC1296,'⚙️ Config'!$B$10)</f>
        <v>0.0075</v>
      </c>
      <c r="AG1296" s="88">
        <f t="shared" si="9"/>
        <v>9258.0495</v>
      </c>
      <c r="AH1296" s="88">
        <f>AG1296*'⚙️ Config'!$B$11</f>
        <v>46290.2475</v>
      </c>
      <c r="AI1296" s="88">
        <f>AH1296*'⚙️ Config'!$B$12</f>
        <v>13887.07425</v>
      </c>
      <c r="AJ1296" s="64"/>
      <c r="AK1296" s="84"/>
      <c r="AL1296" s="84"/>
      <c r="AM1296" s="84"/>
      <c r="AN1296" s="84"/>
      <c r="AO1296" s="84"/>
      <c r="AP1296" s="84"/>
      <c r="AQ1296" s="84"/>
    </row>
    <row r="1297" ht="15.0" customHeight="1">
      <c r="A1297" s="79">
        <v>1294.0</v>
      </c>
      <c r="B1297" s="80" t="s">
        <v>2944</v>
      </c>
      <c r="C1297" s="79" t="s">
        <v>141</v>
      </c>
      <c r="D1297" s="79" t="s">
        <v>2945</v>
      </c>
      <c r="E1297" s="81">
        <v>53.37</v>
      </c>
      <c r="F1297" s="79" t="s">
        <v>84</v>
      </c>
      <c r="G1297" s="79" t="s">
        <v>606</v>
      </c>
      <c r="H1297" s="82">
        <v>1233401.04</v>
      </c>
      <c r="I1297" s="79">
        <v>1.0</v>
      </c>
      <c r="J1297" s="83">
        <v>1.6</v>
      </c>
      <c r="K1297" s="80">
        <v>2024.0</v>
      </c>
      <c r="L1297" s="79" t="s">
        <v>630</v>
      </c>
      <c r="M1297" s="79">
        <v>2024.0</v>
      </c>
      <c r="N1297" s="79" t="s">
        <v>161</v>
      </c>
      <c r="O1297" s="65" t="str">
        <f t="shared" si="1"/>
        <v>331714990001</v>
      </c>
      <c r="P1297" s="65">
        <f t="shared" si="2"/>
        <v>5</v>
      </c>
      <c r="Q1297" s="65">
        <f t="shared" si="3"/>
        <v>9</v>
      </c>
      <c r="R1297" s="65" t="str">
        <f t="shared" si="12"/>
        <v>33.171.499/0001-59</v>
      </c>
      <c r="S1297" s="84"/>
      <c r="T1297" s="84" t="str">
        <f t="shared" si="10"/>
        <v/>
      </c>
      <c r="U1297" s="84" t="str">
        <f t="shared" si="11"/>
        <v/>
      </c>
      <c r="V1297" s="65" t="str">
        <f t="shared" si="5"/>
        <v/>
      </c>
      <c r="W1297" s="84"/>
      <c r="X1297" s="84"/>
      <c r="Y1297" s="85"/>
      <c r="Z1297" s="85"/>
      <c r="AA1297" s="65" t="str">
        <f t="shared" si="6"/>
        <v/>
      </c>
      <c r="AB1297" s="65" t="str">
        <f t="shared" si="7"/>
        <v/>
      </c>
      <c r="AC1297" s="86"/>
      <c r="AD1297" s="87" t="str">
        <f t="shared" si="8"/>
        <v/>
      </c>
      <c r="AE1297" s="84"/>
      <c r="AF1297" s="86">
        <f>IF(AC1297&gt;0,AC1297,'⚙️ Config'!$B$10)</f>
        <v>0.0075</v>
      </c>
      <c r="AG1297" s="88">
        <f t="shared" si="9"/>
        <v>9250.5078</v>
      </c>
      <c r="AH1297" s="88">
        <f>AG1297*'⚙️ Config'!$B$11</f>
        <v>46252.539</v>
      </c>
      <c r="AI1297" s="88">
        <f>AH1297*'⚙️ Config'!$B$12</f>
        <v>13875.7617</v>
      </c>
      <c r="AJ1297" s="64"/>
      <c r="AK1297" s="84"/>
      <c r="AL1297" s="84"/>
      <c r="AM1297" s="84"/>
      <c r="AN1297" s="84"/>
      <c r="AO1297" s="84"/>
      <c r="AP1297" s="84"/>
      <c r="AQ1297" s="84"/>
    </row>
    <row r="1298" ht="15.0" customHeight="1">
      <c r="A1298" s="79">
        <v>1295.0</v>
      </c>
      <c r="B1298" s="80" t="s">
        <v>2946</v>
      </c>
      <c r="C1298" s="79" t="s">
        <v>141</v>
      </c>
      <c r="D1298" s="79" t="s">
        <v>2947</v>
      </c>
      <c r="E1298" s="81">
        <v>63.78</v>
      </c>
      <c r="F1298" s="79" t="s">
        <v>84</v>
      </c>
      <c r="G1298" s="79" t="s">
        <v>606</v>
      </c>
      <c r="H1298" s="82">
        <v>1233009.88</v>
      </c>
      <c r="I1298" s="79">
        <v>1.0</v>
      </c>
      <c r="J1298" s="83">
        <v>1.1</v>
      </c>
      <c r="K1298" s="80">
        <v>2025.0</v>
      </c>
      <c r="L1298" s="79" t="s">
        <v>630</v>
      </c>
      <c r="M1298" s="79">
        <v>2025.0</v>
      </c>
      <c r="N1298" s="79" t="s">
        <v>161</v>
      </c>
      <c r="O1298" s="65" t="str">
        <f t="shared" si="1"/>
        <v>464297010001</v>
      </c>
      <c r="P1298" s="65">
        <f t="shared" si="2"/>
        <v>4</v>
      </c>
      <c r="Q1298" s="65">
        <f t="shared" si="3"/>
        <v>1</v>
      </c>
      <c r="R1298" s="65" t="str">
        <f t="shared" si="12"/>
        <v>46.429.701/0001-41</v>
      </c>
      <c r="S1298" s="84"/>
      <c r="T1298" s="84" t="str">
        <f t="shared" si="10"/>
        <v/>
      </c>
      <c r="U1298" s="84" t="str">
        <f t="shared" si="11"/>
        <v/>
      </c>
      <c r="V1298" s="65" t="str">
        <f t="shared" si="5"/>
        <v/>
      </c>
      <c r="W1298" s="84"/>
      <c r="X1298" s="84"/>
      <c r="Y1298" s="85"/>
      <c r="Z1298" s="85"/>
      <c r="AA1298" s="65" t="str">
        <f t="shared" si="6"/>
        <v/>
      </c>
      <c r="AB1298" s="65" t="str">
        <f t="shared" si="7"/>
        <v/>
      </c>
      <c r="AC1298" s="86"/>
      <c r="AD1298" s="87" t="str">
        <f t="shared" si="8"/>
        <v/>
      </c>
      <c r="AE1298" s="84"/>
      <c r="AF1298" s="86">
        <f>IF(AC1298&gt;0,AC1298,'⚙️ Config'!$B$10)</f>
        <v>0.0075</v>
      </c>
      <c r="AG1298" s="88">
        <f t="shared" si="9"/>
        <v>9247.5741</v>
      </c>
      <c r="AH1298" s="88">
        <f>AG1298*'⚙️ Config'!$B$11</f>
        <v>46237.8705</v>
      </c>
      <c r="AI1298" s="88">
        <f>AH1298*'⚙️ Config'!$B$12</f>
        <v>13871.36115</v>
      </c>
      <c r="AJ1298" s="64"/>
      <c r="AK1298" s="84"/>
      <c r="AL1298" s="84"/>
      <c r="AM1298" s="84"/>
      <c r="AN1298" s="84"/>
      <c r="AO1298" s="84"/>
      <c r="AP1298" s="84"/>
      <c r="AQ1298" s="84"/>
    </row>
    <row r="1299" ht="15.0" customHeight="1">
      <c r="A1299" s="79">
        <v>1296.0</v>
      </c>
      <c r="B1299" s="80" t="s">
        <v>2948</v>
      </c>
      <c r="C1299" s="79" t="s">
        <v>141</v>
      </c>
      <c r="D1299" s="79" t="s">
        <v>2949</v>
      </c>
      <c r="E1299" s="81">
        <v>56.88</v>
      </c>
      <c r="F1299" s="79" t="s">
        <v>84</v>
      </c>
      <c r="G1299" s="79" t="s">
        <v>606</v>
      </c>
      <c r="H1299" s="82">
        <v>1232197.89</v>
      </c>
      <c r="I1299" s="79">
        <v>1.0</v>
      </c>
      <c r="J1299" s="83">
        <v>1.4</v>
      </c>
      <c r="K1299" s="80">
        <v>2024.0</v>
      </c>
      <c r="L1299" s="79" t="s">
        <v>630</v>
      </c>
      <c r="M1299" s="79">
        <v>2024.0</v>
      </c>
      <c r="N1299" s="79" t="s">
        <v>145</v>
      </c>
      <c r="O1299" s="65" t="str">
        <f t="shared" si="1"/>
        <v>427302700001</v>
      </c>
      <c r="P1299" s="65">
        <f t="shared" si="2"/>
        <v>0</v>
      </c>
      <c r="Q1299" s="65">
        <f t="shared" si="3"/>
        <v>6</v>
      </c>
      <c r="R1299" s="65" t="str">
        <f t="shared" si="12"/>
        <v>42.730.270/0001-06</v>
      </c>
      <c r="S1299" s="84"/>
      <c r="T1299" s="84" t="str">
        <f t="shared" si="10"/>
        <v/>
      </c>
      <c r="U1299" s="84" t="str">
        <f t="shared" si="11"/>
        <v/>
      </c>
      <c r="V1299" s="65" t="str">
        <f t="shared" si="5"/>
        <v/>
      </c>
      <c r="W1299" s="84"/>
      <c r="X1299" s="84"/>
      <c r="Y1299" s="85"/>
      <c r="Z1299" s="85"/>
      <c r="AA1299" s="65" t="str">
        <f t="shared" si="6"/>
        <v/>
      </c>
      <c r="AB1299" s="65" t="str">
        <f t="shared" si="7"/>
        <v/>
      </c>
      <c r="AC1299" s="86"/>
      <c r="AD1299" s="87" t="str">
        <f t="shared" si="8"/>
        <v/>
      </c>
      <c r="AE1299" s="84"/>
      <c r="AF1299" s="86">
        <f>IF(AC1299&gt;0,AC1299,'⚙️ Config'!$B$10)</f>
        <v>0.0075</v>
      </c>
      <c r="AG1299" s="88">
        <f t="shared" si="9"/>
        <v>9241.484175</v>
      </c>
      <c r="AH1299" s="88">
        <f>AG1299*'⚙️ Config'!$B$11</f>
        <v>46207.42088</v>
      </c>
      <c r="AI1299" s="88">
        <f>AH1299*'⚙️ Config'!$B$12</f>
        <v>13862.22626</v>
      </c>
      <c r="AJ1299" s="64"/>
      <c r="AK1299" s="84"/>
      <c r="AL1299" s="84"/>
      <c r="AM1299" s="84"/>
      <c r="AN1299" s="84"/>
      <c r="AO1299" s="84"/>
      <c r="AP1299" s="84"/>
      <c r="AQ1299" s="84"/>
    </row>
    <row r="1300" ht="15.0" customHeight="1">
      <c r="A1300" s="79">
        <v>1297.0</v>
      </c>
      <c r="B1300" s="80" t="s">
        <v>2950</v>
      </c>
      <c r="C1300" s="79" t="s">
        <v>141</v>
      </c>
      <c r="D1300" s="79" t="s">
        <v>2951</v>
      </c>
      <c r="E1300" s="81">
        <v>56.88</v>
      </c>
      <c r="F1300" s="79" t="s">
        <v>84</v>
      </c>
      <c r="G1300" s="79" t="s">
        <v>606</v>
      </c>
      <c r="H1300" s="82">
        <v>1232162.14</v>
      </c>
      <c r="I1300" s="79">
        <v>1.0</v>
      </c>
      <c r="J1300" s="83">
        <v>1.4</v>
      </c>
      <c r="K1300" s="80">
        <v>2024.0</v>
      </c>
      <c r="L1300" s="79" t="s">
        <v>295</v>
      </c>
      <c r="M1300" s="79">
        <v>2024.0</v>
      </c>
      <c r="N1300" s="79" t="s">
        <v>161</v>
      </c>
      <c r="O1300" s="65" t="str">
        <f t="shared" si="1"/>
        <v>689948210001</v>
      </c>
      <c r="P1300" s="65">
        <f t="shared" si="2"/>
        <v>2</v>
      </c>
      <c r="Q1300" s="65">
        <f t="shared" si="3"/>
        <v>4</v>
      </c>
      <c r="R1300" s="65" t="str">
        <f t="shared" si="12"/>
        <v>68.994.821/0001-24</v>
      </c>
      <c r="S1300" s="84"/>
      <c r="T1300" s="84" t="str">
        <f t="shared" si="10"/>
        <v/>
      </c>
      <c r="U1300" s="84" t="str">
        <f t="shared" si="11"/>
        <v/>
      </c>
      <c r="V1300" s="65" t="str">
        <f t="shared" si="5"/>
        <v/>
      </c>
      <c r="W1300" s="84"/>
      <c r="X1300" s="84"/>
      <c r="Y1300" s="85"/>
      <c r="Z1300" s="85"/>
      <c r="AA1300" s="65" t="str">
        <f t="shared" si="6"/>
        <v/>
      </c>
      <c r="AB1300" s="65" t="str">
        <f t="shared" si="7"/>
        <v/>
      </c>
      <c r="AC1300" s="86"/>
      <c r="AD1300" s="87" t="str">
        <f t="shared" si="8"/>
        <v/>
      </c>
      <c r="AE1300" s="84"/>
      <c r="AF1300" s="86">
        <f>IF(AC1300&gt;0,AC1300,'⚙️ Config'!$B$10)</f>
        <v>0.0075</v>
      </c>
      <c r="AG1300" s="88">
        <f t="shared" si="9"/>
        <v>9241.21605</v>
      </c>
      <c r="AH1300" s="88">
        <f>AG1300*'⚙️ Config'!$B$11</f>
        <v>46206.08025</v>
      </c>
      <c r="AI1300" s="88">
        <f>AH1300*'⚙️ Config'!$B$12</f>
        <v>13861.82408</v>
      </c>
      <c r="AJ1300" s="64"/>
      <c r="AK1300" s="84"/>
      <c r="AL1300" s="84"/>
      <c r="AM1300" s="84"/>
      <c r="AN1300" s="84"/>
      <c r="AO1300" s="84"/>
      <c r="AP1300" s="84"/>
      <c r="AQ1300" s="84"/>
    </row>
    <row r="1301" ht="15.0" customHeight="1">
      <c r="A1301" s="79">
        <v>1298.0</v>
      </c>
      <c r="B1301" s="80" t="s">
        <v>2952</v>
      </c>
      <c r="C1301" s="79" t="s">
        <v>141</v>
      </c>
      <c r="D1301" s="79" t="s">
        <v>2953</v>
      </c>
      <c r="E1301" s="81">
        <v>58.92</v>
      </c>
      <c r="F1301" s="79" t="s">
        <v>84</v>
      </c>
      <c r="G1301" s="79" t="s">
        <v>606</v>
      </c>
      <c r="H1301" s="82">
        <v>1231255.34</v>
      </c>
      <c r="I1301" s="79">
        <v>1.0</v>
      </c>
      <c r="J1301" s="83">
        <v>1.3</v>
      </c>
      <c r="K1301" s="80">
        <v>2024.0</v>
      </c>
      <c r="L1301" s="79" t="s">
        <v>448</v>
      </c>
      <c r="M1301" s="79">
        <v>2024.0</v>
      </c>
      <c r="N1301" s="79" t="s">
        <v>161</v>
      </c>
      <c r="O1301" s="65" t="str">
        <f t="shared" si="1"/>
        <v>273593680001</v>
      </c>
      <c r="P1301" s="65">
        <f t="shared" si="2"/>
        <v>0</v>
      </c>
      <c r="Q1301" s="65">
        <f t="shared" si="3"/>
        <v>5</v>
      </c>
      <c r="R1301" s="65" t="str">
        <f t="shared" si="12"/>
        <v>27.359.368/0001-05</v>
      </c>
      <c r="S1301" s="84"/>
      <c r="T1301" s="84" t="str">
        <f t="shared" si="10"/>
        <v/>
      </c>
      <c r="U1301" s="84" t="str">
        <f t="shared" si="11"/>
        <v/>
      </c>
      <c r="V1301" s="65" t="str">
        <f t="shared" si="5"/>
        <v/>
      </c>
      <c r="W1301" s="84"/>
      <c r="X1301" s="84"/>
      <c r="Y1301" s="85"/>
      <c r="Z1301" s="85"/>
      <c r="AA1301" s="65" t="str">
        <f t="shared" si="6"/>
        <v/>
      </c>
      <c r="AB1301" s="65" t="str">
        <f t="shared" si="7"/>
        <v/>
      </c>
      <c r="AC1301" s="86"/>
      <c r="AD1301" s="87" t="str">
        <f t="shared" si="8"/>
        <v/>
      </c>
      <c r="AE1301" s="84"/>
      <c r="AF1301" s="86">
        <f>IF(AC1301&gt;0,AC1301,'⚙️ Config'!$B$10)</f>
        <v>0.0075</v>
      </c>
      <c r="AG1301" s="88">
        <f t="shared" si="9"/>
        <v>9234.41505</v>
      </c>
      <c r="AH1301" s="88">
        <f>AG1301*'⚙️ Config'!$B$11</f>
        <v>46172.07525</v>
      </c>
      <c r="AI1301" s="88">
        <f>AH1301*'⚙️ Config'!$B$12</f>
        <v>13851.62258</v>
      </c>
      <c r="AJ1301" s="64"/>
      <c r="AK1301" s="84"/>
      <c r="AL1301" s="84"/>
      <c r="AM1301" s="84"/>
      <c r="AN1301" s="84"/>
      <c r="AO1301" s="84"/>
      <c r="AP1301" s="84"/>
      <c r="AQ1301" s="84"/>
    </row>
    <row r="1302" ht="15.0" customHeight="1">
      <c r="A1302" s="79">
        <v>1299.0</v>
      </c>
      <c r="B1302" s="80" t="s">
        <v>2954</v>
      </c>
      <c r="C1302" s="79" t="s">
        <v>141</v>
      </c>
      <c r="D1302" s="79" t="s">
        <v>2955</v>
      </c>
      <c r="E1302" s="81">
        <v>51.85</v>
      </c>
      <c r="F1302" s="79" t="s">
        <v>84</v>
      </c>
      <c r="G1302" s="79" t="s">
        <v>606</v>
      </c>
      <c r="H1302" s="82">
        <v>1231219.17</v>
      </c>
      <c r="I1302" s="79">
        <v>1.0</v>
      </c>
      <c r="J1302" s="83">
        <v>1.7</v>
      </c>
      <c r="K1302" s="80">
        <v>2024.0</v>
      </c>
      <c r="L1302" s="79" t="s">
        <v>630</v>
      </c>
      <c r="M1302" s="79">
        <v>2024.0</v>
      </c>
      <c r="N1302" s="79" t="s">
        <v>161</v>
      </c>
      <c r="O1302" s="65" t="str">
        <f t="shared" si="1"/>
        <v>355953970001</v>
      </c>
      <c r="P1302" s="65">
        <f t="shared" si="2"/>
        <v>9</v>
      </c>
      <c r="Q1302" s="65">
        <f t="shared" si="3"/>
        <v>6</v>
      </c>
      <c r="R1302" s="65" t="str">
        <f t="shared" si="12"/>
        <v>35.595.397/0001-96</v>
      </c>
      <c r="S1302" s="84"/>
      <c r="T1302" s="84" t="str">
        <f t="shared" si="10"/>
        <v/>
      </c>
      <c r="U1302" s="84" t="str">
        <f t="shared" si="11"/>
        <v/>
      </c>
      <c r="V1302" s="65" t="str">
        <f t="shared" si="5"/>
        <v/>
      </c>
      <c r="W1302" s="84"/>
      <c r="X1302" s="84"/>
      <c r="Y1302" s="85"/>
      <c r="Z1302" s="85"/>
      <c r="AA1302" s="65" t="str">
        <f t="shared" si="6"/>
        <v/>
      </c>
      <c r="AB1302" s="65" t="str">
        <f t="shared" si="7"/>
        <v/>
      </c>
      <c r="AC1302" s="86"/>
      <c r="AD1302" s="87" t="str">
        <f t="shared" si="8"/>
        <v/>
      </c>
      <c r="AE1302" s="84"/>
      <c r="AF1302" s="86">
        <f>IF(AC1302&gt;0,AC1302,'⚙️ Config'!$B$10)</f>
        <v>0.0075</v>
      </c>
      <c r="AG1302" s="88">
        <f t="shared" si="9"/>
        <v>9234.143775</v>
      </c>
      <c r="AH1302" s="88">
        <f>AG1302*'⚙️ Config'!$B$11</f>
        <v>46170.71888</v>
      </c>
      <c r="AI1302" s="88">
        <f>AH1302*'⚙️ Config'!$B$12</f>
        <v>13851.21566</v>
      </c>
      <c r="AJ1302" s="64"/>
      <c r="AK1302" s="84"/>
      <c r="AL1302" s="84"/>
      <c r="AM1302" s="84"/>
      <c r="AN1302" s="84"/>
      <c r="AO1302" s="84"/>
      <c r="AP1302" s="84"/>
      <c r="AQ1302" s="84"/>
    </row>
    <row r="1303" ht="15.0" customHeight="1">
      <c r="A1303" s="79">
        <v>1300.0</v>
      </c>
      <c r="B1303" s="80" t="s">
        <v>2956</v>
      </c>
      <c r="C1303" s="79" t="s">
        <v>141</v>
      </c>
      <c r="D1303" s="79" t="s">
        <v>2957</v>
      </c>
      <c r="E1303" s="81">
        <v>56.88</v>
      </c>
      <c r="F1303" s="79" t="s">
        <v>84</v>
      </c>
      <c r="G1303" s="79" t="s">
        <v>606</v>
      </c>
      <c r="H1303" s="82">
        <v>1231156.56</v>
      </c>
      <c r="I1303" s="79">
        <v>1.0</v>
      </c>
      <c r="J1303" s="83">
        <v>1.4</v>
      </c>
      <c r="K1303" s="80">
        <v>2024.0</v>
      </c>
      <c r="L1303" s="79" t="s">
        <v>630</v>
      </c>
      <c r="M1303" s="79">
        <v>2024.0</v>
      </c>
      <c r="N1303" s="79" t="s">
        <v>145</v>
      </c>
      <c r="O1303" s="65" t="str">
        <f t="shared" si="1"/>
        <v>337651430001</v>
      </c>
      <c r="P1303" s="65">
        <f t="shared" si="2"/>
        <v>4</v>
      </c>
      <c r="Q1303" s="65">
        <f t="shared" si="3"/>
        <v>3</v>
      </c>
      <c r="R1303" s="65" t="str">
        <f t="shared" si="12"/>
        <v>33.765.143/0001-43</v>
      </c>
      <c r="S1303" s="84"/>
      <c r="T1303" s="84" t="str">
        <f t="shared" si="10"/>
        <v/>
      </c>
      <c r="U1303" s="84" t="str">
        <f t="shared" si="11"/>
        <v/>
      </c>
      <c r="V1303" s="65" t="str">
        <f t="shared" si="5"/>
        <v/>
      </c>
      <c r="W1303" s="84"/>
      <c r="X1303" s="84"/>
      <c r="Y1303" s="85"/>
      <c r="Z1303" s="85"/>
      <c r="AA1303" s="65" t="str">
        <f t="shared" si="6"/>
        <v/>
      </c>
      <c r="AB1303" s="65" t="str">
        <f t="shared" si="7"/>
        <v/>
      </c>
      <c r="AC1303" s="86"/>
      <c r="AD1303" s="87" t="str">
        <f t="shared" si="8"/>
        <v/>
      </c>
      <c r="AE1303" s="84"/>
      <c r="AF1303" s="86">
        <f>IF(AC1303&gt;0,AC1303,'⚙️ Config'!$B$10)</f>
        <v>0.0075</v>
      </c>
      <c r="AG1303" s="88">
        <f t="shared" si="9"/>
        <v>9233.6742</v>
      </c>
      <c r="AH1303" s="88">
        <f>AG1303*'⚙️ Config'!$B$11</f>
        <v>46168.371</v>
      </c>
      <c r="AI1303" s="88">
        <f>AH1303*'⚙️ Config'!$B$12</f>
        <v>13850.5113</v>
      </c>
      <c r="AJ1303" s="64"/>
      <c r="AK1303" s="84"/>
      <c r="AL1303" s="84"/>
      <c r="AM1303" s="84"/>
      <c r="AN1303" s="84"/>
      <c r="AO1303" s="84"/>
      <c r="AP1303" s="84"/>
      <c r="AQ1303" s="84"/>
    </row>
    <row r="1304" ht="15.0" customHeight="1">
      <c r="A1304" s="79">
        <v>1301.0</v>
      </c>
      <c r="B1304" s="80" t="s">
        <v>2958</v>
      </c>
      <c r="C1304" s="79" t="s">
        <v>141</v>
      </c>
      <c r="D1304" s="79" t="s">
        <v>2959</v>
      </c>
      <c r="E1304" s="81">
        <v>63.78</v>
      </c>
      <c r="F1304" s="79" t="s">
        <v>84</v>
      </c>
      <c r="G1304" s="79" t="s">
        <v>606</v>
      </c>
      <c r="H1304" s="82">
        <v>1230923.74</v>
      </c>
      <c r="I1304" s="79">
        <v>1.0</v>
      </c>
      <c r="J1304" s="83">
        <v>1.1</v>
      </c>
      <c r="K1304" s="80">
        <v>2025.0</v>
      </c>
      <c r="L1304" s="79" t="s">
        <v>630</v>
      </c>
      <c r="M1304" s="79">
        <v>2025.0</v>
      </c>
      <c r="N1304" s="79" t="s">
        <v>161</v>
      </c>
      <c r="O1304" s="65" t="str">
        <f t="shared" si="1"/>
        <v>083710170001</v>
      </c>
      <c r="P1304" s="65">
        <f t="shared" si="2"/>
        <v>6</v>
      </c>
      <c r="Q1304" s="65">
        <f t="shared" si="3"/>
        <v>7</v>
      </c>
      <c r="R1304" s="65" t="str">
        <f t="shared" si="12"/>
        <v>08.371.017/0001-67</v>
      </c>
      <c r="S1304" s="84"/>
      <c r="T1304" s="84" t="str">
        <f t="shared" si="10"/>
        <v/>
      </c>
      <c r="U1304" s="84" t="str">
        <f t="shared" si="11"/>
        <v/>
      </c>
      <c r="V1304" s="65" t="str">
        <f t="shared" si="5"/>
        <v/>
      </c>
      <c r="W1304" s="84"/>
      <c r="X1304" s="84"/>
      <c r="Y1304" s="85"/>
      <c r="Z1304" s="85"/>
      <c r="AA1304" s="65" t="str">
        <f t="shared" si="6"/>
        <v/>
      </c>
      <c r="AB1304" s="65" t="str">
        <f t="shared" si="7"/>
        <v/>
      </c>
      <c r="AC1304" s="86"/>
      <c r="AD1304" s="87" t="str">
        <f t="shared" si="8"/>
        <v/>
      </c>
      <c r="AE1304" s="84"/>
      <c r="AF1304" s="86">
        <f>IF(AC1304&gt;0,AC1304,'⚙️ Config'!$B$10)</f>
        <v>0.0075</v>
      </c>
      <c r="AG1304" s="88">
        <f t="shared" si="9"/>
        <v>9231.92805</v>
      </c>
      <c r="AH1304" s="88">
        <f>AG1304*'⚙️ Config'!$B$11</f>
        <v>46159.64025</v>
      </c>
      <c r="AI1304" s="88">
        <f>AH1304*'⚙️ Config'!$B$12</f>
        <v>13847.89208</v>
      </c>
      <c r="AJ1304" s="64"/>
      <c r="AK1304" s="84"/>
      <c r="AL1304" s="84"/>
      <c r="AM1304" s="84"/>
      <c r="AN1304" s="84"/>
      <c r="AO1304" s="84"/>
      <c r="AP1304" s="84"/>
      <c r="AQ1304" s="84"/>
    </row>
    <row r="1305" ht="15.0" customHeight="1">
      <c r="A1305" s="79">
        <v>1302.0</v>
      </c>
      <c r="B1305" s="80" t="s">
        <v>2960</v>
      </c>
      <c r="C1305" s="79" t="s">
        <v>141</v>
      </c>
      <c r="D1305" s="79" t="s">
        <v>2961</v>
      </c>
      <c r="E1305" s="81">
        <v>63.78</v>
      </c>
      <c r="F1305" s="79" t="s">
        <v>84</v>
      </c>
      <c r="G1305" s="79" t="s">
        <v>606</v>
      </c>
      <c r="H1305" s="82">
        <v>1230081.86</v>
      </c>
      <c r="I1305" s="79">
        <v>1.0</v>
      </c>
      <c r="J1305" s="83">
        <v>1.1</v>
      </c>
      <c r="K1305" s="80">
        <v>2025.0</v>
      </c>
      <c r="L1305" s="79" t="s">
        <v>630</v>
      </c>
      <c r="M1305" s="79">
        <v>2025.0</v>
      </c>
      <c r="N1305" s="79" t="s">
        <v>145</v>
      </c>
      <c r="O1305" s="65" t="str">
        <f t="shared" si="1"/>
        <v>399944250001</v>
      </c>
      <c r="P1305" s="65">
        <f t="shared" si="2"/>
        <v>0</v>
      </c>
      <c r="Q1305" s="65">
        <f t="shared" si="3"/>
        <v>7</v>
      </c>
      <c r="R1305" s="65" t="str">
        <f t="shared" si="12"/>
        <v>39.994.425/0001-07</v>
      </c>
      <c r="S1305" s="84"/>
      <c r="T1305" s="84" t="str">
        <f t="shared" si="10"/>
        <v/>
      </c>
      <c r="U1305" s="84" t="str">
        <f t="shared" si="11"/>
        <v/>
      </c>
      <c r="V1305" s="65" t="str">
        <f t="shared" si="5"/>
        <v/>
      </c>
      <c r="W1305" s="84"/>
      <c r="X1305" s="84"/>
      <c r="Y1305" s="85"/>
      <c r="Z1305" s="85"/>
      <c r="AA1305" s="65" t="str">
        <f t="shared" si="6"/>
        <v/>
      </c>
      <c r="AB1305" s="65" t="str">
        <f t="shared" si="7"/>
        <v/>
      </c>
      <c r="AC1305" s="86"/>
      <c r="AD1305" s="87" t="str">
        <f t="shared" si="8"/>
        <v/>
      </c>
      <c r="AE1305" s="84"/>
      <c r="AF1305" s="86">
        <f>IF(AC1305&gt;0,AC1305,'⚙️ Config'!$B$10)</f>
        <v>0.0075</v>
      </c>
      <c r="AG1305" s="88">
        <f t="shared" si="9"/>
        <v>9225.61395</v>
      </c>
      <c r="AH1305" s="88">
        <f>AG1305*'⚙️ Config'!$B$11</f>
        <v>46128.06975</v>
      </c>
      <c r="AI1305" s="88">
        <f>AH1305*'⚙️ Config'!$B$12</f>
        <v>13838.42093</v>
      </c>
      <c r="AJ1305" s="64"/>
      <c r="AK1305" s="84"/>
      <c r="AL1305" s="84"/>
      <c r="AM1305" s="84"/>
      <c r="AN1305" s="84"/>
      <c r="AO1305" s="84"/>
      <c r="AP1305" s="84"/>
      <c r="AQ1305" s="84"/>
    </row>
    <row r="1306" ht="15.0" customHeight="1">
      <c r="A1306" s="79">
        <v>1303.0</v>
      </c>
      <c r="B1306" s="80" t="s">
        <v>2962</v>
      </c>
      <c r="C1306" s="79" t="s">
        <v>141</v>
      </c>
      <c r="D1306" s="79" t="s">
        <v>2963</v>
      </c>
      <c r="E1306" s="81">
        <v>63.78</v>
      </c>
      <c r="F1306" s="79" t="s">
        <v>84</v>
      </c>
      <c r="G1306" s="79" t="s">
        <v>606</v>
      </c>
      <c r="H1306" s="82">
        <v>1230023.56</v>
      </c>
      <c r="I1306" s="79">
        <v>1.0</v>
      </c>
      <c r="J1306" s="83">
        <v>1.1</v>
      </c>
      <c r="K1306" s="80">
        <v>2025.0</v>
      </c>
      <c r="L1306" s="79" t="s">
        <v>630</v>
      </c>
      <c r="M1306" s="79">
        <v>2025.0</v>
      </c>
      <c r="N1306" s="79" t="s">
        <v>161</v>
      </c>
      <c r="O1306" s="65" t="str">
        <f t="shared" si="1"/>
        <v>091093050001</v>
      </c>
      <c r="P1306" s="65">
        <f t="shared" si="2"/>
        <v>0</v>
      </c>
      <c r="Q1306" s="65">
        <f t="shared" si="3"/>
        <v>0</v>
      </c>
      <c r="R1306" s="65" t="str">
        <f t="shared" si="12"/>
        <v>09.109.305/0001-00</v>
      </c>
      <c r="S1306" s="84"/>
      <c r="T1306" s="84" t="str">
        <f t="shared" si="10"/>
        <v/>
      </c>
      <c r="U1306" s="84" t="str">
        <f t="shared" si="11"/>
        <v/>
      </c>
      <c r="V1306" s="65" t="str">
        <f t="shared" si="5"/>
        <v/>
      </c>
      <c r="W1306" s="84"/>
      <c r="X1306" s="84"/>
      <c r="Y1306" s="85"/>
      <c r="Z1306" s="85"/>
      <c r="AA1306" s="65" t="str">
        <f t="shared" si="6"/>
        <v/>
      </c>
      <c r="AB1306" s="65" t="str">
        <f t="shared" si="7"/>
        <v/>
      </c>
      <c r="AC1306" s="86"/>
      <c r="AD1306" s="87" t="str">
        <f t="shared" si="8"/>
        <v/>
      </c>
      <c r="AE1306" s="84"/>
      <c r="AF1306" s="86">
        <f>IF(AC1306&gt;0,AC1306,'⚙️ Config'!$B$10)</f>
        <v>0.0075</v>
      </c>
      <c r="AG1306" s="88">
        <f t="shared" si="9"/>
        <v>9225.1767</v>
      </c>
      <c r="AH1306" s="88">
        <f>AG1306*'⚙️ Config'!$B$11</f>
        <v>46125.8835</v>
      </c>
      <c r="AI1306" s="88">
        <f>AH1306*'⚙️ Config'!$B$12</f>
        <v>13837.76505</v>
      </c>
      <c r="AJ1306" s="64"/>
      <c r="AK1306" s="84"/>
      <c r="AL1306" s="84"/>
      <c r="AM1306" s="84"/>
      <c r="AN1306" s="84"/>
      <c r="AO1306" s="84"/>
      <c r="AP1306" s="84"/>
      <c r="AQ1306" s="84"/>
    </row>
    <row r="1307" ht="15.0" customHeight="1">
      <c r="A1307" s="79">
        <v>1304.0</v>
      </c>
      <c r="B1307" s="80" t="s">
        <v>2964</v>
      </c>
      <c r="C1307" s="79" t="s">
        <v>141</v>
      </c>
      <c r="D1307" s="79" t="s">
        <v>2965</v>
      </c>
      <c r="E1307" s="81">
        <v>56.88</v>
      </c>
      <c r="F1307" s="79" t="s">
        <v>84</v>
      </c>
      <c r="G1307" s="79" t="s">
        <v>606</v>
      </c>
      <c r="H1307" s="82">
        <v>1229989.26</v>
      </c>
      <c r="I1307" s="79">
        <v>1.0</v>
      </c>
      <c r="J1307" s="83">
        <v>1.4</v>
      </c>
      <c r="K1307" s="80">
        <v>2024.0</v>
      </c>
      <c r="L1307" s="79" t="s">
        <v>630</v>
      </c>
      <c r="M1307" s="79">
        <v>2024.0</v>
      </c>
      <c r="N1307" s="79" t="s">
        <v>145</v>
      </c>
      <c r="O1307" s="65" t="str">
        <f t="shared" si="1"/>
        <v>435295990001</v>
      </c>
      <c r="P1307" s="65">
        <f t="shared" si="2"/>
        <v>6</v>
      </c>
      <c r="Q1307" s="65">
        <f t="shared" si="3"/>
        <v>8</v>
      </c>
      <c r="R1307" s="65" t="str">
        <f t="shared" si="12"/>
        <v>43.529.599/0001-68</v>
      </c>
      <c r="S1307" s="84"/>
      <c r="T1307" s="84" t="str">
        <f t="shared" si="10"/>
        <v/>
      </c>
      <c r="U1307" s="84" t="str">
        <f t="shared" si="11"/>
        <v/>
      </c>
      <c r="V1307" s="65" t="str">
        <f t="shared" si="5"/>
        <v/>
      </c>
      <c r="W1307" s="84"/>
      <c r="X1307" s="84"/>
      <c r="Y1307" s="85"/>
      <c r="Z1307" s="85"/>
      <c r="AA1307" s="65" t="str">
        <f t="shared" si="6"/>
        <v/>
      </c>
      <c r="AB1307" s="65" t="str">
        <f t="shared" si="7"/>
        <v/>
      </c>
      <c r="AC1307" s="86"/>
      <c r="AD1307" s="87" t="str">
        <f t="shared" si="8"/>
        <v/>
      </c>
      <c r="AE1307" s="84"/>
      <c r="AF1307" s="86">
        <f>IF(AC1307&gt;0,AC1307,'⚙️ Config'!$B$10)</f>
        <v>0.0075</v>
      </c>
      <c r="AG1307" s="88">
        <f t="shared" si="9"/>
        <v>9224.91945</v>
      </c>
      <c r="AH1307" s="88">
        <f>AG1307*'⚙️ Config'!$B$11</f>
        <v>46124.59725</v>
      </c>
      <c r="AI1307" s="88">
        <f>AH1307*'⚙️ Config'!$B$12</f>
        <v>13837.37918</v>
      </c>
      <c r="AJ1307" s="64"/>
      <c r="AK1307" s="84"/>
      <c r="AL1307" s="84"/>
      <c r="AM1307" s="84"/>
      <c r="AN1307" s="84"/>
      <c r="AO1307" s="84"/>
      <c r="AP1307" s="84"/>
      <c r="AQ1307" s="84"/>
    </row>
    <row r="1308" ht="15.0" customHeight="1">
      <c r="A1308" s="79">
        <v>1305.0</v>
      </c>
      <c r="B1308" s="80" t="s">
        <v>2966</v>
      </c>
      <c r="C1308" s="79" t="s">
        <v>141</v>
      </c>
      <c r="D1308" s="79" t="s">
        <v>2967</v>
      </c>
      <c r="E1308" s="81">
        <v>55.03</v>
      </c>
      <c r="F1308" s="79" t="s">
        <v>84</v>
      </c>
      <c r="G1308" s="79" t="s">
        <v>606</v>
      </c>
      <c r="H1308" s="82">
        <v>1229868.15</v>
      </c>
      <c r="I1308" s="79">
        <v>1.0</v>
      </c>
      <c r="J1308" s="83">
        <v>1.5</v>
      </c>
      <c r="K1308" s="80">
        <v>2024.0</v>
      </c>
      <c r="L1308" s="79" t="s">
        <v>202</v>
      </c>
      <c r="M1308" s="79">
        <v>2024.0</v>
      </c>
      <c r="N1308" s="79" t="s">
        <v>161</v>
      </c>
      <c r="O1308" s="65" t="str">
        <f t="shared" si="1"/>
        <v>202370820001</v>
      </c>
      <c r="P1308" s="65">
        <f t="shared" si="2"/>
        <v>0</v>
      </c>
      <c r="Q1308" s="65">
        <f t="shared" si="3"/>
        <v>8</v>
      </c>
      <c r="R1308" s="65" t="str">
        <f t="shared" si="12"/>
        <v>20.237.082/0001-08</v>
      </c>
      <c r="S1308" s="84"/>
      <c r="T1308" s="84" t="str">
        <f t="shared" si="10"/>
        <v/>
      </c>
      <c r="U1308" s="84" t="str">
        <f t="shared" si="11"/>
        <v/>
      </c>
      <c r="V1308" s="65" t="str">
        <f t="shared" si="5"/>
        <v/>
      </c>
      <c r="W1308" s="84"/>
      <c r="X1308" s="84"/>
      <c r="Y1308" s="85"/>
      <c r="Z1308" s="85"/>
      <c r="AA1308" s="65" t="str">
        <f t="shared" si="6"/>
        <v/>
      </c>
      <c r="AB1308" s="65" t="str">
        <f t="shared" si="7"/>
        <v/>
      </c>
      <c r="AC1308" s="86"/>
      <c r="AD1308" s="87" t="str">
        <f t="shared" si="8"/>
        <v/>
      </c>
      <c r="AE1308" s="84"/>
      <c r="AF1308" s="86">
        <f>IF(AC1308&gt;0,AC1308,'⚙️ Config'!$B$10)</f>
        <v>0.0075</v>
      </c>
      <c r="AG1308" s="88">
        <f t="shared" si="9"/>
        <v>9224.011125</v>
      </c>
      <c r="AH1308" s="88">
        <f>AG1308*'⚙️ Config'!$B$11</f>
        <v>46120.05563</v>
      </c>
      <c r="AI1308" s="88">
        <f>AH1308*'⚙️ Config'!$B$12</f>
        <v>13836.01669</v>
      </c>
      <c r="AJ1308" s="64"/>
      <c r="AK1308" s="84"/>
      <c r="AL1308" s="84"/>
      <c r="AM1308" s="84"/>
      <c r="AN1308" s="84"/>
      <c r="AO1308" s="84"/>
      <c r="AP1308" s="84"/>
      <c r="AQ1308" s="84"/>
    </row>
    <row r="1309" ht="15.0" customHeight="1">
      <c r="A1309" s="79">
        <v>1306.0</v>
      </c>
      <c r="B1309" s="80" t="s">
        <v>2968</v>
      </c>
      <c r="C1309" s="79" t="s">
        <v>141</v>
      </c>
      <c r="D1309" s="79" t="s">
        <v>2969</v>
      </c>
      <c r="E1309" s="81">
        <v>58.92</v>
      </c>
      <c r="F1309" s="79" t="s">
        <v>84</v>
      </c>
      <c r="G1309" s="79" t="s">
        <v>606</v>
      </c>
      <c r="H1309" s="82">
        <v>1229604.71</v>
      </c>
      <c r="I1309" s="79">
        <v>1.0</v>
      </c>
      <c r="J1309" s="83">
        <v>1.3</v>
      </c>
      <c r="K1309" s="80">
        <v>2024.0</v>
      </c>
      <c r="L1309" s="79" t="s">
        <v>630</v>
      </c>
      <c r="M1309" s="79">
        <v>2024.0</v>
      </c>
      <c r="N1309" s="79" t="s">
        <v>145</v>
      </c>
      <c r="O1309" s="65" t="str">
        <f t="shared" si="1"/>
        <v>184206850001</v>
      </c>
      <c r="P1309" s="65">
        <f t="shared" si="2"/>
        <v>9</v>
      </c>
      <c r="Q1309" s="65">
        <f t="shared" si="3"/>
        <v>0</v>
      </c>
      <c r="R1309" s="65" t="str">
        <f t="shared" si="12"/>
        <v>18.420.685/0001-90</v>
      </c>
      <c r="S1309" s="84"/>
      <c r="T1309" s="84" t="str">
        <f t="shared" si="10"/>
        <v/>
      </c>
      <c r="U1309" s="84" t="str">
        <f t="shared" si="11"/>
        <v/>
      </c>
      <c r="V1309" s="65" t="str">
        <f t="shared" si="5"/>
        <v/>
      </c>
      <c r="W1309" s="84"/>
      <c r="X1309" s="84"/>
      <c r="Y1309" s="85"/>
      <c r="Z1309" s="85"/>
      <c r="AA1309" s="65" t="str">
        <f t="shared" si="6"/>
        <v/>
      </c>
      <c r="AB1309" s="65" t="str">
        <f t="shared" si="7"/>
        <v/>
      </c>
      <c r="AC1309" s="86"/>
      <c r="AD1309" s="87" t="str">
        <f t="shared" si="8"/>
        <v/>
      </c>
      <c r="AE1309" s="84"/>
      <c r="AF1309" s="86">
        <f>IF(AC1309&gt;0,AC1309,'⚙️ Config'!$B$10)</f>
        <v>0.0075</v>
      </c>
      <c r="AG1309" s="88">
        <f t="shared" si="9"/>
        <v>9222.035325</v>
      </c>
      <c r="AH1309" s="88">
        <f>AG1309*'⚙️ Config'!$B$11</f>
        <v>46110.17663</v>
      </c>
      <c r="AI1309" s="88">
        <f>AH1309*'⚙️ Config'!$B$12</f>
        <v>13833.05299</v>
      </c>
      <c r="AJ1309" s="64"/>
      <c r="AK1309" s="84"/>
      <c r="AL1309" s="84"/>
      <c r="AM1309" s="84"/>
      <c r="AN1309" s="84"/>
      <c r="AO1309" s="84"/>
      <c r="AP1309" s="84"/>
      <c r="AQ1309" s="84"/>
    </row>
    <row r="1310" ht="15.0" customHeight="1">
      <c r="A1310" s="79">
        <v>1307.0</v>
      </c>
      <c r="B1310" s="80" t="s">
        <v>2970</v>
      </c>
      <c r="C1310" s="79" t="s">
        <v>141</v>
      </c>
      <c r="D1310" s="79" t="s">
        <v>2971</v>
      </c>
      <c r="E1310" s="81">
        <v>56.88</v>
      </c>
      <c r="F1310" s="79" t="s">
        <v>84</v>
      </c>
      <c r="G1310" s="79" t="s">
        <v>606</v>
      </c>
      <c r="H1310" s="82">
        <v>1227572.55</v>
      </c>
      <c r="I1310" s="79">
        <v>1.0</v>
      </c>
      <c r="J1310" s="83">
        <v>1.4</v>
      </c>
      <c r="K1310" s="80">
        <v>2024.0</v>
      </c>
      <c r="L1310" s="79" t="s">
        <v>448</v>
      </c>
      <c r="M1310" s="79">
        <v>2024.0</v>
      </c>
      <c r="N1310" s="79" t="s">
        <v>161</v>
      </c>
      <c r="O1310" s="65" t="str">
        <f t="shared" si="1"/>
        <v>246225420001</v>
      </c>
      <c r="P1310" s="65">
        <f t="shared" si="2"/>
        <v>6</v>
      </c>
      <c r="Q1310" s="65">
        <f t="shared" si="3"/>
        <v>4</v>
      </c>
      <c r="R1310" s="65" t="str">
        <f t="shared" si="12"/>
        <v>24.622.542/0001-64</v>
      </c>
      <c r="S1310" s="84"/>
      <c r="T1310" s="84" t="str">
        <f t="shared" si="10"/>
        <v/>
      </c>
      <c r="U1310" s="84" t="str">
        <f t="shared" si="11"/>
        <v/>
      </c>
      <c r="V1310" s="65" t="str">
        <f t="shared" si="5"/>
        <v/>
      </c>
      <c r="W1310" s="84"/>
      <c r="X1310" s="84"/>
      <c r="Y1310" s="85"/>
      <c r="Z1310" s="85"/>
      <c r="AA1310" s="65" t="str">
        <f t="shared" si="6"/>
        <v/>
      </c>
      <c r="AB1310" s="65" t="str">
        <f t="shared" si="7"/>
        <v/>
      </c>
      <c r="AC1310" s="86"/>
      <c r="AD1310" s="87" t="str">
        <f t="shared" si="8"/>
        <v/>
      </c>
      <c r="AE1310" s="84"/>
      <c r="AF1310" s="86">
        <f>IF(AC1310&gt;0,AC1310,'⚙️ Config'!$B$10)</f>
        <v>0.0075</v>
      </c>
      <c r="AG1310" s="88">
        <f t="shared" si="9"/>
        <v>9206.794125</v>
      </c>
      <c r="AH1310" s="88">
        <f>AG1310*'⚙️ Config'!$B$11</f>
        <v>46033.97063</v>
      </c>
      <c r="AI1310" s="88">
        <f>AH1310*'⚙️ Config'!$B$12</f>
        <v>13810.19119</v>
      </c>
      <c r="AJ1310" s="64"/>
      <c r="AK1310" s="84"/>
      <c r="AL1310" s="84"/>
      <c r="AM1310" s="84"/>
      <c r="AN1310" s="84"/>
      <c r="AO1310" s="84"/>
      <c r="AP1310" s="84"/>
      <c r="AQ1310" s="84"/>
    </row>
    <row r="1311" ht="15.0" customHeight="1">
      <c r="A1311" s="79">
        <v>1308.0</v>
      </c>
      <c r="B1311" s="80" t="s">
        <v>2972</v>
      </c>
      <c r="C1311" s="79" t="s">
        <v>141</v>
      </c>
      <c r="D1311" s="79" t="s">
        <v>2973</v>
      </c>
      <c r="E1311" s="81">
        <v>61.21</v>
      </c>
      <c r="F1311" s="79" t="s">
        <v>84</v>
      </c>
      <c r="G1311" s="79" t="s">
        <v>606</v>
      </c>
      <c r="H1311" s="82">
        <v>1226418.21</v>
      </c>
      <c r="I1311" s="79">
        <v>1.0</v>
      </c>
      <c r="J1311" s="83">
        <v>1.2</v>
      </c>
      <c r="K1311" s="80">
        <v>2025.0</v>
      </c>
      <c r="L1311" s="79" t="s">
        <v>630</v>
      </c>
      <c r="M1311" s="79">
        <v>2025.0</v>
      </c>
      <c r="N1311" s="79" t="s">
        <v>145</v>
      </c>
      <c r="O1311" s="65" t="str">
        <f t="shared" si="1"/>
        <v>534291410001</v>
      </c>
      <c r="P1311" s="65">
        <f t="shared" si="2"/>
        <v>9</v>
      </c>
      <c r="Q1311" s="65">
        <f t="shared" si="3"/>
        <v>0</v>
      </c>
      <c r="R1311" s="65" t="str">
        <f t="shared" si="12"/>
        <v>53.429.141/0001-90</v>
      </c>
      <c r="S1311" s="84"/>
      <c r="T1311" s="84" t="str">
        <f t="shared" si="10"/>
        <v/>
      </c>
      <c r="U1311" s="84" t="str">
        <f t="shared" si="11"/>
        <v/>
      </c>
      <c r="V1311" s="65" t="str">
        <f t="shared" si="5"/>
        <v/>
      </c>
      <c r="W1311" s="84"/>
      <c r="X1311" s="84"/>
      <c r="Y1311" s="85"/>
      <c r="Z1311" s="85"/>
      <c r="AA1311" s="65" t="str">
        <f t="shared" si="6"/>
        <v/>
      </c>
      <c r="AB1311" s="65" t="str">
        <f t="shared" si="7"/>
        <v/>
      </c>
      <c r="AC1311" s="86"/>
      <c r="AD1311" s="87" t="str">
        <f t="shared" si="8"/>
        <v/>
      </c>
      <c r="AE1311" s="84"/>
      <c r="AF1311" s="86">
        <f>IF(AC1311&gt;0,AC1311,'⚙️ Config'!$B$10)</f>
        <v>0.0075</v>
      </c>
      <c r="AG1311" s="88">
        <f t="shared" si="9"/>
        <v>9198.136575</v>
      </c>
      <c r="AH1311" s="88">
        <f>AG1311*'⚙️ Config'!$B$11</f>
        <v>45990.68288</v>
      </c>
      <c r="AI1311" s="88">
        <f>AH1311*'⚙️ Config'!$B$12</f>
        <v>13797.20486</v>
      </c>
      <c r="AJ1311" s="64"/>
      <c r="AK1311" s="84"/>
      <c r="AL1311" s="84"/>
      <c r="AM1311" s="84"/>
      <c r="AN1311" s="84"/>
      <c r="AO1311" s="84"/>
      <c r="AP1311" s="84"/>
      <c r="AQ1311" s="84"/>
    </row>
    <row r="1312" ht="15.0" customHeight="1">
      <c r="A1312" s="79">
        <v>1309.0</v>
      </c>
      <c r="B1312" s="80" t="s">
        <v>2974</v>
      </c>
      <c r="C1312" s="79" t="s">
        <v>141</v>
      </c>
      <c r="D1312" s="79" t="s">
        <v>2975</v>
      </c>
      <c r="E1312" s="81">
        <v>58.92</v>
      </c>
      <c r="F1312" s="79" t="s">
        <v>84</v>
      </c>
      <c r="G1312" s="79" t="s">
        <v>606</v>
      </c>
      <c r="H1312" s="82">
        <v>1225263.18</v>
      </c>
      <c r="I1312" s="79">
        <v>1.0</v>
      </c>
      <c r="J1312" s="83">
        <v>1.3</v>
      </c>
      <c r="K1312" s="80">
        <v>2024.0</v>
      </c>
      <c r="L1312" s="79" t="s">
        <v>268</v>
      </c>
      <c r="M1312" s="79">
        <v>2024.0</v>
      </c>
      <c r="N1312" s="79" t="s">
        <v>161</v>
      </c>
      <c r="O1312" s="65" t="str">
        <f t="shared" si="1"/>
        <v>867553450001</v>
      </c>
      <c r="P1312" s="65">
        <f t="shared" si="2"/>
        <v>7</v>
      </c>
      <c r="Q1312" s="65">
        <f t="shared" si="3"/>
        <v>0</v>
      </c>
      <c r="R1312" s="65" t="str">
        <f t="shared" si="12"/>
        <v>86.755.345/0001-70</v>
      </c>
      <c r="S1312" s="84"/>
      <c r="T1312" s="84" t="str">
        <f t="shared" si="10"/>
        <v/>
      </c>
      <c r="U1312" s="84" t="str">
        <f t="shared" si="11"/>
        <v/>
      </c>
      <c r="V1312" s="65" t="str">
        <f t="shared" si="5"/>
        <v/>
      </c>
      <c r="W1312" s="84"/>
      <c r="X1312" s="84"/>
      <c r="Y1312" s="85"/>
      <c r="Z1312" s="85"/>
      <c r="AA1312" s="65" t="str">
        <f t="shared" si="6"/>
        <v/>
      </c>
      <c r="AB1312" s="65" t="str">
        <f t="shared" si="7"/>
        <v/>
      </c>
      <c r="AC1312" s="86"/>
      <c r="AD1312" s="87" t="str">
        <f t="shared" si="8"/>
        <v/>
      </c>
      <c r="AE1312" s="84"/>
      <c r="AF1312" s="86">
        <f>IF(AC1312&gt;0,AC1312,'⚙️ Config'!$B$10)</f>
        <v>0.0075</v>
      </c>
      <c r="AG1312" s="88">
        <f t="shared" si="9"/>
        <v>9189.47385</v>
      </c>
      <c r="AH1312" s="88">
        <f>AG1312*'⚙️ Config'!$B$11</f>
        <v>45947.36925</v>
      </c>
      <c r="AI1312" s="88">
        <f>AH1312*'⚙️ Config'!$B$12</f>
        <v>13784.21078</v>
      </c>
      <c r="AJ1312" s="64"/>
      <c r="AK1312" s="84"/>
      <c r="AL1312" s="84"/>
      <c r="AM1312" s="84"/>
      <c r="AN1312" s="84"/>
      <c r="AO1312" s="84"/>
      <c r="AP1312" s="84"/>
      <c r="AQ1312" s="84"/>
    </row>
    <row r="1313" ht="15.0" customHeight="1">
      <c r="A1313" s="79">
        <v>1310.0</v>
      </c>
      <c r="B1313" s="80" t="s">
        <v>2976</v>
      </c>
      <c r="C1313" s="79" t="s">
        <v>141</v>
      </c>
      <c r="D1313" s="79" t="s">
        <v>2977</v>
      </c>
      <c r="E1313" s="81">
        <v>49.2</v>
      </c>
      <c r="F1313" s="79" t="s">
        <v>84</v>
      </c>
      <c r="G1313" s="79" t="s">
        <v>606</v>
      </c>
      <c r="H1313" s="82">
        <v>1225094.65</v>
      </c>
      <c r="I1313" s="79">
        <v>1.0</v>
      </c>
      <c r="J1313" s="83">
        <v>1.9</v>
      </c>
      <c r="K1313" s="80">
        <v>2024.0</v>
      </c>
      <c r="L1313" s="79" t="s">
        <v>202</v>
      </c>
      <c r="M1313" s="79">
        <v>2024.0</v>
      </c>
      <c r="N1313" s="79" t="s">
        <v>161</v>
      </c>
      <c r="O1313" s="65" t="str">
        <f t="shared" si="1"/>
        <v>186471420001</v>
      </c>
      <c r="P1313" s="65">
        <f t="shared" si="2"/>
        <v>0</v>
      </c>
      <c r="Q1313" s="65">
        <f t="shared" si="3"/>
        <v>0</v>
      </c>
      <c r="R1313" s="65" t="str">
        <f t="shared" si="12"/>
        <v>18.647.142/0001-00</v>
      </c>
      <c r="S1313" s="84"/>
      <c r="T1313" s="84" t="str">
        <f t="shared" si="10"/>
        <v/>
      </c>
      <c r="U1313" s="84" t="str">
        <f t="shared" si="11"/>
        <v/>
      </c>
      <c r="V1313" s="65" t="str">
        <f t="shared" si="5"/>
        <v/>
      </c>
      <c r="W1313" s="84"/>
      <c r="X1313" s="84"/>
      <c r="Y1313" s="85"/>
      <c r="Z1313" s="85"/>
      <c r="AA1313" s="65" t="str">
        <f t="shared" si="6"/>
        <v/>
      </c>
      <c r="AB1313" s="65" t="str">
        <f t="shared" si="7"/>
        <v/>
      </c>
      <c r="AC1313" s="86"/>
      <c r="AD1313" s="87" t="str">
        <f t="shared" si="8"/>
        <v/>
      </c>
      <c r="AE1313" s="84"/>
      <c r="AF1313" s="86">
        <f>IF(AC1313&gt;0,AC1313,'⚙️ Config'!$B$10)</f>
        <v>0.0075</v>
      </c>
      <c r="AG1313" s="88">
        <f t="shared" si="9"/>
        <v>9188.209875</v>
      </c>
      <c r="AH1313" s="88">
        <f>AG1313*'⚙️ Config'!$B$11</f>
        <v>45941.04938</v>
      </c>
      <c r="AI1313" s="88">
        <f>AH1313*'⚙️ Config'!$B$12</f>
        <v>13782.31481</v>
      </c>
      <c r="AJ1313" s="64"/>
      <c r="AK1313" s="84"/>
      <c r="AL1313" s="84"/>
      <c r="AM1313" s="84"/>
      <c r="AN1313" s="84"/>
      <c r="AO1313" s="84"/>
      <c r="AP1313" s="84"/>
      <c r="AQ1313" s="84"/>
    </row>
    <row r="1314" ht="15.0" customHeight="1">
      <c r="A1314" s="79">
        <v>1311.0</v>
      </c>
      <c r="B1314" s="80" t="s">
        <v>2978</v>
      </c>
      <c r="C1314" s="79" t="s">
        <v>141</v>
      </c>
      <c r="D1314" s="79" t="s">
        <v>2979</v>
      </c>
      <c r="E1314" s="81">
        <v>48.03</v>
      </c>
      <c r="F1314" s="79" t="s">
        <v>84</v>
      </c>
      <c r="G1314" s="79" t="s">
        <v>606</v>
      </c>
      <c r="H1314" s="82">
        <v>1224279.63</v>
      </c>
      <c r="I1314" s="79">
        <v>1.0</v>
      </c>
      <c r="J1314" s="83">
        <v>2.0</v>
      </c>
      <c r="K1314" s="80">
        <v>2024.0</v>
      </c>
      <c r="L1314" s="79" t="s">
        <v>448</v>
      </c>
      <c r="M1314" s="79">
        <v>2024.0</v>
      </c>
      <c r="N1314" s="79" t="s">
        <v>161</v>
      </c>
      <c r="O1314" s="65" t="str">
        <f t="shared" si="1"/>
        <v>527683220001</v>
      </c>
      <c r="P1314" s="65">
        <f t="shared" si="2"/>
        <v>8</v>
      </c>
      <c r="Q1314" s="65">
        <f t="shared" si="3"/>
        <v>9</v>
      </c>
      <c r="R1314" s="65" t="str">
        <f t="shared" si="12"/>
        <v>52.768.322/0001-89</v>
      </c>
      <c r="S1314" s="84"/>
      <c r="T1314" s="84" t="str">
        <f t="shared" si="10"/>
        <v/>
      </c>
      <c r="U1314" s="84" t="str">
        <f t="shared" si="11"/>
        <v/>
      </c>
      <c r="V1314" s="65" t="str">
        <f t="shared" si="5"/>
        <v/>
      </c>
      <c r="W1314" s="84"/>
      <c r="X1314" s="84"/>
      <c r="Y1314" s="85"/>
      <c r="Z1314" s="85"/>
      <c r="AA1314" s="65" t="str">
        <f t="shared" si="6"/>
        <v/>
      </c>
      <c r="AB1314" s="65" t="str">
        <f t="shared" si="7"/>
        <v/>
      </c>
      <c r="AC1314" s="86"/>
      <c r="AD1314" s="87" t="str">
        <f t="shared" si="8"/>
        <v/>
      </c>
      <c r="AE1314" s="84"/>
      <c r="AF1314" s="86">
        <f>IF(AC1314&gt;0,AC1314,'⚙️ Config'!$B$10)</f>
        <v>0.0075</v>
      </c>
      <c r="AG1314" s="88">
        <f t="shared" si="9"/>
        <v>9182.097225</v>
      </c>
      <c r="AH1314" s="88">
        <f>AG1314*'⚙️ Config'!$B$11</f>
        <v>45910.48613</v>
      </c>
      <c r="AI1314" s="88">
        <f>AH1314*'⚙️ Config'!$B$12</f>
        <v>13773.14584</v>
      </c>
      <c r="AJ1314" s="64"/>
      <c r="AK1314" s="84"/>
      <c r="AL1314" s="84"/>
      <c r="AM1314" s="84"/>
      <c r="AN1314" s="84"/>
      <c r="AO1314" s="84"/>
      <c r="AP1314" s="84"/>
      <c r="AQ1314" s="84"/>
    </row>
    <row r="1315" ht="15.0" customHeight="1">
      <c r="A1315" s="79">
        <v>1312.0</v>
      </c>
      <c r="B1315" s="80" t="s">
        <v>2980</v>
      </c>
      <c r="C1315" s="79" t="s">
        <v>141</v>
      </c>
      <c r="D1315" s="79" t="s">
        <v>2981</v>
      </c>
      <c r="E1315" s="81">
        <v>56.87</v>
      </c>
      <c r="F1315" s="79" t="s">
        <v>84</v>
      </c>
      <c r="G1315" s="79" t="s">
        <v>606</v>
      </c>
      <c r="H1315" s="82">
        <v>1224173.89</v>
      </c>
      <c r="I1315" s="79">
        <v>1.0</v>
      </c>
      <c r="J1315" s="83">
        <v>1.4</v>
      </c>
      <c r="K1315" s="80">
        <v>2024.0</v>
      </c>
      <c r="L1315" s="79" t="s">
        <v>630</v>
      </c>
      <c r="M1315" s="79">
        <v>2024.0</v>
      </c>
      <c r="N1315" s="79" t="s">
        <v>161</v>
      </c>
      <c r="O1315" s="65" t="str">
        <f t="shared" si="1"/>
        <v>325941560001</v>
      </c>
      <c r="P1315" s="65">
        <f t="shared" si="2"/>
        <v>3</v>
      </c>
      <c r="Q1315" s="65">
        <f t="shared" si="3"/>
        <v>4</v>
      </c>
      <c r="R1315" s="65" t="str">
        <f t="shared" si="12"/>
        <v>32.594.156/0001-34</v>
      </c>
      <c r="S1315" s="84"/>
      <c r="T1315" s="84" t="str">
        <f t="shared" si="10"/>
        <v/>
      </c>
      <c r="U1315" s="84" t="str">
        <f t="shared" si="11"/>
        <v/>
      </c>
      <c r="V1315" s="65" t="str">
        <f t="shared" si="5"/>
        <v/>
      </c>
      <c r="W1315" s="84"/>
      <c r="X1315" s="84"/>
      <c r="Y1315" s="85"/>
      <c r="Z1315" s="85"/>
      <c r="AA1315" s="65" t="str">
        <f t="shared" si="6"/>
        <v/>
      </c>
      <c r="AB1315" s="65" t="str">
        <f t="shared" si="7"/>
        <v/>
      </c>
      <c r="AC1315" s="86"/>
      <c r="AD1315" s="87" t="str">
        <f t="shared" si="8"/>
        <v/>
      </c>
      <c r="AE1315" s="84"/>
      <c r="AF1315" s="86">
        <f>IF(AC1315&gt;0,AC1315,'⚙️ Config'!$B$10)</f>
        <v>0.0075</v>
      </c>
      <c r="AG1315" s="88">
        <f t="shared" si="9"/>
        <v>9181.304175</v>
      </c>
      <c r="AH1315" s="88">
        <f>AG1315*'⚙️ Config'!$B$11</f>
        <v>45906.52088</v>
      </c>
      <c r="AI1315" s="88">
        <f>AH1315*'⚙️ Config'!$B$12</f>
        <v>13771.95626</v>
      </c>
      <c r="AJ1315" s="64"/>
      <c r="AK1315" s="84"/>
      <c r="AL1315" s="84"/>
      <c r="AM1315" s="84"/>
      <c r="AN1315" s="84"/>
      <c r="AO1315" s="84"/>
      <c r="AP1315" s="84"/>
      <c r="AQ1315" s="84"/>
    </row>
    <row r="1316" ht="15.0" customHeight="1">
      <c r="A1316" s="79">
        <v>1313.0</v>
      </c>
      <c r="B1316" s="80" t="s">
        <v>2982</v>
      </c>
      <c r="C1316" s="79" t="s">
        <v>141</v>
      </c>
      <c r="D1316" s="79" t="s">
        <v>2983</v>
      </c>
      <c r="E1316" s="81">
        <v>48.03</v>
      </c>
      <c r="F1316" s="79" t="s">
        <v>84</v>
      </c>
      <c r="G1316" s="79" t="s">
        <v>606</v>
      </c>
      <c r="H1316" s="82">
        <v>1223666.94</v>
      </c>
      <c r="I1316" s="79">
        <v>1.0</v>
      </c>
      <c r="J1316" s="83">
        <v>2.0</v>
      </c>
      <c r="K1316" s="80">
        <v>2024.0</v>
      </c>
      <c r="L1316" s="79" t="s">
        <v>177</v>
      </c>
      <c r="M1316" s="79">
        <v>2024.0</v>
      </c>
      <c r="N1316" s="79" t="s">
        <v>161</v>
      </c>
      <c r="O1316" s="65" t="str">
        <f t="shared" si="1"/>
        <v>047109730001</v>
      </c>
      <c r="P1316" s="65">
        <f t="shared" si="2"/>
        <v>7</v>
      </c>
      <c r="Q1316" s="65">
        <f t="shared" si="3"/>
        <v>5</v>
      </c>
      <c r="R1316" s="65" t="str">
        <f t="shared" si="12"/>
        <v>04.710.973/0001-75</v>
      </c>
      <c r="S1316" s="84"/>
      <c r="T1316" s="84" t="str">
        <f t="shared" si="10"/>
        <v/>
      </c>
      <c r="U1316" s="84" t="str">
        <f t="shared" si="11"/>
        <v/>
      </c>
      <c r="V1316" s="65" t="str">
        <f t="shared" si="5"/>
        <v/>
      </c>
      <c r="W1316" s="84"/>
      <c r="X1316" s="84"/>
      <c r="Y1316" s="85"/>
      <c r="Z1316" s="85"/>
      <c r="AA1316" s="65" t="str">
        <f t="shared" si="6"/>
        <v/>
      </c>
      <c r="AB1316" s="65" t="str">
        <f t="shared" si="7"/>
        <v/>
      </c>
      <c r="AC1316" s="86"/>
      <c r="AD1316" s="87" t="str">
        <f t="shared" si="8"/>
        <v/>
      </c>
      <c r="AE1316" s="84"/>
      <c r="AF1316" s="86">
        <f>IF(AC1316&gt;0,AC1316,'⚙️ Config'!$B$10)</f>
        <v>0.0075</v>
      </c>
      <c r="AG1316" s="88">
        <f t="shared" si="9"/>
        <v>9177.50205</v>
      </c>
      <c r="AH1316" s="88">
        <f>AG1316*'⚙️ Config'!$B$11</f>
        <v>45887.51025</v>
      </c>
      <c r="AI1316" s="88">
        <f>AH1316*'⚙️ Config'!$B$12</f>
        <v>13766.25308</v>
      </c>
      <c r="AJ1316" s="64"/>
      <c r="AK1316" s="84"/>
      <c r="AL1316" s="84"/>
      <c r="AM1316" s="84"/>
      <c r="AN1316" s="84"/>
      <c r="AO1316" s="84"/>
      <c r="AP1316" s="84"/>
      <c r="AQ1316" s="84"/>
    </row>
    <row r="1317" ht="15.0" customHeight="1">
      <c r="A1317" s="79">
        <v>1314.0</v>
      </c>
      <c r="B1317" s="80" t="s">
        <v>2984</v>
      </c>
      <c r="C1317" s="79" t="s">
        <v>141</v>
      </c>
      <c r="D1317" s="79" t="s">
        <v>2985</v>
      </c>
      <c r="E1317" s="81">
        <v>55.03</v>
      </c>
      <c r="F1317" s="79" t="s">
        <v>84</v>
      </c>
      <c r="G1317" s="79" t="s">
        <v>606</v>
      </c>
      <c r="H1317" s="82">
        <v>1222973.11</v>
      </c>
      <c r="I1317" s="79">
        <v>1.0</v>
      </c>
      <c r="J1317" s="83">
        <v>1.5</v>
      </c>
      <c r="K1317" s="80">
        <v>2024.0</v>
      </c>
      <c r="L1317" s="79" t="s">
        <v>448</v>
      </c>
      <c r="M1317" s="79">
        <v>2024.0</v>
      </c>
      <c r="N1317" s="79" t="s">
        <v>161</v>
      </c>
      <c r="O1317" s="65" t="str">
        <f t="shared" si="1"/>
        <v>055430800001</v>
      </c>
      <c r="P1317" s="65">
        <f t="shared" si="2"/>
        <v>4</v>
      </c>
      <c r="Q1317" s="65">
        <f t="shared" si="3"/>
        <v>5</v>
      </c>
      <c r="R1317" s="65" t="str">
        <f t="shared" si="12"/>
        <v>05.543.080/0001-45</v>
      </c>
      <c r="S1317" s="84"/>
      <c r="T1317" s="84" t="str">
        <f t="shared" si="10"/>
        <v/>
      </c>
      <c r="U1317" s="84" t="str">
        <f t="shared" si="11"/>
        <v/>
      </c>
      <c r="V1317" s="65" t="str">
        <f t="shared" si="5"/>
        <v/>
      </c>
      <c r="W1317" s="84"/>
      <c r="X1317" s="84"/>
      <c r="Y1317" s="85"/>
      <c r="Z1317" s="85"/>
      <c r="AA1317" s="65" t="str">
        <f t="shared" si="6"/>
        <v/>
      </c>
      <c r="AB1317" s="65" t="str">
        <f t="shared" si="7"/>
        <v/>
      </c>
      <c r="AC1317" s="86"/>
      <c r="AD1317" s="87" t="str">
        <f t="shared" si="8"/>
        <v/>
      </c>
      <c r="AE1317" s="84"/>
      <c r="AF1317" s="86">
        <f>IF(AC1317&gt;0,AC1317,'⚙️ Config'!$B$10)</f>
        <v>0.0075</v>
      </c>
      <c r="AG1317" s="88">
        <f t="shared" si="9"/>
        <v>9172.298325</v>
      </c>
      <c r="AH1317" s="88">
        <f>AG1317*'⚙️ Config'!$B$11</f>
        <v>45861.49163</v>
      </c>
      <c r="AI1317" s="88">
        <f>AH1317*'⚙️ Config'!$B$12</f>
        <v>13758.44749</v>
      </c>
      <c r="AJ1317" s="64"/>
      <c r="AK1317" s="84"/>
      <c r="AL1317" s="84"/>
      <c r="AM1317" s="84"/>
      <c r="AN1317" s="84"/>
      <c r="AO1317" s="84"/>
      <c r="AP1317" s="84"/>
      <c r="AQ1317" s="84"/>
    </row>
    <row r="1318" ht="15.0" customHeight="1">
      <c r="A1318" s="79">
        <v>1315.0</v>
      </c>
      <c r="B1318" s="80" t="s">
        <v>2986</v>
      </c>
      <c r="C1318" s="79" t="s">
        <v>141</v>
      </c>
      <c r="D1318" s="79" t="s">
        <v>2987</v>
      </c>
      <c r="E1318" s="81">
        <v>63.78</v>
      </c>
      <c r="F1318" s="79" t="s">
        <v>84</v>
      </c>
      <c r="G1318" s="79" t="s">
        <v>606</v>
      </c>
      <c r="H1318" s="82">
        <v>1222491.56</v>
      </c>
      <c r="I1318" s="79">
        <v>1.0</v>
      </c>
      <c r="J1318" s="83">
        <v>1.1</v>
      </c>
      <c r="K1318" s="80">
        <v>2025.0</v>
      </c>
      <c r="L1318" s="79" t="s">
        <v>630</v>
      </c>
      <c r="M1318" s="79">
        <v>2025.0</v>
      </c>
      <c r="N1318" s="79" t="s">
        <v>161</v>
      </c>
      <c r="O1318" s="65" t="str">
        <f t="shared" si="1"/>
        <v>242834300001</v>
      </c>
      <c r="P1318" s="65">
        <f t="shared" si="2"/>
        <v>2</v>
      </c>
      <c r="Q1318" s="65">
        <f t="shared" si="3"/>
        <v>6</v>
      </c>
      <c r="R1318" s="65" t="str">
        <f t="shared" si="12"/>
        <v>24.283.430/0001-26</v>
      </c>
      <c r="S1318" s="84"/>
      <c r="T1318" s="84" t="str">
        <f t="shared" si="10"/>
        <v/>
      </c>
      <c r="U1318" s="84" t="str">
        <f t="shared" si="11"/>
        <v/>
      </c>
      <c r="V1318" s="65" t="str">
        <f t="shared" si="5"/>
        <v/>
      </c>
      <c r="W1318" s="84"/>
      <c r="X1318" s="84"/>
      <c r="Y1318" s="85"/>
      <c r="Z1318" s="85"/>
      <c r="AA1318" s="65" t="str">
        <f t="shared" si="6"/>
        <v/>
      </c>
      <c r="AB1318" s="65" t="str">
        <f t="shared" si="7"/>
        <v/>
      </c>
      <c r="AC1318" s="86"/>
      <c r="AD1318" s="87" t="str">
        <f t="shared" si="8"/>
        <v/>
      </c>
      <c r="AE1318" s="84"/>
      <c r="AF1318" s="86">
        <f>IF(AC1318&gt;0,AC1318,'⚙️ Config'!$B$10)</f>
        <v>0.0075</v>
      </c>
      <c r="AG1318" s="88">
        <f t="shared" si="9"/>
        <v>9168.6867</v>
      </c>
      <c r="AH1318" s="88">
        <f>AG1318*'⚙️ Config'!$B$11</f>
        <v>45843.4335</v>
      </c>
      <c r="AI1318" s="88">
        <f>AH1318*'⚙️ Config'!$B$12</f>
        <v>13753.03005</v>
      </c>
      <c r="AJ1318" s="64"/>
      <c r="AK1318" s="84"/>
      <c r="AL1318" s="84"/>
      <c r="AM1318" s="84"/>
      <c r="AN1318" s="84"/>
      <c r="AO1318" s="84"/>
      <c r="AP1318" s="84"/>
      <c r="AQ1318" s="84"/>
    </row>
    <row r="1319" ht="15.0" customHeight="1">
      <c r="A1319" s="79">
        <v>1316.0</v>
      </c>
      <c r="B1319" s="80" t="s">
        <v>2988</v>
      </c>
      <c r="C1319" s="79" t="s">
        <v>141</v>
      </c>
      <c r="D1319" s="79" t="s">
        <v>2989</v>
      </c>
      <c r="E1319" s="81">
        <v>51.85</v>
      </c>
      <c r="F1319" s="79" t="s">
        <v>84</v>
      </c>
      <c r="G1319" s="79" t="s">
        <v>606</v>
      </c>
      <c r="H1319" s="82">
        <v>1221386.76</v>
      </c>
      <c r="I1319" s="79">
        <v>1.0</v>
      </c>
      <c r="J1319" s="83">
        <v>1.7</v>
      </c>
      <c r="K1319" s="80">
        <v>2024.0</v>
      </c>
      <c r="L1319" s="79" t="s">
        <v>630</v>
      </c>
      <c r="M1319" s="79">
        <v>2024.0</v>
      </c>
      <c r="N1319" s="79" t="s">
        <v>161</v>
      </c>
      <c r="O1319" s="65" t="str">
        <f t="shared" si="1"/>
        <v>167905510001</v>
      </c>
      <c r="P1319" s="65">
        <f t="shared" si="2"/>
        <v>3</v>
      </c>
      <c r="Q1319" s="65">
        <f t="shared" si="3"/>
        <v>6</v>
      </c>
      <c r="R1319" s="65" t="str">
        <f t="shared" si="12"/>
        <v>16.790.551/0001-36</v>
      </c>
      <c r="S1319" s="84"/>
      <c r="T1319" s="84" t="str">
        <f t="shared" si="10"/>
        <v/>
      </c>
      <c r="U1319" s="84" t="str">
        <f t="shared" si="11"/>
        <v/>
      </c>
      <c r="V1319" s="65" t="str">
        <f t="shared" si="5"/>
        <v/>
      </c>
      <c r="W1319" s="84"/>
      <c r="X1319" s="84"/>
      <c r="Y1319" s="85"/>
      <c r="Z1319" s="85"/>
      <c r="AA1319" s="65" t="str">
        <f t="shared" si="6"/>
        <v/>
      </c>
      <c r="AB1319" s="65" t="str">
        <f t="shared" si="7"/>
        <v/>
      </c>
      <c r="AC1319" s="86"/>
      <c r="AD1319" s="87" t="str">
        <f t="shared" si="8"/>
        <v/>
      </c>
      <c r="AE1319" s="84"/>
      <c r="AF1319" s="86">
        <f>IF(AC1319&gt;0,AC1319,'⚙️ Config'!$B$10)</f>
        <v>0.0075</v>
      </c>
      <c r="AG1319" s="88">
        <f t="shared" si="9"/>
        <v>9160.4007</v>
      </c>
      <c r="AH1319" s="88">
        <f>AG1319*'⚙️ Config'!$B$11</f>
        <v>45802.0035</v>
      </c>
      <c r="AI1319" s="88">
        <f>AH1319*'⚙️ Config'!$B$12</f>
        <v>13740.60105</v>
      </c>
      <c r="AJ1319" s="64"/>
      <c r="AK1319" s="84"/>
      <c r="AL1319" s="84"/>
      <c r="AM1319" s="84"/>
      <c r="AN1319" s="84"/>
      <c r="AO1319" s="84"/>
      <c r="AP1319" s="84"/>
      <c r="AQ1319" s="84"/>
    </row>
    <row r="1320" ht="15.0" customHeight="1">
      <c r="A1320" s="79">
        <v>1317.0</v>
      </c>
      <c r="B1320" s="80" t="s">
        <v>2990</v>
      </c>
      <c r="C1320" s="79" t="s">
        <v>154</v>
      </c>
      <c r="D1320" s="79" t="s">
        <v>2991</v>
      </c>
      <c r="E1320" s="81">
        <v>63.78</v>
      </c>
      <c r="F1320" s="79" t="s">
        <v>84</v>
      </c>
      <c r="G1320" s="79" t="s">
        <v>606</v>
      </c>
      <c r="H1320" s="82">
        <v>1220877.91</v>
      </c>
      <c r="I1320" s="79">
        <v>1.0</v>
      </c>
      <c r="J1320" s="83">
        <v>1.1</v>
      </c>
      <c r="K1320" s="80">
        <v>2025.0</v>
      </c>
      <c r="L1320" s="79" t="s">
        <v>630</v>
      </c>
      <c r="M1320" s="79">
        <v>2025.0</v>
      </c>
      <c r="N1320" s="79" t="s">
        <v>161</v>
      </c>
      <c r="O1320" s="65" t="str">
        <f t="shared" si="1"/>
        <v>231975130001</v>
      </c>
      <c r="P1320" s="65">
        <f t="shared" si="2"/>
        <v>3</v>
      </c>
      <c r="Q1320" s="65">
        <f t="shared" si="3"/>
        <v>0</v>
      </c>
      <c r="R1320" s="65" t="str">
        <f t="shared" si="12"/>
        <v>23.197.513/0001-30</v>
      </c>
      <c r="S1320" s="84"/>
      <c r="T1320" s="84" t="str">
        <f t="shared" si="10"/>
        <v/>
      </c>
      <c r="U1320" s="84" t="str">
        <f t="shared" si="11"/>
        <v/>
      </c>
      <c r="V1320" s="65" t="str">
        <f t="shared" si="5"/>
        <v/>
      </c>
      <c r="W1320" s="84"/>
      <c r="X1320" s="84"/>
      <c r="Y1320" s="85"/>
      <c r="Z1320" s="85"/>
      <c r="AA1320" s="65" t="str">
        <f t="shared" si="6"/>
        <v/>
      </c>
      <c r="AB1320" s="65" t="str">
        <f t="shared" si="7"/>
        <v/>
      </c>
      <c r="AC1320" s="86"/>
      <c r="AD1320" s="87" t="str">
        <f t="shared" si="8"/>
        <v/>
      </c>
      <c r="AE1320" s="84"/>
      <c r="AF1320" s="86">
        <f>IF(AC1320&gt;0,AC1320,'⚙️ Config'!$B$10)</f>
        <v>0.0075</v>
      </c>
      <c r="AG1320" s="88">
        <f t="shared" si="9"/>
        <v>9156.584325</v>
      </c>
      <c r="AH1320" s="88">
        <f>AG1320*'⚙️ Config'!$B$11</f>
        <v>45782.92163</v>
      </c>
      <c r="AI1320" s="88">
        <f>AH1320*'⚙️ Config'!$B$12</f>
        <v>13734.87649</v>
      </c>
      <c r="AJ1320" s="64"/>
      <c r="AK1320" s="84"/>
      <c r="AL1320" s="84"/>
      <c r="AM1320" s="84"/>
      <c r="AN1320" s="84"/>
      <c r="AO1320" s="84"/>
      <c r="AP1320" s="84"/>
      <c r="AQ1320" s="84"/>
    </row>
    <row r="1321" ht="15.0" customHeight="1">
      <c r="A1321" s="79">
        <v>1318.0</v>
      </c>
      <c r="B1321" s="80" t="s">
        <v>2992</v>
      </c>
      <c r="C1321" s="79" t="s">
        <v>141</v>
      </c>
      <c r="D1321" s="79" t="s">
        <v>2993</v>
      </c>
      <c r="E1321" s="81">
        <v>48.03</v>
      </c>
      <c r="F1321" s="79" t="s">
        <v>84</v>
      </c>
      <c r="G1321" s="79" t="s">
        <v>606</v>
      </c>
      <c r="H1321" s="82">
        <v>1220219.12</v>
      </c>
      <c r="I1321" s="79">
        <v>1.0</v>
      </c>
      <c r="J1321" s="83">
        <v>2.0</v>
      </c>
      <c r="K1321" s="80">
        <v>2024.0</v>
      </c>
      <c r="L1321" s="79" t="s">
        <v>295</v>
      </c>
      <c r="M1321" s="79">
        <v>2024.0</v>
      </c>
      <c r="N1321" s="79" t="s">
        <v>161</v>
      </c>
      <c r="O1321" s="65" t="str">
        <f t="shared" si="1"/>
        <v>107754180001</v>
      </c>
      <c r="P1321" s="65">
        <f t="shared" si="2"/>
        <v>2</v>
      </c>
      <c r="Q1321" s="65">
        <f t="shared" si="3"/>
        <v>4</v>
      </c>
      <c r="R1321" s="65" t="str">
        <f t="shared" si="12"/>
        <v>10.775.418/0001-24</v>
      </c>
      <c r="S1321" s="84"/>
      <c r="T1321" s="84" t="str">
        <f t="shared" si="10"/>
        <v/>
      </c>
      <c r="U1321" s="84" t="str">
        <f t="shared" si="11"/>
        <v/>
      </c>
      <c r="V1321" s="65" t="str">
        <f t="shared" si="5"/>
        <v/>
      </c>
      <c r="W1321" s="84"/>
      <c r="X1321" s="84"/>
      <c r="Y1321" s="85"/>
      <c r="Z1321" s="85"/>
      <c r="AA1321" s="65" t="str">
        <f t="shared" si="6"/>
        <v/>
      </c>
      <c r="AB1321" s="65" t="str">
        <f t="shared" si="7"/>
        <v/>
      </c>
      <c r="AC1321" s="86"/>
      <c r="AD1321" s="87" t="str">
        <f t="shared" si="8"/>
        <v/>
      </c>
      <c r="AE1321" s="84"/>
      <c r="AF1321" s="86">
        <f>IF(AC1321&gt;0,AC1321,'⚙️ Config'!$B$10)</f>
        <v>0.0075</v>
      </c>
      <c r="AG1321" s="88">
        <f t="shared" si="9"/>
        <v>9151.6434</v>
      </c>
      <c r="AH1321" s="88">
        <f>AG1321*'⚙️ Config'!$B$11</f>
        <v>45758.217</v>
      </c>
      <c r="AI1321" s="88">
        <f>AH1321*'⚙️ Config'!$B$12</f>
        <v>13727.4651</v>
      </c>
      <c r="AJ1321" s="64"/>
      <c r="AK1321" s="84"/>
      <c r="AL1321" s="84"/>
      <c r="AM1321" s="84"/>
      <c r="AN1321" s="84"/>
      <c r="AO1321" s="84"/>
      <c r="AP1321" s="84"/>
      <c r="AQ1321" s="84"/>
    </row>
    <row r="1322" ht="15.0" customHeight="1">
      <c r="A1322" s="79">
        <v>1319.0</v>
      </c>
      <c r="B1322" s="80" t="s">
        <v>2994</v>
      </c>
      <c r="C1322" s="79" t="s">
        <v>141</v>
      </c>
      <c r="D1322" s="79" t="s">
        <v>2995</v>
      </c>
      <c r="E1322" s="81">
        <v>63.78</v>
      </c>
      <c r="F1322" s="79" t="s">
        <v>84</v>
      </c>
      <c r="G1322" s="79" t="s">
        <v>606</v>
      </c>
      <c r="H1322" s="82">
        <v>1220028.02</v>
      </c>
      <c r="I1322" s="79">
        <v>1.0</v>
      </c>
      <c r="J1322" s="83">
        <v>1.1</v>
      </c>
      <c r="K1322" s="80">
        <v>2025.0</v>
      </c>
      <c r="L1322" s="79" t="s">
        <v>630</v>
      </c>
      <c r="M1322" s="79">
        <v>2025.0</v>
      </c>
      <c r="N1322" s="79" t="s">
        <v>161</v>
      </c>
      <c r="O1322" s="65" t="str">
        <f t="shared" si="1"/>
        <v>520883220001</v>
      </c>
      <c r="P1322" s="65">
        <f t="shared" si="2"/>
        <v>3</v>
      </c>
      <c r="Q1322" s="65">
        <f t="shared" si="3"/>
        <v>8</v>
      </c>
      <c r="R1322" s="65" t="str">
        <f t="shared" si="12"/>
        <v>52.088.322/0001-38</v>
      </c>
      <c r="S1322" s="84"/>
      <c r="T1322" s="84" t="str">
        <f t="shared" si="10"/>
        <v/>
      </c>
      <c r="U1322" s="84" t="str">
        <f t="shared" si="11"/>
        <v/>
      </c>
      <c r="V1322" s="65" t="str">
        <f t="shared" si="5"/>
        <v/>
      </c>
      <c r="W1322" s="84"/>
      <c r="X1322" s="84"/>
      <c r="Y1322" s="85"/>
      <c r="Z1322" s="85"/>
      <c r="AA1322" s="65" t="str">
        <f t="shared" si="6"/>
        <v/>
      </c>
      <c r="AB1322" s="65" t="str">
        <f t="shared" si="7"/>
        <v/>
      </c>
      <c r="AC1322" s="86"/>
      <c r="AD1322" s="87" t="str">
        <f t="shared" si="8"/>
        <v/>
      </c>
      <c r="AE1322" s="84"/>
      <c r="AF1322" s="86">
        <f>IF(AC1322&gt;0,AC1322,'⚙️ Config'!$B$10)</f>
        <v>0.0075</v>
      </c>
      <c r="AG1322" s="88">
        <f t="shared" si="9"/>
        <v>9150.21015</v>
      </c>
      <c r="AH1322" s="88">
        <f>AG1322*'⚙️ Config'!$B$11</f>
        <v>45751.05075</v>
      </c>
      <c r="AI1322" s="88">
        <f>AH1322*'⚙️ Config'!$B$12</f>
        <v>13725.31523</v>
      </c>
      <c r="AJ1322" s="64"/>
      <c r="AK1322" s="84"/>
      <c r="AL1322" s="84"/>
      <c r="AM1322" s="84"/>
      <c r="AN1322" s="84"/>
      <c r="AO1322" s="84"/>
      <c r="AP1322" s="84"/>
      <c r="AQ1322" s="84"/>
    </row>
    <row r="1323" ht="15.0" customHeight="1">
      <c r="A1323" s="79">
        <v>1320.0</v>
      </c>
      <c r="B1323" s="80" t="s">
        <v>2996</v>
      </c>
      <c r="C1323" s="79" t="s">
        <v>141</v>
      </c>
      <c r="D1323" s="79" t="s">
        <v>2997</v>
      </c>
      <c r="E1323" s="81">
        <v>56.87</v>
      </c>
      <c r="F1323" s="79" t="s">
        <v>84</v>
      </c>
      <c r="G1323" s="79" t="s">
        <v>606</v>
      </c>
      <c r="H1323" s="82">
        <v>1219390.7</v>
      </c>
      <c r="I1323" s="79">
        <v>1.0</v>
      </c>
      <c r="J1323" s="83">
        <v>1.4</v>
      </c>
      <c r="K1323" s="80">
        <v>2024.0</v>
      </c>
      <c r="L1323" s="79" t="s">
        <v>295</v>
      </c>
      <c r="M1323" s="79">
        <v>2024.0</v>
      </c>
      <c r="N1323" s="79" t="s">
        <v>161</v>
      </c>
      <c r="O1323" s="65" t="str">
        <f t="shared" si="1"/>
        <v>004531950001</v>
      </c>
      <c r="P1323" s="65">
        <f t="shared" si="2"/>
        <v>2</v>
      </c>
      <c r="Q1323" s="65">
        <f t="shared" si="3"/>
        <v>5</v>
      </c>
      <c r="R1323" s="65" t="str">
        <f t="shared" si="12"/>
        <v>00.453.195/0001-25</v>
      </c>
      <c r="S1323" s="84"/>
      <c r="T1323" s="84" t="str">
        <f t="shared" si="10"/>
        <v/>
      </c>
      <c r="U1323" s="84" t="str">
        <f t="shared" si="11"/>
        <v/>
      </c>
      <c r="V1323" s="65" t="str">
        <f t="shared" si="5"/>
        <v/>
      </c>
      <c r="W1323" s="84"/>
      <c r="X1323" s="84"/>
      <c r="Y1323" s="85"/>
      <c r="Z1323" s="85"/>
      <c r="AA1323" s="65" t="str">
        <f t="shared" si="6"/>
        <v/>
      </c>
      <c r="AB1323" s="65" t="str">
        <f t="shared" si="7"/>
        <v/>
      </c>
      <c r="AC1323" s="86"/>
      <c r="AD1323" s="87" t="str">
        <f t="shared" si="8"/>
        <v/>
      </c>
      <c r="AE1323" s="84"/>
      <c r="AF1323" s="86">
        <f>IF(AC1323&gt;0,AC1323,'⚙️ Config'!$B$10)</f>
        <v>0.0075</v>
      </c>
      <c r="AG1323" s="88">
        <f t="shared" si="9"/>
        <v>9145.43025</v>
      </c>
      <c r="AH1323" s="88">
        <f>AG1323*'⚙️ Config'!$B$11</f>
        <v>45727.15125</v>
      </c>
      <c r="AI1323" s="88">
        <f>AH1323*'⚙️ Config'!$B$12</f>
        <v>13718.14538</v>
      </c>
      <c r="AJ1323" s="64"/>
      <c r="AK1323" s="84"/>
      <c r="AL1323" s="84"/>
      <c r="AM1323" s="84"/>
      <c r="AN1323" s="84"/>
      <c r="AO1323" s="84"/>
      <c r="AP1323" s="84"/>
      <c r="AQ1323" s="84"/>
    </row>
    <row r="1324" ht="15.0" customHeight="1">
      <c r="A1324" s="79">
        <v>1321.0</v>
      </c>
      <c r="B1324" s="80" t="s">
        <v>2998</v>
      </c>
      <c r="C1324" s="79" t="s">
        <v>141</v>
      </c>
      <c r="D1324" s="79" t="s">
        <v>2999</v>
      </c>
      <c r="E1324" s="81">
        <v>53.37</v>
      </c>
      <c r="F1324" s="79" t="s">
        <v>84</v>
      </c>
      <c r="G1324" s="79" t="s">
        <v>606</v>
      </c>
      <c r="H1324" s="82">
        <v>1219223.84</v>
      </c>
      <c r="I1324" s="79">
        <v>1.0</v>
      </c>
      <c r="J1324" s="83">
        <v>1.6</v>
      </c>
      <c r="K1324" s="80">
        <v>2024.0</v>
      </c>
      <c r="L1324" s="79" t="s">
        <v>630</v>
      </c>
      <c r="M1324" s="79">
        <v>2024.0</v>
      </c>
      <c r="N1324" s="79" t="s">
        <v>161</v>
      </c>
      <c r="O1324" s="65" t="str">
        <f t="shared" si="1"/>
        <v>427864680001</v>
      </c>
      <c r="P1324" s="65">
        <f t="shared" si="2"/>
        <v>0</v>
      </c>
      <c r="Q1324" s="65">
        <f t="shared" si="3"/>
        <v>1</v>
      </c>
      <c r="R1324" s="65" t="str">
        <f t="shared" si="12"/>
        <v>42.786.468/0001-01</v>
      </c>
      <c r="S1324" s="84"/>
      <c r="T1324" s="84" t="str">
        <f t="shared" si="10"/>
        <v/>
      </c>
      <c r="U1324" s="84" t="str">
        <f t="shared" si="11"/>
        <v/>
      </c>
      <c r="V1324" s="65" t="str">
        <f t="shared" si="5"/>
        <v/>
      </c>
      <c r="W1324" s="84"/>
      <c r="X1324" s="84"/>
      <c r="Y1324" s="85"/>
      <c r="Z1324" s="85"/>
      <c r="AA1324" s="65" t="str">
        <f t="shared" si="6"/>
        <v/>
      </c>
      <c r="AB1324" s="65" t="str">
        <f t="shared" si="7"/>
        <v/>
      </c>
      <c r="AC1324" s="86"/>
      <c r="AD1324" s="87" t="str">
        <f t="shared" si="8"/>
        <v/>
      </c>
      <c r="AE1324" s="84"/>
      <c r="AF1324" s="86">
        <f>IF(AC1324&gt;0,AC1324,'⚙️ Config'!$B$10)</f>
        <v>0.0075</v>
      </c>
      <c r="AG1324" s="88">
        <f t="shared" si="9"/>
        <v>9144.1788</v>
      </c>
      <c r="AH1324" s="88">
        <f>AG1324*'⚙️ Config'!$B$11</f>
        <v>45720.894</v>
      </c>
      <c r="AI1324" s="88">
        <f>AH1324*'⚙️ Config'!$B$12</f>
        <v>13716.2682</v>
      </c>
      <c r="AJ1324" s="64"/>
      <c r="AK1324" s="84"/>
      <c r="AL1324" s="84"/>
      <c r="AM1324" s="84"/>
      <c r="AN1324" s="84"/>
      <c r="AO1324" s="84"/>
      <c r="AP1324" s="84"/>
      <c r="AQ1324" s="84"/>
    </row>
    <row r="1325" ht="15.0" customHeight="1">
      <c r="A1325" s="79">
        <v>1322.0</v>
      </c>
      <c r="B1325" s="80" t="s">
        <v>3000</v>
      </c>
      <c r="C1325" s="79" t="s">
        <v>141</v>
      </c>
      <c r="D1325" s="79" t="s">
        <v>3001</v>
      </c>
      <c r="E1325" s="81">
        <v>48.03</v>
      </c>
      <c r="F1325" s="79" t="s">
        <v>84</v>
      </c>
      <c r="G1325" s="79" t="s">
        <v>606</v>
      </c>
      <c r="H1325" s="82">
        <v>1219147.36</v>
      </c>
      <c r="I1325" s="79">
        <v>1.0</v>
      </c>
      <c r="J1325" s="83">
        <v>2.0</v>
      </c>
      <c r="K1325" s="80">
        <v>2024.0</v>
      </c>
      <c r="L1325" s="79" t="s">
        <v>295</v>
      </c>
      <c r="M1325" s="79">
        <v>2024.0</v>
      </c>
      <c r="N1325" s="79" t="s">
        <v>161</v>
      </c>
      <c r="O1325" s="65" t="str">
        <f t="shared" si="1"/>
        <v>500119490001</v>
      </c>
      <c r="P1325" s="65">
        <f t="shared" si="2"/>
        <v>6</v>
      </c>
      <c r="Q1325" s="65">
        <f t="shared" si="3"/>
        <v>5</v>
      </c>
      <c r="R1325" s="65" t="str">
        <f t="shared" si="12"/>
        <v>50.011.949/0001-65</v>
      </c>
      <c r="S1325" s="84"/>
      <c r="T1325" s="84" t="str">
        <f t="shared" si="10"/>
        <v/>
      </c>
      <c r="U1325" s="84" t="str">
        <f t="shared" si="11"/>
        <v/>
      </c>
      <c r="V1325" s="65" t="str">
        <f t="shared" si="5"/>
        <v/>
      </c>
      <c r="W1325" s="84"/>
      <c r="X1325" s="84"/>
      <c r="Y1325" s="85"/>
      <c r="Z1325" s="85"/>
      <c r="AA1325" s="65" t="str">
        <f t="shared" si="6"/>
        <v/>
      </c>
      <c r="AB1325" s="65" t="str">
        <f t="shared" si="7"/>
        <v/>
      </c>
      <c r="AC1325" s="86"/>
      <c r="AD1325" s="87" t="str">
        <f t="shared" si="8"/>
        <v/>
      </c>
      <c r="AE1325" s="84"/>
      <c r="AF1325" s="86">
        <f>IF(AC1325&gt;0,AC1325,'⚙️ Config'!$B$10)</f>
        <v>0.0075</v>
      </c>
      <c r="AG1325" s="88">
        <f t="shared" si="9"/>
        <v>9143.6052</v>
      </c>
      <c r="AH1325" s="88">
        <f>AG1325*'⚙️ Config'!$B$11</f>
        <v>45718.026</v>
      </c>
      <c r="AI1325" s="88">
        <f>AH1325*'⚙️ Config'!$B$12</f>
        <v>13715.4078</v>
      </c>
      <c r="AJ1325" s="64"/>
      <c r="AK1325" s="84"/>
      <c r="AL1325" s="84"/>
      <c r="AM1325" s="84"/>
      <c r="AN1325" s="84"/>
      <c r="AO1325" s="84"/>
      <c r="AP1325" s="84"/>
      <c r="AQ1325" s="84"/>
    </row>
    <row r="1326" ht="15.0" customHeight="1">
      <c r="A1326" s="79">
        <v>1323.0</v>
      </c>
      <c r="B1326" s="80" t="s">
        <v>3002</v>
      </c>
      <c r="C1326" s="79" t="s">
        <v>141</v>
      </c>
      <c r="D1326" s="79" t="s">
        <v>3003</v>
      </c>
      <c r="E1326" s="81">
        <v>61.21</v>
      </c>
      <c r="F1326" s="79" t="s">
        <v>84</v>
      </c>
      <c r="G1326" s="79" t="s">
        <v>606</v>
      </c>
      <c r="H1326" s="82">
        <v>1219050.1</v>
      </c>
      <c r="I1326" s="79">
        <v>1.0</v>
      </c>
      <c r="J1326" s="83">
        <v>1.2</v>
      </c>
      <c r="K1326" s="80">
        <v>2025.0</v>
      </c>
      <c r="L1326" s="79" t="s">
        <v>295</v>
      </c>
      <c r="M1326" s="79">
        <v>2025.0</v>
      </c>
      <c r="N1326" s="79" t="s">
        <v>161</v>
      </c>
      <c r="O1326" s="65" t="str">
        <f t="shared" si="1"/>
        <v>507410760001</v>
      </c>
      <c r="P1326" s="65">
        <f t="shared" si="2"/>
        <v>4</v>
      </c>
      <c r="Q1326" s="65">
        <f t="shared" si="3"/>
        <v>6</v>
      </c>
      <c r="R1326" s="65" t="str">
        <f t="shared" si="12"/>
        <v>50.741.076/0001-46</v>
      </c>
      <c r="S1326" s="84"/>
      <c r="T1326" s="84" t="str">
        <f t="shared" si="10"/>
        <v/>
      </c>
      <c r="U1326" s="84" t="str">
        <f t="shared" si="11"/>
        <v/>
      </c>
      <c r="V1326" s="65" t="str">
        <f t="shared" si="5"/>
        <v/>
      </c>
      <c r="W1326" s="84"/>
      <c r="X1326" s="84"/>
      <c r="Y1326" s="85"/>
      <c r="Z1326" s="85"/>
      <c r="AA1326" s="65" t="str">
        <f t="shared" si="6"/>
        <v/>
      </c>
      <c r="AB1326" s="65" t="str">
        <f t="shared" si="7"/>
        <v/>
      </c>
      <c r="AC1326" s="86"/>
      <c r="AD1326" s="87" t="str">
        <f t="shared" si="8"/>
        <v/>
      </c>
      <c r="AE1326" s="84"/>
      <c r="AF1326" s="86">
        <f>IF(AC1326&gt;0,AC1326,'⚙️ Config'!$B$10)</f>
        <v>0.0075</v>
      </c>
      <c r="AG1326" s="88">
        <f t="shared" si="9"/>
        <v>9142.87575</v>
      </c>
      <c r="AH1326" s="88">
        <f>AG1326*'⚙️ Config'!$B$11</f>
        <v>45714.37875</v>
      </c>
      <c r="AI1326" s="88">
        <f>AH1326*'⚙️ Config'!$B$12</f>
        <v>13714.31363</v>
      </c>
      <c r="AJ1326" s="64"/>
      <c r="AK1326" s="84"/>
      <c r="AL1326" s="84"/>
      <c r="AM1326" s="84"/>
      <c r="AN1326" s="84"/>
      <c r="AO1326" s="84"/>
      <c r="AP1326" s="84"/>
      <c r="AQ1326" s="84"/>
    </row>
    <row r="1327" ht="15.0" customHeight="1">
      <c r="A1327" s="79">
        <v>1324.0</v>
      </c>
      <c r="B1327" s="80" t="s">
        <v>3004</v>
      </c>
      <c r="C1327" s="79" t="s">
        <v>141</v>
      </c>
      <c r="D1327" s="79" t="s">
        <v>3005</v>
      </c>
      <c r="E1327" s="81">
        <v>53.37</v>
      </c>
      <c r="F1327" s="79" t="s">
        <v>84</v>
      </c>
      <c r="G1327" s="79" t="s">
        <v>606</v>
      </c>
      <c r="H1327" s="82">
        <v>1218461.88</v>
      </c>
      <c r="I1327" s="79">
        <v>1.0</v>
      </c>
      <c r="J1327" s="83">
        <v>1.6</v>
      </c>
      <c r="K1327" s="80">
        <v>2024.0</v>
      </c>
      <c r="L1327" s="79" t="s">
        <v>202</v>
      </c>
      <c r="M1327" s="79">
        <v>2024.0</v>
      </c>
      <c r="N1327" s="79" t="s">
        <v>161</v>
      </c>
      <c r="O1327" s="65" t="str">
        <f t="shared" si="1"/>
        <v>103409880001</v>
      </c>
      <c r="P1327" s="65">
        <f t="shared" si="2"/>
        <v>9</v>
      </c>
      <c r="Q1327" s="65">
        <f t="shared" si="3"/>
        <v>1</v>
      </c>
      <c r="R1327" s="65" t="str">
        <f t="shared" si="12"/>
        <v>10.340.988/0001-91</v>
      </c>
      <c r="S1327" s="84"/>
      <c r="T1327" s="84" t="str">
        <f t="shared" si="10"/>
        <v/>
      </c>
      <c r="U1327" s="84" t="str">
        <f t="shared" si="11"/>
        <v/>
      </c>
      <c r="V1327" s="65" t="str">
        <f t="shared" si="5"/>
        <v/>
      </c>
      <c r="W1327" s="84"/>
      <c r="X1327" s="84"/>
      <c r="Y1327" s="85"/>
      <c r="Z1327" s="85"/>
      <c r="AA1327" s="65" t="str">
        <f t="shared" si="6"/>
        <v/>
      </c>
      <c r="AB1327" s="65" t="str">
        <f t="shared" si="7"/>
        <v/>
      </c>
      <c r="AC1327" s="86"/>
      <c r="AD1327" s="87" t="str">
        <f t="shared" si="8"/>
        <v/>
      </c>
      <c r="AE1327" s="84"/>
      <c r="AF1327" s="86">
        <f>IF(AC1327&gt;0,AC1327,'⚙️ Config'!$B$10)</f>
        <v>0.0075</v>
      </c>
      <c r="AG1327" s="88">
        <f t="shared" si="9"/>
        <v>9138.4641</v>
      </c>
      <c r="AH1327" s="88">
        <f>AG1327*'⚙️ Config'!$B$11</f>
        <v>45692.3205</v>
      </c>
      <c r="AI1327" s="88">
        <f>AH1327*'⚙️ Config'!$B$12</f>
        <v>13707.69615</v>
      </c>
      <c r="AJ1327" s="64"/>
      <c r="AK1327" s="84"/>
      <c r="AL1327" s="84"/>
      <c r="AM1327" s="84"/>
      <c r="AN1327" s="84"/>
      <c r="AO1327" s="84"/>
      <c r="AP1327" s="84"/>
      <c r="AQ1327" s="84"/>
    </row>
    <row r="1328" ht="15.0" customHeight="1">
      <c r="A1328" s="79">
        <v>1325.0</v>
      </c>
      <c r="B1328" s="80" t="s">
        <v>3006</v>
      </c>
      <c r="C1328" s="79" t="s">
        <v>141</v>
      </c>
      <c r="D1328" s="79" t="s">
        <v>3007</v>
      </c>
      <c r="E1328" s="81">
        <v>58.92</v>
      </c>
      <c r="F1328" s="79" t="s">
        <v>84</v>
      </c>
      <c r="G1328" s="79" t="s">
        <v>606</v>
      </c>
      <c r="H1328" s="82">
        <v>1218036.24</v>
      </c>
      <c r="I1328" s="79">
        <v>1.0</v>
      </c>
      <c r="J1328" s="83">
        <v>1.3</v>
      </c>
      <c r="K1328" s="80">
        <v>2024.0</v>
      </c>
      <c r="L1328" s="79" t="s">
        <v>295</v>
      </c>
      <c r="M1328" s="79">
        <v>2024.0</v>
      </c>
      <c r="N1328" s="79" t="s">
        <v>161</v>
      </c>
      <c r="O1328" s="65" t="str">
        <f t="shared" si="1"/>
        <v>081655920001</v>
      </c>
      <c r="P1328" s="65">
        <f t="shared" si="2"/>
        <v>0</v>
      </c>
      <c r="Q1328" s="65">
        <f t="shared" si="3"/>
        <v>3</v>
      </c>
      <c r="R1328" s="65" t="str">
        <f t="shared" si="12"/>
        <v>08.165.592/0001-03</v>
      </c>
      <c r="S1328" s="84"/>
      <c r="T1328" s="84" t="str">
        <f t="shared" si="10"/>
        <v/>
      </c>
      <c r="U1328" s="84" t="str">
        <f t="shared" si="11"/>
        <v/>
      </c>
      <c r="V1328" s="65" t="str">
        <f t="shared" si="5"/>
        <v/>
      </c>
      <c r="W1328" s="84"/>
      <c r="X1328" s="84"/>
      <c r="Y1328" s="85"/>
      <c r="Z1328" s="85"/>
      <c r="AA1328" s="65" t="str">
        <f t="shared" si="6"/>
        <v/>
      </c>
      <c r="AB1328" s="65" t="str">
        <f t="shared" si="7"/>
        <v/>
      </c>
      <c r="AC1328" s="86"/>
      <c r="AD1328" s="87" t="str">
        <f t="shared" si="8"/>
        <v/>
      </c>
      <c r="AE1328" s="84"/>
      <c r="AF1328" s="86">
        <f>IF(AC1328&gt;0,AC1328,'⚙️ Config'!$B$10)</f>
        <v>0.0075</v>
      </c>
      <c r="AG1328" s="88">
        <f t="shared" si="9"/>
        <v>9135.2718</v>
      </c>
      <c r="AH1328" s="88">
        <f>AG1328*'⚙️ Config'!$B$11</f>
        <v>45676.359</v>
      </c>
      <c r="AI1328" s="88">
        <f>AH1328*'⚙️ Config'!$B$12</f>
        <v>13702.9077</v>
      </c>
      <c r="AJ1328" s="64"/>
      <c r="AK1328" s="84"/>
      <c r="AL1328" s="84"/>
      <c r="AM1328" s="84"/>
      <c r="AN1328" s="84"/>
      <c r="AO1328" s="84"/>
      <c r="AP1328" s="84"/>
      <c r="AQ1328" s="84"/>
    </row>
    <row r="1329" ht="15.0" customHeight="1">
      <c r="A1329" s="79">
        <v>1326.0</v>
      </c>
      <c r="B1329" s="80" t="s">
        <v>3008</v>
      </c>
      <c r="C1329" s="79" t="s">
        <v>141</v>
      </c>
      <c r="D1329" s="79" t="s">
        <v>3009</v>
      </c>
      <c r="E1329" s="81">
        <v>56.87</v>
      </c>
      <c r="F1329" s="79" t="s">
        <v>84</v>
      </c>
      <c r="G1329" s="79" t="s">
        <v>606</v>
      </c>
      <c r="H1329" s="82">
        <v>1217165.5</v>
      </c>
      <c r="I1329" s="79">
        <v>1.0</v>
      </c>
      <c r="J1329" s="83">
        <v>1.4</v>
      </c>
      <c r="K1329" s="80">
        <v>2024.0</v>
      </c>
      <c r="L1329" s="79" t="s">
        <v>630</v>
      </c>
      <c r="M1329" s="79">
        <v>2024.0</v>
      </c>
      <c r="N1329" s="79" t="s">
        <v>161</v>
      </c>
      <c r="O1329" s="65" t="str">
        <f t="shared" si="1"/>
        <v>439763290001</v>
      </c>
      <c r="P1329" s="65">
        <f t="shared" si="2"/>
        <v>0</v>
      </c>
      <c r="Q1329" s="65">
        <f t="shared" si="3"/>
        <v>3</v>
      </c>
      <c r="R1329" s="65" t="str">
        <f t="shared" si="12"/>
        <v>43.976.329/0001-03</v>
      </c>
      <c r="S1329" s="84"/>
      <c r="T1329" s="84" t="str">
        <f t="shared" si="10"/>
        <v/>
      </c>
      <c r="U1329" s="84" t="str">
        <f t="shared" si="11"/>
        <v/>
      </c>
      <c r="V1329" s="65" t="str">
        <f t="shared" si="5"/>
        <v/>
      </c>
      <c r="W1329" s="84"/>
      <c r="X1329" s="84"/>
      <c r="Y1329" s="85"/>
      <c r="Z1329" s="85"/>
      <c r="AA1329" s="65" t="str">
        <f t="shared" si="6"/>
        <v/>
      </c>
      <c r="AB1329" s="65" t="str">
        <f t="shared" si="7"/>
        <v/>
      </c>
      <c r="AC1329" s="86"/>
      <c r="AD1329" s="87" t="str">
        <f t="shared" si="8"/>
        <v/>
      </c>
      <c r="AE1329" s="84"/>
      <c r="AF1329" s="86">
        <f>IF(AC1329&gt;0,AC1329,'⚙️ Config'!$B$10)</f>
        <v>0.0075</v>
      </c>
      <c r="AG1329" s="88">
        <f t="shared" si="9"/>
        <v>9128.74125</v>
      </c>
      <c r="AH1329" s="88">
        <f>AG1329*'⚙️ Config'!$B$11</f>
        <v>45643.70625</v>
      </c>
      <c r="AI1329" s="88">
        <f>AH1329*'⚙️ Config'!$B$12</f>
        <v>13693.11188</v>
      </c>
      <c r="AJ1329" s="64"/>
      <c r="AK1329" s="84"/>
      <c r="AL1329" s="84"/>
      <c r="AM1329" s="84"/>
      <c r="AN1329" s="84"/>
      <c r="AO1329" s="84"/>
      <c r="AP1329" s="84"/>
      <c r="AQ1329" s="84"/>
    </row>
    <row r="1330" ht="15.0" customHeight="1">
      <c r="A1330" s="79">
        <v>1327.0</v>
      </c>
      <c r="B1330" s="80" t="s">
        <v>3010</v>
      </c>
      <c r="C1330" s="79" t="s">
        <v>141</v>
      </c>
      <c r="D1330" s="79" t="s">
        <v>3011</v>
      </c>
      <c r="E1330" s="81">
        <v>66.7</v>
      </c>
      <c r="F1330" s="79" t="s">
        <v>84</v>
      </c>
      <c r="G1330" s="79" t="s">
        <v>606</v>
      </c>
      <c r="H1330" s="82">
        <v>1216933.41</v>
      </c>
      <c r="I1330" s="79">
        <v>1.0</v>
      </c>
      <c r="J1330" s="83">
        <v>1.0</v>
      </c>
      <c r="K1330" s="80">
        <v>2025.0</v>
      </c>
      <c r="L1330" s="79" t="s">
        <v>630</v>
      </c>
      <c r="M1330" s="79">
        <v>2025.0</v>
      </c>
      <c r="N1330" s="79" t="s">
        <v>161</v>
      </c>
      <c r="O1330" s="65" t="str">
        <f t="shared" si="1"/>
        <v>192958810001</v>
      </c>
      <c r="P1330" s="65">
        <f t="shared" si="2"/>
        <v>4</v>
      </c>
      <c r="Q1330" s="65">
        <f t="shared" si="3"/>
        <v>3</v>
      </c>
      <c r="R1330" s="65" t="str">
        <f t="shared" si="12"/>
        <v>19.295.881/0001-43</v>
      </c>
      <c r="S1330" s="84"/>
      <c r="T1330" s="84" t="str">
        <f t="shared" si="10"/>
        <v/>
      </c>
      <c r="U1330" s="84" t="str">
        <f t="shared" si="11"/>
        <v/>
      </c>
      <c r="V1330" s="65" t="str">
        <f t="shared" si="5"/>
        <v/>
      </c>
      <c r="W1330" s="84"/>
      <c r="X1330" s="84"/>
      <c r="Y1330" s="85"/>
      <c r="Z1330" s="85"/>
      <c r="AA1330" s="65" t="str">
        <f t="shared" si="6"/>
        <v/>
      </c>
      <c r="AB1330" s="65" t="str">
        <f t="shared" si="7"/>
        <v/>
      </c>
      <c r="AC1330" s="86"/>
      <c r="AD1330" s="87" t="str">
        <f t="shared" si="8"/>
        <v/>
      </c>
      <c r="AE1330" s="84"/>
      <c r="AF1330" s="86">
        <f>IF(AC1330&gt;0,AC1330,'⚙️ Config'!$B$10)</f>
        <v>0.0075</v>
      </c>
      <c r="AG1330" s="88">
        <f t="shared" si="9"/>
        <v>9127.000575</v>
      </c>
      <c r="AH1330" s="88">
        <f>AG1330*'⚙️ Config'!$B$11</f>
        <v>45635.00288</v>
      </c>
      <c r="AI1330" s="88">
        <f>AH1330*'⚙️ Config'!$B$12</f>
        <v>13690.50086</v>
      </c>
      <c r="AJ1330" s="64"/>
      <c r="AK1330" s="84"/>
      <c r="AL1330" s="84"/>
      <c r="AM1330" s="84"/>
      <c r="AN1330" s="84"/>
      <c r="AO1330" s="84"/>
      <c r="AP1330" s="84"/>
      <c r="AQ1330" s="84"/>
    </row>
    <row r="1331" ht="15.0" customHeight="1">
      <c r="A1331" s="79">
        <v>1328.0</v>
      </c>
      <c r="B1331" s="80" t="s">
        <v>3012</v>
      </c>
      <c r="C1331" s="79" t="s">
        <v>141</v>
      </c>
      <c r="D1331" s="79" t="s">
        <v>3013</v>
      </c>
      <c r="E1331" s="81">
        <v>72.41</v>
      </c>
      <c r="F1331" s="79" t="s">
        <v>84</v>
      </c>
      <c r="G1331" s="79" t="s">
        <v>606</v>
      </c>
      <c r="H1331" s="82">
        <v>1216722.87</v>
      </c>
      <c r="I1331" s="79">
        <v>1.0</v>
      </c>
      <c r="J1331" s="83">
        <v>1.6</v>
      </c>
      <c r="K1331" s="80">
        <v>2025.0</v>
      </c>
      <c r="L1331" s="79" t="s">
        <v>387</v>
      </c>
      <c r="M1331" s="79">
        <v>2024.0</v>
      </c>
      <c r="N1331" s="79" t="s">
        <v>208</v>
      </c>
      <c r="O1331" s="65" t="str">
        <f t="shared" si="1"/>
        <v>089969060001</v>
      </c>
      <c r="P1331" s="65">
        <f t="shared" si="2"/>
        <v>1</v>
      </c>
      <c r="Q1331" s="65">
        <f t="shared" si="3"/>
        <v>0</v>
      </c>
      <c r="R1331" s="65" t="str">
        <f t="shared" si="12"/>
        <v>08.996.906/0001-10</v>
      </c>
      <c r="S1331" s="84"/>
      <c r="T1331" s="84" t="str">
        <f t="shared" si="10"/>
        <v/>
      </c>
      <c r="U1331" s="84" t="str">
        <f t="shared" si="11"/>
        <v/>
      </c>
      <c r="V1331" s="65" t="str">
        <f t="shared" si="5"/>
        <v/>
      </c>
      <c r="W1331" s="84"/>
      <c r="X1331" s="84"/>
      <c r="Y1331" s="85"/>
      <c r="Z1331" s="85"/>
      <c r="AA1331" s="65" t="str">
        <f t="shared" si="6"/>
        <v/>
      </c>
      <c r="AB1331" s="65" t="str">
        <f t="shared" si="7"/>
        <v/>
      </c>
      <c r="AC1331" s="86"/>
      <c r="AD1331" s="87" t="str">
        <f t="shared" si="8"/>
        <v/>
      </c>
      <c r="AE1331" s="84"/>
      <c r="AF1331" s="86">
        <f>IF(AC1331&gt;0,AC1331,'⚙️ Config'!$B$10)</f>
        <v>0.0075</v>
      </c>
      <c r="AG1331" s="88">
        <f t="shared" si="9"/>
        <v>9125.421525</v>
      </c>
      <c r="AH1331" s="88">
        <f>AG1331*'⚙️ Config'!$B$11</f>
        <v>45627.10763</v>
      </c>
      <c r="AI1331" s="88">
        <f>AH1331*'⚙️ Config'!$B$12</f>
        <v>13688.13229</v>
      </c>
      <c r="AJ1331" s="64"/>
      <c r="AK1331" s="84"/>
      <c r="AL1331" s="84"/>
      <c r="AM1331" s="84"/>
      <c r="AN1331" s="84"/>
      <c r="AO1331" s="84"/>
      <c r="AP1331" s="84"/>
      <c r="AQ1331" s="84"/>
    </row>
    <row r="1332" ht="15.0" customHeight="1">
      <c r="A1332" s="79">
        <v>1329.0</v>
      </c>
      <c r="B1332" s="80" t="s">
        <v>3014</v>
      </c>
      <c r="C1332" s="79" t="s">
        <v>141</v>
      </c>
      <c r="D1332" s="79" t="s">
        <v>3015</v>
      </c>
      <c r="E1332" s="81">
        <v>63.78</v>
      </c>
      <c r="F1332" s="79" t="s">
        <v>84</v>
      </c>
      <c r="G1332" s="79" t="s">
        <v>606</v>
      </c>
      <c r="H1332" s="82">
        <v>1216411.03</v>
      </c>
      <c r="I1332" s="79">
        <v>1.0</v>
      </c>
      <c r="J1332" s="83">
        <v>1.1</v>
      </c>
      <c r="K1332" s="80">
        <v>2025.0</v>
      </c>
      <c r="L1332" s="79" t="s">
        <v>630</v>
      </c>
      <c r="M1332" s="79">
        <v>2025.0</v>
      </c>
      <c r="N1332" s="79" t="s">
        <v>161</v>
      </c>
      <c r="O1332" s="65" t="str">
        <f t="shared" si="1"/>
        <v>134864220001</v>
      </c>
      <c r="P1332" s="65">
        <f t="shared" si="2"/>
        <v>6</v>
      </c>
      <c r="Q1332" s="65">
        <f t="shared" si="3"/>
        <v>0</v>
      </c>
      <c r="R1332" s="65" t="str">
        <f t="shared" si="12"/>
        <v>13.486.422/0001-60</v>
      </c>
      <c r="S1332" s="84"/>
      <c r="T1332" s="84" t="str">
        <f t="shared" si="10"/>
        <v/>
      </c>
      <c r="U1332" s="84" t="str">
        <f t="shared" si="11"/>
        <v/>
      </c>
      <c r="V1332" s="65" t="str">
        <f t="shared" si="5"/>
        <v/>
      </c>
      <c r="W1332" s="84"/>
      <c r="X1332" s="84"/>
      <c r="Y1332" s="85"/>
      <c r="Z1332" s="85"/>
      <c r="AA1332" s="65" t="str">
        <f t="shared" si="6"/>
        <v/>
      </c>
      <c r="AB1332" s="65" t="str">
        <f t="shared" si="7"/>
        <v/>
      </c>
      <c r="AC1332" s="86"/>
      <c r="AD1332" s="87" t="str">
        <f t="shared" si="8"/>
        <v/>
      </c>
      <c r="AE1332" s="84"/>
      <c r="AF1332" s="86">
        <f>IF(AC1332&gt;0,AC1332,'⚙️ Config'!$B$10)</f>
        <v>0.0075</v>
      </c>
      <c r="AG1332" s="88">
        <f t="shared" si="9"/>
        <v>9123.082725</v>
      </c>
      <c r="AH1332" s="88">
        <f>AG1332*'⚙️ Config'!$B$11</f>
        <v>45615.41363</v>
      </c>
      <c r="AI1332" s="88">
        <f>AH1332*'⚙️ Config'!$B$12</f>
        <v>13684.62409</v>
      </c>
      <c r="AJ1332" s="64"/>
      <c r="AK1332" s="84"/>
      <c r="AL1332" s="84"/>
      <c r="AM1332" s="84"/>
      <c r="AN1332" s="84"/>
      <c r="AO1332" s="84"/>
      <c r="AP1332" s="84"/>
      <c r="AQ1332" s="84"/>
    </row>
    <row r="1333" ht="15.0" customHeight="1">
      <c r="A1333" s="79">
        <v>1330.0</v>
      </c>
      <c r="B1333" s="80" t="s">
        <v>3016</v>
      </c>
      <c r="C1333" s="79" t="s">
        <v>141</v>
      </c>
      <c r="D1333" s="79" t="s">
        <v>3017</v>
      </c>
      <c r="E1333" s="81">
        <v>55.03</v>
      </c>
      <c r="F1333" s="79" t="s">
        <v>84</v>
      </c>
      <c r="G1333" s="79" t="s">
        <v>606</v>
      </c>
      <c r="H1333" s="82">
        <v>1215665.77</v>
      </c>
      <c r="I1333" s="79">
        <v>1.0</v>
      </c>
      <c r="J1333" s="83">
        <v>1.5</v>
      </c>
      <c r="K1333" s="80">
        <v>2024.0</v>
      </c>
      <c r="L1333" s="79" t="s">
        <v>630</v>
      </c>
      <c r="M1333" s="79">
        <v>2024.0</v>
      </c>
      <c r="N1333" s="79" t="s">
        <v>161</v>
      </c>
      <c r="O1333" s="65" t="str">
        <f t="shared" si="1"/>
        <v>181272080001</v>
      </c>
      <c r="P1333" s="65">
        <f t="shared" si="2"/>
        <v>3</v>
      </c>
      <c r="Q1333" s="65">
        <f t="shared" si="3"/>
        <v>1</v>
      </c>
      <c r="R1333" s="65" t="str">
        <f t="shared" si="12"/>
        <v>18.127.208/0001-31</v>
      </c>
      <c r="S1333" s="84"/>
      <c r="T1333" s="84" t="str">
        <f t="shared" si="10"/>
        <v/>
      </c>
      <c r="U1333" s="84" t="str">
        <f t="shared" si="11"/>
        <v/>
      </c>
      <c r="V1333" s="65" t="str">
        <f t="shared" si="5"/>
        <v/>
      </c>
      <c r="W1333" s="84"/>
      <c r="X1333" s="84"/>
      <c r="Y1333" s="85"/>
      <c r="Z1333" s="85"/>
      <c r="AA1333" s="65" t="str">
        <f t="shared" si="6"/>
        <v/>
      </c>
      <c r="AB1333" s="65" t="str">
        <f t="shared" si="7"/>
        <v/>
      </c>
      <c r="AC1333" s="86"/>
      <c r="AD1333" s="87" t="str">
        <f t="shared" si="8"/>
        <v/>
      </c>
      <c r="AE1333" s="84"/>
      <c r="AF1333" s="86">
        <f>IF(AC1333&gt;0,AC1333,'⚙️ Config'!$B$10)</f>
        <v>0.0075</v>
      </c>
      <c r="AG1333" s="88">
        <f t="shared" si="9"/>
        <v>9117.493275</v>
      </c>
      <c r="AH1333" s="88">
        <f>AG1333*'⚙️ Config'!$B$11</f>
        <v>45587.46638</v>
      </c>
      <c r="AI1333" s="88">
        <f>AH1333*'⚙️ Config'!$B$12</f>
        <v>13676.23991</v>
      </c>
      <c r="AJ1333" s="64"/>
      <c r="AK1333" s="84"/>
      <c r="AL1333" s="84"/>
      <c r="AM1333" s="84"/>
      <c r="AN1333" s="84"/>
      <c r="AO1333" s="84"/>
      <c r="AP1333" s="84"/>
      <c r="AQ1333" s="84"/>
    </row>
    <row r="1334" ht="15.0" customHeight="1">
      <c r="A1334" s="79">
        <v>1331.0</v>
      </c>
      <c r="B1334" s="80" t="s">
        <v>3018</v>
      </c>
      <c r="C1334" s="79" t="s">
        <v>141</v>
      </c>
      <c r="D1334" s="79" t="s">
        <v>3019</v>
      </c>
      <c r="E1334" s="81">
        <v>63.78</v>
      </c>
      <c r="F1334" s="79" t="s">
        <v>84</v>
      </c>
      <c r="G1334" s="79" t="s">
        <v>606</v>
      </c>
      <c r="H1334" s="82">
        <v>1215580.22</v>
      </c>
      <c r="I1334" s="79">
        <v>1.0</v>
      </c>
      <c r="J1334" s="83">
        <v>1.1</v>
      </c>
      <c r="K1334" s="80">
        <v>2025.0</v>
      </c>
      <c r="L1334" s="79" t="s">
        <v>630</v>
      </c>
      <c r="M1334" s="79">
        <v>2025.0</v>
      </c>
      <c r="N1334" s="79" t="s">
        <v>161</v>
      </c>
      <c r="O1334" s="65" t="str">
        <f t="shared" si="1"/>
        <v>435556260001</v>
      </c>
      <c r="P1334" s="65">
        <f t="shared" si="2"/>
        <v>7</v>
      </c>
      <c r="Q1334" s="65">
        <f t="shared" si="3"/>
        <v>7</v>
      </c>
      <c r="R1334" s="65" t="str">
        <f t="shared" si="12"/>
        <v>43.555.626/0001-77</v>
      </c>
      <c r="S1334" s="84"/>
      <c r="T1334" s="84" t="str">
        <f t="shared" si="10"/>
        <v/>
      </c>
      <c r="U1334" s="84" t="str">
        <f t="shared" si="11"/>
        <v/>
      </c>
      <c r="V1334" s="65" t="str">
        <f t="shared" si="5"/>
        <v/>
      </c>
      <c r="W1334" s="84"/>
      <c r="X1334" s="84"/>
      <c r="Y1334" s="85"/>
      <c r="Z1334" s="85"/>
      <c r="AA1334" s="65" t="str">
        <f t="shared" si="6"/>
        <v/>
      </c>
      <c r="AB1334" s="65" t="str">
        <f t="shared" si="7"/>
        <v/>
      </c>
      <c r="AC1334" s="86"/>
      <c r="AD1334" s="87" t="str">
        <f t="shared" si="8"/>
        <v/>
      </c>
      <c r="AE1334" s="84"/>
      <c r="AF1334" s="86">
        <f>IF(AC1334&gt;0,AC1334,'⚙️ Config'!$B$10)</f>
        <v>0.0075</v>
      </c>
      <c r="AG1334" s="88">
        <f t="shared" si="9"/>
        <v>9116.85165</v>
      </c>
      <c r="AH1334" s="88">
        <f>AG1334*'⚙️ Config'!$B$11</f>
        <v>45584.25825</v>
      </c>
      <c r="AI1334" s="88">
        <f>AH1334*'⚙️ Config'!$B$12</f>
        <v>13675.27748</v>
      </c>
      <c r="AJ1334" s="64"/>
      <c r="AK1334" s="84"/>
      <c r="AL1334" s="84"/>
      <c r="AM1334" s="84"/>
      <c r="AN1334" s="84"/>
      <c r="AO1334" s="84"/>
      <c r="AP1334" s="84"/>
      <c r="AQ1334" s="84"/>
    </row>
    <row r="1335" ht="15.0" customHeight="1">
      <c r="A1335" s="79">
        <v>1332.0</v>
      </c>
      <c r="B1335" s="80" t="s">
        <v>3020</v>
      </c>
      <c r="C1335" s="79" t="s">
        <v>141</v>
      </c>
      <c r="D1335" s="79" t="s">
        <v>3021</v>
      </c>
      <c r="E1335" s="81">
        <v>63.78</v>
      </c>
      <c r="F1335" s="79" t="s">
        <v>84</v>
      </c>
      <c r="G1335" s="79" t="s">
        <v>606</v>
      </c>
      <c r="H1335" s="82">
        <v>1215214.6</v>
      </c>
      <c r="I1335" s="79">
        <v>1.0</v>
      </c>
      <c r="J1335" s="83">
        <v>1.1</v>
      </c>
      <c r="K1335" s="80">
        <v>2025.0</v>
      </c>
      <c r="L1335" s="79" t="s">
        <v>630</v>
      </c>
      <c r="M1335" s="79">
        <v>2025.0</v>
      </c>
      <c r="N1335" s="79" t="s">
        <v>161</v>
      </c>
      <c r="O1335" s="65" t="str">
        <f t="shared" si="1"/>
        <v>591396000001</v>
      </c>
      <c r="P1335" s="65">
        <f t="shared" si="2"/>
        <v>8</v>
      </c>
      <c r="Q1335" s="65">
        <f t="shared" si="3"/>
        <v>8</v>
      </c>
      <c r="R1335" s="65" t="str">
        <f t="shared" si="12"/>
        <v>59.139.600/0001-88</v>
      </c>
      <c r="S1335" s="84"/>
      <c r="T1335" s="84" t="str">
        <f t="shared" si="10"/>
        <v/>
      </c>
      <c r="U1335" s="84" t="str">
        <f t="shared" si="11"/>
        <v/>
      </c>
      <c r="V1335" s="65" t="str">
        <f t="shared" si="5"/>
        <v/>
      </c>
      <c r="W1335" s="84"/>
      <c r="X1335" s="84"/>
      <c r="Y1335" s="85"/>
      <c r="Z1335" s="85"/>
      <c r="AA1335" s="65" t="str">
        <f t="shared" si="6"/>
        <v/>
      </c>
      <c r="AB1335" s="65" t="str">
        <f t="shared" si="7"/>
        <v/>
      </c>
      <c r="AC1335" s="86"/>
      <c r="AD1335" s="87" t="str">
        <f t="shared" si="8"/>
        <v/>
      </c>
      <c r="AE1335" s="84"/>
      <c r="AF1335" s="86">
        <f>IF(AC1335&gt;0,AC1335,'⚙️ Config'!$B$10)</f>
        <v>0.0075</v>
      </c>
      <c r="AG1335" s="88">
        <f t="shared" si="9"/>
        <v>9114.1095</v>
      </c>
      <c r="AH1335" s="88">
        <f>AG1335*'⚙️ Config'!$B$11</f>
        <v>45570.5475</v>
      </c>
      <c r="AI1335" s="88">
        <f>AH1335*'⚙️ Config'!$B$12</f>
        <v>13671.16425</v>
      </c>
      <c r="AJ1335" s="64"/>
      <c r="AK1335" s="84"/>
      <c r="AL1335" s="84"/>
      <c r="AM1335" s="84"/>
      <c r="AN1335" s="84"/>
      <c r="AO1335" s="84"/>
      <c r="AP1335" s="84"/>
      <c r="AQ1335" s="84"/>
    </row>
    <row r="1336" ht="15.0" customHeight="1">
      <c r="A1336" s="79">
        <v>1333.0</v>
      </c>
      <c r="B1336" s="80" t="s">
        <v>3022</v>
      </c>
      <c r="C1336" s="79" t="s">
        <v>141</v>
      </c>
      <c r="D1336" s="79" t="s">
        <v>3023</v>
      </c>
      <c r="E1336" s="81">
        <v>51.85</v>
      </c>
      <c r="F1336" s="79" t="s">
        <v>84</v>
      </c>
      <c r="G1336" s="79" t="s">
        <v>606</v>
      </c>
      <c r="H1336" s="82">
        <v>1214987.47</v>
      </c>
      <c r="I1336" s="79">
        <v>1.0</v>
      </c>
      <c r="J1336" s="83">
        <v>1.7</v>
      </c>
      <c r="K1336" s="80">
        <v>2024.0</v>
      </c>
      <c r="L1336" s="79" t="s">
        <v>202</v>
      </c>
      <c r="M1336" s="79">
        <v>2024.0</v>
      </c>
      <c r="N1336" s="79" t="s">
        <v>161</v>
      </c>
      <c r="O1336" s="65" t="str">
        <f t="shared" si="1"/>
        <v>003965010001</v>
      </c>
      <c r="P1336" s="65">
        <f t="shared" si="2"/>
        <v>3</v>
      </c>
      <c r="Q1336" s="65">
        <f t="shared" si="3"/>
        <v>9</v>
      </c>
      <c r="R1336" s="65" t="str">
        <f t="shared" si="12"/>
        <v>00.396.501/0001-39</v>
      </c>
      <c r="S1336" s="84"/>
      <c r="T1336" s="84" t="str">
        <f t="shared" si="10"/>
        <v/>
      </c>
      <c r="U1336" s="84" t="str">
        <f t="shared" si="11"/>
        <v/>
      </c>
      <c r="V1336" s="65" t="str">
        <f t="shared" si="5"/>
        <v/>
      </c>
      <c r="W1336" s="84"/>
      <c r="X1336" s="84"/>
      <c r="Y1336" s="85"/>
      <c r="Z1336" s="85"/>
      <c r="AA1336" s="65" t="str">
        <f t="shared" si="6"/>
        <v/>
      </c>
      <c r="AB1336" s="65" t="str">
        <f t="shared" si="7"/>
        <v/>
      </c>
      <c r="AC1336" s="86"/>
      <c r="AD1336" s="87" t="str">
        <f t="shared" si="8"/>
        <v/>
      </c>
      <c r="AE1336" s="84"/>
      <c r="AF1336" s="86">
        <f>IF(AC1336&gt;0,AC1336,'⚙️ Config'!$B$10)</f>
        <v>0.0075</v>
      </c>
      <c r="AG1336" s="88">
        <f t="shared" si="9"/>
        <v>9112.406025</v>
      </c>
      <c r="AH1336" s="88">
        <f>AG1336*'⚙️ Config'!$B$11</f>
        <v>45562.03013</v>
      </c>
      <c r="AI1336" s="88">
        <f>AH1336*'⚙️ Config'!$B$12</f>
        <v>13668.60904</v>
      </c>
      <c r="AJ1336" s="64"/>
      <c r="AK1336" s="84"/>
      <c r="AL1336" s="84"/>
      <c r="AM1336" s="84"/>
      <c r="AN1336" s="84"/>
      <c r="AO1336" s="84"/>
      <c r="AP1336" s="84"/>
      <c r="AQ1336" s="84"/>
    </row>
    <row r="1337" ht="15.0" customHeight="1">
      <c r="A1337" s="79">
        <v>1334.0</v>
      </c>
      <c r="B1337" s="80" t="s">
        <v>3024</v>
      </c>
      <c r="C1337" s="79" t="s">
        <v>141</v>
      </c>
      <c r="D1337" s="79" t="s">
        <v>3025</v>
      </c>
      <c r="E1337" s="81">
        <v>58.92</v>
      </c>
      <c r="F1337" s="79" t="s">
        <v>84</v>
      </c>
      <c r="G1337" s="79" t="s">
        <v>606</v>
      </c>
      <c r="H1337" s="82">
        <v>1214870.31</v>
      </c>
      <c r="I1337" s="79">
        <v>1.0</v>
      </c>
      <c r="J1337" s="83">
        <v>1.3</v>
      </c>
      <c r="K1337" s="80">
        <v>2024.0</v>
      </c>
      <c r="L1337" s="79" t="s">
        <v>630</v>
      </c>
      <c r="M1337" s="79">
        <v>2024.0</v>
      </c>
      <c r="N1337" s="79" t="s">
        <v>161</v>
      </c>
      <c r="O1337" s="65" t="str">
        <f t="shared" si="1"/>
        <v>273818380001</v>
      </c>
      <c r="P1337" s="65">
        <f t="shared" si="2"/>
        <v>2</v>
      </c>
      <c r="Q1337" s="65">
        <f t="shared" si="3"/>
        <v>9</v>
      </c>
      <c r="R1337" s="65" t="str">
        <f t="shared" si="12"/>
        <v>27.381.838/0001-29</v>
      </c>
      <c r="S1337" s="84"/>
      <c r="T1337" s="84" t="str">
        <f t="shared" si="10"/>
        <v/>
      </c>
      <c r="U1337" s="84" t="str">
        <f t="shared" si="11"/>
        <v/>
      </c>
      <c r="V1337" s="65" t="str">
        <f t="shared" si="5"/>
        <v/>
      </c>
      <c r="W1337" s="84"/>
      <c r="X1337" s="84"/>
      <c r="Y1337" s="85"/>
      <c r="Z1337" s="85"/>
      <c r="AA1337" s="65" t="str">
        <f t="shared" si="6"/>
        <v/>
      </c>
      <c r="AB1337" s="65" t="str">
        <f t="shared" si="7"/>
        <v/>
      </c>
      <c r="AC1337" s="86"/>
      <c r="AD1337" s="87" t="str">
        <f t="shared" si="8"/>
        <v/>
      </c>
      <c r="AE1337" s="84"/>
      <c r="AF1337" s="86">
        <f>IF(AC1337&gt;0,AC1337,'⚙️ Config'!$B$10)</f>
        <v>0.0075</v>
      </c>
      <c r="AG1337" s="88">
        <f t="shared" si="9"/>
        <v>9111.527325</v>
      </c>
      <c r="AH1337" s="88">
        <f>AG1337*'⚙️ Config'!$B$11</f>
        <v>45557.63663</v>
      </c>
      <c r="AI1337" s="88">
        <f>AH1337*'⚙️ Config'!$B$12</f>
        <v>13667.29099</v>
      </c>
      <c r="AJ1337" s="64"/>
      <c r="AK1337" s="84"/>
      <c r="AL1337" s="84"/>
      <c r="AM1337" s="84"/>
      <c r="AN1337" s="84"/>
      <c r="AO1337" s="84"/>
      <c r="AP1337" s="84"/>
      <c r="AQ1337" s="84"/>
    </row>
    <row r="1338" ht="15.0" customHeight="1">
      <c r="A1338" s="79">
        <v>1335.0</v>
      </c>
      <c r="B1338" s="80" t="s">
        <v>3026</v>
      </c>
      <c r="C1338" s="79" t="s">
        <v>141</v>
      </c>
      <c r="D1338" s="79" t="s">
        <v>3027</v>
      </c>
      <c r="E1338" s="81">
        <v>53.37</v>
      </c>
      <c r="F1338" s="79" t="s">
        <v>84</v>
      </c>
      <c r="G1338" s="79" t="s">
        <v>606</v>
      </c>
      <c r="H1338" s="82">
        <v>1214511.4</v>
      </c>
      <c r="I1338" s="79">
        <v>1.0</v>
      </c>
      <c r="J1338" s="83">
        <v>1.6</v>
      </c>
      <c r="K1338" s="80">
        <v>2024.0</v>
      </c>
      <c r="L1338" s="79" t="s">
        <v>295</v>
      </c>
      <c r="M1338" s="79">
        <v>2024.0</v>
      </c>
      <c r="N1338" s="79" t="s">
        <v>161</v>
      </c>
      <c r="O1338" s="65" t="str">
        <f t="shared" si="1"/>
        <v>176521590001</v>
      </c>
      <c r="P1338" s="65">
        <f t="shared" si="2"/>
        <v>9</v>
      </c>
      <c r="Q1338" s="65">
        <f t="shared" si="3"/>
        <v>3</v>
      </c>
      <c r="R1338" s="65" t="str">
        <f t="shared" si="12"/>
        <v>17.652.159/0001-93</v>
      </c>
      <c r="S1338" s="84"/>
      <c r="T1338" s="84" t="str">
        <f t="shared" si="10"/>
        <v/>
      </c>
      <c r="U1338" s="84" t="str">
        <f t="shared" si="11"/>
        <v/>
      </c>
      <c r="V1338" s="65" t="str">
        <f t="shared" si="5"/>
        <v/>
      </c>
      <c r="W1338" s="84"/>
      <c r="X1338" s="84"/>
      <c r="Y1338" s="85"/>
      <c r="Z1338" s="85"/>
      <c r="AA1338" s="65" t="str">
        <f t="shared" si="6"/>
        <v/>
      </c>
      <c r="AB1338" s="65" t="str">
        <f t="shared" si="7"/>
        <v/>
      </c>
      <c r="AC1338" s="86"/>
      <c r="AD1338" s="87" t="str">
        <f t="shared" si="8"/>
        <v/>
      </c>
      <c r="AE1338" s="84"/>
      <c r="AF1338" s="86">
        <f>IF(AC1338&gt;0,AC1338,'⚙️ Config'!$B$10)</f>
        <v>0.0075</v>
      </c>
      <c r="AG1338" s="88">
        <f t="shared" si="9"/>
        <v>9108.8355</v>
      </c>
      <c r="AH1338" s="88">
        <f>AG1338*'⚙️ Config'!$B$11</f>
        <v>45544.1775</v>
      </c>
      <c r="AI1338" s="88">
        <f>AH1338*'⚙️ Config'!$B$12</f>
        <v>13663.25325</v>
      </c>
      <c r="AJ1338" s="64"/>
      <c r="AK1338" s="84"/>
      <c r="AL1338" s="84"/>
      <c r="AM1338" s="84"/>
      <c r="AN1338" s="84"/>
      <c r="AO1338" s="84"/>
      <c r="AP1338" s="84"/>
      <c r="AQ1338" s="84"/>
    </row>
    <row r="1339" ht="15.0" customHeight="1">
      <c r="A1339" s="79">
        <v>1336.0</v>
      </c>
      <c r="B1339" s="80" t="s">
        <v>3028</v>
      </c>
      <c r="C1339" s="79" t="s">
        <v>141</v>
      </c>
      <c r="D1339" s="79" t="s">
        <v>3029</v>
      </c>
      <c r="E1339" s="81">
        <v>71.55</v>
      </c>
      <c r="F1339" s="79" t="s">
        <v>84</v>
      </c>
      <c r="G1339" s="79" t="s">
        <v>606</v>
      </c>
      <c r="H1339" s="82">
        <v>1213980.26</v>
      </c>
      <c r="I1339" s="79">
        <v>1.0</v>
      </c>
      <c r="J1339" s="83">
        <v>1.7</v>
      </c>
      <c r="K1339" s="80">
        <v>2025.0</v>
      </c>
      <c r="L1339" s="79" t="s">
        <v>295</v>
      </c>
      <c r="M1339" s="79">
        <v>2024.0</v>
      </c>
      <c r="N1339" s="79" t="s">
        <v>208</v>
      </c>
      <c r="O1339" s="65" t="str">
        <f t="shared" si="1"/>
        <v>595019080001</v>
      </c>
      <c r="P1339" s="65">
        <f t="shared" si="2"/>
        <v>2</v>
      </c>
      <c r="Q1339" s="65">
        <f t="shared" si="3"/>
        <v>1</v>
      </c>
      <c r="R1339" s="65" t="str">
        <f t="shared" si="12"/>
        <v>59.501.908/0001-21</v>
      </c>
      <c r="S1339" s="84"/>
      <c r="T1339" s="84" t="str">
        <f t="shared" si="10"/>
        <v/>
      </c>
      <c r="U1339" s="84" t="str">
        <f t="shared" si="11"/>
        <v/>
      </c>
      <c r="V1339" s="65" t="str">
        <f t="shared" si="5"/>
        <v/>
      </c>
      <c r="W1339" s="84"/>
      <c r="X1339" s="84"/>
      <c r="Y1339" s="85"/>
      <c r="Z1339" s="85"/>
      <c r="AA1339" s="65" t="str">
        <f t="shared" si="6"/>
        <v/>
      </c>
      <c r="AB1339" s="65" t="str">
        <f t="shared" si="7"/>
        <v/>
      </c>
      <c r="AC1339" s="86"/>
      <c r="AD1339" s="87" t="str">
        <f t="shared" si="8"/>
        <v/>
      </c>
      <c r="AE1339" s="84"/>
      <c r="AF1339" s="86">
        <f>IF(AC1339&gt;0,AC1339,'⚙️ Config'!$B$10)</f>
        <v>0.0075</v>
      </c>
      <c r="AG1339" s="88">
        <f t="shared" si="9"/>
        <v>9104.85195</v>
      </c>
      <c r="AH1339" s="88">
        <f>AG1339*'⚙️ Config'!$B$11</f>
        <v>45524.25975</v>
      </c>
      <c r="AI1339" s="88">
        <f>AH1339*'⚙️ Config'!$B$12</f>
        <v>13657.27793</v>
      </c>
      <c r="AJ1339" s="64"/>
      <c r="AK1339" s="84"/>
      <c r="AL1339" s="84"/>
      <c r="AM1339" s="84"/>
      <c r="AN1339" s="84"/>
      <c r="AO1339" s="84"/>
      <c r="AP1339" s="84"/>
      <c r="AQ1339" s="84"/>
    </row>
    <row r="1340" ht="15.0" customHeight="1">
      <c r="A1340" s="79">
        <v>1337.0</v>
      </c>
      <c r="B1340" s="80" t="s">
        <v>3030</v>
      </c>
      <c r="C1340" s="79" t="s">
        <v>141</v>
      </c>
      <c r="D1340" s="79" t="s">
        <v>3031</v>
      </c>
      <c r="E1340" s="81">
        <v>63.78</v>
      </c>
      <c r="F1340" s="79" t="s">
        <v>84</v>
      </c>
      <c r="G1340" s="79" t="s">
        <v>606</v>
      </c>
      <c r="H1340" s="82">
        <v>1213735.54</v>
      </c>
      <c r="I1340" s="79">
        <v>1.0</v>
      </c>
      <c r="J1340" s="83">
        <v>1.1</v>
      </c>
      <c r="K1340" s="80">
        <v>2025.0</v>
      </c>
      <c r="L1340" s="79" t="s">
        <v>202</v>
      </c>
      <c r="M1340" s="79">
        <v>2025.0</v>
      </c>
      <c r="N1340" s="79" t="s">
        <v>161</v>
      </c>
      <c r="O1340" s="65" t="str">
        <f t="shared" si="1"/>
        <v>964607790001</v>
      </c>
      <c r="P1340" s="65">
        <f t="shared" si="2"/>
        <v>0</v>
      </c>
      <c r="Q1340" s="65">
        <f t="shared" si="3"/>
        <v>5</v>
      </c>
      <c r="R1340" s="65" t="str">
        <f t="shared" si="12"/>
        <v>96.460.779/0001-05</v>
      </c>
      <c r="S1340" s="84"/>
      <c r="T1340" s="84" t="str">
        <f t="shared" si="10"/>
        <v/>
      </c>
      <c r="U1340" s="84" t="str">
        <f t="shared" si="11"/>
        <v/>
      </c>
      <c r="V1340" s="65" t="str">
        <f t="shared" si="5"/>
        <v/>
      </c>
      <c r="W1340" s="84"/>
      <c r="X1340" s="84"/>
      <c r="Y1340" s="85"/>
      <c r="Z1340" s="85"/>
      <c r="AA1340" s="65" t="str">
        <f t="shared" si="6"/>
        <v/>
      </c>
      <c r="AB1340" s="65" t="str">
        <f t="shared" si="7"/>
        <v/>
      </c>
      <c r="AC1340" s="86"/>
      <c r="AD1340" s="87" t="str">
        <f t="shared" si="8"/>
        <v/>
      </c>
      <c r="AE1340" s="84"/>
      <c r="AF1340" s="86">
        <f>IF(AC1340&gt;0,AC1340,'⚙️ Config'!$B$10)</f>
        <v>0.0075</v>
      </c>
      <c r="AG1340" s="88">
        <f t="shared" si="9"/>
        <v>9103.01655</v>
      </c>
      <c r="AH1340" s="88">
        <f>AG1340*'⚙️ Config'!$B$11</f>
        <v>45515.08275</v>
      </c>
      <c r="AI1340" s="88">
        <f>AH1340*'⚙️ Config'!$B$12</f>
        <v>13654.52483</v>
      </c>
      <c r="AJ1340" s="64"/>
      <c r="AK1340" s="84"/>
      <c r="AL1340" s="84"/>
      <c r="AM1340" s="84"/>
      <c r="AN1340" s="84"/>
      <c r="AO1340" s="84"/>
      <c r="AP1340" s="84"/>
      <c r="AQ1340" s="84"/>
    </row>
    <row r="1341" ht="15.0" customHeight="1">
      <c r="A1341" s="79">
        <v>1338.0</v>
      </c>
      <c r="B1341" s="80" t="s">
        <v>3032</v>
      </c>
      <c r="C1341" s="79" t="s">
        <v>141</v>
      </c>
      <c r="D1341" s="79" t="s">
        <v>3033</v>
      </c>
      <c r="E1341" s="81">
        <v>83.67</v>
      </c>
      <c r="F1341" s="79" t="s">
        <v>84</v>
      </c>
      <c r="G1341" s="79" t="s">
        <v>606</v>
      </c>
      <c r="H1341" s="82">
        <v>1213618.01</v>
      </c>
      <c r="I1341" s="79">
        <v>1.0</v>
      </c>
      <c r="J1341" s="83">
        <v>0.6</v>
      </c>
      <c r="K1341" s="80">
        <v>2025.0</v>
      </c>
      <c r="L1341" s="79" t="s">
        <v>630</v>
      </c>
      <c r="M1341" s="79">
        <v>2025.0</v>
      </c>
      <c r="N1341" s="79" t="s">
        <v>145</v>
      </c>
      <c r="O1341" s="65" t="str">
        <f t="shared" si="1"/>
        <v>298228090001</v>
      </c>
      <c r="P1341" s="65">
        <f t="shared" si="2"/>
        <v>8</v>
      </c>
      <c r="Q1341" s="65">
        <f t="shared" si="3"/>
        <v>0</v>
      </c>
      <c r="R1341" s="65" t="str">
        <f t="shared" si="12"/>
        <v>29.822.809/0001-80</v>
      </c>
      <c r="S1341" s="84"/>
      <c r="T1341" s="84" t="str">
        <f t="shared" si="10"/>
        <v/>
      </c>
      <c r="U1341" s="84" t="str">
        <f t="shared" si="11"/>
        <v/>
      </c>
      <c r="V1341" s="65" t="str">
        <f t="shared" si="5"/>
        <v/>
      </c>
      <c r="W1341" s="84"/>
      <c r="X1341" s="84"/>
      <c r="Y1341" s="85"/>
      <c r="Z1341" s="85"/>
      <c r="AA1341" s="65" t="str">
        <f t="shared" si="6"/>
        <v/>
      </c>
      <c r="AB1341" s="65" t="str">
        <f t="shared" si="7"/>
        <v/>
      </c>
      <c r="AC1341" s="86"/>
      <c r="AD1341" s="87" t="str">
        <f t="shared" si="8"/>
        <v/>
      </c>
      <c r="AE1341" s="84"/>
      <c r="AF1341" s="86">
        <f>IF(AC1341&gt;0,AC1341,'⚙️ Config'!$B$10)</f>
        <v>0.0075</v>
      </c>
      <c r="AG1341" s="88">
        <f t="shared" si="9"/>
        <v>9102.135075</v>
      </c>
      <c r="AH1341" s="88">
        <f>AG1341*'⚙️ Config'!$B$11</f>
        <v>45510.67538</v>
      </c>
      <c r="AI1341" s="88">
        <f>AH1341*'⚙️ Config'!$B$12</f>
        <v>13653.20261</v>
      </c>
      <c r="AJ1341" s="64"/>
      <c r="AK1341" s="84"/>
      <c r="AL1341" s="84"/>
      <c r="AM1341" s="84"/>
      <c r="AN1341" s="84"/>
      <c r="AO1341" s="84"/>
      <c r="AP1341" s="84"/>
      <c r="AQ1341" s="84"/>
    </row>
    <row r="1342" ht="15.0" customHeight="1">
      <c r="A1342" s="79">
        <v>1339.0</v>
      </c>
      <c r="B1342" s="80" t="s">
        <v>3034</v>
      </c>
      <c r="C1342" s="79" t="s">
        <v>141</v>
      </c>
      <c r="D1342" s="79" t="s">
        <v>3035</v>
      </c>
      <c r="E1342" s="81">
        <v>51.85</v>
      </c>
      <c r="F1342" s="79" t="s">
        <v>84</v>
      </c>
      <c r="G1342" s="79" t="s">
        <v>606</v>
      </c>
      <c r="H1342" s="82">
        <v>1213499.46</v>
      </c>
      <c r="I1342" s="79">
        <v>1.0</v>
      </c>
      <c r="J1342" s="83">
        <v>1.7</v>
      </c>
      <c r="K1342" s="80">
        <v>2024.0</v>
      </c>
      <c r="L1342" s="79" t="s">
        <v>202</v>
      </c>
      <c r="M1342" s="79">
        <v>2024.0</v>
      </c>
      <c r="N1342" s="79" t="s">
        <v>161</v>
      </c>
      <c r="O1342" s="65" t="str">
        <f t="shared" si="1"/>
        <v>111618280001</v>
      </c>
      <c r="P1342" s="65">
        <f t="shared" si="2"/>
        <v>4</v>
      </c>
      <c r="Q1342" s="65">
        <f t="shared" si="3"/>
        <v>8</v>
      </c>
      <c r="R1342" s="65" t="str">
        <f t="shared" si="12"/>
        <v>11.161.828/0001-48</v>
      </c>
      <c r="S1342" s="84"/>
      <c r="T1342" s="84" t="str">
        <f t="shared" si="10"/>
        <v/>
      </c>
      <c r="U1342" s="84" t="str">
        <f t="shared" si="11"/>
        <v/>
      </c>
      <c r="V1342" s="65" t="str">
        <f t="shared" si="5"/>
        <v/>
      </c>
      <c r="W1342" s="84"/>
      <c r="X1342" s="84"/>
      <c r="Y1342" s="85"/>
      <c r="Z1342" s="85"/>
      <c r="AA1342" s="65" t="str">
        <f t="shared" si="6"/>
        <v/>
      </c>
      <c r="AB1342" s="65" t="str">
        <f t="shared" si="7"/>
        <v/>
      </c>
      <c r="AC1342" s="86"/>
      <c r="AD1342" s="87" t="str">
        <f t="shared" si="8"/>
        <v/>
      </c>
      <c r="AE1342" s="84"/>
      <c r="AF1342" s="86">
        <f>IF(AC1342&gt;0,AC1342,'⚙️ Config'!$B$10)</f>
        <v>0.0075</v>
      </c>
      <c r="AG1342" s="88">
        <f t="shared" si="9"/>
        <v>9101.24595</v>
      </c>
      <c r="AH1342" s="88">
        <f>AG1342*'⚙️ Config'!$B$11</f>
        <v>45506.22975</v>
      </c>
      <c r="AI1342" s="88">
        <f>AH1342*'⚙️ Config'!$B$12</f>
        <v>13651.86893</v>
      </c>
      <c r="AJ1342" s="64"/>
      <c r="AK1342" s="84"/>
      <c r="AL1342" s="84"/>
      <c r="AM1342" s="84"/>
      <c r="AN1342" s="84"/>
      <c r="AO1342" s="84"/>
      <c r="AP1342" s="84"/>
      <c r="AQ1342" s="84"/>
    </row>
    <row r="1343" ht="15.0" customHeight="1">
      <c r="A1343" s="79">
        <v>1340.0</v>
      </c>
      <c r="B1343" s="80" t="s">
        <v>3036</v>
      </c>
      <c r="C1343" s="79" t="s">
        <v>141</v>
      </c>
      <c r="D1343" s="79" t="s">
        <v>3037</v>
      </c>
      <c r="E1343" s="81">
        <v>56.87</v>
      </c>
      <c r="F1343" s="79" t="s">
        <v>84</v>
      </c>
      <c r="G1343" s="79" t="s">
        <v>606</v>
      </c>
      <c r="H1343" s="82">
        <v>1213076.95</v>
      </c>
      <c r="I1343" s="79">
        <v>1.0</v>
      </c>
      <c r="J1343" s="83">
        <v>1.4</v>
      </c>
      <c r="K1343" s="80">
        <v>2024.0</v>
      </c>
      <c r="L1343" s="79" t="s">
        <v>630</v>
      </c>
      <c r="M1343" s="79">
        <v>2024.0</v>
      </c>
      <c r="N1343" s="79" t="s">
        <v>161</v>
      </c>
      <c r="O1343" s="65" t="str">
        <f t="shared" si="1"/>
        <v>420225020001</v>
      </c>
      <c r="P1343" s="65">
        <f t="shared" si="2"/>
        <v>6</v>
      </c>
      <c r="Q1343" s="65">
        <f t="shared" si="3"/>
        <v>3</v>
      </c>
      <c r="R1343" s="65" t="str">
        <f t="shared" si="12"/>
        <v>42.022.502/0001-63</v>
      </c>
      <c r="S1343" s="84"/>
      <c r="T1343" s="84" t="str">
        <f t="shared" si="10"/>
        <v/>
      </c>
      <c r="U1343" s="84" t="str">
        <f t="shared" si="11"/>
        <v/>
      </c>
      <c r="V1343" s="65" t="str">
        <f t="shared" si="5"/>
        <v/>
      </c>
      <c r="W1343" s="84"/>
      <c r="X1343" s="84"/>
      <c r="Y1343" s="85"/>
      <c r="Z1343" s="85"/>
      <c r="AA1343" s="65" t="str">
        <f t="shared" si="6"/>
        <v/>
      </c>
      <c r="AB1343" s="65" t="str">
        <f t="shared" si="7"/>
        <v/>
      </c>
      <c r="AC1343" s="86"/>
      <c r="AD1343" s="87" t="str">
        <f t="shared" si="8"/>
        <v/>
      </c>
      <c r="AE1343" s="84"/>
      <c r="AF1343" s="86">
        <f>IF(AC1343&gt;0,AC1343,'⚙️ Config'!$B$10)</f>
        <v>0.0075</v>
      </c>
      <c r="AG1343" s="88">
        <f t="shared" si="9"/>
        <v>9098.077125</v>
      </c>
      <c r="AH1343" s="88">
        <f>AG1343*'⚙️ Config'!$B$11</f>
        <v>45490.38563</v>
      </c>
      <c r="AI1343" s="88">
        <f>AH1343*'⚙️ Config'!$B$12</f>
        <v>13647.11569</v>
      </c>
      <c r="AJ1343" s="64"/>
      <c r="AK1343" s="84"/>
      <c r="AL1343" s="84"/>
      <c r="AM1343" s="84"/>
      <c r="AN1343" s="84"/>
      <c r="AO1343" s="84"/>
      <c r="AP1343" s="84"/>
      <c r="AQ1343" s="84"/>
    </row>
    <row r="1344" ht="15.0" customHeight="1">
      <c r="A1344" s="79">
        <v>1341.0</v>
      </c>
      <c r="B1344" s="80" t="s">
        <v>3038</v>
      </c>
      <c r="C1344" s="79" t="s">
        <v>141</v>
      </c>
      <c r="D1344" s="79" t="s">
        <v>3039</v>
      </c>
      <c r="E1344" s="81">
        <v>73.88</v>
      </c>
      <c r="F1344" s="79" t="s">
        <v>84</v>
      </c>
      <c r="G1344" s="79" t="s">
        <v>606</v>
      </c>
      <c r="H1344" s="82">
        <v>1213042.8</v>
      </c>
      <c r="I1344" s="79">
        <v>1.0</v>
      </c>
      <c r="J1344" s="83">
        <v>0.8</v>
      </c>
      <c r="K1344" s="80">
        <v>2025.0</v>
      </c>
      <c r="L1344" s="79" t="s">
        <v>448</v>
      </c>
      <c r="M1344" s="79">
        <v>2025.0</v>
      </c>
      <c r="N1344" s="79" t="s">
        <v>145</v>
      </c>
      <c r="O1344" s="65" t="str">
        <f t="shared" si="1"/>
        <v>089685860001</v>
      </c>
      <c r="P1344" s="65">
        <f t="shared" si="2"/>
        <v>9</v>
      </c>
      <c r="Q1344" s="65">
        <f t="shared" si="3"/>
        <v>4</v>
      </c>
      <c r="R1344" s="65" t="str">
        <f t="shared" si="12"/>
        <v>08.968.586/0001-94</v>
      </c>
      <c r="S1344" s="84"/>
      <c r="T1344" s="84" t="str">
        <f t="shared" si="10"/>
        <v/>
      </c>
      <c r="U1344" s="84" t="str">
        <f t="shared" si="11"/>
        <v/>
      </c>
      <c r="V1344" s="65" t="str">
        <f t="shared" si="5"/>
        <v/>
      </c>
      <c r="W1344" s="84"/>
      <c r="X1344" s="84"/>
      <c r="Y1344" s="85"/>
      <c r="Z1344" s="85"/>
      <c r="AA1344" s="65" t="str">
        <f t="shared" si="6"/>
        <v/>
      </c>
      <c r="AB1344" s="65" t="str">
        <f t="shared" si="7"/>
        <v/>
      </c>
      <c r="AC1344" s="86"/>
      <c r="AD1344" s="87" t="str">
        <f t="shared" si="8"/>
        <v/>
      </c>
      <c r="AE1344" s="84"/>
      <c r="AF1344" s="86">
        <f>IF(AC1344&gt;0,AC1344,'⚙️ Config'!$B$10)</f>
        <v>0.0075</v>
      </c>
      <c r="AG1344" s="88">
        <f t="shared" si="9"/>
        <v>9097.821</v>
      </c>
      <c r="AH1344" s="88">
        <f>AG1344*'⚙️ Config'!$B$11</f>
        <v>45489.105</v>
      </c>
      <c r="AI1344" s="88">
        <f>AH1344*'⚙️ Config'!$B$12</f>
        <v>13646.7315</v>
      </c>
      <c r="AJ1344" s="64"/>
      <c r="AK1344" s="84"/>
      <c r="AL1344" s="84"/>
      <c r="AM1344" s="84"/>
      <c r="AN1344" s="84"/>
      <c r="AO1344" s="84"/>
      <c r="AP1344" s="84"/>
      <c r="AQ1344" s="84"/>
    </row>
    <row r="1345" ht="15.0" customHeight="1">
      <c r="A1345" s="79">
        <v>1342.0</v>
      </c>
      <c r="B1345" s="80" t="s">
        <v>3040</v>
      </c>
      <c r="C1345" s="79" t="s">
        <v>141</v>
      </c>
      <c r="D1345" s="79" t="s">
        <v>3041</v>
      </c>
      <c r="E1345" s="81">
        <v>56.87</v>
      </c>
      <c r="F1345" s="79" t="s">
        <v>84</v>
      </c>
      <c r="G1345" s="79" t="s">
        <v>606</v>
      </c>
      <c r="H1345" s="82">
        <v>1212731.73</v>
      </c>
      <c r="I1345" s="79">
        <v>1.0</v>
      </c>
      <c r="J1345" s="83">
        <v>1.4</v>
      </c>
      <c r="K1345" s="80">
        <v>2024.0</v>
      </c>
      <c r="L1345" s="79" t="s">
        <v>295</v>
      </c>
      <c r="M1345" s="79">
        <v>2024.0</v>
      </c>
      <c r="N1345" s="79" t="s">
        <v>161</v>
      </c>
      <c r="O1345" s="65" t="str">
        <f t="shared" si="1"/>
        <v>171880760001</v>
      </c>
      <c r="P1345" s="65">
        <f t="shared" si="2"/>
        <v>9</v>
      </c>
      <c r="Q1345" s="65">
        <f t="shared" si="3"/>
        <v>5</v>
      </c>
      <c r="R1345" s="65" t="str">
        <f t="shared" si="12"/>
        <v>17.188.076/0001-95</v>
      </c>
      <c r="S1345" s="84"/>
      <c r="T1345" s="84" t="str">
        <f t="shared" si="10"/>
        <v/>
      </c>
      <c r="U1345" s="84" t="str">
        <f t="shared" si="11"/>
        <v/>
      </c>
      <c r="V1345" s="65" t="str">
        <f t="shared" si="5"/>
        <v/>
      </c>
      <c r="W1345" s="84"/>
      <c r="X1345" s="84"/>
      <c r="Y1345" s="85"/>
      <c r="Z1345" s="85"/>
      <c r="AA1345" s="65" t="str">
        <f t="shared" si="6"/>
        <v/>
      </c>
      <c r="AB1345" s="65" t="str">
        <f t="shared" si="7"/>
        <v/>
      </c>
      <c r="AC1345" s="86"/>
      <c r="AD1345" s="87" t="str">
        <f t="shared" si="8"/>
        <v/>
      </c>
      <c r="AE1345" s="84"/>
      <c r="AF1345" s="86">
        <f>IF(AC1345&gt;0,AC1345,'⚙️ Config'!$B$10)</f>
        <v>0.0075</v>
      </c>
      <c r="AG1345" s="88">
        <f t="shared" si="9"/>
        <v>9095.487975</v>
      </c>
      <c r="AH1345" s="88">
        <f>AG1345*'⚙️ Config'!$B$11</f>
        <v>45477.43988</v>
      </c>
      <c r="AI1345" s="88">
        <f>AH1345*'⚙️ Config'!$B$12</f>
        <v>13643.23196</v>
      </c>
      <c r="AJ1345" s="64"/>
      <c r="AK1345" s="84"/>
      <c r="AL1345" s="84"/>
      <c r="AM1345" s="84"/>
      <c r="AN1345" s="84"/>
      <c r="AO1345" s="84"/>
      <c r="AP1345" s="84"/>
      <c r="AQ1345" s="84"/>
    </row>
    <row r="1346" ht="15.0" customHeight="1">
      <c r="A1346" s="79">
        <v>1343.0</v>
      </c>
      <c r="B1346" s="80" t="s">
        <v>3042</v>
      </c>
      <c r="C1346" s="79" t="s">
        <v>141</v>
      </c>
      <c r="D1346" s="79" t="s">
        <v>3043</v>
      </c>
      <c r="E1346" s="81">
        <v>61.21</v>
      </c>
      <c r="F1346" s="79" t="s">
        <v>84</v>
      </c>
      <c r="G1346" s="79" t="s">
        <v>606</v>
      </c>
      <c r="H1346" s="82">
        <v>1212473.55</v>
      </c>
      <c r="I1346" s="79">
        <v>1.0</v>
      </c>
      <c r="J1346" s="83">
        <v>1.2</v>
      </c>
      <c r="K1346" s="80">
        <v>2024.0</v>
      </c>
      <c r="L1346" s="79" t="s">
        <v>202</v>
      </c>
      <c r="M1346" s="79">
        <v>2024.0</v>
      </c>
      <c r="N1346" s="79" t="s">
        <v>161</v>
      </c>
      <c r="O1346" s="65" t="str">
        <f t="shared" si="1"/>
        <v>018628240001</v>
      </c>
      <c r="P1346" s="65">
        <f t="shared" si="2"/>
        <v>3</v>
      </c>
      <c r="Q1346" s="65">
        <f t="shared" si="3"/>
        <v>3</v>
      </c>
      <c r="R1346" s="65" t="str">
        <f t="shared" si="12"/>
        <v>01.862.824/0001-33</v>
      </c>
      <c r="S1346" s="84"/>
      <c r="T1346" s="84" t="str">
        <f t="shared" si="10"/>
        <v/>
      </c>
      <c r="U1346" s="84" t="str">
        <f t="shared" si="11"/>
        <v/>
      </c>
      <c r="V1346" s="65" t="str">
        <f t="shared" si="5"/>
        <v/>
      </c>
      <c r="W1346" s="84"/>
      <c r="X1346" s="84"/>
      <c r="Y1346" s="85"/>
      <c r="Z1346" s="85"/>
      <c r="AA1346" s="65" t="str">
        <f t="shared" si="6"/>
        <v/>
      </c>
      <c r="AB1346" s="65" t="str">
        <f t="shared" si="7"/>
        <v/>
      </c>
      <c r="AC1346" s="86"/>
      <c r="AD1346" s="87" t="str">
        <f t="shared" si="8"/>
        <v/>
      </c>
      <c r="AE1346" s="84"/>
      <c r="AF1346" s="86">
        <f>IF(AC1346&gt;0,AC1346,'⚙️ Config'!$B$10)</f>
        <v>0.0075</v>
      </c>
      <c r="AG1346" s="88">
        <f t="shared" si="9"/>
        <v>9093.551625</v>
      </c>
      <c r="AH1346" s="88">
        <f>AG1346*'⚙️ Config'!$B$11</f>
        <v>45467.75813</v>
      </c>
      <c r="AI1346" s="88">
        <f>AH1346*'⚙️ Config'!$B$12</f>
        <v>13640.32744</v>
      </c>
      <c r="AJ1346" s="64"/>
      <c r="AK1346" s="84"/>
      <c r="AL1346" s="84"/>
      <c r="AM1346" s="84"/>
      <c r="AN1346" s="84"/>
      <c r="AO1346" s="84"/>
      <c r="AP1346" s="84"/>
      <c r="AQ1346" s="84"/>
    </row>
    <row r="1347" ht="15.0" customHeight="1">
      <c r="A1347" s="79">
        <v>1344.0</v>
      </c>
      <c r="B1347" s="80" t="s">
        <v>3044</v>
      </c>
      <c r="C1347" s="79" t="s">
        <v>141</v>
      </c>
      <c r="D1347" s="79" t="s">
        <v>3045</v>
      </c>
      <c r="E1347" s="81">
        <v>58.92</v>
      </c>
      <c r="F1347" s="79" t="s">
        <v>84</v>
      </c>
      <c r="G1347" s="79" t="s">
        <v>606</v>
      </c>
      <c r="H1347" s="82">
        <v>1211409.13</v>
      </c>
      <c r="I1347" s="79">
        <v>1.0</v>
      </c>
      <c r="J1347" s="83">
        <v>1.3</v>
      </c>
      <c r="K1347" s="80">
        <v>2024.0</v>
      </c>
      <c r="L1347" s="79" t="s">
        <v>202</v>
      </c>
      <c r="M1347" s="79">
        <v>2024.0</v>
      </c>
      <c r="N1347" s="79" t="s">
        <v>145</v>
      </c>
      <c r="O1347" s="65" t="str">
        <f t="shared" si="1"/>
        <v>277087280001</v>
      </c>
      <c r="P1347" s="65">
        <f t="shared" si="2"/>
        <v>2</v>
      </c>
      <c r="Q1347" s="65">
        <f t="shared" si="3"/>
        <v>9</v>
      </c>
      <c r="R1347" s="65" t="str">
        <f t="shared" si="12"/>
        <v>27.708.728/0001-29</v>
      </c>
      <c r="S1347" s="84"/>
      <c r="T1347" s="84" t="str">
        <f t="shared" si="10"/>
        <v/>
      </c>
      <c r="U1347" s="84" t="str">
        <f t="shared" si="11"/>
        <v/>
      </c>
      <c r="V1347" s="65" t="str">
        <f t="shared" si="5"/>
        <v/>
      </c>
      <c r="W1347" s="84"/>
      <c r="X1347" s="84"/>
      <c r="Y1347" s="85"/>
      <c r="Z1347" s="85"/>
      <c r="AA1347" s="65" t="str">
        <f t="shared" si="6"/>
        <v/>
      </c>
      <c r="AB1347" s="65" t="str">
        <f t="shared" si="7"/>
        <v/>
      </c>
      <c r="AC1347" s="86"/>
      <c r="AD1347" s="87" t="str">
        <f t="shared" si="8"/>
        <v/>
      </c>
      <c r="AE1347" s="84"/>
      <c r="AF1347" s="86">
        <f>IF(AC1347&gt;0,AC1347,'⚙️ Config'!$B$10)</f>
        <v>0.0075</v>
      </c>
      <c r="AG1347" s="88">
        <f t="shared" si="9"/>
        <v>9085.568475</v>
      </c>
      <c r="AH1347" s="88">
        <f>AG1347*'⚙️ Config'!$B$11</f>
        <v>45427.84238</v>
      </c>
      <c r="AI1347" s="88">
        <f>AH1347*'⚙️ Config'!$B$12</f>
        <v>13628.35271</v>
      </c>
      <c r="AJ1347" s="64"/>
      <c r="AK1347" s="84"/>
      <c r="AL1347" s="84"/>
      <c r="AM1347" s="84"/>
      <c r="AN1347" s="84"/>
      <c r="AO1347" s="84"/>
      <c r="AP1347" s="84"/>
      <c r="AQ1347" s="84"/>
    </row>
    <row r="1348" ht="15.0" customHeight="1">
      <c r="A1348" s="79">
        <v>1345.0</v>
      </c>
      <c r="B1348" s="80" t="s">
        <v>3046</v>
      </c>
      <c r="C1348" s="79" t="s">
        <v>141</v>
      </c>
      <c r="D1348" s="79" t="s">
        <v>3047</v>
      </c>
      <c r="E1348" s="81">
        <v>73.88</v>
      </c>
      <c r="F1348" s="79" t="s">
        <v>84</v>
      </c>
      <c r="G1348" s="79" t="s">
        <v>606</v>
      </c>
      <c r="H1348" s="82">
        <v>1211285.44</v>
      </c>
      <c r="I1348" s="79">
        <v>1.0</v>
      </c>
      <c r="J1348" s="83">
        <v>0.8</v>
      </c>
      <c r="K1348" s="80">
        <v>2025.0</v>
      </c>
      <c r="L1348" s="79" t="s">
        <v>630</v>
      </c>
      <c r="M1348" s="79">
        <v>2025.0</v>
      </c>
      <c r="N1348" s="79" t="s">
        <v>161</v>
      </c>
      <c r="O1348" s="65" t="str">
        <f t="shared" si="1"/>
        <v>301909230001</v>
      </c>
      <c r="P1348" s="65">
        <f t="shared" si="2"/>
        <v>1</v>
      </c>
      <c r="Q1348" s="65">
        <f t="shared" si="3"/>
        <v>4</v>
      </c>
      <c r="R1348" s="65" t="str">
        <f t="shared" si="12"/>
        <v>30.190.923/0001-14</v>
      </c>
      <c r="S1348" s="84"/>
      <c r="T1348" s="84" t="str">
        <f t="shared" si="10"/>
        <v/>
      </c>
      <c r="U1348" s="84" t="str">
        <f t="shared" si="11"/>
        <v/>
      </c>
      <c r="V1348" s="65" t="str">
        <f t="shared" si="5"/>
        <v/>
      </c>
      <c r="W1348" s="84"/>
      <c r="X1348" s="84"/>
      <c r="Y1348" s="85"/>
      <c r="Z1348" s="85"/>
      <c r="AA1348" s="65" t="str">
        <f t="shared" si="6"/>
        <v/>
      </c>
      <c r="AB1348" s="65" t="str">
        <f t="shared" si="7"/>
        <v/>
      </c>
      <c r="AC1348" s="86"/>
      <c r="AD1348" s="87" t="str">
        <f t="shared" si="8"/>
        <v/>
      </c>
      <c r="AE1348" s="84"/>
      <c r="AF1348" s="86">
        <f>IF(AC1348&gt;0,AC1348,'⚙️ Config'!$B$10)</f>
        <v>0.0075</v>
      </c>
      <c r="AG1348" s="88">
        <f t="shared" si="9"/>
        <v>9084.6408</v>
      </c>
      <c r="AH1348" s="88">
        <f>AG1348*'⚙️ Config'!$B$11</f>
        <v>45423.204</v>
      </c>
      <c r="AI1348" s="88">
        <f>AH1348*'⚙️ Config'!$B$12</f>
        <v>13626.9612</v>
      </c>
      <c r="AJ1348" s="64"/>
      <c r="AK1348" s="84"/>
      <c r="AL1348" s="84"/>
      <c r="AM1348" s="84"/>
      <c r="AN1348" s="84"/>
      <c r="AO1348" s="84"/>
      <c r="AP1348" s="84"/>
      <c r="AQ1348" s="84"/>
    </row>
    <row r="1349" ht="15.0" customHeight="1">
      <c r="A1349" s="79">
        <v>1346.0</v>
      </c>
      <c r="B1349" s="80" t="s">
        <v>3048</v>
      </c>
      <c r="C1349" s="79" t="s">
        <v>141</v>
      </c>
      <c r="D1349" s="79" t="s">
        <v>3049</v>
      </c>
      <c r="E1349" s="81">
        <v>66.7</v>
      </c>
      <c r="F1349" s="79" t="s">
        <v>84</v>
      </c>
      <c r="G1349" s="79" t="s">
        <v>606</v>
      </c>
      <c r="H1349" s="82">
        <v>1211159.05</v>
      </c>
      <c r="I1349" s="79">
        <v>1.0</v>
      </c>
      <c r="J1349" s="83">
        <v>1.0</v>
      </c>
      <c r="K1349" s="80">
        <v>2025.0</v>
      </c>
      <c r="L1349" s="79" t="s">
        <v>202</v>
      </c>
      <c r="M1349" s="79">
        <v>2025.0</v>
      </c>
      <c r="N1349" s="79" t="s">
        <v>145</v>
      </c>
      <c r="O1349" s="65" t="str">
        <f t="shared" si="1"/>
        <v>320345980001</v>
      </c>
      <c r="P1349" s="65">
        <f t="shared" si="2"/>
        <v>2</v>
      </c>
      <c r="Q1349" s="65">
        <f t="shared" si="3"/>
        <v>6</v>
      </c>
      <c r="R1349" s="65" t="str">
        <f t="shared" si="12"/>
        <v>32.034.598/0001-26</v>
      </c>
      <c r="S1349" s="84"/>
      <c r="T1349" s="84" t="str">
        <f t="shared" si="10"/>
        <v/>
      </c>
      <c r="U1349" s="84" t="str">
        <f t="shared" si="11"/>
        <v/>
      </c>
      <c r="V1349" s="65" t="str">
        <f t="shared" si="5"/>
        <v/>
      </c>
      <c r="W1349" s="84"/>
      <c r="X1349" s="84"/>
      <c r="Y1349" s="85"/>
      <c r="Z1349" s="85"/>
      <c r="AA1349" s="65" t="str">
        <f t="shared" si="6"/>
        <v/>
      </c>
      <c r="AB1349" s="65" t="str">
        <f t="shared" si="7"/>
        <v/>
      </c>
      <c r="AC1349" s="86"/>
      <c r="AD1349" s="87" t="str">
        <f t="shared" si="8"/>
        <v/>
      </c>
      <c r="AE1349" s="84"/>
      <c r="AF1349" s="86">
        <f>IF(AC1349&gt;0,AC1349,'⚙️ Config'!$B$10)</f>
        <v>0.0075</v>
      </c>
      <c r="AG1349" s="88">
        <f t="shared" si="9"/>
        <v>9083.692875</v>
      </c>
      <c r="AH1349" s="88">
        <f>AG1349*'⚙️ Config'!$B$11</f>
        <v>45418.46438</v>
      </c>
      <c r="AI1349" s="88">
        <f>AH1349*'⚙️ Config'!$B$12</f>
        <v>13625.53931</v>
      </c>
      <c r="AJ1349" s="64"/>
      <c r="AK1349" s="84"/>
      <c r="AL1349" s="84"/>
      <c r="AM1349" s="84"/>
      <c r="AN1349" s="84"/>
      <c r="AO1349" s="84"/>
      <c r="AP1349" s="84"/>
      <c r="AQ1349" s="84"/>
    </row>
    <row r="1350" ht="15.0" customHeight="1">
      <c r="A1350" s="79">
        <v>1347.0</v>
      </c>
      <c r="B1350" s="80" t="s">
        <v>3050</v>
      </c>
      <c r="C1350" s="79" t="s">
        <v>141</v>
      </c>
      <c r="D1350" s="79" t="s">
        <v>3051</v>
      </c>
      <c r="E1350" s="81">
        <v>51.85</v>
      </c>
      <c r="F1350" s="79" t="s">
        <v>84</v>
      </c>
      <c r="G1350" s="79" t="s">
        <v>606</v>
      </c>
      <c r="H1350" s="82">
        <v>1209397.42</v>
      </c>
      <c r="I1350" s="79">
        <v>1.0</v>
      </c>
      <c r="J1350" s="83">
        <v>1.7</v>
      </c>
      <c r="K1350" s="80">
        <v>2024.0</v>
      </c>
      <c r="L1350" s="79" t="s">
        <v>448</v>
      </c>
      <c r="M1350" s="79">
        <v>2024.0</v>
      </c>
      <c r="N1350" s="79" t="s">
        <v>161</v>
      </c>
      <c r="O1350" s="65" t="str">
        <f t="shared" si="1"/>
        <v>245171560001</v>
      </c>
      <c r="P1350" s="65">
        <f t="shared" si="2"/>
        <v>0</v>
      </c>
      <c r="Q1350" s="65">
        <f t="shared" si="3"/>
        <v>2</v>
      </c>
      <c r="R1350" s="65" t="str">
        <f t="shared" si="12"/>
        <v>24.517.156/0001-02</v>
      </c>
      <c r="S1350" s="84"/>
      <c r="T1350" s="84" t="str">
        <f t="shared" si="10"/>
        <v/>
      </c>
      <c r="U1350" s="84" t="str">
        <f t="shared" si="11"/>
        <v/>
      </c>
      <c r="V1350" s="65" t="str">
        <f t="shared" si="5"/>
        <v/>
      </c>
      <c r="W1350" s="84"/>
      <c r="X1350" s="84"/>
      <c r="Y1350" s="85"/>
      <c r="Z1350" s="85"/>
      <c r="AA1350" s="65" t="str">
        <f t="shared" si="6"/>
        <v/>
      </c>
      <c r="AB1350" s="65" t="str">
        <f t="shared" si="7"/>
        <v/>
      </c>
      <c r="AC1350" s="86"/>
      <c r="AD1350" s="87" t="str">
        <f t="shared" si="8"/>
        <v/>
      </c>
      <c r="AE1350" s="84"/>
      <c r="AF1350" s="86">
        <f>IF(AC1350&gt;0,AC1350,'⚙️ Config'!$B$10)</f>
        <v>0.0075</v>
      </c>
      <c r="AG1350" s="88">
        <f t="shared" si="9"/>
        <v>9070.48065</v>
      </c>
      <c r="AH1350" s="88">
        <f>AG1350*'⚙️ Config'!$B$11</f>
        <v>45352.40325</v>
      </c>
      <c r="AI1350" s="88">
        <f>AH1350*'⚙️ Config'!$B$12</f>
        <v>13605.72098</v>
      </c>
      <c r="AJ1350" s="64"/>
      <c r="AK1350" s="84"/>
      <c r="AL1350" s="84"/>
      <c r="AM1350" s="84"/>
      <c r="AN1350" s="84"/>
      <c r="AO1350" s="84"/>
      <c r="AP1350" s="84"/>
      <c r="AQ1350" s="84"/>
    </row>
    <row r="1351" ht="15.0" customHeight="1">
      <c r="A1351" s="79">
        <v>1348.0</v>
      </c>
      <c r="B1351" s="80" t="s">
        <v>3052</v>
      </c>
      <c r="C1351" s="79" t="s">
        <v>141</v>
      </c>
      <c r="D1351" s="79" t="s">
        <v>3053</v>
      </c>
      <c r="E1351" s="81">
        <v>63.78</v>
      </c>
      <c r="F1351" s="79" t="s">
        <v>84</v>
      </c>
      <c r="G1351" s="79" t="s">
        <v>606</v>
      </c>
      <c r="H1351" s="82">
        <v>1209260.22</v>
      </c>
      <c r="I1351" s="79">
        <v>1.0</v>
      </c>
      <c r="J1351" s="83">
        <v>1.1</v>
      </c>
      <c r="K1351" s="80">
        <v>2025.0</v>
      </c>
      <c r="L1351" s="79" t="s">
        <v>630</v>
      </c>
      <c r="M1351" s="79">
        <v>2025.0</v>
      </c>
      <c r="N1351" s="79" t="s">
        <v>161</v>
      </c>
      <c r="O1351" s="65" t="str">
        <f t="shared" si="1"/>
        <v>498185670001</v>
      </c>
      <c r="P1351" s="65">
        <f t="shared" si="2"/>
        <v>6</v>
      </c>
      <c r="Q1351" s="65">
        <f t="shared" si="3"/>
        <v>9</v>
      </c>
      <c r="R1351" s="65" t="str">
        <f t="shared" si="12"/>
        <v>49.818.567/0001-69</v>
      </c>
      <c r="S1351" s="84"/>
      <c r="T1351" s="84" t="str">
        <f t="shared" si="10"/>
        <v/>
      </c>
      <c r="U1351" s="84" t="str">
        <f t="shared" si="11"/>
        <v/>
      </c>
      <c r="V1351" s="65" t="str">
        <f t="shared" si="5"/>
        <v/>
      </c>
      <c r="W1351" s="84"/>
      <c r="X1351" s="84"/>
      <c r="Y1351" s="85"/>
      <c r="Z1351" s="85"/>
      <c r="AA1351" s="65" t="str">
        <f t="shared" si="6"/>
        <v/>
      </c>
      <c r="AB1351" s="65" t="str">
        <f t="shared" si="7"/>
        <v/>
      </c>
      <c r="AC1351" s="86"/>
      <c r="AD1351" s="87" t="str">
        <f t="shared" si="8"/>
        <v/>
      </c>
      <c r="AE1351" s="84"/>
      <c r="AF1351" s="86">
        <f>IF(AC1351&gt;0,AC1351,'⚙️ Config'!$B$10)</f>
        <v>0.0075</v>
      </c>
      <c r="AG1351" s="88">
        <f t="shared" si="9"/>
        <v>9069.45165</v>
      </c>
      <c r="AH1351" s="88">
        <f>AG1351*'⚙️ Config'!$B$11</f>
        <v>45347.25825</v>
      </c>
      <c r="AI1351" s="88">
        <f>AH1351*'⚙️ Config'!$B$12</f>
        <v>13604.17748</v>
      </c>
      <c r="AJ1351" s="64"/>
      <c r="AK1351" s="84"/>
      <c r="AL1351" s="84"/>
      <c r="AM1351" s="84"/>
      <c r="AN1351" s="84"/>
      <c r="AO1351" s="84"/>
      <c r="AP1351" s="84"/>
      <c r="AQ1351" s="84"/>
    </row>
    <row r="1352" ht="15.0" customHeight="1">
      <c r="A1352" s="79">
        <v>1349.0</v>
      </c>
      <c r="B1352" s="80" t="s">
        <v>3054</v>
      </c>
      <c r="C1352" s="79" t="s">
        <v>141</v>
      </c>
      <c r="D1352" s="79" t="s">
        <v>3055</v>
      </c>
      <c r="E1352" s="81">
        <v>58.92</v>
      </c>
      <c r="F1352" s="79" t="s">
        <v>84</v>
      </c>
      <c r="G1352" s="79" t="s">
        <v>606</v>
      </c>
      <c r="H1352" s="82">
        <v>1209239.15</v>
      </c>
      <c r="I1352" s="79">
        <v>1.0</v>
      </c>
      <c r="J1352" s="83">
        <v>1.3</v>
      </c>
      <c r="K1352" s="80">
        <v>2024.0</v>
      </c>
      <c r="L1352" s="79" t="s">
        <v>630</v>
      </c>
      <c r="M1352" s="79">
        <v>2024.0</v>
      </c>
      <c r="N1352" s="79" t="s">
        <v>145</v>
      </c>
      <c r="O1352" s="65" t="str">
        <f t="shared" si="1"/>
        <v>307934450001</v>
      </c>
      <c r="P1352" s="65">
        <f t="shared" si="2"/>
        <v>3</v>
      </c>
      <c r="Q1352" s="65">
        <f t="shared" si="3"/>
        <v>7</v>
      </c>
      <c r="R1352" s="65" t="str">
        <f t="shared" si="12"/>
        <v>30.793.445/0001-37</v>
      </c>
      <c r="S1352" s="84"/>
      <c r="T1352" s="84" t="str">
        <f t="shared" si="10"/>
        <v/>
      </c>
      <c r="U1352" s="84" t="str">
        <f t="shared" si="11"/>
        <v/>
      </c>
      <c r="V1352" s="65" t="str">
        <f t="shared" si="5"/>
        <v/>
      </c>
      <c r="W1352" s="84"/>
      <c r="X1352" s="84"/>
      <c r="Y1352" s="85"/>
      <c r="Z1352" s="85"/>
      <c r="AA1352" s="65" t="str">
        <f t="shared" si="6"/>
        <v/>
      </c>
      <c r="AB1352" s="65" t="str">
        <f t="shared" si="7"/>
        <v/>
      </c>
      <c r="AC1352" s="86"/>
      <c r="AD1352" s="87" t="str">
        <f t="shared" si="8"/>
        <v/>
      </c>
      <c r="AE1352" s="84"/>
      <c r="AF1352" s="86">
        <f>IF(AC1352&gt;0,AC1352,'⚙️ Config'!$B$10)</f>
        <v>0.0075</v>
      </c>
      <c r="AG1352" s="88">
        <f t="shared" si="9"/>
        <v>9069.293625</v>
      </c>
      <c r="AH1352" s="88">
        <f>AG1352*'⚙️ Config'!$B$11</f>
        <v>45346.46813</v>
      </c>
      <c r="AI1352" s="88">
        <f>AH1352*'⚙️ Config'!$B$12</f>
        <v>13603.94044</v>
      </c>
      <c r="AJ1352" s="64"/>
      <c r="AK1352" s="84"/>
      <c r="AL1352" s="84"/>
      <c r="AM1352" s="84"/>
      <c r="AN1352" s="84"/>
      <c r="AO1352" s="84"/>
      <c r="AP1352" s="84"/>
      <c r="AQ1352" s="84"/>
    </row>
    <row r="1353" ht="15.0" customHeight="1">
      <c r="A1353" s="79">
        <v>1350.0</v>
      </c>
      <c r="B1353" s="80" t="s">
        <v>3056</v>
      </c>
      <c r="C1353" s="79" t="s">
        <v>141</v>
      </c>
      <c r="D1353" s="79" t="s">
        <v>3057</v>
      </c>
      <c r="E1353" s="81">
        <v>50.47</v>
      </c>
      <c r="F1353" s="79" t="s">
        <v>84</v>
      </c>
      <c r="G1353" s="79" t="s">
        <v>606</v>
      </c>
      <c r="H1353" s="82">
        <v>1209003.54</v>
      </c>
      <c r="I1353" s="79">
        <v>1.0</v>
      </c>
      <c r="J1353" s="83">
        <v>1.8</v>
      </c>
      <c r="K1353" s="80">
        <v>2024.0</v>
      </c>
      <c r="L1353" s="79" t="s">
        <v>202</v>
      </c>
      <c r="M1353" s="79">
        <v>2024.0</v>
      </c>
      <c r="N1353" s="79" t="s">
        <v>161</v>
      </c>
      <c r="O1353" s="65" t="str">
        <f t="shared" si="1"/>
        <v>252274290001</v>
      </c>
      <c r="P1353" s="65">
        <f t="shared" si="2"/>
        <v>4</v>
      </c>
      <c r="Q1353" s="65">
        <f t="shared" si="3"/>
        <v>7</v>
      </c>
      <c r="R1353" s="65" t="str">
        <f t="shared" si="12"/>
        <v>25.227.429/0001-47</v>
      </c>
      <c r="S1353" s="84"/>
      <c r="T1353" s="84" t="str">
        <f t="shared" si="10"/>
        <v/>
      </c>
      <c r="U1353" s="84" t="str">
        <f t="shared" si="11"/>
        <v/>
      </c>
      <c r="V1353" s="65" t="str">
        <f t="shared" si="5"/>
        <v/>
      </c>
      <c r="W1353" s="84"/>
      <c r="X1353" s="84"/>
      <c r="Y1353" s="85"/>
      <c r="Z1353" s="85"/>
      <c r="AA1353" s="65" t="str">
        <f t="shared" si="6"/>
        <v/>
      </c>
      <c r="AB1353" s="65" t="str">
        <f t="shared" si="7"/>
        <v/>
      </c>
      <c r="AC1353" s="86"/>
      <c r="AD1353" s="87" t="str">
        <f t="shared" si="8"/>
        <v/>
      </c>
      <c r="AE1353" s="84"/>
      <c r="AF1353" s="86">
        <f>IF(AC1353&gt;0,AC1353,'⚙️ Config'!$B$10)</f>
        <v>0.0075</v>
      </c>
      <c r="AG1353" s="88">
        <f t="shared" si="9"/>
        <v>9067.52655</v>
      </c>
      <c r="AH1353" s="88">
        <f>AG1353*'⚙️ Config'!$B$11</f>
        <v>45337.63275</v>
      </c>
      <c r="AI1353" s="88">
        <f>AH1353*'⚙️ Config'!$B$12</f>
        <v>13601.28983</v>
      </c>
      <c r="AJ1353" s="64"/>
      <c r="AK1353" s="84"/>
      <c r="AL1353" s="84"/>
      <c r="AM1353" s="84"/>
      <c r="AN1353" s="84"/>
      <c r="AO1353" s="84"/>
      <c r="AP1353" s="84"/>
      <c r="AQ1353" s="84"/>
    </row>
    <row r="1354" ht="15.0" customHeight="1">
      <c r="A1354" s="79">
        <v>1351.0</v>
      </c>
      <c r="B1354" s="80" t="s">
        <v>3058</v>
      </c>
      <c r="C1354" s="79" t="s">
        <v>154</v>
      </c>
      <c r="D1354" s="79" t="s">
        <v>3059</v>
      </c>
      <c r="E1354" s="81">
        <v>50.47</v>
      </c>
      <c r="F1354" s="79" t="s">
        <v>84</v>
      </c>
      <c r="G1354" s="79" t="s">
        <v>606</v>
      </c>
      <c r="H1354" s="82">
        <v>1208669.94</v>
      </c>
      <c r="I1354" s="79">
        <v>1.0</v>
      </c>
      <c r="J1354" s="83">
        <v>1.8</v>
      </c>
      <c r="K1354" s="80">
        <v>2024.0</v>
      </c>
      <c r="L1354" s="79" t="s">
        <v>630</v>
      </c>
      <c r="M1354" s="79">
        <v>2024.0</v>
      </c>
      <c r="N1354" s="79" t="s">
        <v>161</v>
      </c>
      <c r="O1354" s="65" t="str">
        <f t="shared" si="1"/>
        <v>068665180001</v>
      </c>
      <c r="P1354" s="65">
        <f t="shared" si="2"/>
        <v>9</v>
      </c>
      <c r="Q1354" s="65">
        <f t="shared" si="3"/>
        <v>9</v>
      </c>
      <c r="R1354" s="65" t="str">
        <f t="shared" si="12"/>
        <v>06.866.518/0001-99</v>
      </c>
      <c r="S1354" s="84"/>
      <c r="T1354" s="84" t="str">
        <f t="shared" si="10"/>
        <v/>
      </c>
      <c r="U1354" s="84" t="str">
        <f t="shared" si="11"/>
        <v/>
      </c>
      <c r="V1354" s="65" t="str">
        <f t="shared" si="5"/>
        <v/>
      </c>
      <c r="W1354" s="84"/>
      <c r="X1354" s="84"/>
      <c r="Y1354" s="85"/>
      <c r="Z1354" s="85"/>
      <c r="AA1354" s="65" t="str">
        <f t="shared" si="6"/>
        <v/>
      </c>
      <c r="AB1354" s="65" t="str">
        <f t="shared" si="7"/>
        <v/>
      </c>
      <c r="AC1354" s="86"/>
      <c r="AD1354" s="87" t="str">
        <f t="shared" si="8"/>
        <v/>
      </c>
      <c r="AE1354" s="84"/>
      <c r="AF1354" s="86">
        <f>IF(AC1354&gt;0,AC1354,'⚙️ Config'!$B$10)</f>
        <v>0.0075</v>
      </c>
      <c r="AG1354" s="88">
        <f t="shared" si="9"/>
        <v>9065.02455</v>
      </c>
      <c r="AH1354" s="88">
        <f>AG1354*'⚙️ Config'!$B$11</f>
        <v>45325.12275</v>
      </c>
      <c r="AI1354" s="88">
        <f>AH1354*'⚙️ Config'!$B$12</f>
        <v>13597.53683</v>
      </c>
      <c r="AJ1354" s="64"/>
      <c r="AK1354" s="84"/>
      <c r="AL1354" s="84"/>
      <c r="AM1354" s="84"/>
      <c r="AN1354" s="84"/>
      <c r="AO1354" s="84"/>
      <c r="AP1354" s="84"/>
      <c r="AQ1354" s="84"/>
    </row>
    <row r="1355" ht="15.0" customHeight="1">
      <c r="A1355" s="79">
        <v>1352.0</v>
      </c>
      <c r="B1355" s="80" t="s">
        <v>3060</v>
      </c>
      <c r="C1355" s="79" t="s">
        <v>141</v>
      </c>
      <c r="D1355" s="79" t="s">
        <v>3061</v>
      </c>
      <c r="E1355" s="81">
        <v>61.21</v>
      </c>
      <c r="F1355" s="79" t="s">
        <v>84</v>
      </c>
      <c r="G1355" s="79" t="s">
        <v>606</v>
      </c>
      <c r="H1355" s="82">
        <v>1208441.94</v>
      </c>
      <c r="I1355" s="79">
        <v>1.0</v>
      </c>
      <c r="J1355" s="83">
        <v>1.2</v>
      </c>
      <c r="K1355" s="80">
        <v>2024.0</v>
      </c>
      <c r="L1355" s="79" t="s">
        <v>448</v>
      </c>
      <c r="M1355" s="79">
        <v>2024.0</v>
      </c>
      <c r="N1355" s="79" t="s">
        <v>161</v>
      </c>
      <c r="O1355" s="65" t="str">
        <f t="shared" si="1"/>
        <v>149398170001</v>
      </c>
      <c r="P1355" s="65">
        <f t="shared" si="2"/>
        <v>3</v>
      </c>
      <c r="Q1355" s="65">
        <f t="shared" si="3"/>
        <v>4</v>
      </c>
      <c r="R1355" s="65" t="str">
        <f t="shared" si="12"/>
        <v>14.939.817/0001-34</v>
      </c>
      <c r="S1355" s="84"/>
      <c r="T1355" s="84" t="str">
        <f t="shared" si="10"/>
        <v/>
      </c>
      <c r="U1355" s="84" t="str">
        <f t="shared" si="11"/>
        <v/>
      </c>
      <c r="V1355" s="65" t="str">
        <f t="shared" si="5"/>
        <v/>
      </c>
      <c r="W1355" s="84"/>
      <c r="X1355" s="84"/>
      <c r="Y1355" s="85"/>
      <c r="Z1355" s="85"/>
      <c r="AA1355" s="65" t="str">
        <f t="shared" si="6"/>
        <v/>
      </c>
      <c r="AB1355" s="65" t="str">
        <f t="shared" si="7"/>
        <v/>
      </c>
      <c r="AC1355" s="86"/>
      <c r="AD1355" s="87" t="str">
        <f t="shared" si="8"/>
        <v/>
      </c>
      <c r="AE1355" s="84"/>
      <c r="AF1355" s="86">
        <f>IF(AC1355&gt;0,AC1355,'⚙️ Config'!$B$10)</f>
        <v>0.0075</v>
      </c>
      <c r="AG1355" s="88">
        <f t="shared" si="9"/>
        <v>9063.31455</v>
      </c>
      <c r="AH1355" s="88">
        <f>AG1355*'⚙️ Config'!$B$11</f>
        <v>45316.57275</v>
      </c>
      <c r="AI1355" s="88">
        <f>AH1355*'⚙️ Config'!$B$12</f>
        <v>13594.97183</v>
      </c>
      <c r="AJ1355" s="64"/>
      <c r="AK1355" s="84"/>
      <c r="AL1355" s="84"/>
      <c r="AM1355" s="84"/>
      <c r="AN1355" s="84"/>
      <c r="AO1355" s="84"/>
      <c r="AP1355" s="84"/>
      <c r="AQ1355" s="84"/>
    </row>
    <row r="1356" ht="15.0" customHeight="1">
      <c r="A1356" s="79">
        <v>1353.0</v>
      </c>
      <c r="B1356" s="80" t="s">
        <v>3062</v>
      </c>
      <c r="C1356" s="79" t="s">
        <v>141</v>
      </c>
      <c r="D1356" s="79" t="s">
        <v>3063</v>
      </c>
      <c r="E1356" s="81">
        <v>58.92</v>
      </c>
      <c r="F1356" s="79" t="s">
        <v>84</v>
      </c>
      <c r="G1356" s="79" t="s">
        <v>606</v>
      </c>
      <c r="H1356" s="82">
        <v>1207842.08</v>
      </c>
      <c r="I1356" s="79">
        <v>1.0</v>
      </c>
      <c r="J1356" s="83">
        <v>1.3</v>
      </c>
      <c r="K1356" s="80">
        <v>2024.0</v>
      </c>
      <c r="L1356" s="79" t="s">
        <v>630</v>
      </c>
      <c r="M1356" s="79">
        <v>2024.0</v>
      </c>
      <c r="N1356" s="79" t="s">
        <v>145</v>
      </c>
      <c r="O1356" s="65" t="str">
        <f t="shared" si="1"/>
        <v>044533050001</v>
      </c>
      <c r="P1356" s="65">
        <f t="shared" si="2"/>
        <v>0</v>
      </c>
      <c r="Q1356" s="65">
        <f t="shared" si="3"/>
        <v>0</v>
      </c>
      <c r="R1356" s="65" t="str">
        <f t="shared" si="12"/>
        <v>04.453.305/0001-00</v>
      </c>
      <c r="S1356" s="84"/>
      <c r="T1356" s="84" t="str">
        <f t="shared" si="10"/>
        <v/>
      </c>
      <c r="U1356" s="84" t="str">
        <f t="shared" si="11"/>
        <v/>
      </c>
      <c r="V1356" s="65" t="str">
        <f t="shared" si="5"/>
        <v/>
      </c>
      <c r="W1356" s="84"/>
      <c r="X1356" s="84"/>
      <c r="Y1356" s="85"/>
      <c r="Z1356" s="85"/>
      <c r="AA1356" s="65" t="str">
        <f t="shared" si="6"/>
        <v/>
      </c>
      <c r="AB1356" s="65" t="str">
        <f t="shared" si="7"/>
        <v/>
      </c>
      <c r="AC1356" s="86"/>
      <c r="AD1356" s="87" t="str">
        <f t="shared" si="8"/>
        <v/>
      </c>
      <c r="AE1356" s="84"/>
      <c r="AF1356" s="86">
        <f>IF(AC1356&gt;0,AC1356,'⚙️ Config'!$B$10)</f>
        <v>0.0075</v>
      </c>
      <c r="AG1356" s="88">
        <f t="shared" si="9"/>
        <v>9058.8156</v>
      </c>
      <c r="AH1356" s="88">
        <f>AG1356*'⚙️ Config'!$B$11</f>
        <v>45294.078</v>
      </c>
      <c r="AI1356" s="88">
        <f>AH1356*'⚙️ Config'!$B$12</f>
        <v>13588.2234</v>
      </c>
      <c r="AJ1356" s="64"/>
      <c r="AK1356" s="84"/>
      <c r="AL1356" s="84"/>
      <c r="AM1356" s="84"/>
      <c r="AN1356" s="84"/>
      <c r="AO1356" s="84"/>
      <c r="AP1356" s="84"/>
      <c r="AQ1356" s="84"/>
    </row>
    <row r="1357" ht="15.0" customHeight="1">
      <c r="A1357" s="79">
        <v>1354.0</v>
      </c>
      <c r="B1357" s="80" t="s">
        <v>3064</v>
      </c>
      <c r="C1357" s="79" t="s">
        <v>141</v>
      </c>
      <c r="D1357" s="79" t="s">
        <v>3065</v>
      </c>
      <c r="E1357" s="81">
        <v>55.03</v>
      </c>
      <c r="F1357" s="79" t="s">
        <v>84</v>
      </c>
      <c r="G1357" s="79" t="s">
        <v>606</v>
      </c>
      <c r="H1357" s="82">
        <v>1206503.68</v>
      </c>
      <c r="I1357" s="79">
        <v>1.0</v>
      </c>
      <c r="J1357" s="83">
        <v>1.5</v>
      </c>
      <c r="K1357" s="80">
        <v>2024.0</v>
      </c>
      <c r="L1357" s="79" t="s">
        <v>295</v>
      </c>
      <c r="M1357" s="79">
        <v>2024.0</v>
      </c>
      <c r="N1357" s="79" t="s">
        <v>145</v>
      </c>
      <c r="O1357" s="65" t="str">
        <f t="shared" si="1"/>
        <v>345792060001</v>
      </c>
      <c r="P1357" s="65">
        <f t="shared" si="2"/>
        <v>3</v>
      </c>
      <c r="Q1357" s="65">
        <f t="shared" si="3"/>
        <v>0</v>
      </c>
      <c r="R1357" s="65" t="str">
        <f t="shared" si="12"/>
        <v>34.579.206/0001-30</v>
      </c>
      <c r="S1357" s="84"/>
      <c r="T1357" s="84" t="str">
        <f t="shared" si="10"/>
        <v/>
      </c>
      <c r="U1357" s="84" t="str">
        <f t="shared" si="11"/>
        <v/>
      </c>
      <c r="V1357" s="65" t="str">
        <f t="shared" si="5"/>
        <v/>
      </c>
      <c r="W1357" s="84"/>
      <c r="X1357" s="84"/>
      <c r="Y1357" s="85"/>
      <c r="Z1357" s="85"/>
      <c r="AA1357" s="65" t="str">
        <f t="shared" si="6"/>
        <v/>
      </c>
      <c r="AB1357" s="65" t="str">
        <f t="shared" si="7"/>
        <v/>
      </c>
      <c r="AC1357" s="86"/>
      <c r="AD1357" s="87" t="str">
        <f t="shared" si="8"/>
        <v/>
      </c>
      <c r="AE1357" s="84"/>
      <c r="AF1357" s="86">
        <f>IF(AC1357&gt;0,AC1357,'⚙️ Config'!$B$10)</f>
        <v>0.0075</v>
      </c>
      <c r="AG1357" s="88">
        <f t="shared" si="9"/>
        <v>9048.7776</v>
      </c>
      <c r="AH1357" s="88">
        <f>AG1357*'⚙️ Config'!$B$11</f>
        <v>45243.888</v>
      </c>
      <c r="AI1357" s="88">
        <f>AH1357*'⚙️ Config'!$B$12</f>
        <v>13573.1664</v>
      </c>
      <c r="AJ1357" s="64"/>
      <c r="AK1357" s="84"/>
      <c r="AL1357" s="84"/>
      <c r="AM1357" s="84"/>
      <c r="AN1357" s="84"/>
      <c r="AO1357" s="84"/>
      <c r="AP1357" s="84"/>
      <c r="AQ1357" s="84"/>
    </row>
    <row r="1358" ht="15.0" customHeight="1">
      <c r="A1358" s="79">
        <v>1355.0</v>
      </c>
      <c r="B1358" s="80" t="s">
        <v>3066</v>
      </c>
      <c r="C1358" s="79" t="s">
        <v>141</v>
      </c>
      <c r="D1358" s="79" t="s">
        <v>3067</v>
      </c>
      <c r="E1358" s="81">
        <v>56.87</v>
      </c>
      <c r="F1358" s="79" t="s">
        <v>84</v>
      </c>
      <c r="G1358" s="79" t="s">
        <v>606</v>
      </c>
      <c r="H1358" s="82">
        <v>1206303.03</v>
      </c>
      <c r="I1358" s="79">
        <v>1.0</v>
      </c>
      <c r="J1358" s="83">
        <v>1.4</v>
      </c>
      <c r="K1358" s="80">
        <v>2024.0</v>
      </c>
      <c r="L1358" s="79" t="s">
        <v>630</v>
      </c>
      <c r="M1358" s="79">
        <v>2024.0</v>
      </c>
      <c r="N1358" s="79" t="s">
        <v>161</v>
      </c>
      <c r="O1358" s="65" t="str">
        <f t="shared" si="1"/>
        <v>348399390001</v>
      </c>
      <c r="P1358" s="65">
        <f t="shared" si="2"/>
        <v>6</v>
      </c>
      <c r="Q1358" s="65">
        <f t="shared" si="3"/>
        <v>6</v>
      </c>
      <c r="R1358" s="65" t="str">
        <f t="shared" si="12"/>
        <v>34.839.939/0001-66</v>
      </c>
      <c r="S1358" s="84"/>
      <c r="T1358" s="84" t="str">
        <f t="shared" si="10"/>
        <v/>
      </c>
      <c r="U1358" s="84" t="str">
        <f t="shared" si="11"/>
        <v/>
      </c>
      <c r="V1358" s="65" t="str">
        <f t="shared" si="5"/>
        <v/>
      </c>
      <c r="W1358" s="84"/>
      <c r="X1358" s="84"/>
      <c r="Y1358" s="85"/>
      <c r="Z1358" s="85"/>
      <c r="AA1358" s="65" t="str">
        <f t="shared" si="6"/>
        <v/>
      </c>
      <c r="AB1358" s="65" t="str">
        <f t="shared" si="7"/>
        <v/>
      </c>
      <c r="AC1358" s="86"/>
      <c r="AD1358" s="87" t="str">
        <f t="shared" si="8"/>
        <v/>
      </c>
      <c r="AE1358" s="84"/>
      <c r="AF1358" s="86">
        <f>IF(AC1358&gt;0,AC1358,'⚙️ Config'!$B$10)</f>
        <v>0.0075</v>
      </c>
      <c r="AG1358" s="88">
        <f t="shared" si="9"/>
        <v>9047.272725</v>
      </c>
      <c r="AH1358" s="88">
        <f>AG1358*'⚙️ Config'!$B$11</f>
        <v>45236.36363</v>
      </c>
      <c r="AI1358" s="88">
        <f>AH1358*'⚙️ Config'!$B$12</f>
        <v>13570.90909</v>
      </c>
      <c r="AJ1358" s="64"/>
      <c r="AK1358" s="84"/>
      <c r="AL1358" s="84"/>
      <c r="AM1358" s="84"/>
      <c r="AN1358" s="84"/>
      <c r="AO1358" s="84"/>
      <c r="AP1358" s="84"/>
      <c r="AQ1358" s="84"/>
    </row>
    <row r="1359" ht="15.0" customHeight="1">
      <c r="A1359" s="79">
        <v>1356.0</v>
      </c>
      <c r="B1359" s="80" t="s">
        <v>3068</v>
      </c>
      <c r="C1359" s="79" t="s">
        <v>141</v>
      </c>
      <c r="D1359" s="79" t="s">
        <v>3069</v>
      </c>
      <c r="E1359" s="81">
        <v>58.92</v>
      </c>
      <c r="F1359" s="79" t="s">
        <v>84</v>
      </c>
      <c r="G1359" s="79" t="s">
        <v>606</v>
      </c>
      <c r="H1359" s="82">
        <v>1206174.22</v>
      </c>
      <c r="I1359" s="79">
        <v>1.0</v>
      </c>
      <c r="J1359" s="83">
        <v>1.3</v>
      </c>
      <c r="K1359" s="80">
        <v>2024.0</v>
      </c>
      <c r="L1359" s="79" t="s">
        <v>202</v>
      </c>
      <c r="M1359" s="79">
        <v>2024.0</v>
      </c>
      <c r="N1359" s="79" t="s">
        <v>161</v>
      </c>
      <c r="O1359" s="65" t="str">
        <f t="shared" si="1"/>
        <v>141069230001</v>
      </c>
      <c r="P1359" s="65">
        <f t="shared" si="2"/>
        <v>3</v>
      </c>
      <c r="Q1359" s="65">
        <f t="shared" si="3"/>
        <v>7</v>
      </c>
      <c r="R1359" s="65" t="str">
        <f t="shared" si="12"/>
        <v>14.106.923/0001-37</v>
      </c>
      <c r="S1359" s="84"/>
      <c r="T1359" s="84" t="str">
        <f t="shared" si="10"/>
        <v/>
      </c>
      <c r="U1359" s="84" t="str">
        <f t="shared" si="11"/>
        <v/>
      </c>
      <c r="V1359" s="65" t="str">
        <f t="shared" si="5"/>
        <v/>
      </c>
      <c r="W1359" s="84"/>
      <c r="X1359" s="84"/>
      <c r="Y1359" s="85"/>
      <c r="Z1359" s="85"/>
      <c r="AA1359" s="65" t="str">
        <f t="shared" si="6"/>
        <v/>
      </c>
      <c r="AB1359" s="65" t="str">
        <f t="shared" si="7"/>
        <v/>
      </c>
      <c r="AC1359" s="86"/>
      <c r="AD1359" s="87" t="str">
        <f t="shared" si="8"/>
        <v/>
      </c>
      <c r="AE1359" s="84"/>
      <c r="AF1359" s="86">
        <f>IF(AC1359&gt;0,AC1359,'⚙️ Config'!$B$10)</f>
        <v>0.0075</v>
      </c>
      <c r="AG1359" s="88">
        <f t="shared" si="9"/>
        <v>9046.30665</v>
      </c>
      <c r="AH1359" s="88">
        <f>AG1359*'⚙️ Config'!$B$11</f>
        <v>45231.53325</v>
      </c>
      <c r="AI1359" s="88">
        <f>AH1359*'⚙️ Config'!$B$12</f>
        <v>13569.45998</v>
      </c>
      <c r="AJ1359" s="64"/>
      <c r="AK1359" s="84"/>
      <c r="AL1359" s="84"/>
      <c r="AM1359" s="84"/>
      <c r="AN1359" s="84"/>
      <c r="AO1359" s="84"/>
      <c r="AP1359" s="84"/>
      <c r="AQ1359" s="84"/>
    </row>
    <row r="1360" ht="15.0" customHeight="1">
      <c r="A1360" s="79">
        <v>1357.0</v>
      </c>
      <c r="B1360" s="80" t="s">
        <v>3070</v>
      </c>
      <c r="C1360" s="79" t="s">
        <v>141</v>
      </c>
      <c r="D1360" s="79" t="s">
        <v>3071</v>
      </c>
      <c r="E1360" s="81">
        <v>48.03</v>
      </c>
      <c r="F1360" s="79" t="s">
        <v>84</v>
      </c>
      <c r="G1360" s="79" t="s">
        <v>606</v>
      </c>
      <c r="H1360" s="82">
        <v>1206110.22</v>
      </c>
      <c r="I1360" s="79">
        <v>1.0</v>
      </c>
      <c r="J1360" s="83">
        <v>2.0</v>
      </c>
      <c r="K1360" s="80">
        <v>2024.0</v>
      </c>
      <c r="L1360" s="79" t="s">
        <v>630</v>
      </c>
      <c r="M1360" s="79">
        <v>2024.0</v>
      </c>
      <c r="N1360" s="79" t="s">
        <v>145</v>
      </c>
      <c r="O1360" s="65" t="str">
        <f t="shared" si="1"/>
        <v>249903380001</v>
      </c>
      <c r="P1360" s="65">
        <f t="shared" si="2"/>
        <v>0</v>
      </c>
      <c r="Q1360" s="65">
        <f t="shared" si="3"/>
        <v>4</v>
      </c>
      <c r="R1360" s="65" t="str">
        <f t="shared" si="12"/>
        <v>24.990.338/0001-04</v>
      </c>
      <c r="S1360" s="84"/>
      <c r="T1360" s="84" t="str">
        <f t="shared" si="10"/>
        <v/>
      </c>
      <c r="U1360" s="84" t="str">
        <f t="shared" si="11"/>
        <v/>
      </c>
      <c r="V1360" s="65" t="str">
        <f t="shared" si="5"/>
        <v/>
      </c>
      <c r="W1360" s="84"/>
      <c r="X1360" s="84"/>
      <c r="Y1360" s="85"/>
      <c r="Z1360" s="85"/>
      <c r="AA1360" s="65" t="str">
        <f t="shared" si="6"/>
        <v/>
      </c>
      <c r="AB1360" s="65" t="str">
        <f t="shared" si="7"/>
        <v/>
      </c>
      <c r="AC1360" s="86"/>
      <c r="AD1360" s="87" t="str">
        <f t="shared" si="8"/>
        <v/>
      </c>
      <c r="AE1360" s="84"/>
      <c r="AF1360" s="86">
        <f>IF(AC1360&gt;0,AC1360,'⚙️ Config'!$B$10)</f>
        <v>0.0075</v>
      </c>
      <c r="AG1360" s="88">
        <f t="shared" si="9"/>
        <v>9045.82665</v>
      </c>
      <c r="AH1360" s="88">
        <f>AG1360*'⚙️ Config'!$B$11</f>
        <v>45229.13325</v>
      </c>
      <c r="AI1360" s="88">
        <f>AH1360*'⚙️ Config'!$B$12</f>
        <v>13568.73998</v>
      </c>
      <c r="AJ1360" s="64"/>
      <c r="AK1360" s="84"/>
      <c r="AL1360" s="84"/>
      <c r="AM1360" s="84"/>
      <c r="AN1360" s="84"/>
      <c r="AO1360" s="84"/>
      <c r="AP1360" s="84"/>
      <c r="AQ1360" s="84"/>
    </row>
    <row r="1361" ht="15.0" customHeight="1">
      <c r="A1361" s="79">
        <v>1358.0</v>
      </c>
      <c r="B1361" s="80" t="s">
        <v>3072</v>
      </c>
      <c r="C1361" s="79" t="s">
        <v>141</v>
      </c>
      <c r="D1361" s="79" t="s">
        <v>3073</v>
      </c>
      <c r="E1361" s="81">
        <v>66.7</v>
      </c>
      <c r="F1361" s="79" t="s">
        <v>84</v>
      </c>
      <c r="G1361" s="79" t="s">
        <v>606</v>
      </c>
      <c r="H1361" s="82">
        <v>1205606.98</v>
      </c>
      <c r="I1361" s="79">
        <v>1.0</v>
      </c>
      <c r="J1361" s="83">
        <v>1.0</v>
      </c>
      <c r="K1361" s="80">
        <v>2025.0</v>
      </c>
      <c r="L1361" s="79" t="s">
        <v>630</v>
      </c>
      <c r="M1361" s="79">
        <v>2025.0</v>
      </c>
      <c r="N1361" s="79" t="s">
        <v>161</v>
      </c>
      <c r="O1361" s="65" t="str">
        <f t="shared" si="1"/>
        <v>148101570001</v>
      </c>
      <c r="P1361" s="65">
        <f t="shared" si="2"/>
        <v>9</v>
      </c>
      <c r="Q1361" s="65">
        <f t="shared" si="3"/>
        <v>7</v>
      </c>
      <c r="R1361" s="65" t="str">
        <f t="shared" si="12"/>
        <v>14.810.157/0001-97</v>
      </c>
      <c r="S1361" s="84"/>
      <c r="T1361" s="84" t="str">
        <f t="shared" si="10"/>
        <v/>
      </c>
      <c r="U1361" s="84" t="str">
        <f t="shared" si="11"/>
        <v/>
      </c>
      <c r="V1361" s="65" t="str">
        <f t="shared" si="5"/>
        <v/>
      </c>
      <c r="W1361" s="84"/>
      <c r="X1361" s="84"/>
      <c r="Y1361" s="85"/>
      <c r="Z1361" s="85"/>
      <c r="AA1361" s="65" t="str">
        <f t="shared" si="6"/>
        <v/>
      </c>
      <c r="AB1361" s="65" t="str">
        <f t="shared" si="7"/>
        <v/>
      </c>
      <c r="AC1361" s="86"/>
      <c r="AD1361" s="87" t="str">
        <f t="shared" si="8"/>
        <v/>
      </c>
      <c r="AE1361" s="84"/>
      <c r="AF1361" s="86">
        <f>IF(AC1361&gt;0,AC1361,'⚙️ Config'!$B$10)</f>
        <v>0.0075</v>
      </c>
      <c r="AG1361" s="88">
        <f t="shared" si="9"/>
        <v>9042.05235</v>
      </c>
      <c r="AH1361" s="88">
        <f>AG1361*'⚙️ Config'!$B$11</f>
        <v>45210.26175</v>
      </c>
      <c r="AI1361" s="88">
        <f>AH1361*'⚙️ Config'!$B$12</f>
        <v>13563.07853</v>
      </c>
      <c r="AJ1361" s="64"/>
      <c r="AK1361" s="84"/>
      <c r="AL1361" s="84"/>
      <c r="AM1361" s="84"/>
      <c r="AN1361" s="84"/>
      <c r="AO1361" s="84"/>
      <c r="AP1361" s="84"/>
      <c r="AQ1361" s="84"/>
    </row>
    <row r="1362" ht="15.0" customHeight="1">
      <c r="A1362" s="79">
        <v>1359.0</v>
      </c>
      <c r="B1362" s="80" t="s">
        <v>3074</v>
      </c>
      <c r="C1362" s="79" t="s">
        <v>141</v>
      </c>
      <c r="D1362" s="79" t="s">
        <v>3075</v>
      </c>
      <c r="E1362" s="81">
        <v>53.37</v>
      </c>
      <c r="F1362" s="79" t="s">
        <v>84</v>
      </c>
      <c r="G1362" s="79" t="s">
        <v>606</v>
      </c>
      <c r="H1362" s="82">
        <v>1205552.18</v>
      </c>
      <c r="I1362" s="79">
        <v>1.0</v>
      </c>
      <c r="J1362" s="83">
        <v>1.6</v>
      </c>
      <c r="K1362" s="80">
        <v>2024.0</v>
      </c>
      <c r="L1362" s="79" t="s">
        <v>630</v>
      </c>
      <c r="M1362" s="79">
        <v>2024.0</v>
      </c>
      <c r="N1362" s="79" t="s">
        <v>161</v>
      </c>
      <c r="O1362" s="65" t="str">
        <f t="shared" si="1"/>
        <v>303759250001</v>
      </c>
      <c r="P1362" s="65">
        <f t="shared" si="2"/>
        <v>8</v>
      </c>
      <c r="Q1362" s="65">
        <f t="shared" si="3"/>
        <v>8</v>
      </c>
      <c r="R1362" s="65" t="str">
        <f t="shared" si="12"/>
        <v>30.375.925/0001-88</v>
      </c>
      <c r="S1362" s="84"/>
      <c r="T1362" s="84" t="str">
        <f t="shared" si="10"/>
        <v/>
      </c>
      <c r="U1362" s="84" t="str">
        <f t="shared" si="11"/>
        <v/>
      </c>
      <c r="V1362" s="65" t="str">
        <f t="shared" si="5"/>
        <v/>
      </c>
      <c r="W1362" s="84"/>
      <c r="X1362" s="84"/>
      <c r="Y1362" s="85"/>
      <c r="Z1362" s="85"/>
      <c r="AA1362" s="65" t="str">
        <f t="shared" si="6"/>
        <v/>
      </c>
      <c r="AB1362" s="65" t="str">
        <f t="shared" si="7"/>
        <v/>
      </c>
      <c r="AC1362" s="86"/>
      <c r="AD1362" s="87" t="str">
        <f t="shared" si="8"/>
        <v/>
      </c>
      <c r="AE1362" s="84"/>
      <c r="AF1362" s="86">
        <f>IF(AC1362&gt;0,AC1362,'⚙️ Config'!$B$10)</f>
        <v>0.0075</v>
      </c>
      <c r="AG1362" s="88">
        <f t="shared" si="9"/>
        <v>9041.64135</v>
      </c>
      <c r="AH1362" s="88">
        <f>AG1362*'⚙️ Config'!$B$11</f>
        <v>45208.20675</v>
      </c>
      <c r="AI1362" s="88">
        <f>AH1362*'⚙️ Config'!$B$12</f>
        <v>13562.46203</v>
      </c>
      <c r="AJ1362" s="64"/>
      <c r="AK1362" s="84"/>
      <c r="AL1362" s="84"/>
      <c r="AM1362" s="84"/>
      <c r="AN1362" s="84"/>
      <c r="AO1362" s="84"/>
      <c r="AP1362" s="84"/>
      <c r="AQ1362" s="84"/>
    </row>
    <row r="1363" ht="15.0" customHeight="1">
      <c r="A1363" s="79">
        <v>1360.0</v>
      </c>
      <c r="B1363" s="80" t="s">
        <v>3076</v>
      </c>
      <c r="C1363" s="79" t="s">
        <v>141</v>
      </c>
      <c r="D1363" s="79" t="s">
        <v>3077</v>
      </c>
      <c r="E1363" s="81">
        <v>56.87</v>
      </c>
      <c r="F1363" s="79" t="s">
        <v>84</v>
      </c>
      <c r="G1363" s="79" t="s">
        <v>606</v>
      </c>
      <c r="H1363" s="82">
        <v>1205367.06</v>
      </c>
      <c r="I1363" s="79">
        <v>1.0</v>
      </c>
      <c r="J1363" s="83">
        <v>1.4</v>
      </c>
      <c r="K1363" s="80">
        <v>2024.0</v>
      </c>
      <c r="L1363" s="79" t="s">
        <v>448</v>
      </c>
      <c r="M1363" s="79">
        <v>2024.0</v>
      </c>
      <c r="N1363" s="79" t="s">
        <v>161</v>
      </c>
      <c r="O1363" s="65" t="str">
        <f t="shared" si="1"/>
        <v>079643170001</v>
      </c>
      <c r="P1363" s="65">
        <f t="shared" si="2"/>
        <v>9</v>
      </c>
      <c r="Q1363" s="65">
        <f t="shared" si="3"/>
        <v>7</v>
      </c>
      <c r="R1363" s="65" t="str">
        <f t="shared" si="12"/>
        <v>07.964.317/0001-97</v>
      </c>
      <c r="S1363" s="84"/>
      <c r="T1363" s="84" t="str">
        <f t="shared" si="10"/>
        <v/>
      </c>
      <c r="U1363" s="84" t="str">
        <f t="shared" si="11"/>
        <v/>
      </c>
      <c r="V1363" s="65" t="str">
        <f t="shared" si="5"/>
        <v/>
      </c>
      <c r="W1363" s="84"/>
      <c r="X1363" s="84"/>
      <c r="Y1363" s="85"/>
      <c r="Z1363" s="85"/>
      <c r="AA1363" s="65" t="str">
        <f t="shared" si="6"/>
        <v/>
      </c>
      <c r="AB1363" s="65" t="str">
        <f t="shared" si="7"/>
        <v/>
      </c>
      <c r="AC1363" s="86"/>
      <c r="AD1363" s="87" t="str">
        <f t="shared" si="8"/>
        <v/>
      </c>
      <c r="AE1363" s="84"/>
      <c r="AF1363" s="86">
        <f>IF(AC1363&gt;0,AC1363,'⚙️ Config'!$B$10)</f>
        <v>0.0075</v>
      </c>
      <c r="AG1363" s="88">
        <f t="shared" si="9"/>
        <v>9040.25295</v>
      </c>
      <c r="AH1363" s="88">
        <f>AG1363*'⚙️ Config'!$B$11</f>
        <v>45201.26475</v>
      </c>
      <c r="AI1363" s="88">
        <f>AH1363*'⚙️ Config'!$B$12</f>
        <v>13560.37943</v>
      </c>
      <c r="AJ1363" s="64"/>
      <c r="AK1363" s="84"/>
      <c r="AL1363" s="84"/>
      <c r="AM1363" s="84"/>
      <c r="AN1363" s="84"/>
      <c r="AO1363" s="84"/>
      <c r="AP1363" s="84"/>
      <c r="AQ1363" s="84"/>
    </row>
    <row r="1364" ht="15.0" customHeight="1">
      <c r="A1364" s="79">
        <v>1361.0</v>
      </c>
      <c r="B1364" s="80" t="s">
        <v>3078</v>
      </c>
      <c r="C1364" s="79" t="s">
        <v>141</v>
      </c>
      <c r="D1364" s="79" t="s">
        <v>3079</v>
      </c>
      <c r="E1364" s="81">
        <v>66.7</v>
      </c>
      <c r="F1364" s="79" t="s">
        <v>84</v>
      </c>
      <c r="G1364" s="79" t="s">
        <v>606</v>
      </c>
      <c r="H1364" s="82">
        <v>1204652.93</v>
      </c>
      <c r="I1364" s="79">
        <v>1.0</v>
      </c>
      <c r="J1364" s="83">
        <v>1.0</v>
      </c>
      <c r="K1364" s="80">
        <v>2025.0</v>
      </c>
      <c r="L1364" s="79" t="s">
        <v>202</v>
      </c>
      <c r="M1364" s="79">
        <v>2025.0</v>
      </c>
      <c r="N1364" s="79" t="s">
        <v>145</v>
      </c>
      <c r="O1364" s="65" t="str">
        <f t="shared" si="1"/>
        <v>290297420001</v>
      </c>
      <c r="P1364" s="65">
        <f t="shared" si="2"/>
        <v>2</v>
      </c>
      <c r="Q1364" s="65">
        <f t="shared" si="3"/>
        <v>1</v>
      </c>
      <c r="R1364" s="65" t="str">
        <f t="shared" si="12"/>
        <v>29.029.742/0001-21</v>
      </c>
      <c r="S1364" s="84"/>
      <c r="T1364" s="84" t="str">
        <f t="shared" si="10"/>
        <v/>
      </c>
      <c r="U1364" s="84" t="str">
        <f t="shared" si="11"/>
        <v/>
      </c>
      <c r="V1364" s="65" t="str">
        <f t="shared" si="5"/>
        <v/>
      </c>
      <c r="W1364" s="84"/>
      <c r="X1364" s="84"/>
      <c r="Y1364" s="85"/>
      <c r="Z1364" s="85"/>
      <c r="AA1364" s="65" t="str">
        <f t="shared" si="6"/>
        <v/>
      </c>
      <c r="AB1364" s="65" t="str">
        <f t="shared" si="7"/>
        <v/>
      </c>
      <c r="AC1364" s="86"/>
      <c r="AD1364" s="87" t="str">
        <f t="shared" si="8"/>
        <v/>
      </c>
      <c r="AE1364" s="84"/>
      <c r="AF1364" s="86">
        <f>IF(AC1364&gt;0,AC1364,'⚙️ Config'!$B$10)</f>
        <v>0.0075</v>
      </c>
      <c r="AG1364" s="88">
        <f t="shared" si="9"/>
        <v>9034.896975</v>
      </c>
      <c r="AH1364" s="88">
        <f>AG1364*'⚙️ Config'!$B$11</f>
        <v>45174.48488</v>
      </c>
      <c r="AI1364" s="88">
        <f>AH1364*'⚙️ Config'!$B$12</f>
        <v>13552.34546</v>
      </c>
      <c r="AJ1364" s="64"/>
      <c r="AK1364" s="84"/>
      <c r="AL1364" s="84"/>
      <c r="AM1364" s="84"/>
      <c r="AN1364" s="84"/>
      <c r="AO1364" s="84"/>
      <c r="AP1364" s="84"/>
      <c r="AQ1364" s="84"/>
    </row>
    <row r="1365" ht="15.0" customHeight="1">
      <c r="A1365" s="79">
        <v>1362.0</v>
      </c>
      <c r="B1365" s="80" t="s">
        <v>3080</v>
      </c>
      <c r="C1365" s="79" t="s">
        <v>141</v>
      </c>
      <c r="D1365" s="79" t="s">
        <v>3081</v>
      </c>
      <c r="E1365" s="81">
        <v>50.47</v>
      </c>
      <c r="F1365" s="79" t="s">
        <v>84</v>
      </c>
      <c r="G1365" s="79" t="s">
        <v>606</v>
      </c>
      <c r="H1365" s="82">
        <v>1204600.54</v>
      </c>
      <c r="I1365" s="79">
        <v>1.0</v>
      </c>
      <c r="J1365" s="83">
        <v>1.8</v>
      </c>
      <c r="K1365" s="80">
        <v>2024.0</v>
      </c>
      <c r="L1365" s="79" t="s">
        <v>630</v>
      </c>
      <c r="M1365" s="79">
        <v>2024.0</v>
      </c>
      <c r="N1365" s="79" t="s">
        <v>145</v>
      </c>
      <c r="O1365" s="65" t="str">
        <f t="shared" si="1"/>
        <v>117061700001</v>
      </c>
      <c r="P1365" s="65">
        <f t="shared" si="2"/>
        <v>0</v>
      </c>
      <c r="Q1365" s="65">
        <f t="shared" si="3"/>
        <v>2</v>
      </c>
      <c r="R1365" s="65" t="str">
        <f t="shared" si="12"/>
        <v>11.706.170/0001-02</v>
      </c>
      <c r="S1365" s="84"/>
      <c r="T1365" s="84" t="str">
        <f t="shared" si="10"/>
        <v/>
      </c>
      <c r="U1365" s="84" t="str">
        <f t="shared" si="11"/>
        <v/>
      </c>
      <c r="V1365" s="65" t="str">
        <f t="shared" si="5"/>
        <v/>
      </c>
      <c r="W1365" s="84"/>
      <c r="X1365" s="84"/>
      <c r="Y1365" s="85"/>
      <c r="Z1365" s="85"/>
      <c r="AA1365" s="65" t="str">
        <f t="shared" si="6"/>
        <v/>
      </c>
      <c r="AB1365" s="65" t="str">
        <f t="shared" si="7"/>
        <v/>
      </c>
      <c r="AC1365" s="86"/>
      <c r="AD1365" s="87" t="str">
        <f t="shared" si="8"/>
        <v/>
      </c>
      <c r="AE1365" s="84"/>
      <c r="AF1365" s="86">
        <f>IF(AC1365&gt;0,AC1365,'⚙️ Config'!$B$10)</f>
        <v>0.0075</v>
      </c>
      <c r="AG1365" s="88">
        <f t="shared" si="9"/>
        <v>9034.50405</v>
      </c>
      <c r="AH1365" s="88">
        <f>AG1365*'⚙️ Config'!$B$11</f>
        <v>45172.52025</v>
      </c>
      <c r="AI1365" s="88">
        <f>AH1365*'⚙️ Config'!$B$12</f>
        <v>13551.75608</v>
      </c>
      <c r="AJ1365" s="64"/>
      <c r="AK1365" s="84"/>
      <c r="AL1365" s="84"/>
      <c r="AM1365" s="84"/>
      <c r="AN1365" s="84"/>
      <c r="AO1365" s="84"/>
      <c r="AP1365" s="84"/>
      <c r="AQ1365" s="84"/>
    </row>
    <row r="1366" ht="15.0" customHeight="1">
      <c r="A1366" s="79">
        <v>1363.0</v>
      </c>
      <c r="B1366" s="80" t="s">
        <v>3082</v>
      </c>
      <c r="C1366" s="79" t="s">
        <v>141</v>
      </c>
      <c r="D1366" s="79" t="s">
        <v>3083</v>
      </c>
      <c r="E1366" s="81">
        <v>56.87</v>
      </c>
      <c r="F1366" s="79" t="s">
        <v>84</v>
      </c>
      <c r="G1366" s="79" t="s">
        <v>606</v>
      </c>
      <c r="H1366" s="82">
        <v>1204296.53</v>
      </c>
      <c r="I1366" s="79">
        <v>1.0</v>
      </c>
      <c r="J1366" s="83">
        <v>1.4</v>
      </c>
      <c r="K1366" s="80">
        <v>2024.0</v>
      </c>
      <c r="L1366" s="79" t="s">
        <v>202</v>
      </c>
      <c r="M1366" s="79">
        <v>2024.0</v>
      </c>
      <c r="N1366" s="79" t="s">
        <v>145</v>
      </c>
      <c r="O1366" s="65" t="str">
        <f t="shared" si="1"/>
        <v>185289180001</v>
      </c>
      <c r="P1366" s="65">
        <f t="shared" si="2"/>
        <v>7</v>
      </c>
      <c r="Q1366" s="65">
        <f t="shared" si="3"/>
        <v>3</v>
      </c>
      <c r="R1366" s="65" t="str">
        <f t="shared" si="12"/>
        <v>18.528.918/0001-73</v>
      </c>
      <c r="S1366" s="84"/>
      <c r="T1366" s="84" t="str">
        <f t="shared" si="10"/>
        <v/>
      </c>
      <c r="U1366" s="84" t="str">
        <f t="shared" si="11"/>
        <v/>
      </c>
      <c r="V1366" s="65" t="str">
        <f t="shared" si="5"/>
        <v/>
      </c>
      <c r="W1366" s="84"/>
      <c r="X1366" s="84"/>
      <c r="Y1366" s="85"/>
      <c r="Z1366" s="85"/>
      <c r="AA1366" s="65" t="str">
        <f t="shared" si="6"/>
        <v/>
      </c>
      <c r="AB1366" s="65" t="str">
        <f t="shared" si="7"/>
        <v/>
      </c>
      <c r="AC1366" s="86"/>
      <c r="AD1366" s="87" t="str">
        <f t="shared" si="8"/>
        <v/>
      </c>
      <c r="AE1366" s="84"/>
      <c r="AF1366" s="86">
        <f>IF(AC1366&gt;0,AC1366,'⚙️ Config'!$B$10)</f>
        <v>0.0075</v>
      </c>
      <c r="AG1366" s="88">
        <f t="shared" si="9"/>
        <v>9032.223975</v>
      </c>
      <c r="AH1366" s="88">
        <f>AG1366*'⚙️ Config'!$B$11</f>
        <v>45161.11988</v>
      </c>
      <c r="AI1366" s="88">
        <f>AH1366*'⚙️ Config'!$B$12</f>
        <v>13548.33596</v>
      </c>
      <c r="AJ1366" s="64"/>
      <c r="AK1366" s="84"/>
      <c r="AL1366" s="84"/>
      <c r="AM1366" s="84"/>
      <c r="AN1366" s="84"/>
      <c r="AO1366" s="84"/>
      <c r="AP1366" s="84"/>
      <c r="AQ1366" s="84"/>
    </row>
    <row r="1367" ht="15.0" customHeight="1">
      <c r="A1367" s="79">
        <v>1364.0</v>
      </c>
      <c r="B1367" s="80" t="s">
        <v>3084</v>
      </c>
      <c r="C1367" s="79" t="s">
        <v>141</v>
      </c>
      <c r="D1367" s="79" t="s">
        <v>3085</v>
      </c>
      <c r="E1367" s="81">
        <v>55.03</v>
      </c>
      <c r="F1367" s="79" t="s">
        <v>84</v>
      </c>
      <c r="G1367" s="79" t="s">
        <v>606</v>
      </c>
      <c r="H1367" s="82">
        <v>1204250.34</v>
      </c>
      <c r="I1367" s="79">
        <v>1.0</v>
      </c>
      <c r="J1367" s="83">
        <v>1.5</v>
      </c>
      <c r="K1367" s="80">
        <v>2024.0</v>
      </c>
      <c r="L1367" s="79" t="s">
        <v>630</v>
      </c>
      <c r="M1367" s="79">
        <v>2024.0</v>
      </c>
      <c r="N1367" s="79" t="s">
        <v>161</v>
      </c>
      <c r="O1367" s="65" t="str">
        <f t="shared" si="1"/>
        <v>430370700001</v>
      </c>
      <c r="P1367" s="65">
        <f t="shared" si="2"/>
        <v>2</v>
      </c>
      <c r="Q1367" s="65">
        <f t="shared" si="3"/>
        <v>7</v>
      </c>
      <c r="R1367" s="65" t="str">
        <f t="shared" si="12"/>
        <v>43.037.070/0001-27</v>
      </c>
      <c r="S1367" s="84"/>
      <c r="T1367" s="84" t="str">
        <f t="shared" si="10"/>
        <v/>
      </c>
      <c r="U1367" s="84" t="str">
        <f t="shared" si="11"/>
        <v/>
      </c>
      <c r="V1367" s="65" t="str">
        <f t="shared" si="5"/>
        <v/>
      </c>
      <c r="W1367" s="84"/>
      <c r="X1367" s="84"/>
      <c r="Y1367" s="85"/>
      <c r="Z1367" s="85"/>
      <c r="AA1367" s="65" t="str">
        <f t="shared" si="6"/>
        <v/>
      </c>
      <c r="AB1367" s="65" t="str">
        <f t="shared" si="7"/>
        <v/>
      </c>
      <c r="AC1367" s="86"/>
      <c r="AD1367" s="87" t="str">
        <f t="shared" si="8"/>
        <v/>
      </c>
      <c r="AE1367" s="84"/>
      <c r="AF1367" s="86">
        <f>IF(AC1367&gt;0,AC1367,'⚙️ Config'!$B$10)</f>
        <v>0.0075</v>
      </c>
      <c r="AG1367" s="88">
        <f t="shared" si="9"/>
        <v>9031.87755</v>
      </c>
      <c r="AH1367" s="88">
        <f>AG1367*'⚙️ Config'!$B$11</f>
        <v>45159.38775</v>
      </c>
      <c r="AI1367" s="88">
        <f>AH1367*'⚙️ Config'!$B$12</f>
        <v>13547.81633</v>
      </c>
      <c r="AJ1367" s="64"/>
      <c r="AK1367" s="84"/>
      <c r="AL1367" s="84"/>
      <c r="AM1367" s="84"/>
      <c r="AN1367" s="84"/>
      <c r="AO1367" s="84"/>
      <c r="AP1367" s="84"/>
      <c r="AQ1367" s="84"/>
    </row>
    <row r="1368" ht="15.0" customHeight="1">
      <c r="A1368" s="79">
        <v>1365.0</v>
      </c>
      <c r="B1368" s="80" t="s">
        <v>3086</v>
      </c>
      <c r="C1368" s="79" t="s">
        <v>141</v>
      </c>
      <c r="D1368" s="79" t="s">
        <v>3087</v>
      </c>
      <c r="E1368" s="81">
        <v>53.37</v>
      </c>
      <c r="F1368" s="79" t="s">
        <v>84</v>
      </c>
      <c r="G1368" s="79" t="s">
        <v>606</v>
      </c>
      <c r="H1368" s="82">
        <v>1204147.78</v>
      </c>
      <c r="I1368" s="79">
        <v>1.0</v>
      </c>
      <c r="J1368" s="83">
        <v>1.6</v>
      </c>
      <c r="K1368" s="80">
        <v>2024.0</v>
      </c>
      <c r="L1368" s="79" t="s">
        <v>202</v>
      </c>
      <c r="M1368" s="79">
        <v>2024.0</v>
      </c>
      <c r="N1368" s="79" t="s">
        <v>161</v>
      </c>
      <c r="O1368" s="65" t="str">
        <f t="shared" si="1"/>
        <v>132306340001</v>
      </c>
      <c r="P1368" s="65">
        <f t="shared" si="2"/>
        <v>8</v>
      </c>
      <c r="Q1368" s="65">
        <f t="shared" si="3"/>
        <v>2</v>
      </c>
      <c r="R1368" s="65" t="str">
        <f t="shared" si="12"/>
        <v>13.230.634/0001-82</v>
      </c>
      <c r="S1368" s="84"/>
      <c r="T1368" s="84" t="str">
        <f t="shared" si="10"/>
        <v/>
      </c>
      <c r="U1368" s="84" t="str">
        <f t="shared" si="11"/>
        <v/>
      </c>
      <c r="V1368" s="65" t="str">
        <f t="shared" si="5"/>
        <v/>
      </c>
      <c r="W1368" s="84"/>
      <c r="X1368" s="84"/>
      <c r="Y1368" s="85"/>
      <c r="Z1368" s="85"/>
      <c r="AA1368" s="65" t="str">
        <f t="shared" si="6"/>
        <v/>
      </c>
      <c r="AB1368" s="65" t="str">
        <f t="shared" si="7"/>
        <v/>
      </c>
      <c r="AC1368" s="86"/>
      <c r="AD1368" s="87" t="str">
        <f t="shared" si="8"/>
        <v/>
      </c>
      <c r="AE1368" s="84"/>
      <c r="AF1368" s="86">
        <f>IF(AC1368&gt;0,AC1368,'⚙️ Config'!$B$10)</f>
        <v>0.0075</v>
      </c>
      <c r="AG1368" s="88">
        <f t="shared" si="9"/>
        <v>9031.10835</v>
      </c>
      <c r="AH1368" s="88">
        <f>AG1368*'⚙️ Config'!$B$11</f>
        <v>45155.54175</v>
      </c>
      <c r="AI1368" s="88">
        <f>AH1368*'⚙️ Config'!$B$12</f>
        <v>13546.66253</v>
      </c>
      <c r="AJ1368" s="64"/>
      <c r="AK1368" s="84"/>
      <c r="AL1368" s="84"/>
      <c r="AM1368" s="84"/>
      <c r="AN1368" s="84"/>
      <c r="AO1368" s="84"/>
      <c r="AP1368" s="84"/>
      <c r="AQ1368" s="84"/>
    </row>
    <row r="1369" ht="15.0" customHeight="1">
      <c r="A1369" s="79">
        <v>1366.0</v>
      </c>
      <c r="B1369" s="80" t="s">
        <v>3088</v>
      </c>
      <c r="C1369" s="79" t="s">
        <v>141</v>
      </c>
      <c r="D1369" s="79" t="s">
        <v>3089</v>
      </c>
      <c r="E1369" s="81">
        <v>61.21</v>
      </c>
      <c r="F1369" s="79" t="s">
        <v>84</v>
      </c>
      <c r="G1369" s="79" t="s">
        <v>606</v>
      </c>
      <c r="H1369" s="82">
        <v>1203980.11</v>
      </c>
      <c r="I1369" s="79">
        <v>1.0</v>
      </c>
      <c r="J1369" s="83">
        <v>1.2</v>
      </c>
      <c r="K1369" s="80">
        <v>2025.0</v>
      </c>
      <c r="L1369" s="79" t="s">
        <v>295</v>
      </c>
      <c r="M1369" s="79">
        <v>2025.0</v>
      </c>
      <c r="N1369" s="79" t="s">
        <v>161</v>
      </c>
      <c r="O1369" s="65" t="str">
        <f t="shared" si="1"/>
        <v>114296530001</v>
      </c>
      <c r="P1369" s="65">
        <f t="shared" si="2"/>
        <v>0</v>
      </c>
      <c r="Q1369" s="65">
        <f t="shared" si="3"/>
        <v>7</v>
      </c>
      <c r="R1369" s="65" t="str">
        <f t="shared" si="12"/>
        <v>11.429.653/0001-07</v>
      </c>
      <c r="S1369" s="84"/>
      <c r="T1369" s="84" t="str">
        <f t="shared" si="10"/>
        <v/>
      </c>
      <c r="U1369" s="84" t="str">
        <f t="shared" si="11"/>
        <v/>
      </c>
      <c r="V1369" s="65" t="str">
        <f t="shared" si="5"/>
        <v/>
      </c>
      <c r="W1369" s="84"/>
      <c r="X1369" s="84"/>
      <c r="Y1369" s="85"/>
      <c r="Z1369" s="85"/>
      <c r="AA1369" s="65" t="str">
        <f t="shared" si="6"/>
        <v/>
      </c>
      <c r="AB1369" s="65" t="str">
        <f t="shared" si="7"/>
        <v/>
      </c>
      <c r="AC1369" s="86"/>
      <c r="AD1369" s="87" t="str">
        <f t="shared" si="8"/>
        <v/>
      </c>
      <c r="AE1369" s="84"/>
      <c r="AF1369" s="86">
        <f>IF(AC1369&gt;0,AC1369,'⚙️ Config'!$B$10)</f>
        <v>0.0075</v>
      </c>
      <c r="AG1369" s="88">
        <f t="shared" si="9"/>
        <v>9029.850825</v>
      </c>
      <c r="AH1369" s="88">
        <f>AG1369*'⚙️ Config'!$B$11</f>
        <v>45149.25413</v>
      </c>
      <c r="AI1369" s="88">
        <f>AH1369*'⚙️ Config'!$B$12</f>
        <v>13544.77624</v>
      </c>
      <c r="AJ1369" s="64"/>
      <c r="AK1369" s="84"/>
      <c r="AL1369" s="84"/>
      <c r="AM1369" s="84"/>
      <c r="AN1369" s="84"/>
      <c r="AO1369" s="84"/>
      <c r="AP1369" s="84"/>
      <c r="AQ1369" s="84"/>
    </row>
    <row r="1370" ht="15.0" customHeight="1">
      <c r="A1370" s="79">
        <v>1367.0</v>
      </c>
      <c r="B1370" s="80" t="s">
        <v>3090</v>
      </c>
      <c r="C1370" s="79" t="s">
        <v>141</v>
      </c>
      <c r="D1370" s="79" t="s">
        <v>3091</v>
      </c>
      <c r="E1370" s="81">
        <v>83.67</v>
      </c>
      <c r="F1370" s="79" t="s">
        <v>84</v>
      </c>
      <c r="G1370" s="79" t="s">
        <v>606</v>
      </c>
      <c r="H1370" s="82">
        <v>1203647.7</v>
      </c>
      <c r="I1370" s="79">
        <v>1.0</v>
      </c>
      <c r="J1370" s="83">
        <v>0.6</v>
      </c>
      <c r="K1370" s="80">
        <v>2025.0</v>
      </c>
      <c r="L1370" s="79" t="s">
        <v>202</v>
      </c>
      <c r="M1370" s="79">
        <v>2025.0</v>
      </c>
      <c r="N1370" s="79" t="s">
        <v>145</v>
      </c>
      <c r="O1370" s="65" t="str">
        <f t="shared" si="1"/>
        <v>110477950001</v>
      </c>
      <c r="P1370" s="65">
        <f t="shared" si="2"/>
        <v>0</v>
      </c>
      <c r="Q1370" s="65">
        <f t="shared" si="3"/>
        <v>0</v>
      </c>
      <c r="R1370" s="65" t="str">
        <f t="shared" si="12"/>
        <v>11.047.795/0001-00</v>
      </c>
      <c r="S1370" s="84"/>
      <c r="T1370" s="84" t="str">
        <f t="shared" si="10"/>
        <v/>
      </c>
      <c r="U1370" s="84" t="str">
        <f t="shared" si="11"/>
        <v/>
      </c>
      <c r="V1370" s="65" t="str">
        <f t="shared" si="5"/>
        <v/>
      </c>
      <c r="W1370" s="84"/>
      <c r="X1370" s="84"/>
      <c r="Y1370" s="85"/>
      <c r="Z1370" s="85"/>
      <c r="AA1370" s="65" t="str">
        <f t="shared" si="6"/>
        <v/>
      </c>
      <c r="AB1370" s="65" t="str">
        <f t="shared" si="7"/>
        <v/>
      </c>
      <c r="AC1370" s="86"/>
      <c r="AD1370" s="87" t="str">
        <f t="shared" si="8"/>
        <v/>
      </c>
      <c r="AE1370" s="84"/>
      <c r="AF1370" s="86">
        <f>IF(AC1370&gt;0,AC1370,'⚙️ Config'!$B$10)</f>
        <v>0.0075</v>
      </c>
      <c r="AG1370" s="88">
        <f t="shared" si="9"/>
        <v>9027.35775</v>
      </c>
      <c r="AH1370" s="88">
        <f>AG1370*'⚙️ Config'!$B$11</f>
        <v>45136.78875</v>
      </c>
      <c r="AI1370" s="88">
        <f>AH1370*'⚙️ Config'!$B$12</f>
        <v>13541.03663</v>
      </c>
      <c r="AJ1370" s="64"/>
      <c r="AK1370" s="84"/>
      <c r="AL1370" s="84"/>
      <c r="AM1370" s="84"/>
      <c r="AN1370" s="84"/>
      <c r="AO1370" s="84"/>
      <c r="AP1370" s="84"/>
      <c r="AQ1370" s="84"/>
    </row>
    <row r="1371" ht="15.0" customHeight="1">
      <c r="A1371" s="79">
        <v>1368.0</v>
      </c>
      <c r="B1371" s="80" t="s">
        <v>3092</v>
      </c>
      <c r="C1371" s="79" t="s">
        <v>141</v>
      </c>
      <c r="D1371" s="79" t="s">
        <v>3093</v>
      </c>
      <c r="E1371" s="81">
        <v>56.87</v>
      </c>
      <c r="F1371" s="79" t="s">
        <v>84</v>
      </c>
      <c r="G1371" s="79" t="s">
        <v>606</v>
      </c>
      <c r="H1371" s="82">
        <v>1203300.27</v>
      </c>
      <c r="I1371" s="79">
        <v>1.0</v>
      </c>
      <c r="J1371" s="83">
        <v>1.4</v>
      </c>
      <c r="K1371" s="80">
        <v>2024.0</v>
      </c>
      <c r="L1371" s="79" t="s">
        <v>448</v>
      </c>
      <c r="M1371" s="79">
        <v>2024.0</v>
      </c>
      <c r="N1371" s="79" t="s">
        <v>161</v>
      </c>
      <c r="O1371" s="65" t="str">
        <f t="shared" si="1"/>
        <v>054754360001</v>
      </c>
      <c r="P1371" s="65">
        <f t="shared" si="2"/>
        <v>5</v>
      </c>
      <c r="Q1371" s="65">
        <f t="shared" si="3"/>
        <v>0</v>
      </c>
      <c r="R1371" s="65" t="str">
        <f t="shared" si="12"/>
        <v>05.475.436/0001-50</v>
      </c>
      <c r="S1371" s="84"/>
      <c r="T1371" s="84" t="str">
        <f t="shared" si="10"/>
        <v/>
      </c>
      <c r="U1371" s="84" t="str">
        <f t="shared" si="11"/>
        <v/>
      </c>
      <c r="V1371" s="65" t="str">
        <f t="shared" si="5"/>
        <v/>
      </c>
      <c r="W1371" s="84"/>
      <c r="X1371" s="84"/>
      <c r="Y1371" s="85"/>
      <c r="Z1371" s="85"/>
      <c r="AA1371" s="65" t="str">
        <f t="shared" si="6"/>
        <v/>
      </c>
      <c r="AB1371" s="65" t="str">
        <f t="shared" si="7"/>
        <v/>
      </c>
      <c r="AC1371" s="86"/>
      <c r="AD1371" s="87" t="str">
        <f t="shared" si="8"/>
        <v/>
      </c>
      <c r="AE1371" s="84"/>
      <c r="AF1371" s="86">
        <f>IF(AC1371&gt;0,AC1371,'⚙️ Config'!$B$10)</f>
        <v>0.0075</v>
      </c>
      <c r="AG1371" s="88">
        <f t="shared" si="9"/>
        <v>9024.752025</v>
      </c>
      <c r="AH1371" s="88">
        <f>AG1371*'⚙️ Config'!$B$11</f>
        <v>45123.76013</v>
      </c>
      <c r="AI1371" s="88">
        <f>AH1371*'⚙️ Config'!$B$12</f>
        <v>13537.12804</v>
      </c>
      <c r="AJ1371" s="64"/>
      <c r="AK1371" s="84"/>
      <c r="AL1371" s="84"/>
      <c r="AM1371" s="84"/>
      <c r="AN1371" s="84"/>
      <c r="AO1371" s="84"/>
      <c r="AP1371" s="84"/>
      <c r="AQ1371" s="84"/>
    </row>
    <row r="1372" ht="15.0" customHeight="1">
      <c r="A1372" s="79">
        <v>1369.0</v>
      </c>
      <c r="B1372" s="80" t="s">
        <v>3094</v>
      </c>
      <c r="C1372" s="79" t="s">
        <v>141</v>
      </c>
      <c r="D1372" s="79" t="s">
        <v>3095</v>
      </c>
      <c r="E1372" s="81">
        <v>70.03</v>
      </c>
      <c r="F1372" s="79" t="s">
        <v>84</v>
      </c>
      <c r="G1372" s="79" t="s">
        <v>606</v>
      </c>
      <c r="H1372" s="82">
        <v>1203166.48</v>
      </c>
      <c r="I1372" s="79">
        <v>1.0</v>
      </c>
      <c r="J1372" s="83">
        <v>0.9</v>
      </c>
      <c r="K1372" s="80">
        <v>2025.0</v>
      </c>
      <c r="L1372" s="79" t="s">
        <v>630</v>
      </c>
      <c r="M1372" s="79">
        <v>2025.0</v>
      </c>
      <c r="N1372" s="79" t="s">
        <v>161</v>
      </c>
      <c r="O1372" s="65" t="str">
        <f t="shared" si="1"/>
        <v>322894990001</v>
      </c>
      <c r="P1372" s="65">
        <f t="shared" si="2"/>
        <v>9</v>
      </c>
      <c r="Q1372" s="65">
        <f t="shared" si="3"/>
        <v>5</v>
      </c>
      <c r="R1372" s="65" t="str">
        <f t="shared" si="12"/>
        <v>32.289.499/0001-95</v>
      </c>
      <c r="S1372" s="84"/>
      <c r="T1372" s="84" t="str">
        <f t="shared" si="10"/>
        <v/>
      </c>
      <c r="U1372" s="84" t="str">
        <f t="shared" si="11"/>
        <v/>
      </c>
      <c r="V1372" s="65" t="str">
        <f t="shared" si="5"/>
        <v/>
      </c>
      <c r="W1372" s="84"/>
      <c r="X1372" s="84"/>
      <c r="Y1372" s="85"/>
      <c r="Z1372" s="85"/>
      <c r="AA1372" s="65" t="str">
        <f t="shared" si="6"/>
        <v/>
      </c>
      <c r="AB1372" s="65" t="str">
        <f t="shared" si="7"/>
        <v/>
      </c>
      <c r="AC1372" s="86"/>
      <c r="AD1372" s="87" t="str">
        <f t="shared" si="8"/>
        <v/>
      </c>
      <c r="AE1372" s="84"/>
      <c r="AF1372" s="86">
        <f>IF(AC1372&gt;0,AC1372,'⚙️ Config'!$B$10)</f>
        <v>0.0075</v>
      </c>
      <c r="AG1372" s="88">
        <f t="shared" si="9"/>
        <v>9023.7486</v>
      </c>
      <c r="AH1372" s="88">
        <f>AG1372*'⚙️ Config'!$B$11</f>
        <v>45118.743</v>
      </c>
      <c r="AI1372" s="88">
        <f>AH1372*'⚙️ Config'!$B$12</f>
        <v>13535.6229</v>
      </c>
      <c r="AJ1372" s="64"/>
      <c r="AK1372" s="84"/>
      <c r="AL1372" s="84"/>
      <c r="AM1372" s="84"/>
      <c r="AN1372" s="84"/>
      <c r="AO1372" s="84"/>
      <c r="AP1372" s="84"/>
      <c r="AQ1372" s="84"/>
    </row>
    <row r="1373" ht="15.0" customHeight="1">
      <c r="A1373" s="79">
        <v>1370.0</v>
      </c>
      <c r="B1373" s="80" t="s">
        <v>3096</v>
      </c>
      <c r="C1373" s="79" t="s">
        <v>141</v>
      </c>
      <c r="D1373" s="79" t="s">
        <v>3097</v>
      </c>
      <c r="E1373" s="81">
        <v>97.81</v>
      </c>
      <c r="F1373" s="79" t="s">
        <v>84</v>
      </c>
      <c r="G1373" s="79" t="s">
        <v>606</v>
      </c>
      <c r="H1373" s="82">
        <v>1202348.05</v>
      </c>
      <c r="I1373" s="79">
        <v>1.0</v>
      </c>
      <c r="J1373" s="83">
        <v>0.4</v>
      </c>
      <c r="K1373" s="80">
        <v>2025.0</v>
      </c>
      <c r="L1373" s="79" t="s">
        <v>448</v>
      </c>
      <c r="M1373" s="79">
        <v>2025.0</v>
      </c>
      <c r="N1373" s="79" t="s">
        <v>161</v>
      </c>
      <c r="O1373" s="65" t="str">
        <f t="shared" si="1"/>
        <v>425620470001</v>
      </c>
      <c r="P1373" s="65">
        <f t="shared" si="2"/>
        <v>9</v>
      </c>
      <c r="Q1373" s="65">
        <f t="shared" si="3"/>
        <v>9</v>
      </c>
      <c r="R1373" s="65" t="str">
        <f t="shared" si="12"/>
        <v>42.562.047/0001-99</v>
      </c>
      <c r="S1373" s="84"/>
      <c r="T1373" s="84" t="str">
        <f t="shared" si="10"/>
        <v/>
      </c>
      <c r="U1373" s="84" t="str">
        <f t="shared" si="11"/>
        <v/>
      </c>
      <c r="V1373" s="65" t="str">
        <f t="shared" si="5"/>
        <v/>
      </c>
      <c r="W1373" s="84"/>
      <c r="X1373" s="84"/>
      <c r="Y1373" s="85"/>
      <c r="Z1373" s="85"/>
      <c r="AA1373" s="65" t="str">
        <f t="shared" si="6"/>
        <v/>
      </c>
      <c r="AB1373" s="65" t="str">
        <f t="shared" si="7"/>
        <v/>
      </c>
      <c r="AC1373" s="86"/>
      <c r="AD1373" s="87" t="str">
        <f t="shared" si="8"/>
        <v/>
      </c>
      <c r="AE1373" s="84"/>
      <c r="AF1373" s="86">
        <f>IF(AC1373&gt;0,AC1373,'⚙️ Config'!$B$10)</f>
        <v>0.0075</v>
      </c>
      <c r="AG1373" s="88">
        <f t="shared" si="9"/>
        <v>9017.610375</v>
      </c>
      <c r="AH1373" s="88">
        <f>AG1373*'⚙️ Config'!$B$11</f>
        <v>45088.05188</v>
      </c>
      <c r="AI1373" s="88">
        <f>AH1373*'⚙️ Config'!$B$12</f>
        <v>13526.41556</v>
      </c>
      <c r="AJ1373" s="64"/>
      <c r="AK1373" s="84"/>
      <c r="AL1373" s="84"/>
      <c r="AM1373" s="84"/>
      <c r="AN1373" s="84"/>
      <c r="AO1373" s="84"/>
      <c r="AP1373" s="84"/>
      <c r="AQ1373" s="84"/>
    </row>
    <row r="1374" ht="15.0" customHeight="1">
      <c r="A1374" s="79">
        <v>1371.0</v>
      </c>
      <c r="B1374" s="80" t="s">
        <v>3098</v>
      </c>
      <c r="C1374" s="79" t="s">
        <v>141</v>
      </c>
      <c r="D1374" s="79" t="s">
        <v>3099</v>
      </c>
      <c r="E1374" s="81">
        <v>58.92</v>
      </c>
      <c r="F1374" s="79" t="s">
        <v>84</v>
      </c>
      <c r="G1374" s="79" t="s">
        <v>606</v>
      </c>
      <c r="H1374" s="82">
        <v>1202277.23</v>
      </c>
      <c r="I1374" s="79">
        <v>1.0</v>
      </c>
      <c r="J1374" s="83">
        <v>1.3</v>
      </c>
      <c r="K1374" s="80">
        <v>2024.0</v>
      </c>
      <c r="L1374" s="79" t="s">
        <v>177</v>
      </c>
      <c r="M1374" s="79">
        <v>2024.0</v>
      </c>
      <c r="N1374" s="79" t="s">
        <v>145</v>
      </c>
      <c r="O1374" s="65" t="str">
        <f t="shared" si="1"/>
        <v>170738650001</v>
      </c>
      <c r="P1374" s="65">
        <f t="shared" si="2"/>
        <v>8</v>
      </c>
      <c r="Q1374" s="65">
        <f t="shared" si="3"/>
        <v>0</v>
      </c>
      <c r="R1374" s="65" t="str">
        <f t="shared" si="12"/>
        <v>17.073.865/0001-80</v>
      </c>
      <c r="S1374" s="84"/>
      <c r="T1374" s="84" t="str">
        <f t="shared" si="10"/>
        <v/>
      </c>
      <c r="U1374" s="84" t="str">
        <f t="shared" si="11"/>
        <v/>
      </c>
      <c r="V1374" s="65" t="str">
        <f t="shared" si="5"/>
        <v/>
      </c>
      <c r="W1374" s="84"/>
      <c r="X1374" s="84"/>
      <c r="Y1374" s="85"/>
      <c r="Z1374" s="85"/>
      <c r="AA1374" s="65" t="str">
        <f t="shared" si="6"/>
        <v/>
      </c>
      <c r="AB1374" s="65" t="str">
        <f t="shared" si="7"/>
        <v/>
      </c>
      <c r="AC1374" s="86"/>
      <c r="AD1374" s="87" t="str">
        <f t="shared" si="8"/>
        <v/>
      </c>
      <c r="AE1374" s="84"/>
      <c r="AF1374" s="86">
        <f>IF(AC1374&gt;0,AC1374,'⚙️ Config'!$B$10)</f>
        <v>0.0075</v>
      </c>
      <c r="AG1374" s="88">
        <f t="shared" si="9"/>
        <v>9017.079225</v>
      </c>
      <c r="AH1374" s="88">
        <f>AG1374*'⚙️ Config'!$B$11</f>
        <v>45085.39613</v>
      </c>
      <c r="AI1374" s="88">
        <f>AH1374*'⚙️ Config'!$B$12</f>
        <v>13525.61884</v>
      </c>
      <c r="AJ1374" s="64"/>
      <c r="AK1374" s="84"/>
      <c r="AL1374" s="84"/>
      <c r="AM1374" s="84"/>
      <c r="AN1374" s="84"/>
      <c r="AO1374" s="84"/>
      <c r="AP1374" s="84"/>
      <c r="AQ1374" s="84"/>
    </row>
    <row r="1375" ht="15.0" customHeight="1">
      <c r="A1375" s="79">
        <v>1372.0</v>
      </c>
      <c r="B1375" s="80" t="s">
        <v>3100</v>
      </c>
      <c r="C1375" s="79" t="s">
        <v>141</v>
      </c>
      <c r="D1375" s="79" t="s">
        <v>3101</v>
      </c>
      <c r="E1375" s="81">
        <v>63.78</v>
      </c>
      <c r="F1375" s="79" t="s">
        <v>84</v>
      </c>
      <c r="G1375" s="79" t="s">
        <v>606</v>
      </c>
      <c r="H1375" s="82">
        <v>1202060.91</v>
      </c>
      <c r="I1375" s="79">
        <v>1.0</v>
      </c>
      <c r="J1375" s="83">
        <v>1.1</v>
      </c>
      <c r="K1375" s="80">
        <v>2025.0</v>
      </c>
      <c r="L1375" s="79" t="s">
        <v>630</v>
      </c>
      <c r="M1375" s="79">
        <v>2025.0</v>
      </c>
      <c r="N1375" s="79" t="s">
        <v>161</v>
      </c>
      <c r="O1375" s="65" t="str">
        <f t="shared" si="1"/>
        <v>399568900001</v>
      </c>
      <c r="P1375" s="65">
        <f t="shared" si="2"/>
        <v>4</v>
      </c>
      <c r="Q1375" s="65">
        <f t="shared" si="3"/>
        <v>5</v>
      </c>
      <c r="R1375" s="65" t="str">
        <f t="shared" si="12"/>
        <v>39.956.890/0001-45</v>
      </c>
      <c r="S1375" s="84"/>
      <c r="T1375" s="84" t="str">
        <f t="shared" si="10"/>
        <v/>
      </c>
      <c r="U1375" s="84" t="str">
        <f t="shared" si="11"/>
        <v/>
      </c>
      <c r="V1375" s="65" t="str">
        <f t="shared" si="5"/>
        <v/>
      </c>
      <c r="W1375" s="84"/>
      <c r="X1375" s="84"/>
      <c r="Y1375" s="85"/>
      <c r="Z1375" s="85"/>
      <c r="AA1375" s="65" t="str">
        <f t="shared" si="6"/>
        <v/>
      </c>
      <c r="AB1375" s="65" t="str">
        <f t="shared" si="7"/>
        <v/>
      </c>
      <c r="AC1375" s="86"/>
      <c r="AD1375" s="87" t="str">
        <f t="shared" si="8"/>
        <v/>
      </c>
      <c r="AE1375" s="84"/>
      <c r="AF1375" s="86">
        <f>IF(AC1375&gt;0,AC1375,'⚙️ Config'!$B$10)</f>
        <v>0.0075</v>
      </c>
      <c r="AG1375" s="88">
        <f t="shared" si="9"/>
        <v>9015.456825</v>
      </c>
      <c r="AH1375" s="88">
        <f>AG1375*'⚙️ Config'!$B$11</f>
        <v>45077.28413</v>
      </c>
      <c r="AI1375" s="88">
        <f>AH1375*'⚙️ Config'!$B$12</f>
        <v>13523.18524</v>
      </c>
      <c r="AJ1375" s="64"/>
      <c r="AK1375" s="84"/>
      <c r="AL1375" s="84"/>
      <c r="AM1375" s="84"/>
      <c r="AN1375" s="84"/>
      <c r="AO1375" s="84"/>
      <c r="AP1375" s="84"/>
      <c r="AQ1375" s="84"/>
    </row>
    <row r="1376" ht="15.0" customHeight="1">
      <c r="A1376" s="79">
        <v>1373.0</v>
      </c>
      <c r="B1376" s="80" t="s">
        <v>3102</v>
      </c>
      <c r="C1376" s="79" t="s">
        <v>141</v>
      </c>
      <c r="D1376" s="79" t="s">
        <v>3103</v>
      </c>
      <c r="E1376" s="81">
        <v>50.47</v>
      </c>
      <c r="F1376" s="79" t="s">
        <v>84</v>
      </c>
      <c r="G1376" s="79" t="s">
        <v>606</v>
      </c>
      <c r="H1376" s="82">
        <v>1201731.99</v>
      </c>
      <c r="I1376" s="79">
        <v>1.0</v>
      </c>
      <c r="J1376" s="83">
        <v>1.8</v>
      </c>
      <c r="K1376" s="80">
        <v>2024.0</v>
      </c>
      <c r="L1376" s="79" t="s">
        <v>448</v>
      </c>
      <c r="M1376" s="79">
        <v>2024.0</v>
      </c>
      <c r="N1376" s="79" t="s">
        <v>161</v>
      </c>
      <c r="O1376" s="65" t="str">
        <f t="shared" si="1"/>
        <v>111859900001</v>
      </c>
      <c r="P1376" s="65">
        <f t="shared" si="2"/>
        <v>0</v>
      </c>
      <c r="Q1376" s="65">
        <f t="shared" si="3"/>
        <v>4</v>
      </c>
      <c r="R1376" s="65" t="str">
        <f t="shared" si="12"/>
        <v>11.185.990/0001-04</v>
      </c>
      <c r="S1376" s="84"/>
      <c r="T1376" s="84" t="str">
        <f t="shared" si="10"/>
        <v/>
      </c>
      <c r="U1376" s="84" t="str">
        <f t="shared" si="11"/>
        <v/>
      </c>
      <c r="V1376" s="65" t="str">
        <f t="shared" si="5"/>
        <v/>
      </c>
      <c r="W1376" s="84"/>
      <c r="X1376" s="84"/>
      <c r="Y1376" s="85"/>
      <c r="Z1376" s="85"/>
      <c r="AA1376" s="65" t="str">
        <f t="shared" si="6"/>
        <v/>
      </c>
      <c r="AB1376" s="65" t="str">
        <f t="shared" si="7"/>
        <v/>
      </c>
      <c r="AC1376" s="86"/>
      <c r="AD1376" s="87" t="str">
        <f t="shared" si="8"/>
        <v/>
      </c>
      <c r="AE1376" s="84"/>
      <c r="AF1376" s="86">
        <f>IF(AC1376&gt;0,AC1376,'⚙️ Config'!$B$10)</f>
        <v>0.0075</v>
      </c>
      <c r="AG1376" s="88">
        <f t="shared" si="9"/>
        <v>9012.989925</v>
      </c>
      <c r="AH1376" s="88">
        <f>AG1376*'⚙️ Config'!$B$11</f>
        <v>45064.94963</v>
      </c>
      <c r="AI1376" s="88">
        <f>AH1376*'⚙️ Config'!$B$12</f>
        <v>13519.48489</v>
      </c>
      <c r="AJ1376" s="64"/>
      <c r="AK1376" s="84"/>
      <c r="AL1376" s="84"/>
      <c r="AM1376" s="84"/>
      <c r="AN1376" s="84"/>
      <c r="AO1376" s="84"/>
      <c r="AP1376" s="84"/>
      <c r="AQ1376" s="84"/>
    </row>
    <row r="1377" ht="15.0" customHeight="1">
      <c r="A1377" s="79">
        <v>1374.0</v>
      </c>
      <c r="B1377" s="80" t="s">
        <v>3104</v>
      </c>
      <c r="C1377" s="79" t="s">
        <v>141</v>
      </c>
      <c r="D1377" s="79" t="s">
        <v>3105</v>
      </c>
      <c r="E1377" s="81">
        <v>53.37</v>
      </c>
      <c r="F1377" s="79" t="s">
        <v>84</v>
      </c>
      <c r="G1377" s="79" t="s">
        <v>606</v>
      </c>
      <c r="H1377" s="82">
        <v>1201682.88</v>
      </c>
      <c r="I1377" s="79">
        <v>1.0</v>
      </c>
      <c r="J1377" s="83">
        <v>1.6</v>
      </c>
      <c r="K1377" s="80">
        <v>2024.0</v>
      </c>
      <c r="L1377" s="79" t="s">
        <v>202</v>
      </c>
      <c r="M1377" s="79">
        <v>2024.0</v>
      </c>
      <c r="N1377" s="79" t="s">
        <v>161</v>
      </c>
      <c r="O1377" s="65" t="str">
        <f t="shared" si="1"/>
        <v>307354130001</v>
      </c>
      <c r="P1377" s="65">
        <f t="shared" si="2"/>
        <v>8</v>
      </c>
      <c r="Q1377" s="65">
        <f t="shared" si="3"/>
        <v>5</v>
      </c>
      <c r="R1377" s="65" t="str">
        <f t="shared" si="12"/>
        <v>30.735.413/0001-85</v>
      </c>
      <c r="S1377" s="84"/>
      <c r="T1377" s="84" t="str">
        <f t="shared" si="10"/>
        <v/>
      </c>
      <c r="U1377" s="84" t="str">
        <f t="shared" si="11"/>
        <v/>
      </c>
      <c r="V1377" s="65" t="str">
        <f t="shared" si="5"/>
        <v/>
      </c>
      <c r="W1377" s="84"/>
      <c r="X1377" s="84"/>
      <c r="Y1377" s="85"/>
      <c r="Z1377" s="85"/>
      <c r="AA1377" s="65" t="str">
        <f t="shared" si="6"/>
        <v/>
      </c>
      <c r="AB1377" s="65" t="str">
        <f t="shared" si="7"/>
        <v/>
      </c>
      <c r="AC1377" s="86"/>
      <c r="AD1377" s="87" t="str">
        <f t="shared" si="8"/>
        <v/>
      </c>
      <c r="AE1377" s="84"/>
      <c r="AF1377" s="86">
        <f>IF(AC1377&gt;0,AC1377,'⚙️ Config'!$B$10)</f>
        <v>0.0075</v>
      </c>
      <c r="AG1377" s="88">
        <f t="shared" si="9"/>
        <v>9012.6216</v>
      </c>
      <c r="AH1377" s="88">
        <f>AG1377*'⚙️ Config'!$B$11</f>
        <v>45063.108</v>
      </c>
      <c r="AI1377" s="88">
        <f>AH1377*'⚙️ Config'!$B$12</f>
        <v>13518.9324</v>
      </c>
      <c r="AJ1377" s="64"/>
      <c r="AK1377" s="84"/>
      <c r="AL1377" s="84"/>
      <c r="AM1377" s="84"/>
      <c r="AN1377" s="84"/>
      <c r="AO1377" s="84"/>
      <c r="AP1377" s="84"/>
      <c r="AQ1377" s="84"/>
    </row>
    <row r="1378" ht="15.0" customHeight="1">
      <c r="A1378" s="79">
        <v>1375.0</v>
      </c>
      <c r="B1378" s="80" t="s">
        <v>3106</v>
      </c>
      <c r="C1378" s="79" t="s">
        <v>141</v>
      </c>
      <c r="D1378" s="79" t="s">
        <v>3107</v>
      </c>
      <c r="E1378" s="81">
        <v>55.03</v>
      </c>
      <c r="F1378" s="79" t="s">
        <v>84</v>
      </c>
      <c r="G1378" s="79" t="s">
        <v>606</v>
      </c>
      <c r="H1378" s="82">
        <v>1201660.94</v>
      </c>
      <c r="I1378" s="79">
        <v>1.0</v>
      </c>
      <c r="J1378" s="83">
        <v>1.5</v>
      </c>
      <c r="K1378" s="80">
        <v>2024.0</v>
      </c>
      <c r="L1378" s="79" t="s">
        <v>448</v>
      </c>
      <c r="M1378" s="79">
        <v>2024.0</v>
      </c>
      <c r="N1378" s="79" t="s">
        <v>161</v>
      </c>
      <c r="O1378" s="65" t="str">
        <f t="shared" si="1"/>
        <v>212273000001</v>
      </c>
      <c r="P1378" s="65">
        <f t="shared" si="2"/>
        <v>8</v>
      </c>
      <c r="Q1378" s="65">
        <f t="shared" si="3"/>
        <v>8</v>
      </c>
      <c r="R1378" s="65" t="str">
        <f t="shared" si="12"/>
        <v>21.227.300/0001-88</v>
      </c>
      <c r="S1378" s="84"/>
      <c r="T1378" s="84" t="str">
        <f t="shared" si="10"/>
        <v/>
      </c>
      <c r="U1378" s="84" t="str">
        <f t="shared" si="11"/>
        <v/>
      </c>
      <c r="V1378" s="65" t="str">
        <f t="shared" si="5"/>
        <v/>
      </c>
      <c r="W1378" s="84"/>
      <c r="X1378" s="84"/>
      <c r="Y1378" s="85"/>
      <c r="Z1378" s="85"/>
      <c r="AA1378" s="65" t="str">
        <f t="shared" si="6"/>
        <v/>
      </c>
      <c r="AB1378" s="65" t="str">
        <f t="shared" si="7"/>
        <v/>
      </c>
      <c r="AC1378" s="86"/>
      <c r="AD1378" s="87" t="str">
        <f t="shared" si="8"/>
        <v/>
      </c>
      <c r="AE1378" s="84"/>
      <c r="AF1378" s="86">
        <f>IF(AC1378&gt;0,AC1378,'⚙️ Config'!$B$10)</f>
        <v>0.0075</v>
      </c>
      <c r="AG1378" s="88">
        <f t="shared" si="9"/>
        <v>9012.45705</v>
      </c>
      <c r="AH1378" s="88">
        <f>AG1378*'⚙️ Config'!$B$11</f>
        <v>45062.28525</v>
      </c>
      <c r="AI1378" s="88">
        <f>AH1378*'⚙️ Config'!$B$12</f>
        <v>13518.68558</v>
      </c>
      <c r="AJ1378" s="64"/>
      <c r="AK1378" s="84"/>
      <c r="AL1378" s="84"/>
      <c r="AM1378" s="84"/>
      <c r="AN1378" s="84"/>
      <c r="AO1378" s="84"/>
      <c r="AP1378" s="84"/>
      <c r="AQ1378" s="84"/>
    </row>
    <row r="1379" ht="15.0" customHeight="1">
      <c r="A1379" s="79">
        <v>1376.0</v>
      </c>
      <c r="B1379" s="80" t="s">
        <v>3108</v>
      </c>
      <c r="C1379" s="79" t="s">
        <v>154</v>
      </c>
      <c r="D1379" s="79" t="s">
        <v>3109</v>
      </c>
      <c r="E1379" s="81">
        <v>56.87</v>
      </c>
      <c r="F1379" s="79" t="s">
        <v>84</v>
      </c>
      <c r="G1379" s="79" t="s">
        <v>606</v>
      </c>
      <c r="H1379" s="82">
        <v>1201601.04</v>
      </c>
      <c r="I1379" s="79">
        <v>1.0</v>
      </c>
      <c r="J1379" s="83">
        <v>1.4</v>
      </c>
      <c r="K1379" s="80">
        <v>2024.0</v>
      </c>
      <c r="L1379" s="79" t="s">
        <v>630</v>
      </c>
      <c r="M1379" s="79">
        <v>2024.0</v>
      </c>
      <c r="N1379" s="79" t="s">
        <v>145</v>
      </c>
      <c r="O1379" s="65" t="str">
        <f t="shared" si="1"/>
        <v>441883750001</v>
      </c>
      <c r="P1379" s="65">
        <f t="shared" si="2"/>
        <v>0</v>
      </c>
      <c r="Q1379" s="65">
        <f t="shared" si="3"/>
        <v>0</v>
      </c>
      <c r="R1379" s="65" t="str">
        <f t="shared" si="12"/>
        <v>44.188.375/0001-00</v>
      </c>
      <c r="S1379" s="84"/>
      <c r="T1379" s="84" t="str">
        <f t="shared" si="10"/>
        <v/>
      </c>
      <c r="U1379" s="84" t="str">
        <f t="shared" si="11"/>
        <v/>
      </c>
      <c r="V1379" s="65" t="str">
        <f t="shared" si="5"/>
        <v/>
      </c>
      <c r="W1379" s="84"/>
      <c r="X1379" s="84"/>
      <c r="Y1379" s="85"/>
      <c r="Z1379" s="85"/>
      <c r="AA1379" s="65" t="str">
        <f t="shared" si="6"/>
        <v/>
      </c>
      <c r="AB1379" s="65" t="str">
        <f t="shared" si="7"/>
        <v/>
      </c>
      <c r="AC1379" s="86"/>
      <c r="AD1379" s="87" t="str">
        <f t="shared" si="8"/>
        <v/>
      </c>
      <c r="AE1379" s="84"/>
      <c r="AF1379" s="86">
        <f>IF(AC1379&gt;0,AC1379,'⚙️ Config'!$B$10)</f>
        <v>0.0075</v>
      </c>
      <c r="AG1379" s="88">
        <f t="shared" si="9"/>
        <v>9012.0078</v>
      </c>
      <c r="AH1379" s="88">
        <f>AG1379*'⚙️ Config'!$B$11</f>
        <v>45060.039</v>
      </c>
      <c r="AI1379" s="88">
        <f>AH1379*'⚙️ Config'!$B$12</f>
        <v>13518.0117</v>
      </c>
      <c r="AJ1379" s="64"/>
      <c r="AK1379" s="84"/>
      <c r="AL1379" s="84"/>
      <c r="AM1379" s="84"/>
      <c r="AN1379" s="84"/>
      <c r="AO1379" s="84"/>
      <c r="AP1379" s="84"/>
      <c r="AQ1379" s="84"/>
    </row>
    <row r="1380" ht="15.0" customHeight="1">
      <c r="A1380" s="79">
        <v>1377.0</v>
      </c>
      <c r="B1380" s="80" t="s">
        <v>3110</v>
      </c>
      <c r="C1380" s="79" t="s">
        <v>141</v>
      </c>
      <c r="D1380" s="79" t="s">
        <v>3111</v>
      </c>
      <c r="E1380" s="81">
        <v>61.21</v>
      </c>
      <c r="F1380" s="79" t="s">
        <v>84</v>
      </c>
      <c r="G1380" s="79" t="s">
        <v>606</v>
      </c>
      <c r="H1380" s="82">
        <v>1201419.82</v>
      </c>
      <c r="I1380" s="79">
        <v>1.0</v>
      </c>
      <c r="J1380" s="83">
        <v>1.2</v>
      </c>
      <c r="K1380" s="80">
        <v>2024.0</v>
      </c>
      <c r="L1380" s="79" t="s">
        <v>202</v>
      </c>
      <c r="M1380" s="79">
        <v>2024.0</v>
      </c>
      <c r="N1380" s="79" t="s">
        <v>161</v>
      </c>
      <c r="O1380" s="65" t="str">
        <f t="shared" si="1"/>
        <v>284928760001</v>
      </c>
      <c r="P1380" s="65">
        <f t="shared" si="2"/>
        <v>1</v>
      </c>
      <c r="Q1380" s="65">
        <f t="shared" si="3"/>
        <v>1</v>
      </c>
      <c r="R1380" s="65" t="str">
        <f t="shared" si="12"/>
        <v>28.492.876/0001-11</v>
      </c>
      <c r="S1380" s="84"/>
      <c r="T1380" s="84" t="str">
        <f t="shared" si="10"/>
        <v/>
      </c>
      <c r="U1380" s="84" t="str">
        <f t="shared" si="11"/>
        <v/>
      </c>
      <c r="V1380" s="65" t="str">
        <f t="shared" si="5"/>
        <v/>
      </c>
      <c r="W1380" s="84"/>
      <c r="X1380" s="84"/>
      <c r="Y1380" s="85"/>
      <c r="Z1380" s="85"/>
      <c r="AA1380" s="65" t="str">
        <f t="shared" si="6"/>
        <v/>
      </c>
      <c r="AB1380" s="65" t="str">
        <f t="shared" si="7"/>
        <v/>
      </c>
      <c r="AC1380" s="86"/>
      <c r="AD1380" s="87" t="str">
        <f t="shared" si="8"/>
        <v/>
      </c>
      <c r="AE1380" s="84"/>
      <c r="AF1380" s="86">
        <f>IF(AC1380&gt;0,AC1380,'⚙️ Config'!$B$10)</f>
        <v>0.0075</v>
      </c>
      <c r="AG1380" s="88">
        <f t="shared" si="9"/>
        <v>9010.64865</v>
      </c>
      <c r="AH1380" s="88">
        <f>AG1380*'⚙️ Config'!$B$11</f>
        <v>45053.24325</v>
      </c>
      <c r="AI1380" s="88">
        <f>AH1380*'⚙️ Config'!$B$12</f>
        <v>13515.97298</v>
      </c>
      <c r="AJ1380" s="64"/>
      <c r="AK1380" s="84"/>
      <c r="AL1380" s="84"/>
      <c r="AM1380" s="84"/>
      <c r="AN1380" s="84"/>
      <c r="AO1380" s="84"/>
      <c r="AP1380" s="84"/>
      <c r="AQ1380" s="84"/>
    </row>
    <row r="1381" ht="15.0" customHeight="1">
      <c r="A1381" s="79">
        <v>1378.0</v>
      </c>
      <c r="B1381" s="80" t="s">
        <v>3112</v>
      </c>
      <c r="C1381" s="79" t="s">
        <v>141</v>
      </c>
      <c r="D1381" s="79" t="s">
        <v>3113</v>
      </c>
      <c r="E1381" s="81">
        <v>55.03</v>
      </c>
      <c r="F1381" s="79" t="s">
        <v>84</v>
      </c>
      <c r="G1381" s="79" t="s">
        <v>606</v>
      </c>
      <c r="H1381" s="82">
        <v>1200717.27</v>
      </c>
      <c r="I1381" s="79">
        <v>1.0</v>
      </c>
      <c r="J1381" s="83">
        <v>1.5</v>
      </c>
      <c r="K1381" s="80">
        <v>2024.0</v>
      </c>
      <c r="L1381" s="79" t="s">
        <v>630</v>
      </c>
      <c r="M1381" s="79">
        <v>2024.0</v>
      </c>
      <c r="N1381" s="79" t="s">
        <v>161</v>
      </c>
      <c r="O1381" s="65" t="str">
        <f t="shared" si="1"/>
        <v>147494240001</v>
      </c>
      <c r="P1381" s="65">
        <f t="shared" si="2"/>
        <v>6</v>
      </c>
      <c r="Q1381" s="65">
        <f t="shared" si="3"/>
        <v>8</v>
      </c>
      <c r="R1381" s="65" t="str">
        <f t="shared" si="12"/>
        <v>14.749.424/0001-68</v>
      </c>
      <c r="S1381" s="84"/>
      <c r="T1381" s="84" t="str">
        <f t="shared" si="10"/>
        <v/>
      </c>
      <c r="U1381" s="84" t="str">
        <f t="shared" si="11"/>
        <v/>
      </c>
      <c r="V1381" s="65" t="str">
        <f t="shared" si="5"/>
        <v/>
      </c>
      <c r="W1381" s="84"/>
      <c r="X1381" s="84"/>
      <c r="Y1381" s="85"/>
      <c r="Z1381" s="85"/>
      <c r="AA1381" s="65" t="str">
        <f t="shared" si="6"/>
        <v/>
      </c>
      <c r="AB1381" s="65" t="str">
        <f t="shared" si="7"/>
        <v/>
      </c>
      <c r="AC1381" s="86"/>
      <c r="AD1381" s="87" t="str">
        <f t="shared" si="8"/>
        <v/>
      </c>
      <c r="AE1381" s="84"/>
      <c r="AF1381" s="86">
        <f>IF(AC1381&gt;0,AC1381,'⚙️ Config'!$B$10)</f>
        <v>0.0075</v>
      </c>
      <c r="AG1381" s="88">
        <f t="shared" si="9"/>
        <v>9005.379525</v>
      </c>
      <c r="AH1381" s="88">
        <f>AG1381*'⚙️ Config'!$B$11</f>
        <v>45026.89763</v>
      </c>
      <c r="AI1381" s="88">
        <f>AH1381*'⚙️ Config'!$B$12</f>
        <v>13508.06929</v>
      </c>
      <c r="AJ1381" s="64"/>
      <c r="AK1381" s="84"/>
      <c r="AL1381" s="84"/>
      <c r="AM1381" s="84"/>
      <c r="AN1381" s="84"/>
      <c r="AO1381" s="84"/>
      <c r="AP1381" s="84"/>
      <c r="AQ1381" s="84"/>
    </row>
    <row r="1382" ht="15.0" customHeight="1">
      <c r="A1382" s="79">
        <v>1379.0</v>
      </c>
      <c r="B1382" s="80" t="s">
        <v>3114</v>
      </c>
      <c r="C1382" s="79" t="s">
        <v>141</v>
      </c>
      <c r="D1382" s="79" t="s">
        <v>3115</v>
      </c>
      <c r="E1382" s="81">
        <v>50.47</v>
      </c>
      <c r="F1382" s="79" t="s">
        <v>84</v>
      </c>
      <c r="G1382" s="79" t="s">
        <v>606</v>
      </c>
      <c r="H1382" s="82">
        <v>1200445.26</v>
      </c>
      <c r="I1382" s="79">
        <v>1.0</v>
      </c>
      <c r="J1382" s="83">
        <v>1.8</v>
      </c>
      <c r="K1382" s="80">
        <v>2024.0</v>
      </c>
      <c r="L1382" s="79" t="s">
        <v>630</v>
      </c>
      <c r="M1382" s="79">
        <v>2024.0</v>
      </c>
      <c r="N1382" s="79" t="s">
        <v>145</v>
      </c>
      <c r="O1382" s="65" t="str">
        <f t="shared" si="1"/>
        <v>220378970001</v>
      </c>
      <c r="P1382" s="65">
        <f t="shared" si="2"/>
        <v>6</v>
      </c>
      <c r="Q1382" s="65">
        <f t="shared" si="3"/>
        <v>0</v>
      </c>
      <c r="R1382" s="65" t="str">
        <f t="shared" si="12"/>
        <v>22.037.897/0001-60</v>
      </c>
      <c r="S1382" s="84"/>
      <c r="T1382" s="84" t="str">
        <f t="shared" si="10"/>
        <v/>
      </c>
      <c r="U1382" s="84" t="str">
        <f t="shared" si="11"/>
        <v/>
      </c>
      <c r="V1382" s="65" t="str">
        <f t="shared" si="5"/>
        <v/>
      </c>
      <c r="W1382" s="84"/>
      <c r="X1382" s="84"/>
      <c r="Y1382" s="85"/>
      <c r="Z1382" s="85"/>
      <c r="AA1382" s="65" t="str">
        <f t="shared" si="6"/>
        <v/>
      </c>
      <c r="AB1382" s="65" t="str">
        <f t="shared" si="7"/>
        <v/>
      </c>
      <c r="AC1382" s="86"/>
      <c r="AD1382" s="87" t="str">
        <f t="shared" si="8"/>
        <v/>
      </c>
      <c r="AE1382" s="84"/>
      <c r="AF1382" s="86">
        <f>IF(AC1382&gt;0,AC1382,'⚙️ Config'!$B$10)</f>
        <v>0.0075</v>
      </c>
      <c r="AG1382" s="88">
        <f t="shared" si="9"/>
        <v>9003.33945</v>
      </c>
      <c r="AH1382" s="88">
        <f>AG1382*'⚙️ Config'!$B$11</f>
        <v>45016.69725</v>
      </c>
      <c r="AI1382" s="88">
        <f>AH1382*'⚙️ Config'!$B$12</f>
        <v>13505.00918</v>
      </c>
      <c r="AJ1382" s="64"/>
      <c r="AK1382" s="84"/>
      <c r="AL1382" s="84"/>
      <c r="AM1382" s="84"/>
      <c r="AN1382" s="84"/>
      <c r="AO1382" s="84"/>
      <c r="AP1382" s="84"/>
      <c r="AQ1382" s="84"/>
    </row>
    <row r="1383" ht="15.0" customHeight="1">
      <c r="A1383" s="79">
        <v>1380.0</v>
      </c>
      <c r="B1383" s="80" t="s">
        <v>3116</v>
      </c>
      <c r="C1383" s="79" t="s">
        <v>141</v>
      </c>
      <c r="D1383" s="79" t="s">
        <v>3117</v>
      </c>
      <c r="E1383" s="81">
        <v>55.03</v>
      </c>
      <c r="F1383" s="79" t="s">
        <v>84</v>
      </c>
      <c r="G1383" s="79" t="s">
        <v>606</v>
      </c>
      <c r="H1383" s="82">
        <v>1199382.33</v>
      </c>
      <c r="I1383" s="79">
        <v>1.0</v>
      </c>
      <c r="J1383" s="83">
        <v>1.5</v>
      </c>
      <c r="K1383" s="80">
        <v>2024.0</v>
      </c>
      <c r="L1383" s="79" t="s">
        <v>630</v>
      </c>
      <c r="M1383" s="79">
        <v>2024.0</v>
      </c>
      <c r="N1383" s="79" t="s">
        <v>161</v>
      </c>
      <c r="O1383" s="65" t="str">
        <f t="shared" si="1"/>
        <v>037405890001</v>
      </c>
      <c r="P1383" s="65">
        <f t="shared" si="2"/>
        <v>5</v>
      </c>
      <c r="Q1383" s="65">
        <f t="shared" si="3"/>
        <v>2</v>
      </c>
      <c r="R1383" s="65" t="str">
        <f t="shared" si="12"/>
        <v>03.740.589/0001-52</v>
      </c>
      <c r="S1383" s="84"/>
      <c r="T1383" s="84" t="str">
        <f t="shared" si="10"/>
        <v/>
      </c>
      <c r="U1383" s="84" t="str">
        <f t="shared" si="11"/>
        <v/>
      </c>
      <c r="V1383" s="65" t="str">
        <f t="shared" si="5"/>
        <v/>
      </c>
      <c r="W1383" s="84"/>
      <c r="X1383" s="84"/>
      <c r="Y1383" s="85"/>
      <c r="Z1383" s="85"/>
      <c r="AA1383" s="65" t="str">
        <f t="shared" si="6"/>
        <v/>
      </c>
      <c r="AB1383" s="65" t="str">
        <f t="shared" si="7"/>
        <v/>
      </c>
      <c r="AC1383" s="86"/>
      <c r="AD1383" s="87" t="str">
        <f t="shared" si="8"/>
        <v/>
      </c>
      <c r="AE1383" s="84"/>
      <c r="AF1383" s="86">
        <f>IF(AC1383&gt;0,AC1383,'⚙️ Config'!$B$10)</f>
        <v>0.0075</v>
      </c>
      <c r="AG1383" s="88">
        <f t="shared" si="9"/>
        <v>8995.367475</v>
      </c>
      <c r="AH1383" s="88">
        <f>AG1383*'⚙️ Config'!$B$11</f>
        <v>44976.83738</v>
      </c>
      <c r="AI1383" s="88">
        <f>AH1383*'⚙️ Config'!$B$12</f>
        <v>13493.05121</v>
      </c>
      <c r="AJ1383" s="64"/>
      <c r="AK1383" s="84"/>
      <c r="AL1383" s="84"/>
      <c r="AM1383" s="84"/>
      <c r="AN1383" s="84"/>
      <c r="AO1383" s="84"/>
      <c r="AP1383" s="84"/>
      <c r="AQ1383" s="84"/>
    </row>
    <row r="1384" ht="15.0" customHeight="1">
      <c r="A1384" s="79">
        <v>1381.0</v>
      </c>
      <c r="B1384" s="80" t="s">
        <v>3118</v>
      </c>
      <c r="C1384" s="79" t="s">
        <v>141</v>
      </c>
      <c r="D1384" s="79" t="s">
        <v>3119</v>
      </c>
      <c r="E1384" s="81">
        <v>56.87</v>
      </c>
      <c r="F1384" s="79" t="s">
        <v>84</v>
      </c>
      <c r="G1384" s="79" t="s">
        <v>606</v>
      </c>
      <c r="H1384" s="82">
        <v>1199034.61</v>
      </c>
      <c r="I1384" s="79">
        <v>1.0</v>
      </c>
      <c r="J1384" s="83">
        <v>1.4</v>
      </c>
      <c r="K1384" s="80">
        <v>2024.0</v>
      </c>
      <c r="L1384" s="79" t="s">
        <v>630</v>
      </c>
      <c r="M1384" s="79">
        <v>2024.0</v>
      </c>
      <c r="N1384" s="79" t="s">
        <v>161</v>
      </c>
      <c r="O1384" s="65" t="str">
        <f t="shared" si="1"/>
        <v>448966670001</v>
      </c>
      <c r="P1384" s="65">
        <f t="shared" si="2"/>
        <v>9</v>
      </c>
      <c r="Q1384" s="65">
        <f t="shared" si="3"/>
        <v>0</v>
      </c>
      <c r="R1384" s="65" t="str">
        <f t="shared" si="12"/>
        <v>44.896.667/0001-90</v>
      </c>
      <c r="S1384" s="84"/>
      <c r="T1384" s="84" t="str">
        <f t="shared" si="10"/>
        <v/>
      </c>
      <c r="U1384" s="84" t="str">
        <f t="shared" si="11"/>
        <v/>
      </c>
      <c r="V1384" s="65" t="str">
        <f t="shared" si="5"/>
        <v/>
      </c>
      <c r="W1384" s="84"/>
      <c r="X1384" s="84"/>
      <c r="Y1384" s="85"/>
      <c r="Z1384" s="85"/>
      <c r="AA1384" s="65" t="str">
        <f t="shared" si="6"/>
        <v/>
      </c>
      <c r="AB1384" s="65" t="str">
        <f t="shared" si="7"/>
        <v/>
      </c>
      <c r="AC1384" s="86"/>
      <c r="AD1384" s="87" t="str">
        <f t="shared" si="8"/>
        <v/>
      </c>
      <c r="AE1384" s="84"/>
      <c r="AF1384" s="86">
        <f>IF(AC1384&gt;0,AC1384,'⚙️ Config'!$B$10)</f>
        <v>0.0075</v>
      </c>
      <c r="AG1384" s="88">
        <f t="shared" si="9"/>
        <v>8992.759575</v>
      </c>
      <c r="AH1384" s="88">
        <f>AG1384*'⚙️ Config'!$B$11</f>
        <v>44963.79788</v>
      </c>
      <c r="AI1384" s="88">
        <f>AH1384*'⚙️ Config'!$B$12</f>
        <v>13489.13936</v>
      </c>
      <c r="AJ1384" s="64"/>
      <c r="AK1384" s="84"/>
      <c r="AL1384" s="84"/>
      <c r="AM1384" s="84"/>
      <c r="AN1384" s="84"/>
      <c r="AO1384" s="84"/>
      <c r="AP1384" s="84"/>
      <c r="AQ1384" s="84"/>
    </row>
    <row r="1385" ht="15.0" customHeight="1">
      <c r="A1385" s="79">
        <v>1382.0</v>
      </c>
      <c r="B1385" s="80" t="s">
        <v>3120</v>
      </c>
      <c r="C1385" s="79" t="s">
        <v>154</v>
      </c>
      <c r="D1385" s="79" t="s">
        <v>3121</v>
      </c>
      <c r="E1385" s="81">
        <v>58.92</v>
      </c>
      <c r="F1385" s="79" t="s">
        <v>84</v>
      </c>
      <c r="G1385" s="79" t="s">
        <v>606</v>
      </c>
      <c r="H1385" s="82">
        <v>1198570.62</v>
      </c>
      <c r="I1385" s="79">
        <v>1.0</v>
      </c>
      <c r="J1385" s="83">
        <v>1.3</v>
      </c>
      <c r="K1385" s="80">
        <v>2024.0</v>
      </c>
      <c r="L1385" s="79" t="s">
        <v>202</v>
      </c>
      <c r="M1385" s="79">
        <v>2024.0</v>
      </c>
      <c r="N1385" s="79" t="s">
        <v>145</v>
      </c>
      <c r="O1385" s="65" t="str">
        <f t="shared" si="1"/>
        <v>805774630001</v>
      </c>
      <c r="P1385" s="65">
        <f t="shared" si="2"/>
        <v>5</v>
      </c>
      <c r="Q1385" s="65">
        <f t="shared" si="3"/>
        <v>0</v>
      </c>
      <c r="R1385" s="65" t="str">
        <f t="shared" si="12"/>
        <v>80.577.463/0001-50</v>
      </c>
      <c r="S1385" s="84"/>
      <c r="T1385" s="84" t="str">
        <f t="shared" si="10"/>
        <v/>
      </c>
      <c r="U1385" s="84" t="str">
        <f t="shared" si="11"/>
        <v/>
      </c>
      <c r="V1385" s="65" t="str">
        <f t="shared" si="5"/>
        <v/>
      </c>
      <c r="W1385" s="84"/>
      <c r="X1385" s="84"/>
      <c r="Y1385" s="85"/>
      <c r="Z1385" s="85"/>
      <c r="AA1385" s="65" t="str">
        <f t="shared" si="6"/>
        <v/>
      </c>
      <c r="AB1385" s="65" t="str">
        <f t="shared" si="7"/>
        <v/>
      </c>
      <c r="AC1385" s="86"/>
      <c r="AD1385" s="87" t="str">
        <f t="shared" si="8"/>
        <v/>
      </c>
      <c r="AE1385" s="84"/>
      <c r="AF1385" s="86">
        <f>IF(AC1385&gt;0,AC1385,'⚙️ Config'!$B$10)</f>
        <v>0.0075</v>
      </c>
      <c r="AG1385" s="88">
        <f t="shared" si="9"/>
        <v>8989.27965</v>
      </c>
      <c r="AH1385" s="88">
        <f>AG1385*'⚙️ Config'!$B$11</f>
        <v>44946.39825</v>
      </c>
      <c r="AI1385" s="88">
        <f>AH1385*'⚙️ Config'!$B$12</f>
        <v>13483.91948</v>
      </c>
      <c r="AJ1385" s="64"/>
      <c r="AK1385" s="84"/>
      <c r="AL1385" s="84"/>
      <c r="AM1385" s="84"/>
      <c r="AN1385" s="84"/>
      <c r="AO1385" s="84"/>
      <c r="AP1385" s="84"/>
      <c r="AQ1385" s="84"/>
    </row>
    <row r="1386" ht="15.0" customHeight="1">
      <c r="A1386" s="79">
        <v>1383.0</v>
      </c>
      <c r="B1386" s="80" t="s">
        <v>3122</v>
      </c>
      <c r="C1386" s="79" t="s">
        <v>141</v>
      </c>
      <c r="D1386" s="79" t="s">
        <v>3123</v>
      </c>
      <c r="E1386" s="81">
        <v>56.87</v>
      </c>
      <c r="F1386" s="79" t="s">
        <v>84</v>
      </c>
      <c r="G1386" s="79" t="s">
        <v>606</v>
      </c>
      <c r="H1386" s="82">
        <v>1198539.72</v>
      </c>
      <c r="I1386" s="79">
        <v>1.0</v>
      </c>
      <c r="J1386" s="83">
        <v>1.4</v>
      </c>
      <c r="K1386" s="80">
        <v>2024.0</v>
      </c>
      <c r="L1386" s="79" t="s">
        <v>630</v>
      </c>
      <c r="M1386" s="79">
        <v>2024.0</v>
      </c>
      <c r="N1386" s="79" t="s">
        <v>161</v>
      </c>
      <c r="O1386" s="65" t="str">
        <f t="shared" si="1"/>
        <v>442257980001</v>
      </c>
      <c r="P1386" s="65">
        <f t="shared" si="2"/>
        <v>4</v>
      </c>
      <c r="Q1386" s="65">
        <f t="shared" si="3"/>
        <v>5</v>
      </c>
      <c r="R1386" s="65" t="str">
        <f t="shared" si="12"/>
        <v>44.225.798/0001-45</v>
      </c>
      <c r="S1386" s="84"/>
      <c r="T1386" s="84" t="str">
        <f t="shared" si="10"/>
        <v/>
      </c>
      <c r="U1386" s="84" t="str">
        <f t="shared" si="11"/>
        <v/>
      </c>
      <c r="V1386" s="65" t="str">
        <f t="shared" si="5"/>
        <v/>
      </c>
      <c r="W1386" s="84"/>
      <c r="X1386" s="84"/>
      <c r="Y1386" s="85"/>
      <c r="Z1386" s="85"/>
      <c r="AA1386" s="65" t="str">
        <f t="shared" si="6"/>
        <v/>
      </c>
      <c r="AB1386" s="65" t="str">
        <f t="shared" si="7"/>
        <v/>
      </c>
      <c r="AC1386" s="86"/>
      <c r="AD1386" s="87" t="str">
        <f t="shared" si="8"/>
        <v/>
      </c>
      <c r="AE1386" s="84"/>
      <c r="AF1386" s="86">
        <f>IF(AC1386&gt;0,AC1386,'⚙️ Config'!$B$10)</f>
        <v>0.0075</v>
      </c>
      <c r="AG1386" s="88">
        <f t="shared" si="9"/>
        <v>8989.0479</v>
      </c>
      <c r="AH1386" s="88">
        <f>AG1386*'⚙️ Config'!$B$11</f>
        <v>44945.2395</v>
      </c>
      <c r="AI1386" s="88">
        <f>AH1386*'⚙️ Config'!$B$12</f>
        <v>13483.57185</v>
      </c>
      <c r="AJ1386" s="64"/>
      <c r="AK1386" s="84"/>
      <c r="AL1386" s="84"/>
      <c r="AM1386" s="84"/>
      <c r="AN1386" s="84"/>
      <c r="AO1386" s="84"/>
      <c r="AP1386" s="84"/>
      <c r="AQ1386" s="84"/>
    </row>
    <row r="1387" ht="15.0" customHeight="1">
      <c r="A1387" s="79">
        <v>1384.0</v>
      </c>
      <c r="B1387" s="80" t="s">
        <v>3124</v>
      </c>
      <c r="C1387" s="79" t="s">
        <v>141</v>
      </c>
      <c r="D1387" s="79" t="s">
        <v>3125</v>
      </c>
      <c r="E1387" s="81">
        <v>51.85</v>
      </c>
      <c r="F1387" s="79" t="s">
        <v>84</v>
      </c>
      <c r="G1387" s="79" t="s">
        <v>606</v>
      </c>
      <c r="H1387" s="82">
        <v>1197712.15</v>
      </c>
      <c r="I1387" s="79">
        <v>1.0</v>
      </c>
      <c r="J1387" s="83">
        <v>1.7</v>
      </c>
      <c r="K1387" s="80">
        <v>2024.0</v>
      </c>
      <c r="L1387" s="79" t="s">
        <v>202</v>
      </c>
      <c r="M1387" s="79">
        <v>2024.0</v>
      </c>
      <c r="N1387" s="79" t="s">
        <v>161</v>
      </c>
      <c r="O1387" s="65" t="str">
        <f t="shared" si="1"/>
        <v>111958120001</v>
      </c>
      <c r="P1387" s="65">
        <f t="shared" si="2"/>
        <v>5</v>
      </c>
      <c r="Q1387" s="65">
        <f t="shared" si="3"/>
        <v>6</v>
      </c>
      <c r="R1387" s="65" t="str">
        <f t="shared" si="12"/>
        <v>11.195.812/0001-56</v>
      </c>
      <c r="S1387" s="84"/>
      <c r="T1387" s="84" t="str">
        <f t="shared" si="10"/>
        <v/>
      </c>
      <c r="U1387" s="84" t="str">
        <f t="shared" si="11"/>
        <v/>
      </c>
      <c r="V1387" s="65" t="str">
        <f t="shared" si="5"/>
        <v/>
      </c>
      <c r="W1387" s="84"/>
      <c r="X1387" s="84"/>
      <c r="Y1387" s="85"/>
      <c r="Z1387" s="85"/>
      <c r="AA1387" s="65" t="str">
        <f t="shared" si="6"/>
        <v/>
      </c>
      <c r="AB1387" s="65" t="str">
        <f t="shared" si="7"/>
        <v/>
      </c>
      <c r="AC1387" s="86"/>
      <c r="AD1387" s="87" t="str">
        <f t="shared" si="8"/>
        <v/>
      </c>
      <c r="AE1387" s="84"/>
      <c r="AF1387" s="86">
        <f>IF(AC1387&gt;0,AC1387,'⚙️ Config'!$B$10)</f>
        <v>0.0075</v>
      </c>
      <c r="AG1387" s="88">
        <f t="shared" si="9"/>
        <v>8982.841125</v>
      </c>
      <c r="AH1387" s="88">
        <f>AG1387*'⚙️ Config'!$B$11</f>
        <v>44914.20563</v>
      </c>
      <c r="AI1387" s="88">
        <f>AH1387*'⚙️ Config'!$B$12</f>
        <v>13474.26169</v>
      </c>
      <c r="AJ1387" s="64"/>
      <c r="AK1387" s="84"/>
      <c r="AL1387" s="84"/>
      <c r="AM1387" s="84"/>
      <c r="AN1387" s="84"/>
      <c r="AO1387" s="84"/>
      <c r="AP1387" s="84"/>
      <c r="AQ1387" s="84"/>
    </row>
    <row r="1388" ht="15.0" customHeight="1">
      <c r="A1388" s="79">
        <v>1385.0</v>
      </c>
      <c r="B1388" s="80" t="s">
        <v>3126</v>
      </c>
      <c r="C1388" s="79" t="s">
        <v>141</v>
      </c>
      <c r="D1388" s="79" t="s">
        <v>3127</v>
      </c>
      <c r="E1388" s="81">
        <v>55.03</v>
      </c>
      <c r="F1388" s="79" t="s">
        <v>84</v>
      </c>
      <c r="G1388" s="79" t="s">
        <v>606</v>
      </c>
      <c r="H1388" s="82">
        <v>1197494.46</v>
      </c>
      <c r="I1388" s="79">
        <v>1.0</v>
      </c>
      <c r="J1388" s="83">
        <v>1.5</v>
      </c>
      <c r="K1388" s="80">
        <v>2024.0</v>
      </c>
      <c r="L1388" s="79" t="s">
        <v>630</v>
      </c>
      <c r="M1388" s="79">
        <v>2024.0</v>
      </c>
      <c r="N1388" s="79" t="s">
        <v>161</v>
      </c>
      <c r="O1388" s="65" t="str">
        <f t="shared" si="1"/>
        <v>324668600001</v>
      </c>
      <c r="P1388" s="65">
        <f t="shared" si="2"/>
        <v>0</v>
      </c>
      <c r="Q1388" s="65">
        <f t="shared" si="3"/>
        <v>1</v>
      </c>
      <c r="R1388" s="65" t="str">
        <f t="shared" si="12"/>
        <v>32.466.860/0001-01</v>
      </c>
      <c r="S1388" s="84"/>
      <c r="T1388" s="84" t="str">
        <f t="shared" si="10"/>
        <v/>
      </c>
      <c r="U1388" s="84" t="str">
        <f t="shared" si="11"/>
        <v/>
      </c>
      <c r="V1388" s="65" t="str">
        <f t="shared" si="5"/>
        <v/>
      </c>
      <c r="W1388" s="84"/>
      <c r="X1388" s="84"/>
      <c r="Y1388" s="85"/>
      <c r="Z1388" s="85"/>
      <c r="AA1388" s="65" t="str">
        <f t="shared" si="6"/>
        <v/>
      </c>
      <c r="AB1388" s="65" t="str">
        <f t="shared" si="7"/>
        <v/>
      </c>
      <c r="AC1388" s="86"/>
      <c r="AD1388" s="87" t="str">
        <f t="shared" si="8"/>
        <v/>
      </c>
      <c r="AE1388" s="84"/>
      <c r="AF1388" s="86">
        <f>IF(AC1388&gt;0,AC1388,'⚙️ Config'!$B$10)</f>
        <v>0.0075</v>
      </c>
      <c r="AG1388" s="88">
        <f t="shared" si="9"/>
        <v>8981.20845</v>
      </c>
      <c r="AH1388" s="88">
        <f>AG1388*'⚙️ Config'!$B$11</f>
        <v>44906.04225</v>
      </c>
      <c r="AI1388" s="88">
        <f>AH1388*'⚙️ Config'!$B$12</f>
        <v>13471.81268</v>
      </c>
      <c r="AJ1388" s="64"/>
      <c r="AK1388" s="84"/>
      <c r="AL1388" s="84"/>
      <c r="AM1388" s="84"/>
      <c r="AN1388" s="84"/>
      <c r="AO1388" s="84"/>
      <c r="AP1388" s="84"/>
      <c r="AQ1388" s="84"/>
    </row>
    <row r="1389" ht="15.0" customHeight="1">
      <c r="A1389" s="79">
        <v>1386.0</v>
      </c>
      <c r="B1389" s="80" t="s">
        <v>3128</v>
      </c>
      <c r="C1389" s="79" t="s">
        <v>141</v>
      </c>
      <c r="D1389" s="79" t="s">
        <v>3129</v>
      </c>
      <c r="E1389" s="81">
        <v>56.87</v>
      </c>
      <c r="F1389" s="79" t="s">
        <v>84</v>
      </c>
      <c r="G1389" s="79" t="s">
        <v>606</v>
      </c>
      <c r="H1389" s="82">
        <v>1197450.3</v>
      </c>
      <c r="I1389" s="79">
        <v>1.0</v>
      </c>
      <c r="J1389" s="83">
        <v>1.4</v>
      </c>
      <c r="K1389" s="80">
        <v>2024.0</v>
      </c>
      <c r="L1389" s="79" t="s">
        <v>630</v>
      </c>
      <c r="M1389" s="79">
        <v>2024.0</v>
      </c>
      <c r="N1389" s="79" t="s">
        <v>161</v>
      </c>
      <c r="O1389" s="65" t="str">
        <f t="shared" si="1"/>
        <v>295325940001</v>
      </c>
      <c r="P1389" s="65">
        <f t="shared" si="2"/>
        <v>6</v>
      </c>
      <c r="Q1389" s="65">
        <f t="shared" si="3"/>
        <v>3</v>
      </c>
      <c r="R1389" s="65" t="str">
        <f t="shared" si="12"/>
        <v>29.532.594/0001-63</v>
      </c>
      <c r="S1389" s="84"/>
      <c r="T1389" s="84" t="str">
        <f t="shared" si="10"/>
        <v/>
      </c>
      <c r="U1389" s="84" t="str">
        <f t="shared" si="11"/>
        <v/>
      </c>
      <c r="V1389" s="65" t="str">
        <f t="shared" si="5"/>
        <v/>
      </c>
      <c r="W1389" s="84"/>
      <c r="X1389" s="84"/>
      <c r="Y1389" s="85"/>
      <c r="Z1389" s="85"/>
      <c r="AA1389" s="65" t="str">
        <f t="shared" si="6"/>
        <v/>
      </c>
      <c r="AB1389" s="65" t="str">
        <f t="shared" si="7"/>
        <v/>
      </c>
      <c r="AC1389" s="86"/>
      <c r="AD1389" s="87" t="str">
        <f t="shared" si="8"/>
        <v/>
      </c>
      <c r="AE1389" s="84"/>
      <c r="AF1389" s="86">
        <f>IF(AC1389&gt;0,AC1389,'⚙️ Config'!$B$10)</f>
        <v>0.0075</v>
      </c>
      <c r="AG1389" s="88">
        <f t="shared" si="9"/>
        <v>8980.87725</v>
      </c>
      <c r="AH1389" s="88">
        <f>AG1389*'⚙️ Config'!$B$11</f>
        <v>44904.38625</v>
      </c>
      <c r="AI1389" s="88">
        <f>AH1389*'⚙️ Config'!$B$12</f>
        <v>13471.31588</v>
      </c>
      <c r="AJ1389" s="64"/>
      <c r="AK1389" s="84"/>
      <c r="AL1389" s="84"/>
      <c r="AM1389" s="84"/>
      <c r="AN1389" s="84"/>
      <c r="AO1389" s="84"/>
      <c r="AP1389" s="84"/>
      <c r="AQ1389" s="84"/>
    </row>
    <row r="1390" ht="15.0" customHeight="1">
      <c r="A1390" s="79">
        <v>1387.0</v>
      </c>
      <c r="B1390" s="80" t="s">
        <v>3130</v>
      </c>
      <c r="C1390" s="79" t="s">
        <v>141</v>
      </c>
      <c r="D1390" s="79" t="s">
        <v>3131</v>
      </c>
      <c r="E1390" s="81">
        <v>73.88</v>
      </c>
      <c r="F1390" s="79" t="s">
        <v>84</v>
      </c>
      <c r="G1390" s="79" t="s">
        <v>606</v>
      </c>
      <c r="H1390" s="82">
        <v>1197279.84</v>
      </c>
      <c r="I1390" s="79">
        <v>1.0</v>
      </c>
      <c r="J1390" s="83">
        <v>0.8</v>
      </c>
      <c r="K1390" s="80">
        <v>2025.0</v>
      </c>
      <c r="L1390" s="79" t="s">
        <v>630</v>
      </c>
      <c r="M1390" s="79">
        <v>2025.0</v>
      </c>
      <c r="N1390" s="79" t="s">
        <v>161</v>
      </c>
      <c r="O1390" s="65" t="str">
        <f t="shared" si="1"/>
        <v>456297750001</v>
      </c>
      <c r="P1390" s="65">
        <f t="shared" si="2"/>
        <v>6</v>
      </c>
      <c r="Q1390" s="65">
        <f t="shared" si="3"/>
        <v>9</v>
      </c>
      <c r="R1390" s="65" t="str">
        <f t="shared" si="12"/>
        <v>45.629.775/0001-69</v>
      </c>
      <c r="S1390" s="84"/>
      <c r="T1390" s="84" t="str">
        <f t="shared" si="10"/>
        <v/>
      </c>
      <c r="U1390" s="84" t="str">
        <f t="shared" si="11"/>
        <v/>
      </c>
      <c r="V1390" s="65" t="str">
        <f t="shared" si="5"/>
        <v/>
      </c>
      <c r="W1390" s="84"/>
      <c r="X1390" s="84"/>
      <c r="Y1390" s="85"/>
      <c r="Z1390" s="85"/>
      <c r="AA1390" s="65" t="str">
        <f t="shared" si="6"/>
        <v/>
      </c>
      <c r="AB1390" s="65" t="str">
        <f t="shared" si="7"/>
        <v/>
      </c>
      <c r="AC1390" s="86"/>
      <c r="AD1390" s="87" t="str">
        <f t="shared" si="8"/>
        <v/>
      </c>
      <c r="AE1390" s="84"/>
      <c r="AF1390" s="86">
        <f>IF(AC1390&gt;0,AC1390,'⚙️ Config'!$B$10)</f>
        <v>0.0075</v>
      </c>
      <c r="AG1390" s="88">
        <f t="shared" si="9"/>
        <v>8979.5988</v>
      </c>
      <c r="AH1390" s="88">
        <f>AG1390*'⚙️ Config'!$B$11</f>
        <v>44897.994</v>
      </c>
      <c r="AI1390" s="88">
        <f>AH1390*'⚙️ Config'!$B$12</f>
        <v>13469.3982</v>
      </c>
      <c r="AJ1390" s="64"/>
      <c r="AK1390" s="84"/>
      <c r="AL1390" s="84"/>
      <c r="AM1390" s="84"/>
      <c r="AN1390" s="84"/>
      <c r="AO1390" s="84"/>
      <c r="AP1390" s="84"/>
      <c r="AQ1390" s="84"/>
    </row>
    <row r="1391" ht="15.0" customHeight="1">
      <c r="A1391" s="79">
        <v>1388.0</v>
      </c>
      <c r="B1391" s="80" t="s">
        <v>3132</v>
      </c>
      <c r="C1391" s="79" t="s">
        <v>141</v>
      </c>
      <c r="D1391" s="79" t="s">
        <v>3133</v>
      </c>
      <c r="E1391" s="81">
        <v>56.87</v>
      </c>
      <c r="F1391" s="79" t="s">
        <v>84</v>
      </c>
      <c r="G1391" s="79" t="s">
        <v>606</v>
      </c>
      <c r="H1391" s="82">
        <v>1196120.29</v>
      </c>
      <c r="I1391" s="79">
        <v>1.0</v>
      </c>
      <c r="J1391" s="83">
        <v>1.4</v>
      </c>
      <c r="K1391" s="80">
        <v>2024.0</v>
      </c>
      <c r="L1391" s="79" t="s">
        <v>202</v>
      </c>
      <c r="M1391" s="79">
        <v>2024.0</v>
      </c>
      <c r="N1391" s="79" t="s">
        <v>161</v>
      </c>
      <c r="O1391" s="65" t="str">
        <f t="shared" si="1"/>
        <v>153515410001</v>
      </c>
      <c r="P1391" s="65">
        <f t="shared" si="2"/>
        <v>3</v>
      </c>
      <c r="Q1391" s="65">
        <f t="shared" si="3"/>
        <v>1</v>
      </c>
      <c r="R1391" s="65" t="str">
        <f t="shared" si="12"/>
        <v>15.351.541/0001-31</v>
      </c>
      <c r="S1391" s="84"/>
      <c r="T1391" s="84" t="str">
        <f t="shared" si="10"/>
        <v/>
      </c>
      <c r="U1391" s="84" t="str">
        <f t="shared" si="11"/>
        <v/>
      </c>
      <c r="V1391" s="65" t="str">
        <f t="shared" si="5"/>
        <v/>
      </c>
      <c r="W1391" s="84"/>
      <c r="X1391" s="84"/>
      <c r="Y1391" s="85"/>
      <c r="Z1391" s="85"/>
      <c r="AA1391" s="65" t="str">
        <f t="shared" si="6"/>
        <v/>
      </c>
      <c r="AB1391" s="65" t="str">
        <f t="shared" si="7"/>
        <v/>
      </c>
      <c r="AC1391" s="86"/>
      <c r="AD1391" s="87" t="str">
        <f t="shared" si="8"/>
        <v/>
      </c>
      <c r="AE1391" s="84"/>
      <c r="AF1391" s="86">
        <f>IF(AC1391&gt;0,AC1391,'⚙️ Config'!$B$10)</f>
        <v>0.0075</v>
      </c>
      <c r="AG1391" s="88">
        <f t="shared" si="9"/>
        <v>8970.902175</v>
      </c>
      <c r="AH1391" s="88">
        <f>AG1391*'⚙️ Config'!$B$11</f>
        <v>44854.51088</v>
      </c>
      <c r="AI1391" s="88">
        <f>AH1391*'⚙️ Config'!$B$12</f>
        <v>13456.35326</v>
      </c>
      <c r="AJ1391" s="64"/>
      <c r="AK1391" s="84"/>
      <c r="AL1391" s="84"/>
      <c r="AM1391" s="84"/>
      <c r="AN1391" s="84"/>
      <c r="AO1391" s="84"/>
      <c r="AP1391" s="84"/>
      <c r="AQ1391" s="84"/>
    </row>
    <row r="1392" ht="15.0" customHeight="1">
      <c r="A1392" s="79">
        <v>1389.0</v>
      </c>
      <c r="B1392" s="80" t="s">
        <v>3134</v>
      </c>
      <c r="C1392" s="79" t="s">
        <v>141</v>
      </c>
      <c r="D1392" s="79" t="s">
        <v>3135</v>
      </c>
      <c r="E1392" s="81">
        <v>56.87</v>
      </c>
      <c r="F1392" s="79" t="s">
        <v>84</v>
      </c>
      <c r="G1392" s="79" t="s">
        <v>606</v>
      </c>
      <c r="H1392" s="82">
        <v>1195123.66</v>
      </c>
      <c r="I1392" s="79">
        <v>1.0</v>
      </c>
      <c r="J1392" s="83">
        <v>1.4</v>
      </c>
      <c r="K1392" s="80">
        <v>2024.0</v>
      </c>
      <c r="L1392" s="79" t="s">
        <v>630</v>
      </c>
      <c r="M1392" s="79">
        <v>2024.0</v>
      </c>
      <c r="N1392" s="79" t="s">
        <v>161</v>
      </c>
      <c r="O1392" s="65" t="str">
        <f t="shared" si="1"/>
        <v>261732420001</v>
      </c>
      <c r="P1392" s="65">
        <f t="shared" si="2"/>
        <v>7</v>
      </c>
      <c r="Q1392" s="65">
        <f t="shared" si="3"/>
        <v>0</v>
      </c>
      <c r="R1392" s="65" t="str">
        <f t="shared" si="12"/>
        <v>26.173.242/0001-70</v>
      </c>
      <c r="S1392" s="84"/>
      <c r="T1392" s="84" t="str">
        <f t="shared" si="10"/>
        <v/>
      </c>
      <c r="U1392" s="84" t="str">
        <f t="shared" si="11"/>
        <v/>
      </c>
      <c r="V1392" s="65" t="str">
        <f t="shared" si="5"/>
        <v/>
      </c>
      <c r="W1392" s="84"/>
      <c r="X1392" s="84"/>
      <c r="Y1392" s="85"/>
      <c r="Z1392" s="85"/>
      <c r="AA1392" s="65" t="str">
        <f t="shared" si="6"/>
        <v/>
      </c>
      <c r="AB1392" s="65" t="str">
        <f t="shared" si="7"/>
        <v/>
      </c>
      <c r="AC1392" s="86"/>
      <c r="AD1392" s="87" t="str">
        <f t="shared" si="8"/>
        <v/>
      </c>
      <c r="AE1392" s="84"/>
      <c r="AF1392" s="86">
        <f>IF(AC1392&gt;0,AC1392,'⚙️ Config'!$B$10)</f>
        <v>0.0075</v>
      </c>
      <c r="AG1392" s="88">
        <f t="shared" si="9"/>
        <v>8963.42745</v>
      </c>
      <c r="AH1392" s="88">
        <f>AG1392*'⚙️ Config'!$B$11</f>
        <v>44817.13725</v>
      </c>
      <c r="AI1392" s="88">
        <f>AH1392*'⚙️ Config'!$B$12</f>
        <v>13445.14118</v>
      </c>
      <c r="AJ1392" s="64"/>
      <c r="AK1392" s="84"/>
      <c r="AL1392" s="84"/>
      <c r="AM1392" s="84"/>
      <c r="AN1392" s="84"/>
      <c r="AO1392" s="84"/>
      <c r="AP1392" s="84"/>
      <c r="AQ1392" s="84"/>
    </row>
    <row r="1393" ht="15.0" customHeight="1">
      <c r="A1393" s="79">
        <v>1390.0</v>
      </c>
      <c r="B1393" s="80" t="s">
        <v>3136</v>
      </c>
      <c r="C1393" s="79" t="s">
        <v>141</v>
      </c>
      <c r="D1393" s="79" t="s">
        <v>3137</v>
      </c>
      <c r="E1393" s="81">
        <v>49.2</v>
      </c>
      <c r="F1393" s="79" t="s">
        <v>84</v>
      </c>
      <c r="G1393" s="79" t="s">
        <v>606</v>
      </c>
      <c r="H1393" s="82">
        <v>1194979.23</v>
      </c>
      <c r="I1393" s="79">
        <v>1.0</v>
      </c>
      <c r="J1393" s="83">
        <v>1.9</v>
      </c>
      <c r="K1393" s="80">
        <v>2024.0</v>
      </c>
      <c r="L1393" s="79" t="s">
        <v>630</v>
      </c>
      <c r="M1393" s="79">
        <v>2024.0</v>
      </c>
      <c r="N1393" s="79" t="s">
        <v>161</v>
      </c>
      <c r="O1393" s="65" t="str">
        <f t="shared" si="1"/>
        <v>443274650001</v>
      </c>
      <c r="P1393" s="65">
        <f t="shared" si="2"/>
        <v>2</v>
      </c>
      <c r="Q1393" s="65">
        <f t="shared" si="3"/>
        <v>7</v>
      </c>
      <c r="R1393" s="65" t="str">
        <f t="shared" si="12"/>
        <v>44.327.465/0001-27</v>
      </c>
      <c r="S1393" s="84"/>
      <c r="T1393" s="84" t="str">
        <f t="shared" si="10"/>
        <v/>
      </c>
      <c r="U1393" s="84" t="str">
        <f t="shared" si="11"/>
        <v/>
      </c>
      <c r="V1393" s="65" t="str">
        <f t="shared" si="5"/>
        <v/>
      </c>
      <c r="W1393" s="84"/>
      <c r="X1393" s="84"/>
      <c r="Y1393" s="85"/>
      <c r="Z1393" s="85"/>
      <c r="AA1393" s="65" t="str">
        <f t="shared" si="6"/>
        <v/>
      </c>
      <c r="AB1393" s="65" t="str">
        <f t="shared" si="7"/>
        <v/>
      </c>
      <c r="AC1393" s="86"/>
      <c r="AD1393" s="87" t="str">
        <f t="shared" si="8"/>
        <v/>
      </c>
      <c r="AE1393" s="84"/>
      <c r="AF1393" s="86">
        <f>IF(AC1393&gt;0,AC1393,'⚙️ Config'!$B$10)</f>
        <v>0.0075</v>
      </c>
      <c r="AG1393" s="88">
        <f t="shared" si="9"/>
        <v>8962.344225</v>
      </c>
      <c r="AH1393" s="88">
        <f>AG1393*'⚙️ Config'!$B$11</f>
        <v>44811.72113</v>
      </c>
      <c r="AI1393" s="88">
        <f>AH1393*'⚙️ Config'!$B$12</f>
        <v>13443.51634</v>
      </c>
      <c r="AJ1393" s="64"/>
      <c r="AK1393" s="84"/>
      <c r="AL1393" s="84"/>
      <c r="AM1393" s="84"/>
      <c r="AN1393" s="84"/>
      <c r="AO1393" s="84"/>
      <c r="AP1393" s="84"/>
      <c r="AQ1393" s="84"/>
    </row>
    <row r="1394" ht="15.0" customHeight="1">
      <c r="A1394" s="79">
        <v>1391.0</v>
      </c>
      <c r="B1394" s="80" t="s">
        <v>3138</v>
      </c>
      <c r="C1394" s="79" t="s">
        <v>141</v>
      </c>
      <c r="D1394" s="79" t="s">
        <v>3139</v>
      </c>
      <c r="E1394" s="81">
        <v>50.47</v>
      </c>
      <c r="F1394" s="79" t="s">
        <v>84</v>
      </c>
      <c r="G1394" s="79" t="s">
        <v>606</v>
      </c>
      <c r="H1394" s="82">
        <v>1193668.87</v>
      </c>
      <c r="I1394" s="79">
        <v>1.0</v>
      </c>
      <c r="J1394" s="83">
        <v>1.8</v>
      </c>
      <c r="K1394" s="80">
        <v>2024.0</v>
      </c>
      <c r="L1394" s="79" t="s">
        <v>630</v>
      </c>
      <c r="M1394" s="79">
        <v>2024.0</v>
      </c>
      <c r="N1394" s="79" t="s">
        <v>161</v>
      </c>
      <c r="O1394" s="65" t="str">
        <f t="shared" si="1"/>
        <v>398790490001</v>
      </c>
      <c r="P1394" s="65">
        <f t="shared" si="2"/>
        <v>0</v>
      </c>
      <c r="Q1394" s="65">
        <f t="shared" si="3"/>
        <v>0</v>
      </c>
      <c r="R1394" s="65" t="str">
        <f t="shared" si="12"/>
        <v>39.879.049/0001-00</v>
      </c>
      <c r="S1394" s="84"/>
      <c r="T1394" s="84" t="str">
        <f t="shared" si="10"/>
        <v/>
      </c>
      <c r="U1394" s="84" t="str">
        <f t="shared" si="11"/>
        <v/>
      </c>
      <c r="V1394" s="65" t="str">
        <f t="shared" si="5"/>
        <v/>
      </c>
      <c r="W1394" s="84"/>
      <c r="X1394" s="84"/>
      <c r="Y1394" s="85"/>
      <c r="Z1394" s="85"/>
      <c r="AA1394" s="65" t="str">
        <f t="shared" si="6"/>
        <v/>
      </c>
      <c r="AB1394" s="65" t="str">
        <f t="shared" si="7"/>
        <v/>
      </c>
      <c r="AC1394" s="86"/>
      <c r="AD1394" s="87" t="str">
        <f t="shared" si="8"/>
        <v/>
      </c>
      <c r="AE1394" s="84"/>
      <c r="AF1394" s="86">
        <f>IF(AC1394&gt;0,AC1394,'⚙️ Config'!$B$10)</f>
        <v>0.0075</v>
      </c>
      <c r="AG1394" s="88">
        <f t="shared" si="9"/>
        <v>8952.516525</v>
      </c>
      <c r="AH1394" s="88">
        <f>AG1394*'⚙️ Config'!$B$11</f>
        <v>44762.58263</v>
      </c>
      <c r="AI1394" s="88">
        <f>AH1394*'⚙️ Config'!$B$12</f>
        <v>13428.77479</v>
      </c>
      <c r="AJ1394" s="64"/>
      <c r="AK1394" s="84"/>
      <c r="AL1394" s="84"/>
      <c r="AM1394" s="84"/>
      <c r="AN1394" s="84"/>
      <c r="AO1394" s="84"/>
      <c r="AP1394" s="84"/>
      <c r="AQ1394" s="84"/>
    </row>
    <row r="1395" ht="15.0" customHeight="1">
      <c r="A1395" s="79">
        <v>1392.0</v>
      </c>
      <c r="B1395" s="80" t="s">
        <v>3140</v>
      </c>
      <c r="C1395" s="79" t="s">
        <v>141</v>
      </c>
      <c r="D1395" s="79" t="s">
        <v>3141</v>
      </c>
      <c r="E1395" s="81">
        <v>56.87</v>
      </c>
      <c r="F1395" s="79" t="s">
        <v>84</v>
      </c>
      <c r="G1395" s="79" t="s">
        <v>606</v>
      </c>
      <c r="H1395" s="82">
        <v>1193456.31</v>
      </c>
      <c r="I1395" s="79">
        <v>1.0</v>
      </c>
      <c r="J1395" s="83">
        <v>1.4</v>
      </c>
      <c r="K1395" s="80">
        <v>2024.0</v>
      </c>
      <c r="L1395" s="79" t="s">
        <v>630</v>
      </c>
      <c r="M1395" s="79">
        <v>2024.0</v>
      </c>
      <c r="N1395" s="79" t="s">
        <v>161</v>
      </c>
      <c r="O1395" s="65" t="str">
        <f t="shared" si="1"/>
        <v>243830560001</v>
      </c>
      <c r="P1395" s="65">
        <f t="shared" si="2"/>
        <v>3</v>
      </c>
      <c r="Q1395" s="65">
        <f t="shared" si="3"/>
        <v>0</v>
      </c>
      <c r="R1395" s="65" t="str">
        <f t="shared" si="12"/>
        <v>24.383.056/0001-30</v>
      </c>
      <c r="S1395" s="84"/>
      <c r="T1395" s="84" t="str">
        <f t="shared" si="10"/>
        <v/>
      </c>
      <c r="U1395" s="84" t="str">
        <f t="shared" si="11"/>
        <v/>
      </c>
      <c r="V1395" s="65" t="str">
        <f t="shared" si="5"/>
        <v/>
      </c>
      <c r="W1395" s="84"/>
      <c r="X1395" s="84"/>
      <c r="Y1395" s="85"/>
      <c r="Z1395" s="85"/>
      <c r="AA1395" s="65" t="str">
        <f t="shared" si="6"/>
        <v/>
      </c>
      <c r="AB1395" s="65" t="str">
        <f t="shared" si="7"/>
        <v/>
      </c>
      <c r="AC1395" s="86"/>
      <c r="AD1395" s="87" t="str">
        <f t="shared" si="8"/>
        <v/>
      </c>
      <c r="AE1395" s="84"/>
      <c r="AF1395" s="86">
        <f>IF(AC1395&gt;0,AC1395,'⚙️ Config'!$B$10)</f>
        <v>0.0075</v>
      </c>
      <c r="AG1395" s="88">
        <f t="shared" si="9"/>
        <v>8950.922325</v>
      </c>
      <c r="AH1395" s="88">
        <f>AG1395*'⚙️ Config'!$B$11</f>
        <v>44754.61163</v>
      </c>
      <c r="AI1395" s="88">
        <f>AH1395*'⚙️ Config'!$B$12</f>
        <v>13426.38349</v>
      </c>
      <c r="AJ1395" s="64"/>
      <c r="AK1395" s="84"/>
      <c r="AL1395" s="84"/>
      <c r="AM1395" s="84"/>
      <c r="AN1395" s="84"/>
      <c r="AO1395" s="84"/>
      <c r="AP1395" s="84"/>
      <c r="AQ1395" s="84"/>
    </row>
    <row r="1396" ht="15.0" customHeight="1">
      <c r="A1396" s="79">
        <v>1393.0</v>
      </c>
      <c r="B1396" s="80" t="s">
        <v>3142</v>
      </c>
      <c r="C1396" s="79" t="s">
        <v>141</v>
      </c>
      <c r="D1396" s="79" t="s">
        <v>3143</v>
      </c>
      <c r="E1396" s="81">
        <v>53.37</v>
      </c>
      <c r="F1396" s="79" t="s">
        <v>84</v>
      </c>
      <c r="G1396" s="79" t="s">
        <v>606</v>
      </c>
      <c r="H1396" s="82">
        <v>1192921.81</v>
      </c>
      <c r="I1396" s="79">
        <v>1.0</v>
      </c>
      <c r="J1396" s="83">
        <v>1.6</v>
      </c>
      <c r="K1396" s="80">
        <v>2024.0</v>
      </c>
      <c r="L1396" s="79" t="s">
        <v>630</v>
      </c>
      <c r="M1396" s="79">
        <v>2024.0</v>
      </c>
      <c r="N1396" s="79" t="s">
        <v>161</v>
      </c>
      <c r="O1396" s="65" t="str">
        <f t="shared" si="1"/>
        <v>193902200001</v>
      </c>
      <c r="P1396" s="65">
        <f t="shared" si="2"/>
        <v>0</v>
      </c>
      <c r="Q1396" s="65">
        <f t="shared" si="3"/>
        <v>5</v>
      </c>
      <c r="R1396" s="65" t="str">
        <f t="shared" si="12"/>
        <v>19.390.220/0001-05</v>
      </c>
      <c r="S1396" s="84"/>
      <c r="T1396" s="84" t="str">
        <f t="shared" si="10"/>
        <v/>
      </c>
      <c r="U1396" s="84" t="str">
        <f t="shared" si="11"/>
        <v/>
      </c>
      <c r="V1396" s="65" t="str">
        <f t="shared" si="5"/>
        <v/>
      </c>
      <c r="W1396" s="84"/>
      <c r="X1396" s="84"/>
      <c r="Y1396" s="85"/>
      <c r="Z1396" s="85"/>
      <c r="AA1396" s="65" t="str">
        <f t="shared" si="6"/>
        <v/>
      </c>
      <c r="AB1396" s="65" t="str">
        <f t="shared" si="7"/>
        <v/>
      </c>
      <c r="AC1396" s="86"/>
      <c r="AD1396" s="87" t="str">
        <f t="shared" si="8"/>
        <v/>
      </c>
      <c r="AE1396" s="84"/>
      <c r="AF1396" s="86">
        <f>IF(AC1396&gt;0,AC1396,'⚙️ Config'!$B$10)</f>
        <v>0.0075</v>
      </c>
      <c r="AG1396" s="88">
        <f t="shared" si="9"/>
        <v>8946.913575</v>
      </c>
      <c r="AH1396" s="88">
        <f>AG1396*'⚙️ Config'!$B$11</f>
        <v>44734.56788</v>
      </c>
      <c r="AI1396" s="88">
        <f>AH1396*'⚙️ Config'!$B$12</f>
        <v>13420.37036</v>
      </c>
      <c r="AJ1396" s="64"/>
      <c r="AK1396" s="84"/>
      <c r="AL1396" s="84"/>
      <c r="AM1396" s="84"/>
      <c r="AN1396" s="84"/>
      <c r="AO1396" s="84"/>
      <c r="AP1396" s="84"/>
      <c r="AQ1396" s="84"/>
    </row>
    <row r="1397" ht="15.0" customHeight="1">
      <c r="A1397" s="79">
        <v>1394.0</v>
      </c>
      <c r="B1397" s="80" t="s">
        <v>3144</v>
      </c>
      <c r="C1397" s="79" t="s">
        <v>141</v>
      </c>
      <c r="D1397" s="79" t="s">
        <v>3145</v>
      </c>
      <c r="E1397" s="81">
        <v>56.87</v>
      </c>
      <c r="F1397" s="79" t="s">
        <v>84</v>
      </c>
      <c r="G1397" s="79" t="s">
        <v>606</v>
      </c>
      <c r="H1397" s="82">
        <v>1192051.03</v>
      </c>
      <c r="I1397" s="79">
        <v>1.0</v>
      </c>
      <c r="J1397" s="83">
        <v>1.4</v>
      </c>
      <c r="K1397" s="80">
        <v>2024.0</v>
      </c>
      <c r="L1397" s="79" t="s">
        <v>630</v>
      </c>
      <c r="M1397" s="79">
        <v>2024.0</v>
      </c>
      <c r="N1397" s="79" t="s">
        <v>145</v>
      </c>
      <c r="O1397" s="65" t="str">
        <f t="shared" si="1"/>
        <v>079397970001</v>
      </c>
      <c r="P1397" s="65">
        <f t="shared" si="2"/>
        <v>3</v>
      </c>
      <c r="Q1397" s="65">
        <f t="shared" si="3"/>
        <v>6</v>
      </c>
      <c r="R1397" s="65" t="str">
        <f t="shared" si="12"/>
        <v>07.939.797/0001-36</v>
      </c>
      <c r="S1397" s="84"/>
      <c r="T1397" s="84" t="str">
        <f t="shared" si="10"/>
        <v/>
      </c>
      <c r="U1397" s="84" t="str">
        <f t="shared" si="11"/>
        <v/>
      </c>
      <c r="V1397" s="65" t="str">
        <f t="shared" si="5"/>
        <v/>
      </c>
      <c r="W1397" s="84"/>
      <c r="X1397" s="84"/>
      <c r="Y1397" s="85"/>
      <c r="Z1397" s="85"/>
      <c r="AA1397" s="65" t="str">
        <f t="shared" si="6"/>
        <v/>
      </c>
      <c r="AB1397" s="65" t="str">
        <f t="shared" si="7"/>
        <v/>
      </c>
      <c r="AC1397" s="86"/>
      <c r="AD1397" s="87" t="str">
        <f t="shared" si="8"/>
        <v/>
      </c>
      <c r="AE1397" s="84"/>
      <c r="AF1397" s="86">
        <f>IF(AC1397&gt;0,AC1397,'⚙️ Config'!$B$10)</f>
        <v>0.0075</v>
      </c>
      <c r="AG1397" s="88">
        <f t="shared" si="9"/>
        <v>8940.382725</v>
      </c>
      <c r="AH1397" s="88">
        <f>AG1397*'⚙️ Config'!$B$11</f>
        <v>44701.91363</v>
      </c>
      <c r="AI1397" s="88">
        <f>AH1397*'⚙️ Config'!$B$12</f>
        <v>13410.57409</v>
      </c>
      <c r="AJ1397" s="64"/>
      <c r="AK1397" s="84"/>
      <c r="AL1397" s="84"/>
      <c r="AM1397" s="84"/>
      <c r="AN1397" s="84"/>
      <c r="AO1397" s="84"/>
      <c r="AP1397" s="84"/>
      <c r="AQ1397" s="84"/>
    </row>
    <row r="1398" ht="15.0" customHeight="1">
      <c r="A1398" s="79">
        <v>1395.0</v>
      </c>
      <c r="B1398" s="80" t="s">
        <v>3146</v>
      </c>
      <c r="C1398" s="79" t="s">
        <v>141</v>
      </c>
      <c r="D1398" s="79" t="s">
        <v>3147</v>
      </c>
      <c r="E1398" s="81">
        <v>63.78</v>
      </c>
      <c r="F1398" s="79" t="s">
        <v>84</v>
      </c>
      <c r="G1398" s="79" t="s">
        <v>606</v>
      </c>
      <c r="H1398" s="82">
        <v>1192018.35</v>
      </c>
      <c r="I1398" s="79">
        <v>1.0</v>
      </c>
      <c r="J1398" s="83">
        <v>1.1</v>
      </c>
      <c r="K1398" s="80">
        <v>2025.0</v>
      </c>
      <c r="L1398" s="79" t="s">
        <v>630</v>
      </c>
      <c r="M1398" s="79">
        <v>2025.0</v>
      </c>
      <c r="N1398" s="79" t="s">
        <v>161</v>
      </c>
      <c r="O1398" s="65" t="str">
        <f t="shared" si="1"/>
        <v>355512790001</v>
      </c>
      <c r="P1398" s="65">
        <f t="shared" si="2"/>
        <v>8</v>
      </c>
      <c r="Q1398" s="65">
        <f t="shared" si="3"/>
        <v>6</v>
      </c>
      <c r="R1398" s="65" t="str">
        <f t="shared" si="12"/>
        <v>35.551.279/0001-86</v>
      </c>
      <c r="S1398" s="84"/>
      <c r="T1398" s="84" t="str">
        <f t="shared" si="10"/>
        <v/>
      </c>
      <c r="U1398" s="84" t="str">
        <f t="shared" si="11"/>
        <v/>
      </c>
      <c r="V1398" s="65" t="str">
        <f t="shared" si="5"/>
        <v/>
      </c>
      <c r="W1398" s="84"/>
      <c r="X1398" s="84"/>
      <c r="Y1398" s="85"/>
      <c r="Z1398" s="85"/>
      <c r="AA1398" s="65" t="str">
        <f t="shared" si="6"/>
        <v/>
      </c>
      <c r="AB1398" s="65" t="str">
        <f t="shared" si="7"/>
        <v/>
      </c>
      <c r="AC1398" s="86"/>
      <c r="AD1398" s="87" t="str">
        <f t="shared" si="8"/>
        <v/>
      </c>
      <c r="AE1398" s="84"/>
      <c r="AF1398" s="86">
        <f>IF(AC1398&gt;0,AC1398,'⚙️ Config'!$B$10)</f>
        <v>0.0075</v>
      </c>
      <c r="AG1398" s="88">
        <f t="shared" si="9"/>
        <v>8940.137625</v>
      </c>
      <c r="AH1398" s="88">
        <f>AG1398*'⚙️ Config'!$B$11</f>
        <v>44700.68813</v>
      </c>
      <c r="AI1398" s="88">
        <f>AH1398*'⚙️ Config'!$B$12</f>
        <v>13410.20644</v>
      </c>
      <c r="AJ1398" s="64"/>
      <c r="AK1398" s="84"/>
      <c r="AL1398" s="84"/>
      <c r="AM1398" s="84"/>
      <c r="AN1398" s="84"/>
      <c r="AO1398" s="84"/>
      <c r="AP1398" s="84"/>
      <c r="AQ1398" s="84"/>
    </row>
    <row r="1399" ht="15.0" customHeight="1">
      <c r="A1399" s="79">
        <v>1396.0</v>
      </c>
      <c r="B1399" s="80" t="s">
        <v>3148</v>
      </c>
      <c r="C1399" s="79" t="s">
        <v>141</v>
      </c>
      <c r="D1399" s="79" t="s">
        <v>3149</v>
      </c>
      <c r="E1399" s="81">
        <v>90.03</v>
      </c>
      <c r="F1399" s="79" t="s">
        <v>84</v>
      </c>
      <c r="G1399" s="79" t="s">
        <v>606</v>
      </c>
      <c r="H1399" s="82">
        <v>1191454.12</v>
      </c>
      <c r="I1399" s="79">
        <v>1.0</v>
      </c>
      <c r="J1399" s="83">
        <v>0.5</v>
      </c>
      <c r="K1399" s="80">
        <v>2025.0</v>
      </c>
      <c r="L1399" s="79" t="s">
        <v>691</v>
      </c>
      <c r="M1399" s="79">
        <v>2025.0</v>
      </c>
      <c r="N1399" s="79" t="s">
        <v>208</v>
      </c>
      <c r="O1399" s="65" t="str">
        <f t="shared" si="1"/>
        <v>144903370001</v>
      </c>
      <c r="P1399" s="65">
        <f t="shared" si="2"/>
        <v>3</v>
      </c>
      <c r="Q1399" s="65">
        <f t="shared" si="3"/>
        <v>9</v>
      </c>
      <c r="R1399" s="65" t="str">
        <f t="shared" si="12"/>
        <v>14.490.337/0001-39</v>
      </c>
      <c r="S1399" s="84"/>
      <c r="T1399" s="84" t="str">
        <f t="shared" si="10"/>
        <v/>
      </c>
      <c r="U1399" s="84" t="str">
        <f t="shared" si="11"/>
        <v/>
      </c>
      <c r="V1399" s="65" t="str">
        <f t="shared" si="5"/>
        <v/>
      </c>
      <c r="W1399" s="84"/>
      <c r="X1399" s="84"/>
      <c r="Y1399" s="85"/>
      <c r="Z1399" s="85"/>
      <c r="AA1399" s="65" t="str">
        <f t="shared" si="6"/>
        <v/>
      </c>
      <c r="AB1399" s="65" t="str">
        <f t="shared" si="7"/>
        <v/>
      </c>
      <c r="AC1399" s="86"/>
      <c r="AD1399" s="87" t="str">
        <f t="shared" si="8"/>
        <v/>
      </c>
      <c r="AE1399" s="84"/>
      <c r="AF1399" s="86">
        <f>IF(AC1399&gt;0,AC1399,'⚙️ Config'!$B$10)</f>
        <v>0.0075</v>
      </c>
      <c r="AG1399" s="88">
        <f t="shared" si="9"/>
        <v>8935.9059</v>
      </c>
      <c r="AH1399" s="88">
        <f>AG1399*'⚙️ Config'!$B$11</f>
        <v>44679.5295</v>
      </c>
      <c r="AI1399" s="88">
        <f>AH1399*'⚙️ Config'!$B$12</f>
        <v>13403.85885</v>
      </c>
      <c r="AJ1399" s="64"/>
      <c r="AK1399" s="84"/>
      <c r="AL1399" s="84"/>
      <c r="AM1399" s="84"/>
      <c r="AN1399" s="84"/>
      <c r="AO1399" s="84"/>
      <c r="AP1399" s="84"/>
      <c r="AQ1399" s="84"/>
    </row>
    <row r="1400" ht="15.0" customHeight="1">
      <c r="A1400" s="79">
        <v>1397.0</v>
      </c>
      <c r="B1400" s="80" t="s">
        <v>3150</v>
      </c>
      <c r="C1400" s="79" t="s">
        <v>141</v>
      </c>
      <c r="D1400" s="79" t="s">
        <v>3151</v>
      </c>
      <c r="E1400" s="81">
        <v>56.87</v>
      </c>
      <c r="F1400" s="79" t="s">
        <v>84</v>
      </c>
      <c r="G1400" s="79" t="s">
        <v>606</v>
      </c>
      <c r="H1400" s="82">
        <v>1190338.64</v>
      </c>
      <c r="I1400" s="79">
        <v>1.0</v>
      </c>
      <c r="J1400" s="83">
        <v>1.4</v>
      </c>
      <c r="K1400" s="80">
        <v>2024.0</v>
      </c>
      <c r="L1400" s="79" t="s">
        <v>630</v>
      </c>
      <c r="M1400" s="79">
        <v>2024.0</v>
      </c>
      <c r="N1400" s="79" t="s">
        <v>161</v>
      </c>
      <c r="O1400" s="65" t="str">
        <f t="shared" si="1"/>
        <v>267660260001</v>
      </c>
      <c r="P1400" s="65">
        <f t="shared" si="2"/>
        <v>3</v>
      </c>
      <c r="Q1400" s="65">
        <f t="shared" si="3"/>
        <v>9</v>
      </c>
      <c r="R1400" s="65" t="str">
        <f t="shared" si="12"/>
        <v>26.766.026/0001-39</v>
      </c>
      <c r="S1400" s="84"/>
      <c r="T1400" s="84" t="str">
        <f t="shared" si="10"/>
        <v/>
      </c>
      <c r="U1400" s="84" t="str">
        <f t="shared" si="11"/>
        <v/>
      </c>
      <c r="V1400" s="65" t="str">
        <f t="shared" si="5"/>
        <v/>
      </c>
      <c r="W1400" s="84"/>
      <c r="X1400" s="84"/>
      <c r="Y1400" s="85"/>
      <c r="Z1400" s="85"/>
      <c r="AA1400" s="65" t="str">
        <f t="shared" si="6"/>
        <v/>
      </c>
      <c r="AB1400" s="65" t="str">
        <f t="shared" si="7"/>
        <v/>
      </c>
      <c r="AC1400" s="86"/>
      <c r="AD1400" s="87" t="str">
        <f t="shared" si="8"/>
        <v/>
      </c>
      <c r="AE1400" s="84"/>
      <c r="AF1400" s="86">
        <f>IF(AC1400&gt;0,AC1400,'⚙️ Config'!$B$10)</f>
        <v>0.0075</v>
      </c>
      <c r="AG1400" s="88">
        <f t="shared" si="9"/>
        <v>8927.5398</v>
      </c>
      <c r="AH1400" s="88">
        <f>AG1400*'⚙️ Config'!$B$11</f>
        <v>44637.699</v>
      </c>
      <c r="AI1400" s="88">
        <f>AH1400*'⚙️ Config'!$B$12</f>
        <v>13391.3097</v>
      </c>
      <c r="AJ1400" s="64"/>
      <c r="AK1400" s="84"/>
      <c r="AL1400" s="84"/>
      <c r="AM1400" s="84"/>
      <c r="AN1400" s="84"/>
      <c r="AO1400" s="84"/>
      <c r="AP1400" s="84"/>
      <c r="AQ1400" s="84"/>
    </row>
    <row r="1401" ht="15.0" customHeight="1">
      <c r="A1401" s="79">
        <v>1398.0</v>
      </c>
      <c r="B1401" s="80" t="s">
        <v>3152</v>
      </c>
      <c r="C1401" s="79" t="s">
        <v>141</v>
      </c>
      <c r="D1401" s="79" t="s">
        <v>3153</v>
      </c>
      <c r="E1401" s="81">
        <v>63.78</v>
      </c>
      <c r="F1401" s="79" t="s">
        <v>84</v>
      </c>
      <c r="G1401" s="79" t="s">
        <v>606</v>
      </c>
      <c r="H1401" s="82">
        <v>1189592.5</v>
      </c>
      <c r="I1401" s="79">
        <v>1.0</v>
      </c>
      <c r="J1401" s="83">
        <v>1.1</v>
      </c>
      <c r="K1401" s="80">
        <v>2025.0</v>
      </c>
      <c r="L1401" s="79" t="s">
        <v>630</v>
      </c>
      <c r="M1401" s="79">
        <v>2025.0</v>
      </c>
      <c r="N1401" s="79" t="s">
        <v>161</v>
      </c>
      <c r="O1401" s="65" t="str">
        <f t="shared" si="1"/>
        <v>520709460001</v>
      </c>
      <c r="P1401" s="65">
        <f t="shared" si="2"/>
        <v>2</v>
      </c>
      <c r="Q1401" s="65">
        <f t="shared" si="3"/>
        <v>8</v>
      </c>
      <c r="R1401" s="65" t="str">
        <f t="shared" si="12"/>
        <v>52.070.946/0001-28</v>
      </c>
      <c r="S1401" s="84"/>
      <c r="T1401" s="84" t="str">
        <f t="shared" si="10"/>
        <v/>
      </c>
      <c r="U1401" s="84" t="str">
        <f t="shared" si="11"/>
        <v/>
      </c>
      <c r="V1401" s="65" t="str">
        <f t="shared" si="5"/>
        <v/>
      </c>
      <c r="W1401" s="84"/>
      <c r="X1401" s="84"/>
      <c r="Y1401" s="85"/>
      <c r="Z1401" s="85"/>
      <c r="AA1401" s="65" t="str">
        <f t="shared" si="6"/>
        <v/>
      </c>
      <c r="AB1401" s="65" t="str">
        <f t="shared" si="7"/>
        <v/>
      </c>
      <c r="AC1401" s="86"/>
      <c r="AD1401" s="87" t="str">
        <f t="shared" si="8"/>
        <v/>
      </c>
      <c r="AE1401" s="84"/>
      <c r="AF1401" s="86">
        <f>IF(AC1401&gt;0,AC1401,'⚙️ Config'!$B$10)</f>
        <v>0.0075</v>
      </c>
      <c r="AG1401" s="88">
        <f t="shared" si="9"/>
        <v>8921.94375</v>
      </c>
      <c r="AH1401" s="88">
        <f>AG1401*'⚙️ Config'!$B$11</f>
        <v>44609.71875</v>
      </c>
      <c r="AI1401" s="88">
        <f>AH1401*'⚙️ Config'!$B$12</f>
        <v>13382.91563</v>
      </c>
      <c r="AJ1401" s="64"/>
      <c r="AK1401" s="84"/>
      <c r="AL1401" s="84"/>
      <c r="AM1401" s="84"/>
      <c r="AN1401" s="84"/>
      <c r="AO1401" s="84"/>
      <c r="AP1401" s="84"/>
      <c r="AQ1401" s="84"/>
    </row>
    <row r="1402" ht="15.0" customHeight="1">
      <c r="A1402" s="79">
        <v>1399.0</v>
      </c>
      <c r="B1402" s="80" t="s">
        <v>3154</v>
      </c>
      <c r="C1402" s="79" t="s">
        <v>141</v>
      </c>
      <c r="D1402" s="79" t="s">
        <v>3155</v>
      </c>
      <c r="E1402" s="81">
        <v>56.87</v>
      </c>
      <c r="F1402" s="79" t="s">
        <v>84</v>
      </c>
      <c r="G1402" s="79" t="s">
        <v>606</v>
      </c>
      <c r="H1402" s="82">
        <v>1189245.51</v>
      </c>
      <c r="I1402" s="79">
        <v>1.0</v>
      </c>
      <c r="J1402" s="83">
        <v>1.4</v>
      </c>
      <c r="K1402" s="80">
        <v>2024.0</v>
      </c>
      <c r="L1402" s="79" t="s">
        <v>630</v>
      </c>
      <c r="M1402" s="79">
        <v>2024.0</v>
      </c>
      <c r="N1402" s="79" t="s">
        <v>161</v>
      </c>
      <c r="O1402" s="65" t="str">
        <f t="shared" si="1"/>
        <v>365151570001</v>
      </c>
      <c r="P1402" s="65">
        <f t="shared" si="2"/>
        <v>0</v>
      </c>
      <c r="Q1402" s="65">
        <f t="shared" si="3"/>
        <v>5</v>
      </c>
      <c r="R1402" s="65" t="str">
        <f t="shared" si="12"/>
        <v>36.515.157/0001-05</v>
      </c>
      <c r="S1402" s="84"/>
      <c r="T1402" s="84" t="str">
        <f t="shared" si="10"/>
        <v/>
      </c>
      <c r="U1402" s="84" t="str">
        <f t="shared" si="11"/>
        <v/>
      </c>
      <c r="V1402" s="65" t="str">
        <f t="shared" si="5"/>
        <v/>
      </c>
      <c r="W1402" s="84"/>
      <c r="X1402" s="84"/>
      <c r="Y1402" s="85"/>
      <c r="Z1402" s="85"/>
      <c r="AA1402" s="65" t="str">
        <f t="shared" si="6"/>
        <v/>
      </c>
      <c r="AB1402" s="65" t="str">
        <f t="shared" si="7"/>
        <v/>
      </c>
      <c r="AC1402" s="86"/>
      <c r="AD1402" s="87" t="str">
        <f t="shared" si="8"/>
        <v/>
      </c>
      <c r="AE1402" s="84"/>
      <c r="AF1402" s="86">
        <f>IF(AC1402&gt;0,AC1402,'⚙️ Config'!$B$10)</f>
        <v>0.0075</v>
      </c>
      <c r="AG1402" s="88">
        <f t="shared" si="9"/>
        <v>8919.341325</v>
      </c>
      <c r="AH1402" s="88">
        <f>AG1402*'⚙️ Config'!$B$11</f>
        <v>44596.70663</v>
      </c>
      <c r="AI1402" s="88">
        <f>AH1402*'⚙️ Config'!$B$12</f>
        <v>13379.01199</v>
      </c>
      <c r="AJ1402" s="64"/>
      <c r="AK1402" s="84"/>
      <c r="AL1402" s="84"/>
      <c r="AM1402" s="84"/>
      <c r="AN1402" s="84"/>
      <c r="AO1402" s="84"/>
      <c r="AP1402" s="84"/>
      <c r="AQ1402" s="84"/>
    </row>
    <row r="1403" ht="15.0" customHeight="1">
      <c r="A1403" s="79">
        <v>1400.0</v>
      </c>
      <c r="B1403" s="80" t="s">
        <v>3156</v>
      </c>
      <c r="C1403" s="79" t="s">
        <v>141</v>
      </c>
      <c r="D1403" s="79" t="s">
        <v>3157</v>
      </c>
      <c r="E1403" s="81">
        <v>73.88</v>
      </c>
      <c r="F1403" s="79" t="s">
        <v>84</v>
      </c>
      <c r="G1403" s="79" t="s">
        <v>606</v>
      </c>
      <c r="H1403" s="82">
        <v>1189171.29</v>
      </c>
      <c r="I1403" s="79">
        <v>1.0</v>
      </c>
      <c r="J1403" s="83">
        <v>0.8</v>
      </c>
      <c r="K1403" s="80">
        <v>2025.0</v>
      </c>
      <c r="L1403" s="79" t="s">
        <v>458</v>
      </c>
      <c r="M1403" s="79">
        <v>2025.0</v>
      </c>
      <c r="N1403" s="79" t="s">
        <v>161</v>
      </c>
      <c r="O1403" s="65" t="str">
        <f t="shared" si="1"/>
        <v>086725790001</v>
      </c>
      <c r="P1403" s="65">
        <f t="shared" si="2"/>
        <v>4</v>
      </c>
      <c r="Q1403" s="65">
        <f t="shared" si="3"/>
        <v>0</v>
      </c>
      <c r="R1403" s="65" t="str">
        <f t="shared" si="12"/>
        <v>08.672.579/0001-40</v>
      </c>
      <c r="S1403" s="84"/>
      <c r="T1403" s="84" t="str">
        <f t="shared" si="10"/>
        <v/>
      </c>
      <c r="U1403" s="84" t="str">
        <f t="shared" si="11"/>
        <v/>
      </c>
      <c r="V1403" s="65" t="str">
        <f t="shared" si="5"/>
        <v/>
      </c>
      <c r="W1403" s="84"/>
      <c r="X1403" s="84"/>
      <c r="Y1403" s="85"/>
      <c r="Z1403" s="85"/>
      <c r="AA1403" s="65" t="str">
        <f t="shared" si="6"/>
        <v/>
      </c>
      <c r="AB1403" s="65" t="str">
        <f t="shared" si="7"/>
        <v/>
      </c>
      <c r="AC1403" s="86"/>
      <c r="AD1403" s="87" t="str">
        <f t="shared" si="8"/>
        <v/>
      </c>
      <c r="AE1403" s="84"/>
      <c r="AF1403" s="86">
        <f>IF(AC1403&gt;0,AC1403,'⚙️ Config'!$B$10)</f>
        <v>0.0075</v>
      </c>
      <c r="AG1403" s="88">
        <f t="shared" si="9"/>
        <v>8918.784675</v>
      </c>
      <c r="AH1403" s="88">
        <f>AG1403*'⚙️ Config'!$B$11</f>
        <v>44593.92338</v>
      </c>
      <c r="AI1403" s="88">
        <f>AH1403*'⚙️ Config'!$B$12</f>
        <v>13378.17701</v>
      </c>
      <c r="AJ1403" s="64"/>
      <c r="AK1403" s="84"/>
      <c r="AL1403" s="84"/>
      <c r="AM1403" s="84"/>
      <c r="AN1403" s="84"/>
      <c r="AO1403" s="84"/>
      <c r="AP1403" s="84"/>
      <c r="AQ1403" s="84"/>
    </row>
    <row r="1404" ht="15.0" customHeight="1">
      <c r="A1404" s="79">
        <v>1401.0</v>
      </c>
      <c r="B1404" s="80" t="s">
        <v>3158</v>
      </c>
      <c r="C1404" s="79" t="s">
        <v>141</v>
      </c>
      <c r="D1404" s="79" t="s">
        <v>3159</v>
      </c>
      <c r="E1404" s="81">
        <v>56.87</v>
      </c>
      <c r="F1404" s="79" t="s">
        <v>84</v>
      </c>
      <c r="G1404" s="79" t="s">
        <v>606</v>
      </c>
      <c r="H1404" s="82">
        <v>1188913.96</v>
      </c>
      <c r="I1404" s="79">
        <v>1.0</v>
      </c>
      <c r="J1404" s="83">
        <v>1.4</v>
      </c>
      <c r="K1404" s="80">
        <v>2024.0</v>
      </c>
      <c r="L1404" s="79" t="s">
        <v>295</v>
      </c>
      <c r="M1404" s="79">
        <v>2024.0</v>
      </c>
      <c r="N1404" s="79" t="s">
        <v>161</v>
      </c>
      <c r="O1404" s="65" t="str">
        <f t="shared" si="1"/>
        <v>154471920001</v>
      </c>
      <c r="P1404" s="65">
        <f t="shared" si="2"/>
        <v>5</v>
      </c>
      <c r="Q1404" s="65">
        <f t="shared" si="3"/>
        <v>6</v>
      </c>
      <c r="R1404" s="65" t="str">
        <f t="shared" si="12"/>
        <v>15.447.192/0001-56</v>
      </c>
      <c r="S1404" s="84"/>
      <c r="T1404" s="84" t="str">
        <f t="shared" si="10"/>
        <v/>
      </c>
      <c r="U1404" s="84" t="str">
        <f t="shared" si="11"/>
        <v/>
      </c>
      <c r="V1404" s="65" t="str">
        <f t="shared" si="5"/>
        <v/>
      </c>
      <c r="W1404" s="84"/>
      <c r="X1404" s="84"/>
      <c r="Y1404" s="85"/>
      <c r="Z1404" s="85"/>
      <c r="AA1404" s="65" t="str">
        <f t="shared" si="6"/>
        <v/>
      </c>
      <c r="AB1404" s="65" t="str">
        <f t="shared" si="7"/>
        <v/>
      </c>
      <c r="AC1404" s="86"/>
      <c r="AD1404" s="87" t="str">
        <f t="shared" si="8"/>
        <v/>
      </c>
      <c r="AE1404" s="84"/>
      <c r="AF1404" s="86">
        <f>IF(AC1404&gt;0,AC1404,'⚙️ Config'!$B$10)</f>
        <v>0.0075</v>
      </c>
      <c r="AG1404" s="88">
        <f t="shared" si="9"/>
        <v>8916.8547</v>
      </c>
      <c r="AH1404" s="88">
        <f>AG1404*'⚙️ Config'!$B$11</f>
        <v>44584.2735</v>
      </c>
      <c r="AI1404" s="88">
        <f>AH1404*'⚙️ Config'!$B$12</f>
        <v>13375.28205</v>
      </c>
      <c r="AJ1404" s="64"/>
      <c r="AK1404" s="84"/>
      <c r="AL1404" s="84"/>
      <c r="AM1404" s="84"/>
      <c r="AN1404" s="84"/>
      <c r="AO1404" s="84"/>
      <c r="AP1404" s="84"/>
      <c r="AQ1404" s="84"/>
    </row>
    <row r="1405" ht="15.0" customHeight="1">
      <c r="A1405" s="79">
        <v>1402.0</v>
      </c>
      <c r="B1405" s="80" t="s">
        <v>3160</v>
      </c>
      <c r="C1405" s="79" t="s">
        <v>141</v>
      </c>
      <c r="D1405" s="79" t="s">
        <v>3161</v>
      </c>
      <c r="E1405" s="81">
        <v>66.7</v>
      </c>
      <c r="F1405" s="79" t="s">
        <v>84</v>
      </c>
      <c r="G1405" s="79" t="s">
        <v>606</v>
      </c>
      <c r="H1405" s="82">
        <v>1187595.94</v>
      </c>
      <c r="I1405" s="79">
        <v>1.0</v>
      </c>
      <c r="J1405" s="83">
        <v>1.0</v>
      </c>
      <c r="K1405" s="80">
        <v>2025.0</v>
      </c>
      <c r="L1405" s="79" t="s">
        <v>448</v>
      </c>
      <c r="M1405" s="79">
        <v>2025.0</v>
      </c>
      <c r="N1405" s="79" t="s">
        <v>145</v>
      </c>
      <c r="O1405" s="65" t="str">
        <f t="shared" si="1"/>
        <v>077088580001</v>
      </c>
      <c r="P1405" s="65">
        <f t="shared" si="2"/>
        <v>5</v>
      </c>
      <c r="Q1405" s="65">
        <f t="shared" si="3"/>
        <v>4</v>
      </c>
      <c r="R1405" s="65" t="str">
        <f t="shared" si="12"/>
        <v>07.708.858/0001-54</v>
      </c>
      <c r="S1405" s="84"/>
      <c r="T1405" s="84" t="str">
        <f t="shared" si="10"/>
        <v/>
      </c>
      <c r="U1405" s="84" t="str">
        <f t="shared" si="11"/>
        <v/>
      </c>
      <c r="V1405" s="65" t="str">
        <f t="shared" si="5"/>
        <v/>
      </c>
      <c r="W1405" s="84"/>
      <c r="X1405" s="84"/>
      <c r="Y1405" s="85"/>
      <c r="Z1405" s="85"/>
      <c r="AA1405" s="65" t="str">
        <f t="shared" si="6"/>
        <v/>
      </c>
      <c r="AB1405" s="65" t="str">
        <f t="shared" si="7"/>
        <v/>
      </c>
      <c r="AC1405" s="86"/>
      <c r="AD1405" s="87" t="str">
        <f t="shared" si="8"/>
        <v/>
      </c>
      <c r="AE1405" s="84"/>
      <c r="AF1405" s="86">
        <f>IF(AC1405&gt;0,AC1405,'⚙️ Config'!$B$10)</f>
        <v>0.0075</v>
      </c>
      <c r="AG1405" s="88">
        <f t="shared" si="9"/>
        <v>8906.96955</v>
      </c>
      <c r="AH1405" s="88">
        <f>AG1405*'⚙️ Config'!$B$11</f>
        <v>44534.84775</v>
      </c>
      <c r="AI1405" s="88">
        <f>AH1405*'⚙️ Config'!$B$12</f>
        <v>13360.45433</v>
      </c>
      <c r="AJ1405" s="64"/>
      <c r="AK1405" s="84"/>
      <c r="AL1405" s="84"/>
      <c r="AM1405" s="84"/>
      <c r="AN1405" s="84"/>
      <c r="AO1405" s="84"/>
      <c r="AP1405" s="84"/>
      <c r="AQ1405" s="84"/>
    </row>
    <row r="1406" ht="15.0" customHeight="1">
      <c r="A1406" s="79">
        <v>1403.0</v>
      </c>
      <c r="B1406" s="80" t="s">
        <v>3162</v>
      </c>
      <c r="C1406" s="79" t="s">
        <v>141</v>
      </c>
      <c r="D1406" s="79" t="s">
        <v>3163</v>
      </c>
      <c r="E1406" s="81">
        <v>56.87</v>
      </c>
      <c r="F1406" s="79" t="s">
        <v>84</v>
      </c>
      <c r="G1406" s="79" t="s">
        <v>606</v>
      </c>
      <c r="H1406" s="82">
        <v>1187349.93</v>
      </c>
      <c r="I1406" s="79">
        <v>1.0</v>
      </c>
      <c r="J1406" s="83">
        <v>1.4</v>
      </c>
      <c r="K1406" s="80">
        <v>2024.0</v>
      </c>
      <c r="L1406" s="79" t="s">
        <v>630</v>
      </c>
      <c r="M1406" s="79">
        <v>2024.0</v>
      </c>
      <c r="N1406" s="79" t="s">
        <v>161</v>
      </c>
      <c r="O1406" s="65" t="str">
        <f t="shared" si="1"/>
        <v>178369110001</v>
      </c>
      <c r="P1406" s="65">
        <f t="shared" si="2"/>
        <v>5</v>
      </c>
      <c r="Q1406" s="65">
        <f t="shared" si="3"/>
        <v>6</v>
      </c>
      <c r="R1406" s="65" t="str">
        <f t="shared" si="12"/>
        <v>17.836.911/0001-56</v>
      </c>
      <c r="S1406" s="84"/>
      <c r="T1406" s="84" t="str">
        <f t="shared" si="10"/>
        <v/>
      </c>
      <c r="U1406" s="84" t="str">
        <f t="shared" si="11"/>
        <v/>
      </c>
      <c r="V1406" s="65" t="str">
        <f t="shared" si="5"/>
        <v/>
      </c>
      <c r="W1406" s="84"/>
      <c r="X1406" s="84"/>
      <c r="Y1406" s="85"/>
      <c r="Z1406" s="85"/>
      <c r="AA1406" s="65" t="str">
        <f t="shared" si="6"/>
        <v/>
      </c>
      <c r="AB1406" s="65" t="str">
        <f t="shared" si="7"/>
        <v/>
      </c>
      <c r="AC1406" s="86"/>
      <c r="AD1406" s="87" t="str">
        <f t="shared" si="8"/>
        <v/>
      </c>
      <c r="AE1406" s="84"/>
      <c r="AF1406" s="86">
        <f>IF(AC1406&gt;0,AC1406,'⚙️ Config'!$B$10)</f>
        <v>0.0075</v>
      </c>
      <c r="AG1406" s="88">
        <f t="shared" si="9"/>
        <v>8905.124475</v>
      </c>
      <c r="AH1406" s="88">
        <f>AG1406*'⚙️ Config'!$B$11</f>
        <v>44525.62238</v>
      </c>
      <c r="AI1406" s="88">
        <f>AH1406*'⚙️ Config'!$B$12</f>
        <v>13357.68671</v>
      </c>
      <c r="AJ1406" s="64"/>
      <c r="AK1406" s="84"/>
      <c r="AL1406" s="84"/>
      <c r="AM1406" s="84"/>
      <c r="AN1406" s="84"/>
      <c r="AO1406" s="84"/>
      <c r="AP1406" s="84"/>
      <c r="AQ1406" s="84"/>
    </row>
    <row r="1407" ht="15.0" customHeight="1">
      <c r="A1407" s="79">
        <v>1404.0</v>
      </c>
      <c r="B1407" s="80" t="s">
        <v>3164</v>
      </c>
      <c r="C1407" s="79" t="s">
        <v>141</v>
      </c>
      <c r="D1407" s="79" t="s">
        <v>3165</v>
      </c>
      <c r="E1407" s="81">
        <v>51.85</v>
      </c>
      <c r="F1407" s="79" t="s">
        <v>84</v>
      </c>
      <c r="G1407" s="79" t="s">
        <v>606</v>
      </c>
      <c r="H1407" s="82">
        <v>1187249.2</v>
      </c>
      <c r="I1407" s="79">
        <v>1.0</v>
      </c>
      <c r="J1407" s="83">
        <v>1.7</v>
      </c>
      <c r="K1407" s="80">
        <v>2024.0</v>
      </c>
      <c r="L1407" s="79" t="s">
        <v>295</v>
      </c>
      <c r="M1407" s="79">
        <v>2024.0</v>
      </c>
      <c r="N1407" s="79" t="s">
        <v>161</v>
      </c>
      <c r="O1407" s="65" t="str">
        <f t="shared" si="1"/>
        <v>532050840001</v>
      </c>
      <c r="P1407" s="65">
        <f t="shared" si="2"/>
        <v>6</v>
      </c>
      <c r="Q1407" s="65">
        <f t="shared" si="3"/>
        <v>6</v>
      </c>
      <c r="R1407" s="65" t="str">
        <f t="shared" si="12"/>
        <v>53.205.084/0001-66</v>
      </c>
      <c r="S1407" s="84"/>
      <c r="T1407" s="84" t="str">
        <f t="shared" si="10"/>
        <v/>
      </c>
      <c r="U1407" s="84" t="str">
        <f t="shared" si="11"/>
        <v/>
      </c>
      <c r="V1407" s="65" t="str">
        <f t="shared" si="5"/>
        <v/>
      </c>
      <c r="W1407" s="84"/>
      <c r="X1407" s="84"/>
      <c r="Y1407" s="85"/>
      <c r="Z1407" s="85"/>
      <c r="AA1407" s="65" t="str">
        <f t="shared" si="6"/>
        <v/>
      </c>
      <c r="AB1407" s="65" t="str">
        <f t="shared" si="7"/>
        <v/>
      </c>
      <c r="AC1407" s="86"/>
      <c r="AD1407" s="87" t="str">
        <f t="shared" si="8"/>
        <v/>
      </c>
      <c r="AE1407" s="84"/>
      <c r="AF1407" s="86">
        <f>IF(AC1407&gt;0,AC1407,'⚙️ Config'!$B$10)</f>
        <v>0.0075</v>
      </c>
      <c r="AG1407" s="88">
        <f t="shared" si="9"/>
        <v>8904.369</v>
      </c>
      <c r="AH1407" s="88">
        <f>AG1407*'⚙️ Config'!$B$11</f>
        <v>44521.845</v>
      </c>
      <c r="AI1407" s="88">
        <f>AH1407*'⚙️ Config'!$B$12</f>
        <v>13356.5535</v>
      </c>
      <c r="AJ1407" s="64"/>
      <c r="AK1407" s="84"/>
      <c r="AL1407" s="84"/>
      <c r="AM1407" s="84"/>
      <c r="AN1407" s="84"/>
      <c r="AO1407" s="84"/>
      <c r="AP1407" s="84"/>
      <c r="AQ1407" s="84"/>
    </row>
    <row r="1408" ht="15.0" customHeight="1">
      <c r="A1408" s="79">
        <v>1405.0</v>
      </c>
      <c r="B1408" s="80" t="s">
        <v>3166</v>
      </c>
      <c r="C1408" s="79" t="s">
        <v>141</v>
      </c>
      <c r="D1408" s="79" t="s">
        <v>3167</v>
      </c>
      <c r="E1408" s="81">
        <v>58.92</v>
      </c>
      <c r="F1408" s="79" t="s">
        <v>84</v>
      </c>
      <c r="G1408" s="79" t="s">
        <v>606</v>
      </c>
      <c r="H1408" s="82">
        <v>1187079.87</v>
      </c>
      <c r="I1408" s="79">
        <v>1.0</v>
      </c>
      <c r="J1408" s="83">
        <v>1.3</v>
      </c>
      <c r="K1408" s="80">
        <v>2024.0</v>
      </c>
      <c r="L1408" s="79" t="s">
        <v>630</v>
      </c>
      <c r="M1408" s="79">
        <v>2024.0</v>
      </c>
      <c r="N1408" s="79" t="s">
        <v>145</v>
      </c>
      <c r="O1408" s="65" t="str">
        <f t="shared" si="1"/>
        <v>307980040001</v>
      </c>
      <c r="P1408" s="65">
        <f t="shared" si="2"/>
        <v>2</v>
      </c>
      <c r="Q1408" s="65">
        <f t="shared" si="3"/>
        <v>8</v>
      </c>
      <c r="R1408" s="65" t="str">
        <f t="shared" si="12"/>
        <v>30.798.004/0001-28</v>
      </c>
      <c r="S1408" s="84"/>
      <c r="T1408" s="84" t="str">
        <f t="shared" si="10"/>
        <v/>
      </c>
      <c r="U1408" s="84" t="str">
        <f t="shared" si="11"/>
        <v/>
      </c>
      <c r="V1408" s="65" t="str">
        <f t="shared" si="5"/>
        <v/>
      </c>
      <c r="W1408" s="84"/>
      <c r="X1408" s="84"/>
      <c r="Y1408" s="85"/>
      <c r="Z1408" s="85"/>
      <c r="AA1408" s="65" t="str">
        <f t="shared" si="6"/>
        <v/>
      </c>
      <c r="AB1408" s="65" t="str">
        <f t="shared" si="7"/>
        <v/>
      </c>
      <c r="AC1408" s="86"/>
      <c r="AD1408" s="87" t="str">
        <f t="shared" si="8"/>
        <v/>
      </c>
      <c r="AE1408" s="84"/>
      <c r="AF1408" s="86">
        <f>IF(AC1408&gt;0,AC1408,'⚙️ Config'!$B$10)</f>
        <v>0.0075</v>
      </c>
      <c r="AG1408" s="88">
        <f t="shared" si="9"/>
        <v>8903.099025</v>
      </c>
      <c r="AH1408" s="88">
        <f>AG1408*'⚙️ Config'!$B$11</f>
        <v>44515.49513</v>
      </c>
      <c r="AI1408" s="88">
        <f>AH1408*'⚙️ Config'!$B$12</f>
        <v>13354.64854</v>
      </c>
      <c r="AJ1408" s="64"/>
      <c r="AK1408" s="84"/>
      <c r="AL1408" s="84"/>
      <c r="AM1408" s="84"/>
      <c r="AN1408" s="84"/>
      <c r="AO1408" s="84"/>
      <c r="AP1408" s="84"/>
      <c r="AQ1408" s="84"/>
    </row>
    <row r="1409" ht="15.0" customHeight="1">
      <c r="A1409" s="79">
        <v>1406.0</v>
      </c>
      <c r="B1409" s="80" t="s">
        <v>3168</v>
      </c>
      <c r="C1409" s="79" t="s">
        <v>141</v>
      </c>
      <c r="D1409" s="79" t="s">
        <v>3169</v>
      </c>
      <c r="E1409" s="81">
        <v>61.21</v>
      </c>
      <c r="F1409" s="79" t="s">
        <v>84</v>
      </c>
      <c r="G1409" s="79" t="s">
        <v>606</v>
      </c>
      <c r="H1409" s="82">
        <v>1186948.78</v>
      </c>
      <c r="I1409" s="79">
        <v>1.0</v>
      </c>
      <c r="J1409" s="83">
        <v>1.2</v>
      </c>
      <c r="K1409" s="80">
        <v>2024.0</v>
      </c>
      <c r="L1409" s="79" t="s">
        <v>295</v>
      </c>
      <c r="M1409" s="79">
        <v>2024.0</v>
      </c>
      <c r="N1409" s="79" t="s">
        <v>145</v>
      </c>
      <c r="O1409" s="65" t="str">
        <f t="shared" si="1"/>
        <v>052152680001</v>
      </c>
      <c r="P1409" s="65">
        <f t="shared" si="2"/>
        <v>6</v>
      </c>
      <c r="Q1409" s="65">
        <f t="shared" si="3"/>
        <v>4</v>
      </c>
      <c r="R1409" s="65" t="str">
        <f t="shared" si="12"/>
        <v>05.215.268/0001-64</v>
      </c>
      <c r="S1409" s="84"/>
      <c r="T1409" s="84" t="str">
        <f t="shared" si="10"/>
        <v/>
      </c>
      <c r="U1409" s="84" t="str">
        <f t="shared" si="11"/>
        <v/>
      </c>
      <c r="V1409" s="65" t="str">
        <f t="shared" si="5"/>
        <v/>
      </c>
      <c r="W1409" s="84"/>
      <c r="X1409" s="84"/>
      <c r="Y1409" s="85"/>
      <c r="Z1409" s="85"/>
      <c r="AA1409" s="65" t="str">
        <f t="shared" si="6"/>
        <v/>
      </c>
      <c r="AB1409" s="65" t="str">
        <f t="shared" si="7"/>
        <v/>
      </c>
      <c r="AC1409" s="86"/>
      <c r="AD1409" s="87" t="str">
        <f t="shared" si="8"/>
        <v/>
      </c>
      <c r="AE1409" s="84"/>
      <c r="AF1409" s="86">
        <f>IF(AC1409&gt;0,AC1409,'⚙️ Config'!$B$10)</f>
        <v>0.0075</v>
      </c>
      <c r="AG1409" s="88">
        <f t="shared" si="9"/>
        <v>8902.11585</v>
      </c>
      <c r="AH1409" s="88">
        <f>AG1409*'⚙️ Config'!$B$11</f>
        <v>44510.57925</v>
      </c>
      <c r="AI1409" s="88">
        <f>AH1409*'⚙️ Config'!$B$12</f>
        <v>13353.17378</v>
      </c>
      <c r="AJ1409" s="64"/>
      <c r="AK1409" s="84"/>
      <c r="AL1409" s="84"/>
      <c r="AM1409" s="84"/>
      <c r="AN1409" s="84"/>
      <c r="AO1409" s="84"/>
      <c r="AP1409" s="84"/>
      <c r="AQ1409" s="84"/>
    </row>
    <row r="1410" ht="15.0" customHeight="1">
      <c r="A1410" s="79">
        <v>1407.0</v>
      </c>
      <c r="B1410" s="80" t="s">
        <v>3170</v>
      </c>
      <c r="C1410" s="79" t="s">
        <v>141</v>
      </c>
      <c r="D1410" s="79" t="s">
        <v>3171</v>
      </c>
      <c r="E1410" s="81">
        <v>56.87</v>
      </c>
      <c r="F1410" s="79" t="s">
        <v>84</v>
      </c>
      <c r="G1410" s="79" t="s">
        <v>606</v>
      </c>
      <c r="H1410" s="82">
        <v>1186729.81</v>
      </c>
      <c r="I1410" s="79">
        <v>1.0</v>
      </c>
      <c r="J1410" s="83">
        <v>1.4</v>
      </c>
      <c r="K1410" s="80">
        <v>2024.0</v>
      </c>
      <c r="L1410" s="79" t="s">
        <v>295</v>
      </c>
      <c r="M1410" s="79">
        <v>2024.0</v>
      </c>
      <c r="N1410" s="79" t="s">
        <v>161</v>
      </c>
      <c r="O1410" s="65" t="str">
        <f t="shared" si="1"/>
        <v>166855380001</v>
      </c>
      <c r="P1410" s="65">
        <f t="shared" si="2"/>
        <v>1</v>
      </c>
      <c r="Q1410" s="65">
        <f t="shared" si="3"/>
        <v>7</v>
      </c>
      <c r="R1410" s="65" t="str">
        <f t="shared" si="12"/>
        <v>16.685.538/0001-17</v>
      </c>
      <c r="S1410" s="84"/>
      <c r="T1410" s="84" t="str">
        <f t="shared" si="10"/>
        <v/>
      </c>
      <c r="U1410" s="84" t="str">
        <f t="shared" si="11"/>
        <v/>
      </c>
      <c r="V1410" s="65" t="str">
        <f t="shared" si="5"/>
        <v/>
      </c>
      <c r="W1410" s="84"/>
      <c r="X1410" s="84"/>
      <c r="Y1410" s="85"/>
      <c r="Z1410" s="85"/>
      <c r="AA1410" s="65" t="str">
        <f t="shared" si="6"/>
        <v/>
      </c>
      <c r="AB1410" s="65" t="str">
        <f t="shared" si="7"/>
        <v/>
      </c>
      <c r="AC1410" s="86"/>
      <c r="AD1410" s="87" t="str">
        <f t="shared" si="8"/>
        <v/>
      </c>
      <c r="AE1410" s="84"/>
      <c r="AF1410" s="86">
        <f>IF(AC1410&gt;0,AC1410,'⚙️ Config'!$B$10)</f>
        <v>0.0075</v>
      </c>
      <c r="AG1410" s="88">
        <f t="shared" si="9"/>
        <v>8900.473575</v>
      </c>
      <c r="AH1410" s="88">
        <f>AG1410*'⚙️ Config'!$B$11</f>
        <v>44502.36788</v>
      </c>
      <c r="AI1410" s="88">
        <f>AH1410*'⚙️ Config'!$B$12</f>
        <v>13350.71036</v>
      </c>
      <c r="AJ1410" s="64"/>
      <c r="AK1410" s="84"/>
      <c r="AL1410" s="84"/>
      <c r="AM1410" s="84"/>
      <c r="AN1410" s="84"/>
      <c r="AO1410" s="84"/>
      <c r="AP1410" s="84"/>
      <c r="AQ1410" s="84"/>
    </row>
    <row r="1411" ht="15.0" customHeight="1">
      <c r="A1411" s="79">
        <v>1408.0</v>
      </c>
      <c r="B1411" s="80" t="s">
        <v>3172</v>
      </c>
      <c r="C1411" s="79" t="s">
        <v>141</v>
      </c>
      <c r="D1411" s="79" t="s">
        <v>3173</v>
      </c>
      <c r="E1411" s="81">
        <v>61.21</v>
      </c>
      <c r="F1411" s="79" t="s">
        <v>84</v>
      </c>
      <c r="G1411" s="79" t="s">
        <v>606</v>
      </c>
      <c r="H1411" s="82">
        <v>1186571.6</v>
      </c>
      <c r="I1411" s="79">
        <v>1.0</v>
      </c>
      <c r="J1411" s="83">
        <v>1.2</v>
      </c>
      <c r="K1411" s="80">
        <v>2025.0</v>
      </c>
      <c r="L1411" s="79" t="s">
        <v>630</v>
      </c>
      <c r="M1411" s="79">
        <v>2025.0</v>
      </c>
      <c r="N1411" s="79" t="s">
        <v>145</v>
      </c>
      <c r="O1411" s="65" t="str">
        <f t="shared" si="1"/>
        <v>114987110001</v>
      </c>
      <c r="P1411" s="65">
        <f t="shared" si="2"/>
        <v>5</v>
      </c>
      <c r="Q1411" s="65">
        <f t="shared" si="3"/>
        <v>4</v>
      </c>
      <c r="R1411" s="65" t="str">
        <f t="shared" si="12"/>
        <v>11.498.711/0001-54</v>
      </c>
      <c r="S1411" s="84"/>
      <c r="T1411" s="84" t="str">
        <f t="shared" si="10"/>
        <v/>
      </c>
      <c r="U1411" s="84" t="str">
        <f t="shared" si="11"/>
        <v/>
      </c>
      <c r="V1411" s="65" t="str">
        <f t="shared" si="5"/>
        <v/>
      </c>
      <c r="W1411" s="84"/>
      <c r="X1411" s="84"/>
      <c r="Y1411" s="85"/>
      <c r="Z1411" s="85"/>
      <c r="AA1411" s="65" t="str">
        <f t="shared" si="6"/>
        <v/>
      </c>
      <c r="AB1411" s="65" t="str">
        <f t="shared" si="7"/>
        <v/>
      </c>
      <c r="AC1411" s="86"/>
      <c r="AD1411" s="87" t="str">
        <f t="shared" si="8"/>
        <v/>
      </c>
      <c r="AE1411" s="84"/>
      <c r="AF1411" s="86">
        <f>IF(AC1411&gt;0,AC1411,'⚙️ Config'!$B$10)</f>
        <v>0.0075</v>
      </c>
      <c r="AG1411" s="88">
        <f t="shared" si="9"/>
        <v>8899.287</v>
      </c>
      <c r="AH1411" s="88">
        <f>AG1411*'⚙️ Config'!$B$11</f>
        <v>44496.435</v>
      </c>
      <c r="AI1411" s="88">
        <f>AH1411*'⚙️ Config'!$B$12</f>
        <v>13348.9305</v>
      </c>
      <c r="AJ1411" s="64"/>
      <c r="AK1411" s="84"/>
      <c r="AL1411" s="84"/>
      <c r="AM1411" s="84"/>
      <c r="AN1411" s="84"/>
      <c r="AO1411" s="84"/>
      <c r="AP1411" s="84"/>
      <c r="AQ1411" s="84"/>
    </row>
    <row r="1412" ht="15.0" customHeight="1">
      <c r="A1412" s="79">
        <v>1409.0</v>
      </c>
      <c r="B1412" s="80" t="s">
        <v>3174</v>
      </c>
      <c r="C1412" s="79" t="s">
        <v>141</v>
      </c>
      <c r="D1412" s="79" t="s">
        <v>3175</v>
      </c>
      <c r="E1412" s="81">
        <v>49.2</v>
      </c>
      <c r="F1412" s="79" t="s">
        <v>84</v>
      </c>
      <c r="G1412" s="79" t="s">
        <v>606</v>
      </c>
      <c r="H1412" s="82">
        <v>1186398.74</v>
      </c>
      <c r="I1412" s="79">
        <v>1.0</v>
      </c>
      <c r="J1412" s="83">
        <v>1.9</v>
      </c>
      <c r="K1412" s="80">
        <v>2024.0</v>
      </c>
      <c r="L1412" s="79" t="s">
        <v>630</v>
      </c>
      <c r="M1412" s="79">
        <v>2024.0</v>
      </c>
      <c r="N1412" s="79" t="s">
        <v>145</v>
      </c>
      <c r="O1412" s="65" t="str">
        <f t="shared" si="1"/>
        <v>378311080001</v>
      </c>
      <c r="P1412" s="65">
        <f t="shared" si="2"/>
        <v>3</v>
      </c>
      <c r="Q1412" s="65">
        <f t="shared" si="3"/>
        <v>6</v>
      </c>
      <c r="R1412" s="65" t="str">
        <f t="shared" si="12"/>
        <v>37.831.108/0001-36</v>
      </c>
      <c r="S1412" s="84"/>
      <c r="T1412" s="84" t="str">
        <f t="shared" si="10"/>
        <v/>
      </c>
      <c r="U1412" s="84" t="str">
        <f t="shared" si="11"/>
        <v/>
      </c>
      <c r="V1412" s="65" t="str">
        <f t="shared" si="5"/>
        <v/>
      </c>
      <c r="W1412" s="84"/>
      <c r="X1412" s="84"/>
      <c r="Y1412" s="85"/>
      <c r="Z1412" s="85"/>
      <c r="AA1412" s="65" t="str">
        <f t="shared" si="6"/>
        <v/>
      </c>
      <c r="AB1412" s="65" t="str">
        <f t="shared" si="7"/>
        <v/>
      </c>
      <c r="AC1412" s="86"/>
      <c r="AD1412" s="87" t="str">
        <f t="shared" si="8"/>
        <v/>
      </c>
      <c r="AE1412" s="84"/>
      <c r="AF1412" s="86">
        <f>IF(AC1412&gt;0,AC1412,'⚙️ Config'!$B$10)</f>
        <v>0.0075</v>
      </c>
      <c r="AG1412" s="88">
        <f t="shared" si="9"/>
        <v>8897.99055</v>
      </c>
      <c r="AH1412" s="88">
        <f>AG1412*'⚙️ Config'!$B$11</f>
        <v>44489.95275</v>
      </c>
      <c r="AI1412" s="88">
        <f>AH1412*'⚙️ Config'!$B$12</f>
        <v>13346.98583</v>
      </c>
      <c r="AJ1412" s="64"/>
      <c r="AK1412" s="84"/>
      <c r="AL1412" s="84"/>
      <c r="AM1412" s="84"/>
      <c r="AN1412" s="84"/>
      <c r="AO1412" s="84"/>
      <c r="AP1412" s="84"/>
      <c r="AQ1412" s="84"/>
    </row>
    <row r="1413" ht="15.0" customHeight="1">
      <c r="A1413" s="79">
        <v>1410.0</v>
      </c>
      <c r="B1413" s="80" t="s">
        <v>3176</v>
      </c>
      <c r="C1413" s="79" t="s">
        <v>141</v>
      </c>
      <c r="D1413" s="79" t="s">
        <v>3177</v>
      </c>
      <c r="E1413" s="81">
        <v>56.87</v>
      </c>
      <c r="F1413" s="79" t="s">
        <v>84</v>
      </c>
      <c r="G1413" s="79" t="s">
        <v>606</v>
      </c>
      <c r="H1413" s="82">
        <v>1186098.67</v>
      </c>
      <c r="I1413" s="79">
        <v>1.0</v>
      </c>
      <c r="J1413" s="83">
        <v>1.4</v>
      </c>
      <c r="K1413" s="80">
        <v>2024.0</v>
      </c>
      <c r="L1413" s="79" t="s">
        <v>630</v>
      </c>
      <c r="M1413" s="79">
        <v>2024.0</v>
      </c>
      <c r="N1413" s="79" t="s">
        <v>145</v>
      </c>
      <c r="O1413" s="65" t="str">
        <f t="shared" si="1"/>
        <v>345816040001</v>
      </c>
      <c r="P1413" s="65">
        <f t="shared" si="2"/>
        <v>9</v>
      </c>
      <c r="Q1413" s="65">
        <f t="shared" si="3"/>
        <v>0</v>
      </c>
      <c r="R1413" s="65" t="str">
        <f t="shared" si="12"/>
        <v>34.581.604/0001-90</v>
      </c>
      <c r="S1413" s="84"/>
      <c r="T1413" s="84" t="str">
        <f t="shared" si="10"/>
        <v/>
      </c>
      <c r="U1413" s="84" t="str">
        <f t="shared" si="11"/>
        <v/>
      </c>
      <c r="V1413" s="65" t="str">
        <f t="shared" si="5"/>
        <v/>
      </c>
      <c r="W1413" s="84"/>
      <c r="X1413" s="84"/>
      <c r="Y1413" s="85"/>
      <c r="Z1413" s="85"/>
      <c r="AA1413" s="65" t="str">
        <f t="shared" si="6"/>
        <v/>
      </c>
      <c r="AB1413" s="65" t="str">
        <f t="shared" si="7"/>
        <v/>
      </c>
      <c r="AC1413" s="86"/>
      <c r="AD1413" s="87" t="str">
        <f t="shared" si="8"/>
        <v/>
      </c>
      <c r="AE1413" s="84"/>
      <c r="AF1413" s="86">
        <f>IF(AC1413&gt;0,AC1413,'⚙️ Config'!$B$10)</f>
        <v>0.0075</v>
      </c>
      <c r="AG1413" s="88">
        <f t="shared" si="9"/>
        <v>8895.740025</v>
      </c>
      <c r="AH1413" s="88">
        <f>AG1413*'⚙️ Config'!$B$11</f>
        <v>44478.70013</v>
      </c>
      <c r="AI1413" s="88">
        <f>AH1413*'⚙️ Config'!$B$12</f>
        <v>13343.61004</v>
      </c>
      <c r="AJ1413" s="64"/>
      <c r="AK1413" s="84"/>
      <c r="AL1413" s="84"/>
      <c r="AM1413" s="84"/>
      <c r="AN1413" s="84"/>
      <c r="AO1413" s="84"/>
      <c r="AP1413" s="84"/>
      <c r="AQ1413" s="84"/>
    </row>
    <row r="1414" ht="15.0" customHeight="1">
      <c r="A1414" s="79">
        <v>1411.0</v>
      </c>
      <c r="B1414" s="80" t="s">
        <v>3178</v>
      </c>
      <c r="C1414" s="79" t="s">
        <v>141</v>
      </c>
      <c r="D1414" s="79" t="s">
        <v>3179</v>
      </c>
      <c r="E1414" s="81">
        <v>56.87</v>
      </c>
      <c r="F1414" s="79" t="s">
        <v>84</v>
      </c>
      <c r="G1414" s="79" t="s">
        <v>606</v>
      </c>
      <c r="H1414" s="82">
        <v>1186026.46</v>
      </c>
      <c r="I1414" s="79">
        <v>1.0</v>
      </c>
      <c r="J1414" s="83">
        <v>1.4</v>
      </c>
      <c r="K1414" s="80">
        <v>2024.0</v>
      </c>
      <c r="L1414" s="79" t="s">
        <v>630</v>
      </c>
      <c r="M1414" s="79">
        <v>2024.0</v>
      </c>
      <c r="N1414" s="79" t="s">
        <v>145</v>
      </c>
      <c r="O1414" s="65" t="str">
        <f t="shared" si="1"/>
        <v>200865980001</v>
      </c>
      <c r="P1414" s="65">
        <f t="shared" si="2"/>
        <v>9</v>
      </c>
      <c r="Q1414" s="65">
        <f t="shared" si="3"/>
        <v>0</v>
      </c>
      <c r="R1414" s="65" t="str">
        <f t="shared" si="12"/>
        <v>20.086.598/0001-90</v>
      </c>
      <c r="S1414" s="84"/>
      <c r="T1414" s="84" t="str">
        <f t="shared" si="10"/>
        <v/>
      </c>
      <c r="U1414" s="84" t="str">
        <f t="shared" si="11"/>
        <v/>
      </c>
      <c r="V1414" s="65" t="str">
        <f t="shared" si="5"/>
        <v/>
      </c>
      <c r="W1414" s="84"/>
      <c r="X1414" s="84"/>
      <c r="Y1414" s="85"/>
      <c r="Z1414" s="85"/>
      <c r="AA1414" s="65" t="str">
        <f t="shared" si="6"/>
        <v/>
      </c>
      <c r="AB1414" s="65" t="str">
        <f t="shared" si="7"/>
        <v/>
      </c>
      <c r="AC1414" s="86"/>
      <c r="AD1414" s="87" t="str">
        <f t="shared" si="8"/>
        <v/>
      </c>
      <c r="AE1414" s="84"/>
      <c r="AF1414" s="86">
        <f>IF(AC1414&gt;0,AC1414,'⚙️ Config'!$B$10)</f>
        <v>0.0075</v>
      </c>
      <c r="AG1414" s="88">
        <f t="shared" si="9"/>
        <v>8895.19845</v>
      </c>
      <c r="AH1414" s="88">
        <f>AG1414*'⚙️ Config'!$B$11</f>
        <v>44475.99225</v>
      </c>
      <c r="AI1414" s="88">
        <f>AH1414*'⚙️ Config'!$B$12</f>
        <v>13342.79768</v>
      </c>
      <c r="AJ1414" s="64"/>
      <c r="AK1414" s="84"/>
      <c r="AL1414" s="84"/>
      <c r="AM1414" s="84"/>
      <c r="AN1414" s="84"/>
      <c r="AO1414" s="84"/>
      <c r="AP1414" s="84"/>
      <c r="AQ1414" s="84"/>
    </row>
    <row r="1415" ht="15.0" customHeight="1">
      <c r="A1415" s="79">
        <v>1412.0</v>
      </c>
      <c r="B1415" s="80" t="s">
        <v>3180</v>
      </c>
      <c r="C1415" s="79" t="s">
        <v>141</v>
      </c>
      <c r="D1415" s="79" t="s">
        <v>3181</v>
      </c>
      <c r="E1415" s="81">
        <v>58.92</v>
      </c>
      <c r="F1415" s="79" t="s">
        <v>84</v>
      </c>
      <c r="G1415" s="79" t="s">
        <v>606</v>
      </c>
      <c r="H1415" s="82">
        <v>1185591.46</v>
      </c>
      <c r="I1415" s="79">
        <v>1.0</v>
      </c>
      <c r="J1415" s="83">
        <v>1.3</v>
      </c>
      <c r="K1415" s="80">
        <v>2024.0</v>
      </c>
      <c r="L1415" s="79" t="s">
        <v>630</v>
      </c>
      <c r="M1415" s="79">
        <v>2024.0</v>
      </c>
      <c r="N1415" s="79" t="s">
        <v>161</v>
      </c>
      <c r="O1415" s="65" t="str">
        <f t="shared" si="1"/>
        <v>315440700001</v>
      </c>
      <c r="P1415" s="65">
        <f t="shared" si="2"/>
        <v>3</v>
      </c>
      <c r="Q1415" s="65">
        <f t="shared" si="3"/>
        <v>4</v>
      </c>
      <c r="R1415" s="65" t="str">
        <f t="shared" si="12"/>
        <v>31.544.070/0001-34</v>
      </c>
      <c r="S1415" s="84"/>
      <c r="T1415" s="84" t="str">
        <f t="shared" si="10"/>
        <v/>
      </c>
      <c r="U1415" s="84" t="str">
        <f t="shared" si="11"/>
        <v/>
      </c>
      <c r="V1415" s="65" t="str">
        <f t="shared" si="5"/>
        <v/>
      </c>
      <c r="W1415" s="84"/>
      <c r="X1415" s="84"/>
      <c r="Y1415" s="85"/>
      <c r="Z1415" s="85"/>
      <c r="AA1415" s="65" t="str">
        <f t="shared" si="6"/>
        <v/>
      </c>
      <c r="AB1415" s="65" t="str">
        <f t="shared" si="7"/>
        <v/>
      </c>
      <c r="AC1415" s="86"/>
      <c r="AD1415" s="87" t="str">
        <f t="shared" si="8"/>
        <v/>
      </c>
      <c r="AE1415" s="84"/>
      <c r="AF1415" s="86">
        <f>IF(AC1415&gt;0,AC1415,'⚙️ Config'!$B$10)</f>
        <v>0.0075</v>
      </c>
      <c r="AG1415" s="88">
        <f t="shared" si="9"/>
        <v>8891.93595</v>
      </c>
      <c r="AH1415" s="88">
        <f>AG1415*'⚙️ Config'!$B$11</f>
        <v>44459.67975</v>
      </c>
      <c r="AI1415" s="88">
        <f>AH1415*'⚙️ Config'!$B$12</f>
        <v>13337.90393</v>
      </c>
      <c r="AJ1415" s="64"/>
      <c r="AK1415" s="84"/>
      <c r="AL1415" s="84"/>
      <c r="AM1415" s="84"/>
      <c r="AN1415" s="84"/>
      <c r="AO1415" s="84"/>
      <c r="AP1415" s="84"/>
      <c r="AQ1415" s="84"/>
    </row>
    <row r="1416" ht="15.0" customHeight="1">
      <c r="A1416" s="79">
        <v>1413.0</v>
      </c>
      <c r="B1416" s="80" t="s">
        <v>3182</v>
      </c>
      <c r="C1416" s="79" t="s">
        <v>141</v>
      </c>
      <c r="D1416" s="79" t="s">
        <v>3183</v>
      </c>
      <c r="E1416" s="81">
        <v>66.7</v>
      </c>
      <c r="F1416" s="79" t="s">
        <v>84</v>
      </c>
      <c r="G1416" s="79" t="s">
        <v>606</v>
      </c>
      <c r="H1416" s="82">
        <v>1185320.31</v>
      </c>
      <c r="I1416" s="79">
        <v>1.0</v>
      </c>
      <c r="J1416" s="83">
        <v>1.0</v>
      </c>
      <c r="K1416" s="80">
        <v>2025.0</v>
      </c>
      <c r="L1416" s="79" t="s">
        <v>630</v>
      </c>
      <c r="M1416" s="79">
        <v>2025.0</v>
      </c>
      <c r="N1416" s="79" t="s">
        <v>145</v>
      </c>
      <c r="O1416" s="65" t="str">
        <f t="shared" si="1"/>
        <v>223431410001</v>
      </c>
      <c r="P1416" s="65">
        <f t="shared" si="2"/>
        <v>4</v>
      </c>
      <c r="Q1416" s="65">
        <f t="shared" si="3"/>
        <v>0</v>
      </c>
      <c r="R1416" s="65" t="str">
        <f t="shared" si="12"/>
        <v>22.343.141/0001-40</v>
      </c>
      <c r="S1416" s="84"/>
      <c r="T1416" s="84" t="str">
        <f t="shared" si="10"/>
        <v/>
      </c>
      <c r="U1416" s="84" t="str">
        <f t="shared" si="11"/>
        <v/>
      </c>
      <c r="V1416" s="65" t="str">
        <f t="shared" si="5"/>
        <v/>
      </c>
      <c r="W1416" s="84"/>
      <c r="X1416" s="84"/>
      <c r="Y1416" s="85"/>
      <c r="Z1416" s="85"/>
      <c r="AA1416" s="65" t="str">
        <f t="shared" si="6"/>
        <v/>
      </c>
      <c r="AB1416" s="65" t="str">
        <f t="shared" si="7"/>
        <v/>
      </c>
      <c r="AC1416" s="86"/>
      <c r="AD1416" s="87" t="str">
        <f t="shared" si="8"/>
        <v/>
      </c>
      <c r="AE1416" s="84"/>
      <c r="AF1416" s="86">
        <f>IF(AC1416&gt;0,AC1416,'⚙️ Config'!$B$10)</f>
        <v>0.0075</v>
      </c>
      <c r="AG1416" s="88">
        <f t="shared" si="9"/>
        <v>8889.902325</v>
      </c>
      <c r="AH1416" s="88">
        <f>AG1416*'⚙️ Config'!$B$11</f>
        <v>44449.51163</v>
      </c>
      <c r="AI1416" s="88">
        <f>AH1416*'⚙️ Config'!$B$12</f>
        <v>13334.85349</v>
      </c>
      <c r="AJ1416" s="64"/>
      <c r="AK1416" s="84"/>
      <c r="AL1416" s="84"/>
      <c r="AM1416" s="84"/>
      <c r="AN1416" s="84"/>
      <c r="AO1416" s="84"/>
      <c r="AP1416" s="84"/>
      <c r="AQ1416" s="84"/>
    </row>
    <row r="1417" ht="15.0" customHeight="1">
      <c r="A1417" s="79">
        <v>1414.0</v>
      </c>
      <c r="B1417" s="80" t="s">
        <v>3184</v>
      </c>
      <c r="C1417" s="79" t="s">
        <v>141</v>
      </c>
      <c r="D1417" s="79" t="s">
        <v>3185</v>
      </c>
      <c r="E1417" s="81">
        <v>55.03</v>
      </c>
      <c r="F1417" s="79" t="s">
        <v>84</v>
      </c>
      <c r="G1417" s="79" t="s">
        <v>606</v>
      </c>
      <c r="H1417" s="82">
        <v>1185138.2</v>
      </c>
      <c r="I1417" s="79">
        <v>1.0</v>
      </c>
      <c r="J1417" s="83">
        <v>1.5</v>
      </c>
      <c r="K1417" s="80">
        <v>2024.0</v>
      </c>
      <c r="L1417" s="79" t="s">
        <v>630</v>
      </c>
      <c r="M1417" s="79">
        <v>2024.0</v>
      </c>
      <c r="N1417" s="79" t="s">
        <v>161</v>
      </c>
      <c r="O1417" s="65" t="str">
        <f t="shared" si="1"/>
        <v>356793690001</v>
      </c>
      <c r="P1417" s="65">
        <f t="shared" si="2"/>
        <v>5</v>
      </c>
      <c r="Q1417" s="65">
        <f t="shared" si="3"/>
        <v>7</v>
      </c>
      <c r="R1417" s="65" t="str">
        <f t="shared" si="12"/>
        <v>35.679.369/0001-57</v>
      </c>
      <c r="S1417" s="84"/>
      <c r="T1417" s="84" t="str">
        <f t="shared" si="10"/>
        <v/>
      </c>
      <c r="U1417" s="84" t="str">
        <f t="shared" si="11"/>
        <v/>
      </c>
      <c r="V1417" s="65" t="str">
        <f t="shared" si="5"/>
        <v/>
      </c>
      <c r="W1417" s="84"/>
      <c r="X1417" s="84"/>
      <c r="Y1417" s="85"/>
      <c r="Z1417" s="85"/>
      <c r="AA1417" s="65" t="str">
        <f t="shared" si="6"/>
        <v/>
      </c>
      <c r="AB1417" s="65" t="str">
        <f t="shared" si="7"/>
        <v/>
      </c>
      <c r="AC1417" s="86"/>
      <c r="AD1417" s="87" t="str">
        <f t="shared" si="8"/>
        <v/>
      </c>
      <c r="AE1417" s="84"/>
      <c r="AF1417" s="86">
        <f>IF(AC1417&gt;0,AC1417,'⚙️ Config'!$B$10)</f>
        <v>0.0075</v>
      </c>
      <c r="AG1417" s="88">
        <f t="shared" si="9"/>
        <v>8888.5365</v>
      </c>
      <c r="AH1417" s="88">
        <f>AG1417*'⚙️ Config'!$B$11</f>
        <v>44442.6825</v>
      </c>
      <c r="AI1417" s="88">
        <f>AH1417*'⚙️ Config'!$B$12</f>
        <v>13332.80475</v>
      </c>
      <c r="AJ1417" s="64"/>
      <c r="AK1417" s="84"/>
      <c r="AL1417" s="84"/>
      <c r="AM1417" s="84"/>
      <c r="AN1417" s="84"/>
      <c r="AO1417" s="84"/>
      <c r="AP1417" s="84"/>
      <c r="AQ1417" s="84"/>
    </row>
    <row r="1418" ht="15.0" customHeight="1">
      <c r="A1418" s="79">
        <v>1415.0</v>
      </c>
      <c r="B1418" s="80" t="s">
        <v>3186</v>
      </c>
      <c r="C1418" s="79" t="s">
        <v>141</v>
      </c>
      <c r="D1418" s="79" t="s">
        <v>3187</v>
      </c>
      <c r="E1418" s="81">
        <v>83.67</v>
      </c>
      <c r="F1418" s="79" t="s">
        <v>84</v>
      </c>
      <c r="G1418" s="79" t="s">
        <v>606</v>
      </c>
      <c r="H1418" s="82">
        <v>1184780.76</v>
      </c>
      <c r="I1418" s="79">
        <v>1.0</v>
      </c>
      <c r="J1418" s="83">
        <v>0.6</v>
      </c>
      <c r="K1418" s="80">
        <v>2025.0</v>
      </c>
      <c r="L1418" s="79" t="s">
        <v>448</v>
      </c>
      <c r="M1418" s="79">
        <v>2025.0</v>
      </c>
      <c r="N1418" s="79" t="s">
        <v>145</v>
      </c>
      <c r="O1418" s="65" t="str">
        <f t="shared" si="1"/>
        <v>079060520001</v>
      </c>
      <c r="P1418" s="65">
        <f t="shared" si="2"/>
        <v>7</v>
      </c>
      <c r="Q1418" s="65">
        <f t="shared" si="3"/>
        <v>0</v>
      </c>
      <c r="R1418" s="65" t="str">
        <f t="shared" si="12"/>
        <v>07.906.052/0001-70</v>
      </c>
      <c r="S1418" s="84"/>
      <c r="T1418" s="84" t="str">
        <f t="shared" si="10"/>
        <v/>
      </c>
      <c r="U1418" s="84" t="str">
        <f t="shared" si="11"/>
        <v/>
      </c>
      <c r="V1418" s="65" t="str">
        <f t="shared" si="5"/>
        <v/>
      </c>
      <c r="W1418" s="84"/>
      <c r="X1418" s="84"/>
      <c r="Y1418" s="85"/>
      <c r="Z1418" s="85"/>
      <c r="AA1418" s="65" t="str">
        <f t="shared" si="6"/>
        <v/>
      </c>
      <c r="AB1418" s="65" t="str">
        <f t="shared" si="7"/>
        <v/>
      </c>
      <c r="AC1418" s="86"/>
      <c r="AD1418" s="87" t="str">
        <f t="shared" si="8"/>
        <v/>
      </c>
      <c r="AE1418" s="84"/>
      <c r="AF1418" s="86">
        <f>IF(AC1418&gt;0,AC1418,'⚙️ Config'!$B$10)</f>
        <v>0.0075</v>
      </c>
      <c r="AG1418" s="88">
        <f t="shared" si="9"/>
        <v>8885.8557</v>
      </c>
      <c r="AH1418" s="88">
        <f>AG1418*'⚙️ Config'!$B$11</f>
        <v>44429.2785</v>
      </c>
      <c r="AI1418" s="88">
        <f>AH1418*'⚙️ Config'!$B$12</f>
        <v>13328.78355</v>
      </c>
      <c r="AJ1418" s="64"/>
      <c r="AK1418" s="84"/>
      <c r="AL1418" s="84"/>
      <c r="AM1418" s="84"/>
      <c r="AN1418" s="84"/>
      <c r="AO1418" s="84"/>
      <c r="AP1418" s="84"/>
      <c r="AQ1418" s="84"/>
    </row>
    <row r="1419" ht="15.0" customHeight="1">
      <c r="A1419" s="79">
        <v>1416.0</v>
      </c>
      <c r="B1419" s="80" t="s">
        <v>3188</v>
      </c>
      <c r="C1419" s="79" t="s">
        <v>141</v>
      </c>
      <c r="D1419" s="79" t="s">
        <v>3189</v>
      </c>
      <c r="E1419" s="81">
        <v>56.87</v>
      </c>
      <c r="F1419" s="79" t="s">
        <v>84</v>
      </c>
      <c r="G1419" s="79" t="s">
        <v>606</v>
      </c>
      <c r="H1419" s="82">
        <v>1184760.22</v>
      </c>
      <c r="I1419" s="79">
        <v>1.0</v>
      </c>
      <c r="J1419" s="83">
        <v>1.4</v>
      </c>
      <c r="K1419" s="80">
        <v>2024.0</v>
      </c>
      <c r="L1419" s="79" t="s">
        <v>630</v>
      </c>
      <c r="M1419" s="79">
        <v>2024.0</v>
      </c>
      <c r="N1419" s="79" t="s">
        <v>161</v>
      </c>
      <c r="O1419" s="65" t="str">
        <f t="shared" si="1"/>
        <v>365056390001</v>
      </c>
      <c r="P1419" s="65">
        <f t="shared" si="2"/>
        <v>7</v>
      </c>
      <c r="Q1419" s="65">
        <f t="shared" si="3"/>
        <v>6</v>
      </c>
      <c r="R1419" s="65" t="str">
        <f t="shared" si="12"/>
        <v>36.505.639/0001-76</v>
      </c>
      <c r="S1419" s="84"/>
      <c r="T1419" s="84" t="str">
        <f t="shared" si="10"/>
        <v/>
      </c>
      <c r="U1419" s="84" t="str">
        <f t="shared" si="11"/>
        <v/>
      </c>
      <c r="V1419" s="65" t="str">
        <f t="shared" si="5"/>
        <v/>
      </c>
      <c r="W1419" s="84"/>
      <c r="X1419" s="84"/>
      <c r="Y1419" s="85"/>
      <c r="Z1419" s="85"/>
      <c r="AA1419" s="65" t="str">
        <f t="shared" si="6"/>
        <v/>
      </c>
      <c r="AB1419" s="65" t="str">
        <f t="shared" si="7"/>
        <v/>
      </c>
      <c r="AC1419" s="86"/>
      <c r="AD1419" s="87" t="str">
        <f t="shared" si="8"/>
        <v/>
      </c>
      <c r="AE1419" s="84"/>
      <c r="AF1419" s="86">
        <f>IF(AC1419&gt;0,AC1419,'⚙️ Config'!$B$10)</f>
        <v>0.0075</v>
      </c>
      <c r="AG1419" s="88">
        <f t="shared" si="9"/>
        <v>8885.70165</v>
      </c>
      <c r="AH1419" s="88">
        <f>AG1419*'⚙️ Config'!$B$11</f>
        <v>44428.50825</v>
      </c>
      <c r="AI1419" s="88">
        <f>AH1419*'⚙️ Config'!$B$12</f>
        <v>13328.55248</v>
      </c>
      <c r="AJ1419" s="64"/>
      <c r="AK1419" s="84"/>
      <c r="AL1419" s="84"/>
      <c r="AM1419" s="84"/>
      <c r="AN1419" s="84"/>
      <c r="AO1419" s="84"/>
      <c r="AP1419" s="84"/>
      <c r="AQ1419" s="84"/>
    </row>
    <row r="1420" ht="15.0" customHeight="1">
      <c r="A1420" s="79">
        <v>1417.0</v>
      </c>
      <c r="B1420" s="80" t="s">
        <v>3190</v>
      </c>
      <c r="C1420" s="79" t="s">
        <v>141</v>
      </c>
      <c r="D1420" s="79" t="s">
        <v>3191</v>
      </c>
      <c r="E1420" s="81">
        <v>50.47</v>
      </c>
      <c r="F1420" s="79" t="s">
        <v>84</v>
      </c>
      <c r="G1420" s="79" t="s">
        <v>606</v>
      </c>
      <c r="H1420" s="82">
        <v>1184579.58</v>
      </c>
      <c r="I1420" s="79">
        <v>1.0</v>
      </c>
      <c r="J1420" s="83">
        <v>1.8</v>
      </c>
      <c r="K1420" s="80">
        <v>2024.0</v>
      </c>
      <c r="L1420" s="79" t="s">
        <v>188</v>
      </c>
      <c r="M1420" s="79">
        <v>2024.0</v>
      </c>
      <c r="N1420" s="79" t="s">
        <v>145</v>
      </c>
      <c r="O1420" s="65" t="str">
        <f t="shared" si="1"/>
        <v>013341790001</v>
      </c>
      <c r="P1420" s="65">
        <f t="shared" si="2"/>
        <v>8</v>
      </c>
      <c r="Q1420" s="65">
        <f t="shared" si="3"/>
        <v>6</v>
      </c>
      <c r="R1420" s="65" t="str">
        <f t="shared" si="12"/>
        <v>01.334.179/0001-86</v>
      </c>
      <c r="S1420" s="84"/>
      <c r="T1420" s="84" t="str">
        <f t="shared" si="10"/>
        <v/>
      </c>
      <c r="U1420" s="84" t="str">
        <f t="shared" si="11"/>
        <v/>
      </c>
      <c r="V1420" s="65" t="str">
        <f t="shared" si="5"/>
        <v/>
      </c>
      <c r="W1420" s="84"/>
      <c r="X1420" s="84"/>
      <c r="Y1420" s="85"/>
      <c r="Z1420" s="85"/>
      <c r="AA1420" s="65" t="str">
        <f t="shared" si="6"/>
        <v/>
      </c>
      <c r="AB1420" s="65" t="str">
        <f t="shared" si="7"/>
        <v/>
      </c>
      <c r="AC1420" s="86"/>
      <c r="AD1420" s="87" t="str">
        <f t="shared" si="8"/>
        <v/>
      </c>
      <c r="AE1420" s="84"/>
      <c r="AF1420" s="86">
        <f>IF(AC1420&gt;0,AC1420,'⚙️ Config'!$B$10)</f>
        <v>0.0075</v>
      </c>
      <c r="AG1420" s="88">
        <f t="shared" si="9"/>
        <v>8884.34685</v>
      </c>
      <c r="AH1420" s="88">
        <f>AG1420*'⚙️ Config'!$B$11</f>
        <v>44421.73425</v>
      </c>
      <c r="AI1420" s="88">
        <f>AH1420*'⚙️ Config'!$B$12</f>
        <v>13326.52028</v>
      </c>
      <c r="AJ1420" s="64"/>
      <c r="AK1420" s="84"/>
      <c r="AL1420" s="84"/>
      <c r="AM1420" s="84"/>
      <c r="AN1420" s="84"/>
      <c r="AO1420" s="84"/>
      <c r="AP1420" s="84"/>
      <c r="AQ1420" s="84"/>
    </row>
    <row r="1421" ht="15.0" customHeight="1">
      <c r="A1421" s="79">
        <v>1418.0</v>
      </c>
      <c r="B1421" s="80" t="s">
        <v>3192</v>
      </c>
      <c r="C1421" s="79" t="s">
        <v>141</v>
      </c>
      <c r="D1421" s="79" t="s">
        <v>3193</v>
      </c>
      <c r="E1421" s="81">
        <v>58.92</v>
      </c>
      <c r="F1421" s="79" t="s">
        <v>84</v>
      </c>
      <c r="G1421" s="79" t="s">
        <v>606</v>
      </c>
      <c r="H1421" s="82">
        <v>1184577.57</v>
      </c>
      <c r="I1421" s="79">
        <v>1.0</v>
      </c>
      <c r="J1421" s="83">
        <v>1.3</v>
      </c>
      <c r="K1421" s="80">
        <v>2024.0</v>
      </c>
      <c r="L1421" s="79" t="s">
        <v>448</v>
      </c>
      <c r="M1421" s="79">
        <v>2024.0</v>
      </c>
      <c r="N1421" s="79" t="s">
        <v>161</v>
      </c>
      <c r="O1421" s="65" t="str">
        <f t="shared" si="1"/>
        <v>128834320001</v>
      </c>
      <c r="P1421" s="65">
        <f t="shared" si="2"/>
        <v>7</v>
      </c>
      <c r="Q1421" s="65">
        <f t="shared" si="3"/>
        <v>7</v>
      </c>
      <c r="R1421" s="65" t="str">
        <f t="shared" si="12"/>
        <v>12.883.432/0001-77</v>
      </c>
      <c r="S1421" s="84"/>
      <c r="T1421" s="84" t="str">
        <f t="shared" si="10"/>
        <v/>
      </c>
      <c r="U1421" s="84" t="str">
        <f t="shared" si="11"/>
        <v/>
      </c>
      <c r="V1421" s="65" t="str">
        <f t="shared" si="5"/>
        <v/>
      </c>
      <c r="W1421" s="84"/>
      <c r="X1421" s="84"/>
      <c r="Y1421" s="85"/>
      <c r="Z1421" s="85"/>
      <c r="AA1421" s="65" t="str">
        <f t="shared" si="6"/>
        <v/>
      </c>
      <c r="AB1421" s="65" t="str">
        <f t="shared" si="7"/>
        <v/>
      </c>
      <c r="AC1421" s="86"/>
      <c r="AD1421" s="87" t="str">
        <f t="shared" si="8"/>
        <v/>
      </c>
      <c r="AE1421" s="84"/>
      <c r="AF1421" s="86">
        <f>IF(AC1421&gt;0,AC1421,'⚙️ Config'!$B$10)</f>
        <v>0.0075</v>
      </c>
      <c r="AG1421" s="88">
        <f t="shared" si="9"/>
        <v>8884.331775</v>
      </c>
      <c r="AH1421" s="88">
        <f>AG1421*'⚙️ Config'!$B$11</f>
        <v>44421.65888</v>
      </c>
      <c r="AI1421" s="88">
        <f>AH1421*'⚙️ Config'!$B$12</f>
        <v>13326.49766</v>
      </c>
      <c r="AJ1421" s="64"/>
      <c r="AK1421" s="84"/>
      <c r="AL1421" s="84"/>
      <c r="AM1421" s="84"/>
      <c r="AN1421" s="84"/>
      <c r="AO1421" s="84"/>
      <c r="AP1421" s="84"/>
      <c r="AQ1421" s="84"/>
    </row>
    <row r="1422" ht="15.0" customHeight="1">
      <c r="A1422" s="79">
        <v>1419.0</v>
      </c>
      <c r="B1422" s="80" t="s">
        <v>3194</v>
      </c>
      <c r="C1422" s="79" t="s">
        <v>141</v>
      </c>
      <c r="D1422" s="79" t="s">
        <v>3195</v>
      </c>
      <c r="E1422" s="81">
        <v>55.03</v>
      </c>
      <c r="F1422" s="79" t="s">
        <v>84</v>
      </c>
      <c r="G1422" s="79" t="s">
        <v>606</v>
      </c>
      <c r="H1422" s="82">
        <v>1183742.48</v>
      </c>
      <c r="I1422" s="79">
        <v>1.0</v>
      </c>
      <c r="J1422" s="83">
        <v>1.5</v>
      </c>
      <c r="K1422" s="80">
        <v>2024.0</v>
      </c>
      <c r="L1422" s="79" t="s">
        <v>202</v>
      </c>
      <c r="M1422" s="79">
        <v>2024.0</v>
      </c>
      <c r="N1422" s="79" t="s">
        <v>161</v>
      </c>
      <c r="O1422" s="65" t="str">
        <f t="shared" si="1"/>
        <v>107817040001</v>
      </c>
      <c r="P1422" s="65">
        <f t="shared" si="2"/>
        <v>0</v>
      </c>
      <c r="Q1422" s="65">
        <f t="shared" si="3"/>
        <v>0</v>
      </c>
      <c r="R1422" s="65" t="str">
        <f t="shared" si="12"/>
        <v>10.781.704/0001-00</v>
      </c>
      <c r="S1422" s="84"/>
      <c r="T1422" s="84" t="str">
        <f t="shared" si="10"/>
        <v/>
      </c>
      <c r="U1422" s="84" t="str">
        <f t="shared" si="11"/>
        <v/>
      </c>
      <c r="V1422" s="65" t="str">
        <f t="shared" si="5"/>
        <v/>
      </c>
      <c r="W1422" s="84"/>
      <c r="X1422" s="84"/>
      <c r="Y1422" s="85"/>
      <c r="Z1422" s="85"/>
      <c r="AA1422" s="65" t="str">
        <f t="shared" si="6"/>
        <v/>
      </c>
      <c r="AB1422" s="65" t="str">
        <f t="shared" si="7"/>
        <v/>
      </c>
      <c r="AC1422" s="86"/>
      <c r="AD1422" s="87" t="str">
        <f t="shared" si="8"/>
        <v/>
      </c>
      <c r="AE1422" s="84"/>
      <c r="AF1422" s="86">
        <f>IF(AC1422&gt;0,AC1422,'⚙️ Config'!$B$10)</f>
        <v>0.0075</v>
      </c>
      <c r="AG1422" s="88">
        <f t="shared" si="9"/>
        <v>8878.0686</v>
      </c>
      <c r="AH1422" s="88">
        <f>AG1422*'⚙️ Config'!$B$11</f>
        <v>44390.343</v>
      </c>
      <c r="AI1422" s="88">
        <f>AH1422*'⚙️ Config'!$B$12</f>
        <v>13317.1029</v>
      </c>
      <c r="AJ1422" s="64"/>
      <c r="AK1422" s="84"/>
      <c r="AL1422" s="84"/>
      <c r="AM1422" s="84"/>
      <c r="AN1422" s="84"/>
      <c r="AO1422" s="84"/>
      <c r="AP1422" s="84"/>
      <c r="AQ1422" s="84"/>
    </row>
    <row r="1423" ht="15.0" customHeight="1">
      <c r="A1423" s="79">
        <v>1420.0</v>
      </c>
      <c r="B1423" s="80" t="s">
        <v>3196</v>
      </c>
      <c r="C1423" s="79" t="s">
        <v>141</v>
      </c>
      <c r="D1423" s="79" t="s">
        <v>3197</v>
      </c>
      <c r="E1423" s="81">
        <v>56.87</v>
      </c>
      <c r="F1423" s="79" t="s">
        <v>84</v>
      </c>
      <c r="G1423" s="79" t="s">
        <v>606</v>
      </c>
      <c r="H1423" s="82">
        <v>1183740.18</v>
      </c>
      <c r="I1423" s="79">
        <v>1.0</v>
      </c>
      <c r="J1423" s="83">
        <v>1.4</v>
      </c>
      <c r="K1423" s="80">
        <v>2024.0</v>
      </c>
      <c r="L1423" s="79" t="s">
        <v>202</v>
      </c>
      <c r="M1423" s="79">
        <v>2024.0</v>
      </c>
      <c r="N1423" s="79" t="s">
        <v>145</v>
      </c>
      <c r="O1423" s="65" t="str">
        <f t="shared" si="1"/>
        <v>113169410001</v>
      </c>
      <c r="P1423" s="65">
        <f t="shared" si="2"/>
        <v>5</v>
      </c>
      <c r="Q1423" s="65">
        <f t="shared" si="3"/>
        <v>5</v>
      </c>
      <c r="R1423" s="65" t="str">
        <f t="shared" si="12"/>
        <v>11.316.941/0001-55</v>
      </c>
      <c r="S1423" s="84"/>
      <c r="T1423" s="84" t="str">
        <f t="shared" si="10"/>
        <v/>
      </c>
      <c r="U1423" s="84" t="str">
        <f t="shared" si="11"/>
        <v/>
      </c>
      <c r="V1423" s="65" t="str">
        <f t="shared" si="5"/>
        <v/>
      </c>
      <c r="W1423" s="84"/>
      <c r="X1423" s="84"/>
      <c r="Y1423" s="85"/>
      <c r="Z1423" s="85"/>
      <c r="AA1423" s="65" t="str">
        <f t="shared" si="6"/>
        <v/>
      </c>
      <c r="AB1423" s="65" t="str">
        <f t="shared" si="7"/>
        <v/>
      </c>
      <c r="AC1423" s="86"/>
      <c r="AD1423" s="87" t="str">
        <f t="shared" si="8"/>
        <v/>
      </c>
      <c r="AE1423" s="84"/>
      <c r="AF1423" s="86">
        <f>IF(AC1423&gt;0,AC1423,'⚙️ Config'!$B$10)</f>
        <v>0.0075</v>
      </c>
      <c r="AG1423" s="88">
        <f t="shared" si="9"/>
        <v>8878.05135</v>
      </c>
      <c r="AH1423" s="88">
        <f>AG1423*'⚙️ Config'!$B$11</f>
        <v>44390.25675</v>
      </c>
      <c r="AI1423" s="88">
        <f>AH1423*'⚙️ Config'!$B$12</f>
        <v>13317.07703</v>
      </c>
      <c r="AJ1423" s="64"/>
      <c r="AK1423" s="84"/>
      <c r="AL1423" s="84"/>
      <c r="AM1423" s="84"/>
      <c r="AN1423" s="84"/>
      <c r="AO1423" s="84"/>
      <c r="AP1423" s="84"/>
      <c r="AQ1423" s="84"/>
    </row>
    <row r="1424" ht="15.0" customHeight="1">
      <c r="A1424" s="79">
        <v>1421.0</v>
      </c>
      <c r="B1424" s="80" t="s">
        <v>3198</v>
      </c>
      <c r="C1424" s="79" t="s">
        <v>141</v>
      </c>
      <c r="D1424" s="79" t="s">
        <v>3199</v>
      </c>
      <c r="E1424" s="81">
        <v>56.87</v>
      </c>
      <c r="F1424" s="79" t="s">
        <v>84</v>
      </c>
      <c r="G1424" s="79" t="s">
        <v>606</v>
      </c>
      <c r="H1424" s="82">
        <v>1183715.44</v>
      </c>
      <c r="I1424" s="79">
        <v>1.0</v>
      </c>
      <c r="J1424" s="83">
        <v>1.4</v>
      </c>
      <c r="K1424" s="80">
        <v>2024.0</v>
      </c>
      <c r="L1424" s="79" t="s">
        <v>295</v>
      </c>
      <c r="M1424" s="79">
        <v>2024.0</v>
      </c>
      <c r="N1424" s="79" t="s">
        <v>161</v>
      </c>
      <c r="O1424" s="65" t="str">
        <f t="shared" si="1"/>
        <v>437709650001</v>
      </c>
      <c r="P1424" s="65">
        <f t="shared" si="2"/>
        <v>7</v>
      </c>
      <c r="Q1424" s="65">
        <f t="shared" si="3"/>
        <v>6</v>
      </c>
      <c r="R1424" s="65" t="str">
        <f t="shared" si="12"/>
        <v>43.770.965/0001-76</v>
      </c>
      <c r="S1424" s="84"/>
      <c r="T1424" s="84" t="str">
        <f t="shared" si="10"/>
        <v/>
      </c>
      <c r="U1424" s="84" t="str">
        <f t="shared" si="11"/>
        <v/>
      </c>
      <c r="V1424" s="65" t="str">
        <f t="shared" si="5"/>
        <v/>
      </c>
      <c r="W1424" s="84"/>
      <c r="X1424" s="84"/>
      <c r="Y1424" s="85"/>
      <c r="Z1424" s="85"/>
      <c r="AA1424" s="65" t="str">
        <f t="shared" si="6"/>
        <v/>
      </c>
      <c r="AB1424" s="65" t="str">
        <f t="shared" si="7"/>
        <v/>
      </c>
      <c r="AC1424" s="86"/>
      <c r="AD1424" s="87" t="str">
        <f t="shared" si="8"/>
        <v/>
      </c>
      <c r="AE1424" s="84"/>
      <c r="AF1424" s="86">
        <f>IF(AC1424&gt;0,AC1424,'⚙️ Config'!$B$10)</f>
        <v>0.0075</v>
      </c>
      <c r="AG1424" s="88">
        <f t="shared" si="9"/>
        <v>8877.8658</v>
      </c>
      <c r="AH1424" s="88">
        <f>AG1424*'⚙️ Config'!$B$11</f>
        <v>44389.329</v>
      </c>
      <c r="AI1424" s="88">
        <f>AH1424*'⚙️ Config'!$B$12</f>
        <v>13316.7987</v>
      </c>
      <c r="AJ1424" s="64"/>
      <c r="AK1424" s="84"/>
      <c r="AL1424" s="84"/>
      <c r="AM1424" s="84"/>
      <c r="AN1424" s="84"/>
      <c r="AO1424" s="84"/>
      <c r="AP1424" s="84"/>
      <c r="AQ1424" s="84"/>
    </row>
    <row r="1425" ht="15.0" customHeight="1">
      <c r="A1425" s="79">
        <v>1422.0</v>
      </c>
      <c r="B1425" s="80" t="s">
        <v>3200</v>
      </c>
      <c r="C1425" s="79" t="s">
        <v>141</v>
      </c>
      <c r="D1425" s="79" t="s">
        <v>3201</v>
      </c>
      <c r="E1425" s="81">
        <v>61.21</v>
      </c>
      <c r="F1425" s="79" t="s">
        <v>84</v>
      </c>
      <c r="G1425" s="79" t="s">
        <v>606</v>
      </c>
      <c r="H1425" s="82">
        <v>1183682.73</v>
      </c>
      <c r="I1425" s="79">
        <v>1.0</v>
      </c>
      <c r="J1425" s="83">
        <v>1.2</v>
      </c>
      <c r="K1425" s="80">
        <v>2024.0</v>
      </c>
      <c r="L1425" s="79" t="s">
        <v>202</v>
      </c>
      <c r="M1425" s="79">
        <v>2024.0</v>
      </c>
      <c r="N1425" s="79" t="s">
        <v>145</v>
      </c>
      <c r="O1425" s="65" t="str">
        <f t="shared" si="1"/>
        <v>182082270001</v>
      </c>
      <c r="P1425" s="65">
        <f t="shared" si="2"/>
        <v>9</v>
      </c>
      <c r="Q1425" s="65">
        <f t="shared" si="3"/>
        <v>2</v>
      </c>
      <c r="R1425" s="65" t="str">
        <f t="shared" si="12"/>
        <v>18.208.227/0001-92</v>
      </c>
      <c r="S1425" s="84"/>
      <c r="T1425" s="84" t="str">
        <f t="shared" si="10"/>
        <v/>
      </c>
      <c r="U1425" s="84" t="str">
        <f t="shared" si="11"/>
        <v/>
      </c>
      <c r="V1425" s="65" t="str">
        <f t="shared" si="5"/>
        <v/>
      </c>
      <c r="W1425" s="84"/>
      <c r="X1425" s="84"/>
      <c r="Y1425" s="85"/>
      <c r="Z1425" s="85"/>
      <c r="AA1425" s="65" t="str">
        <f t="shared" si="6"/>
        <v/>
      </c>
      <c r="AB1425" s="65" t="str">
        <f t="shared" si="7"/>
        <v/>
      </c>
      <c r="AC1425" s="86"/>
      <c r="AD1425" s="87" t="str">
        <f t="shared" si="8"/>
        <v/>
      </c>
      <c r="AE1425" s="84"/>
      <c r="AF1425" s="86">
        <f>IF(AC1425&gt;0,AC1425,'⚙️ Config'!$B$10)</f>
        <v>0.0075</v>
      </c>
      <c r="AG1425" s="88">
        <f t="shared" si="9"/>
        <v>8877.620475</v>
      </c>
      <c r="AH1425" s="88">
        <f>AG1425*'⚙️ Config'!$B$11</f>
        <v>44388.10238</v>
      </c>
      <c r="AI1425" s="88">
        <f>AH1425*'⚙️ Config'!$B$12</f>
        <v>13316.43071</v>
      </c>
      <c r="AJ1425" s="64"/>
      <c r="AK1425" s="84"/>
      <c r="AL1425" s="84"/>
      <c r="AM1425" s="84"/>
      <c r="AN1425" s="84"/>
      <c r="AO1425" s="84"/>
      <c r="AP1425" s="84"/>
      <c r="AQ1425" s="84"/>
    </row>
    <row r="1426" ht="15.0" customHeight="1">
      <c r="A1426" s="79">
        <v>1423.0</v>
      </c>
      <c r="B1426" s="80" t="s">
        <v>3202</v>
      </c>
      <c r="C1426" s="79" t="s">
        <v>141</v>
      </c>
      <c r="D1426" s="79" t="s">
        <v>3203</v>
      </c>
      <c r="E1426" s="81">
        <v>61.21</v>
      </c>
      <c r="F1426" s="79" t="s">
        <v>84</v>
      </c>
      <c r="G1426" s="79" t="s">
        <v>606</v>
      </c>
      <c r="H1426" s="82">
        <v>1183553.46</v>
      </c>
      <c r="I1426" s="79">
        <v>1.0</v>
      </c>
      <c r="J1426" s="83">
        <v>1.2</v>
      </c>
      <c r="K1426" s="80">
        <v>2025.0</v>
      </c>
      <c r="L1426" s="79" t="s">
        <v>630</v>
      </c>
      <c r="M1426" s="79">
        <v>2025.0</v>
      </c>
      <c r="N1426" s="79" t="s">
        <v>161</v>
      </c>
      <c r="O1426" s="65" t="str">
        <f t="shared" si="1"/>
        <v>396995680001</v>
      </c>
      <c r="P1426" s="65">
        <f t="shared" si="2"/>
        <v>8</v>
      </c>
      <c r="Q1426" s="65">
        <f t="shared" si="3"/>
        <v>8</v>
      </c>
      <c r="R1426" s="65" t="str">
        <f t="shared" si="12"/>
        <v>39.699.568/0001-88</v>
      </c>
      <c r="S1426" s="84"/>
      <c r="T1426" s="84" t="str">
        <f t="shared" si="10"/>
        <v/>
      </c>
      <c r="U1426" s="84" t="str">
        <f t="shared" si="11"/>
        <v/>
      </c>
      <c r="V1426" s="65" t="str">
        <f t="shared" si="5"/>
        <v/>
      </c>
      <c r="W1426" s="84"/>
      <c r="X1426" s="84"/>
      <c r="Y1426" s="85"/>
      <c r="Z1426" s="85"/>
      <c r="AA1426" s="65" t="str">
        <f t="shared" si="6"/>
        <v/>
      </c>
      <c r="AB1426" s="65" t="str">
        <f t="shared" si="7"/>
        <v/>
      </c>
      <c r="AC1426" s="86"/>
      <c r="AD1426" s="87" t="str">
        <f t="shared" si="8"/>
        <v/>
      </c>
      <c r="AE1426" s="84"/>
      <c r="AF1426" s="86">
        <f>IF(AC1426&gt;0,AC1426,'⚙️ Config'!$B$10)</f>
        <v>0.0075</v>
      </c>
      <c r="AG1426" s="88">
        <f t="shared" si="9"/>
        <v>8876.65095</v>
      </c>
      <c r="AH1426" s="88">
        <f>AG1426*'⚙️ Config'!$B$11</f>
        <v>44383.25475</v>
      </c>
      <c r="AI1426" s="88">
        <f>AH1426*'⚙️ Config'!$B$12</f>
        <v>13314.97643</v>
      </c>
      <c r="AJ1426" s="64"/>
      <c r="AK1426" s="84"/>
      <c r="AL1426" s="84"/>
      <c r="AM1426" s="84"/>
      <c r="AN1426" s="84"/>
      <c r="AO1426" s="84"/>
      <c r="AP1426" s="84"/>
      <c r="AQ1426" s="84"/>
    </row>
    <row r="1427" ht="15.0" customHeight="1">
      <c r="A1427" s="79">
        <v>1424.0</v>
      </c>
      <c r="B1427" s="80" t="s">
        <v>3204</v>
      </c>
      <c r="C1427" s="79" t="s">
        <v>141</v>
      </c>
      <c r="D1427" s="79" t="s">
        <v>3205</v>
      </c>
      <c r="E1427" s="81">
        <v>51.85</v>
      </c>
      <c r="F1427" s="79" t="s">
        <v>84</v>
      </c>
      <c r="G1427" s="79" t="s">
        <v>606</v>
      </c>
      <c r="H1427" s="82">
        <v>1183259.8</v>
      </c>
      <c r="I1427" s="79">
        <v>1.0</v>
      </c>
      <c r="J1427" s="83">
        <v>1.7</v>
      </c>
      <c r="K1427" s="80">
        <v>2024.0</v>
      </c>
      <c r="L1427" s="79" t="s">
        <v>630</v>
      </c>
      <c r="M1427" s="79">
        <v>2024.0</v>
      </c>
      <c r="N1427" s="79" t="s">
        <v>161</v>
      </c>
      <c r="O1427" s="65" t="str">
        <f t="shared" si="1"/>
        <v>401212290001</v>
      </c>
      <c r="P1427" s="65">
        <f t="shared" si="2"/>
        <v>0</v>
      </c>
      <c r="Q1427" s="65">
        <f t="shared" si="3"/>
        <v>7</v>
      </c>
      <c r="R1427" s="65" t="str">
        <f t="shared" si="12"/>
        <v>40.121.229/0001-07</v>
      </c>
      <c r="S1427" s="84"/>
      <c r="T1427" s="84" t="str">
        <f t="shared" si="10"/>
        <v/>
      </c>
      <c r="U1427" s="84" t="str">
        <f t="shared" si="11"/>
        <v/>
      </c>
      <c r="V1427" s="65" t="str">
        <f t="shared" si="5"/>
        <v/>
      </c>
      <c r="W1427" s="84"/>
      <c r="X1427" s="84"/>
      <c r="Y1427" s="85"/>
      <c r="Z1427" s="85"/>
      <c r="AA1427" s="65" t="str">
        <f t="shared" si="6"/>
        <v/>
      </c>
      <c r="AB1427" s="65" t="str">
        <f t="shared" si="7"/>
        <v/>
      </c>
      <c r="AC1427" s="86"/>
      <c r="AD1427" s="87" t="str">
        <f t="shared" si="8"/>
        <v/>
      </c>
      <c r="AE1427" s="84"/>
      <c r="AF1427" s="86">
        <f>IF(AC1427&gt;0,AC1427,'⚙️ Config'!$B$10)</f>
        <v>0.0075</v>
      </c>
      <c r="AG1427" s="88">
        <f t="shared" si="9"/>
        <v>8874.4485</v>
      </c>
      <c r="AH1427" s="88">
        <f>AG1427*'⚙️ Config'!$B$11</f>
        <v>44372.2425</v>
      </c>
      <c r="AI1427" s="88">
        <f>AH1427*'⚙️ Config'!$B$12</f>
        <v>13311.67275</v>
      </c>
      <c r="AJ1427" s="64"/>
      <c r="AK1427" s="84"/>
      <c r="AL1427" s="84"/>
      <c r="AM1427" s="84"/>
      <c r="AN1427" s="84"/>
      <c r="AO1427" s="84"/>
      <c r="AP1427" s="84"/>
      <c r="AQ1427" s="84"/>
    </row>
    <row r="1428" ht="15.0" customHeight="1">
      <c r="A1428" s="79">
        <v>1425.0</v>
      </c>
      <c r="B1428" s="80" t="s">
        <v>3206</v>
      </c>
      <c r="C1428" s="79" t="s">
        <v>141</v>
      </c>
      <c r="D1428" s="79" t="s">
        <v>3207</v>
      </c>
      <c r="E1428" s="81">
        <v>63.78</v>
      </c>
      <c r="F1428" s="79" t="s">
        <v>84</v>
      </c>
      <c r="G1428" s="79" t="s">
        <v>606</v>
      </c>
      <c r="H1428" s="82">
        <v>1183255.21</v>
      </c>
      <c r="I1428" s="79">
        <v>1.0</v>
      </c>
      <c r="J1428" s="83">
        <v>1.1</v>
      </c>
      <c r="K1428" s="80">
        <v>2025.0</v>
      </c>
      <c r="L1428" s="79" t="s">
        <v>630</v>
      </c>
      <c r="M1428" s="79">
        <v>2025.0</v>
      </c>
      <c r="N1428" s="79" t="s">
        <v>145</v>
      </c>
      <c r="O1428" s="65" t="str">
        <f t="shared" si="1"/>
        <v>462703500001</v>
      </c>
      <c r="P1428" s="65">
        <f t="shared" si="2"/>
        <v>7</v>
      </c>
      <c r="Q1428" s="65">
        <f t="shared" si="3"/>
        <v>9</v>
      </c>
      <c r="R1428" s="65" t="str">
        <f t="shared" si="12"/>
        <v>46.270.350/0001-79</v>
      </c>
      <c r="S1428" s="84"/>
      <c r="T1428" s="84" t="str">
        <f t="shared" si="10"/>
        <v/>
      </c>
      <c r="U1428" s="84" t="str">
        <f t="shared" si="11"/>
        <v/>
      </c>
      <c r="V1428" s="65" t="str">
        <f t="shared" si="5"/>
        <v/>
      </c>
      <c r="W1428" s="84"/>
      <c r="X1428" s="84"/>
      <c r="Y1428" s="85"/>
      <c r="Z1428" s="85"/>
      <c r="AA1428" s="65" t="str">
        <f t="shared" si="6"/>
        <v/>
      </c>
      <c r="AB1428" s="65" t="str">
        <f t="shared" si="7"/>
        <v/>
      </c>
      <c r="AC1428" s="86"/>
      <c r="AD1428" s="87" t="str">
        <f t="shared" si="8"/>
        <v/>
      </c>
      <c r="AE1428" s="84"/>
      <c r="AF1428" s="86">
        <f>IF(AC1428&gt;0,AC1428,'⚙️ Config'!$B$10)</f>
        <v>0.0075</v>
      </c>
      <c r="AG1428" s="88">
        <f t="shared" si="9"/>
        <v>8874.414075</v>
      </c>
      <c r="AH1428" s="88">
        <f>AG1428*'⚙️ Config'!$B$11</f>
        <v>44372.07038</v>
      </c>
      <c r="AI1428" s="88">
        <f>AH1428*'⚙️ Config'!$B$12</f>
        <v>13311.62111</v>
      </c>
      <c r="AJ1428" s="64"/>
      <c r="AK1428" s="84"/>
      <c r="AL1428" s="84"/>
      <c r="AM1428" s="84"/>
      <c r="AN1428" s="84"/>
      <c r="AO1428" s="84"/>
      <c r="AP1428" s="84"/>
      <c r="AQ1428" s="84"/>
    </row>
    <row r="1429" ht="15.0" customHeight="1">
      <c r="A1429" s="79">
        <v>1426.0</v>
      </c>
      <c r="B1429" s="80" t="s">
        <v>3208</v>
      </c>
      <c r="C1429" s="79" t="s">
        <v>141</v>
      </c>
      <c r="D1429" s="79" t="s">
        <v>3209</v>
      </c>
      <c r="E1429" s="81">
        <v>58.92</v>
      </c>
      <c r="F1429" s="79" t="s">
        <v>84</v>
      </c>
      <c r="G1429" s="79" t="s">
        <v>606</v>
      </c>
      <c r="H1429" s="82">
        <v>1183002.52</v>
      </c>
      <c r="I1429" s="79">
        <v>1.0</v>
      </c>
      <c r="J1429" s="83">
        <v>1.3</v>
      </c>
      <c r="K1429" s="80">
        <v>2024.0</v>
      </c>
      <c r="L1429" s="79" t="s">
        <v>722</v>
      </c>
      <c r="M1429" s="79">
        <v>2024.0</v>
      </c>
      <c r="N1429" s="79" t="s">
        <v>161</v>
      </c>
      <c r="O1429" s="65" t="str">
        <f t="shared" si="1"/>
        <v>303523760001</v>
      </c>
      <c r="P1429" s="65">
        <f t="shared" si="2"/>
        <v>2</v>
      </c>
      <c r="Q1429" s="65">
        <f t="shared" si="3"/>
        <v>6</v>
      </c>
      <c r="R1429" s="65" t="str">
        <f t="shared" si="12"/>
        <v>30.352.376/0001-26</v>
      </c>
      <c r="S1429" s="84"/>
      <c r="T1429" s="84" t="str">
        <f t="shared" si="10"/>
        <v/>
      </c>
      <c r="U1429" s="84" t="str">
        <f t="shared" si="11"/>
        <v/>
      </c>
      <c r="V1429" s="65" t="str">
        <f t="shared" si="5"/>
        <v/>
      </c>
      <c r="W1429" s="84"/>
      <c r="X1429" s="84"/>
      <c r="Y1429" s="85"/>
      <c r="Z1429" s="85"/>
      <c r="AA1429" s="65" t="str">
        <f t="shared" si="6"/>
        <v/>
      </c>
      <c r="AB1429" s="65" t="str">
        <f t="shared" si="7"/>
        <v/>
      </c>
      <c r="AC1429" s="86"/>
      <c r="AD1429" s="87" t="str">
        <f t="shared" si="8"/>
        <v/>
      </c>
      <c r="AE1429" s="84"/>
      <c r="AF1429" s="86">
        <f>IF(AC1429&gt;0,AC1429,'⚙️ Config'!$B$10)</f>
        <v>0.0075</v>
      </c>
      <c r="AG1429" s="88">
        <f t="shared" si="9"/>
        <v>8872.5189</v>
      </c>
      <c r="AH1429" s="88">
        <f>AG1429*'⚙️ Config'!$B$11</f>
        <v>44362.5945</v>
      </c>
      <c r="AI1429" s="88">
        <f>AH1429*'⚙️ Config'!$B$12</f>
        <v>13308.77835</v>
      </c>
      <c r="AJ1429" s="64"/>
      <c r="AK1429" s="84"/>
      <c r="AL1429" s="84"/>
      <c r="AM1429" s="84"/>
      <c r="AN1429" s="84"/>
      <c r="AO1429" s="84"/>
      <c r="AP1429" s="84"/>
      <c r="AQ1429" s="84"/>
    </row>
    <row r="1430" ht="15.0" customHeight="1">
      <c r="A1430" s="79">
        <v>1427.0</v>
      </c>
      <c r="B1430" s="80" t="s">
        <v>3210</v>
      </c>
      <c r="C1430" s="79" t="s">
        <v>141</v>
      </c>
      <c r="D1430" s="79" t="s">
        <v>3211</v>
      </c>
      <c r="E1430" s="81">
        <v>63.78</v>
      </c>
      <c r="F1430" s="79" t="s">
        <v>84</v>
      </c>
      <c r="G1430" s="79" t="s">
        <v>606</v>
      </c>
      <c r="H1430" s="82">
        <v>1182973.94</v>
      </c>
      <c r="I1430" s="79">
        <v>1.0</v>
      </c>
      <c r="J1430" s="83">
        <v>1.1</v>
      </c>
      <c r="K1430" s="80">
        <v>2025.0</v>
      </c>
      <c r="L1430" s="79" t="s">
        <v>630</v>
      </c>
      <c r="M1430" s="79">
        <v>2025.0</v>
      </c>
      <c r="N1430" s="79" t="s">
        <v>145</v>
      </c>
      <c r="O1430" s="65" t="str">
        <f t="shared" si="1"/>
        <v>466985230001</v>
      </c>
      <c r="P1430" s="65">
        <f t="shared" si="2"/>
        <v>5</v>
      </c>
      <c r="Q1430" s="65">
        <f t="shared" si="3"/>
        <v>4</v>
      </c>
      <c r="R1430" s="65" t="str">
        <f t="shared" si="12"/>
        <v>46.698.523/0001-54</v>
      </c>
      <c r="S1430" s="84"/>
      <c r="T1430" s="84" t="str">
        <f t="shared" si="10"/>
        <v/>
      </c>
      <c r="U1430" s="84" t="str">
        <f t="shared" si="11"/>
        <v/>
      </c>
      <c r="V1430" s="65" t="str">
        <f t="shared" si="5"/>
        <v/>
      </c>
      <c r="W1430" s="84"/>
      <c r="X1430" s="84"/>
      <c r="Y1430" s="85"/>
      <c r="Z1430" s="85"/>
      <c r="AA1430" s="65" t="str">
        <f t="shared" si="6"/>
        <v/>
      </c>
      <c r="AB1430" s="65" t="str">
        <f t="shared" si="7"/>
        <v/>
      </c>
      <c r="AC1430" s="86"/>
      <c r="AD1430" s="87" t="str">
        <f t="shared" si="8"/>
        <v/>
      </c>
      <c r="AE1430" s="84"/>
      <c r="AF1430" s="86">
        <f>IF(AC1430&gt;0,AC1430,'⚙️ Config'!$B$10)</f>
        <v>0.0075</v>
      </c>
      <c r="AG1430" s="88">
        <f t="shared" si="9"/>
        <v>8872.30455</v>
      </c>
      <c r="AH1430" s="88">
        <f>AG1430*'⚙️ Config'!$B$11</f>
        <v>44361.52275</v>
      </c>
      <c r="AI1430" s="88">
        <f>AH1430*'⚙️ Config'!$B$12</f>
        <v>13308.45683</v>
      </c>
      <c r="AJ1430" s="64"/>
      <c r="AK1430" s="84"/>
      <c r="AL1430" s="84"/>
      <c r="AM1430" s="84"/>
      <c r="AN1430" s="84"/>
      <c r="AO1430" s="84"/>
      <c r="AP1430" s="84"/>
      <c r="AQ1430" s="84"/>
    </row>
    <row r="1431" ht="15.0" customHeight="1">
      <c r="A1431" s="79">
        <v>1428.0</v>
      </c>
      <c r="B1431" s="80" t="s">
        <v>3212</v>
      </c>
      <c r="C1431" s="79" t="s">
        <v>141</v>
      </c>
      <c r="D1431" s="79" t="s">
        <v>3213</v>
      </c>
      <c r="E1431" s="81">
        <v>56.87</v>
      </c>
      <c r="F1431" s="79" t="s">
        <v>84</v>
      </c>
      <c r="G1431" s="79" t="s">
        <v>606</v>
      </c>
      <c r="H1431" s="82">
        <v>1182872.3</v>
      </c>
      <c r="I1431" s="79">
        <v>1.0</v>
      </c>
      <c r="J1431" s="83">
        <v>1.4</v>
      </c>
      <c r="K1431" s="80">
        <v>2024.0</v>
      </c>
      <c r="L1431" s="79" t="s">
        <v>448</v>
      </c>
      <c r="M1431" s="79">
        <v>2024.0</v>
      </c>
      <c r="N1431" s="79" t="s">
        <v>161</v>
      </c>
      <c r="O1431" s="65" t="str">
        <f t="shared" si="1"/>
        <v>013825650001</v>
      </c>
      <c r="P1431" s="65">
        <f t="shared" si="2"/>
        <v>4</v>
      </c>
      <c r="Q1431" s="65">
        <f t="shared" si="3"/>
        <v>3</v>
      </c>
      <c r="R1431" s="65" t="str">
        <f t="shared" si="12"/>
        <v>01.382.565/0001-43</v>
      </c>
      <c r="S1431" s="84"/>
      <c r="T1431" s="84" t="str">
        <f t="shared" si="10"/>
        <v/>
      </c>
      <c r="U1431" s="84" t="str">
        <f t="shared" si="11"/>
        <v/>
      </c>
      <c r="V1431" s="65" t="str">
        <f t="shared" si="5"/>
        <v/>
      </c>
      <c r="W1431" s="84"/>
      <c r="X1431" s="84"/>
      <c r="Y1431" s="85"/>
      <c r="Z1431" s="85"/>
      <c r="AA1431" s="65" t="str">
        <f t="shared" si="6"/>
        <v/>
      </c>
      <c r="AB1431" s="65" t="str">
        <f t="shared" si="7"/>
        <v/>
      </c>
      <c r="AC1431" s="86"/>
      <c r="AD1431" s="87" t="str">
        <f t="shared" si="8"/>
        <v/>
      </c>
      <c r="AE1431" s="84"/>
      <c r="AF1431" s="86">
        <f>IF(AC1431&gt;0,AC1431,'⚙️ Config'!$B$10)</f>
        <v>0.0075</v>
      </c>
      <c r="AG1431" s="88">
        <f t="shared" si="9"/>
        <v>8871.54225</v>
      </c>
      <c r="AH1431" s="88">
        <f>AG1431*'⚙️ Config'!$B$11</f>
        <v>44357.71125</v>
      </c>
      <c r="AI1431" s="88">
        <f>AH1431*'⚙️ Config'!$B$12</f>
        <v>13307.31338</v>
      </c>
      <c r="AJ1431" s="64"/>
      <c r="AK1431" s="84"/>
      <c r="AL1431" s="84"/>
      <c r="AM1431" s="84"/>
      <c r="AN1431" s="84"/>
      <c r="AO1431" s="84"/>
      <c r="AP1431" s="84"/>
      <c r="AQ1431" s="84"/>
    </row>
    <row r="1432" ht="15.0" customHeight="1">
      <c r="A1432" s="79">
        <v>1429.0</v>
      </c>
      <c r="B1432" s="80" t="s">
        <v>3214</v>
      </c>
      <c r="C1432" s="79" t="s">
        <v>141</v>
      </c>
      <c r="D1432" s="79" t="s">
        <v>3215</v>
      </c>
      <c r="E1432" s="81">
        <v>53.37</v>
      </c>
      <c r="F1432" s="79" t="s">
        <v>84</v>
      </c>
      <c r="G1432" s="79" t="s">
        <v>606</v>
      </c>
      <c r="H1432" s="82">
        <v>1182657.93</v>
      </c>
      <c r="I1432" s="79">
        <v>1.0</v>
      </c>
      <c r="J1432" s="83">
        <v>1.6</v>
      </c>
      <c r="K1432" s="80">
        <v>2024.0</v>
      </c>
      <c r="L1432" s="79" t="s">
        <v>630</v>
      </c>
      <c r="M1432" s="79">
        <v>2024.0</v>
      </c>
      <c r="N1432" s="79" t="s">
        <v>161</v>
      </c>
      <c r="O1432" s="65" t="str">
        <f t="shared" si="1"/>
        <v>273431340001</v>
      </c>
      <c r="P1432" s="65">
        <f t="shared" si="2"/>
        <v>6</v>
      </c>
      <c r="Q1432" s="65">
        <f t="shared" si="3"/>
        <v>1</v>
      </c>
      <c r="R1432" s="65" t="str">
        <f t="shared" si="12"/>
        <v>27.343.134/0001-61</v>
      </c>
      <c r="S1432" s="84"/>
      <c r="T1432" s="84" t="str">
        <f t="shared" si="10"/>
        <v/>
      </c>
      <c r="U1432" s="84" t="str">
        <f t="shared" si="11"/>
        <v/>
      </c>
      <c r="V1432" s="65" t="str">
        <f t="shared" si="5"/>
        <v/>
      </c>
      <c r="W1432" s="84"/>
      <c r="X1432" s="84"/>
      <c r="Y1432" s="85"/>
      <c r="Z1432" s="85"/>
      <c r="AA1432" s="65" t="str">
        <f t="shared" si="6"/>
        <v/>
      </c>
      <c r="AB1432" s="65" t="str">
        <f t="shared" si="7"/>
        <v/>
      </c>
      <c r="AC1432" s="86"/>
      <c r="AD1432" s="87" t="str">
        <f t="shared" si="8"/>
        <v/>
      </c>
      <c r="AE1432" s="84"/>
      <c r="AF1432" s="86">
        <f>IF(AC1432&gt;0,AC1432,'⚙️ Config'!$B$10)</f>
        <v>0.0075</v>
      </c>
      <c r="AG1432" s="88">
        <f t="shared" si="9"/>
        <v>8869.934475</v>
      </c>
      <c r="AH1432" s="88">
        <f>AG1432*'⚙️ Config'!$B$11</f>
        <v>44349.67238</v>
      </c>
      <c r="AI1432" s="88">
        <f>AH1432*'⚙️ Config'!$B$12</f>
        <v>13304.90171</v>
      </c>
      <c r="AJ1432" s="64"/>
      <c r="AK1432" s="84"/>
      <c r="AL1432" s="84"/>
      <c r="AM1432" s="84"/>
      <c r="AN1432" s="84"/>
      <c r="AO1432" s="84"/>
      <c r="AP1432" s="84"/>
      <c r="AQ1432" s="84"/>
    </row>
    <row r="1433" ht="15.0" customHeight="1">
      <c r="A1433" s="79">
        <v>1430.0</v>
      </c>
      <c r="B1433" s="80" t="s">
        <v>3216</v>
      </c>
      <c r="C1433" s="79" t="s">
        <v>154</v>
      </c>
      <c r="D1433" s="79" t="s">
        <v>3217</v>
      </c>
      <c r="E1433" s="81">
        <v>83.67</v>
      </c>
      <c r="F1433" s="79" t="s">
        <v>84</v>
      </c>
      <c r="G1433" s="79" t="s">
        <v>606</v>
      </c>
      <c r="H1433" s="82">
        <v>1181337.55</v>
      </c>
      <c r="I1433" s="79">
        <v>1.0</v>
      </c>
      <c r="J1433" s="83">
        <v>0.6</v>
      </c>
      <c r="K1433" s="80">
        <v>2025.0</v>
      </c>
      <c r="L1433" s="79" t="s">
        <v>630</v>
      </c>
      <c r="M1433" s="79">
        <v>2025.0</v>
      </c>
      <c r="N1433" s="79" t="s">
        <v>145</v>
      </c>
      <c r="O1433" s="65" t="str">
        <f t="shared" si="1"/>
        <v>379789870001</v>
      </c>
      <c r="P1433" s="65">
        <f t="shared" si="2"/>
        <v>2</v>
      </c>
      <c r="Q1433" s="65">
        <f t="shared" si="3"/>
        <v>3</v>
      </c>
      <c r="R1433" s="65" t="str">
        <f t="shared" si="12"/>
        <v>37.978.987/0001-23</v>
      </c>
      <c r="S1433" s="84"/>
      <c r="T1433" s="84" t="str">
        <f t="shared" si="10"/>
        <v/>
      </c>
      <c r="U1433" s="84" t="str">
        <f t="shared" si="11"/>
        <v/>
      </c>
      <c r="V1433" s="65" t="str">
        <f t="shared" si="5"/>
        <v/>
      </c>
      <c r="W1433" s="84"/>
      <c r="X1433" s="84"/>
      <c r="Y1433" s="85"/>
      <c r="Z1433" s="85"/>
      <c r="AA1433" s="65" t="str">
        <f t="shared" si="6"/>
        <v/>
      </c>
      <c r="AB1433" s="65" t="str">
        <f t="shared" si="7"/>
        <v/>
      </c>
      <c r="AC1433" s="86"/>
      <c r="AD1433" s="87" t="str">
        <f t="shared" si="8"/>
        <v/>
      </c>
      <c r="AE1433" s="84"/>
      <c r="AF1433" s="86">
        <f>IF(AC1433&gt;0,AC1433,'⚙️ Config'!$B$10)</f>
        <v>0.0075</v>
      </c>
      <c r="AG1433" s="88">
        <f t="shared" si="9"/>
        <v>8860.031625</v>
      </c>
      <c r="AH1433" s="88">
        <f>AG1433*'⚙️ Config'!$B$11</f>
        <v>44300.15813</v>
      </c>
      <c r="AI1433" s="88">
        <f>AH1433*'⚙️ Config'!$B$12</f>
        <v>13290.04744</v>
      </c>
      <c r="AJ1433" s="64"/>
      <c r="AK1433" s="84"/>
      <c r="AL1433" s="84"/>
      <c r="AM1433" s="84"/>
      <c r="AN1433" s="84"/>
      <c r="AO1433" s="84"/>
      <c r="AP1433" s="84"/>
      <c r="AQ1433" s="84"/>
    </row>
    <row r="1434" ht="15.0" customHeight="1">
      <c r="A1434" s="79">
        <v>1431.0</v>
      </c>
      <c r="B1434" s="80" t="s">
        <v>3218</v>
      </c>
      <c r="C1434" s="79" t="s">
        <v>141</v>
      </c>
      <c r="D1434" s="79" t="s">
        <v>3219</v>
      </c>
      <c r="E1434" s="81">
        <v>53.37</v>
      </c>
      <c r="F1434" s="79" t="s">
        <v>84</v>
      </c>
      <c r="G1434" s="79" t="s">
        <v>606</v>
      </c>
      <c r="H1434" s="82">
        <v>1181170.12</v>
      </c>
      <c r="I1434" s="79">
        <v>1.0</v>
      </c>
      <c r="J1434" s="83">
        <v>1.6</v>
      </c>
      <c r="K1434" s="80">
        <v>2024.0</v>
      </c>
      <c r="L1434" s="79" t="s">
        <v>630</v>
      </c>
      <c r="M1434" s="79">
        <v>2024.0</v>
      </c>
      <c r="N1434" s="79" t="s">
        <v>145</v>
      </c>
      <c r="O1434" s="65" t="str">
        <f t="shared" si="1"/>
        <v>236982940001</v>
      </c>
      <c r="P1434" s="65">
        <f t="shared" si="2"/>
        <v>7</v>
      </c>
      <c r="Q1434" s="65">
        <f t="shared" si="3"/>
        <v>2</v>
      </c>
      <c r="R1434" s="65" t="str">
        <f t="shared" si="12"/>
        <v>23.698.294/0001-72</v>
      </c>
      <c r="S1434" s="84"/>
      <c r="T1434" s="84" t="str">
        <f t="shared" si="10"/>
        <v/>
      </c>
      <c r="U1434" s="84" t="str">
        <f t="shared" si="11"/>
        <v/>
      </c>
      <c r="V1434" s="65" t="str">
        <f t="shared" si="5"/>
        <v/>
      </c>
      <c r="W1434" s="84"/>
      <c r="X1434" s="84"/>
      <c r="Y1434" s="85"/>
      <c r="Z1434" s="85"/>
      <c r="AA1434" s="65" t="str">
        <f t="shared" si="6"/>
        <v/>
      </c>
      <c r="AB1434" s="65" t="str">
        <f t="shared" si="7"/>
        <v/>
      </c>
      <c r="AC1434" s="86"/>
      <c r="AD1434" s="87" t="str">
        <f t="shared" si="8"/>
        <v/>
      </c>
      <c r="AE1434" s="84"/>
      <c r="AF1434" s="86">
        <f>IF(AC1434&gt;0,AC1434,'⚙️ Config'!$B$10)</f>
        <v>0.0075</v>
      </c>
      <c r="AG1434" s="88">
        <f t="shared" si="9"/>
        <v>8858.7759</v>
      </c>
      <c r="AH1434" s="88">
        <f>AG1434*'⚙️ Config'!$B$11</f>
        <v>44293.8795</v>
      </c>
      <c r="AI1434" s="88">
        <f>AH1434*'⚙️ Config'!$B$12</f>
        <v>13288.16385</v>
      </c>
      <c r="AJ1434" s="64"/>
      <c r="AK1434" s="84"/>
      <c r="AL1434" s="84"/>
      <c r="AM1434" s="84"/>
      <c r="AN1434" s="84"/>
      <c r="AO1434" s="84"/>
      <c r="AP1434" s="84"/>
      <c r="AQ1434" s="84"/>
    </row>
    <row r="1435" ht="15.0" customHeight="1">
      <c r="A1435" s="79">
        <v>1432.0</v>
      </c>
      <c r="B1435" s="80" t="s">
        <v>3220</v>
      </c>
      <c r="C1435" s="79" t="s">
        <v>141</v>
      </c>
      <c r="D1435" s="79" t="s">
        <v>3221</v>
      </c>
      <c r="E1435" s="81">
        <v>56.87</v>
      </c>
      <c r="F1435" s="79" t="s">
        <v>84</v>
      </c>
      <c r="G1435" s="79" t="s">
        <v>606</v>
      </c>
      <c r="H1435" s="82">
        <v>1180928.16</v>
      </c>
      <c r="I1435" s="79">
        <v>1.0</v>
      </c>
      <c r="J1435" s="83">
        <v>1.4</v>
      </c>
      <c r="K1435" s="80">
        <v>2024.0</v>
      </c>
      <c r="L1435" s="79" t="s">
        <v>202</v>
      </c>
      <c r="M1435" s="79">
        <v>2024.0</v>
      </c>
      <c r="N1435" s="79" t="s">
        <v>161</v>
      </c>
      <c r="O1435" s="65" t="str">
        <f t="shared" si="1"/>
        <v>020925150001</v>
      </c>
      <c r="P1435" s="65">
        <f t="shared" si="2"/>
        <v>9</v>
      </c>
      <c r="Q1435" s="65">
        <f t="shared" si="3"/>
        <v>4</v>
      </c>
      <c r="R1435" s="65" t="str">
        <f t="shared" si="12"/>
        <v>02.092.515/0001-94</v>
      </c>
      <c r="S1435" s="84"/>
      <c r="T1435" s="84" t="str">
        <f t="shared" si="10"/>
        <v/>
      </c>
      <c r="U1435" s="84" t="str">
        <f t="shared" si="11"/>
        <v/>
      </c>
      <c r="V1435" s="65" t="str">
        <f t="shared" si="5"/>
        <v/>
      </c>
      <c r="W1435" s="84"/>
      <c r="X1435" s="84"/>
      <c r="Y1435" s="85"/>
      <c r="Z1435" s="85"/>
      <c r="AA1435" s="65" t="str">
        <f t="shared" si="6"/>
        <v/>
      </c>
      <c r="AB1435" s="65" t="str">
        <f t="shared" si="7"/>
        <v/>
      </c>
      <c r="AC1435" s="86"/>
      <c r="AD1435" s="87" t="str">
        <f t="shared" si="8"/>
        <v/>
      </c>
      <c r="AE1435" s="84"/>
      <c r="AF1435" s="86">
        <f>IF(AC1435&gt;0,AC1435,'⚙️ Config'!$B$10)</f>
        <v>0.0075</v>
      </c>
      <c r="AG1435" s="88">
        <f t="shared" si="9"/>
        <v>8856.9612</v>
      </c>
      <c r="AH1435" s="88">
        <f>AG1435*'⚙️ Config'!$B$11</f>
        <v>44284.806</v>
      </c>
      <c r="AI1435" s="88">
        <f>AH1435*'⚙️ Config'!$B$12</f>
        <v>13285.4418</v>
      </c>
      <c r="AJ1435" s="64"/>
      <c r="AK1435" s="84"/>
      <c r="AL1435" s="84"/>
      <c r="AM1435" s="84"/>
      <c r="AN1435" s="84"/>
      <c r="AO1435" s="84"/>
      <c r="AP1435" s="84"/>
      <c r="AQ1435" s="84"/>
    </row>
    <row r="1436" ht="15.0" customHeight="1">
      <c r="A1436" s="79">
        <v>1433.0</v>
      </c>
      <c r="B1436" s="80" t="s">
        <v>3222</v>
      </c>
      <c r="C1436" s="79" t="s">
        <v>141</v>
      </c>
      <c r="D1436" s="79" t="s">
        <v>3223</v>
      </c>
      <c r="E1436" s="81">
        <v>55.03</v>
      </c>
      <c r="F1436" s="79" t="s">
        <v>84</v>
      </c>
      <c r="G1436" s="79" t="s">
        <v>606</v>
      </c>
      <c r="H1436" s="82">
        <v>1180675.51</v>
      </c>
      <c r="I1436" s="79">
        <v>1.0</v>
      </c>
      <c r="J1436" s="83">
        <v>1.5</v>
      </c>
      <c r="K1436" s="80">
        <v>2024.0</v>
      </c>
      <c r="L1436" s="79" t="s">
        <v>448</v>
      </c>
      <c r="M1436" s="79">
        <v>2024.0</v>
      </c>
      <c r="N1436" s="79" t="s">
        <v>161</v>
      </c>
      <c r="O1436" s="65" t="str">
        <f t="shared" si="1"/>
        <v>378678040001</v>
      </c>
      <c r="P1436" s="65">
        <f t="shared" si="2"/>
        <v>0</v>
      </c>
      <c r="Q1436" s="65">
        <f t="shared" si="3"/>
        <v>0</v>
      </c>
      <c r="R1436" s="65" t="str">
        <f t="shared" si="12"/>
        <v>37.867.804/0001-00</v>
      </c>
      <c r="S1436" s="84"/>
      <c r="T1436" s="84" t="str">
        <f t="shared" si="10"/>
        <v/>
      </c>
      <c r="U1436" s="84" t="str">
        <f t="shared" si="11"/>
        <v/>
      </c>
      <c r="V1436" s="65" t="str">
        <f t="shared" si="5"/>
        <v/>
      </c>
      <c r="W1436" s="84"/>
      <c r="X1436" s="84"/>
      <c r="Y1436" s="85"/>
      <c r="Z1436" s="85"/>
      <c r="AA1436" s="65" t="str">
        <f t="shared" si="6"/>
        <v/>
      </c>
      <c r="AB1436" s="65" t="str">
        <f t="shared" si="7"/>
        <v/>
      </c>
      <c r="AC1436" s="86"/>
      <c r="AD1436" s="87" t="str">
        <f t="shared" si="8"/>
        <v/>
      </c>
      <c r="AE1436" s="84"/>
      <c r="AF1436" s="86">
        <f>IF(AC1436&gt;0,AC1436,'⚙️ Config'!$B$10)</f>
        <v>0.0075</v>
      </c>
      <c r="AG1436" s="88">
        <f t="shared" si="9"/>
        <v>8855.066325</v>
      </c>
      <c r="AH1436" s="88">
        <f>AG1436*'⚙️ Config'!$B$11</f>
        <v>44275.33163</v>
      </c>
      <c r="AI1436" s="88">
        <f>AH1436*'⚙️ Config'!$B$12</f>
        <v>13282.59949</v>
      </c>
      <c r="AJ1436" s="64"/>
      <c r="AK1436" s="84"/>
      <c r="AL1436" s="84"/>
      <c r="AM1436" s="84"/>
      <c r="AN1436" s="84"/>
      <c r="AO1436" s="84"/>
      <c r="AP1436" s="84"/>
      <c r="AQ1436" s="84"/>
    </row>
    <row r="1437" ht="15.0" customHeight="1">
      <c r="A1437" s="79">
        <v>1434.0</v>
      </c>
      <c r="B1437" s="80" t="s">
        <v>3224</v>
      </c>
      <c r="C1437" s="79" t="s">
        <v>141</v>
      </c>
      <c r="D1437" s="79" t="s">
        <v>3225</v>
      </c>
      <c r="E1437" s="81">
        <v>55.03</v>
      </c>
      <c r="F1437" s="79" t="s">
        <v>84</v>
      </c>
      <c r="G1437" s="79" t="s">
        <v>606</v>
      </c>
      <c r="H1437" s="82">
        <v>1180480.44</v>
      </c>
      <c r="I1437" s="79">
        <v>1.0</v>
      </c>
      <c r="J1437" s="83">
        <v>1.5</v>
      </c>
      <c r="K1437" s="80">
        <v>2024.0</v>
      </c>
      <c r="L1437" s="79" t="s">
        <v>630</v>
      </c>
      <c r="M1437" s="79">
        <v>2024.0</v>
      </c>
      <c r="N1437" s="79" t="s">
        <v>145</v>
      </c>
      <c r="O1437" s="65" t="str">
        <f t="shared" si="1"/>
        <v>425325850001</v>
      </c>
      <c r="P1437" s="65">
        <f t="shared" si="2"/>
        <v>3</v>
      </c>
      <c r="Q1437" s="65">
        <f t="shared" si="3"/>
        <v>0</v>
      </c>
      <c r="R1437" s="65" t="str">
        <f t="shared" si="12"/>
        <v>42.532.585/0001-30</v>
      </c>
      <c r="S1437" s="84"/>
      <c r="T1437" s="84" t="str">
        <f t="shared" si="10"/>
        <v/>
      </c>
      <c r="U1437" s="84" t="str">
        <f t="shared" si="11"/>
        <v/>
      </c>
      <c r="V1437" s="65" t="str">
        <f t="shared" si="5"/>
        <v/>
      </c>
      <c r="W1437" s="84"/>
      <c r="X1437" s="84"/>
      <c r="Y1437" s="85"/>
      <c r="Z1437" s="85"/>
      <c r="AA1437" s="65" t="str">
        <f t="shared" si="6"/>
        <v/>
      </c>
      <c r="AB1437" s="65" t="str">
        <f t="shared" si="7"/>
        <v/>
      </c>
      <c r="AC1437" s="86"/>
      <c r="AD1437" s="87" t="str">
        <f t="shared" si="8"/>
        <v/>
      </c>
      <c r="AE1437" s="84"/>
      <c r="AF1437" s="86">
        <f>IF(AC1437&gt;0,AC1437,'⚙️ Config'!$B$10)</f>
        <v>0.0075</v>
      </c>
      <c r="AG1437" s="88">
        <f t="shared" si="9"/>
        <v>8853.6033</v>
      </c>
      <c r="AH1437" s="88">
        <f>AG1437*'⚙️ Config'!$B$11</f>
        <v>44268.0165</v>
      </c>
      <c r="AI1437" s="88">
        <f>AH1437*'⚙️ Config'!$B$12</f>
        <v>13280.40495</v>
      </c>
      <c r="AJ1437" s="64"/>
      <c r="AK1437" s="84"/>
      <c r="AL1437" s="84"/>
      <c r="AM1437" s="84"/>
      <c r="AN1437" s="84"/>
      <c r="AO1437" s="84"/>
      <c r="AP1437" s="84"/>
      <c r="AQ1437" s="84"/>
    </row>
    <row r="1438" ht="15.0" customHeight="1">
      <c r="A1438" s="79">
        <v>1435.0</v>
      </c>
      <c r="B1438" s="80" t="s">
        <v>3226</v>
      </c>
      <c r="C1438" s="79" t="s">
        <v>141</v>
      </c>
      <c r="D1438" s="79" t="s">
        <v>3227</v>
      </c>
      <c r="E1438" s="81">
        <v>66.7</v>
      </c>
      <c r="F1438" s="79" t="s">
        <v>84</v>
      </c>
      <c r="G1438" s="79" t="s">
        <v>606</v>
      </c>
      <c r="H1438" s="82">
        <v>1180141.63</v>
      </c>
      <c r="I1438" s="79">
        <v>1.0</v>
      </c>
      <c r="J1438" s="83">
        <v>1.0</v>
      </c>
      <c r="K1438" s="80">
        <v>2025.0</v>
      </c>
      <c r="L1438" s="79" t="s">
        <v>202</v>
      </c>
      <c r="M1438" s="79">
        <v>2025.0</v>
      </c>
      <c r="N1438" s="79" t="s">
        <v>145</v>
      </c>
      <c r="O1438" s="65" t="str">
        <f t="shared" si="1"/>
        <v>456831280001</v>
      </c>
      <c r="P1438" s="65">
        <f t="shared" si="2"/>
        <v>3</v>
      </c>
      <c r="Q1438" s="65">
        <f t="shared" si="3"/>
        <v>5</v>
      </c>
      <c r="R1438" s="65" t="str">
        <f t="shared" si="12"/>
        <v>45.683.128/0001-35</v>
      </c>
      <c r="S1438" s="84"/>
      <c r="T1438" s="84" t="str">
        <f t="shared" si="10"/>
        <v/>
      </c>
      <c r="U1438" s="84" t="str">
        <f t="shared" si="11"/>
        <v/>
      </c>
      <c r="V1438" s="65" t="str">
        <f t="shared" si="5"/>
        <v/>
      </c>
      <c r="W1438" s="84"/>
      <c r="X1438" s="84"/>
      <c r="Y1438" s="85"/>
      <c r="Z1438" s="85"/>
      <c r="AA1438" s="65" t="str">
        <f t="shared" si="6"/>
        <v/>
      </c>
      <c r="AB1438" s="65" t="str">
        <f t="shared" si="7"/>
        <v/>
      </c>
      <c r="AC1438" s="86"/>
      <c r="AD1438" s="87" t="str">
        <f t="shared" si="8"/>
        <v/>
      </c>
      <c r="AE1438" s="84"/>
      <c r="AF1438" s="86">
        <f>IF(AC1438&gt;0,AC1438,'⚙️ Config'!$B$10)</f>
        <v>0.0075</v>
      </c>
      <c r="AG1438" s="88">
        <f t="shared" si="9"/>
        <v>8851.062225</v>
      </c>
      <c r="AH1438" s="88">
        <f>AG1438*'⚙️ Config'!$B$11</f>
        <v>44255.31113</v>
      </c>
      <c r="AI1438" s="88">
        <f>AH1438*'⚙️ Config'!$B$12</f>
        <v>13276.59334</v>
      </c>
      <c r="AJ1438" s="64"/>
      <c r="AK1438" s="84"/>
      <c r="AL1438" s="84"/>
      <c r="AM1438" s="84"/>
      <c r="AN1438" s="84"/>
      <c r="AO1438" s="84"/>
      <c r="AP1438" s="84"/>
      <c r="AQ1438" s="84"/>
    </row>
    <row r="1439" ht="15.0" customHeight="1">
      <c r="A1439" s="79">
        <v>1436.0</v>
      </c>
      <c r="B1439" s="80" t="s">
        <v>3228</v>
      </c>
      <c r="C1439" s="79" t="s">
        <v>141</v>
      </c>
      <c r="D1439" s="79" t="s">
        <v>3229</v>
      </c>
      <c r="E1439" s="81">
        <v>51.85</v>
      </c>
      <c r="F1439" s="79" t="s">
        <v>84</v>
      </c>
      <c r="G1439" s="79" t="s">
        <v>606</v>
      </c>
      <c r="H1439" s="82">
        <v>1179967.38</v>
      </c>
      <c r="I1439" s="79">
        <v>1.0</v>
      </c>
      <c r="J1439" s="83">
        <v>1.7</v>
      </c>
      <c r="K1439" s="80">
        <v>2024.0</v>
      </c>
      <c r="L1439" s="79" t="s">
        <v>202</v>
      </c>
      <c r="M1439" s="79">
        <v>2024.0</v>
      </c>
      <c r="N1439" s="79" t="s">
        <v>161</v>
      </c>
      <c r="O1439" s="65" t="str">
        <f t="shared" si="1"/>
        <v>396835960001</v>
      </c>
      <c r="P1439" s="65">
        <f t="shared" si="2"/>
        <v>0</v>
      </c>
      <c r="Q1439" s="65">
        <f t="shared" si="3"/>
        <v>7</v>
      </c>
      <c r="R1439" s="65" t="str">
        <f t="shared" si="12"/>
        <v>39.683.596/0001-07</v>
      </c>
      <c r="S1439" s="84"/>
      <c r="T1439" s="84" t="str">
        <f t="shared" si="10"/>
        <v/>
      </c>
      <c r="U1439" s="84" t="str">
        <f t="shared" si="11"/>
        <v/>
      </c>
      <c r="V1439" s="65" t="str">
        <f t="shared" si="5"/>
        <v/>
      </c>
      <c r="W1439" s="84"/>
      <c r="X1439" s="84"/>
      <c r="Y1439" s="85"/>
      <c r="Z1439" s="85"/>
      <c r="AA1439" s="65" t="str">
        <f t="shared" si="6"/>
        <v/>
      </c>
      <c r="AB1439" s="65" t="str">
        <f t="shared" si="7"/>
        <v/>
      </c>
      <c r="AC1439" s="86"/>
      <c r="AD1439" s="87" t="str">
        <f t="shared" si="8"/>
        <v/>
      </c>
      <c r="AE1439" s="84"/>
      <c r="AF1439" s="86">
        <f>IF(AC1439&gt;0,AC1439,'⚙️ Config'!$B$10)</f>
        <v>0.0075</v>
      </c>
      <c r="AG1439" s="88">
        <f t="shared" si="9"/>
        <v>8849.75535</v>
      </c>
      <c r="AH1439" s="88">
        <f>AG1439*'⚙️ Config'!$B$11</f>
        <v>44248.77675</v>
      </c>
      <c r="AI1439" s="88">
        <f>AH1439*'⚙️ Config'!$B$12</f>
        <v>13274.63303</v>
      </c>
      <c r="AJ1439" s="64"/>
      <c r="AK1439" s="84"/>
      <c r="AL1439" s="84"/>
      <c r="AM1439" s="84"/>
      <c r="AN1439" s="84"/>
      <c r="AO1439" s="84"/>
      <c r="AP1439" s="84"/>
      <c r="AQ1439" s="84"/>
    </row>
    <row r="1440" ht="15.0" customHeight="1">
      <c r="A1440" s="79">
        <v>1437.0</v>
      </c>
      <c r="B1440" s="80" t="s">
        <v>3230</v>
      </c>
      <c r="C1440" s="79" t="s">
        <v>141</v>
      </c>
      <c r="D1440" s="79" t="s">
        <v>3231</v>
      </c>
      <c r="E1440" s="81">
        <v>66.7</v>
      </c>
      <c r="F1440" s="79" t="s">
        <v>84</v>
      </c>
      <c r="G1440" s="79" t="s">
        <v>606</v>
      </c>
      <c r="H1440" s="82">
        <v>1178931.32</v>
      </c>
      <c r="I1440" s="79">
        <v>1.0</v>
      </c>
      <c r="J1440" s="83">
        <v>1.0</v>
      </c>
      <c r="K1440" s="80">
        <v>2025.0</v>
      </c>
      <c r="L1440" s="79" t="s">
        <v>630</v>
      </c>
      <c r="M1440" s="79">
        <v>2025.0</v>
      </c>
      <c r="N1440" s="79" t="s">
        <v>145</v>
      </c>
      <c r="O1440" s="65" t="str">
        <f t="shared" si="1"/>
        <v>438616540001</v>
      </c>
      <c r="P1440" s="65">
        <f t="shared" si="2"/>
        <v>1</v>
      </c>
      <c r="Q1440" s="65">
        <f t="shared" si="3"/>
        <v>2</v>
      </c>
      <c r="R1440" s="65" t="str">
        <f t="shared" si="12"/>
        <v>43.861.654/0001-12</v>
      </c>
      <c r="S1440" s="84"/>
      <c r="T1440" s="84" t="str">
        <f t="shared" si="10"/>
        <v/>
      </c>
      <c r="U1440" s="84" t="str">
        <f t="shared" si="11"/>
        <v/>
      </c>
      <c r="V1440" s="65" t="str">
        <f t="shared" si="5"/>
        <v/>
      </c>
      <c r="W1440" s="84"/>
      <c r="X1440" s="84"/>
      <c r="Y1440" s="85"/>
      <c r="Z1440" s="85"/>
      <c r="AA1440" s="65" t="str">
        <f t="shared" si="6"/>
        <v/>
      </c>
      <c r="AB1440" s="65" t="str">
        <f t="shared" si="7"/>
        <v/>
      </c>
      <c r="AC1440" s="86"/>
      <c r="AD1440" s="87" t="str">
        <f t="shared" si="8"/>
        <v/>
      </c>
      <c r="AE1440" s="84"/>
      <c r="AF1440" s="86">
        <f>IF(AC1440&gt;0,AC1440,'⚙️ Config'!$B$10)</f>
        <v>0.0075</v>
      </c>
      <c r="AG1440" s="88">
        <f t="shared" si="9"/>
        <v>8841.9849</v>
      </c>
      <c r="AH1440" s="88">
        <f>AG1440*'⚙️ Config'!$B$11</f>
        <v>44209.9245</v>
      </c>
      <c r="AI1440" s="88">
        <f>AH1440*'⚙️ Config'!$B$12</f>
        <v>13262.97735</v>
      </c>
      <c r="AJ1440" s="64"/>
      <c r="AK1440" s="84"/>
      <c r="AL1440" s="84"/>
      <c r="AM1440" s="84"/>
      <c r="AN1440" s="84"/>
      <c r="AO1440" s="84"/>
      <c r="AP1440" s="84"/>
      <c r="AQ1440" s="84"/>
    </row>
    <row r="1441" ht="15.0" customHeight="1">
      <c r="A1441" s="79">
        <v>1438.0</v>
      </c>
      <c r="B1441" s="80" t="s">
        <v>3232</v>
      </c>
      <c r="C1441" s="79" t="s">
        <v>141</v>
      </c>
      <c r="D1441" s="79" t="s">
        <v>3233</v>
      </c>
      <c r="E1441" s="81">
        <v>55.03</v>
      </c>
      <c r="F1441" s="79" t="s">
        <v>84</v>
      </c>
      <c r="G1441" s="79" t="s">
        <v>606</v>
      </c>
      <c r="H1441" s="82">
        <v>1177657.62</v>
      </c>
      <c r="I1441" s="79">
        <v>1.0</v>
      </c>
      <c r="J1441" s="83">
        <v>1.5</v>
      </c>
      <c r="K1441" s="80">
        <v>2024.0</v>
      </c>
      <c r="L1441" s="79" t="s">
        <v>630</v>
      </c>
      <c r="M1441" s="79">
        <v>2024.0</v>
      </c>
      <c r="N1441" s="79" t="s">
        <v>145</v>
      </c>
      <c r="O1441" s="65" t="str">
        <f t="shared" si="1"/>
        <v>450286460001</v>
      </c>
      <c r="P1441" s="65">
        <f t="shared" si="2"/>
        <v>1</v>
      </c>
      <c r="Q1441" s="65">
        <f t="shared" si="3"/>
        <v>5</v>
      </c>
      <c r="R1441" s="65" t="str">
        <f t="shared" si="12"/>
        <v>45.028.646/0001-15</v>
      </c>
      <c r="S1441" s="84"/>
      <c r="T1441" s="84" t="str">
        <f t="shared" si="10"/>
        <v/>
      </c>
      <c r="U1441" s="84" t="str">
        <f t="shared" si="11"/>
        <v/>
      </c>
      <c r="V1441" s="65" t="str">
        <f t="shared" si="5"/>
        <v/>
      </c>
      <c r="W1441" s="84"/>
      <c r="X1441" s="84"/>
      <c r="Y1441" s="85"/>
      <c r="Z1441" s="85"/>
      <c r="AA1441" s="65" t="str">
        <f t="shared" si="6"/>
        <v/>
      </c>
      <c r="AB1441" s="65" t="str">
        <f t="shared" si="7"/>
        <v/>
      </c>
      <c r="AC1441" s="86"/>
      <c r="AD1441" s="87" t="str">
        <f t="shared" si="8"/>
        <v/>
      </c>
      <c r="AE1441" s="84"/>
      <c r="AF1441" s="86">
        <f>IF(AC1441&gt;0,AC1441,'⚙️ Config'!$B$10)</f>
        <v>0.0075</v>
      </c>
      <c r="AG1441" s="88">
        <f t="shared" si="9"/>
        <v>8832.43215</v>
      </c>
      <c r="AH1441" s="88">
        <f>AG1441*'⚙️ Config'!$B$11</f>
        <v>44162.16075</v>
      </c>
      <c r="AI1441" s="88">
        <f>AH1441*'⚙️ Config'!$B$12</f>
        <v>13248.64823</v>
      </c>
      <c r="AJ1441" s="64"/>
      <c r="AK1441" s="84"/>
      <c r="AL1441" s="84"/>
      <c r="AM1441" s="84"/>
      <c r="AN1441" s="84"/>
      <c r="AO1441" s="84"/>
      <c r="AP1441" s="84"/>
      <c r="AQ1441" s="84"/>
    </row>
    <row r="1442" ht="15.0" customHeight="1">
      <c r="A1442" s="79">
        <v>1439.0</v>
      </c>
      <c r="B1442" s="80" t="s">
        <v>3234</v>
      </c>
      <c r="C1442" s="79" t="s">
        <v>141</v>
      </c>
      <c r="D1442" s="79" t="s">
        <v>3235</v>
      </c>
      <c r="E1442" s="81">
        <v>58.92</v>
      </c>
      <c r="F1442" s="79" t="s">
        <v>84</v>
      </c>
      <c r="G1442" s="79" t="s">
        <v>606</v>
      </c>
      <c r="H1442" s="82">
        <v>1177412.41</v>
      </c>
      <c r="I1442" s="79">
        <v>1.0</v>
      </c>
      <c r="J1442" s="83">
        <v>1.3</v>
      </c>
      <c r="K1442" s="80">
        <v>2024.0</v>
      </c>
      <c r="L1442" s="79" t="s">
        <v>202</v>
      </c>
      <c r="M1442" s="79">
        <v>2024.0</v>
      </c>
      <c r="N1442" s="79" t="s">
        <v>161</v>
      </c>
      <c r="O1442" s="65" t="str">
        <f t="shared" si="1"/>
        <v>240482470001</v>
      </c>
      <c r="P1442" s="65">
        <f t="shared" si="2"/>
        <v>4</v>
      </c>
      <c r="Q1442" s="65">
        <f t="shared" si="3"/>
        <v>6</v>
      </c>
      <c r="R1442" s="65" t="str">
        <f t="shared" si="12"/>
        <v>24.048.247/0001-46</v>
      </c>
      <c r="S1442" s="84"/>
      <c r="T1442" s="84" t="str">
        <f t="shared" si="10"/>
        <v/>
      </c>
      <c r="U1442" s="84" t="str">
        <f t="shared" si="11"/>
        <v/>
      </c>
      <c r="V1442" s="65" t="str">
        <f t="shared" si="5"/>
        <v/>
      </c>
      <c r="W1442" s="84"/>
      <c r="X1442" s="84"/>
      <c r="Y1442" s="85"/>
      <c r="Z1442" s="85"/>
      <c r="AA1442" s="65" t="str">
        <f t="shared" si="6"/>
        <v/>
      </c>
      <c r="AB1442" s="65" t="str">
        <f t="shared" si="7"/>
        <v/>
      </c>
      <c r="AC1442" s="86"/>
      <c r="AD1442" s="87" t="str">
        <f t="shared" si="8"/>
        <v/>
      </c>
      <c r="AE1442" s="84"/>
      <c r="AF1442" s="86">
        <f>IF(AC1442&gt;0,AC1442,'⚙️ Config'!$B$10)</f>
        <v>0.0075</v>
      </c>
      <c r="AG1442" s="88">
        <f t="shared" si="9"/>
        <v>8830.593075</v>
      </c>
      <c r="AH1442" s="88">
        <f>AG1442*'⚙️ Config'!$B$11</f>
        <v>44152.96538</v>
      </c>
      <c r="AI1442" s="88">
        <f>AH1442*'⚙️ Config'!$B$12</f>
        <v>13245.88961</v>
      </c>
      <c r="AJ1442" s="64"/>
      <c r="AK1442" s="84"/>
      <c r="AL1442" s="84"/>
      <c r="AM1442" s="84"/>
      <c r="AN1442" s="84"/>
      <c r="AO1442" s="84"/>
      <c r="AP1442" s="84"/>
      <c r="AQ1442" s="84"/>
    </row>
    <row r="1443" ht="15.0" customHeight="1">
      <c r="A1443" s="79">
        <v>1440.0</v>
      </c>
      <c r="B1443" s="80" t="s">
        <v>3236</v>
      </c>
      <c r="C1443" s="79" t="s">
        <v>141</v>
      </c>
      <c r="D1443" s="79" t="s">
        <v>3237</v>
      </c>
      <c r="E1443" s="81">
        <v>49.2</v>
      </c>
      <c r="F1443" s="79" t="s">
        <v>84</v>
      </c>
      <c r="G1443" s="79" t="s">
        <v>606</v>
      </c>
      <c r="H1443" s="82">
        <v>1176434.72</v>
      </c>
      <c r="I1443" s="79">
        <v>1.0</v>
      </c>
      <c r="J1443" s="83">
        <v>1.9</v>
      </c>
      <c r="K1443" s="80">
        <v>2024.0</v>
      </c>
      <c r="L1443" s="79" t="s">
        <v>448</v>
      </c>
      <c r="M1443" s="79">
        <v>2024.0</v>
      </c>
      <c r="N1443" s="79" t="s">
        <v>161</v>
      </c>
      <c r="O1443" s="65" t="str">
        <f t="shared" si="1"/>
        <v>088836790001</v>
      </c>
      <c r="P1443" s="65">
        <f t="shared" si="2"/>
        <v>1</v>
      </c>
      <c r="Q1443" s="65">
        <f t="shared" si="3"/>
        <v>6</v>
      </c>
      <c r="R1443" s="65" t="str">
        <f t="shared" si="12"/>
        <v>08.883.679/0001-16</v>
      </c>
      <c r="S1443" s="84"/>
      <c r="T1443" s="84" t="str">
        <f t="shared" si="10"/>
        <v/>
      </c>
      <c r="U1443" s="84" t="str">
        <f t="shared" si="11"/>
        <v/>
      </c>
      <c r="V1443" s="65" t="str">
        <f t="shared" si="5"/>
        <v/>
      </c>
      <c r="W1443" s="84"/>
      <c r="X1443" s="84"/>
      <c r="Y1443" s="85"/>
      <c r="Z1443" s="85"/>
      <c r="AA1443" s="65" t="str">
        <f t="shared" si="6"/>
        <v/>
      </c>
      <c r="AB1443" s="65" t="str">
        <f t="shared" si="7"/>
        <v/>
      </c>
      <c r="AC1443" s="86"/>
      <c r="AD1443" s="87" t="str">
        <f t="shared" si="8"/>
        <v/>
      </c>
      <c r="AE1443" s="84"/>
      <c r="AF1443" s="86">
        <f>IF(AC1443&gt;0,AC1443,'⚙️ Config'!$B$10)</f>
        <v>0.0075</v>
      </c>
      <c r="AG1443" s="88">
        <f t="shared" si="9"/>
        <v>8823.2604</v>
      </c>
      <c r="AH1443" s="88">
        <f>AG1443*'⚙️ Config'!$B$11</f>
        <v>44116.302</v>
      </c>
      <c r="AI1443" s="88">
        <f>AH1443*'⚙️ Config'!$B$12</f>
        <v>13234.8906</v>
      </c>
      <c r="AJ1443" s="64"/>
      <c r="AK1443" s="84"/>
      <c r="AL1443" s="84"/>
      <c r="AM1443" s="84"/>
      <c r="AN1443" s="84"/>
      <c r="AO1443" s="84"/>
      <c r="AP1443" s="84"/>
      <c r="AQ1443" s="84"/>
    </row>
    <row r="1444" ht="15.0" customHeight="1">
      <c r="A1444" s="79">
        <v>1441.0</v>
      </c>
      <c r="B1444" s="80" t="s">
        <v>3238</v>
      </c>
      <c r="C1444" s="79" t="s">
        <v>141</v>
      </c>
      <c r="D1444" s="79" t="s">
        <v>3239</v>
      </c>
      <c r="E1444" s="81">
        <v>73.88</v>
      </c>
      <c r="F1444" s="79" t="s">
        <v>84</v>
      </c>
      <c r="G1444" s="79" t="s">
        <v>606</v>
      </c>
      <c r="H1444" s="82">
        <v>1176044.96</v>
      </c>
      <c r="I1444" s="79">
        <v>1.0</v>
      </c>
      <c r="J1444" s="83">
        <v>0.8</v>
      </c>
      <c r="K1444" s="80">
        <v>2025.0</v>
      </c>
      <c r="L1444" s="79" t="s">
        <v>630</v>
      </c>
      <c r="M1444" s="79">
        <v>2025.0</v>
      </c>
      <c r="N1444" s="79" t="s">
        <v>161</v>
      </c>
      <c r="O1444" s="65" t="str">
        <f t="shared" si="1"/>
        <v>326785640001</v>
      </c>
      <c r="P1444" s="65">
        <f t="shared" si="2"/>
        <v>7</v>
      </c>
      <c r="Q1444" s="65">
        <f t="shared" si="3"/>
        <v>4</v>
      </c>
      <c r="R1444" s="65" t="str">
        <f t="shared" si="12"/>
        <v>32.678.564/0001-74</v>
      </c>
      <c r="S1444" s="84"/>
      <c r="T1444" s="84" t="str">
        <f t="shared" si="10"/>
        <v/>
      </c>
      <c r="U1444" s="84" t="str">
        <f t="shared" si="11"/>
        <v/>
      </c>
      <c r="V1444" s="65" t="str">
        <f t="shared" si="5"/>
        <v/>
      </c>
      <c r="W1444" s="84"/>
      <c r="X1444" s="84"/>
      <c r="Y1444" s="85"/>
      <c r="Z1444" s="85"/>
      <c r="AA1444" s="65" t="str">
        <f t="shared" si="6"/>
        <v/>
      </c>
      <c r="AB1444" s="65" t="str">
        <f t="shared" si="7"/>
        <v/>
      </c>
      <c r="AC1444" s="86"/>
      <c r="AD1444" s="87" t="str">
        <f t="shared" si="8"/>
        <v/>
      </c>
      <c r="AE1444" s="84"/>
      <c r="AF1444" s="86">
        <f>IF(AC1444&gt;0,AC1444,'⚙️ Config'!$B$10)</f>
        <v>0.0075</v>
      </c>
      <c r="AG1444" s="88">
        <f t="shared" si="9"/>
        <v>8820.3372</v>
      </c>
      <c r="AH1444" s="88">
        <f>AG1444*'⚙️ Config'!$B$11</f>
        <v>44101.686</v>
      </c>
      <c r="AI1444" s="88">
        <f>AH1444*'⚙️ Config'!$B$12</f>
        <v>13230.5058</v>
      </c>
      <c r="AJ1444" s="64"/>
      <c r="AK1444" s="84"/>
      <c r="AL1444" s="84"/>
      <c r="AM1444" s="84"/>
      <c r="AN1444" s="84"/>
      <c r="AO1444" s="84"/>
      <c r="AP1444" s="84"/>
      <c r="AQ1444" s="84"/>
    </row>
    <row r="1445" ht="15.0" customHeight="1">
      <c r="A1445" s="79">
        <v>1442.0</v>
      </c>
      <c r="B1445" s="80" t="s">
        <v>3240</v>
      </c>
      <c r="C1445" s="79" t="s">
        <v>141</v>
      </c>
      <c r="D1445" s="79" t="s">
        <v>3241</v>
      </c>
      <c r="E1445" s="81">
        <v>58.92</v>
      </c>
      <c r="F1445" s="79" t="s">
        <v>84</v>
      </c>
      <c r="G1445" s="79" t="s">
        <v>606</v>
      </c>
      <c r="H1445" s="82">
        <v>1175759.25</v>
      </c>
      <c r="I1445" s="79">
        <v>1.0</v>
      </c>
      <c r="J1445" s="83">
        <v>1.3</v>
      </c>
      <c r="K1445" s="80">
        <v>2024.0</v>
      </c>
      <c r="L1445" s="79" t="s">
        <v>295</v>
      </c>
      <c r="M1445" s="79">
        <v>2024.0</v>
      </c>
      <c r="N1445" s="79" t="s">
        <v>161</v>
      </c>
      <c r="O1445" s="65" t="str">
        <f t="shared" si="1"/>
        <v>082494140001</v>
      </c>
      <c r="P1445" s="65">
        <f t="shared" si="2"/>
        <v>6</v>
      </c>
      <c r="Q1445" s="65">
        <f t="shared" si="3"/>
        <v>0</v>
      </c>
      <c r="R1445" s="65" t="str">
        <f t="shared" si="12"/>
        <v>08.249.414/0001-60</v>
      </c>
      <c r="S1445" s="84"/>
      <c r="T1445" s="84" t="str">
        <f t="shared" si="10"/>
        <v/>
      </c>
      <c r="U1445" s="84" t="str">
        <f t="shared" si="11"/>
        <v/>
      </c>
      <c r="V1445" s="65" t="str">
        <f t="shared" si="5"/>
        <v/>
      </c>
      <c r="W1445" s="84"/>
      <c r="X1445" s="84"/>
      <c r="Y1445" s="85"/>
      <c r="Z1445" s="85"/>
      <c r="AA1445" s="65" t="str">
        <f t="shared" si="6"/>
        <v/>
      </c>
      <c r="AB1445" s="65" t="str">
        <f t="shared" si="7"/>
        <v/>
      </c>
      <c r="AC1445" s="86"/>
      <c r="AD1445" s="87" t="str">
        <f t="shared" si="8"/>
        <v/>
      </c>
      <c r="AE1445" s="84"/>
      <c r="AF1445" s="86">
        <f>IF(AC1445&gt;0,AC1445,'⚙️ Config'!$B$10)</f>
        <v>0.0075</v>
      </c>
      <c r="AG1445" s="88">
        <f t="shared" si="9"/>
        <v>8818.194375</v>
      </c>
      <c r="AH1445" s="88">
        <f>AG1445*'⚙️ Config'!$B$11</f>
        <v>44090.97188</v>
      </c>
      <c r="AI1445" s="88">
        <f>AH1445*'⚙️ Config'!$B$12</f>
        <v>13227.29156</v>
      </c>
      <c r="AJ1445" s="64"/>
      <c r="AK1445" s="84"/>
      <c r="AL1445" s="84"/>
      <c r="AM1445" s="84"/>
      <c r="AN1445" s="84"/>
      <c r="AO1445" s="84"/>
      <c r="AP1445" s="84"/>
      <c r="AQ1445" s="84"/>
    </row>
    <row r="1446" ht="15.0" customHeight="1">
      <c r="A1446" s="79">
        <v>1443.0</v>
      </c>
      <c r="B1446" s="80" t="s">
        <v>3242</v>
      </c>
      <c r="C1446" s="79" t="s">
        <v>141</v>
      </c>
      <c r="D1446" s="79" t="s">
        <v>3243</v>
      </c>
      <c r="E1446" s="81">
        <v>63.78</v>
      </c>
      <c r="F1446" s="79" t="s">
        <v>84</v>
      </c>
      <c r="G1446" s="79" t="s">
        <v>606</v>
      </c>
      <c r="H1446" s="82">
        <v>1174973.67</v>
      </c>
      <c r="I1446" s="79">
        <v>1.0</v>
      </c>
      <c r="J1446" s="83">
        <v>1.1</v>
      </c>
      <c r="K1446" s="80">
        <v>2025.0</v>
      </c>
      <c r="L1446" s="79" t="s">
        <v>202</v>
      </c>
      <c r="M1446" s="79">
        <v>2025.0</v>
      </c>
      <c r="N1446" s="79" t="s">
        <v>145</v>
      </c>
      <c r="O1446" s="65" t="str">
        <f t="shared" si="1"/>
        <v>203283100001</v>
      </c>
      <c r="P1446" s="65">
        <f t="shared" si="2"/>
        <v>4</v>
      </c>
      <c r="Q1446" s="65">
        <f t="shared" si="3"/>
        <v>7</v>
      </c>
      <c r="R1446" s="65" t="str">
        <f t="shared" si="12"/>
        <v>20.328.310/0001-47</v>
      </c>
      <c r="S1446" s="84"/>
      <c r="T1446" s="84" t="str">
        <f t="shared" si="10"/>
        <v/>
      </c>
      <c r="U1446" s="84" t="str">
        <f t="shared" si="11"/>
        <v/>
      </c>
      <c r="V1446" s="65" t="str">
        <f t="shared" si="5"/>
        <v/>
      </c>
      <c r="W1446" s="84"/>
      <c r="X1446" s="84"/>
      <c r="Y1446" s="85"/>
      <c r="Z1446" s="85"/>
      <c r="AA1446" s="65" t="str">
        <f t="shared" si="6"/>
        <v/>
      </c>
      <c r="AB1446" s="65" t="str">
        <f t="shared" si="7"/>
        <v/>
      </c>
      <c r="AC1446" s="86"/>
      <c r="AD1446" s="87" t="str">
        <f t="shared" si="8"/>
        <v/>
      </c>
      <c r="AE1446" s="84"/>
      <c r="AF1446" s="86">
        <f>IF(AC1446&gt;0,AC1446,'⚙️ Config'!$B$10)</f>
        <v>0.0075</v>
      </c>
      <c r="AG1446" s="88">
        <f t="shared" si="9"/>
        <v>8812.302525</v>
      </c>
      <c r="AH1446" s="88">
        <f>AG1446*'⚙️ Config'!$B$11</f>
        <v>44061.51263</v>
      </c>
      <c r="AI1446" s="88">
        <f>AH1446*'⚙️ Config'!$B$12</f>
        <v>13218.45379</v>
      </c>
      <c r="AJ1446" s="64"/>
      <c r="AK1446" s="84"/>
      <c r="AL1446" s="84"/>
      <c r="AM1446" s="84"/>
      <c r="AN1446" s="84"/>
      <c r="AO1446" s="84"/>
      <c r="AP1446" s="84"/>
      <c r="AQ1446" s="84"/>
    </row>
    <row r="1447" ht="15.0" customHeight="1">
      <c r="A1447" s="79">
        <v>1444.0</v>
      </c>
      <c r="B1447" s="80" t="s">
        <v>3244</v>
      </c>
      <c r="C1447" s="79" t="s">
        <v>154</v>
      </c>
      <c r="D1447" s="79" t="s">
        <v>3245</v>
      </c>
      <c r="E1447" s="81">
        <v>58.92</v>
      </c>
      <c r="F1447" s="79" t="s">
        <v>84</v>
      </c>
      <c r="G1447" s="79" t="s">
        <v>606</v>
      </c>
      <c r="H1447" s="82">
        <v>1174953.56</v>
      </c>
      <c r="I1447" s="79">
        <v>1.0</v>
      </c>
      <c r="J1447" s="83">
        <v>1.3</v>
      </c>
      <c r="K1447" s="80">
        <v>2024.0</v>
      </c>
      <c r="L1447" s="79" t="s">
        <v>202</v>
      </c>
      <c r="M1447" s="79">
        <v>2024.0</v>
      </c>
      <c r="N1447" s="79" t="s">
        <v>161</v>
      </c>
      <c r="O1447" s="65" t="str">
        <f t="shared" si="1"/>
        <v>172048940001</v>
      </c>
      <c r="P1447" s="65">
        <f t="shared" si="2"/>
        <v>3</v>
      </c>
      <c r="Q1447" s="65">
        <f t="shared" si="3"/>
        <v>4</v>
      </c>
      <c r="R1447" s="65" t="str">
        <f t="shared" si="12"/>
        <v>17.204.894/0001-34</v>
      </c>
      <c r="S1447" s="84"/>
      <c r="T1447" s="84" t="str">
        <f t="shared" si="10"/>
        <v/>
      </c>
      <c r="U1447" s="84" t="str">
        <f t="shared" si="11"/>
        <v/>
      </c>
      <c r="V1447" s="65" t="str">
        <f t="shared" si="5"/>
        <v/>
      </c>
      <c r="W1447" s="84"/>
      <c r="X1447" s="84"/>
      <c r="Y1447" s="85"/>
      <c r="Z1447" s="85"/>
      <c r="AA1447" s="65" t="str">
        <f t="shared" si="6"/>
        <v/>
      </c>
      <c r="AB1447" s="65" t="str">
        <f t="shared" si="7"/>
        <v/>
      </c>
      <c r="AC1447" s="86"/>
      <c r="AD1447" s="87" t="str">
        <f t="shared" si="8"/>
        <v/>
      </c>
      <c r="AE1447" s="84"/>
      <c r="AF1447" s="86">
        <f>IF(AC1447&gt;0,AC1447,'⚙️ Config'!$B$10)</f>
        <v>0.0075</v>
      </c>
      <c r="AG1447" s="88">
        <f t="shared" si="9"/>
        <v>8812.1517</v>
      </c>
      <c r="AH1447" s="88">
        <f>AG1447*'⚙️ Config'!$B$11</f>
        <v>44060.7585</v>
      </c>
      <c r="AI1447" s="88">
        <f>AH1447*'⚙️ Config'!$B$12</f>
        <v>13218.22755</v>
      </c>
      <c r="AJ1447" s="64"/>
      <c r="AK1447" s="84"/>
      <c r="AL1447" s="84"/>
      <c r="AM1447" s="84"/>
      <c r="AN1447" s="84"/>
      <c r="AO1447" s="84"/>
      <c r="AP1447" s="84"/>
      <c r="AQ1447" s="84"/>
    </row>
    <row r="1448" ht="15.0" customHeight="1">
      <c r="A1448" s="79">
        <v>1445.0</v>
      </c>
      <c r="B1448" s="80" t="s">
        <v>3246</v>
      </c>
      <c r="C1448" s="79" t="s">
        <v>141</v>
      </c>
      <c r="D1448" s="79" t="s">
        <v>3247</v>
      </c>
      <c r="E1448" s="81">
        <v>48.03</v>
      </c>
      <c r="F1448" s="79" t="s">
        <v>84</v>
      </c>
      <c r="G1448" s="79" t="s">
        <v>606</v>
      </c>
      <c r="H1448" s="82">
        <v>1172462.95</v>
      </c>
      <c r="I1448" s="79">
        <v>1.0</v>
      </c>
      <c r="J1448" s="83">
        <v>2.0</v>
      </c>
      <c r="K1448" s="80">
        <v>2024.0</v>
      </c>
      <c r="L1448" s="79" t="s">
        <v>458</v>
      </c>
      <c r="M1448" s="79">
        <v>2024.0</v>
      </c>
      <c r="N1448" s="79" t="s">
        <v>161</v>
      </c>
      <c r="O1448" s="65" t="str">
        <f t="shared" si="1"/>
        <v>284254090001</v>
      </c>
      <c r="P1448" s="65">
        <f t="shared" si="2"/>
        <v>7</v>
      </c>
      <c r="Q1448" s="65">
        <f t="shared" si="3"/>
        <v>9</v>
      </c>
      <c r="R1448" s="65" t="str">
        <f t="shared" si="12"/>
        <v>28.425.409/0001-79</v>
      </c>
      <c r="S1448" s="84"/>
      <c r="T1448" s="84" t="str">
        <f t="shared" si="10"/>
        <v/>
      </c>
      <c r="U1448" s="84" t="str">
        <f t="shared" si="11"/>
        <v/>
      </c>
      <c r="V1448" s="65" t="str">
        <f t="shared" si="5"/>
        <v/>
      </c>
      <c r="W1448" s="84"/>
      <c r="X1448" s="84"/>
      <c r="Y1448" s="85"/>
      <c r="Z1448" s="85"/>
      <c r="AA1448" s="65" t="str">
        <f t="shared" si="6"/>
        <v/>
      </c>
      <c r="AB1448" s="65" t="str">
        <f t="shared" si="7"/>
        <v/>
      </c>
      <c r="AC1448" s="86"/>
      <c r="AD1448" s="87" t="str">
        <f t="shared" si="8"/>
        <v/>
      </c>
      <c r="AE1448" s="84"/>
      <c r="AF1448" s="86">
        <f>IF(AC1448&gt;0,AC1448,'⚙️ Config'!$B$10)</f>
        <v>0.0075</v>
      </c>
      <c r="AG1448" s="88">
        <f t="shared" si="9"/>
        <v>8793.472125</v>
      </c>
      <c r="AH1448" s="88">
        <f>AG1448*'⚙️ Config'!$B$11</f>
        <v>43967.36063</v>
      </c>
      <c r="AI1448" s="88">
        <f>AH1448*'⚙️ Config'!$B$12</f>
        <v>13190.20819</v>
      </c>
      <c r="AJ1448" s="64"/>
      <c r="AK1448" s="84"/>
      <c r="AL1448" s="84"/>
      <c r="AM1448" s="84"/>
      <c r="AN1448" s="84"/>
      <c r="AO1448" s="84"/>
      <c r="AP1448" s="84"/>
      <c r="AQ1448" s="84"/>
    </row>
    <row r="1449" ht="15.0" customHeight="1">
      <c r="A1449" s="79">
        <v>1446.0</v>
      </c>
      <c r="B1449" s="80" t="s">
        <v>3248</v>
      </c>
      <c r="C1449" s="79" t="s">
        <v>141</v>
      </c>
      <c r="D1449" s="79" t="s">
        <v>3249</v>
      </c>
      <c r="E1449" s="81">
        <v>63.78</v>
      </c>
      <c r="F1449" s="79" t="s">
        <v>84</v>
      </c>
      <c r="G1449" s="79" t="s">
        <v>606</v>
      </c>
      <c r="H1449" s="82">
        <v>1172149.98</v>
      </c>
      <c r="I1449" s="79">
        <v>1.0</v>
      </c>
      <c r="J1449" s="83">
        <v>1.1</v>
      </c>
      <c r="K1449" s="80">
        <v>2025.0</v>
      </c>
      <c r="L1449" s="79" t="s">
        <v>630</v>
      </c>
      <c r="M1449" s="79">
        <v>2025.0</v>
      </c>
      <c r="N1449" s="79" t="s">
        <v>161</v>
      </c>
      <c r="O1449" s="65" t="str">
        <f t="shared" si="1"/>
        <v>261754770001</v>
      </c>
      <c r="P1449" s="65">
        <f t="shared" si="2"/>
        <v>0</v>
      </c>
      <c r="Q1449" s="65">
        <f t="shared" si="3"/>
        <v>0</v>
      </c>
      <c r="R1449" s="65" t="str">
        <f t="shared" si="12"/>
        <v>26.175.477/0001-00</v>
      </c>
      <c r="S1449" s="84"/>
      <c r="T1449" s="84" t="str">
        <f t="shared" si="10"/>
        <v/>
      </c>
      <c r="U1449" s="84" t="str">
        <f t="shared" si="11"/>
        <v/>
      </c>
      <c r="V1449" s="65" t="str">
        <f t="shared" si="5"/>
        <v/>
      </c>
      <c r="W1449" s="84"/>
      <c r="X1449" s="84"/>
      <c r="Y1449" s="85"/>
      <c r="Z1449" s="85"/>
      <c r="AA1449" s="65" t="str">
        <f t="shared" si="6"/>
        <v/>
      </c>
      <c r="AB1449" s="65" t="str">
        <f t="shared" si="7"/>
        <v/>
      </c>
      <c r="AC1449" s="86"/>
      <c r="AD1449" s="87" t="str">
        <f t="shared" si="8"/>
        <v/>
      </c>
      <c r="AE1449" s="84"/>
      <c r="AF1449" s="86">
        <f>IF(AC1449&gt;0,AC1449,'⚙️ Config'!$B$10)</f>
        <v>0.0075</v>
      </c>
      <c r="AG1449" s="88">
        <f t="shared" si="9"/>
        <v>8791.12485</v>
      </c>
      <c r="AH1449" s="88">
        <f>AG1449*'⚙️ Config'!$B$11</f>
        <v>43955.62425</v>
      </c>
      <c r="AI1449" s="88">
        <f>AH1449*'⚙️ Config'!$B$12</f>
        <v>13186.68728</v>
      </c>
      <c r="AJ1449" s="64"/>
      <c r="AK1449" s="84"/>
      <c r="AL1449" s="84"/>
      <c r="AM1449" s="84"/>
      <c r="AN1449" s="84"/>
      <c r="AO1449" s="84"/>
      <c r="AP1449" s="84"/>
      <c r="AQ1449" s="84"/>
    </row>
    <row r="1450" ht="15.0" customHeight="1">
      <c r="A1450" s="79">
        <v>1447.0</v>
      </c>
      <c r="B1450" s="80" t="s">
        <v>3250</v>
      </c>
      <c r="C1450" s="79" t="s">
        <v>141</v>
      </c>
      <c r="D1450" s="79" t="s">
        <v>3251</v>
      </c>
      <c r="E1450" s="81">
        <v>48.03</v>
      </c>
      <c r="F1450" s="79" t="s">
        <v>84</v>
      </c>
      <c r="G1450" s="79" t="s">
        <v>606</v>
      </c>
      <c r="H1450" s="82">
        <v>1172023.58</v>
      </c>
      <c r="I1450" s="79">
        <v>1.0</v>
      </c>
      <c r="J1450" s="83">
        <v>2.0</v>
      </c>
      <c r="K1450" s="80">
        <v>2024.0</v>
      </c>
      <c r="L1450" s="79" t="s">
        <v>295</v>
      </c>
      <c r="M1450" s="79">
        <v>2024.0</v>
      </c>
      <c r="N1450" s="79" t="s">
        <v>145</v>
      </c>
      <c r="O1450" s="65" t="str">
        <f t="shared" si="1"/>
        <v>053147490001</v>
      </c>
      <c r="P1450" s="65">
        <f t="shared" si="2"/>
        <v>2</v>
      </c>
      <c r="Q1450" s="65">
        <f t="shared" si="3"/>
        <v>7</v>
      </c>
      <c r="R1450" s="65" t="str">
        <f t="shared" si="12"/>
        <v>05.314.749/0001-27</v>
      </c>
      <c r="S1450" s="84"/>
      <c r="T1450" s="84" t="str">
        <f t="shared" si="10"/>
        <v/>
      </c>
      <c r="U1450" s="84" t="str">
        <f t="shared" si="11"/>
        <v/>
      </c>
      <c r="V1450" s="65" t="str">
        <f t="shared" si="5"/>
        <v/>
      </c>
      <c r="W1450" s="84"/>
      <c r="X1450" s="84"/>
      <c r="Y1450" s="85"/>
      <c r="Z1450" s="85"/>
      <c r="AA1450" s="65" t="str">
        <f t="shared" si="6"/>
        <v/>
      </c>
      <c r="AB1450" s="65" t="str">
        <f t="shared" si="7"/>
        <v/>
      </c>
      <c r="AC1450" s="86"/>
      <c r="AD1450" s="87" t="str">
        <f t="shared" si="8"/>
        <v/>
      </c>
      <c r="AE1450" s="84"/>
      <c r="AF1450" s="86">
        <f>IF(AC1450&gt;0,AC1450,'⚙️ Config'!$B$10)</f>
        <v>0.0075</v>
      </c>
      <c r="AG1450" s="88">
        <f t="shared" si="9"/>
        <v>8790.17685</v>
      </c>
      <c r="AH1450" s="88">
        <f>AG1450*'⚙️ Config'!$B$11</f>
        <v>43950.88425</v>
      </c>
      <c r="AI1450" s="88">
        <f>AH1450*'⚙️ Config'!$B$12</f>
        <v>13185.26528</v>
      </c>
      <c r="AJ1450" s="64"/>
      <c r="AK1450" s="84"/>
      <c r="AL1450" s="84"/>
      <c r="AM1450" s="84"/>
      <c r="AN1450" s="84"/>
      <c r="AO1450" s="84"/>
      <c r="AP1450" s="84"/>
      <c r="AQ1450" s="84"/>
    </row>
    <row r="1451" ht="15.0" customHeight="1">
      <c r="A1451" s="79">
        <v>1448.0</v>
      </c>
      <c r="B1451" s="80" t="s">
        <v>3252</v>
      </c>
      <c r="C1451" s="79" t="s">
        <v>141</v>
      </c>
      <c r="D1451" s="79" t="s">
        <v>3253</v>
      </c>
      <c r="E1451" s="81">
        <v>51.85</v>
      </c>
      <c r="F1451" s="79" t="s">
        <v>84</v>
      </c>
      <c r="G1451" s="79" t="s">
        <v>606</v>
      </c>
      <c r="H1451" s="82">
        <v>1171679.17</v>
      </c>
      <c r="I1451" s="79">
        <v>1.0</v>
      </c>
      <c r="J1451" s="83">
        <v>1.7</v>
      </c>
      <c r="K1451" s="80">
        <v>2024.0</v>
      </c>
      <c r="L1451" s="79" t="s">
        <v>177</v>
      </c>
      <c r="M1451" s="79">
        <v>2024.0</v>
      </c>
      <c r="N1451" s="79" t="s">
        <v>161</v>
      </c>
      <c r="O1451" s="65" t="str">
        <f t="shared" si="1"/>
        <v>114859790001</v>
      </c>
      <c r="P1451" s="65">
        <f t="shared" si="2"/>
        <v>5</v>
      </c>
      <c r="Q1451" s="65">
        <f t="shared" si="3"/>
        <v>1</v>
      </c>
      <c r="R1451" s="65" t="str">
        <f t="shared" si="12"/>
        <v>11.485.979/0001-51</v>
      </c>
      <c r="S1451" s="84"/>
      <c r="T1451" s="84" t="str">
        <f t="shared" si="10"/>
        <v/>
      </c>
      <c r="U1451" s="84" t="str">
        <f t="shared" si="11"/>
        <v/>
      </c>
      <c r="V1451" s="65" t="str">
        <f t="shared" si="5"/>
        <v/>
      </c>
      <c r="W1451" s="84"/>
      <c r="X1451" s="84"/>
      <c r="Y1451" s="85"/>
      <c r="Z1451" s="85"/>
      <c r="AA1451" s="65" t="str">
        <f t="shared" si="6"/>
        <v/>
      </c>
      <c r="AB1451" s="65" t="str">
        <f t="shared" si="7"/>
        <v/>
      </c>
      <c r="AC1451" s="86"/>
      <c r="AD1451" s="87" t="str">
        <f t="shared" si="8"/>
        <v/>
      </c>
      <c r="AE1451" s="84"/>
      <c r="AF1451" s="86">
        <f>IF(AC1451&gt;0,AC1451,'⚙️ Config'!$B$10)</f>
        <v>0.0075</v>
      </c>
      <c r="AG1451" s="88">
        <f t="shared" si="9"/>
        <v>8787.593775</v>
      </c>
      <c r="AH1451" s="88">
        <f>AG1451*'⚙️ Config'!$B$11</f>
        <v>43937.96888</v>
      </c>
      <c r="AI1451" s="88">
        <f>AH1451*'⚙️ Config'!$B$12</f>
        <v>13181.39066</v>
      </c>
      <c r="AJ1451" s="64"/>
      <c r="AK1451" s="84"/>
      <c r="AL1451" s="84"/>
      <c r="AM1451" s="84"/>
      <c r="AN1451" s="84"/>
      <c r="AO1451" s="84"/>
      <c r="AP1451" s="84"/>
      <c r="AQ1451" s="84"/>
    </row>
    <row r="1452" ht="15.0" customHeight="1">
      <c r="A1452" s="79">
        <v>1449.0</v>
      </c>
      <c r="B1452" s="80" t="s">
        <v>3254</v>
      </c>
      <c r="C1452" s="79" t="s">
        <v>141</v>
      </c>
      <c r="D1452" s="79" t="s">
        <v>3255</v>
      </c>
      <c r="E1452" s="81">
        <v>61.21</v>
      </c>
      <c r="F1452" s="79" t="s">
        <v>84</v>
      </c>
      <c r="G1452" s="79" t="s">
        <v>606</v>
      </c>
      <c r="H1452" s="82">
        <v>1171401.0</v>
      </c>
      <c r="I1452" s="79">
        <v>1.0</v>
      </c>
      <c r="J1452" s="83">
        <v>1.2</v>
      </c>
      <c r="K1452" s="80">
        <v>2025.0</v>
      </c>
      <c r="L1452" s="79" t="s">
        <v>202</v>
      </c>
      <c r="M1452" s="79">
        <v>2025.0</v>
      </c>
      <c r="N1452" s="79" t="s">
        <v>161</v>
      </c>
      <c r="O1452" s="65" t="str">
        <f t="shared" si="1"/>
        <v>341973160001</v>
      </c>
      <c r="P1452" s="65">
        <f t="shared" si="2"/>
        <v>3</v>
      </c>
      <c r="Q1452" s="65">
        <f t="shared" si="3"/>
        <v>7</v>
      </c>
      <c r="R1452" s="65" t="str">
        <f t="shared" si="12"/>
        <v>34.197.316/0001-37</v>
      </c>
      <c r="S1452" s="84"/>
      <c r="T1452" s="84" t="str">
        <f t="shared" si="10"/>
        <v/>
      </c>
      <c r="U1452" s="84" t="str">
        <f t="shared" si="11"/>
        <v/>
      </c>
      <c r="V1452" s="65" t="str">
        <f t="shared" si="5"/>
        <v/>
      </c>
      <c r="W1452" s="84"/>
      <c r="X1452" s="84"/>
      <c r="Y1452" s="85"/>
      <c r="Z1452" s="85"/>
      <c r="AA1452" s="65" t="str">
        <f t="shared" si="6"/>
        <v/>
      </c>
      <c r="AB1452" s="65" t="str">
        <f t="shared" si="7"/>
        <v/>
      </c>
      <c r="AC1452" s="86"/>
      <c r="AD1452" s="87" t="str">
        <f t="shared" si="8"/>
        <v/>
      </c>
      <c r="AE1452" s="84"/>
      <c r="AF1452" s="86">
        <f>IF(AC1452&gt;0,AC1452,'⚙️ Config'!$B$10)</f>
        <v>0.0075</v>
      </c>
      <c r="AG1452" s="88">
        <f t="shared" si="9"/>
        <v>8785.5075</v>
      </c>
      <c r="AH1452" s="88">
        <f>AG1452*'⚙️ Config'!$B$11</f>
        <v>43927.5375</v>
      </c>
      <c r="AI1452" s="88">
        <f>AH1452*'⚙️ Config'!$B$12</f>
        <v>13178.26125</v>
      </c>
      <c r="AJ1452" s="64"/>
      <c r="AK1452" s="84"/>
      <c r="AL1452" s="84"/>
      <c r="AM1452" s="84"/>
      <c r="AN1452" s="84"/>
      <c r="AO1452" s="84"/>
      <c r="AP1452" s="84"/>
      <c r="AQ1452" s="84"/>
    </row>
    <row r="1453" ht="15.0" customHeight="1">
      <c r="A1453" s="79">
        <v>1450.0</v>
      </c>
      <c r="B1453" s="80" t="s">
        <v>3256</v>
      </c>
      <c r="C1453" s="79" t="s">
        <v>141</v>
      </c>
      <c r="D1453" s="79" t="s">
        <v>3257</v>
      </c>
      <c r="E1453" s="81">
        <v>63.78</v>
      </c>
      <c r="F1453" s="79" t="s">
        <v>84</v>
      </c>
      <c r="G1453" s="79" t="s">
        <v>606</v>
      </c>
      <c r="H1453" s="82">
        <v>1171345.38</v>
      </c>
      <c r="I1453" s="79">
        <v>1.0</v>
      </c>
      <c r="J1453" s="83">
        <v>1.1</v>
      </c>
      <c r="K1453" s="80">
        <v>2025.0</v>
      </c>
      <c r="L1453" s="79" t="s">
        <v>630</v>
      </c>
      <c r="M1453" s="79">
        <v>2025.0</v>
      </c>
      <c r="N1453" s="79" t="s">
        <v>161</v>
      </c>
      <c r="O1453" s="65" t="str">
        <f t="shared" si="1"/>
        <v>474204960001</v>
      </c>
      <c r="P1453" s="65">
        <f t="shared" si="2"/>
        <v>1</v>
      </c>
      <c r="Q1453" s="65">
        <f t="shared" si="3"/>
        <v>6</v>
      </c>
      <c r="R1453" s="65" t="str">
        <f t="shared" si="12"/>
        <v>47.420.496/0001-16</v>
      </c>
      <c r="S1453" s="84"/>
      <c r="T1453" s="84" t="str">
        <f t="shared" si="10"/>
        <v/>
      </c>
      <c r="U1453" s="84" t="str">
        <f t="shared" si="11"/>
        <v/>
      </c>
      <c r="V1453" s="65" t="str">
        <f t="shared" si="5"/>
        <v/>
      </c>
      <c r="W1453" s="84"/>
      <c r="X1453" s="84"/>
      <c r="Y1453" s="85"/>
      <c r="Z1453" s="85"/>
      <c r="AA1453" s="65" t="str">
        <f t="shared" si="6"/>
        <v/>
      </c>
      <c r="AB1453" s="65" t="str">
        <f t="shared" si="7"/>
        <v/>
      </c>
      <c r="AC1453" s="86"/>
      <c r="AD1453" s="87" t="str">
        <f t="shared" si="8"/>
        <v/>
      </c>
      <c r="AE1453" s="84"/>
      <c r="AF1453" s="86">
        <f>IF(AC1453&gt;0,AC1453,'⚙️ Config'!$B$10)</f>
        <v>0.0075</v>
      </c>
      <c r="AG1453" s="88">
        <f t="shared" si="9"/>
        <v>8785.09035</v>
      </c>
      <c r="AH1453" s="88">
        <f>AG1453*'⚙️ Config'!$B$11</f>
        <v>43925.45175</v>
      </c>
      <c r="AI1453" s="88">
        <f>AH1453*'⚙️ Config'!$B$12</f>
        <v>13177.63553</v>
      </c>
      <c r="AJ1453" s="64"/>
      <c r="AK1453" s="84"/>
      <c r="AL1453" s="84"/>
      <c r="AM1453" s="84"/>
      <c r="AN1453" s="84"/>
      <c r="AO1453" s="84"/>
      <c r="AP1453" s="84"/>
      <c r="AQ1453" s="84"/>
    </row>
    <row r="1454" ht="15.0" customHeight="1">
      <c r="A1454" s="79">
        <v>1451.0</v>
      </c>
      <c r="B1454" s="80" t="s">
        <v>3258</v>
      </c>
      <c r="C1454" s="79" t="s">
        <v>141</v>
      </c>
      <c r="D1454" s="79" t="s">
        <v>3259</v>
      </c>
      <c r="E1454" s="81">
        <v>55.03</v>
      </c>
      <c r="F1454" s="79" t="s">
        <v>84</v>
      </c>
      <c r="G1454" s="79" t="s">
        <v>606</v>
      </c>
      <c r="H1454" s="82">
        <v>1171303.15</v>
      </c>
      <c r="I1454" s="79">
        <v>1.0</v>
      </c>
      <c r="J1454" s="83">
        <v>1.5</v>
      </c>
      <c r="K1454" s="80">
        <v>2024.0</v>
      </c>
      <c r="L1454" s="79" t="s">
        <v>630</v>
      </c>
      <c r="M1454" s="79">
        <v>2024.0</v>
      </c>
      <c r="N1454" s="79" t="s">
        <v>161</v>
      </c>
      <c r="O1454" s="65" t="str">
        <f t="shared" si="1"/>
        <v>285928940001</v>
      </c>
      <c r="P1454" s="65">
        <f t="shared" si="2"/>
        <v>7</v>
      </c>
      <c r="Q1454" s="65">
        <f t="shared" si="3"/>
        <v>5</v>
      </c>
      <c r="R1454" s="65" t="str">
        <f t="shared" si="12"/>
        <v>28.592.894/0001-75</v>
      </c>
      <c r="S1454" s="84"/>
      <c r="T1454" s="84" t="str">
        <f t="shared" si="10"/>
        <v/>
      </c>
      <c r="U1454" s="84" t="str">
        <f t="shared" si="11"/>
        <v/>
      </c>
      <c r="V1454" s="65" t="str">
        <f t="shared" si="5"/>
        <v/>
      </c>
      <c r="W1454" s="84"/>
      <c r="X1454" s="84"/>
      <c r="Y1454" s="85"/>
      <c r="Z1454" s="85"/>
      <c r="AA1454" s="65" t="str">
        <f t="shared" si="6"/>
        <v/>
      </c>
      <c r="AB1454" s="65" t="str">
        <f t="shared" si="7"/>
        <v/>
      </c>
      <c r="AC1454" s="86"/>
      <c r="AD1454" s="87" t="str">
        <f t="shared" si="8"/>
        <v/>
      </c>
      <c r="AE1454" s="84"/>
      <c r="AF1454" s="86">
        <f>IF(AC1454&gt;0,AC1454,'⚙️ Config'!$B$10)</f>
        <v>0.0075</v>
      </c>
      <c r="AG1454" s="88">
        <f t="shared" si="9"/>
        <v>8784.773625</v>
      </c>
      <c r="AH1454" s="88">
        <f>AG1454*'⚙️ Config'!$B$11</f>
        <v>43923.86813</v>
      </c>
      <c r="AI1454" s="88">
        <f>AH1454*'⚙️ Config'!$B$12</f>
        <v>13177.16044</v>
      </c>
      <c r="AJ1454" s="64"/>
      <c r="AK1454" s="84"/>
      <c r="AL1454" s="84"/>
      <c r="AM1454" s="84"/>
      <c r="AN1454" s="84"/>
      <c r="AO1454" s="84"/>
      <c r="AP1454" s="84"/>
      <c r="AQ1454" s="84"/>
    </row>
    <row r="1455" ht="15.0" customHeight="1">
      <c r="A1455" s="79">
        <v>1452.0</v>
      </c>
      <c r="B1455" s="80" t="s">
        <v>3260</v>
      </c>
      <c r="C1455" s="79" t="s">
        <v>141</v>
      </c>
      <c r="D1455" s="79" t="s">
        <v>3261</v>
      </c>
      <c r="E1455" s="81">
        <v>55.03</v>
      </c>
      <c r="F1455" s="79" t="s">
        <v>84</v>
      </c>
      <c r="G1455" s="79" t="s">
        <v>606</v>
      </c>
      <c r="H1455" s="82">
        <v>1170963.61</v>
      </c>
      <c r="I1455" s="79">
        <v>1.0</v>
      </c>
      <c r="J1455" s="83">
        <v>1.5</v>
      </c>
      <c r="K1455" s="80">
        <v>2024.0</v>
      </c>
      <c r="L1455" s="79" t="s">
        <v>448</v>
      </c>
      <c r="M1455" s="79">
        <v>2024.0</v>
      </c>
      <c r="N1455" s="79" t="s">
        <v>161</v>
      </c>
      <c r="O1455" s="65" t="str">
        <f t="shared" si="1"/>
        <v>125784820001</v>
      </c>
      <c r="P1455" s="65">
        <f t="shared" si="2"/>
        <v>4</v>
      </c>
      <c r="Q1455" s="65">
        <f t="shared" si="3"/>
        <v>0</v>
      </c>
      <c r="R1455" s="65" t="str">
        <f t="shared" si="12"/>
        <v>12.578.482/0001-40</v>
      </c>
      <c r="S1455" s="84"/>
      <c r="T1455" s="84" t="str">
        <f t="shared" si="10"/>
        <v/>
      </c>
      <c r="U1455" s="84" t="str">
        <f t="shared" si="11"/>
        <v/>
      </c>
      <c r="V1455" s="65" t="str">
        <f t="shared" si="5"/>
        <v/>
      </c>
      <c r="W1455" s="84"/>
      <c r="X1455" s="84"/>
      <c r="Y1455" s="85"/>
      <c r="Z1455" s="85"/>
      <c r="AA1455" s="65" t="str">
        <f t="shared" si="6"/>
        <v/>
      </c>
      <c r="AB1455" s="65" t="str">
        <f t="shared" si="7"/>
        <v/>
      </c>
      <c r="AC1455" s="86"/>
      <c r="AD1455" s="87" t="str">
        <f t="shared" si="8"/>
        <v/>
      </c>
      <c r="AE1455" s="84"/>
      <c r="AF1455" s="86">
        <f>IF(AC1455&gt;0,AC1455,'⚙️ Config'!$B$10)</f>
        <v>0.0075</v>
      </c>
      <c r="AG1455" s="88">
        <f t="shared" si="9"/>
        <v>8782.227075</v>
      </c>
      <c r="AH1455" s="88">
        <f>AG1455*'⚙️ Config'!$B$11</f>
        <v>43911.13538</v>
      </c>
      <c r="AI1455" s="88">
        <f>AH1455*'⚙️ Config'!$B$12</f>
        <v>13173.34061</v>
      </c>
      <c r="AJ1455" s="64"/>
      <c r="AK1455" s="84"/>
      <c r="AL1455" s="84"/>
      <c r="AM1455" s="84"/>
      <c r="AN1455" s="84"/>
      <c r="AO1455" s="84"/>
      <c r="AP1455" s="84"/>
      <c r="AQ1455" s="84"/>
    </row>
    <row r="1456" ht="15.0" customHeight="1">
      <c r="A1456" s="79">
        <v>1453.0</v>
      </c>
      <c r="B1456" s="80" t="s">
        <v>3262</v>
      </c>
      <c r="C1456" s="79" t="s">
        <v>141</v>
      </c>
      <c r="D1456" s="79" t="s">
        <v>3263</v>
      </c>
      <c r="E1456" s="81">
        <v>55.03</v>
      </c>
      <c r="F1456" s="79" t="s">
        <v>84</v>
      </c>
      <c r="G1456" s="79" t="s">
        <v>606</v>
      </c>
      <c r="H1456" s="82">
        <v>1170533.99</v>
      </c>
      <c r="I1456" s="79">
        <v>1.0</v>
      </c>
      <c r="J1456" s="83">
        <v>1.5</v>
      </c>
      <c r="K1456" s="80">
        <v>2024.0</v>
      </c>
      <c r="L1456" s="79" t="s">
        <v>630</v>
      </c>
      <c r="M1456" s="79">
        <v>2024.0</v>
      </c>
      <c r="N1456" s="79" t="s">
        <v>145</v>
      </c>
      <c r="O1456" s="65" t="str">
        <f t="shared" si="1"/>
        <v>197375670001</v>
      </c>
      <c r="P1456" s="65">
        <f t="shared" si="2"/>
        <v>7</v>
      </c>
      <c r="Q1456" s="65">
        <f t="shared" si="3"/>
        <v>3</v>
      </c>
      <c r="R1456" s="65" t="str">
        <f t="shared" si="12"/>
        <v>19.737.567/0001-73</v>
      </c>
      <c r="S1456" s="84"/>
      <c r="T1456" s="84" t="str">
        <f t="shared" si="10"/>
        <v/>
      </c>
      <c r="U1456" s="84" t="str">
        <f t="shared" si="11"/>
        <v/>
      </c>
      <c r="V1456" s="65" t="str">
        <f t="shared" si="5"/>
        <v/>
      </c>
      <c r="W1456" s="84"/>
      <c r="X1456" s="84"/>
      <c r="Y1456" s="85"/>
      <c r="Z1456" s="85"/>
      <c r="AA1456" s="65" t="str">
        <f t="shared" si="6"/>
        <v/>
      </c>
      <c r="AB1456" s="65" t="str">
        <f t="shared" si="7"/>
        <v/>
      </c>
      <c r="AC1456" s="86"/>
      <c r="AD1456" s="87" t="str">
        <f t="shared" si="8"/>
        <v/>
      </c>
      <c r="AE1456" s="84"/>
      <c r="AF1456" s="86">
        <f>IF(AC1456&gt;0,AC1456,'⚙️ Config'!$B$10)</f>
        <v>0.0075</v>
      </c>
      <c r="AG1456" s="88">
        <f t="shared" si="9"/>
        <v>8779.004925</v>
      </c>
      <c r="AH1456" s="88">
        <f>AG1456*'⚙️ Config'!$B$11</f>
        <v>43895.02463</v>
      </c>
      <c r="AI1456" s="88">
        <f>AH1456*'⚙️ Config'!$B$12</f>
        <v>13168.50739</v>
      </c>
      <c r="AJ1456" s="64"/>
      <c r="AK1456" s="84"/>
      <c r="AL1456" s="84"/>
      <c r="AM1456" s="84"/>
      <c r="AN1456" s="84"/>
      <c r="AO1456" s="84"/>
      <c r="AP1456" s="84"/>
      <c r="AQ1456" s="84"/>
    </row>
    <row r="1457" ht="15.0" customHeight="1">
      <c r="A1457" s="79">
        <v>1454.0</v>
      </c>
      <c r="B1457" s="80" t="s">
        <v>3264</v>
      </c>
      <c r="C1457" s="79" t="s">
        <v>141</v>
      </c>
      <c r="D1457" s="79" t="s">
        <v>3265</v>
      </c>
      <c r="E1457" s="81">
        <v>56.87</v>
      </c>
      <c r="F1457" s="79" t="s">
        <v>84</v>
      </c>
      <c r="G1457" s="79" t="s">
        <v>606</v>
      </c>
      <c r="H1457" s="82">
        <v>1169998.18</v>
      </c>
      <c r="I1457" s="79">
        <v>1.0</v>
      </c>
      <c r="J1457" s="83">
        <v>1.4</v>
      </c>
      <c r="K1457" s="80">
        <v>2024.0</v>
      </c>
      <c r="L1457" s="79" t="s">
        <v>177</v>
      </c>
      <c r="M1457" s="79">
        <v>2024.0</v>
      </c>
      <c r="N1457" s="79" t="s">
        <v>342</v>
      </c>
      <c r="O1457" s="65" t="str">
        <f t="shared" si="1"/>
        <v>312891340001</v>
      </c>
      <c r="P1457" s="65">
        <f t="shared" si="2"/>
        <v>0</v>
      </c>
      <c r="Q1457" s="65">
        <f t="shared" si="3"/>
        <v>6</v>
      </c>
      <c r="R1457" s="65" t="str">
        <f t="shared" si="12"/>
        <v>31.289.134/0001-06</v>
      </c>
      <c r="S1457" s="84"/>
      <c r="T1457" s="84" t="str">
        <f t="shared" si="10"/>
        <v/>
      </c>
      <c r="U1457" s="84" t="str">
        <f t="shared" si="11"/>
        <v/>
      </c>
      <c r="V1457" s="65" t="str">
        <f t="shared" si="5"/>
        <v/>
      </c>
      <c r="W1457" s="84"/>
      <c r="X1457" s="84"/>
      <c r="Y1457" s="85"/>
      <c r="Z1457" s="85"/>
      <c r="AA1457" s="65" t="str">
        <f t="shared" si="6"/>
        <v/>
      </c>
      <c r="AB1457" s="65" t="str">
        <f t="shared" si="7"/>
        <v/>
      </c>
      <c r="AC1457" s="86"/>
      <c r="AD1457" s="87" t="str">
        <f t="shared" si="8"/>
        <v/>
      </c>
      <c r="AE1457" s="84"/>
      <c r="AF1457" s="86">
        <f>IF(AC1457&gt;0,AC1457,'⚙️ Config'!$B$10)</f>
        <v>0.0075</v>
      </c>
      <c r="AG1457" s="88">
        <f t="shared" si="9"/>
        <v>8774.98635</v>
      </c>
      <c r="AH1457" s="88">
        <f>AG1457*'⚙️ Config'!$B$11</f>
        <v>43874.93175</v>
      </c>
      <c r="AI1457" s="88">
        <f>AH1457*'⚙️ Config'!$B$12</f>
        <v>13162.47953</v>
      </c>
      <c r="AJ1457" s="64"/>
      <c r="AK1457" s="84"/>
      <c r="AL1457" s="84"/>
      <c r="AM1457" s="84"/>
      <c r="AN1457" s="84"/>
      <c r="AO1457" s="84"/>
      <c r="AP1457" s="84"/>
      <c r="AQ1457" s="84"/>
    </row>
    <row r="1458" ht="15.0" customHeight="1">
      <c r="A1458" s="79">
        <v>1455.0</v>
      </c>
      <c r="B1458" s="80" t="s">
        <v>3266</v>
      </c>
      <c r="C1458" s="79" t="s">
        <v>141</v>
      </c>
      <c r="D1458" s="79" t="s">
        <v>3267</v>
      </c>
      <c r="E1458" s="81">
        <v>63.78</v>
      </c>
      <c r="F1458" s="79" t="s">
        <v>84</v>
      </c>
      <c r="G1458" s="79" t="s">
        <v>606</v>
      </c>
      <c r="H1458" s="82">
        <v>1169985.33</v>
      </c>
      <c r="I1458" s="79">
        <v>1.0</v>
      </c>
      <c r="J1458" s="83">
        <v>1.1</v>
      </c>
      <c r="K1458" s="80">
        <v>2025.0</v>
      </c>
      <c r="L1458" s="79" t="s">
        <v>202</v>
      </c>
      <c r="M1458" s="79">
        <v>2025.0</v>
      </c>
      <c r="N1458" s="79" t="s">
        <v>145</v>
      </c>
      <c r="O1458" s="65" t="str">
        <f t="shared" si="1"/>
        <v>108448630001</v>
      </c>
      <c r="P1458" s="65">
        <f t="shared" si="2"/>
        <v>0</v>
      </c>
      <c r="Q1458" s="65">
        <f t="shared" si="3"/>
        <v>7</v>
      </c>
      <c r="R1458" s="65" t="str">
        <f t="shared" si="12"/>
        <v>10.844.863/0001-07</v>
      </c>
      <c r="S1458" s="84"/>
      <c r="T1458" s="84" t="str">
        <f t="shared" si="10"/>
        <v/>
      </c>
      <c r="U1458" s="84" t="str">
        <f t="shared" si="11"/>
        <v/>
      </c>
      <c r="V1458" s="65" t="str">
        <f t="shared" si="5"/>
        <v/>
      </c>
      <c r="W1458" s="84"/>
      <c r="X1458" s="84"/>
      <c r="Y1458" s="85"/>
      <c r="Z1458" s="85"/>
      <c r="AA1458" s="65" t="str">
        <f t="shared" si="6"/>
        <v/>
      </c>
      <c r="AB1458" s="65" t="str">
        <f t="shared" si="7"/>
        <v/>
      </c>
      <c r="AC1458" s="86"/>
      <c r="AD1458" s="87" t="str">
        <f t="shared" si="8"/>
        <v/>
      </c>
      <c r="AE1458" s="84"/>
      <c r="AF1458" s="86">
        <f>IF(AC1458&gt;0,AC1458,'⚙️ Config'!$B$10)</f>
        <v>0.0075</v>
      </c>
      <c r="AG1458" s="88">
        <f t="shared" si="9"/>
        <v>8774.889975</v>
      </c>
      <c r="AH1458" s="88">
        <f>AG1458*'⚙️ Config'!$B$11</f>
        <v>43874.44988</v>
      </c>
      <c r="AI1458" s="88">
        <f>AH1458*'⚙️ Config'!$B$12</f>
        <v>13162.33496</v>
      </c>
      <c r="AJ1458" s="64"/>
      <c r="AK1458" s="84"/>
      <c r="AL1458" s="84"/>
      <c r="AM1458" s="84"/>
      <c r="AN1458" s="84"/>
      <c r="AO1458" s="84"/>
      <c r="AP1458" s="84"/>
      <c r="AQ1458" s="84"/>
    </row>
    <row r="1459" ht="15.0" customHeight="1">
      <c r="A1459" s="79">
        <v>1456.0</v>
      </c>
      <c r="B1459" s="80" t="s">
        <v>3268</v>
      </c>
      <c r="C1459" s="79" t="s">
        <v>141</v>
      </c>
      <c r="D1459" s="79" t="s">
        <v>3269</v>
      </c>
      <c r="E1459" s="81">
        <v>56.87</v>
      </c>
      <c r="F1459" s="79" t="s">
        <v>84</v>
      </c>
      <c r="G1459" s="79" t="s">
        <v>606</v>
      </c>
      <c r="H1459" s="82">
        <v>1169568.1</v>
      </c>
      <c r="I1459" s="79">
        <v>1.0</v>
      </c>
      <c r="J1459" s="83">
        <v>1.4</v>
      </c>
      <c r="K1459" s="80">
        <v>2024.0</v>
      </c>
      <c r="L1459" s="79" t="s">
        <v>202</v>
      </c>
      <c r="M1459" s="79">
        <v>2024.0</v>
      </c>
      <c r="N1459" s="79" t="s">
        <v>145</v>
      </c>
      <c r="O1459" s="65" t="str">
        <f t="shared" si="1"/>
        <v>072195640001</v>
      </c>
      <c r="P1459" s="65">
        <f t="shared" si="2"/>
        <v>6</v>
      </c>
      <c r="Q1459" s="65">
        <f t="shared" si="3"/>
        <v>9</v>
      </c>
      <c r="R1459" s="65" t="str">
        <f t="shared" si="12"/>
        <v>07.219.564/0001-69</v>
      </c>
      <c r="S1459" s="84"/>
      <c r="T1459" s="84" t="str">
        <f t="shared" si="10"/>
        <v/>
      </c>
      <c r="U1459" s="84" t="str">
        <f t="shared" si="11"/>
        <v/>
      </c>
      <c r="V1459" s="65" t="str">
        <f t="shared" si="5"/>
        <v/>
      </c>
      <c r="W1459" s="84"/>
      <c r="X1459" s="84"/>
      <c r="Y1459" s="85"/>
      <c r="Z1459" s="85"/>
      <c r="AA1459" s="65" t="str">
        <f t="shared" si="6"/>
        <v/>
      </c>
      <c r="AB1459" s="65" t="str">
        <f t="shared" si="7"/>
        <v/>
      </c>
      <c r="AC1459" s="86"/>
      <c r="AD1459" s="87" t="str">
        <f t="shared" si="8"/>
        <v/>
      </c>
      <c r="AE1459" s="84"/>
      <c r="AF1459" s="86">
        <f>IF(AC1459&gt;0,AC1459,'⚙️ Config'!$B$10)</f>
        <v>0.0075</v>
      </c>
      <c r="AG1459" s="88">
        <f t="shared" si="9"/>
        <v>8771.76075</v>
      </c>
      <c r="AH1459" s="88">
        <f>AG1459*'⚙️ Config'!$B$11</f>
        <v>43858.80375</v>
      </c>
      <c r="AI1459" s="88">
        <f>AH1459*'⚙️ Config'!$B$12</f>
        <v>13157.64113</v>
      </c>
      <c r="AJ1459" s="64"/>
      <c r="AK1459" s="84"/>
      <c r="AL1459" s="84"/>
      <c r="AM1459" s="84"/>
      <c r="AN1459" s="84"/>
      <c r="AO1459" s="84"/>
      <c r="AP1459" s="84"/>
      <c r="AQ1459" s="84"/>
    </row>
    <row r="1460" ht="15.0" customHeight="1">
      <c r="A1460" s="79">
        <v>1457.0</v>
      </c>
      <c r="B1460" s="80" t="s">
        <v>3270</v>
      </c>
      <c r="C1460" s="79" t="s">
        <v>154</v>
      </c>
      <c r="D1460" s="79" t="s">
        <v>3271</v>
      </c>
      <c r="E1460" s="81">
        <v>50.47</v>
      </c>
      <c r="F1460" s="79" t="s">
        <v>84</v>
      </c>
      <c r="G1460" s="79" t="s">
        <v>606</v>
      </c>
      <c r="H1460" s="82">
        <v>1169247.99</v>
      </c>
      <c r="I1460" s="79">
        <v>1.0</v>
      </c>
      <c r="J1460" s="83">
        <v>1.8</v>
      </c>
      <c r="K1460" s="80">
        <v>2024.0</v>
      </c>
      <c r="L1460" s="79" t="s">
        <v>630</v>
      </c>
      <c r="M1460" s="79">
        <v>2024.0</v>
      </c>
      <c r="N1460" s="79" t="s">
        <v>145</v>
      </c>
      <c r="O1460" s="65" t="str">
        <f t="shared" si="1"/>
        <v>433032430001</v>
      </c>
      <c r="P1460" s="65">
        <f t="shared" si="2"/>
        <v>0</v>
      </c>
      <c r="Q1460" s="65">
        <f t="shared" si="3"/>
        <v>1</v>
      </c>
      <c r="R1460" s="65" t="str">
        <f t="shared" si="12"/>
        <v>43.303.243/0001-01</v>
      </c>
      <c r="S1460" s="84"/>
      <c r="T1460" s="84" t="str">
        <f t="shared" si="10"/>
        <v/>
      </c>
      <c r="U1460" s="84" t="str">
        <f t="shared" si="11"/>
        <v/>
      </c>
      <c r="V1460" s="65" t="str">
        <f t="shared" si="5"/>
        <v/>
      </c>
      <c r="W1460" s="84"/>
      <c r="X1460" s="84"/>
      <c r="Y1460" s="85"/>
      <c r="Z1460" s="85"/>
      <c r="AA1460" s="65" t="str">
        <f t="shared" si="6"/>
        <v/>
      </c>
      <c r="AB1460" s="65" t="str">
        <f t="shared" si="7"/>
        <v/>
      </c>
      <c r="AC1460" s="86"/>
      <c r="AD1460" s="87" t="str">
        <f t="shared" si="8"/>
        <v/>
      </c>
      <c r="AE1460" s="84"/>
      <c r="AF1460" s="86">
        <f>IF(AC1460&gt;0,AC1460,'⚙️ Config'!$B$10)</f>
        <v>0.0075</v>
      </c>
      <c r="AG1460" s="88">
        <f t="shared" si="9"/>
        <v>8769.359925</v>
      </c>
      <c r="AH1460" s="88">
        <f>AG1460*'⚙️ Config'!$B$11</f>
        <v>43846.79963</v>
      </c>
      <c r="AI1460" s="88">
        <f>AH1460*'⚙️ Config'!$B$12</f>
        <v>13154.03989</v>
      </c>
      <c r="AJ1460" s="64"/>
      <c r="AK1460" s="84"/>
      <c r="AL1460" s="84"/>
      <c r="AM1460" s="84"/>
      <c r="AN1460" s="84"/>
      <c r="AO1460" s="84"/>
      <c r="AP1460" s="84"/>
      <c r="AQ1460" s="84"/>
    </row>
    <row r="1461" ht="15.0" customHeight="1">
      <c r="A1461" s="79">
        <v>1458.0</v>
      </c>
      <c r="B1461" s="80" t="s">
        <v>3272</v>
      </c>
      <c r="C1461" s="79" t="s">
        <v>141</v>
      </c>
      <c r="D1461" s="79" t="s">
        <v>3273</v>
      </c>
      <c r="E1461" s="81">
        <v>49.2</v>
      </c>
      <c r="F1461" s="79" t="s">
        <v>84</v>
      </c>
      <c r="G1461" s="79" t="s">
        <v>606</v>
      </c>
      <c r="H1461" s="82">
        <v>1169178.34</v>
      </c>
      <c r="I1461" s="79">
        <v>1.0</v>
      </c>
      <c r="J1461" s="83">
        <v>1.9</v>
      </c>
      <c r="K1461" s="80">
        <v>2024.0</v>
      </c>
      <c r="L1461" s="79" t="s">
        <v>630</v>
      </c>
      <c r="M1461" s="79">
        <v>2024.0</v>
      </c>
      <c r="N1461" s="79" t="s">
        <v>145</v>
      </c>
      <c r="O1461" s="65" t="str">
        <f t="shared" si="1"/>
        <v>442905810001</v>
      </c>
      <c r="P1461" s="65">
        <f t="shared" si="2"/>
        <v>1</v>
      </c>
      <c r="Q1461" s="65">
        <f t="shared" si="3"/>
        <v>9</v>
      </c>
      <c r="R1461" s="65" t="str">
        <f t="shared" si="12"/>
        <v>44.290.581/0001-19</v>
      </c>
      <c r="S1461" s="84"/>
      <c r="T1461" s="84" t="str">
        <f t="shared" si="10"/>
        <v/>
      </c>
      <c r="U1461" s="84" t="str">
        <f t="shared" si="11"/>
        <v/>
      </c>
      <c r="V1461" s="65" t="str">
        <f t="shared" si="5"/>
        <v/>
      </c>
      <c r="W1461" s="84"/>
      <c r="X1461" s="84"/>
      <c r="Y1461" s="85"/>
      <c r="Z1461" s="85"/>
      <c r="AA1461" s="65" t="str">
        <f t="shared" si="6"/>
        <v/>
      </c>
      <c r="AB1461" s="65" t="str">
        <f t="shared" si="7"/>
        <v/>
      </c>
      <c r="AC1461" s="86"/>
      <c r="AD1461" s="87" t="str">
        <f t="shared" si="8"/>
        <v/>
      </c>
      <c r="AE1461" s="84"/>
      <c r="AF1461" s="86">
        <f>IF(AC1461&gt;0,AC1461,'⚙️ Config'!$B$10)</f>
        <v>0.0075</v>
      </c>
      <c r="AG1461" s="88">
        <f t="shared" si="9"/>
        <v>8768.83755</v>
      </c>
      <c r="AH1461" s="88">
        <f>AG1461*'⚙️ Config'!$B$11</f>
        <v>43844.18775</v>
      </c>
      <c r="AI1461" s="88">
        <f>AH1461*'⚙️ Config'!$B$12</f>
        <v>13153.25633</v>
      </c>
      <c r="AJ1461" s="64"/>
      <c r="AK1461" s="84"/>
      <c r="AL1461" s="84"/>
      <c r="AM1461" s="84"/>
      <c r="AN1461" s="84"/>
      <c r="AO1461" s="84"/>
      <c r="AP1461" s="84"/>
      <c r="AQ1461" s="84"/>
    </row>
    <row r="1462" ht="15.0" customHeight="1">
      <c r="A1462" s="79">
        <v>1459.0</v>
      </c>
      <c r="B1462" s="80" t="s">
        <v>3274</v>
      </c>
      <c r="C1462" s="79" t="s">
        <v>141</v>
      </c>
      <c r="D1462" s="79" t="s">
        <v>3275</v>
      </c>
      <c r="E1462" s="81">
        <v>74.42</v>
      </c>
      <c r="F1462" s="79" t="s">
        <v>84</v>
      </c>
      <c r="G1462" s="79" t="s">
        <v>606</v>
      </c>
      <c r="H1462" s="82">
        <v>1168974.94</v>
      </c>
      <c r="I1462" s="79">
        <v>1.0</v>
      </c>
      <c r="J1462" s="83">
        <v>1.4</v>
      </c>
      <c r="K1462" s="80">
        <v>2025.0</v>
      </c>
      <c r="L1462" s="79" t="s">
        <v>918</v>
      </c>
      <c r="M1462" s="79">
        <v>2024.0</v>
      </c>
      <c r="N1462" s="79" t="s">
        <v>208</v>
      </c>
      <c r="O1462" s="65" t="str">
        <f t="shared" si="1"/>
        <v>351520140001</v>
      </c>
      <c r="P1462" s="65">
        <f t="shared" si="2"/>
        <v>0</v>
      </c>
      <c r="Q1462" s="65">
        <f t="shared" si="3"/>
        <v>5</v>
      </c>
      <c r="R1462" s="65" t="str">
        <f t="shared" si="12"/>
        <v>35.152.014/0001-05</v>
      </c>
      <c r="S1462" s="84"/>
      <c r="T1462" s="84" t="str">
        <f t="shared" si="10"/>
        <v/>
      </c>
      <c r="U1462" s="84" t="str">
        <f t="shared" si="11"/>
        <v/>
      </c>
      <c r="V1462" s="65" t="str">
        <f t="shared" si="5"/>
        <v/>
      </c>
      <c r="W1462" s="84"/>
      <c r="X1462" s="84"/>
      <c r="Y1462" s="85"/>
      <c r="Z1462" s="85"/>
      <c r="AA1462" s="65" t="str">
        <f t="shared" si="6"/>
        <v/>
      </c>
      <c r="AB1462" s="65" t="str">
        <f t="shared" si="7"/>
        <v/>
      </c>
      <c r="AC1462" s="86"/>
      <c r="AD1462" s="87" t="str">
        <f t="shared" si="8"/>
        <v/>
      </c>
      <c r="AE1462" s="84"/>
      <c r="AF1462" s="86">
        <f>IF(AC1462&gt;0,AC1462,'⚙️ Config'!$B$10)</f>
        <v>0.0075</v>
      </c>
      <c r="AG1462" s="88">
        <f t="shared" si="9"/>
        <v>8767.31205</v>
      </c>
      <c r="AH1462" s="88">
        <f>AG1462*'⚙️ Config'!$B$11</f>
        <v>43836.56025</v>
      </c>
      <c r="AI1462" s="88">
        <f>AH1462*'⚙️ Config'!$B$12</f>
        <v>13150.96808</v>
      </c>
      <c r="AJ1462" s="64"/>
      <c r="AK1462" s="84"/>
      <c r="AL1462" s="84"/>
      <c r="AM1462" s="84"/>
      <c r="AN1462" s="84"/>
      <c r="AO1462" s="84"/>
      <c r="AP1462" s="84"/>
      <c r="AQ1462" s="84"/>
    </row>
    <row r="1463" ht="15.0" customHeight="1">
      <c r="A1463" s="79">
        <v>1460.0</v>
      </c>
      <c r="B1463" s="80" t="s">
        <v>3276</v>
      </c>
      <c r="C1463" s="79" t="s">
        <v>141</v>
      </c>
      <c r="D1463" s="79" t="s">
        <v>3277</v>
      </c>
      <c r="E1463" s="81">
        <v>56.87</v>
      </c>
      <c r="F1463" s="79" t="s">
        <v>84</v>
      </c>
      <c r="G1463" s="79" t="s">
        <v>606</v>
      </c>
      <c r="H1463" s="82">
        <v>1168548.31</v>
      </c>
      <c r="I1463" s="79">
        <v>1.0</v>
      </c>
      <c r="J1463" s="83">
        <v>1.4</v>
      </c>
      <c r="K1463" s="80">
        <v>2024.0</v>
      </c>
      <c r="L1463" s="79" t="s">
        <v>448</v>
      </c>
      <c r="M1463" s="79">
        <v>2024.0</v>
      </c>
      <c r="N1463" s="79" t="s">
        <v>161</v>
      </c>
      <c r="O1463" s="65" t="str">
        <f t="shared" si="1"/>
        <v>106294290001</v>
      </c>
      <c r="P1463" s="65">
        <f t="shared" si="2"/>
        <v>0</v>
      </c>
      <c r="Q1463" s="65">
        <f t="shared" si="3"/>
        <v>4</v>
      </c>
      <c r="R1463" s="65" t="str">
        <f t="shared" si="12"/>
        <v>10.629.429/0001-04</v>
      </c>
      <c r="S1463" s="84"/>
      <c r="T1463" s="84" t="str">
        <f t="shared" si="10"/>
        <v/>
      </c>
      <c r="U1463" s="84" t="str">
        <f t="shared" si="11"/>
        <v/>
      </c>
      <c r="V1463" s="65" t="str">
        <f t="shared" si="5"/>
        <v/>
      </c>
      <c r="W1463" s="84"/>
      <c r="X1463" s="84"/>
      <c r="Y1463" s="85"/>
      <c r="Z1463" s="85"/>
      <c r="AA1463" s="65" t="str">
        <f t="shared" si="6"/>
        <v/>
      </c>
      <c r="AB1463" s="65" t="str">
        <f t="shared" si="7"/>
        <v/>
      </c>
      <c r="AC1463" s="86"/>
      <c r="AD1463" s="87" t="str">
        <f t="shared" si="8"/>
        <v/>
      </c>
      <c r="AE1463" s="84"/>
      <c r="AF1463" s="86">
        <f>IF(AC1463&gt;0,AC1463,'⚙️ Config'!$B$10)</f>
        <v>0.0075</v>
      </c>
      <c r="AG1463" s="88">
        <f t="shared" si="9"/>
        <v>8764.112325</v>
      </c>
      <c r="AH1463" s="88">
        <f>AG1463*'⚙️ Config'!$B$11</f>
        <v>43820.56163</v>
      </c>
      <c r="AI1463" s="88">
        <f>AH1463*'⚙️ Config'!$B$12</f>
        <v>13146.16849</v>
      </c>
      <c r="AJ1463" s="64"/>
      <c r="AK1463" s="84"/>
      <c r="AL1463" s="84"/>
      <c r="AM1463" s="84"/>
      <c r="AN1463" s="84"/>
      <c r="AO1463" s="84"/>
      <c r="AP1463" s="84"/>
      <c r="AQ1463" s="84"/>
    </row>
    <row r="1464" ht="15.0" customHeight="1">
      <c r="A1464" s="79">
        <v>1461.0</v>
      </c>
      <c r="B1464" s="80" t="s">
        <v>3278</v>
      </c>
      <c r="C1464" s="79" t="s">
        <v>141</v>
      </c>
      <c r="D1464" s="79" t="s">
        <v>3279</v>
      </c>
      <c r="E1464" s="81">
        <v>56.87</v>
      </c>
      <c r="F1464" s="79" t="s">
        <v>84</v>
      </c>
      <c r="G1464" s="79" t="s">
        <v>606</v>
      </c>
      <c r="H1464" s="82">
        <v>1168256.04</v>
      </c>
      <c r="I1464" s="79">
        <v>1.0</v>
      </c>
      <c r="J1464" s="83">
        <v>1.4</v>
      </c>
      <c r="K1464" s="80">
        <v>2024.0</v>
      </c>
      <c r="L1464" s="79" t="s">
        <v>630</v>
      </c>
      <c r="M1464" s="79">
        <v>2024.0</v>
      </c>
      <c r="N1464" s="79" t="s">
        <v>161</v>
      </c>
      <c r="O1464" s="65" t="str">
        <f t="shared" si="1"/>
        <v>267323950001</v>
      </c>
      <c r="P1464" s="65">
        <f t="shared" si="2"/>
        <v>0</v>
      </c>
      <c r="Q1464" s="65">
        <f t="shared" si="3"/>
        <v>0</v>
      </c>
      <c r="R1464" s="65" t="str">
        <f t="shared" si="12"/>
        <v>26.732.395/0001-00</v>
      </c>
      <c r="S1464" s="84"/>
      <c r="T1464" s="84" t="str">
        <f t="shared" si="10"/>
        <v/>
      </c>
      <c r="U1464" s="84" t="str">
        <f t="shared" si="11"/>
        <v/>
      </c>
      <c r="V1464" s="65" t="str">
        <f t="shared" si="5"/>
        <v/>
      </c>
      <c r="W1464" s="84"/>
      <c r="X1464" s="84"/>
      <c r="Y1464" s="85"/>
      <c r="Z1464" s="85"/>
      <c r="AA1464" s="65" t="str">
        <f t="shared" si="6"/>
        <v/>
      </c>
      <c r="AB1464" s="65" t="str">
        <f t="shared" si="7"/>
        <v/>
      </c>
      <c r="AC1464" s="86"/>
      <c r="AD1464" s="87" t="str">
        <f t="shared" si="8"/>
        <v/>
      </c>
      <c r="AE1464" s="84"/>
      <c r="AF1464" s="86">
        <f>IF(AC1464&gt;0,AC1464,'⚙️ Config'!$B$10)</f>
        <v>0.0075</v>
      </c>
      <c r="AG1464" s="88">
        <f t="shared" si="9"/>
        <v>8761.9203</v>
      </c>
      <c r="AH1464" s="88">
        <f>AG1464*'⚙️ Config'!$B$11</f>
        <v>43809.6015</v>
      </c>
      <c r="AI1464" s="88">
        <f>AH1464*'⚙️ Config'!$B$12</f>
        <v>13142.88045</v>
      </c>
      <c r="AJ1464" s="64"/>
      <c r="AK1464" s="84"/>
      <c r="AL1464" s="84"/>
      <c r="AM1464" s="84"/>
      <c r="AN1464" s="84"/>
      <c r="AO1464" s="84"/>
      <c r="AP1464" s="84"/>
      <c r="AQ1464" s="84"/>
    </row>
    <row r="1465" ht="15.0" customHeight="1">
      <c r="A1465" s="79">
        <v>1462.0</v>
      </c>
      <c r="B1465" s="80" t="s">
        <v>3280</v>
      </c>
      <c r="C1465" s="79" t="s">
        <v>141</v>
      </c>
      <c r="D1465" s="79" t="s">
        <v>3281</v>
      </c>
      <c r="E1465" s="81">
        <v>49.2</v>
      </c>
      <c r="F1465" s="79" t="s">
        <v>84</v>
      </c>
      <c r="G1465" s="79" t="s">
        <v>606</v>
      </c>
      <c r="H1465" s="82">
        <v>1168239.86</v>
      </c>
      <c r="I1465" s="79">
        <v>1.0</v>
      </c>
      <c r="J1465" s="83">
        <v>1.9</v>
      </c>
      <c r="K1465" s="80">
        <v>2024.0</v>
      </c>
      <c r="L1465" s="79" t="s">
        <v>630</v>
      </c>
      <c r="M1465" s="79">
        <v>2024.0</v>
      </c>
      <c r="N1465" s="79" t="s">
        <v>161</v>
      </c>
      <c r="O1465" s="65" t="str">
        <f t="shared" si="1"/>
        <v>448039390001</v>
      </c>
      <c r="P1465" s="65">
        <f t="shared" si="2"/>
        <v>6</v>
      </c>
      <c r="Q1465" s="65">
        <f t="shared" si="3"/>
        <v>0</v>
      </c>
      <c r="R1465" s="65" t="str">
        <f t="shared" si="12"/>
        <v>44.803.939/0001-60</v>
      </c>
      <c r="S1465" s="84"/>
      <c r="T1465" s="84" t="str">
        <f t="shared" si="10"/>
        <v/>
      </c>
      <c r="U1465" s="84" t="str">
        <f t="shared" si="11"/>
        <v/>
      </c>
      <c r="V1465" s="65" t="str">
        <f t="shared" si="5"/>
        <v/>
      </c>
      <c r="W1465" s="84"/>
      <c r="X1465" s="84"/>
      <c r="Y1465" s="85"/>
      <c r="Z1465" s="85"/>
      <c r="AA1465" s="65" t="str">
        <f t="shared" si="6"/>
        <v/>
      </c>
      <c r="AB1465" s="65" t="str">
        <f t="shared" si="7"/>
        <v/>
      </c>
      <c r="AC1465" s="86"/>
      <c r="AD1465" s="87" t="str">
        <f t="shared" si="8"/>
        <v/>
      </c>
      <c r="AE1465" s="84"/>
      <c r="AF1465" s="86">
        <f>IF(AC1465&gt;0,AC1465,'⚙️ Config'!$B$10)</f>
        <v>0.0075</v>
      </c>
      <c r="AG1465" s="88">
        <f t="shared" si="9"/>
        <v>8761.79895</v>
      </c>
      <c r="AH1465" s="88">
        <f>AG1465*'⚙️ Config'!$B$11</f>
        <v>43808.99475</v>
      </c>
      <c r="AI1465" s="88">
        <f>AH1465*'⚙️ Config'!$B$12</f>
        <v>13142.69843</v>
      </c>
      <c r="AJ1465" s="64"/>
      <c r="AK1465" s="84"/>
      <c r="AL1465" s="84"/>
      <c r="AM1465" s="84"/>
      <c r="AN1465" s="84"/>
      <c r="AO1465" s="84"/>
      <c r="AP1465" s="84"/>
      <c r="AQ1465" s="84"/>
    </row>
    <row r="1466" ht="15.0" customHeight="1">
      <c r="A1466" s="79">
        <v>1463.0</v>
      </c>
      <c r="B1466" s="80" t="s">
        <v>3282</v>
      </c>
      <c r="C1466" s="79" t="s">
        <v>141</v>
      </c>
      <c r="D1466" s="79" t="s">
        <v>3283</v>
      </c>
      <c r="E1466" s="81">
        <v>56.87</v>
      </c>
      <c r="F1466" s="79" t="s">
        <v>84</v>
      </c>
      <c r="G1466" s="79" t="s">
        <v>606</v>
      </c>
      <c r="H1466" s="82">
        <v>1167819.39</v>
      </c>
      <c r="I1466" s="79">
        <v>1.0</v>
      </c>
      <c r="J1466" s="83">
        <v>1.4</v>
      </c>
      <c r="K1466" s="80">
        <v>2024.0</v>
      </c>
      <c r="L1466" s="79" t="s">
        <v>202</v>
      </c>
      <c r="M1466" s="79">
        <v>2024.0</v>
      </c>
      <c r="N1466" s="79" t="s">
        <v>161</v>
      </c>
      <c r="O1466" s="65" t="str">
        <f t="shared" si="1"/>
        <v>430764430001</v>
      </c>
      <c r="P1466" s="65">
        <f t="shared" si="2"/>
        <v>7</v>
      </c>
      <c r="Q1466" s="65">
        <f t="shared" si="3"/>
        <v>9</v>
      </c>
      <c r="R1466" s="65" t="str">
        <f t="shared" si="12"/>
        <v>43.076.443/0001-79</v>
      </c>
      <c r="S1466" s="84"/>
      <c r="T1466" s="84" t="str">
        <f t="shared" si="10"/>
        <v/>
      </c>
      <c r="U1466" s="84" t="str">
        <f t="shared" si="11"/>
        <v/>
      </c>
      <c r="V1466" s="65" t="str">
        <f t="shared" si="5"/>
        <v/>
      </c>
      <c r="W1466" s="84"/>
      <c r="X1466" s="84"/>
      <c r="Y1466" s="85"/>
      <c r="Z1466" s="85"/>
      <c r="AA1466" s="65" t="str">
        <f t="shared" si="6"/>
        <v/>
      </c>
      <c r="AB1466" s="65" t="str">
        <f t="shared" si="7"/>
        <v/>
      </c>
      <c r="AC1466" s="86"/>
      <c r="AD1466" s="87" t="str">
        <f t="shared" si="8"/>
        <v/>
      </c>
      <c r="AE1466" s="84"/>
      <c r="AF1466" s="86">
        <f>IF(AC1466&gt;0,AC1466,'⚙️ Config'!$B$10)</f>
        <v>0.0075</v>
      </c>
      <c r="AG1466" s="88">
        <f t="shared" si="9"/>
        <v>8758.645425</v>
      </c>
      <c r="AH1466" s="88">
        <f>AG1466*'⚙️ Config'!$B$11</f>
        <v>43793.22713</v>
      </c>
      <c r="AI1466" s="88">
        <f>AH1466*'⚙️ Config'!$B$12</f>
        <v>13137.96814</v>
      </c>
      <c r="AJ1466" s="64"/>
      <c r="AK1466" s="84"/>
      <c r="AL1466" s="84"/>
      <c r="AM1466" s="84"/>
      <c r="AN1466" s="84"/>
      <c r="AO1466" s="84"/>
      <c r="AP1466" s="84"/>
      <c r="AQ1466" s="84"/>
    </row>
    <row r="1467" ht="15.0" customHeight="1">
      <c r="A1467" s="79">
        <v>1464.0</v>
      </c>
      <c r="B1467" s="80" t="s">
        <v>3284</v>
      </c>
      <c r="C1467" s="79" t="s">
        <v>141</v>
      </c>
      <c r="D1467" s="79" t="s">
        <v>3285</v>
      </c>
      <c r="E1467" s="81">
        <v>53.36</v>
      </c>
      <c r="F1467" s="79" t="s">
        <v>84</v>
      </c>
      <c r="G1467" s="79" t="s">
        <v>606</v>
      </c>
      <c r="H1467" s="82">
        <v>1167377.86</v>
      </c>
      <c r="I1467" s="79">
        <v>1.0</v>
      </c>
      <c r="J1467" s="83">
        <v>1.6</v>
      </c>
      <c r="K1467" s="80">
        <v>2024.0</v>
      </c>
      <c r="L1467" s="79" t="s">
        <v>295</v>
      </c>
      <c r="M1467" s="79">
        <v>2024.0</v>
      </c>
      <c r="N1467" s="79" t="s">
        <v>145</v>
      </c>
      <c r="O1467" s="65" t="str">
        <f t="shared" si="1"/>
        <v>144923700001</v>
      </c>
      <c r="P1467" s="65">
        <f t="shared" si="2"/>
        <v>0</v>
      </c>
      <c r="Q1467" s="65">
        <f t="shared" si="3"/>
        <v>6</v>
      </c>
      <c r="R1467" s="65" t="str">
        <f t="shared" si="12"/>
        <v>14.492.370/0001-06</v>
      </c>
      <c r="S1467" s="84"/>
      <c r="T1467" s="84" t="str">
        <f t="shared" si="10"/>
        <v/>
      </c>
      <c r="U1467" s="84" t="str">
        <f t="shared" si="11"/>
        <v/>
      </c>
      <c r="V1467" s="65" t="str">
        <f t="shared" si="5"/>
        <v/>
      </c>
      <c r="W1467" s="84"/>
      <c r="X1467" s="84"/>
      <c r="Y1467" s="85"/>
      <c r="Z1467" s="85"/>
      <c r="AA1467" s="65" t="str">
        <f t="shared" si="6"/>
        <v/>
      </c>
      <c r="AB1467" s="65" t="str">
        <f t="shared" si="7"/>
        <v/>
      </c>
      <c r="AC1467" s="86"/>
      <c r="AD1467" s="87" t="str">
        <f t="shared" si="8"/>
        <v/>
      </c>
      <c r="AE1467" s="84"/>
      <c r="AF1467" s="86">
        <f>IF(AC1467&gt;0,AC1467,'⚙️ Config'!$B$10)</f>
        <v>0.0075</v>
      </c>
      <c r="AG1467" s="88">
        <f t="shared" si="9"/>
        <v>8755.33395</v>
      </c>
      <c r="AH1467" s="88">
        <f>AG1467*'⚙️ Config'!$B$11</f>
        <v>43776.66975</v>
      </c>
      <c r="AI1467" s="88">
        <f>AH1467*'⚙️ Config'!$B$12</f>
        <v>13133.00093</v>
      </c>
      <c r="AJ1467" s="64"/>
      <c r="AK1467" s="84"/>
      <c r="AL1467" s="84"/>
      <c r="AM1467" s="84"/>
      <c r="AN1467" s="84"/>
      <c r="AO1467" s="84"/>
      <c r="AP1467" s="84"/>
      <c r="AQ1467" s="84"/>
    </row>
    <row r="1468" ht="15.0" customHeight="1">
      <c r="A1468" s="79">
        <v>1465.0</v>
      </c>
      <c r="B1468" s="80" t="s">
        <v>3286</v>
      </c>
      <c r="C1468" s="79" t="s">
        <v>141</v>
      </c>
      <c r="D1468" s="79" t="s">
        <v>3287</v>
      </c>
      <c r="E1468" s="81">
        <v>55.03</v>
      </c>
      <c r="F1468" s="79" t="s">
        <v>84</v>
      </c>
      <c r="G1468" s="79" t="s">
        <v>606</v>
      </c>
      <c r="H1468" s="82">
        <v>1166986.44</v>
      </c>
      <c r="I1468" s="79">
        <v>1.0</v>
      </c>
      <c r="J1468" s="83">
        <v>1.5</v>
      </c>
      <c r="K1468" s="80">
        <v>2024.0</v>
      </c>
      <c r="L1468" s="79" t="s">
        <v>295</v>
      </c>
      <c r="M1468" s="79">
        <v>2024.0</v>
      </c>
      <c r="N1468" s="79" t="s">
        <v>161</v>
      </c>
      <c r="O1468" s="65" t="str">
        <f t="shared" si="1"/>
        <v>047341380001</v>
      </c>
      <c r="P1468" s="65">
        <f t="shared" si="2"/>
        <v>7</v>
      </c>
      <c r="Q1468" s="65">
        <f t="shared" si="3"/>
        <v>5</v>
      </c>
      <c r="R1468" s="65" t="str">
        <f t="shared" si="12"/>
        <v>04.734.138/0001-75</v>
      </c>
      <c r="S1468" s="84"/>
      <c r="T1468" s="84" t="str">
        <f t="shared" si="10"/>
        <v/>
      </c>
      <c r="U1468" s="84" t="str">
        <f t="shared" si="11"/>
        <v/>
      </c>
      <c r="V1468" s="65" t="str">
        <f t="shared" si="5"/>
        <v/>
      </c>
      <c r="W1468" s="84"/>
      <c r="X1468" s="84"/>
      <c r="Y1468" s="85"/>
      <c r="Z1468" s="85"/>
      <c r="AA1468" s="65" t="str">
        <f t="shared" si="6"/>
        <v/>
      </c>
      <c r="AB1468" s="65" t="str">
        <f t="shared" si="7"/>
        <v/>
      </c>
      <c r="AC1468" s="86"/>
      <c r="AD1468" s="87" t="str">
        <f t="shared" si="8"/>
        <v/>
      </c>
      <c r="AE1468" s="84"/>
      <c r="AF1468" s="86">
        <f>IF(AC1468&gt;0,AC1468,'⚙️ Config'!$B$10)</f>
        <v>0.0075</v>
      </c>
      <c r="AG1468" s="88">
        <f t="shared" si="9"/>
        <v>8752.3983</v>
      </c>
      <c r="AH1468" s="88">
        <f>AG1468*'⚙️ Config'!$B$11</f>
        <v>43761.9915</v>
      </c>
      <c r="AI1468" s="88">
        <f>AH1468*'⚙️ Config'!$B$12</f>
        <v>13128.59745</v>
      </c>
      <c r="AJ1468" s="64"/>
      <c r="AK1468" s="84"/>
      <c r="AL1468" s="84"/>
      <c r="AM1468" s="84"/>
      <c r="AN1468" s="84"/>
      <c r="AO1468" s="84"/>
      <c r="AP1468" s="84"/>
      <c r="AQ1468" s="84"/>
    </row>
    <row r="1469" ht="15.0" customHeight="1">
      <c r="A1469" s="79">
        <v>1466.0</v>
      </c>
      <c r="B1469" s="80" t="s">
        <v>3288</v>
      </c>
      <c r="C1469" s="79" t="s">
        <v>141</v>
      </c>
      <c r="D1469" s="79" t="s">
        <v>3289</v>
      </c>
      <c r="E1469" s="81">
        <v>58.92</v>
      </c>
      <c r="F1469" s="79" t="s">
        <v>84</v>
      </c>
      <c r="G1469" s="79" t="s">
        <v>606</v>
      </c>
      <c r="H1469" s="82">
        <v>1166966.17</v>
      </c>
      <c r="I1469" s="79">
        <v>1.0</v>
      </c>
      <c r="J1469" s="83">
        <v>1.3</v>
      </c>
      <c r="K1469" s="80">
        <v>2024.0</v>
      </c>
      <c r="L1469" s="79" t="s">
        <v>630</v>
      </c>
      <c r="M1469" s="79">
        <v>2024.0</v>
      </c>
      <c r="N1469" s="79" t="s">
        <v>161</v>
      </c>
      <c r="O1469" s="65" t="str">
        <f t="shared" si="1"/>
        <v>293004270001</v>
      </c>
      <c r="P1469" s="65">
        <f t="shared" si="2"/>
        <v>9</v>
      </c>
      <c r="Q1469" s="65">
        <f t="shared" si="3"/>
        <v>7</v>
      </c>
      <c r="R1469" s="65" t="str">
        <f t="shared" si="12"/>
        <v>29.300.427/0001-97</v>
      </c>
      <c r="S1469" s="84"/>
      <c r="T1469" s="84" t="str">
        <f t="shared" si="10"/>
        <v/>
      </c>
      <c r="U1469" s="84" t="str">
        <f t="shared" si="11"/>
        <v/>
      </c>
      <c r="V1469" s="65" t="str">
        <f t="shared" si="5"/>
        <v/>
      </c>
      <c r="W1469" s="84"/>
      <c r="X1469" s="84"/>
      <c r="Y1469" s="85"/>
      <c r="Z1469" s="85"/>
      <c r="AA1469" s="65" t="str">
        <f t="shared" si="6"/>
        <v/>
      </c>
      <c r="AB1469" s="65" t="str">
        <f t="shared" si="7"/>
        <v/>
      </c>
      <c r="AC1469" s="86"/>
      <c r="AD1469" s="87" t="str">
        <f t="shared" si="8"/>
        <v/>
      </c>
      <c r="AE1469" s="84"/>
      <c r="AF1469" s="86">
        <f>IF(AC1469&gt;0,AC1469,'⚙️ Config'!$B$10)</f>
        <v>0.0075</v>
      </c>
      <c r="AG1469" s="88">
        <f t="shared" si="9"/>
        <v>8752.246275</v>
      </c>
      <c r="AH1469" s="88">
        <f>AG1469*'⚙️ Config'!$B$11</f>
        <v>43761.23138</v>
      </c>
      <c r="AI1469" s="88">
        <f>AH1469*'⚙️ Config'!$B$12</f>
        <v>13128.36941</v>
      </c>
      <c r="AJ1469" s="64"/>
      <c r="AK1469" s="84"/>
      <c r="AL1469" s="84"/>
      <c r="AM1469" s="84"/>
      <c r="AN1469" s="84"/>
      <c r="AO1469" s="84"/>
      <c r="AP1469" s="84"/>
      <c r="AQ1469" s="84"/>
    </row>
    <row r="1470" ht="15.0" customHeight="1">
      <c r="A1470" s="79">
        <v>1467.0</v>
      </c>
      <c r="B1470" s="80" t="s">
        <v>3290</v>
      </c>
      <c r="C1470" s="79" t="s">
        <v>141</v>
      </c>
      <c r="D1470" s="79" t="s">
        <v>3291</v>
      </c>
      <c r="E1470" s="81">
        <v>56.87</v>
      </c>
      <c r="F1470" s="79" t="s">
        <v>84</v>
      </c>
      <c r="G1470" s="79" t="s">
        <v>606</v>
      </c>
      <c r="H1470" s="82">
        <v>1166730.31</v>
      </c>
      <c r="I1470" s="79">
        <v>1.0</v>
      </c>
      <c r="J1470" s="83">
        <v>1.4</v>
      </c>
      <c r="K1470" s="80">
        <v>2024.0</v>
      </c>
      <c r="L1470" s="79" t="s">
        <v>202</v>
      </c>
      <c r="M1470" s="79">
        <v>2024.0</v>
      </c>
      <c r="N1470" s="79" t="s">
        <v>161</v>
      </c>
      <c r="O1470" s="65" t="str">
        <f t="shared" si="1"/>
        <v>396769160001</v>
      </c>
      <c r="P1470" s="65">
        <f t="shared" si="2"/>
        <v>0</v>
      </c>
      <c r="Q1470" s="65">
        <f t="shared" si="3"/>
        <v>0</v>
      </c>
      <c r="R1470" s="65" t="str">
        <f t="shared" si="12"/>
        <v>39.676.916/0001-00</v>
      </c>
      <c r="S1470" s="84"/>
      <c r="T1470" s="84" t="str">
        <f t="shared" si="10"/>
        <v/>
      </c>
      <c r="U1470" s="84" t="str">
        <f t="shared" si="11"/>
        <v/>
      </c>
      <c r="V1470" s="65" t="str">
        <f t="shared" si="5"/>
        <v/>
      </c>
      <c r="W1470" s="84"/>
      <c r="X1470" s="84"/>
      <c r="Y1470" s="85"/>
      <c r="Z1470" s="85"/>
      <c r="AA1470" s="65" t="str">
        <f t="shared" si="6"/>
        <v/>
      </c>
      <c r="AB1470" s="65" t="str">
        <f t="shared" si="7"/>
        <v/>
      </c>
      <c r="AC1470" s="86"/>
      <c r="AD1470" s="87" t="str">
        <f t="shared" si="8"/>
        <v/>
      </c>
      <c r="AE1470" s="84"/>
      <c r="AF1470" s="86">
        <f>IF(AC1470&gt;0,AC1470,'⚙️ Config'!$B$10)</f>
        <v>0.0075</v>
      </c>
      <c r="AG1470" s="88">
        <f t="shared" si="9"/>
        <v>8750.477325</v>
      </c>
      <c r="AH1470" s="88">
        <f>AG1470*'⚙️ Config'!$B$11</f>
        <v>43752.38663</v>
      </c>
      <c r="AI1470" s="88">
        <f>AH1470*'⚙️ Config'!$B$12</f>
        <v>13125.71599</v>
      </c>
      <c r="AJ1470" s="64"/>
      <c r="AK1470" s="84"/>
      <c r="AL1470" s="84"/>
      <c r="AM1470" s="84"/>
      <c r="AN1470" s="84"/>
      <c r="AO1470" s="84"/>
      <c r="AP1470" s="84"/>
      <c r="AQ1470" s="84"/>
    </row>
    <row r="1471" ht="15.0" customHeight="1">
      <c r="A1471" s="79">
        <v>1468.0</v>
      </c>
      <c r="B1471" s="80" t="s">
        <v>3292</v>
      </c>
      <c r="C1471" s="79" t="s">
        <v>141</v>
      </c>
      <c r="D1471" s="79" t="s">
        <v>3293</v>
      </c>
      <c r="E1471" s="81">
        <v>55.03</v>
      </c>
      <c r="F1471" s="79" t="s">
        <v>84</v>
      </c>
      <c r="G1471" s="79" t="s">
        <v>606</v>
      </c>
      <c r="H1471" s="82">
        <v>1165921.68</v>
      </c>
      <c r="I1471" s="79">
        <v>1.0</v>
      </c>
      <c r="J1471" s="83">
        <v>1.5</v>
      </c>
      <c r="K1471" s="80">
        <v>2024.0</v>
      </c>
      <c r="L1471" s="79" t="s">
        <v>295</v>
      </c>
      <c r="M1471" s="79">
        <v>2024.0</v>
      </c>
      <c r="N1471" s="79" t="s">
        <v>161</v>
      </c>
      <c r="O1471" s="65" t="str">
        <f t="shared" si="1"/>
        <v>433534210001</v>
      </c>
      <c r="P1471" s="65">
        <f t="shared" si="2"/>
        <v>0</v>
      </c>
      <c r="Q1471" s="65">
        <f t="shared" si="3"/>
        <v>9</v>
      </c>
      <c r="R1471" s="65" t="str">
        <f t="shared" si="12"/>
        <v>43.353.421/0001-09</v>
      </c>
      <c r="S1471" s="84"/>
      <c r="T1471" s="84" t="str">
        <f t="shared" si="10"/>
        <v/>
      </c>
      <c r="U1471" s="84" t="str">
        <f t="shared" si="11"/>
        <v/>
      </c>
      <c r="V1471" s="65" t="str">
        <f t="shared" si="5"/>
        <v/>
      </c>
      <c r="W1471" s="84"/>
      <c r="X1471" s="84"/>
      <c r="Y1471" s="85"/>
      <c r="Z1471" s="85"/>
      <c r="AA1471" s="65" t="str">
        <f t="shared" si="6"/>
        <v/>
      </c>
      <c r="AB1471" s="65" t="str">
        <f t="shared" si="7"/>
        <v/>
      </c>
      <c r="AC1471" s="86"/>
      <c r="AD1471" s="87" t="str">
        <f t="shared" si="8"/>
        <v/>
      </c>
      <c r="AE1471" s="84"/>
      <c r="AF1471" s="86">
        <f>IF(AC1471&gt;0,AC1471,'⚙️ Config'!$B$10)</f>
        <v>0.0075</v>
      </c>
      <c r="AG1471" s="88">
        <f t="shared" si="9"/>
        <v>8744.4126</v>
      </c>
      <c r="AH1471" s="88">
        <f>AG1471*'⚙️ Config'!$B$11</f>
        <v>43722.063</v>
      </c>
      <c r="AI1471" s="88">
        <f>AH1471*'⚙️ Config'!$B$12</f>
        <v>13116.6189</v>
      </c>
      <c r="AJ1471" s="64"/>
      <c r="AK1471" s="84"/>
      <c r="AL1471" s="84"/>
      <c r="AM1471" s="84"/>
      <c r="AN1471" s="84"/>
      <c r="AO1471" s="84"/>
      <c r="AP1471" s="84"/>
      <c r="AQ1471" s="84"/>
    </row>
    <row r="1472" ht="15.0" customHeight="1">
      <c r="A1472" s="79">
        <v>1469.0</v>
      </c>
      <c r="B1472" s="80" t="s">
        <v>3294</v>
      </c>
      <c r="C1472" s="79" t="s">
        <v>141</v>
      </c>
      <c r="D1472" s="79" t="s">
        <v>3295</v>
      </c>
      <c r="E1472" s="81">
        <v>55.03</v>
      </c>
      <c r="F1472" s="79" t="s">
        <v>84</v>
      </c>
      <c r="G1472" s="79" t="s">
        <v>606</v>
      </c>
      <c r="H1472" s="82">
        <v>1165908.33</v>
      </c>
      <c r="I1472" s="79">
        <v>1.0</v>
      </c>
      <c r="J1472" s="83">
        <v>1.5</v>
      </c>
      <c r="K1472" s="80">
        <v>2024.0</v>
      </c>
      <c r="L1472" s="79" t="s">
        <v>295</v>
      </c>
      <c r="M1472" s="79">
        <v>2024.0</v>
      </c>
      <c r="N1472" s="79" t="s">
        <v>145</v>
      </c>
      <c r="O1472" s="65" t="str">
        <f t="shared" si="1"/>
        <v>045895810001</v>
      </c>
      <c r="P1472" s="65">
        <f t="shared" si="2"/>
        <v>0</v>
      </c>
      <c r="Q1472" s="65">
        <f t="shared" si="3"/>
        <v>8</v>
      </c>
      <c r="R1472" s="65" t="str">
        <f t="shared" si="12"/>
        <v>04.589.581/0001-08</v>
      </c>
      <c r="S1472" s="84"/>
      <c r="T1472" s="84" t="str">
        <f t="shared" si="10"/>
        <v/>
      </c>
      <c r="U1472" s="84" t="str">
        <f t="shared" si="11"/>
        <v/>
      </c>
      <c r="V1472" s="65" t="str">
        <f t="shared" si="5"/>
        <v/>
      </c>
      <c r="W1472" s="84"/>
      <c r="X1472" s="84"/>
      <c r="Y1472" s="85"/>
      <c r="Z1472" s="85"/>
      <c r="AA1472" s="65" t="str">
        <f t="shared" si="6"/>
        <v/>
      </c>
      <c r="AB1472" s="65" t="str">
        <f t="shared" si="7"/>
        <v/>
      </c>
      <c r="AC1472" s="86"/>
      <c r="AD1472" s="87" t="str">
        <f t="shared" si="8"/>
        <v/>
      </c>
      <c r="AE1472" s="84"/>
      <c r="AF1472" s="86">
        <f>IF(AC1472&gt;0,AC1472,'⚙️ Config'!$B$10)</f>
        <v>0.0075</v>
      </c>
      <c r="AG1472" s="88">
        <f t="shared" si="9"/>
        <v>8744.312475</v>
      </c>
      <c r="AH1472" s="88">
        <f>AG1472*'⚙️ Config'!$B$11</f>
        <v>43721.56238</v>
      </c>
      <c r="AI1472" s="88">
        <f>AH1472*'⚙️ Config'!$B$12</f>
        <v>13116.46871</v>
      </c>
      <c r="AJ1472" s="64"/>
      <c r="AK1472" s="84"/>
      <c r="AL1472" s="84"/>
      <c r="AM1472" s="84"/>
      <c r="AN1472" s="84"/>
      <c r="AO1472" s="84"/>
      <c r="AP1472" s="84"/>
      <c r="AQ1472" s="84"/>
    </row>
    <row r="1473" ht="15.0" customHeight="1">
      <c r="A1473" s="79">
        <v>1470.0</v>
      </c>
      <c r="B1473" s="80" t="s">
        <v>3296</v>
      </c>
      <c r="C1473" s="79" t="s">
        <v>141</v>
      </c>
      <c r="D1473" s="79" t="s">
        <v>3297</v>
      </c>
      <c r="E1473" s="81">
        <v>49.2</v>
      </c>
      <c r="F1473" s="79" t="s">
        <v>84</v>
      </c>
      <c r="G1473" s="79" t="s">
        <v>606</v>
      </c>
      <c r="H1473" s="82">
        <v>1165770.6</v>
      </c>
      <c r="I1473" s="79">
        <v>1.0</v>
      </c>
      <c r="J1473" s="83">
        <v>1.9</v>
      </c>
      <c r="K1473" s="80">
        <v>2024.0</v>
      </c>
      <c r="L1473" s="79" t="s">
        <v>630</v>
      </c>
      <c r="M1473" s="79">
        <v>2024.0</v>
      </c>
      <c r="N1473" s="79" t="s">
        <v>161</v>
      </c>
      <c r="O1473" s="65" t="str">
        <f t="shared" si="1"/>
        <v>333049500001</v>
      </c>
      <c r="P1473" s="65">
        <f t="shared" si="2"/>
        <v>6</v>
      </c>
      <c r="Q1473" s="65">
        <f t="shared" si="3"/>
        <v>9</v>
      </c>
      <c r="R1473" s="65" t="str">
        <f t="shared" si="12"/>
        <v>33.304.950/0001-69</v>
      </c>
      <c r="S1473" s="84"/>
      <c r="T1473" s="84" t="str">
        <f t="shared" si="10"/>
        <v/>
      </c>
      <c r="U1473" s="84" t="str">
        <f t="shared" si="11"/>
        <v/>
      </c>
      <c r="V1473" s="65" t="str">
        <f t="shared" si="5"/>
        <v/>
      </c>
      <c r="W1473" s="84"/>
      <c r="X1473" s="84"/>
      <c r="Y1473" s="85"/>
      <c r="Z1473" s="85"/>
      <c r="AA1473" s="65" t="str">
        <f t="shared" si="6"/>
        <v/>
      </c>
      <c r="AB1473" s="65" t="str">
        <f t="shared" si="7"/>
        <v/>
      </c>
      <c r="AC1473" s="86"/>
      <c r="AD1473" s="87" t="str">
        <f t="shared" si="8"/>
        <v/>
      </c>
      <c r="AE1473" s="84"/>
      <c r="AF1473" s="86">
        <f>IF(AC1473&gt;0,AC1473,'⚙️ Config'!$B$10)</f>
        <v>0.0075</v>
      </c>
      <c r="AG1473" s="88">
        <f t="shared" si="9"/>
        <v>8743.2795</v>
      </c>
      <c r="AH1473" s="88">
        <f>AG1473*'⚙️ Config'!$B$11</f>
        <v>43716.3975</v>
      </c>
      <c r="AI1473" s="88">
        <f>AH1473*'⚙️ Config'!$B$12</f>
        <v>13114.91925</v>
      </c>
      <c r="AJ1473" s="64"/>
      <c r="AK1473" s="84"/>
      <c r="AL1473" s="84"/>
      <c r="AM1473" s="84"/>
      <c r="AN1473" s="84"/>
      <c r="AO1473" s="84"/>
      <c r="AP1473" s="84"/>
      <c r="AQ1473" s="84"/>
    </row>
    <row r="1474" ht="15.0" customHeight="1">
      <c r="A1474" s="79">
        <v>1471.0</v>
      </c>
      <c r="B1474" s="80" t="s">
        <v>3298</v>
      </c>
      <c r="C1474" s="79" t="s">
        <v>141</v>
      </c>
      <c r="D1474" s="79" t="s">
        <v>3299</v>
      </c>
      <c r="E1474" s="81">
        <v>49.2</v>
      </c>
      <c r="F1474" s="79" t="s">
        <v>84</v>
      </c>
      <c r="G1474" s="79" t="s">
        <v>606</v>
      </c>
      <c r="H1474" s="82">
        <v>1165507.8</v>
      </c>
      <c r="I1474" s="79">
        <v>1.0</v>
      </c>
      <c r="J1474" s="83">
        <v>1.9</v>
      </c>
      <c r="K1474" s="80">
        <v>2024.0</v>
      </c>
      <c r="L1474" s="79" t="s">
        <v>202</v>
      </c>
      <c r="M1474" s="79">
        <v>2024.0</v>
      </c>
      <c r="N1474" s="79" t="s">
        <v>161</v>
      </c>
      <c r="O1474" s="65" t="str">
        <f t="shared" si="1"/>
        <v>120075660001</v>
      </c>
      <c r="P1474" s="65">
        <f t="shared" si="2"/>
        <v>2</v>
      </c>
      <c r="Q1474" s="65">
        <f t="shared" si="3"/>
        <v>4</v>
      </c>
      <c r="R1474" s="65" t="str">
        <f t="shared" si="12"/>
        <v>12.007.566/0001-24</v>
      </c>
      <c r="S1474" s="84"/>
      <c r="T1474" s="84" t="str">
        <f t="shared" si="10"/>
        <v/>
      </c>
      <c r="U1474" s="84" t="str">
        <f t="shared" si="11"/>
        <v/>
      </c>
      <c r="V1474" s="65" t="str">
        <f t="shared" si="5"/>
        <v/>
      </c>
      <c r="W1474" s="84"/>
      <c r="X1474" s="84"/>
      <c r="Y1474" s="85"/>
      <c r="Z1474" s="85"/>
      <c r="AA1474" s="65" t="str">
        <f t="shared" si="6"/>
        <v/>
      </c>
      <c r="AB1474" s="65" t="str">
        <f t="shared" si="7"/>
        <v/>
      </c>
      <c r="AC1474" s="86"/>
      <c r="AD1474" s="87" t="str">
        <f t="shared" si="8"/>
        <v/>
      </c>
      <c r="AE1474" s="84"/>
      <c r="AF1474" s="86">
        <f>IF(AC1474&gt;0,AC1474,'⚙️ Config'!$B$10)</f>
        <v>0.0075</v>
      </c>
      <c r="AG1474" s="88">
        <f t="shared" si="9"/>
        <v>8741.3085</v>
      </c>
      <c r="AH1474" s="88">
        <f>AG1474*'⚙️ Config'!$B$11</f>
        <v>43706.5425</v>
      </c>
      <c r="AI1474" s="88">
        <f>AH1474*'⚙️ Config'!$B$12</f>
        <v>13111.96275</v>
      </c>
      <c r="AJ1474" s="64"/>
      <c r="AK1474" s="84"/>
      <c r="AL1474" s="84"/>
      <c r="AM1474" s="84"/>
      <c r="AN1474" s="84"/>
      <c r="AO1474" s="84"/>
      <c r="AP1474" s="84"/>
      <c r="AQ1474" s="84"/>
    </row>
    <row r="1475" ht="15.0" customHeight="1">
      <c r="A1475" s="79">
        <v>1472.0</v>
      </c>
      <c r="B1475" s="80" t="s">
        <v>3300</v>
      </c>
      <c r="C1475" s="79" t="s">
        <v>141</v>
      </c>
      <c r="D1475" s="79" t="s">
        <v>3301</v>
      </c>
      <c r="E1475" s="81">
        <v>53.36</v>
      </c>
      <c r="F1475" s="79" t="s">
        <v>84</v>
      </c>
      <c r="G1475" s="79" t="s">
        <v>606</v>
      </c>
      <c r="H1475" s="82">
        <v>1165450.45</v>
      </c>
      <c r="I1475" s="79">
        <v>1.0</v>
      </c>
      <c r="J1475" s="83">
        <v>1.6</v>
      </c>
      <c r="K1475" s="80">
        <v>2024.0</v>
      </c>
      <c r="L1475" s="79" t="s">
        <v>202</v>
      </c>
      <c r="M1475" s="79">
        <v>2024.0</v>
      </c>
      <c r="N1475" s="79" t="s">
        <v>161</v>
      </c>
      <c r="O1475" s="65" t="str">
        <f t="shared" si="1"/>
        <v>061992130001</v>
      </c>
      <c r="P1475" s="65">
        <f t="shared" si="2"/>
        <v>7</v>
      </c>
      <c r="Q1475" s="65">
        <f t="shared" si="3"/>
        <v>0</v>
      </c>
      <c r="R1475" s="65" t="str">
        <f t="shared" si="12"/>
        <v>06.199.213/0001-70</v>
      </c>
      <c r="S1475" s="84"/>
      <c r="T1475" s="84" t="str">
        <f t="shared" si="10"/>
        <v/>
      </c>
      <c r="U1475" s="84" t="str">
        <f t="shared" si="11"/>
        <v/>
      </c>
      <c r="V1475" s="65" t="str">
        <f t="shared" si="5"/>
        <v/>
      </c>
      <c r="W1475" s="84"/>
      <c r="X1475" s="84"/>
      <c r="Y1475" s="85"/>
      <c r="Z1475" s="85"/>
      <c r="AA1475" s="65" t="str">
        <f t="shared" si="6"/>
        <v/>
      </c>
      <c r="AB1475" s="65" t="str">
        <f t="shared" si="7"/>
        <v/>
      </c>
      <c r="AC1475" s="86"/>
      <c r="AD1475" s="87" t="str">
        <f t="shared" si="8"/>
        <v/>
      </c>
      <c r="AE1475" s="84"/>
      <c r="AF1475" s="86">
        <f>IF(AC1475&gt;0,AC1475,'⚙️ Config'!$B$10)</f>
        <v>0.0075</v>
      </c>
      <c r="AG1475" s="88">
        <f t="shared" si="9"/>
        <v>8740.878375</v>
      </c>
      <c r="AH1475" s="88">
        <f>AG1475*'⚙️ Config'!$B$11</f>
        <v>43704.39188</v>
      </c>
      <c r="AI1475" s="88">
        <f>AH1475*'⚙️ Config'!$B$12</f>
        <v>13111.31756</v>
      </c>
      <c r="AJ1475" s="64"/>
      <c r="AK1475" s="84"/>
      <c r="AL1475" s="84"/>
      <c r="AM1475" s="84"/>
      <c r="AN1475" s="84"/>
      <c r="AO1475" s="84"/>
      <c r="AP1475" s="84"/>
      <c r="AQ1475" s="84"/>
    </row>
    <row r="1476" ht="15.0" customHeight="1">
      <c r="A1476" s="79">
        <v>1473.0</v>
      </c>
      <c r="B1476" s="80" t="s">
        <v>3302</v>
      </c>
      <c r="C1476" s="79" t="s">
        <v>141</v>
      </c>
      <c r="D1476" s="79" t="s">
        <v>3303</v>
      </c>
      <c r="E1476" s="81">
        <v>53.36</v>
      </c>
      <c r="F1476" s="79" t="s">
        <v>84</v>
      </c>
      <c r="G1476" s="79" t="s">
        <v>606</v>
      </c>
      <c r="H1476" s="82">
        <v>1165296.31</v>
      </c>
      <c r="I1476" s="79">
        <v>1.0</v>
      </c>
      <c r="J1476" s="83">
        <v>1.6</v>
      </c>
      <c r="K1476" s="80">
        <v>2024.0</v>
      </c>
      <c r="L1476" s="79" t="s">
        <v>630</v>
      </c>
      <c r="M1476" s="79">
        <v>2024.0</v>
      </c>
      <c r="N1476" s="79" t="s">
        <v>145</v>
      </c>
      <c r="O1476" s="65" t="str">
        <f t="shared" si="1"/>
        <v>118458140001</v>
      </c>
      <c r="P1476" s="65">
        <f t="shared" si="2"/>
        <v>4</v>
      </c>
      <c r="Q1476" s="65">
        <f t="shared" si="3"/>
        <v>3</v>
      </c>
      <c r="R1476" s="65" t="str">
        <f t="shared" si="12"/>
        <v>11.845.814/0001-43</v>
      </c>
      <c r="S1476" s="84"/>
      <c r="T1476" s="84" t="str">
        <f t="shared" si="10"/>
        <v/>
      </c>
      <c r="U1476" s="84" t="str">
        <f t="shared" si="11"/>
        <v/>
      </c>
      <c r="V1476" s="65" t="str">
        <f t="shared" si="5"/>
        <v/>
      </c>
      <c r="W1476" s="84"/>
      <c r="X1476" s="84"/>
      <c r="Y1476" s="85"/>
      <c r="Z1476" s="85"/>
      <c r="AA1476" s="65" t="str">
        <f t="shared" si="6"/>
        <v/>
      </c>
      <c r="AB1476" s="65" t="str">
        <f t="shared" si="7"/>
        <v/>
      </c>
      <c r="AC1476" s="86"/>
      <c r="AD1476" s="87" t="str">
        <f t="shared" si="8"/>
        <v/>
      </c>
      <c r="AE1476" s="84"/>
      <c r="AF1476" s="86">
        <f>IF(AC1476&gt;0,AC1476,'⚙️ Config'!$B$10)</f>
        <v>0.0075</v>
      </c>
      <c r="AG1476" s="88">
        <f t="shared" si="9"/>
        <v>8739.722325</v>
      </c>
      <c r="AH1476" s="88">
        <f>AG1476*'⚙️ Config'!$B$11</f>
        <v>43698.61163</v>
      </c>
      <c r="AI1476" s="88">
        <f>AH1476*'⚙️ Config'!$B$12</f>
        <v>13109.58349</v>
      </c>
      <c r="AJ1476" s="64"/>
      <c r="AK1476" s="84"/>
      <c r="AL1476" s="84"/>
      <c r="AM1476" s="84"/>
      <c r="AN1476" s="84"/>
      <c r="AO1476" s="84"/>
      <c r="AP1476" s="84"/>
      <c r="AQ1476" s="84"/>
    </row>
    <row r="1477" ht="15.0" customHeight="1">
      <c r="A1477" s="79">
        <v>1474.0</v>
      </c>
      <c r="B1477" s="80" t="s">
        <v>3304</v>
      </c>
      <c r="C1477" s="79" t="s">
        <v>141</v>
      </c>
      <c r="D1477" s="79" t="s">
        <v>3305</v>
      </c>
      <c r="E1477" s="81">
        <v>63.78</v>
      </c>
      <c r="F1477" s="79" t="s">
        <v>84</v>
      </c>
      <c r="G1477" s="79" t="s">
        <v>606</v>
      </c>
      <c r="H1477" s="82">
        <v>1164641.16</v>
      </c>
      <c r="I1477" s="79">
        <v>1.0</v>
      </c>
      <c r="J1477" s="83">
        <v>1.1</v>
      </c>
      <c r="K1477" s="80">
        <v>2025.0</v>
      </c>
      <c r="L1477" s="79" t="s">
        <v>630</v>
      </c>
      <c r="M1477" s="79">
        <v>2025.0</v>
      </c>
      <c r="N1477" s="79" t="s">
        <v>161</v>
      </c>
      <c r="O1477" s="65" t="str">
        <f t="shared" si="1"/>
        <v>465002020001</v>
      </c>
      <c r="P1477" s="65">
        <f t="shared" si="2"/>
        <v>0</v>
      </c>
      <c r="Q1477" s="65">
        <f t="shared" si="3"/>
        <v>1</v>
      </c>
      <c r="R1477" s="65" t="str">
        <f t="shared" si="12"/>
        <v>46.500.202/0001-01</v>
      </c>
      <c r="S1477" s="84"/>
      <c r="T1477" s="84" t="str">
        <f t="shared" si="10"/>
        <v/>
      </c>
      <c r="U1477" s="84" t="str">
        <f t="shared" si="11"/>
        <v/>
      </c>
      <c r="V1477" s="65" t="str">
        <f t="shared" si="5"/>
        <v/>
      </c>
      <c r="W1477" s="84"/>
      <c r="X1477" s="84"/>
      <c r="Y1477" s="85"/>
      <c r="Z1477" s="85"/>
      <c r="AA1477" s="65" t="str">
        <f t="shared" si="6"/>
        <v/>
      </c>
      <c r="AB1477" s="65" t="str">
        <f t="shared" si="7"/>
        <v/>
      </c>
      <c r="AC1477" s="86"/>
      <c r="AD1477" s="87" t="str">
        <f t="shared" si="8"/>
        <v/>
      </c>
      <c r="AE1477" s="84"/>
      <c r="AF1477" s="86">
        <f>IF(AC1477&gt;0,AC1477,'⚙️ Config'!$B$10)</f>
        <v>0.0075</v>
      </c>
      <c r="AG1477" s="88">
        <f t="shared" si="9"/>
        <v>8734.8087</v>
      </c>
      <c r="AH1477" s="88">
        <f>AG1477*'⚙️ Config'!$B$11</f>
        <v>43674.0435</v>
      </c>
      <c r="AI1477" s="88">
        <f>AH1477*'⚙️ Config'!$B$12</f>
        <v>13102.21305</v>
      </c>
      <c r="AJ1477" s="64"/>
      <c r="AK1477" s="84"/>
      <c r="AL1477" s="84"/>
      <c r="AM1477" s="84"/>
      <c r="AN1477" s="84"/>
      <c r="AO1477" s="84"/>
      <c r="AP1477" s="84"/>
      <c r="AQ1477" s="84"/>
    </row>
    <row r="1478" ht="15.0" customHeight="1">
      <c r="A1478" s="79">
        <v>1475.0</v>
      </c>
      <c r="B1478" s="80" t="s">
        <v>3306</v>
      </c>
      <c r="C1478" s="79" t="s">
        <v>141</v>
      </c>
      <c r="D1478" s="79" t="s">
        <v>3307</v>
      </c>
      <c r="E1478" s="81">
        <v>83.67</v>
      </c>
      <c r="F1478" s="79" t="s">
        <v>84</v>
      </c>
      <c r="G1478" s="79" t="s">
        <v>606</v>
      </c>
      <c r="H1478" s="82">
        <v>1164535.05</v>
      </c>
      <c r="I1478" s="79">
        <v>1.0</v>
      </c>
      <c r="J1478" s="83">
        <v>0.6</v>
      </c>
      <c r="K1478" s="80">
        <v>2025.0</v>
      </c>
      <c r="L1478" s="79" t="s">
        <v>202</v>
      </c>
      <c r="M1478" s="79">
        <v>2025.0</v>
      </c>
      <c r="N1478" s="79" t="s">
        <v>145</v>
      </c>
      <c r="O1478" s="65" t="str">
        <f t="shared" si="1"/>
        <v>665024930001</v>
      </c>
      <c r="P1478" s="65">
        <f t="shared" si="2"/>
        <v>7</v>
      </c>
      <c r="Q1478" s="65">
        <f t="shared" si="3"/>
        <v>6</v>
      </c>
      <c r="R1478" s="65" t="str">
        <f t="shared" si="12"/>
        <v>66.502.493/0001-76</v>
      </c>
      <c r="S1478" s="84"/>
      <c r="T1478" s="84" t="str">
        <f t="shared" si="10"/>
        <v/>
      </c>
      <c r="U1478" s="84" t="str">
        <f t="shared" si="11"/>
        <v/>
      </c>
      <c r="V1478" s="65" t="str">
        <f t="shared" si="5"/>
        <v/>
      </c>
      <c r="W1478" s="84"/>
      <c r="X1478" s="84"/>
      <c r="Y1478" s="85"/>
      <c r="Z1478" s="85"/>
      <c r="AA1478" s="65" t="str">
        <f t="shared" si="6"/>
        <v/>
      </c>
      <c r="AB1478" s="65" t="str">
        <f t="shared" si="7"/>
        <v/>
      </c>
      <c r="AC1478" s="86"/>
      <c r="AD1478" s="87" t="str">
        <f t="shared" si="8"/>
        <v/>
      </c>
      <c r="AE1478" s="84"/>
      <c r="AF1478" s="86">
        <f>IF(AC1478&gt;0,AC1478,'⚙️ Config'!$B$10)</f>
        <v>0.0075</v>
      </c>
      <c r="AG1478" s="88">
        <f t="shared" si="9"/>
        <v>8734.012875</v>
      </c>
      <c r="AH1478" s="88">
        <f>AG1478*'⚙️ Config'!$B$11</f>
        <v>43670.06438</v>
      </c>
      <c r="AI1478" s="88">
        <f>AH1478*'⚙️ Config'!$B$12</f>
        <v>13101.01931</v>
      </c>
      <c r="AJ1478" s="64"/>
      <c r="AK1478" s="84"/>
      <c r="AL1478" s="84"/>
      <c r="AM1478" s="84"/>
      <c r="AN1478" s="84"/>
      <c r="AO1478" s="84"/>
      <c r="AP1478" s="84"/>
      <c r="AQ1478" s="84"/>
    </row>
    <row r="1479" ht="15.0" customHeight="1">
      <c r="A1479" s="79">
        <v>1476.0</v>
      </c>
      <c r="B1479" s="80" t="s">
        <v>3308</v>
      </c>
      <c r="C1479" s="79" t="s">
        <v>141</v>
      </c>
      <c r="D1479" s="79" t="s">
        <v>3309</v>
      </c>
      <c r="E1479" s="81">
        <v>58.92</v>
      </c>
      <c r="F1479" s="79" t="s">
        <v>84</v>
      </c>
      <c r="G1479" s="79" t="s">
        <v>606</v>
      </c>
      <c r="H1479" s="82">
        <v>1164490.8</v>
      </c>
      <c r="I1479" s="79">
        <v>1.0</v>
      </c>
      <c r="J1479" s="83">
        <v>1.3</v>
      </c>
      <c r="K1479" s="80">
        <v>2024.0</v>
      </c>
      <c r="L1479" s="79" t="s">
        <v>202</v>
      </c>
      <c r="M1479" s="79">
        <v>2024.0</v>
      </c>
      <c r="N1479" s="79" t="s">
        <v>161</v>
      </c>
      <c r="O1479" s="65" t="str">
        <f t="shared" si="1"/>
        <v>024951880001</v>
      </c>
      <c r="P1479" s="65">
        <f t="shared" si="2"/>
        <v>1</v>
      </c>
      <c r="Q1479" s="65">
        <f t="shared" si="3"/>
        <v>1</v>
      </c>
      <c r="R1479" s="65" t="str">
        <f t="shared" si="12"/>
        <v>02.495.188/0001-11</v>
      </c>
      <c r="S1479" s="84"/>
      <c r="T1479" s="84" t="str">
        <f t="shared" si="10"/>
        <v/>
      </c>
      <c r="U1479" s="84" t="str">
        <f t="shared" si="11"/>
        <v/>
      </c>
      <c r="V1479" s="65" t="str">
        <f t="shared" si="5"/>
        <v/>
      </c>
      <c r="W1479" s="84"/>
      <c r="X1479" s="84"/>
      <c r="Y1479" s="85"/>
      <c r="Z1479" s="85"/>
      <c r="AA1479" s="65" t="str">
        <f t="shared" si="6"/>
        <v/>
      </c>
      <c r="AB1479" s="65" t="str">
        <f t="shared" si="7"/>
        <v/>
      </c>
      <c r="AC1479" s="86"/>
      <c r="AD1479" s="87" t="str">
        <f t="shared" si="8"/>
        <v/>
      </c>
      <c r="AE1479" s="84"/>
      <c r="AF1479" s="86">
        <f>IF(AC1479&gt;0,AC1479,'⚙️ Config'!$B$10)</f>
        <v>0.0075</v>
      </c>
      <c r="AG1479" s="88">
        <f t="shared" si="9"/>
        <v>8733.681</v>
      </c>
      <c r="AH1479" s="88">
        <f>AG1479*'⚙️ Config'!$B$11</f>
        <v>43668.405</v>
      </c>
      <c r="AI1479" s="88">
        <f>AH1479*'⚙️ Config'!$B$12</f>
        <v>13100.5215</v>
      </c>
      <c r="AJ1479" s="64"/>
      <c r="AK1479" s="84"/>
      <c r="AL1479" s="84"/>
      <c r="AM1479" s="84"/>
      <c r="AN1479" s="84"/>
      <c r="AO1479" s="84"/>
      <c r="AP1479" s="84"/>
      <c r="AQ1479" s="84"/>
    </row>
    <row r="1480" ht="15.0" customHeight="1">
      <c r="A1480" s="79">
        <v>1477.0</v>
      </c>
      <c r="B1480" s="80" t="s">
        <v>3310</v>
      </c>
      <c r="C1480" s="79" t="s">
        <v>141</v>
      </c>
      <c r="D1480" s="79" t="s">
        <v>3311</v>
      </c>
      <c r="E1480" s="81">
        <v>58.92</v>
      </c>
      <c r="F1480" s="79" t="s">
        <v>84</v>
      </c>
      <c r="G1480" s="79" t="s">
        <v>606</v>
      </c>
      <c r="H1480" s="82">
        <v>1164243.19</v>
      </c>
      <c r="I1480" s="79">
        <v>1.0</v>
      </c>
      <c r="J1480" s="83">
        <v>1.3</v>
      </c>
      <c r="K1480" s="80">
        <v>2024.0</v>
      </c>
      <c r="L1480" s="79" t="s">
        <v>1160</v>
      </c>
      <c r="M1480" s="79">
        <v>2024.0</v>
      </c>
      <c r="N1480" s="79" t="s">
        <v>145</v>
      </c>
      <c r="O1480" s="65" t="str">
        <f t="shared" si="1"/>
        <v>108008070001</v>
      </c>
      <c r="P1480" s="65">
        <f t="shared" si="2"/>
        <v>6</v>
      </c>
      <c r="Q1480" s="65">
        <f t="shared" si="3"/>
        <v>2</v>
      </c>
      <c r="R1480" s="65" t="str">
        <f t="shared" si="12"/>
        <v>10.800.807/0001-62</v>
      </c>
      <c r="S1480" s="84"/>
      <c r="T1480" s="84" t="str">
        <f t="shared" si="10"/>
        <v/>
      </c>
      <c r="U1480" s="84" t="str">
        <f t="shared" si="11"/>
        <v/>
      </c>
      <c r="V1480" s="65" t="str">
        <f t="shared" si="5"/>
        <v/>
      </c>
      <c r="W1480" s="84"/>
      <c r="X1480" s="84"/>
      <c r="Y1480" s="85"/>
      <c r="Z1480" s="85"/>
      <c r="AA1480" s="65" t="str">
        <f t="shared" si="6"/>
        <v/>
      </c>
      <c r="AB1480" s="65" t="str">
        <f t="shared" si="7"/>
        <v/>
      </c>
      <c r="AC1480" s="86"/>
      <c r="AD1480" s="87" t="str">
        <f t="shared" si="8"/>
        <v/>
      </c>
      <c r="AE1480" s="84"/>
      <c r="AF1480" s="86">
        <f>IF(AC1480&gt;0,AC1480,'⚙️ Config'!$B$10)</f>
        <v>0.0075</v>
      </c>
      <c r="AG1480" s="88">
        <f t="shared" si="9"/>
        <v>8731.823925</v>
      </c>
      <c r="AH1480" s="88">
        <f>AG1480*'⚙️ Config'!$B$11</f>
        <v>43659.11963</v>
      </c>
      <c r="AI1480" s="88">
        <f>AH1480*'⚙️ Config'!$B$12</f>
        <v>13097.73589</v>
      </c>
      <c r="AJ1480" s="64"/>
      <c r="AK1480" s="84"/>
      <c r="AL1480" s="84"/>
      <c r="AM1480" s="84"/>
      <c r="AN1480" s="84"/>
      <c r="AO1480" s="84"/>
      <c r="AP1480" s="84"/>
      <c r="AQ1480" s="84"/>
    </row>
    <row r="1481" ht="15.0" customHeight="1">
      <c r="A1481" s="79">
        <v>1478.0</v>
      </c>
      <c r="B1481" s="80" t="s">
        <v>3312</v>
      </c>
      <c r="C1481" s="79" t="s">
        <v>141</v>
      </c>
      <c r="D1481" s="79" t="s">
        <v>3313</v>
      </c>
      <c r="E1481" s="81">
        <v>55.03</v>
      </c>
      <c r="F1481" s="79" t="s">
        <v>84</v>
      </c>
      <c r="G1481" s="79" t="s">
        <v>606</v>
      </c>
      <c r="H1481" s="82">
        <v>1162098.54</v>
      </c>
      <c r="I1481" s="79">
        <v>1.0</v>
      </c>
      <c r="J1481" s="83">
        <v>1.5</v>
      </c>
      <c r="K1481" s="80">
        <v>2024.0</v>
      </c>
      <c r="L1481" s="79" t="s">
        <v>630</v>
      </c>
      <c r="M1481" s="79">
        <v>2024.0</v>
      </c>
      <c r="N1481" s="79" t="s">
        <v>161</v>
      </c>
      <c r="O1481" s="65" t="str">
        <f t="shared" si="1"/>
        <v>366067400001</v>
      </c>
      <c r="P1481" s="65">
        <f t="shared" si="2"/>
        <v>1</v>
      </c>
      <c r="Q1481" s="65">
        <f t="shared" si="3"/>
        <v>3</v>
      </c>
      <c r="R1481" s="65" t="str">
        <f t="shared" si="12"/>
        <v>36.606.740/0001-13</v>
      </c>
      <c r="S1481" s="84"/>
      <c r="T1481" s="84" t="str">
        <f t="shared" si="10"/>
        <v/>
      </c>
      <c r="U1481" s="84" t="str">
        <f t="shared" si="11"/>
        <v/>
      </c>
      <c r="V1481" s="65" t="str">
        <f t="shared" si="5"/>
        <v/>
      </c>
      <c r="W1481" s="84"/>
      <c r="X1481" s="84"/>
      <c r="Y1481" s="85"/>
      <c r="Z1481" s="85"/>
      <c r="AA1481" s="65" t="str">
        <f t="shared" si="6"/>
        <v/>
      </c>
      <c r="AB1481" s="65" t="str">
        <f t="shared" si="7"/>
        <v/>
      </c>
      <c r="AC1481" s="86"/>
      <c r="AD1481" s="87" t="str">
        <f t="shared" si="8"/>
        <v/>
      </c>
      <c r="AE1481" s="84"/>
      <c r="AF1481" s="86">
        <f>IF(AC1481&gt;0,AC1481,'⚙️ Config'!$B$10)</f>
        <v>0.0075</v>
      </c>
      <c r="AG1481" s="88">
        <f t="shared" si="9"/>
        <v>8715.73905</v>
      </c>
      <c r="AH1481" s="88">
        <f>AG1481*'⚙️ Config'!$B$11</f>
        <v>43578.69525</v>
      </c>
      <c r="AI1481" s="88">
        <f>AH1481*'⚙️ Config'!$B$12</f>
        <v>13073.60858</v>
      </c>
      <c r="AJ1481" s="64"/>
      <c r="AK1481" s="84"/>
      <c r="AL1481" s="84"/>
      <c r="AM1481" s="84"/>
      <c r="AN1481" s="84"/>
      <c r="AO1481" s="84"/>
      <c r="AP1481" s="84"/>
      <c r="AQ1481" s="84"/>
    </row>
    <row r="1482" ht="15.0" customHeight="1">
      <c r="A1482" s="79">
        <v>1479.0</v>
      </c>
      <c r="B1482" s="80" t="s">
        <v>3314</v>
      </c>
      <c r="C1482" s="79" t="s">
        <v>141</v>
      </c>
      <c r="D1482" s="79" t="s">
        <v>3315</v>
      </c>
      <c r="E1482" s="81">
        <v>55.03</v>
      </c>
      <c r="F1482" s="79" t="s">
        <v>84</v>
      </c>
      <c r="G1482" s="79" t="s">
        <v>606</v>
      </c>
      <c r="H1482" s="82">
        <v>1162081.1</v>
      </c>
      <c r="I1482" s="79">
        <v>1.0</v>
      </c>
      <c r="J1482" s="83">
        <v>1.5</v>
      </c>
      <c r="K1482" s="80">
        <v>2024.0</v>
      </c>
      <c r="L1482" s="79" t="s">
        <v>630</v>
      </c>
      <c r="M1482" s="79">
        <v>2024.0</v>
      </c>
      <c r="N1482" s="79" t="s">
        <v>161</v>
      </c>
      <c r="O1482" s="65" t="str">
        <f t="shared" si="1"/>
        <v>089790460001</v>
      </c>
      <c r="P1482" s="65">
        <f t="shared" si="2"/>
        <v>0</v>
      </c>
      <c r="Q1482" s="65">
        <f t="shared" si="3"/>
        <v>6</v>
      </c>
      <c r="R1482" s="65" t="str">
        <f t="shared" si="12"/>
        <v>08.979.046/0001-06</v>
      </c>
      <c r="S1482" s="84"/>
      <c r="T1482" s="84" t="str">
        <f t="shared" si="10"/>
        <v/>
      </c>
      <c r="U1482" s="84" t="str">
        <f t="shared" si="11"/>
        <v/>
      </c>
      <c r="V1482" s="65" t="str">
        <f t="shared" si="5"/>
        <v/>
      </c>
      <c r="W1482" s="84"/>
      <c r="X1482" s="84"/>
      <c r="Y1482" s="85"/>
      <c r="Z1482" s="85"/>
      <c r="AA1482" s="65" t="str">
        <f t="shared" si="6"/>
        <v/>
      </c>
      <c r="AB1482" s="65" t="str">
        <f t="shared" si="7"/>
        <v/>
      </c>
      <c r="AC1482" s="86"/>
      <c r="AD1482" s="87" t="str">
        <f t="shared" si="8"/>
        <v/>
      </c>
      <c r="AE1482" s="84"/>
      <c r="AF1482" s="86">
        <f>IF(AC1482&gt;0,AC1482,'⚙️ Config'!$B$10)</f>
        <v>0.0075</v>
      </c>
      <c r="AG1482" s="88">
        <f t="shared" si="9"/>
        <v>8715.60825</v>
      </c>
      <c r="AH1482" s="88">
        <f>AG1482*'⚙️ Config'!$B$11</f>
        <v>43578.04125</v>
      </c>
      <c r="AI1482" s="88">
        <f>AH1482*'⚙️ Config'!$B$12</f>
        <v>13073.41238</v>
      </c>
      <c r="AJ1482" s="64"/>
      <c r="AK1482" s="84"/>
      <c r="AL1482" s="84"/>
      <c r="AM1482" s="84"/>
      <c r="AN1482" s="84"/>
      <c r="AO1482" s="84"/>
      <c r="AP1482" s="84"/>
      <c r="AQ1482" s="84"/>
    </row>
    <row r="1483" ht="15.0" customHeight="1">
      <c r="A1483" s="79">
        <v>1480.0</v>
      </c>
      <c r="B1483" s="80" t="s">
        <v>3316</v>
      </c>
      <c r="C1483" s="79" t="s">
        <v>141</v>
      </c>
      <c r="D1483" s="79" t="s">
        <v>3317</v>
      </c>
      <c r="E1483" s="81">
        <v>49.2</v>
      </c>
      <c r="F1483" s="79" t="s">
        <v>84</v>
      </c>
      <c r="G1483" s="79" t="s">
        <v>606</v>
      </c>
      <c r="H1483" s="82">
        <v>1161132.75</v>
      </c>
      <c r="I1483" s="79">
        <v>1.0</v>
      </c>
      <c r="J1483" s="83">
        <v>1.9</v>
      </c>
      <c r="K1483" s="80">
        <v>2024.0</v>
      </c>
      <c r="L1483" s="79" t="s">
        <v>630</v>
      </c>
      <c r="M1483" s="79">
        <v>2024.0</v>
      </c>
      <c r="N1483" s="79" t="s">
        <v>161</v>
      </c>
      <c r="O1483" s="65" t="str">
        <f t="shared" si="1"/>
        <v>303138430001</v>
      </c>
      <c r="P1483" s="65">
        <f t="shared" si="2"/>
        <v>0</v>
      </c>
      <c r="Q1483" s="65">
        <f t="shared" si="3"/>
        <v>9</v>
      </c>
      <c r="R1483" s="65" t="str">
        <f t="shared" si="12"/>
        <v>30.313.843/0001-09</v>
      </c>
      <c r="S1483" s="84"/>
      <c r="T1483" s="84" t="str">
        <f t="shared" si="10"/>
        <v/>
      </c>
      <c r="U1483" s="84" t="str">
        <f t="shared" si="11"/>
        <v/>
      </c>
      <c r="V1483" s="65" t="str">
        <f t="shared" si="5"/>
        <v/>
      </c>
      <c r="W1483" s="84"/>
      <c r="X1483" s="84"/>
      <c r="Y1483" s="85"/>
      <c r="Z1483" s="85"/>
      <c r="AA1483" s="65" t="str">
        <f t="shared" si="6"/>
        <v/>
      </c>
      <c r="AB1483" s="65" t="str">
        <f t="shared" si="7"/>
        <v/>
      </c>
      <c r="AC1483" s="86"/>
      <c r="AD1483" s="87" t="str">
        <f t="shared" si="8"/>
        <v/>
      </c>
      <c r="AE1483" s="84"/>
      <c r="AF1483" s="86">
        <f>IF(AC1483&gt;0,AC1483,'⚙️ Config'!$B$10)</f>
        <v>0.0075</v>
      </c>
      <c r="AG1483" s="88">
        <f t="shared" si="9"/>
        <v>8708.495625</v>
      </c>
      <c r="AH1483" s="88">
        <f>AG1483*'⚙️ Config'!$B$11</f>
        <v>43542.47813</v>
      </c>
      <c r="AI1483" s="88">
        <f>AH1483*'⚙️ Config'!$B$12</f>
        <v>13062.74344</v>
      </c>
      <c r="AJ1483" s="64"/>
      <c r="AK1483" s="84"/>
      <c r="AL1483" s="84"/>
      <c r="AM1483" s="84"/>
      <c r="AN1483" s="84"/>
      <c r="AO1483" s="84"/>
      <c r="AP1483" s="84"/>
      <c r="AQ1483" s="84"/>
    </row>
    <row r="1484" ht="15.0" customHeight="1">
      <c r="A1484" s="79">
        <v>1481.0</v>
      </c>
      <c r="B1484" s="80" t="s">
        <v>3318</v>
      </c>
      <c r="C1484" s="79" t="s">
        <v>141</v>
      </c>
      <c r="D1484" s="79" t="s">
        <v>3319</v>
      </c>
      <c r="E1484" s="81">
        <v>56.87</v>
      </c>
      <c r="F1484" s="79" t="s">
        <v>84</v>
      </c>
      <c r="G1484" s="79" t="s">
        <v>606</v>
      </c>
      <c r="H1484" s="82">
        <v>1160915.26</v>
      </c>
      <c r="I1484" s="79">
        <v>1.0</v>
      </c>
      <c r="J1484" s="83">
        <v>1.4</v>
      </c>
      <c r="K1484" s="80">
        <v>2024.0</v>
      </c>
      <c r="L1484" s="79" t="s">
        <v>630</v>
      </c>
      <c r="M1484" s="79">
        <v>2024.0</v>
      </c>
      <c r="N1484" s="79" t="s">
        <v>161</v>
      </c>
      <c r="O1484" s="65" t="str">
        <f t="shared" si="1"/>
        <v>202909780001</v>
      </c>
      <c r="P1484" s="65">
        <f t="shared" si="2"/>
        <v>4</v>
      </c>
      <c r="Q1484" s="65">
        <f t="shared" si="3"/>
        <v>2</v>
      </c>
      <c r="R1484" s="65" t="str">
        <f t="shared" si="12"/>
        <v>20.290.978/0001-42</v>
      </c>
      <c r="S1484" s="84"/>
      <c r="T1484" s="84" t="str">
        <f t="shared" si="10"/>
        <v/>
      </c>
      <c r="U1484" s="84" t="str">
        <f t="shared" si="11"/>
        <v/>
      </c>
      <c r="V1484" s="65" t="str">
        <f t="shared" si="5"/>
        <v/>
      </c>
      <c r="W1484" s="84"/>
      <c r="X1484" s="84"/>
      <c r="Y1484" s="85"/>
      <c r="Z1484" s="85"/>
      <c r="AA1484" s="65" t="str">
        <f t="shared" si="6"/>
        <v/>
      </c>
      <c r="AB1484" s="65" t="str">
        <f t="shared" si="7"/>
        <v/>
      </c>
      <c r="AC1484" s="86"/>
      <c r="AD1484" s="87" t="str">
        <f t="shared" si="8"/>
        <v/>
      </c>
      <c r="AE1484" s="84"/>
      <c r="AF1484" s="86">
        <f>IF(AC1484&gt;0,AC1484,'⚙️ Config'!$B$10)</f>
        <v>0.0075</v>
      </c>
      <c r="AG1484" s="88">
        <f t="shared" si="9"/>
        <v>8706.86445</v>
      </c>
      <c r="AH1484" s="88">
        <f>AG1484*'⚙️ Config'!$B$11</f>
        <v>43534.32225</v>
      </c>
      <c r="AI1484" s="88">
        <f>AH1484*'⚙️ Config'!$B$12</f>
        <v>13060.29668</v>
      </c>
      <c r="AJ1484" s="64"/>
      <c r="AK1484" s="84"/>
      <c r="AL1484" s="84"/>
      <c r="AM1484" s="84"/>
      <c r="AN1484" s="84"/>
      <c r="AO1484" s="84"/>
      <c r="AP1484" s="84"/>
      <c r="AQ1484" s="84"/>
    </row>
    <row r="1485" ht="15.0" customHeight="1">
      <c r="A1485" s="79">
        <v>1482.0</v>
      </c>
      <c r="B1485" s="80" t="s">
        <v>3320</v>
      </c>
      <c r="C1485" s="79" t="s">
        <v>141</v>
      </c>
      <c r="D1485" s="79" t="s">
        <v>3321</v>
      </c>
      <c r="E1485" s="81">
        <v>58.92</v>
      </c>
      <c r="F1485" s="79" t="s">
        <v>84</v>
      </c>
      <c r="G1485" s="79" t="s">
        <v>606</v>
      </c>
      <c r="H1485" s="82">
        <v>1160276.36</v>
      </c>
      <c r="I1485" s="79">
        <v>1.0</v>
      </c>
      <c r="J1485" s="83">
        <v>1.3</v>
      </c>
      <c r="K1485" s="80">
        <v>2024.0</v>
      </c>
      <c r="L1485" s="79" t="s">
        <v>202</v>
      </c>
      <c r="M1485" s="79">
        <v>2024.0</v>
      </c>
      <c r="N1485" s="79" t="s">
        <v>161</v>
      </c>
      <c r="O1485" s="65" t="str">
        <f t="shared" si="1"/>
        <v>089158790001</v>
      </c>
      <c r="P1485" s="65">
        <f t="shared" si="2"/>
        <v>0</v>
      </c>
      <c r="Q1485" s="65">
        <f t="shared" si="3"/>
        <v>3</v>
      </c>
      <c r="R1485" s="65" t="str">
        <f t="shared" si="12"/>
        <v>08.915.879/0001-03</v>
      </c>
      <c r="S1485" s="84"/>
      <c r="T1485" s="84" t="str">
        <f t="shared" si="10"/>
        <v/>
      </c>
      <c r="U1485" s="84" t="str">
        <f t="shared" si="11"/>
        <v/>
      </c>
      <c r="V1485" s="65" t="str">
        <f t="shared" si="5"/>
        <v/>
      </c>
      <c r="W1485" s="84"/>
      <c r="X1485" s="84"/>
      <c r="Y1485" s="85"/>
      <c r="Z1485" s="85"/>
      <c r="AA1485" s="65" t="str">
        <f t="shared" si="6"/>
        <v/>
      </c>
      <c r="AB1485" s="65" t="str">
        <f t="shared" si="7"/>
        <v/>
      </c>
      <c r="AC1485" s="86"/>
      <c r="AD1485" s="87" t="str">
        <f t="shared" si="8"/>
        <v/>
      </c>
      <c r="AE1485" s="84"/>
      <c r="AF1485" s="86">
        <f>IF(AC1485&gt;0,AC1485,'⚙️ Config'!$B$10)</f>
        <v>0.0075</v>
      </c>
      <c r="AG1485" s="88">
        <f t="shared" si="9"/>
        <v>8702.0727</v>
      </c>
      <c r="AH1485" s="88">
        <f>AG1485*'⚙️ Config'!$B$11</f>
        <v>43510.3635</v>
      </c>
      <c r="AI1485" s="88">
        <f>AH1485*'⚙️ Config'!$B$12</f>
        <v>13053.10905</v>
      </c>
      <c r="AJ1485" s="64"/>
      <c r="AK1485" s="84"/>
      <c r="AL1485" s="84"/>
      <c r="AM1485" s="84"/>
      <c r="AN1485" s="84"/>
      <c r="AO1485" s="84"/>
      <c r="AP1485" s="84"/>
      <c r="AQ1485" s="84"/>
    </row>
    <row r="1486" ht="15.0" customHeight="1">
      <c r="A1486" s="79">
        <v>1483.0</v>
      </c>
      <c r="B1486" s="80" t="s">
        <v>3322</v>
      </c>
      <c r="C1486" s="79" t="s">
        <v>141</v>
      </c>
      <c r="D1486" s="79" t="s">
        <v>3323</v>
      </c>
      <c r="E1486" s="81">
        <v>50.47</v>
      </c>
      <c r="F1486" s="79" t="s">
        <v>84</v>
      </c>
      <c r="G1486" s="79" t="s">
        <v>606</v>
      </c>
      <c r="H1486" s="82">
        <v>1160169.17</v>
      </c>
      <c r="I1486" s="79">
        <v>1.0</v>
      </c>
      <c r="J1486" s="83">
        <v>1.8</v>
      </c>
      <c r="K1486" s="80">
        <v>2024.0</v>
      </c>
      <c r="L1486" s="79" t="s">
        <v>630</v>
      </c>
      <c r="M1486" s="79">
        <v>2024.0</v>
      </c>
      <c r="N1486" s="79" t="s">
        <v>145</v>
      </c>
      <c r="O1486" s="65" t="str">
        <f t="shared" si="1"/>
        <v>433166630001</v>
      </c>
      <c r="P1486" s="65">
        <f t="shared" si="2"/>
        <v>2</v>
      </c>
      <c r="Q1486" s="65">
        <f t="shared" si="3"/>
        <v>2</v>
      </c>
      <c r="R1486" s="65" t="str">
        <f t="shared" si="12"/>
        <v>43.316.663/0001-22</v>
      </c>
      <c r="S1486" s="84"/>
      <c r="T1486" s="84" t="str">
        <f t="shared" si="10"/>
        <v/>
      </c>
      <c r="U1486" s="84" t="str">
        <f t="shared" si="11"/>
        <v/>
      </c>
      <c r="V1486" s="65" t="str">
        <f t="shared" si="5"/>
        <v/>
      </c>
      <c r="W1486" s="84"/>
      <c r="X1486" s="84"/>
      <c r="Y1486" s="85"/>
      <c r="Z1486" s="85"/>
      <c r="AA1486" s="65" t="str">
        <f t="shared" si="6"/>
        <v/>
      </c>
      <c r="AB1486" s="65" t="str">
        <f t="shared" si="7"/>
        <v/>
      </c>
      <c r="AC1486" s="86"/>
      <c r="AD1486" s="87" t="str">
        <f t="shared" si="8"/>
        <v/>
      </c>
      <c r="AE1486" s="84"/>
      <c r="AF1486" s="86">
        <f>IF(AC1486&gt;0,AC1486,'⚙️ Config'!$B$10)</f>
        <v>0.0075</v>
      </c>
      <c r="AG1486" s="88">
        <f t="shared" si="9"/>
        <v>8701.268775</v>
      </c>
      <c r="AH1486" s="88">
        <f>AG1486*'⚙️ Config'!$B$11</f>
        <v>43506.34388</v>
      </c>
      <c r="AI1486" s="88">
        <f>AH1486*'⚙️ Config'!$B$12</f>
        <v>13051.90316</v>
      </c>
      <c r="AJ1486" s="64"/>
      <c r="AK1486" s="84"/>
      <c r="AL1486" s="84"/>
      <c r="AM1486" s="84"/>
      <c r="AN1486" s="84"/>
      <c r="AO1486" s="84"/>
      <c r="AP1486" s="84"/>
      <c r="AQ1486" s="84"/>
    </row>
    <row r="1487" ht="15.0" customHeight="1">
      <c r="A1487" s="79">
        <v>1484.0</v>
      </c>
      <c r="B1487" s="80" t="s">
        <v>3324</v>
      </c>
      <c r="C1487" s="79" t="s">
        <v>141</v>
      </c>
      <c r="D1487" s="79" t="s">
        <v>3325</v>
      </c>
      <c r="E1487" s="81">
        <v>53.36</v>
      </c>
      <c r="F1487" s="79" t="s">
        <v>84</v>
      </c>
      <c r="G1487" s="79" t="s">
        <v>606</v>
      </c>
      <c r="H1487" s="82">
        <v>1159140.18</v>
      </c>
      <c r="I1487" s="79">
        <v>1.0</v>
      </c>
      <c r="J1487" s="83">
        <v>1.6</v>
      </c>
      <c r="K1487" s="80">
        <v>2024.0</v>
      </c>
      <c r="L1487" s="79" t="s">
        <v>448</v>
      </c>
      <c r="M1487" s="79">
        <v>2024.0</v>
      </c>
      <c r="N1487" s="79" t="s">
        <v>161</v>
      </c>
      <c r="O1487" s="65" t="str">
        <f t="shared" si="1"/>
        <v>587534500001</v>
      </c>
      <c r="P1487" s="65">
        <f t="shared" si="2"/>
        <v>3</v>
      </c>
      <c r="Q1487" s="65">
        <f t="shared" si="3"/>
        <v>5</v>
      </c>
      <c r="R1487" s="65" t="str">
        <f t="shared" si="12"/>
        <v>58.753.450/0001-35</v>
      </c>
      <c r="S1487" s="84"/>
      <c r="T1487" s="84" t="str">
        <f t="shared" si="10"/>
        <v/>
      </c>
      <c r="U1487" s="84" t="str">
        <f t="shared" si="11"/>
        <v/>
      </c>
      <c r="V1487" s="65" t="str">
        <f t="shared" si="5"/>
        <v/>
      </c>
      <c r="W1487" s="84"/>
      <c r="X1487" s="84"/>
      <c r="Y1487" s="85"/>
      <c r="Z1487" s="85"/>
      <c r="AA1487" s="65" t="str">
        <f t="shared" si="6"/>
        <v/>
      </c>
      <c r="AB1487" s="65" t="str">
        <f t="shared" si="7"/>
        <v/>
      </c>
      <c r="AC1487" s="86"/>
      <c r="AD1487" s="87" t="str">
        <f t="shared" si="8"/>
        <v/>
      </c>
      <c r="AE1487" s="84"/>
      <c r="AF1487" s="86">
        <f>IF(AC1487&gt;0,AC1487,'⚙️ Config'!$B$10)</f>
        <v>0.0075</v>
      </c>
      <c r="AG1487" s="88">
        <f t="shared" si="9"/>
        <v>8693.55135</v>
      </c>
      <c r="AH1487" s="88">
        <f>AG1487*'⚙️ Config'!$B$11</f>
        <v>43467.75675</v>
      </c>
      <c r="AI1487" s="88">
        <f>AH1487*'⚙️ Config'!$B$12</f>
        <v>13040.32703</v>
      </c>
      <c r="AJ1487" s="64"/>
      <c r="AK1487" s="84"/>
      <c r="AL1487" s="84"/>
      <c r="AM1487" s="84"/>
      <c r="AN1487" s="84"/>
      <c r="AO1487" s="84"/>
      <c r="AP1487" s="84"/>
      <c r="AQ1487" s="84"/>
    </row>
    <row r="1488" ht="15.0" customHeight="1">
      <c r="A1488" s="79">
        <v>1485.0</v>
      </c>
      <c r="B1488" s="80" t="s">
        <v>3326</v>
      </c>
      <c r="C1488" s="79" t="s">
        <v>141</v>
      </c>
      <c r="D1488" s="79" t="s">
        <v>3327</v>
      </c>
      <c r="E1488" s="81">
        <v>63.78</v>
      </c>
      <c r="F1488" s="79" t="s">
        <v>84</v>
      </c>
      <c r="G1488" s="79" t="s">
        <v>606</v>
      </c>
      <c r="H1488" s="82">
        <v>1159039.64</v>
      </c>
      <c r="I1488" s="79">
        <v>1.0</v>
      </c>
      <c r="J1488" s="83">
        <v>1.1</v>
      </c>
      <c r="K1488" s="80">
        <v>2025.0</v>
      </c>
      <c r="L1488" s="79" t="s">
        <v>630</v>
      </c>
      <c r="M1488" s="79">
        <v>2025.0</v>
      </c>
      <c r="N1488" s="79" t="s">
        <v>161</v>
      </c>
      <c r="O1488" s="65" t="str">
        <f t="shared" si="1"/>
        <v>512447690001</v>
      </c>
      <c r="P1488" s="65">
        <f t="shared" si="2"/>
        <v>9</v>
      </c>
      <c r="Q1488" s="65">
        <f t="shared" si="3"/>
        <v>6</v>
      </c>
      <c r="R1488" s="65" t="str">
        <f t="shared" si="12"/>
        <v>51.244.769/0001-96</v>
      </c>
      <c r="S1488" s="84"/>
      <c r="T1488" s="84" t="str">
        <f t="shared" si="10"/>
        <v/>
      </c>
      <c r="U1488" s="84" t="str">
        <f t="shared" si="11"/>
        <v/>
      </c>
      <c r="V1488" s="65" t="str">
        <f t="shared" si="5"/>
        <v/>
      </c>
      <c r="W1488" s="84"/>
      <c r="X1488" s="84"/>
      <c r="Y1488" s="85"/>
      <c r="Z1488" s="85"/>
      <c r="AA1488" s="65" t="str">
        <f t="shared" si="6"/>
        <v/>
      </c>
      <c r="AB1488" s="65" t="str">
        <f t="shared" si="7"/>
        <v/>
      </c>
      <c r="AC1488" s="86"/>
      <c r="AD1488" s="87" t="str">
        <f t="shared" si="8"/>
        <v/>
      </c>
      <c r="AE1488" s="84"/>
      <c r="AF1488" s="86">
        <f>IF(AC1488&gt;0,AC1488,'⚙️ Config'!$B$10)</f>
        <v>0.0075</v>
      </c>
      <c r="AG1488" s="88">
        <f t="shared" si="9"/>
        <v>8692.7973</v>
      </c>
      <c r="AH1488" s="88">
        <f>AG1488*'⚙️ Config'!$B$11</f>
        <v>43463.9865</v>
      </c>
      <c r="AI1488" s="88">
        <f>AH1488*'⚙️ Config'!$B$12</f>
        <v>13039.19595</v>
      </c>
      <c r="AJ1488" s="64"/>
      <c r="AK1488" s="84"/>
      <c r="AL1488" s="84"/>
      <c r="AM1488" s="84"/>
      <c r="AN1488" s="84"/>
      <c r="AO1488" s="84"/>
      <c r="AP1488" s="84"/>
      <c r="AQ1488" s="84"/>
    </row>
    <row r="1489" ht="15.0" customHeight="1">
      <c r="A1489" s="79">
        <v>1486.0</v>
      </c>
      <c r="B1489" s="80" t="s">
        <v>3328</v>
      </c>
      <c r="C1489" s="79" t="s">
        <v>141</v>
      </c>
      <c r="D1489" s="79" t="s">
        <v>3329</v>
      </c>
      <c r="E1489" s="81">
        <v>71.55</v>
      </c>
      <c r="F1489" s="79" t="s">
        <v>84</v>
      </c>
      <c r="G1489" s="79" t="s">
        <v>606</v>
      </c>
      <c r="H1489" s="82">
        <v>1159033.23</v>
      </c>
      <c r="I1489" s="79">
        <v>1.0</v>
      </c>
      <c r="J1489" s="83">
        <v>1.7</v>
      </c>
      <c r="K1489" s="80">
        <v>2025.0</v>
      </c>
      <c r="L1489" s="79" t="s">
        <v>295</v>
      </c>
      <c r="M1489" s="79">
        <v>2024.0</v>
      </c>
      <c r="N1489" s="79" t="s">
        <v>208</v>
      </c>
      <c r="O1489" s="65" t="str">
        <f t="shared" si="1"/>
        <v>177717220001</v>
      </c>
      <c r="P1489" s="65">
        <f t="shared" si="2"/>
        <v>4</v>
      </c>
      <c r="Q1489" s="65">
        <f t="shared" si="3"/>
        <v>2</v>
      </c>
      <c r="R1489" s="65" t="str">
        <f t="shared" si="12"/>
        <v>17.771.722/0001-42</v>
      </c>
      <c r="S1489" s="84"/>
      <c r="T1489" s="84" t="str">
        <f t="shared" si="10"/>
        <v/>
      </c>
      <c r="U1489" s="84" t="str">
        <f t="shared" si="11"/>
        <v/>
      </c>
      <c r="V1489" s="65" t="str">
        <f t="shared" si="5"/>
        <v/>
      </c>
      <c r="W1489" s="84"/>
      <c r="X1489" s="84"/>
      <c r="Y1489" s="85"/>
      <c r="Z1489" s="85"/>
      <c r="AA1489" s="65" t="str">
        <f t="shared" si="6"/>
        <v/>
      </c>
      <c r="AB1489" s="65" t="str">
        <f t="shared" si="7"/>
        <v/>
      </c>
      <c r="AC1489" s="86"/>
      <c r="AD1489" s="87" t="str">
        <f t="shared" si="8"/>
        <v/>
      </c>
      <c r="AE1489" s="84"/>
      <c r="AF1489" s="86">
        <f>IF(AC1489&gt;0,AC1489,'⚙️ Config'!$B$10)</f>
        <v>0.0075</v>
      </c>
      <c r="AG1489" s="88">
        <f t="shared" si="9"/>
        <v>8692.749225</v>
      </c>
      <c r="AH1489" s="88">
        <f>AG1489*'⚙️ Config'!$B$11</f>
        <v>43463.74613</v>
      </c>
      <c r="AI1489" s="88">
        <f>AH1489*'⚙️ Config'!$B$12</f>
        <v>13039.12384</v>
      </c>
      <c r="AJ1489" s="64"/>
      <c r="AK1489" s="84"/>
      <c r="AL1489" s="84"/>
      <c r="AM1489" s="84"/>
      <c r="AN1489" s="84"/>
      <c r="AO1489" s="84"/>
      <c r="AP1489" s="84"/>
      <c r="AQ1489" s="84"/>
    </row>
    <row r="1490" ht="15.0" customHeight="1">
      <c r="A1490" s="79">
        <v>1487.0</v>
      </c>
      <c r="B1490" s="80" t="s">
        <v>3330</v>
      </c>
      <c r="C1490" s="79" t="s">
        <v>141</v>
      </c>
      <c r="D1490" s="79" t="s">
        <v>3331</v>
      </c>
      <c r="E1490" s="81">
        <v>83.67</v>
      </c>
      <c r="F1490" s="79" t="s">
        <v>84</v>
      </c>
      <c r="G1490" s="79" t="s">
        <v>606</v>
      </c>
      <c r="H1490" s="82">
        <v>1159011.46</v>
      </c>
      <c r="I1490" s="79">
        <v>1.0</v>
      </c>
      <c r="J1490" s="83">
        <v>0.6</v>
      </c>
      <c r="K1490" s="80">
        <v>2025.0</v>
      </c>
      <c r="L1490" s="79" t="s">
        <v>630</v>
      </c>
      <c r="M1490" s="79">
        <v>2025.0</v>
      </c>
      <c r="N1490" s="79" t="s">
        <v>145</v>
      </c>
      <c r="O1490" s="65" t="str">
        <f t="shared" si="1"/>
        <v>201120490001</v>
      </c>
      <c r="P1490" s="65">
        <f t="shared" si="2"/>
        <v>4</v>
      </c>
      <c r="Q1490" s="65">
        <f t="shared" si="3"/>
        <v>3</v>
      </c>
      <c r="R1490" s="65" t="str">
        <f t="shared" si="12"/>
        <v>20.112.049/0001-43</v>
      </c>
      <c r="S1490" s="84"/>
      <c r="T1490" s="84" t="str">
        <f t="shared" si="10"/>
        <v/>
      </c>
      <c r="U1490" s="84" t="str">
        <f t="shared" si="11"/>
        <v/>
      </c>
      <c r="V1490" s="65" t="str">
        <f t="shared" si="5"/>
        <v/>
      </c>
      <c r="W1490" s="84"/>
      <c r="X1490" s="84"/>
      <c r="Y1490" s="85"/>
      <c r="Z1490" s="85"/>
      <c r="AA1490" s="65" t="str">
        <f t="shared" si="6"/>
        <v/>
      </c>
      <c r="AB1490" s="65" t="str">
        <f t="shared" si="7"/>
        <v/>
      </c>
      <c r="AC1490" s="86"/>
      <c r="AD1490" s="87" t="str">
        <f t="shared" si="8"/>
        <v/>
      </c>
      <c r="AE1490" s="84"/>
      <c r="AF1490" s="86">
        <f>IF(AC1490&gt;0,AC1490,'⚙️ Config'!$B$10)</f>
        <v>0.0075</v>
      </c>
      <c r="AG1490" s="88">
        <f t="shared" si="9"/>
        <v>8692.58595</v>
      </c>
      <c r="AH1490" s="88">
        <f>AG1490*'⚙️ Config'!$B$11</f>
        <v>43462.92975</v>
      </c>
      <c r="AI1490" s="88">
        <f>AH1490*'⚙️ Config'!$B$12</f>
        <v>13038.87893</v>
      </c>
      <c r="AJ1490" s="64"/>
      <c r="AK1490" s="84"/>
      <c r="AL1490" s="84"/>
      <c r="AM1490" s="84"/>
      <c r="AN1490" s="84"/>
      <c r="AO1490" s="84"/>
      <c r="AP1490" s="84"/>
      <c r="AQ1490" s="84"/>
    </row>
    <row r="1491" ht="15.0" customHeight="1">
      <c r="A1491" s="79">
        <v>1488.0</v>
      </c>
      <c r="B1491" s="80" t="s">
        <v>3332</v>
      </c>
      <c r="C1491" s="79" t="s">
        <v>154</v>
      </c>
      <c r="D1491" s="79" t="s">
        <v>3333</v>
      </c>
      <c r="E1491" s="81">
        <v>56.87</v>
      </c>
      <c r="F1491" s="79" t="s">
        <v>84</v>
      </c>
      <c r="G1491" s="79" t="s">
        <v>606</v>
      </c>
      <c r="H1491" s="82">
        <v>1158962.67</v>
      </c>
      <c r="I1491" s="79">
        <v>1.0</v>
      </c>
      <c r="J1491" s="83">
        <v>1.4</v>
      </c>
      <c r="K1491" s="80">
        <v>2024.0</v>
      </c>
      <c r="L1491" s="79" t="s">
        <v>202</v>
      </c>
      <c r="M1491" s="79">
        <v>2024.0</v>
      </c>
      <c r="N1491" s="79" t="s">
        <v>161</v>
      </c>
      <c r="O1491" s="65" t="str">
        <f t="shared" si="1"/>
        <v>299295230001</v>
      </c>
      <c r="P1491" s="65">
        <f t="shared" si="2"/>
        <v>0</v>
      </c>
      <c r="Q1491" s="65">
        <f t="shared" si="3"/>
        <v>7</v>
      </c>
      <c r="R1491" s="65" t="str">
        <f t="shared" si="12"/>
        <v>29.929.523/0001-07</v>
      </c>
      <c r="S1491" s="84"/>
      <c r="T1491" s="84" t="str">
        <f t="shared" si="10"/>
        <v/>
      </c>
      <c r="U1491" s="84" t="str">
        <f t="shared" si="11"/>
        <v/>
      </c>
      <c r="V1491" s="65" t="str">
        <f t="shared" si="5"/>
        <v/>
      </c>
      <c r="W1491" s="84"/>
      <c r="X1491" s="84"/>
      <c r="Y1491" s="85"/>
      <c r="Z1491" s="85"/>
      <c r="AA1491" s="65" t="str">
        <f t="shared" si="6"/>
        <v/>
      </c>
      <c r="AB1491" s="65" t="str">
        <f t="shared" si="7"/>
        <v/>
      </c>
      <c r="AC1491" s="86"/>
      <c r="AD1491" s="87" t="str">
        <f t="shared" si="8"/>
        <v/>
      </c>
      <c r="AE1491" s="84"/>
      <c r="AF1491" s="86">
        <f>IF(AC1491&gt;0,AC1491,'⚙️ Config'!$B$10)</f>
        <v>0.0075</v>
      </c>
      <c r="AG1491" s="88">
        <f t="shared" si="9"/>
        <v>8692.220025</v>
      </c>
      <c r="AH1491" s="88">
        <f>AG1491*'⚙️ Config'!$B$11</f>
        <v>43461.10013</v>
      </c>
      <c r="AI1491" s="88">
        <f>AH1491*'⚙️ Config'!$B$12</f>
        <v>13038.33004</v>
      </c>
      <c r="AJ1491" s="64"/>
      <c r="AK1491" s="84"/>
      <c r="AL1491" s="84"/>
      <c r="AM1491" s="84"/>
      <c r="AN1491" s="84"/>
      <c r="AO1491" s="84"/>
      <c r="AP1491" s="84"/>
      <c r="AQ1491" s="84"/>
    </row>
    <row r="1492" ht="15.0" customHeight="1">
      <c r="A1492" s="79">
        <v>1489.0</v>
      </c>
      <c r="B1492" s="80" t="s">
        <v>3334</v>
      </c>
      <c r="C1492" s="79" t="s">
        <v>141</v>
      </c>
      <c r="D1492" s="79" t="s">
        <v>3335</v>
      </c>
      <c r="E1492" s="81">
        <v>56.87</v>
      </c>
      <c r="F1492" s="79" t="s">
        <v>84</v>
      </c>
      <c r="G1492" s="79" t="s">
        <v>606</v>
      </c>
      <c r="H1492" s="82">
        <v>1158458.18</v>
      </c>
      <c r="I1492" s="79">
        <v>1.0</v>
      </c>
      <c r="J1492" s="83">
        <v>1.4</v>
      </c>
      <c r="K1492" s="80">
        <v>2024.0</v>
      </c>
      <c r="L1492" s="79" t="s">
        <v>448</v>
      </c>
      <c r="M1492" s="79">
        <v>2024.0</v>
      </c>
      <c r="N1492" s="79" t="s">
        <v>161</v>
      </c>
      <c r="O1492" s="65" t="str">
        <f t="shared" si="1"/>
        <v>560442900001</v>
      </c>
      <c r="P1492" s="65">
        <f t="shared" si="2"/>
        <v>2</v>
      </c>
      <c r="Q1492" s="65">
        <f t="shared" si="3"/>
        <v>0</v>
      </c>
      <c r="R1492" s="65" t="str">
        <f t="shared" si="12"/>
        <v>56.044.290/0001-20</v>
      </c>
      <c r="S1492" s="84"/>
      <c r="T1492" s="84" t="str">
        <f t="shared" si="10"/>
        <v/>
      </c>
      <c r="U1492" s="84" t="str">
        <f t="shared" si="11"/>
        <v/>
      </c>
      <c r="V1492" s="65" t="str">
        <f t="shared" si="5"/>
        <v/>
      </c>
      <c r="W1492" s="84"/>
      <c r="X1492" s="84"/>
      <c r="Y1492" s="85"/>
      <c r="Z1492" s="85"/>
      <c r="AA1492" s="65" t="str">
        <f t="shared" si="6"/>
        <v/>
      </c>
      <c r="AB1492" s="65" t="str">
        <f t="shared" si="7"/>
        <v/>
      </c>
      <c r="AC1492" s="86"/>
      <c r="AD1492" s="87" t="str">
        <f t="shared" si="8"/>
        <v/>
      </c>
      <c r="AE1492" s="84"/>
      <c r="AF1492" s="86">
        <f>IF(AC1492&gt;0,AC1492,'⚙️ Config'!$B$10)</f>
        <v>0.0075</v>
      </c>
      <c r="AG1492" s="88">
        <f t="shared" si="9"/>
        <v>8688.43635</v>
      </c>
      <c r="AH1492" s="88">
        <f>AG1492*'⚙️ Config'!$B$11</f>
        <v>43442.18175</v>
      </c>
      <c r="AI1492" s="88">
        <f>AH1492*'⚙️ Config'!$B$12</f>
        <v>13032.65453</v>
      </c>
      <c r="AJ1492" s="64"/>
      <c r="AK1492" s="84"/>
      <c r="AL1492" s="84"/>
      <c r="AM1492" s="84"/>
      <c r="AN1492" s="84"/>
      <c r="AO1492" s="84"/>
      <c r="AP1492" s="84"/>
      <c r="AQ1492" s="84"/>
    </row>
    <row r="1493" ht="15.0" customHeight="1">
      <c r="A1493" s="79">
        <v>1490.0</v>
      </c>
      <c r="B1493" s="80" t="s">
        <v>3336</v>
      </c>
      <c r="C1493" s="79" t="s">
        <v>141</v>
      </c>
      <c r="D1493" s="79" t="s">
        <v>3337</v>
      </c>
      <c r="E1493" s="81">
        <v>51.85</v>
      </c>
      <c r="F1493" s="79" t="s">
        <v>84</v>
      </c>
      <c r="G1493" s="79" t="s">
        <v>606</v>
      </c>
      <c r="H1493" s="82">
        <v>1158396.22</v>
      </c>
      <c r="I1493" s="79">
        <v>1.0</v>
      </c>
      <c r="J1493" s="83">
        <v>1.7</v>
      </c>
      <c r="K1493" s="80">
        <v>2024.0</v>
      </c>
      <c r="L1493" s="79" t="s">
        <v>630</v>
      </c>
      <c r="M1493" s="79">
        <v>2024.0</v>
      </c>
      <c r="N1493" s="79" t="s">
        <v>161</v>
      </c>
      <c r="O1493" s="65" t="str">
        <f t="shared" si="1"/>
        <v>384478950001</v>
      </c>
      <c r="P1493" s="65">
        <f t="shared" si="2"/>
        <v>8</v>
      </c>
      <c r="Q1493" s="65">
        <f t="shared" si="3"/>
        <v>0</v>
      </c>
      <c r="R1493" s="65" t="str">
        <f t="shared" si="12"/>
        <v>38.447.895/0001-80</v>
      </c>
      <c r="S1493" s="84"/>
      <c r="T1493" s="84" t="str">
        <f t="shared" si="10"/>
        <v/>
      </c>
      <c r="U1493" s="84" t="str">
        <f t="shared" si="11"/>
        <v/>
      </c>
      <c r="V1493" s="65" t="str">
        <f t="shared" si="5"/>
        <v/>
      </c>
      <c r="W1493" s="84"/>
      <c r="X1493" s="84"/>
      <c r="Y1493" s="85"/>
      <c r="Z1493" s="85"/>
      <c r="AA1493" s="65" t="str">
        <f t="shared" si="6"/>
        <v/>
      </c>
      <c r="AB1493" s="65" t="str">
        <f t="shared" si="7"/>
        <v/>
      </c>
      <c r="AC1493" s="86"/>
      <c r="AD1493" s="87" t="str">
        <f t="shared" si="8"/>
        <v/>
      </c>
      <c r="AE1493" s="84"/>
      <c r="AF1493" s="86">
        <f>IF(AC1493&gt;0,AC1493,'⚙️ Config'!$B$10)</f>
        <v>0.0075</v>
      </c>
      <c r="AG1493" s="88">
        <f t="shared" si="9"/>
        <v>8687.97165</v>
      </c>
      <c r="AH1493" s="88">
        <f>AG1493*'⚙️ Config'!$B$11</f>
        <v>43439.85825</v>
      </c>
      <c r="AI1493" s="88">
        <f>AH1493*'⚙️ Config'!$B$12</f>
        <v>13031.95748</v>
      </c>
      <c r="AJ1493" s="64"/>
      <c r="AK1493" s="84"/>
      <c r="AL1493" s="84"/>
      <c r="AM1493" s="84"/>
      <c r="AN1493" s="84"/>
      <c r="AO1493" s="84"/>
      <c r="AP1493" s="84"/>
      <c r="AQ1493" s="84"/>
    </row>
    <row r="1494" ht="15.0" customHeight="1">
      <c r="A1494" s="79">
        <v>1491.0</v>
      </c>
      <c r="B1494" s="80" t="s">
        <v>3338</v>
      </c>
      <c r="C1494" s="79" t="s">
        <v>141</v>
      </c>
      <c r="D1494" s="79" t="s">
        <v>3339</v>
      </c>
      <c r="E1494" s="81">
        <v>49.2</v>
      </c>
      <c r="F1494" s="79" t="s">
        <v>84</v>
      </c>
      <c r="G1494" s="79" t="s">
        <v>606</v>
      </c>
      <c r="H1494" s="82">
        <v>1156882.46</v>
      </c>
      <c r="I1494" s="79">
        <v>1.0</v>
      </c>
      <c r="J1494" s="83">
        <v>1.9</v>
      </c>
      <c r="K1494" s="80">
        <v>2024.0</v>
      </c>
      <c r="L1494" s="79" t="s">
        <v>630</v>
      </c>
      <c r="M1494" s="79">
        <v>2024.0</v>
      </c>
      <c r="N1494" s="79" t="s">
        <v>145</v>
      </c>
      <c r="O1494" s="65" t="str">
        <f t="shared" si="1"/>
        <v>473449090001</v>
      </c>
      <c r="P1494" s="65">
        <f t="shared" si="2"/>
        <v>2</v>
      </c>
      <c r="Q1494" s="65">
        <f t="shared" si="3"/>
        <v>0</v>
      </c>
      <c r="R1494" s="65" t="str">
        <f t="shared" si="12"/>
        <v>47.344.909/0001-20</v>
      </c>
      <c r="S1494" s="84"/>
      <c r="T1494" s="84" t="str">
        <f t="shared" si="10"/>
        <v/>
      </c>
      <c r="U1494" s="84" t="str">
        <f t="shared" si="11"/>
        <v/>
      </c>
      <c r="V1494" s="65" t="str">
        <f t="shared" si="5"/>
        <v/>
      </c>
      <c r="W1494" s="84"/>
      <c r="X1494" s="84"/>
      <c r="Y1494" s="85"/>
      <c r="Z1494" s="85"/>
      <c r="AA1494" s="65" t="str">
        <f t="shared" si="6"/>
        <v/>
      </c>
      <c r="AB1494" s="65" t="str">
        <f t="shared" si="7"/>
        <v/>
      </c>
      <c r="AC1494" s="86"/>
      <c r="AD1494" s="87" t="str">
        <f t="shared" si="8"/>
        <v/>
      </c>
      <c r="AE1494" s="84"/>
      <c r="AF1494" s="86">
        <f>IF(AC1494&gt;0,AC1494,'⚙️ Config'!$B$10)</f>
        <v>0.0075</v>
      </c>
      <c r="AG1494" s="88">
        <f t="shared" si="9"/>
        <v>8676.61845</v>
      </c>
      <c r="AH1494" s="88">
        <f>AG1494*'⚙️ Config'!$B$11</f>
        <v>43383.09225</v>
      </c>
      <c r="AI1494" s="88">
        <f>AH1494*'⚙️ Config'!$B$12</f>
        <v>13014.92768</v>
      </c>
      <c r="AJ1494" s="64"/>
      <c r="AK1494" s="84"/>
      <c r="AL1494" s="84"/>
      <c r="AM1494" s="84"/>
      <c r="AN1494" s="84"/>
      <c r="AO1494" s="84"/>
      <c r="AP1494" s="84"/>
      <c r="AQ1494" s="84"/>
    </row>
    <row r="1495" ht="15.0" customHeight="1">
      <c r="A1495" s="79">
        <v>1492.0</v>
      </c>
      <c r="B1495" s="80" t="s">
        <v>3340</v>
      </c>
      <c r="C1495" s="79" t="s">
        <v>141</v>
      </c>
      <c r="D1495" s="79" t="s">
        <v>3341</v>
      </c>
      <c r="E1495" s="81">
        <v>51.85</v>
      </c>
      <c r="F1495" s="79" t="s">
        <v>84</v>
      </c>
      <c r="G1495" s="79" t="s">
        <v>606</v>
      </c>
      <c r="H1495" s="82">
        <v>1156608.06</v>
      </c>
      <c r="I1495" s="79">
        <v>1.0</v>
      </c>
      <c r="J1495" s="83">
        <v>1.7</v>
      </c>
      <c r="K1495" s="80">
        <v>2024.0</v>
      </c>
      <c r="L1495" s="79" t="s">
        <v>630</v>
      </c>
      <c r="M1495" s="79">
        <v>2024.0</v>
      </c>
      <c r="N1495" s="79" t="s">
        <v>145</v>
      </c>
      <c r="O1495" s="65" t="str">
        <f t="shared" si="1"/>
        <v>406479100001</v>
      </c>
      <c r="P1495" s="65">
        <f t="shared" si="2"/>
        <v>8</v>
      </c>
      <c r="Q1495" s="65">
        <f t="shared" si="3"/>
        <v>5</v>
      </c>
      <c r="R1495" s="65" t="str">
        <f t="shared" si="12"/>
        <v>40.647.910/0001-85</v>
      </c>
      <c r="S1495" s="84"/>
      <c r="T1495" s="84" t="str">
        <f t="shared" si="10"/>
        <v/>
      </c>
      <c r="U1495" s="84" t="str">
        <f t="shared" si="11"/>
        <v/>
      </c>
      <c r="V1495" s="65" t="str">
        <f t="shared" si="5"/>
        <v/>
      </c>
      <c r="W1495" s="84"/>
      <c r="X1495" s="84"/>
      <c r="Y1495" s="85"/>
      <c r="Z1495" s="85"/>
      <c r="AA1495" s="65" t="str">
        <f t="shared" si="6"/>
        <v/>
      </c>
      <c r="AB1495" s="65" t="str">
        <f t="shared" si="7"/>
        <v/>
      </c>
      <c r="AC1495" s="86"/>
      <c r="AD1495" s="87" t="str">
        <f t="shared" si="8"/>
        <v/>
      </c>
      <c r="AE1495" s="84"/>
      <c r="AF1495" s="86">
        <f>IF(AC1495&gt;0,AC1495,'⚙️ Config'!$B$10)</f>
        <v>0.0075</v>
      </c>
      <c r="AG1495" s="88">
        <f t="shared" si="9"/>
        <v>8674.56045</v>
      </c>
      <c r="AH1495" s="88">
        <f>AG1495*'⚙️ Config'!$B$11</f>
        <v>43372.80225</v>
      </c>
      <c r="AI1495" s="88">
        <f>AH1495*'⚙️ Config'!$B$12</f>
        <v>13011.84068</v>
      </c>
      <c r="AJ1495" s="64"/>
      <c r="AK1495" s="84"/>
      <c r="AL1495" s="84"/>
      <c r="AM1495" s="84"/>
      <c r="AN1495" s="84"/>
      <c r="AO1495" s="84"/>
      <c r="AP1495" s="84"/>
      <c r="AQ1495" s="84"/>
    </row>
    <row r="1496" ht="15.0" customHeight="1">
      <c r="A1496" s="79">
        <v>1493.0</v>
      </c>
      <c r="B1496" s="80" t="s">
        <v>3342</v>
      </c>
      <c r="C1496" s="79" t="s">
        <v>141</v>
      </c>
      <c r="D1496" s="79" t="s">
        <v>3343</v>
      </c>
      <c r="E1496" s="81">
        <v>49.2</v>
      </c>
      <c r="F1496" s="79" t="s">
        <v>84</v>
      </c>
      <c r="G1496" s="79" t="s">
        <v>606</v>
      </c>
      <c r="H1496" s="82">
        <v>1156491.03</v>
      </c>
      <c r="I1496" s="79">
        <v>1.0</v>
      </c>
      <c r="J1496" s="83">
        <v>1.9</v>
      </c>
      <c r="K1496" s="80">
        <v>2024.0</v>
      </c>
      <c r="L1496" s="79" t="s">
        <v>448</v>
      </c>
      <c r="M1496" s="79">
        <v>2024.0</v>
      </c>
      <c r="N1496" s="79" t="s">
        <v>145</v>
      </c>
      <c r="O1496" s="65" t="str">
        <f t="shared" si="1"/>
        <v>472454090001</v>
      </c>
      <c r="P1496" s="65">
        <f t="shared" si="2"/>
        <v>3</v>
      </c>
      <c r="Q1496" s="65">
        <f t="shared" si="3"/>
        <v>1</v>
      </c>
      <c r="R1496" s="65" t="str">
        <f t="shared" si="12"/>
        <v>47.245.409/0001-31</v>
      </c>
      <c r="S1496" s="84"/>
      <c r="T1496" s="84" t="str">
        <f t="shared" si="10"/>
        <v/>
      </c>
      <c r="U1496" s="84" t="str">
        <f t="shared" si="11"/>
        <v/>
      </c>
      <c r="V1496" s="65" t="str">
        <f t="shared" si="5"/>
        <v/>
      </c>
      <c r="W1496" s="84"/>
      <c r="X1496" s="84"/>
      <c r="Y1496" s="85"/>
      <c r="Z1496" s="85"/>
      <c r="AA1496" s="65" t="str">
        <f t="shared" si="6"/>
        <v/>
      </c>
      <c r="AB1496" s="65" t="str">
        <f t="shared" si="7"/>
        <v/>
      </c>
      <c r="AC1496" s="86"/>
      <c r="AD1496" s="87" t="str">
        <f t="shared" si="8"/>
        <v/>
      </c>
      <c r="AE1496" s="84"/>
      <c r="AF1496" s="86">
        <f>IF(AC1496&gt;0,AC1496,'⚙️ Config'!$B$10)</f>
        <v>0.0075</v>
      </c>
      <c r="AG1496" s="88">
        <f t="shared" si="9"/>
        <v>8673.682725</v>
      </c>
      <c r="AH1496" s="88">
        <f>AG1496*'⚙️ Config'!$B$11</f>
        <v>43368.41363</v>
      </c>
      <c r="AI1496" s="88">
        <f>AH1496*'⚙️ Config'!$B$12</f>
        <v>13010.52409</v>
      </c>
      <c r="AJ1496" s="64"/>
      <c r="AK1496" s="84"/>
      <c r="AL1496" s="84"/>
      <c r="AM1496" s="84"/>
      <c r="AN1496" s="84"/>
      <c r="AO1496" s="84"/>
      <c r="AP1496" s="84"/>
      <c r="AQ1496" s="84"/>
    </row>
    <row r="1497" ht="15.0" customHeight="1">
      <c r="A1497" s="79">
        <v>1494.0</v>
      </c>
      <c r="B1497" s="80" t="s">
        <v>3344</v>
      </c>
      <c r="C1497" s="79" t="s">
        <v>141</v>
      </c>
      <c r="D1497" s="79" t="s">
        <v>3345</v>
      </c>
      <c r="E1497" s="81">
        <v>53.36</v>
      </c>
      <c r="F1497" s="79" t="s">
        <v>84</v>
      </c>
      <c r="G1497" s="79" t="s">
        <v>606</v>
      </c>
      <c r="H1497" s="82">
        <v>1156113.07</v>
      </c>
      <c r="I1497" s="79">
        <v>1.0</v>
      </c>
      <c r="J1497" s="83">
        <v>1.6</v>
      </c>
      <c r="K1497" s="80">
        <v>2024.0</v>
      </c>
      <c r="L1497" s="79" t="s">
        <v>630</v>
      </c>
      <c r="M1497" s="79">
        <v>2024.0</v>
      </c>
      <c r="N1497" s="79" t="s">
        <v>161</v>
      </c>
      <c r="O1497" s="65" t="str">
        <f t="shared" si="1"/>
        <v>074305810001</v>
      </c>
      <c r="P1497" s="65">
        <f t="shared" si="2"/>
        <v>4</v>
      </c>
      <c r="Q1497" s="65">
        <f t="shared" si="3"/>
        <v>0</v>
      </c>
      <c r="R1497" s="65" t="str">
        <f t="shared" si="12"/>
        <v>07.430.581/0001-40</v>
      </c>
      <c r="S1497" s="84"/>
      <c r="T1497" s="84" t="str">
        <f t="shared" si="10"/>
        <v/>
      </c>
      <c r="U1497" s="84" t="str">
        <f t="shared" si="11"/>
        <v/>
      </c>
      <c r="V1497" s="65" t="str">
        <f t="shared" si="5"/>
        <v/>
      </c>
      <c r="W1497" s="84"/>
      <c r="X1497" s="84"/>
      <c r="Y1497" s="85"/>
      <c r="Z1497" s="85"/>
      <c r="AA1497" s="65" t="str">
        <f t="shared" si="6"/>
        <v/>
      </c>
      <c r="AB1497" s="65" t="str">
        <f t="shared" si="7"/>
        <v/>
      </c>
      <c r="AC1497" s="86"/>
      <c r="AD1497" s="87" t="str">
        <f t="shared" si="8"/>
        <v/>
      </c>
      <c r="AE1497" s="84"/>
      <c r="AF1497" s="86">
        <f>IF(AC1497&gt;0,AC1497,'⚙️ Config'!$B$10)</f>
        <v>0.0075</v>
      </c>
      <c r="AG1497" s="88">
        <f t="shared" si="9"/>
        <v>8670.848025</v>
      </c>
      <c r="AH1497" s="88">
        <f>AG1497*'⚙️ Config'!$B$11</f>
        <v>43354.24013</v>
      </c>
      <c r="AI1497" s="88">
        <f>AH1497*'⚙️ Config'!$B$12</f>
        <v>13006.27204</v>
      </c>
      <c r="AJ1497" s="64"/>
      <c r="AK1497" s="84"/>
      <c r="AL1497" s="84"/>
      <c r="AM1497" s="84"/>
      <c r="AN1497" s="84"/>
      <c r="AO1497" s="84"/>
      <c r="AP1497" s="84"/>
      <c r="AQ1497" s="84"/>
    </row>
    <row r="1498" ht="15.0" customHeight="1">
      <c r="A1498" s="79">
        <v>1495.0</v>
      </c>
      <c r="B1498" s="80" t="s">
        <v>3346</v>
      </c>
      <c r="C1498" s="79" t="s">
        <v>141</v>
      </c>
      <c r="D1498" s="79" t="s">
        <v>3347</v>
      </c>
      <c r="E1498" s="81">
        <v>53.36</v>
      </c>
      <c r="F1498" s="79" t="s">
        <v>84</v>
      </c>
      <c r="G1498" s="79" t="s">
        <v>606</v>
      </c>
      <c r="H1498" s="82">
        <v>1155766.56</v>
      </c>
      <c r="I1498" s="79">
        <v>1.0</v>
      </c>
      <c r="J1498" s="83">
        <v>1.6</v>
      </c>
      <c r="K1498" s="80">
        <v>2024.0</v>
      </c>
      <c r="L1498" s="79" t="s">
        <v>630</v>
      </c>
      <c r="M1498" s="79">
        <v>2024.0</v>
      </c>
      <c r="N1498" s="79" t="s">
        <v>145</v>
      </c>
      <c r="O1498" s="65" t="str">
        <f t="shared" si="1"/>
        <v>355034900001</v>
      </c>
      <c r="P1498" s="65">
        <f t="shared" si="2"/>
        <v>2</v>
      </c>
      <c r="Q1498" s="65">
        <f t="shared" si="3"/>
        <v>3</v>
      </c>
      <c r="R1498" s="65" t="str">
        <f t="shared" si="12"/>
        <v>35.503.490/0001-23</v>
      </c>
      <c r="S1498" s="84"/>
      <c r="T1498" s="84" t="str">
        <f t="shared" si="10"/>
        <v/>
      </c>
      <c r="U1498" s="84" t="str">
        <f t="shared" si="11"/>
        <v/>
      </c>
      <c r="V1498" s="65" t="str">
        <f t="shared" si="5"/>
        <v/>
      </c>
      <c r="W1498" s="84"/>
      <c r="X1498" s="84"/>
      <c r="Y1498" s="85"/>
      <c r="Z1498" s="85"/>
      <c r="AA1498" s="65" t="str">
        <f t="shared" si="6"/>
        <v/>
      </c>
      <c r="AB1498" s="65" t="str">
        <f t="shared" si="7"/>
        <v/>
      </c>
      <c r="AC1498" s="86"/>
      <c r="AD1498" s="87" t="str">
        <f t="shared" si="8"/>
        <v/>
      </c>
      <c r="AE1498" s="84"/>
      <c r="AF1498" s="86">
        <f>IF(AC1498&gt;0,AC1498,'⚙️ Config'!$B$10)</f>
        <v>0.0075</v>
      </c>
      <c r="AG1498" s="88">
        <f t="shared" si="9"/>
        <v>8668.2492</v>
      </c>
      <c r="AH1498" s="88">
        <f>AG1498*'⚙️ Config'!$B$11</f>
        <v>43341.246</v>
      </c>
      <c r="AI1498" s="88">
        <f>AH1498*'⚙️ Config'!$B$12</f>
        <v>13002.3738</v>
      </c>
      <c r="AJ1498" s="64"/>
      <c r="AK1498" s="84"/>
      <c r="AL1498" s="84"/>
      <c r="AM1498" s="84"/>
      <c r="AN1498" s="84"/>
      <c r="AO1498" s="84"/>
      <c r="AP1498" s="84"/>
      <c r="AQ1498" s="84"/>
    </row>
    <row r="1499" ht="15.0" customHeight="1">
      <c r="A1499" s="79">
        <v>1496.0</v>
      </c>
      <c r="B1499" s="80" t="s">
        <v>3348</v>
      </c>
      <c r="C1499" s="79" t="s">
        <v>141</v>
      </c>
      <c r="D1499" s="79" t="s">
        <v>3349</v>
      </c>
      <c r="E1499" s="81">
        <v>55.03</v>
      </c>
      <c r="F1499" s="79" t="s">
        <v>84</v>
      </c>
      <c r="G1499" s="79" t="s">
        <v>606</v>
      </c>
      <c r="H1499" s="82">
        <v>1155487.99</v>
      </c>
      <c r="I1499" s="79">
        <v>1.0</v>
      </c>
      <c r="J1499" s="83">
        <v>1.5</v>
      </c>
      <c r="K1499" s="80">
        <v>2024.0</v>
      </c>
      <c r="L1499" s="79" t="s">
        <v>630</v>
      </c>
      <c r="M1499" s="79">
        <v>2024.0</v>
      </c>
      <c r="N1499" s="79" t="s">
        <v>161</v>
      </c>
      <c r="O1499" s="65" t="str">
        <f t="shared" si="1"/>
        <v>029742680001</v>
      </c>
      <c r="P1499" s="65">
        <f t="shared" si="2"/>
        <v>5</v>
      </c>
      <c r="Q1499" s="65">
        <f t="shared" si="3"/>
        <v>0</v>
      </c>
      <c r="R1499" s="65" t="str">
        <f t="shared" si="12"/>
        <v>02.974.268/0001-50</v>
      </c>
      <c r="S1499" s="84"/>
      <c r="T1499" s="84" t="str">
        <f t="shared" si="10"/>
        <v/>
      </c>
      <c r="U1499" s="84" t="str">
        <f t="shared" si="11"/>
        <v/>
      </c>
      <c r="V1499" s="65" t="str">
        <f t="shared" si="5"/>
        <v/>
      </c>
      <c r="W1499" s="84"/>
      <c r="X1499" s="84"/>
      <c r="Y1499" s="85"/>
      <c r="Z1499" s="85"/>
      <c r="AA1499" s="65" t="str">
        <f t="shared" si="6"/>
        <v/>
      </c>
      <c r="AB1499" s="65" t="str">
        <f t="shared" si="7"/>
        <v/>
      </c>
      <c r="AC1499" s="86"/>
      <c r="AD1499" s="87" t="str">
        <f t="shared" si="8"/>
        <v/>
      </c>
      <c r="AE1499" s="84"/>
      <c r="AF1499" s="86">
        <f>IF(AC1499&gt;0,AC1499,'⚙️ Config'!$B$10)</f>
        <v>0.0075</v>
      </c>
      <c r="AG1499" s="88">
        <f t="shared" si="9"/>
        <v>8666.159925</v>
      </c>
      <c r="AH1499" s="88">
        <f>AG1499*'⚙️ Config'!$B$11</f>
        <v>43330.79963</v>
      </c>
      <c r="AI1499" s="88">
        <f>AH1499*'⚙️ Config'!$B$12</f>
        <v>12999.23989</v>
      </c>
      <c r="AJ1499" s="64"/>
      <c r="AK1499" s="84"/>
      <c r="AL1499" s="84"/>
      <c r="AM1499" s="84"/>
      <c r="AN1499" s="84"/>
      <c r="AO1499" s="84"/>
      <c r="AP1499" s="84"/>
      <c r="AQ1499" s="84"/>
    </row>
    <row r="1500" ht="15.0" customHeight="1">
      <c r="A1500" s="79">
        <v>1497.0</v>
      </c>
      <c r="B1500" s="80" t="s">
        <v>3350</v>
      </c>
      <c r="C1500" s="79" t="s">
        <v>141</v>
      </c>
      <c r="D1500" s="79" t="s">
        <v>3351</v>
      </c>
      <c r="E1500" s="81">
        <v>63.78</v>
      </c>
      <c r="F1500" s="79" t="s">
        <v>84</v>
      </c>
      <c r="G1500" s="79" t="s">
        <v>606</v>
      </c>
      <c r="H1500" s="82">
        <v>1155174.73</v>
      </c>
      <c r="I1500" s="79">
        <v>1.0</v>
      </c>
      <c r="J1500" s="83">
        <v>1.1</v>
      </c>
      <c r="K1500" s="80">
        <v>2025.0</v>
      </c>
      <c r="L1500" s="79" t="s">
        <v>630</v>
      </c>
      <c r="M1500" s="79">
        <v>2025.0</v>
      </c>
      <c r="N1500" s="79" t="s">
        <v>161</v>
      </c>
      <c r="O1500" s="65" t="str">
        <f t="shared" si="1"/>
        <v>338621430001</v>
      </c>
      <c r="P1500" s="65">
        <f t="shared" si="2"/>
        <v>6</v>
      </c>
      <c r="Q1500" s="65">
        <f t="shared" si="3"/>
        <v>1</v>
      </c>
      <c r="R1500" s="65" t="str">
        <f t="shared" si="12"/>
        <v>33.862.143/0001-61</v>
      </c>
      <c r="S1500" s="84"/>
      <c r="T1500" s="84" t="str">
        <f t="shared" si="10"/>
        <v/>
      </c>
      <c r="U1500" s="84" t="str">
        <f t="shared" si="11"/>
        <v/>
      </c>
      <c r="V1500" s="65" t="str">
        <f t="shared" si="5"/>
        <v/>
      </c>
      <c r="W1500" s="84"/>
      <c r="X1500" s="84"/>
      <c r="Y1500" s="85"/>
      <c r="Z1500" s="85"/>
      <c r="AA1500" s="65" t="str">
        <f t="shared" si="6"/>
        <v/>
      </c>
      <c r="AB1500" s="65" t="str">
        <f t="shared" si="7"/>
        <v/>
      </c>
      <c r="AC1500" s="86"/>
      <c r="AD1500" s="87" t="str">
        <f t="shared" si="8"/>
        <v/>
      </c>
      <c r="AE1500" s="84"/>
      <c r="AF1500" s="86">
        <f>IF(AC1500&gt;0,AC1500,'⚙️ Config'!$B$10)</f>
        <v>0.0075</v>
      </c>
      <c r="AG1500" s="88">
        <f t="shared" si="9"/>
        <v>8663.810475</v>
      </c>
      <c r="AH1500" s="88">
        <f>AG1500*'⚙️ Config'!$B$11</f>
        <v>43319.05238</v>
      </c>
      <c r="AI1500" s="88">
        <f>AH1500*'⚙️ Config'!$B$12</f>
        <v>12995.71571</v>
      </c>
      <c r="AJ1500" s="64"/>
      <c r="AK1500" s="84"/>
      <c r="AL1500" s="84"/>
      <c r="AM1500" s="84"/>
      <c r="AN1500" s="84"/>
      <c r="AO1500" s="84"/>
      <c r="AP1500" s="84"/>
      <c r="AQ1500" s="84"/>
    </row>
    <row r="1501" ht="15.0" customHeight="1">
      <c r="A1501" s="79">
        <v>1498.0</v>
      </c>
      <c r="B1501" s="80" t="s">
        <v>3352</v>
      </c>
      <c r="C1501" s="79" t="s">
        <v>141</v>
      </c>
      <c r="D1501" s="79" t="s">
        <v>3353</v>
      </c>
      <c r="E1501" s="81">
        <v>53.36</v>
      </c>
      <c r="F1501" s="79" t="s">
        <v>84</v>
      </c>
      <c r="G1501" s="79" t="s">
        <v>606</v>
      </c>
      <c r="H1501" s="82">
        <v>1154873.59</v>
      </c>
      <c r="I1501" s="79">
        <v>1.0</v>
      </c>
      <c r="J1501" s="83">
        <v>1.6</v>
      </c>
      <c r="K1501" s="80">
        <v>2024.0</v>
      </c>
      <c r="L1501" s="79" t="s">
        <v>295</v>
      </c>
      <c r="M1501" s="79">
        <v>2024.0</v>
      </c>
      <c r="N1501" s="79" t="s">
        <v>145</v>
      </c>
      <c r="O1501" s="65" t="str">
        <f t="shared" si="1"/>
        <v>363488300001</v>
      </c>
      <c r="P1501" s="65">
        <f t="shared" si="2"/>
        <v>5</v>
      </c>
      <c r="Q1501" s="65">
        <f t="shared" si="3"/>
        <v>1</v>
      </c>
      <c r="R1501" s="65" t="str">
        <f t="shared" si="12"/>
        <v>36.348.830/0001-51</v>
      </c>
      <c r="S1501" s="84"/>
      <c r="T1501" s="84" t="str">
        <f t="shared" si="10"/>
        <v/>
      </c>
      <c r="U1501" s="84" t="str">
        <f t="shared" si="11"/>
        <v/>
      </c>
      <c r="V1501" s="65" t="str">
        <f t="shared" si="5"/>
        <v/>
      </c>
      <c r="W1501" s="84"/>
      <c r="X1501" s="84"/>
      <c r="Y1501" s="85"/>
      <c r="Z1501" s="85"/>
      <c r="AA1501" s="65" t="str">
        <f t="shared" si="6"/>
        <v/>
      </c>
      <c r="AB1501" s="65" t="str">
        <f t="shared" si="7"/>
        <v/>
      </c>
      <c r="AC1501" s="86"/>
      <c r="AD1501" s="87" t="str">
        <f t="shared" si="8"/>
        <v/>
      </c>
      <c r="AE1501" s="84"/>
      <c r="AF1501" s="86">
        <f>IF(AC1501&gt;0,AC1501,'⚙️ Config'!$B$10)</f>
        <v>0.0075</v>
      </c>
      <c r="AG1501" s="88">
        <f t="shared" si="9"/>
        <v>8661.551925</v>
      </c>
      <c r="AH1501" s="88">
        <f>AG1501*'⚙️ Config'!$B$11</f>
        <v>43307.75963</v>
      </c>
      <c r="AI1501" s="88">
        <f>AH1501*'⚙️ Config'!$B$12</f>
        <v>12992.32789</v>
      </c>
      <c r="AJ1501" s="64"/>
      <c r="AK1501" s="84"/>
      <c r="AL1501" s="84"/>
      <c r="AM1501" s="84"/>
      <c r="AN1501" s="84"/>
      <c r="AO1501" s="84"/>
      <c r="AP1501" s="84"/>
      <c r="AQ1501" s="84"/>
    </row>
    <row r="1502" ht="15.0" customHeight="1">
      <c r="A1502" s="79">
        <v>1499.0</v>
      </c>
      <c r="B1502" s="80" t="s">
        <v>3354</v>
      </c>
      <c r="C1502" s="79" t="s">
        <v>141</v>
      </c>
      <c r="D1502" s="79" t="s">
        <v>3355</v>
      </c>
      <c r="E1502" s="81">
        <v>63.78</v>
      </c>
      <c r="F1502" s="79" t="s">
        <v>84</v>
      </c>
      <c r="G1502" s="79" t="s">
        <v>606</v>
      </c>
      <c r="H1502" s="82">
        <v>1154169.7</v>
      </c>
      <c r="I1502" s="79">
        <v>1.0</v>
      </c>
      <c r="J1502" s="83">
        <v>1.1</v>
      </c>
      <c r="K1502" s="80">
        <v>2025.0</v>
      </c>
      <c r="L1502" s="79" t="s">
        <v>448</v>
      </c>
      <c r="M1502" s="79">
        <v>2025.0</v>
      </c>
      <c r="N1502" s="79" t="s">
        <v>161</v>
      </c>
      <c r="O1502" s="65" t="str">
        <f t="shared" si="1"/>
        <v>093442310001</v>
      </c>
      <c r="P1502" s="65">
        <f t="shared" si="2"/>
        <v>9</v>
      </c>
      <c r="Q1502" s="65">
        <f t="shared" si="3"/>
        <v>7</v>
      </c>
      <c r="R1502" s="65" t="str">
        <f t="shared" si="12"/>
        <v>09.344.231/0001-97</v>
      </c>
      <c r="S1502" s="84"/>
      <c r="T1502" s="84" t="str">
        <f t="shared" si="10"/>
        <v/>
      </c>
      <c r="U1502" s="84" t="str">
        <f t="shared" si="11"/>
        <v/>
      </c>
      <c r="V1502" s="65" t="str">
        <f t="shared" si="5"/>
        <v/>
      </c>
      <c r="W1502" s="84"/>
      <c r="X1502" s="84"/>
      <c r="Y1502" s="85"/>
      <c r="Z1502" s="85"/>
      <c r="AA1502" s="65" t="str">
        <f t="shared" si="6"/>
        <v/>
      </c>
      <c r="AB1502" s="65" t="str">
        <f t="shared" si="7"/>
        <v/>
      </c>
      <c r="AC1502" s="86"/>
      <c r="AD1502" s="87" t="str">
        <f t="shared" si="8"/>
        <v/>
      </c>
      <c r="AE1502" s="84"/>
      <c r="AF1502" s="86">
        <f>IF(AC1502&gt;0,AC1502,'⚙️ Config'!$B$10)</f>
        <v>0.0075</v>
      </c>
      <c r="AG1502" s="88">
        <f t="shared" si="9"/>
        <v>8656.27275</v>
      </c>
      <c r="AH1502" s="88">
        <f>AG1502*'⚙️ Config'!$B$11</f>
        <v>43281.36375</v>
      </c>
      <c r="AI1502" s="88">
        <f>AH1502*'⚙️ Config'!$B$12</f>
        <v>12984.40913</v>
      </c>
      <c r="AJ1502" s="64"/>
      <c r="AK1502" s="84"/>
      <c r="AL1502" s="84"/>
      <c r="AM1502" s="84"/>
      <c r="AN1502" s="84"/>
      <c r="AO1502" s="84"/>
      <c r="AP1502" s="84"/>
      <c r="AQ1502" s="84"/>
    </row>
    <row r="1503" ht="15.0" customHeight="1">
      <c r="A1503" s="79">
        <v>1500.0</v>
      </c>
      <c r="B1503" s="80" t="s">
        <v>3356</v>
      </c>
      <c r="C1503" s="79" t="s">
        <v>141</v>
      </c>
      <c r="D1503" s="79" t="s">
        <v>3357</v>
      </c>
      <c r="E1503" s="81">
        <v>50.47</v>
      </c>
      <c r="F1503" s="79" t="s">
        <v>84</v>
      </c>
      <c r="G1503" s="79" t="s">
        <v>606</v>
      </c>
      <c r="H1503" s="82">
        <v>1153753.45</v>
      </c>
      <c r="I1503" s="79">
        <v>1.0</v>
      </c>
      <c r="J1503" s="83">
        <v>1.8</v>
      </c>
      <c r="K1503" s="80">
        <v>2024.0</v>
      </c>
      <c r="L1503" s="79" t="s">
        <v>630</v>
      </c>
      <c r="M1503" s="79">
        <v>2024.0</v>
      </c>
      <c r="N1503" s="79" t="s">
        <v>161</v>
      </c>
      <c r="O1503" s="65" t="str">
        <f t="shared" si="1"/>
        <v>307058720001</v>
      </c>
      <c r="P1503" s="65">
        <f t="shared" si="2"/>
        <v>1</v>
      </c>
      <c r="Q1503" s="65">
        <f t="shared" si="3"/>
        <v>6</v>
      </c>
      <c r="R1503" s="65" t="str">
        <f t="shared" si="12"/>
        <v>30.705.872/0001-16</v>
      </c>
      <c r="S1503" s="84"/>
      <c r="T1503" s="84" t="str">
        <f t="shared" si="10"/>
        <v/>
      </c>
      <c r="U1503" s="84" t="str">
        <f t="shared" si="11"/>
        <v/>
      </c>
      <c r="V1503" s="65" t="str">
        <f t="shared" si="5"/>
        <v/>
      </c>
      <c r="W1503" s="84"/>
      <c r="X1503" s="84"/>
      <c r="Y1503" s="85"/>
      <c r="Z1503" s="85"/>
      <c r="AA1503" s="65" t="str">
        <f t="shared" si="6"/>
        <v/>
      </c>
      <c r="AB1503" s="65" t="str">
        <f t="shared" si="7"/>
        <v/>
      </c>
      <c r="AC1503" s="86"/>
      <c r="AD1503" s="87" t="str">
        <f t="shared" si="8"/>
        <v/>
      </c>
      <c r="AE1503" s="84"/>
      <c r="AF1503" s="86">
        <f>IF(AC1503&gt;0,AC1503,'⚙️ Config'!$B$10)</f>
        <v>0.0075</v>
      </c>
      <c r="AG1503" s="88">
        <f t="shared" si="9"/>
        <v>8653.150875</v>
      </c>
      <c r="AH1503" s="88">
        <f>AG1503*'⚙️ Config'!$B$11</f>
        <v>43265.75438</v>
      </c>
      <c r="AI1503" s="88">
        <f>AH1503*'⚙️ Config'!$B$12</f>
        <v>12979.72631</v>
      </c>
      <c r="AJ1503" s="64"/>
      <c r="AK1503" s="84"/>
      <c r="AL1503" s="84"/>
      <c r="AM1503" s="84"/>
      <c r="AN1503" s="84"/>
      <c r="AO1503" s="84"/>
      <c r="AP1503" s="84"/>
      <c r="AQ1503" s="84"/>
    </row>
    <row r="1504" ht="15.0" customHeight="1">
      <c r="A1504" s="79">
        <v>1501.0</v>
      </c>
      <c r="B1504" s="80" t="s">
        <v>3358</v>
      </c>
      <c r="C1504" s="79" t="s">
        <v>141</v>
      </c>
      <c r="D1504" s="79" t="s">
        <v>3359</v>
      </c>
      <c r="E1504" s="81">
        <v>53.36</v>
      </c>
      <c r="F1504" s="79" t="s">
        <v>84</v>
      </c>
      <c r="G1504" s="79" t="s">
        <v>606</v>
      </c>
      <c r="H1504" s="82">
        <v>1153644.94</v>
      </c>
      <c r="I1504" s="79">
        <v>1.0</v>
      </c>
      <c r="J1504" s="83">
        <v>1.6</v>
      </c>
      <c r="K1504" s="80">
        <v>2024.0</v>
      </c>
      <c r="L1504" s="79" t="s">
        <v>630</v>
      </c>
      <c r="M1504" s="79">
        <v>2024.0</v>
      </c>
      <c r="N1504" s="79" t="s">
        <v>161</v>
      </c>
      <c r="O1504" s="65" t="str">
        <f t="shared" si="1"/>
        <v>283801960001</v>
      </c>
      <c r="P1504" s="65">
        <f t="shared" si="2"/>
        <v>0</v>
      </c>
      <c r="Q1504" s="65">
        <f t="shared" si="3"/>
        <v>6</v>
      </c>
      <c r="R1504" s="65" t="str">
        <f t="shared" si="12"/>
        <v>28.380.196/0001-06</v>
      </c>
      <c r="S1504" s="84"/>
      <c r="T1504" s="84" t="str">
        <f t="shared" si="10"/>
        <v/>
      </c>
      <c r="U1504" s="84" t="str">
        <f t="shared" si="11"/>
        <v/>
      </c>
      <c r="V1504" s="65" t="str">
        <f t="shared" si="5"/>
        <v/>
      </c>
      <c r="W1504" s="84"/>
      <c r="X1504" s="84"/>
      <c r="Y1504" s="85"/>
      <c r="Z1504" s="85"/>
      <c r="AA1504" s="65" t="str">
        <f t="shared" si="6"/>
        <v/>
      </c>
      <c r="AB1504" s="65" t="str">
        <f t="shared" si="7"/>
        <v/>
      </c>
      <c r="AC1504" s="86"/>
      <c r="AD1504" s="87" t="str">
        <f t="shared" si="8"/>
        <v/>
      </c>
      <c r="AE1504" s="84"/>
      <c r="AF1504" s="86">
        <f>IF(AC1504&gt;0,AC1504,'⚙️ Config'!$B$10)</f>
        <v>0.0075</v>
      </c>
      <c r="AG1504" s="88">
        <f t="shared" si="9"/>
        <v>8652.33705</v>
      </c>
      <c r="AH1504" s="88">
        <f>AG1504*'⚙️ Config'!$B$11</f>
        <v>43261.68525</v>
      </c>
      <c r="AI1504" s="88">
        <f>AH1504*'⚙️ Config'!$B$12</f>
        <v>12978.50558</v>
      </c>
      <c r="AJ1504" s="64"/>
      <c r="AK1504" s="84"/>
      <c r="AL1504" s="84"/>
      <c r="AM1504" s="84"/>
      <c r="AN1504" s="84"/>
      <c r="AO1504" s="84"/>
      <c r="AP1504" s="84"/>
      <c r="AQ1504" s="84"/>
    </row>
    <row r="1505" ht="15.0" customHeight="1">
      <c r="A1505" s="79">
        <v>1502.0</v>
      </c>
      <c r="B1505" s="80" t="s">
        <v>3360</v>
      </c>
      <c r="C1505" s="79" t="s">
        <v>141</v>
      </c>
      <c r="D1505" s="79" t="s">
        <v>3361</v>
      </c>
      <c r="E1505" s="81">
        <v>70.03</v>
      </c>
      <c r="F1505" s="79" t="s">
        <v>84</v>
      </c>
      <c r="G1505" s="79" t="s">
        <v>606</v>
      </c>
      <c r="H1505" s="82">
        <v>1152591.37</v>
      </c>
      <c r="I1505" s="79">
        <v>1.0</v>
      </c>
      <c r="J1505" s="83">
        <v>0.9</v>
      </c>
      <c r="K1505" s="80">
        <v>2025.0</v>
      </c>
      <c r="L1505" s="79" t="s">
        <v>268</v>
      </c>
      <c r="M1505" s="79">
        <v>2025.0</v>
      </c>
      <c r="N1505" s="79" t="s">
        <v>145</v>
      </c>
      <c r="O1505" s="65" t="str">
        <f t="shared" si="1"/>
        <v>139255040001</v>
      </c>
      <c r="P1505" s="65">
        <f t="shared" si="2"/>
        <v>6</v>
      </c>
      <c r="Q1505" s="65">
        <f t="shared" si="3"/>
        <v>4</v>
      </c>
      <c r="R1505" s="65" t="str">
        <f t="shared" si="12"/>
        <v>13.925.504/0001-64</v>
      </c>
      <c r="S1505" s="84"/>
      <c r="T1505" s="84" t="str">
        <f t="shared" si="10"/>
        <v/>
      </c>
      <c r="U1505" s="84" t="str">
        <f t="shared" si="11"/>
        <v/>
      </c>
      <c r="V1505" s="65" t="str">
        <f t="shared" si="5"/>
        <v/>
      </c>
      <c r="W1505" s="84"/>
      <c r="X1505" s="84"/>
      <c r="Y1505" s="85"/>
      <c r="Z1505" s="85"/>
      <c r="AA1505" s="65" t="str">
        <f t="shared" si="6"/>
        <v/>
      </c>
      <c r="AB1505" s="65" t="str">
        <f t="shared" si="7"/>
        <v/>
      </c>
      <c r="AC1505" s="86"/>
      <c r="AD1505" s="87" t="str">
        <f t="shared" si="8"/>
        <v/>
      </c>
      <c r="AE1505" s="84"/>
      <c r="AF1505" s="86">
        <f>IF(AC1505&gt;0,AC1505,'⚙️ Config'!$B$10)</f>
        <v>0.0075</v>
      </c>
      <c r="AG1505" s="88">
        <f t="shared" si="9"/>
        <v>8644.435275</v>
      </c>
      <c r="AH1505" s="88">
        <f>AG1505*'⚙️ Config'!$B$11</f>
        <v>43222.17638</v>
      </c>
      <c r="AI1505" s="88">
        <f>AH1505*'⚙️ Config'!$B$12</f>
        <v>12966.65291</v>
      </c>
      <c r="AJ1505" s="64"/>
      <c r="AK1505" s="84"/>
      <c r="AL1505" s="84"/>
      <c r="AM1505" s="84"/>
      <c r="AN1505" s="84"/>
      <c r="AO1505" s="84"/>
      <c r="AP1505" s="84"/>
      <c r="AQ1505" s="84"/>
    </row>
    <row r="1506" ht="15.0" customHeight="1">
      <c r="A1506" s="79">
        <v>1503.0</v>
      </c>
      <c r="B1506" s="80" t="s">
        <v>3362</v>
      </c>
      <c r="C1506" s="79" t="s">
        <v>141</v>
      </c>
      <c r="D1506" s="79" t="s">
        <v>3363</v>
      </c>
      <c r="E1506" s="81">
        <v>50.47</v>
      </c>
      <c r="F1506" s="79" t="s">
        <v>84</v>
      </c>
      <c r="G1506" s="79" t="s">
        <v>606</v>
      </c>
      <c r="H1506" s="82">
        <v>1152286.68</v>
      </c>
      <c r="I1506" s="79">
        <v>1.0</v>
      </c>
      <c r="J1506" s="83">
        <v>1.8</v>
      </c>
      <c r="K1506" s="80">
        <v>2024.0</v>
      </c>
      <c r="L1506" s="79" t="s">
        <v>630</v>
      </c>
      <c r="M1506" s="79">
        <v>2024.0</v>
      </c>
      <c r="N1506" s="79" t="s">
        <v>161</v>
      </c>
      <c r="O1506" s="65" t="str">
        <f t="shared" si="1"/>
        <v>315973290001</v>
      </c>
      <c r="P1506" s="65">
        <f t="shared" si="2"/>
        <v>0</v>
      </c>
      <c r="Q1506" s="65">
        <f t="shared" si="3"/>
        <v>5</v>
      </c>
      <c r="R1506" s="65" t="str">
        <f t="shared" si="12"/>
        <v>31.597.329/0001-05</v>
      </c>
      <c r="S1506" s="84"/>
      <c r="T1506" s="84" t="str">
        <f t="shared" si="10"/>
        <v/>
      </c>
      <c r="U1506" s="84" t="str">
        <f t="shared" si="11"/>
        <v/>
      </c>
      <c r="V1506" s="65" t="str">
        <f t="shared" si="5"/>
        <v/>
      </c>
      <c r="W1506" s="84"/>
      <c r="X1506" s="84"/>
      <c r="Y1506" s="85"/>
      <c r="Z1506" s="85"/>
      <c r="AA1506" s="65" t="str">
        <f t="shared" si="6"/>
        <v/>
      </c>
      <c r="AB1506" s="65" t="str">
        <f t="shared" si="7"/>
        <v/>
      </c>
      <c r="AC1506" s="86"/>
      <c r="AD1506" s="87" t="str">
        <f t="shared" si="8"/>
        <v/>
      </c>
      <c r="AE1506" s="84"/>
      <c r="AF1506" s="86">
        <f>IF(AC1506&gt;0,AC1506,'⚙️ Config'!$B$10)</f>
        <v>0.0075</v>
      </c>
      <c r="AG1506" s="88">
        <f t="shared" si="9"/>
        <v>8642.1501</v>
      </c>
      <c r="AH1506" s="88">
        <f>AG1506*'⚙️ Config'!$B$11</f>
        <v>43210.7505</v>
      </c>
      <c r="AI1506" s="88">
        <f>AH1506*'⚙️ Config'!$B$12</f>
        <v>12963.22515</v>
      </c>
      <c r="AJ1506" s="64"/>
      <c r="AK1506" s="84"/>
      <c r="AL1506" s="84"/>
      <c r="AM1506" s="84"/>
      <c r="AN1506" s="84"/>
      <c r="AO1506" s="84"/>
      <c r="AP1506" s="84"/>
      <c r="AQ1506" s="84"/>
    </row>
    <row r="1507" ht="15.0" customHeight="1">
      <c r="A1507" s="79">
        <v>1504.0</v>
      </c>
      <c r="B1507" s="80" t="s">
        <v>3364</v>
      </c>
      <c r="C1507" s="79" t="s">
        <v>154</v>
      </c>
      <c r="D1507" s="79" t="s">
        <v>3365</v>
      </c>
      <c r="E1507" s="81">
        <v>55.03</v>
      </c>
      <c r="F1507" s="79" t="s">
        <v>84</v>
      </c>
      <c r="G1507" s="79" t="s">
        <v>606</v>
      </c>
      <c r="H1507" s="82">
        <v>1152151.82</v>
      </c>
      <c r="I1507" s="79">
        <v>1.0</v>
      </c>
      <c r="J1507" s="83">
        <v>1.5</v>
      </c>
      <c r="K1507" s="80">
        <v>2024.0</v>
      </c>
      <c r="L1507" s="79" t="s">
        <v>630</v>
      </c>
      <c r="M1507" s="79">
        <v>2024.0</v>
      </c>
      <c r="N1507" s="79" t="s">
        <v>161</v>
      </c>
      <c r="O1507" s="65" t="str">
        <f t="shared" si="1"/>
        <v>235383980001</v>
      </c>
      <c r="P1507" s="65">
        <f t="shared" si="2"/>
        <v>1</v>
      </c>
      <c r="Q1507" s="65">
        <f t="shared" si="3"/>
        <v>0</v>
      </c>
      <c r="R1507" s="65" t="str">
        <f t="shared" si="12"/>
        <v>23.538.398/0001-10</v>
      </c>
      <c r="S1507" s="84"/>
      <c r="T1507" s="84" t="str">
        <f t="shared" si="10"/>
        <v/>
      </c>
      <c r="U1507" s="84" t="str">
        <f t="shared" si="11"/>
        <v/>
      </c>
      <c r="V1507" s="65" t="str">
        <f t="shared" si="5"/>
        <v/>
      </c>
      <c r="W1507" s="84"/>
      <c r="X1507" s="84"/>
      <c r="Y1507" s="85"/>
      <c r="Z1507" s="85"/>
      <c r="AA1507" s="65" t="str">
        <f t="shared" si="6"/>
        <v/>
      </c>
      <c r="AB1507" s="65" t="str">
        <f t="shared" si="7"/>
        <v/>
      </c>
      <c r="AC1507" s="86"/>
      <c r="AD1507" s="87" t="str">
        <f t="shared" si="8"/>
        <v/>
      </c>
      <c r="AE1507" s="84"/>
      <c r="AF1507" s="86">
        <f>IF(AC1507&gt;0,AC1507,'⚙️ Config'!$B$10)</f>
        <v>0.0075</v>
      </c>
      <c r="AG1507" s="88">
        <f t="shared" si="9"/>
        <v>8641.13865</v>
      </c>
      <c r="AH1507" s="88">
        <f>AG1507*'⚙️ Config'!$B$11</f>
        <v>43205.69325</v>
      </c>
      <c r="AI1507" s="88">
        <f>AH1507*'⚙️ Config'!$B$12</f>
        <v>12961.70798</v>
      </c>
      <c r="AJ1507" s="64"/>
      <c r="AK1507" s="84"/>
      <c r="AL1507" s="84"/>
      <c r="AM1507" s="84"/>
      <c r="AN1507" s="84"/>
      <c r="AO1507" s="84"/>
      <c r="AP1507" s="84"/>
      <c r="AQ1507" s="84"/>
    </row>
    <row r="1508" ht="15.0" customHeight="1">
      <c r="A1508" s="79">
        <v>1505.0</v>
      </c>
      <c r="B1508" s="80" t="s">
        <v>3366</v>
      </c>
      <c r="C1508" s="79" t="s">
        <v>141</v>
      </c>
      <c r="D1508" s="79" t="s">
        <v>3367</v>
      </c>
      <c r="E1508" s="81">
        <v>56.87</v>
      </c>
      <c r="F1508" s="79" t="s">
        <v>84</v>
      </c>
      <c r="G1508" s="79" t="s">
        <v>606</v>
      </c>
      <c r="H1508" s="82">
        <v>1151949.77</v>
      </c>
      <c r="I1508" s="79">
        <v>1.0</v>
      </c>
      <c r="J1508" s="83">
        <v>1.4</v>
      </c>
      <c r="K1508" s="80">
        <v>2024.0</v>
      </c>
      <c r="L1508" s="79" t="s">
        <v>448</v>
      </c>
      <c r="M1508" s="79">
        <v>2024.0</v>
      </c>
      <c r="N1508" s="79" t="s">
        <v>145</v>
      </c>
      <c r="O1508" s="65" t="str">
        <f t="shared" si="1"/>
        <v>617306690001</v>
      </c>
      <c r="P1508" s="65">
        <f t="shared" si="2"/>
        <v>2</v>
      </c>
      <c r="Q1508" s="65">
        <f t="shared" si="3"/>
        <v>3</v>
      </c>
      <c r="R1508" s="65" t="str">
        <f t="shared" si="12"/>
        <v>61.730.669/0001-23</v>
      </c>
      <c r="S1508" s="84"/>
      <c r="T1508" s="84" t="str">
        <f t="shared" si="10"/>
        <v/>
      </c>
      <c r="U1508" s="84" t="str">
        <f t="shared" si="11"/>
        <v/>
      </c>
      <c r="V1508" s="65" t="str">
        <f t="shared" si="5"/>
        <v/>
      </c>
      <c r="W1508" s="84"/>
      <c r="X1508" s="84"/>
      <c r="Y1508" s="85"/>
      <c r="Z1508" s="85"/>
      <c r="AA1508" s="65" t="str">
        <f t="shared" si="6"/>
        <v/>
      </c>
      <c r="AB1508" s="65" t="str">
        <f t="shared" si="7"/>
        <v/>
      </c>
      <c r="AC1508" s="86"/>
      <c r="AD1508" s="87" t="str">
        <f t="shared" si="8"/>
        <v/>
      </c>
      <c r="AE1508" s="84"/>
      <c r="AF1508" s="86">
        <f>IF(AC1508&gt;0,AC1508,'⚙️ Config'!$B$10)</f>
        <v>0.0075</v>
      </c>
      <c r="AG1508" s="88">
        <f t="shared" si="9"/>
        <v>8639.623275</v>
      </c>
      <c r="AH1508" s="88">
        <f>AG1508*'⚙️ Config'!$B$11</f>
        <v>43198.11638</v>
      </c>
      <c r="AI1508" s="88">
        <f>AH1508*'⚙️ Config'!$B$12</f>
        <v>12959.43491</v>
      </c>
      <c r="AJ1508" s="64"/>
      <c r="AK1508" s="84"/>
      <c r="AL1508" s="84"/>
      <c r="AM1508" s="84"/>
      <c r="AN1508" s="84"/>
      <c r="AO1508" s="84"/>
      <c r="AP1508" s="84"/>
      <c r="AQ1508" s="84"/>
    </row>
    <row r="1509" ht="15.0" customHeight="1">
      <c r="A1509" s="79">
        <v>1506.0</v>
      </c>
      <c r="B1509" s="80" t="s">
        <v>3368</v>
      </c>
      <c r="C1509" s="79" t="s">
        <v>141</v>
      </c>
      <c r="D1509" s="79" t="s">
        <v>3369</v>
      </c>
      <c r="E1509" s="81">
        <v>56.87</v>
      </c>
      <c r="F1509" s="79" t="s">
        <v>84</v>
      </c>
      <c r="G1509" s="79" t="s">
        <v>606</v>
      </c>
      <c r="H1509" s="82">
        <v>1151377.23</v>
      </c>
      <c r="I1509" s="79">
        <v>1.0</v>
      </c>
      <c r="J1509" s="83">
        <v>1.4</v>
      </c>
      <c r="K1509" s="80">
        <v>2024.0</v>
      </c>
      <c r="L1509" s="79" t="s">
        <v>1160</v>
      </c>
      <c r="M1509" s="79">
        <v>2024.0</v>
      </c>
      <c r="N1509" s="79" t="s">
        <v>145</v>
      </c>
      <c r="O1509" s="65" t="str">
        <f t="shared" si="1"/>
        <v>334038640001</v>
      </c>
      <c r="P1509" s="65">
        <f t="shared" si="2"/>
        <v>0</v>
      </c>
      <c r="Q1509" s="65">
        <f t="shared" si="3"/>
        <v>3</v>
      </c>
      <c r="R1509" s="65" t="str">
        <f t="shared" si="12"/>
        <v>33.403.864/0001-03</v>
      </c>
      <c r="S1509" s="84"/>
      <c r="T1509" s="84" t="str">
        <f t="shared" si="10"/>
        <v/>
      </c>
      <c r="U1509" s="84" t="str">
        <f t="shared" si="11"/>
        <v/>
      </c>
      <c r="V1509" s="65" t="str">
        <f t="shared" si="5"/>
        <v/>
      </c>
      <c r="W1509" s="84"/>
      <c r="X1509" s="84"/>
      <c r="Y1509" s="85"/>
      <c r="Z1509" s="85"/>
      <c r="AA1509" s="65" t="str">
        <f t="shared" si="6"/>
        <v/>
      </c>
      <c r="AB1509" s="65" t="str">
        <f t="shared" si="7"/>
        <v/>
      </c>
      <c r="AC1509" s="86"/>
      <c r="AD1509" s="87" t="str">
        <f t="shared" si="8"/>
        <v/>
      </c>
      <c r="AE1509" s="84"/>
      <c r="AF1509" s="86">
        <f>IF(AC1509&gt;0,AC1509,'⚙️ Config'!$B$10)</f>
        <v>0.0075</v>
      </c>
      <c r="AG1509" s="88">
        <f t="shared" si="9"/>
        <v>8635.329225</v>
      </c>
      <c r="AH1509" s="88">
        <f>AG1509*'⚙️ Config'!$B$11</f>
        <v>43176.64613</v>
      </c>
      <c r="AI1509" s="88">
        <f>AH1509*'⚙️ Config'!$B$12</f>
        <v>12952.99384</v>
      </c>
      <c r="AJ1509" s="64"/>
      <c r="AK1509" s="84"/>
      <c r="AL1509" s="84"/>
      <c r="AM1509" s="84"/>
      <c r="AN1509" s="84"/>
      <c r="AO1509" s="84"/>
      <c r="AP1509" s="84"/>
      <c r="AQ1509" s="84"/>
    </row>
    <row r="1510" ht="15.0" customHeight="1">
      <c r="A1510" s="79">
        <v>1507.0</v>
      </c>
      <c r="B1510" s="80" t="s">
        <v>3370</v>
      </c>
      <c r="C1510" s="79" t="s">
        <v>141</v>
      </c>
      <c r="D1510" s="79" t="s">
        <v>3371</v>
      </c>
      <c r="E1510" s="81">
        <v>61.21</v>
      </c>
      <c r="F1510" s="79" t="s">
        <v>84</v>
      </c>
      <c r="G1510" s="79" t="s">
        <v>606</v>
      </c>
      <c r="H1510" s="82">
        <v>1151297.88</v>
      </c>
      <c r="I1510" s="79">
        <v>1.0</v>
      </c>
      <c r="J1510" s="83">
        <v>1.2</v>
      </c>
      <c r="K1510" s="80">
        <v>2025.0</v>
      </c>
      <c r="L1510" s="79" t="s">
        <v>630</v>
      </c>
      <c r="M1510" s="79">
        <v>2025.0</v>
      </c>
      <c r="N1510" s="79" t="s">
        <v>145</v>
      </c>
      <c r="O1510" s="65" t="str">
        <f t="shared" si="1"/>
        <v>334448100001</v>
      </c>
      <c r="P1510" s="65">
        <f t="shared" si="2"/>
        <v>9</v>
      </c>
      <c r="Q1510" s="65">
        <f t="shared" si="3"/>
        <v>6</v>
      </c>
      <c r="R1510" s="65" t="str">
        <f t="shared" si="12"/>
        <v>33.444.810/0001-96</v>
      </c>
      <c r="S1510" s="84"/>
      <c r="T1510" s="84" t="str">
        <f t="shared" si="10"/>
        <v/>
      </c>
      <c r="U1510" s="84" t="str">
        <f t="shared" si="11"/>
        <v/>
      </c>
      <c r="V1510" s="65" t="str">
        <f t="shared" si="5"/>
        <v/>
      </c>
      <c r="W1510" s="84"/>
      <c r="X1510" s="84"/>
      <c r="Y1510" s="85"/>
      <c r="Z1510" s="85"/>
      <c r="AA1510" s="65" t="str">
        <f t="shared" si="6"/>
        <v/>
      </c>
      <c r="AB1510" s="65" t="str">
        <f t="shared" si="7"/>
        <v/>
      </c>
      <c r="AC1510" s="86"/>
      <c r="AD1510" s="87" t="str">
        <f t="shared" si="8"/>
        <v/>
      </c>
      <c r="AE1510" s="84"/>
      <c r="AF1510" s="86">
        <f>IF(AC1510&gt;0,AC1510,'⚙️ Config'!$B$10)</f>
        <v>0.0075</v>
      </c>
      <c r="AG1510" s="88">
        <f t="shared" si="9"/>
        <v>8634.7341</v>
      </c>
      <c r="AH1510" s="88">
        <f>AG1510*'⚙️ Config'!$B$11</f>
        <v>43173.6705</v>
      </c>
      <c r="AI1510" s="88">
        <f>AH1510*'⚙️ Config'!$B$12</f>
        <v>12952.10115</v>
      </c>
      <c r="AJ1510" s="64"/>
      <c r="AK1510" s="84"/>
      <c r="AL1510" s="84"/>
      <c r="AM1510" s="84"/>
      <c r="AN1510" s="84"/>
      <c r="AO1510" s="84"/>
      <c r="AP1510" s="84"/>
      <c r="AQ1510" s="84"/>
    </row>
    <row r="1511" ht="15.0" customHeight="1">
      <c r="A1511" s="79">
        <v>1508.0</v>
      </c>
      <c r="B1511" s="80" t="s">
        <v>3372</v>
      </c>
      <c r="C1511" s="79" t="s">
        <v>141</v>
      </c>
      <c r="D1511" s="79" t="s">
        <v>3373</v>
      </c>
      <c r="E1511" s="81">
        <v>58.92</v>
      </c>
      <c r="F1511" s="79" t="s">
        <v>84</v>
      </c>
      <c r="G1511" s="79" t="s">
        <v>606</v>
      </c>
      <c r="H1511" s="82">
        <v>1151208.49</v>
      </c>
      <c r="I1511" s="79">
        <v>1.0</v>
      </c>
      <c r="J1511" s="83">
        <v>1.3</v>
      </c>
      <c r="K1511" s="80">
        <v>2024.0</v>
      </c>
      <c r="L1511" s="79" t="s">
        <v>202</v>
      </c>
      <c r="M1511" s="79">
        <v>2024.0</v>
      </c>
      <c r="N1511" s="79" t="s">
        <v>161</v>
      </c>
      <c r="O1511" s="65" t="str">
        <f t="shared" si="1"/>
        <v>221201800001</v>
      </c>
      <c r="P1511" s="65">
        <f t="shared" si="2"/>
        <v>8</v>
      </c>
      <c r="Q1511" s="65">
        <f t="shared" si="3"/>
        <v>8</v>
      </c>
      <c r="R1511" s="65" t="str">
        <f t="shared" si="12"/>
        <v>22.120.180/0001-88</v>
      </c>
      <c r="S1511" s="84"/>
      <c r="T1511" s="84" t="str">
        <f t="shared" si="10"/>
        <v/>
      </c>
      <c r="U1511" s="84" t="str">
        <f t="shared" si="11"/>
        <v/>
      </c>
      <c r="V1511" s="65" t="str">
        <f t="shared" si="5"/>
        <v/>
      </c>
      <c r="W1511" s="84"/>
      <c r="X1511" s="84"/>
      <c r="Y1511" s="85"/>
      <c r="Z1511" s="85"/>
      <c r="AA1511" s="65" t="str">
        <f t="shared" si="6"/>
        <v/>
      </c>
      <c r="AB1511" s="65" t="str">
        <f t="shared" si="7"/>
        <v/>
      </c>
      <c r="AC1511" s="86"/>
      <c r="AD1511" s="87" t="str">
        <f t="shared" si="8"/>
        <v/>
      </c>
      <c r="AE1511" s="84"/>
      <c r="AF1511" s="86">
        <f>IF(AC1511&gt;0,AC1511,'⚙️ Config'!$B$10)</f>
        <v>0.0075</v>
      </c>
      <c r="AG1511" s="88">
        <f t="shared" si="9"/>
        <v>8634.063675</v>
      </c>
      <c r="AH1511" s="88">
        <f>AG1511*'⚙️ Config'!$B$11</f>
        <v>43170.31838</v>
      </c>
      <c r="AI1511" s="88">
        <f>AH1511*'⚙️ Config'!$B$12</f>
        <v>12951.09551</v>
      </c>
      <c r="AJ1511" s="64"/>
      <c r="AK1511" s="84"/>
      <c r="AL1511" s="84"/>
      <c r="AM1511" s="84"/>
      <c r="AN1511" s="84"/>
      <c r="AO1511" s="84"/>
      <c r="AP1511" s="84"/>
      <c r="AQ1511" s="84"/>
    </row>
    <row r="1512" ht="15.0" customHeight="1">
      <c r="A1512" s="79">
        <v>1509.0</v>
      </c>
      <c r="B1512" s="80" t="s">
        <v>3374</v>
      </c>
      <c r="C1512" s="79" t="s">
        <v>141</v>
      </c>
      <c r="D1512" s="79" t="s">
        <v>3375</v>
      </c>
      <c r="E1512" s="81">
        <v>58.92</v>
      </c>
      <c r="F1512" s="79" t="s">
        <v>84</v>
      </c>
      <c r="G1512" s="79" t="s">
        <v>606</v>
      </c>
      <c r="H1512" s="82">
        <v>1150598.73</v>
      </c>
      <c r="I1512" s="79">
        <v>1.0</v>
      </c>
      <c r="J1512" s="83">
        <v>1.3</v>
      </c>
      <c r="K1512" s="80">
        <v>2024.0</v>
      </c>
      <c r="L1512" s="79" t="s">
        <v>202</v>
      </c>
      <c r="M1512" s="79">
        <v>2024.0</v>
      </c>
      <c r="N1512" s="79" t="s">
        <v>145</v>
      </c>
      <c r="O1512" s="65" t="str">
        <f t="shared" si="1"/>
        <v>154446790001</v>
      </c>
      <c r="P1512" s="65">
        <f t="shared" si="2"/>
        <v>8</v>
      </c>
      <c r="Q1512" s="65">
        <f t="shared" si="3"/>
        <v>5</v>
      </c>
      <c r="R1512" s="65" t="str">
        <f t="shared" si="12"/>
        <v>15.444.679/0001-85</v>
      </c>
      <c r="S1512" s="84"/>
      <c r="T1512" s="84" t="str">
        <f t="shared" si="10"/>
        <v/>
      </c>
      <c r="U1512" s="84" t="str">
        <f t="shared" si="11"/>
        <v/>
      </c>
      <c r="V1512" s="65" t="str">
        <f t="shared" si="5"/>
        <v/>
      </c>
      <c r="W1512" s="84"/>
      <c r="X1512" s="84"/>
      <c r="Y1512" s="85"/>
      <c r="Z1512" s="85"/>
      <c r="AA1512" s="65" t="str">
        <f t="shared" si="6"/>
        <v/>
      </c>
      <c r="AB1512" s="65" t="str">
        <f t="shared" si="7"/>
        <v/>
      </c>
      <c r="AC1512" s="86"/>
      <c r="AD1512" s="87" t="str">
        <f t="shared" si="8"/>
        <v/>
      </c>
      <c r="AE1512" s="84"/>
      <c r="AF1512" s="86">
        <f>IF(AC1512&gt;0,AC1512,'⚙️ Config'!$B$10)</f>
        <v>0.0075</v>
      </c>
      <c r="AG1512" s="88">
        <f t="shared" si="9"/>
        <v>8629.490475</v>
      </c>
      <c r="AH1512" s="88">
        <f>AG1512*'⚙️ Config'!$B$11</f>
        <v>43147.45238</v>
      </c>
      <c r="AI1512" s="88">
        <f>AH1512*'⚙️ Config'!$B$12</f>
        <v>12944.23571</v>
      </c>
      <c r="AJ1512" s="64"/>
      <c r="AK1512" s="84"/>
      <c r="AL1512" s="84"/>
      <c r="AM1512" s="84"/>
      <c r="AN1512" s="84"/>
      <c r="AO1512" s="84"/>
      <c r="AP1512" s="84"/>
      <c r="AQ1512" s="84"/>
    </row>
    <row r="1513" ht="15.0" customHeight="1">
      <c r="A1513" s="79">
        <v>1510.0</v>
      </c>
      <c r="B1513" s="80" t="s">
        <v>3376</v>
      </c>
      <c r="C1513" s="79" t="s">
        <v>141</v>
      </c>
      <c r="D1513" s="79" t="s">
        <v>3377</v>
      </c>
      <c r="E1513" s="81">
        <v>49.2</v>
      </c>
      <c r="F1513" s="79" t="s">
        <v>84</v>
      </c>
      <c r="G1513" s="79" t="s">
        <v>606</v>
      </c>
      <c r="H1513" s="82">
        <v>1149899.27</v>
      </c>
      <c r="I1513" s="79">
        <v>1.0</v>
      </c>
      <c r="J1513" s="83">
        <v>1.9</v>
      </c>
      <c r="K1513" s="80">
        <v>2024.0</v>
      </c>
      <c r="L1513" s="79" t="s">
        <v>448</v>
      </c>
      <c r="M1513" s="79">
        <v>2024.0</v>
      </c>
      <c r="N1513" s="79" t="s">
        <v>145</v>
      </c>
      <c r="O1513" s="65" t="str">
        <f t="shared" si="1"/>
        <v>108991570001</v>
      </c>
      <c r="P1513" s="65">
        <f t="shared" si="2"/>
        <v>5</v>
      </c>
      <c r="Q1513" s="65">
        <f t="shared" si="3"/>
        <v>4</v>
      </c>
      <c r="R1513" s="65" t="str">
        <f t="shared" si="12"/>
        <v>10.899.157/0001-54</v>
      </c>
      <c r="S1513" s="84"/>
      <c r="T1513" s="84" t="str">
        <f t="shared" si="10"/>
        <v/>
      </c>
      <c r="U1513" s="84" t="str">
        <f t="shared" si="11"/>
        <v/>
      </c>
      <c r="V1513" s="65" t="str">
        <f t="shared" si="5"/>
        <v/>
      </c>
      <c r="W1513" s="84"/>
      <c r="X1513" s="84"/>
      <c r="Y1513" s="85"/>
      <c r="Z1513" s="85"/>
      <c r="AA1513" s="65" t="str">
        <f t="shared" si="6"/>
        <v/>
      </c>
      <c r="AB1513" s="65" t="str">
        <f t="shared" si="7"/>
        <v/>
      </c>
      <c r="AC1513" s="86"/>
      <c r="AD1513" s="87" t="str">
        <f t="shared" si="8"/>
        <v/>
      </c>
      <c r="AE1513" s="84"/>
      <c r="AF1513" s="86">
        <f>IF(AC1513&gt;0,AC1513,'⚙️ Config'!$B$10)</f>
        <v>0.0075</v>
      </c>
      <c r="AG1513" s="88">
        <f t="shared" si="9"/>
        <v>8624.244525</v>
      </c>
      <c r="AH1513" s="88">
        <f>AG1513*'⚙️ Config'!$B$11</f>
        <v>43121.22263</v>
      </c>
      <c r="AI1513" s="88">
        <f>AH1513*'⚙️ Config'!$B$12</f>
        <v>12936.36679</v>
      </c>
      <c r="AJ1513" s="64"/>
      <c r="AK1513" s="84"/>
      <c r="AL1513" s="84"/>
      <c r="AM1513" s="84"/>
      <c r="AN1513" s="84"/>
      <c r="AO1513" s="84"/>
      <c r="AP1513" s="84"/>
      <c r="AQ1513" s="84"/>
    </row>
    <row r="1514" ht="15.0" customHeight="1">
      <c r="A1514" s="79">
        <v>1511.0</v>
      </c>
      <c r="B1514" s="80" t="s">
        <v>3378</v>
      </c>
      <c r="C1514" s="79" t="s">
        <v>141</v>
      </c>
      <c r="D1514" s="79" t="s">
        <v>3379</v>
      </c>
      <c r="E1514" s="81">
        <v>83.67</v>
      </c>
      <c r="F1514" s="79" t="s">
        <v>84</v>
      </c>
      <c r="G1514" s="79" t="s">
        <v>606</v>
      </c>
      <c r="H1514" s="82">
        <v>1149829.73</v>
      </c>
      <c r="I1514" s="79">
        <v>1.0</v>
      </c>
      <c r="J1514" s="83">
        <v>0.6</v>
      </c>
      <c r="K1514" s="80">
        <v>2025.0</v>
      </c>
      <c r="L1514" s="79" t="s">
        <v>630</v>
      </c>
      <c r="M1514" s="79">
        <v>2025.0</v>
      </c>
      <c r="N1514" s="79" t="s">
        <v>145</v>
      </c>
      <c r="O1514" s="65" t="str">
        <f t="shared" si="1"/>
        <v>145828400001</v>
      </c>
      <c r="P1514" s="65">
        <f t="shared" si="2"/>
        <v>1</v>
      </c>
      <c r="Q1514" s="65">
        <f t="shared" si="3"/>
        <v>4</v>
      </c>
      <c r="R1514" s="65" t="str">
        <f t="shared" si="12"/>
        <v>14.582.840/0001-14</v>
      </c>
      <c r="S1514" s="84"/>
      <c r="T1514" s="84" t="str">
        <f t="shared" si="10"/>
        <v/>
      </c>
      <c r="U1514" s="84" t="str">
        <f t="shared" si="11"/>
        <v/>
      </c>
      <c r="V1514" s="65" t="str">
        <f t="shared" si="5"/>
        <v/>
      </c>
      <c r="W1514" s="84"/>
      <c r="X1514" s="84"/>
      <c r="Y1514" s="85"/>
      <c r="Z1514" s="85"/>
      <c r="AA1514" s="65" t="str">
        <f t="shared" si="6"/>
        <v/>
      </c>
      <c r="AB1514" s="65" t="str">
        <f t="shared" si="7"/>
        <v/>
      </c>
      <c r="AC1514" s="86"/>
      <c r="AD1514" s="87" t="str">
        <f t="shared" si="8"/>
        <v/>
      </c>
      <c r="AE1514" s="84"/>
      <c r="AF1514" s="86">
        <f>IF(AC1514&gt;0,AC1514,'⚙️ Config'!$B$10)</f>
        <v>0.0075</v>
      </c>
      <c r="AG1514" s="88">
        <f t="shared" si="9"/>
        <v>8623.722975</v>
      </c>
      <c r="AH1514" s="88">
        <f>AG1514*'⚙️ Config'!$B$11</f>
        <v>43118.61488</v>
      </c>
      <c r="AI1514" s="88">
        <f>AH1514*'⚙️ Config'!$B$12</f>
        <v>12935.58446</v>
      </c>
      <c r="AJ1514" s="64"/>
      <c r="AK1514" s="84"/>
      <c r="AL1514" s="84"/>
      <c r="AM1514" s="84"/>
      <c r="AN1514" s="84"/>
      <c r="AO1514" s="84"/>
      <c r="AP1514" s="84"/>
      <c r="AQ1514" s="84"/>
    </row>
    <row r="1515" ht="15.0" customHeight="1">
      <c r="A1515" s="79">
        <v>1512.0</v>
      </c>
      <c r="B1515" s="80" t="s">
        <v>3380</v>
      </c>
      <c r="C1515" s="79" t="s">
        <v>141</v>
      </c>
      <c r="D1515" s="79" t="s">
        <v>3381</v>
      </c>
      <c r="E1515" s="81">
        <v>51.85</v>
      </c>
      <c r="F1515" s="79" t="s">
        <v>84</v>
      </c>
      <c r="G1515" s="79" t="s">
        <v>606</v>
      </c>
      <c r="H1515" s="82">
        <v>1149489.55</v>
      </c>
      <c r="I1515" s="79">
        <v>1.0</v>
      </c>
      <c r="J1515" s="83">
        <v>1.7</v>
      </c>
      <c r="K1515" s="80">
        <v>2024.0</v>
      </c>
      <c r="L1515" s="79" t="s">
        <v>202</v>
      </c>
      <c r="M1515" s="79">
        <v>2024.0</v>
      </c>
      <c r="N1515" s="79" t="s">
        <v>161</v>
      </c>
      <c r="O1515" s="65" t="str">
        <f t="shared" si="1"/>
        <v>302901990001</v>
      </c>
      <c r="P1515" s="65">
        <f t="shared" si="2"/>
        <v>0</v>
      </c>
      <c r="Q1515" s="65">
        <f t="shared" si="3"/>
        <v>9</v>
      </c>
      <c r="R1515" s="65" t="str">
        <f t="shared" si="12"/>
        <v>30.290.199/0001-09</v>
      </c>
      <c r="S1515" s="84"/>
      <c r="T1515" s="84" t="str">
        <f t="shared" si="10"/>
        <v/>
      </c>
      <c r="U1515" s="84" t="str">
        <f t="shared" si="11"/>
        <v/>
      </c>
      <c r="V1515" s="65" t="str">
        <f t="shared" si="5"/>
        <v/>
      </c>
      <c r="W1515" s="84"/>
      <c r="X1515" s="84"/>
      <c r="Y1515" s="85"/>
      <c r="Z1515" s="85"/>
      <c r="AA1515" s="65" t="str">
        <f t="shared" si="6"/>
        <v/>
      </c>
      <c r="AB1515" s="65" t="str">
        <f t="shared" si="7"/>
        <v/>
      </c>
      <c r="AC1515" s="86"/>
      <c r="AD1515" s="87" t="str">
        <f t="shared" si="8"/>
        <v/>
      </c>
      <c r="AE1515" s="84"/>
      <c r="AF1515" s="86">
        <f>IF(AC1515&gt;0,AC1515,'⚙️ Config'!$B$10)</f>
        <v>0.0075</v>
      </c>
      <c r="AG1515" s="88">
        <f t="shared" si="9"/>
        <v>8621.171625</v>
      </c>
      <c r="AH1515" s="88">
        <f>AG1515*'⚙️ Config'!$B$11</f>
        <v>43105.85813</v>
      </c>
      <c r="AI1515" s="88">
        <f>AH1515*'⚙️ Config'!$B$12</f>
        <v>12931.75744</v>
      </c>
      <c r="AJ1515" s="64"/>
      <c r="AK1515" s="84"/>
      <c r="AL1515" s="84"/>
      <c r="AM1515" s="84"/>
      <c r="AN1515" s="84"/>
      <c r="AO1515" s="84"/>
      <c r="AP1515" s="84"/>
      <c r="AQ1515" s="84"/>
    </row>
    <row r="1516" ht="15.0" customHeight="1">
      <c r="A1516" s="79">
        <v>1513.0</v>
      </c>
      <c r="B1516" s="80" t="s">
        <v>3382</v>
      </c>
      <c r="C1516" s="79" t="s">
        <v>141</v>
      </c>
      <c r="D1516" s="79" t="s">
        <v>3383</v>
      </c>
      <c r="E1516" s="81">
        <v>78.36</v>
      </c>
      <c r="F1516" s="79" t="s">
        <v>84</v>
      </c>
      <c r="G1516" s="79" t="s">
        <v>606</v>
      </c>
      <c r="H1516" s="82">
        <v>1148736.95</v>
      </c>
      <c r="I1516" s="79">
        <v>1.0</v>
      </c>
      <c r="J1516" s="83">
        <v>0.7</v>
      </c>
      <c r="K1516" s="80">
        <v>2025.0</v>
      </c>
      <c r="L1516" s="79" t="s">
        <v>331</v>
      </c>
      <c r="M1516" s="79">
        <v>2025.0</v>
      </c>
      <c r="N1516" s="79" t="s">
        <v>145</v>
      </c>
      <c r="O1516" s="65" t="str">
        <f t="shared" si="1"/>
        <v>591084560001</v>
      </c>
      <c r="P1516" s="65">
        <f t="shared" si="2"/>
        <v>1</v>
      </c>
      <c r="Q1516" s="65">
        <f t="shared" si="3"/>
        <v>2</v>
      </c>
      <c r="R1516" s="65" t="str">
        <f t="shared" si="12"/>
        <v>59.108.456/0001-12</v>
      </c>
      <c r="S1516" s="84"/>
      <c r="T1516" s="84" t="str">
        <f t="shared" si="10"/>
        <v/>
      </c>
      <c r="U1516" s="84" t="str">
        <f t="shared" si="11"/>
        <v/>
      </c>
      <c r="V1516" s="65" t="str">
        <f t="shared" si="5"/>
        <v/>
      </c>
      <c r="W1516" s="84"/>
      <c r="X1516" s="84"/>
      <c r="Y1516" s="85"/>
      <c r="Z1516" s="85"/>
      <c r="AA1516" s="65" t="str">
        <f t="shared" si="6"/>
        <v/>
      </c>
      <c r="AB1516" s="65" t="str">
        <f t="shared" si="7"/>
        <v/>
      </c>
      <c r="AC1516" s="86"/>
      <c r="AD1516" s="87" t="str">
        <f t="shared" si="8"/>
        <v/>
      </c>
      <c r="AE1516" s="84"/>
      <c r="AF1516" s="86">
        <f>IF(AC1516&gt;0,AC1516,'⚙️ Config'!$B$10)</f>
        <v>0.0075</v>
      </c>
      <c r="AG1516" s="88">
        <f t="shared" si="9"/>
        <v>8615.527125</v>
      </c>
      <c r="AH1516" s="88">
        <f>AG1516*'⚙️ Config'!$B$11</f>
        <v>43077.63563</v>
      </c>
      <c r="AI1516" s="88">
        <f>AH1516*'⚙️ Config'!$B$12</f>
        <v>12923.29069</v>
      </c>
      <c r="AJ1516" s="64"/>
      <c r="AK1516" s="84"/>
      <c r="AL1516" s="84"/>
      <c r="AM1516" s="84"/>
      <c r="AN1516" s="84"/>
      <c r="AO1516" s="84"/>
      <c r="AP1516" s="84"/>
      <c r="AQ1516" s="84"/>
    </row>
    <row r="1517" ht="15.0" customHeight="1">
      <c r="A1517" s="79">
        <v>1514.0</v>
      </c>
      <c r="B1517" s="80" t="s">
        <v>3384</v>
      </c>
      <c r="C1517" s="79" t="s">
        <v>141</v>
      </c>
      <c r="D1517" s="79" t="s">
        <v>3385</v>
      </c>
      <c r="E1517" s="81">
        <v>48.03</v>
      </c>
      <c r="F1517" s="79" t="s">
        <v>84</v>
      </c>
      <c r="G1517" s="79" t="s">
        <v>606</v>
      </c>
      <c r="H1517" s="82">
        <v>1147960.95</v>
      </c>
      <c r="I1517" s="79">
        <v>1.0</v>
      </c>
      <c r="J1517" s="83">
        <v>2.0</v>
      </c>
      <c r="K1517" s="80">
        <v>2024.0</v>
      </c>
      <c r="L1517" s="79" t="s">
        <v>630</v>
      </c>
      <c r="M1517" s="79">
        <v>2024.0</v>
      </c>
      <c r="N1517" s="79" t="s">
        <v>161</v>
      </c>
      <c r="O1517" s="65" t="str">
        <f t="shared" si="1"/>
        <v>090400960001</v>
      </c>
      <c r="P1517" s="65">
        <f t="shared" si="2"/>
        <v>9</v>
      </c>
      <c r="Q1517" s="65">
        <f t="shared" si="3"/>
        <v>6</v>
      </c>
      <c r="R1517" s="65" t="str">
        <f t="shared" si="12"/>
        <v>09.040.096/0001-96</v>
      </c>
      <c r="S1517" s="84"/>
      <c r="T1517" s="84" t="str">
        <f t="shared" si="10"/>
        <v/>
      </c>
      <c r="U1517" s="84" t="str">
        <f t="shared" si="11"/>
        <v/>
      </c>
      <c r="V1517" s="65" t="str">
        <f t="shared" si="5"/>
        <v/>
      </c>
      <c r="W1517" s="84"/>
      <c r="X1517" s="84"/>
      <c r="Y1517" s="85"/>
      <c r="Z1517" s="85"/>
      <c r="AA1517" s="65" t="str">
        <f t="shared" si="6"/>
        <v/>
      </c>
      <c r="AB1517" s="65" t="str">
        <f t="shared" si="7"/>
        <v/>
      </c>
      <c r="AC1517" s="86"/>
      <c r="AD1517" s="87" t="str">
        <f t="shared" si="8"/>
        <v/>
      </c>
      <c r="AE1517" s="84"/>
      <c r="AF1517" s="86">
        <f>IF(AC1517&gt;0,AC1517,'⚙️ Config'!$B$10)</f>
        <v>0.0075</v>
      </c>
      <c r="AG1517" s="88">
        <f t="shared" si="9"/>
        <v>8609.707125</v>
      </c>
      <c r="AH1517" s="88">
        <f>AG1517*'⚙️ Config'!$B$11</f>
        <v>43048.53563</v>
      </c>
      <c r="AI1517" s="88">
        <f>AH1517*'⚙️ Config'!$B$12</f>
        <v>12914.56069</v>
      </c>
      <c r="AJ1517" s="64"/>
      <c r="AK1517" s="84"/>
      <c r="AL1517" s="84"/>
      <c r="AM1517" s="84"/>
      <c r="AN1517" s="84"/>
      <c r="AO1517" s="84"/>
      <c r="AP1517" s="84"/>
      <c r="AQ1517" s="84"/>
    </row>
    <row r="1518" ht="15.0" customHeight="1">
      <c r="A1518" s="79">
        <v>1515.0</v>
      </c>
      <c r="B1518" s="80" t="s">
        <v>3386</v>
      </c>
      <c r="C1518" s="79" t="s">
        <v>141</v>
      </c>
      <c r="D1518" s="79" t="s">
        <v>3387</v>
      </c>
      <c r="E1518" s="81">
        <v>61.21</v>
      </c>
      <c r="F1518" s="79" t="s">
        <v>84</v>
      </c>
      <c r="G1518" s="79" t="s">
        <v>606</v>
      </c>
      <c r="H1518" s="82">
        <v>1147849.22</v>
      </c>
      <c r="I1518" s="79">
        <v>1.0</v>
      </c>
      <c r="J1518" s="83">
        <v>1.2</v>
      </c>
      <c r="K1518" s="80">
        <v>2025.0</v>
      </c>
      <c r="L1518" s="79" t="s">
        <v>630</v>
      </c>
      <c r="M1518" s="79">
        <v>2025.0</v>
      </c>
      <c r="N1518" s="79" t="s">
        <v>161</v>
      </c>
      <c r="O1518" s="65" t="str">
        <f t="shared" si="1"/>
        <v>312481380001</v>
      </c>
      <c r="P1518" s="65">
        <f t="shared" si="2"/>
        <v>3</v>
      </c>
      <c r="Q1518" s="65">
        <f t="shared" si="3"/>
        <v>8</v>
      </c>
      <c r="R1518" s="65" t="str">
        <f t="shared" si="12"/>
        <v>31.248.138/0001-38</v>
      </c>
      <c r="S1518" s="84"/>
      <c r="T1518" s="84" t="str">
        <f t="shared" si="10"/>
        <v/>
      </c>
      <c r="U1518" s="84" t="str">
        <f t="shared" si="11"/>
        <v/>
      </c>
      <c r="V1518" s="65" t="str">
        <f t="shared" si="5"/>
        <v/>
      </c>
      <c r="W1518" s="84"/>
      <c r="X1518" s="84"/>
      <c r="Y1518" s="85"/>
      <c r="Z1518" s="85"/>
      <c r="AA1518" s="65" t="str">
        <f t="shared" si="6"/>
        <v/>
      </c>
      <c r="AB1518" s="65" t="str">
        <f t="shared" si="7"/>
        <v/>
      </c>
      <c r="AC1518" s="86"/>
      <c r="AD1518" s="87" t="str">
        <f t="shared" si="8"/>
        <v/>
      </c>
      <c r="AE1518" s="84"/>
      <c r="AF1518" s="86">
        <f>IF(AC1518&gt;0,AC1518,'⚙️ Config'!$B$10)</f>
        <v>0.0075</v>
      </c>
      <c r="AG1518" s="88">
        <f t="shared" si="9"/>
        <v>8608.86915</v>
      </c>
      <c r="AH1518" s="88">
        <f>AG1518*'⚙️ Config'!$B$11</f>
        <v>43044.34575</v>
      </c>
      <c r="AI1518" s="88">
        <f>AH1518*'⚙️ Config'!$B$12</f>
        <v>12913.30373</v>
      </c>
      <c r="AJ1518" s="64"/>
      <c r="AK1518" s="84"/>
      <c r="AL1518" s="84"/>
      <c r="AM1518" s="84"/>
      <c r="AN1518" s="84"/>
      <c r="AO1518" s="84"/>
      <c r="AP1518" s="84"/>
      <c r="AQ1518" s="84"/>
    </row>
    <row r="1519" ht="15.0" customHeight="1">
      <c r="A1519" s="79">
        <v>1516.0</v>
      </c>
      <c r="B1519" s="80" t="s">
        <v>3388</v>
      </c>
      <c r="C1519" s="79" t="s">
        <v>141</v>
      </c>
      <c r="D1519" s="79" t="s">
        <v>3389</v>
      </c>
      <c r="E1519" s="81">
        <v>55.03</v>
      </c>
      <c r="F1519" s="79" t="s">
        <v>84</v>
      </c>
      <c r="G1519" s="79" t="s">
        <v>606</v>
      </c>
      <c r="H1519" s="82">
        <v>1147502.86</v>
      </c>
      <c r="I1519" s="79">
        <v>1.0</v>
      </c>
      <c r="J1519" s="83">
        <v>1.5</v>
      </c>
      <c r="K1519" s="80">
        <v>2024.0</v>
      </c>
      <c r="L1519" s="79" t="s">
        <v>630</v>
      </c>
      <c r="M1519" s="79">
        <v>2024.0</v>
      </c>
      <c r="N1519" s="79" t="s">
        <v>161</v>
      </c>
      <c r="O1519" s="65" t="str">
        <f t="shared" si="1"/>
        <v>077058290001</v>
      </c>
      <c r="P1519" s="65">
        <f t="shared" si="2"/>
        <v>3</v>
      </c>
      <c r="Q1519" s="65">
        <f t="shared" si="3"/>
        <v>9</v>
      </c>
      <c r="R1519" s="65" t="str">
        <f t="shared" si="12"/>
        <v>07.705.829/0001-39</v>
      </c>
      <c r="S1519" s="84"/>
      <c r="T1519" s="84" t="str">
        <f t="shared" si="10"/>
        <v/>
      </c>
      <c r="U1519" s="84" t="str">
        <f t="shared" si="11"/>
        <v/>
      </c>
      <c r="V1519" s="65" t="str">
        <f t="shared" si="5"/>
        <v/>
      </c>
      <c r="W1519" s="84"/>
      <c r="X1519" s="84"/>
      <c r="Y1519" s="85"/>
      <c r="Z1519" s="85"/>
      <c r="AA1519" s="65" t="str">
        <f t="shared" si="6"/>
        <v/>
      </c>
      <c r="AB1519" s="65" t="str">
        <f t="shared" si="7"/>
        <v/>
      </c>
      <c r="AC1519" s="86"/>
      <c r="AD1519" s="87" t="str">
        <f t="shared" si="8"/>
        <v/>
      </c>
      <c r="AE1519" s="84"/>
      <c r="AF1519" s="86">
        <f>IF(AC1519&gt;0,AC1519,'⚙️ Config'!$B$10)</f>
        <v>0.0075</v>
      </c>
      <c r="AG1519" s="88">
        <f t="shared" si="9"/>
        <v>8606.27145</v>
      </c>
      <c r="AH1519" s="88">
        <f>AG1519*'⚙️ Config'!$B$11</f>
        <v>43031.35725</v>
      </c>
      <c r="AI1519" s="88">
        <f>AH1519*'⚙️ Config'!$B$12</f>
        <v>12909.40718</v>
      </c>
      <c r="AJ1519" s="64"/>
      <c r="AK1519" s="84"/>
      <c r="AL1519" s="84"/>
      <c r="AM1519" s="84"/>
      <c r="AN1519" s="84"/>
      <c r="AO1519" s="84"/>
      <c r="AP1519" s="84"/>
      <c r="AQ1519" s="84"/>
    </row>
    <row r="1520" ht="15.0" customHeight="1">
      <c r="A1520" s="79">
        <v>1517.0</v>
      </c>
      <c r="B1520" s="80" t="s">
        <v>3390</v>
      </c>
      <c r="C1520" s="79" t="s">
        <v>141</v>
      </c>
      <c r="D1520" s="79" t="s">
        <v>3391</v>
      </c>
      <c r="E1520" s="81">
        <v>51.85</v>
      </c>
      <c r="F1520" s="79" t="s">
        <v>84</v>
      </c>
      <c r="G1520" s="79" t="s">
        <v>606</v>
      </c>
      <c r="H1520" s="82">
        <v>1147252.3</v>
      </c>
      <c r="I1520" s="79">
        <v>1.0</v>
      </c>
      <c r="J1520" s="83">
        <v>1.7</v>
      </c>
      <c r="K1520" s="80">
        <v>2024.0</v>
      </c>
      <c r="L1520" s="79" t="s">
        <v>202</v>
      </c>
      <c r="M1520" s="79">
        <v>2024.0</v>
      </c>
      <c r="N1520" s="79" t="s">
        <v>161</v>
      </c>
      <c r="O1520" s="65" t="str">
        <f t="shared" si="1"/>
        <v>146906200001</v>
      </c>
      <c r="P1520" s="65">
        <f t="shared" si="2"/>
        <v>0</v>
      </c>
      <c r="Q1520" s="65">
        <f t="shared" si="3"/>
        <v>4</v>
      </c>
      <c r="R1520" s="65" t="str">
        <f t="shared" si="12"/>
        <v>14.690.620/0001-04</v>
      </c>
      <c r="S1520" s="84"/>
      <c r="T1520" s="84" t="str">
        <f t="shared" si="10"/>
        <v/>
      </c>
      <c r="U1520" s="84" t="str">
        <f t="shared" si="11"/>
        <v/>
      </c>
      <c r="V1520" s="65" t="str">
        <f t="shared" si="5"/>
        <v/>
      </c>
      <c r="W1520" s="84"/>
      <c r="X1520" s="84"/>
      <c r="Y1520" s="85"/>
      <c r="Z1520" s="85"/>
      <c r="AA1520" s="65" t="str">
        <f t="shared" si="6"/>
        <v/>
      </c>
      <c r="AB1520" s="65" t="str">
        <f t="shared" si="7"/>
        <v/>
      </c>
      <c r="AC1520" s="86"/>
      <c r="AD1520" s="87" t="str">
        <f t="shared" si="8"/>
        <v/>
      </c>
      <c r="AE1520" s="84"/>
      <c r="AF1520" s="86">
        <f>IF(AC1520&gt;0,AC1520,'⚙️ Config'!$B$10)</f>
        <v>0.0075</v>
      </c>
      <c r="AG1520" s="88">
        <f t="shared" si="9"/>
        <v>8604.39225</v>
      </c>
      <c r="AH1520" s="88">
        <f>AG1520*'⚙️ Config'!$B$11</f>
        <v>43021.96125</v>
      </c>
      <c r="AI1520" s="88">
        <f>AH1520*'⚙️ Config'!$B$12</f>
        <v>12906.58838</v>
      </c>
      <c r="AJ1520" s="64"/>
      <c r="AK1520" s="84"/>
      <c r="AL1520" s="84"/>
      <c r="AM1520" s="84"/>
      <c r="AN1520" s="84"/>
      <c r="AO1520" s="84"/>
      <c r="AP1520" s="84"/>
      <c r="AQ1520" s="84"/>
    </row>
    <row r="1521" ht="15.0" customHeight="1">
      <c r="A1521" s="79">
        <v>1518.0</v>
      </c>
      <c r="B1521" s="80" t="s">
        <v>3392</v>
      </c>
      <c r="C1521" s="79" t="s">
        <v>141</v>
      </c>
      <c r="D1521" s="79" t="s">
        <v>3393</v>
      </c>
      <c r="E1521" s="81">
        <v>58.92</v>
      </c>
      <c r="F1521" s="79" t="s">
        <v>84</v>
      </c>
      <c r="G1521" s="79" t="s">
        <v>606</v>
      </c>
      <c r="H1521" s="82">
        <v>1147127.86</v>
      </c>
      <c r="I1521" s="79">
        <v>1.0</v>
      </c>
      <c r="J1521" s="83">
        <v>1.3</v>
      </c>
      <c r="K1521" s="80">
        <v>2024.0</v>
      </c>
      <c r="L1521" s="79" t="s">
        <v>295</v>
      </c>
      <c r="M1521" s="79">
        <v>2024.0</v>
      </c>
      <c r="N1521" s="79" t="s">
        <v>145</v>
      </c>
      <c r="O1521" s="65" t="str">
        <f t="shared" si="1"/>
        <v>169922750001</v>
      </c>
      <c r="P1521" s="65">
        <f t="shared" si="2"/>
        <v>9</v>
      </c>
      <c r="Q1521" s="65">
        <f t="shared" si="3"/>
        <v>9</v>
      </c>
      <c r="R1521" s="65" t="str">
        <f t="shared" si="12"/>
        <v>16.992.275/0001-99</v>
      </c>
      <c r="S1521" s="84"/>
      <c r="T1521" s="84" t="str">
        <f t="shared" si="10"/>
        <v/>
      </c>
      <c r="U1521" s="84" t="str">
        <f t="shared" si="11"/>
        <v/>
      </c>
      <c r="V1521" s="65" t="str">
        <f t="shared" si="5"/>
        <v/>
      </c>
      <c r="W1521" s="84"/>
      <c r="X1521" s="84"/>
      <c r="Y1521" s="85"/>
      <c r="Z1521" s="85"/>
      <c r="AA1521" s="65" t="str">
        <f t="shared" si="6"/>
        <v/>
      </c>
      <c r="AB1521" s="65" t="str">
        <f t="shared" si="7"/>
        <v/>
      </c>
      <c r="AC1521" s="86"/>
      <c r="AD1521" s="87" t="str">
        <f t="shared" si="8"/>
        <v/>
      </c>
      <c r="AE1521" s="84"/>
      <c r="AF1521" s="86">
        <f>IF(AC1521&gt;0,AC1521,'⚙️ Config'!$B$10)</f>
        <v>0.0075</v>
      </c>
      <c r="AG1521" s="88">
        <f t="shared" si="9"/>
        <v>8603.45895</v>
      </c>
      <c r="AH1521" s="88">
        <f>AG1521*'⚙️ Config'!$B$11</f>
        <v>43017.29475</v>
      </c>
      <c r="AI1521" s="88">
        <f>AH1521*'⚙️ Config'!$B$12</f>
        <v>12905.18843</v>
      </c>
      <c r="AJ1521" s="64"/>
      <c r="AK1521" s="84"/>
      <c r="AL1521" s="84"/>
      <c r="AM1521" s="84"/>
      <c r="AN1521" s="84"/>
      <c r="AO1521" s="84"/>
      <c r="AP1521" s="84"/>
      <c r="AQ1521" s="84"/>
    </row>
    <row r="1522" ht="15.0" customHeight="1">
      <c r="A1522" s="79">
        <v>1519.0</v>
      </c>
      <c r="B1522" s="80" t="s">
        <v>3394</v>
      </c>
      <c r="C1522" s="79" t="s">
        <v>154</v>
      </c>
      <c r="D1522" s="79" t="s">
        <v>3395</v>
      </c>
      <c r="E1522" s="81">
        <v>53.36</v>
      </c>
      <c r="F1522" s="79" t="s">
        <v>84</v>
      </c>
      <c r="G1522" s="79" t="s">
        <v>606</v>
      </c>
      <c r="H1522" s="82">
        <v>1146375.69</v>
      </c>
      <c r="I1522" s="79">
        <v>1.0</v>
      </c>
      <c r="J1522" s="83">
        <v>1.6</v>
      </c>
      <c r="K1522" s="80">
        <v>2024.0</v>
      </c>
      <c r="L1522" s="79" t="s">
        <v>630</v>
      </c>
      <c r="M1522" s="79">
        <v>2024.0</v>
      </c>
      <c r="N1522" s="79" t="s">
        <v>161</v>
      </c>
      <c r="O1522" s="65" t="str">
        <f t="shared" si="1"/>
        <v>105282680001</v>
      </c>
      <c r="P1522" s="65">
        <f t="shared" si="2"/>
        <v>5</v>
      </c>
      <c r="Q1522" s="65">
        <f t="shared" si="3"/>
        <v>4</v>
      </c>
      <c r="R1522" s="65" t="str">
        <f t="shared" si="12"/>
        <v>10.528.268/0001-54</v>
      </c>
      <c r="S1522" s="84"/>
      <c r="T1522" s="84" t="str">
        <f t="shared" si="10"/>
        <v/>
      </c>
      <c r="U1522" s="84" t="str">
        <f t="shared" si="11"/>
        <v/>
      </c>
      <c r="V1522" s="65" t="str">
        <f t="shared" si="5"/>
        <v/>
      </c>
      <c r="W1522" s="84"/>
      <c r="X1522" s="84"/>
      <c r="Y1522" s="85"/>
      <c r="Z1522" s="85"/>
      <c r="AA1522" s="65" t="str">
        <f t="shared" si="6"/>
        <v/>
      </c>
      <c r="AB1522" s="65" t="str">
        <f t="shared" si="7"/>
        <v/>
      </c>
      <c r="AC1522" s="86"/>
      <c r="AD1522" s="87" t="str">
        <f t="shared" si="8"/>
        <v/>
      </c>
      <c r="AE1522" s="84"/>
      <c r="AF1522" s="86">
        <f>IF(AC1522&gt;0,AC1522,'⚙️ Config'!$B$10)</f>
        <v>0.0075</v>
      </c>
      <c r="AG1522" s="88">
        <f t="shared" si="9"/>
        <v>8597.817675</v>
      </c>
      <c r="AH1522" s="88">
        <f>AG1522*'⚙️ Config'!$B$11</f>
        <v>42989.08838</v>
      </c>
      <c r="AI1522" s="88">
        <f>AH1522*'⚙️ Config'!$B$12</f>
        <v>12896.72651</v>
      </c>
      <c r="AJ1522" s="64"/>
      <c r="AK1522" s="84"/>
      <c r="AL1522" s="84"/>
      <c r="AM1522" s="84"/>
      <c r="AN1522" s="84"/>
      <c r="AO1522" s="84"/>
      <c r="AP1522" s="84"/>
      <c r="AQ1522" s="84"/>
    </row>
    <row r="1523" ht="15.0" customHeight="1">
      <c r="A1523" s="79">
        <v>1520.0</v>
      </c>
      <c r="B1523" s="80" t="s">
        <v>3396</v>
      </c>
      <c r="C1523" s="79" t="s">
        <v>141</v>
      </c>
      <c r="D1523" s="79" t="s">
        <v>3397</v>
      </c>
      <c r="E1523" s="81">
        <v>50.47</v>
      </c>
      <c r="F1523" s="79" t="s">
        <v>84</v>
      </c>
      <c r="G1523" s="79" t="s">
        <v>606</v>
      </c>
      <c r="H1523" s="82">
        <v>1146299.67</v>
      </c>
      <c r="I1523" s="79">
        <v>1.0</v>
      </c>
      <c r="J1523" s="83">
        <v>1.8</v>
      </c>
      <c r="K1523" s="80">
        <v>2024.0</v>
      </c>
      <c r="L1523" s="79" t="s">
        <v>630</v>
      </c>
      <c r="M1523" s="79">
        <v>2024.0</v>
      </c>
      <c r="N1523" s="79" t="s">
        <v>145</v>
      </c>
      <c r="O1523" s="65" t="str">
        <f t="shared" si="1"/>
        <v>241631400001</v>
      </c>
      <c r="P1523" s="65">
        <f t="shared" si="2"/>
        <v>4</v>
      </c>
      <c r="Q1523" s="65">
        <f t="shared" si="3"/>
        <v>9</v>
      </c>
      <c r="R1523" s="65" t="str">
        <f t="shared" si="12"/>
        <v>24.163.140/0001-49</v>
      </c>
      <c r="S1523" s="84"/>
      <c r="T1523" s="84" t="str">
        <f t="shared" si="10"/>
        <v/>
      </c>
      <c r="U1523" s="84" t="str">
        <f t="shared" si="11"/>
        <v/>
      </c>
      <c r="V1523" s="65" t="str">
        <f t="shared" si="5"/>
        <v/>
      </c>
      <c r="W1523" s="84"/>
      <c r="X1523" s="84"/>
      <c r="Y1523" s="85"/>
      <c r="Z1523" s="85"/>
      <c r="AA1523" s="65" t="str">
        <f t="shared" si="6"/>
        <v/>
      </c>
      <c r="AB1523" s="65" t="str">
        <f t="shared" si="7"/>
        <v/>
      </c>
      <c r="AC1523" s="86"/>
      <c r="AD1523" s="87" t="str">
        <f t="shared" si="8"/>
        <v/>
      </c>
      <c r="AE1523" s="84"/>
      <c r="AF1523" s="86">
        <f>IF(AC1523&gt;0,AC1523,'⚙️ Config'!$B$10)</f>
        <v>0.0075</v>
      </c>
      <c r="AG1523" s="88">
        <f t="shared" si="9"/>
        <v>8597.247525</v>
      </c>
      <c r="AH1523" s="88">
        <f>AG1523*'⚙️ Config'!$B$11</f>
        <v>42986.23763</v>
      </c>
      <c r="AI1523" s="88">
        <f>AH1523*'⚙️ Config'!$B$12</f>
        <v>12895.87129</v>
      </c>
      <c r="AJ1523" s="64"/>
      <c r="AK1523" s="84"/>
      <c r="AL1523" s="84"/>
      <c r="AM1523" s="84"/>
      <c r="AN1523" s="84"/>
      <c r="AO1523" s="84"/>
      <c r="AP1523" s="84"/>
      <c r="AQ1523" s="84"/>
    </row>
    <row r="1524" ht="15.0" customHeight="1">
      <c r="A1524" s="79">
        <v>1521.0</v>
      </c>
      <c r="B1524" s="80" t="s">
        <v>3398</v>
      </c>
      <c r="C1524" s="79" t="s">
        <v>141</v>
      </c>
      <c r="D1524" s="79" t="s">
        <v>3399</v>
      </c>
      <c r="E1524" s="81">
        <v>58.92</v>
      </c>
      <c r="F1524" s="79" t="s">
        <v>84</v>
      </c>
      <c r="G1524" s="79" t="s">
        <v>606</v>
      </c>
      <c r="H1524" s="82">
        <v>1146128.74</v>
      </c>
      <c r="I1524" s="79">
        <v>1.0</v>
      </c>
      <c r="J1524" s="83">
        <v>1.3</v>
      </c>
      <c r="K1524" s="80">
        <v>2024.0</v>
      </c>
      <c r="L1524" s="79" t="s">
        <v>630</v>
      </c>
      <c r="M1524" s="79">
        <v>2024.0</v>
      </c>
      <c r="N1524" s="79" t="s">
        <v>145</v>
      </c>
      <c r="O1524" s="65" t="str">
        <f t="shared" si="1"/>
        <v>314558610001</v>
      </c>
      <c r="P1524" s="65">
        <f t="shared" si="2"/>
        <v>9</v>
      </c>
      <c r="Q1524" s="65">
        <f t="shared" si="3"/>
        <v>8</v>
      </c>
      <c r="R1524" s="65" t="str">
        <f t="shared" si="12"/>
        <v>31.455.861/0001-98</v>
      </c>
      <c r="S1524" s="84"/>
      <c r="T1524" s="84" t="str">
        <f t="shared" si="10"/>
        <v/>
      </c>
      <c r="U1524" s="84" t="str">
        <f t="shared" si="11"/>
        <v/>
      </c>
      <c r="V1524" s="65" t="str">
        <f t="shared" si="5"/>
        <v/>
      </c>
      <c r="W1524" s="84"/>
      <c r="X1524" s="84"/>
      <c r="Y1524" s="85"/>
      <c r="Z1524" s="85"/>
      <c r="AA1524" s="65" t="str">
        <f t="shared" si="6"/>
        <v/>
      </c>
      <c r="AB1524" s="65" t="str">
        <f t="shared" si="7"/>
        <v/>
      </c>
      <c r="AC1524" s="86"/>
      <c r="AD1524" s="87" t="str">
        <f t="shared" si="8"/>
        <v/>
      </c>
      <c r="AE1524" s="84"/>
      <c r="AF1524" s="86">
        <f>IF(AC1524&gt;0,AC1524,'⚙️ Config'!$B$10)</f>
        <v>0.0075</v>
      </c>
      <c r="AG1524" s="88">
        <f t="shared" si="9"/>
        <v>8595.96555</v>
      </c>
      <c r="AH1524" s="88">
        <f>AG1524*'⚙️ Config'!$B$11</f>
        <v>42979.82775</v>
      </c>
      <c r="AI1524" s="88">
        <f>AH1524*'⚙️ Config'!$B$12</f>
        <v>12893.94833</v>
      </c>
      <c r="AJ1524" s="64"/>
      <c r="AK1524" s="84"/>
      <c r="AL1524" s="84"/>
      <c r="AM1524" s="84"/>
      <c r="AN1524" s="84"/>
      <c r="AO1524" s="84"/>
      <c r="AP1524" s="84"/>
      <c r="AQ1524" s="84"/>
    </row>
    <row r="1525" ht="15.0" customHeight="1">
      <c r="A1525" s="79">
        <v>1522.0</v>
      </c>
      <c r="B1525" s="80" t="s">
        <v>3400</v>
      </c>
      <c r="C1525" s="79" t="s">
        <v>141</v>
      </c>
      <c r="D1525" s="79" t="s">
        <v>3401</v>
      </c>
      <c r="E1525" s="81">
        <v>56.87</v>
      </c>
      <c r="F1525" s="79" t="s">
        <v>84</v>
      </c>
      <c r="G1525" s="79" t="s">
        <v>606</v>
      </c>
      <c r="H1525" s="82">
        <v>1145803.39</v>
      </c>
      <c r="I1525" s="79">
        <v>1.0</v>
      </c>
      <c r="J1525" s="83">
        <v>1.4</v>
      </c>
      <c r="K1525" s="80">
        <v>2024.0</v>
      </c>
      <c r="L1525" s="79" t="s">
        <v>202</v>
      </c>
      <c r="M1525" s="79">
        <v>2024.0</v>
      </c>
      <c r="N1525" s="79" t="s">
        <v>161</v>
      </c>
      <c r="O1525" s="65" t="str">
        <f t="shared" si="1"/>
        <v>370109190001</v>
      </c>
      <c r="P1525" s="65">
        <f t="shared" si="2"/>
        <v>7</v>
      </c>
      <c r="Q1525" s="65">
        <f t="shared" si="3"/>
        <v>6</v>
      </c>
      <c r="R1525" s="65" t="str">
        <f t="shared" si="12"/>
        <v>37.010.919/0001-76</v>
      </c>
      <c r="S1525" s="84"/>
      <c r="T1525" s="84" t="str">
        <f t="shared" si="10"/>
        <v/>
      </c>
      <c r="U1525" s="84" t="str">
        <f t="shared" si="11"/>
        <v/>
      </c>
      <c r="V1525" s="65" t="str">
        <f t="shared" si="5"/>
        <v/>
      </c>
      <c r="W1525" s="84"/>
      <c r="X1525" s="84"/>
      <c r="Y1525" s="85"/>
      <c r="Z1525" s="85"/>
      <c r="AA1525" s="65" t="str">
        <f t="shared" si="6"/>
        <v/>
      </c>
      <c r="AB1525" s="65" t="str">
        <f t="shared" si="7"/>
        <v/>
      </c>
      <c r="AC1525" s="86"/>
      <c r="AD1525" s="87" t="str">
        <f t="shared" si="8"/>
        <v/>
      </c>
      <c r="AE1525" s="84"/>
      <c r="AF1525" s="86">
        <f>IF(AC1525&gt;0,AC1525,'⚙️ Config'!$B$10)</f>
        <v>0.0075</v>
      </c>
      <c r="AG1525" s="88">
        <f t="shared" si="9"/>
        <v>8593.525425</v>
      </c>
      <c r="AH1525" s="88">
        <f>AG1525*'⚙️ Config'!$B$11</f>
        <v>42967.62713</v>
      </c>
      <c r="AI1525" s="88">
        <f>AH1525*'⚙️ Config'!$B$12</f>
        <v>12890.28814</v>
      </c>
      <c r="AJ1525" s="64"/>
      <c r="AK1525" s="84"/>
      <c r="AL1525" s="84"/>
      <c r="AM1525" s="84"/>
      <c r="AN1525" s="84"/>
      <c r="AO1525" s="84"/>
      <c r="AP1525" s="84"/>
      <c r="AQ1525" s="84"/>
    </row>
    <row r="1526" ht="15.0" customHeight="1">
      <c r="A1526" s="79">
        <v>1523.0</v>
      </c>
      <c r="B1526" s="80" t="s">
        <v>3402</v>
      </c>
      <c r="C1526" s="79" t="s">
        <v>141</v>
      </c>
      <c r="D1526" s="79" t="s">
        <v>3403</v>
      </c>
      <c r="E1526" s="81">
        <v>66.7</v>
      </c>
      <c r="F1526" s="79" t="s">
        <v>84</v>
      </c>
      <c r="G1526" s="79" t="s">
        <v>606</v>
      </c>
      <c r="H1526" s="82">
        <v>1143377.56</v>
      </c>
      <c r="I1526" s="79">
        <v>1.0</v>
      </c>
      <c r="J1526" s="83">
        <v>1.0</v>
      </c>
      <c r="K1526" s="80">
        <v>2025.0</v>
      </c>
      <c r="L1526" s="79" t="s">
        <v>630</v>
      </c>
      <c r="M1526" s="79">
        <v>2025.0</v>
      </c>
      <c r="N1526" s="79" t="s">
        <v>161</v>
      </c>
      <c r="O1526" s="65" t="str">
        <f t="shared" si="1"/>
        <v>011819380001</v>
      </c>
      <c r="P1526" s="65">
        <f t="shared" si="2"/>
        <v>1</v>
      </c>
      <c r="Q1526" s="65">
        <f t="shared" si="3"/>
        <v>8</v>
      </c>
      <c r="R1526" s="65" t="str">
        <f t="shared" si="12"/>
        <v>01.181.938/0001-18</v>
      </c>
      <c r="S1526" s="84"/>
      <c r="T1526" s="84" t="str">
        <f t="shared" si="10"/>
        <v/>
      </c>
      <c r="U1526" s="84" t="str">
        <f t="shared" si="11"/>
        <v/>
      </c>
      <c r="V1526" s="65" t="str">
        <f t="shared" si="5"/>
        <v/>
      </c>
      <c r="W1526" s="84"/>
      <c r="X1526" s="84"/>
      <c r="Y1526" s="85"/>
      <c r="Z1526" s="85"/>
      <c r="AA1526" s="65" t="str">
        <f t="shared" si="6"/>
        <v/>
      </c>
      <c r="AB1526" s="65" t="str">
        <f t="shared" si="7"/>
        <v/>
      </c>
      <c r="AC1526" s="86"/>
      <c r="AD1526" s="87" t="str">
        <f t="shared" si="8"/>
        <v/>
      </c>
      <c r="AE1526" s="84"/>
      <c r="AF1526" s="86">
        <f>IF(AC1526&gt;0,AC1526,'⚙️ Config'!$B$10)</f>
        <v>0.0075</v>
      </c>
      <c r="AG1526" s="88">
        <f t="shared" si="9"/>
        <v>8575.3317</v>
      </c>
      <c r="AH1526" s="88">
        <f>AG1526*'⚙️ Config'!$B$11</f>
        <v>42876.6585</v>
      </c>
      <c r="AI1526" s="88">
        <f>AH1526*'⚙️ Config'!$B$12</f>
        <v>12862.99755</v>
      </c>
      <c r="AJ1526" s="64"/>
      <c r="AK1526" s="84"/>
      <c r="AL1526" s="84"/>
      <c r="AM1526" s="84"/>
      <c r="AN1526" s="84"/>
      <c r="AO1526" s="84"/>
      <c r="AP1526" s="84"/>
      <c r="AQ1526" s="84"/>
    </row>
    <row r="1527" ht="15.0" customHeight="1">
      <c r="A1527" s="79">
        <v>1524.0</v>
      </c>
      <c r="B1527" s="80" t="s">
        <v>3404</v>
      </c>
      <c r="C1527" s="79" t="s">
        <v>141</v>
      </c>
      <c r="D1527" s="79" t="s">
        <v>3405</v>
      </c>
      <c r="E1527" s="81">
        <v>56.87</v>
      </c>
      <c r="F1527" s="79" t="s">
        <v>84</v>
      </c>
      <c r="G1527" s="79" t="s">
        <v>606</v>
      </c>
      <c r="H1527" s="82">
        <v>1142909.85</v>
      </c>
      <c r="I1527" s="79">
        <v>1.0</v>
      </c>
      <c r="J1527" s="83">
        <v>1.4</v>
      </c>
      <c r="K1527" s="80">
        <v>2024.0</v>
      </c>
      <c r="L1527" s="79" t="s">
        <v>202</v>
      </c>
      <c r="M1527" s="79">
        <v>2024.0</v>
      </c>
      <c r="N1527" s="79" t="s">
        <v>161</v>
      </c>
      <c r="O1527" s="65" t="str">
        <f t="shared" si="1"/>
        <v>273910650001</v>
      </c>
      <c r="P1527" s="65">
        <f t="shared" si="2"/>
        <v>6</v>
      </c>
      <c r="Q1527" s="65">
        <f t="shared" si="3"/>
        <v>1</v>
      </c>
      <c r="R1527" s="65" t="str">
        <f t="shared" si="12"/>
        <v>27.391.065/0001-61</v>
      </c>
      <c r="S1527" s="84"/>
      <c r="T1527" s="84" t="str">
        <f t="shared" si="10"/>
        <v/>
      </c>
      <c r="U1527" s="84" t="str">
        <f t="shared" si="11"/>
        <v/>
      </c>
      <c r="V1527" s="65" t="str">
        <f t="shared" si="5"/>
        <v/>
      </c>
      <c r="W1527" s="84"/>
      <c r="X1527" s="84"/>
      <c r="Y1527" s="85"/>
      <c r="Z1527" s="85"/>
      <c r="AA1527" s="65" t="str">
        <f t="shared" si="6"/>
        <v/>
      </c>
      <c r="AB1527" s="65" t="str">
        <f t="shared" si="7"/>
        <v/>
      </c>
      <c r="AC1527" s="86"/>
      <c r="AD1527" s="87" t="str">
        <f t="shared" si="8"/>
        <v/>
      </c>
      <c r="AE1527" s="84"/>
      <c r="AF1527" s="86">
        <f>IF(AC1527&gt;0,AC1527,'⚙️ Config'!$B$10)</f>
        <v>0.0075</v>
      </c>
      <c r="AG1527" s="88">
        <f t="shared" si="9"/>
        <v>8571.823875</v>
      </c>
      <c r="AH1527" s="88">
        <f>AG1527*'⚙️ Config'!$B$11</f>
        <v>42859.11938</v>
      </c>
      <c r="AI1527" s="88">
        <f>AH1527*'⚙️ Config'!$B$12</f>
        <v>12857.73581</v>
      </c>
      <c r="AJ1527" s="64"/>
      <c r="AK1527" s="84"/>
      <c r="AL1527" s="84"/>
      <c r="AM1527" s="84"/>
      <c r="AN1527" s="84"/>
      <c r="AO1527" s="84"/>
      <c r="AP1527" s="84"/>
      <c r="AQ1527" s="84"/>
    </row>
    <row r="1528" ht="15.0" customHeight="1">
      <c r="A1528" s="79">
        <v>1525.0</v>
      </c>
      <c r="B1528" s="80" t="s">
        <v>3406</v>
      </c>
      <c r="C1528" s="79" t="s">
        <v>141</v>
      </c>
      <c r="D1528" s="79" t="s">
        <v>3407</v>
      </c>
      <c r="E1528" s="81">
        <v>49.2</v>
      </c>
      <c r="F1528" s="79" t="s">
        <v>84</v>
      </c>
      <c r="G1528" s="79" t="s">
        <v>606</v>
      </c>
      <c r="H1528" s="82">
        <v>1142199.37</v>
      </c>
      <c r="I1528" s="79">
        <v>1.0</v>
      </c>
      <c r="J1528" s="83">
        <v>1.9</v>
      </c>
      <c r="K1528" s="80">
        <v>2024.0</v>
      </c>
      <c r="L1528" s="79" t="s">
        <v>202</v>
      </c>
      <c r="M1528" s="79">
        <v>2024.0</v>
      </c>
      <c r="N1528" s="79" t="s">
        <v>161</v>
      </c>
      <c r="O1528" s="65" t="str">
        <f t="shared" si="1"/>
        <v>205320110001</v>
      </c>
      <c r="P1528" s="65">
        <f t="shared" si="2"/>
        <v>2</v>
      </c>
      <c r="Q1528" s="65">
        <f t="shared" si="3"/>
        <v>0</v>
      </c>
      <c r="R1528" s="65" t="str">
        <f t="shared" si="12"/>
        <v>20.532.011/0001-20</v>
      </c>
      <c r="S1528" s="84"/>
      <c r="T1528" s="84" t="str">
        <f t="shared" si="10"/>
        <v/>
      </c>
      <c r="U1528" s="84" t="str">
        <f t="shared" si="11"/>
        <v/>
      </c>
      <c r="V1528" s="65" t="str">
        <f t="shared" si="5"/>
        <v/>
      </c>
      <c r="W1528" s="84"/>
      <c r="X1528" s="84"/>
      <c r="Y1528" s="85"/>
      <c r="Z1528" s="85"/>
      <c r="AA1528" s="65" t="str">
        <f t="shared" si="6"/>
        <v/>
      </c>
      <c r="AB1528" s="65" t="str">
        <f t="shared" si="7"/>
        <v/>
      </c>
      <c r="AC1528" s="86"/>
      <c r="AD1528" s="87" t="str">
        <f t="shared" si="8"/>
        <v/>
      </c>
      <c r="AE1528" s="84"/>
      <c r="AF1528" s="86">
        <f>IF(AC1528&gt;0,AC1528,'⚙️ Config'!$B$10)</f>
        <v>0.0075</v>
      </c>
      <c r="AG1528" s="88">
        <f t="shared" si="9"/>
        <v>8566.495275</v>
      </c>
      <c r="AH1528" s="88">
        <f>AG1528*'⚙️ Config'!$B$11</f>
        <v>42832.47638</v>
      </c>
      <c r="AI1528" s="88">
        <f>AH1528*'⚙️ Config'!$B$12</f>
        <v>12849.74291</v>
      </c>
      <c r="AJ1528" s="64"/>
      <c r="AK1528" s="84"/>
      <c r="AL1528" s="84"/>
      <c r="AM1528" s="84"/>
      <c r="AN1528" s="84"/>
      <c r="AO1528" s="84"/>
      <c r="AP1528" s="84"/>
      <c r="AQ1528" s="84"/>
    </row>
    <row r="1529" ht="15.0" customHeight="1">
      <c r="A1529" s="79">
        <v>1526.0</v>
      </c>
      <c r="B1529" s="80" t="s">
        <v>3408</v>
      </c>
      <c r="C1529" s="79" t="s">
        <v>141</v>
      </c>
      <c r="D1529" s="79" t="s">
        <v>3409</v>
      </c>
      <c r="E1529" s="81">
        <v>58.92</v>
      </c>
      <c r="F1529" s="79" t="s">
        <v>84</v>
      </c>
      <c r="G1529" s="79" t="s">
        <v>606</v>
      </c>
      <c r="H1529" s="82">
        <v>1141778.74</v>
      </c>
      <c r="I1529" s="79">
        <v>1.0</v>
      </c>
      <c r="J1529" s="83">
        <v>1.3</v>
      </c>
      <c r="K1529" s="80">
        <v>2024.0</v>
      </c>
      <c r="L1529" s="79" t="s">
        <v>448</v>
      </c>
      <c r="M1529" s="79">
        <v>2024.0</v>
      </c>
      <c r="N1529" s="79" t="s">
        <v>161</v>
      </c>
      <c r="O1529" s="65" t="str">
        <f t="shared" si="1"/>
        <v>537677940001</v>
      </c>
      <c r="P1529" s="65">
        <f t="shared" si="2"/>
        <v>8</v>
      </c>
      <c r="Q1529" s="65">
        <f t="shared" si="3"/>
        <v>0</v>
      </c>
      <c r="R1529" s="65" t="str">
        <f t="shared" si="12"/>
        <v>53.767.794/0001-80</v>
      </c>
      <c r="S1529" s="84"/>
      <c r="T1529" s="84" t="str">
        <f t="shared" si="10"/>
        <v/>
      </c>
      <c r="U1529" s="84" t="str">
        <f t="shared" si="11"/>
        <v/>
      </c>
      <c r="V1529" s="65" t="str">
        <f t="shared" si="5"/>
        <v/>
      </c>
      <c r="W1529" s="84"/>
      <c r="X1529" s="84"/>
      <c r="Y1529" s="85"/>
      <c r="Z1529" s="85"/>
      <c r="AA1529" s="65" t="str">
        <f t="shared" si="6"/>
        <v/>
      </c>
      <c r="AB1529" s="65" t="str">
        <f t="shared" si="7"/>
        <v/>
      </c>
      <c r="AC1529" s="86"/>
      <c r="AD1529" s="87" t="str">
        <f t="shared" si="8"/>
        <v/>
      </c>
      <c r="AE1529" s="84"/>
      <c r="AF1529" s="86">
        <f>IF(AC1529&gt;0,AC1529,'⚙️ Config'!$B$10)</f>
        <v>0.0075</v>
      </c>
      <c r="AG1529" s="88">
        <f t="shared" si="9"/>
        <v>8563.34055</v>
      </c>
      <c r="AH1529" s="88">
        <f>AG1529*'⚙️ Config'!$B$11</f>
        <v>42816.70275</v>
      </c>
      <c r="AI1529" s="88">
        <f>AH1529*'⚙️ Config'!$B$12</f>
        <v>12845.01083</v>
      </c>
      <c r="AJ1529" s="64"/>
      <c r="AK1529" s="84"/>
      <c r="AL1529" s="84"/>
      <c r="AM1529" s="84"/>
      <c r="AN1529" s="84"/>
      <c r="AO1529" s="84"/>
      <c r="AP1529" s="84"/>
      <c r="AQ1529" s="84"/>
    </row>
    <row r="1530" ht="15.0" customHeight="1">
      <c r="A1530" s="79">
        <v>1527.0</v>
      </c>
      <c r="B1530" s="80" t="s">
        <v>3410</v>
      </c>
      <c r="C1530" s="79" t="s">
        <v>141</v>
      </c>
      <c r="D1530" s="79" t="s">
        <v>3411</v>
      </c>
      <c r="E1530" s="81">
        <v>61.21</v>
      </c>
      <c r="F1530" s="79" t="s">
        <v>84</v>
      </c>
      <c r="G1530" s="79" t="s">
        <v>606</v>
      </c>
      <c r="H1530" s="82">
        <v>1141526.25</v>
      </c>
      <c r="I1530" s="79">
        <v>1.0</v>
      </c>
      <c r="J1530" s="83">
        <v>1.2</v>
      </c>
      <c r="K1530" s="80">
        <v>2025.0</v>
      </c>
      <c r="L1530" s="79" t="s">
        <v>918</v>
      </c>
      <c r="M1530" s="79">
        <v>2025.0</v>
      </c>
      <c r="N1530" s="79" t="s">
        <v>161</v>
      </c>
      <c r="O1530" s="65" t="str">
        <f t="shared" si="1"/>
        <v>367060720001</v>
      </c>
      <c r="P1530" s="65">
        <f t="shared" si="2"/>
        <v>0</v>
      </c>
      <c r="Q1530" s="65">
        <f t="shared" si="3"/>
        <v>4</v>
      </c>
      <c r="R1530" s="65" t="str">
        <f t="shared" si="12"/>
        <v>36.706.072/0001-04</v>
      </c>
      <c r="S1530" s="84"/>
      <c r="T1530" s="84" t="str">
        <f t="shared" si="10"/>
        <v/>
      </c>
      <c r="U1530" s="84" t="str">
        <f t="shared" si="11"/>
        <v/>
      </c>
      <c r="V1530" s="65" t="str">
        <f t="shared" si="5"/>
        <v/>
      </c>
      <c r="W1530" s="84"/>
      <c r="X1530" s="84"/>
      <c r="Y1530" s="85"/>
      <c r="Z1530" s="85"/>
      <c r="AA1530" s="65" t="str">
        <f t="shared" si="6"/>
        <v/>
      </c>
      <c r="AB1530" s="65" t="str">
        <f t="shared" si="7"/>
        <v/>
      </c>
      <c r="AC1530" s="86"/>
      <c r="AD1530" s="87" t="str">
        <f t="shared" si="8"/>
        <v/>
      </c>
      <c r="AE1530" s="84"/>
      <c r="AF1530" s="86">
        <f>IF(AC1530&gt;0,AC1530,'⚙️ Config'!$B$10)</f>
        <v>0.0075</v>
      </c>
      <c r="AG1530" s="88">
        <f t="shared" si="9"/>
        <v>8561.446875</v>
      </c>
      <c r="AH1530" s="88">
        <f>AG1530*'⚙️ Config'!$B$11</f>
        <v>42807.23438</v>
      </c>
      <c r="AI1530" s="88">
        <f>AH1530*'⚙️ Config'!$B$12</f>
        <v>12842.17031</v>
      </c>
      <c r="AJ1530" s="64"/>
      <c r="AK1530" s="84"/>
      <c r="AL1530" s="84"/>
      <c r="AM1530" s="84"/>
      <c r="AN1530" s="84"/>
      <c r="AO1530" s="84"/>
      <c r="AP1530" s="84"/>
      <c r="AQ1530" s="84"/>
    </row>
    <row r="1531" ht="15.0" customHeight="1">
      <c r="A1531" s="79">
        <v>1528.0</v>
      </c>
      <c r="B1531" s="80" t="s">
        <v>3412</v>
      </c>
      <c r="C1531" s="79" t="s">
        <v>141</v>
      </c>
      <c r="D1531" s="79" t="s">
        <v>3413</v>
      </c>
      <c r="E1531" s="81">
        <v>49.2</v>
      </c>
      <c r="F1531" s="79" t="s">
        <v>84</v>
      </c>
      <c r="G1531" s="79" t="s">
        <v>606</v>
      </c>
      <c r="H1531" s="82">
        <v>1141364.44</v>
      </c>
      <c r="I1531" s="79">
        <v>1.0</v>
      </c>
      <c r="J1531" s="83">
        <v>1.9</v>
      </c>
      <c r="K1531" s="80">
        <v>2024.0</v>
      </c>
      <c r="L1531" s="79" t="s">
        <v>295</v>
      </c>
      <c r="M1531" s="79">
        <v>2024.0</v>
      </c>
      <c r="N1531" s="79" t="s">
        <v>161</v>
      </c>
      <c r="O1531" s="65" t="str">
        <f t="shared" si="1"/>
        <v>134048290001</v>
      </c>
      <c r="P1531" s="65">
        <f t="shared" si="2"/>
        <v>0</v>
      </c>
      <c r="Q1531" s="65">
        <f t="shared" si="3"/>
        <v>0</v>
      </c>
      <c r="R1531" s="65" t="str">
        <f t="shared" si="12"/>
        <v>13.404.829/0001-00</v>
      </c>
      <c r="S1531" s="84"/>
      <c r="T1531" s="84" t="str">
        <f t="shared" si="10"/>
        <v/>
      </c>
      <c r="U1531" s="84" t="str">
        <f t="shared" si="11"/>
        <v/>
      </c>
      <c r="V1531" s="65" t="str">
        <f t="shared" si="5"/>
        <v/>
      </c>
      <c r="W1531" s="84"/>
      <c r="X1531" s="84"/>
      <c r="Y1531" s="85"/>
      <c r="Z1531" s="85"/>
      <c r="AA1531" s="65" t="str">
        <f t="shared" si="6"/>
        <v/>
      </c>
      <c r="AB1531" s="65" t="str">
        <f t="shared" si="7"/>
        <v/>
      </c>
      <c r="AC1531" s="86"/>
      <c r="AD1531" s="87" t="str">
        <f t="shared" si="8"/>
        <v/>
      </c>
      <c r="AE1531" s="84"/>
      <c r="AF1531" s="86">
        <f>IF(AC1531&gt;0,AC1531,'⚙️ Config'!$B$10)</f>
        <v>0.0075</v>
      </c>
      <c r="AG1531" s="88">
        <f t="shared" si="9"/>
        <v>8560.2333</v>
      </c>
      <c r="AH1531" s="88">
        <f>AG1531*'⚙️ Config'!$B$11</f>
        <v>42801.1665</v>
      </c>
      <c r="AI1531" s="88">
        <f>AH1531*'⚙️ Config'!$B$12</f>
        <v>12840.34995</v>
      </c>
      <c r="AJ1531" s="64"/>
      <c r="AK1531" s="84"/>
      <c r="AL1531" s="84"/>
      <c r="AM1531" s="84"/>
      <c r="AN1531" s="84"/>
      <c r="AO1531" s="84"/>
      <c r="AP1531" s="84"/>
      <c r="AQ1531" s="84"/>
    </row>
    <row r="1532" ht="15.0" customHeight="1">
      <c r="A1532" s="79">
        <v>1529.0</v>
      </c>
      <c r="B1532" s="80" t="s">
        <v>3414</v>
      </c>
      <c r="C1532" s="79" t="s">
        <v>141</v>
      </c>
      <c r="D1532" s="79" t="s">
        <v>3415</v>
      </c>
      <c r="E1532" s="81">
        <v>56.87</v>
      </c>
      <c r="F1532" s="79" t="s">
        <v>84</v>
      </c>
      <c r="G1532" s="79" t="s">
        <v>606</v>
      </c>
      <c r="H1532" s="82">
        <v>1141363.08</v>
      </c>
      <c r="I1532" s="79">
        <v>1.0</v>
      </c>
      <c r="J1532" s="83">
        <v>1.4</v>
      </c>
      <c r="K1532" s="80">
        <v>2024.0</v>
      </c>
      <c r="L1532" s="79" t="s">
        <v>202</v>
      </c>
      <c r="M1532" s="79">
        <v>2024.0</v>
      </c>
      <c r="N1532" s="79" t="s">
        <v>161</v>
      </c>
      <c r="O1532" s="65" t="str">
        <f t="shared" si="1"/>
        <v>337483950001</v>
      </c>
      <c r="P1532" s="65">
        <f t="shared" si="2"/>
        <v>6</v>
      </c>
      <c r="Q1532" s="65">
        <f t="shared" si="3"/>
        <v>4</v>
      </c>
      <c r="R1532" s="65" t="str">
        <f t="shared" si="12"/>
        <v>33.748.395/0001-64</v>
      </c>
      <c r="S1532" s="84"/>
      <c r="T1532" s="84" t="str">
        <f t="shared" si="10"/>
        <v/>
      </c>
      <c r="U1532" s="84" t="str">
        <f t="shared" si="11"/>
        <v/>
      </c>
      <c r="V1532" s="65" t="str">
        <f t="shared" si="5"/>
        <v/>
      </c>
      <c r="W1532" s="84"/>
      <c r="X1532" s="84"/>
      <c r="Y1532" s="85"/>
      <c r="Z1532" s="85"/>
      <c r="AA1532" s="65" t="str">
        <f t="shared" si="6"/>
        <v/>
      </c>
      <c r="AB1532" s="65" t="str">
        <f t="shared" si="7"/>
        <v/>
      </c>
      <c r="AC1532" s="86"/>
      <c r="AD1532" s="87" t="str">
        <f t="shared" si="8"/>
        <v/>
      </c>
      <c r="AE1532" s="84"/>
      <c r="AF1532" s="86">
        <f>IF(AC1532&gt;0,AC1532,'⚙️ Config'!$B$10)</f>
        <v>0.0075</v>
      </c>
      <c r="AG1532" s="88">
        <f t="shared" si="9"/>
        <v>8560.2231</v>
      </c>
      <c r="AH1532" s="88">
        <f>AG1532*'⚙️ Config'!$B$11</f>
        <v>42801.1155</v>
      </c>
      <c r="AI1532" s="88">
        <f>AH1532*'⚙️ Config'!$B$12</f>
        <v>12840.33465</v>
      </c>
      <c r="AJ1532" s="64"/>
      <c r="AK1532" s="84"/>
      <c r="AL1532" s="84"/>
      <c r="AM1532" s="84"/>
      <c r="AN1532" s="84"/>
      <c r="AO1532" s="84"/>
      <c r="AP1532" s="84"/>
      <c r="AQ1532" s="84"/>
    </row>
    <row r="1533" ht="15.0" customHeight="1">
      <c r="A1533" s="79">
        <v>1530.0</v>
      </c>
      <c r="B1533" s="80" t="s">
        <v>3416</v>
      </c>
      <c r="C1533" s="79" t="s">
        <v>141</v>
      </c>
      <c r="D1533" s="79" t="s">
        <v>3417</v>
      </c>
      <c r="E1533" s="81">
        <v>73.88</v>
      </c>
      <c r="F1533" s="79" t="s">
        <v>84</v>
      </c>
      <c r="G1533" s="79" t="s">
        <v>606</v>
      </c>
      <c r="H1533" s="82">
        <v>1141162.15</v>
      </c>
      <c r="I1533" s="79">
        <v>1.0</v>
      </c>
      <c r="J1533" s="83">
        <v>0.8</v>
      </c>
      <c r="K1533" s="80">
        <v>2025.0</v>
      </c>
      <c r="L1533" s="79" t="s">
        <v>630</v>
      </c>
      <c r="M1533" s="79">
        <v>2025.0</v>
      </c>
      <c r="N1533" s="79" t="s">
        <v>161</v>
      </c>
      <c r="O1533" s="65" t="str">
        <f t="shared" si="1"/>
        <v>503282200001</v>
      </c>
      <c r="P1533" s="65">
        <f t="shared" si="2"/>
        <v>1</v>
      </c>
      <c r="Q1533" s="65">
        <f t="shared" si="3"/>
        <v>7</v>
      </c>
      <c r="R1533" s="65" t="str">
        <f t="shared" si="12"/>
        <v>50.328.220/0001-17</v>
      </c>
      <c r="S1533" s="84"/>
      <c r="T1533" s="84" t="str">
        <f t="shared" si="10"/>
        <v/>
      </c>
      <c r="U1533" s="84" t="str">
        <f t="shared" si="11"/>
        <v/>
      </c>
      <c r="V1533" s="65" t="str">
        <f t="shared" si="5"/>
        <v/>
      </c>
      <c r="W1533" s="84"/>
      <c r="X1533" s="84"/>
      <c r="Y1533" s="85"/>
      <c r="Z1533" s="85"/>
      <c r="AA1533" s="65" t="str">
        <f t="shared" si="6"/>
        <v/>
      </c>
      <c r="AB1533" s="65" t="str">
        <f t="shared" si="7"/>
        <v/>
      </c>
      <c r="AC1533" s="86"/>
      <c r="AD1533" s="87" t="str">
        <f t="shared" si="8"/>
        <v/>
      </c>
      <c r="AE1533" s="84"/>
      <c r="AF1533" s="86">
        <f>IF(AC1533&gt;0,AC1533,'⚙️ Config'!$B$10)</f>
        <v>0.0075</v>
      </c>
      <c r="AG1533" s="88">
        <f t="shared" si="9"/>
        <v>8558.716125</v>
      </c>
      <c r="AH1533" s="88">
        <f>AG1533*'⚙️ Config'!$B$11</f>
        <v>42793.58063</v>
      </c>
      <c r="AI1533" s="88">
        <f>AH1533*'⚙️ Config'!$B$12</f>
        <v>12838.07419</v>
      </c>
      <c r="AJ1533" s="64"/>
      <c r="AK1533" s="84"/>
      <c r="AL1533" s="84"/>
      <c r="AM1533" s="84"/>
      <c r="AN1533" s="84"/>
      <c r="AO1533" s="84"/>
      <c r="AP1533" s="84"/>
      <c r="AQ1533" s="84"/>
    </row>
    <row r="1534" ht="15.0" customHeight="1">
      <c r="A1534" s="79">
        <v>1531.0</v>
      </c>
      <c r="B1534" s="80" t="s">
        <v>3418</v>
      </c>
      <c r="C1534" s="79" t="s">
        <v>141</v>
      </c>
      <c r="D1534" s="79" t="s">
        <v>3419</v>
      </c>
      <c r="E1534" s="81">
        <v>56.87</v>
      </c>
      <c r="F1534" s="79" t="s">
        <v>84</v>
      </c>
      <c r="G1534" s="79" t="s">
        <v>606</v>
      </c>
      <c r="H1534" s="82">
        <v>1140863.95</v>
      </c>
      <c r="I1534" s="79">
        <v>1.0</v>
      </c>
      <c r="J1534" s="83">
        <v>1.4</v>
      </c>
      <c r="K1534" s="80">
        <v>2024.0</v>
      </c>
      <c r="L1534" s="79" t="s">
        <v>630</v>
      </c>
      <c r="M1534" s="79">
        <v>2024.0</v>
      </c>
      <c r="N1534" s="79" t="s">
        <v>161</v>
      </c>
      <c r="O1534" s="65" t="str">
        <f t="shared" si="1"/>
        <v>237692830001</v>
      </c>
      <c r="P1534" s="65">
        <f t="shared" si="2"/>
        <v>3</v>
      </c>
      <c r="Q1534" s="65">
        <f t="shared" si="3"/>
        <v>6</v>
      </c>
      <c r="R1534" s="65" t="str">
        <f t="shared" si="12"/>
        <v>23.769.283/0001-36</v>
      </c>
      <c r="S1534" s="84"/>
      <c r="T1534" s="84" t="str">
        <f t="shared" si="10"/>
        <v/>
      </c>
      <c r="U1534" s="84" t="str">
        <f t="shared" si="11"/>
        <v/>
      </c>
      <c r="V1534" s="65" t="str">
        <f t="shared" si="5"/>
        <v/>
      </c>
      <c r="W1534" s="84"/>
      <c r="X1534" s="84"/>
      <c r="Y1534" s="85"/>
      <c r="Z1534" s="85"/>
      <c r="AA1534" s="65" t="str">
        <f t="shared" si="6"/>
        <v/>
      </c>
      <c r="AB1534" s="65" t="str">
        <f t="shared" si="7"/>
        <v/>
      </c>
      <c r="AC1534" s="86"/>
      <c r="AD1534" s="87" t="str">
        <f t="shared" si="8"/>
        <v/>
      </c>
      <c r="AE1534" s="84"/>
      <c r="AF1534" s="86">
        <f>IF(AC1534&gt;0,AC1534,'⚙️ Config'!$B$10)</f>
        <v>0.0075</v>
      </c>
      <c r="AG1534" s="88">
        <f t="shared" si="9"/>
        <v>8556.479625</v>
      </c>
      <c r="AH1534" s="88">
        <f>AG1534*'⚙️ Config'!$B$11</f>
        <v>42782.39813</v>
      </c>
      <c r="AI1534" s="88">
        <f>AH1534*'⚙️ Config'!$B$12</f>
        <v>12834.71944</v>
      </c>
      <c r="AJ1534" s="64"/>
      <c r="AK1534" s="84"/>
      <c r="AL1534" s="84"/>
      <c r="AM1534" s="84"/>
      <c r="AN1534" s="84"/>
      <c r="AO1534" s="84"/>
      <c r="AP1534" s="84"/>
      <c r="AQ1534" s="84"/>
    </row>
    <row r="1535" ht="15.0" customHeight="1">
      <c r="A1535" s="79">
        <v>1532.0</v>
      </c>
      <c r="B1535" s="80" t="s">
        <v>3420</v>
      </c>
      <c r="C1535" s="79" t="s">
        <v>141</v>
      </c>
      <c r="D1535" s="79" t="s">
        <v>3421</v>
      </c>
      <c r="E1535" s="81">
        <v>50.47</v>
      </c>
      <c r="F1535" s="79" t="s">
        <v>84</v>
      </c>
      <c r="G1535" s="79" t="s">
        <v>606</v>
      </c>
      <c r="H1535" s="82">
        <v>1140775.21</v>
      </c>
      <c r="I1535" s="79">
        <v>1.0</v>
      </c>
      <c r="J1535" s="83">
        <v>1.8</v>
      </c>
      <c r="K1535" s="80">
        <v>2024.0</v>
      </c>
      <c r="L1535" s="79" t="s">
        <v>630</v>
      </c>
      <c r="M1535" s="79">
        <v>2024.0</v>
      </c>
      <c r="N1535" s="79" t="s">
        <v>161</v>
      </c>
      <c r="O1535" s="65" t="str">
        <f t="shared" si="1"/>
        <v>294439210001</v>
      </c>
      <c r="P1535" s="65">
        <f t="shared" si="2"/>
        <v>0</v>
      </c>
      <c r="Q1535" s="65">
        <f t="shared" si="3"/>
        <v>0</v>
      </c>
      <c r="R1535" s="65" t="str">
        <f t="shared" si="12"/>
        <v>29.443.921/0001-00</v>
      </c>
      <c r="S1535" s="84"/>
      <c r="T1535" s="84" t="str">
        <f t="shared" si="10"/>
        <v/>
      </c>
      <c r="U1535" s="84" t="str">
        <f t="shared" si="11"/>
        <v/>
      </c>
      <c r="V1535" s="65" t="str">
        <f t="shared" si="5"/>
        <v/>
      </c>
      <c r="W1535" s="84"/>
      <c r="X1535" s="84"/>
      <c r="Y1535" s="85"/>
      <c r="Z1535" s="85"/>
      <c r="AA1535" s="65" t="str">
        <f t="shared" si="6"/>
        <v/>
      </c>
      <c r="AB1535" s="65" t="str">
        <f t="shared" si="7"/>
        <v/>
      </c>
      <c r="AC1535" s="86"/>
      <c r="AD1535" s="87" t="str">
        <f t="shared" si="8"/>
        <v/>
      </c>
      <c r="AE1535" s="84"/>
      <c r="AF1535" s="86">
        <f>IF(AC1535&gt;0,AC1535,'⚙️ Config'!$B$10)</f>
        <v>0.0075</v>
      </c>
      <c r="AG1535" s="88">
        <f t="shared" si="9"/>
        <v>8555.814075</v>
      </c>
      <c r="AH1535" s="88">
        <f>AG1535*'⚙️ Config'!$B$11</f>
        <v>42779.07038</v>
      </c>
      <c r="AI1535" s="88">
        <f>AH1535*'⚙️ Config'!$B$12</f>
        <v>12833.72111</v>
      </c>
      <c r="AJ1535" s="64"/>
      <c r="AK1535" s="84"/>
      <c r="AL1535" s="84"/>
      <c r="AM1535" s="84"/>
      <c r="AN1535" s="84"/>
      <c r="AO1535" s="84"/>
      <c r="AP1535" s="84"/>
      <c r="AQ1535" s="84"/>
    </row>
    <row r="1536" ht="15.0" customHeight="1">
      <c r="A1536" s="79">
        <v>1533.0</v>
      </c>
      <c r="B1536" s="80" t="s">
        <v>3422</v>
      </c>
      <c r="C1536" s="79" t="s">
        <v>141</v>
      </c>
      <c r="D1536" s="79" t="s">
        <v>3423</v>
      </c>
      <c r="E1536" s="81">
        <v>55.03</v>
      </c>
      <c r="F1536" s="79" t="s">
        <v>84</v>
      </c>
      <c r="G1536" s="79" t="s">
        <v>606</v>
      </c>
      <c r="H1536" s="82">
        <v>1140673.39</v>
      </c>
      <c r="I1536" s="79">
        <v>1.0</v>
      </c>
      <c r="J1536" s="83">
        <v>1.5</v>
      </c>
      <c r="K1536" s="80">
        <v>2024.0</v>
      </c>
      <c r="L1536" s="79" t="s">
        <v>630</v>
      </c>
      <c r="M1536" s="79">
        <v>2024.0</v>
      </c>
      <c r="N1536" s="79" t="s">
        <v>145</v>
      </c>
      <c r="O1536" s="65" t="str">
        <f t="shared" si="1"/>
        <v>313242480001</v>
      </c>
      <c r="P1536" s="65">
        <f t="shared" si="2"/>
        <v>3</v>
      </c>
      <c r="Q1536" s="65">
        <f t="shared" si="3"/>
        <v>1</v>
      </c>
      <c r="R1536" s="65" t="str">
        <f t="shared" si="12"/>
        <v>31.324.248/0001-31</v>
      </c>
      <c r="S1536" s="84"/>
      <c r="T1536" s="84" t="str">
        <f t="shared" si="10"/>
        <v/>
      </c>
      <c r="U1536" s="84" t="str">
        <f t="shared" si="11"/>
        <v/>
      </c>
      <c r="V1536" s="65" t="str">
        <f t="shared" si="5"/>
        <v/>
      </c>
      <c r="W1536" s="84"/>
      <c r="X1536" s="84"/>
      <c r="Y1536" s="85"/>
      <c r="Z1536" s="85"/>
      <c r="AA1536" s="65" t="str">
        <f t="shared" si="6"/>
        <v/>
      </c>
      <c r="AB1536" s="65" t="str">
        <f t="shared" si="7"/>
        <v/>
      </c>
      <c r="AC1536" s="86"/>
      <c r="AD1536" s="87" t="str">
        <f t="shared" si="8"/>
        <v/>
      </c>
      <c r="AE1536" s="84"/>
      <c r="AF1536" s="86">
        <f>IF(AC1536&gt;0,AC1536,'⚙️ Config'!$B$10)</f>
        <v>0.0075</v>
      </c>
      <c r="AG1536" s="88">
        <f t="shared" si="9"/>
        <v>8555.050425</v>
      </c>
      <c r="AH1536" s="88">
        <f>AG1536*'⚙️ Config'!$B$11</f>
        <v>42775.25213</v>
      </c>
      <c r="AI1536" s="88">
        <f>AH1536*'⚙️ Config'!$B$12</f>
        <v>12832.57564</v>
      </c>
      <c r="AJ1536" s="64"/>
      <c r="AK1536" s="84"/>
      <c r="AL1536" s="84"/>
      <c r="AM1536" s="84"/>
      <c r="AN1536" s="84"/>
      <c r="AO1536" s="84"/>
      <c r="AP1536" s="84"/>
      <c r="AQ1536" s="84"/>
    </row>
    <row r="1537" ht="15.0" customHeight="1">
      <c r="A1537" s="79">
        <v>1534.0</v>
      </c>
      <c r="B1537" s="80" t="s">
        <v>3424</v>
      </c>
      <c r="C1537" s="79" t="s">
        <v>141</v>
      </c>
      <c r="D1537" s="79" t="s">
        <v>3425</v>
      </c>
      <c r="E1537" s="81">
        <v>78.36</v>
      </c>
      <c r="F1537" s="79" t="s">
        <v>84</v>
      </c>
      <c r="G1537" s="79" t="s">
        <v>606</v>
      </c>
      <c r="H1537" s="82">
        <v>1140460.75</v>
      </c>
      <c r="I1537" s="79">
        <v>1.0</v>
      </c>
      <c r="J1537" s="83">
        <v>0.7</v>
      </c>
      <c r="K1537" s="80">
        <v>2025.0</v>
      </c>
      <c r="L1537" s="79" t="s">
        <v>630</v>
      </c>
      <c r="M1537" s="79">
        <v>2025.0</v>
      </c>
      <c r="N1537" s="79" t="s">
        <v>145</v>
      </c>
      <c r="O1537" s="65" t="str">
        <f t="shared" si="1"/>
        <v>404678250001</v>
      </c>
      <c r="P1537" s="65">
        <f t="shared" si="2"/>
        <v>3</v>
      </c>
      <c r="Q1537" s="65">
        <f t="shared" si="3"/>
        <v>5</v>
      </c>
      <c r="R1537" s="65" t="str">
        <f t="shared" si="12"/>
        <v>40.467.825/0001-35</v>
      </c>
      <c r="S1537" s="84"/>
      <c r="T1537" s="84" t="str">
        <f t="shared" si="10"/>
        <v/>
      </c>
      <c r="U1537" s="84" t="str">
        <f t="shared" si="11"/>
        <v/>
      </c>
      <c r="V1537" s="65" t="str">
        <f t="shared" si="5"/>
        <v/>
      </c>
      <c r="W1537" s="84"/>
      <c r="X1537" s="84"/>
      <c r="Y1537" s="85"/>
      <c r="Z1537" s="85"/>
      <c r="AA1537" s="65" t="str">
        <f t="shared" si="6"/>
        <v/>
      </c>
      <c r="AB1537" s="65" t="str">
        <f t="shared" si="7"/>
        <v/>
      </c>
      <c r="AC1537" s="86"/>
      <c r="AD1537" s="87" t="str">
        <f t="shared" si="8"/>
        <v/>
      </c>
      <c r="AE1537" s="84"/>
      <c r="AF1537" s="86">
        <f>IF(AC1537&gt;0,AC1537,'⚙️ Config'!$B$10)</f>
        <v>0.0075</v>
      </c>
      <c r="AG1537" s="88">
        <f t="shared" si="9"/>
        <v>8553.455625</v>
      </c>
      <c r="AH1537" s="88">
        <f>AG1537*'⚙️ Config'!$B$11</f>
        <v>42767.27813</v>
      </c>
      <c r="AI1537" s="88">
        <f>AH1537*'⚙️ Config'!$B$12</f>
        <v>12830.18344</v>
      </c>
      <c r="AJ1537" s="64"/>
      <c r="AK1537" s="84"/>
      <c r="AL1537" s="84"/>
      <c r="AM1537" s="84"/>
      <c r="AN1537" s="84"/>
      <c r="AO1537" s="84"/>
      <c r="AP1537" s="84"/>
      <c r="AQ1537" s="84"/>
    </row>
    <row r="1538" ht="15.0" customHeight="1">
      <c r="A1538" s="79">
        <v>1535.0</v>
      </c>
      <c r="B1538" s="80" t="s">
        <v>3426</v>
      </c>
      <c r="C1538" s="79" t="s">
        <v>141</v>
      </c>
      <c r="D1538" s="79" t="s">
        <v>3427</v>
      </c>
      <c r="E1538" s="81">
        <v>63.78</v>
      </c>
      <c r="F1538" s="79" t="s">
        <v>84</v>
      </c>
      <c r="G1538" s="79" t="s">
        <v>606</v>
      </c>
      <c r="H1538" s="82">
        <v>1140188.07</v>
      </c>
      <c r="I1538" s="79">
        <v>1.0</v>
      </c>
      <c r="J1538" s="83">
        <v>1.1</v>
      </c>
      <c r="K1538" s="80">
        <v>2025.0</v>
      </c>
      <c r="L1538" s="79" t="s">
        <v>202</v>
      </c>
      <c r="M1538" s="79">
        <v>2025.0</v>
      </c>
      <c r="N1538" s="79" t="s">
        <v>161</v>
      </c>
      <c r="O1538" s="65" t="str">
        <f t="shared" si="1"/>
        <v>440684810001</v>
      </c>
      <c r="P1538" s="65">
        <f t="shared" si="2"/>
        <v>4</v>
      </c>
      <c r="Q1538" s="65">
        <f t="shared" si="3"/>
        <v>2</v>
      </c>
      <c r="R1538" s="65" t="str">
        <f t="shared" si="12"/>
        <v>44.068.481/0001-42</v>
      </c>
      <c r="S1538" s="84"/>
      <c r="T1538" s="84" t="str">
        <f t="shared" si="10"/>
        <v/>
      </c>
      <c r="U1538" s="84" t="str">
        <f t="shared" si="11"/>
        <v/>
      </c>
      <c r="V1538" s="65" t="str">
        <f t="shared" si="5"/>
        <v/>
      </c>
      <c r="W1538" s="84"/>
      <c r="X1538" s="84"/>
      <c r="Y1538" s="85"/>
      <c r="Z1538" s="85"/>
      <c r="AA1538" s="65" t="str">
        <f t="shared" si="6"/>
        <v/>
      </c>
      <c r="AB1538" s="65" t="str">
        <f t="shared" si="7"/>
        <v/>
      </c>
      <c r="AC1538" s="86"/>
      <c r="AD1538" s="87" t="str">
        <f t="shared" si="8"/>
        <v/>
      </c>
      <c r="AE1538" s="84"/>
      <c r="AF1538" s="86">
        <f>IF(AC1538&gt;0,AC1538,'⚙️ Config'!$B$10)</f>
        <v>0.0075</v>
      </c>
      <c r="AG1538" s="88">
        <f t="shared" si="9"/>
        <v>8551.410525</v>
      </c>
      <c r="AH1538" s="88">
        <f>AG1538*'⚙️ Config'!$B$11</f>
        <v>42757.05263</v>
      </c>
      <c r="AI1538" s="88">
        <f>AH1538*'⚙️ Config'!$B$12</f>
        <v>12827.11579</v>
      </c>
      <c r="AJ1538" s="64"/>
      <c r="AK1538" s="84"/>
      <c r="AL1538" s="84"/>
      <c r="AM1538" s="84"/>
      <c r="AN1538" s="84"/>
      <c r="AO1538" s="84"/>
      <c r="AP1538" s="84"/>
      <c r="AQ1538" s="84"/>
    </row>
    <row r="1539" ht="15.0" customHeight="1">
      <c r="A1539" s="79">
        <v>1536.0</v>
      </c>
      <c r="B1539" s="80" t="s">
        <v>3428</v>
      </c>
      <c r="C1539" s="79" t="s">
        <v>141</v>
      </c>
      <c r="D1539" s="79" t="s">
        <v>3429</v>
      </c>
      <c r="E1539" s="81">
        <v>61.21</v>
      </c>
      <c r="F1539" s="79" t="s">
        <v>84</v>
      </c>
      <c r="G1539" s="79" t="s">
        <v>606</v>
      </c>
      <c r="H1539" s="82">
        <v>1139787.25</v>
      </c>
      <c r="I1539" s="79">
        <v>1.0</v>
      </c>
      <c r="J1539" s="83">
        <v>1.2</v>
      </c>
      <c r="K1539" s="80">
        <v>2025.0</v>
      </c>
      <c r="L1539" s="79" t="s">
        <v>202</v>
      </c>
      <c r="M1539" s="79">
        <v>2025.0</v>
      </c>
      <c r="N1539" s="79" t="s">
        <v>161</v>
      </c>
      <c r="O1539" s="65" t="str">
        <f t="shared" si="1"/>
        <v>204988340001</v>
      </c>
      <c r="P1539" s="65">
        <f t="shared" si="2"/>
        <v>8</v>
      </c>
      <c r="Q1539" s="65">
        <f t="shared" si="3"/>
        <v>6</v>
      </c>
      <c r="R1539" s="65" t="str">
        <f t="shared" si="12"/>
        <v>20.498.834/0001-86</v>
      </c>
      <c r="S1539" s="84"/>
      <c r="T1539" s="84" t="str">
        <f t="shared" si="10"/>
        <v/>
      </c>
      <c r="U1539" s="84" t="str">
        <f t="shared" si="11"/>
        <v/>
      </c>
      <c r="V1539" s="65" t="str">
        <f t="shared" si="5"/>
        <v/>
      </c>
      <c r="W1539" s="84"/>
      <c r="X1539" s="84"/>
      <c r="Y1539" s="85"/>
      <c r="Z1539" s="85"/>
      <c r="AA1539" s="65" t="str">
        <f t="shared" si="6"/>
        <v/>
      </c>
      <c r="AB1539" s="65" t="str">
        <f t="shared" si="7"/>
        <v/>
      </c>
      <c r="AC1539" s="86"/>
      <c r="AD1539" s="87" t="str">
        <f t="shared" si="8"/>
        <v/>
      </c>
      <c r="AE1539" s="84"/>
      <c r="AF1539" s="86">
        <f>IF(AC1539&gt;0,AC1539,'⚙️ Config'!$B$10)</f>
        <v>0.0075</v>
      </c>
      <c r="AG1539" s="88">
        <f t="shared" si="9"/>
        <v>8548.404375</v>
      </c>
      <c r="AH1539" s="88">
        <f>AG1539*'⚙️ Config'!$B$11</f>
        <v>42742.02188</v>
      </c>
      <c r="AI1539" s="88">
        <f>AH1539*'⚙️ Config'!$B$12</f>
        <v>12822.60656</v>
      </c>
      <c r="AJ1539" s="64"/>
      <c r="AK1539" s="84"/>
      <c r="AL1539" s="84"/>
      <c r="AM1539" s="84"/>
      <c r="AN1539" s="84"/>
      <c r="AO1539" s="84"/>
      <c r="AP1539" s="84"/>
      <c r="AQ1539" s="84"/>
    </row>
    <row r="1540" ht="15.0" customHeight="1">
      <c r="A1540" s="79">
        <v>1537.0</v>
      </c>
      <c r="B1540" s="80" t="s">
        <v>3430</v>
      </c>
      <c r="C1540" s="79" t="s">
        <v>141</v>
      </c>
      <c r="D1540" s="79" t="s">
        <v>3431</v>
      </c>
      <c r="E1540" s="81">
        <v>53.36</v>
      </c>
      <c r="F1540" s="79" t="s">
        <v>84</v>
      </c>
      <c r="G1540" s="79" t="s">
        <v>606</v>
      </c>
      <c r="H1540" s="82">
        <v>1139602.26</v>
      </c>
      <c r="I1540" s="79">
        <v>1.0</v>
      </c>
      <c r="J1540" s="83">
        <v>1.6</v>
      </c>
      <c r="K1540" s="80">
        <v>2024.0</v>
      </c>
      <c r="L1540" s="79" t="s">
        <v>630</v>
      </c>
      <c r="M1540" s="79">
        <v>2024.0</v>
      </c>
      <c r="N1540" s="79" t="s">
        <v>161</v>
      </c>
      <c r="O1540" s="65" t="str">
        <f t="shared" si="1"/>
        <v>427858520001</v>
      </c>
      <c r="P1540" s="65">
        <f t="shared" si="2"/>
        <v>8</v>
      </c>
      <c r="Q1540" s="65">
        <f t="shared" si="3"/>
        <v>1</v>
      </c>
      <c r="R1540" s="65" t="str">
        <f t="shared" si="12"/>
        <v>42.785.852/0001-81</v>
      </c>
      <c r="S1540" s="84"/>
      <c r="T1540" s="84" t="str">
        <f t="shared" si="10"/>
        <v/>
      </c>
      <c r="U1540" s="84" t="str">
        <f t="shared" si="11"/>
        <v/>
      </c>
      <c r="V1540" s="65" t="str">
        <f t="shared" si="5"/>
        <v/>
      </c>
      <c r="W1540" s="84"/>
      <c r="X1540" s="84"/>
      <c r="Y1540" s="85"/>
      <c r="Z1540" s="85"/>
      <c r="AA1540" s="65" t="str">
        <f t="shared" si="6"/>
        <v/>
      </c>
      <c r="AB1540" s="65" t="str">
        <f t="shared" si="7"/>
        <v/>
      </c>
      <c r="AC1540" s="86"/>
      <c r="AD1540" s="87" t="str">
        <f t="shared" si="8"/>
        <v/>
      </c>
      <c r="AE1540" s="84"/>
      <c r="AF1540" s="86">
        <f>IF(AC1540&gt;0,AC1540,'⚙️ Config'!$B$10)</f>
        <v>0.0075</v>
      </c>
      <c r="AG1540" s="88">
        <f t="shared" si="9"/>
        <v>8547.01695</v>
      </c>
      <c r="AH1540" s="88">
        <f>AG1540*'⚙️ Config'!$B$11</f>
        <v>42735.08475</v>
      </c>
      <c r="AI1540" s="88">
        <f>AH1540*'⚙️ Config'!$B$12</f>
        <v>12820.52543</v>
      </c>
      <c r="AJ1540" s="64"/>
      <c r="AK1540" s="84"/>
      <c r="AL1540" s="84"/>
      <c r="AM1540" s="84"/>
      <c r="AN1540" s="84"/>
      <c r="AO1540" s="84"/>
      <c r="AP1540" s="84"/>
      <c r="AQ1540" s="84"/>
    </row>
    <row r="1541" ht="15.0" customHeight="1">
      <c r="A1541" s="79">
        <v>1538.0</v>
      </c>
      <c r="B1541" s="80" t="s">
        <v>3432</v>
      </c>
      <c r="C1541" s="79" t="s">
        <v>141</v>
      </c>
      <c r="D1541" s="79" t="s">
        <v>3433</v>
      </c>
      <c r="E1541" s="81">
        <v>49.2</v>
      </c>
      <c r="F1541" s="79" t="s">
        <v>84</v>
      </c>
      <c r="G1541" s="79" t="s">
        <v>606</v>
      </c>
      <c r="H1541" s="82">
        <v>1139472.91</v>
      </c>
      <c r="I1541" s="79">
        <v>1.0</v>
      </c>
      <c r="J1541" s="83">
        <v>1.9</v>
      </c>
      <c r="K1541" s="80">
        <v>2024.0</v>
      </c>
      <c r="L1541" s="79" t="s">
        <v>448</v>
      </c>
      <c r="M1541" s="79">
        <v>2024.0</v>
      </c>
      <c r="N1541" s="79" t="s">
        <v>161</v>
      </c>
      <c r="O1541" s="65" t="str">
        <f t="shared" si="1"/>
        <v>177577450001</v>
      </c>
      <c r="P1541" s="65">
        <f t="shared" si="2"/>
        <v>0</v>
      </c>
      <c r="Q1541" s="65">
        <f t="shared" si="3"/>
        <v>0</v>
      </c>
      <c r="R1541" s="65" t="str">
        <f t="shared" si="12"/>
        <v>17.757.745/0001-00</v>
      </c>
      <c r="S1541" s="84"/>
      <c r="T1541" s="84" t="str">
        <f t="shared" si="10"/>
        <v/>
      </c>
      <c r="U1541" s="84" t="str">
        <f t="shared" si="11"/>
        <v/>
      </c>
      <c r="V1541" s="65" t="str">
        <f t="shared" si="5"/>
        <v/>
      </c>
      <c r="W1541" s="84"/>
      <c r="X1541" s="84"/>
      <c r="Y1541" s="85"/>
      <c r="Z1541" s="85"/>
      <c r="AA1541" s="65" t="str">
        <f t="shared" si="6"/>
        <v/>
      </c>
      <c r="AB1541" s="65" t="str">
        <f t="shared" si="7"/>
        <v/>
      </c>
      <c r="AC1541" s="86"/>
      <c r="AD1541" s="87" t="str">
        <f t="shared" si="8"/>
        <v/>
      </c>
      <c r="AE1541" s="84"/>
      <c r="AF1541" s="86">
        <f>IF(AC1541&gt;0,AC1541,'⚙️ Config'!$B$10)</f>
        <v>0.0075</v>
      </c>
      <c r="AG1541" s="88">
        <f t="shared" si="9"/>
        <v>8546.046825</v>
      </c>
      <c r="AH1541" s="88">
        <f>AG1541*'⚙️ Config'!$B$11</f>
        <v>42730.23413</v>
      </c>
      <c r="AI1541" s="88">
        <f>AH1541*'⚙️ Config'!$B$12</f>
        <v>12819.07024</v>
      </c>
      <c r="AJ1541" s="64"/>
      <c r="AK1541" s="84"/>
      <c r="AL1541" s="84"/>
      <c r="AM1541" s="84"/>
      <c r="AN1541" s="84"/>
      <c r="AO1541" s="84"/>
      <c r="AP1541" s="84"/>
      <c r="AQ1541" s="84"/>
    </row>
    <row r="1542" ht="15.0" customHeight="1">
      <c r="A1542" s="79">
        <v>1539.0</v>
      </c>
      <c r="B1542" s="80" t="s">
        <v>3434</v>
      </c>
      <c r="C1542" s="79" t="s">
        <v>141</v>
      </c>
      <c r="D1542" s="79" t="s">
        <v>3435</v>
      </c>
      <c r="E1542" s="81">
        <v>50.47</v>
      </c>
      <c r="F1542" s="79" t="s">
        <v>84</v>
      </c>
      <c r="G1542" s="79" t="s">
        <v>606</v>
      </c>
      <c r="H1542" s="82">
        <v>1138111.8</v>
      </c>
      <c r="I1542" s="79">
        <v>1.0</v>
      </c>
      <c r="J1542" s="83">
        <v>1.8</v>
      </c>
      <c r="K1542" s="80">
        <v>2024.0</v>
      </c>
      <c r="L1542" s="79" t="s">
        <v>295</v>
      </c>
      <c r="M1542" s="79">
        <v>2024.0</v>
      </c>
      <c r="N1542" s="79" t="s">
        <v>161</v>
      </c>
      <c r="O1542" s="65" t="str">
        <f t="shared" si="1"/>
        <v>544046030001</v>
      </c>
      <c r="P1542" s="65">
        <f t="shared" si="2"/>
        <v>8</v>
      </c>
      <c r="Q1542" s="65">
        <f t="shared" si="3"/>
        <v>8</v>
      </c>
      <c r="R1542" s="65" t="str">
        <f t="shared" si="12"/>
        <v>54.404.603/0001-88</v>
      </c>
      <c r="S1542" s="84"/>
      <c r="T1542" s="84" t="str">
        <f t="shared" si="10"/>
        <v/>
      </c>
      <c r="U1542" s="84" t="str">
        <f t="shared" si="11"/>
        <v/>
      </c>
      <c r="V1542" s="65" t="str">
        <f t="shared" si="5"/>
        <v/>
      </c>
      <c r="W1542" s="84"/>
      <c r="X1542" s="84"/>
      <c r="Y1542" s="85"/>
      <c r="Z1542" s="85"/>
      <c r="AA1542" s="65" t="str">
        <f t="shared" si="6"/>
        <v/>
      </c>
      <c r="AB1542" s="65" t="str">
        <f t="shared" si="7"/>
        <v/>
      </c>
      <c r="AC1542" s="86"/>
      <c r="AD1542" s="87" t="str">
        <f t="shared" si="8"/>
        <v/>
      </c>
      <c r="AE1542" s="84"/>
      <c r="AF1542" s="86">
        <f>IF(AC1542&gt;0,AC1542,'⚙️ Config'!$B$10)</f>
        <v>0.0075</v>
      </c>
      <c r="AG1542" s="88">
        <f t="shared" si="9"/>
        <v>8535.8385</v>
      </c>
      <c r="AH1542" s="88">
        <f>AG1542*'⚙️ Config'!$B$11</f>
        <v>42679.1925</v>
      </c>
      <c r="AI1542" s="88">
        <f>AH1542*'⚙️ Config'!$B$12</f>
        <v>12803.75775</v>
      </c>
      <c r="AJ1542" s="64"/>
      <c r="AK1542" s="84"/>
      <c r="AL1542" s="84"/>
      <c r="AM1542" s="84"/>
      <c r="AN1542" s="84"/>
      <c r="AO1542" s="84"/>
      <c r="AP1542" s="84"/>
      <c r="AQ1542" s="84"/>
    </row>
    <row r="1543" ht="15.0" customHeight="1">
      <c r="A1543" s="79">
        <v>1540.0</v>
      </c>
      <c r="B1543" s="80" t="s">
        <v>3436</v>
      </c>
      <c r="C1543" s="79" t="s">
        <v>141</v>
      </c>
      <c r="D1543" s="79" t="s">
        <v>3437</v>
      </c>
      <c r="E1543" s="81">
        <v>83.67</v>
      </c>
      <c r="F1543" s="79" t="s">
        <v>84</v>
      </c>
      <c r="G1543" s="79" t="s">
        <v>606</v>
      </c>
      <c r="H1543" s="82">
        <v>1137932.82</v>
      </c>
      <c r="I1543" s="79">
        <v>1.0</v>
      </c>
      <c r="J1543" s="83">
        <v>0.6</v>
      </c>
      <c r="K1543" s="80">
        <v>2025.0</v>
      </c>
      <c r="L1543" s="79" t="s">
        <v>315</v>
      </c>
      <c r="M1543" s="79">
        <v>2025.0</v>
      </c>
      <c r="N1543" s="79" t="s">
        <v>145</v>
      </c>
      <c r="O1543" s="65" t="str">
        <f t="shared" si="1"/>
        <v>029830370001</v>
      </c>
      <c r="P1543" s="65">
        <f t="shared" si="2"/>
        <v>0</v>
      </c>
      <c r="Q1543" s="65">
        <f t="shared" si="3"/>
        <v>2</v>
      </c>
      <c r="R1543" s="65" t="str">
        <f t="shared" si="12"/>
        <v>02.983.037/0001-02</v>
      </c>
      <c r="S1543" s="84"/>
      <c r="T1543" s="84" t="str">
        <f t="shared" si="10"/>
        <v/>
      </c>
      <c r="U1543" s="84" t="str">
        <f t="shared" si="11"/>
        <v/>
      </c>
      <c r="V1543" s="65" t="str">
        <f t="shared" si="5"/>
        <v/>
      </c>
      <c r="W1543" s="84"/>
      <c r="X1543" s="84"/>
      <c r="Y1543" s="85"/>
      <c r="Z1543" s="85"/>
      <c r="AA1543" s="65" t="str">
        <f t="shared" si="6"/>
        <v/>
      </c>
      <c r="AB1543" s="65" t="str">
        <f t="shared" si="7"/>
        <v/>
      </c>
      <c r="AC1543" s="86"/>
      <c r="AD1543" s="87" t="str">
        <f t="shared" si="8"/>
        <v/>
      </c>
      <c r="AE1543" s="84"/>
      <c r="AF1543" s="86">
        <f>IF(AC1543&gt;0,AC1543,'⚙️ Config'!$B$10)</f>
        <v>0.0075</v>
      </c>
      <c r="AG1543" s="88">
        <f t="shared" si="9"/>
        <v>8534.49615</v>
      </c>
      <c r="AH1543" s="88">
        <f>AG1543*'⚙️ Config'!$B$11</f>
        <v>42672.48075</v>
      </c>
      <c r="AI1543" s="88">
        <f>AH1543*'⚙️ Config'!$B$12</f>
        <v>12801.74423</v>
      </c>
      <c r="AJ1543" s="64"/>
      <c r="AK1543" s="84"/>
      <c r="AL1543" s="84"/>
      <c r="AM1543" s="84"/>
      <c r="AN1543" s="84"/>
      <c r="AO1543" s="84"/>
      <c r="AP1543" s="84"/>
      <c r="AQ1543" s="84"/>
    </row>
    <row r="1544" ht="15.0" customHeight="1">
      <c r="A1544" s="79">
        <v>1541.0</v>
      </c>
      <c r="B1544" s="80" t="s">
        <v>3438</v>
      </c>
      <c r="C1544" s="79" t="s">
        <v>141</v>
      </c>
      <c r="D1544" s="79" t="s">
        <v>3439</v>
      </c>
      <c r="E1544" s="81">
        <v>66.03</v>
      </c>
      <c r="F1544" s="79" t="s">
        <v>84</v>
      </c>
      <c r="G1544" s="79" t="s">
        <v>606</v>
      </c>
      <c r="H1544" s="82">
        <v>1137709.4</v>
      </c>
      <c r="I1544" s="79">
        <v>1.0</v>
      </c>
      <c r="J1544" s="83">
        <v>2.0</v>
      </c>
      <c r="K1544" s="80">
        <v>2025.0</v>
      </c>
      <c r="L1544" s="79" t="s">
        <v>295</v>
      </c>
      <c r="M1544" s="79">
        <v>2024.0</v>
      </c>
      <c r="N1544" s="79" t="s">
        <v>208</v>
      </c>
      <c r="O1544" s="65" t="str">
        <f t="shared" si="1"/>
        <v>103507390001</v>
      </c>
      <c r="P1544" s="65">
        <f t="shared" si="2"/>
        <v>8</v>
      </c>
      <c r="Q1544" s="65">
        <f t="shared" si="3"/>
        <v>7</v>
      </c>
      <c r="R1544" s="65" t="str">
        <f t="shared" si="12"/>
        <v>10.350.739/0001-87</v>
      </c>
      <c r="S1544" s="84"/>
      <c r="T1544" s="84" t="str">
        <f t="shared" si="10"/>
        <v/>
      </c>
      <c r="U1544" s="84" t="str">
        <f t="shared" si="11"/>
        <v/>
      </c>
      <c r="V1544" s="65" t="str">
        <f t="shared" si="5"/>
        <v/>
      </c>
      <c r="W1544" s="84"/>
      <c r="X1544" s="84"/>
      <c r="Y1544" s="85"/>
      <c r="Z1544" s="85"/>
      <c r="AA1544" s="65" t="str">
        <f t="shared" si="6"/>
        <v/>
      </c>
      <c r="AB1544" s="65" t="str">
        <f t="shared" si="7"/>
        <v/>
      </c>
      <c r="AC1544" s="86"/>
      <c r="AD1544" s="87" t="str">
        <f t="shared" si="8"/>
        <v/>
      </c>
      <c r="AE1544" s="84"/>
      <c r="AF1544" s="86">
        <f>IF(AC1544&gt;0,AC1544,'⚙️ Config'!$B$10)</f>
        <v>0.0075</v>
      </c>
      <c r="AG1544" s="88">
        <f t="shared" si="9"/>
        <v>8532.8205</v>
      </c>
      <c r="AH1544" s="88">
        <f>AG1544*'⚙️ Config'!$B$11</f>
        <v>42664.1025</v>
      </c>
      <c r="AI1544" s="88">
        <f>AH1544*'⚙️ Config'!$B$12</f>
        <v>12799.23075</v>
      </c>
      <c r="AJ1544" s="64"/>
      <c r="AK1544" s="84"/>
      <c r="AL1544" s="84"/>
      <c r="AM1544" s="84"/>
      <c r="AN1544" s="84"/>
      <c r="AO1544" s="84"/>
      <c r="AP1544" s="84"/>
      <c r="AQ1544" s="84"/>
    </row>
    <row r="1545" ht="15.0" customHeight="1">
      <c r="A1545" s="79">
        <v>1542.0</v>
      </c>
      <c r="B1545" s="80" t="s">
        <v>3440</v>
      </c>
      <c r="C1545" s="79" t="s">
        <v>141</v>
      </c>
      <c r="D1545" s="79" t="s">
        <v>3441</v>
      </c>
      <c r="E1545" s="81">
        <v>55.03</v>
      </c>
      <c r="F1545" s="79" t="s">
        <v>84</v>
      </c>
      <c r="G1545" s="79" t="s">
        <v>606</v>
      </c>
      <c r="H1545" s="82">
        <v>1137313.8</v>
      </c>
      <c r="I1545" s="79">
        <v>1.0</v>
      </c>
      <c r="J1545" s="83">
        <v>1.5</v>
      </c>
      <c r="K1545" s="80">
        <v>2024.0</v>
      </c>
      <c r="L1545" s="79" t="s">
        <v>630</v>
      </c>
      <c r="M1545" s="79">
        <v>2024.0</v>
      </c>
      <c r="N1545" s="79" t="s">
        <v>161</v>
      </c>
      <c r="O1545" s="65" t="str">
        <f t="shared" si="1"/>
        <v>248544370001</v>
      </c>
      <c r="P1545" s="65">
        <f t="shared" si="2"/>
        <v>5</v>
      </c>
      <c r="Q1545" s="65">
        <f t="shared" si="3"/>
        <v>0</v>
      </c>
      <c r="R1545" s="65" t="str">
        <f t="shared" si="12"/>
        <v>24.854.437/0001-50</v>
      </c>
      <c r="S1545" s="84"/>
      <c r="T1545" s="84" t="str">
        <f t="shared" si="10"/>
        <v/>
      </c>
      <c r="U1545" s="84" t="str">
        <f t="shared" si="11"/>
        <v/>
      </c>
      <c r="V1545" s="65" t="str">
        <f t="shared" si="5"/>
        <v/>
      </c>
      <c r="W1545" s="84"/>
      <c r="X1545" s="84"/>
      <c r="Y1545" s="85"/>
      <c r="Z1545" s="85"/>
      <c r="AA1545" s="65" t="str">
        <f t="shared" si="6"/>
        <v/>
      </c>
      <c r="AB1545" s="65" t="str">
        <f t="shared" si="7"/>
        <v/>
      </c>
      <c r="AC1545" s="86"/>
      <c r="AD1545" s="87" t="str">
        <f t="shared" si="8"/>
        <v/>
      </c>
      <c r="AE1545" s="84"/>
      <c r="AF1545" s="86">
        <f>IF(AC1545&gt;0,AC1545,'⚙️ Config'!$B$10)</f>
        <v>0.0075</v>
      </c>
      <c r="AG1545" s="88">
        <f t="shared" si="9"/>
        <v>8529.8535</v>
      </c>
      <c r="AH1545" s="88">
        <f>AG1545*'⚙️ Config'!$B$11</f>
        <v>42649.2675</v>
      </c>
      <c r="AI1545" s="88">
        <f>AH1545*'⚙️ Config'!$B$12</f>
        <v>12794.78025</v>
      </c>
      <c r="AJ1545" s="64"/>
      <c r="AK1545" s="84"/>
      <c r="AL1545" s="84"/>
      <c r="AM1545" s="84"/>
      <c r="AN1545" s="84"/>
      <c r="AO1545" s="84"/>
      <c r="AP1545" s="84"/>
      <c r="AQ1545" s="84"/>
    </row>
    <row r="1546" ht="15.0" customHeight="1">
      <c r="A1546" s="79">
        <v>1543.0</v>
      </c>
      <c r="B1546" s="80" t="s">
        <v>3442</v>
      </c>
      <c r="C1546" s="79" t="s">
        <v>141</v>
      </c>
      <c r="D1546" s="79" t="s">
        <v>3443</v>
      </c>
      <c r="E1546" s="81">
        <v>56.87</v>
      </c>
      <c r="F1546" s="79" t="s">
        <v>84</v>
      </c>
      <c r="G1546" s="79" t="s">
        <v>606</v>
      </c>
      <c r="H1546" s="82">
        <v>1136800.88</v>
      </c>
      <c r="I1546" s="79">
        <v>1.0</v>
      </c>
      <c r="J1546" s="83">
        <v>1.4</v>
      </c>
      <c r="K1546" s="80">
        <v>2024.0</v>
      </c>
      <c r="L1546" s="79" t="s">
        <v>630</v>
      </c>
      <c r="M1546" s="79">
        <v>2024.0</v>
      </c>
      <c r="N1546" s="79" t="s">
        <v>161</v>
      </c>
      <c r="O1546" s="65" t="str">
        <f t="shared" si="1"/>
        <v>410368710001</v>
      </c>
      <c r="P1546" s="65">
        <f t="shared" si="2"/>
        <v>4</v>
      </c>
      <c r="Q1546" s="65">
        <f t="shared" si="3"/>
        <v>2</v>
      </c>
      <c r="R1546" s="65" t="str">
        <f t="shared" si="12"/>
        <v>41.036.871/0001-42</v>
      </c>
      <c r="S1546" s="84"/>
      <c r="T1546" s="84" t="str">
        <f t="shared" si="10"/>
        <v/>
      </c>
      <c r="U1546" s="84" t="str">
        <f t="shared" si="11"/>
        <v/>
      </c>
      <c r="V1546" s="65" t="str">
        <f t="shared" si="5"/>
        <v/>
      </c>
      <c r="W1546" s="84"/>
      <c r="X1546" s="84"/>
      <c r="Y1546" s="85"/>
      <c r="Z1546" s="85"/>
      <c r="AA1546" s="65" t="str">
        <f t="shared" si="6"/>
        <v/>
      </c>
      <c r="AB1546" s="65" t="str">
        <f t="shared" si="7"/>
        <v/>
      </c>
      <c r="AC1546" s="86"/>
      <c r="AD1546" s="87" t="str">
        <f t="shared" si="8"/>
        <v/>
      </c>
      <c r="AE1546" s="84"/>
      <c r="AF1546" s="86">
        <f>IF(AC1546&gt;0,AC1546,'⚙️ Config'!$B$10)</f>
        <v>0.0075</v>
      </c>
      <c r="AG1546" s="88">
        <f t="shared" si="9"/>
        <v>8526.0066</v>
      </c>
      <c r="AH1546" s="88">
        <f>AG1546*'⚙️ Config'!$B$11</f>
        <v>42630.033</v>
      </c>
      <c r="AI1546" s="88">
        <f>AH1546*'⚙️ Config'!$B$12</f>
        <v>12789.0099</v>
      </c>
      <c r="AJ1546" s="64"/>
      <c r="AK1546" s="84"/>
      <c r="AL1546" s="84"/>
      <c r="AM1546" s="84"/>
      <c r="AN1546" s="84"/>
      <c r="AO1546" s="84"/>
      <c r="AP1546" s="84"/>
      <c r="AQ1546" s="84"/>
    </row>
    <row r="1547" ht="15.0" customHeight="1">
      <c r="A1547" s="79">
        <v>1544.0</v>
      </c>
      <c r="B1547" s="80" t="s">
        <v>3444</v>
      </c>
      <c r="C1547" s="79" t="s">
        <v>141</v>
      </c>
      <c r="D1547" s="79" t="s">
        <v>3445</v>
      </c>
      <c r="E1547" s="81">
        <v>49.2</v>
      </c>
      <c r="F1547" s="79" t="s">
        <v>84</v>
      </c>
      <c r="G1547" s="79" t="s">
        <v>606</v>
      </c>
      <c r="H1547" s="82">
        <v>1136579.34</v>
      </c>
      <c r="I1547" s="79">
        <v>1.0</v>
      </c>
      <c r="J1547" s="83">
        <v>1.9</v>
      </c>
      <c r="K1547" s="80">
        <v>2024.0</v>
      </c>
      <c r="L1547" s="79" t="s">
        <v>630</v>
      </c>
      <c r="M1547" s="79">
        <v>2024.0</v>
      </c>
      <c r="N1547" s="79" t="s">
        <v>161</v>
      </c>
      <c r="O1547" s="65" t="str">
        <f t="shared" si="1"/>
        <v>183096000001</v>
      </c>
      <c r="P1547" s="65">
        <f t="shared" si="2"/>
        <v>0</v>
      </c>
      <c r="Q1547" s="65">
        <f t="shared" si="3"/>
        <v>0</v>
      </c>
      <c r="R1547" s="65" t="str">
        <f t="shared" si="12"/>
        <v>18.309.600/0001-00</v>
      </c>
      <c r="S1547" s="84"/>
      <c r="T1547" s="84" t="str">
        <f t="shared" si="10"/>
        <v/>
      </c>
      <c r="U1547" s="84" t="str">
        <f t="shared" si="11"/>
        <v/>
      </c>
      <c r="V1547" s="65" t="str">
        <f t="shared" si="5"/>
        <v/>
      </c>
      <c r="W1547" s="84"/>
      <c r="X1547" s="84"/>
      <c r="Y1547" s="85"/>
      <c r="Z1547" s="85"/>
      <c r="AA1547" s="65" t="str">
        <f t="shared" si="6"/>
        <v/>
      </c>
      <c r="AB1547" s="65" t="str">
        <f t="shared" si="7"/>
        <v/>
      </c>
      <c r="AC1547" s="86"/>
      <c r="AD1547" s="87" t="str">
        <f t="shared" si="8"/>
        <v/>
      </c>
      <c r="AE1547" s="84"/>
      <c r="AF1547" s="86">
        <f>IF(AC1547&gt;0,AC1547,'⚙️ Config'!$B$10)</f>
        <v>0.0075</v>
      </c>
      <c r="AG1547" s="88">
        <f t="shared" si="9"/>
        <v>8524.34505</v>
      </c>
      <c r="AH1547" s="88">
        <f>AG1547*'⚙️ Config'!$B$11</f>
        <v>42621.72525</v>
      </c>
      <c r="AI1547" s="88">
        <f>AH1547*'⚙️ Config'!$B$12</f>
        <v>12786.51758</v>
      </c>
      <c r="AJ1547" s="64"/>
      <c r="AK1547" s="84"/>
      <c r="AL1547" s="84"/>
      <c r="AM1547" s="84"/>
      <c r="AN1547" s="84"/>
      <c r="AO1547" s="84"/>
      <c r="AP1547" s="84"/>
      <c r="AQ1547" s="84"/>
    </row>
    <row r="1548" ht="15.0" customHeight="1">
      <c r="A1548" s="79">
        <v>1545.0</v>
      </c>
      <c r="B1548" s="80" t="s">
        <v>3446</v>
      </c>
      <c r="C1548" s="79" t="s">
        <v>141</v>
      </c>
      <c r="D1548" s="79" t="s">
        <v>3447</v>
      </c>
      <c r="E1548" s="81">
        <v>66.7</v>
      </c>
      <c r="F1548" s="79" t="s">
        <v>84</v>
      </c>
      <c r="G1548" s="79" t="s">
        <v>606</v>
      </c>
      <c r="H1548" s="82">
        <v>1136468.58</v>
      </c>
      <c r="I1548" s="79">
        <v>1.0</v>
      </c>
      <c r="J1548" s="83">
        <v>1.0</v>
      </c>
      <c r="K1548" s="80">
        <v>2025.0</v>
      </c>
      <c r="L1548" s="79" t="s">
        <v>458</v>
      </c>
      <c r="M1548" s="79">
        <v>2025.0</v>
      </c>
      <c r="N1548" s="79" t="s">
        <v>161</v>
      </c>
      <c r="O1548" s="65" t="str">
        <f t="shared" si="1"/>
        <v>151214910001</v>
      </c>
      <c r="P1548" s="65">
        <f t="shared" si="2"/>
        <v>0</v>
      </c>
      <c r="Q1548" s="65">
        <f t="shared" si="3"/>
        <v>4</v>
      </c>
      <c r="R1548" s="65" t="str">
        <f t="shared" si="12"/>
        <v>15.121.491/0001-04</v>
      </c>
      <c r="S1548" s="84"/>
      <c r="T1548" s="84" t="str">
        <f t="shared" si="10"/>
        <v/>
      </c>
      <c r="U1548" s="84" t="str">
        <f t="shared" si="11"/>
        <v/>
      </c>
      <c r="V1548" s="65" t="str">
        <f t="shared" si="5"/>
        <v/>
      </c>
      <c r="W1548" s="84"/>
      <c r="X1548" s="84"/>
      <c r="Y1548" s="85"/>
      <c r="Z1548" s="85"/>
      <c r="AA1548" s="65" t="str">
        <f t="shared" si="6"/>
        <v/>
      </c>
      <c r="AB1548" s="65" t="str">
        <f t="shared" si="7"/>
        <v/>
      </c>
      <c r="AC1548" s="86"/>
      <c r="AD1548" s="87" t="str">
        <f t="shared" si="8"/>
        <v/>
      </c>
      <c r="AE1548" s="84"/>
      <c r="AF1548" s="86">
        <f>IF(AC1548&gt;0,AC1548,'⚙️ Config'!$B$10)</f>
        <v>0.0075</v>
      </c>
      <c r="AG1548" s="88">
        <f t="shared" si="9"/>
        <v>8523.51435</v>
      </c>
      <c r="AH1548" s="88">
        <f>AG1548*'⚙️ Config'!$B$11</f>
        <v>42617.57175</v>
      </c>
      <c r="AI1548" s="88">
        <f>AH1548*'⚙️ Config'!$B$12</f>
        <v>12785.27153</v>
      </c>
      <c r="AJ1548" s="64"/>
      <c r="AK1548" s="84"/>
      <c r="AL1548" s="84"/>
      <c r="AM1548" s="84"/>
      <c r="AN1548" s="84"/>
      <c r="AO1548" s="84"/>
      <c r="AP1548" s="84"/>
      <c r="AQ1548" s="84"/>
    </row>
    <row r="1549" ht="15.0" customHeight="1">
      <c r="A1549" s="79">
        <v>1546.0</v>
      </c>
      <c r="B1549" s="80" t="s">
        <v>3448</v>
      </c>
      <c r="C1549" s="79" t="s">
        <v>141</v>
      </c>
      <c r="D1549" s="79" t="s">
        <v>3449</v>
      </c>
      <c r="E1549" s="81">
        <v>55.03</v>
      </c>
      <c r="F1549" s="79" t="s">
        <v>84</v>
      </c>
      <c r="G1549" s="79" t="s">
        <v>606</v>
      </c>
      <c r="H1549" s="82">
        <v>1136054.53</v>
      </c>
      <c r="I1549" s="79">
        <v>1.0</v>
      </c>
      <c r="J1549" s="83">
        <v>1.5</v>
      </c>
      <c r="K1549" s="80">
        <v>2024.0</v>
      </c>
      <c r="L1549" s="79" t="s">
        <v>630</v>
      </c>
      <c r="M1549" s="79">
        <v>2024.0</v>
      </c>
      <c r="N1549" s="79" t="s">
        <v>161</v>
      </c>
      <c r="O1549" s="65" t="str">
        <f t="shared" si="1"/>
        <v>230200670001</v>
      </c>
      <c r="P1549" s="65">
        <f t="shared" si="2"/>
        <v>9</v>
      </c>
      <c r="Q1549" s="65">
        <f t="shared" si="3"/>
        <v>3</v>
      </c>
      <c r="R1549" s="65" t="str">
        <f t="shared" si="12"/>
        <v>23.020.067/0001-93</v>
      </c>
      <c r="S1549" s="84"/>
      <c r="T1549" s="84" t="str">
        <f t="shared" si="10"/>
        <v/>
      </c>
      <c r="U1549" s="84" t="str">
        <f t="shared" si="11"/>
        <v/>
      </c>
      <c r="V1549" s="65" t="str">
        <f t="shared" si="5"/>
        <v/>
      </c>
      <c r="W1549" s="84"/>
      <c r="X1549" s="84"/>
      <c r="Y1549" s="85"/>
      <c r="Z1549" s="85"/>
      <c r="AA1549" s="65" t="str">
        <f t="shared" si="6"/>
        <v/>
      </c>
      <c r="AB1549" s="65" t="str">
        <f t="shared" si="7"/>
        <v/>
      </c>
      <c r="AC1549" s="86"/>
      <c r="AD1549" s="87" t="str">
        <f t="shared" si="8"/>
        <v/>
      </c>
      <c r="AE1549" s="84"/>
      <c r="AF1549" s="86">
        <f>IF(AC1549&gt;0,AC1549,'⚙️ Config'!$B$10)</f>
        <v>0.0075</v>
      </c>
      <c r="AG1549" s="88">
        <f t="shared" si="9"/>
        <v>8520.408975</v>
      </c>
      <c r="AH1549" s="88">
        <f>AG1549*'⚙️ Config'!$B$11</f>
        <v>42602.04488</v>
      </c>
      <c r="AI1549" s="88">
        <f>AH1549*'⚙️ Config'!$B$12</f>
        <v>12780.61346</v>
      </c>
      <c r="AJ1549" s="64"/>
      <c r="AK1549" s="84"/>
      <c r="AL1549" s="84"/>
      <c r="AM1549" s="84"/>
      <c r="AN1549" s="84"/>
      <c r="AO1549" s="84"/>
      <c r="AP1549" s="84"/>
      <c r="AQ1549" s="84"/>
    </row>
    <row r="1550" ht="15.0" customHeight="1">
      <c r="A1550" s="79">
        <v>1547.0</v>
      </c>
      <c r="B1550" s="80" t="s">
        <v>3450</v>
      </c>
      <c r="C1550" s="79" t="s">
        <v>141</v>
      </c>
      <c r="D1550" s="79" t="s">
        <v>3451</v>
      </c>
      <c r="E1550" s="81">
        <v>71.55</v>
      </c>
      <c r="F1550" s="79" t="s">
        <v>84</v>
      </c>
      <c r="G1550" s="79" t="s">
        <v>606</v>
      </c>
      <c r="H1550" s="82">
        <v>1135633.18</v>
      </c>
      <c r="I1550" s="79">
        <v>1.0</v>
      </c>
      <c r="J1550" s="83">
        <v>1.7</v>
      </c>
      <c r="K1550" s="80">
        <v>2025.0</v>
      </c>
      <c r="L1550" s="79" t="s">
        <v>202</v>
      </c>
      <c r="M1550" s="79">
        <v>2024.0</v>
      </c>
      <c r="N1550" s="79" t="s">
        <v>208</v>
      </c>
      <c r="O1550" s="65" t="str">
        <f t="shared" si="1"/>
        <v>148262020001</v>
      </c>
      <c r="P1550" s="65">
        <f t="shared" si="2"/>
        <v>0</v>
      </c>
      <c r="Q1550" s="65">
        <f t="shared" si="3"/>
        <v>0</v>
      </c>
      <c r="R1550" s="65" t="str">
        <f t="shared" si="12"/>
        <v>14.826.202/0001-00</v>
      </c>
      <c r="S1550" s="84"/>
      <c r="T1550" s="84" t="str">
        <f t="shared" si="10"/>
        <v/>
      </c>
      <c r="U1550" s="84" t="str">
        <f t="shared" si="11"/>
        <v/>
      </c>
      <c r="V1550" s="65" t="str">
        <f t="shared" si="5"/>
        <v/>
      </c>
      <c r="W1550" s="84"/>
      <c r="X1550" s="84"/>
      <c r="Y1550" s="85"/>
      <c r="Z1550" s="85"/>
      <c r="AA1550" s="65" t="str">
        <f t="shared" si="6"/>
        <v/>
      </c>
      <c r="AB1550" s="65" t="str">
        <f t="shared" si="7"/>
        <v/>
      </c>
      <c r="AC1550" s="86"/>
      <c r="AD1550" s="87" t="str">
        <f t="shared" si="8"/>
        <v/>
      </c>
      <c r="AE1550" s="84"/>
      <c r="AF1550" s="86">
        <f>IF(AC1550&gt;0,AC1550,'⚙️ Config'!$B$10)</f>
        <v>0.0075</v>
      </c>
      <c r="AG1550" s="88">
        <f t="shared" si="9"/>
        <v>8517.24885</v>
      </c>
      <c r="AH1550" s="88">
        <f>AG1550*'⚙️ Config'!$B$11</f>
        <v>42586.24425</v>
      </c>
      <c r="AI1550" s="88">
        <f>AH1550*'⚙️ Config'!$B$12</f>
        <v>12775.87328</v>
      </c>
      <c r="AJ1550" s="64"/>
      <c r="AK1550" s="84"/>
      <c r="AL1550" s="84"/>
      <c r="AM1550" s="84"/>
      <c r="AN1550" s="84"/>
      <c r="AO1550" s="84"/>
      <c r="AP1550" s="84"/>
      <c r="AQ1550" s="84"/>
    </row>
    <row r="1551" ht="15.0" customHeight="1">
      <c r="A1551" s="79">
        <v>1548.0</v>
      </c>
      <c r="B1551" s="80" t="s">
        <v>3452</v>
      </c>
      <c r="C1551" s="79" t="s">
        <v>141</v>
      </c>
      <c r="D1551" s="79" t="s">
        <v>3453</v>
      </c>
      <c r="E1551" s="81">
        <v>56.87</v>
      </c>
      <c r="F1551" s="79" t="s">
        <v>84</v>
      </c>
      <c r="G1551" s="79" t="s">
        <v>606</v>
      </c>
      <c r="H1551" s="82">
        <v>1135309.15</v>
      </c>
      <c r="I1551" s="79">
        <v>1.0</v>
      </c>
      <c r="J1551" s="83">
        <v>1.4</v>
      </c>
      <c r="K1551" s="80">
        <v>2024.0</v>
      </c>
      <c r="L1551" s="79" t="s">
        <v>630</v>
      </c>
      <c r="M1551" s="79">
        <v>2024.0</v>
      </c>
      <c r="N1551" s="79" t="s">
        <v>161</v>
      </c>
      <c r="O1551" s="65" t="str">
        <f t="shared" si="1"/>
        <v>341337830001</v>
      </c>
      <c r="P1551" s="65">
        <f t="shared" si="2"/>
        <v>0</v>
      </c>
      <c r="Q1551" s="65">
        <f t="shared" si="3"/>
        <v>1</v>
      </c>
      <c r="R1551" s="65" t="str">
        <f t="shared" si="12"/>
        <v>34.133.783/0001-01</v>
      </c>
      <c r="S1551" s="84"/>
      <c r="T1551" s="84" t="str">
        <f t="shared" si="10"/>
        <v/>
      </c>
      <c r="U1551" s="84" t="str">
        <f t="shared" si="11"/>
        <v/>
      </c>
      <c r="V1551" s="65" t="str">
        <f t="shared" si="5"/>
        <v/>
      </c>
      <c r="W1551" s="84"/>
      <c r="X1551" s="84"/>
      <c r="Y1551" s="85"/>
      <c r="Z1551" s="85"/>
      <c r="AA1551" s="65" t="str">
        <f t="shared" si="6"/>
        <v/>
      </c>
      <c r="AB1551" s="65" t="str">
        <f t="shared" si="7"/>
        <v/>
      </c>
      <c r="AC1551" s="86"/>
      <c r="AD1551" s="87" t="str">
        <f t="shared" si="8"/>
        <v/>
      </c>
      <c r="AE1551" s="84"/>
      <c r="AF1551" s="86">
        <f>IF(AC1551&gt;0,AC1551,'⚙️ Config'!$B$10)</f>
        <v>0.0075</v>
      </c>
      <c r="AG1551" s="88">
        <f t="shared" si="9"/>
        <v>8514.818625</v>
      </c>
      <c r="AH1551" s="88">
        <f>AG1551*'⚙️ Config'!$B$11</f>
        <v>42574.09313</v>
      </c>
      <c r="AI1551" s="88">
        <f>AH1551*'⚙️ Config'!$B$12</f>
        <v>12772.22794</v>
      </c>
      <c r="AJ1551" s="64"/>
      <c r="AK1551" s="84"/>
      <c r="AL1551" s="84"/>
      <c r="AM1551" s="84"/>
      <c r="AN1551" s="84"/>
      <c r="AO1551" s="84"/>
      <c r="AP1551" s="84"/>
      <c r="AQ1551" s="84"/>
    </row>
    <row r="1552" ht="15.0" customHeight="1">
      <c r="A1552" s="79">
        <v>1549.0</v>
      </c>
      <c r="B1552" s="80" t="s">
        <v>3454</v>
      </c>
      <c r="C1552" s="79" t="s">
        <v>141</v>
      </c>
      <c r="D1552" s="79" t="s">
        <v>3455</v>
      </c>
      <c r="E1552" s="81">
        <v>51.85</v>
      </c>
      <c r="F1552" s="79" t="s">
        <v>84</v>
      </c>
      <c r="G1552" s="79" t="s">
        <v>606</v>
      </c>
      <c r="H1552" s="82">
        <v>1134693.4</v>
      </c>
      <c r="I1552" s="79">
        <v>1.0</v>
      </c>
      <c r="J1552" s="83">
        <v>1.7</v>
      </c>
      <c r="K1552" s="80">
        <v>2024.0</v>
      </c>
      <c r="L1552" s="79" t="s">
        <v>630</v>
      </c>
      <c r="M1552" s="79">
        <v>2024.0</v>
      </c>
      <c r="N1552" s="79" t="s">
        <v>145</v>
      </c>
      <c r="O1552" s="65" t="str">
        <f t="shared" si="1"/>
        <v>225804110001</v>
      </c>
      <c r="P1552" s="65">
        <f t="shared" si="2"/>
        <v>3</v>
      </c>
      <c r="Q1552" s="65">
        <f t="shared" si="3"/>
        <v>6</v>
      </c>
      <c r="R1552" s="65" t="str">
        <f t="shared" si="12"/>
        <v>22.580.411/0001-36</v>
      </c>
      <c r="S1552" s="84"/>
      <c r="T1552" s="84" t="str">
        <f t="shared" si="10"/>
        <v/>
      </c>
      <c r="U1552" s="84" t="str">
        <f t="shared" si="11"/>
        <v/>
      </c>
      <c r="V1552" s="65" t="str">
        <f t="shared" si="5"/>
        <v/>
      </c>
      <c r="W1552" s="84"/>
      <c r="X1552" s="84"/>
      <c r="Y1552" s="85"/>
      <c r="Z1552" s="85"/>
      <c r="AA1552" s="65" t="str">
        <f t="shared" si="6"/>
        <v/>
      </c>
      <c r="AB1552" s="65" t="str">
        <f t="shared" si="7"/>
        <v/>
      </c>
      <c r="AC1552" s="86"/>
      <c r="AD1552" s="87" t="str">
        <f t="shared" si="8"/>
        <v/>
      </c>
      <c r="AE1552" s="84"/>
      <c r="AF1552" s="86">
        <f>IF(AC1552&gt;0,AC1552,'⚙️ Config'!$B$10)</f>
        <v>0.0075</v>
      </c>
      <c r="AG1552" s="88">
        <f t="shared" si="9"/>
        <v>8510.2005</v>
      </c>
      <c r="AH1552" s="88">
        <f>AG1552*'⚙️ Config'!$B$11</f>
        <v>42551.0025</v>
      </c>
      <c r="AI1552" s="88">
        <f>AH1552*'⚙️ Config'!$B$12</f>
        <v>12765.30075</v>
      </c>
      <c r="AJ1552" s="64"/>
      <c r="AK1552" s="84"/>
      <c r="AL1552" s="84"/>
      <c r="AM1552" s="84"/>
      <c r="AN1552" s="84"/>
      <c r="AO1552" s="84"/>
      <c r="AP1552" s="84"/>
      <c r="AQ1552" s="84"/>
    </row>
    <row r="1553" ht="15.0" customHeight="1">
      <c r="A1553" s="79">
        <v>1550.0</v>
      </c>
      <c r="B1553" s="80" t="s">
        <v>3456</v>
      </c>
      <c r="C1553" s="79" t="s">
        <v>141</v>
      </c>
      <c r="D1553" s="79" t="s">
        <v>3457</v>
      </c>
      <c r="E1553" s="81">
        <v>55.03</v>
      </c>
      <c r="F1553" s="79" t="s">
        <v>84</v>
      </c>
      <c r="G1553" s="79" t="s">
        <v>606</v>
      </c>
      <c r="H1553" s="82">
        <v>1133671.28</v>
      </c>
      <c r="I1553" s="79">
        <v>1.0</v>
      </c>
      <c r="J1553" s="83">
        <v>1.5</v>
      </c>
      <c r="K1553" s="80">
        <v>2024.0</v>
      </c>
      <c r="L1553" s="79" t="s">
        <v>202</v>
      </c>
      <c r="M1553" s="79">
        <v>2024.0</v>
      </c>
      <c r="N1553" s="79" t="s">
        <v>161</v>
      </c>
      <c r="O1553" s="65" t="str">
        <f t="shared" si="1"/>
        <v>141187610001</v>
      </c>
      <c r="P1553" s="65">
        <f t="shared" si="2"/>
        <v>5</v>
      </c>
      <c r="Q1553" s="65">
        <f t="shared" si="3"/>
        <v>7</v>
      </c>
      <c r="R1553" s="65" t="str">
        <f t="shared" si="12"/>
        <v>14.118.761/0001-57</v>
      </c>
      <c r="S1553" s="84"/>
      <c r="T1553" s="84" t="str">
        <f t="shared" si="10"/>
        <v/>
      </c>
      <c r="U1553" s="84" t="str">
        <f t="shared" si="11"/>
        <v/>
      </c>
      <c r="V1553" s="65" t="str">
        <f t="shared" si="5"/>
        <v/>
      </c>
      <c r="W1553" s="84"/>
      <c r="X1553" s="84"/>
      <c r="Y1553" s="85"/>
      <c r="Z1553" s="85"/>
      <c r="AA1553" s="65" t="str">
        <f t="shared" si="6"/>
        <v/>
      </c>
      <c r="AB1553" s="65" t="str">
        <f t="shared" si="7"/>
        <v/>
      </c>
      <c r="AC1553" s="86"/>
      <c r="AD1553" s="87" t="str">
        <f t="shared" si="8"/>
        <v/>
      </c>
      <c r="AE1553" s="84"/>
      <c r="AF1553" s="86">
        <f>IF(AC1553&gt;0,AC1553,'⚙️ Config'!$B$10)</f>
        <v>0.0075</v>
      </c>
      <c r="AG1553" s="88">
        <f t="shared" si="9"/>
        <v>8502.5346</v>
      </c>
      <c r="AH1553" s="88">
        <f>AG1553*'⚙️ Config'!$B$11</f>
        <v>42512.673</v>
      </c>
      <c r="AI1553" s="88">
        <f>AH1553*'⚙️ Config'!$B$12</f>
        <v>12753.8019</v>
      </c>
      <c r="AJ1553" s="64"/>
      <c r="AK1553" s="84"/>
      <c r="AL1553" s="84"/>
      <c r="AM1553" s="84"/>
      <c r="AN1553" s="84"/>
      <c r="AO1553" s="84"/>
      <c r="AP1553" s="84"/>
      <c r="AQ1553" s="84"/>
    </row>
    <row r="1554" ht="15.0" customHeight="1">
      <c r="A1554" s="79">
        <v>1551.0</v>
      </c>
      <c r="B1554" s="80" t="s">
        <v>3458</v>
      </c>
      <c r="C1554" s="79" t="s">
        <v>141</v>
      </c>
      <c r="D1554" s="79" t="s">
        <v>3459</v>
      </c>
      <c r="E1554" s="81">
        <v>73.88</v>
      </c>
      <c r="F1554" s="79" t="s">
        <v>84</v>
      </c>
      <c r="G1554" s="79" t="s">
        <v>606</v>
      </c>
      <c r="H1554" s="82">
        <v>1133646.98</v>
      </c>
      <c r="I1554" s="79">
        <v>1.0</v>
      </c>
      <c r="J1554" s="83">
        <v>0.8</v>
      </c>
      <c r="K1554" s="80">
        <v>2025.0</v>
      </c>
      <c r="L1554" s="79" t="s">
        <v>630</v>
      </c>
      <c r="M1554" s="79">
        <v>2025.0</v>
      </c>
      <c r="N1554" s="79" t="s">
        <v>161</v>
      </c>
      <c r="O1554" s="65" t="str">
        <f t="shared" si="1"/>
        <v>447835550001</v>
      </c>
      <c r="P1554" s="65">
        <f t="shared" si="2"/>
        <v>2</v>
      </c>
      <c r="Q1554" s="65">
        <f t="shared" si="3"/>
        <v>2</v>
      </c>
      <c r="R1554" s="65" t="str">
        <f t="shared" si="12"/>
        <v>44.783.555/0001-22</v>
      </c>
      <c r="S1554" s="84"/>
      <c r="T1554" s="84" t="str">
        <f t="shared" si="10"/>
        <v/>
      </c>
      <c r="U1554" s="84" t="str">
        <f t="shared" si="11"/>
        <v/>
      </c>
      <c r="V1554" s="65" t="str">
        <f t="shared" si="5"/>
        <v/>
      </c>
      <c r="W1554" s="84"/>
      <c r="X1554" s="84"/>
      <c r="Y1554" s="85"/>
      <c r="Z1554" s="85"/>
      <c r="AA1554" s="65" t="str">
        <f t="shared" si="6"/>
        <v/>
      </c>
      <c r="AB1554" s="65" t="str">
        <f t="shared" si="7"/>
        <v/>
      </c>
      <c r="AC1554" s="86"/>
      <c r="AD1554" s="87" t="str">
        <f t="shared" si="8"/>
        <v/>
      </c>
      <c r="AE1554" s="84"/>
      <c r="AF1554" s="86">
        <f>IF(AC1554&gt;0,AC1554,'⚙️ Config'!$B$10)</f>
        <v>0.0075</v>
      </c>
      <c r="AG1554" s="88">
        <f t="shared" si="9"/>
        <v>8502.35235</v>
      </c>
      <c r="AH1554" s="88">
        <f>AG1554*'⚙️ Config'!$B$11</f>
        <v>42511.76175</v>
      </c>
      <c r="AI1554" s="88">
        <f>AH1554*'⚙️ Config'!$B$12</f>
        <v>12753.52853</v>
      </c>
      <c r="AJ1554" s="64"/>
      <c r="AK1554" s="84"/>
      <c r="AL1554" s="84"/>
      <c r="AM1554" s="84"/>
      <c r="AN1554" s="84"/>
      <c r="AO1554" s="84"/>
      <c r="AP1554" s="84"/>
      <c r="AQ1554" s="84"/>
    </row>
    <row r="1555" ht="15.0" customHeight="1">
      <c r="A1555" s="79">
        <v>1552.0</v>
      </c>
      <c r="B1555" s="80" t="s">
        <v>3460</v>
      </c>
      <c r="C1555" s="79" t="s">
        <v>141</v>
      </c>
      <c r="D1555" s="79" t="s">
        <v>3461</v>
      </c>
      <c r="E1555" s="81">
        <v>50.47</v>
      </c>
      <c r="F1555" s="79" t="s">
        <v>84</v>
      </c>
      <c r="G1555" s="79" t="s">
        <v>606</v>
      </c>
      <c r="H1555" s="82">
        <v>1133338.52</v>
      </c>
      <c r="I1555" s="79">
        <v>1.0</v>
      </c>
      <c r="J1555" s="83">
        <v>1.8</v>
      </c>
      <c r="K1555" s="80">
        <v>2024.0</v>
      </c>
      <c r="L1555" s="79" t="s">
        <v>295</v>
      </c>
      <c r="M1555" s="79">
        <v>2024.0</v>
      </c>
      <c r="N1555" s="79" t="s">
        <v>145</v>
      </c>
      <c r="O1555" s="65" t="str">
        <f t="shared" si="1"/>
        <v>024962680001</v>
      </c>
      <c r="P1555" s="65">
        <f t="shared" si="2"/>
        <v>9</v>
      </c>
      <c r="Q1555" s="65">
        <f t="shared" si="3"/>
        <v>1</v>
      </c>
      <c r="R1555" s="65" t="str">
        <f t="shared" si="12"/>
        <v>02.496.268/0001-91</v>
      </c>
      <c r="S1555" s="84"/>
      <c r="T1555" s="84" t="str">
        <f t="shared" si="10"/>
        <v/>
      </c>
      <c r="U1555" s="84" t="str">
        <f t="shared" si="11"/>
        <v/>
      </c>
      <c r="V1555" s="65" t="str">
        <f t="shared" si="5"/>
        <v/>
      </c>
      <c r="W1555" s="84"/>
      <c r="X1555" s="84"/>
      <c r="Y1555" s="85"/>
      <c r="Z1555" s="85"/>
      <c r="AA1555" s="65" t="str">
        <f t="shared" si="6"/>
        <v/>
      </c>
      <c r="AB1555" s="65" t="str">
        <f t="shared" si="7"/>
        <v/>
      </c>
      <c r="AC1555" s="86"/>
      <c r="AD1555" s="87" t="str">
        <f t="shared" si="8"/>
        <v/>
      </c>
      <c r="AE1555" s="84"/>
      <c r="AF1555" s="86">
        <f>IF(AC1555&gt;0,AC1555,'⚙️ Config'!$B$10)</f>
        <v>0.0075</v>
      </c>
      <c r="AG1555" s="88">
        <f t="shared" si="9"/>
        <v>8500.0389</v>
      </c>
      <c r="AH1555" s="88">
        <f>AG1555*'⚙️ Config'!$B$11</f>
        <v>42500.1945</v>
      </c>
      <c r="AI1555" s="88">
        <f>AH1555*'⚙️ Config'!$B$12</f>
        <v>12750.05835</v>
      </c>
      <c r="AJ1555" s="64"/>
      <c r="AK1555" s="84"/>
      <c r="AL1555" s="84"/>
      <c r="AM1555" s="84"/>
      <c r="AN1555" s="84"/>
      <c r="AO1555" s="84"/>
      <c r="AP1555" s="84"/>
      <c r="AQ1555" s="84"/>
    </row>
    <row r="1556" ht="15.0" customHeight="1">
      <c r="A1556" s="79">
        <v>1553.0</v>
      </c>
      <c r="B1556" s="80" t="s">
        <v>3462</v>
      </c>
      <c r="C1556" s="79" t="s">
        <v>141</v>
      </c>
      <c r="D1556" s="79" t="s">
        <v>3463</v>
      </c>
      <c r="E1556" s="81">
        <v>58.92</v>
      </c>
      <c r="F1556" s="79" t="s">
        <v>84</v>
      </c>
      <c r="G1556" s="79" t="s">
        <v>606</v>
      </c>
      <c r="H1556" s="82">
        <v>1132951.47</v>
      </c>
      <c r="I1556" s="79">
        <v>1.0</v>
      </c>
      <c r="J1556" s="83">
        <v>1.3</v>
      </c>
      <c r="K1556" s="80">
        <v>2024.0</v>
      </c>
      <c r="L1556" s="79" t="s">
        <v>630</v>
      </c>
      <c r="M1556" s="79">
        <v>2024.0</v>
      </c>
      <c r="N1556" s="79" t="s">
        <v>145</v>
      </c>
      <c r="O1556" s="65" t="str">
        <f t="shared" si="1"/>
        <v>447966420001</v>
      </c>
      <c r="P1556" s="65">
        <f t="shared" si="2"/>
        <v>1</v>
      </c>
      <c r="Q1556" s="65">
        <f t="shared" si="3"/>
        <v>4</v>
      </c>
      <c r="R1556" s="65" t="str">
        <f t="shared" si="12"/>
        <v>44.796.642/0001-14</v>
      </c>
      <c r="S1556" s="84"/>
      <c r="T1556" s="84" t="str">
        <f t="shared" si="10"/>
        <v/>
      </c>
      <c r="U1556" s="84" t="str">
        <f t="shared" si="11"/>
        <v/>
      </c>
      <c r="V1556" s="65" t="str">
        <f t="shared" si="5"/>
        <v/>
      </c>
      <c r="W1556" s="84"/>
      <c r="X1556" s="84"/>
      <c r="Y1556" s="85"/>
      <c r="Z1556" s="85"/>
      <c r="AA1556" s="65" t="str">
        <f t="shared" si="6"/>
        <v/>
      </c>
      <c r="AB1556" s="65" t="str">
        <f t="shared" si="7"/>
        <v/>
      </c>
      <c r="AC1556" s="86"/>
      <c r="AD1556" s="87" t="str">
        <f t="shared" si="8"/>
        <v/>
      </c>
      <c r="AE1556" s="84"/>
      <c r="AF1556" s="86">
        <f>IF(AC1556&gt;0,AC1556,'⚙️ Config'!$B$10)</f>
        <v>0.0075</v>
      </c>
      <c r="AG1556" s="88">
        <f t="shared" si="9"/>
        <v>8497.136025</v>
      </c>
      <c r="AH1556" s="88">
        <f>AG1556*'⚙️ Config'!$B$11</f>
        <v>42485.68013</v>
      </c>
      <c r="AI1556" s="88">
        <f>AH1556*'⚙️ Config'!$B$12</f>
        <v>12745.70404</v>
      </c>
      <c r="AJ1556" s="64"/>
      <c r="AK1556" s="84"/>
      <c r="AL1556" s="84"/>
      <c r="AM1556" s="84"/>
      <c r="AN1556" s="84"/>
      <c r="AO1556" s="84"/>
      <c r="AP1556" s="84"/>
      <c r="AQ1556" s="84"/>
    </row>
    <row r="1557" ht="15.0" customHeight="1">
      <c r="A1557" s="79">
        <v>1554.0</v>
      </c>
      <c r="B1557" s="80" t="s">
        <v>3464</v>
      </c>
      <c r="C1557" s="79" t="s">
        <v>141</v>
      </c>
      <c r="D1557" s="79" t="s">
        <v>3465</v>
      </c>
      <c r="E1557" s="81">
        <v>63.78</v>
      </c>
      <c r="F1557" s="79" t="s">
        <v>84</v>
      </c>
      <c r="G1557" s="79" t="s">
        <v>606</v>
      </c>
      <c r="H1557" s="82">
        <v>1132261.4</v>
      </c>
      <c r="I1557" s="79">
        <v>1.0</v>
      </c>
      <c r="J1557" s="83">
        <v>1.1</v>
      </c>
      <c r="K1557" s="80">
        <v>2025.0</v>
      </c>
      <c r="L1557" s="79" t="s">
        <v>630</v>
      </c>
      <c r="M1557" s="79">
        <v>2025.0</v>
      </c>
      <c r="N1557" s="79" t="s">
        <v>161</v>
      </c>
      <c r="O1557" s="65" t="str">
        <f t="shared" si="1"/>
        <v>200700590001</v>
      </c>
      <c r="P1557" s="65">
        <f t="shared" si="2"/>
        <v>6</v>
      </c>
      <c r="Q1557" s="65">
        <f t="shared" si="3"/>
        <v>3</v>
      </c>
      <c r="R1557" s="65" t="str">
        <f t="shared" si="12"/>
        <v>20.070.059/0001-63</v>
      </c>
      <c r="S1557" s="84"/>
      <c r="T1557" s="84" t="str">
        <f t="shared" si="10"/>
        <v/>
      </c>
      <c r="U1557" s="84" t="str">
        <f t="shared" si="11"/>
        <v/>
      </c>
      <c r="V1557" s="65" t="str">
        <f t="shared" si="5"/>
        <v/>
      </c>
      <c r="W1557" s="84"/>
      <c r="X1557" s="84"/>
      <c r="Y1557" s="85"/>
      <c r="Z1557" s="85"/>
      <c r="AA1557" s="65" t="str">
        <f t="shared" si="6"/>
        <v/>
      </c>
      <c r="AB1557" s="65" t="str">
        <f t="shared" si="7"/>
        <v/>
      </c>
      <c r="AC1557" s="86"/>
      <c r="AD1557" s="87" t="str">
        <f t="shared" si="8"/>
        <v/>
      </c>
      <c r="AE1557" s="84"/>
      <c r="AF1557" s="86">
        <f>IF(AC1557&gt;0,AC1557,'⚙️ Config'!$B$10)</f>
        <v>0.0075</v>
      </c>
      <c r="AG1557" s="88">
        <f t="shared" si="9"/>
        <v>8491.9605</v>
      </c>
      <c r="AH1557" s="88">
        <f>AG1557*'⚙️ Config'!$B$11</f>
        <v>42459.8025</v>
      </c>
      <c r="AI1557" s="88">
        <f>AH1557*'⚙️ Config'!$B$12</f>
        <v>12737.94075</v>
      </c>
      <c r="AJ1557" s="64"/>
      <c r="AK1557" s="84"/>
      <c r="AL1557" s="84"/>
      <c r="AM1557" s="84"/>
      <c r="AN1557" s="84"/>
      <c r="AO1557" s="84"/>
      <c r="AP1557" s="84"/>
      <c r="AQ1557" s="84"/>
    </row>
    <row r="1558" ht="15.0" customHeight="1">
      <c r="A1558" s="79">
        <v>1555.0</v>
      </c>
      <c r="B1558" s="80" t="s">
        <v>3466</v>
      </c>
      <c r="C1558" s="79" t="s">
        <v>141</v>
      </c>
      <c r="D1558" s="79" t="s">
        <v>3467</v>
      </c>
      <c r="E1558" s="81">
        <v>85.11</v>
      </c>
      <c r="F1558" s="79" t="s">
        <v>84</v>
      </c>
      <c r="G1558" s="79" t="s">
        <v>606</v>
      </c>
      <c r="H1558" s="82">
        <v>1132103.02</v>
      </c>
      <c r="I1558" s="79">
        <v>1.0</v>
      </c>
      <c r="J1558" s="83">
        <v>1.3</v>
      </c>
      <c r="K1558" s="80">
        <v>2025.0</v>
      </c>
      <c r="L1558" s="79" t="s">
        <v>508</v>
      </c>
      <c r="M1558" s="79">
        <v>2024.0</v>
      </c>
      <c r="N1558" s="79" t="s">
        <v>713</v>
      </c>
      <c r="O1558" s="65" t="str">
        <f t="shared" si="1"/>
        <v>020342060001</v>
      </c>
      <c r="P1558" s="65">
        <f t="shared" si="2"/>
        <v>6</v>
      </c>
      <c r="Q1558" s="65">
        <f t="shared" si="3"/>
        <v>8</v>
      </c>
      <c r="R1558" s="65" t="str">
        <f t="shared" si="12"/>
        <v>02.034.206/0001-68</v>
      </c>
      <c r="S1558" s="84"/>
      <c r="T1558" s="84" t="str">
        <f t="shared" si="10"/>
        <v/>
      </c>
      <c r="U1558" s="84" t="str">
        <f t="shared" si="11"/>
        <v/>
      </c>
      <c r="V1558" s="65" t="str">
        <f t="shared" si="5"/>
        <v/>
      </c>
      <c r="W1558" s="84"/>
      <c r="X1558" s="84"/>
      <c r="Y1558" s="85"/>
      <c r="Z1558" s="85"/>
      <c r="AA1558" s="65" t="str">
        <f t="shared" si="6"/>
        <v/>
      </c>
      <c r="AB1558" s="65" t="str">
        <f t="shared" si="7"/>
        <v/>
      </c>
      <c r="AC1558" s="86"/>
      <c r="AD1558" s="87" t="str">
        <f t="shared" si="8"/>
        <v/>
      </c>
      <c r="AE1558" s="84"/>
      <c r="AF1558" s="86">
        <f>IF(AC1558&gt;0,AC1558,'⚙️ Config'!$B$10)</f>
        <v>0.0075</v>
      </c>
      <c r="AG1558" s="88">
        <f t="shared" si="9"/>
        <v>8490.77265</v>
      </c>
      <c r="AH1558" s="88">
        <f>AG1558*'⚙️ Config'!$B$11</f>
        <v>42453.86325</v>
      </c>
      <c r="AI1558" s="88">
        <f>AH1558*'⚙️ Config'!$B$12</f>
        <v>12736.15898</v>
      </c>
      <c r="AJ1558" s="64"/>
      <c r="AK1558" s="84"/>
      <c r="AL1558" s="84"/>
      <c r="AM1558" s="84"/>
      <c r="AN1558" s="84"/>
      <c r="AO1558" s="84"/>
      <c r="AP1558" s="84"/>
      <c r="AQ1558" s="84"/>
    </row>
    <row r="1559" ht="15.0" customHeight="1">
      <c r="A1559" s="79">
        <v>1556.0</v>
      </c>
      <c r="B1559" s="80" t="s">
        <v>3468</v>
      </c>
      <c r="C1559" s="79" t="s">
        <v>141</v>
      </c>
      <c r="D1559" s="79" t="s">
        <v>3469</v>
      </c>
      <c r="E1559" s="81">
        <v>48.03</v>
      </c>
      <c r="F1559" s="79" t="s">
        <v>84</v>
      </c>
      <c r="G1559" s="79" t="s">
        <v>606</v>
      </c>
      <c r="H1559" s="82">
        <v>1132056.09</v>
      </c>
      <c r="I1559" s="79">
        <v>1.0</v>
      </c>
      <c r="J1559" s="83">
        <v>2.0</v>
      </c>
      <c r="K1559" s="80">
        <v>2024.0</v>
      </c>
      <c r="L1559" s="79" t="s">
        <v>630</v>
      </c>
      <c r="M1559" s="79">
        <v>2024.0</v>
      </c>
      <c r="N1559" s="79" t="s">
        <v>161</v>
      </c>
      <c r="O1559" s="65" t="str">
        <f t="shared" si="1"/>
        <v>071329420001</v>
      </c>
      <c r="P1559" s="65">
        <f t="shared" si="2"/>
        <v>7</v>
      </c>
      <c r="Q1559" s="65">
        <f t="shared" si="3"/>
        <v>2</v>
      </c>
      <c r="R1559" s="65" t="str">
        <f t="shared" si="12"/>
        <v>07.132.942/0001-72</v>
      </c>
      <c r="S1559" s="84"/>
      <c r="T1559" s="84" t="str">
        <f t="shared" si="10"/>
        <v/>
      </c>
      <c r="U1559" s="84" t="str">
        <f t="shared" si="11"/>
        <v/>
      </c>
      <c r="V1559" s="65" t="str">
        <f t="shared" si="5"/>
        <v/>
      </c>
      <c r="W1559" s="84"/>
      <c r="X1559" s="84"/>
      <c r="Y1559" s="85"/>
      <c r="Z1559" s="85"/>
      <c r="AA1559" s="65" t="str">
        <f t="shared" si="6"/>
        <v/>
      </c>
      <c r="AB1559" s="65" t="str">
        <f t="shared" si="7"/>
        <v/>
      </c>
      <c r="AC1559" s="86"/>
      <c r="AD1559" s="87" t="str">
        <f t="shared" si="8"/>
        <v/>
      </c>
      <c r="AE1559" s="84"/>
      <c r="AF1559" s="86">
        <f>IF(AC1559&gt;0,AC1559,'⚙️ Config'!$B$10)</f>
        <v>0.0075</v>
      </c>
      <c r="AG1559" s="88">
        <f t="shared" si="9"/>
        <v>8490.420675</v>
      </c>
      <c r="AH1559" s="88">
        <f>AG1559*'⚙️ Config'!$B$11</f>
        <v>42452.10338</v>
      </c>
      <c r="AI1559" s="88">
        <f>AH1559*'⚙️ Config'!$B$12</f>
        <v>12735.63101</v>
      </c>
      <c r="AJ1559" s="64"/>
      <c r="AK1559" s="84"/>
      <c r="AL1559" s="84"/>
      <c r="AM1559" s="84"/>
      <c r="AN1559" s="84"/>
      <c r="AO1559" s="84"/>
      <c r="AP1559" s="84"/>
      <c r="AQ1559" s="84"/>
    </row>
    <row r="1560" ht="15.0" customHeight="1">
      <c r="A1560" s="79">
        <v>1557.0</v>
      </c>
      <c r="B1560" s="80" t="s">
        <v>3470</v>
      </c>
      <c r="C1560" s="79" t="s">
        <v>141</v>
      </c>
      <c r="D1560" s="79" t="s">
        <v>3471</v>
      </c>
      <c r="E1560" s="81">
        <v>49.2</v>
      </c>
      <c r="F1560" s="79" t="s">
        <v>84</v>
      </c>
      <c r="G1560" s="79" t="s">
        <v>606</v>
      </c>
      <c r="H1560" s="82">
        <v>1131954.86</v>
      </c>
      <c r="I1560" s="79">
        <v>1.0</v>
      </c>
      <c r="J1560" s="83">
        <v>1.9</v>
      </c>
      <c r="K1560" s="80">
        <v>2024.0</v>
      </c>
      <c r="L1560" s="79" t="s">
        <v>448</v>
      </c>
      <c r="M1560" s="79">
        <v>2024.0</v>
      </c>
      <c r="N1560" s="79" t="s">
        <v>145</v>
      </c>
      <c r="O1560" s="65" t="str">
        <f t="shared" si="1"/>
        <v>296656380001</v>
      </c>
      <c r="P1560" s="65">
        <f t="shared" si="2"/>
        <v>2</v>
      </c>
      <c r="Q1560" s="65">
        <f t="shared" si="3"/>
        <v>3</v>
      </c>
      <c r="R1560" s="65" t="str">
        <f t="shared" si="12"/>
        <v>29.665.638/0001-23</v>
      </c>
      <c r="S1560" s="84"/>
      <c r="T1560" s="84" t="str">
        <f t="shared" si="10"/>
        <v/>
      </c>
      <c r="U1560" s="84" t="str">
        <f t="shared" si="11"/>
        <v/>
      </c>
      <c r="V1560" s="65" t="str">
        <f t="shared" si="5"/>
        <v/>
      </c>
      <c r="W1560" s="84"/>
      <c r="X1560" s="84"/>
      <c r="Y1560" s="85"/>
      <c r="Z1560" s="85"/>
      <c r="AA1560" s="65" t="str">
        <f t="shared" si="6"/>
        <v/>
      </c>
      <c r="AB1560" s="65" t="str">
        <f t="shared" si="7"/>
        <v/>
      </c>
      <c r="AC1560" s="86"/>
      <c r="AD1560" s="87" t="str">
        <f t="shared" si="8"/>
        <v/>
      </c>
      <c r="AE1560" s="84"/>
      <c r="AF1560" s="86">
        <f>IF(AC1560&gt;0,AC1560,'⚙️ Config'!$B$10)</f>
        <v>0.0075</v>
      </c>
      <c r="AG1560" s="88">
        <f t="shared" si="9"/>
        <v>8489.66145</v>
      </c>
      <c r="AH1560" s="88">
        <f>AG1560*'⚙️ Config'!$B$11</f>
        <v>42448.30725</v>
      </c>
      <c r="AI1560" s="88">
        <f>AH1560*'⚙️ Config'!$B$12</f>
        <v>12734.49218</v>
      </c>
      <c r="AJ1560" s="64"/>
      <c r="AK1560" s="84"/>
      <c r="AL1560" s="84"/>
      <c r="AM1560" s="84"/>
      <c r="AN1560" s="84"/>
      <c r="AO1560" s="84"/>
      <c r="AP1560" s="84"/>
      <c r="AQ1560" s="84"/>
    </row>
    <row r="1561" ht="15.0" customHeight="1">
      <c r="A1561" s="79">
        <v>1558.0</v>
      </c>
      <c r="B1561" s="80" t="s">
        <v>3472</v>
      </c>
      <c r="C1561" s="79" t="s">
        <v>141</v>
      </c>
      <c r="D1561" s="79" t="s">
        <v>3473</v>
      </c>
      <c r="E1561" s="81">
        <v>49.2</v>
      </c>
      <c r="F1561" s="79" t="s">
        <v>84</v>
      </c>
      <c r="G1561" s="79" t="s">
        <v>606</v>
      </c>
      <c r="H1561" s="82">
        <v>1131439.17</v>
      </c>
      <c r="I1561" s="79">
        <v>1.0</v>
      </c>
      <c r="J1561" s="83">
        <v>1.9</v>
      </c>
      <c r="K1561" s="80">
        <v>2024.0</v>
      </c>
      <c r="L1561" s="79" t="s">
        <v>448</v>
      </c>
      <c r="M1561" s="79">
        <v>2024.0</v>
      </c>
      <c r="N1561" s="79" t="s">
        <v>161</v>
      </c>
      <c r="O1561" s="65" t="str">
        <f t="shared" si="1"/>
        <v>440723040001</v>
      </c>
      <c r="P1561" s="65">
        <f t="shared" si="2"/>
        <v>3</v>
      </c>
      <c r="Q1561" s="65">
        <f t="shared" si="3"/>
        <v>0</v>
      </c>
      <c r="R1561" s="65" t="str">
        <f t="shared" si="12"/>
        <v>44.072.304/0001-30</v>
      </c>
      <c r="S1561" s="84"/>
      <c r="T1561" s="84" t="str">
        <f t="shared" si="10"/>
        <v/>
      </c>
      <c r="U1561" s="84" t="str">
        <f t="shared" si="11"/>
        <v/>
      </c>
      <c r="V1561" s="65" t="str">
        <f t="shared" si="5"/>
        <v/>
      </c>
      <c r="W1561" s="84"/>
      <c r="X1561" s="84"/>
      <c r="Y1561" s="85"/>
      <c r="Z1561" s="85"/>
      <c r="AA1561" s="65" t="str">
        <f t="shared" si="6"/>
        <v/>
      </c>
      <c r="AB1561" s="65" t="str">
        <f t="shared" si="7"/>
        <v/>
      </c>
      <c r="AC1561" s="86"/>
      <c r="AD1561" s="87" t="str">
        <f t="shared" si="8"/>
        <v/>
      </c>
      <c r="AE1561" s="84"/>
      <c r="AF1561" s="86">
        <f>IF(AC1561&gt;0,AC1561,'⚙️ Config'!$B$10)</f>
        <v>0.0075</v>
      </c>
      <c r="AG1561" s="88">
        <f t="shared" si="9"/>
        <v>8485.793775</v>
      </c>
      <c r="AH1561" s="88">
        <f>AG1561*'⚙️ Config'!$B$11</f>
        <v>42428.96888</v>
      </c>
      <c r="AI1561" s="88">
        <f>AH1561*'⚙️ Config'!$B$12</f>
        <v>12728.69066</v>
      </c>
      <c r="AJ1561" s="64"/>
      <c r="AK1561" s="84"/>
      <c r="AL1561" s="84"/>
      <c r="AM1561" s="84"/>
      <c r="AN1561" s="84"/>
      <c r="AO1561" s="84"/>
      <c r="AP1561" s="84"/>
      <c r="AQ1561" s="84"/>
    </row>
    <row r="1562" ht="15.0" customHeight="1">
      <c r="A1562" s="79">
        <v>1559.0</v>
      </c>
      <c r="B1562" s="80" t="s">
        <v>3474</v>
      </c>
      <c r="C1562" s="79" t="s">
        <v>141</v>
      </c>
      <c r="D1562" s="79" t="s">
        <v>3475</v>
      </c>
      <c r="E1562" s="81">
        <v>58.92</v>
      </c>
      <c r="F1562" s="79" t="s">
        <v>84</v>
      </c>
      <c r="G1562" s="79" t="s">
        <v>606</v>
      </c>
      <c r="H1562" s="82">
        <v>1131436.19</v>
      </c>
      <c r="I1562" s="79">
        <v>1.0</v>
      </c>
      <c r="J1562" s="83">
        <v>1.3</v>
      </c>
      <c r="K1562" s="80">
        <v>2024.0</v>
      </c>
      <c r="L1562" s="79" t="s">
        <v>295</v>
      </c>
      <c r="M1562" s="79">
        <v>2024.0</v>
      </c>
      <c r="N1562" s="79" t="s">
        <v>145</v>
      </c>
      <c r="O1562" s="65" t="str">
        <f t="shared" si="1"/>
        <v>106021520001</v>
      </c>
      <c r="P1562" s="65">
        <f t="shared" si="2"/>
        <v>1</v>
      </c>
      <c r="Q1562" s="65">
        <f t="shared" si="3"/>
        <v>8</v>
      </c>
      <c r="R1562" s="65" t="str">
        <f t="shared" si="12"/>
        <v>10.602.152/0001-18</v>
      </c>
      <c r="S1562" s="84"/>
      <c r="T1562" s="84" t="str">
        <f t="shared" si="10"/>
        <v/>
      </c>
      <c r="U1562" s="84" t="str">
        <f t="shared" si="11"/>
        <v/>
      </c>
      <c r="V1562" s="65" t="str">
        <f t="shared" si="5"/>
        <v/>
      </c>
      <c r="W1562" s="84"/>
      <c r="X1562" s="84"/>
      <c r="Y1562" s="85"/>
      <c r="Z1562" s="85"/>
      <c r="AA1562" s="65" t="str">
        <f t="shared" si="6"/>
        <v/>
      </c>
      <c r="AB1562" s="65" t="str">
        <f t="shared" si="7"/>
        <v/>
      </c>
      <c r="AC1562" s="86"/>
      <c r="AD1562" s="87" t="str">
        <f t="shared" si="8"/>
        <v/>
      </c>
      <c r="AE1562" s="84"/>
      <c r="AF1562" s="86">
        <f>IF(AC1562&gt;0,AC1562,'⚙️ Config'!$B$10)</f>
        <v>0.0075</v>
      </c>
      <c r="AG1562" s="88">
        <f t="shared" si="9"/>
        <v>8485.771425</v>
      </c>
      <c r="AH1562" s="88">
        <f>AG1562*'⚙️ Config'!$B$11</f>
        <v>42428.85713</v>
      </c>
      <c r="AI1562" s="88">
        <f>AH1562*'⚙️ Config'!$B$12</f>
        <v>12728.65714</v>
      </c>
      <c r="AJ1562" s="64"/>
      <c r="AK1562" s="84"/>
      <c r="AL1562" s="84"/>
      <c r="AM1562" s="84"/>
      <c r="AN1562" s="84"/>
      <c r="AO1562" s="84"/>
      <c r="AP1562" s="84"/>
      <c r="AQ1562" s="84"/>
    </row>
    <row r="1563" ht="15.0" customHeight="1">
      <c r="A1563" s="79">
        <v>1560.0</v>
      </c>
      <c r="B1563" s="80" t="s">
        <v>3476</v>
      </c>
      <c r="C1563" s="79" t="s">
        <v>141</v>
      </c>
      <c r="D1563" s="79" t="s">
        <v>3477</v>
      </c>
      <c r="E1563" s="81">
        <v>73.88</v>
      </c>
      <c r="F1563" s="79" t="s">
        <v>84</v>
      </c>
      <c r="G1563" s="79" t="s">
        <v>606</v>
      </c>
      <c r="H1563" s="82">
        <v>1130881.27</v>
      </c>
      <c r="I1563" s="79">
        <v>1.0</v>
      </c>
      <c r="J1563" s="83">
        <v>0.8</v>
      </c>
      <c r="K1563" s="80">
        <v>2025.0</v>
      </c>
      <c r="L1563" s="79" t="s">
        <v>630</v>
      </c>
      <c r="M1563" s="79">
        <v>2025.0</v>
      </c>
      <c r="N1563" s="79" t="s">
        <v>161</v>
      </c>
      <c r="O1563" s="65" t="str">
        <f t="shared" si="1"/>
        <v>512801680001</v>
      </c>
      <c r="P1563" s="65">
        <f t="shared" si="2"/>
        <v>3</v>
      </c>
      <c r="Q1563" s="65">
        <f t="shared" si="3"/>
        <v>9</v>
      </c>
      <c r="R1563" s="65" t="str">
        <f t="shared" si="12"/>
        <v>51.280.168/0001-39</v>
      </c>
      <c r="S1563" s="84"/>
      <c r="T1563" s="84" t="str">
        <f t="shared" si="10"/>
        <v/>
      </c>
      <c r="U1563" s="84" t="str">
        <f t="shared" si="11"/>
        <v/>
      </c>
      <c r="V1563" s="65" t="str">
        <f t="shared" si="5"/>
        <v/>
      </c>
      <c r="W1563" s="84"/>
      <c r="X1563" s="84"/>
      <c r="Y1563" s="85"/>
      <c r="Z1563" s="85"/>
      <c r="AA1563" s="65" t="str">
        <f t="shared" si="6"/>
        <v/>
      </c>
      <c r="AB1563" s="65" t="str">
        <f t="shared" si="7"/>
        <v/>
      </c>
      <c r="AC1563" s="86"/>
      <c r="AD1563" s="87" t="str">
        <f t="shared" si="8"/>
        <v/>
      </c>
      <c r="AE1563" s="84"/>
      <c r="AF1563" s="86">
        <f>IF(AC1563&gt;0,AC1563,'⚙️ Config'!$B$10)</f>
        <v>0.0075</v>
      </c>
      <c r="AG1563" s="88">
        <f t="shared" si="9"/>
        <v>8481.609525</v>
      </c>
      <c r="AH1563" s="88">
        <f>AG1563*'⚙️ Config'!$B$11</f>
        <v>42408.04763</v>
      </c>
      <c r="AI1563" s="88">
        <f>AH1563*'⚙️ Config'!$B$12</f>
        <v>12722.41429</v>
      </c>
      <c r="AJ1563" s="64"/>
      <c r="AK1563" s="84"/>
      <c r="AL1563" s="84"/>
      <c r="AM1563" s="84"/>
      <c r="AN1563" s="84"/>
      <c r="AO1563" s="84"/>
      <c r="AP1563" s="84"/>
      <c r="AQ1563" s="84"/>
    </row>
    <row r="1564" ht="15.0" customHeight="1">
      <c r="A1564" s="79">
        <v>1561.0</v>
      </c>
      <c r="B1564" s="80" t="s">
        <v>3478</v>
      </c>
      <c r="C1564" s="79" t="s">
        <v>141</v>
      </c>
      <c r="D1564" s="79" t="s">
        <v>3479</v>
      </c>
      <c r="E1564" s="81">
        <v>63.78</v>
      </c>
      <c r="F1564" s="79" t="s">
        <v>84</v>
      </c>
      <c r="G1564" s="79" t="s">
        <v>606</v>
      </c>
      <c r="H1564" s="82">
        <v>1130540.07</v>
      </c>
      <c r="I1564" s="79">
        <v>1.0</v>
      </c>
      <c r="J1564" s="83">
        <v>1.1</v>
      </c>
      <c r="K1564" s="80">
        <v>2025.0</v>
      </c>
      <c r="L1564" s="79" t="s">
        <v>630</v>
      </c>
      <c r="M1564" s="79">
        <v>2025.0</v>
      </c>
      <c r="N1564" s="79" t="s">
        <v>161</v>
      </c>
      <c r="O1564" s="65" t="str">
        <f t="shared" si="1"/>
        <v>282454690001</v>
      </c>
      <c r="P1564" s="65">
        <f t="shared" si="2"/>
        <v>0</v>
      </c>
      <c r="Q1564" s="65">
        <f t="shared" si="3"/>
        <v>0</v>
      </c>
      <c r="R1564" s="65" t="str">
        <f t="shared" si="12"/>
        <v>28.245.469/0001-00</v>
      </c>
      <c r="S1564" s="84"/>
      <c r="T1564" s="84" t="str">
        <f t="shared" si="10"/>
        <v/>
      </c>
      <c r="U1564" s="84" t="str">
        <f t="shared" si="11"/>
        <v/>
      </c>
      <c r="V1564" s="65" t="str">
        <f t="shared" si="5"/>
        <v/>
      </c>
      <c r="W1564" s="84"/>
      <c r="X1564" s="84"/>
      <c r="Y1564" s="85"/>
      <c r="Z1564" s="85"/>
      <c r="AA1564" s="65" t="str">
        <f t="shared" si="6"/>
        <v/>
      </c>
      <c r="AB1564" s="65" t="str">
        <f t="shared" si="7"/>
        <v/>
      </c>
      <c r="AC1564" s="86"/>
      <c r="AD1564" s="87" t="str">
        <f t="shared" si="8"/>
        <v/>
      </c>
      <c r="AE1564" s="84"/>
      <c r="AF1564" s="86">
        <f>IF(AC1564&gt;0,AC1564,'⚙️ Config'!$B$10)</f>
        <v>0.0075</v>
      </c>
      <c r="AG1564" s="88">
        <f t="shared" si="9"/>
        <v>8479.050525</v>
      </c>
      <c r="AH1564" s="88">
        <f>AG1564*'⚙️ Config'!$B$11</f>
        <v>42395.25263</v>
      </c>
      <c r="AI1564" s="88">
        <f>AH1564*'⚙️ Config'!$B$12</f>
        <v>12718.57579</v>
      </c>
      <c r="AJ1564" s="64"/>
      <c r="AK1564" s="84"/>
      <c r="AL1564" s="84"/>
      <c r="AM1564" s="84"/>
      <c r="AN1564" s="84"/>
      <c r="AO1564" s="84"/>
      <c r="AP1564" s="84"/>
      <c r="AQ1564" s="84"/>
    </row>
    <row r="1565" ht="15.0" customHeight="1">
      <c r="A1565" s="79">
        <v>1562.0</v>
      </c>
      <c r="B1565" s="80" t="s">
        <v>3480</v>
      </c>
      <c r="C1565" s="79" t="s">
        <v>141</v>
      </c>
      <c r="D1565" s="79" t="s">
        <v>3481</v>
      </c>
      <c r="E1565" s="81">
        <v>73.56</v>
      </c>
      <c r="F1565" s="79" t="s">
        <v>84</v>
      </c>
      <c r="G1565" s="79" t="s">
        <v>606</v>
      </c>
      <c r="H1565" s="82">
        <v>1130486.01</v>
      </c>
      <c r="I1565" s="79">
        <v>1.0</v>
      </c>
      <c r="J1565" s="83">
        <v>1.2</v>
      </c>
      <c r="K1565" s="80">
        <v>2025.0</v>
      </c>
      <c r="L1565" s="79" t="s">
        <v>448</v>
      </c>
      <c r="M1565" s="79">
        <v>2025.0</v>
      </c>
      <c r="N1565" s="79" t="s">
        <v>208</v>
      </c>
      <c r="O1565" s="65" t="str">
        <f t="shared" si="1"/>
        <v>286624180001</v>
      </c>
      <c r="P1565" s="65">
        <f t="shared" si="2"/>
        <v>8</v>
      </c>
      <c r="Q1565" s="65">
        <f t="shared" si="3"/>
        <v>3</v>
      </c>
      <c r="R1565" s="65" t="str">
        <f t="shared" si="12"/>
        <v>28.662.418/0001-83</v>
      </c>
      <c r="S1565" s="84"/>
      <c r="T1565" s="84" t="str">
        <f t="shared" si="10"/>
        <v/>
      </c>
      <c r="U1565" s="84" t="str">
        <f t="shared" si="11"/>
        <v/>
      </c>
      <c r="V1565" s="65" t="str">
        <f t="shared" si="5"/>
        <v/>
      </c>
      <c r="W1565" s="84"/>
      <c r="X1565" s="84"/>
      <c r="Y1565" s="85"/>
      <c r="Z1565" s="85"/>
      <c r="AA1565" s="65" t="str">
        <f t="shared" si="6"/>
        <v/>
      </c>
      <c r="AB1565" s="65" t="str">
        <f t="shared" si="7"/>
        <v/>
      </c>
      <c r="AC1565" s="86"/>
      <c r="AD1565" s="87" t="str">
        <f t="shared" si="8"/>
        <v/>
      </c>
      <c r="AE1565" s="84"/>
      <c r="AF1565" s="86">
        <f>IF(AC1565&gt;0,AC1565,'⚙️ Config'!$B$10)</f>
        <v>0.0075</v>
      </c>
      <c r="AG1565" s="88">
        <f t="shared" si="9"/>
        <v>8478.645075</v>
      </c>
      <c r="AH1565" s="88">
        <f>AG1565*'⚙️ Config'!$B$11</f>
        <v>42393.22538</v>
      </c>
      <c r="AI1565" s="88">
        <f>AH1565*'⚙️ Config'!$B$12</f>
        <v>12717.96761</v>
      </c>
      <c r="AJ1565" s="64"/>
      <c r="AK1565" s="84"/>
      <c r="AL1565" s="84"/>
      <c r="AM1565" s="84"/>
      <c r="AN1565" s="84"/>
      <c r="AO1565" s="84"/>
      <c r="AP1565" s="84"/>
      <c r="AQ1565" s="84"/>
    </row>
    <row r="1566" ht="15.0" customHeight="1">
      <c r="A1566" s="79">
        <v>1563.0</v>
      </c>
      <c r="B1566" s="80" t="s">
        <v>3482</v>
      </c>
      <c r="C1566" s="79" t="s">
        <v>141</v>
      </c>
      <c r="D1566" s="79" t="s">
        <v>3483</v>
      </c>
      <c r="E1566" s="81">
        <v>56.87</v>
      </c>
      <c r="F1566" s="79" t="s">
        <v>84</v>
      </c>
      <c r="G1566" s="79" t="s">
        <v>606</v>
      </c>
      <c r="H1566" s="82">
        <v>1130452.12</v>
      </c>
      <c r="I1566" s="79">
        <v>1.0</v>
      </c>
      <c r="J1566" s="83">
        <v>1.4</v>
      </c>
      <c r="K1566" s="80">
        <v>2024.0</v>
      </c>
      <c r="L1566" s="79" t="s">
        <v>630</v>
      </c>
      <c r="M1566" s="79">
        <v>2024.0</v>
      </c>
      <c r="N1566" s="79" t="s">
        <v>161</v>
      </c>
      <c r="O1566" s="65" t="str">
        <f t="shared" si="1"/>
        <v>374814310001</v>
      </c>
      <c r="P1566" s="65">
        <f t="shared" si="2"/>
        <v>2</v>
      </c>
      <c r="Q1566" s="65">
        <f t="shared" si="3"/>
        <v>7</v>
      </c>
      <c r="R1566" s="65" t="str">
        <f t="shared" si="12"/>
        <v>37.481.431/0001-27</v>
      </c>
      <c r="S1566" s="84"/>
      <c r="T1566" s="84" t="str">
        <f t="shared" si="10"/>
        <v/>
      </c>
      <c r="U1566" s="84" t="str">
        <f t="shared" si="11"/>
        <v/>
      </c>
      <c r="V1566" s="65" t="str">
        <f t="shared" si="5"/>
        <v/>
      </c>
      <c r="W1566" s="84"/>
      <c r="X1566" s="84"/>
      <c r="Y1566" s="85"/>
      <c r="Z1566" s="85"/>
      <c r="AA1566" s="65" t="str">
        <f t="shared" si="6"/>
        <v/>
      </c>
      <c r="AB1566" s="65" t="str">
        <f t="shared" si="7"/>
        <v/>
      </c>
      <c r="AC1566" s="86"/>
      <c r="AD1566" s="87" t="str">
        <f t="shared" si="8"/>
        <v/>
      </c>
      <c r="AE1566" s="84"/>
      <c r="AF1566" s="86">
        <f>IF(AC1566&gt;0,AC1566,'⚙️ Config'!$B$10)</f>
        <v>0.0075</v>
      </c>
      <c r="AG1566" s="88">
        <f t="shared" si="9"/>
        <v>8478.3909</v>
      </c>
      <c r="AH1566" s="88">
        <f>AG1566*'⚙️ Config'!$B$11</f>
        <v>42391.9545</v>
      </c>
      <c r="AI1566" s="88">
        <f>AH1566*'⚙️ Config'!$B$12</f>
        <v>12717.58635</v>
      </c>
      <c r="AJ1566" s="64"/>
      <c r="AK1566" s="84"/>
      <c r="AL1566" s="84"/>
      <c r="AM1566" s="84"/>
      <c r="AN1566" s="84"/>
      <c r="AO1566" s="84"/>
      <c r="AP1566" s="84"/>
      <c r="AQ1566" s="84"/>
    </row>
    <row r="1567" ht="15.0" customHeight="1">
      <c r="A1567" s="79">
        <v>1564.0</v>
      </c>
      <c r="B1567" s="80" t="s">
        <v>3484</v>
      </c>
      <c r="C1567" s="79" t="s">
        <v>141</v>
      </c>
      <c r="D1567" s="79" t="s">
        <v>3485</v>
      </c>
      <c r="E1567" s="81">
        <v>66.7</v>
      </c>
      <c r="F1567" s="79" t="s">
        <v>84</v>
      </c>
      <c r="G1567" s="79" t="s">
        <v>606</v>
      </c>
      <c r="H1567" s="82">
        <v>1129670.08</v>
      </c>
      <c r="I1567" s="79">
        <v>1.0</v>
      </c>
      <c r="J1567" s="83">
        <v>1.0</v>
      </c>
      <c r="K1567" s="80">
        <v>2025.0</v>
      </c>
      <c r="L1567" s="79" t="s">
        <v>630</v>
      </c>
      <c r="M1567" s="79">
        <v>2025.0</v>
      </c>
      <c r="N1567" s="79" t="s">
        <v>161</v>
      </c>
      <c r="O1567" s="65" t="str">
        <f t="shared" si="1"/>
        <v>228749220001</v>
      </c>
      <c r="P1567" s="65">
        <f t="shared" si="2"/>
        <v>6</v>
      </c>
      <c r="Q1567" s="65">
        <f t="shared" si="3"/>
        <v>0</v>
      </c>
      <c r="R1567" s="65" t="str">
        <f t="shared" si="12"/>
        <v>22.874.922/0001-60</v>
      </c>
      <c r="S1567" s="84"/>
      <c r="T1567" s="84" t="str">
        <f t="shared" si="10"/>
        <v/>
      </c>
      <c r="U1567" s="84" t="str">
        <f t="shared" si="11"/>
        <v/>
      </c>
      <c r="V1567" s="65" t="str">
        <f t="shared" si="5"/>
        <v/>
      </c>
      <c r="W1567" s="84"/>
      <c r="X1567" s="84"/>
      <c r="Y1567" s="85"/>
      <c r="Z1567" s="85"/>
      <c r="AA1567" s="65" t="str">
        <f t="shared" si="6"/>
        <v/>
      </c>
      <c r="AB1567" s="65" t="str">
        <f t="shared" si="7"/>
        <v/>
      </c>
      <c r="AC1567" s="86"/>
      <c r="AD1567" s="87" t="str">
        <f t="shared" si="8"/>
        <v/>
      </c>
      <c r="AE1567" s="84"/>
      <c r="AF1567" s="86">
        <f>IF(AC1567&gt;0,AC1567,'⚙️ Config'!$B$10)</f>
        <v>0.0075</v>
      </c>
      <c r="AG1567" s="88">
        <f t="shared" si="9"/>
        <v>8472.5256</v>
      </c>
      <c r="AH1567" s="88">
        <f>AG1567*'⚙️ Config'!$B$11</f>
        <v>42362.628</v>
      </c>
      <c r="AI1567" s="88">
        <f>AH1567*'⚙️ Config'!$B$12</f>
        <v>12708.7884</v>
      </c>
      <c r="AJ1567" s="64"/>
      <c r="AK1567" s="84"/>
      <c r="AL1567" s="84"/>
      <c r="AM1567" s="84"/>
      <c r="AN1567" s="84"/>
      <c r="AO1567" s="84"/>
      <c r="AP1567" s="84"/>
      <c r="AQ1567" s="84"/>
    </row>
    <row r="1568" ht="15.0" customHeight="1">
      <c r="A1568" s="79">
        <v>1565.0</v>
      </c>
      <c r="B1568" s="80" t="s">
        <v>3486</v>
      </c>
      <c r="C1568" s="79" t="s">
        <v>141</v>
      </c>
      <c r="D1568" s="79" t="s">
        <v>3487</v>
      </c>
      <c r="E1568" s="81">
        <v>61.21</v>
      </c>
      <c r="F1568" s="79" t="s">
        <v>84</v>
      </c>
      <c r="G1568" s="79" t="s">
        <v>606</v>
      </c>
      <c r="H1568" s="82">
        <v>1129400.63</v>
      </c>
      <c r="I1568" s="79">
        <v>1.0</v>
      </c>
      <c r="J1568" s="83">
        <v>1.2</v>
      </c>
      <c r="K1568" s="80">
        <v>2024.0</v>
      </c>
      <c r="L1568" s="79" t="s">
        <v>295</v>
      </c>
      <c r="M1568" s="79">
        <v>2024.0</v>
      </c>
      <c r="N1568" s="79" t="s">
        <v>145</v>
      </c>
      <c r="O1568" s="65" t="str">
        <f t="shared" si="1"/>
        <v>110353660001</v>
      </c>
      <c r="P1568" s="65">
        <f t="shared" si="2"/>
        <v>1</v>
      </c>
      <c r="Q1568" s="65">
        <f t="shared" si="3"/>
        <v>2</v>
      </c>
      <c r="R1568" s="65" t="str">
        <f t="shared" si="12"/>
        <v>11.035.366/0001-12</v>
      </c>
      <c r="S1568" s="84"/>
      <c r="T1568" s="84" t="str">
        <f t="shared" si="10"/>
        <v/>
      </c>
      <c r="U1568" s="84" t="str">
        <f t="shared" si="11"/>
        <v/>
      </c>
      <c r="V1568" s="65" t="str">
        <f t="shared" si="5"/>
        <v/>
      </c>
      <c r="W1568" s="84"/>
      <c r="X1568" s="84"/>
      <c r="Y1568" s="85"/>
      <c r="Z1568" s="85"/>
      <c r="AA1568" s="65" t="str">
        <f t="shared" si="6"/>
        <v/>
      </c>
      <c r="AB1568" s="65" t="str">
        <f t="shared" si="7"/>
        <v/>
      </c>
      <c r="AC1568" s="86"/>
      <c r="AD1568" s="87" t="str">
        <f t="shared" si="8"/>
        <v/>
      </c>
      <c r="AE1568" s="84"/>
      <c r="AF1568" s="86">
        <f>IF(AC1568&gt;0,AC1568,'⚙️ Config'!$B$10)</f>
        <v>0.0075</v>
      </c>
      <c r="AG1568" s="88">
        <f t="shared" si="9"/>
        <v>8470.504725</v>
      </c>
      <c r="AH1568" s="88">
        <f>AG1568*'⚙️ Config'!$B$11</f>
        <v>42352.52363</v>
      </c>
      <c r="AI1568" s="88">
        <f>AH1568*'⚙️ Config'!$B$12</f>
        <v>12705.75709</v>
      </c>
      <c r="AJ1568" s="64"/>
      <c r="AK1568" s="84"/>
      <c r="AL1568" s="84"/>
      <c r="AM1568" s="84"/>
      <c r="AN1568" s="84"/>
      <c r="AO1568" s="84"/>
      <c r="AP1568" s="84"/>
      <c r="AQ1568" s="84"/>
    </row>
    <row r="1569" ht="15.0" customHeight="1">
      <c r="A1569" s="79">
        <v>1566.0</v>
      </c>
      <c r="B1569" s="80" t="s">
        <v>3488</v>
      </c>
      <c r="C1569" s="79" t="s">
        <v>141</v>
      </c>
      <c r="D1569" s="79" t="s">
        <v>3489</v>
      </c>
      <c r="E1569" s="81">
        <v>49.2</v>
      </c>
      <c r="F1569" s="79" t="s">
        <v>84</v>
      </c>
      <c r="G1569" s="79" t="s">
        <v>606</v>
      </c>
      <c r="H1569" s="82">
        <v>1129140.16</v>
      </c>
      <c r="I1569" s="79">
        <v>1.0</v>
      </c>
      <c r="J1569" s="83">
        <v>1.9</v>
      </c>
      <c r="K1569" s="80">
        <v>2024.0</v>
      </c>
      <c r="L1569" s="79" t="s">
        <v>295</v>
      </c>
      <c r="M1569" s="79">
        <v>2024.0</v>
      </c>
      <c r="N1569" s="79" t="s">
        <v>145</v>
      </c>
      <c r="O1569" s="65" t="str">
        <f t="shared" si="1"/>
        <v>459841060001</v>
      </c>
      <c r="P1569" s="65">
        <f t="shared" si="2"/>
        <v>0</v>
      </c>
      <c r="Q1569" s="65">
        <f t="shared" si="3"/>
        <v>5</v>
      </c>
      <c r="R1569" s="65" t="str">
        <f t="shared" si="12"/>
        <v>45.984.106/0001-05</v>
      </c>
      <c r="S1569" s="84"/>
      <c r="T1569" s="84" t="str">
        <f t="shared" si="10"/>
        <v/>
      </c>
      <c r="U1569" s="84" t="str">
        <f t="shared" si="11"/>
        <v/>
      </c>
      <c r="V1569" s="65" t="str">
        <f t="shared" si="5"/>
        <v/>
      </c>
      <c r="W1569" s="84"/>
      <c r="X1569" s="84"/>
      <c r="Y1569" s="85"/>
      <c r="Z1569" s="85"/>
      <c r="AA1569" s="65" t="str">
        <f t="shared" si="6"/>
        <v/>
      </c>
      <c r="AB1569" s="65" t="str">
        <f t="shared" si="7"/>
        <v/>
      </c>
      <c r="AC1569" s="86"/>
      <c r="AD1569" s="87" t="str">
        <f t="shared" si="8"/>
        <v/>
      </c>
      <c r="AE1569" s="84"/>
      <c r="AF1569" s="86">
        <f>IF(AC1569&gt;0,AC1569,'⚙️ Config'!$B$10)</f>
        <v>0.0075</v>
      </c>
      <c r="AG1569" s="88">
        <f t="shared" si="9"/>
        <v>8468.5512</v>
      </c>
      <c r="AH1569" s="88">
        <f>AG1569*'⚙️ Config'!$B$11</f>
        <v>42342.756</v>
      </c>
      <c r="AI1569" s="88">
        <f>AH1569*'⚙️ Config'!$B$12</f>
        <v>12702.8268</v>
      </c>
      <c r="AJ1569" s="64"/>
      <c r="AK1569" s="84"/>
      <c r="AL1569" s="84"/>
      <c r="AM1569" s="84"/>
      <c r="AN1569" s="84"/>
      <c r="AO1569" s="84"/>
      <c r="AP1569" s="84"/>
      <c r="AQ1569" s="84"/>
    </row>
    <row r="1570" ht="15.0" customHeight="1">
      <c r="A1570" s="79">
        <v>1567.0</v>
      </c>
      <c r="B1570" s="80" t="s">
        <v>3490</v>
      </c>
      <c r="C1570" s="79" t="s">
        <v>141</v>
      </c>
      <c r="D1570" s="79" t="s">
        <v>3491</v>
      </c>
      <c r="E1570" s="81">
        <v>48.03</v>
      </c>
      <c r="F1570" s="79" t="s">
        <v>84</v>
      </c>
      <c r="G1570" s="79" t="s">
        <v>606</v>
      </c>
      <c r="H1570" s="82">
        <v>1129100.45</v>
      </c>
      <c r="I1570" s="79">
        <v>1.0</v>
      </c>
      <c r="J1570" s="83">
        <v>2.0</v>
      </c>
      <c r="K1570" s="80">
        <v>2024.0</v>
      </c>
      <c r="L1570" s="79" t="s">
        <v>630</v>
      </c>
      <c r="M1570" s="79">
        <v>2024.0</v>
      </c>
      <c r="N1570" s="79" t="s">
        <v>145</v>
      </c>
      <c r="O1570" s="65" t="str">
        <f t="shared" si="1"/>
        <v>069991670001</v>
      </c>
      <c r="P1570" s="65">
        <f t="shared" si="2"/>
        <v>9</v>
      </c>
      <c r="Q1570" s="65">
        <f t="shared" si="3"/>
        <v>4</v>
      </c>
      <c r="R1570" s="65" t="str">
        <f t="shared" si="12"/>
        <v>06.999.167/0001-94</v>
      </c>
      <c r="S1570" s="84"/>
      <c r="T1570" s="84" t="str">
        <f t="shared" si="10"/>
        <v/>
      </c>
      <c r="U1570" s="84" t="str">
        <f t="shared" si="11"/>
        <v/>
      </c>
      <c r="V1570" s="65" t="str">
        <f t="shared" si="5"/>
        <v/>
      </c>
      <c r="W1570" s="84"/>
      <c r="X1570" s="84"/>
      <c r="Y1570" s="85"/>
      <c r="Z1570" s="85"/>
      <c r="AA1570" s="65" t="str">
        <f t="shared" si="6"/>
        <v/>
      </c>
      <c r="AB1570" s="65" t="str">
        <f t="shared" si="7"/>
        <v/>
      </c>
      <c r="AC1570" s="86"/>
      <c r="AD1570" s="87" t="str">
        <f t="shared" si="8"/>
        <v/>
      </c>
      <c r="AE1570" s="84"/>
      <c r="AF1570" s="86">
        <f>IF(AC1570&gt;0,AC1570,'⚙️ Config'!$B$10)</f>
        <v>0.0075</v>
      </c>
      <c r="AG1570" s="88">
        <f t="shared" si="9"/>
        <v>8468.253375</v>
      </c>
      <c r="AH1570" s="88">
        <f>AG1570*'⚙️ Config'!$B$11</f>
        <v>42341.26688</v>
      </c>
      <c r="AI1570" s="88">
        <f>AH1570*'⚙️ Config'!$B$12</f>
        <v>12702.38006</v>
      </c>
      <c r="AJ1570" s="64"/>
      <c r="AK1570" s="84"/>
      <c r="AL1570" s="84"/>
      <c r="AM1570" s="84"/>
      <c r="AN1570" s="84"/>
      <c r="AO1570" s="84"/>
      <c r="AP1570" s="84"/>
      <c r="AQ1570" s="84"/>
    </row>
    <row r="1571" ht="15.0" customHeight="1">
      <c r="A1571" s="79">
        <v>1568.0</v>
      </c>
      <c r="B1571" s="80" t="s">
        <v>3492</v>
      </c>
      <c r="C1571" s="79" t="s">
        <v>141</v>
      </c>
      <c r="D1571" s="79" t="s">
        <v>3493</v>
      </c>
      <c r="E1571" s="81">
        <v>48.03</v>
      </c>
      <c r="F1571" s="79" t="s">
        <v>84</v>
      </c>
      <c r="G1571" s="79" t="s">
        <v>606</v>
      </c>
      <c r="H1571" s="82">
        <v>1127960.58</v>
      </c>
      <c r="I1571" s="79">
        <v>1.0</v>
      </c>
      <c r="J1571" s="83">
        <v>2.0</v>
      </c>
      <c r="K1571" s="80">
        <v>2024.0</v>
      </c>
      <c r="L1571" s="79" t="s">
        <v>630</v>
      </c>
      <c r="M1571" s="79">
        <v>2024.0</v>
      </c>
      <c r="N1571" s="79" t="s">
        <v>161</v>
      </c>
      <c r="O1571" s="65" t="str">
        <f t="shared" si="1"/>
        <v>112822370001</v>
      </c>
      <c r="P1571" s="65">
        <f t="shared" si="2"/>
        <v>2</v>
      </c>
      <c r="Q1571" s="65">
        <f t="shared" si="3"/>
        <v>9</v>
      </c>
      <c r="R1571" s="65" t="str">
        <f t="shared" si="12"/>
        <v>11.282.237/0001-29</v>
      </c>
      <c r="S1571" s="84"/>
      <c r="T1571" s="84" t="str">
        <f t="shared" si="10"/>
        <v/>
      </c>
      <c r="U1571" s="84" t="str">
        <f t="shared" si="11"/>
        <v/>
      </c>
      <c r="V1571" s="65" t="str">
        <f t="shared" si="5"/>
        <v/>
      </c>
      <c r="W1571" s="84"/>
      <c r="X1571" s="84"/>
      <c r="Y1571" s="85"/>
      <c r="Z1571" s="85"/>
      <c r="AA1571" s="65" t="str">
        <f t="shared" si="6"/>
        <v/>
      </c>
      <c r="AB1571" s="65" t="str">
        <f t="shared" si="7"/>
        <v/>
      </c>
      <c r="AC1571" s="86"/>
      <c r="AD1571" s="87" t="str">
        <f t="shared" si="8"/>
        <v/>
      </c>
      <c r="AE1571" s="84"/>
      <c r="AF1571" s="86">
        <f>IF(AC1571&gt;0,AC1571,'⚙️ Config'!$B$10)</f>
        <v>0.0075</v>
      </c>
      <c r="AG1571" s="88">
        <f t="shared" si="9"/>
        <v>8459.70435</v>
      </c>
      <c r="AH1571" s="88">
        <f>AG1571*'⚙️ Config'!$B$11</f>
        <v>42298.52175</v>
      </c>
      <c r="AI1571" s="88">
        <f>AH1571*'⚙️ Config'!$B$12</f>
        <v>12689.55653</v>
      </c>
      <c r="AJ1571" s="64"/>
      <c r="AK1571" s="84"/>
      <c r="AL1571" s="84"/>
      <c r="AM1571" s="84"/>
      <c r="AN1571" s="84"/>
      <c r="AO1571" s="84"/>
      <c r="AP1571" s="84"/>
      <c r="AQ1571" s="84"/>
    </row>
    <row r="1572" ht="15.0" customHeight="1">
      <c r="A1572" s="79">
        <v>1569.0</v>
      </c>
      <c r="B1572" s="80" t="s">
        <v>3494</v>
      </c>
      <c r="C1572" s="79" t="s">
        <v>141</v>
      </c>
      <c r="D1572" s="79" t="s">
        <v>3495</v>
      </c>
      <c r="E1572" s="81">
        <v>56.87</v>
      </c>
      <c r="F1572" s="79" t="s">
        <v>84</v>
      </c>
      <c r="G1572" s="79" t="s">
        <v>606</v>
      </c>
      <c r="H1572" s="82">
        <v>1127795.38</v>
      </c>
      <c r="I1572" s="79">
        <v>1.0</v>
      </c>
      <c r="J1572" s="83">
        <v>1.4</v>
      </c>
      <c r="K1572" s="80">
        <v>2024.0</v>
      </c>
      <c r="L1572" s="79" t="s">
        <v>630</v>
      </c>
      <c r="M1572" s="79">
        <v>2024.0</v>
      </c>
      <c r="N1572" s="79" t="s">
        <v>161</v>
      </c>
      <c r="O1572" s="65" t="str">
        <f t="shared" si="1"/>
        <v>104833210001</v>
      </c>
      <c r="P1572" s="65">
        <f t="shared" si="2"/>
        <v>4</v>
      </c>
      <c r="Q1572" s="65">
        <f t="shared" si="3"/>
        <v>8</v>
      </c>
      <c r="R1572" s="65" t="str">
        <f t="shared" si="12"/>
        <v>10.483.321/0001-48</v>
      </c>
      <c r="S1572" s="84"/>
      <c r="T1572" s="84" t="str">
        <f t="shared" si="10"/>
        <v/>
      </c>
      <c r="U1572" s="84" t="str">
        <f t="shared" si="11"/>
        <v/>
      </c>
      <c r="V1572" s="65" t="str">
        <f t="shared" si="5"/>
        <v/>
      </c>
      <c r="W1572" s="84"/>
      <c r="X1572" s="84"/>
      <c r="Y1572" s="85"/>
      <c r="Z1572" s="85"/>
      <c r="AA1572" s="65" t="str">
        <f t="shared" si="6"/>
        <v/>
      </c>
      <c r="AB1572" s="65" t="str">
        <f t="shared" si="7"/>
        <v/>
      </c>
      <c r="AC1572" s="86"/>
      <c r="AD1572" s="87" t="str">
        <f t="shared" si="8"/>
        <v/>
      </c>
      <c r="AE1572" s="84"/>
      <c r="AF1572" s="86">
        <f>IF(AC1572&gt;0,AC1572,'⚙️ Config'!$B$10)</f>
        <v>0.0075</v>
      </c>
      <c r="AG1572" s="88">
        <f t="shared" si="9"/>
        <v>8458.46535</v>
      </c>
      <c r="AH1572" s="88">
        <f>AG1572*'⚙️ Config'!$B$11</f>
        <v>42292.32675</v>
      </c>
      <c r="AI1572" s="88">
        <f>AH1572*'⚙️ Config'!$B$12</f>
        <v>12687.69803</v>
      </c>
      <c r="AJ1572" s="64"/>
      <c r="AK1572" s="84"/>
      <c r="AL1572" s="84"/>
      <c r="AM1572" s="84"/>
      <c r="AN1572" s="84"/>
      <c r="AO1572" s="84"/>
      <c r="AP1572" s="84"/>
      <c r="AQ1572" s="84"/>
    </row>
    <row r="1573" ht="15.0" customHeight="1">
      <c r="A1573" s="79">
        <v>1570.0</v>
      </c>
      <c r="B1573" s="80" t="s">
        <v>3496</v>
      </c>
      <c r="C1573" s="79" t="s">
        <v>141</v>
      </c>
      <c r="D1573" s="79" t="s">
        <v>3497</v>
      </c>
      <c r="E1573" s="81">
        <v>55.03</v>
      </c>
      <c r="F1573" s="79" t="s">
        <v>84</v>
      </c>
      <c r="G1573" s="79" t="s">
        <v>606</v>
      </c>
      <c r="H1573" s="82">
        <v>1126899.04</v>
      </c>
      <c r="I1573" s="79">
        <v>1.0</v>
      </c>
      <c r="J1573" s="83">
        <v>1.5</v>
      </c>
      <c r="K1573" s="80">
        <v>2024.0</v>
      </c>
      <c r="L1573" s="79" t="s">
        <v>202</v>
      </c>
      <c r="M1573" s="79">
        <v>2024.0</v>
      </c>
      <c r="N1573" s="79" t="s">
        <v>145</v>
      </c>
      <c r="O1573" s="65" t="str">
        <f t="shared" si="1"/>
        <v>281590670001</v>
      </c>
      <c r="P1573" s="65">
        <f t="shared" si="2"/>
        <v>9</v>
      </c>
      <c r="Q1573" s="65">
        <f t="shared" si="3"/>
        <v>2</v>
      </c>
      <c r="R1573" s="65" t="str">
        <f t="shared" si="12"/>
        <v>28.159.067/0001-92</v>
      </c>
      <c r="S1573" s="84"/>
      <c r="T1573" s="84" t="str">
        <f t="shared" si="10"/>
        <v/>
      </c>
      <c r="U1573" s="84" t="str">
        <f t="shared" si="11"/>
        <v/>
      </c>
      <c r="V1573" s="65" t="str">
        <f t="shared" si="5"/>
        <v/>
      </c>
      <c r="W1573" s="84"/>
      <c r="X1573" s="84"/>
      <c r="Y1573" s="85"/>
      <c r="Z1573" s="85"/>
      <c r="AA1573" s="65" t="str">
        <f t="shared" si="6"/>
        <v/>
      </c>
      <c r="AB1573" s="65" t="str">
        <f t="shared" si="7"/>
        <v/>
      </c>
      <c r="AC1573" s="86"/>
      <c r="AD1573" s="87" t="str">
        <f t="shared" si="8"/>
        <v/>
      </c>
      <c r="AE1573" s="84"/>
      <c r="AF1573" s="86">
        <f>IF(AC1573&gt;0,AC1573,'⚙️ Config'!$B$10)</f>
        <v>0.0075</v>
      </c>
      <c r="AG1573" s="88">
        <f t="shared" si="9"/>
        <v>8451.7428</v>
      </c>
      <c r="AH1573" s="88">
        <f>AG1573*'⚙️ Config'!$B$11</f>
        <v>42258.714</v>
      </c>
      <c r="AI1573" s="88">
        <f>AH1573*'⚙️ Config'!$B$12</f>
        <v>12677.6142</v>
      </c>
      <c r="AJ1573" s="64"/>
      <c r="AK1573" s="84"/>
      <c r="AL1573" s="84"/>
      <c r="AM1573" s="84"/>
      <c r="AN1573" s="84"/>
      <c r="AO1573" s="84"/>
      <c r="AP1573" s="84"/>
      <c r="AQ1573" s="84"/>
    </row>
    <row r="1574" ht="15.0" customHeight="1">
      <c r="A1574" s="79">
        <v>1571.0</v>
      </c>
      <c r="B1574" s="80" t="s">
        <v>3498</v>
      </c>
      <c r="C1574" s="79" t="s">
        <v>141</v>
      </c>
      <c r="D1574" s="79" t="s">
        <v>3499</v>
      </c>
      <c r="E1574" s="81">
        <v>56.87</v>
      </c>
      <c r="F1574" s="79" t="s">
        <v>84</v>
      </c>
      <c r="G1574" s="79" t="s">
        <v>606</v>
      </c>
      <c r="H1574" s="82">
        <v>1126648.87</v>
      </c>
      <c r="I1574" s="79">
        <v>1.0</v>
      </c>
      <c r="J1574" s="83">
        <v>1.4</v>
      </c>
      <c r="K1574" s="80">
        <v>2024.0</v>
      </c>
      <c r="L1574" s="79" t="s">
        <v>630</v>
      </c>
      <c r="M1574" s="79">
        <v>2024.0</v>
      </c>
      <c r="N1574" s="79" t="s">
        <v>161</v>
      </c>
      <c r="O1574" s="65" t="str">
        <f t="shared" si="1"/>
        <v>123601650001</v>
      </c>
      <c r="P1574" s="65">
        <f t="shared" si="2"/>
        <v>5</v>
      </c>
      <c r="Q1574" s="65">
        <f t="shared" si="3"/>
        <v>3</v>
      </c>
      <c r="R1574" s="65" t="str">
        <f t="shared" si="12"/>
        <v>12.360.165/0001-53</v>
      </c>
      <c r="S1574" s="84"/>
      <c r="T1574" s="84" t="str">
        <f t="shared" si="10"/>
        <v/>
      </c>
      <c r="U1574" s="84" t="str">
        <f t="shared" si="11"/>
        <v/>
      </c>
      <c r="V1574" s="65" t="str">
        <f t="shared" si="5"/>
        <v/>
      </c>
      <c r="W1574" s="84"/>
      <c r="X1574" s="84"/>
      <c r="Y1574" s="85"/>
      <c r="Z1574" s="85"/>
      <c r="AA1574" s="65" t="str">
        <f t="shared" si="6"/>
        <v/>
      </c>
      <c r="AB1574" s="65" t="str">
        <f t="shared" si="7"/>
        <v/>
      </c>
      <c r="AC1574" s="86"/>
      <c r="AD1574" s="87" t="str">
        <f t="shared" si="8"/>
        <v/>
      </c>
      <c r="AE1574" s="84"/>
      <c r="AF1574" s="86">
        <f>IF(AC1574&gt;0,AC1574,'⚙️ Config'!$B$10)</f>
        <v>0.0075</v>
      </c>
      <c r="AG1574" s="88">
        <f t="shared" si="9"/>
        <v>8449.866525</v>
      </c>
      <c r="AH1574" s="88">
        <f>AG1574*'⚙️ Config'!$B$11</f>
        <v>42249.33263</v>
      </c>
      <c r="AI1574" s="88">
        <f>AH1574*'⚙️ Config'!$B$12</f>
        <v>12674.79979</v>
      </c>
      <c r="AJ1574" s="64"/>
      <c r="AK1574" s="84"/>
      <c r="AL1574" s="84"/>
      <c r="AM1574" s="84"/>
      <c r="AN1574" s="84"/>
      <c r="AO1574" s="84"/>
      <c r="AP1574" s="84"/>
      <c r="AQ1574" s="84"/>
    </row>
    <row r="1575" ht="15.0" customHeight="1">
      <c r="A1575" s="79">
        <v>1572.0</v>
      </c>
      <c r="B1575" s="80" t="s">
        <v>3500</v>
      </c>
      <c r="C1575" s="79" t="s">
        <v>141</v>
      </c>
      <c r="D1575" s="79" t="s">
        <v>3501</v>
      </c>
      <c r="E1575" s="81">
        <v>55.03</v>
      </c>
      <c r="F1575" s="79" t="s">
        <v>84</v>
      </c>
      <c r="G1575" s="79" t="s">
        <v>606</v>
      </c>
      <c r="H1575" s="82">
        <v>1126567.68</v>
      </c>
      <c r="I1575" s="79">
        <v>1.0</v>
      </c>
      <c r="J1575" s="83">
        <v>1.5</v>
      </c>
      <c r="K1575" s="80">
        <v>2024.0</v>
      </c>
      <c r="L1575" s="79" t="s">
        <v>630</v>
      </c>
      <c r="M1575" s="79">
        <v>2024.0</v>
      </c>
      <c r="N1575" s="79" t="s">
        <v>161</v>
      </c>
      <c r="O1575" s="65" t="str">
        <f t="shared" si="1"/>
        <v>063177220001</v>
      </c>
      <c r="P1575" s="65">
        <f t="shared" si="2"/>
        <v>5</v>
      </c>
      <c r="Q1575" s="65">
        <f t="shared" si="3"/>
        <v>0</v>
      </c>
      <c r="R1575" s="65" t="str">
        <f t="shared" si="12"/>
        <v>06.317.722/0001-50</v>
      </c>
      <c r="S1575" s="84"/>
      <c r="T1575" s="84" t="str">
        <f t="shared" si="10"/>
        <v/>
      </c>
      <c r="U1575" s="84" t="str">
        <f t="shared" si="11"/>
        <v/>
      </c>
      <c r="V1575" s="65" t="str">
        <f t="shared" si="5"/>
        <v/>
      </c>
      <c r="W1575" s="84"/>
      <c r="X1575" s="84"/>
      <c r="Y1575" s="85"/>
      <c r="Z1575" s="85"/>
      <c r="AA1575" s="65" t="str">
        <f t="shared" si="6"/>
        <v/>
      </c>
      <c r="AB1575" s="65" t="str">
        <f t="shared" si="7"/>
        <v/>
      </c>
      <c r="AC1575" s="86"/>
      <c r="AD1575" s="87" t="str">
        <f t="shared" si="8"/>
        <v/>
      </c>
      <c r="AE1575" s="84"/>
      <c r="AF1575" s="86">
        <f>IF(AC1575&gt;0,AC1575,'⚙️ Config'!$B$10)</f>
        <v>0.0075</v>
      </c>
      <c r="AG1575" s="88">
        <f t="shared" si="9"/>
        <v>8449.2576</v>
      </c>
      <c r="AH1575" s="88">
        <f>AG1575*'⚙️ Config'!$B$11</f>
        <v>42246.288</v>
      </c>
      <c r="AI1575" s="88">
        <f>AH1575*'⚙️ Config'!$B$12</f>
        <v>12673.8864</v>
      </c>
      <c r="AJ1575" s="64"/>
      <c r="AK1575" s="84"/>
      <c r="AL1575" s="84"/>
      <c r="AM1575" s="84"/>
      <c r="AN1575" s="84"/>
      <c r="AO1575" s="84"/>
      <c r="AP1575" s="84"/>
      <c r="AQ1575" s="84"/>
    </row>
    <row r="1576" ht="15.0" customHeight="1">
      <c r="A1576" s="79">
        <v>1573.0</v>
      </c>
      <c r="B1576" s="80" t="s">
        <v>3502</v>
      </c>
      <c r="C1576" s="79" t="s">
        <v>141</v>
      </c>
      <c r="D1576" s="79" t="s">
        <v>3503</v>
      </c>
      <c r="E1576" s="81">
        <v>55.03</v>
      </c>
      <c r="F1576" s="79" t="s">
        <v>84</v>
      </c>
      <c r="G1576" s="79" t="s">
        <v>606</v>
      </c>
      <c r="H1576" s="82">
        <v>1126104.82</v>
      </c>
      <c r="I1576" s="79">
        <v>1.0</v>
      </c>
      <c r="J1576" s="83">
        <v>1.5</v>
      </c>
      <c r="K1576" s="80">
        <v>2024.0</v>
      </c>
      <c r="L1576" s="79" t="s">
        <v>202</v>
      </c>
      <c r="M1576" s="79">
        <v>2024.0</v>
      </c>
      <c r="N1576" s="79" t="s">
        <v>161</v>
      </c>
      <c r="O1576" s="65" t="str">
        <f t="shared" si="1"/>
        <v>285422160001</v>
      </c>
      <c r="P1576" s="65">
        <f t="shared" si="2"/>
        <v>0</v>
      </c>
      <c r="Q1576" s="65">
        <f t="shared" si="3"/>
        <v>6</v>
      </c>
      <c r="R1576" s="65" t="str">
        <f t="shared" si="12"/>
        <v>28.542.216/0001-06</v>
      </c>
      <c r="S1576" s="84"/>
      <c r="T1576" s="84" t="str">
        <f t="shared" si="10"/>
        <v/>
      </c>
      <c r="U1576" s="84" t="str">
        <f t="shared" si="11"/>
        <v/>
      </c>
      <c r="V1576" s="65" t="str">
        <f t="shared" si="5"/>
        <v/>
      </c>
      <c r="W1576" s="84"/>
      <c r="X1576" s="84"/>
      <c r="Y1576" s="85"/>
      <c r="Z1576" s="85"/>
      <c r="AA1576" s="65" t="str">
        <f t="shared" si="6"/>
        <v/>
      </c>
      <c r="AB1576" s="65" t="str">
        <f t="shared" si="7"/>
        <v/>
      </c>
      <c r="AC1576" s="86"/>
      <c r="AD1576" s="87" t="str">
        <f t="shared" si="8"/>
        <v/>
      </c>
      <c r="AE1576" s="84"/>
      <c r="AF1576" s="86">
        <f>IF(AC1576&gt;0,AC1576,'⚙️ Config'!$B$10)</f>
        <v>0.0075</v>
      </c>
      <c r="AG1576" s="88">
        <f t="shared" si="9"/>
        <v>8445.78615</v>
      </c>
      <c r="AH1576" s="88">
        <f>AG1576*'⚙️ Config'!$B$11</f>
        <v>42228.93075</v>
      </c>
      <c r="AI1576" s="88">
        <f>AH1576*'⚙️ Config'!$B$12</f>
        <v>12668.67923</v>
      </c>
      <c r="AJ1576" s="64"/>
      <c r="AK1576" s="84"/>
      <c r="AL1576" s="84"/>
      <c r="AM1576" s="84"/>
      <c r="AN1576" s="84"/>
      <c r="AO1576" s="84"/>
      <c r="AP1576" s="84"/>
      <c r="AQ1576" s="84"/>
    </row>
    <row r="1577" ht="15.0" customHeight="1">
      <c r="A1577" s="79">
        <v>1574.0</v>
      </c>
      <c r="B1577" s="80" t="s">
        <v>3504</v>
      </c>
      <c r="C1577" s="79" t="s">
        <v>141</v>
      </c>
      <c r="D1577" s="79" t="s">
        <v>3505</v>
      </c>
      <c r="E1577" s="81">
        <v>63.78</v>
      </c>
      <c r="F1577" s="79" t="s">
        <v>84</v>
      </c>
      <c r="G1577" s="79" t="s">
        <v>606</v>
      </c>
      <c r="H1577" s="82">
        <v>1125389.24</v>
      </c>
      <c r="I1577" s="79">
        <v>1.0</v>
      </c>
      <c r="J1577" s="83">
        <v>1.1</v>
      </c>
      <c r="K1577" s="80">
        <v>2025.0</v>
      </c>
      <c r="L1577" s="79" t="s">
        <v>630</v>
      </c>
      <c r="M1577" s="79">
        <v>2025.0</v>
      </c>
      <c r="N1577" s="79" t="s">
        <v>161</v>
      </c>
      <c r="O1577" s="65" t="str">
        <f t="shared" si="1"/>
        <v>511028690001</v>
      </c>
      <c r="P1577" s="65">
        <f t="shared" si="2"/>
        <v>8</v>
      </c>
      <c r="Q1577" s="65">
        <f t="shared" si="3"/>
        <v>8</v>
      </c>
      <c r="R1577" s="65" t="str">
        <f t="shared" si="12"/>
        <v>51.102.869/0001-88</v>
      </c>
      <c r="S1577" s="84"/>
      <c r="T1577" s="84" t="str">
        <f t="shared" si="10"/>
        <v/>
      </c>
      <c r="U1577" s="84" t="str">
        <f t="shared" si="11"/>
        <v/>
      </c>
      <c r="V1577" s="65" t="str">
        <f t="shared" si="5"/>
        <v/>
      </c>
      <c r="W1577" s="84"/>
      <c r="X1577" s="84"/>
      <c r="Y1577" s="85"/>
      <c r="Z1577" s="85"/>
      <c r="AA1577" s="65" t="str">
        <f t="shared" si="6"/>
        <v/>
      </c>
      <c r="AB1577" s="65" t="str">
        <f t="shared" si="7"/>
        <v/>
      </c>
      <c r="AC1577" s="86"/>
      <c r="AD1577" s="87" t="str">
        <f t="shared" si="8"/>
        <v/>
      </c>
      <c r="AE1577" s="84"/>
      <c r="AF1577" s="86">
        <f>IF(AC1577&gt;0,AC1577,'⚙️ Config'!$B$10)</f>
        <v>0.0075</v>
      </c>
      <c r="AG1577" s="88">
        <f t="shared" si="9"/>
        <v>8440.4193</v>
      </c>
      <c r="AH1577" s="88">
        <f>AG1577*'⚙️ Config'!$B$11</f>
        <v>42202.0965</v>
      </c>
      <c r="AI1577" s="88">
        <f>AH1577*'⚙️ Config'!$B$12</f>
        <v>12660.62895</v>
      </c>
      <c r="AJ1577" s="64"/>
      <c r="AK1577" s="84"/>
      <c r="AL1577" s="84"/>
      <c r="AM1577" s="84"/>
      <c r="AN1577" s="84"/>
      <c r="AO1577" s="84"/>
      <c r="AP1577" s="84"/>
      <c r="AQ1577" s="84"/>
    </row>
    <row r="1578" ht="15.0" customHeight="1">
      <c r="A1578" s="79">
        <v>1575.0</v>
      </c>
      <c r="B1578" s="80" t="s">
        <v>3506</v>
      </c>
      <c r="C1578" s="79" t="s">
        <v>141</v>
      </c>
      <c r="D1578" s="79" t="s">
        <v>3507</v>
      </c>
      <c r="E1578" s="81">
        <v>49.2</v>
      </c>
      <c r="F1578" s="79" t="s">
        <v>84</v>
      </c>
      <c r="G1578" s="79" t="s">
        <v>606</v>
      </c>
      <c r="H1578" s="82">
        <v>1125234.49</v>
      </c>
      <c r="I1578" s="79">
        <v>1.0</v>
      </c>
      <c r="J1578" s="83">
        <v>1.9</v>
      </c>
      <c r="K1578" s="80">
        <v>2024.0</v>
      </c>
      <c r="L1578" s="79" t="s">
        <v>630</v>
      </c>
      <c r="M1578" s="79">
        <v>2024.0</v>
      </c>
      <c r="N1578" s="79" t="s">
        <v>145</v>
      </c>
      <c r="O1578" s="65" t="str">
        <f t="shared" si="1"/>
        <v>266785960001</v>
      </c>
      <c r="P1578" s="65">
        <f t="shared" si="2"/>
        <v>7</v>
      </c>
      <c r="Q1578" s="65">
        <f t="shared" si="3"/>
        <v>7</v>
      </c>
      <c r="R1578" s="65" t="str">
        <f t="shared" si="12"/>
        <v>26.678.596/0001-77</v>
      </c>
      <c r="S1578" s="84"/>
      <c r="T1578" s="84" t="str">
        <f t="shared" si="10"/>
        <v/>
      </c>
      <c r="U1578" s="84" t="str">
        <f t="shared" si="11"/>
        <v/>
      </c>
      <c r="V1578" s="65" t="str">
        <f t="shared" si="5"/>
        <v/>
      </c>
      <c r="W1578" s="84"/>
      <c r="X1578" s="84"/>
      <c r="Y1578" s="85"/>
      <c r="Z1578" s="85"/>
      <c r="AA1578" s="65" t="str">
        <f t="shared" si="6"/>
        <v/>
      </c>
      <c r="AB1578" s="65" t="str">
        <f t="shared" si="7"/>
        <v/>
      </c>
      <c r="AC1578" s="86"/>
      <c r="AD1578" s="87" t="str">
        <f t="shared" si="8"/>
        <v/>
      </c>
      <c r="AE1578" s="84"/>
      <c r="AF1578" s="86">
        <f>IF(AC1578&gt;0,AC1578,'⚙️ Config'!$B$10)</f>
        <v>0.0075</v>
      </c>
      <c r="AG1578" s="88">
        <f t="shared" si="9"/>
        <v>8439.258675</v>
      </c>
      <c r="AH1578" s="88">
        <f>AG1578*'⚙️ Config'!$B$11</f>
        <v>42196.29338</v>
      </c>
      <c r="AI1578" s="88">
        <f>AH1578*'⚙️ Config'!$B$12</f>
        <v>12658.88801</v>
      </c>
      <c r="AJ1578" s="64"/>
      <c r="AK1578" s="84"/>
      <c r="AL1578" s="84"/>
      <c r="AM1578" s="84"/>
      <c r="AN1578" s="84"/>
      <c r="AO1578" s="84"/>
      <c r="AP1578" s="84"/>
      <c r="AQ1578" s="84"/>
    </row>
    <row r="1579" ht="15.0" customHeight="1">
      <c r="A1579" s="79">
        <v>1576.0</v>
      </c>
      <c r="B1579" s="80" t="s">
        <v>3508</v>
      </c>
      <c r="C1579" s="79" t="s">
        <v>141</v>
      </c>
      <c r="D1579" s="79" t="s">
        <v>3509</v>
      </c>
      <c r="E1579" s="81">
        <v>50.46</v>
      </c>
      <c r="F1579" s="79" t="s">
        <v>84</v>
      </c>
      <c r="G1579" s="79" t="s">
        <v>606</v>
      </c>
      <c r="H1579" s="82">
        <v>1125194.96</v>
      </c>
      <c r="I1579" s="79">
        <v>1.0</v>
      </c>
      <c r="J1579" s="83">
        <v>1.8</v>
      </c>
      <c r="K1579" s="80">
        <v>2024.0</v>
      </c>
      <c r="L1579" s="79" t="s">
        <v>630</v>
      </c>
      <c r="M1579" s="79">
        <v>2024.0</v>
      </c>
      <c r="N1579" s="79" t="s">
        <v>145</v>
      </c>
      <c r="O1579" s="65" t="str">
        <f t="shared" si="1"/>
        <v>452505380001</v>
      </c>
      <c r="P1579" s="65">
        <f t="shared" si="2"/>
        <v>9</v>
      </c>
      <c r="Q1579" s="65">
        <f t="shared" si="3"/>
        <v>2</v>
      </c>
      <c r="R1579" s="65" t="str">
        <f t="shared" si="12"/>
        <v>45.250.538/0001-92</v>
      </c>
      <c r="S1579" s="84"/>
      <c r="T1579" s="84" t="str">
        <f t="shared" si="10"/>
        <v/>
      </c>
      <c r="U1579" s="84" t="str">
        <f t="shared" si="11"/>
        <v/>
      </c>
      <c r="V1579" s="65" t="str">
        <f t="shared" si="5"/>
        <v/>
      </c>
      <c r="W1579" s="84"/>
      <c r="X1579" s="84"/>
      <c r="Y1579" s="85"/>
      <c r="Z1579" s="85"/>
      <c r="AA1579" s="65" t="str">
        <f t="shared" si="6"/>
        <v/>
      </c>
      <c r="AB1579" s="65" t="str">
        <f t="shared" si="7"/>
        <v/>
      </c>
      <c r="AC1579" s="86"/>
      <c r="AD1579" s="87" t="str">
        <f t="shared" si="8"/>
        <v/>
      </c>
      <c r="AE1579" s="84"/>
      <c r="AF1579" s="86">
        <f>IF(AC1579&gt;0,AC1579,'⚙️ Config'!$B$10)</f>
        <v>0.0075</v>
      </c>
      <c r="AG1579" s="88">
        <f t="shared" si="9"/>
        <v>8438.9622</v>
      </c>
      <c r="AH1579" s="88">
        <f>AG1579*'⚙️ Config'!$B$11</f>
        <v>42194.811</v>
      </c>
      <c r="AI1579" s="88">
        <f>AH1579*'⚙️ Config'!$B$12</f>
        <v>12658.4433</v>
      </c>
      <c r="AJ1579" s="64"/>
      <c r="AK1579" s="84"/>
      <c r="AL1579" s="84"/>
      <c r="AM1579" s="84"/>
      <c r="AN1579" s="84"/>
      <c r="AO1579" s="84"/>
      <c r="AP1579" s="84"/>
      <c r="AQ1579" s="84"/>
    </row>
    <row r="1580" ht="15.0" customHeight="1">
      <c r="A1580" s="79">
        <v>1577.0</v>
      </c>
      <c r="B1580" s="80" t="s">
        <v>3510</v>
      </c>
      <c r="C1580" s="79" t="s">
        <v>141</v>
      </c>
      <c r="D1580" s="79" t="s">
        <v>3511</v>
      </c>
      <c r="E1580" s="81">
        <v>58.92</v>
      </c>
      <c r="F1580" s="79" t="s">
        <v>84</v>
      </c>
      <c r="G1580" s="79" t="s">
        <v>606</v>
      </c>
      <c r="H1580" s="82">
        <v>1124838.13</v>
      </c>
      <c r="I1580" s="79">
        <v>1.0</v>
      </c>
      <c r="J1580" s="83">
        <v>1.3</v>
      </c>
      <c r="K1580" s="80">
        <v>2024.0</v>
      </c>
      <c r="L1580" s="79" t="s">
        <v>630</v>
      </c>
      <c r="M1580" s="79">
        <v>2024.0</v>
      </c>
      <c r="N1580" s="79" t="s">
        <v>161</v>
      </c>
      <c r="O1580" s="65" t="str">
        <f t="shared" si="1"/>
        <v>135112300001</v>
      </c>
      <c r="P1580" s="65">
        <f t="shared" si="2"/>
        <v>6</v>
      </c>
      <c r="Q1580" s="65">
        <f t="shared" si="3"/>
        <v>7</v>
      </c>
      <c r="R1580" s="65" t="str">
        <f t="shared" si="12"/>
        <v>13.511.230/0001-67</v>
      </c>
      <c r="S1580" s="84"/>
      <c r="T1580" s="84" t="str">
        <f t="shared" si="10"/>
        <v/>
      </c>
      <c r="U1580" s="84" t="str">
        <f t="shared" si="11"/>
        <v/>
      </c>
      <c r="V1580" s="65" t="str">
        <f t="shared" si="5"/>
        <v/>
      </c>
      <c r="W1580" s="84"/>
      <c r="X1580" s="84"/>
      <c r="Y1580" s="85"/>
      <c r="Z1580" s="85"/>
      <c r="AA1580" s="65" t="str">
        <f t="shared" si="6"/>
        <v/>
      </c>
      <c r="AB1580" s="65" t="str">
        <f t="shared" si="7"/>
        <v/>
      </c>
      <c r="AC1580" s="86"/>
      <c r="AD1580" s="87" t="str">
        <f t="shared" si="8"/>
        <v/>
      </c>
      <c r="AE1580" s="84"/>
      <c r="AF1580" s="86">
        <f>IF(AC1580&gt;0,AC1580,'⚙️ Config'!$B$10)</f>
        <v>0.0075</v>
      </c>
      <c r="AG1580" s="88">
        <f t="shared" si="9"/>
        <v>8436.285975</v>
      </c>
      <c r="AH1580" s="88">
        <f>AG1580*'⚙️ Config'!$B$11</f>
        <v>42181.42988</v>
      </c>
      <c r="AI1580" s="88">
        <f>AH1580*'⚙️ Config'!$B$12</f>
        <v>12654.42896</v>
      </c>
      <c r="AJ1580" s="64"/>
      <c r="AK1580" s="84"/>
      <c r="AL1580" s="84"/>
      <c r="AM1580" s="84"/>
      <c r="AN1580" s="84"/>
      <c r="AO1580" s="84"/>
      <c r="AP1580" s="84"/>
      <c r="AQ1580" s="84"/>
    </row>
    <row r="1581" ht="15.0" customHeight="1">
      <c r="A1581" s="79">
        <v>1578.0</v>
      </c>
      <c r="B1581" s="80" t="s">
        <v>3512</v>
      </c>
      <c r="C1581" s="79" t="s">
        <v>141</v>
      </c>
      <c r="D1581" s="79" t="s">
        <v>3513</v>
      </c>
      <c r="E1581" s="81">
        <v>51.85</v>
      </c>
      <c r="F1581" s="79" t="s">
        <v>84</v>
      </c>
      <c r="G1581" s="79" t="s">
        <v>606</v>
      </c>
      <c r="H1581" s="82">
        <v>1124676.13</v>
      </c>
      <c r="I1581" s="79">
        <v>1.0</v>
      </c>
      <c r="J1581" s="83">
        <v>1.7</v>
      </c>
      <c r="K1581" s="80">
        <v>2024.0</v>
      </c>
      <c r="L1581" s="79" t="s">
        <v>295</v>
      </c>
      <c r="M1581" s="79">
        <v>2024.0</v>
      </c>
      <c r="N1581" s="79" t="s">
        <v>161</v>
      </c>
      <c r="O1581" s="65" t="str">
        <f t="shared" si="1"/>
        <v>351209020001</v>
      </c>
      <c r="P1581" s="65">
        <f t="shared" si="2"/>
        <v>4</v>
      </c>
      <c r="Q1581" s="65">
        <f t="shared" si="3"/>
        <v>6</v>
      </c>
      <c r="R1581" s="65" t="str">
        <f t="shared" si="12"/>
        <v>35.120.902/0001-46</v>
      </c>
      <c r="S1581" s="84"/>
      <c r="T1581" s="84" t="str">
        <f t="shared" si="10"/>
        <v/>
      </c>
      <c r="U1581" s="84" t="str">
        <f t="shared" si="11"/>
        <v/>
      </c>
      <c r="V1581" s="65" t="str">
        <f t="shared" si="5"/>
        <v/>
      </c>
      <c r="W1581" s="84"/>
      <c r="X1581" s="84"/>
      <c r="Y1581" s="85"/>
      <c r="Z1581" s="85"/>
      <c r="AA1581" s="65" t="str">
        <f t="shared" si="6"/>
        <v/>
      </c>
      <c r="AB1581" s="65" t="str">
        <f t="shared" si="7"/>
        <v/>
      </c>
      <c r="AC1581" s="86"/>
      <c r="AD1581" s="87" t="str">
        <f t="shared" si="8"/>
        <v/>
      </c>
      <c r="AE1581" s="84"/>
      <c r="AF1581" s="86">
        <f>IF(AC1581&gt;0,AC1581,'⚙️ Config'!$B$10)</f>
        <v>0.0075</v>
      </c>
      <c r="AG1581" s="88">
        <f t="shared" si="9"/>
        <v>8435.070975</v>
      </c>
      <c r="AH1581" s="88">
        <f>AG1581*'⚙️ Config'!$B$11</f>
        <v>42175.35488</v>
      </c>
      <c r="AI1581" s="88">
        <f>AH1581*'⚙️ Config'!$B$12</f>
        <v>12652.60646</v>
      </c>
      <c r="AJ1581" s="64"/>
      <c r="AK1581" s="84"/>
      <c r="AL1581" s="84"/>
      <c r="AM1581" s="84"/>
      <c r="AN1581" s="84"/>
      <c r="AO1581" s="84"/>
      <c r="AP1581" s="84"/>
      <c r="AQ1581" s="84"/>
    </row>
    <row r="1582" ht="15.0" customHeight="1">
      <c r="A1582" s="79">
        <v>1579.0</v>
      </c>
      <c r="B1582" s="80" t="s">
        <v>3514</v>
      </c>
      <c r="C1582" s="79" t="s">
        <v>141</v>
      </c>
      <c r="D1582" s="79" t="s">
        <v>3515</v>
      </c>
      <c r="E1582" s="81">
        <v>66.7</v>
      </c>
      <c r="F1582" s="79" t="s">
        <v>84</v>
      </c>
      <c r="G1582" s="79" t="s">
        <v>606</v>
      </c>
      <c r="H1582" s="82">
        <v>1124424.09</v>
      </c>
      <c r="I1582" s="79">
        <v>1.0</v>
      </c>
      <c r="J1582" s="83">
        <v>1.0</v>
      </c>
      <c r="K1582" s="80">
        <v>2025.0</v>
      </c>
      <c r="L1582" s="79" t="s">
        <v>630</v>
      </c>
      <c r="M1582" s="79">
        <v>2025.0</v>
      </c>
      <c r="N1582" s="79" t="s">
        <v>161</v>
      </c>
      <c r="O1582" s="65" t="str">
        <f t="shared" si="1"/>
        <v>152382430001</v>
      </c>
      <c r="P1582" s="65">
        <f t="shared" si="2"/>
        <v>3</v>
      </c>
      <c r="Q1582" s="65">
        <f t="shared" si="3"/>
        <v>0</v>
      </c>
      <c r="R1582" s="65" t="str">
        <f t="shared" si="12"/>
        <v>15.238.243/0001-30</v>
      </c>
      <c r="S1582" s="84"/>
      <c r="T1582" s="84" t="str">
        <f t="shared" si="10"/>
        <v/>
      </c>
      <c r="U1582" s="84" t="str">
        <f t="shared" si="11"/>
        <v/>
      </c>
      <c r="V1582" s="65" t="str">
        <f t="shared" si="5"/>
        <v/>
      </c>
      <c r="W1582" s="84"/>
      <c r="X1582" s="84"/>
      <c r="Y1582" s="85"/>
      <c r="Z1582" s="85"/>
      <c r="AA1582" s="65" t="str">
        <f t="shared" si="6"/>
        <v/>
      </c>
      <c r="AB1582" s="65" t="str">
        <f t="shared" si="7"/>
        <v/>
      </c>
      <c r="AC1582" s="86"/>
      <c r="AD1582" s="87" t="str">
        <f t="shared" si="8"/>
        <v/>
      </c>
      <c r="AE1582" s="84"/>
      <c r="AF1582" s="86">
        <f>IF(AC1582&gt;0,AC1582,'⚙️ Config'!$B$10)</f>
        <v>0.0075</v>
      </c>
      <c r="AG1582" s="88">
        <f t="shared" si="9"/>
        <v>8433.180675</v>
      </c>
      <c r="AH1582" s="88">
        <f>AG1582*'⚙️ Config'!$B$11</f>
        <v>42165.90338</v>
      </c>
      <c r="AI1582" s="88">
        <f>AH1582*'⚙️ Config'!$B$12</f>
        <v>12649.77101</v>
      </c>
      <c r="AJ1582" s="64"/>
      <c r="AK1582" s="84"/>
      <c r="AL1582" s="84"/>
      <c r="AM1582" s="84"/>
      <c r="AN1582" s="84"/>
      <c r="AO1582" s="84"/>
      <c r="AP1582" s="84"/>
      <c r="AQ1582" s="84"/>
    </row>
    <row r="1583" ht="15.0" customHeight="1">
      <c r="A1583" s="79">
        <v>1580.0</v>
      </c>
      <c r="B1583" s="80" t="s">
        <v>3516</v>
      </c>
      <c r="C1583" s="79" t="s">
        <v>141</v>
      </c>
      <c r="D1583" s="79" t="s">
        <v>3517</v>
      </c>
      <c r="E1583" s="81">
        <v>73.88</v>
      </c>
      <c r="F1583" s="79" t="s">
        <v>84</v>
      </c>
      <c r="G1583" s="79" t="s">
        <v>606</v>
      </c>
      <c r="H1583" s="82">
        <v>1124242.68</v>
      </c>
      <c r="I1583" s="79">
        <v>1.0</v>
      </c>
      <c r="J1583" s="83">
        <v>0.8</v>
      </c>
      <c r="K1583" s="80">
        <v>2025.0</v>
      </c>
      <c r="L1583" s="79" t="s">
        <v>630</v>
      </c>
      <c r="M1583" s="79">
        <v>2025.0</v>
      </c>
      <c r="N1583" s="79" t="s">
        <v>161</v>
      </c>
      <c r="O1583" s="65" t="str">
        <f t="shared" si="1"/>
        <v>009323730001</v>
      </c>
      <c r="P1583" s="65">
        <f t="shared" si="2"/>
        <v>0</v>
      </c>
      <c r="Q1583" s="65">
        <f t="shared" si="3"/>
        <v>9</v>
      </c>
      <c r="R1583" s="65" t="str">
        <f t="shared" si="12"/>
        <v>00.932.373/0001-09</v>
      </c>
      <c r="S1583" s="84"/>
      <c r="T1583" s="84" t="str">
        <f t="shared" si="10"/>
        <v/>
      </c>
      <c r="U1583" s="84" t="str">
        <f t="shared" si="11"/>
        <v/>
      </c>
      <c r="V1583" s="65" t="str">
        <f t="shared" si="5"/>
        <v/>
      </c>
      <c r="W1583" s="84"/>
      <c r="X1583" s="84"/>
      <c r="Y1583" s="85"/>
      <c r="Z1583" s="85"/>
      <c r="AA1583" s="65" t="str">
        <f t="shared" si="6"/>
        <v/>
      </c>
      <c r="AB1583" s="65" t="str">
        <f t="shared" si="7"/>
        <v/>
      </c>
      <c r="AC1583" s="86"/>
      <c r="AD1583" s="87" t="str">
        <f t="shared" si="8"/>
        <v/>
      </c>
      <c r="AE1583" s="84"/>
      <c r="AF1583" s="86">
        <f>IF(AC1583&gt;0,AC1583,'⚙️ Config'!$B$10)</f>
        <v>0.0075</v>
      </c>
      <c r="AG1583" s="88">
        <f t="shared" si="9"/>
        <v>8431.8201</v>
      </c>
      <c r="AH1583" s="88">
        <f>AG1583*'⚙️ Config'!$B$11</f>
        <v>42159.1005</v>
      </c>
      <c r="AI1583" s="88">
        <f>AH1583*'⚙️ Config'!$B$12</f>
        <v>12647.73015</v>
      </c>
      <c r="AJ1583" s="64"/>
      <c r="AK1583" s="84"/>
      <c r="AL1583" s="84"/>
      <c r="AM1583" s="84"/>
      <c r="AN1583" s="84"/>
      <c r="AO1583" s="84"/>
      <c r="AP1583" s="84"/>
      <c r="AQ1583" s="84"/>
    </row>
    <row r="1584" ht="15.0" customHeight="1">
      <c r="A1584" s="79">
        <v>1581.0</v>
      </c>
      <c r="B1584" s="80" t="s">
        <v>3518</v>
      </c>
      <c r="C1584" s="79" t="s">
        <v>141</v>
      </c>
      <c r="D1584" s="79" t="s">
        <v>3519</v>
      </c>
      <c r="E1584" s="81">
        <v>66.7</v>
      </c>
      <c r="F1584" s="79" t="s">
        <v>84</v>
      </c>
      <c r="G1584" s="79" t="s">
        <v>606</v>
      </c>
      <c r="H1584" s="82">
        <v>1123462.26</v>
      </c>
      <c r="I1584" s="79">
        <v>1.0</v>
      </c>
      <c r="J1584" s="83">
        <v>1.0</v>
      </c>
      <c r="K1584" s="80">
        <v>2025.0</v>
      </c>
      <c r="L1584" s="79" t="s">
        <v>295</v>
      </c>
      <c r="M1584" s="79">
        <v>2025.0</v>
      </c>
      <c r="N1584" s="79" t="s">
        <v>161</v>
      </c>
      <c r="O1584" s="65" t="str">
        <f t="shared" si="1"/>
        <v>262044710001</v>
      </c>
      <c r="P1584" s="65">
        <f t="shared" si="2"/>
        <v>0</v>
      </c>
      <c r="Q1584" s="65">
        <f t="shared" si="3"/>
        <v>5</v>
      </c>
      <c r="R1584" s="65" t="str">
        <f t="shared" si="12"/>
        <v>26.204.471/0001-05</v>
      </c>
      <c r="S1584" s="84"/>
      <c r="T1584" s="84" t="str">
        <f t="shared" si="10"/>
        <v/>
      </c>
      <c r="U1584" s="84" t="str">
        <f t="shared" si="11"/>
        <v/>
      </c>
      <c r="V1584" s="65" t="str">
        <f t="shared" si="5"/>
        <v/>
      </c>
      <c r="W1584" s="84"/>
      <c r="X1584" s="84"/>
      <c r="Y1584" s="85"/>
      <c r="Z1584" s="85"/>
      <c r="AA1584" s="65" t="str">
        <f t="shared" si="6"/>
        <v/>
      </c>
      <c r="AB1584" s="65" t="str">
        <f t="shared" si="7"/>
        <v/>
      </c>
      <c r="AC1584" s="86"/>
      <c r="AD1584" s="87" t="str">
        <f t="shared" si="8"/>
        <v/>
      </c>
      <c r="AE1584" s="84"/>
      <c r="AF1584" s="86">
        <f>IF(AC1584&gt;0,AC1584,'⚙️ Config'!$B$10)</f>
        <v>0.0075</v>
      </c>
      <c r="AG1584" s="88">
        <f t="shared" si="9"/>
        <v>8425.96695</v>
      </c>
      <c r="AH1584" s="88">
        <f>AG1584*'⚙️ Config'!$B$11</f>
        <v>42129.83475</v>
      </c>
      <c r="AI1584" s="88">
        <f>AH1584*'⚙️ Config'!$B$12</f>
        <v>12638.95043</v>
      </c>
      <c r="AJ1584" s="64"/>
      <c r="AK1584" s="84"/>
      <c r="AL1584" s="84"/>
      <c r="AM1584" s="84"/>
      <c r="AN1584" s="84"/>
      <c r="AO1584" s="84"/>
      <c r="AP1584" s="84"/>
      <c r="AQ1584" s="84"/>
    </row>
    <row r="1585" ht="15.0" customHeight="1">
      <c r="A1585" s="79">
        <v>1582.0</v>
      </c>
      <c r="B1585" s="80" t="s">
        <v>3520</v>
      </c>
      <c r="C1585" s="79" t="s">
        <v>141</v>
      </c>
      <c r="D1585" s="79" t="s">
        <v>3521</v>
      </c>
      <c r="E1585" s="81">
        <v>55.03</v>
      </c>
      <c r="F1585" s="79" t="s">
        <v>84</v>
      </c>
      <c r="G1585" s="79" t="s">
        <v>606</v>
      </c>
      <c r="H1585" s="82">
        <v>1122616.17</v>
      </c>
      <c r="I1585" s="79">
        <v>1.0</v>
      </c>
      <c r="J1585" s="83">
        <v>1.5</v>
      </c>
      <c r="K1585" s="80">
        <v>2024.0</v>
      </c>
      <c r="L1585" s="79" t="s">
        <v>630</v>
      </c>
      <c r="M1585" s="79">
        <v>2024.0</v>
      </c>
      <c r="N1585" s="79" t="s">
        <v>161</v>
      </c>
      <c r="O1585" s="65" t="str">
        <f t="shared" si="1"/>
        <v>338832290001</v>
      </c>
      <c r="P1585" s="65">
        <f t="shared" si="2"/>
        <v>7</v>
      </c>
      <c r="Q1585" s="65">
        <f t="shared" si="3"/>
        <v>0</v>
      </c>
      <c r="R1585" s="65" t="str">
        <f t="shared" si="12"/>
        <v>33.883.229/0001-70</v>
      </c>
      <c r="S1585" s="84"/>
      <c r="T1585" s="84" t="str">
        <f t="shared" si="10"/>
        <v/>
      </c>
      <c r="U1585" s="84" t="str">
        <f t="shared" si="11"/>
        <v/>
      </c>
      <c r="V1585" s="65" t="str">
        <f t="shared" si="5"/>
        <v/>
      </c>
      <c r="W1585" s="84"/>
      <c r="X1585" s="84"/>
      <c r="Y1585" s="85"/>
      <c r="Z1585" s="85"/>
      <c r="AA1585" s="65" t="str">
        <f t="shared" si="6"/>
        <v/>
      </c>
      <c r="AB1585" s="65" t="str">
        <f t="shared" si="7"/>
        <v/>
      </c>
      <c r="AC1585" s="86"/>
      <c r="AD1585" s="87" t="str">
        <f t="shared" si="8"/>
        <v/>
      </c>
      <c r="AE1585" s="84"/>
      <c r="AF1585" s="86">
        <f>IF(AC1585&gt;0,AC1585,'⚙️ Config'!$B$10)</f>
        <v>0.0075</v>
      </c>
      <c r="AG1585" s="88">
        <f t="shared" si="9"/>
        <v>8419.621275</v>
      </c>
      <c r="AH1585" s="88">
        <f>AG1585*'⚙️ Config'!$B$11</f>
        <v>42098.10638</v>
      </c>
      <c r="AI1585" s="88">
        <f>AH1585*'⚙️ Config'!$B$12</f>
        <v>12629.43191</v>
      </c>
      <c r="AJ1585" s="64"/>
      <c r="AK1585" s="84"/>
      <c r="AL1585" s="84"/>
      <c r="AM1585" s="84"/>
      <c r="AN1585" s="84"/>
      <c r="AO1585" s="84"/>
      <c r="AP1585" s="84"/>
      <c r="AQ1585" s="84"/>
    </row>
    <row r="1586" ht="15.0" customHeight="1">
      <c r="A1586" s="79">
        <v>1583.0</v>
      </c>
      <c r="B1586" s="80" t="s">
        <v>3522</v>
      </c>
      <c r="C1586" s="79" t="s">
        <v>141</v>
      </c>
      <c r="D1586" s="79" t="s">
        <v>3523</v>
      </c>
      <c r="E1586" s="81">
        <v>63.78</v>
      </c>
      <c r="F1586" s="79" t="s">
        <v>84</v>
      </c>
      <c r="G1586" s="79" t="s">
        <v>606</v>
      </c>
      <c r="H1586" s="82">
        <v>1122088.42</v>
      </c>
      <c r="I1586" s="79">
        <v>1.0</v>
      </c>
      <c r="J1586" s="83">
        <v>1.1</v>
      </c>
      <c r="K1586" s="80">
        <v>2025.0</v>
      </c>
      <c r="L1586" s="79" t="s">
        <v>630</v>
      </c>
      <c r="M1586" s="79">
        <v>2025.0</v>
      </c>
      <c r="N1586" s="79" t="s">
        <v>161</v>
      </c>
      <c r="O1586" s="65" t="str">
        <f t="shared" si="1"/>
        <v>430041350001</v>
      </c>
      <c r="P1586" s="65">
        <f t="shared" si="2"/>
        <v>3</v>
      </c>
      <c r="Q1586" s="65">
        <f t="shared" si="3"/>
        <v>8</v>
      </c>
      <c r="R1586" s="65" t="str">
        <f t="shared" si="12"/>
        <v>43.004.135/0001-38</v>
      </c>
      <c r="S1586" s="84"/>
      <c r="T1586" s="84" t="str">
        <f t="shared" si="10"/>
        <v/>
      </c>
      <c r="U1586" s="84" t="str">
        <f t="shared" si="11"/>
        <v/>
      </c>
      <c r="V1586" s="65" t="str">
        <f t="shared" si="5"/>
        <v/>
      </c>
      <c r="W1586" s="84"/>
      <c r="X1586" s="84"/>
      <c r="Y1586" s="85"/>
      <c r="Z1586" s="85"/>
      <c r="AA1586" s="65" t="str">
        <f t="shared" si="6"/>
        <v/>
      </c>
      <c r="AB1586" s="65" t="str">
        <f t="shared" si="7"/>
        <v/>
      </c>
      <c r="AC1586" s="86"/>
      <c r="AD1586" s="87" t="str">
        <f t="shared" si="8"/>
        <v/>
      </c>
      <c r="AE1586" s="84"/>
      <c r="AF1586" s="86">
        <f>IF(AC1586&gt;0,AC1586,'⚙️ Config'!$B$10)</f>
        <v>0.0075</v>
      </c>
      <c r="AG1586" s="88">
        <f t="shared" si="9"/>
        <v>8415.66315</v>
      </c>
      <c r="AH1586" s="88">
        <f>AG1586*'⚙️ Config'!$B$11</f>
        <v>42078.31575</v>
      </c>
      <c r="AI1586" s="88">
        <f>AH1586*'⚙️ Config'!$B$12</f>
        <v>12623.49473</v>
      </c>
      <c r="AJ1586" s="64"/>
      <c r="AK1586" s="84"/>
      <c r="AL1586" s="84"/>
      <c r="AM1586" s="84"/>
      <c r="AN1586" s="84"/>
      <c r="AO1586" s="84"/>
      <c r="AP1586" s="84"/>
      <c r="AQ1586" s="84"/>
    </row>
    <row r="1587" ht="15.0" customHeight="1">
      <c r="A1587" s="79">
        <v>1584.0</v>
      </c>
      <c r="B1587" s="80" t="s">
        <v>3524</v>
      </c>
      <c r="C1587" s="79" t="s">
        <v>141</v>
      </c>
      <c r="D1587" s="79" t="s">
        <v>3525</v>
      </c>
      <c r="E1587" s="81">
        <v>55.03</v>
      </c>
      <c r="F1587" s="79" t="s">
        <v>84</v>
      </c>
      <c r="G1587" s="79" t="s">
        <v>606</v>
      </c>
      <c r="H1587" s="82">
        <v>1122020.9</v>
      </c>
      <c r="I1587" s="79">
        <v>1.0</v>
      </c>
      <c r="J1587" s="83">
        <v>1.5</v>
      </c>
      <c r="K1587" s="80">
        <v>2024.0</v>
      </c>
      <c r="L1587" s="79" t="s">
        <v>630</v>
      </c>
      <c r="M1587" s="79">
        <v>2024.0</v>
      </c>
      <c r="N1587" s="79" t="s">
        <v>161</v>
      </c>
      <c r="O1587" s="65" t="str">
        <f t="shared" si="1"/>
        <v>472723820001</v>
      </c>
      <c r="P1587" s="65">
        <f t="shared" si="2"/>
        <v>7</v>
      </c>
      <c r="Q1587" s="65">
        <f t="shared" si="3"/>
        <v>6</v>
      </c>
      <c r="R1587" s="65" t="str">
        <f t="shared" si="12"/>
        <v>47.272.382/0001-76</v>
      </c>
      <c r="S1587" s="84"/>
      <c r="T1587" s="84" t="str">
        <f t="shared" si="10"/>
        <v/>
      </c>
      <c r="U1587" s="84" t="str">
        <f t="shared" si="11"/>
        <v/>
      </c>
      <c r="V1587" s="65" t="str">
        <f t="shared" si="5"/>
        <v/>
      </c>
      <c r="W1587" s="84"/>
      <c r="X1587" s="84"/>
      <c r="Y1587" s="85"/>
      <c r="Z1587" s="85"/>
      <c r="AA1587" s="65" t="str">
        <f t="shared" si="6"/>
        <v/>
      </c>
      <c r="AB1587" s="65" t="str">
        <f t="shared" si="7"/>
        <v/>
      </c>
      <c r="AC1587" s="86"/>
      <c r="AD1587" s="87" t="str">
        <f t="shared" si="8"/>
        <v/>
      </c>
      <c r="AE1587" s="84"/>
      <c r="AF1587" s="86">
        <f>IF(AC1587&gt;0,AC1587,'⚙️ Config'!$B$10)</f>
        <v>0.0075</v>
      </c>
      <c r="AG1587" s="88">
        <f t="shared" si="9"/>
        <v>8415.15675</v>
      </c>
      <c r="AH1587" s="88">
        <f>AG1587*'⚙️ Config'!$B$11</f>
        <v>42075.78375</v>
      </c>
      <c r="AI1587" s="88">
        <f>AH1587*'⚙️ Config'!$B$12</f>
        <v>12622.73513</v>
      </c>
      <c r="AJ1587" s="64"/>
      <c r="AK1587" s="84"/>
      <c r="AL1587" s="84"/>
      <c r="AM1587" s="84"/>
      <c r="AN1587" s="84"/>
      <c r="AO1587" s="84"/>
      <c r="AP1587" s="84"/>
      <c r="AQ1587" s="84"/>
    </row>
    <row r="1588" ht="15.0" customHeight="1">
      <c r="A1588" s="79">
        <v>1585.0</v>
      </c>
      <c r="B1588" s="80" t="s">
        <v>3526</v>
      </c>
      <c r="C1588" s="79" t="s">
        <v>141</v>
      </c>
      <c r="D1588" s="79" t="s">
        <v>3527</v>
      </c>
      <c r="E1588" s="81">
        <v>74.92</v>
      </c>
      <c r="F1588" s="79" t="s">
        <v>84</v>
      </c>
      <c r="G1588" s="79" t="s">
        <v>606</v>
      </c>
      <c r="H1588" s="82">
        <v>1121888.1</v>
      </c>
      <c r="I1588" s="79">
        <v>1.0</v>
      </c>
      <c r="J1588" s="83">
        <v>1.8</v>
      </c>
      <c r="K1588" s="80">
        <v>2025.0</v>
      </c>
      <c r="L1588" s="79" t="s">
        <v>3528</v>
      </c>
      <c r="M1588" s="79">
        <v>2024.0</v>
      </c>
      <c r="N1588" s="79" t="s">
        <v>713</v>
      </c>
      <c r="O1588" s="65" t="str">
        <f t="shared" si="1"/>
        <v>047564080001</v>
      </c>
      <c r="P1588" s="65">
        <f t="shared" si="2"/>
        <v>4</v>
      </c>
      <c r="Q1588" s="65">
        <f t="shared" si="3"/>
        <v>9</v>
      </c>
      <c r="R1588" s="65" t="str">
        <f t="shared" si="12"/>
        <v>04.756.408/0001-49</v>
      </c>
      <c r="S1588" s="84"/>
      <c r="T1588" s="84" t="str">
        <f t="shared" si="10"/>
        <v/>
      </c>
      <c r="U1588" s="84" t="str">
        <f t="shared" si="11"/>
        <v/>
      </c>
      <c r="V1588" s="65" t="str">
        <f t="shared" si="5"/>
        <v/>
      </c>
      <c r="W1588" s="84"/>
      <c r="X1588" s="84"/>
      <c r="Y1588" s="85"/>
      <c r="Z1588" s="85"/>
      <c r="AA1588" s="65" t="str">
        <f t="shared" si="6"/>
        <v/>
      </c>
      <c r="AB1588" s="65" t="str">
        <f t="shared" si="7"/>
        <v/>
      </c>
      <c r="AC1588" s="86"/>
      <c r="AD1588" s="87" t="str">
        <f t="shared" si="8"/>
        <v/>
      </c>
      <c r="AE1588" s="84"/>
      <c r="AF1588" s="86">
        <f>IF(AC1588&gt;0,AC1588,'⚙️ Config'!$B$10)</f>
        <v>0.0075</v>
      </c>
      <c r="AG1588" s="88">
        <f t="shared" si="9"/>
        <v>8414.16075</v>
      </c>
      <c r="AH1588" s="88">
        <f>AG1588*'⚙️ Config'!$B$11</f>
        <v>42070.80375</v>
      </c>
      <c r="AI1588" s="88">
        <f>AH1588*'⚙️ Config'!$B$12</f>
        <v>12621.24113</v>
      </c>
      <c r="AJ1588" s="64"/>
      <c r="AK1588" s="84"/>
      <c r="AL1588" s="84"/>
      <c r="AM1588" s="84"/>
      <c r="AN1588" s="84"/>
      <c r="AO1588" s="84"/>
      <c r="AP1588" s="84"/>
      <c r="AQ1588" s="84"/>
    </row>
    <row r="1589" ht="15.0" customHeight="1">
      <c r="A1589" s="79">
        <v>1586.0</v>
      </c>
      <c r="B1589" s="80" t="s">
        <v>3529</v>
      </c>
      <c r="C1589" s="79" t="s">
        <v>141</v>
      </c>
      <c r="D1589" s="79" t="s">
        <v>3530</v>
      </c>
      <c r="E1589" s="81">
        <v>63.78</v>
      </c>
      <c r="F1589" s="79" t="s">
        <v>84</v>
      </c>
      <c r="G1589" s="79" t="s">
        <v>606</v>
      </c>
      <c r="H1589" s="82">
        <v>1121458.42</v>
      </c>
      <c r="I1589" s="79">
        <v>1.0</v>
      </c>
      <c r="J1589" s="83">
        <v>1.1</v>
      </c>
      <c r="K1589" s="80">
        <v>2025.0</v>
      </c>
      <c r="L1589" s="79" t="s">
        <v>630</v>
      </c>
      <c r="M1589" s="79">
        <v>2025.0</v>
      </c>
      <c r="N1589" s="79" t="s">
        <v>161</v>
      </c>
      <c r="O1589" s="65" t="str">
        <f t="shared" si="1"/>
        <v>293000550001</v>
      </c>
      <c r="P1589" s="65">
        <f t="shared" si="2"/>
        <v>0</v>
      </c>
      <c r="Q1589" s="65">
        <f t="shared" si="3"/>
        <v>7</v>
      </c>
      <c r="R1589" s="65" t="str">
        <f t="shared" si="12"/>
        <v>29.300.055/0001-07</v>
      </c>
      <c r="S1589" s="84"/>
      <c r="T1589" s="84" t="str">
        <f t="shared" si="10"/>
        <v/>
      </c>
      <c r="U1589" s="84" t="str">
        <f t="shared" si="11"/>
        <v/>
      </c>
      <c r="V1589" s="65" t="str">
        <f t="shared" si="5"/>
        <v/>
      </c>
      <c r="W1589" s="84"/>
      <c r="X1589" s="84"/>
      <c r="Y1589" s="85"/>
      <c r="Z1589" s="85"/>
      <c r="AA1589" s="65" t="str">
        <f t="shared" si="6"/>
        <v/>
      </c>
      <c r="AB1589" s="65" t="str">
        <f t="shared" si="7"/>
        <v/>
      </c>
      <c r="AC1589" s="86"/>
      <c r="AD1589" s="87" t="str">
        <f t="shared" si="8"/>
        <v/>
      </c>
      <c r="AE1589" s="84"/>
      <c r="AF1589" s="86">
        <f>IF(AC1589&gt;0,AC1589,'⚙️ Config'!$B$10)</f>
        <v>0.0075</v>
      </c>
      <c r="AG1589" s="88">
        <f t="shared" si="9"/>
        <v>8410.93815</v>
      </c>
      <c r="AH1589" s="88">
        <f>AG1589*'⚙️ Config'!$B$11</f>
        <v>42054.69075</v>
      </c>
      <c r="AI1589" s="88">
        <f>AH1589*'⚙️ Config'!$B$12</f>
        <v>12616.40723</v>
      </c>
      <c r="AJ1589" s="64"/>
      <c r="AK1589" s="84"/>
      <c r="AL1589" s="84"/>
      <c r="AM1589" s="84"/>
      <c r="AN1589" s="84"/>
      <c r="AO1589" s="84"/>
      <c r="AP1589" s="84"/>
      <c r="AQ1589" s="84"/>
    </row>
    <row r="1590" ht="15.0" customHeight="1">
      <c r="A1590" s="79">
        <v>1587.0</v>
      </c>
      <c r="B1590" s="80" t="s">
        <v>3531</v>
      </c>
      <c r="C1590" s="79" t="s">
        <v>141</v>
      </c>
      <c r="D1590" s="79" t="s">
        <v>3532</v>
      </c>
      <c r="E1590" s="81">
        <v>56.87</v>
      </c>
      <c r="F1590" s="79" t="s">
        <v>84</v>
      </c>
      <c r="G1590" s="79" t="s">
        <v>606</v>
      </c>
      <c r="H1590" s="82">
        <v>1120997.43</v>
      </c>
      <c r="I1590" s="79">
        <v>1.0</v>
      </c>
      <c r="J1590" s="83">
        <v>1.4</v>
      </c>
      <c r="K1590" s="80">
        <v>2024.0</v>
      </c>
      <c r="L1590" s="79" t="s">
        <v>630</v>
      </c>
      <c r="M1590" s="79">
        <v>2024.0</v>
      </c>
      <c r="N1590" s="79" t="s">
        <v>161</v>
      </c>
      <c r="O1590" s="65" t="str">
        <f t="shared" si="1"/>
        <v>041568850001</v>
      </c>
      <c r="P1590" s="65">
        <f t="shared" si="2"/>
        <v>7</v>
      </c>
      <c r="Q1590" s="65">
        <f t="shared" si="3"/>
        <v>3</v>
      </c>
      <c r="R1590" s="65" t="str">
        <f t="shared" si="12"/>
        <v>04.156.885/0001-73</v>
      </c>
      <c r="S1590" s="84"/>
      <c r="T1590" s="84" t="str">
        <f t="shared" si="10"/>
        <v/>
      </c>
      <c r="U1590" s="84" t="str">
        <f t="shared" si="11"/>
        <v/>
      </c>
      <c r="V1590" s="65" t="str">
        <f t="shared" si="5"/>
        <v/>
      </c>
      <c r="W1590" s="84"/>
      <c r="X1590" s="84"/>
      <c r="Y1590" s="85"/>
      <c r="Z1590" s="85"/>
      <c r="AA1590" s="65" t="str">
        <f t="shared" si="6"/>
        <v/>
      </c>
      <c r="AB1590" s="65" t="str">
        <f t="shared" si="7"/>
        <v/>
      </c>
      <c r="AC1590" s="86"/>
      <c r="AD1590" s="87" t="str">
        <f t="shared" si="8"/>
        <v/>
      </c>
      <c r="AE1590" s="84"/>
      <c r="AF1590" s="86">
        <f>IF(AC1590&gt;0,AC1590,'⚙️ Config'!$B$10)</f>
        <v>0.0075</v>
      </c>
      <c r="AG1590" s="88">
        <f t="shared" si="9"/>
        <v>8407.480725</v>
      </c>
      <c r="AH1590" s="88">
        <f>AG1590*'⚙️ Config'!$B$11</f>
        <v>42037.40363</v>
      </c>
      <c r="AI1590" s="88">
        <f>AH1590*'⚙️ Config'!$B$12</f>
        <v>12611.22109</v>
      </c>
      <c r="AJ1590" s="64"/>
      <c r="AK1590" s="84"/>
      <c r="AL1590" s="84"/>
      <c r="AM1590" s="84"/>
      <c r="AN1590" s="84"/>
      <c r="AO1590" s="84"/>
      <c r="AP1590" s="84"/>
      <c r="AQ1590" s="84"/>
    </row>
    <row r="1591" ht="15.0" customHeight="1">
      <c r="A1591" s="79">
        <v>1588.0</v>
      </c>
      <c r="B1591" s="80" t="s">
        <v>3533</v>
      </c>
      <c r="C1591" s="79" t="s">
        <v>141</v>
      </c>
      <c r="D1591" s="79" t="s">
        <v>3534</v>
      </c>
      <c r="E1591" s="81">
        <v>56.87</v>
      </c>
      <c r="F1591" s="79" t="s">
        <v>84</v>
      </c>
      <c r="G1591" s="79" t="s">
        <v>606</v>
      </c>
      <c r="H1591" s="82">
        <v>1120489.41</v>
      </c>
      <c r="I1591" s="79">
        <v>1.0</v>
      </c>
      <c r="J1591" s="83">
        <v>1.4</v>
      </c>
      <c r="K1591" s="80">
        <v>2024.0</v>
      </c>
      <c r="L1591" s="79" t="s">
        <v>202</v>
      </c>
      <c r="M1591" s="79">
        <v>2024.0</v>
      </c>
      <c r="N1591" s="79" t="s">
        <v>145</v>
      </c>
      <c r="O1591" s="65" t="str">
        <f t="shared" si="1"/>
        <v>447498930001</v>
      </c>
      <c r="P1591" s="65">
        <f t="shared" si="2"/>
        <v>4</v>
      </c>
      <c r="Q1591" s="65">
        <f t="shared" si="3"/>
        <v>8</v>
      </c>
      <c r="R1591" s="65" t="str">
        <f t="shared" si="12"/>
        <v>44.749.893/0001-48</v>
      </c>
      <c r="S1591" s="84"/>
      <c r="T1591" s="84" t="str">
        <f t="shared" si="10"/>
        <v/>
      </c>
      <c r="U1591" s="84" t="str">
        <f t="shared" si="11"/>
        <v/>
      </c>
      <c r="V1591" s="65" t="str">
        <f t="shared" si="5"/>
        <v/>
      </c>
      <c r="W1591" s="84"/>
      <c r="X1591" s="84"/>
      <c r="Y1591" s="85"/>
      <c r="Z1591" s="85"/>
      <c r="AA1591" s="65" t="str">
        <f t="shared" si="6"/>
        <v/>
      </c>
      <c r="AB1591" s="65" t="str">
        <f t="shared" si="7"/>
        <v/>
      </c>
      <c r="AC1591" s="86"/>
      <c r="AD1591" s="87" t="str">
        <f t="shared" si="8"/>
        <v/>
      </c>
      <c r="AE1591" s="84"/>
      <c r="AF1591" s="86">
        <f>IF(AC1591&gt;0,AC1591,'⚙️ Config'!$B$10)</f>
        <v>0.0075</v>
      </c>
      <c r="AG1591" s="88">
        <f t="shared" si="9"/>
        <v>8403.670575</v>
      </c>
      <c r="AH1591" s="88">
        <f>AG1591*'⚙️ Config'!$B$11</f>
        <v>42018.35288</v>
      </c>
      <c r="AI1591" s="88">
        <f>AH1591*'⚙️ Config'!$B$12</f>
        <v>12605.50586</v>
      </c>
      <c r="AJ1591" s="64"/>
      <c r="AK1591" s="84"/>
      <c r="AL1591" s="84"/>
      <c r="AM1591" s="84"/>
      <c r="AN1591" s="84"/>
      <c r="AO1591" s="84"/>
      <c r="AP1591" s="84"/>
      <c r="AQ1591" s="84"/>
    </row>
    <row r="1592" ht="15.0" customHeight="1">
      <c r="A1592" s="79">
        <v>1589.0</v>
      </c>
      <c r="B1592" s="80" t="s">
        <v>3535</v>
      </c>
      <c r="C1592" s="79" t="s">
        <v>141</v>
      </c>
      <c r="D1592" s="79" t="s">
        <v>3536</v>
      </c>
      <c r="E1592" s="81">
        <v>61.21</v>
      </c>
      <c r="F1592" s="79" t="s">
        <v>84</v>
      </c>
      <c r="G1592" s="79" t="s">
        <v>606</v>
      </c>
      <c r="H1592" s="82">
        <v>1119918.36</v>
      </c>
      <c r="I1592" s="79">
        <v>1.0</v>
      </c>
      <c r="J1592" s="83">
        <v>1.2</v>
      </c>
      <c r="K1592" s="80">
        <v>2024.0</v>
      </c>
      <c r="L1592" s="79" t="s">
        <v>448</v>
      </c>
      <c r="M1592" s="79">
        <v>2024.0</v>
      </c>
      <c r="N1592" s="79" t="s">
        <v>161</v>
      </c>
      <c r="O1592" s="65" t="str">
        <f t="shared" si="1"/>
        <v>037650710001</v>
      </c>
      <c r="P1592" s="65">
        <f t="shared" si="2"/>
        <v>7</v>
      </c>
      <c r="Q1592" s="65">
        <f t="shared" si="3"/>
        <v>3</v>
      </c>
      <c r="R1592" s="65" t="str">
        <f t="shared" si="12"/>
        <v>03.765.071/0001-73</v>
      </c>
      <c r="S1592" s="84"/>
      <c r="T1592" s="84" t="str">
        <f t="shared" si="10"/>
        <v/>
      </c>
      <c r="U1592" s="84" t="str">
        <f t="shared" si="11"/>
        <v/>
      </c>
      <c r="V1592" s="65" t="str">
        <f t="shared" si="5"/>
        <v/>
      </c>
      <c r="W1592" s="84"/>
      <c r="X1592" s="84"/>
      <c r="Y1592" s="85"/>
      <c r="Z1592" s="85"/>
      <c r="AA1592" s="65" t="str">
        <f t="shared" si="6"/>
        <v/>
      </c>
      <c r="AB1592" s="65" t="str">
        <f t="shared" si="7"/>
        <v/>
      </c>
      <c r="AC1592" s="86"/>
      <c r="AD1592" s="87" t="str">
        <f t="shared" si="8"/>
        <v/>
      </c>
      <c r="AE1592" s="84"/>
      <c r="AF1592" s="86">
        <f>IF(AC1592&gt;0,AC1592,'⚙️ Config'!$B$10)</f>
        <v>0.0075</v>
      </c>
      <c r="AG1592" s="88">
        <f t="shared" si="9"/>
        <v>8399.3877</v>
      </c>
      <c r="AH1592" s="88">
        <f>AG1592*'⚙️ Config'!$B$11</f>
        <v>41996.9385</v>
      </c>
      <c r="AI1592" s="88">
        <f>AH1592*'⚙️ Config'!$B$12</f>
        <v>12599.08155</v>
      </c>
      <c r="AJ1592" s="64"/>
      <c r="AK1592" s="84"/>
      <c r="AL1592" s="84"/>
      <c r="AM1592" s="84"/>
      <c r="AN1592" s="84"/>
      <c r="AO1592" s="84"/>
      <c r="AP1592" s="84"/>
      <c r="AQ1592" s="84"/>
    </row>
    <row r="1593" ht="15.0" customHeight="1">
      <c r="A1593" s="79">
        <v>1590.0</v>
      </c>
      <c r="B1593" s="80" t="s">
        <v>3537</v>
      </c>
      <c r="C1593" s="79" t="s">
        <v>141</v>
      </c>
      <c r="D1593" s="79" t="s">
        <v>3538</v>
      </c>
      <c r="E1593" s="81">
        <v>78.36</v>
      </c>
      <c r="F1593" s="79" t="s">
        <v>84</v>
      </c>
      <c r="G1593" s="79" t="s">
        <v>606</v>
      </c>
      <c r="H1593" s="82">
        <v>1119679.8</v>
      </c>
      <c r="I1593" s="79">
        <v>1.0</v>
      </c>
      <c r="J1593" s="83">
        <v>0.7</v>
      </c>
      <c r="K1593" s="80">
        <v>2025.0</v>
      </c>
      <c r="L1593" s="79" t="s">
        <v>315</v>
      </c>
      <c r="M1593" s="79">
        <v>2025.0</v>
      </c>
      <c r="N1593" s="79" t="s">
        <v>161</v>
      </c>
      <c r="O1593" s="65" t="str">
        <f t="shared" si="1"/>
        <v>317819200001</v>
      </c>
      <c r="P1593" s="65">
        <f t="shared" si="2"/>
        <v>1</v>
      </c>
      <c r="Q1593" s="65">
        <f t="shared" si="3"/>
        <v>8</v>
      </c>
      <c r="R1593" s="65" t="str">
        <f t="shared" si="12"/>
        <v>31.781.920/0001-18</v>
      </c>
      <c r="S1593" s="84"/>
      <c r="T1593" s="84" t="str">
        <f t="shared" si="10"/>
        <v/>
      </c>
      <c r="U1593" s="84" t="str">
        <f t="shared" si="11"/>
        <v/>
      </c>
      <c r="V1593" s="65" t="str">
        <f t="shared" si="5"/>
        <v/>
      </c>
      <c r="W1593" s="84"/>
      <c r="X1593" s="84"/>
      <c r="Y1593" s="85"/>
      <c r="Z1593" s="85"/>
      <c r="AA1593" s="65" t="str">
        <f t="shared" si="6"/>
        <v/>
      </c>
      <c r="AB1593" s="65" t="str">
        <f t="shared" si="7"/>
        <v/>
      </c>
      <c r="AC1593" s="86"/>
      <c r="AD1593" s="87" t="str">
        <f t="shared" si="8"/>
        <v/>
      </c>
      <c r="AE1593" s="84"/>
      <c r="AF1593" s="86">
        <f>IF(AC1593&gt;0,AC1593,'⚙️ Config'!$B$10)</f>
        <v>0.0075</v>
      </c>
      <c r="AG1593" s="88">
        <f t="shared" si="9"/>
        <v>8397.5985</v>
      </c>
      <c r="AH1593" s="88">
        <f>AG1593*'⚙️ Config'!$B$11</f>
        <v>41987.9925</v>
      </c>
      <c r="AI1593" s="88">
        <f>AH1593*'⚙️ Config'!$B$12</f>
        <v>12596.39775</v>
      </c>
      <c r="AJ1593" s="64"/>
      <c r="AK1593" s="84"/>
      <c r="AL1593" s="84"/>
      <c r="AM1593" s="84"/>
      <c r="AN1593" s="84"/>
      <c r="AO1593" s="84"/>
      <c r="AP1593" s="84"/>
      <c r="AQ1593" s="84"/>
    </row>
    <row r="1594" ht="15.0" customHeight="1">
      <c r="A1594" s="79">
        <v>1591.0</v>
      </c>
      <c r="B1594" s="80" t="s">
        <v>3539</v>
      </c>
      <c r="C1594" s="79" t="s">
        <v>141</v>
      </c>
      <c r="D1594" s="79" t="s">
        <v>3540</v>
      </c>
      <c r="E1594" s="81">
        <v>51.85</v>
      </c>
      <c r="F1594" s="79" t="s">
        <v>84</v>
      </c>
      <c r="G1594" s="79" t="s">
        <v>606</v>
      </c>
      <c r="H1594" s="82">
        <v>1119028.92</v>
      </c>
      <c r="I1594" s="79">
        <v>1.0</v>
      </c>
      <c r="J1594" s="83">
        <v>1.7</v>
      </c>
      <c r="K1594" s="80">
        <v>2024.0</v>
      </c>
      <c r="L1594" s="79" t="s">
        <v>630</v>
      </c>
      <c r="M1594" s="79">
        <v>2024.0</v>
      </c>
      <c r="N1594" s="79" t="s">
        <v>161</v>
      </c>
      <c r="O1594" s="65" t="str">
        <f t="shared" si="1"/>
        <v>016816060001</v>
      </c>
      <c r="P1594" s="65">
        <f t="shared" si="2"/>
        <v>0</v>
      </c>
      <c r="Q1594" s="65">
        <f t="shared" si="3"/>
        <v>0</v>
      </c>
      <c r="R1594" s="65" t="str">
        <f t="shared" si="12"/>
        <v>01.681.606/0001-00</v>
      </c>
      <c r="S1594" s="84"/>
      <c r="T1594" s="84" t="str">
        <f t="shared" si="10"/>
        <v/>
      </c>
      <c r="U1594" s="84" t="str">
        <f t="shared" si="11"/>
        <v/>
      </c>
      <c r="V1594" s="65" t="str">
        <f t="shared" si="5"/>
        <v/>
      </c>
      <c r="W1594" s="84"/>
      <c r="X1594" s="84"/>
      <c r="Y1594" s="85"/>
      <c r="Z1594" s="85"/>
      <c r="AA1594" s="65" t="str">
        <f t="shared" si="6"/>
        <v/>
      </c>
      <c r="AB1594" s="65" t="str">
        <f t="shared" si="7"/>
        <v/>
      </c>
      <c r="AC1594" s="86"/>
      <c r="AD1594" s="87" t="str">
        <f t="shared" si="8"/>
        <v/>
      </c>
      <c r="AE1594" s="84"/>
      <c r="AF1594" s="86">
        <f>IF(AC1594&gt;0,AC1594,'⚙️ Config'!$B$10)</f>
        <v>0.0075</v>
      </c>
      <c r="AG1594" s="88">
        <f t="shared" si="9"/>
        <v>8392.7169</v>
      </c>
      <c r="AH1594" s="88">
        <f>AG1594*'⚙️ Config'!$B$11</f>
        <v>41963.5845</v>
      </c>
      <c r="AI1594" s="88">
        <f>AH1594*'⚙️ Config'!$B$12</f>
        <v>12589.07535</v>
      </c>
      <c r="AJ1594" s="64"/>
      <c r="AK1594" s="84"/>
      <c r="AL1594" s="84"/>
      <c r="AM1594" s="84"/>
      <c r="AN1594" s="84"/>
      <c r="AO1594" s="84"/>
      <c r="AP1594" s="84"/>
      <c r="AQ1594" s="84"/>
    </row>
    <row r="1595" ht="15.0" customHeight="1">
      <c r="A1595" s="79">
        <v>1592.0</v>
      </c>
      <c r="B1595" s="80" t="s">
        <v>3541</v>
      </c>
      <c r="C1595" s="79" t="s">
        <v>141</v>
      </c>
      <c r="D1595" s="79" t="s">
        <v>3542</v>
      </c>
      <c r="E1595" s="81">
        <v>48.03</v>
      </c>
      <c r="F1595" s="79" t="s">
        <v>84</v>
      </c>
      <c r="G1595" s="79" t="s">
        <v>606</v>
      </c>
      <c r="H1595" s="82">
        <v>1118762.78</v>
      </c>
      <c r="I1595" s="79">
        <v>1.0</v>
      </c>
      <c r="J1595" s="83">
        <v>2.0</v>
      </c>
      <c r="K1595" s="80">
        <v>2024.0</v>
      </c>
      <c r="L1595" s="79" t="s">
        <v>630</v>
      </c>
      <c r="M1595" s="79">
        <v>2024.0</v>
      </c>
      <c r="N1595" s="79" t="s">
        <v>161</v>
      </c>
      <c r="O1595" s="65" t="str">
        <f t="shared" si="1"/>
        <v>077068680001</v>
      </c>
      <c r="P1595" s="65">
        <f t="shared" si="2"/>
        <v>5</v>
      </c>
      <c r="Q1595" s="65">
        <f t="shared" si="3"/>
        <v>0</v>
      </c>
      <c r="R1595" s="65" t="str">
        <f t="shared" si="12"/>
        <v>07.706.868/0001-50</v>
      </c>
      <c r="S1595" s="84"/>
      <c r="T1595" s="84" t="str">
        <f t="shared" si="10"/>
        <v/>
      </c>
      <c r="U1595" s="84" t="str">
        <f t="shared" si="11"/>
        <v/>
      </c>
      <c r="V1595" s="65" t="str">
        <f t="shared" si="5"/>
        <v/>
      </c>
      <c r="W1595" s="84"/>
      <c r="X1595" s="84"/>
      <c r="Y1595" s="85"/>
      <c r="Z1595" s="85"/>
      <c r="AA1595" s="65" t="str">
        <f t="shared" si="6"/>
        <v/>
      </c>
      <c r="AB1595" s="65" t="str">
        <f t="shared" si="7"/>
        <v/>
      </c>
      <c r="AC1595" s="86"/>
      <c r="AD1595" s="87" t="str">
        <f t="shared" si="8"/>
        <v/>
      </c>
      <c r="AE1595" s="84"/>
      <c r="AF1595" s="86">
        <f>IF(AC1595&gt;0,AC1595,'⚙️ Config'!$B$10)</f>
        <v>0.0075</v>
      </c>
      <c r="AG1595" s="88">
        <f t="shared" si="9"/>
        <v>8390.72085</v>
      </c>
      <c r="AH1595" s="88">
        <f>AG1595*'⚙️ Config'!$B$11</f>
        <v>41953.60425</v>
      </c>
      <c r="AI1595" s="88">
        <f>AH1595*'⚙️ Config'!$B$12</f>
        <v>12586.08128</v>
      </c>
      <c r="AJ1595" s="64"/>
      <c r="AK1595" s="84"/>
      <c r="AL1595" s="84"/>
      <c r="AM1595" s="84"/>
      <c r="AN1595" s="84"/>
      <c r="AO1595" s="84"/>
      <c r="AP1595" s="84"/>
      <c r="AQ1595" s="84"/>
    </row>
    <row r="1596" ht="15.0" customHeight="1">
      <c r="A1596" s="79">
        <v>1593.0</v>
      </c>
      <c r="B1596" s="80" t="s">
        <v>3543</v>
      </c>
      <c r="C1596" s="79" t="s">
        <v>141</v>
      </c>
      <c r="D1596" s="79" t="s">
        <v>3544</v>
      </c>
      <c r="E1596" s="81">
        <v>55.03</v>
      </c>
      <c r="F1596" s="79" t="s">
        <v>84</v>
      </c>
      <c r="G1596" s="79" t="s">
        <v>606</v>
      </c>
      <c r="H1596" s="82">
        <v>1118468.4</v>
      </c>
      <c r="I1596" s="79">
        <v>1.0</v>
      </c>
      <c r="J1596" s="83">
        <v>1.5</v>
      </c>
      <c r="K1596" s="80">
        <v>2024.0</v>
      </c>
      <c r="L1596" s="79" t="s">
        <v>448</v>
      </c>
      <c r="M1596" s="79">
        <v>2024.0</v>
      </c>
      <c r="N1596" s="79" t="s">
        <v>161</v>
      </c>
      <c r="O1596" s="65" t="str">
        <f t="shared" si="1"/>
        <v>226354760001</v>
      </c>
      <c r="P1596" s="65">
        <f t="shared" si="2"/>
        <v>3</v>
      </c>
      <c r="Q1596" s="65">
        <f t="shared" si="3"/>
        <v>1</v>
      </c>
      <c r="R1596" s="65" t="str">
        <f t="shared" si="12"/>
        <v>22.635.476/0001-31</v>
      </c>
      <c r="S1596" s="84"/>
      <c r="T1596" s="84" t="str">
        <f t="shared" si="10"/>
        <v/>
      </c>
      <c r="U1596" s="84" t="str">
        <f t="shared" si="11"/>
        <v/>
      </c>
      <c r="V1596" s="65" t="str">
        <f t="shared" si="5"/>
        <v/>
      </c>
      <c r="W1596" s="84"/>
      <c r="X1596" s="84"/>
      <c r="Y1596" s="85"/>
      <c r="Z1596" s="85"/>
      <c r="AA1596" s="65" t="str">
        <f t="shared" si="6"/>
        <v/>
      </c>
      <c r="AB1596" s="65" t="str">
        <f t="shared" si="7"/>
        <v/>
      </c>
      <c r="AC1596" s="86"/>
      <c r="AD1596" s="87" t="str">
        <f t="shared" si="8"/>
        <v/>
      </c>
      <c r="AE1596" s="84"/>
      <c r="AF1596" s="86">
        <f>IF(AC1596&gt;0,AC1596,'⚙️ Config'!$B$10)</f>
        <v>0.0075</v>
      </c>
      <c r="AG1596" s="88">
        <f t="shared" si="9"/>
        <v>8388.513</v>
      </c>
      <c r="AH1596" s="88">
        <f>AG1596*'⚙️ Config'!$B$11</f>
        <v>41942.565</v>
      </c>
      <c r="AI1596" s="88">
        <f>AH1596*'⚙️ Config'!$B$12</f>
        <v>12582.7695</v>
      </c>
      <c r="AJ1596" s="64"/>
      <c r="AK1596" s="84"/>
      <c r="AL1596" s="84"/>
      <c r="AM1596" s="84"/>
      <c r="AN1596" s="84"/>
      <c r="AO1596" s="84"/>
      <c r="AP1596" s="84"/>
      <c r="AQ1596" s="84"/>
    </row>
    <row r="1597" ht="15.0" customHeight="1">
      <c r="A1597" s="79">
        <v>1594.0</v>
      </c>
      <c r="B1597" s="80" t="s">
        <v>3545</v>
      </c>
      <c r="C1597" s="79" t="s">
        <v>141</v>
      </c>
      <c r="D1597" s="79" t="s">
        <v>3546</v>
      </c>
      <c r="E1597" s="81">
        <v>55.03</v>
      </c>
      <c r="F1597" s="79" t="s">
        <v>84</v>
      </c>
      <c r="G1597" s="79" t="s">
        <v>606</v>
      </c>
      <c r="H1597" s="82">
        <v>1118256.21</v>
      </c>
      <c r="I1597" s="79">
        <v>1.0</v>
      </c>
      <c r="J1597" s="83">
        <v>1.5</v>
      </c>
      <c r="K1597" s="80">
        <v>2024.0</v>
      </c>
      <c r="L1597" s="79" t="s">
        <v>630</v>
      </c>
      <c r="M1597" s="79">
        <v>2024.0</v>
      </c>
      <c r="N1597" s="79" t="s">
        <v>161</v>
      </c>
      <c r="O1597" s="65" t="str">
        <f t="shared" si="1"/>
        <v>716465740001</v>
      </c>
      <c r="P1597" s="65">
        <f t="shared" si="2"/>
        <v>8</v>
      </c>
      <c r="Q1597" s="65">
        <f t="shared" si="3"/>
        <v>0</v>
      </c>
      <c r="R1597" s="65" t="str">
        <f t="shared" si="12"/>
        <v>71.646.574/0001-80</v>
      </c>
      <c r="S1597" s="84"/>
      <c r="T1597" s="84" t="str">
        <f t="shared" si="10"/>
        <v/>
      </c>
      <c r="U1597" s="84" t="str">
        <f t="shared" si="11"/>
        <v/>
      </c>
      <c r="V1597" s="65" t="str">
        <f t="shared" si="5"/>
        <v/>
      </c>
      <c r="W1597" s="84"/>
      <c r="X1597" s="84"/>
      <c r="Y1597" s="85"/>
      <c r="Z1597" s="85"/>
      <c r="AA1597" s="65" t="str">
        <f t="shared" si="6"/>
        <v/>
      </c>
      <c r="AB1597" s="65" t="str">
        <f t="shared" si="7"/>
        <v/>
      </c>
      <c r="AC1597" s="86"/>
      <c r="AD1597" s="87" t="str">
        <f t="shared" si="8"/>
        <v/>
      </c>
      <c r="AE1597" s="84"/>
      <c r="AF1597" s="86">
        <f>IF(AC1597&gt;0,AC1597,'⚙️ Config'!$B$10)</f>
        <v>0.0075</v>
      </c>
      <c r="AG1597" s="88">
        <f t="shared" si="9"/>
        <v>8386.921575</v>
      </c>
      <c r="AH1597" s="88">
        <f>AG1597*'⚙️ Config'!$B$11</f>
        <v>41934.60788</v>
      </c>
      <c r="AI1597" s="88">
        <f>AH1597*'⚙️ Config'!$B$12</f>
        <v>12580.38236</v>
      </c>
      <c r="AJ1597" s="64"/>
      <c r="AK1597" s="84"/>
      <c r="AL1597" s="84"/>
      <c r="AM1597" s="84"/>
      <c r="AN1597" s="84"/>
      <c r="AO1597" s="84"/>
      <c r="AP1597" s="84"/>
      <c r="AQ1597" s="84"/>
    </row>
    <row r="1598" ht="15.0" customHeight="1">
      <c r="A1598" s="79">
        <v>1595.0</v>
      </c>
      <c r="B1598" s="80" t="s">
        <v>3547</v>
      </c>
      <c r="C1598" s="79" t="s">
        <v>141</v>
      </c>
      <c r="D1598" s="79" t="s">
        <v>3548</v>
      </c>
      <c r="E1598" s="81">
        <v>51.85</v>
      </c>
      <c r="F1598" s="79" t="s">
        <v>84</v>
      </c>
      <c r="G1598" s="79" t="s">
        <v>606</v>
      </c>
      <c r="H1598" s="82">
        <v>1118237.83</v>
      </c>
      <c r="I1598" s="79">
        <v>1.0</v>
      </c>
      <c r="J1598" s="83">
        <v>1.7</v>
      </c>
      <c r="K1598" s="80">
        <v>2024.0</v>
      </c>
      <c r="L1598" s="79" t="s">
        <v>448</v>
      </c>
      <c r="M1598" s="79">
        <v>2024.0</v>
      </c>
      <c r="N1598" s="79" t="s">
        <v>145</v>
      </c>
      <c r="O1598" s="65" t="str">
        <f t="shared" si="1"/>
        <v>139966050001</v>
      </c>
      <c r="P1598" s="65">
        <f t="shared" si="2"/>
        <v>2</v>
      </c>
      <c r="Q1598" s="65">
        <f t="shared" si="3"/>
        <v>6</v>
      </c>
      <c r="R1598" s="65" t="str">
        <f t="shared" si="12"/>
        <v>13.996.605/0001-26</v>
      </c>
      <c r="S1598" s="84"/>
      <c r="T1598" s="84" t="str">
        <f t="shared" si="10"/>
        <v/>
      </c>
      <c r="U1598" s="84" t="str">
        <f t="shared" si="11"/>
        <v/>
      </c>
      <c r="V1598" s="65" t="str">
        <f t="shared" si="5"/>
        <v/>
      </c>
      <c r="W1598" s="84"/>
      <c r="X1598" s="84"/>
      <c r="Y1598" s="85"/>
      <c r="Z1598" s="85"/>
      <c r="AA1598" s="65" t="str">
        <f t="shared" si="6"/>
        <v/>
      </c>
      <c r="AB1598" s="65" t="str">
        <f t="shared" si="7"/>
        <v/>
      </c>
      <c r="AC1598" s="86"/>
      <c r="AD1598" s="87" t="str">
        <f t="shared" si="8"/>
        <v/>
      </c>
      <c r="AE1598" s="84"/>
      <c r="AF1598" s="86">
        <f>IF(AC1598&gt;0,AC1598,'⚙️ Config'!$B$10)</f>
        <v>0.0075</v>
      </c>
      <c r="AG1598" s="88">
        <f t="shared" si="9"/>
        <v>8386.783725</v>
      </c>
      <c r="AH1598" s="88">
        <f>AG1598*'⚙️ Config'!$B$11</f>
        <v>41933.91863</v>
      </c>
      <c r="AI1598" s="88">
        <f>AH1598*'⚙️ Config'!$B$12</f>
        <v>12580.17559</v>
      </c>
      <c r="AJ1598" s="64"/>
      <c r="AK1598" s="84"/>
      <c r="AL1598" s="84"/>
      <c r="AM1598" s="84"/>
      <c r="AN1598" s="84"/>
      <c r="AO1598" s="84"/>
      <c r="AP1598" s="84"/>
      <c r="AQ1598" s="84"/>
    </row>
    <row r="1599" ht="15.0" customHeight="1">
      <c r="A1599" s="79">
        <v>1596.0</v>
      </c>
      <c r="B1599" s="80" t="s">
        <v>3549</v>
      </c>
      <c r="C1599" s="79" t="s">
        <v>141</v>
      </c>
      <c r="D1599" s="79" t="s">
        <v>3550</v>
      </c>
      <c r="E1599" s="81">
        <v>61.21</v>
      </c>
      <c r="F1599" s="79" t="s">
        <v>84</v>
      </c>
      <c r="G1599" s="79" t="s">
        <v>606</v>
      </c>
      <c r="H1599" s="82">
        <v>1118232.25</v>
      </c>
      <c r="I1599" s="79">
        <v>1.0</v>
      </c>
      <c r="J1599" s="83">
        <v>1.2</v>
      </c>
      <c r="K1599" s="80">
        <v>2025.0</v>
      </c>
      <c r="L1599" s="79" t="s">
        <v>202</v>
      </c>
      <c r="M1599" s="79">
        <v>2025.0</v>
      </c>
      <c r="N1599" s="79" t="s">
        <v>145</v>
      </c>
      <c r="O1599" s="65" t="str">
        <f t="shared" si="1"/>
        <v>299346880001</v>
      </c>
      <c r="P1599" s="65">
        <f t="shared" si="2"/>
        <v>6</v>
      </c>
      <c r="Q1599" s="65">
        <f t="shared" si="3"/>
        <v>9</v>
      </c>
      <c r="R1599" s="65" t="str">
        <f t="shared" si="12"/>
        <v>29.934.688/0001-69</v>
      </c>
      <c r="S1599" s="84"/>
      <c r="T1599" s="84" t="str">
        <f t="shared" si="10"/>
        <v/>
      </c>
      <c r="U1599" s="84" t="str">
        <f t="shared" si="11"/>
        <v/>
      </c>
      <c r="V1599" s="65" t="str">
        <f t="shared" si="5"/>
        <v/>
      </c>
      <c r="W1599" s="84"/>
      <c r="X1599" s="84"/>
      <c r="Y1599" s="85"/>
      <c r="Z1599" s="85"/>
      <c r="AA1599" s="65" t="str">
        <f t="shared" si="6"/>
        <v/>
      </c>
      <c r="AB1599" s="65" t="str">
        <f t="shared" si="7"/>
        <v/>
      </c>
      <c r="AC1599" s="86"/>
      <c r="AD1599" s="87" t="str">
        <f t="shared" si="8"/>
        <v/>
      </c>
      <c r="AE1599" s="84"/>
      <c r="AF1599" s="86">
        <f>IF(AC1599&gt;0,AC1599,'⚙️ Config'!$B$10)</f>
        <v>0.0075</v>
      </c>
      <c r="AG1599" s="88">
        <f t="shared" si="9"/>
        <v>8386.741875</v>
      </c>
      <c r="AH1599" s="88">
        <f>AG1599*'⚙️ Config'!$B$11</f>
        <v>41933.70938</v>
      </c>
      <c r="AI1599" s="88">
        <f>AH1599*'⚙️ Config'!$B$12</f>
        <v>12580.11281</v>
      </c>
      <c r="AJ1599" s="64"/>
      <c r="AK1599" s="84"/>
      <c r="AL1599" s="84"/>
      <c r="AM1599" s="84"/>
      <c r="AN1599" s="84"/>
      <c r="AO1599" s="84"/>
      <c r="AP1599" s="84"/>
      <c r="AQ1599" s="84"/>
    </row>
    <row r="1600" ht="15.0" customHeight="1">
      <c r="A1600" s="79">
        <v>1597.0</v>
      </c>
      <c r="B1600" s="80" t="s">
        <v>3551</v>
      </c>
      <c r="C1600" s="79" t="s">
        <v>141</v>
      </c>
      <c r="D1600" s="79" t="s">
        <v>3552</v>
      </c>
      <c r="E1600" s="81">
        <v>61.21</v>
      </c>
      <c r="F1600" s="79" t="s">
        <v>84</v>
      </c>
      <c r="G1600" s="79" t="s">
        <v>606</v>
      </c>
      <c r="H1600" s="82">
        <v>1117793.38</v>
      </c>
      <c r="I1600" s="79">
        <v>1.0</v>
      </c>
      <c r="J1600" s="83">
        <v>1.2</v>
      </c>
      <c r="K1600" s="80">
        <v>2025.0</v>
      </c>
      <c r="L1600" s="79" t="s">
        <v>202</v>
      </c>
      <c r="M1600" s="79">
        <v>2025.0</v>
      </c>
      <c r="N1600" s="79" t="s">
        <v>161</v>
      </c>
      <c r="O1600" s="65" t="str">
        <f t="shared" si="1"/>
        <v>136399130001</v>
      </c>
      <c r="P1600" s="65">
        <f t="shared" si="2"/>
        <v>0</v>
      </c>
      <c r="Q1600" s="65">
        <f t="shared" si="3"/>
        <v>2</v>
      </c>
      <c r="R1600" s="65" t="str">
        <f t="shared" si="12"/>
        <v>13.639.913/0001-02</v>
      </c>
      <c r="S1600" s="84"/>
      <c r="T1600" s="84" t="str">
        <f t="shared" si="10"/>
        <v/>
      </c>
      <c r="U1600" s="84" t="str">
        <f t="shared" si="11"/>
        <v/>
      </c>
      <c r="V1600" s="65" t="str">
        <f t="shared" si="5"/>
        <v/>
      </c>
      <c r="W1600" s="84"/>
      <c r="X1600" s="84"/>
      <c r="Y1600" s="85"/>
      <c r="Z1600" s="85"/>
      <c r="AA1600" s="65" t="str">
        <f t="shared" si="6"/>
        <v/>
      </c>
      <c r="AB1600" s="65" t="str">
        <f t="shared" si="7"/>
        <v/>
      </c>
      <c r="AC1600" s="86"/>
      <c r="AD1600" s="87" t="str">
        <f t="shared" si="8"/>
        <v/>
      </c>
      <c r="AE1600" s="84"/>
      <c r="AF1600" s="86">
        <f>IF(AC1600&gt;0,AC1600,'⚙️ Config'!$B$10)</f>
        <v>0.0075</v>
      </c>
      <c r="AG1600" s="88">
        <f t="shared" si="9"/>
        <v>8383.45035</v>
      </c>
      <c r="AH1600" s="88">
        <f>AG1600*'⚙️ Config'!$B$11</f>
        <v>41917.25175</v>
      </c>
      <c r="AI1600" s="88">
        <f>AH1600*'⚙️ Config'!$B$12</f>
        <v>12575.17553</v>
      </c>
      <c r="AJ1600" s="64"/>
      <c r="AK1600" s="84"/>
      <c r="AL1600" s="84"/>
      <c r="AM1600" s="84"/>
      <c r="AN1600" s="84"/>
      <c r="AO1600" s="84"/>
      <c r="AP1600" s="84"/>
      <c r="AQ1600" s="84"/>
    </row>
    <row r="1601" ht="15.0" customHeight="1">
      <c r="A1601" s="79">
        <v>1598.0</v>
      </c>
      <c r="B1601" s="80" t="s">
        <v>3553</v>
      </c>
      <c r="C1601" s="79" t="s">
        <v>141</v>
      </c>
      <c r="D1601" s="79" t="s">
        <v>3554</v>
      </c>
      <c r="E1601" s="81">
        <v>53.36</v>
      </c>
      <c r="F1601" s="79" t="s">
        <v>84</v>
      </c>
      <c r="G1601" s="79" t="s">
        <v>606</v>
      </c>
      <c r="H1601" s="82">
        <v>1117792.65</v>
      </c>
      <c r="I1601" s="79">
        <v>1.0</v>
      </c>
      <c r="J1601" s="83">
        <v>1.6</v>
      </c>
      <c r="K1601" s="80">
        <v>2024.0</v>
      </c>
      <c r="L1601" s="79" t="s">
        <v>630</v>
      </c>
      <c r="M1601" s="79">
        <v>2024.0</v>
      </c>
      <c r="N1601" s="79" t="s">
        <v>161</v>
      </c>
      <c r="O1601" s="65" t="str">
        <f t="shared" si="1"/>
        <v>077260610001</v>
      </c>
      <c r="P1601" s="65">
        <f t="shared" si="2"/>
        <v>8</v>
      </c>
      <c r="Q1601" s="65">
        <f t="shared" si="3"/>
        <v>0</v>
      </c>
      <c r="R1601" s="65" t="str">
        <f t="shared" si="12"/>
        <v>07.726.061/0001-80</v>
      </c>
      <c r="S1601" s="84"/>
      <c r="T1601" s="84" t="str">
        <f t="shared" si="10"/>
        <v/>
      </c>
      <c r="U1601" s="84" t="str">
        <f t="shared" si="11"/>
        <v/>
      </c>
      <c r="V1601" s="65" t="str">
        <f t="shared" si="5"/>
        <v/>
      </c>
      <c r="W1601" s="84"/>
      <c r="X1601" s="84"/>
      <c r="Y1601" s="85"/>
      <c r="Z1601" s="85"/>
      <c r="AA1601" s="65" t="str">
        <f t="shared" si="6"/>
        <v/>
      </c>
      <c r="AB1601" s="65" t="str">
        <f t="shared" si="7"/>
        <v/>
      </c>
      <c r="AC1601" s="86"/>
      <c r="AD1601" s="87" t="str">
        <f t="shared" si="8"/>
        <v/>
      </c>
      <c r="AE1601" s="84"/>
      <c r="AF1601" s="86">
        <f>IF(AC1601&gt;0,AC1601,'⚙️ Config'!$B$10)</f>
        <v>0.0075</v>
      </c>
      <c r="AG1601" s="88">
        <f t="shared" si="9"/>
        <v>8383.444875</v>
      </c>
      <c r="AH1601" s="88">
        <f>AG1601*'⚙️ Config'!$B$11</f>
        <v>41917.22438</v>
      </c>
      <c r="AI1601" s="88">
        <f>AH1601*'⚙️ Config'!$B$12</f>
        <v>12575.16731</v>
      </c>
      <c r="AJ1601" s="64"/>
      <c r="AK1601" s="84"/>
      <c r="AL1601" s="84"/>
      <c r="AM1601" s="84"/>
      <c r="AN1601" s="84"/>
      <c r="AO1601" s="84"/>
      <c r="AP1601" s="84"/>
      <c r="AQ1601" s="84"/>
    </row>
    <row r="1602" ht="15.0" customHeight="1">
      <c r="A1602" s="79">
        <v>1599.0</v>
      </c>
      <c r="B1602" s="80" t="s">
        <v>3555</v>
      </c>
      <c r="C1602" s="79" t="s">
        <v>141</v>
      </c>
      <c r="D1602" s="79" t="s">
        <v>3556</v>
      </c>
      <c r="E1602" s="81">
        <v>73.88</v>
      </c>
      <c r="F1602" s="79" t="s">
        <v>84</v>
      </c>
      <c r="G1602" s="79" t="s">
        <v>606</v>
      </c>
      <c r="H1602" s="82">
        <v>1117714.66</v>
      </c>
      <c r="I1602" s="79">
        <v>1.0</v>
      </c>
      <c r="J1602" s="83">
        <v>0.8</v>
      </c>
      <c r="K1602" s="80">
        <v>2025.0</v>
      </c>
      <c r="L1602" s="79" t="s">
        <v>295</v>
      </c>
      <c r="M1602" s="79">
        <v>2025.0</v>
      </c>
      <c r="N1602" s="79" t="s">
        <v>145</v>
      </c>
      <c r="O1602" s="65" t="str">
        <f t="shared" si="1"/>
        <v>156185530001</v>
      </c>
      <c r="P1602" s="65">
        <f t="shared" si="2"/>
        <v>8</v>
      </c>
      <c r="Q1602" s="65">
        <f t="shared" si="3"/>
        <v>0</v>
      </c>
      <c r="R1602" s="65" t="str">
        <f t="shared" si="12"/>
        <v>15.618.553/0001-80</v>
      </c>
      <c r="S1602" s="84"/>
      <c r="T1602" s="84" t="str">
        <f t="shared" si="10"/>
        <v/>
      </c>
      <c r="U1602" s="84" t="str">
        <f t="shared" si="11"/>
        <v/>
      </c>
      <c r="V1602" s="65" t="str">
        <f t="shared" si="5"/>
        <v/>
      </c>
      <c r="W1602" s="84"/>
      <c r="X1602" s="84"/>
      <c r="Y1602" s="85"/>
      <c r="Z1602" s="85"/>
      <c r="AA1602" s="65" t="str">
        <f t="shared" si="6"/>
        <v/>
      </c>
      <c r="AB1602" s="65" t="str">
        <f t="shared" si="7"/>
        <v/>
      </c>
      <c r="AC1602" s="86"/>
      <c r="AD1602" s="87" t="str">
        <f t="shared" si="8"/>
        <v/>
      </c>
      <c r="AE1602" s="84"/>
      <c r="AF1602" s="86">
        <f>IF(AC1602&gt;0,AC1602,'⚙️ Config'!$B$10)</f>
        <v>0.0075</v>
      </c>
      <c r="AG1602" s="88">
        <f t="shared" si="9"/>
        <v>8382.85995</v>
      </c>
      <c r="AH1602" s="88">
        <f>AG1602*'⚙️ Config'!$B$11</f>
        <v>41914.29975</v>
      </c>
      <c r="AI1602" s="88">
        <f>AH1602*'⚙️ Config'!$B$12</f>
        <v>12574.28993</v>
      </c>
      <c r="AJ1602" s="64"/>
      <c r="AK1602" s="84"/>
      <c r="AL1602" s="84"/>
      <c r="AM1602" s="84"/>
      <c r="AN1602" s="84"/>
      <c r="AO1602" s="84"/>
      <c r="AP1602" s="84"/>
      <c r="AQ1602" s="84"/>
    </row>
    <row r="1603" ht="15.0" customHeight="1">
      <c r="A1603" s="79">
        <v>1600.0</v>
      </c>
      <c r="B1603" s="80" t="s">
        <v>3557</v>
      </c>
      <c r="C1603" s="79" t="s">
        <v>141</v>
      </c>
      <c r="D1603" s="79" t="s">
        <v>3558</v>
      </c>
      <c r="E1603" s="81">
        <v>53.36</v>
      </c>
      <c r="F1603" s="79" t="s">
        <v>84</v>
      </c>
      <c r="G1603" s="79" t="s">
        <v>606</v>
      </c>
      <c r="H1603" s="82">
        <v>1117622.0</v>
      </c>
      <c r="I1603" s="79">
        <v>1.0</v>
      </c>
      <c r="J1603" s="83">
        <v>1.6</v>
      </c>
      <c r="K1603" s="80">
        <v>2024.0</v>
      </c>
      <c r="L1603" s="79" t="s">
        <v>202</v>
      </c>
      <c r="M1603" s="79">
        <v>2024.0</v>
      </c>
      <c r="N1603" s="79" t="s">
        <v>161</v>
      </c>
      <c r="O1603" s="65" t="str">
        <f t="shared" si="1"/>
        <v>000220220001</v>
      </c>
      <c r="P1603" s="65">
        <f t="shared" si="2"/>
        <v>5</v>
      </c>
      <c r="Q1603" s="65">
        <f t="shared" si="3"/>
        <v>2</v>
      </c>
      <c r="R1603" s="65" t="str">
        <f t="shared" si="12"/>
        <v>00.022.022/0001-52</v>
      </c>
      <c r="S1603" s="84"/>
      <c r="T1603" s="84" t="str">
        <f t="shared" si="10"/>
        <v/>
      </c>
      <c r="U1603" s="84" t="str">
        <f t="shared" si="11"/>
        <v/>
      </c>
      <c r="V1603" s="65" t="str">
        <f t="shared" si="5"/>
        <v/>
      </c>
      <c r="W1603" s="84"/>
      <c r="X1603" s="84"/>
      <c r="Y1603" s="85"/>
      <c r="Z1603" s="85"/>
      <c r="AA1603" s="65" t="str">
        <f t="shared" si="6"/>
        <v/>
      </c>
      <c r="AB1603" s="65" t="str">
        <f t="shared" si="7"/>
        <v/>
      </c>
      <c r="AC1603" s="86"/>
      <c r="AD1603" s="87" t="str">
        <f t="shared" si="8"/>
        <v/>
      </c>
      <c r="AE1603" s="84"/>
      <c r="AF1603" s="86">
        <f>IF(AC1603&gt;0,AC1603,'⚙️ Config'!$B$10)</f>
        <v>0.0075</v>
      </c>
      <c r="AG1603" s="88">
        <f t="shared" si="9"/>
        <v>8382.165</v>
      </c>
      <c r="AH1603" s="88">
        <f>AG1603*'⚙️ Config'!$B$11</f>
        <v>41910.825</v>
      </c>
      <c r="AI1603" s="88">
        <f>AH1603*'⚙️ Config'!$B$12</f>
        <v>12573.2475</v>
      </c>
      <c r="AJ1603" s="64"/>
      <c r="AK1603" s="84"/>
      <c r="AL1603" s="84"/>
      <c r="AM1603" s="84"/>
      <c r="AN1603" s="84"/>
      <c r="AO1603" s="84"/>
      <c r="AP1603" s="84"/>
      <c r="AQ1603" s="84"/>
    </row>
    <row r="1604" ht="15.0" customHeight="1">
      <c r="A1604" s="79">
        <v>1601.0</v>
      </c>
      <c r="B1604" s="80" t="s">
        <v>3559</v>
      </c>
      <c r="C1604" s="79" t="s">
        <v>141</v>
      </c>
      <c r="D1604" s="79" t="s">
        <v>3560</v>
      </c>
      <c r="E1604" s="81">
        <v>61.21</v>
      </c>
      <c r="F1604" s="79" t="s">
        <v>84</v>
      </c>
      <c r="G1604" s="79" t="s">
        <v>606</v>
      </c>
      <c r="H1604" s="82">
        <v>1116931.92</v>
      </c>
      <c r="I1604" s="79">
        <v>1.0</v>
      </c>
      <c r="J1604" s="83">
        <v>1.2</v>
      </c>
      <c r="K1604" s="80">
        <v>2025.0</v>
      </c>
      <c r="L1604" s="79" t="s">
        <v>630</v>
      </c>
      <c r="M1604" s="79">
        <v>2025.0</v>
      </c>
      <c r="N1604" s="79" t="s">
        <v>161</v>
      </c>
      <c r="O1604" s="65" t="str">
        <f t="shared" si="1"/>
        <v>251425690001</v>
      </c>
      <c r="P1604" s="65">
        <f t="shared" si="2"/>
        <v>1</v>
      </c>
      <c r="Q1604" s="65">
        <f t="shared" si="3"/>
        <v>2</v>
      </c>
      <c r="R1604" s="65" t="str">
        <f t="shared" si="12"/>
        <v>25.142.569/0001-12</v>
      </c>
      <c r="S1604" s="84"/>
      <c r="T1604" s="84" t="str">
        <f t="shared" si="10"/>
        <v/>
      </c>
      <c r="U1604" s="84" t="str">
        <f t="shared" si="11"/>
        <v/>
      </c>
      <c r="V1604" s="65" t="str">
        <f t="shared" si="5"/>
        <v/>
      </c>
      <c r="W1604" s="84"/>
      <c r="X1604" s="84"/>
      <c r="Y1604" s="85"/>
      <c r="Z1604" s="85"/>
      <c r="AA1604" s="65" t="str">
        <f t="shared" si="6"/>
        <v/>
      </c>
      <c r="AB1604" s="65" t="str">
        <f t="shared" si="7"/>
        <v/>
      </c>
      <c r="AC1604" s="86"/>
      <c r="AD1604" s="87" t="str">
        <f t="shared" si="8"/>
        <v/>
      </c>
      <c r="AE1604" s="84"/>
      <c r="AF1604" s="86">
        <f>IF(AC1604&gt;0,AC1604,'⚙️ Config'!$B$10)</f>
        <v>0.0075</v>
      </c>
      <c r="AG1604" s="88">
        <f t="shared" si="9"/>
        <v>8376.9894</v>
      </c>
      <c r="AH1604" s="88">
        <f>AG1604*'⚙️ Config'!$B$11</f>
        <v>41884.947</v>
      </c>
      <c r="AI1604" s="88">
        <f>AH1604*'⚙️ Config'!$B$12</f>
        <v>12565.4841</v>
      </c>
      <c r="AJ1604" s="64"/>
      <c r="AK1604" s="84"/>
      <c r="AL1604" s="84"/>
      <c r="AM1604" s="84"/>
      <c r="AN1604" s="84"/>
      <c r="AO1604" s="84"/>
      <c r="AP1604" s="84"/>
      <c r="AQ1604" s="84"/>
    </row>
    <row r="1605" ht="15.0" customHeight="1">
      <c r="A1605" s="79">
        <v>1602.0</v>
      </c>
      <c r="B1605" s="80" t="s">
        <v>3561</v>
      </c>
      <c r="C1605" s="79" t="s">
        <v>141</v>
      </c>
      <c r="D1605" s="79" t="s">
        <v>3562</v>
      </c>
      <c r="E1605" s="81">
        <v>58.92</v>
      </c>
      <c r="F1605" s="79" t="s">
        <v>84</v>
      </c>
      <c r="G1605" s="79" t="s">
        <v>606</v>
      </c>
      <c r="H1605" s="82">
        <v>1116749.44</v>
      </c>
      <c r="I1605" s="79">
        <v>1.0</v>
      </c>
      <c r="J1605" s="83">
        <v>1.3</v>
      </c>
      <c r="K1605" s="80">
        <v>2024.0</v>
      </c>
      <c r="L1605" s="79" t="s">
        <v>448</v>
      </c>
      <c r="M1605" s="79">
        <v>2024.0</v>
      </c>
      <c r="N1605" s="79" t="s">
        <v>161</v>
      </c>
      <c r="O1605" s="65" t="str">
        <f t="shared" si="1"/>
        <v>109509570001</v>
      </c>
      <c r="P1605" s="65">
        <f t="shared" si="2"/>
        <v>5</v>
      </c>
      <c r="Q1605" s="65">
        <f t="shared" si="3"/>
        <v>2</v>
      </c>
      <c r="R1605" s="65" t="str">
        <f t="shared" si="12"/>
        <v>10.950.957/0001-52</v>
      </c>
      <c r="S1605" s="84"/>
      <c r="T1605" s="84" t="str">
        <f t="shared" si="10"/>
        <v/>
      </c>
      <c r="U1605" s="84" t="str">
        <f t="shared" si="11"/>
        <v/>
      </c>
      <c r="V1605" s="65" t="str">
        <f t="shared" si="5"/>
        <v/>
      </c>
      <c r="W1605" s="84"/>
      <c r="X1605" s="84"/>
      <c r="Y1605" s="85"/>
      <c r="Z1605" s="85"/>
      <c r="AA1605" s="65" t="str">
        <f t="shared" si="6"/>
        <v/>
      </c>
      <c r="AB1605" s="65" t="str">
        <f t="shared" si="7"/>
        <v/>
      </c>
      <c r="AC1605" s="86"/>
      <c r="AD1605" s="87" t="str">
        <f t="shared" si="8"/>
        <v/>
      </c>
      <c r="AE1605" s="84"/>
      <c r="AF1605" s="86">
        <f>IF(AC1605&gt;0,AC1605,'⚙️ Config'!$B$10)</f>
        <v>0.0075</v>
      </c>
      <c r="AG1605" s="88">
        <f t="shared" si="9"/>
        <v>8375.6208</v>
      </c>
      <c r="AH1605" s="88">
        <f>AG1605*'⚙️ Config'!$B$11</f>
        <v>41878.104</v>
      </c>
      <c r="AI1605" s="88">
        <f>AH1605*'⚙️ Config'!$B$12</f>
        <v>12563.4312</v>
      </c>
      <c r="AJ1605" s="64"/>
      <c r="AK1605" s="84"/>
      <c r="AL1605" s="84"/>
      <c r="AM1605" s="84"/>
      <c r="AN1605" s="84"/>
      <c r="AO1605" s="84"/>
      <c r="AP1605" s="84"/>
      <c r="AQ1605" s="84"/>
    </row>
    <row r="1606" ht="15.0" customHeight="1">
      <c r="A1606" s="79">
        <v>1603.0</v>
      </c>
      <c r="B1606" s="80" t="s">
        <v>3563</v>
      </c>
      <c r="C1606" s="79" t="s">
        <v>141</v>
      </c>
      <c r="D1606" s="79" t="s">
        <v>3564</v>
      </c>
      <c r="E1606" s="81">
        <v>53.36</v>
      </c>
      <c r="F1606" s="79" t="s">
        <v>84</v>
      </c>
      <c r="G1606" s="79" t="s">
        <v>606</v>
      </c>
      <c r="H1606" s="82">
        <v>1116433.18</v>
      </c>
      <c r="I1606" s="79">
        <v>1.0</v>
      </c>
      <c r="J1606" s="83">
        <v>1.6</v>
      </c>
      <c r="K1606" s="80">
        <v>2024.0</v>
      </c>
      <c r="L1606" s="79" t="s">
        <v>630</v>
      </c>
      <c r="M1606" s="79">
        <v>2024.0</v>
      </c>
      <c r="N1606" s="79" t="s">
        <v>145</v>
      </c>
      <c r="O1606" s="65" t="str">
        <f t="shared" si="1"/>
        <v>375917920001</v>
      </c>
      <c r="P1606" s="65">
        <f t="shared" si="2"/>
        <v>2</v>
      </c>
      <c r="Q1606" s="65">
        <f t="shared" si="3"/>
        <v>6</v>
      </c>
      <c r="R1606" s="65" t="str">
        <f t="shared" si="12"/>
        <v>37.591.792/0001-26</v>
      </c>
      <c r="S1606" s="84"/>
      <c r="T1606" s="84" t="str">
        <f t="shared" si="10"/>
        <v/>
      </c>
      <c r="U1606" s="84" t="str">
        <f t="shared" si="11"/>
        <v/>
      </c>
      <c r="V1606" s="65" t="str">
        <f t="shared" si="5"/>
        <v/>
      </c>
      <c r="W1606" s="84"/>
      <c r="X1606" s="84"/>
      <c r="Y1606" s="85"/>
      <c r="Z1606" s="85"/>
      <c r="AA1606" s="65" t="str">
        <f t="shared" si="6"/>
        <v/>
      </c>
      <c r="AB1606" s="65" t="str">
        <f t="shared" si="7"/>
        <v/>
      </c>
      <c r="AC1606" s="86"/>
      <c r="AD1606" s="87" t="str">
        <f t="shared" si="8"/>
        <v/>
      </c>
      <c r="AE1606" s="84"/>
      <c r="AF1606" s="86">
        <f>IF(AC1606&gt;0,AC1606,'⚙️ Config'!$B$10)</f>
        <v>0.0075</v>
      </c>
      <c r="AG1606" s="88">
        <f t="shared" si="9"/>
        <v>8373.24885</v>
      </c>
      <c r="AH1606" s="88">
        <f>AG1606*'⚙️ Config'!$B$11</f>
        <v>41866.24425</v>
      </c>
      <c r="AI1606" s="88">
        <f>AH1606*'⚙️ Config'!$B$12</f>
        <v>12559.87328</v>
      </c>
      <c r="AJ1606" s="64"/>
      <c r="AK1606" s="84"/>
      <c r="AL1606" s="84"/>
      <c r="AM1606" s="84"/>
      <c r="AN1606" s="84"/>
      <c r="AO1606" s="84"/>
      <c r="AP1606" s="84"/>
      <c r="AQ1606" s="84"/>
    </row>
    <row r="1607" ht="15.0" customHeight="1">
      <c r="A1607" s="79">
        <v>1604.0</v>
      </c>
      <c r="B1607" s="80" t="s">
        <v>3565</v>
      </c>
      <c r="C1607" s="79" t="s">
        <v>141</v>
      </c>
      <c r="D1607" s="79" t="s">
        <v>3566</v>
      </c>
      <c r="E1607" s="81">
        <v>53.36</v>
      </c>
      <c r="F1607" s="79" t="s">
        <v>84</v>
      </c>
      <c r="G1607" s="79" t="s">
        <v>606</v>
      </c>
      <c r="H1607" s="82">
        <v>1116402.12</v>
      </c>
      <c r="I1607" s="79">
        <v>1.0</v>
      </c>
      <c r="J1607" s="83">
        <v>1.6</v>
      </c>
      <c r="K1607" s="80">
        <v>2024.0</v>
      </c>
      <c r="L1607" s="79" t="s">
        <v>630</v>
      </c>
      <c r="M1607" s="79">
        <v>2024.0</v>
      </c>
      <c r="N1607" s="79" t="s">
        <v>161</v>
      </c>
      <c r="O1607" s="65" t="str">
        <f t="shared" si="1"/>
        <v>384271970001</v>
      </c>
      <c r="P1607" s="65">
        <f t="shared" si="2"/>
        <v>1</v>
      </c>
      <c r="Q1607" s="65">
        <f t="shared" si="3"/>
        <v>2</v>
      </c>
      <c r="R1607" s="65" t="str">
        <f t="shared" si="12"/>
        <v>38.427.197/0001-12</v>
      </c>
      <c r="S1607" s="84"/>
      <c r="T1607" s="84" t="str">
        <f t="shared" si="10"/>
        <v/>
      </c>
      <c r="U1607" s="84" t="str">
        <f t="shared" si="11"/>
        <v/>
      </c>
      <c r="V1607" s="65" t="str">
        <f t="shared" si="5"/>
        <v/>
      </c>
      <c r="W1607" s="84"/>
      <c r="X1607" s="84"/>
      <c r="Y1607" s="85"/>
      <c r="Z1607" s="85"/>
      <c r="AA1607" s="65" t="str">
        <f t="shared" si="6"/>
        <v/>
      </c>
      <c r="AB1607" s="65" t="str">
        <f t="shared" si="7"/>
        <v/>
      </c>
      <c r="AC1607" s="86"/>
      <c r="AD1607" s="87" t="str">
        <f t="shared" si="8"/>
        <v/>
      </c>
      <c r="AE1607" s="84"/>
      <c r="AF1607" s="86">
        <f>IF(AC1607&gt;0,AC1607,'⚙️ Config'!$B$10)</f>
        <v>0.0075</v>
      </c>
      <c r="AG1607" s="88">
        <f t="shared" si="9"/>
        <v>8373.0159</v>
      </c>
      <c r="AH1607" s="88">
        <f>AG1607*'⚙️ Config'!$B$11</f>
        <v>41865.0795</v>
      </c>
      <c r="AI1607" s="88">
        <f>AH1607*'⚙️ Config'!$B$12</f>
        <v>12559.52385</v>
      </c>
      <c r="AJ1607" s="64"/>
      <c r="AK1607" s="84"/>
      <c r="AL1607" s="84"/>
      <c r="AM1607" s="84"/>
      <c r="AN1607" s="84"/>
      <c r="AO1607" s="84"/>
      <c r="AP1607" s="84"/>
      <c r="AQ1607" s="84"/>
    </row>
    <row r="1608" ht="15.0" customHeight="1">
      <c r="A1608" s="79">
        <v>1605.0</v>
      </c>
      <c r="B1608" s="80" t="s">
        <v>3567</v>
      </c>
      <c r="C1608" s="79" t="s">
        <v>141</v>
      </c>
      <c r="D1608" s="79" t="s">
        <v>3568</v>
      </c>
      <c r="E1608" s="81">
        <v>66.7</v>
      </c>
      <c r="F1608" s="79" t="s">
        <v>84</v>
      </c>
      <c r="G1608" s="79" t="s">
        <v>606</v>
      </c>
      <c r="H1608" s="82">
        <v>1115536.58</v>
      </c>
      <c r="I1608" s="79">
        <v>1.0</v>
      </c>
      <c r="J1608" s="83">
        <v>1.0</v>
      </c>
      <c r="K1608" s="80">
        <v>2025.0</v>
      </c>
      <c r="L1608" s="79" t="s">
        <v>630</v>
      </c>
      <c r="M1608" s="79">
        <v>2025.0</v>
      </c>
      <c r="N1608" s="79" t="s">
        <v>161</v>
      </c>
      <c r="O1608" s="65" t="str">
        <f t="shared" si="1"/>
        <v>224478980001</v>
      </c>
      <c r="P1608" s="65">
        <f t="shared" si="2"/>
        <v>8</v>
      </c>
      <c r="Q1608" s="65">
        <f t="shared" si="3"/>
        <v>3</v>
      </c>
      <c r="R1608" s="65" t="str">
        <f t="shared" si="12"/>
        <v>22.447.898/0001-83</v>
      </c>
      <c r="S1608" s="84"/>
      <c r="T1608" s="84" t="str">
        <f t="shared" si="10"/>
        <v/>
      </c>
      <c r="U1608" s="84" t="str">
        <f t="shared" si="11"/>
        <v/>
      </c>
      <c r="V1608" s="65" t="str">
        <f t="shared" si="5"/>
        <v/>
      </c>
      <c r="W1608" s="84"/>
      <c r="X1608" s="84"/>
      <c r="Y1608" s="85"/>
      <c r="Z1608" s="85"/>
      <c r="AA1608" s="65" t="str">
        <f t="shared" si="6"/>
        <v/>
      </c>
      <c r="AB1608" s="65" t="str">
        <f t="shared" si="7"/>
        <v/>
      </c>
      <c r="AC1608" s="86"/>
      <c r="AD1608" s="87" t="str">
        <f t="shared" si="8"/>
        <v/>
      </c>
      <c r="AE1608" s="84"/>
      <c r="AF1608" s="86">
        <f>IF(AC1608&gt;0,AC1608,'⚙️ Config'!$B$10)</f>
        <v>0.0075</v>
      </c>
      <c r="AG1608" s="88">
        <f t="shared" si="9"/>
        <v>8366.52435</v>
      </c>
      <c r="AH1608" s="88">
        <f>AG1608*'⚙️ Config'!$B$11</f>
        <v>41832.62175</v>
      </c>
      <c r="AI1608" s="88">
        <f>AH1608*'⚙️ Config'!$B$12</f>
        <v>12549.78653</v>
      </c>
      <c r="AJ1608" s="64"/>
      <c r="AK1608" s="84"/>
      <c r="AL1608" s="84"/>
      <c r="AM1608" s="84"/>
      <c r="AN1608" s="84"/>
      <c r="AO1608" s="84"/>
      <c r="AP1608" s="84"/>
      <c r="AQ1608" s="84"/>
    </row>
    <row r="1609" ht="15.0" customHeight="1">
      <c r="A1609" s="79">
        <v>1606.0</v>
      </c>
      <c r="B1609" s="80" t="s">
        <v>3569</v>
      </c>
      <c r="C1609" s="79" t="s">
        <v>141</v>
      </c>
      <c r="D1609" s="79" t="s">
        <v>3570</v>
      </c>
      <c r="E1609" s="81">
        <v>83.67</v>
      </c>
      <c r="F1609" s="79" t="s">
        <v>84</v>
      </c>
      <c r="G1609" s="79" t="s">
        <v>606</v>
      </c>
      <c r="H1609" s="82">
        <v>1115339.73</v>
      </c>
      <c r="I1609" s="79">
        <v>1.0</v>
      </c>
      <c r="J1609" s="83">
        <v>0.6</v>
      </c>
      <c r="K1609" s="80">
        <v>2025.0</v>
      </c>
      <c r="L1609" s="79" t="s">
        <v>630</v>
      </c>
      <c r="M1609" s="79">
        <v>2025.0</v>
      </c>
      <c r="N1609" s="79" t="s">
        <v>145</v>
      </c>
      <c r="O1609" s="65" t="str">
        <f t="shared" si="1"/>
        <v>113645310001</v>
      </c>
      <c r="P1609" s="65">
        <f t="shared" si="2"/>
        <v>8</v>
      </c>
      <c r="Q1609" s="65">
        <f t="shared" si="3"/>
        <v>0</v>
      </c>
      <c r="R1609" s="65" t="str">
        <f t="shared" si="12"/>
        <v>11.364.531/0001-80</v>
      </c>
      <c r="S1609" s="84"/>
      <c r="T1609" s="84" t="str">
        <f t="shared" si="10"/>
        <v/>
      </c>
      <c r="U1609" s="84" t="str">
        <f t="shared" si="11"/>
        <v/>
      </c>
      <c r="V1609" s="65" t="str">
        <f t="shared" si="5"/>
        <v/>
      </c>
      <c r="W1609" s="84"/>
      <c r="X1609" s="84"/>
      <c r="Y1609" s="85"/>
      <c r="Z1609" s="85"/>
      <c r="AA1609" s="65" t="str">
        <f t="shared" si="6"/>
        <v/>
      </c>
      <c r="AB1609" s="65" t="str">
        <f t="shared" si="7"/>
        <v/>
      </c>
      <c r="AC1609" s="86"/>
      <c r="AD1609" s="87" t="str">
        <f t="shared" si="8"/>
        <v/>
      </c>
      <c r="AE1609" s="84"/>
      <c r="AF1609" s="86">
        <f>IF(AC1609&gt;0,AC1609,'⚙️ Config'!$B$10)</f>
        <v>0.0075</v>
      </c>
      <c r="AG1609" s="88">
        <f t="shared" si="9"/>
        <v>8365.047975</v>
      </c>
      <c r="AH1609" s="88">
        <f>AG1609*'⚙️ Config'!$B$11</f>
        <v>41825.23988</v>
      </c>
      <c r="AI1609" s="88">
        <f>AH1609*'⚙️ Config'!$B$12</f>
        <v>12547.57196</v>
      </c>
      <c r="AJ1609" s="64"/>
      <c r="AK1609" s="84"/>
      <c r="AL1609" s="84"/>
      <c r="AM1609" s="84"/>
      <c r="AN1609" s="84"/>
      <c r="AO1609" s="84"/>
      <c r="AP1609" s="84"/>
      <c r="AQ1609" s="84"/>
    </row>
    <row r="1610" ht="15.0" customHeight="1">
      <c r="A1610" s="79">
        <v>1607.0</v>
      </c>
      <c r="B1610" s="80" t="s">
        <v>3571</v>
      </c>
      <c r="C1610" s="79" t="s">
        <v>141</v>
      </c>
      <c r="D1610" s="79" t="s">
        <v>3572</v>
      </c>
      <c r="E1610" s="81">
        <v>55.03</v>
      </c>
      <c r="F1610" s="79" t="s">
        <v>84</v>
      </c>
      <c r="G1610" s="79" t="s">
        <v>606</v>
      </c>
      <c r="H1610" s="82">
        <v>1114101.28</v>
      </c>
      <c r="I1610" s="79">
        <v>1.0</v>
      </c>
      <c r="J1610" s="83">
        <v>1.5</v>
      </c>
      <c r="K1610" s="80">
        <v>2024.0</v>
      </c>
      <c r="L1610" s="79" t="s">
        <v>630</v>
      </c>
      <c r="M1610" s="79">
        <v>2024.0</v>
      </c>
      <c r="N1610" s="79" t="s">
        <v>145</v>
      </c>
      <c r="O1610" s="65" t="str">
        <f t="shared" si="1"/>
        <v>482623190001</v>
      </c>
      <c r="P1610" s="65">
        <f t="shared" si="2"/>
        <v>1</v>
      </c>
      <c r="Q1610" s="65">
        <f t="shared" si="3"/>
        <v>1</v>
      </c>
      <c r="R1610" s="65" t="str">
        <f t="shared" si="12"/>
        <v>48.262.319/0001-11</v>
      </c>
      <c r="S1610" s="84"/>
      <c r="T1610" s="84" t="str">
        <f t="shared" si="10"/>
        <v/>
      </c>
      <c r="U1610" s="84" t="str">
        <f t="shared" si="11"/>
        <v/>
      </c>
      <c r="V1610" s="65" t="str">
        <f t="shared" si="5"/>
        <v/>
      </c>
      <c r="W1610" s="84"/>
      <c r="X1610" s="84"/>
      <c r="Y1610" s="85"/>
      <c r="Z1610" s="85"/>
      <c r="AA1610" s="65" t="str">
        <f t="shared" si="6"/>
        <v/>
      </c>
      <c r="AB1610" s="65" t="str">
        <f t="shared" si="7"/>
        <v/>
      </c>
      <c r="AC1610" s="86"/>
      <c r="AD1610" s="87" t="str">
        <f t="shared" si="8"/>
        <v/>
      </c>
      <c r="AE1610" s="84"/>
      <c r="AF1610" s="86">
        <f>IF(AC1610&gt;0,AC1610,'⚙️ Config'!$B$10)</f>
        <v>0.0075</v>
      </c>
      <c r="AG1610" s="88">
        <f t="shared" si="9"/>
        <v>8355.7596</v>
      </c>
      <c r="AH1610" s="88">
        <f>AG1610*'⚙️ Config'!$B$11</f>
        <v>41778.798</v>
      </c>
      <c r="AI1610" s="88">
        <f>AH1610*'⚙️ Config'!$B$12</f>
        <v>12533.6394</v>
      </c>
      <c r="AJ1610" s="64"/>
      <c r="AK1610" s="84"/>
      <c r="AL1610" s="84"/>
      <c r="AM1610" s="84"/>
      <c r="AN1610" s="84"/>
      <c r="AO1610" s="84"/>
      <c r="AP1610" s="84"/>
      <c r="AQ1610" s="84"/>
    </row>
    <row r="1611" ht="15.0" customHeight="1">
      <c r="A1611" s="79">
        <v>1608.0</v>
      </c>
      <c r="B1611" s="80" t="s">
        <v>3573</v>
      </c>
      <c r="C1611" s="79" t="s">
        <v>141</v>
      </c>
      <c r="D1611" s="79" t="s">
        <v>3574</v>
      </c>
      <c r="E1611" s="81">
        <v>53.36</v>
      </c>
      <c r="F1611" s="79" t="s">
        <v>84</v>
      </c>
      <c r="G1611" s="79" t="s">
        <v>606</v>
      </c>
      <c r="H1611" s="82">
        <v>1113351.96</v>
      </c>
      <c r="I1611" s="79">
        <v>1.0</v>
      </c>
      <c r="J1611" s="83">
        <v>1.6</v>
      </c>
      <c r="K1611" s="80">
        <v>2024.0</v>
      </c>
      <c r="L1611" s="79" t="s">
        <v>295</v>
      </c>
      <c r="M1611" s="79">
        <v>2024.0</v>
      </c>
      <c r="N1611" s="79" t="s">
        <v>161</v>
      </c>
      <c r="O1611" s="65" t="str">
        <f t="shared" si="1"/>
        <v>729953920001</v>
      </c>
      <c r="P1611" s="65">
        <f t="shared" si="2"/>
        <v>8</v>
      </c>
      <c r="Q1611" s="65">
        <f t="shared" si="3"/>
        <v>7</v>
      </c>
      <c r="R1611" s="65" t="str">
        <f t="shared" si="12"/>
        <v>72.995.392/0001-87</v>
      </c>
      <c r="S1611" s="84"/>
      <c r="T1611" s="84" t="str">
        <f t="shared" si="10"/>
        <v/>
      </c>
      <c r="U1611" s="84" t="str">
        <f t="shared" si="11"/>
        <v/>
      </c>
      <c r="V1611" s="65" t="str">
        <f t="shared" si="5"/>
        <v/>
      </c>
      <c r="W1611" s="84"/>
      <c r="X1611" s="84"/>
      <c r="Y1611" s="85"/>
      <c r="Z1611" s="85"/>
      <c r="AA1611" s="65" t="str">
        <f t="shared" si="6"/>
        <v/>
      </c>
      <c r="AB1611" s="65" t="str">
        <f t="shared" si="7"/>
        <v/>
      </c>
      <c r="AC1611" s="86"/>
      <c r="AD1611" s="87" t="str">
        <f t="shared" si="8"/>
        <v/>
      </c>
      <c r="AE1611" s="84"/>
      <c r="AF1611" s="86">
        <f>IF(AC1611&gt;0,AC1611,'⚙️ Config'!$B$10)</f>
        <v>0.0075</v>
      </c>
      <c r="AG1611" s="88">
        <f t="shared" si="9"/>
        <v>8350.1397</v>
      </c>
      <c r="AH1611" s="88">
        <f>AG1611*'⚙️ Config'!$B$11</f>
        <v>41750.6985</v>
      </c>
      <c r="AI1611" s="88">
        <f>AH1611*'⚙️ Config'!$B$12</f>
        <v>12525.20955</v>
      </c>
      <c r="AJ1611" s="64"/>
      <c r="AK1611" s="84"/>
      <c r="AL1611" s="84"/>
      <c r="AM1611" s="84"/>
      <c r="AN1611" s="84"/>
      <c r="AO1611" s="84"/>
      <c r="AP1611" s="84"/>
      <c r="AQ1611" s="84"/>
    </row>
    <row r="1612" ht="15.0" customHeight="1">
      <c r="A1612" s="79">
        <v>1609.0</v>
      </c>
      <c r="B1612" s="80" t="s">
        <v>3575</v>
      </c>
      <c r="C1612" s="79" t="s">
        <v>141</v>
      </c>
      <c r="D1612" s="79" t="s">
        <v>3576</v>
      </c>
      <c r="E1612" s="81">
        <v>56.87</v>
      </c>
      <c r="F1612" s="79" t="s">
        <v>84</v>
      </c>
      <c r="G1612" s="79" t="s">
        <v>606</v>
      </c>
      <c r="H1612" s="82">
        <v>1112895.1</v>
      </c>
      <c r="I1612" s="79">
        <v>1.0</v>
      </c>
      <c r="J1612" s="83">
        <v>1.4</v>
      </c>
      <c r="K1612" s="80">
        <v>2024.0</v>
      </c>
      <c r="L1612" s="79" t="s">
        <v>630</v>
      </c>
      <c r="M1612" s="79">
        <v>2024.0</v>
      </c>
      <c r="N1612" s="79" t="s">
        <v>145</v>
      </c>
      <c r="O1612" s="65" t="str">
        <f t="shared" si="1"/>
        <v>350024410001</v>
      </c>
      <c r="P1612" s="65">
        <f t="shared" si="2"/>
        <v>0</v>
      </c>
      <c r="Q1612" s="65">
        <f t="shared" si="3"/>
        <v>7</v>
      </c>
      <c r="R1612" s="65" t="str">
        <f t="shared" si="12"/>
        <v>35.002.441/0001-07</v>
      </c>
      <c r="S1612" s="84"/>
      <c r="T1612" s="84" t="str">
        <f t="shared" si="10"/>
        <v/>
      </c>
      <c r="U1612" s="84" t="str">
        <f t="shared" si="11"/>
        <v/>
      </c>
      <c r="V1612" s="65" t="str">
        <f t="shared" si="5"/>
        <v/>
      </c>
      <c r="W1612" s="84"/>
      <c r="X1612" s="84"/>
      <c r="Y1612" s="85"/>
      <c r="Z1612" s="85"/>
      <c r="AA1612" s="65" t="str">
        <f t="shared" si="6"/>
        <v/>
      </c>
      <c r="AB1612" s="65" t="str">
        <f t="shared" si="7"/>
        <v/>
      </c>
      <c r="AC1612" s="86"/>
      <c r="AD1612" s="87" t="str">
        <f t="shared" si="8"/>
        <v/>
      </c>
      <c r="AE1612" s="84"/>
      <c r="AF1612" s="86">
        <f>IF(AC1612&gt;0,AC1612,'⚙️ Config'!$B$10)</f>
        <v>0.0075</v>
      </c>
      <c r="AG1612" s="88">
        <f t="shared" si="9"/>
        <v>8346.71325</v>
      </c>
      <c r="AH1612" s="88">
        <f>AG1612*'⚙️ Config'!$B$11</f>
        <v>41733.56625</v>
      </c>
      <c r="AI1612" s="88">
        <f>AH1612*'⚙️ Config'!$B$12</f>
        <v>12520.06988</v>
      </c>
      <c r="AJ1612" s="64"/>
      <c r="AK1612" s="84"/>
      <c r="AL1612" s="84"/>
      <c r="AM1612" s="84"/>
      <c r="AN1612" s="84"/>
      <c r="AO1612" s="84"/>
      <c r="AP1612" s="84"/>
      <c r="AQ1612" s="84"/>
    </row>
    <row r="1613" ht="15.0" customHeight="1">
      <c r="A1613" s="79">
        <v>1610.0</v>
      </c>
      <c r="B1613" s="80" t="s">
        <v>3577</v>
      </c>
      <c r="C1613" s="79" t="s">
        <v>141</v>
      </c>
      <c r="D1613" s="79" t="s">
        <v>3578</v>
      </c>
      <c r="E1613" s="81">
        <v>56.87</v>
      </c>
      <c r="F1613" s="79" t="s">
        <v>84</v>
      </c>
      <c r="G1613" s="79" t="s">
        <v>606</v>
      </c>
      <c r="H1613" s="82">
        <v>1112835.4</v>
      </c>
      <c r="I1613" s="79">
        <v>1.0</v>
      </c>
      <c r="J1613" s="83">
        <v>1.4</v>
      </c>
      <c r="K1613" s="80">
        <v>2024.0</v>
      </c>
      <c r="L1613" s="79" t="s">
        <v>295</v>
      </c>
      <c r="M1613" s="79">
        <v>2024.0</v>
      </c>
      <c r="N1613" s="79" t="s">
        <v>145</v>
      </c>
      <c r="O1613" s="65" t="str">
        <f t="shared" si="1"/>
        <v>108869330001</v>
      </c>
      <c r="P1613" s="65">
        <f t="shared" si="2"/>
        <v>8</v>
      </c>
      <c r="Q1613" s="65">
        <f t="shared" si="3"/>
        <v>1</v>
      </c>
      <c r="R1613" s="65" t="str">
        <f t="shared" si="12"/>
        <v>10.886.933/0001-81</v>
      </c>
      <c r="S1613" s="84"/>
      <c r="T1613" s="84" t="str">
        <f t="shared" si="10"/>
        <v/>
      </c>
      <c r="U1613" s="84" t="str">
        <f t="shared" si="11"/>
        <v/>
      </c>
      <c r="V1613" s="65" t="str">
        <f t="shared" si="5"/>
        <v/>
      </c>
      <c r="W1613" s="84"/>
      <c r="X1613" s="84"/>
      <c r="Y1613" s="85"/>
      <c r="Z1613" s="85"/>
      <c r="AA1613" s="65" t="str">
        <f t="shared" si="6"/>
        <v/>
      </c>
      <c r="AB1613" s="65" t="str">
        <f t="shared" si="7"/>
        <v/>
      </c>
      <c r="AC1613" s="86"/>
      <c r="AD1613" s="87" t="str">
        <f t="shared" si="8"/>
        <v/>
      </c>
      <c r="AE1613" s="84"/>
      <c r="AF1613" s="86">
        <f>IF(AC1613&gt;0,AC1613,'⚙️ Config'!$B$10)</f>
        <v>0.0075</v>
      </c>
      <c r="AG1613" s="88">
        <f t="shared" si="9"/>
        <v>8346.2655</v>
      </c>
      <c r="AH1613" s="88">
        <f>AG1613*'⚙️ Config'!$B$11</f>
        <v>41731.3275</v>
      </c>
      <c r="AI1613" s="88">
        <f>AH1613*'⚙️ Config'!$B$12</f>
        <v>12519.39825</v>
      </c>
      <c r="AJ1613" s="64"/>
      <c r="AK1613" s="84"/>
      <c r="AL1613" s="84"/>
      <c r="AM1613" s="84"/>
      <c r="AN1613" s="84"/>
      <c r="AO1613" s="84"/>
      <c r="AP1613" s="84"/>
      <c r="AQ1613" s="84"/>
    </row>
    <row r="1614" ht="15.0" customHeight="1">
      <c r="A1614" s="79">
        <v>1611.0</v>
      </c>
      <c r="B1614" s="80" t="s">
        <v>3579</v>
      </c>
      <c r="C1614" s="79" t="s">
        <v>141</v>
      </c>
      <c r="D1614" s="79" t="s">
        <v>3580</v>
      </c>
      <c r="E1614" s="81">
        <v>73.88</v>
      </c>
      <c r="F1614" s="79" t="s">
        <v>84</v>
      </c>
      <c r="G1614" s="79" t="s">
        <v>606</v>
      </c>
      <c r="H1614" s="82">
        <v>1112731.08</v>
      </c>
      <c r="I1614" s="79">
        <v>1.0</v>
      </c>
      <c r="J1614" s="83">
        <v>0.8</v>
      </c>
      <c r="K1614" s="80">
        <v>2025.0</v>
      </c>
      <c r="L1614" s="79" t="s">
        <v>295</v>
      </c>
      <c r="M1614" s="79">
        <v>2025.0</v>
      </c>
      <c r="N1614" s="79" t="s">
        <v>161</v>
      </c>
      <c r="O1614" s="65" t="str">
        <f t="shared" si="1"/>
        <v>261226000001</v>
      </c>
      <c r="P1614" s="65">
        <f t="shared" si="2"/>
        <v>1</v>
      </c>
      <c r="Q1614" s="65">
        <f t="shared" si="3"/>
        <v>6</v>
      </c>
      <c r="R1614" s="65" t="str">
        <f t="shared" si="12"/>
        <v>26.122.600/0001-16</v>
      </c>
      <c r="S1614" s="84"/>
      <c r="T1614" s="84" t="str">
        <f t="shared" si="10"/>
        <v/>
      </c>
      <c r="U1614" s="84" t="str">
        <f t="shared" si="11"/>
        <v/>
      </c>
      <c r="V1614" s="65" t="str">
        <f t="shared" si="5"/>
        <v/>
      </c>
      <c r="W1614" s="84"/>
      <c r="X1614" s="84"/>
      <c r="Y1614" s="85"/>
      <c r="Z1614" s="85"/>
      <c r="AA1614" s="65" t="str">
        <f t="shared" si="6"/>
        <v/>
      </c>
      <c r="AB1614" s="65" t="str">
        <f t="shared" si="7"/>
        <v/>
      </c>
      <c r="AC1614" s="86"/>
      <c r="AD1614" s="87" t="str">
        <f t="shared" si="8"/>
        <v/>
      </c>
      <c r="AE1614" s="84"/>
      <c r="AF1614" s="86">
        <f>IF(AC1614&gt;0,AC1614,'⚙️ Config'!$B$10)</f>
        <v>0.0075</v>
      </c>
      <c r="AG1614" s="88">
        <f t="shared" si="9"/>
        <v>8345.4831</v>
      </c>
      <c r="AH1614" s="88">
        <f>AG1614*'⚙️ Config'!$B$11</f>
        <v>41727.4155</v>
      </c>
      <c r="AI1614" s="88">
        <f>AH1614*'⚙️ Config'!$B$12</f>
        <v>12518.22465</v>
      </c>
      <c r="AJ1614" s="64"/>
      <c r="AK1614" s="84"/>
      <c r="AL1614" s="84"/>
      <c r="AM1614" s="84"/>
      <c r="AN1614" s="84"/>
      <c r="AO1614" s="84"/>
      <c r="AP1614" s="84"/>
      <c r="AQ1614" s="84"/>
    </row>
    <row r="1615" ht="15.0" customHeight="1">
      <c r="A1615" s="79">
        <v>1612.0</v>
      </c>
      <c r="B1615" s="80" t="s">
        <v>3581</v>
      </c>
      <c r="C1615" s="79" t="s">
        <v>141</v>
      </c>
      <c r="D1615" s="79" t="s">
        <v>3582</v>
      </c>
      <c r="E1615" s="81">
        <v>66.7</v>
      </c>
      <c r="F1615" s="79" t="s">
        <v>84</v>
      </c>
      <c r="G1615" s="79" t="s">
        <v>606</v>
      </c>
      <c r="H1615" s="82">
        <v>1112633.37</v>
      </c>
      <c r="I1615" s="79">
        <v>1.0</v>
      </c>
      <c r="J1615" s="83">
        <v>1.0</v>
      </c>
      <c r="K1615" s="80">
        <v>2025.0</v>
      </c>
      <c r="L1615" s="79" t="s">
        <v>630</v>
      </c>
      <c r="M1615" s="79">
        <v>2025.0</v>
      </c>
      <c r="N1615" s="79" t="s">
        <v>145</v>
      </c>
      <c r="O1615" s="65" t="str">
        <f t="shared" si="1"/>
        <v>501584820001</v>
      </c>
      <c r="P1615" s="65">
        <f t="shared" si="2"/>
        <v>8</v>
      </c>
      <c r="Q1615" s="65">
        <f t="shared" si="3"/>
        <v>0</v>
      </c>
      <c r="R1615" s="65" t="str">
        <f t="shared" si="12"/>
        <v>50.158.482/0001-80</v>
      </c>
      <c r="S1615" s="84"/>
      <c r="T1615" s="84" t="str">
        <f t="shared" si="10"/>
        <v/>
      </c>
      <c r="U1615" s="84" t="str">
        <f t="shared" si="11"/>
        <v/>
      </c>
      <c r="V1615" s="65" t="str">
        <f t="shared" si="5"/>
        <v/>
      </c>
      <c r="W1615" s="84"/>
      <c r="X1615" s="84"/>
      <c r="Y1615" s="85"/>
      <c r="Z1615" s="85"/>
      <c r="AA1615" s="65" t="str">
        <f t="shared" si="6"/>
        <v/>
      </c>
      <c r="AB1615" s="65" t="str">
        <f t="shared" si="7"/>
        <v/>
      </c>
      <c r="AC1615" s="86"/>
      <c r="AD1615" s="87" t="str">
        <f t="shared" si="8"/>
        <v/>
      </c>
      <c r="AE1615" s="84"/>
      <c r="AF1615" s="86">
        <f>IF(AC1615&gt;0,AC1615,'⚙️ Config'!$B$10)</f>
        <v>0.0075</v>
      </c>
      <c r="AG1615" s="88">
        <f t="shared" si="9"/>
        <v>8344.750275</v>
      </c>
      <c r="AH1615" s="88">
        <f>AG1615*'⚙️ Config'!$B$11</f>
        <v>41723.75138</v>
      </c>
      <c r="AI1615" s="88">
        <f>AH1615*'⚙️ Config'!$B$12</f>
        <v>12517.12541</v>
      </c>
      <c r="AJ1615" s="64"/>
      <c r="AK1615" s="84"/>
      <c r="AL1615" s="84"/>
      <c r="AM1615" s="84"/>
      <c r="AN1615" s="84"/>
      <c r="AO1615" s="84"/>
      <c r="AP1615" s="84"/>
      <c r="AQ1615" s="84"/>
    </row>
    <row r="1616" ht="15.0" customHeight="1">
      <c r="A1616" s="79">
        <v>1613.0</v>
      </c>
      <c r="B1616" s="80" t="s">
        <v>3583</v>
      </c>
      <c r="C1616" s="79" t="s">
        <v>141</v>
      </c>
      <c r="D1616" s="79" t="s">
        <v>3584</v>
      </c>
      <c r="E1616" s="81">
        <v>69.36</v>
      </c>
      <c r="F1616" s="79" t="s">
        <v>84</v>
      </c>
      <c r="G1616" s="79" t="s">
        <v>606</v>
      </c>
      <c r="H1616" s="82">
        <v>1112530.08</v>
      </c>
      <c r="I1616" s="79">
        <v>1.0</v>
      </c>
      <c r="J1616" s="83">
        <v>2.0</v>
      </c>
      <c r="K1616" s="80">
        <v>2025.0</v>
      </c>
      <c r="L1616" s="79" t="s">
        <v>202</v>
      </c>
      <c r="M1616" s="79">
        <v>2024.0</v>
      </c>
      <c r="N1616" s="79" t="s">
        <v>208</v>
      </c>
      <c r="O1616" s="65" t="str">
        <f t="shared" si="1"/>
        <v>111944000001</v>
      </c>
      <c r="P1616" s="65">
        <f t="shared" si="2"/>
        <v>0</v>
      </c>
      <c r="Q1616" s="65">
        <f t="shared" si="3"/>
        <v>0</v>
      </c>
      <c r="R1616" s="65" t="str">
        <f t="shared" si="12"/>
        <v>11.194.400/0001-00</v>
      </c>
      <c r="S1616" s="84"/>
      <c r="T1616" s="84" t="str">
        <f t="shared" si="10"/>
        <v/>
      </c>
      <c r="U1616" s="84" t="str">
        <f t="shared" si="11"/>
        <v/>
      </c>
      <c r="V1616" s="65" t="str">
        <f t="shared" si="5"/>
        <v/>
      </c>
      <c r="W1616" s="84"/>
      <c r="X1616" s="84"/>
      <c r="Y1616" s="85"/>
      <c r="Z1616" s="85"/>
      <c r="AA1616" s="65" t="str">
        <f t="shared" si="6"/>
        <v/>
      </c>
      <c r="AB1616" s="65" t="str">
        <f t="shared" si="7"/>
        <v/>
      </c>
      <c r="AC1616" s="86"/>
      <c r="AD1616" s="87" t="str">
        <f t="shared" si="8"/>
        <v/>
      </c>
      <c r="AE1616" s="84"/>
      <c r="AF1616" s="86">
        <f>IF(AC1616&gt;0,AC1616,'⚙️ Config'!$B$10)</f>
        <v>0.0075</v>
      </c>
      <c r="AG1616" s="88">
        <f t="shared" si="9"/>
        <v>8343.9756</v>
      </c>
      <c r="AH1616" s="88">
        <f>AG1616*'⚙️ Config'!$B$11</f>
        <v>41719.878</v>
      </c>
      <c r="AI1616" s="88">
        <f>AH1616*'⚙️ Config'!$B$12</f>
        <v>12515.9634</v>
      </c>
      <c r="AJ1616" s="64"/>
      <c r="AK1616" s="84"/>
      <c r="AL1616" s="84"/>
      <c r="AM1616" s="84"/>
      <c r="AN1616" s="84"/>
      <c r="AO1616" s="84"/>
      <c r="AP1616" s="84"/>
      <c r="AQ1616" s="84"/>
    </row>
    <row r="1617" ht="15.0" customHeight="1">
      <c r="A1617" s="79">
        <v>1614.0</v>
      </c>
      <c r="B1617" s="80" t="s">
        <v>3585</v>
      </c>
      <c r="C1617" s="79" t="s">
        <v>141</v>
      </c>
      <c r="D1617" s="79" t="s">
        <v>3586</v>
      </c>
      <c r="E1617" s="81">
        <v>63.78</v>
      </c>
      <c r="F1617" s="79" t="s">
        <v>84</v>
      </c>
      <c r="G1617" s="79" t="s">
        <v>606</v>
      </c>
      <c r="H1617" s="82">
        <v>1111601.78</v>
      </c>
      <c r="I1617" s="79">
        <v>1.0</v>
      </c>
      <c r="J1617" s="83">
        <v>1.1</v>
      </c>
      <c r="K1617" s="80">
        <v>2025.0</v>
      </c>
      <c r="L1617" s="79" t="s">
        <v>630</v>
      </c>
      <c r="M1617" s="79">
        <v>2025.0</v>
      </c>
      <c r="N1617" s="79" t="s">
        <v>161</v>
      </c>
      <c r="O1617" s="65" t="str">
        <f t="shared" si="1"/>
        <v>277874500001</v>
      </c>
      <c r="P1617" s="65">
        <f t="shared" si="2"/>
        <v>2</v>
      </c>
      <c r="Q1617" s="65">
        <f t="shared" si="3"/>
        <v>2</v>
      </c>
      <c r="R1617" s="65" t="str">
        <f t="shared" si="12"/>
        <v>27.787.450/0001-22</v>
      </c>
      <c r="S1617" s="84"/>
      <c r="T1617" s="84" t="str">
        <f t="shared" si="10"/>
        <v/>
      </c>
      <c r="U1617" s="84" t="str">
        <f t="shared" si="11"/>
        <v/>
      </c>
      <c r="V1617" s="65" t="str">
        <f t="shared" si="5"/>
        <v/>
      </c>
      <c r="W1617" s="84"/>
      <c r="X1617" s="84"/>
      <c r="Y1617" s="85"/>
      <c r="Z1617" s="85"/>
      <c r="AA1617" s="65" t="str">
        <f t="shared" si="6"/>
        <v/>
      </c>
      <c r="AB1617" s="65" t="str">
        <f t="shared" si="7"/>
        <v/>
      </c>
      <c r="AC1617" s="86"/>
      <c r="AD1617" s="87" t="str">
        <f t="shared" si="8"/>
        <v/>
      </c>
      <c r="AE1617" s="84"/>
      <c r="AF1617" s="86">
        <f>IF(AC1617&gt;0,AC1617,'⚙️ Config'!$B$10)</f>
        <v>0.0075</v>
      </c>
      <c r="AG1617" s="88">
        <f t="shared" si="9"/>
        <v>8337.01335</v>
      </c>
      <c r="AH1617" s="88">
        <f>AG1617*'⚙️ Config'!$B$11</f>
        <v>41685.06675</v>
      </c>
      <c r="AI1617" s="88">
        <f>AH1617*'⚙️ Config'!$B$12</f>
        <v>12505.52003</v>
      </c>
      <c r="AJ1617" s="64"/>
      <c r="AK1617" s="84"/>
      <c r="AL1617" s="84"/>
      <c r="AM1617" s="84"/>
      <c r="AN1617" s="84"/>
      <c r="AO1617" s="84"/>
      <c r="AP1617" s="84"/>
      <c r="AQ1617" s="84"/>
    </row>
    <row r="1618" ht="15.0" customHeight="1">
      <c r="A1618" s="79">
        <v>1615.0</v>
      </c>
      <c r="B1618" s="80" t="s">
        <v>3587</v>
      </c>
      <c r="C1618" s="79" t="s">
        <v>141</v>
      </c>
      <c r="D1618" s="79" t="s">
        <v>3588</v>
      </c>
      <c r="E1618" s="81">
        <v>55.03</v>
      </c>
      <c r="F1618" s="79" t="s">
        <v>84</v>
      </c>
      <c r="G1618" s="79" t="s">
        <v>606</v>
      </c>
      <c r="H1618" s="82">
        <v>1111075.15</v>
      </c>
      <c r="I1618" s="79">
        <v>1.0</v>
      </c>
      <c r="J1618" s="83">
        <v>1.5</v>
      </c>
      <c r="K1618" s="80">
        <v>2024.0</v>
      </c>
      <c r="L1618" s="79" t="s">
        <v>630</v>
      </c>
      <c r="M1618" s="79">
        <v>2024.0</v>
      </c>
      <c r="N1618" s="79" t="s">
        <v>161</v>
      </c>
      <c r="O1618" s="65" t="str">
        <f t="shared" si="1"/>
        <v>471127570001</v>
      </c>
      <c r="P1618" s="65">
        <f t="shared" si="2"/>
        <v>3</v>
      </c>
      <c r="Q1618" s="65">
        <f t="shared" si="3"/>
        <v>0</v>
      </c>
      <c r="R1618" s="65" t="str">
        <f t="shared" si="12"/>
        <v>47.112.757/0001-30</v>
      </c>
      <c r="S1618" s="84"/>
      <c r="T1618" s="84" t="str">
        <f t="shared" si="10"/>
        <v/>
      </c>
      <c r="U1618" s="84" t="str">
        <f t="shared" si="11"/>
        <v/>
      </c>
      <c r="V1618" s="65" t="str">
        <f t="shared" si="5"/>
        <v/>
      </c>
      <c r="W1618" s="84"/>
      <c r="X1618" s="84"/>
      <c r="Y1618" s="85"/>
      <c r="Z1618" s="85"/>
      <c r="AA1618" s="65" t="str">
        <f t="shared" si="6"/>
        <v/>
      </c>
      <c r="AB1618" s="65" t="str">
        <f t="shared" si="7"/>
        <v/>
      </c>
      <c r="AC1618" s="86"/>
      <c r="AD1618" s="87" t="str">
        <f t="shared" si="8"/>
        <v/>
      </c>
      <c r="AE1618" s="84"/>
      <c r="AF1618" s="86">
        <f>IF(AC1618&gt;0,AC1618,'⚙️ Config'!$B$10)</f>
        <v>0.0075</v>
      </c>
      <c r="AG1618" s="88">
        <f t="shared" si="9"/>
        <v>8333.063625</v>
      </c>
      <c r="AH1618" s="88">
        <f>AG1618*'⚙️ Config'!$B$11</f>
        <v>41665.31813</v>
      </c>
      <c r="AI1618" s="88">
        <f>AH1618*'⚙️ Config'!$B$12</f>
        <v>12499.59544</v>
      </c>
      <c r="AJ1618" s="64"/>
      <c r="AK1618" s="84"/>
      <c r="AL1618" s="84"/>
      <c r="AM1618" s="84"/>
      <c r="AN1618" s="84"/>
      <c r="AO1618" s="84"/>
      <c r="AP1618" s="84"/>
      <c r="AQ1618" s="84"/>
    </row>
    <row r="1619" ht="15.0" customHeight="1">
      <c r="A1619" s="79">
        <v>1616.0</v>
      </c>
      <c r="B1619" s="80" t="s">
        <v>3589</v>
      </c>
      <c r="C1619" s="79" t="s">
        <v>141</v>
      </c>
      <c r="D1619" s="79" t="s">
        <v>3590</v>
      </c>
      <c r="E1619" s="81">
        <v>58.92</v>
      </c>
      <c r="F1619" s="79" t="s">
        <v>84</v>
      </c>
      <c r="G1619" s="79" t="s">
        <v>606</v>
      </c>
      <c r="H1619" s="82">
        <v>1110790.19</v>
      </c>
      <c r="I1619" s="79">
        <v>1.0</v>
      </c>
      <c r="J1619" s="83">
        <v>1.3</v>
      </c>
      <c r="K1619" s="80">
        <v>2024.0</v>
      </c>
      <c r="L1619" s="79" t="s">
        <v>295</v>
      </c>
      <c r="M1619" s="79">
        <v>2024.0</v>
      </c>
      <c r="N1619" s="79" t="s">
        <v>145</v>
      </c>
      <c r="O1619" s="65" t="str">
        <f t="shared" si="1"/>
        <v>559858570001</v>
      </c>
      <c r="P1619" s="65">
        <f t="shared" si="2"/>
        <v>0</v>
      </c>
      <c r="Q1619" s="65">
        <f t="shared" si="3"/>
        <v>8</v>
      </c>
      <c r="R1619" s="65" t="str">
        <f t="shared" si="12"/>
        <v>55.985.857/0001-08</v>
      </c>
      <c r="S1619" s="84"/>
      <c r="T1619" s="84" t="str">
        <f t="shared" si="10"/>
        <v/>
      </c>
      <c r="U1619" s="84" t="str">
        <f t="shared" si="11"/>
        <v/>
      </c>
      <c r="V1619" s="65" t="str">
        <f t="shared" si="5"/>
        <v/>
      </c>
      <c r="W1619" s="84"/>
      <c r="X1619" s="84"/>
      <c r="Y1619" s="85"/>
      <c r="Z1619" s="85"/>
      <c r="AA1619" s="65" t="str">
        <f t="shared" si="6"/>
        <v/>
      </c>
      <c r="AB1619" s="65" t="str">
        <f t="shared" si="7"/>
        <v/>
      </c>
      <c r="AC1619" s="86"/>
      <c r="AD1619" s="87" t="str">
        <f t="shared" si="8"/>
        <v/>
      </c>
      <c r="AE1619" s="84"/>
      <c r="AF1619" s="86">
        <f>IF(AC1619&gt;0,AC1619,'⚙️ Config'!$B$10)</f>
        <v>0.0075</v>
      </c>
      <c r="AG1619" s="88">
        <f t="shared" si="9"/>
        <v>8330.926425</v>
      </c>
      <c r="AH1619" s="88">
        <f>AG1619*'⚙️ Config'!$B$11</f>
        <v>41654.63213</v>
      </c>
      <c r="AI1619" s="88">
        <f>AH1619*'⚙️ Config'!$B$12</f>
        <v>12496.38964</v>
      </c>
      <c r="AJ1619" s="64"/>
      <c r="AK1619" s="84"/>
      <c r="AL1619" s="84"/>
      <c r="AM1619" s="84"/>
      <c r="AN1619" s="84"/>
      <c r="AO1619" s="84"/>
      <c r="AP1619" s="84"/>
      <c r="AQ1619" s="84"/>
    </row>
    <row r="1620" ht="15.0" customHeight="1">
      <c r="A1620" s="79">
        <v>1617.0</v>
      </c>
      <c r="B1620" s="80" t="s">
        <v>3591</v>
      </c>
      <c r="C1620" s="79" t="s">
        <v>141</v>
      </c>
      <c r="D1620" s="79" t="s">
        <v>3592</v>
      </c>
      <c r="E1620" s="81">
        <v>50.46</v>
      </c>
      <c r="F1620" s="79" t="s">
        <v>84</v>
      </c>
      <c r="G1620" s="79" t="s">
        <v>606</v>
      </c>
      <c r="H1620" s="82">
        <v>1110740.91</v>
      </c>
      <c r="I1620" s="79">
        <v>1.0</v>
      </c>
      <c r="J1620" s="83">
        <v>1.8</v>
      </c>
      <c r="K1620" s="80">
        <v>2024.0</v>
      </c>
      <c r="L1620" s="79" t="s">
        <v>630</v>
      </c>
      <c r="M1620" s="79">
        <v>2024.0</v>
      </c>
      <c r="N1620" s="79" t="s">
        <v>145</v>
      </c>
      <c r="O1620" s="65" t="str">
        <f t="shared" si="1"/>
        <v>473517440001</v>
      </c>
      <c r="P1620" s="65">
        <f t="shared" si="2"/>
        <v>1</v>
      </c>
      <c r="Q1620" s="65">
        <f t="shared" si="3"/>
        <v>4</v>
      </c>
      <c r="R1620" s="65" t="str">
        <f t="shared" si="12"/>
        <v>47.351.744/0001-14</v>
      </c>
      <c r="S1620" s="84"/>
      <c r="T1620" s="84" t="str">
        <f t="shared" si="10"/>
        <v/>
      </c>
      <c r="U1620" s="84" t="str">
        <f t="shared" si="11"/>
        <v/>
      </c>
      <c r="V1620" s="65" t="str">
        <f t="shared" si="5"/>
        <v/>
      </c>
      <c r="W1620" s="84"/>
      <c r="X1620" s="84"/>
      <c r="Y1620" s="85"/>
      <c r="Z1620" s="85"/>
      <c r="AA1620" s="65" t="str">
        <f t="shared" si="6"/>
        <v/>
      </c>
      <c r="AB1620" s="65" t="str">
        <f t="shared" si="7"/>
        <v/>
      </c>
      <c r="AC1620" s="86"/>
      <c r="AD1620" s="87" t="str">
        <f t="shared" si="8"/>
        <v/>
      </c>
      <c r="AE1620" s="84"/>
      <c r="AF1620" s="86">
        <f>IF(AC1620&gt;0,AC1620,'⚙️ Config'!$B$10)</f>
        <v>0.0075</v>
      </c>
      <c r="AG1620" s="88">
        <f t="shared" si="9"/>
        <v>8330.556825</v>
      </c>
      <c r="AH1620" s="88">
        <f>AG1620*'⚙️ Config'!$B$11</f>
        <v>41652.78413</v>
      </c>
      <c r="AI1620" s="88">
        <f>AH1620*'⚙️ Config'!$B$12</f>
        <v>12495.83524</v>
      </c>
      <c r="AJ1620" s="64"/>
      <c r="AK1620" s="84"/>
      <c r="AL1620" s="84"/>
      <c r="AM1620" s="84"/>
      <c r="AN1620" s="84"/>
      <c r="AO1620" s="84"/>
      <c r="AP1620" s="84"/>
      <c r="AQ1620" s="84"/>
    </row>
    <row r="1621" ht="15.0" customHeight="1">
      <c r="A1621" s="79">
        <v>1618.0</v>
      </c>
      <c r="B1621" s="80" t="s">
        <v>3593</v>
      </c>
      <c r="C1621" s="79" t="s">
        <v>141</v>
      </c>
      <c r="D1621" s="79" t="s">
        <v>3594</v>
      </c>
      <c r="E1621" s="81">
        <v>63.78</v>
      </c>
      <c r="F1621" s="79" t="s">
        <v>84</v>
      </c>
      <c r="G1621" s="79" t="s">
        <v>606</v>
      </c>
      <c r="H1621" s="82">
        <v>1110425.04</v>
      </c>
      <c r="I1621" s="79">
        <v>1.0</v>
      </c>
      <c r="J1621" s="83">
        <v>1.1</v>
      </c>
      <c r="K1621" s="80">
        <v>2025.0</v>
      </c>
      <c r="L1621" s="79" t="s">
        <v>295</v>
      </c>
      <c r="M1621" s="79">
        <v>2025.0</v>
      </c>
      <c r="N1621" s="79" t="s">
        <v>161</v>
      </c>
      <c r="O1621" s="65" t="str">
        <f t="shared" si="1"/>
        <v>262819250001</v>
      </c>
      <c r="P1621" s="65">
        <f t="shared" si="2"/>
        <v>4</v>
      </c>
      <c r="Q1621" s="65">
        <f t="shared" si="3"/>
        <v>1</v>
      </c>
      <c r="R1621" s="65" t="str">
        <f t="shared" si="12"/>
        <v>26.281.925/0001-41</v>
      </c>
      <c r="S1621" s="84"/>
      <c r="T1621" s="84" t="str">
        <f t="shared" si="10"/>
        <v/>
      </c>
      <c r="U1621" s="84" t="str">
        <f t="shared" si="11"/>
        <v/>
      </c>
      <c r="V1621" s="65" t="str">
        <f t="shared" si="5"/>
        <v/>
      </c>
      <c r="W1621" s="84"/>
      <c r="X1621" s="84"/>
      <c r="Y1621" s="85"/>
      <c r="Z1621" s="85"/>
      <c r="AA1621" s="65" t="str">
        <f t="shared" si="6"/>
        <v/>
      </c>
      <c r="AB1621" s="65" t="str">
        <f t="shared" si="7"/>
        <v/>
      </c>
      <c r="AC1621" s="86"/>
      <c r="AD1621" s="87" t="str">
        <f t="shared" si="8"/>
        <v/>
      </c>
      <c r="AE1621" s="84"/>
      <c r="AF1621" s="86">
        <f>IF(AC1621&gt;0,AC1621,'⚙️ Config'!$B$10)</f>
        <v>0.0075</v>
      </c>
      <c r="AG1621" s="88">
        <f t="shared" si="9"/>
        <v>8328.1878</v>
      </c>
      <c r="AH1621" s="88">
        <f>AG1621*'⚙️ Config'!$B$11</f>
        <v>41640.939</v>
      </c>
      <c r="AI1621" s="88">
        <f>AH1621*'⚙️ Config'!$B$12</f>
        <v>12492.2817</v>
      </c>
      <c r="AJ1621" s="64"/>
      <c r="AK1621" s="84"/>
      <c r="AL1621" s="84"/>
      <c r="AM1621" s="84"/>
      <c r="AN1621" s="84"/>
      <c r="AO1621" s="84"/>
      <c r="AP1621" s="84"/>
      <c r="AQ1621" s="84"/>
    </row>
    <row r="1622" ht="15.0" customHeight="1">
      <c r="A1622" s="79">
        <v>1619.0</v>
      </c>
      <c r="B1622" s="80" t="s">
        <v>3595</v>
      </c>
      <c r="C1622" s="79" t="s">
        <v>141</v>
      </c>
      <c r="D1622" s="79" t="s">
        <v>3596</v>
      </c>
      <c r="E1622" s="81">
        <v>49.2</v>
      </c>
      <c r="F1622" s="79" t="s">
        <v>84</v>
      </c>
      <c r="G1622" s="79" t="s">
        <v>606</v>
      </c>
      <c r="H1622" s="82">
        <v>1110409.24</v>
      </c>
      <c r="I1622" s="79">
        <v>1.0</v>
      </c>
      <c r="J1622" s="83">
        <v>1.9</v>
      </c>
      <c r="K1622" s="80">
        <v>2024.0</v>
      </c>
      <c r="L1622" s="79" t="s">
        <v>202</v>
      </c>
      <c r="M1622" s="79">
        <v>2024.0</v>
      </c>
      <c r="N1622" s="79" t="s">
        <v>145</v>
      </c>
      <c r="O1622" s="65" t="str">
        <f t="shared" si="1"/>
        <v>105797240001</v>
      </c>
      <c r="P1622" s="65">
        <f t="shared" si="2"/>
        <v>9</v>
      </c>
      <c r="Q1622" s="65">
        <f t="shared" si="3"/>
        <v>5</v>
      </c>
      <c r="R1622" s="65" t="str">
        <f t="shared" si="12"/>
        <v>10.579.724/0001-95</v>
      </c>
      <c r="S1622" s="84"/>
      <c r="T1622" s="84" t="str">
        <f t="shared" si="10"/>
        <v/>
      </c>
      <c r="U1622" s="84" t="str">
        <f t="shared" si="11"/>
        <v/>
      </c>
      <c r="V1622" s="65" t="str">
        <f t="shared" si="5"/>
        <v/>
      </c>
      <c r="W1622" s="84"/>
      <c r="X1622" s="84"/>
      <c r="Y1622" s="85"/>
      <c r="Z1622" s="85"/>
      <c r="AA1622" s="65" t="str">
        <f t="shared" si="6"/>
        <v/>
      </c>
      <c r="AB1622" s="65" t="str">
        <f t="shared" si="7"/>
        <v/>
      </c>
      <c r="AC1622" s="86"/>
      <c r="AD1622" s="87" t="str">
        <f t="shared" si="8"/>
        <v/>
      </c>
      <c r="AE1622" s="84"/>
      <c r="AF1622" s="86">
        <f>IF(AC1622&gt;0,AC1622,'⚙️ Config'!$B$10)</f>
        <v>0.0075</v>
      </c>
      <c r="AG1622" s="88">
        <f t="shared" si="9"/>
        <v>8328.0693</v>
      </c>
      <c r="AH1622" s="88">
        <f>AG1622*'⚙️ Config'!$B$11</f>
        <v>41640.3465</v>
      </c>
      <c r="AI1622" s="88">
        <f>AH1622*'⚙️ Config'!$B$12</f>
        <v>12492.10395</v>
      </c>
      <c r="AJ1622" s="64"/>
      <c r="AK1622" s="84"/>
      <c r="AL1622" s="84"/>
      <c r="AM1622" s="84"/>
      <c r="AN1622" s="84"/>
      <c r="AO1622" s="84"/>
      <c r="AP1622" s="84"/>
      <c r="AQ1622" s="84"/>
    </row>
    <row r="1623" ht="15.0" customHeight="1">
      <c r="A1623" s="79">
        <v>1620.0</v>
      </c>
      <c r="B1623" s="80" t="s">
        <v>3597</v>
      </c>
      <c r="C1623" s="79" t="s">
        <v>141</v>
      </c>
      <c r="D1623" s="79" t="s">
        <v>3598</v>
      </c>
      <c r="E1623" s="81">
        <v>63.78</v>
      </c>
      <c r="F1623" s="79" t="s">
        <v>84</v>
      </c>
      <c r="G1623" s="79" t="s">
        <v>606</v>
      </c>
      <c r="H1623" s="82">
        <v>1110184.06</v>
      </c>
      <c r="I1623" s="79">
        <v>1.0</v>
      </c>
      <c r="J1623" s="83">
        <v>1.1</v>
      </c>
      <c r="K1623" s="80">
        <v>2025.0</v>
      </c>
      <c r="L1623" s="79" t="s">
        <v>630</v>
      </c>
      <c r="M1623" s="79">
        <v>2025.0</v>
      </c>
      <c r="N1623" s="79" t="s">
        <v>161</v>
      </c>
      <c r="O1623" s="65" t="str">
        <f t="shared" si="1"/>
        <v>014764870001</v>
      </c>
      <c r="P1623" s="65">
        <f t="shared" si="2"/>
        <v>4</v>
      </c>
      <c r="Q1623" s="65">
        <f t="shared" si="3"/>
        <v>6</v>
      </c>
      <c r="R1623" s="65" t="str">
        <f t="shared" si="12"/>
        <v>01.476.487/0001-46</v>
      </c>
      <c r="S1623" s="84"/>
      <c r="T1623" s="84" t="str">
        <f t="shared" si="10"/>
        <v/>
      </c>
      <c r="U1623" s="84" t="str">
        <f t="shared" si="11"/>
        <v/>
      </c>
      <c r="V1623" s="65" t="str">
        <f t="shared" si="5"/>
        <v/>
      </c>
      <c r="W1623" s="84"/>
      <c r="X1623" s="84"/>
      <c r="Y1623" s="85"/>
      <c r="Z1623" s="85"/>
      <c r="AA1623" s="65" t="str">
        <f t="shared" si="6"/>
        <v/>
      </c>
      <c r="AB1623" s="65" t="str">
        <f t="shared" si="7"/>
        <v/>
      </c>
      <c r="AC1623" s="86"/>
      <c r="AD1623" s="87" t="str">
        <f t="shared" si="8"/>
        <v/>
      </c>
      <c r="AE1623" s="84"/>
      <c r="AF1623" s="86">
        <f>IF(AC1623&gt;0,AC1623,'⚙️ Config'!$B$10)</f>
        <v>0.0075</v>
      </c>
      <c r="AG1623" s="88">
        <f t="shared" si="9"/>
        <v>8326.38045</v>
      </c>
      <c r="AH1623" s="88">
        <f>AG1623*'⚙️ Config'!$B$11</f>
        <v>41631.90225</v>
      </c>
      <c r="AI1623" s="88">
        <f>AH1623*'⚙️ Config'!$B$12</f>
        <v>12489.57068</v>
      </c>
      <c r="AJ1623" s="64"/>
      <c r="AK1623" s="84"/>
      <c r="AL1623" s="84"/>
      <c r="AM1623" s="84"/>
      <c r="AN1623" s="84"/>
      <c r="AO1623" s="84"/>
      <c r="AP1623" s="84"/>
      <c r="AQ1623" s="84"/>
    </row>
    <row r="1624" ht="15.0" customHeight="1">
      <c r="A1624" s="79">
        <v>1621.0</v>
      </c>
      <c r="B1624" s="80" t="s">
        <v>3599</v>
      </c>
      <c r="C1624" s="79" t="s">
        <v>141</v>
      </c>
      <c r="D1624" s="79" t="s">
        <v>3600</v>
      </c>
      <c r="E1624" s="81">
        <v>51.85</v>
      </c>
      <c r="F1624" s="79" t="s">
        <v>84</v>
      </c>
      <c r="G1624" s="79" t="s">
        <v>606</v>
      </c>
      <c r="H1624" s="82">
        <v>1109829.03</v>
      </c>
      <c r="I1624" s="79">
        <v>1.0</v>
      </c>
      <c r="J1624" s="83">
        <v>1.7</v>
      </c>
      <c r="K1624" s="80">
        <v>2024.0</v>
      </c>
      <c r="L1624" s="79" t="s">
        <v>448</v>
      </c>
      <c r="M1624" s="79">
        <v>2024.0</v>
      </c>
      <c r="N1624" s="79" t="s">
        <v>161</v>
      </c>
      <c r="O1624" s="65" t="str">
        <f t="shared" si="1"/>
        <v>335907080001</v>
      </c>
      <c r="P1624" s="65">
        <f t="shared" si="2"/>
        <v>0</v>
      </c>
      <c r="Q1624" s="65">
        <f t="shared" si="3"/>
        <v>7</v>
      </c>
      <c r="R1624" s="65" t="str">
        <f t="shared" si="12"/>
        <v>33.590.708/0001-07</v>
      </c>
      <c r="S1624" s="84"/>
      <c r="T1624" s="84" t="str">
        <f t="shared" si="10"/>
        <v/>
      </c>
      <c r="U1624" s="84" t="str">
        <f t="shared" si="11"/>
        <v/>
      </c>
      <c r="V1624" s="65" t="str">
        <f t="shared" si="5"/>
        <v/>
      </c>
      <c r="W1624" s="84"/>
      <c r="X1624" s="84"/>
      <c r="Y1624" s="85"/>
      <c r="Z1624" s="85"/>
      <c r="AA1624" s="65" t="str">
        <f t="shared" si="6"/>
        <v/>
      </c>
      <c r="AB1624" s="65" t="str">
        <f t="shared" si="7"/>
        <v/>
      </c>
      <c r="AC1624" s="86"/>
      <c r="AD1624" s="87" t="str">
        <f t="shared" si="8"/>
        <v/>
      </c>
      <c r="AE1624" s="84"/>
      <c r="AF1624" s="86">
        <f>IF(AC1624&gt;0,AC1624,'⚙️ Config'!$B$10)</f>
        <v>0.0075</v>
      </c>
      <c r="AG1624" s="88">
        <f t="shared" si="9"/>
        <v>8323.717725</v>
      </c>
      <c r="AH1624" s="88">
        <f>AG1624*'⚙️ Config'!$B$11</f>
        <v>41618.58863</v>
      </c>
      <c r="AI1624" s="88">
        <f>AH1624*'⚙️ Config'!$B$12</f>
        <v>12485.57659</v>
      </c>
      <c r="AJ1624" s="64"/>
      <c r="AK1624" s="84"/>
      <c r="AL1624" s="84"/>
      <c r="AM1624" s="84"/>
      <c r="AN1624" s="84"/>
      <c r="AO1624" s="84"/>
      <c r="AP1624" s="84"/>
      <c r="AQ1624" s="84"/>
    </row>
    <row r="1625" ht="15.0" customHeight="1">
      <c r="A1625" s="79">
        <v>1622.0</v>
      </c>
      <c r="B1625" s="80" t="s">
        <v>3601</v>
      </c>
      <c r="C1625" s="79" t="s">
        <v>141</v>
      </c>
      <c r="D1625" s="79" t="s">
        <v>3602</v>
      </c>
      <c r="E1625" s="81">
        <v>78.36</v>
      </c>
      <c r="F1625" s="79" t="s">
        <v>84</v>
      </c>
      <c r="G1625" s="79" t="s">
        <v>606</v>
      </c>
      <c r="H1625" s="82">
        <v>1109634.55</v>
      </c>
      <c r="I1625" s="79">
        <v>1.0</v>
      </c>
      <c r="J1625" s="83">
        <v>0.7</v>
      </c>
      <c r="K1625" s="80">
        <v>2025.0</v>
      </c>
      <c r="L1625" s="79" t="s">
        <v>630</v>
      </c>
      <c r="M1625" s="79">
        <v>2025.0</v>
      </c>
      <c r="N1625" s="79" t="s">
        <v>145</v>
      </c>
      <c r="O1625" s="65" t="str">
        <f t="shared" si="1"/>
        <v>094071850001</v>
      </c>
      <c r="P1625" s="65">
        <f t="shared" si="2"/>
        <v>2</v>
      </c>
      <c r="Q1625" s="65">
        <f t="shared" si="3"/>
        <v>8</v>
      </c>
      <c r="R1625" s="65" t="str">
        <f t="shared" si="12"/>
        <v>09.407.185/0001-28</v>
      </c>
      <c r="S1625" s="84"/>
      <c r="T1625" s="84" t="str">
        <f t="shared" si="10"/>
        <v/>
      </c>
      <c r="U1625" s="84" t="str">
        <f t="shared" si="11"/>
        <v/>
      </c>
      <c r="V1625" s="65" t="str">
        <f t="shared" si="5"/>
        <v/>
      </c>
      <c r="W1625" s="84"/>
      <c r="X1625" s="84"/>
      <c r="Y1625" s="85"/>
      <c r="Z1625" s="85"/>
      <c r="AA1625" s="65" t="str">
        <f t="shared" si="6"/>
        <v/>
      </c>
      <c r="AB1625" s="65" t="str">
        <f t="shared" si="7"/>
        <v/>
      </c>
      <c r="AC1625" s="86"/>
      <c r="AD1625" s="87" t="str">
        <f t="shared" si="8"/>
        <v/>
      </c>
      <c r="AE1625" s="84"/>
      <c r="AF1625" s="86">
        <f>IF(AC1625&gt;0,AC1625,'⚙️ Config'!$B$10)</f>
        <v>0.0075</v>
      </c>
      <c r="AG1625" s="88">
        <f t="shared" si="9"/>
        <v>8322.259125</v>
      </c>
      <c r="AH1625" s="88">
        <f>AG1625*'⚙️ Config'!$B$11</f>
        <v>41611.29563</v>
      </c>
      <c r="AI1625" s="88">
        <f>AH1625*'⚙️ Config'!$B$12</f>
        <v>12483.38869</v>
      </c>
      <c r="AJ1625" s="64"/>
      <c r="AK1625" s="84"/>
      <c r="AL1625" s="84"/>
      <c r="AM1625" s="84"/>
      <c r="AN1625" s="84"/>
      <c r="AO1625" s="84"/>
      <c r="AP1625" s="84"/>
      <c r="AQ1625" s="84"/>
    </row>
    <row r="1626" ht="15.0" customHeight="1">
      <c r="A1626" s="79">
        <v>1623.0</v>
      </c>
      <c r="B1626" s="80" t="s">
        <v>3603</v>
      </c>
      <c r="C1626" s="79" t="s">
        <v>141</v>
      </c>
      <c r="D1626" s="79" t="s">
        <v>3604</v>
      </c>
      <c r="E1626" s="81">
        <v>49.2</v>
      </c>
      <c r="F1626" s="79" t="s">
        <v>84</v>
      </c>
      <c r="G1626" s="79" t="s">
        <v>606</v>
      </c>
      <c r="H1626" s="82">
        <v>1109558.72</v>
      </c>
      <c r="I1626" s="79">
        <v>1.0</v>
      </c>
      <c r="J1626" s="83">
        <v>1.9</v>
      </c>
      <c r="K1626" s="80">
        <v>2024.0</v>
      </c>
      <c r="L1626" s="79" t="s">
        <v>630</v>
      </c>
      <c r="M1626" s="79">
        <v>2024.0</v>
      </c>
      <c r="N1626" s="79" t="s">
        <v>145</v>
      </c>
      <c r="O1626" s="65" t="str">
        <f t="shared" si="1"/>
        <v>292110330001</v>
      </c>
      <c r="P1626" s="65">
        <f t="shared" si="2"/>
        <v>6</v>
      </c>
      <c r="Q1626" s="65">
        <f t="shared" si="3"/>
        <v>2</v>
      </c>
      <c r="R1626" s="65" t="str">
        <f t="shared" si="12"/>
        <v>29.211.033/0001-62</v>
      </c>
      <c r="S1626" s="84"/>
      <c r="T1626" s="84" t="str">
        <f t="shared" si="10"/>
        <v/>
      </c>
      <c r="U1626" s="84" t="str">
        <f t="shared" si="11"/>
        <v/>
      </c>
      <c r="V1626" s="65" t="str">
        <f t="shared" si="5"/>
        <v/>
      </c>
      <c r="W1626" s="84"/>
      <c r="X1626" s="84"/>
      <c r="Y1626" s="85"/>
      <c r="Z1626" s="85"/>
      <c r="AA1626" s="65" t="str">
        <f t="shared" si="6"/>
        <v/>
      </c>
      <c r="AB1626" s="65" t="str">
        <f t="shared" si="7"/>
        <v/>
      </c>
      <c r="AC1626" s="86"/>
      <c r="AD1626" s="87" t="str">
        <f t="shared" si="8"/>
        <v/>
      </c>
      <c r="AE1626" s="84"/>
      <c r="AF1626" s="86">
        <f>IF(AC1626&gt;0,AC1626,'⚙️ Config'!$B$10)</f>
        <v>0.0075</v>
      </c>
      <c r="AG1626" s="88">
        <f t="shared" si="9"/>
        <v>8321.6904</v>
      </c>
      <c r="AH1626" s="88">
        <f>AG1626*'⚙️ Config'!$B$11</f>
        <v>41608.452</v>
      </c>
      <c r="AI1626" s="88">
        <f>AH1626*'⚙️ Config'!$B$12</f>
        <v>12482.5356</v>
      </c>
      <c r="AJ1626" s="64"/>
      <c r="AK1626" s="84"/>
      <c r="AL1626" s="84"/>
      <c r="AM1626" s="84"/>
      <c r="AN1626" s="84"/>
      <c r="AO1626" s="84"/>
      <c r="AP1626" s="84"/>
      <c r="AQ1626" s="84"/>
    </row>
    <row r="1627" ht="15.0" customHeight="1">
      <c r="A1627" s="79">
        <v>1624.0</v>
      </c>
      <c r="B1627" s="80" t="s">
        <v>3605</v>
      </c>
      <c r="C1627" s="79" t="s">
        <v>141</v>
      </c>
      <c r="D1627" s="79" t="s">
        <v>3606</v>
      </c>
      <c r="E1627" s="81">
        <v>50.46</v>
      </c>
      <c r="F1627" s="79" t="s">
        <v>84</v>
      </c>
      <c r="G1627" s="79" t="s">
        <v>606</v>
      </c>
      <c r="H1627" s="82">
        <v>1108537.62</v>
      </c>
      <c r="I1627" s="79">
        <v>1.0</v>
      </c>
      <c r="J1627" s="83">
        <v>1.8</v>
      </c>
      <c r="K1627" s="80">
        <v>2024.0</v>
      </c>
      <c r="L1627" s="79" t="s">
        <v>630</v>
      </c>
      <c r="M1627" s="79">
        <v>2024.0</v>
      </c>
      <c r="N1627" s="79" t="s">
        <v>145</v>
      </c>
      <c r="O1627" s="65" t="str">
        <f t="shared" si="1"/>
        <v>401700650001</v>
      </c>
      <c r="P1627" s="65">
        <f t="shared" si="2"/>
        <v>0</v>
      </c>
      <c r="Q1627" s="65">
        <f t="shared" si="3"/>
        <v>8</v>
      </c>
      <c r="R1627" s="65" t="str">
        <f t="shared" si="12"/>
        <v>40.170.065/0001-08</v>
      </c>
      <c r="S1627" s="84"/>
      <c r="T1627" s="84" t="str">
        <f t="shared" si="10"/>
        <v/>
      </c>
      <c r="U1627" s="84" t="str">
        <f t="shared" si="11"/>
        <v/>
      </c>
      <c r="V1627" s="65" t="str">
        <f t="shared" si="5"/>
        <v/>
      </c>
      <c r="W1627" s="84"/>
      <c r="X1627" s="84"/>
      <c r="Y1627" s="85"/>
      <c r="Z1627" s="85"/>
      <c r="AA1627" s="65" t="str">
        <f t="shared" si="6"/>
        <v/>
      </c>
      <c r="AB1627" s="65" t="str">
        <f t="shared" si="7"/>
        <v/>
      </c>
      <c r="AC1627" s="86"/>
      <c r="AD1627" s="87" t="str">
        <f t="shared" si="8"/>
        <v/>
      </c>
      <c r="AE1627" s="84"/>
      <c r="AF1627" s="86">
        <f>IF(AC1627&gt;0,AC1627,'⚙️ Config'!$B$10)</f>
        <v>0.0075</v>
      </c>
      <c r="AG1627" s="88">
        <f t="shared" si="9"/>
        <v>8314.03215</v>
      </c>
      <c r="AH1627" s="88">
        <f>AG1627*'⚙️ Config'!$B$11</f>
        <v>41570.16075</v>
      </c>
      <c r="AI1627" s="88">
        <f>AH1627*'⚙️ Config'!$B$12</f>
        <v>12471.04823</v>
      </c>
      <c r="AJ1627" s="64"/>
      <c r="AK1627" s="84"/>
      <c r="AL1627" s="84"/>
      <c r="AM1627" s="84"/>
      <c r="AN1627" s="84"/>
      <c r="AO1627" s="84"/>
      <c r="AP1627" s="84"/>
      <c r="AQ1627" s="84"/>
    </row>
    <row r="1628" ht="15.0" customHeight="1">
      <c r="A1628" s="79">
        <v>1625.0</v>
      </c>
      <c r="B1628" s="80" t="s">
        <v>3607</v>
      </c>
      <c r="C1628" s="79" t="s">
        <v>141</v>
      </c>
      <c r="D1628" s="79" t="s">
        <v>3608</v>
      </c>
      <c r="E1628" s="81">
        <v>56.87</v>
      </c>
      <c r="F1628" s="79" t="s">
        <v>84</v>
      </c>
      <c r="G1628" s="79" t="s">
        <v>606</v>
      </c>
      <c r="H1628" s="82">
        <v>1108146.43</v>
      </c>
      <c r="I1628" s="79">
        <v>1.0</v>
      </c>
      <c r="J1628" s="83">
        <v>1.4</v>
      </c>
      <c r="K1628" s="80">
        <v>2024.0</v>
      </c>
      <c r="L1628" s="79" t="s">
        <v>448</v>
      </c>
      <c r="M1628" s="79">
        <v>2024.0</v>
      </c>
      <c r="N1628" s="79" t="s">
        <v>161</v>
      </c>
      <c r="O1628" s="65" t="str">
        <f t="shared" si="1"/>
        <v>111643490001</v>
      </c>
      <c r="P1628" s="65">
        <f t="shared" si="2"/>
        <v>8</v>
      </c>
      <c r="Q1628" s="65">
        <f t="shared" si="3"/>
        <v>5</v>
      </c>
      <c r="R1628" s="65" t="str">
        <f t="shared" si="12"/>
        <v>11.164.349/0001-85</v>
      </c>
      <c r="S1628" s="84"/>
      <c r="T1628" s="84" t="str">
        <f t="shared" si="10"/>
        <v/>
      </c>
      <c r="U1628" s="84" t="str">
        <f t="shared" si="11"/>
        <v/>
      </c>
      <c r="V1628" s="65" t="str">
        <f t="shared" si="5"/>
        <v/>
      </c>
      <c r="W1628" s="84"/>
      <c r="X1628" s="84"/>
      <c r="Y1628" s="85"/>
      <c r="Z1628" s="85"/>
      <c r="AA1628" s="65" t="str">
        <f t="shared" si="6"/>
        <v/>
      </c>
      <c r="AB1628" s="65" t="str">
        <f t="shared" si="7"/>
        <v/>
      </c>
      <c r="AC1628" s="86"/>
      <c r="AD1628" s="87" t="str">
        <f t="shared" si="8"/>
        <v/>
      </c>
      <c r="AE1628" s="84"/>
      <c r="AF1628" s="86">
        <f>IF(AC1628&gt;0,AC1628,'⚙️ Config'!$B$10)</f>
        <v>0.0075</v>
      </c>
      <c r="AG1628" s="88">
        <f t="shared" si="9"/>
        <v>8311.098225</v>
      </c>
      <c r="AH1628" s="88">
        <f>AG1628*'⚙️ Config'!$B$11</f>
        <v>41555.49113</v>
      </c>
      <c r="AI1628" s="88">
        <f>AH1628*'⚙️ Config'!$B$12</f>
        <v>12466.64734</v>
      </c>
      <c r="AJ1628" s="64"/>
      <c r="AK1628" s="84"/>
      <c r="AL1628" s="84"/>
      <c r="AM1628" s="84"/>
      <c r="AN1628" s="84"/>
      <c r="AO1628" s="84"/>
      <c r="AP1628" s="84"/>
      <c r="AQ1628" s="84"/>
    </row>
    <row r="1629" ht="15.0" customHeight="1">
      <c r="A1629" s="79">
        <v>1626.0</v>
      </c>
      <c r="B1629" s="80" t="s">
        <v>3609</v>
      </c>
      <c r="C1629" s="79" t="s">
        <v>141</v>
      </c>
      <c r="D1629" s="79" t="s">
        <v>3610</v>
      </c>
      <c r="E1629" s="81">
        <v>55.03</v>
      </c>
      <c r="F1629" s="79" t="s">
        <v>84</v>
      </c>
      <c r="G1629" s="79" t="s">
        <v>606</v>
      </c>
      <c r="H1629" s="82">
        <v>1106571.13</v>
      </c>
      <c r="I1629" s="79">
        <v>1.0</v>
      </c>
      <c r="J1629" s="83">
        <v>1.5</v>
      </c>
      <c r="K1629" s="80">
        <v>2024.0</v>
      </c>
      <c r="L1629" s="79" t="s">
        <v>630</v>
      </c>
      <c r="M1629" s="79">
        <v>2024.0</v>
      </c>
      <c r="N1629" s="79" t="s">
        <v>161</v>
      </c>
      <c r="O1629" s="65" t="str">
        <f t="shared" si="1"/>
        <v>446245520001</v>
      </c>
      <c r="P1629" s="65">
        <f t="shared" si="2"/>
        <v>4</v>
      </c>
      <c r="Q1629" s="65">
        <f t="shared" si="3"/>
        <v>6</v>
      </c>
      <c r="R1629" s="65" t="str">
        <f t="shared" si="12"/>
        <v>44.624.552/0001-46</v>
      </c>
      <c r="S1629" s="84"/>
      <c r="T1629" s="84" t="str">
        <f t="shared" si="10"/>
        <v/>
      </c>
      <c r="U1629" s="84" t="str">
        <f t="shared" si="11"/>
        <v/>
      </c>
      <c r="V1629" s="65" t="str">
        <f t="shared" si="5"/>
        <v/>
      </c>
      <c r="W1629" s="84"/>
      <c r="X1629" s="84"/>
      <c r="Y1629" s="85"/>
      <c r="Z1629" s="85"/>
      <c r="AA1629" s="65" t="str">
        <f t="shared" si="6"/>
        <v/>
      </c>
      <c r="AB1629" s="65" t="str">
        <f t="shared" si="7"/>
        <v/>
      </c>
      <c r="AC1629" s="86"/>
      <c r="AD1629" s="87" t="str">
        <f t="shared" si="8"/>
        <v/>
      </c>
      <c r="AE1629" s="84"/>
      <c r="AF1629" s="86">
        <f>IF(AC1629&gt;0,AC1629,'⚙️ Config'!$B$10)</f>
        <v>0.0075</v>
      </c>
      <c r="AG1629" s="88">
        <f t="shared" si="9"/>
        <v>8299.283475</v>
      </c>
      <c r="AH1629" s="88">
        <f>AG1629*'⚙️ Config'!$B$11</f>
        <v>41496.41738</v>
      </c>
      <c r="AI1629" s="88">
        <f>AH1629*'⚙️ Config'!$B$12</f>
        <v>12448.92521</v>
      </c>
      <c r="AJ1629" s="64"/>
      <c r="AK1629" s="84"/>
      <c r="AL1629" s="84"/>
      <c r="AM1629" s="84"/>
      <c r="AN1629" s="84"/>
      <c r="AO1629" s="84"/>
      <c r="AP1629" s="84"/>
      <c r="AQ1629" s="84"/>
    </row>
    <row r="1630" ht="15.0" customHeight="1">
      <c r="A1630" s="79">
        <v>1627.0</v>
      </c>
      <c r="B1630" s="80" t="s">
        <v>3611</v>
      </c>
      <c r="C1630" s="79" t="s">
        <v>141</v>
      </c>
      <c r="D1630" s="79" t="s">
        <v>3612</v>
      </c>
      <c r="E1630" s="81">
        <v>58.92</v>
      </c>
      <c r="F1630" s="79" t="s">
        <v>84</v>
      </c>
      <c r="G1630" s="79" t="s">
        <v>606</v>
      </c>
      <c r="H1630" s="82">
        <v>1106515.86</v>
      </c>
      <c r="I1630" s="79">
        <v>1.0</v>
      </c>
      <c r="J1630" s="83">
        <v>1.3</v>
      </c>
      <c r="K1630" s="80">
        <v>2024.0</v>
      </c>
      <c r="L1630" s="79" t="s">
        <v>630</v>
      </c>
      <c r="M1630" s="79">
        <v>2024.0</v>
      </c>
      <c r="N1630" s="79" t="s">
        <v>161</v>
      </c>
      <c r="O1630" s="65" t="str">
        <f t="shared" si="1"/>
        <v>440054830001</v>
      </c>
      <c r="P1630" s="65">
        <f t="shared" si="2"/>
        <v>9</v>
      </c>
      <c r="Q1630" s="65">
        <f t="shared" si="3"/>
        <v>2</v>
      </c>
      <c r="R1630" s="65" t="str">
        <f t="shared" si="12"/>
        <v>44.005.483/0001-92</v>
      </c>
      <c r="S1630" s="84"/>
      <c r="T1630" s="84" t="str">
        <f t="shared" si="10"/>
        <v/>
      </c>
      <c r="U1630" s="84" t="str">
        <f t="shared" si="11"/>
        <v/>
      </c>
      <c r="V1630" s="65" t="str">
        <f t="shared" si="5"/>
        <v/>
      </c>
      <c r="W1630" s="84"/>
      <c r="X1630" s="84"/>
      <c r="Y1630" s="85"/>
      <c r="Z1630" s="85"/>
      <c r="AA1630" s="65" t="str">
        <f t="shared" si="6"/>
        <v/>
      </c>
      <c r="AB1630" s="65" t="str">
        <f t="shared" si="7"/>
        <v/>
      </c>
      <c r="AC1630" s="86"/>
      <c r="AD1630" s="87" t="str">
        <f t="shared" si="8"/>
        <v/>
      </c>
      <c r="AE1630" s="84"/>
      <c r="AF1630" s="86">
        <f>IF(AC1630&gt;0,AC1630,'⚙️ Config'!$B$10)</f>
        <v>0.0075</v>
      </c>
      <c r="AG1630" s="88">
        <f t="shared" si="9"/>
        <v>8298.86895</v>
      </c>
      <c r="AH1630" s="88">
        <f>AG1630*'⚙️ Config'!$B$11</f>
        <v>41494.34475</v>
      </c>
      <c r="AI1630" s="88">
        <f>AH1630*'⚙️ Config'!$B$12</f>
        <v>12448.30343</v>
      </c>
      <c r="AJ1630" s="64"/>
      <c r="AK1630" s="84"/>
      <c r="AL1630" s="84"/>
      <c r="AM1630" s="84"/>
      <c r="AN1630" s="84"/>
      <c r="AO1630" s="84"/>
      <c r="AP1630" s="84"/>
      <c r="AQ1630" s="84"/>
    </row>
    <row r="1631" ht="15.0" customHeight="1">
      <c r="A1631" s="79">
        <v>1628.0</v>
      </c>
      <c r="B1631" s="80" t="s">
        <v>3613</v>
      </c>
      <c r="C1631" s="79" t="s">
        <v>141</v>
      </c>
      <c r="D1631" s="79" t="s">
        <v>3614</v>
      </c>
      <c r="E1631" s="81">
        <v>49.2</v>
      </c>
      <c r="F1631" s="79" t="s">
        <v>84</v>
      </c>
      <c r="G1631" s="79" t="s">
        <v>606</v>
      </c>
      <c r="H1631" s="82">
        <v>1105611.57</v>
      </c>
      <c r="I1631" s="79">
        <v>1.0</v>
      </c>
      <c r="J1631" s="83">
        <v>1.9</v>
      </c>
      <c r="K1631" s="80">
        <v>2024.0</v>
      </c>
      <c r="L1631" s="79" t="s">
        <v>630</v>
      </c>
      <c r="M1631" s="79">
        <v>2024.0</v>
      </c>
      <c r="N1631" s="79" t="s">
        <v>145</v>
      </c>
      <c r="O1631" s="65" t="str">
        <f t="shared" si="1"/>
        <v>219427360001</v>
      </c>
      <c r="P1631" s="65">
        <f t="shared" si="2"/>
        <v>5</v>
      </c>
      <c r="Q1631" s="65">
        <f t="shared" si="3"/>
        <v>9</v>
      </c>
      <c r="R1631" s="65" t="str">
        <f t="shared" si="12"/>
        <v>21.942.736/0001-59</v>
      </c>
      <c r="S1631" s="84"/>
      <c r="T1631" s="84" t="str">
        <f t="shared" si="10"/>
        <v/>
      </c>
      <c r="U1631" s="84" t="str">
        <f t="shared" si="11"/>
        <v/>
      </c>
      <c r="V1631" s="65" t="str">
        <f t="shared" si="5"/>
        <v/>
      </c>
      <c r="W1631" s="84"/>
      <c r="X1631" s="84"/>
      <c r="Y1631" s="85"/>
      <c r="Z1631" s="85"/>
      <c r="AA1631" s="65" t="str">
        <f t="shared" si="6"/>
        <v/>
      </c>
      <c r="AB1631" s="65" t="str">
        <f t="shared" si="7"/>
        <v/>
      </c>
      <c r="AC1631" s="86"/>
      <c r="AD1631" s="87" t="str">
        <f t="shared" si="8"/>
        <v/>
      </c>
      <c r="AE1631" s="84"/>
      <c r="AF1631" s="86">
        <f>IF(AC1631&gt;0,AC1631,'⚙️ Config'!$B$10)</f>
        <v>0.0075</v>
      </c>
      <c r="AG1631" s="88">
        <f t="shared" si="9"/>
        <v>8292.086775</v>
      </c>
      <c r="AH1631" s="88">
        <f>AG1631*'⚙️ Config'!$B$11</f>
        <v>41460.43388</v>
      </c>
      <c r="AI1631" s="88">
        <f>AH1631*'⚙️ Config'!$B$12</f>
        <v>12438.13016</v>
      </c>
      <c r="AJ1631" s="64"/>
      <c r="AK1631" s="84"/>
      <c r="AL1631" s="84"/>
      <c r="AM1631" s="84"/>
      <c r="AN1631" s="84"/>
      <c r="AO1631" s="84"/>
      <c r="AP1631" s="84"/>
      <c r="AQ1631" s="84"/>
    </row>
    <row r="1632" ht="15.0" customHeight="1">
      <c r="A1632" s="79">
        <v>1629.0</v>
      </c>
      <c r="B1632" s="80" t="s">
        <v>3615</v>
      </c>
      <c r="C1632" s="79" t="s">
        <v>141</v>
      </c>
      <c r="D1632" s="79" t="s">
        <v>3616</v>
      </c>
      <c r="E1632" s="81">
        <v>49.2</v>
      </c>
      <c r="F1632" s="79" t="s">
        <v>84</v>
      </c>
      <c r="G1632" s="79" t="s">
        <v>606</v>
      </c>
      <c r="H1632" s="82">
        <v>1105270.94</v>
      </c>
      <c r="I1632" s="79">
        <v>1.0</v>
      </c>
      <c r="J1632" s="83">
        <v>1.9</v>
      </c>
      <c r="K1632" s="80">
        <v>2024.0</v>
      </c>
      <c r="L1632" s="79" t="s">
        <v>295</v>
      </c>
      <c r="M1632" s="79">
        <v>2024.0</v>
      </c>
      <c r="N1632" s="79" t="s">
        <v>161</v>
      </c>
      <c r="O1632" s="65" t="str">
        <f t="shared" si="1"/>
        <v>062279130001</v>
      </c>
      <c r="P1632" s="65">
        <f t="shared" si="2"/>
        <v>2</v>
      </c>
      <c r="Q1632" s="65">
        <f t="shared" si="3"/>
        <v>1</v>
      </c>
      <c r="R1632" s="65" t="str">
        <f t="shared" si="12"/>
        <v>06.227.913/0001-21</v>
      </c>
      <c r="S1632" s="84"/>
      <c r="T1632" s="84" t="str">
        <f t="shared" si="10"/>
        <v/>
      </c>
      <c r="U1632" s="84" t="str">
        <f t="shared" si="11"/>
        <v/>
      </c>
      <c r="V1632" s="65" t="str">
        <f t="shared" si="5"/>
        <v/>
      </c>
      <c r="W1632" s="84"/>
      <c r="X1632" s="84"/>
      <c r="Y1632" s="85"/>
      <c r="Z1632" s="85"/>
      <c r="AA1632" s="65" t="str">
        <f t="shared" si="6"/>
        <v/>
      </c>
      <c r="AB1632" s="65" t="str">
        <f t="shared" si="7"/>
        <v/>
      </c>
      <c r="AC1632" s="86"/>
      <c r="AD1632" s="87" t="str">
        <f t="shared" si="8"/>
        <v/>
      </c>
      <c r="AE1632" s="84"/>
      <c r="AF1632" s="86">
        <f>IF(AC1632&gt;0,AC1632,'⚙️ Config'!$B$10)</f>
        <v>0.0075</v>
      </c>
      <c r="AG1632" s="88">
        <f t="shared" si="9"/>
        <v>8289.53205</v>
      </c>
      <c r="AH1632" s="88">
        <f>AG1632*'⚙️ Config'!$B$11</f>
        <v>41447.66025</v>
      </c>
      <c r="AI1632" s="88">
        <f>AH1632*'⚙️ Config'!$B$12</f>
        <v>12434.29808</v>
      </c>
      <c r="AJ1632" s="64"/>
      <c r="AK1632" s="84"/>
      <c r="AL1632" s="84"/>
      <c r="AM1632" s="84"/>
      <c r="AN1632" s="84"/>
      <c r="AO1632" s="84"/>
      <c r="AP1632" s="84"/>
      <c r="AQ1632" s="84"/>
    </row>
    <row r="1633" ht="15.0" customHeight="1">
      <c r="A1633" s="79">
        <v>1630.0</v>
      </c>
      <c r="B1633" s="80" t="s">
        <v>3617</v>
      </c>
      <c r="C1633" s="79" t="s">
        <v>141</v>
      </c>
      <c r="D1633" s="79" t="s">
        <v>3618</v>
      </c>
      <c r="E1633" s="81">
        <v>56.87</v>
      </c>
      <c r="F1633" s="79" t="s">
        <v>84</v>
      </c>
      <c r="G1633" s="79" t="s">
        <v>606</v>
      </c>
      <c r="H1633" s="82">
        <v>1105031.28</v>
      </c>
      <c r="I1633" s="79">
        <v>1.0</v>
      </c>
      <c r="J1633" s="83">
        <v>1.4</v>
      </c>
      <c r="K1633" s="80">
        <v>2024.0</v>
      </c>
      <c r="L1633" s="79" t="s">
        <v>295</v>
      </c>
      <c r="M1633" s="79">
        <v>2024.0</v>
      </c>
      <c r="N1633" s="79" t="s">
        <v>161</v>
      </c>
      <c r="O1633" s="65" t="str">
        <f t="shared" si="1"/>
        <v>087785620001</v>
      </c>
      <c r="P1633" s="65">
        <f t="shared" si="2"/>
        <v>7</v>
      </c>
      <c r="Q1633" s="65">
        <f t="shared" si="3"/>
        <v>2</v>
      </c>
      <c r="R1633" s="65" t="str">
        <f t="shared" si="12"/>
        <v>08.778.562/0001-72</v>
      </c>
      <c r="S1633" s="84"/>
      <c r="T1633" s="84" t="str">
        <f t="shared" si="10"/>
        <v/>
      </c>
      <c r="U1633" s="84" t="str">
        <f t="shared" si="11"/>
        <v/>
      </c>
      <c r="V1633" s="65" t="str">
        <f t="shared" si="5"/>
        <v/>
      </c>
      <c r="W1633" s="84"/>
      <c r="X1633" s="84"/>
      <c r="Y1633" s="85"/>
      <c r="Z1633" s="85"/>
      <c r="AA1633" s="65" t="str">
        <f t="shared" si="6"/>
        <v/>
      </c>
      <c r="AB1633" s="65" t="str">
        <f t="shared" si="7"/>
        <v/>
      </c>
      <c r="AC1633" s="86"/>
      <c r="AD1633" s="87" t="str">
        <f t="shared" si="8"/>
        <v/>
      </c>
      <c r="AE1633" s="84"/>
      <c r="AF1633" s="86">
        <f>IF(AC1633&gt;0,AC1633,'⚙️ Config'!$B$10)</f>
        <v>0.0075</v>
      </c>
      <c r="AG1633" s="88">
        <f t="shared" si="9"/>
        <v>8287.7346</v>
      </c>
      <c r="AH1633" s="88">
        <f>AG1633*'⚙️ Config'!$B$11</f>
        <v>41438.673</v>
      </c>
      <c r="AI1633" s="88">
        <f>AH1633*'⚙️ Config'!$B$12</f>
        <v>12431.6019</v>
      </c>
      <c r="AJ1633" s="64"/>
      <c r="AK1633" s="84"/>
      <c r="AL1633" s="84"/>
      <c r="AM1633" s="84"/>
      <c r="AN1633" s="84"/>
      <c r="AO1633" s="84"/>
      <c r="AP1633" s="84"/>
      <c r="AQ1633" s="84"/>
    </row>
    <row r="1634" ht="15.0" customHeight="1">
      <c r="A1634" s="79">
        <v>1631.0</v>
      </c>
      <c r="B1634" s="80" t="s">
        <v>3619</v>
      </c>
      <c r="C1634" s="79" t="s">
        <v>141</v>
      </c>
      <c r="D1634" s="79" t="s">
        <v>3620</v>
      </c>
      <c r="E1634" s="81">
        <v>49.2</v>
      </c>
      <c r="F1634" s="79" t="s">
        <v>84</v>
      </c>
      <c r="G1634" s="79" t="s">
        <v>606</v>
      </c>
      <c r="H1634" s="82">
        <v>1104404.68</v>
      </c>
      <c r="I1634" s="79">
        <v>1.0</v>
      </c>
      <c r="J1634" s="83">
        <v>1.9</v>
      </c>
      <c r="K1634" s="80">
        <v>2024.0</v>
      </c>
      <c r="L1634" s="79" t="s">
        <v>630</v>
      </c>
      <c r="M1634" s="79">
        <v>2024.0</v>
      </c>
      <c r="N1634" s="79" t="s">
        <v>161</v>
      </c>
      <c r="O1634" s="65" t="str">
        <f t="shared" si="1"/>
        <v>247655450001</v>
      </c>
      <c r="P1634" s="65">
        <f t="shared" si="2"/>
        <v>5</v>
      </c>
      <c r="Q1634" s="65">
        <f t="shared" si="3"/>
        <v>7</v>
      </c>
      <c r="R1634" s="65" t="str">
        <f t="shared" si="12"/>
        <v>24.765.545/0001-57</v>
      </c>
      <c r="S1634" s="84"/>
      <c r="T1634" s="84" t="str">
        <f t="shared" si="10"/>
        <v/>
      </c>
      <c r="U1634" s="84" t="str">
        <f t="shared" si="11"/>
        <v/>
      </c>
      <c r="V1634" s="65" t="str">
        <f t="shared" si="5"/>
        <v/>
      </c>
      <c r="W1634" s="84"/>
      <c r="X1634" s="84"/>
      <c r="Y1634" s="85"/>
      <c r="Z1634" s="85"/>
      <c r="AA1634" s="65" t="str">
        <f t="shared" si="6"/>
        <v/>
      </c>
      <c r="AB1634" s="65" t="str">
        <f t="shared" si="7"/>
        <v/>
      </c>
      <c r="AC1634" s="86"/>
      <c r="AD1634" s="87" t="str">
        <f t="shared" si="8"/>
        <v/>
      </c>
      <c r="AE1634" s="84"/>
      <c r="AF1634" s="86">
        <f>IF(AC1634&gt;0,AC1634,'⚙️ Config'!$B$10)</f>
        <v>0.0075</v>
      </c>
      <c r="AG1634" s="88">
        <f t="shared" si="9"/>
        <v>8283.0351</v>
      </c>
      <c r="AH1634" s="88">
        <f>AG1634*'⚙️ Config'!$B$11</f>
        <v>41415.1755</v>
      </c>
      <c r="AI1634" s="88">
        <f>AH1634*'⚙️ Config'!$B$12</f>
        <v>12424.55265</v>
      </c>
      <c r="AJ1634" s="64"/>
      <c r="AK1634" s="84"/>
      <c r="AL1634" s="84"/>
      <c r="AM1634" s="84"/>
      <c r="AN1634" s="84"/>
      <c r="AO1634" s="84"/>
      <c r="AP1634" s="84"/>
      <c r="AQ1634" s="84"/>
    </row>
    <row r="1635" ht="15.0" customHeight="1">
      <c r="A1635" s="79">
        <v>1632.0</v>
      </c>
      <c r="B1635" s="80" t="s">
        <v>3621</v>
      </c>
      <c r="C1635" s="79" t="s">
        <v>141</v>
      </c>
      <c r="D1635" s="79" t="s">
        <v>3622</v>
      </c>
      <c r="E1635" s="81">
        <v>51.85</v>
      </c>
      <c r="F1635" s="79" t="s">
        <v>84</v>
      </c>
      <c r="G1635" s="79" t="s">
        <v>606</v>
      </c>
      <c r="H1635" s="82">
        <v>1104149.94</v>
      </c>
      <c r="I1635" s="79">
        <v>1.0</v>
      </c>
      <c r="J1635" s="83">
        <v>1.7</v>
      </c>
      <c r="K1635" s="80">
        <v>2024.0</v>
      </c>
      <c r="L1635" s="79" t="s">
        <v>295</v>
      </c>
      <c r="M1635" s="79">
        <v>2024.0</v>
      </c>
      <c r="N1635" s="79" t="s">
        <v>161</v>
      </c>
      <c r="O1635" s="65" t="str">
        <f t="shared" si="1"/>
        <v>112937180001</v>
      </c>
      <c r="P1635" s="65">
        <f t="shared" si="2"/>
        <v>3</v>
      </c>
      <c r="Q1635" s="65">
        <f t="shared" si="3"/>
        <v>0</v>
      </c>
      <c r="R1635" s="65" t="str">
        <f t="shared" si="12"/>
        <v>11.293.718/0001-30</v>
      </c>
      <c r="S1635" s="84"/>
      <c r="T1635" s="84" t="str">
        <f t="shared" si="10"/>
        <v/>
      </c>
      <c r="U1635" s="84" t="str">
        <f t="shared" si="11"/>
        <v/>
      </c>
      <c r="V1635" s="65" t="str">
        <f t="shared" si="5"/>
        <v/>
      </c>
      <c r="W1635" s="84"/>
      <c r="X1635" s="84"/>
      <c r="Y1635" s="85"/>
      <c r="Z1635" s="85"/>
      <c r="AA1635" s="65" t="str">
        <f t="shared" si="6"/>
        <v/>
      </c>
      <c r="AB1635" s="65" t="str">
        <f t="shared" si="7"/>
        <v/>
      </c>
      <c r="AC1635" s="86"/>
      <c r="AD1635" s="87" t="str">
        <f t="shared" si="8"/>
        <v/>
      </c>
      <c r="AE1635" s="84"/>
      <c r="AF1635" s="86">
        <f>IF(AC1635&gt;0,AC1635,'⚙️ Config'!$B$10)</f>
        <v>0.0075</v>
      </c>
      <c r="AG1635" s="88">
        <f t="shared" si="9"/>
        <v>8281.12455</v>
      </c>
      <c r="AH1635" s="88">
        <f>AG1635*'⚙️ Config'!$B$11</f>
        <v>41405.62275</v>
      </c>
      <c r="AI1635" s="88">
        <f>AH1635*'⚙️ Config'!$B$12</f>
        <v>12421.68683</v>
      </c>
      <c r="AJ1635" s="64"/>
      <c r="AK1635" s="84"/>
      <c r="AL1635" s="84"/>
      <c r="AM1635" s="84"/>
      <c r="AN1635" s="84"/>
      <c r="AO1635" s="84"/>
      <c r="AP1635" s="84"/>
      <c r="AQ1635" s="84"/>
    </row>
    <row r="1636" ht="15.0" customHeight="1">
      <c r="A1636" s="79">
        <v>1633.0</v>
      </c>
      <c r="B1636" s="80" t="s">
        <v>3623</v>
      </c>
      <c r="C1636" s="79" t="s">
        <v>141</v>
      </c>
      <c r="D1636" s="79" t="s">
        <v>3624</v>
      </c>
      <c r="E1636" s="81">
        <v>63.78</v>
      </c>
      <c r="F1636" s="79" t="s">
        <v>84</v>
      </c>
      <c r="G1636" s="79" t="s">
        <v>606</v>
      </c>
      <c r="H1636" s="82">
        <v>1103922.34</v>
      </c>
      <c r="I1636" s="79">
        <v>1.0</v>
      </c>
      <c r="J1636" s="83">
        <v>1.1</v>
      </c>
      <c r="K1636" s="80">
        <v>2025.0</v>
      </c>
      <c r="L1636" s="79" t="s">
        <v>630</v>
      </c>
      <c r="M1636" s="79">
        <v>2025.0</v>
      </c>
      <c r="N1636" s="79" t="s">
        <v>161</v>
      </c>
      <c r="O1636" s="65" t="str">
        <f t="shared" si="1"/>
        <v>417675250001</v>
      </c>
      <c r="P1636" s="65">
        <f t="shared" si="2"/>
        <v>3</v>
      </c>
      <c r="Q1636" s="65">
        <f t="shared" si="3"/>
        <v>4</v>
      </c>
      <c r="R1636" s="65" t="str">
        <f t="shared" si="12"/>
        <v>41.767.525/0001-34</v>
      </c>
      <c r="S1636" s="84"/>
      <c r="T1636" s="84" t="str">
        <f t="shared" si="10"/>
        <v/>
      </c>
      <c r="U1636" s="84" t="str">
        <f t="shared" si="11"/>
        <v/>
      </c>
      <c r="V1636" s="65" t="str">
        <f t="shared" si="5"/>
        <v/>
      </c>
      <c r="W1636" s="84"/>
      <c r="X1636" s="84"/>
      <c r="Y1636" s="85"/>
      <c r="Z1636" s="85"/>
      <c r="AA1636" s="65" t="str">
        <f t="shared" si="6"/>
        <v/>
      </c>
      <c r="AB1636" s="65" t="str">
        <f t="shared" si="7"/>
        <v/>
      </c>
      <c r="AC1636" s="86"/>
      <c r="AD1636" s="87" t="str">
        <f t="shared" si="8"/>
        <v/>
      </c>
      <c r="AE1636" s="84"/>
      <c r="AF1636" s="86">
        <f>IF(AC1636&gt;0,AC1636,'⚙️ Config'!$B$10)</f>
        <v>0.0075</v>
      </c>
      <c r="AG1636" s="88">
        <f t="shared" si="9"/>
        <v>8279.41755</v>
      </c>
      <c r="AH1636" s="88">
        <f>AG1636*'⚙️ Config'!$B$11</f>
        <v>41397.08775</v>
      </c>
      <c r="AI1636" s="88">
        <f>AH1636*'⚙️ Config'!$B$12</f>
        <v>12419.12633</v>
      </c>
      <c r="AJ1636" s="64"/>
      <c r="AK1636" s="84"/>
      <c r="AL1636" s="84"/>
      <c r="AM1636" s="84"/>
      <c r="AN1636" s="84"/>
      <c r="AO1636" s="84"/>
      <c r="AP1636" s="84"/>
      <c r="AQ1636" s="84"/>
    </row>
    <row r="1637" ht="15.0" customHeight="1">
      <c r="A1637" s="79">
        <v>1634.0</v>
      </c>
      <c r="B1637" s="80" t="s">
        <v>3625</v>
      </c>
      <c r="C1637" s="79" t="s">
        <v>141</v>
      </c>
      <c r="D1637" s="79" t="s">
        <v>3626</v>
      </c>
      <c r="E1637" s="81">
        <v>58.92</v>
      </c>
      <c r="F1637" s="79" t="s">
        <v>84</v>
      </c>
      <c r="G1637" s="79" t="s">
        <v>606</v>
      </c>
      <c r="H1637" s="82">
        <v>1103479.43</v>
      </c>
      <c r="I1637" s="79">
        <v>1.0</v>
      </c>
      <c r="J1637" s="83">
        <v>1.3</v>
      </c>
      <c r="K1637" s="80">
        <v>2024.0</v>
      </c>
      <c r="L1637" s="79" t="s">
        <v>630</v>
      </c>
      <c r="M1637" s="79">
        <v>2024.0</v>
      </c>
      <c r="N1637" s="79" t="s">
        <v>145</v>
      </c>
      <c r="O1637" s="65" t="str">
        <f t="shared" si="1"/>
        <v>177448380001</v>
      </c>
      <c r="P1637" s="65">
        <f t="shared" si="2"/>
        <v>9</v>
      </c>
      <c r="Q1637" s="65">
        <f t="shared" si="3"/>
        <v>2</v>
      </c>
      <c r="R1637" s="65" t="str">
        <f t="shared" si="12"/>
        <v>17.744.838/0001-92</v>
      </c>
      <c r="S1637" s="84"/>
      <c r="T1637" s="84" t="str">
        <f t="shared" si="10"/>
        <v/>
      </c>
      <c r="U1637" s="84" t="str">
        <f t="shared" si="11"/>
        <v/>
      </c>
      <c r="V1637" s="65" t="str">
        <f t="shared" si="5"/>
        <v/>
      </c>
      <c r="W1637" s="84"/>
      <c r="X1637" s="84"/>
      <c r="Y1637" s="85"/>
      <c r="Z1637" s="85"/>
      <c r="AA1637" s="65" t="str">
        <f t="shared" si="6"/>
        <v/>
      </c>
      <c r="AB1637" s="65" t="str">
        <f t="shared" si="7"/>
        <v/>
      </c>
      <c r="AC1637" s="86"/>
      <c r="AD1637" s="87" t="str">
        <f t="shared" si="8"/>
        <v/>
      </c>
      <c r="AE1637" s="84"/>
      <c r="AF1637" s="86">
        <f>IF(AC1637&gt;0,AC1637,'⚙️ Config'!$B$10)</f>
        <v>0.0075</v>
      </c>
      <c r="AG1637" s="88">
        <f t="shared" si="9"/>
        <v>8276.095725</v>
      </c>
      <c r="AH1637" s="88">
        <f>AG1637*'⚙️ Config'!$B$11</f>
        <v>41380.47863</v>
      </c>
      <c r="AI1637" s="88">
        <f>AH1637*'⚙️ Config'!$B$12</f>
        <v>12414.14359</v>
      </c>
      <c r="AJ1637" s="64"/>
      <c r="AK1637" s="84"/>
      <c r="AL1637" s="84"/>
      <c r="AM1637" s="84"/>
      <c r="AN1637" s="84"/>
      <c r="AO1637" s="84"/>
      <c r="AP1637" s="84"/>
      <c r="AQ1637" s="84"/>
    </row>
    <row r="1638" ht="15.0" customHeight="1">
      <c r="A1638" s="79">
        <v>1635.0</v>
      </c>
      <c r="B1638" s="80" t="s">
        <v>3627</v>
      </c>
      <c r="C1638" s="79" t="s">
        <v>141</v>
      </c>
      <c r="D1638" s="79" t="s">
        <v>3628</v>
      </c>
      <c r="E1638" s="81">
        <v>58.92</v>
      </c>
      <c r="F1638" s="79" t="s">
        <v>84</v>
      </c>
      <c r="G1638" s="79" t="s">
        <v>606</v>
      </c>
      <c r="H1638" s="82">
        <v>1103431.34</v>
      </c>
      <c r="I1638" s="79">
        <v>1.0</v>
      </c>
      <c r="J1638" s="83">
        <v>1.3</v>
      </c>
      <c r="K1638" s="80">
        <v>2024.0</v>
      </c>
      <c r="L1638" s="79" t="s">
        <v>630</v>
      </c>
      <c r="M1638" s="79">
        <v>2024.0</v>
      </c>
      <c r="N1638" s="79" t="s">
        <v>161</v>
      </c>
      <c r="O1638" s="65" t="str">
        <f t="shared" si="1"/>
        <v>212181970001</v>
      </c>
      <c r="P1638" s="65">
        <f t="shared" si="2"/>
        <v>0</v>
      </c>
      <c r="Q1638" s="65">
        <f t="shared" si="3"/>
        <v>0</v>
      </c>
      <c r="R1638" s="65" t="str">
        <f t="shared" si="12"/>
        <v>21.218.197/0001-00</v>
      </c>
      <c r="S1638" s="84"/>
      <c r="T1638" s="84" t="str">
        <f t="shared" si="10"/>
        <v/>
      </c>
      <c r="U1638" s="84" t="str">
        <f t="shared" si="11"/>
        <v/>
      </c>
      <c r="V1638" s="65" t="str">
        <f t="shared" si="5"/>
        <v/>
      </c>
      <c r="W1638" s="84"/>
      <c r="X1638" s="84"/>
      <c r="Y1638" s="85"/>
      <c r="Z1638" s="85"/>
      <c r="AA1638" s="65" t="str">
        <f t="shared" si="6"/>
        <v/>
      </c>
      <c r="AB1638" s="65" t="str">
        <f t="shared" si="7"/>
        <v/>
      </c>
      <c r="AC1638" s="86"/>
      <c r="AD1638" s="87" t="str">
        <f t="shared" si="8"/>
        <v/>
      </c>
      <c r="AE1638" s="84"/>
      <c r="AF1638" s="86">
        <f>IF(AC1638&gt;0,AC1638,'⚙️ Config'!$B$10)</f>
        <v>0.0075</v>
      </c>
      <c r="AG1638" s="88">
        <f t="shared" si="9"/>
        <v>8275.73505</v>
      </c>
      <c r="AH1638" s="88">
        <f>AG1638*'⚙️ Config'!$B$11</f>
        <v>41378.67525</v>
      </c>
      <c r="AI1638" s="88">
        <f>AH1638*'⚙️ Config'!$B$12</f>
        <v>12413.60258</v>
      </c>
      <c r="AJ1638" s="64"/>
      <c r="AK1638" s="84"/>
      <c r="AL1638" s="84"/>
      <c r="AM1638" s="84"/>
      <c r="AN1638" s="84"/>
      <c r="AO1638" s="84"/>
      <c r="AP1638" s="84"/>
      <c r="AQ1638" s="84"/>
    </row>
    <row r="1639" ht="15.0" customHeight="1">
      <c r="A1639" s="79">
        <v>1636.0</v>
      </c>
      <c r="B1639" s="80" t="s">
        <v>3629</v>
      </c>
      <c r="C1639" s="79" t="s">
        <v>141</v>
      </c>
      <c r="D1639" s="79" t="s">
        <v>3630</v>
      </c>
      <c r="E1639" s="81">
        <v>50.46</v>
      </c>
      <c r="F1639" s="79" t="s">
        <v>84</v>
      </c>
      <c r="G1639" s="79" t="s">
        <v>606</v>
      </c>
      <c r="H1639" s="82">
        <v>1103024.61</v>
      </c>
      <c r="I1639" s="79">
        <v>1.0</v>
      </c>
      <c r="J1639" s="83">
        <v>1.8</v>
      </c>
      <c r="K1639" s="80">
        <v>2024.0</v>
      </c>
      <c r="L1639" s="79" t="s">
        <v>202</v>
      </c>
      <c r="M1639" s="79">
        <v>2024.0</v>
      </c>
      <c r="N1639" s="79" t="s">
        <v>145</v>
      </c>
      <c r="O1639" s="65" t="str">
        <f t="shared" si="1"/>
        <v>294082890001</v>
      </c>
      <c r="P1639" s="65">
        <f t="shared" si="2"/>
        <v>6</v>
      </c>
      <c r="Q1639" s="65">
        <f t="shared" si="3"/>
        <v>4</v>
      </c>
      <c r="R1639" s="65" t="str">
        <f t="shared" si="12"/>
        <v>29.408.289/0001-64</v>
      </c>
      <c r="S1639" s="84"/>
      <c r="T1639" s="84" t="str">
        <f t="shared" si="10"/>
        <v/>
      </c>
      <c r="U1639" s="84" t="str">
        <f t="shared" si="11"/>
        <v/>
      </c>
      <c r="V1639" s="65" t="str">
        <f t="shared" si="5"/>
        <v/>
      </c>
      <c r="W1639" s="84"/>
      <c r="X1639" s="84"/>
      <c r="Y1639" s="85"/>
      <c r="Z1639" s="85"/>
      <c r="AA1639" s="65" t="str">
        <f t="shared" si="6"/>
        <v/>
      </c>
      <c r="AB1639" s="65" t="str">
        <f t="shared" si="7"/>
        <v/>
      </c>
      <c r="AC1639" s="86"/>
      <c r="AD1639" s="87" t="str">
        <f t="shared" si="8"/>
        <v/>
      </c>
      <c r="AE1639" s="84"/>
      <c r="AF1639" s="86">
        <f>IF(AC1639&gt;0,AC1639,'⚙️ Config'!$B$10)</f>
        <v>0.0075</v>
      </c>
      <c r="AG1639" s="88">
        <f t="shared" si="9"/>
        <v>8272.684575</v>
      </c>
      <c r="AH1639" s="88">
        <f>AG1639*'⚙️ Config'!$B$11</f>
        <v>41363.42288</v>
      </c>
      <c r="AI1639" s="88">
        <f>AH1639*'⚙️ Config'!$B$12</f>
        <v>12409.02686</v>
      </c>
      <c r="AJ1639" s="64"/>
      <c r="AK1639" s="84"/>
      <c r="AL1639" s="84"/>
      <c r="AM1639" s="84"/>
      <c r="AN1639" s="84"/>
      <c r="AO1639" s="84"/>
      <c r="AP1639" s="84"/>
      <c r="AQ1639" s="84"/>
    </row>
    <row r="1640" ht="15.0" customHeight="1">
      <c r="A1640" s="79">
        <v>1637.0</v>
      </c>
      <c r="B1640" s="80" t="s">
        <v>3631</v>
      </c>
      <c r="C1640" s="79" t="s">
        <v>141</v>
      </c>
      <c r="D1640" s="79" t="s">
        <v>3632</v>
      </c>
      <c r="E1640" s="81">
        <v>61.21</v>
      </c>
      <c r="F1640" s="79" t="s">
        <v>84</v>
      </c>
      <c r="G1640" s="79" t="s">
        <v>606</v>
      </c>
      <c r="H1640" s="82">
        <v>1102625.96</v>
      </c>
      <c r="I1640" s="79">
        <v>1.0</v>
      </c>
      <c r="J1640" s="83">
        <v>1.2</v>
      </c>
      <c r="K1640" s="80">
        <v>2025.0</v>
      </c>
      <c r="L1640" s="79" t="s">
        <v>630</v>
      </c>
      <c r="M1640" s="79">
        <v>2025.0</v>
      </c>
      <c r="N1640" s="79" t="s">
        <v>161</v>
      </c>
      <c r="O1640" s="65" t="str">
        <f t="shared" si="1"/>
        <v>378108450001</v>
      </c>
      <c r="P1640" s="65">
        <f t="shared" si="2"/>
        <v>5</v>
      </c>
      <c r="Q1640" s="65">
        <f t="shared" si="3"/>
        <v>2</v>
      </c>
      <c r="R1640" s="65" t="str">
        <f t="shared" si="12"/>
        <v>37.810.845/0001-52</v>
      </c>
      <c r="S1640" s="84"/>
      <c r="T1640" s="84" t="str">
        <f t="shared" si="10"/>
        <v/>
      </c>
      <c r="U1640" s="84" t="str">
        <f t="shared" si="11"/>
        <v/>
      </c>
      <c r="V1640" s="65" t="str">
        <f t="shared" si="5"/>
        <v/>
      </c>
      <c r="W1640" s="84"/>
      <c r="X1640" s="84"/>
      <c r="Y1640" s="85"/>
      <c r="Z1640" s="85"/>
      <c r="AA1640" s="65" t="str">
        <f t="shared" si="6"/>
        <v/>
      </c>
      <c r="AB1640" s="65" t="str">
        <f t="shared" si="7"/>
        <v/>
      </c>
      <c r="AC1640" s="86"/>
      <c r="AD1640" s="87" t="str">
        <f t="shared" si="8"/>
        <v/>
      </c>
      <c r="AE1640" s="84"/>
      <c r="AF1640" s="86">
        <f>IF(AC1640&gt;0,AC1640,'⚙️ Config'!$B$10)</f>
        <v>0.0075</v>
      </c>
      <c r="AG1640" s="88">
        <f t="shared" si="9"/>
        <v>8269.6947</v>
      </c>
      <c r="AH1640" s="88">
        <f>AG1640*'⚙️ Config'!$B$11</f>
        <v>41348.4735</v>
      </c>
      <c r="AI1640" s="88">
        <f>AH1640*'⚙️ Config'!$B$12</f>
        <v>12404.54205</v>
      </c>
      <c r="AJ1640" s="64"/>
      <c r="AK1640" s="84"/>
      <c r="AL1640" s="84"/>
      <c r="AM1640" s="84"/>
      <c r="AN1640" s="84"/>
      <c r="AO1640" s="84"/>
      <c r="AP1640" s="84"/>
      <c r="AQ1640" s="84"/>
    </row>
    <row r="1641" ht="15.0" customHeight="1">
      <c r="A1641" s="79">
        <v>1638.0</v>
      </c>
      <c r="B1641" s="80" t="s">
        <v>3633</v>
      </c>
      <c r="C1641" s="79" t="s">
        <v>141</v>
      </c>
      <c r="D1641" s="79" t="s">
        <v>3634</v>
      </c>
      <c r="E1641" s="81">
        <v>63.78</v>
      </c>
      <c r="F1641" s="79" t="s">
        <v>84</v>
      </c>
      <c r="G1641" s="79" t="s">
        <v>606</v>
      </c>
      <c r="H1641" s="82">
        <v>1102530.31</v>
      </c>
      <c r="I1641" s="79">
        <v>1.0</v>
      </c>
      <c r="J1641" s="83">
        <v>1.1</v>
      </c>
      <c r="K1641" s="80">
        <v>2025.0</v>
      </c>
      <c r="L1641" s="79" t="s">
        <v>630</v>
      </c>
      <c r="M1641" s="79">
        <v>2025.0</v>
      </c>
      <c r="N1641" s="79" t="s">
        <v>145</v>
      </c>
      <c r="O1641" s="65" t="str">
        <f t="shared" si="1"/>
        <v>170585850001</v>
      </c>
      <c r="P1641" s="65">
        <f t="shared" si="2"/>
        <v>0</v>
      </c>
      <c r="Q1641" s="65">
        <f t="shared" si="3"/>
        <v>1</v>
      </c>
      <c r="R1641" s="65" t="str">
        <f t="shared" si="12"/>
        <v>17.058.585/0001-01</v>
      </c>
      <c r="S1641" s="84"/>
      <c r="T1641" s="84" t="str">
        <f t="shared" si="10"/>
        <v/>
      </c>
      <c r="U1641" s="84" t="str">
        <f t="shared" si="11"/>
        <v/>
      </c>
      <c r="V1641" s="65" t="str">
        <f t="shared" si="5"/>
        <v/>
      </c>
      <c r="W1641" s="84"/>
      <c r="X1641" s="84"/>
      <c r="Y1641" s="85"/>
      <c r="Z1641" s="85"/>
      <c r="AA1641" s="65" t="str">
        <f t="shared" si="6"/>
        <v/>
      </c>
      <c r="AB1641" s="65" t="str">
        <f t="shared" si="7"/>
        <v/>
      </c>
      <c r="AC1641" s="86"/>
      <c r="AD1641" s="87" t="str">
        <f t="shared" si="8"/>
        <v/>
      </c>
      <c r="AE1641" s="84"/>
      <c r="AF1641" s="86">
        <f>IF(AC1641&gt;0,AC1641,'⚙️ Config'!$B$10)</f>
        <v>0.0075</v>
      </c>
      <c r="AG1641" s="88">
        <f t="shared" si="9"/>
        <v>8268.977325</v>
      </c>
      <c r="AH1641" s="88">
        <f>AG1641*'⚙️ Config'!$B$11</f>
        <v>41344.88663</v>
      </c>
      <c r="AI1641" s="88">
        <f>AH1641*'⚙️ Config'!$B$12</f>
        <v>12403.46599</v>
      </c>
      <c r="AJ1641" s="64"/>
      <c r="AK1641" s="84"/>
      <c r="AL1641" s="84"/>
      <c r="AM1641" s="84"/>
      <c r="AN1641" s="84"/>
      <c r="AO1641" s="84"/>
      <c r="AP1641" s="84"/>
      <c r="AQ1641" s="84"/>
    </row>
    <row r="1642" ht="15.0" customHeight="1">
      <c r="A1642" s="79">
        <v>1639.0</v>
      </c>
      <c r="B1642" s="80" t="s">
        <v>3635</v>
      </c>
      <c r="C1642" s="79" t="s">
        <v>141</v>
      </c>
      <c r="D1642" s="79" t="s">
        <v>3636</v>
      </c>
      <c r="E1642" s="81">
        <v>58.92</v>
      </c>
      <c r="F1642" s="79" t="s">
        <v>84</v>
      </c>
      <c r="G1642" s="79" t="s">
        <v>606</v>
      </c>
      <c r="H1642" s="82">
        <v>1101828.26</v>
      </c>
      <c r="I1642" s="79">
        <v>1.0</v>
      </c>
      <c r="J1642" s="83">
        <v>1.3</v>
      </c>
      <c r="K1642" s="80">
        <v>2024.0</v>
      </c>
      <c r="L1642" s="79" t="s">
        <v>630</v>
      </c>
      <c r="M1642" s="79">
        <v>2024.0</v>
      </c>
      <c r="N1642" s="79" t="s">
        <v>161</v>
      </c>
      <c r="O1642" s="65" t="str">
        <f t="shared" si="1"/>
        <v>169218200001</v>
      </c>
      <c r="P1642" s="65">
        <f t="shared" si="2"/>
        <v>5</v>
      </c>
      <c r="Q1642" s="65">
        <f t="shared" si="3"/>
        <v>6</v>
      </c>
      <c r="R1642" s="65" t="str">
        <f t="shared" si="12"/>
        <v>16.921.820/0001-56</v>
      </c>
      <c r="S1642" s="84"/>
      <c r="T1642" s="84" t="str">
        <f t="shared" si="10"/>
        <v/>
      </c>
      <c r="U1642" s="84" t="str">
        <f t="shared" si="11"/>
        <v/>
      </c>
      <c r="V1642" s="65" t="str">
        <f t="shared" si="5"/>
        <v/>
      </c>
      <c r="W1642" s="84"/>
      <c r="X1642" s="84"/>
      <c r="Y1642" s="85"/>
      <c r="Z1642" s="85"/>
      <c r="AA1642" s="65" t="str">
        <f t="shared" si="6"/>
        <v/>
      </c>
      <c r="AB1642" s="65" t="str">
        <f t="shared" si="7"/>
        <v/>
      </c>
      <c r="AC1642" s="86"/>
      <c r="AD1642" s="87" t="str">
        <f t="shared" si="8"/>
        <v/>
      </c>
      <c r="AE1642" s="84"/>
      <c r="AF1642" s="86">
        <f>IF(AC1642&gt;0,AC1642,'⚙️ Config'!$B$10)</f>
        <v>0.0075</v>
      </c>
      <c r="AG1642" s="88">
        <f t="shared" si="9"/>
        <v>8263.71195</v>
      </c>
      <c r="AH1642" s="88">
        <f>AG1642*'⚙️ Config'!$B$11</f>
        <v>41318.55975</v>
      </c>
      <c r="AI1642" s="88">
        <f>AH1642*'⚙️ Config'!$B$12</f>
        <v>12395.56793</v>
      </c>
      <c r="AJ1642" s="64"/>
      <c r="AK1642" s="84"/>
      <c r="AL1642" s="84"/>
      <c r="AM1642" s="84"/>
      <c r="AN1642" s="84"/>
      <c r="AO1642" s="84"/>
      <c r="AP1642" s="84"/>
      <c r="AQ1642" s="84"/>
    </row>
    <row r="1643" ht="15.0" customHeight="1">
      <c r="A1643" s="79">
        <v>1640.0</v>
      </c>
      <c r="B1643" s="80" t="s">
        <v>3637</v>
      </c>
      <c r="C1643" s="79" t="s">
        <v>141</v>
      </c>
      <c r="D1643" s="79" t="s">
        <v>3638</v>
      </c>
      <c r="E1643" s="81">
        <v>53.36</v>
      </c>
      <c r="F1643" s="79" t="s">
        <v>84</v>
      </c>
      <c r="G1643" s="79" t="s">
        <v>606</v>
      </c>
      <c r="H1643" s="82">
        <v>1101784.04</v>
      </c>
      <c r="I1643" s="79">
        <v>1.0</v>
      </c>
      <c r="J1643" s="83">
        <v>1.6</v>
      </c>
      <c r="K1643" s="80">
        <v>2024.0</v>
      </c>
      <c r="L1643" s="79" t="s">
        <v>202</v>
      </c>
      <c r="M1643" s="79">
        <v>2024.0</v>
      </c>
      <c r="N1643" s="79" t="s">
        <v>145</v>
      </c>
      <c r="O1643" s="65" t="str">
        <f t="shared" si="1"/>
        <v>185814030001</v>
      </c>
      <c r="P1643" s="65">
        <f t="shared" si="2"/>
        <v>3</v>
      </c>
      <c r="Q1643" s="65">
        <f t="shared" si="3"/>
        <v>7</v>
      </c>
      <c r="R1643" s="65" t="str">
        <f t="shared" si="12"/>
        <v>18.581.403/0001-37</v>
      </c>
      <c r="S1643" s="84"/>
      <c r="T1643" s="84" t="str">
        <f t="shared" si="10"/>
        <v/>
      </c>
      <c r="U1643" s="84" t="str">
        <f t="shared" si="11"/>
        <v/>
      </c>
      <c r="V1643" s="65" t="str">
        <f t="shared" si="5"/>
        <v/>
      </c>
      <c r="W1643" s="84"/>
      <c r="X1643" s="84"/>
      <c r="Y1643" s="85"/>
      <c r="Z1643" s="85"/>
      <c r="AA1643" s="65" t="str">
        <f t="shared" si="6"/>
        <v/>
      </c>
      <c r="AB1643" s="65" t="str">
        <f t="shared" si="7"/>
        <v/>
      </c>
      <c r="AC1643" s="86"/>
      <c r="AD1643" s="87" t="str">
        <f t="shared" si="8"/>
        <v/>
      </c>
      <c r="AE1643" s="84"/>
      <c r="AF1643" s="86">
        <f>IF(AC1643&gt;0,AC1643,'⚙️ Config'!$B$10)</f>
        <v>0.0075</v>
      </c>
      <c r="AG1643" s="88">
        <f t="shared" si="9"/>
        <v>8263.3803</v>
      </c>
      <c r="AH1643" s="88">
        <f>AG1643*'⚙️ Config'!$B$11</f>
        <v>41316.9015</v>
      </c>
      <c r="AI1643" s="88">
        <f>AH1643*'⚙️ Config'!$B$12</f>
        <v>12395.07045</v>
      </c>
      <c r="AJ1643" s="64"/>
      <c r="AK1643" s="84"/>
      <c r="AL1643" s="84"/>
      <c r="AM1643" s="84"/>
      <c r="AN1643" s="84"/>
      <c r="AO1643" s="84"/>
      <c r="AP1643" s="84"/>
      <c r="AQ1643" s="84"/>
    </row>
    <row r="1644" ht="15.0" customHeight="1">
      <c r="A1644" s="79">
        <v>1641.0</v>
      </c>
      <c r="B1644" s="80" t="s">
        <v>3639</v>
      </c>
      <c r="C1644" s="79" t="s">
        <v>141</v>
      </c>
      <c r="D1644" s="79" t="s">
        <v>3640</v>
      </c>
      <c r="E1644" s="81">
        <v>79.75</v>
      </c>
      <c r="F1644" s="79" t="s">
        <v>84</v>
      </c>
      <c r="G1644" s="79" t="s">
        <v>606</v>
      </c>
      <c r="H1644" s="82">
        <v>1101639.33</v>
      </c>
      <c r="I1644" s="79">
        <v>1.0</v>
      </c>
      <c r="J1644" s="83">
        <v>1.3</v>
      </c>
      <c r="K1644" s="80">
        <v>2025.0</v>
      </c>
      <c r="L1644" s="79" t="s">
        <v>630</v>
      </c>
      <c r="M1644" s="79">
        <v>2024.0</v>
      </c>
      <c r="N1644" s="79" t="s">
        <v>208</v>
      </c>
      <c r="O1644" s="65" t="str">
        <f t="shared" si="1"/>
        <v>095056260001</v>
      </c>
      <c r="P1644" s="65">
        <f t="shared" si="2"/>
        <v>2</v>
      </c>
      <c r="Q1644" s="65">
        <f t="shared" si="3"/>
        <v>4</v>
      </c>
      <c r="R1644" s="65" t="str">
        <f t="shared" si="12"/>
        <v>09.505.626/0001-24</v>
      </c>
      <c r="S1644" s="84"/>
      <c r="T1644" s="84" t="str">
        <f t="shared" si="10"/>
        <v/>
      </c>
      <c r="U1644" s="84" t="str">
        <f t="shared" si="11"/>
        <v/>
      </c>
      <c r="V1644" s="65" t="str">
        <f t="shared" si="5"/>
        <v/>
      </c>
      <c r="W1644" s="84"/>
      <c r="X1644" s="84"/>
      <c r="Y1644" s="85"/>
      <c r="Z1644" s="85"/>
      <c r="AA1644" s="65" t="str">
        <f t="shared" si="6"/>
        <v/>
      </c>
      <c r="AB1644" s="65" t="str">
        <f t="shared" si="7"/>
        <v/>
      </c>
      <c r="AC1644" s="86"/>
      <c r="AD1644" s="87" t="str">
        <f t="shared" si="8"/>
        <v/>
      </c>
      <c r="AE1644" s="84"/>
      <c r="AF1644" s="86">
        <f>IF(AC1644&gt;0,AC1644,'⚙️ Config'!$B$10)</f>
        <v>0.0075</v>
      </c>
      <c r="AG1644" s="88">
        <f t="shared" si="9"/>
        <v>8262.294975</v>
      </c>
      <c r="AH1644" s="88">
        <f>AG1644*'⚙️ Config'!$B$11</f>
        <v>41311.47488</v>
      </c>
      <c r="AI1644" s="88">
        <f>AH1644*'⚙️ Config'!$B$12</f>
        <v>12393.44246</v>
      </c>
      <c r="AJ1644" s="64"/>
      <c r="AK1644" s="84"/>
      <c r="AL1644" s="84"/>
      <c r="AM1644" s="84"/>
      <c r="AN1644" s="84"/>
      <c r="AO1644" s="84"/>
      <c r="AP1644" s="84"/>
      <c r="AQ1644" s="84"/>
    </row>
    <row r="1645" ht="15.0" customHeight="1">
      <c r="A1645" s="79">
        <v>1642.0</v>
      </c>
      <c r="B1645" s="80" t="s">
        <v>3641</v>
      </c>
      <c r="C1645" s="79" t="s">
        <v>141</v>
      </c>
      <c r="D1645" s="79" t="s">
        <v>3642</v>
      </c>
      <c r="E1645" s="81">
        <v>66.7</v>
      </c>
      <c r="F1645" s="79" t="s">
        <v>84</v>
      </c>
      <c r="G1645" s="79" t="s">
        <v>606</v>
      </c>
      <c r="H1645" s="82">
        <v>1100786.4</v>
      </c>
      <c r="I1645" s="79">
        <v>1.0</v>
      </c>
      <c r="J1645" s="83">
        <v>1.0</v>
      </c>
      <c r="K1645" s="80">
        <v>2025.0</v>
      </c>
      <c r="L1645" s="79" t="s">
        <v>202</v>
      </c>
      <c r="M1645" s="79">
        <v>2025.0</v>
      </c>
      <c r="N1645" s="79" t="s">
        <v>161</v>
      </c>
      <c r="O1645" s="65" t="str">
        <f t="shared" si="1"/>
        <v>289826160001</v>
      </c>
      <c r="P1645" s="65">
        <f t="shared" si="2"/>
        <v>2</v>
      </c>
      <c r="Q1645" s="65">
        <f t="shared" si="3"/>
        <v>4</v>
      </c>
      <c r="R1645" s="65" t="str">
        <f t="shared" si="12"/>
        <v>28.982.616/0001-24</v>
      </c>
      <c r="S1645" s="84"/>
      <c r="T1645" s="84" t="str">
        <f t="shared" si="10"/>
        <v/>
      </c>
      <c r="U1645" s="84" t="str">
        <f t="shared" si="11"/>
        <v/>
      </c>
      <c r="V1645" s="65" t="str">
        <f t="shared" si="5"/>
        <v/>
      </c>
      <c r="W1645" s="84"/>
      <c r="X1645" s="84"/>
      <c r="Y1645" s="85"/>
      <c r="Z1645" s="85"/>
      <c r="AA1645" s="65" t="str">
        <f t="shared" si="6"/>
        <v/>
      </c>
      <c r="AB1645" s="65" t="str">
        <f t="shared" si="7"/>
        <v/>
      </c>
      <c r="AC1645" s="86"/>
      <c r="AD1645" s="87" t="str">
        <f t="shared" si="8"/>
        <v/>
      </c>
      <c r="AE1645" s="84"/>
      <c r="AF1645" s="86">
        <f>IF(AC1645&gt;0,AC1645,'⚙️ Config'!$B$10)</f>
        <v>0.0075</v>
      </c>
      <c r="AG1645" s="88">
        <f t="shared" si="9"/>
        <v>8255.898</v>
      </c>
      <c r="AH1645" s="88">
        <f>AG1645*'⚙️ Config'!$B$11</f>
        <v>41279.49</v>
      </c>
      <c r="AI1645" s="88">
        <f>AH1645*'⚙️ Config'!$B$12</f>
        <v>12383.847</v>
      </c>
      <c r="AJ1645" s="64"/>
      <c r="AK1645" s="84"/>
      <c r="AL1645" s="84"/>
      <c r="AM1645" s="84"/>
      <c r="AN1645" s="84"/>
      <c r="AO1645" s="84"/>
      <c r="AP1645" s="84"/>
      <c r="AQ1645" s="84"/>
    </row>
    <row r="1646" ht="15.0" customHeight="1">
      <c r="A1646" s="79">
        <v>1643.0</v>
      </c>
      <c r="B1646" s="80" t="s">
        <v>3643</v>
      </c>
      <c r="C1646" s="79" t="s">
        <v>141</v>
      </c>
      <c r="D1646" s="79" t="s">
        <v>3644</v>
      </c>
      <c r="E1646" s="81">
        <v>51.85</v>
      </c>
      <c r="F1646" s="79" t="s">
        <v>84</v>
      </c>
      <c r="G1646" s="79" t="s">
        <v>606</v>
      </c>
      <c r="H1646" s="82">
        <v>1100665.81</v>
      </c>
      <c r="I1646" s="79">
        <v>1.0</v>
      </c>
      <c r="J1646" s="83">
        <v>1.7</v>
      </c>
      <c r="K1646" s="80">
        <v>2024.0</v>
      </c>
      <c r="L1646" s="79" t="s">
        <v>630</v>
      </c>
      <c r="M1646" s="79">
        <v>2024.0</v>
      </c>
      <c r="N1646" s="79" t="s">
        <v>145</v>
      </c>
      <c r="O1646" s="65" t="str">
        <f t="shared" si="1"/>
        <v>318456420001</v>
      </c>
      <c r="P1646" s="65">
        <f t="shared" si="2"/>
        <v>1</v>
      </c>
      <c r="Q1646" s="65">
        <f t="shared" si="3"/>
        <v>5</v>
      </c>
      <c r="R1646" s="65" t="str">
        <f t="shared" si="12"/>
        <v>31.845.642/0001-15</v>
      </c>
      <c r="S1646" s="84"/>
      <c r="T1646" s="84" t="str">
        <f t="shared" si="10"/>
        <v/>
      </c>
      <c r="U1646" s="84" t="str">
        <f t="shared" si="11"/>
        <v/>
      </c>
      <c r="V1646" s="65" t="str">
        <f t="shared" si="5"/>
        <v/>
      </c>
      <c r="W1646" s="84"/>
      <c r="X1646" s="84"/>
      <c r="Y1646" s="85"/>
      <c r="Z1646" s="85"/>
      <c r="AA1646" s="65" t="str">
        <f t="shared" si="6"/>
        <v/>
      </c>
      <c r="AB1646" s="65" t="str">
        <f t="shared" si="7"/>
        <v/>
      </c>
      <c r="AC1646" s="86"/>
      <c r="AD1646" s="87" t="str">
        <f t="shared" si="8"/>
        <v/>
      </c>
      <c r="AE1646" s="84"/>
      <c r="AF1646" s="86">
        <f>IF(AC1646&gt;0,AC1646,'⚙️ Config'!$B$10)</f>
        <v>0.0075</v>
      </c>
      <c r="AG1646" s="88">
        <f t="shared" si="9"/>
        <v>8254.993575</v>
      </c>
      <c r="AH1646" s="88">
        <f>AG1646*'⚙️ Config'!$B$11</f>
        <v>41274.96788</v>
      </c>
      <c r="AI1646" s="88">
        <f>AH1646*'⚙️ Config'!$B$12</f>
        <v>12382.49036</v>
      </c>
      <c r="AJ1646" s="64"/>
      <c r="AK1646" s="84"/>
      <c r="AL1646" s="84"/>
      <c r="AM1646" s="84"/>
      <c r="AN1646" s="84"/>
      <c r="AO1646" s="84"/>
      <c r="AP1646" s="84"/>
      <c r="AQ1646" s="84"/>
    </row>
    <row r="1647" ht="15.0" customHeight="1">
      <c r="A1647" s="79">
        <v>1644.0</v>
      </c>
      <c r="B1647" s="80" t="s">
        <v>3645</v>
      </c>
      <c r="C1647" s="79" t="s">
        <v>141</v>
      </c>
      <c r="D1647" s="79" t="s">
        <v>3646</v>
      </c>
      <c r="E1647" s="81">
        <v>83.67</v>
      </c>
      <c r="F1647" s="79" t="s">
        <v>84</v>
      </c>
      <c r="G1647" s="79" t="s">
        <v>606</v>
      </c>
      <c r="H1647" s="82">
        <v>1100485.26</v>
      </c>
      <c r="I1647" s="79">
        <v>1.0</v>
      </c>
      <c r="J1647" s="83">
        <v>0.6</v>
      </c>
      <c r="K1647" s="80">
        <v>2025.0</v>
      </c>
      <c r="L1647" s="79" t="s">
        <v>630</v>
      </c>
      <c r="M1647" s="79">
        <v>2025.0</v>
      </c>
      <c r="N1647" s="79" t="s">
        <v>145</v>
      </c>
      <c r="O1647" s="65" t="str">
        <f t="shared" si="1"/>
        <v>330564830001</v>
      </c>
      <c r="P1647" s="65">
        <f t="shared" si="2"/>
        <v>0</v>
      </c>
      <c r="Q1647" s="65">
        <f t="shared" si="3"/>
        <v>3</v>
      </c>
      <c r="R1647" s="65" t="str">
        <f t="shared" si="12"/>
        <v>33.056.483/0001-03</v>
      </c>
      <c r="S1647" s="84"/>
      <c r="T1647" s="84" t="str">
        <f t="shared" si="10"/>
        <v/>
      </c>
      <c r="U1647" s="84" t="str">
        <f t="shared" si="11"/>
        <v/>
      </c>
      <c r="V1647" s="65" t="str">
        <f t="shared" si="5"/>
        <v/>
      </c>
      <c r="W1647" s="84"/>
      <c r="X1647" s="84"/>
      <c r="Y1647" s="85"/>
      <c r="Z1647" s="85"/>
      <c r="AA1647" s="65" t="str">
        <f t="shared" si="6"/>
        <v/>
      </c>
      <c r="AB1647" s="65" t="str">
        <f t="shared" si="7"/>
        <v/>
      </c>
      <c r="AC1647" s="86"/>
      <c r="AD1647" s="87" t="str">
        <f t="shared" si="8"/>
        <v/>
      </c>
      <c r="AE1647" s="84"/>
      <c r="AF1647" s="86">
        <f>IF(AC1647&gt;0,AC1647,'⚙️ Config'!$B$10)</f>
        <v>0.0075</v>
      </c>
      <c r="AG1647" s="88">
        <f t="shared" si="9"/>
        <v>8253.63945</v>
      </c>
      <c r="AH1647" s="88">
        <f>AG1647*'⚙️ Config'!$B$11</f>
        <v>41268.19725</v>
      </c>
      <c r="AI1647" s="88">
        <f>AH1647*'⚙️ Config'!$B$12</f>
        <v>12380.45918</v>
      </c>
      <c r="AJ1647" s="64"/>
      <c r="AK1647" s="84"/>
      <c r="AL1647" s="84"/>
      <c r="AM1647" s="84"/>
      <c r="AN1647" s="84"/>
      <c r="AO1647" s="84"/>
      <c r="AP1647" s="84"/>
      <c r="AQ1647" s="84"/>
    </row>
    <row r="1648" ht="15.0" customHeight="1">
      <c r="A1648" s="79">
        <v>1645.0</v>
      </c>
      <c r="B1648" s="80" t="s">
        <v>3647</v>
      </c>
      <c r="C1648" s="79" t="s">
        <v>141</v>
      </c>
      <c r="D1648" s="79" t="s">
        <v>3648</v>
      </c>
      <c r="E1648" s="81">
        <v>78.36</v>
      </c>
      <c r="F1648" s="79" t="s">
        <v>84</v>
      </c>
      <c r="G1648" s="79" t="s">
        <v>606</v>
      </c>
      <c r="H1648" s="82">
        <v>1100161.21</v>
      </c>
      <c r="I1648" s="79">
        <v>1.0</v>
      </c>
      <c r="J1648" s="83">
        <v>0.7</v>
      </c>
      <c r="K1648" s="80">
        <v>2025.0</v>
      </c>
      <c r="L1648" s="79" t="s">
        <v>630</v>
      </c>
      <c r="M1648" s="79">
        <v>2025.0</v>
      </c>
      <c r="N1648" s="79" t="s">
        <v>145</v>
      </c>
      <c r="O1648" s="65" t="str">
        <f t="shared" si="1"/>
        <v>392494750001</v>
      </c>
      <c r="P1648" s="65">
        <f t="shared" si="2"/>
        <v>5</v>
      </c>
      <c r="Q1648" s="65">
        <f t="shared" si="3"/>
        <v>1</v>
      </c>
      <c r="R1648" s="65" t="str">
        <f t="shared" si="12"/>
        <v>39.249.475/0001-51</v>
      </c>
      <c r="S1648" s="84"/>
      <c r="T1648" s="84" t="str">
        <f t="shared" si="10"/>
        <v/>
      </c>
      <c r="U1648" s="84" t="str">
        <f t="shared" si="11"/>
        <v/>
      </c>
      <c r="V1648" s="65" t="str">
        <f t="shared" si="5"/>
        <v/>
      </c>
      <c r="W1648" s="84"/>
      <c r="X1648" s="84"/>
      <c r="Y1648" s="85"/>
      <c r="Z1648" s="85"/>
      <c r="AA1648" s="65" t="str">
        <f t="shared" si="6"/>
        <v/>
      </c>
      <c r="AB1648" s="65" t="str">
        <f t="shared" si="7"/>
        <v/>
      </c>
      <c r="AC1648" s="86"/>
      <c r="AD1648" s="87" t="str">
        <f t="shared" si="8"/>
        <v/>
      </c>
      <c r="AE1648" s="84"/>
      <c r="AF1648" s="86">
        <f>IF(AC1648&gt;0,AC1648,'⚙️ Config'!$B$10)</f>
        <v>0.0075</v>
      </c>
      <c r="AG1648" s="88">
        <f t="shared" si="9"/>
        <v>8251.209075</v>
      </c>
      <c r="AH1648" s="88">
        <f>AG1648*'⚙️ Config'!$B$11</f>
        <v>41256.04538</v>
      </c>
      <c r="AI1648" s="88">
        <f>AH1648*'⚙️ Config'!$B$12</f>
        <v>12376.81361</v>
      </c>
      <c r="AJ1648" s="64"/>
      <c r="AK1648" s="84"/>
      <c r="AL1648" s="84"/>
      <c r="AM1648" s="84"/>
      <c r="AN1648" s="84"/>
      <c r="AO1648" s="84"/>
      <c r="AP1648" s="84"/>
      <c r="AQ1648" s="84"/>
    </row>
    <row r="1649" ht="15.0" customHeight="1">
      <c r="A1649" s="79">
        <v>1646.0</v>
      </c>
      <c r="B1649" s="80" t="s">
        <v>3649</v>
      </c>
      <c r="C1649" s="79" t="s">
        <v>141</v>
      </c>
      <c r="D1649" s="79" t="s">
        <v>3650</v>
      </c>
      <c r="E1649" s="81">
        <v>56.87</v>
      </c>
      <c r="F1649" s="79" t="s">
        <v>84</v>
      </c>
      <c r="G1649" s="79" t="s">
        <v>606</v>
      </c>
      <c r="H1649" s="82">
        <v>1100098.71</v>
      </c>
      <c r="I1649" s="79">
        <v>1.0</v>
      </c>
      <c r="J1649" s="83">
        <v>1.4</v>
      </c>
      <c r="K1649" s="80">
        <v>2024.0</v>
      </c>
      <c r="L1649" s="79" t="s">
        <v>630</v>
      </c>
      <c r="M1649" s="79">
        <v>2024.0</v>
      </c>
      <c r="N1649" s="79" t="s">
        <v>161</v>
      </c>
      <c r="O1649" s="65" t="str">
        <f t="shared" si="1"/>
        <v>442645430001</v>
      </c>
      <c r="P1649" s="65">
        <f t="shared" si="2"/>
        <v>9</v>
      </c>
      <c r="Q1649" s="65">
        <f t="shared" si="3"/>
        <v>1</v>
      </c>
      <c r="R1649" s="65" t="str">
        <f t="shared" si="12"/>
        <v>44.264.543/0001-91</v>
      </c>
      <c r="S1649" s="84"/>
      <c r="T1649" s="84" t="str">
        <f t="shared" si="10"/>
        <v/>
      </c>
      <c r="U1649" s="84" t="str">
        <f t="shared" si="11"/>
        <v/>
      </c>
      <c r="V1649" s="65" t="str">
        <f t="shared" si="5"/>
        <v/>
      </c>
      <c r="W1649" s="84"/>
      <c r="X1649" s="84"/>
      <c r="Y1649" s="85"/>
      <c r="Z1649" s="85"/>
      <c r="AA1649" s="65" t="str">
        <f t="shared" si="6"/>
        <v/>
      </c>
      <c r="AB1649" s="65" t="str">
        <f t="shared" si="7"/>
        <v/>
      </c>
      <c r="AC1649" s="86"/>
      <c r="AD1649" s="87" t="str">
        <f t="shared" si="8"/>
        <v/>
      </c>
      <c r="AE1649" s="84"/>
      <c r="AF1649" s="86">
        <f>IF(AC1649&gt;0,AC1649,'⚙️ Config'!$B$10)</f>
        <v>0.0075</v>
      </c>
      <c r="AG1649" s="88">
        <f t="shared" si="9"/>
        <v>8250.740325</v>
      </c>
      <c r="AH1649" s="88">
        <f>AG1649*'⚙️ Config'!$B$11</f>
        <v>41253.70163</v>
      </c>
      <c r="AI1649" s="88">
        <f>AH1649*'⚙️ Config'!$B$12</f>
        <v>12376.11049</v>
      </c>
      <c r="AJ1649" s="64"/>
      <c r="AK1649" s="84"/>
      <c r="AL1649" s="84"/>
      <c r="AM1649" s="84"/>
      <c r="AN1649" s="84"/>
      <c r="AO1649" s="84"/>
      <c r="AP1649" s="84"/>
      <c r="AQ1649" s="84"/>
    </row>
    <row r="1650" ht="15.0" customHeight="1">
      <c r="A1650" s="79">
        <v>1647.0</v>
      </c>
      <c r="B1650" s="80" t="s">
        <v>3651</v>
      </c>
      <c r="C1650" s="79" t="s">
        <v>141</v>
      </c>
      <c r="D1650" s="79" t="s">
        <v>3652</v>
      </c>
      <c r="E1650" s="81">
        <v>63.78</v>
      </c>
      <c r="F1650" s="79" t="s">
        <v>84</v>
      </c>
      <c r="G1650" s="79" t="s">
        <v>606</v>
      </c>
      <c r="H1650" s="82">
        <v>1100070.7</v>
      </c>
      <c r="I1650" s="79">
        <v>1.0</v>
      </c>
      <c r="J1650" s="83">
        <v>1.1</v>
      </c>
      <c r="K1650" s="80">
        <v>2025.0</v>
      </c>
      <c r="L1650" s="79" t="s">
        <v>630</v>
      </c>
      <c r="M1650" s="79">
        <v>2025.0</v>
      </c>
      <c r="N1650" s="79" t="s">
        <v>161</v>
      </c>
      <c r="O1650" s="65" t="str">
        <f t="shared" si="1"/>
        <v>429309770001</v>
      </c>
      <c r="P1650" s="65">
        <f t="shared" si="2"/>
        <v>5</v>
      </c>
      <c r="Q1650" s="65">
        <f t="shared" si="3"/>
        <v>8</v>
      </c>
      <c r="R1650" s="65" t="str">
        <f t="shared" si="12"/>
        <v>42.930.977/0001-58</v>
      </c>
      <c r="S1650" s="84"/>
      <c r="T1650" s="84" t="str">
        <f t="shared" si="10"/>
        <v/>
      </c>
      <c r="U1650" s="84" t="str">
        <f t="shared" si="11"/>
        <v/>
      </c>
      <c r="V1650" s="65" t="str">
        <f t="shared" si="5"/>
        <v/>
      </c>
      <c r="W1650" s="84"/>
      <c r="X1650" s="84"/>
      <c r="Y1650" s="85"/>
      <c r="Z1650" s="85"/>
      <c r="AA1650" s="65" t="str">
        <f t="shared" si="6"/>
        <v/>
      </c>
      <c r="AB1650" s="65" t="str">
        <f t="shared" si="7"/>
        <v/>
      </c>
      <c r="AC1650" s="86"/>
      <c r="AD1650" s="87" t="str">
        <f t="shared" si="8"/>
        <v/>
      </c>
      <c r="AE1650" s="84"/>
      <c r="AF1650" s="86">
        <f>IF(AC1650&gt;0,AC1650,'⚙️ Config'!$B$10)</f>
        <v>0.0075</v>
      </c>
      <c r="AG1650" s="88">
        <f t="shared" si="9"/>
        <v>8250.53025</v>
      </c>
      <c r="AH1650" s="88">
        <f>AG1650*'⚙️ Config'!$B$11</f>
        <v>41252.65125</v>
      </c>
      <c r="AI1650" s="88">
        <f>AH1650*'⚙️ Config'!$B$12</f>
        <v>12375.79538</v>
      </c>
      <c r="AJ1650" s="64"/>
      <c r="AK1650" s="84"/>
      <c r="AL1650" s="84"/>
      <c r="AM1650" s="84"/>
      <c r="AN1650" s="84"/>
      <c r="AO1650" s="84"/>
      <c r="AP1650" s="84"/>
      <c r="AQ1650" s="84"/>
    </row>
    <row r="1651" ht="15.0" customHeight="1">
      <c r="A1651" s="79">
        <v>1648.0</v>
      </c>
      <c r="B1651" s="80" t="s">
        <v>3653</v>
      </c>
      <c r="C1651" s="79" t="s">
        <v>141</v>
      </c>
      <c r="D1651" s="79" t="s">
        <v>3654</v>
      </c>
      <c r="E1651" s="81">
        <v>55.03</v>
      </c>
      <c r="F1651" s="79" t="s">
        <v>84</v>
      </c>
      <c r="G1651" s="79" t="s">
        <v>606</v>
      </c>
      <c r="H1651" s="82">
        <v>1099892.95</v>
      </c>
      <c r="I1651" s="79">
        <v>1.0</v>
      </c>
      <c r="J1651" s="83">
        <v>1.5</v>
      </c>
      <c r="K1651" s="80">
        <v>2024.0</v>
      </c>
      <c r="L1651" s="79" t="s">
        <v>630</v>
      </c>
      <c r="M1651" s="79">
        <v>2024.0</v>
      </c>
      <c r="N1651" s="79" t="s">
        <v>161</v>
      </c>
      <c r="O1651" s="65" t="str">
        <f t="shared" si="1"/>
        <v>224948120001</v>
      </c>
      <c r="P1651" s="65">
        <f t="shared" si="2"/>
        <v>7</v>
      </c>
      <c r="Q1651" s="65">
        <f t="shared" si="3"/>
        <v>3</v>
      </c>
      <c r="R1651" s="65" t="str">
        <f t="shared" si="12"/>
        <v>22.494.812/0001-73</v>
      </c>
      <c r="S1651" s="84"/>
      <c r="T1651" s="84" t="str">
        <f t="shared" si="10"/>
        <v/>
      </c>
      <c r="U1651" s="84" t="str">
        <f t="shared" si="11"/>
        <v/>
      </c>
      <c r="V1651" s="65" t="str">
        <f t="shared" si="5"/>
        <v/>
      </c>
      <c r="W1651" s="84"/>
      <c r="X1651" s="84"/>
      <c r="Y1651" s="85"/>
      <c r="Z1651" s="85"/>
      <c r="AA1651" s="65" t="str">
        <f t="shared" si="6"/>
        <v/>
      </c>
      <c r="AB1651" s="65" t="str">
        <f t="shared" si="7"/>
        <v/>
      </c>
      <c r="AC1651" s="86"/>
      <c r="AD1651" s="87" t="str">
        <f t="shared" si="8"/>
        <v/>
      </c>
      <c r="AE1651" s="84"/>
      <c r="AF1651" s="86">
        <f>IF(AC1651&gt;0,AC1651,'⚙️ Config'!$B$10)</f>
        <v>0.0075</v>
      </c>
      <c r="AG1651" s="88">
        <f t="shared" si="9"/>
        <v>8249.197125</v>
      </c>
      <c r="AH1651" s="88">
        <f>AG1651*'⚙️ Config'!$B$11</f>
        <v>41245.98563</v>
      </c>
      <c r="AI1651" s="88">
        <f>AH1651*'⚙️ Config'!$B$12</f>
        <v>12373.79569</v>
      </c>
      <c r="AJ1651" s="64"/>
      <c r="AK1651" s="84"/>
      <c r="AL1651" s="84"/>
      <c r="AM1651" s="84"/>
      <c r="AN1651" s="84"/>
      <c r="AO1651" s="84"/>
      <c r="AP1651" s="84"/>
      <c r="AQ1651" s="84"/>
    </row>
    <row r="1652" ht="15.0" customHeight="1">
      <c r="A1652" s="79">
        <v>1649.0</v>
      </c>
      <c r="B1652" s="80" t="s">
        <v>3655</v>
      </c>
      <c r="C1652" s="79" t="s">
        <v>141</v>
      </c>
      <c r="D1652" s="79" t="s">
        <v>3656</v>
      </c>
      <c r="E1652" s="81">
        <v>58.92</v>
      </c>
      <c r="F1652" s="79" t="s">
        <v>84</v>
      </c>
      <c r="G1652" s="79" t="s">
        <v>606</v>
      </c>
      <c r="H1652" s="82">
        <v>1099880.18</v>
      </c>
      <c r="I1652" s="79">
        <v>1.0</v>
      </c>
      <c r="J1652" s="83">
        <v>1.3</v>
      </c>
      <c r="K1652" s="80">
        <v>2024.0</v>
      </c>
      <c r="L1652" s="79" t="s">
        <v>630</v>
      </c>
      <c r="M1652" s="79">
        <v>2024.0</v>
      </c>
      <c r="N1652" s="79" t="s">
        <v>145</v>
      </c>
      <c r="O1652" s="65" t="str">
        <f t="shared" si="1"/>
        <v>085033190001</v>
      </c>
      <c r="P1652" s="65">
        <f t="shared" si="2"/>
        <v>4</v>
      </c>
      <c r="Q1652" s="65">
        <f t="shared" si="3"/>
        <v>1</v>
      </c>
      <c r="R1652" s="65" t="str">
        <f t="shared" si="12"/>
        <v>08.503.319/0001-41</v>
      </c>
      <c r="S1652" s="84"/>
      <c r="T1652" s="84" t="str">
        <f t="shared" si="10"/>
        <v/>
      </c>
      <c r="U1652" s="84" t="str">
        <f t="shared" si="11"/>
        <v/>
      </c>
      <c r="V1652" s="65" t="str">
        <f t="shared" si="5"/>
        <v/>
      </c>
      <c r="W1652" s="84"/>
      <c r="X1652" s="84"/>
      <c r="Y1652" s="85"/>
      <c r="Z1652" s="85"/>
      <c r="AA1652" s="65" t="str">
        <f t="shared" si="6"/>
        <v/>
      </c>
      <c r="AB1652" s="65" t="str">
        <f t="shared" si="7"/>
        <v/>
      </c>
      <c r="AC1652" s="86"/>
      <c r="AD1652" s="87" t="str">
        <f t="shared" si="8"/>
        <v/>
      </c>
      <c r="AE1652" s="84"/>
      <c r="AF1652" s="86">
        <f>IF(AC1652&gt;0,AC1652,'⚙️ Config'!$B$10)</f>
        <v>0.0075</v>
      </c>
      <c r="AG1652" s="88">
        <f t="shared" si="9"/>
        <v>8249.10135</v>
      </c>
      <c r="AH1652" s="88">
        <f>AG1652*'⚙️ Config'!$B$11</f>
        <v>41245.50675</v>
      </c>
      <c r="AI1652" s="88">
        <f>AH1652*'⚙️ Config'!$B$12</f>
        <v>12373.65203</v>
      </c>
      <c r="AJ1652" s="64"/>
      <c r="AK1652" s="84"/>
      <c r="AL1652" s="84"/>
      <c r="AM1652" s="84"/>
      <c r="AN1652" s="84"/>
      <c r="AO1652" s="84"/>
      <c r="AP1652" s="84"/>
      <c r="AQ1652" s="84"/>
    </row>
    <row r="1653" ht="15.0" customHeight="1">
      <c r="A1653" s="79">
        <v>1650.0</v>
      </c>
      <c r="B1653" s="80" t="s">
        <v>3657</v>
      </c>
      <c r="C1653" s="79" t="s">
        <v>141</v>
      </c>
      <c r="D1653" s="79" t="s">
        <v>3658</v>
      </c>
      <c r="E1653" s="81">
        <v>63.78</v>
      </c>
      <c r="F1653" s="79" t="s">
        <v>84</v>
      </c>
      <c r="G1653" s="79" t="s">
        <v>606</v>
      </c>
      <c r="H1653" s="82">
        <v>1099807.35</v>
      </c>
      <c r="I1653" s="79">
        <v>1.0</v>
      </c>
      <c r="J1653" s="83">
        <v>1.1</v>
      </c>
      <c r="K1653" s="80">
        <v>2025.0</v>
      </c>
      <c r="L1653" s="79" t="s">
        <v>630</v>
      </c>
      <c r="M1653" s="79">
        <v>2025.0</v>
      </c>
      <c r="N1653" s="79" t="s">
        <v>161</v>
      </c>
      <c r="O1653" s="65" t="str">
        <f t="shared" si="1"/>
        <v>056875590001</v>
      </c>
      <c r="P1653" s="65">
        <f t="shared" si="2"/>
        <v>5</v>
      </c>
      <c r="Q1653" s="65">
        <f t="shared" si="3"/>
        <v>5</v>
      </c>
      <c r="R1653" s="65" t="str">
        <f t="shared" si="12"/>
        <v>05.687.559/0001-55</v>
      </c>
      <c r="S1653" s="84"/>
      <c r="T1653" s="84" t="str">
        <f t="shared" si="10"/>
        <v/>
      </c>
      <c r="U1653" s="84" t="str">
        <f t="shared" si="11"/>
        <v/>
      </c>
      <c r="V1653" s="65" t="str">
        <f t="shared" si="5"/>
        <v/>
      </c>
      <c r="W1653" s="84"/>
      <c r="X1653" s="84"/>
      <c r="Y1653" s="85"/>
      <c r="Z1653" s="85"/>
      <c r="AA1653" s="65" t="str">
        <f t="shared" si="6"/>
        <v/>
      </c>
      <c r="AB1653" s="65" t="str">
        <f t="shared" si="7"/>
        <v/>
      </c>
      <c r="AC1653" s="86"/>
      <c r="AD1653" s="87" t="str">
        <f t="shared" si="8"/>
        <v/>
      </c>
      <c r="AE1653" s="84"/>
      <c r="AF1653" s="86">
        <f>IF(AC1653&gt;0,AC1653,'⚙️ Config'!$B$10)</f>
        <v>0.0075</v>
      </c>
      <c r="AG1653" s="88">
        <f t="shared" si="9"/>
        <v>8248.555125</v>
      </c>
      <c r="AH1653" s="88">
        <f>AG1653*'⚙️ Config'!$B$11</f>
        <v>41242.77563</v>
      </c>
      <c r="AI1653" s="88">
        <f>AH1653*'⚙️ Config'!$B$12</f>
        <v>12372.83269</v>
      </c>
      <c r="AJ1653" s="64"/>
      <c r="AK1653" s="84"/>
      <c r="AL1653" s="84"/>
      <c r="AM1653" s="84"/>
      <c r="AN1653" s="84"/>
      <c r="AO1653" s="84"/>
      <c r="AP1653" s="84"/>
      <c r="AQ1653" s="84"/>
    </row>
    <row r="1654" ht="15.0" customHeight="1">
      <c r="A1654" s="79">
        <v>1651.0</v>
      </c>
      <c r="B1654" s="80" t="s">
        <v>3659</v>
      </c>
      <c r="C1654" s="79" t="s">
        <v>141</v>
      </c>
      <c r="D1654" s="79" t="s">
        <v>3660</v>
      </c>
      <c r="E1654" s="81">
        <v>51.85</v>
      </c>
      <c r="F1654" s="79" t="s">
        <v>84</v>
      </c>
      <c r="G1654" s="79" t="s">
        <v>606</v>
      </c>
      <c r="H1654" s="82">
        <v>1099412.06</v>
      </c>
      <c r="I1654" s="79">
        <v>1.0</v>
      </c>
      <c r="J1654" s="83">
        <v>1.7</v>
      </c>
      <c r="K1654" s="80">
        <v>2024.0</v>
      </c>
      <c r="L1654" s="79" t="s">
        <v>630</v>
      </c>
      <c r="M1654" s="79">
        <v>2024.0</v>
      </c>
      <c r="N1654" s="79" t="s">
        <v>161</v>
      </c>
      <c r="O1654" s="65" t="str">
        <f t="shared" si="1"/>
        <v>235309510001</v>
      </c>
      <c r="P1654" s="65">
        <f t="shared" si="2"/>
        <v>7</v>
      </c>
      <c r="Q1654" s="65">
        <f t="shared" si="3"/>
        <v>8</v>
      </c>
      <c r="R1654" s="65" t="str">
        <f t="shared" si="12"/>
        <v>23.530.951/0001-78</v>
      </c>
      <c r="S1654" s="84"/>
      <c r="T1654" s="84" t="str">
        <f t="shared" si="10"/>
        <v/>
      </c>
      <c r="U1654" s="84" t="str">
        <f t="shared" si="11"/>
        <v/>
      </c>
      <c r="V1654" s="65" t="str">
        <f t="shared" si="5"/>
        <v/>
      </c>
      <c r="W1654" s="84"/>
      <c r="X1654" s="84"/>
      <c r="Y1654" s="85"/>
      <c r="Z1654" s="85"/>
      <c r="AA1654" s="65" t="str">
        <f t="shared" si="6"/>
        <v/>
      </c>
      <c r="AB1654" s="65" t="str">
        <f t="shared" si="7"/>
        <v/>
      </c>
      <c r="AC1654" s="86"/>
      <c r="AD1654" s="87" t="str">
        <f t="shared" si="8"/>
        <v/>
      </c>
      <c r="AE1654" s="84"/>
      <c r="AF1654" s="86">
        <f>IF(AC1654&gt;0,AC1654,'⚙️ Config'!$B$10)</f>
        <v>0.0075</v>
      </c>
      <c r="AG1654" s="88">
        <f t="shared" si="9"/>
        <v>8245.59045</v>
      </c>
      <c r="AH1654" s="88">
        <f>AG1654*'⚙️ Config'!$B$11</f>
        <v>41227.95225</v>
      </c>
      <c r="AI1654" s="88">
        <f>AH1654*'⚙️ Config'!$B$12</f>
        <v>12368.38568</v>
      </c>
      <c r="AJ1654" s="64"/>
      <c r="AK1654" s="84"/>
      <c r="AL1654" s="84"/>
      <c r="AM1654" s="84"/>
      <c r="AN1654" s="84"/>
      <c r="AO1654" s="84"/>
      <c r="AP1654" s="84"/>
      <c r="AQ1654" s="84"/>
    </row>
    <row r="1655" ht="15.0" customHeight="1">
      <c r="A1655" s="79">
        <v>1652.0</v>
      </c>
      <c r="B1655" s="80" t="s">
        <v>3661</v>
      </c>
      <c r="C1655" s="79" t="s">
        <v>154</v>
      </c>
      <c r="D1655" s="79" t="s">
        <v>3662</v>
      </c>
      <c r="E1655" s="81">
        <v>63.78</v>
      </c>
      <c r="F1655" s="79" t="s">
        <v>84</v>
      </c>
      <c r="G1655" s="79" t="s">
        <v>606</v>
      </c>
      <c r="H1655" s="82">
        <v>1099293.56</v>
      </c>
      <c r="I1655" s="79">
        <v>1.0</v>
      </c>
      <c r="J1655" s="83">
        <v>1.1</v>
      </c>
      <c r="K1655" s="80">
        <v>2025.0</v>
      </c>
      <c r="L1655" s="79" t="s">
        <v>202</v>
      </c>
      <c r="M1655" s="79">
        <v>2025.0</v>
      </c>
      <c r="N1655" s="79" t="s">
        <v>161</v>
      </c>
      <c r="O1655" s="65" t="str">
        <f t="shared" si="1"/>
        <v>237411720001</v>
      </c>
      <c r="P1655" s="65">
        <f t="shared" si="2"/>
        <v>1</v>
      </c>
      <c r="Q1655" s="65">
        <f t="shared" si="3"/>
        <v>1</v>
      </c>
      <c r="R1655" s="65" t="str">
        <f t="shared" si="12"/>
        <v>23.741.172/0001-11</v>
      </c>
      <c r="S1655" s="84"/>
      <c r="T1655" s="84" t="str">
        <f t="shared" si="10"/>
        <v/>
      </c>
      <c r="U1655" s="84" t="str">
        <f t="shared" si="11"/>
        <v/>
      </c>
      <c r="V1655" s="65" t="str">
        <f t="shared" si="5"/>
        <v/>
      </c>
      <c r="W1655" s="84"/>
      <c r="X1655" s="84"/>
      <c r="Y1655" s="85"/>
      <c r="Z1655" s="85"/>
      <c r="AA1655" s="65" t="str">
        <f t="shared" si="6"/>
        <v/>
      </c>
      <c r="AB1655" s="65" t="str">
        <f t="shared" si="7"/>
        <v/>
      </c>
      <c r="AC1655" s="86"/>
      <c r="AD1655" s="87" t="str">
        <f t="shared" si="8"/>
        <v/>
      </c>
      <c r="AE1655" s="84"/>
      <c r="AF1655" s="86">
        <f>IF(AC1655&gt;0,AC1655,'⚙️ Config'!$B$10)</f>
        <v>0.0075</v>
      </c>
      <c r="AG1655" s="88">
        <f t="shared" si="9"/>
        <v>8244.7017</v>
      </c>
      <c r="AH1655" s="88">
        <f>AG1655*'⚙️ Config'!$B$11</f>
        <v>41223.5085</v>
      </c>
      <c r="AI1655" s="88">
        <f>AH1655*'⚙️ Config'!$B$12</f>
        <v>12367.05255</v>
      </c>
      <c r="AJ1655" s="64"/>
      <c r="AK1655" s="84"/>
      <c r="AL1655" s="84"/>
      <c r="AM1655" s="84"/>
      <c r="AN1655" s="84"/>
      <c r="AO1655" s="84"/>
      <c r="AP1655" s="84"/>
      <c r="AQ1655" s="84"/>
    </row>
    <row r="1656" ht="15.0" customHeight="1">
      <c r="A1656" s="79">
        <v>1653.0</v>
      </c>
      <c r="B1656" s="80" t="s">
        <v>3663</v>
      </c>
      <c r="C1656" s="79" t="s">
        <v>141</v>
      </c>
      <c r="D1656" s="79" t="s">
        <v>3664</v>
      </c>
      <c r="E1656" s="81">
        <v>73.88</v>
      </c>
      <c r="F1656" s="79" t="s">
        <v>84</v>
      </c>
      <c r="G1656" s="79" t="s">
        <v>606</v>
      </c>
      <c r="H1656" s="82">
        <v>1099076.51</v>
      </c>
      <c r="I1656" s="79">
        <v>1.0</v>
      </c>
      <c r="J1656" s="83">
        <v>0.8</v>
      </c>
      <c r="K1656" s="80">
        <v>2025.0</v>
      </c>
      <c r="L1656" s="79" t="s">
        <v>202</v>
      </c>
      <c r="M1656" s="79">
        <v>2025.0</v>
      </c>
      <c r="N1656" s="79" t="s">
        <v>145</v>
      </c>
      <c r="O1656" s="65" t="str">
        <f t="shared" si="1"/>
        <v>130455070001</v>
      </c>
      <c r="P1656" s="65">
        <f t="shared" si="2"/>
        <v>0</v>
      </c>
      <c r="Q1656" s="65">
        <f t="shared" si="3"/>
        <v>3</v>
      </c>
      <c r="R1656" s="65" t="str">
        <f t="shared" si="12"/>
        <v>13.045.507/0001-03</v>
      </c>
      <c r="S1656" s="84"/>
      <c r="T1656" s="84" t="str">
        <f t="shared" si="10"/>
        <v/>
      </c>
      <c r="U1656" s="84" t="str">
        <f t="shared" si="11"/>
        <v/>
      </c>
      <c r="V1656" s="65" t="str">
        <f t="shared" si="5"/>
        <v/>
      </c>
      <c r="W1656" s="84"/>
      <c r="X1656" s="84"/>
      <c r="Y1656" s="85"/>
      <c r="Z1656" s="85"/>
      <c r="AA1656" s="65" t="str">
        <f t="shared" si="6"/>
        <v/>
      </c>
      <c r="AB1656" s="65" t="str">
        <f t="shared" si="7"/>
        <v/>
      </c>
      <c r="AC1656" s="86"/>
      <c r="AD1656" s="87" t="str">
        <f t="shared" si="8"/>
        <v/>
      </c>
      <c r="AE1656" s="84"/>
      <c r="AF1656" s="86">
        <f>IF(AC1656&gt;0,AC1656,'⚙️ Config'!$B$10)</f>
        <v>0.0075</v>
      </c>
      <c r="AG1656" s="88">
        <f t="shared" si="9"/>
        <v>8243.073825</v>
      </c>
      <c r="AH1656" s="88">
        <f>AG1656*'⚙️ Config'!$B$11</f>
        <v>41215.36913</v>
      </c>
      <c r="AI1656" s="88">
        <f>AH1656*'⚙️ Config'!$B$12</f>
        <v>12364.61074</v>
      </c>
      <c r="AJ1656" s="64"/>
      <c r="AK1656" s="84"/>
      <c r="AL1656" s="84"/>
      <c r="AM1656" s="84"/>
      <c r="AN1656" s="84"/>
      <c r="AO1656" s="84"/>
      <c r="AP1656" s="84"/>
      <c r="AQ1656" s="84"/>
    </row>
    <row r="1657" ht="15.0" customHeight="1">
      <c r="A1657" s="79">
        <v>1654.0</v>
      </c>
      <c r="B1657" s="80" t="s">
        <v>3665</v>
      </c>
      <c r="C1657" s="79" t="s">
        <v>141</v>
      </c>
      <c r="D1657" s="79" t="s">
        <v>3666</v>
      </c>
      <c r="E1657" s="81">
        <v>63.78</v>
      </c>
      <c r="F1657" s="79" t="s">
        <v>84</v>
      </c>
      <c r="G1657" s="79" t="s">
        <v>606</v>
      </c>
      <c r="H1657" s="82">
        <v>1098566.41</v>
      </c>
      <c r="I1657" s="79">
        <v>1.0</v>
      </c>
      <c r="J1657" s="83">
        <v>1.1</v>
      </c>
      <c r="K1657" s="80">
        <v>2025.0</v>
      </c>
      <c r="L1657" s="79" t="s">
        <v>295</v>
      </c>
      <c r="M1657" s="79">
        <v>2025.0</v>
      </c>
      <c r="N1657" s="79" t="s">
        <v>161</v>
      </c>
      <c r="O1657" s="65" t="str">
        <f t="shared" si="1"/>
        <v>001566180001</v>
      </c>
      <c r="P1657" s="65">
        <f t="shared" si="2"/>
        <v>4</v>
      </c>
      <c r="Q1657" s="65">
        <f t="shared" si="3"/>
        <v>5</v>
      </c>
      <c r="R1657" s="65" t="str">
        <f t="shared" si="12"/>
        <v>00.156.618/0001-45</v>
      </c>
      <c r="S1657" s="84"/>
      <c r="T1657" s="84" t="str">
        <f t="shared" si="10"/>
        <v/>
      </c>
      <c r="U1657" s="84" t="str">
        <f t="shared" si="11"/>
        <v/>
      </c>
      <c r="V1657" s="65" t="str">
        <f t="shared" si="5"/>
        <v/>
      </c>
      <c r="W1657" s="84"/>
      <c r="X1657" s="84"/>
      <c r="Y1657" s="85"/>
      <c r="Z1657" s="85"/>
      <c r="AA1657" s="65" t="str">
        <f t="shared" si="6"/>
        <v/>
      </c>
      <c r="AB1657" s="65" t="str">
        <f t="shared" si="7"/>
        <v/>
      </c>
      <c r="AC1657" s="86"/>
      <c r="AD1657" s="87" t="str">
        <f t="shared" si="8"/>
        <v/>
      </c>
      <c r="AE1657" s="84"/>
      <c r="AF1657" s="86">
        <f>IF(AC1657&gt;0,AC1657,'⚙️ Config'!$B$10)</f>
        <v>0.0075</v>
      </c>
      <c r="AG1657" s="88">
        <f t="shared" si="9"/>
        <v>8239.248075</v>
      </c>
      <c r="AH1657" s="88">
        <f>AG1657*'⚙️ Config'!$B$11</f>
        <v>41196.24038</v>
      </c>
      <c r="AI1657" s="88">
        <f>AH1657*'⚙️ Config'!$B$12</f>
        <v>12358.87211</v>
      </c>
      <c r="AJ1657" s="64"/>
      <c r="AK1657" s="84"/>
      <c r="AL1657" s="84"/>
      <c r="AM1657" s="84"/>
      <c r="AN1657" s="84"/>
      <c r="AO1657" s="84"/>
      <c r="AP1657" s="84"/>
      <c r="AQ1657" s="84"/>
    </row>
    <row r="1658" ht="15.0" customHeight="1">
      <c r="A1658" s="79">
        <v>1655.0</v>
      </c>
      <c r="B1658" s="80" t="s">
        <v>3667</v>
      </c>
      <c r="C1658" s="79" t="s">
        <v>141</v>
      </c>
      <c r="D1658" s="79" t="s">
        <v>3668</v>
      </c>
      <c r="E1658" s="81">
        <v>49.2</v>
      </c>
      <c r="F1658" s="79" t="s">
        <v>84</v>
      </c>
      <c r="G1658" s="79" t="s">
        <v>606</v>
      </c>
      <c r="H1658" s="82">
        <v>1098496.93</v>
      </c>
      <c r="I1658" s="79">
        <v>1.0</v>
      </c>
      <c r="J1658" s="83">
        <v>1.9</v>
      </c>
      <c r="K1658" s="80">
        <v>2024.0</v>
      </c>
      <c r="L1658" s="79" t="s">
        <v>630</v>
      </c>
      <c r="M1658" s="79">
        <v>2024.0</v>
      </c>
      <c r="N1658" s="79" t="s">
        <v>161</v>
      </c>
      <c r="O1658" s="65" t="str">
        <f t="shared" si="1"/>
        <v>433316490001</v>
      </c>
      <c r="P1658" s="65">
        <f t="shared" si="2"/>
        <v>0</v>
      </c>
      <c r="Q1658" s="65">
        <f t="shared" si="3"/>
        <v>6</v>
      </c>
      <c r="R1658" s="65" t="str">
        <f t="shared" si="12"/>
        <v>43.331.649/0001-06</v>
      </c>
      <c r="S1658" s="84"/>
      <c r="T1658" s="84" t="str">
        <f t="shared" si="10"/>
        <v/>
      </c>
      <c r="U1658" s="84" t="str">
        <f t="shared" si="11"/>
        <v/>
      </c>
      <c r="V1658" s="65" t="str">
        <f t="shared" si="5"/>
        <v/>
      </c>
      <c r="W1658" s="84"/>
      <c r="X1658" s="84"/>
      <c r="Y1658" s="85"/>
      <c r="Z1658" s="85"/>
      <c r="AA1658" s="65" t="str">
        <f t="shared" si="6"/>
        <v/>
      </c>
      <c r="AB1658" s="65" t="str">
        <f t="shared" si="7"/>
        <v/>
      </c>
      <c r="AC1658" s="86"/>
      <c r="AD1658" s="87" t="str">
        <f t="shared" si="8"/>
        <v/>
      </c>
      <c r="AE1658" s="84"/>
      <c r="AF1658" s="86">
        <f>IF(AC1658&gt;0,AC1658,'⚙️ Config'!$B$10)</f>
        <v>0.0075</v>
      </c>
      <c r="AG1658" s="88">
        <f t="shared" si="9"/>
        <v>8238.726975</v>
      </c>
      <c r="AH1658" s="88">
        <f>AG1658*'⚙️ Config'!$B$11</f>
        <v>41193.63488</v>
      </c>
      <c r="AI1658" s="88">
        <f>AH1658*'⚙️ Config'!$B$12</f>
        <v>12358.09046</v>
      </c>
      <c r="AJ1658" s="64"/>
      <c r="AK1658" s="84"/>
      <c r="AL1658" s="84"/>
      <c r="AM1658" s="84"/>
      <c r="AN1658" s="84"/>
      <c r="AO1658" s="84"/>
      <c r="AP1658" s="84"/>
      <c r="AQ1658" s="84"/>
    </row>
    <row r="1659" ht="15.0" customHeight="1">
      <c r="A1659" s="79">
        <v>1656.0</v>
      </c>
      <c r="B1659" s="80" t="s">
        <v>3669</v>
      </c>
      <c r="C1659" s="79" t="s">
        <v>141</v>
      </c>
      <c r="D1659" s="79" t="s">
        <v>3670</v>
      </c>
      <c r="E1659" s="81">
        <v>49.2</v>
      </c>
      <c r="F1659" s="79" t="s">
        <v>84</v>
      </c>
      <c r="G1659" s="79" t="s">
        <v>606</v>
      </c>
      <c r="H1659" s="82">
        <v>1097670.7</v>
      </c>
      <c r="I1659" s="79">
        <v>1.0</v>
      </c>
      <c r="J1659" s="83">
        <v>1.9</v>
      </c>
      <c r="K1659" s="80">
        <v>2024.0</v>
      </c>
      <c r="L1659" s="79" t="s">
        <v>630</v>
      </c>
      <c r="M1659" s="79">
        <v>2024.0</v>
      </c>
      <c r="N1659" s="79" t="s">
        <v>161</v>
      </c>
      <c r="O1659" s="65" t="str">
        <f t="shared" si="1"/>
        <v>104678630001</v>
      </c>
      <c r="P1659" s="65">
        <f t="shared" si="2"/>
        <v>2</v>
      </c>
      <c r="Q1659" s="65">
        <f t="shared" si="3"/>
        <v>7</v>
      </c>
      <c r="R1659" s="65" t="str">
        <f t="shared" si="12"/>
        <v>10.467.863/0001-27</v>
      </c>
      <c r="S1659" s="84"/>
      <c r="T1659" s="84" t="str">
        <f t="shared" si="10"/>
        <v/>
      </c>
      <c r="U1659" s="84" t="str">
        <f t="shared" si="11"/>
        <v/>
      </c>
      <c r="V1659" s="65" t="str">
        <f t="shared" si="5"/>
        <v/>
      </c>
      <c r="W1659" s="84"/>
      <c r="X1659" s="84"/>
      <c r="Y1659" s="85"/>
      <c r="Z1659" s="85"/>
      <c r="AA1659" s="65" t="str">
        <f t="shared" si="6"/>
        <v/>
      </c>
      <c r="AB1659" s="65" t="str">
        <f t="shared" si="7"/>
        <v/>
      </c>
      <c r="AC1659" s="86"/>
      <c r="AD1659" s="87" t="str">
        <f t="shared" si="8"/>
        <v/>
      </c>
      <c r="AE1659" s="84"/>
      <c r="AF1659" s="86">
        <f>IF(AC1659&gt;0,AC1659,'⚙️ Config'!$B$10)</f>
        <v>0.0075</v>
      </c>
      <c r="AG1659" s="88">
        <f t="shared" si="9"/>
        <v>8232.53025</v>
      </c>
      <c r="AH1659" s="88">
        <f>AG1659*'⚙️ Config'!$B$11</f>
        <v>41162.65125</v>
      </c>
      <c r="AI1659" s="88">
        <f>AH1659*'⚙️ Config'!$B$12</f>
        <v>12348.79538</v>
      </c>
      <c r="AJ1659" s="64"/>
      <c r="AK1659" s="84"/>
      <c r="AL1659" s="84"/>
      <c r="AM1659" s="84"/>
      <c r="AN1659" s="84"/>
      <c r="AO1659" s="84"/>
      <c r="AP1659" s="84"/>
      <c r="AQ1659" s="84"/>
    </row>
    <row r="1660" ht="15.0" customHeight="1">
      <c r="A1660" s="79">
        <v>1657.0</v>
      </c>
      <c r="B1660" s="80" t="s">
        <v>3671</v>
      </c>
      <c r="C1660" s="79" t="s">
        <v>141</v>
      </c>
      <c r="D1660" s="79" t="s">
        <v>3672</v>
      </c>
      <c r="E1660" s="81">
        <v>56.87</v>
      </c>
      <c r="F1660" s="79" t="s">
        <v>84</v>
      </c>
      <c r="G1660" s="79" t="s">
        <v>606</v>
      </c>
      <c r="H1660" s="82">
        <v>1097576.01</v>
      </c>
      <c r="I1660" s="79">
        <v>1.0</v>
      </c>
      <c r="J1660" s="83">
        <v>1.4</v>
      </c>
      <c r="K1660" s="80">
        <v>2024.0</v>
      </c>
      <c r="L1660" s="79" t="s">
        <v>630</v>
      </c>
      <c r="M1660" s="79">
        <v>2024.0</v>
      </c>
      <c r="N1660" s="79" t="s">
        <v>145</v>
      </c>
      <c r="O1660" s="65" t="str">
        <f t="shared" si="1"/>
        <v>051400120001</v>
      </c>
      <c r="P1660" s="65">
        <f t="shared" si="2"/>
        <v>3</v>
      </c>
      <c r="Q1660" s="65">
        <f t="shared" si="3"/>
        <v>5</v>
      </c>
      <c r="R1660" s="65" t="str">
        <f t="shared" si="12"/>
        <v>05.140.012/0001-35</v>
      </c>
      <c r="S1660" s="84"/>
      <c r="T1660" s="84" t="str">
        <f t="shared" si="10"/>
        <v/>
      </c>
      <c r="U1660" s="84" t="str">
        <f t="shared" si="11"/>
        <v/>
      </c>
      <c r="V1660" s="65" t="str">
        <f t="shared" si="5"/>
        <v/>
      </c>
      <c r="W1660" s="84"/>
      <c r="X1660" s="84"/>
      <c r="Y1660" s="85"/>
      <c r="Z1660" s="85"/>
      <c r="AA1660" s="65" t="str">
        <f t="shared" si="6"/>
        <v/>
      </c>
      <c r="AB1660" s="65" t="str">
        <f t="shared" si="7"/>
        <v/>
      </c>
      <c r="AC1660" s="86"/>
      <c r="AD1660" s="87" t="str">
        <f t="shared" si="8"/>
        <v/>
      </c>
      <c r="AE1660" s="84"/>
      <c r="AF1660" s="86">
        <f>IF(AC1660&gt;0,AC1660,'⚙️ Config'!$B$10)</f>
        <v>0.0075</v>
      </c>
      <c r="AG1660" s="88">
        <f t="shared" si="9"/>
        <v>8231.820075</v>
      </c>
      <c r="AH1660" s="88">
        <f>AG1660*'⚙️ Config'!$B$11</f>
        <v>41159.10038</v>
      </c>
      <c r="AI1660" s="88">
        <f>AH1660*'⚙️ Config'!$B$12</f>
        <v>12347.73011</v>
      </c>
      <c r="AJ1660" s="64"/>
      <c r="AK1660" s="84"/>
      <c r="AL1660" s="84"/>
      <c r="AM1660" s="84"/>
      <c r="AN1660" s="84"/>
      <c r="AO1660" s="84"/>
      <c r="AP1660" s="84"/>
      <c r="AQ1660" s="84"/>
    </row>
    <row r="1661" ht="15.0" customHeight="1">
      <c r="A1661" s="79">
        <v>1658.0</v>
      </c>
      <c r="B1661" s="80" t="s">
        <v>3673</v>
      </c>
      <c r="C1661" s="79" t="s">
        <v>141</v>
      </c>
      <c r="D1661" s="79" t="s">
        <v>3674</v>
      </c>
      <c r="E1661" s="81">
        <v>73.88</v>
      </c>
      <c r="F1661" s="79" t="s">
        <v>84</v>
      </c>
      <c r="G1661" s="79" t="s">
        <v>606</v>
      </c>
      <c r="H1661" s="82">
        <v>1097235.16</v>
      </c>
      <c r="I1661" s="79">
        <v>1.0</v>
      </c>
      <c r="J1661" s="83">
        <v>0.8</v>
      </c>
      <c r="K1661" s="80">
        <v>2025.0</v>
      </c>
      <c r="L1661" s="79" t="s">
        <v>630</v>
      </c>
      <c r="M1661" s="79">
        <v>2025.0</v>
      </c>
      <c r="N1661" s="79" t="s">
        <v>145</v>
      </c>
      <c r="O1661" s="65" t="str">
        <f t="shared" si="1"/>
        <v>487901030001</v>
      </c>
      <c r="P1661" s="65">
        <f t="shared" si="2"/>
        <v>2</v>
      </c>
      <c r="Q1661" s="65">
        <f t="shared" si="3"/>
        <v>9</v>
      </c>
      <c r="R1661" s="65" t="str">
        <f t="shared" si="12"/>
        <v>48.790.103/0001-29</v>
      </c>
      <c r="S1661" s="84"/>
      <c r="T1661" s="84" t="str">
        <f t="shared" si="10"/>
        <v/>
      </c>
      <c r="U1661" s="84" t="str">
        <f t="shared" si="11"/>
        <v/>
      </c>
      <c r="V1661" s="65" t="str">
        <f t="shared" si="5"/>
        <v/>
      </c>
      <c r="W1661" s="84"/>
      <c r="X1661" s="84"/>
      <c r="Y1661" s="85"/>
      <c r="Z1661" s="85"/>
      <c r="AA1661" s="65" t="str">
        <f t="shared" si="6"/>
        <v/>
      </c>
      <c r="AB1661" s="65" t="str">
        <f t="shared" si="7"/>
        <v/>
      </c>
      <c r="AC1661" s="86"/>
      <c r="AD1661" s="87" t="str">
        <f t="shared" si="8"/>
        <v/>
      </c>
      <c r="AE1661" s="84"/>
      <c r="AF1661" s="86">
        <f>IF(AC1661&gt;0,AC1661,'⚙️ Config'!$B$10)</f>
        <v>0.0075</v>
      </c>
      <c r="AG1661" s="88">
        <f t="shared" si="9"/>
        <v>8229.2637</v>
      </c>
      <c r="AH1661" s="88">
        <f>AG1661*'⚙️ Config'!$B$11</f>
        <v>41146.3185</v>
      </c>
      <c r="AI1661" s="88">
        <f>AH1661*'⚙️ Config'!$B$12</f>
        <v>12343.89555</v>
      </c>
      <c r="AJ1661" s="64"/>
      <c r="AK1661" s="84"/>
      <c r="AL1661" s="84"/>
      <c r="AM1661" s="84"/>
      <c r="AN1661" s="84"/>
      <c r="AO1661" s="84"/>
      <c r="AP1661" s="84"/>
      <c r="AQ1661" s="84"/>
    </row>
    <row r="1662" ht="15.0" customHeight="1">
      <c r="A1662" s="79">
        <v>1659.0</v>
      </c>
      <c r="B1662" s="80" t="s">
        <v>3675</v>
      </c>
      <c r="C1662" s="79" t="s">
        <v>141</v>
      </c>
      <c r="D1662" s="79" t="s">
        <v>3676</v>
      </c>
      <c r="E1662" s="81">
        <v>51.85</v>
      </c>
      <c r="F1662" s="79" t="s">
        <v>84</v>
      </c>
      <c r="G1662" s="79" t="s">
        <v>606</v>
      </c>
      <c r="H1662" s="82">
        <v>1097137.11</v>
      </c>
      <c r="I1662" s="79">
        <v>1.0</v>
      </c>
      <c r="J1662" s="83">
        <v>1.7</v>
      </c>
      <c r="K1662" s="80">
        <v>2024.0</v>
      </c>
      <c r="L1662" s="79" t="s">
        <v>202</v>
      </c>
      <c r="M1662" s="79">
        <v>2024.0</v>
      </c>
      <c r="N1662" s="79" t="s">
        <v>145</v>
      </c>
      <c r="O1662" s="65" t="str">
        <f t="shared" si="1"/>
        <v>143628050001</v>
      </c>
      <c r="P1662" s="65">
        <f t="shared" si="2"/>
        <v>9</v>
      </c>
      <c r="Q1662" s="65">
        <f t="shared" si="3"/>
        <v>0</v>
      </c>
      <c r="R1662" s="65" t="str">
        <f t="shared" si="12"/>
        <v>14.362.805/0001-90</v>
      </c>
      <c r="S1662" s="84"/>
      <c r="T1662" s="84" t="str">
        <f t="shared" si="10"/>
        <v/>
      </c>
      <c r="U1662" s="84" t="str">
        <f t="shared" si="11"/>
        <v/>
      </c>
      <c r="V1662" s="65" t="str">
        <f t="shared" si="5"/>
        <v/>
      </c>
      <c r="W1662" s="84"/>
      <c r="X1662" s="84"/>
      <c r="Y1662" s="85"/>
      <c r="Z1662" s="85"/>
      <c r="AA1662" s="65" t="str">
        <f t="shared" si="6"/>
        <v/>
      </c>
      <c r="AB1662" s="65" t="str">
        <f t="shared" si="7"/>
        <v/>
      </c>
      <c r="AC1662" s="86"/>
      <c r="AD1662" s="87" t="str">
        <f t="shared" si="8"/>
        <v/>
      </c>
      <c r="AE1662" s="84"/>
      <c r="AF1662" s="86">
        <f>IF(AC1662&gt;0,AC1662,'⚙️ Config'!$B$10)</f>
        <v>0.0075</v>
      </c>
      <c r="AG1662" s="88">
        <f t="shared" si="9"/>
        <v>8228.528325</v>
      </c>
      <c r="AH1662" s="88">
        <f>AG1662*'⚙️ Config'!$B$11</f>
        <v>41142.64163</v>
      </c>
      <c r="AI1662" s="88">
        <f>AH1662*'⚙️ Config'!$B$12</f>
        <v>12342.79249</v>
      </c>
      <c r="AJ1662" s="64"/>
      <c r="AK1662" s="84"/>
      <c r="AL1662" s="84"/>
      <c r="AM1662" s="84"/>
      <c r="AN1662" s="84"/>
      <c r="AO1662" s="84"/>
      <c r="AP1662" s="84"/>
      <c r="AQ1662" s="84"/>
    </row>
    <row r="1663" ht="15.0" customHeight="1">
      <c r="A1663" s="79">
        <v>1660.0</v>
      </c>
      <c r="B1663" s="80" t="s">
        <v>3677</v>
      </c>
      <c r="C1663" s="79" t="s">
        <v>141</v>
      </c>
      <c r="D1663" s="79" t="s">
        <v>3678</v>
      </c>
      <c r="E1663" s="81">
        <v>51.85</v>
      </c>
      <c r="F1663" s="79" t="s">
        <v>84</v>
      </c>
      <c r="G1663" s="79" t="s">
        <v>606</v>
      </c>
      <c r="H1663" s="82">
        <v>1097067.75</v>
      </c>
      <c r="I1663" s="79">
        <v>1.0</v>
      </c>
      <c r="J1663" s="83">
        <v>1.7</v>
      </c>
      <c r="K1663" s="80">
        <v>2024.0</v>
      </c>
      <c r="L1663" s="79" t="s">
        <v>295</v>
      </c>
      <c r="M1663" s="79">
        <v>2024.0</v>
      </c>
      <c r="N1663" s="79" t="s">
        <v>145</v>
      </c>
      <c r="O1663" s="65" t="str">
        <f t="shared" si="1"/>
        <v>172042350001</v>
      </c>
      <c r="P1663" s="65">
        <f t="shared" si="2"/>
        <v>0</v>
      </c>
      <c r="Q1663" s="65">
        <f t="shared" si="3"/>
        <v>6</v>
      </c>
      <c r="R1663" s="65" t="str">
        <f t="shared" si="12"/>
        <v>17.204.235/0001-06</v>
      </c>
      <c r="S1663" s="84"/>
      <c r="T1663" s="84" t="str">
        <f t="shared" si="10"/>
        <v/>
      </c>
      <c r="U1663" s="84" t="str">
        <f t="shared" si="11"/>
        <v/>
      </c>
      <c r="V1663" s="65" t="str">
        <f t="shared" si="5"/>
        <v/>
      </c>
      <c r="W1663" s="84"/>
      <c r="X1663" s="84"/>
      <c r="Y1663" s="85"/>
      <c r="Z1663" s="85"/>
      <c r="AA1663" s="65" t="str">
        <f t="shared" si="6"/>
        <v/>
      </c>
      <c r="AB1663" s="65" t="str">
        <f t="shared" si="7"/>
        <v/>
      </c>
      <c r="AC1663" s="86"/>
      <c r="AD1663" s="87" t="str">
        <f t="shared" si="8"/>
        <v/>
      </c>
      <c r="AE1663" s="84"/>
      <c r="AF1663" s="86">
        <f>IF(AC1663&gt;0,AC1663,'⚙️ Config'!$B$10)</f>
        <v>0.0075</v>
      </c>
      <c r="AG1663" s="88">
        <f t="shared" si="9"/>
        <v>8228.008125</v>
      </c>
      <c r="AH1663" s="88">
        <f>AG1663*'⚙️ Config'!$B$11</f>
        <v>41140.04063</v>
      </c>
      <c r="AI1663" s="88">
        <f>AH1663*'⚙️ Config'!$B$12</f>
        <v>12342.01219</v>
      </c>
      <c r="AJ1663" s="64"/>
      <c r="AK1663" s="84"/>
      <c r="AL1663" s="84"/>
      <c r="AM1663" s="84"/>
      <c r="AN1663" s="84"/>
      <c r="AO1663" s="84"/>
      <c r="AP1663" s="84"/>
      <c r="AQ1663" s="84"/>
    </row>
    <row r="1664" ht="15.0" customHeight="1">
      <c r="A1664" s="79">
        <v>1661.0</v>
      </c>
      <c r="B1664" s="80" t="s">
        <v>3679</v>
      </c>
      <c r="C1664" s="79" t="s">
        <v>141</v>
      </c>
      <c r="D1664" s="79" t="s">
        <v>3680</v>
      </c>
      <c r="E1664" s="81">
        <v>55.03</v>
      </c>
      <c r="F1664" s="79" t="s">
        <v>84</v>
      </c>
      <c r="G1664" s="79" t="s">
        <v>606</v>
      </c>
      <c r="H1664" s="82">
        <v>1096222.11</v>
      </c>
      <c r="I1664" s="79">
        <v>1.0</v>
      </c>
      <c r="J1664" s="83">
        <v>1.5</v>
      </c>
      <c r="K1664" s="80">
        <v>2024.0</v>
      </c>
      <c r="L1664" s="79" t="s">
        <v>448</v>
      </c>
      <c r="M1664" s="79">
        <v>2024.0</v>
      </c>
      <c r="N1664" s="79" t="s">
        <v>145</v>
      </c>
      <c r="O1664" s="65" t="str">
        <f t="shared" si="1"/>
        <v>423849160001</v>
      </c>
      <c r="P1664" s="65">
        <f t="shared" si="2"/>
        <v>3</v>
      </c>
      <c r="Q1664" s="65">
        <f t="shared" si="3"/>
        <v>2</v>
      </c>
      <c r="R1664" s="65" t="str">
        <f t="shared" si="12"/>
        <v>42.384.916/0001-32</v>
      </c>
      <c r="S1664" s="84"/>
      <c r="T1664" s="84" t="str">
        <f t="shared" si="10"/>
        <v/>
      </c>
      <c r="U1664" s="84" t="str">
        <f t="shared" si="11"/>
        <v/>
      </c>
      <c r="V1664" s="65" t="str">
        <f t="shared" si="5"/>
        <v/>
      </c>
      <c r="W1664" s="84"/>
      <c r="X1664" s="84"/>
      <c r="Y1664" s="85"/>
      <c r="Z1664" s="85"/>
      <c r="AA1664" s="65" t="str">
        <f t="shared" si="6"/>
        <v/>
      </c>
      <c r="AB1664" s="65" t="str">
        <f t="shared" si="7"/>
        <v/>
      </c>
      <c r="AC1664" s="86"/>
      <c r="AD1664" s="87" t="str">
        <f t="shared" si="8"/>
        <v/>
      </c>
      <c r="AE1664" s="84"/>
      <c r="AF1664" s="86">
        <f>IF(AC1664&gt;0,AC1664,'⚙️ Config'!$B$10)</f>
        <v>0.0075</v>
      </c>
      <c r="AG1664" s="88">
        <f t="shared" si="9"/>
        <v>8221.665825</v>
      </c>
      <c r="AH1664" s="88">
        <f>AG1664*'⚙️ Config'!$B$11</f>
        <v>41108.32913</v>
      </c>
      <c r="AI1664" s="88">
        <f>AH1664*'⚙️ Config'!$B$12</f>
        <v>12332.49874</v>
      </c>
      <c r="AJ1664" s="64"/>
      <c r="AK1664" s="84"/>
      <c r="AL1664" s="84"/>
      <c r="AM1664" s="84"/>
      <c r="AN1664" s="84"/>
      <c r="AO1664" s="84"/>
      <c r="AP1664" s="84"/>
      <c r="AQ1664" s="84"/>
    </row>
    <row r="1665" ht="15.0" customHeight="1">
      <c r="A1665" s="79">
        <v>1662.0</v>
      </c>
      <c r="B1665" s="80" t="s">
        <v>3681</v>
      </c>
      <c r="C1665" s="79" t="s">
        <v>141</v>
      </c>
      <c r="D1665" s="79" t="s">
        <v>3682</v>
      </c>
      <c r="E1665" s="81">
        <v>51.85</v>
      </c>
      <c r="F1665" s="79" t="s">
        <v>84</v>
      </c>
      <c r="G1665" s="79" t="s">
        <v>606</v>
      </c>
      <c r="H1665" s="82">
        <v>1095681.2</v>
      </c>
      <c r="I1665" s="79">
        <v>1.0</v>
      </c>
      <c r="J1665" s="83">
        <v>1.7</v>
      </c>
      <c r="K1665" s="80">
        <v>2024.0</v>
      </c>
      <c r="L1665" s="79" t="s">
        <v>295</v>
      </c>
      <c r="M1665" s="79">
        <v>2024.0</v>
      </c>
      <c r="N1665" s="79" t="s">
        <v>161</v>
      </c>
      <c r="O1665" s="65" t="str">
        <f t="shared" si="1"/>
        <v>050403840001</v>
      </c>
      <c r="P1665" s="65">
        <f t="shared" si="2"/>
        <v>9</v>
      </c>
      <c r="Q1665" s="65">
        <f t="shared" si="3"/>
        <v>0</v>
      </c>
      <c r="R1665" s="65" t="str">
        <f t="shared" si="12"/>
        <v>05.040.384/0001-90</v>
      </c>
      <c r="S1665" s="84"/>
      <c r="T1665" s="84" t="str">
        <f t="shared" si="10"/>
        <v/>
      </c>
      <c r="U1665" s="84" t="str">
        <f t="shared" si="11"/>
        <v/>
      </c>
      <c r="V1665" s="65" t="str">
        <f t="shared" si="5"/>
        <v/>
      </c>
      <c r="W1665" s="84"/>
      <c r="X1665" s="84"/>
      <c r="Y1665" s="85"/>
      <c r="Z1665" s="85"/>
      <c r="AA1665" s="65" t="str">
        <f t="shared" si="6"/>
        <v/>
      </c>
      <c r="AB1665" s="65" t="str">
        <f t="shared" si="7"/>
        <v/>
      </c>
      <c r="AC1665" s="86"/>
      <c r="AD1665" s="87" t="str">
        <f t="shared" si="8"/>
        <v/>
      </c>
      <c r="AE1665" s="84"/>
      <c r="AF1665" s="86">
        <f>IF(AC1665&gt;0,AC1665,'⚙️ Config'!$B$10)</f>
        <v>0.0075</v>
      </c>
      <c r="AG1665" s="88">
        <f t="shared" si="9"/>
        <v>8217.609</v>
      </c>
      <c r="AH1665" s="88">
        <f>AG1665*'⚙️ Config'!$B$11</f>
        <v>41088.045</v>
      </c>
      <c r="AI1665" s="88">
        <f>AH1665*'⚙️ Config'!$B$12</f>
        <v>12326.4135</v>
      </c>
      <c r="AJ1665" s="64"/>
      <c r="AK1665" s="84"/>
      <c r="AL1665" s="84"/>
      <c r="AM1665" s="84"/>
      <c r="AN1665" s="84"/>
      <c r="AO1665" s="84"/>
      <c r="AP1665" s="84"/>
      <c r="AQ1665" s="84"/>
    </row>
    <row r="1666" ht="15.0" customHeight="1">
      <c r="A1666" s="79">
        <v>1663.0</v>
      </c>
      <c r="B1666" s="80" t="s">
        <v>3683</v>
      </c>
      <c r="C1666" s="79" t="s">
        <v>141</v>
      </c>
      <c r="D1666" s="79" t="s">
        <v>3684</v>
      </c>
      <c r="E1666" s="81">
        <v>53.36</v>
      </c>
      <c r="F1666" s="79" t="s">
        <v>84</v>
      </c>
      <c r="G1666" s="79" t="s">
        <v>606</v>
      </c>
      <c r="H1666" s="82">
        <v>1095384.3</v>
      </c>
      <c r="I1666" s="79">
        <v>1.0</v>
      </c>
      <c r="J1666" s="83">
        <v>1.6</v>
      </c>
      <c r="K1666" s="80">
        <v>2024.0</v>
      </c>
      <c r="L1666" s="79" t="s">
        <v>630</v>
      </c>
      <c r="M1666" s="79">
        <v>2024.0</v>
      </c>
      <c r="N1666" s="79" t="s">
        <v>161</v>
      </c>
      <c r="O1666" s="65" t="str">
        <f t="shared" si="1"/>
        <v>494775770001</v>
      </c>
      <c r="P1666" s="65">
        <f t="shared" si="2"/>
        <v>8</v>
      </c>
      <c r="Q1666" s="65">
        <f t="shared" si="3"/>
        <v>8</v>
      </c>
      <c r="R1666" s="65" t="str">
        <f t="shared" si="12"/>
        <v>49.477.577/0001-88</v>
      </c>
      <c r="S1666" s="84"/>
      <c r="T1666" s="84" t="str">
        <f t="shared" si="10"/>
        <v/>
      </c>
      <c r="U1666" s="84" t="str">
        <f t="shared" si="11"/>
        <v/>
      </c>
      <c r="V1666" s="65" t="str">
        <f t="shared" si="5"/>
        <v/>
      </c>
      <c r="W1666" s="84"/>
      <c r="X1666" s="84"/>
      <c r="Y1666" s="85"/>
      <c r="Z1666" s="85"/>
      <c r="AA1666" s="65" t="str">
        <f t="shared" si="6"/>
        <v/>
      </c>
      <c r="AB1666" s="65" t="str">
        <f t="shared" si="7"/>
        <v/>
      </c>
      <c r="AC1666" s="86"/>
      <c r="AD1666" s="87" t="str">
        <f t="shared" si="8"/>
        <v/>
      </c>
      <c r="AE1666" s="84"/>
      <c r="AF1666" s="86">
        <f>IF(AC1666&gt;0,AC1666,'⚙️ Config'!$B$10)</f>
        <v>0.0075</v>
      </c>
      <c r="AG1666" s="88">
        <f t="shared" si="9"/>
        <v>8215.38225</v>
      </c>
      <c r="AH1666" s="88">
        <f>AG1666*'⚙️ Config'!$B$11</f>
        <v>41076.91125</v>
      </c>
      <c r="AI1666" s="88">
        <f>AH1666*'⚙️ Config'!$B$12</f>
        <v>12323.07338</v>
      </c>
      <c r="AJ1666" s="64"/>
      <c r="AK1666" s="84"/>
      <c r="AL1666" s="84"/>
      <c r="AM1666" s="84"/>
      <c r="AN1666" s="84"/>
      <c r="AO1666" s="84"/>
      <c r="AP1666" s="84"/>
      <c r="AQ1666" s="84"/>
    </row>
    <row r="1667" ht="15.0" customHeight="1">
      <c r="A1667" s="79">
        <v>1664.0</v>
      </c>
      <c r="B1667" s="80" t="s">
        <v>3685</v>
      </c>
      <c r="C1667" s="79" t="s">
        <v>141</v>
      </c>
      <c r="D1667" s="79" t="s">
        <v>3686</v>
      </c>
      <c r="E1667" s="81">
        <v>56.87</v>
      </c>
      <c r="F1667" s="79" t="s">
        <v>84</v>
      </c>
      <c r="G1667" s="79" t="s">
        <v>606</v>
      </c>
      <c r="H1667" s="82">
        <v>1095255.82</v>
      </c>
      <c r="I1667" s="79">
        <v>1.0</v>
      </c>
      <c r="J1667" s="83">
        <v>1.4</v>
      </c>
      <c r="K1667" s="80">
        <v>2024.0</v>
      </c>
      <c r="L1667" s="79" t="s">
        <v>295</v>
      </c>
      <c r="M1667" s="79">
        <v>2024.0</v>
      </c>
      <c r="N1667" s="79" t="s">
        <v>145</v>
      </c>
      <c r="O1667" s="65" t="str">
        <f t="shared" si="1"/>
        <v>136938730001</v>
      </c>
      <c r="P1667" s="65">
        <f t="shared" si="2"/>
        <v>7</v>
      </c>
      <c r="Q1667" s="65">
        <f t="shared" si="3"/>
        <v>9</v>
      </c>
      <c r="R1667" s="65" t="str">
        <f t="shared" si="12"/>
        <v>13.693.873/0001-79</v>
      </c>
      <c r="S1667" s="84"/>
      <c r="T1667" s="84" t="str">
        <f t="shared" si="10"/>
        <v/>
      </c>
      <c r="U1667" s="84" t="str">
        <f t="shared" si="11"/>
        <v/>
      </c>
      <c r="V1667" s="65" t="str">
        <f t="shared" si="5"/>
        <v/>
      </c>
      <c r="W1667" s="84"/>
      <c r="X1667" s="84"/>
      <c r="Y1667" s="85"/>
      <c r="Z1667" s="85"/>
      <c r="AA1667" s="65" t="str">
        <f t="shared" si="6"/>
        <v/>
      </c>
      <c r="AB1667" s="65" t="str">
        <f t="shared" si="7"/>
        <v/>
      </c>
      <c r="AC1667" s="86"/>
      <c r="AD1667" s="87" t="str">
        <f t="shared" si="8"/>
        <v/>
      </c>
      <c r="AE1667" s="84"/>
      <c r="AF1667" s="86">
        <f>IF(AC1667&gt;0,AC1667,'⚙️ Config'!$B$10)</f>
        <v>0.0075</v>
      </c>
      <c r="AG1667" s="88">
        <f t="shared" si="9"/>
        <v>8214.41865</v>
      </c>
      <c r="AH1667" s="88">
        <f>AG1667*'⚙️ Config'!$B$11</f>
        <v>41072.09325</v>
      </c>
      <c r="AI1667" s="88">
        <f>AH1667*'⚙️ Config'!$B$12</f>
        <v>12321.62798</v>
      </c>
      <c r="AJ1667" s="64"/>
      <c r="AK1667" s="84"/>
      <c r="AL1667" s="84"/>
      <c r="AM1667" s="84"/>
      <c r="AN1667" s="84"/>
      <c r="AO1667" s="84"/>
      <c r="AP1667" s="84"/>
      <c r="AQ1667" s="84"/>
    </row>
    <row r="1668" ht="15.0" customHeight="1">
      <c r="A1668" s="79">
        <v>1665.0</v>
      </c>
      <c r="B1668" s="80" t="s">
        <v>3687</v>
      </c>
      <c r="C1668" s="79" t="s">
        <v>141</v>
      </c>
      <c r="D1668" s="79" t="s">
        <v>3688</v>
      </c>
      <c r="E1668" s="81">
        <v>53.36</v>
      </c>
      <c r="F1668" s="79" t="s">
        <v>84</v>
      </c>
      <c r="G1668" s="79" t="s">
        <v>606</v>
      </c>
      <c r="H1668" s="82">
        <v>1094572.12</v>
      </c>
      <c r="I1668" s="79">
        <v>1.0</v>
      </c>
      <c r="J1668" s="83">
        <v>1.6</v>
      </c>
      <c r="K1668" s="80">
        <v>2024.0</v>
      </c>
      <c r="L1668" s="79" t="s">
        <v>630</v>
      </c>
      <c r="M1668" s="79">
        <v>2024.0</v>
      </c>
      <c r="N1668" s="79" t="s">
        <v>145</v>
      </c>
      <c r="O1668" s="65" t="str">
        <f t="shared" si="1"/>
        <v>409549290001</v>
      </c>
      <c r="P1668" s="65">
        <f t="shared" si="2"/>
        <v>7</v>
      </c>
      <c r="Q1668" s="65">
        <f t="shared" si="3"/>
        <v>4</v>
      </c>
      <c r="R1668" s="65" t="str">
        <f t="shared" si="12"/>
        <v>40.954.929/0001-74</v>
      </c>
      <c r="S1668" s="84"/>
      <c r="T1668" s="84" t="str">
        <f t="shared" si="10"/>
        <v/>
      </c>
      <c r="U1668" s="84" t="str">
        <f t="shared" si="11"/>
        <v/>
      </c>
      <c r="V1668" s="65" t="str">
        <f t="shared" si="5"/>
        <v/>
      </c>
      <c r="W1668" s="84"/>
      <c r="X1668" s="84"/>
      <c r="Y1668" s="85"/>
      <c r="Z1668" s="85"/>
      <c r="AA1668" s="65" t="str">
        <f t="shared" si="6"/>
        <v/>
      </c>
      <c r="AB1668" s="65" t="str">
        <f t="shared" si="7"/>
        <v/>
      </c>
      <c r="AC1668" s="86"/>
      <c r="AD1668" s="87" t="str">
        <f t="shared" si="8"/>
        <v/>
      </c>
      <c r="AE1668" s="84"/>
      <c r="AF1668" s="86">
        <f>IF(AC1668&gt;0,AC1668,'⚙️ Config'!$B$10)</f>
        <v>0.0075</v>
      </c>
      <c r="AG1668" s="88">
        <f t="shared" si="9"/>
        <v>8209.2909</v>
      </c>
      <c r="AH1668" s="88">
        <f>AG1668*'⚙️ Config'!$B$11</f>
        <v>41046.4545</v>
      </c>
      <c r="AI1668" s="88">
        <f>AH1668*'⚙️ Config'!$B$12</f>
        <v>12313.93635</v>
      </c>
      <c r="AJ1668" s="64"/>
      <c r="AK1668" s="84"/>
      <c r="AL1668" s="84"/>
      <c r="AM1668" s="84"/>
      <c r="AN1668" s="84"/>
      <c r="AO1668" s="84"/>
      <c r="AP1668" s="84"/>
      <c r="AQ1668" s="84"/>
    </row>
    <row r="1669" ht="15.0" customHeight="1">
      <c r="A1669" s="79">
        <v>1666.0</v>
      </c>
      <c r="B1669" s="80" t="s">
        <v>3689</v>
      </c>
      <c r="C1669" s="79" t="s">
        <v>141</v>
      </c>
      <c r="D1669" s="79" t="s">
        <v>3690</v>
      </c>
      <c r="E1669" s="81">
        <v>58.92</v>
      </c>
      <c r="F1669" s="79" t="s">
        <v>84</v>
      </c>
      <c r="G1669" s="79" t="s">
        <v>606</v>
      </c>
      <c r="H1669" s="82">
        <v>1094428.33</v>
      </c>
      <c r="I1669" s="79">
        <v>1.0</v>
      </c>
      <c r="J1669" s="83">
        <v>1.3</v>
      </c>
      <c r="K1669" s="80">
        <v>2024.0</v>
      </c>
      <c r="L1669" s="79" t="s">
        <v>630</v>
      </c>
      <c r="M1669" s="79">
        <v>2024.0</v>
      </c>
      <c r="N1669" s="79" t="s">
        <v>145</v>
      </c>
      <c r="O1669" s="65" t="str">
        <f t="shared" si="1"/>
        <v>134603940001</v>
      </c>
      <c r="P1669" s="65">
        <f t="shared" si="2"/>
        <v>0</v>
      </c>
      <c r="Q1669" s="65">
        <f t="shared" si="3"/>
        <v>2</v>
      </c>
      <c r="R1669" s="65" t="str">
        <f t="shared" si="12"/>
        <v>13.460.394/0001-02</v>
      </c>
      <c r="S1669" s="84"/>
      <c r="T1669" s="84" t="str">
        <f t="shared" si="10"/>
        <v/>
      </c>
      <c r="U1669" s="84" t="str">
        <f t="shared" si="11"/>
        <v/>
      </c>
      <c r="V1669" s="65" t="str">
        <f t="shared" si="5"/>
        <v/>
      </c>
      <c r="W1669" s="84"/>
      <c r="X1669" s="84"/>
      <c r="Y1669" s="85"/>
      <c r="Z1669" s="85"/>
      <c r="AA1669" s="65" t="str">
        <f t="shared" si="6"/>
        <v/>
      </c>
      <c r="AB1669" s="65" t="str">
        <f t="shared" si="7"/>
        <v/>
      </c>
      <c r="AC1669" s="86"/>
      <c r="AD1669" s="87" t="str">
        <f t="shared" si="8"/>
        <v/>
      </c>
      <c r="AE1669" s="84"/>
      <c r="AF1669" s="86">
        <f>IF(AC1669&gt;0,AC1669,'⚙️ Config'!$B$10)</f>
        <v>0.0075</v>
      </c>
      <c r="AG1669" s="88">
        <f t="shared" si="9"/>
        <v>8208.212475</v>
      </c>
      <c r="AH1669" s="88">
        <f>AG1669*'⚙️ Config'!$B$11</f>
        <v>41041.06238</v>
      </c>
      <c r="AI1669" s="88">
        <f>AH1669*'⚙️ Config'!$B$12</f>
        <v>12312.31871</v>
      </c>
      <c r="AJ1669" s="64"/>
      <c r="AK1669" s="84"/>
      <c r="AL1669" s="84"/>
      <c r="AM1669" s="84"/>
      <c r="AN1669" s="84"/>
      <c r="AO1669" s="84"/>
      <c r="AP1669" s="84"/>
      <c r="AQ1669" s="84"/>
    </row>
    <row r="1670" ht="15.0" customHeight="1">
      <c r="A1670" s="79">
        <v>1667.0</v>
      </c>
      <c r="B1670" s="80" t="s">
        <v>3691</v>
      </c>
      <c r="C1670" s="79" t="s">
        <v>141</v>
      </c>
      <c r="D1670" s="79" t="s">
        <v>3692</v>
      </c>
      <c r="E1670" s="81">
        <v>53.36</v>
      </c>
      <c r="F1670" s="79" t="s">
        <v>84</v>
      </c>
      <c r="G1670" s="79" t="s">
        <v>606</v>
      </c>
      <c r="H1670" s="82">
        <v>1094325.18</v>
      </c>
      <c r="I1670" s="79">
        <v>1.0</v>
      </c>
      <c r="J1670" s="83">
        <v>1.6</v>
      </c>
      <c r="K1670" s="80">
        <v>2024.0</v>
      </c>
      <c r="L1670" s="79" t="s">
        <v>268</v>
      </c>
      <c r="M1670" s="79">
        <v>2024.0</v>
      </c>
      <c r="N1670" s="79" t="s">
        <v>145</v>
      </c>
      <c r="O1670" s="65" t="str">
        <f t="shared" si="1"/>
        <v>022657920001</v>
      </c>
      <c r="P1670" s="65">
        <f t="shared" si="2"/>
        <v>5</v>
      </c>
      <c r="Q1670" s="65">
        <f t="shared" si="3"/>
        <v>1</v>
      </c>
      <c r="R1670" s="65" t="str">
        <f t="shared" si="12"/>
        <v>02.265.792/0001-51</v>
      </c>
      <c r="S1670" s="84"/>
      <c r="T1670" s="84" t="str">
        <f t="shared" si="10"/>
        <v/>
      </c>
      <c r="U1670" s="84" t="str">
        <f t="shared" si="11"/>
        <v/>
      </c>
      <c r="V1670" s="65" t="str">
        <f t="shared" si="5"/>
        <v/>
      </c>
      <c r="W1670" s="84"/>
      <c r="X1670" s="84"/>
      <c r="Y1670" s="85"/>
      <c r="Z1670" s="85"/>
      <c r="AA1670" s="65" t="str">
        <f t="shared" si="6"/>
        <v/>
      </c>
      <c r="AB1670" s="65" t="str">
        <f t="shared" si="7"/>
        <v/>
      </c>
      <c r="AC1670" s="86"/>
      <c r="AD1670" s="87" t="str">
        <f t="shared" si="8"/>
        <v/>
      </c>
      <c r="AE1670" s="84"/>
      <c r="AF1670" s="86">
        <f>IF(AC1670&gt;0,AC1670,'⚙️ Config'!$B$10)</f>
        <v>0.0075</v>
      </c>
      <c r="AG1670" s="88">
        <f t="shared" si="9"/>
        <v>8207.43885</v>
      </c>
      <c r="AH1670" s="88">
        <f>AG1670*'⚙️ Config'!$B$11</f>
        <v>41037.19425</v>
      </c>
      <c r="AI1670" s="88">
        <f>AH1670*'⚙️ Config'!$B$12</f>
        <v>12311.15828</v>
      </c>
      <c r="AJ1670" s="64"/>
      <c r="AK1670" s="84"/>
      <c r="AL1670" s="84"/>
      <c r="AM1670" s="84"/>
      <c r="AN1670" s="84"/>
      <c r="AO1670" s="84"/>
      <c r="AP1670" s="84"/>
      <c r="AQ1670" s="84"/>
    </row>
    <row r="1671" ht="15.0" customHeight="1">
      <c r="A1671" s="79">
        <v>1668.0</v>
      </c>
      <c r="B1671" s="80" t="s">
        <v>3693</v>
      </c>
      <c r="C1671" s="79" t="s">
        <v>141</v>
      </c>
      <c r="D1671" s="79" t="s">
        <v>3694</v>
      </c>
      <c r="E1671" s="81">
        <v>63.78</v>
      </c>
      <c r="F1671" s="79" t="s">
        <v>84</v>
      </c>
      <c r="G1671" s="79" t="s">
        <v>606</v>
      </c>
      <c r="H1671" s="82">
        <v>1094147.56</v>
      </c>
      <c r="I1671" s="79">
        <v>1.0</v>
      </c>
      <c r="J1671" s="83">
        <v>1.1</v>
      </c>
      <c r="K1671" s="80">
        <v>2025.0</v>
      </c>
      <c r="L1671" s="79" t="s">
        <v>630</v>
      </c>
      <c r="M1671" s="79">
        <v>2025.0</v>
      </c>
      <c r="N1671" s="79" t="s">
        <v>145</v>
      </c>
      <c r="O1671" s="65" t="str">
        <f t="shared" si="1"/>
        <v>469628040001</v>
      </c>
      <c r="P1671" s="65">
        <f t="shared" si="2"/>
        <v>7</v>
      </c>
      <c r="Q1671" s="65">
        <f t="shared" si="3"/>
        <v>2</v>
      </c>
      <c r="R1671" s="65" t="str">
        <f t="shared" si="12"/>
        <v>46.962.804/0001-72</v>
      </c>
      <c r="S1671" s="84"/>
      <c r="T1671" s="84" t="str">
        <f t="shared" si="10"/>
        <v/>
      </c>
      <c r="U1671" s="84" t="str">
        <f t="shared" si="11"/>
        <v/>
      </c>
      <c r="V1671" s="65" t="str">
        <f t="shared" si="5"/>
        <v/>
      </c>
      <c r="W1671" s="84"/>
      <c r="X1671" s="84"/>
      <c r="Y1671" s="85"/>
      <c r="Z1671" s="85"/>
      <c r="AA1671" s="65" t="str">
        <f t="shared" si="6"/>
        <v/>
      </c>
      <c r="AB1671" s="65" t="str">
        <f t="shared" si="7"/>
        <v/>
      </c>
      <c r="AC1671" s="86"/>
      <c r="AD1671" s="87" t="str">
        <f t="shared" si="8"/>
        <v/>
      </c>
      <c r="AE1671" s="84"/>
      <c r="AF1671" s="86">
        <f>IF(AC1671&gt;0,AC1671,'⚙️ Config'!$B$10)</f>
        <v>0.0075</v>
      </c>
      <c r="AG1671" s="88">
        <f t="shared" si="9"/>
        <v>8206.1067</v>
      </c>
      <c r="AH1671" s="88">
        <f>AG1671*'⚙️ Config'!$B$11</f>
        <v>41030.5335</v>
      </c>
      <c r="AI1671" s="88">
        <f>AH1671*'⚙️ Config'!$B$12</f>
        <v>12309.16005</v>
      </c>
      <c r="AJ1671" s="64"/>
      <c r="AK1671" s="84"/>
      <c r="AL1671" s="84"/>
      <c r="AM1671" s="84"/>
      <c r="AN1671" s="84"/>
      <c r="AO1671" s="84"/>
      <c r="AP1671" s="84"/>
      <c r="AQ1671" s="84"/>
    </row>
    <row r="1672" ht="15.0" customHeight="1">
      <c r="A1672" s="79">
        <v>1669.0</v>
      </c>
      <c r="B1672" s="80" t="s">
        <v>3695</v>
      </c>
      <c r="C1672" s="79" t="s">
        <v>141</v>
      </c>
      <c r="D1672" s="79" t="s">
        <v>3696</v>
      </c>
      <c r="E1672" s="81">
        <v>61.21</v>
      </c>
      <c r="F1672" s="79" t="s">
        <v>84</v>
      </c>
      <c r="G1672" s="79" t="s">
        <v>606</v>
      </c>
      <c r="H1672" s="82">
        <v>1094141.55</v>
      </c>
      <c r="I1672" s="79">
        <v>1.0</v>
      </c>
      <c r="J1672" s="83">
        <v>1.2</v>
      </c>
      <c r="K1672" s="80">
        <v>2024.0</v>
      </c>
      <c r="L1672" s="79" t="s">
        <v>448</v>
      </c>
      <c r="M1672" s="79">
        <v>2024.0</v>
      </c>
      <c r="N1672" s="79" t="s">
        <v>161</v>
      </c>
      <c r="O1672" s="65" t="str">
        <f t="shared" si="1"/>
        <v>230593030001</v>
      </c>
      <c r="P1672" s="65">
        <f t="shared" si="2"/>
        <v>8</v>
      </c>
      <c r="Q1672" s="65">
        <f t="shared" si="3"/>
        <v>5</v>
      </c>
      <c r="R1672" s="65" t="str">
        <f t="shared" si="12"/>
        <v>23.059.303/0001-85</v>
      </c>
      <c r="S1672" s="84"/>
      <c r="T1672" s="84" t="str">
        <f t="shared" si="10"/>
        <v/>
      </c>
      <c r="U1672" s="84" t="str">
        <f t="shared" si="11"/>
        <v/>
      </c>
      <c r="V1672" s="65" t="str">
        <f t="shared" si="5"/>
        <v/>
      </c>
      <c r="W1672" s="84"/>
      <c r="X1672" s="84"/>
      <c r="Y1672" s="85"/>
      <c r="Z1672" s="85"/>
      <c r="AA1672" s="65" t="str">
        <f t="shared" si="6"/>
        <v/>
      </c>
      <c r="AB1672" s="65" t="str">
        <f t="shared" si="7"/>
        <v/>
      </c>
      <c r="AC1672" s="86"/>
      <c r="AD1672" s="87" t="str">
        <f t="shared" si="8"/>
        <v/>
      </c>
      <c r="AE1672" s="84"/>
      <c r="AF1672" s="86">
        <f>IF(AC1672&gt;0,AC1672,'⚙️ Config'!$B$10)</f>
        <v>0.0075</v>
      </c>
      <c r="AG1672" s="88">
        <f t="shared" si="9"/>
        <v>8206.061625</v>
      </c>
      <c r="AH1672" s="88">
        <f>AG1672*'⚙️ Config'!$B$11</f>
        <v>41030.30813</v>
      </c>
      <c r="AI1672" s="88">
        <f>AH1672*'⚙️ Config'!$B$12</f>
        <v>12309.09244</v>
      </c>
      <c r="AJ1672" s="64"/>
      <c r="AK1672" s="84"/>
      <c r="AL1672" s="84"/>
      <c r="AM1672" s="84"/>
      <c r="AN1672" s="84"/>
      <c r="AO1672" s="84"/>
      <c r="AP1672" s="84"/>
      <c r="AQ1672" s="84"/>
    </row>
    <row r="1673" ht="15.0" customHeight="1">
      <c r="A1673" s="79">
        <v>1670.0</v>
      </c>
      <c r="B1673" s="80" t="s">
        <v>3697</v>
      </c>
      <c r="C1673" s="79" t="s">
        <v>141</v>
      </c>
      <c r="D1673" s="79" t="s">
        <v>3698</v>
      </c>
      <c r="E1673" s="81">
        <v>66.7</v>
      </c>
      <c r="F1673" s="79" t="s">
        <v>84</v>
      </c>
      <c r="G1673" s="79" t="s">
        <v>606</v>
      </c>
      <c r="H1673" s="82">
        <v>1094134.69</v>
      </c>
      <c r="I1673" s="79">
        <v>1.0</v>
      </c>
      <c r="J1673" s="83">
        <v>1.0</v>
      </c>
      <c r="K1673" s="80">
        <v>2025.0</v>
      </c>
      <c r="L1673" s="79" t="s">
        <v>202</v>
      </c>
      <c r="M1673" s="79">
        <v>2025.0</v>
      </c>
      <c r="N1673" s="79" t="s">
        <v>145</v>
      </c>
      <c r="O1673" s="65" t="str">
        <f t="shared" si="1"/>
        <v>096496080001</v>
      </c>
      <c r="P1673" s="65">
        <f t="shared" si="2"/>
        <v>1</v>
      </c>
      <c r="Q1673" s="65">
        <f t="shared" si="3"/>
        <v>6</v>
      </c>
      <c r="R1673" s="65" t="str">
        <f t="shared" si="12"/>
        <v>09.649.608/0001-16</v>
      </c>
      <c r="S1673" s="84"/>
      <c r="T1673" s="84" t="str">
        <f t="shared" si="10"/>
        <v/>
      </c>
      <c r="U1673" s="84" t="str">
        <f t="shared" si="11"/>
        <v/>
      </c>
      <c r="V1673" s="65" t="str">
        <f t="shared" si="5"/>
        <v/>
      </c>
      <c r="W1673" s="84"/>
      <c r="X1673" s="84"/>
      <c r="Y1673" s="85"/>
      <c r="Z1673" s="85"/>
      <c r="AA1673" s="65" t="str">
        <f t="shared" si="6"/>
        <v/>
      </c>
      <c r="AB1673" s="65" t="str">
        <f t="shared" si="7"/>
        <v/>
      </c>
      <c r="AC1673" s="86"/>
      <c r="AD1673" s="87" t="str">
        <f t="shared" si="8"/>
        <v/>
      </c>
      <c r="AE1673" s="84"/>
      <c r="AF1673" s="86">
        <f>IF(AC1673&gt;0,AC1673,'⚙️ Config'!$B$10)</f>
        <v>0.0075</v>
      </c>
      <c r="AG1673" s="88">
        <f t="shared" si="9"/>
        <v>8206.010175</v>
      </c>
      <c r="AH1673" s="88">
        <f>AG1673*'⚙️ Config'!$B$11</f>
        <v>41030.05088</v>
      </c>
      <c r="AI1673" s="88">
        <f>AH1673*'⚙️ Config'!$B$12</f>
        <v>12309.01526</v>
      </c>
      <c r="AJ1673" s="64"/>
      <c r="AK1673" s="84"/>
      <c r="AL1673" s="84"/>
      <c r="AM1673" s="84"/>
      <c r="AN1673" s="84"/>
      <c r="AO1673" s="84"/>
      <c r="AP1673" s="84"/>
      <c r="AQ1673" s="84"/>
    </row>
    <row r="1674" ht="15.0" customHeight="1">
      <c r="A1674" s="79">
        <v>1671.0</v>
      </c>
      <c r="B1674" s="80" t="s">
        <v>3699</v>
      </c>
      <c r="C1674" s="79" t="s">
        <v>141</v>
      </c>
      <c r="D1674" s="79" t="s">
        <v>3700</v>
      </c>
      <c r="E1674" s="81">
        <v>56.87</v>
      </c>
      <c r="F1674" s="79" t="s">
        <v>84</v>
      </c>
      <c r="G1674" s="79" t="s">
        <v>606</v>
      </c>
      <c r="H1674" s="82">
        <v>1093963.6</v>
      </c>
      <c r="I1674" s="79">
        <v>1.0</v>
      </c>
      <c r="J1674" s="83">
        <v>1.4</v>
      </c>
      <c r="K1674" s="80">
        <v>2024.0</v>
      </c>
      <c r="L1674" s="79" t="s">
        <v>202</v>
      </c>
      <c r="M1674" s="79">
        <v>2024.0</v>
      </c>
      <c r="N1674" s="79" t="s">
        <v>161</v>
      </c>
      <c r="O1674" s="65" t="str">
        <f t="shared" si="1"/>
        <v>470892970001</v>
      </c>
      <c r="P1674" s="65">
        <f t="shared" si="2"/>
        <v>7</v>
      </c>
      <c r="Q1674" s="65">
        <f t="shared" si="3"/>
        <v>7</v>
      </c>
      <c r="R1674" s="65" t="str">
        <f t="shared" si="12"/>
        <v>47.089.297/0001-77</v>
      </c>
      <c r="S1674" s="84"/>
      <c r="T1674" s="84" t="str">
        <f t="shared" si="10"/>
        <v/>
      </c>
      <c r="U1674" s="84" t="str">
        <f t="shared" si="11"/>
        <v/>
      </c>
      <c r="V1674" s="65" t="str">
        <f t="shared" si="5"/>
        <v/>
      </c>
      <c r="W1674" s="84"/>
      <c r="X1674" s="84"/>
      <c r="Y1674" s="85"/>
      <c r="Z1674" s="85"/>
      <c r="AA1674" s="65" t="str">
        <f t="shared" si="6"/>
        <v/>
      </c>
      <c r="AB1674" s="65" t="str">
        <f t="shared" si="7"/>
        <v/>
      </c>
      <c r="AC1674" s="86"/>
      <c r="AD1674" s="87" t="str">
        <f t="shared" si="8"/>
        <v/>
      </c>
      <c r="AE1674" s="84"/>
      <c r="AF1674" s="86">
        <f>IF(AC1674&gt;0,AC1674,'⚙️ Config'!$B$10)</f>
        <v>0.0075</v>
      </c>
      <c r="AG1674" s="88">
        <f t="shared" si="9"/>
        <v>8204.727</v>
      </c>
      <c r="AH1674" s="88">
        <f>AG1674*'⚙️ Config'!$B$11</f>
        <v>41023.635</v>
      </c>
      <c r="AI1674" s="88">
        <f>AH1674*'⚙️ Config'!$B$12</f>
        <v>12307.0905</v>
      </c>
      <c r="AJ1674" s="64"/>
      <c r="AK1674" s="84"/>
      <c r="AL1674" s="84"/>
      <c r="AM1674" s="84"/>
      <c r="AN1674" s="84"/>
      <c r="AO1674" s="84"/>
      <c r="AP1674" s="84"/>
      <c r="AQ1674" s="84"/>
    </row>
    <row r="1675" ht="15.0" customHeight="1">
      <c r="A1675" s="79">
        <v>1672.0</v>
      </c>
      <c r="B1675" s="80" t="s">
        <v>3701</v>
      </c>
      <c r="C1675" s="79" t="s">
        <v>141</v>
      </c>
      <c r="D1675" s="79" t="s">
        <v>3702</v>
      </c>
      <c r="E1675" s="81">
        <v>48.03</v>
      </c>
      <c r="F1675" s="79" t="s">
        <v>84</v>
      </c>
      <c r="G1675" s="79" t="s">
        <v>606</v>
      </c>
      <c r="H1675" s="82">
        <v>1093203.87</v>
      </c>
      <c r="I1675" s="79">
        <v>1.0</v>
      </c>
      <c r="J1675" s="83">
        <v>2.0</v>
      </c>
      <c r="K1675" s="80">
        <v>2024.0</v>
      </c>
      <c r="L1675" s="79" t="s">
        <v>630</v>
      </c>
      <c r="M1675" s="79">
        <v>2024.0</v>
      </c>
      <c r="N1675" s="79" t="s">
        <v>161</v>
      </c>
      <c r="O1675" s="65" t="str">
        <f t="shared" si="1"/>
        <v>382344300001</v>
      </c>
      <c r="P1675" s="65">
        <f t="shared" si="2"/>
        <v>4</v>
      </c>
      <c r="Q1675" s="65">
        <f t="shared" si="3"/>
        <v>0</v>
      </c>
      <c r="R1675" s="65" t="str">
        <f t="shared" si="12"/>
        <v>38.234.430/0001-40</v>
      </c>
      <c r="S1675" s="84"/>
      <c r="T1675" s="84" t="str">
        <f t="shared" si="10"/>
        <v/>
      </c>
      <c r="U1675" s="84" t="str">
        <f t="shared" si="11"/>
        <v/>
      </c>
      <c r="V1675" s="65" t="str">
        <f t="shared" si="5"/>
        <v/>
      </c>
      <c r="W1675" s="84"/>
      <c r="X1675" s="84"/>
      <c r="Y1675" s="85"/>
      <c r="Z1675" s="85"/>
      <c r="AA1675" s="65" t="str">
        <f t="shared" si="6"/>
        <v/>
      </c>
      <c r="AB1675" s="65" t="str">
        <f t="shared" si="7"/>
        <v/>
      </c>
      <c r="AC1675" s="86"/>
      <c r="AD1675" s="87" t="str">
        <f t="shared" si="8"/>
        <v/>
      </c>
      <c r="AE1675" s="84"/>
      <c r="AF1675" s="86">
        <f>IF(AC1675&gt;0,AC1675,'⚙️ Config'!$B$10)</f>
        <v>0.0075</v>
      </c>
      <c r="AG1675" s="88">
        <f t="shared" si="9"/>
        <v>8199.029025</v>
      </c>
      <c r="AH1675" s="88">
        <f>AG1675*'⚙️ Config'!$B$11</f>
        <v>40995.14513</v>
      </c>
      <c r="AI1675" s="88">
        <f>AH1675*'⚙️ Config'!$B$12</f>
        <v>12298.54354</v>
      </c>
      <c r="AJ1675" s="64"/>
      <c r="AK1675" s="84"/>
      <c r="AL1675" s="84"/>
      <c r="AM1675" s="84"/>
      <c r="AN1675" s="84"/>
      <c r="AO1675" s="84"/>
      <c r="AP1675" s="84"/>
      <c r="AQ1675" s="84"/>
    </row>
    <row r="1676" ht="15.0" customHeight="1">
      <c r="A1676" s="79">
        <v>1673.0</v>
      </c>
      <c r="B1676" s="80" t="s">
        <v>3703</v>
      </c>
      <c r="C1676" s="79" t="s">
        <v>141</v>
      </c>
      <c r="D1676" s="79" t="s">
        <v>3704</v>
      </c>
      <c r="E1676" s="81">
        <v>50.46</v>
      </c>
      <c r="F1676" s="79" t="s">
        <v>84</v>
      </c>
      <c r="G1676" s="79" t="s">
        <v>606</v>
      </c>
      <c r="H1676" s="82">
        <v>1092803.32</v>
      </c>
      <c r="I1676" s="79">
        <v>1.0</v>
      </c>
      <c r="J1676" s="83">
        <v>1.8</v>
      </c>
      <c r="K1676" s="80">
        <v>2024.0</v>
      </c>
      <c r="L1676" s="79" t="s">
        <v>630</v>
      </c>
      <c r="M1676" s="79">
        <v>2024.0</v>
      </c>
      <c r="N1676" s="79" t="s">
        <v>145</v>
      </c>
      <c r="O1676" s="65" t="str">
        <f t="shared" si="1"/>
        <v>322865250001</v>
      </c>
      <c r="P1676" s="65">
        <f t="shared" si="2"/>
        <v>2</v>
      </c>
      <c r="Q1676" s="65">
        <f t="shared" si="3"/>
        <v>1</v>
      </c>
      <c r="R1676" s="65" t="str">
        <f t="shared" si="12"/>
        <v>32.286.525/0001-21</v>
      </c>
      <c r="S1676" s="84"/>
      <c r="T1676" s="84" t="str">
        <f t="shared" si="10"/>
        <v/>
      </c>
      <c r="U1676" s="84" t="str">
        <f t="shared" si="11"/>
        <v/>
      </c>
      <c r="V1676" s="65" t="str">
        <f t="shared" si="5"/>
        <v/>
      </c>
      <c r="W1676" s="84"/>
      <c r="X1676" s="84"/>
      <c r="Y1676" s="85"/>
      <c r="Z1676" s="85"/>
      <c r="AA1676" s="65" t="str">
        <f t="shared" si="6"/>
        <v/>
      </c>
      <c r="AB1676" s="65" t="str">
        <f t="shared" si="7"/>
        <v/>
      </c>
      <c r="AC1676" s="86"/>
      <c r="AD1676" s="87" t="str">
        <f t="shared" si="8"/>
        <v/>
      </c>
      <c r="AE1676" s="84"/>
      <c r="AF1676" s="86">
        <f>IF(AC1676&gt;0,AC1676,'⚙️ Config'!$B$10)</f>
        <v>0.0075</v>
      </c>
      <c r="AG1676" s="88">
        <f t="shared" si="9"/>
        <v>8196.0249</v>
      </c>
      <c r="AH1676" s="88">
        <f>AG1676*'⚙️ Config'!$B$11</f>
        <v>40980.1245</v>
      </c>
      <c r="AI1676" s="88">
        <f>AH1676*'⚙️ Config'!$B$12</f>
        <v>12294.03735</v>
      </c>
      <c r="AJ1676" s="64"/>
      <c r="AK1676" s="84"/>
      <c r="AL1676" s="84"/>
      <c r="AM1676" s="84"/>
      <c r="AN1676" s="84"/>
      <c r="AO1676" s="84"/>
      <c r="AP1676" s="84"/>
      <c r="AQ1676" s="84"/>
    </row>
    <row r="1677" ht="15.0" customHeight="1">
      <c r="A1677" s="79">
        <v>1674.0</v>
      </c>
      <c r="B1677" s="80" t="s">
        <v>3705</v>
      </c>
      <c r="C1677" s="79" t="s">
        <v>141</v>
      </c>
      <c r="D1677" s="79" t="s">
        <v>3706</v>
      </c>
      <c r="E1677" s="81">
        <v>56.87</v>
      </c>
      <c r="F1677" s="79" t="s">
        <v>84</v>
      </c>
      <c r="G1677" s="79" t="s">
        <v>606</v>
      </c>
      <c r="H1677" s="82">
        <v>1092560.97</v>
      </c>
      <c r="I1677" s="79">
        <v>1.0</v>
      </c>
      <c r="J1677" s="83">
        <v>1.4</v>
      </c>
      <c r="K1677" s="80">
        <v>2024.0</v>
      </c>
      <c r="L1677" s="79" t="s">
        <v>630</v>
      </c>
      <c r="M1677" s="79">
        <v>2024.0</v>
      </c>
      <c r="N1677" s="79" t="s">
        <v>161</v>
      </c>
      <c r="O1677" s="65" t="str">
        <f t="shared" si="1"/>
        <v>211405520001</v>
      </c>
      <c r="P1677" s="65">
        <f t="shared" si="2"/>
        <v>7</v>
      </c>
      <c r="Q1677" s="65">
        <f t="shared" si="3"/>
        <v>5</v>
      </c>
      <c r="R1677" s="65" t="str">
        <f t="shared" si="12"/>
        <v>21.140.552/0001-75</v>
      </c>
      <c r="S1677" s="84"/>
      <c r="T1677" s="84" t="str">
        <f t="shared" si="10"/>
        <v/>
      </c>
      <c r="U1677" s="84" t="str">
        <f t="shared" si="11"/>
        <v/>
      </c>
      <c r="V1677" s="65" t="str">
        <f t="shared" si="5"/>
        <v/>
      </c>
      <c r="W1677" s="84"/>
      <c r="X1677" s="84"/>
      <c r="Y1677" s="85"/>
      <c r="Z1677" s="85"/>
      <c r="AA1677" s="65" t="str">
        <f t="shared" si="6"/>
        <v/>
      </c>
      <c r="AB1677" s="65" t="str">
        <f t="shared" si="7"/>
        <v/>
      </c>
      <c r="AC1677" s="86"/>
      <c r="AD1677" s="87" t="str">
        <f t="shared" si="8"/>
        <v/>
      </c>
      <c r="AE1677" s="84"/>
      <c r="AF1677" s="86">
        <f>IF(AC1677&gt;0,AC1677,'⚙️ Config'!$B$10)</f>
        <v>0.0075</v>
      </c>
      <c r="AG1677" s="88">
        <f t="shared" si="9"/>
        <v>8194.207275</v>
      </c>
      <c r="AH1677" s="88">
        <f>AG1677*'⚙️ Config'!$B$11</f>
        <v>40971.03638</v>
      </c>
      <c r="AI1677" s="88">
        <f>AH1677*'⚙️ Config'!$B$12</f>
        <v>12291.31091</v>
      </c>
      <c r="AJ1677" s="64"/>
      <c r="AK1677" s="84"/>
      <c r="AL1677" s="84"/>
      <c r="AM1677" s="84"/>
      <c r="AN1677" s="84"/>
      <c r="AO1677" s="84"/>
      <c r="AP1677" s="84"/>
      <c r="AQ1677" s="84"/>
    </row>
    <row r="1678" ht="15.0" customHeight="1">
      <c r="A1678" s="79">
        <v>1675.0</v>
      </c>
      <c r="B1678" s="80" t="s">
        <v>3707</v>
      </c>
      <c r="C1678" s="79" t="s">
        <v>141</v>
      </c>
      <c r="D1678" s="79" t="s">
        <v>3708</v>
      </c>
      <c r="E1678" s="81">
        <v>55.03</v>
      </c>
      <c r="F1678" s="79" t="s">
        <v>84</v>
      </c>
      <c r="G1678" s="79" t="s">
        <v>606</v>
      </c>
      <c r="H1678" s="82">
        <v>1092501.79</v>
      </c>
      <c r="I1678" s="79">
        <v>1.0</v>
      </c>
      <c r="J1678" s="83">
        <v>1.5</v>
      </c>
      <c r="K1678" s="80">
        <v>2024.0</v>
      </c>
      <c r="L1678" s="79" t="s">
        <v>630</v>
      </c>
      <c r="M1678" s="79">
        <v>2024.0</v>
      </c>
      <c r="N1678" s="79" t="s">
        <v>161</v>
      </c>
      <c r="O1678" s="65" t="str">
        <f t="shared" si="1"/>
        <v>052676780001</v>
      </c>
      <c r="P1678" s="65">
        <f t="shared" si="2"/>
        <v>5</v>
      </c>
      <c r="Q1678" s="65">
        <f t="shared" si="3"/>
        <v>9</v>
      </c>
      <c r="R1678" s="65" t="str">
        <f t="shared" si="12"/>
        <v>05.267.678/0001-59</v>
      </c>
      <c r="S1678" s="84"/>
      <c r="T1678" s="84" t="str">
        <f t="shared" si="10"/>
        <v/>
      </c>
      <c r="U1678" s="84" t="str">
        <f t="shared" si="11"/>
        <v/>
      </c>
      <c r="V1678" s="65" t="str">
        <f t="shared" si="5"/>
        <v/>
      </c>
      <c r="W1678" s="84"/>
      <c r="X1678" s="84"/>
      <c r="Y1678" s="85"/>
      <c r="Z1678" s="85"/>
      <c r="AA1678" s="65" t="str">
        <f t="shared" si="6"/>
        <v/>
      </c>
      <c r="AB1678" s="65" t="str">
        <f t="shared" si="7"/>
        <v/>
      </c>
      <c r="AC1678" s="86"/>
      <c r="AD1678" s="87" t="str">
        <f t="shared" si="8"/>
        <v/>
      </c>
      <c r="AE1678" s="84"/>
      <c r="AF1678" s="86">
        <f>IF(AC1678&gt;0,AC1678,'⚙️ Config'!$B$10)</f>
        <v>0.0075</v>
      </c>
      <c r="AG1678" s="88">
        <f t="shared" si="9"/>
        <v>8193.763425</v>
      </c>
      <c r="AH1678" s="88">
        <f>AG1678*'⚙️ Config'!$B$11</f>
        <v>40968.81713</v>
      </c>
      <c r="AI1678" s="88">
        <f>AH1678*'⚙️ Config'!$B$12</f>
        <v>12290.64514</v>
      </c>
      <c r="AJ1678" s="64"/>
      <c r="AK1678" s="84"/>
      <c r="AL1678" s="84"/>
      <c r="AM1678" s="84"/>
      <c r="AN1678" s="84"/>
      <c r="AO1678" s="84"/>
      <c r="AP1678" s="84"/>
      <c r="AQ1678" s="84"/>
    </row>
    <row r="1679" ht="15.0" customHeight="1">
      <c r="A1679" s="79">
        <v>1676.0</v>
      </c>
      <c r="B1679" s="80" t="s">
        <v>3709</v>
      </c>
      <c r="C1679" s="79" t="s">
        <v>141</v>
      </c>
      <c r="D1679" s="79" t="s">
        <v>3710</v>
      </c>
      <c r="E1679" s="81">
        <v>53.36</v>
      </c>
      <c r="F1679" s="79" t="s">
        <v>84</v>
      </c>
      <c r="G1679" s="79" t="s">
        <v>606</v>
      </c>
      <c r="H1679" s="82">
        <v>1092252.16</v>
      </c>
      <c r="I1679" s="79">
        <v>1.0</v>
      </c>
      <c r="J1679" s="83">
        <v>1.6</v>
      </c>
      <c r="K1679" s="80">
        <v>2024.0</v>
      </c>
      <c r="L1679" s="79" t="s">
        <v>630</v>
      </c>
      <c r="M1679" s="79">
        <v>2024.0</v>
      </c>
      <c r="N1679" s="79" t="s">
        <v>161</v>
      </c>
      <c r="O1679" s="65" t="str">
        <f t="shared" si="1"/>
        <v>016039960001</v>
      </c>
      <c r="P1679" s="65">
        <f t="shared" si="2"/>
        <v>9</v>
      </c>
      <c r="Q1679" s="65">
        <f t="shared" si="3"/>
        <v>2</v>
      </c>
      <c r="R1679" s="65" t="str">
        <f t="shared" si="12"/>
        <v>01.603.996/0001-92</v>
      </c>
      <c r="S1679" s="84"/>
      <c r="T1679" s="84" t="str">
        <f t="shared" si="10"/>
        <v/>
      </c>
      <c r="U1679" s="84" t="str">
        <f t="shared" si="11"/>
        <v/>
      </c>
      <c r="V1679" s="65" t="str">
        <f t="shared" si="5"/>
        <v/>
      </c>
      <c r="W1679" s="84"/>
      <c r="X1679" s="84"/>
      <c r="Y1679" s="85"/>
      <c r="Z1679" s="85"/>
      <c r="AA1679" s="65" t="str">
        <f t="shared" si="6"/>
        <v/>
      </c>
      <c r="AB1679" s="65" t="str">
        <f t="shared" si="7"/>
        <v/>
      </c>
      <c r="AC1679" s="86"/>
      <c r="AD1679" s="87" t="str">
        <f t="shared" si="8"/>
        <v/>
      </c>
      <c r="AE1679" s="84"/>
      <c r="AF1679" s="86">
        <f>IF(AC1679&gt;0,AC1679,'⚙️ Config'!$B$10)</f>
        <v>0.0075</v>
      </c>
      <c r="AG1679" s="88">
        <f t="shared" si="9"/>
        <v>8191.8912</v>
      </c>
      <c r="AH1679" s="88">
        <f>AG1679*'⚙️ Config'!$B$11</f>
        <v>40959.456</v>
      </c>
      <c r="AI1679" s="88">
        <f>AH1679*'⚙️ Config'!$B$12</f>
        <v>12287.8368</v>
      </c>
      <c r="AJ1679" s="64"/>
      <c r="AK1679" s="84"/>
      <c r="AL1679" s="84"/>
      <c r="AM1679" s="84"/>
      <c r="AN1679" s="84"/>
      <c r="AO1679" s="84"/>
      <c r="AP1679" s="84"/>
      <c r="AQ1679" s="84"/>
    </row>
    <row r="1680" ht="15.0" customHeight="1">
      <c r="A1680" s="79">
        <v>1677.0</v>
      </c>
      <c r="B1680" s="80" t="s">
        <v>3711</v>
      </c>
      <c r="C1680" s="79" t="s">
        <v>141</v>
      </c>
      <c r="D1680" s="79" t="s">
        <v>3712</v>
      </c>
      <c r="E1680" s="81">
        <v>56.87</v>
      </c>
      <c r="F1680" s="79" t="s">
        <v>84</v>
      </c>
      <c r="G1680" s="79" t="s">
        <v>606</v>
      </c>
      <c r="H1680" s="82">
        <v>1091902.29</v>
      </c>
      <c r="I1680" s="79">
        <v>1.0</v>
      </c>
      <c r="J1680" s="83">
        <v>1.4</v>
      </c>
      <c r="K1680" s="80">
        <v>2024.0</v>
      </c>
      <c r="L1680" s="79" t="s">
        <v>630</v>
      </c>
      <c r="M1680" s="79">
        <v>2024.0</v>
      </c>
      <c r="N1680" s="79" t="s">
        <v>161</v>
      </c>
      <c r="O1680" s="65" t="str">
        <f t="shared" si="1"/>
        <v>263838950001</v>
      </c>
      <c r="P1680" s="65">
        <f t="shared" si="2"/>
        <v>8</v>
      </c>
      <c r="Q1680" s="65">
        <f t="shared" si="3"/>
        <v>4</v>
      </c>
      <c r="R1680" s="65" t="str">
        <f t="shared" si="12"/>
        <v>26.383.895/0001-84</v>
      </c>
      <c r="S1680" s="84"/>
      <c r="T1680" s="84" t="str">
        <f t="shared" si="10"/>
        <v/>
      </c>
      <c r="U1680" s="84" t="str">
        <f t="shared" si="11"/>
        <v/>
      </c>
      <c r="V1680" s="65" t="str">
        <f t="shared" si="5"/>
        <v/>
      </c>
      <c r="W1680" s="84"/>
      <c r="X1680" s="84"/>
      <c r="Y1680" s="85"/>
      <c r="Z1680" s="85"/>
      <c r="AA1680" s="65" t="str">
        <f t="shared" si="6"/>
        <v/>
      </c>
      <c r="AB1680" s="65" t="str">
        <f t="shared" si="7"/>
        <v/>
      </c>
      <c r="AC1680" s="86"/>
      <c r="AD1680" s="87" t="str">
        <f t="shared" si="8"/>
        <v/>
      </c>
      <c r="AE1680" s="84"/>
      <c r="AF1680" s="86">
        <f>IF(AC1680&gt;0,AC1680,'⚙️ Config'!$B$10)</f>
        <v>0.0075</v>
      </c>
      <c r="AG1680" s="88">
        <f t="shared" si="9"/>
        <v>8189.267175</v>
      </c>
      <c r="AH1680" s="88">
        <f>AG1680*'⚙️ Config'!$B$11</f>
        <v>40946.33588</v>
      </c>
      <c r="AI1680" s="88">
        <f>AH1680*'⚙️ Config'!$B$12</f>
        <v>12283.90076</v>
      </c>
      <c r="AJ1680" s="64"/>
      <c r="AK1680" s="84"/>
      <c r="AL1680" s="84"/>
      <c r="AM1680" s="84"/>
      <c r="AN1680" s="84"/>
      <c r="AO1680" s="84"/>
      <c r="AP1680" s="84"/>
      <c r="AQ1680" s="84"/>
    </row>
    <row r="1681" ht="15.0" customHeight="1">
      <c r="A1681" s="79">
        <v>1678.0</v>
      </c>
      <c r="B1681" s="80" t="s">
        <v>3713</v>
      </c>
      <c r="C1681" s="79" t="s">
        <v>141</v>
      </c>
      <c r="D1681" s="79" t="s">
        <v>3714</v>
      </c>
      <c r="E1681" s="81">
        <v>49.2</v>
      </c>
      <c r="F1681" s="79" t="s">
        <v>84</v>
      </c>
      <c r="G1681" s="79" t="s">
        <v>606</v>
      </c>
      <c r="H1681" s="82">
        <v>1090727.63</v>
      </c>
      <c r="I1681" s="79">
        <v>1.0</v>
      </c>
      <c r="J1681" s="83">
        <v>1.9</v>
      </c>
      <c r="K1681" s="80">
        <v>2024.0</v>
      </c>
      <c r="L1681" s="79" t="s">
        <v>295</v>
      </c>
      <c r="M1681" s="79">
        <v>2024.0</v>
      </c>
      <c r="N1681" s="79" t="s">
        <v>145</v>
      </c>
      <c r="O1681" s="65" t="str">
        <f t="shared" si="1"/>
        <v>543448330001</v>
      </c>
      <c r="P1681" s="65">
        <f t="shared" si="2"/>
        <v>0</v>
      </c>
      <c r="Q1681" s="65">
        <f t="shared" si="3"/>
        <v>7</v>
      </c>
      <c r="R1681" s="65" t="str">
        <f t="shared" si="12"/>
        <v>54.344.833/0001-07</v>
      </c>
      <c r="S1681" s="84"/>
      <c r="T1681" s="84" t="str">
        <f t="shared" si="10"/>
        <v/>
      </c>
      <c r="U1681" s="84" t="str">
        <f t="shared" si="11"/>
        <v/>
      </c>
      <c r="V1681" s="65" t="str">
        <f t="shared" si="5"/>
        <v/>
      </c>
      <c r="W1681" s="84"/>
      <c r="X1681" s="84"/>
      <c r="Y1681" s="85"/>
      <c r="Z1681" s="85"/>
      <c r="AA1681" s="65" t="str">
        <f t="shared" si="6"/>
        <v/>
      </c>
      <c r="AB1681" s="65" t="str">
        <f t="shared" si="7"/>
        <v/>
      </c>
      <c r="AC1681" s="86"/>
      <c r="AD1681" s="87" t="str">
        <f t="shared" si="8"/>
        <v/>
      </c>
      <c r="AE1681" s="84"/>
      <c r="AF1681" s="86">
        <f>IF(AC1681&gt;0,AC1681,'⚙️ Config'!$B$10)</f>
        <v>0.0075</v>
      </c>
      <c r="AG1681" s="88">
        <f t="shared" si="9"/>
        <v>8180.457225</v>
      </c>
      <c r="AH1681" s="88">
        <f>AG1681*'⚙️ Config'!$B$11</f>
        <v>40902.28613</v>
      </c>
      <c r="AI1681" s="88">
        <f>AH1681*'⚙️ Config'!$B$12</f>
        <v>12270.68584</v>
      </c>
      <c r="AJ1681" s="64"/>
      <c r="AK1681" s="84"/>
      <c r="AL1681" s="84"/>
      <c r="AM1681" s="84"/>
      <c r="AN1681" s="84"/>
      <c r="AO1681" s="84"/>
      <c r="AP1681" s="84"/>
      <c r="AQ1681" s="84"/>
    </row>
    <row r="1682" ht="15.0" customHeight="1">
      <c r="A1682" s="79">
        <v>1679.0</v>
      </c>
      <c r="B1682" s="80" t="s">
        <v>3715</v>
      </c>
      <c r="C1682" s="79" t="s">
        <v>141</v>
      </c>
      <c r="D1682" s="79" t="s">
        <v>3716</v>
      </c>
      <c r="E1682" s="81">
        <v>58.92</v>
      </c>
      <c r="F1682" s="79" t="s">
        <v>84</v>
      </c>
      <c r="G1682" s="79" t="s">
        <v>606</v>
      </c>
      <c r="H1682" s="82">
        <v>1090605.78</v>
      </c>
      <c r="I1682" s="79">
        <v>1.0</v>
      </c>
      <c r="J1682" s="83">
        <v>1.3</v>
      </c>
      <c r="K1682" s="80">
        <v>2024.0</v>
      </c>
      <c r="L1682" s="79" t="s">
        <v>630</v>
      </c>
      <c r="M1682" s="79">
        <v>2024.0</v>
      </c>
      <c r="N1682" s="79" t="s">
        <v>145</v>
      </c>
      <c r="O1682" s="65" t="str">
        <f t="shared" si="1"/>
        <v>072879340001</v>
      </c>
      <c r="P1682" s="65">
        <f t="shared" si="2"/>
        <v>0</v>
      </c>
      <c r="Q1682" s="65">
        <f t="shared" si="3"/>
        <v>3</v>
      </c>
      <c r="R1682" s="65" t="str">
        <f t="shared" si="12"/>
        <v>07.287.934/0001-03</v>
      </c>
      <c r="S1682" s="84"/>
      <c r="T1682" s="84" t="str">
        <f t="shared" si="10"/>
        <v/>
      </c>
      <c r="U1682" s="84" t="str">
        <f t="shared" si="11"/>
        <v/>
      </c>
      <c r="V1682" s="65" t="str">
        <f t="shared" si="5"/>
        <v/>
      </c>
      <c r="W1682" s="84"/>
      <c r="X1682" s="84"/>
      <c r="Y1682" s="85"/>
      <c r="Z1682" s="85"/>
      <c r="AA1682" s="65" t="str">
        <f t="shared" si="6"/>
        <v/>
      </c>
      <c r="AB1682" s="65" t="str">
        <f t="shared" si="7"/>
        <v/>
      </c>
      <c r="AC1682" s="86"/>
      <c r="AD1682" s="87" t="str">
        <f t="shared" si="8"/>
        <v/>
      </c>
      <c r="AE1682" s="84"/>
      <c r="AF1682" s="86">
        <f>IF(AC1682&gt;0,AC1682,'⚙️ Config'!$B$10)</f>
        <v>0.0075</v>
      </c>
      <c r="AG1682" s="88">
        <f t="shared" si="9"/>
        <v>8179.54335</v>
      </c>
      <c r="AH1682" s="88">
        <f>AG1682*'⚙️ Config'!$B$11</f>
        <v>40897.71675</v>
      </c>
      <c r="AI1682" s="88">
        <f>AH1682*'⚙️ Config'!$B$12</f>
        <v>12269.31503</v>
      </c>
      <c r="AJ1682" s="64"/>
      <c r="AK1682" s="84"/>
      <c r="AL1682" s="84"/>
      <c r="AM1682" s="84"/>
      <c r="AN1682" s="84"/>
      <c r="AO1682" s="84"/>
      <c r="AP1682" s="84"/>
      <c r="AQ1682" s="84"/>
    </row>
    <row r="1683" ht="15.0" customHeight="1">
      <c r="A1683" s="79">
        <v>1680.0</v>
      </c>
      <c r="B1683" s="80" t="s">
        <v>3717</v>
      </c>
      <c r="C1683" s="79" t="s">
        <v>154</v>
      </c>
      <c r="D1683" s="79" t="s">
        <v>3718</v>
      </c>
      <c r="E1683" s="81">
        <v>78.36</v>
      </c>
      <c r="F1683" s="79" t="s">
        <v>84</v>
      </c>
      <c r="G1683" s="79" t="s">
        <v>606</v>
      </c>
      <c r="H1683" s="82">
        <v>1090538.32</v>
      </c>
      <c r="I1683" s="79">
        <v>1.0</v>
      </c>
      <c r="J1683" s="83">
        <v>0.7</v>
      </c>
      <c r="K1683" s="80">
        <v>2025.0</v>
      </c>
      <c r="L1683" s="79" t="s">
        <v>351</v>
      </c>
      <c r="M1683" s="79">
        <v>2025.0</v>
      </c>
      <c r="N1683" s="79" t="s">
        <v>145</v>
      </c>
      <c r="O1683" s="65" t="str">
        <f t="shared" si="1"/>
        <v>056712150001</v>
      </c>
      <c r="P1683" s="65">
        <f t="shared" si="2"/>
        <v>5</v>
      </c>
      <c r="Q1683" s="65">
        <f t="shared" si="3"/>
        <v>8</v>
      </c>
      <c r="R1683" s="65" t="str">
        <f t="shared" si="12"/>
        <v>05.671.215/0001-58</v>
      </c>
      <c r="S1683" s="84"/>
      <c r="T1683" s="84" t="str">
        <f t="shared" si="10"/>
        <v/>
      </c>
      <c r="U1683" s="84" t="str">
        <f t="shared" si="11"/>
        <v/>
      </c>
      <c r="V1683" s="65" t="str">
        <f t="shared" si="5"/>
        <v/>
      </c>
      <c r="W1683" s="84"/>
      <c r="X1683" s="84"/>
      <c r="Y1683" s="85"/>
      <c r="Z1683" s="85"/>
      <c r="AA1683" s="65" t="str">
        <f t="shared" si="6"/>
        <v/>
      </c>
      <c r="AB1683" s="65" t="str">
        <f t="shared" si="7"/>
        <v/>
      </c>
      <c r="AC1683" s="86"/>
      <c r="AD1683" s="87" t="str">
        <f t="shared" si="8"/>
        <v/>
      </c>
      <c r="AE1683" s="84"/>
      <c r="AF1683" s="86">
        <f>IF(AC1683&gt;0,AC1683,'⚙️ Config'!$B$10)</f>
        <v>0.0075</v>
      </c>
      <c r="AG1683" s="88">
        <f t="shared" si="9"/>
        <v>8179.0374</v>
      </c>
      <c r="AH1683" s="88">
        <f>AG1683*'⚙️ Config'!$B$11</f>
        <v>40895.187</v>
      </c>
      <c r="AI1683" s="88">
        <f>AH1683*'⚙️ Config'!$B$12</f>
        <v>12268.5561</v>
      </c>
      <c r="AJ1683" s="64"/>
      <c r="AK1683" s="84"/>
      <c r="AL1683" s="84"/>
      <c r="AM1683" s="84"/>
      <c r="AN1683" s="84"/>
      <c r="AO1683" s="84"/>
      <c r="AP1683" s="84"/>
      <c r="AQ1683" s="84"/>
    </row>
    <row r="1684" ht="15.0" customHeight="1">
      <c r="A1684" s="79">
        <v>1681.0</v>
      </c>
      <c r="B1684" s="80" t="s">
        <v>3719</v>
      </c>
      <c r="C1684" s="79" t="s">
        <v>141</v>
      </c>
      <c r="D1684" s="79" t="s">
        <v>3720</v>
      </c>
      <c r="E1684" s="81">
        <v>58.92</v>
      </c>
      <c r="F1684" s="79" t="s">
        <v>84</v>
      </c>
      <c r="G1684" s="79" t="s">
        <v>606</v>
      </c>
      <c r="H1684" s="82">
        <v>1089933.07</v>
      </c>
      <c r="I1684" s="79">
        <v>1.0</v>
      </c>
      <c r="J1684" s="83">
        <v>1.3</v>
      </c>
      <c r="K1684" s="80">
        <v>2024.0</v>
      </c>
      <c r="L1684" s="79" t="s">
        <v>630</v>
      </c>
      <c r="M1684" s="79">
        <v>2024.0</v>
      </c>
      <c r="N1684" s="79" t="s">
        <v>161</v>
      </c>
      <c r="O1684" s="65" t="str">
        <f t="shared" si="1"/>
        <v>225681620001</v>
      </c>
      <c r="P1684" s="65">
        <f t="shared" si="2"/>
        <v>6</v>
      </c>
      <c r="Q1684" s="65">
        <f t="shared" si="3"/>
        <v>3</v>
      </c>
      <c r="R1684" s="65" t="str">
        <f t="shared" si="12"/>
        <v>22.568.162/0001-63</v>
      </c>
      <c r="S1684" s="84"/>
      <c r="T1684" s="84" t="str">
        <f t="shared" si="10"/>
        <v/>
      </c>
      <c r="U1684" s="84" t="str">
        <f t="shared" si="11"/>
        <v/>
      </c>
      <c r="V1684" s="65" t="str">
        <f t="shared" si="5"/>
        <v/>
      </c>
      <c r="W1684" s="84"/>
      <c r="X1684" s="84"/>
      <c r="Y1684" s="85"/>
      <c r="Z1684" s="85"/>
      <c r="AA1684" s="65" t="str">
        <f t="shared" si="6"/>
        <v/>
      </c>
      <c r="AB1684" s="65" t="str">
        <f t="shared" si="7"/>
        <v/>
      </c>
      <c r="AC1684" s="86"/>
      <c r="AD1684" s="87" t="str">
        <f t="shared" si="8"/>
        <v/>
      </c>
      <c r="AE1684" s="84"/>
      <c r="AF1684" s="86">
        <f>IF(AC1684&gt;0,AC1684,'⚙️ Config'!$B$10)</f>
        <v>0.0075</v>
      </c>
      <c r="AG1684" s="88">
        <f t="shared" si="9"/>
        <v>8174.498025</v>
      </c>
      <c r="AH1684" s="88">
        <f>AG1684*'⚙️ Config'!$B$11</f>
        <v>40872.49013</v>
      </c>
      <c r="AI1684" s="88">
        <f>AH1684*'⚙️ Config'!$B$12</f>
        <v>12261.74704</v>
      </c>
      <c r="AJ1684" s="64"/>
      <c r="AK1684" s="84"/>
      <c r="AL1684" s="84"/>
      <c r="AM1684" s="84"/>
      <c r="AN1684" s="84"/>
      <c r="AO1684" s="84"/>
      <c r="AP1684" s="84"/>
      <c r="AQ1684" s="84"/>
    </row>
    <row r="1685" ht="15.0" customHeight="1">
      <c r="A1685" s="79">
        <v>1682.0</v>
      </c>
      <c r="B1685" s="80" t="s">
        <v>3721</v>
      </c>
      <c r="C1685" s="79" t="s">
        <v>141</v>
      </c>
      <c r="D1685" s="79" t="s">
        <v>3722</v>
      </c>
      <c r="E1685" s="81">
        <v>56.87</v>
      </c>
      <c r="F1685" s="79" t="s">
        <v>84</v>
      </c>
      <c r="G1685" s="79" t="s">
        <v>606</v>
      </c>
      <c r="H1685" s="82">
        <v>1089894.72</v>
      </c>
      <c r="I1685" s="79">
        <v>1.0</v>
      </c>
      <c r="J1685" s="83">
        <v>1.4</v>
      </c>
      <c r="K1685" s="80">
        <v>2024.0</v>
      </c>
      <c r="L1685" s="79" t="s">
        <v>630</v>
      </c>
      <c r="M1685" s="79">
        <v>2024.0</v>
      </c>
      <c r="N1685" s="79" t="s">
        <v>161</v>
      </c>
      <c r="O1685" s="65" t="str">
        <f t="shared" si="1"/>
        <v>293210270001</v>
      </c>
      <c r="P1685" s="65">
        <f t="shared" si="2"/>
        <v>6</v>
      </c>
      <c r="Q1685" s="65">
        <f t="shared" si="3"/>
        <v>8</v>
      </c>
      <c r="R1685" s="65" t="str">
        <f t="shared" si="12"/>
        <v>29.321.027/0001-68</v>
      </c>
      <c r="S1685" s="84"/>
      <c r="T1685" s="84" t="str">
        <f t="shared" si="10"/>
        <v/>
      </c>
      <c r="U1685" s="84" t="str">
        <f t="shared" si="11"/>
        <v/>
      </c>
      <c r="V1685" s="65" t="str">
        <f t="shared" si="5"/>
        <v/>
      </c>
      <c r="W1685" s="84"/>
      <c r="X1685" s="84"/>
      <c r="Y1685" s="85"/>
      <c r="Z1685" s="85"/>
      <c r="AA1685" s="65" t="str">
        <f t="shared" si="6"/>
        <v/>
      </c>
      <c r="AB1685" s="65" t="str">
        <f t="shared" si="7"/>
        <v/>
      </c>
      <c r="AC1685" s="86"/>
      <c r="AD1685" s="87" t="str">
        <f t="shared" si="8"/>
        <v/>
      </c>
      <c r="AE1685" s="84"/>
      <c r="AF1685" s="86">
        <f>IF(AC1685&gt;0,AC1685,'⚙️ Config'!$B$10)</f>
        <v>0.0075</v>
      </c>
      <c r="AG1685" s="88">
        <f t="shared" si="9"/>
        <v>8174.2104</v>
      </c>
      <c r="AH1685" s="88">
        <f>AG1685*'⚙️ Config'!$B$11</f>
        <v>40871.052</v>
      </c>
      <c r="AI1685" s="88">
        <f>AH1685*'⚙️ Config'!$B$12</f>
        <v>12261.3156</v>
      </c>
      <c r="AJ1685" s="64"/>
      <c r="AK1685" s="84"/>
      <c r="AL1685" s="84"/>
      <c r="AM1685" s="84"/>
      <c r="AN1685" s="84"/>
      <c r="AO1685" s="84"/>
      <c r="AP1685" s="84"/>
      <c r="AQ1685" s="84"/>
    </row>
    <row r="1686" ht="15.0" customHeight="1">
      <c r="A1686" s="79">
        <v>1683.0</v>
      </c>
      <c r="B1686" s="80" t="s">
        <v>3723</v>
      </c>
      <c r="C1686" s="79" t="s">
        <v>141</v>
      </c>
      <c r="D1686" s="79" t="s">
        <v>3724</v>
      </c>
      <c r="E1686" s="81">
        <v>53.36</v>
      </c>
      <c r="F1686" s="79" t="s">
        <v>84</v>
      </c>
      <c r="G1686" s="79" t="s">
        <v>606</v>
      </c>
      <c r="H1686" s="82">
        <v>1089848.5</v>
      </c>
      <c r="I1686" s="79">
        <v>1.0</v>
      </c>
      <c r="J1686" s="83">
        <v>1.6</v>
      </c>
      <c r="K1686" s="80">
        <v>2024.0</v>
      </c>
      <c r="L1686" s="79" t="s">
        <v>448</v>
      </c>
      <c r="M1686" s="79">
        <v>2024.0</v>
      </c>
      <c r="N1686" s="79" t="s">
        <v>161</v>
      </c>
      <c r="O1686" s="65" t="str">
        <f t="shared" si="1"/>
        <v>172216880001</v>
      </c>
      <c r="P1686" s="65">
        <f t="shared" si="2"/>
        <v>3</v>
      </c>
      <c r="Q1686" s="65">
        <f t="shared" si="3"/>
        <v>2</v>
      </c>
      <c r="R1686" s="65" t="str">
        <f t="shared" si="12"/>
        <v>17.221.688/0001-32</v>
      </c>
      <c r="S1686" s="84"/>
      <c r="T1686" s="84" t="str">
        <f t="shared" si="10"/>
        <v/>
      </c>
      <c r="U1686" s="84" t="str">
        <f t="shared" si="11"/>
        <v/>
      </c>
      <c r="V1686" s="65" t="str">
        <f t="shared" si="5"/>
        <v/>
      </c>
      <c r="W1686" s="84"/>
      <c r="X1686" s="84"/>
      <c r="Y1686" s="85"/>
      <c r="Z1686" s="85"/>
      <c r="AA1686" s="65" t="str">
        <f t="shared" si="6"/>
        <v/>
      </c>
      <c r="AB1686" s="65" t="str">
        <f t="shared" si="7"/>
        <v/>
      </c>
      <c r="AC1686" s="86"/>
      <c r="AD1686" s="87" t="str">
        <f t="shared" si="8"/>
        <v/>
      </c>
      <c r="AE1686" s="84"/>
      <c r="AF1686" s="86">
        <f>IF(AC1686&gt;0,AC1686,'⚙️ Config'!$B$10)</f>
        <v>0.0075</v>
      </c>
      <c r="AG1686" s="88">
        <f t="shared" si="9"/>
        <v>8173.86375</v>
      </c>
      <c r="AH1686" s="88">
        <f>AG1686*'⚙️ Config'!$B$11</f>
        <v>40869.31875</v>
      </c>
      <c r="AI1686" s="88">
        <f>AH1686*'⚙️ Config'!$B$12</f>
        <v>12260.79563</v>
      </c>
      <c r="AJ1686" s="64"/>
      <c r="AK1686" s="84"/>
      <c r="AL1686" s="84"/>
      <c r="AM1686" s="84"/>
      <c r="AN1686" s="84"/>
      <c r="AO1686" s="84"/>
      <c r="AP1686" s="84"/>
      <c r="AQ1686" s="84"/>
    </row>
    <row r="1687" ht="15.0" customHeight="1">
      <c r="A1687" s="79">
        <v>1684.0</v>
      </c>
      <c r="B1687" s="80" t="s">
        <v>3725</v>
      </c>
      <c r="C1687" s="79" t="s">
        <v>141</v>
      </c>
      <c r="D1687" s="79" t="s">
        <v>3726</v>
      </c>
      <c r="E1687" s="81">
        <v>78.36</v>
      </c>
      <c r="F1687" s="79" t="s">
        <v>84</v>
      </c>
      <c r="G1687" s="79" t="s">
        <v>606</v>
      </c>
      <c r="H1687" s="82">
        <v>1089466.81</v>
      </c>
      <c r="I1687" s="79">
        <v>1.0</v>
      </c>
      <c r="J1687" s="83">
        <v>0.7</v>
      </c>
      <c r="K1687" s="80">
        <v>2025.0</v>
      </c>
      <c r="L1687" s="79" t="s">
        <v>202</v>
      </c>
      <c r="M1687" s="79">
        <v>2025.0</v>
      </c>
      <c r="N1687" s="79" t="s">
        <v>145</v>
      </c>
      <c r="O1687" s="65" t="str">
        <f t="shared" si="1"/>
        <v>045437190001</v>
      </c>
      <c r="P1687" s="65">
        <f t="shared" si="2"/>
        <v>2</v>
      </c>
      <c r="Q1687" s="65">
        <f t="shared" si="3"/>
        <v>0</v>
      </c>
      <c r="R1687" s="65" t="str">
        <f t="shared" si="12"/>
        <v>04.543.719/0001-20</v>
      </c>
      <c r="S1687" s="84"/>
      <c r="T1687" s="84" t="str">
        <f t="shared" si="10"/>
        <v/>
      </c>
      <c r="U1687" s="84" t="str">
        <f t="shared" si="11"/>
        <v/>
      </c>
      <c r="V1687" s="65" t="str">
        <f t="shared" si="5"/>
        <v/>
      </c>
      <c r="W1687" s="84"/>
      <c r="X1687" s="84"/>
      <c r="Y1687" s="85"/>
      <c r="Z1687" s="85"/>
      <c r="AA1687" s="65" t="str">
        <f t="shared" si="6"/>
        <v/>
      </c>
      <c r="AB1687" s="65" t="str">
        <f t="shared" si="7"/>
        <v/>
      </c>
      <c r="AC1687" s="86"/>
      <c r="AD1687" s="87" t="str">
        <f t="shared" si="8"/>
        <v/>
      </c>
      <c r="AE1687" s="84"/>
      <c r="AF1687" s="86">
        <f>IF(AC1687&gt;0,AC1687,'⚙️ Config'!$B$10)</f>
        <v>0.0075</v>
      </c>
      <c r="AG1687" s="88">
        <f t="shared" si="9"/>
        <v>8171.001075</v>
      </c>
      <c r="AH1687" s="88">
        <f>AG1687*'⚙️ Config'!$B$11</f>
        <v>40855.00538</v>
      </c>
      <c r="AI1687" s="88">
        <f>AH1687*'⚙️ Config'!$B$12</f>
        <v>12256.50161</v>
      </c>
      <c r="AJ1687" s="64"/>
      <c r="AK1687" s="84"/>
      <c r="AL1687" s="84"/>
      <c r="AM1687" s="84"/>
      <c r="AN1687" s="84"/>
      <c r="AO1687" s="84"/>
      <c r="AP1687" s="84"/>
      <c r="AQ1687" s="84"/>
    </row>
    <row r="1688" ht="15.0" customHeight="1">
      <c r="A1688" s="79">
        <v>1685.0</v>
      </c>
      <c r="B1688" s="80" t="s">
        <v>3727</v>
      </c>
      <c r="C1688" s="79" t="s">
        <v>141</v>
      </c>
      <c r="D1688" s="79" t="s">
        <v>3728</v>
      </c>
      <c r="E1688" s="81">
        <v>56.87</v>
      </c>
      <c r="F1688" s="79" t="s">
        <v>84</v>
      </c>
      <c r="G1688" s="79" t="s">
        <v>606</v>
      </c>
      <c r="H1688" s="82">
        <v>1088839.29</v>
      </c>
      <c r="I1688" s="79">
        <v>1.0</v>
      </c>
      <c r="J1688" s="83">
        <v>1.4</v>
      </c>
      <c r="K1688" s="80">
        <v>2024.0</v>
      </c>
      <c r="L1688" s="79" t="s">
        <v>197</v>
      </c>
      <c r="M1688" s="79">
        <v>2024.0</v>
      </c>
      <c r="N1688" s="79" t="s">
        <v>145</v>
      </c>
      <c r="O1688" s="65" t="str">
        <f t="shared" si="1"/>
        <v>071059080001</v>
      </c>
      <c r="P1688" s="65">
        <f t="shared" si="2"/>
        <v>0</v>
      </c>
      <c r="Q1688" s="65">
        <f t="shared" si="3"/>
        <v>9</v>
      </c>
      <c r="R1688" s="65" t="str">
        <f t="shared" si="12"/>
        <v>07.105.908/0001-09</v>
      </c>
      <c r="S1688" s="84"/>
      <c r="T1688" s="84" t="str">
        <f t="shared" si="10"/>
        <v/>
      </c>
      <c r="U1688" s="84" t="str">
        <f t="shared" si="11"/>
        <v/>
      </c>
      <c r="V1688" s="65" t="str">
        <f t="shared" si="5"/>
        <v/>
      </c>
      <c r="W1688" s="84"/>
      <c r="X1688" s="84"/>
      <c r="Y1688" s="85"/>
      <c r="Z1688" s="85"/>
      <c r="AA1688" s="65" t="str">
        <f t="shared" si="6"/>
        <v/>
      </c>
      <c r="AB1688" s="65" t="str">
        <f t="shared" si="7"/>
        <v/>
      </c>
      <c r="AC1688" s="86"/>
      <c r="AD1688" s="87" t="str">
        <f t="shared" si="8"/>
        <v/>
      </c>
      <c r="AE1688" s="84"/>
      <c r="AF1688" s="86">
        <f>IF(AC1688&gt;0,AC1688,'⚙️ Config'!$B$10)</f>
        <v>0.0075</v>
      </c>
      <c r="AG1688" s="88">
        <f t="shared" si="9"/>
        <v>8166.294675</v>
      </c>
      <c r="AH1688" s="88">
        <f>AG1688*'⚙️ Config'!$B$11</f>
        <v>40831.47338</v>
      </c>
      <c r="AI1688" s="88">
        <f>AH1688*'⚙️ Config'!$B$12</f>
        <v>12249.44201</v>
      </c>
      <c r="AJ1688" s="64"/>
      <c r="AK1688" s="84"/>
      <c r="AL1688" s="84"/>
      <c r="AM1688" s="84"/>
      <c r="AN1688" s="84"/>
      <c r="AO1688" s="84"/>
      <c r="AP1688" s="84"/>
      <c r="AQ1688" s="84"/>
    </row>
    <row r="1689" ht="15.0" customHeight="1">
      <c r="A1689" s="79">
        <v>1686.0</v>
      </c>
      <c r="B1689" s="80" t="s">
        <v>3729</v>
      </c>
      <c r="C1689" s="79" t="s">
        <v>141</v>
      </c>
      <c r="D1689" s="79" t="s">
        <v>3730</v>
      </c>
      <c r="E1689" s="81">
        <v>50.46</v>
      </c>
      <c r="F1689" s="79" t="s">
        <v>84</v>
      </c>
      <c r="G1689" s="79" t="s">
        <v>606</v>
      </c>
      <c r="H1689" s="82">
        <v>1088405.37</v>
      </c>
      <c r="I1689" s="79">
        <v>1.0</v>
      </c>
      <c r="J1689" s="83">
        <v>1.8</v>
      </c>
      <c r="K1689" s="80">
        <v>2024.0</v>
      </c>
      <c r="L1689" s="79" t="s">
        <v>202</v>
      </c>
      <c r="M1689" s="79">
        <v>2024.0</v>
      </c>
      <c r="N1689" s="79" t="s">
        <v>145</v>
      </c>
      <c r="O1689" s="65" t="str">
        <f t="shared" si="1"/>
        <v>195782600001</v>
      </c>
      <c r="P1689" s="65">
        <f t="shared" si="2"/>
        <v>7</v>
      </c>
      <c r="Q1689" s="65">
        <f t="shared" si="3"/>
        <v>7</v>
      </c>
      <c r="R1689" s="65" t="str">
        <f t="shared" si="12"/>
        <v>19.578.260/0001-77</v>
      </c>
      <c r="S1689" s="84"/>
      <c r="T1689" s="84" t="str">
        <f t="shared" si="10"/>
        <v/>
      </c>
      <c r="U1689" s="84" t="str">
        <f t="shared" si="11"/>
        <v/>
      </c>
      <c r="V1689" s="65" t="str">
        <f t="shared" si="5"/>
        <v/>
      </c>
      <c r="W1689" s="84"/>
      <c r="X1689" s="84"/>
      <c r="Y1689" s="85"/>
      <c r="Z1689" s="85"/>
      <c r="AA1689" s="65" t="str">
        <f t="shared" si="6"/>
        <v/>
      </c>
      <c r="AB1689" s="65" t="str">
        <f t="shared" si="7"/>
        <v/>
      </c>
      <c r="AC1689" s="86"/>
      <c r="AD1689" s="87" t="str">
        <f t="shared" si="8"/>
        <v/>
      </c>
      <c r="AE1689" s="84"/>
      <c r="AF1689" s="86">
        <f>IF(AC1689&gt;0,AC1689,'⚙️ Config'!$B$10)</f>
        <v>0.0075</v>
      </c>
      <c r="AG1689" s="88">
        <f t="shared" si="9"/>
        <v>8163.040275</v>
      </c>
      <c r="AH1689" s="88">
        <f>AG1689*'⚙️ Config'!$B$11</f>
        <v>40815.20138</v>
      </c>
      <c r="AI1689" s="88">
        <f>AH1689*'⚙️ Config'!$B$12</f>
        <v>12244.56041</v>
      </c>
      <c r="AJ1689" s="64"/>
      <c r="AK1689" s="84"/>
      <c r="AL1689" s="84"/>
      <c r="AM1689" s="84"/>
      <c r="AN1689" s="84"/>
      <c r="AO1689" s="84"/>
      <c r="AP1689" s="84"/>
      <c r="AQ1689" s="84"/>
    </row>
    <row r="1690" ht="15.0" customHeight="1">
      <c r="A1690" s="79">
        <v>1687.0</v>
      </c>
      <c r="B1690" s="80" t="s">
        <v>3731</v>
      </c>
      <c r="C1690" s="79" t="s">
        <v>141</v>
      </c>
      <c r="D1690" s="79" t="s">
        <v>3732</v>
      </c>
      <c r="E1690" s="81">
        <v>66.7</v>
      </c>
      <c r="F1690" s="79" t="s">
        <v>84</v>
      </c>
      <c r="G1690" s="79" t="s">
        <v>606</v>
      </c>
      <c r="H1690" s="82">
        <v>1088377.57</v>
      </c>
      <c r="I1690" s="79">
        <v>1.0</v>
      </c>
      <c r="J1690" s="83">
        <v>1.0</v>
      </c>
      <c r="K1690" s="80">
        <v>2025.0</v>
      </c>
      <c r="L1690" s="79" t="s">
        <v>331</v>
      </c>
      <c r="M1690" s="79">
        <v>2025.0</v>
      </c>
      <c r="N1690" s="79" t="s">
        <v>145</v>
      </c>
      <c r="O1690" s="65" t="str">
        <f t="shared" si="1"/>
        <v>184371490001</v>
      </c>
      <c r="P1690" s="65">
        <f t="shared" si="2"/>
        <v>0</v>
      </c>
      <c r="Q1690" s="65">
        <f t="shared" si="3"/>
        <v>6</v>
      </c>
      <c r="R1690" s="65" t="str">
        <f t="shared" si="12"/>
        <v>18.437.149/0001-06</v>
      </c>
      <c r="S1690" s="84"/>
      <c r="T1690" s="84" t="str">
        <f t="shared" si="10"/>
        <v/>
      </c>
      <c r="U1690" s="84" t="str">
        <f t="shared" si="11"/>
        <v/>
      </c>
      <c r="V1690" s="65" t="str">
        <f t="shared" si="5"/>
        <v/>
      </c>
      <c r="W1690" s="84"/>
      <c r="X1690" s="84"/>
      <c r="Y1690" s="85"/>
      <c r="Z1690" s="85"/>
      <c r="AA1690" s="65" t="str">
        <f t="shared" si="6"/>
        <v/>
      </c>
      <c r="AB1690" s="65" t="str">
        <f t="shared" si="7"/>
        <v/>
      </c>
      <c r="AC1690" s="86"/>
      <c r="AD1690" s="87" t="str">
        <f t="shared" si="8"/>
        <v/>
      </c>
      <c r="AE1690" s="84"/>
      <c r="AF1690" s="86">
        <f>IF(AC1690&gt;0,AC1690,'⚙️ Config'!$B$10)</f>
        <v>0.0075</v>
      </c>
      <c r="AG1690" s="88">
        <f t="shared" si="9"/>
        <v>8162.831775</v>
      </c>
      <c r="AH1690" s="88">
        <f>AG1690*'⚙️ Config'!$B$11</f>
        <v>40814.15888</v>
      </c>
      <c r="AI1690" s="88">
        <f>AH1690*'⚙️ Config'!$B$12</f>
        <v>12244.24766</v>
      </c>
      <c r="AJ1690" s="64"/>
      <c r="AK1690" s="84"/>
      <c r="AL1690" s="84"/>
      <c r="AM1690" s="84"/>
      <c r="AN1690" s="84"/>
      <c r="AO1690" s="84"/>
      <c r="AP1690" s="84"/>
      <c r="AQ1690" s="84"/>
    </row>
    <row r="1691" ht="15.0" customHeight="1">
      <c r="A1691" s="79">
        <v>1688.0</v>
      </c>
      <c r="B1691" s="80" t="s">
        <v>3733</v>
      </c>
      <c r="C1691" s="79" t="s">
        <v>141</v>
      </c>
      <c r="D1691" s="79" t="s">
        <v>3734</v>
      </c>
      <c r="E1691" s="81">
        <v>63.78</v>
      </c>
      <c r="F1691" s="79" t="s">
        <v>84</v>
      </c>
      <c r="G1691" s="79" t="s">
        <v>606</v>
      </c>
      <c r="H1691" s="82">
        <v>1087976.68</v>
      </c>
      <c r="I1691" s="79">
        <v>1.0</v>
      </c>
      <c r="J1691" s="83">
        <v>1.1</v>
      </c>
      <c r="K1691" s="80">
        <v>2025.0</v>
      </c>
      <c r="L1691" s="79" t="s">
        <v>630</v>
      </c>
      <c r="M1691" s="79">
        <v>2025.0</v>
      </c>
      <c r="N1691" s="79" t="s">
        <v>161</v>
      </c>
      <c r="O1691" s="65" t="str">
        <f t="shared" si="1"/>
        <v>463361390001</v>
      </c>
      <c r="P1691" s="65">
        <f t="shared" si="2"/>
        <v>0</v>
      </c>
      <c r="Q1691" s="65">
        <f t="shared" si="3"/>
        <v>1</v>
      </c>
      <c r="R1691" s="65" t="str">
        <f t="shared" si="12"/>
        <v>46.336.139/0001-01</v>
      </c>
      <c r="S1691" s="84"/>
      <c r="T1691" s="84" t="str">
        <f t="shared" si="10"/>
        <v/>
      </c>
      <c r="U1691" s="84" t="str">
        <f t="shared" si="11"/>
        <v/>
      </c>
      <c r="V1691" s="65" t="str">
        <f t="shared" si="5"/>
        <v/>
      </c>
      <c r="W1691" s="84"/>
      <c r="X1691" s="84"/>
      <c r="Y1691" s="85"/>
      <c r="Z1691" s="85"/>
      <c r="AA1691" s="65" t="str">
        <f t="shared" si="6"/>
        <v/>
      </c>
      <c r="AB1691" s="65" t="str">
        <f t="shared" si="7"/>
        <v/>
      </c>
      <c r="AC1691" s="86"/>
      <c r="AD1691" s="87" t="str">
        <f t="shared" si="8"/>
        <v/>
      </c>
      <c r="AE1691" s="84"/>
      <c r="AF1691" s="86">
        <f>IF(AC1691&gt;0,AC1691,'⚙️ Config'!$B$10)</f>
        <v>0.0075</v>
      </c>
      <c r="AG1691" s="88">
        <f t="shared" si="9"/>
        <v>8159.8251</v>
      </c>
      <c r="AH1691" s="88">
        <f>AG1691*'⚙️ Config'!$B$11</f>
        <v>40799.1255</v>
      </c>
      <c r="AI1691" s="88">
        <f>AH1691*'⚙️ Config'!$B$12</f>
        <v>12239.73765</v>
      </c>
      <c r="AJ1691" s="64"/>
      <c r="AK1691" s="84"/>
      <c r="AL1691" s="84"/>
      <c r="AM1691" s="84"/>
      <c r="AN1691" s="84"/>
      <c r="AO1691" s="84"/>
      <c r="AP1691" s="84"/>
      <c r="AQ1691" s="84"/>
    </row>
    <row r="1692" ht="15.0" customHeight="1">
      <c r="A1692" s="79">
        <v>1689.0</v>
      </c>
      <c r="B1692" s="80" t="s">
        <v>3735</v>
      </c>
      <c r="C1692" s="79" t="s">
        <v>141</v>
      </c>
      <c r="D1692" s="79" t="s">
        <v>3736</v>
      </c>
      <c r="E1692" s="81">
        <v>63.78</v>
      </c>
      <c r="F1692" s="79" t="s">
        <v>84</v>
      </c>
      <c r="G1692" s="79" t="s">
        <v>606</v>
      </c>
      <c r="H1692" s="82">
        <v>1087899.96</v>
      </c>
      <c r="I1692" s="79">
        <v>1.0</v>
      </c>
      <c r="J1692" s="83">
        <v>1.1</v>
      </c>
      <c r="K1692" s="80">
        <v>2025.0</v>
      </c>
      <c r="L1692" s="79" t="s">
        <v>202</v>
      </c>
      <c r="M1692" s="79">
        <v>2025.0</v>
      </c>
      <c r="N1692" s="79" t="s">
        <v>161</v>
      </c>
      <c r="O1692" s="65" t="str">
        <f t="shared" si="1"/>
        <v>146501260001</v>
      </c>
      <c r="P1692" s="65">
        <f t="shared" si="2"/>
        <v>1</v>
      </c>
      <c r="Q1692" s="65">
        <f t="shared" si="3"/>
        <v>6</v>
      </c>
      <c r="R1692" s="65" t="str">
        <f t="shared" si="12"/>
        <v>14.650.126/0001-16</v>
      </c>
      <c r="S1692" s="84"/>
      <c r="T1692" s="84" t="str">
        <f t="shared" si="10"/>
        <v/>
      </c>
      <c r="U1692" s="84" t="str">
        <f t="shared" si="11"/>
        <v/>
      </c>
      <c r="V1692" s="65" t="str">
        <f t="shared" si="5"/>
        <v/>
      </c>
      <c r="W1692" s="84"/>
      <c r="X1692" s="84"/>
      <c r="Y1692" s="85"/>
      <c r="Z1692" s="85"/>
      <c r="AA1692" s="65" t="str">
        <f t="shared" si="6"/>
        <v/>
      </c>
      <c r="AB1692" s="65" t="str">
        <f t="shared" si="7"/>
        <v/>
      </c>
      <c r="AC1692" s="86"/>
      <c r="AD1692" s="87" t="str">
        <f t="shared" si="8"/>
        <v/>
      </c>
      <c r="AE1692" s="84"/>
      <c r="AF1692" s="86">
        <f>IF(AC1692&gt;0,AC1692,'⚙️ Config'!$B$10)</f>
        <v>0.0075</v>
      </c>
      <c r="AG1692" s="88">
        <f t="shared" si="9"/>
        <v>8159.2497</v>
      </c>
      <c r="AH1692" s="88">
        <f>AG1692*'⚙️ Config'!$B$11</f>
        <v>40796.2485</v>
      </c>
      <c r="AI1692" s="88">
        <f>AH1692*'⚙️ Config'!$B$12</f>
        <v>12238.87455</v>
      </c>
      <c r="AJ1692" s="64"/>
      <c r="AK1692" s="84"/>
      <c r="AL1692" s="84"/>
      <c r="AM1692" s="84"/>
      <c r="AN1692" s="84"/>
      <c r="AO1692" s="84"/>
      <c r="AP1692" s="84"/>
      <c r="AQ1692" s="84"/>
    </row>
    <row r="1693" ht="15.0" customHeight="1">
      <c r="A1693" s="79">
        <v>1690.0</v>
      </c>
      <c r="B1693" s="80" t="s">
        <v>3737</v>
      </c>
      <c r="C1693" s="79" t="s">
        <v>141</v>
      </c>
      <c r="D1693" s="79" t="s">
        <v>3738</v>
      </c>
      <c r="E1693" s="81">
        <v>74.42</v>
      </c>
      <c r="F1693" s="79" t="s">
        <v>84</v>
      </c>
      <c r="G1693" s="79" t="s">
        <v>606</v>
      </c>
      <c r="H1693" s="82">
        <v>1087513.71</v>
      </c>
      <c r="I1693" s="79">
        <v>1.0</v>
      </c>
      <c r="J1693" s="83">
        <v>1.4</v>
      </c>
      <c r="K1693" s="80">
        <v>2025.0</v>
      </c>
      <c r="L1693" s="79" t="s">
        <v>3739</v>
      </c>
      <c r="M1693" s="79">
        <v>2024.0</v>
      </c>
      <c r="N1693" s="79" t="s">
        <v>713</v>
      </c>
      <c r="O1693" s="65" t="str">
        <f t="shared" si="1"/>
        <v>102501790001</v>
      </c>
      <c r="P1693" s="65">
        <f t="shared" si="2"/>
        <v>9</v>
      </c>
      <c r="Q1693" s="65">
        <f t="shared" si="3"/>
        <v>9</v>
      </c>
      <c r="R1693" s="65" t="str">
        <f t="shared" si="12"/>
        <v>10.250.179/0001-99</v>
      </c>
      <c r="S1693" s="84"/>
      <c r="T1693" s="84" t="str">
        <f t="shared" si="10"/>
        <v/>
      </c>
      <c r="U1693" s="84" t="str">
        <f t="shared" si="11"/>
        <v/>
      </c>
      <c r="V1693" s="65" t="str">
        <f t="shared" si="5"/>
        <v/>
      </c>
      <c r="W1693" s="84"/>
      <c r="X1693" s="84"/>
      <c r="Y1693" s="85"/>
      <c r="Z1693" s="85"/>
      <c r="AA1693" s="65" t="str">
        <f t="shared" si="6"/>
        <v/>
      </c>
      <c r="AB1693" s="65" t="str">
        <f t="shared" si="7"/>
        <v/>
      </c>
      <c r="AC1693" s="86"/>
      <c r="AD1693" s="87" t="str">
        <f t="shared" si="8"/>
        <v/>
      </c>
      <c r="AE1693" s="84"/>
      <c r="AF1693" s="86">
        <f>IF(AC1693&gt;0,AC1693,'⚙️ Config'!$B$10)</f>
        <v>0.0075</v>
      </c>
      <c r="AG1693" s="88">
        <f t="shared" si="9"/>
        <v>8156.352825</v>
      </c>
      <c r="AH1693" s="88">
        <f>AG1693*'⚙️ Config'!$B$11</f>
        <v>40781.76413</v>
      </c>
      <c r="AI1693" s="88">
        <f>AH1693*'⚙️ Config'!$B$12</f>
        <v>12234.52924</v>
      </c>
      <c r="AJ1693" s="64"/>
      <c r="AK1693" s="84"/>
      <c r="AL1693" s="84"/>
      <c r="AM1693" s="84"/>
      <c r="AN1693" s="84"/>
      <c r="AO1693" s="84"/>
      <c r="AP1693" s="84"/>
      <c r="AQ1693" s="84"/>
    </row>
    <row r="1694" ht="15.0" customHeight="1">
      <c r="A1694" s="79">
        <v>1691.0</v>
      </c>
      <c r="B1694" s="80" t="s">
        <v>3740</v>
      </c>
      <c r="C1694" s="79" t="s">
        <v>141</v>
      </c>
      <c r="D1694" s="79" t="s">
        <v>3741</v>
      </c>
      <c r="E1694" s="81">
        <v>56.87</v>
      </c>
      <c r="F1694" s="79" t="s">
        <v>84</v>
      </c>
      <c r="G1694" s="79" t="s">
        <v>606</v>
      </c>
      <c r="H1694" s="82">
        <v>1087401.71</v>
      </c>
      <c r="I1694" s="79">
        <v>1.0</v>
      </c>
      <c r="J1694" s="83">
        <v>1.4</v>
      </c>
      <c r="K1694" s="80">
        <v>2024.0</v>
      </c>
      <c r="L1694" s="79" t="s">
        <v>295</v>
      </c>
      <c r="M1694" s="79">
        <v>2024.0</v>
      </c>
      <c r="N1694" s="79" t="s">
        <v>145</v>
      </c>
      <c r="O1694" s="65" t="str">
        <f t="shared" si="1"/>
        <v>089708660001</v>
      </c>
      <c r="P1694" s="65">
        <f t="shared" si="2"/>
        <v>3</v>
      </c>
      <c r="Q1694" s="65">
        <f t="shared" si="3"/>
        <v>7</v>
      </c>
      <c r="R1694" s="65" t="str">
        <f t="shared" si="12"/>
        <v>08.970.866/0001-37</v>
      </c>
      <c r="S1694" s="84"/>
      <c r="T1694" s="84" t="str">
        <f t="shared" si="10"/>
        <v/>
      </c>
      <c r="U1694" s="84" t="str">
        <f t="shared" si="11"/>
        <v/>
      </c>
      <c r="V1694" s="65" t="str">
        <f t="shared" si="5"/>
        <v/>
      </c>
      <c r="W1694" s="84"/>
      <c r="X1694" s="84"/>
      <c r="Y1694" s="85"/>
      <c r="Z1694" s="85"/>
      <c r="AA1694" s="65" t="str">
        <f t="shared" si="6"/>
        <v/>
      </c>
      <c r="AB1694" s="65" t="str">
        <f t="shared" si="7"/>
        <v/>
      </c>
      <c r="AC1694" s="86"/>
      <c r="AD1694" s="87" t="str">
        <f t="shared" si="8"/>
        <v/>
      </c>
      <c r="AE1694" s="84"/>
      <c r="AF1694" s="86">
        <f>IF(AC1694&gt;0,AC1694,'⚙️ Config'!$B$10)</f>
        <v>0.0075</v>
      </c>
      <c r="AG1694" s="88">
        <f t="shared" si="9"/>
        <v>8155.512825</v>
      </c>
      <c r="AH1694" s="88">
        <f>AG1694*'⚙️ Config'!$B$11</f>
        <v>40777.56413</v>
      </c>
      <c r="AI1694" s="88">
        <f>AH1694*'⚙️ Config'!$B$12</f>
        <v>12233.26924</v>
      </c>
      <c r="AJ1694" s="64"/>
      <c r="AK1694" s="84"/>
      <c r="AL1694" s="84"/>
      <c r="AM1694" s="84"/>
      <c r="AN1694" s="84"/>
      <c r="AO1694" s="84"/>
      <c r="AP1694" s="84"/>
      <c r="AQ1694" s="84"/>
    </row>
    <row r="1695" ht="15.0" customHeight="1">
      <c r="A1695" s="79">
        <v>1692.0</v>
      </c>
      <c r="B1695" s="80" t="s">
        <v>3742</v>
      </c>
      <c r="C1695" s="79" t="s">
        <v>141</v>
      </c>
      <c r="D1695" s="79" t="s">
        <v>3743</v>
      </c>
      <c r="E1695" s="81">
        <v>66.7</v>
      </c>
      <c r="F1695" s="79" t="s">
        <v>84</v>
      </c>
      <c r="G1695" s="79" t="s">
        <v>606</v>
      </c>
      <c r="H1695" s="82">
        <v>1087365.56</v>
      </c>
      <c r="I1695" s="79">
        <v>1.0</v>
      </c>
      <c r="J1695" s="83">
        <v>1.0</v>
      </c>
      <c r="K1695" s="80">
        <v>2025.0</v>
      </c>
      <c r="L1695" s="79" t="s">
        <v>630</v>
      </c>
      <c r="M1695" s="79">
        <v>2025.0</v>
      </c>
      <c r="N1695" s="79" t="s">
        <v>161</v>
      </c>
      <c r="O1695" s="65" t="str">
        <f t="shared" si="1"/>
        <v>239446260001</v>
      </c>
      <c r="P1695" s="65">
        <f t="shared" si="2"/>
        <v>5</v>
      </c>
      <c r="Q1695" s="65">
        <f t="shared" si="3"/>
        <v>1</v>
      </c>
      <c r="R1695" s="65" t="str">
        <f t="shared" si="12"/>
        <v>23.944.626/0001-51</v>
      </c>
      <c r="S1695" s="84"/>
      <c r="T1695" s="84" t="str">
        <f t="shared" si="10"/>
        <v/>
      </c>
      <c r="U1695" s="84" t="str">
        <f t="shared" si="11"/>
        <v/>
      </c>
      <c r="V1695" s="65" t="str">
        <f t="shared" si="5"/>
        <v/>
      </c>
      <c r="W1695" s="84"/>
      <c r="X1695" s="84"/>
      <c r="Y1695" s="85"/>
      <c r="Z1695" s="85"/>
      <c r="AA1695" s="65" t="str">
        <f t="shared" si="6"/>
        <v/>
      </c>
      <c r="AB1695" s="65" t="str">
        <f t="shared" si="7"/>
        <v/>
      </c>
      <c r="AC1695" s="86"/>
      <c r="AD1695" s="87" t="str">
        <f t="shared" si="8"/>
        <v/>
      </c>
      <c r="AE1695" s="84"/>
      <c r="AF1695" s="86">
        <f>IF(AC1695&gt;0,AC1695,'⚙️ Config'!$B$10)</f>
        <v>0.0075</v>
      </c>
      <c r="AG1695" s="88">
        <f t="shared" si="9"/>
        <v>8155.2417</v>
      </c>
      <c r="AH1695" s="88">
        <f>AG1695*'⚙️ Config'!$B$11</f>
        <v>40776.2085</v>
      </c>
      <c r="AI1695" s="88">
        <f>AH1695*'⚙️ Config'!$B$12</f>
        <v>12232.86255</v>
      </c>
      <c r="AJ1695" s="64"/>
      <c r="AK1695" s="84"/>
      <c r="AL1695" s="84"/>
      <c r="AM1695" s="84"/>
      <c r="AN1695" s="84"/>
      <c r="AO1695" s="84"/>
      <c r="AP1695" s="84"/>
      <c r="AQ1695" s="84"/>
    </row>
    <row r="1696" ht="15.0" customHeight="1">
      <c r="A1696" s="79">
        <v>1693.0</v>
      </c>
      <c r="B1696" s="80" t="s">
        <v>3744</v>
      </c>
      <c r="C1696" s="79" t="s">
        <v>141</v>
      </c>
      <c r="D1696" s="79" t="s">
        <v>3745</v>
      </c>
      <c r="E1696" s="81">
        <v>73.88</v>
      </c>
      <c r="F1696" s="79" t="s">
        <v>84</v>
      </c>
      <c r="G1696" s="79" t="s">
        <v>606</v>
      </c>
      <c r="H1696" s="82">
        <v>1086922.28</v>
      </c>
      <c r="I1696" s="79">
        <v>1.0</v>
      </c>
      <c r="J1696" s="83">
        <v>0.8</v>
      </c>
      <c r="K1696" s="80">
        <v>2025.0</v>
      </c>
      <c r="L1696" s="79" t="s">
        <v>630</v>
      </c>
      <c r="M1696" s="79">
        <v>2025.0</v>
      </c>
      <c r="N1696" s="79" t="s">
        <v>145</v>
      </c>
      <c r="O1696" s="65" t="str">
        <f t="shared" si="1"/>
        <v>322068670001</v>
      </c>
      <c r="P1696" s="65">
        <f t="shared" si="2"/>
        <v>9</v>
      </c>
      <c r="Q1696" s="65">
        <f t="shared" si="3"/>
        <v>4</v>
      </c>
      <c r="R1696" s="65" t="str">
        <f t="shared" si="12"/>
        <v>32.206.867/0001-94</v>
      </c>
      <c r="S1696" s="84"/>
      <c r="T1696" s="84" t="str">
        <f t="shared" si="10"/>
        <v/>
      </c>
      <c r="U1696" s="84" t="str">
        <f t="shared" si="11"/>
        <v/>
      </c>
      <c r="V1696" s="65" t="str">
        <f t="shared" si="5"/>
        <v/>
      </c>
      <c r="W1696" s="84"/>
      <c r="X1696" s="84"/>
      <c r="Y1696" s="85"/>
      <c r="Z1696" s="85"/>
      <c r="AA1696" s="65" t="str">
        <f t="shared" si="6"/>
        <v/>
      </c>
      <c r="AB1696" s="65" t="str">
        <f t="shared" si="7"/>
        <v/>
      </c>
      <c r="AC1696" s="86"/>
      <c r="AD1696" s="87" t="str">
        <f t="shared" si="8"/>
        <v/>
      </c>
      <c r="AE1696" s="84"/>
      <c r="AF1696" s="86">
        <f>IF(AC1696&gt;0,AC1696,'⚙️ Config'!$B$10)</f>
        <v>0.0075</v>
      </c>
      <c r="AG1696" s="88">
        <f t="shared" si="9"/>
        <v>8151.9171</v>
      </c>
      <c r="AH1696" s="88">
        <f>AG1696*'⚙️ Config'!$B$11</f>
        <v>40759.5855</v>
      </c>
      <c r="AI1696" s="88">
        <f>AH1696*'⚙️ Config'!$B$12</f>
        <v>12227.87565</v>
      </c>
      <c r="AJ1696" s="64"/>
      <c r="AK1696" s="84"/>
      <c r="AL1696" s="84"/>
      <c r="AM1696" s="84"/>
      <c r="AN1696" s="84"/>
      <c r="AO1696" s="84"/>
      <c r="AP1696" s="84"/>
      <c r="AQ1696" s="84"/>
    </row>
    <row r="1697" ht="15.0" customHeight="1">
      <c r="A1697" s="79">
        <v>1694.0</v>
      </c>
      <c r="B1697" s="80" t="s">
        <v>3746</v>
      </c>
      <c r="C1697" s="79" t="s">
        <v>141</v>
      </c>
      <c r="D1697" s="79" t="s">
        <v>3747</v>
      </c>
      <c r="E1697" s="81">
        <v>63.78</v>
      </c>
      <c r="F1697" s="79" t="s">
        <v>84</v>
      </c>
      <c r="G1697" s="79" t="s">
        <v>606</v>
      </c>
      <c r="H1697" s="82">
        <v>1086010.54</v>
      </c>
      <c r="I1697" s="79">
        <v>1.0</v>
      </c>
      <c r="J1697" s="83">
        <v>1.1</v>
      </c>
      <c r="K1697" s="80">
        <v>2025.0</v>
      </c>
      <c r="L1697" s="79" t="s">
        <v>630</v>
      </c>
      <c r="M1697" s="79">
        <v>2025.0</v>
      </c>
      <c r="N1697" s="79" t="s">
        <v>161</v>
      </c>
      <c r="O1697" s="65" t="str">
        <f t="shared" si="1"/>
        <v>336788750001</v>
      </c>
      <c r="P1697" s="65">
        <f t="shared" si="2"/>
        <v>0</v>
      </c>
      <c r="Q1697" s="65">
        <f t="shared" si="3"/>
        <v>4</v>
      </c>
      <c r="R1697" s="65" t="str">
        <f t="shared" si="12"/>
        <v>33.678.875/0001-04</v>
      </c>
      <c r="S1697" s="84"/>
      <c r="T1697" s="84" t="str">
        <f t="shared" si="10"/>
        <v/>
      </c>
      <c r="U1697" s="84" t="str">
        <f t="shared" si="11"/>
        <v/>
      </c>
      <c r="V1697" s="65" t="str">
        <f t="shared" si="5"/>
        <v/>
      </c>
      <c r="W1697" s="84"/>
      <c r="X1697" s="84"/>
      <c r="Y1697" s="85"/>
      <c r="Z1697" s="85"/>
      <c r="AA1697" s="65" t="str">
        <f t="shared" si="6"/>
        <v/>
      </c>
      <c r="AB1697" s="65" t="str">
        <f t="shared" si="7"/>
        <v/>
      </c>
      <c r="AC1697" s="86"/>
      <c r="AD1697" s="87" t="str">
        <f t="shared" si="8"/>
        <v/>
      </c>
      <c r="AE1697" s="84"/>
      <c r="AF1697" s="86">
        <f>IF(AC1697&gt;0,AC1697,'⚙️ Config'!$B$10)</f>
        <v>0.0075</v>
      </c>
      <c r="AG1697" s="88">
        <f t="shared" si="9"/>
        <v>8145.07905</v>
      </c>
      <c r="AH1697" s="88">
        <f>AG1697*'⚙️ Config'!$B$11</f>
        <v>40725.39525</v>
      </c>
      <c r="AI1697" s="88">
        <f>AH1697*'⚙️ Config'!$B$12</f>
        <v>12217.61858</v>
      </c>
      <c r="AJ1697" s="64"/>
      <c r="AK1697" s="84"/>
      <c r="AL1697" s="84"/>
      <c r="AM1697" s="84"/>
      <c r="AN1697" s="84"/>
      <c r="AO1697" s="84"/>
      <c r="AP1697" s="84"/>
      <c r="AQ1697" s="84"/>
    </row>
    <row r="1698" ht="15.0" customHeight="1">
      <c r="A1698" s="79">
        <v>1695.0</v>
      </c>
      <c r="B1698" s="80" t="s">
        <v>3748</v>
      </c>
      <c r="C1698" s="79" t="s">
        <v>141</v>
      </c>
      <c r="D1698" s="79" t="s">
        <v>3749</v>
      </c>
      <c r="E1698" s="81">
        <v>61.21</v>
      </c>
      <c r="F1698" s="79" t="s">
        <v>84</v>
      </c>
      <c r="G1698" s="79" t="s">
        <v>606</v>
      </c>
      <c r="H1698" s="82">
        <v>1085611.72</v>
      </c>
      <c r="I1698" s="79">
        <v>1.0</v>
      </c>
      <c r="J1698" s="83">
        <v>1.2</v>
      </c>
      <c r="K1698" s="80">
        <v>2025.0</v>
      </c>
      <c r="L1698" s="79" t="s">
        <v>630</v>
      </c>
      <c r="M1698" s="79">
        <v>2025.0</v>
      </c>
      <c r="N1698" s="79" t="s">
        <v>161</v>
      </c>
      <c r="O1698" s="65" t="str">
        <f t="shared" si="1"/>
        <v>290636770001</v>
      </c>
      <c r="P1698" s="65">
        <f t="shared" si="2"/>
        <v>5</v>
      </c>
      <c r="Q1698" s="65">
        <f t="shared" si="3"/>
        <v>0</v>
      </c>
      <c r="R1698" s="65" t="str">
        <f t="shared" si="12"/>
        <v>29.063.677/0001-50</v>
      </c>
      <c r="S1698" s="84"/>
      <c r="T1698" s="84" t="str">
        <f t="shared" si="10"/>
        <v/>
      </c>
      <c r="U1698" s="84" t="str">
        <f t="shared" si="11"/>
        <v/>
      </c>
      <c r="V1698" s="65" t="str">
        <f t="shared" si="5"/>
        <v/>
      </c>
      <c r="W1698" s="84"/>
      <c r="X1698" s="84"/>
      <c r="Y1698" s="85"/>
      <c r="Z1698" s="85"/>
      <c r="AA1698" s="65" t="str">
        <f t="shared" si="6"/>
        <v/>
      </c>
      <c r="AB1698" s="65" t="str">
        <f t="shared" si="7"/>
        <v/>
      </c>
      <c r="AC1698" s="86"/>
      <c r="AD1698" s="87" t="str">
        <f t="shared" si="8"/>
        <v/>
      </c>
      <c r="AE1698" s="84"/>
      <c r="AF1698" s="86">
        <f>IF(AC1698&gt;0,AC1698,'⚙️ Config'!$B$10)</f>
        <v>0.0075</v>
      </c>
      <c r="AG1698" s="88">
        <f t="shared" si="9"/>
        <v>8142.0879</v>
      </c>
      <c r="AH1698" s="88">
        <f>AG1698*'⚙️ Config'!$B$11</f>
        <v>40710.4395</v>
      </c>
      <c r="AI1698" s="88">
        <f>AH1698*'⚙️ Config'!$B$12</f>
        <v>12213.13185</v>
      </c>
      <c r="AJ1698" s="64"/>
      <c r="AK1698" s="84"/>
      <c r="AL1698" s="84"/>
      <c r="AM1698" s="84"/>
      <c r="AN1698" s="84"/>
      <c r="AO1698" s="84"/>
      <c r="AP1698" s="84"/>
      <c r="AQ1698" s="84"/>
    </row>
    <row r="1699" ht="15.0" customHeight="1">
      <c r="A1699" s="79">
        <v>1696.0</v>
      </c>
      <c r="B1699" s="80" t="s">
        <v>3750</v>
      </c>
      <c r="C1699" s="79" t="s">
        <v>154</v>
      </c>
      <c r="D1699" s="79" t="s">
        <v>3751</v>
      </c>
      <c r="E1699" s="81">
        <v>50.46</v>
      </c>
      <c r="F1699" s="79" t="s">
        <v>84</v>
      </c>
      <c r="G1699" s="79" t="s">
        <v>606</v>
      </c>
      <c r="H1699" s="82">
        <v>1085535.7</v>
      </c>
      <c r="I1699" s="79">
        <v>1.0</v>
      </c>
      <c r="J1699" s="83">
        <v>1.8</v>
      </c>
      <c r="K1699" s="80">
        <v>2024.0</v>
      </c>
      <c r="L1699" s="79" t="s">
        <v>630</v>
      </c>
      <c r="M1699" s="79">
        <v>2024.0</v>
      </c>
      <c r="N1699" s="79" t="s">
        <v>161</v>
      </c>
      <c r="O1699" s="65" t="str">
        <f t="shared" si="1"/>
        <v>481287880001</v>
      </c>
      <c r="P1699" s="65">
        <f t="shared" si="2"/>
        <v>4</v>
      </c>
      <c r="Q1699" s="65">
        <f t="shared" si="3"/>
        <v>2</v>
      </c>
      <c r="R1699" s="65" t="str">
        <f t="shared" si="12"/>
        <v>48.128.788/0001-42</v>
      </c>
      <c r="S1699" s="84"/>
      <c r="T1699" s="84" t="str">
        <f t="shared" si="10"/>
        <v/>
      </c>
      <c r="U1699" s="84" t="str">
        <f t="shared" si="11"/>
        <v/>
      </c>
      <c r="V1699" s="65" t="str">
        <f t="shared" si="5"/>
        <v/>
      </c>
      <c r="W1699" s="84"/>
      <c r="X1699" s="84"/>
      <c r="Y1699" s="85"/>
      <c r="Z1699" s="85"/>
      <c r="AA1699" s="65" t="str">
        <f t="shared" si="6"/>
        <v/>
      </c>
      <c r="AB1699" s="65" t="str">
        <f t="shared" si="7"/>
        <v/>
      </c>
      <c r="AC1699" s="86"/>
      <c r="AD1699" s="87" t="str">
        <f t="shared" si="8"/>
        <v/>
      </c>
      <c r="AE1699" s="84"/>
      <c r="AF1699" s="86">
        <f>IF(AC1699&gt;0,AC1699,'⚙️ Config'!$B$10)</f>
        <v>0.0075</v>
      </c>
      <c r="AG1699" s="88">
        <f t="shared" si="9"/>
        <v>8141.51775</v>
      </c>
      <c r="AH1699" s="88">
        <f>AG1699*'⚙️ Config'!$B$11</f>
        <v>40707.58875</v>
      </c>
      <c r="AI1699" s="88">
        <f>AH1699*'⚙️ Config'!$B$12</f>
        <v>12212.27663</v>
      </c>
      <c r="AJ1699" s="64"/>
      <c r="AK1699" s="84"/>
      <c r="AL1699" s="84"/>
      <c r="AM1699" s="84"/>
      <c r="AN1699" s="84"/>
      <c r="AO1699" s="84"/>
      <c r="AP1699" s="84"/>
      <c r="AQ1699" s="84"/>
    </row>
    <row r="1700" ht="15.0" customHeight="1">
      <c r="A1700" s="79">
        <v>1697.0</v>
      </c>
      <c r="B1700" s="80" t="s">
        <v>3752</v>
      </c>
      <c r="C1700" s="79" t="s">
        <v>141</v>
      </c>
      <c r="D1700" s="79" t="s">
        <v>3753</v>
      </c>
      <c r="E1700" s="81">
        <v>56.87</v>
      </c>
      <c r="F1700" s="79" t="s">
        <v>84</v>
      </c>
      <c r="G1700" s="79" t="s">
        <v>606</v>
      </c>
      <c r="H1700" s="82">
        <v>1085258.86</v>
      </c>
      <c r="I1700" s="79">
        <v>1.0</v>
      </c>
      <c r="J1700" s="83">
        <v>1.4</v>
      </c>
      <c r="K1700" s="80">
        <v>2024.0</v>
      </c>
      <c r="L1700" s="79" t="s">
        <v>295</v>
      </c>
      <c r="M1700" s="79">
        <v>2024.0</v>
      </c>
      <c r="N1700" s="79" t="s">
        <v>161</v>
      </c>
      <c r="O1700" s="65" t="str">
        <f t="shared" si="1"/>
        <v>615941640001</v>
      </c>
      <c r="P1700" s="65">
        <f t="shared" si="2"/>
        <v>8</v>
      </c>
      <c r="Q1700" s="65">
        <f t="shared" si="3"/>
        <v>9</v>
      </c>
      <c r="R1700" s="65" t="str">
        <f t="shared" si="12"/>
        <v>61.594.164/0001-89</v>
      </c>
      <c r="S1700" s="84"/>
      <c r="T1700" s="84" t="str">
        <f t="shared" si="10"/>
        <v/>
      </c>
      <c r="U1700" s="84" t="str">
        <f t="shared" si="11"/>
        <v/>
      </c>
      <c r="V1700" s="65" t="str">
        <f t="shared" si="5"/>
        <v/>
      </c>
      <c r="W1700" s="84"/>
      <c r="X1700" s="84"/>
      <c r="Y1700" s="85"/>
      <c r="Z1700" s="85"/>
      <c r="AA1700" s="65" t="str">
        <f t="shared" si="6"/>
        <v/>
      </c>
      <c r="AB1700" s="65" t="str">
        <f t="shared" si="7"/>
        <v/>
      </c>
      <c r="AC1700" s="86"/>
      <c r="AD1700" s="87" t="str">
        <f t="shared" si="8"/>
        <v/>
      </c>
      <c r="AE1700" s="84"/>
      <c r="AF1700" s="86">
        <f>IF(AC1700&gt;0,AC1700,'⚙️ Config'!$B$10)</f>
        <v>0.0075</v>
      </c>
      <c r="AG1700" s="88">
        <f t="shared" si="9"/>
        <v>8139.44145</v>
      </c>
      <c r="AH1700" s="88">
        <f>AG1700*'⚙️ Config'!$B$11</f>
        <v>40697.20725</v>
      </c>
      <c r="AI1700" s="88">
        <f>AH1700*'⚙️ Config'!$B$12</f>
        <v>12209.16218</v>
      </c>
      <c r="AJ1700" s="64"/>
      <c r="AK1700" s="84"/>
      <c r="AL1700" s="84"/>
      <c r="AM1700" s="84"/>
      <c r="AN1700" s="84"/>
      <c r="AO1700" s="84"/>
      <c r="AP1700" s="84"/>
      <c r="AQ1700" s="84"/>
    </row>
    <row r="1701" ht="15.0" customHeight="1">
      <c r="A1701" s="79">
        <v>1698.0</v>
      </c>
      <c r="B1701" s="80" t="s">
        <v>3754</v>
      </c>
      <c r="C1701" s="79" t="s">
        <v>141</v>
      </c>
      <c r="D1701" s="79" t="s">
        <v>3755</v>
      </c>
      <c r="E1701" s="81">
        <v>56.87</v>
      </c>
      <c r="F1701" s="79" t="s">
        <v>84</v>
      </c>
      <c r="G1701" s="79" t="s">
        <v>606</v>
      </c>
      <c r="H1701" s="82">
        <v>1085222.02</v>
      </c>
      <c r="I1701" s="79">
        <v>1.0</v>
      </c>
      <c r="J1701" s="83">
        <v>1.4</v>
      </c>
      <c r="K1701" s="80">
        <v>2024.0</v>
      </c>
      <c r="L1701" s="79" t="s">
        <v>630</v>
      </c>
      <c r="M1701" s="79">
        <v>2024.0</v>
      </c>
      <c r="N1701" s="79" t="s">
        <v>145</v>
      </c>
      <c r="O1701" s="65" t="str">
        <f t="shared" si="1"/>
        <v>224809160001</v>
      </c>
      <c r="P1701" s="65">
        <f t="shared" si="2"/>
        <v>2</v>
      </c>
      <c r="Q1701" s="65">
        <f t="shared" si="3"/>
        <v>9</v>
      </c>
      <c r="R1701" s="65" t="str">
        <f t="shared" si="12"/>
        <v>22.480.916/0001-29</v>
      </c>
      <c r="S1701" s="84"/>
      <c r="T1701" s="84" t="str">
        <f t="shared" si="10"/>
        <v/>
      </c>
      <c r="U1701" s="84" t="str">
        <f t="shared" si="11"/>
        <v/>
      </c>
      <c r="V1701" s="65" t="str">
        <f t="shared" si="5"/>
        <v/>
      </c>
      <c r="W1701" s="84"/>
      <c r="X1701" s="84"/>
      <c r="Y1701" s="85"/>
      <c r="Z1701" s="85"/>
      <c r="AA1701" s="65" t="str">
        <f t="shared" si="6"/>
        <v/>
      </c>
      <c r="AB1701" s="65" t="str">
        <f t="shared" si="7"/>
        <v/>
      </c>
      <c r="AC1701" s="86"/>
      <c r="AD1701" s="87" t="str">
        <f t="shared" si="8"/>
        <v/>
      </c>
      <c r="AE1701" s="84"/>
      <c r="AF1701" s="86">
        <f>IF(AC1701&gt;0,AC1701,'⚙️ Config'!$B$10)</f>
        <v>0.0075</v>
      </c>
      <c r="AG1701" s="88">
        <f t="shared" si="9"/>
        <v>8139.16515</v>
      </c>
      <c r="AH1701" s="88">
        <f>AG1701*'⚙️ Config'!$B$11</f>
        <v>40695.82575</v>
      </c>
      <c r="AI1701" s="88">
        <f>AH1701*'⚙️ Config'!$B$12</f>
        <v>12208.74773</v>
      </c>
      <c r="AJ1701" s="64"/>
      <c r="AK1701" s="84"/>
      <c r="AL1701" s="84"/>
      <c r="AM1701" s="84"/>
      <c r="AN1701" s="84"/>
      <c r="AO1701" s="84"/>
      <c r="AP1701" s="84"/>
      <c r="AQ1701" s="84"/>
    </row>
    <row r="1702" ht="15.0" customHeight="1">
      <c r="A1702" s="79">
        <v>1699.0</v>
      </c>
      <c r="B1702" s="80" t="s">
        <v>3756</v>
      </c>
      <c r="C1702" s="79" t="s">
        <v>141</v>
      </c>
      <c r="D1702" s="79" t="s">
        <v>3757</v>
      </c>
      <c r="E1702" s="81">
        <v>51.85</v>
      </c>
      <c r="F1702" s="79" t="s">
        <v>84</v>
      </c>
      <c r="G1702" s="79" t="s">
        <v>606</v>
      </c>
      <c r="H1702" s="82">
        <v>1084999.71</v>
      </c>
      <c r="I1702" s="79">
        <v>1.0</v>
      </c>
      <c r="J1702" s="83">
        <v>1.7</v>
      </c>
      <c r="K1702" s="80">
        <v>2024.0</v>
      </c>
      <c r="L1702" s="79" t="s">
        <v>458</v>
      </c>
      <c r="M1702" s="79">
        <v>2024.0</v>
      </c>
      <c r="N1702" s="79" t="s">
        <v>161</v>
      </c>
      <c r="O1702" s="65" t="str">
        <f t="shared" si="1"/>
        <v>074463830001</v>
      </c>
      <c r="P1702" s="65">
        <f t="shared" si="2"/>
        <v>7</v>
      </c>
      <c r="Q1702" s="65">
        <f t="shared" si="3"/>
        <v>5</v>
      </c>
      <c r="R1702" s="65" t="str">
        <f t="shared" si="12"/>
        <v>07.446.383/0001-75</v>
      </c>
      <c r="S1702" s="84"/>
      <c r="T1702" s="84" t="str">
        <f t="shared" si="10"/>
        <v/>
      </c>
      <c r="U1702" s="84" t="str">
        <f t="shared" si="11"/>
        <v/>
      </c>
      <c r="V1702" s="65" t="str">
        <f t="shared" si="5"/>
        <v/>
      </c>
      <c r="W1702" s="84"/>
      <c r="X1702" s="84"/>
      <c r="Y1702" s="85"/>
      <c r="Z1702" s="85"/>
      <c r="AA1702" s="65" t="str">
        <f t="shared" si="6"/>
        <v/>
      </c>
      <c r="AB1702" s="65" t="str">
        <f t="shared" si="7"/>
        <v/>
      </c>
      <c r="AC1702" s="86"/>
      <c r="AD1702" s="87" t="str">
        <f t="shared" si="8"/>
        <v/>
      </c>
      <c r="AE1702" s="84"/>
      <c r="AF1702" s="86">
        <f>IF(AC1702&gt;0,AC1702,'⚙️ Config'!$B$10)</f>
        <v>0.0075</v>
      </c>
      <c r="AG1702" s="88">
        <f t="shared" si="9"/>
        <v>8137.497825</v>
      </c>
      <c r="AH1702" s="88">
        <f>AG1702*'⚙️ Config'!$B$11</f>
        <v>40687.48913</v>
      </c>
      <c r="AI1702" s="88">
        <f>AH1702*'⚙️ Config'!$B$12</f>
        <v>12206.24674</v>
      </c>
      <c r="AJ1702" s="64"/>
      <c r="AK1702" s="84"/>
      <c r="AL1702" s="84"/>
      <c r="AM1702" s="84"/>
      <c r="AN1702" s="84"/>
      <c r="AO1702" s="84"/>
      <c r="AP1702" s="84"/>
      <c r="AQ1702" s="84"/>
    </row>
    <row r="1703" ht="15.0" customHeight="1">
      <c r="A1703" s="79">
        <v>1700.0</v>
      </c>
      <c r="B1703" s="80" t="s">
        <v>3758</v>
      </c>
      <c r="C1703" s="79" t="s">
        <v>141</v>
      </c>
      <c r="D1703" s="79" t="s">
        <v>3759</v>
      </c>
      <c r="E1703" s="81">
        <v>55.03</v>
      </c>
      <c r="F1703" s="79" t="s">
        <v>84</v>
      </c>
      <c r="G1703" s="79" t="s">
        <v>606</v>
      </c>
      <c r="H1703" s="82">
        <v>1084522.63</v>
      </c>
      <c r="I1703" s="79">
        <v>1.0</v>
      </c>
      <c r="J1703" s="83">
        <v>1.5</v>
      </c>
      <c r="K1703" s="80">
        <v>2024.0</v>
      </c>
      <c r="L1703" s="79" t="s">
        <v>448</v>
      </c>
      <c r="M1703" s="79">
        <v>2024.0</v>
      </c>
      <c r="N1703" s="79" t="s">
        <v>145</v>
      </c>
      <c r="O1703" s="65" t="str">
        <f t="shared" si="1"/>
        <v>023542690001</v>
      </c>
      <c r="P1703" s="65">
        <f t="shared" si="2"/>
        <v>0</v>
      </c>
      <c r="Q1703" s="65">
        <f t="shared" si="3"/>
        <v>0</v>
      </c>
      <c r="R1703" s="65" t="str">
        <f t="shared" si="12"/>
        <v>02.354.269/0001-00</v>
      </c>
      <c r="S1703" s="84"/>
      <c r="T1703" s="84" t="str">
        <f t="shared" si="10"/>
        <v/>
      </c>
      <c r="U1703" s="84" t="str">
        <f t="shared" si="11"/>
        <v/>
      </c>
      <c r="V1703" s="65" t="str">
        <f t="shared" si="5"/>
        <v/>
      </c>
      <c r="W1703" s="84"/>
      <c r="X1703" s="84"/>
      <c r="Y1703" s="85"/>
      <c r="Z1703" s="85"/>
      <c r="AA1703" s="65" t="str">
        <f t="shared" si="6"/>
        <v/>
      </c>
      <c r="AB1703" s="65" t="str">
        <f t="shared" si="7"/>
        <v/>
      </c>
      <c r="AC1703" s="86"/>
      <c r="AD1703" s="87" t="str">
        <f t="shared" si="8"/>
        <v/>
      </c>
      <c r="AE1703" s="84"/>
      <c r="AF1703" s="86">
        <f>IF(AC1703&gt;0,AC1703,'⚙️ Config'!$B$10)</f>
        <v>0.0075</v>
      </c>
      <c r="AG1703" s="88">
        <f t="shared" si="9"/>
        <v>8133.919725</v>
      </c>
      <c r="AH1703" s="88">
        <f>AG1703*'⚙️ Config'!$B$11</f>
        <v>40669.59863</v>
      </c>
      <c r="AI1703" s="88">
        <f>AH1703*'⚙️ Config'!$B$12</f>
        <v>12200.87959</v>
      </c>
      <c r="AJ1703" s="64"/>
      <c r="AK1703" s="84"/>
      <c r="AL1703" s="84"/>
      <c r="AM1703" s="84"/>
      <c r="AN1703" s="84"/>
      <c r="AO1703" s="84"/>
      <c r="AP1703" s="84"/>
      <c r="AQ1703" s="84"/>
    </row>
    <row r="1704" ht="15.0" customHeight="1">
      <c r="A1704" s="79">
        <v>1701.0</v>
      </c>
      <c r="B1704" s="80" t="s">
        <v>3760</v>
      </c>
      <c r="C1704" s="79" t="s">
        <v>141</v>
      </c>
      <c r="D1704" s="79" t="s">
        <v>3761</v>
      </c>
      <c r="E1704" s="81">
        <v>61.21</v>
      </c>
      <c r="F1704" s="79" t="s">
        <v>84</v>
      </c>
      <c r="G1704" s="79" t="s">
        <v>606</v>
      </c>
      <c r="H1704" s="82">
        <v>1084502.22</v>
      </c>
      <c r="I1704" s="79">
        <v>1.0</v>
      </c>
      <c r="J1704" s="83">
        <v>1.2</v>
      </c>
      <c r="K1704" s="80">
        <v>2024.0</v>
      </c>
      <c r="L1704" s="79" t="s">
        <v>630</v>
      </c>
      <c r="M1704" s="79">
        <v>2024.0</v>
      </c>
      <c r="N1704" s="79" t="s">
        <v>161</v>
      </c>
      <c r="O1704" s="65" t="str">
        <f t="shared" si="1"/>
        <v>214843200001</v>
      </c>
      <c r="P1704" s="65">
        <f t="shared" si="2"/>
        <v>3</v>
      </c>
      <c r="Q1704" s="65">
        <f t="shared" si="3"/>
        <v>4</v>
      </c>
      <c r="R1704" s="65" t="str">
        <f t="shared" si="12"/>
        <v>21.484.320/0001-34</v>
      </c>
      <c r="S1704" s="84"/>
      <c r="T1704" s="84" t="str">
        <f t="shared" si="10"/>
        <v/>
      </c>
      <c r="U1704" s="84" t="str">
        <f t="shared" si="11"/>
        <v/>
      </c>
      <c r="V1704" s="65" t="str">
        <f t="shared" si="5"/>
        <v/>
      </c>
      <c r="W1704" s="84"/>
      <c r="X1704" s="84"/>
      <c r="Y1704" s="85"/>
      <c r="Z1704" s="85"/>
      <c r="AA1704" s="65" t="str">
        <f t="shared" si="6"/>
        <v/>
      </c>
      <c r="AB1704" s="65" t="str">
        <f t="shared" si="7"/>
        <v/>
      </c>
      <c r="AC1704" s="86"/>
      <c r="AD1704" s="87" t="str">
        <f t="shared" si="8"/>
        <v/>
      </c>
      <c r="AE1704" s="84"/>
      <c r="AF1704" s="86">
        <f>IF(AC1704&gt;0,AC1704,'⚙️ Config'!$B$10)</f>
        <v>0.0075</v>
      </c>
      <c r="AG1704" s="88">
        <f t="shared" si="9"/>
        <v>8133.76665</v>
      </c>
      <c r="AH1704" s="88">
        <f>AG1704*'⚙️ Config'!$B$11</f>
        <v>40668.83325</v>
      </c>
      <c r="AI1704" s="88">
        <f>AH1704*'⚙️ Config'!$B$12</f>
        <v>12200.64998</v>
      </c>
      <c r="AJ1704" s="64"/>
      <c r="AK1704" s="84"/>
      <c r="AL1704" s="84"/>
      <c r="AM1704" s="84"/>
      <c r="AN1704" s="84"/>
      <c r="AO1704" s="84"/>
      <c r="AP1704" s="84"/>
      <c r="AQ1704" s="84"/>
    </row>
    <row r="1705" ht="15.0" customHeight="1">
      <c r="A1705" s="79">
        <v>1702.0</v>
      </c>
      <c r="B1705" s="80" t="s">
        <v>3762</v>
      </c>
      <c r="C1705" s="79" t="s">
        <v>141</v>
      </c>
      <c r="D1705" s="79" t="s">
        <v>3763</v>
      </c>
      <c r="E1705" s="81">
        <v>73.88</v>
      </c>
      <c r="F1705" s="79" t="s">
        <v>84</v>
      </c>
      <c r="G1705" s="79" t="s">
        <v>606</v>
      </c>
      <c r="H1705" s="82">
        <v>1083866.95</v>
      </c>
      <c r="I1705" s="79">
        <v>1.0</v>
      </c>
      <c r="J1705" s="83">
        <v>0.8</v>
      </c>
      <c r="K1705" s="80">
        <v>2025.0</v>
      </c>
      <c r="L1705" s="79" t="s">
        <v>630</v>
      </c>
      <c r="M1705" s="79">
        <v>2025.0</v>
      </c>
      <c r="N1705" s="79" t="s">
        <v>161</v>
      </c>
      <c r="O1705" s="65" t="str">
        <f t="shared" si="1"/>
        <v>180641200001</v>
      </c>
      <c r="P1705" s="65">
        <f t="shared" si="2"/>
        <v>1</v>
      </c>
      <c r="Q1705" s="65">
        <f t="shared" si="3"/>
        <v>8</v>
      </c>
      <c r="R1705" s="65" t="str">
        <f t="shared" si="12"/>
        <v>18.064.120/0001-18</v>
      </c>
      <c r="S1705" s="84"/>
      <c r="T1705" s="84" t="str">
        <f t="shared" si="10"/>
        <v/>
      </c>
      <c r="U1705" s="84" t="str">
        <f t="shared" si="11"/>
        <v/>
      </c>
      <c r="V1705" s="65" t="str">
        <f t="shared" si="5"/>
        <v/>
      </c>
      <c r="W1705" s="84"/>
      <c r="X1705" s="84"/>
      <c r="Y1705" s="85"/>
      <c r="Z1705" s="85"/>
      <c r="AA1705" s="65" t="str">
        <f t="shared" si="6"/>
        <v/>
      </c>
      <c r="AB1705" s="65" t="str">
        <f t="shared" si="7"/>
        <v/>
      </c>
      <c r="AC1705" s="86"/>
      <c r="AD1705" s="87" t="str">
        <f t="shared" si="8"/>
        <v/>
      </c>
      <c r="AE1705" s="84"/>
      <c r="AF1705" s="86">
        <f>IF(AC1705&gt;0,AC1705,'⚙️ Config'!$B$10)</f>
        <v>0.0075</v>
      </c>
      <c r="AG1705" s="88">
        <f t="shared" si="9"/>
        <v>8129.002125</v>
      </c>
      <c r="AH1705" s="88">
        <f>AG1705*'⚙️ Config'!$B$11</f>
        <v>40645.01063</v>
      </c>
      <c r="AI1705" s="88">
        <f>AH1705*'⚙️ Config'!$B$12</f>
        <v>12193.50319</v>
      </c>
      <c r="AJ1705" s="64"/>
      <c r="AK1705" s="84"/>
      <c r="AL1705" s="84"/>
      <c r="AM1705" s="84"/>
      <c r="AN1705" s="84"/>
      <c r="AO1705" s="84"/>
      <c r="AP1705" s="84"/>
      <c r="AQ1705" s="84"/>
    </row>
    <row r="1706" ht="15.0" customHeight="1">
      <c r="A1706" s="79">
        <v>1703.0</v>
      </c>
      <c r="B1706" s="80" t="s">
        <v>3764</v>
      </c>
      <c r="C1706" s="79" t="s">
        <v>141</v>
      </c>
      <c r="D1706" s="79" t="s">
        <v>3765</v>
      </c>
      <c r="E1706" s="81">
        <v>56.87</v>
      </c>
      <c r="F1706" s="79" t="s">
        <v>84</v>
      </c>
      <c r="G1706" s="79" t="s">
        <v>606</v>
      </c>
      <c r="H1706" s="82">
        <v>1083834.12</v>
      </c>
      <c r="I1706" s="79">
        <v>1.0</v>
      </c>
      <c r="J1706" s="83">
        <v>1.4</v>
      </c>
      <c r="K1706" s="80">
        <v>2024.0</v>
      </c>
      <c r="L1706" s="79" t="s">
        <v>630</v>
      </c>
      <c r="M1706" s="79">
        <v>2024.0</v>
      </c>
      <c r="N1706" s="79" t="s">
        <v>145</v>
      </c>
      <c r="O1706" s="65" t="str">
        <f t="shared" si="1"/>
        <v>420264100001</v>
      </c>
      <c r="P1706" s="65">
        <f t="shared" si="2"/>
        <v>5</v>
      </c>
      <c r="Q1706" s="65">
        <f t="shared" si="3"/>
        <v>1</v>
      </c>
      <c r="R1706" s="65" t="str">
        <f t="shared" si="12"/>
        <v>42.026.410/0001-51</v>
      </c>
      <c r="S1706" s="84"/>
      <c r="T1706" s="84" t="str">
        <f t="shared" si="10"/>
        <v/>
      </c>
      <c r="U1706" s="84" t="str">
        <f t="shared" si="11"/>
        <v/>
      </c>
      <c r="V1706" s="65" t="str">
        <f t="shared" si="5"/>
        <v/>
      </c>
      <c r="W1706" s="84"/>
      <c r="X1706" s="84"/>
      <c r="Y1706" s="85"/>
      <c r="Z1706" s="85"/>
      <c r="AA1706" s="65" t="str">
        <f t="shared" si="6"/>
        <v/>
      </c>
      <c r="AB1706" s="65" t="str">
        <f t="shared" si="7"/>
        <v/>
      </c>
      <c r="AC1706" s="86"/>
      <c r="AD1706" s="87" t="str">
        <f t="shared" si="8"/>
        <v/>
      </c>
      <c r="AE1706" s="84"/>
      <c r="AF1706" s="86">
        <f>IF(AC1706&gt;0,AC1706,'⚙️ Config'!$B$10)</f>
        <v>0.0075</v>
      </c>
      <c r="AG1706" s="88">
        <f t="shared" si="9"/>
        <v>8128.7559</v>
      </c>
      <c r="AH1706" s="88">
        <f>AG1706*'⚙️ Config'!$B$11</f>
        <v>40643.7795</v>
      </c>
      <c r="AI1706" s="88">
        <f>AH1706*'⚙️ Config'!$B$12</f>
        <v>12193.13385</v>
      </c>
      <c r="AJ1706" s="64"/>
      <c r="AK1706" s="84"/>
      <c r="AL1706" s="84"/>
      <c r="AM1706" s="84"/>
      <c r="AN1706" s="84"/>
      <c r="AO1706" s="84"/>
      <c r="AP1706" s="84"/>
      <c r="AQ1706" s="84"/>
    </row>
    <row r="1707" ht="15.0" customHeight="1">
      <c r="A1707" s="79">
        <v>1704.0</v>
      </c>
      <c r="B1707" s="80" t="s">
        <v>3766</v>
      </c>
      <c r="C1707" s="79" t="s">
        <v>154</v>
      </c>
      <c r="D1707" s="79" t="s">
        <v>3767</v>
      </c>
      <c r="E1707" s="81">
        <v>83.67</v>
      </c>
      <c r="F1707" s="79" t="s">
        <v>84</v>
      </c>
      <c r="G1707" s="79" t="s">
        <v>606</v>
      </c>
      <c r="H1707" s="82">
        <v>1083599.97</v>
      </c>
      <c r="I1707" s="79">
        <v>1.0</v>
      </c>
      <c r="J1707" s="83">
        <v>0.6</v>
      </c>
      <c r="K1707" s="80">
        <v>2025.0</v>
      </c>
      <c r="L1707" s="79" t="s">
        <v>630</v>
      </c>
      <c r="M1707" s="79">
        <v>2025.0</v>
      </c>
      <c r="N1707" s="79" t="s">
        <v>145</v>
      </c>
      <c r="O1707" s="65" t="str">
        <f t="shared" si="1"/>
        <v>153517380001</v>
      </c>
      <c r="P1707" s="65">
        <f t="shared" si="2"/>
        <v>7</v>
      </c>
      <c r="Q1707" s="65">
        <f t="shared" si="3"/>
        <v>0</v>
      </c>
      <c r="R1707" s="65" t="str">
        <f t="shared" si="12"/>
        <v>15.351.738/0001-70</v>
      </c>
      <c r="S1707" s="84"/>
      <c r="T1707" s="84" t="str">
        <f t="shared" si="10"/>
        <v/>
      </c>
      <c r="U1707" s="84" t="str">
        <f t="shared" si="11"/>
        <v/>
      </c>
      <c r="V1707" s="65" t="str">
        <f t="shared" si="5"/>
        <v/>
      </c>
      <c r="W1707" s="84"/>
      <c r="X1707" s="84"/>
      <c r="Y1707" s="85"/>
      <c r="Z1707" s="85"/>
      <c r="AA1707" s="65" t="str">
        <f t="shared" si="6"/>
        <v/>
      </c>
      <c r="AB1707" s="65" t="str">
        <f t="shared" si="7"/>
        <v/>
      </c>
      <c r="AC1707" s="86"/>
      <c r="AD1707" s="87" t="str">
        <f t="shared" si="8"/>
        <v/>
      </c>
      <c r="AE1707" s="84"/>
      <c r="AF1707" s="86">
        <f>IF(AC1707&gt;0,AC1707,'⚙️ Config'!$B$10)</f>
        <v>0.0075</v>
      </c>
      <c r="AG1707" s="88">
        <f t="shared" si="9"/>
        <v>8126.999775</v>
      </c>
      <c r="AH1707" s="88">
        <f>AG1707*'⚙️ Config'!$B$11</f>
        <v>40634.99888</v>
      </c>
      <c r="AI1707" s="88">
        <f>AH1707*'⚙️ Config'!$B$12</f>
        <v>12190.49966</v>
      </c>
      <c r="AJ1707" s="64"/>
      <c r="AK1707" s="84"/>
      <c r="AL1707" s="84"/>
      <c r="AM1707" s="84"/>
      <c r="AN1707" s="84"/>
      <c r="AO1707" s="84"/>
      <c r="AP1707" s="84"/>
      <c r="AQ1707" s="84"/>
    </row>
    <row r="1708" ht="15.0" customHeight="1">
      <c r="A1708" s="79">
        <v>1705.0</v>
      </c>
      <c r="B1708" s="80" t="s">
        <v>3768</v>
      </c>
      <c r="C1708" s="79" t="s">
        <v>141</v>
      </c>
      <c r="D1708" s="79" t="s">
        <v>3769</v>
      </c>
      <c r="E1708" s="81">
        <v>56.87</v>
      </c>
      <c r="F1708" s="79" t="s">
        <v>84</v>
      </c>
      <c r="G1708" s="79" t="s">
        <v>606</v>
      </c>
      <c r="H1708" s="82">
        <v>1083371.47</v>
      </c>
      <c r="I1708" s="79">
        <v>1.0</v>
      </c>
      <c r="J1708" s="83">
        <v>1.4</v>
      </c>
      <c r="K1708" s="80">
        <v>2024.0</v>
      </c>
      <c r="L1708" s="79" t="s">
        <v>630</v>
      </c>
      <c r="M1708" s="79">
        <v>2024.0</v>
      </c>
      <c r="N1708" s="79" t="s">
        <v>161</v>
      </c>
      <c r="O1708" s="65" t="str">
        <f t="shared" si="1"/>
        <v>047000360001</v>
      </c>
      <c r="P1708" s="65">
        <f t="shared" si="2"/>
        <v>3</v>
      </c>
      <c r="Q1708" s="65">
        <f t="shared" si="3"/>
        <v>9</v>
      </c>
      <c r="R1708" s="65" t="str">
        <f t="shared" si="12"/>
        <v>04.700.036/0001-39</v>
      </c>
      <c r="S1708" s="84"/>
      <c r="T1708" s="84" t="str">
        <f t="shared" si="10"/>
        <v/>
      </c>
      <c r="U1708" s="84" t="str">
        <f t="shared" si="11"/>
        <v/>
      </c>
      <c r="V1708" s="65" t="str">
        <f t="shared" si="5"/>
        <v/>
      </c>
      <c r="W1708" s="84"/>
      <c r="X1708" s="84"/>
      <c r="Y1708" s="85"/>
      <c r="Z1708" s="85"/>
      <c r="AA1708" s="65" t="str">
        <f t="shared" si="6"/>
        <v/>
      </c>
      <c r="AB1708" s="65" t="str">
        <f t="shared" si="7"/>
        <v/>
      </c>
      <c r="AC1708" s="86"/>
      <c r="AD1708" s="87" t="str">
        <f t="shared" si="8"/>
        <v/>
      </c>
      <c r="AE1708" s="84"/>
      <c r="AF1708" s="86">
        <f>IF(AC1708&gt;0,AC1708,'⚙️ Config'!$B$10)</f>
        <v>0.0075</v>
      </c>
      <c r="AG1708" s="88">
        <f t="shared" si="9"/>
        <v>8125.286025</v>
      </c>
      <c r="AH1708" s="88">
        <f>AG1708*'⚙️ Config'!$B$11</f>
        <v>40626.43013</v>
      </c>
      <c r="AI1708" s="88">
        <f>AH1708*'⚙️ Config'!$B$12</f>
        <v>12187.92904</v>
      </c>
      <c r="AJ1708" s="64"/>
      <c r="AK1708" s="84"/>
      <c r="AL1708" s="84"/>
      <c r="AM1708" s="84"/>
      <c r="AN1708" s="84"/>
      <c r="AO1708" s="84"/>
      <c r="AP1708" s="84"/>
      <c r="AQ1708" s="84"/>
    </row>
    <row r="1709" ht="15.0" customHeight="1">
      <c r="A1709" s="79">
        <v>1706.0</v>
      </c>
      <c r="B1709" s="80" t="s">
        <v>3770</v>
      </c>
      <c r="C1709" s="79" t="s">
        <v>141</v>
      </c>
      <c r="D1709" s="79" t="s">
        <v>3771</v>
      </c>
      <c r="E1709" s="81">
        <v>56.87</v>
      </c>
      <c r="F1709" s="79" t="s">
        <v>84</v>
      </c>
      <c r="G1709" s="79" t="s">
        <v>606</v>
      </c>
      <c r="H1709" s="82">
        <v>1082944.96</v>
      </c>
      <c r="I1709" s="79">
        <v>1.0</v>
      </c>
      <c r="J1709" s="83">
        <v>1.4</v>
      </c>
      <c r="K1709" s="80">
        <v>2024.0</v>
      </c>
      <c r="L1709" s="79" t="s">
        <v>630</v>
      </c>
      <c r="M1709" s="79">
        <v>2024.0</v>
      </c>
      <c r="N1709" s="79" t="s">
        <v>161</v>
      </c>
      <c r="O1709" s="65" t="str">
        <f t="shared" si="1"/>
        <v>343319990001</v>
      </c>
      <c r="P1709" s="65">
        <f t="shared" si="2"/>
        <v>7</v>
      </c>
      <c r="Q1709" s="65">
        <f t="shared" si="3"/>
        <v>3</v>
      </c>
      <c r="R1709" s="65" t="str">
        <f t="shared" si="12"/>
        <v>34.331.999/0001-73</v>
      </c>
      <c r="S1709" s="84"/>
      <c r="T1709" s="84" t="str">
        <f t="shared" si="10"/>
        <v/>
      </c>
      <c r="U1709" s="84" t="str">
        <f t="shared" si="11"/>
        <v/>
      </c>
      <c r="V1709" s="65" t="str">
        <f t="shared" si="5"/>
        <v/>
      </c>
      <c r="W1709" s="84"/>
      <c r="X1709" s="84"/>
      <c r="Y1709" s="85"/>
      <c r="Z1709" s="85"/>
      <c r="AA1709" s="65" t="str">
        <f t="shared" si="6"/>
        <v/>
      </c>
      <c r="AB1709" s="65" t="str">
        <f t="shared" si="7"/>
        <v/>
      </c>
      <c r="AC1709" s="86"/>
      <c r="AD1709" s="87" t="str">
        <f t="shared" si="8"/>
        <v/>
      </c>
      <c r="AE1709" s="84"/>
      <c r="AF1709" s="86">
        <f>IF(AC1709&gt;0,AC1709,'⚙️ Config'!$B$10)</f>
        <v>0.0075</v>
      </c>
      <c r="AG1709" s="88">
        <f t="shared" si="9"/>
        <v>8122.0872</v>
      </c>
      <c r="AH1709" s="88">
        <f>AG1709*'⚙️ Config'!$B$11</f>
        <v>40610.436</v>
      </c>
      <c r="AI1709" s="88">
        <f>AH1709*'⚙️ Config'!$B$12</f>
        <v>12183.1308</v>
      </c>
      <c r="AJ1709" s="64"/>
      <c r="AK1709" s="84"/>
      <c r="AL1709" s="84"/>
      <c r="AM1709" s="84"/>
      <c r="AN1709" s="84"/>
      <c r="AO1709" s="84"/>
      <c r="AP1709" s="84"/>
      <c r="AQ1709" s="84"/>
    </row>
    <row r="1710" ht="15.0" customHeight="1">
      <c r="A1710" s="79">
        <v>1707.0</v>
      </c>
      <c r="B1710" s="80" t="s">
        <v>3772</v>
      </c>
      <c r="C1710" s="79" t="s">
        <v>141</v>
      </c>
      <c r="D1710" s="79" t="s">
        <v>3773</v>
      </c>
      <c r="E1710" s="81">
        <v>58.92</v>
      </c>
      <c r="F1710" s="79" t="s">
        <v>84</v>
      </c>
      <c r="G1710" s="79" t="s">
        <v>606</v>
      </c>
      <c r="H1710" s="82">
        <v>1082900.25</v>
      </c>
      <c r="I1710" s="79">
        <v>1.0</v>
      </c>
      <c r="J1710" s="83">
        <v>1.3</v>
      </c>
      <c r="K1710" s="80">
        <v>2024.0</v>
      </c>
      <c r="L1710" s="79" t="s">
        <v>630</v>
      </c>
      <c r="M1710" s="79">
        <v>2024.0</v>
      </c>
      <c r="N1710" s="79" t="s">
        <v>145</v>
      </c>
      <c r="O1710" s="65" t="str">
        <f t="shared" si="1"/>
        <v>210459400001</v>
      </c>
      <c r="P1710" s="65">
        <f t="shared" si="2"/>
        <v>7</v>
      </c>
      <c r="Q1710" s="65">
        <f t="shared" si="3"/>
        <v>7</v>
      </c>
      <c r="R1710" s="65" t="str">
        <f t="shared" si="12"/>
        <v>21.045.940/0001-77</v>
      </c>
      <c r="S1710" s="84"/>
      <c r="T1710" s="84" t="str">
        <f t="shared" si="10"/>
        <v/>
      </c>
      <c r="U1710" s="84" t="str">
        <f t="shared" si="11"/>
        <v/>
      </c>
      <c r="V1710" s="65" t="str">
        <f t="shared" si="5"/>
        <v/>
      </c>
      <c r="W1710" s="84"/>
      <c r="X1710" s="84"/>
      <c r="Y1710" s="85"/>
      <c r="Z1710" s="85"/>
      <c r="AA1710" s="65" t="str">
        <f t="shared" si="6"/>
        <v/>
      </c>
      <c r="AB1710" s="65" t="str">
        <f t="shared" si="7"/>
        <v/>
      </c>
      <c r="AC1710" s="86"/>
      <c r="AD1710" s="87" t="str">
        <f t="shared" si="8"/>
        <v/>
      </c>
      <c r="AE1710" s="84"/>
      <c r="AF1710" s="86">
        <f>IF(AC1710&gt;0,AC1710,'⚙️ Config'!$B$10)</f>
        <v>0.0075</v>
      </c>
      <c r="AG1710" s="88">
        <f t="shared" si="9"/>
        <v>8121.751875</v>
      </c>
      <c r="AH1710" s="88">
        <f>AG1710*'⚙️ Config'!$B$11</f>
        <v>40608.75938</v>
      </c>
      <c r="AI1710" s="88">
        <f>AH1710*'⚙️ Config'!$B$12</f>
        <v>12182.62781</v>
      </c>
      <c r="AJ1710" s="64"/>
      <c r="AK1710" s="84"/>
      <c r="AL1710" s="84"/>
      <c r="AM1710" s="84"/>
      <c r="AN1710" s="84"/>
      <c r="AO1710" s="84"/>
      <c r="AP1710" s="84"/>
      <c r="AQ1710" s="84"/>
    </row>
    <row r="1711" ht="15.0" customHeight="1">
      <c r="A1711" s="79">
        <v>1708.0</v>
      </c>
      <c r="B1711" s="80" t="s">
        <v>3774</v>
      </c>
      <c r="C1711" s="79" t="s">
        <v>141</v>
      </c>
      <c r="D1711" s="79" t="s">
        <v>3775</v>
      </c>
      <c r="E1711" s="81">
        <v>63.78</v>
      </c>
      <c r="F1711" s="79" t="s">
        <v>84</v>
      </c>
      <c r="G1711" s="79" t="s">
        <v>606</v>
      </c>
      <c r="H1711" s="82">
        <v>1082634.46</v>
      </c>
      <c r="I1711" s="79">
        <v>1.0</v>
      </c>
      <c r="J1711" s="83">
        <v>1.1</v>
      </c>
      <c r="K1711" s="80">
        <v>2025.0</v>
      </c>
      <c r="L1711" s="79" t="s">
        <v>331</v>
      </c>
      <c r="M1711" s="79">
        <v>2025.0</v>
      </c>
      <c r="N1711" s="79" t="s">
        <v>145</v>
      </c>
      <c r="O1711" s="65" t="str">
        <f t="shared" si="1"/>
        <v>049451020001</v>
      </c>
      <c r="P1711" s="65">
        <f t="shared" si="2"/>
        <v>3</v>
      </c>
      <c r="Q1711" s="65">
        <f t="shared" si="3"/>
        <v>0</v>
      </c>
      <c r="R1711" s="65" t="str">
        <f t="shared" si="12"/>
        <v>04.945.102/0001-30</v>
      </c>
      <c r="S1711" s="84"/>
      <c r="T1711" s="84" t="str">
        <f t="shared" si="10"/>
        <v/>
      </c>
      <c r="U1711" s="84" t="str">
        <f t="shared" si="11"/>
        <v/>
      </c>
      <c r="V1711" s="65" t="str">
        <f t="shared" si="5"/>
        <v/>
      </c>
      <c r="W1711" s="84"/>
      <c r="X1711" s="84"/>
      <c r="Y1711" s="85"/>
      <c r="Z1711" s="85"/>
      <c r="AA1711" s="65" t="str">
        <f t="shared" si="6"/>
        <v/>
      </c>
      <c r="AB1711" s="65" t="str">
        <f t="shared" si="7"/>
        <v/>
      </c>
      <c r="AC1711" s="86"/>
      <c r="AD1711" s="87" t="str">
        <f t="shared" si="8"/>
        <v/>
      </c>
      <c r="AE1711" s="84"/>
      <c r="AF1711" s="86">
        <f>IF(AC1711&gt;0,AC1711,'⚙️ Config'!$B$10)</f>
        <v>0.0075</v>
      </c>
      <c r="AG1711" s="88">
        <f t="shared" si="9"/>
        <v>8119.75845</v>
      </c>
      <c r="AH1711" s="88">
        <f>AG1711*'⚙️ Config'!$B$11</f>
        <v>40598.79225</v>
      </c>
      <c r="AI1711" s="88">
        <f>AH1711*'⚙️ Config'!$B$12</f>
        <v>12179.63768</v>
      </c>
      <c r="AJ1711" s="64"/>
      <c r="AK1711" s="84"/>
      <c r="AL1711" s="84"/>
      <c r="AM1711" s="84"/>
      <c r="AN1711" s="84"/>
      <c r="AO1711" s="84"/>
      <c r="AP1711" s="84"/>
      <c r="AQ1711" s="84"/>
    </row>
    <row r="1712" ht="15.0" customHeight="1">
      <c r="A1712" s="79">
        <v>1709.0</v>
      </c>
      <c r="B1712" s="80" t="s">
        <v>3776</v>
      </c>
      <c r="C1712" s="79" t="s">
        <v>141</v>
      </c>
      <c r="D1712" s="79" t="s">
        <v>3777</v>
      </c>
      <c r="E1712" s="81">
        <v>55.03</v>
      </c>
      <c r="F1712" s="79" t="s">
        <v>84</v>
      </c>
      <c r="G1712" s="79" t="s">
        <v>606</v>
      </c>
      <c r="H1712" s="82">
        <v>1082179.02</v>
      </c>
      <c r="I1712" s="79">
        <v>1.0</v>
      </c>
      <c r="J1712" s="83">
        <v>1.5</v>
      </c>
      <c r="K1712" s="80">
        <v>2024.0</v>
      </c>
      <c r="L1712" s="79" t="s">
        <v>295</v>
      </c>
      <c r="M1712" s="79">
        <v>2024.0</v>
      </c>
      <c r="N1712" s="79" t="s">
        <v>161</v>
      </c>
      <c r="O1712" s="65" t="str">
        <f t="shared" si="1"/>
        <v>460232140001</v>
      </c>
      <c r="P1712" s="65">
        <f t="shared" si="2"/>
        <v>8</v>
      </c>
      <c r="Q1712" s="65">
        <f t="shared" si="3"/>
        <v>4</v>
      </c>
      <c r="R1712" s="65" t="str">
        <f t="shared" si="12"/>
        <v>46.023.214/0001-84</v>
      </c>
      <c r="S1712" s="84"/>
      <c r="T1712" s="84" t="str">
        <f t="shared" si="10"/>
        <v/>
      </c>
      <c r="U1712" s="84" t="str">
        <f t="shared" si="11"/>
        <v/>
      </c>
      <c r="V1712" s="65" t="str">
        <f t="shared" si="5"/>
        <v/>
      </c>
      <c r="W1712" s="84"/>
      <c r="X1712" s="84"/>
      <c r="Y1712" s="85"/>
      <c r="Z1712" s="85"/>
      <c r="AA1712" s="65" t="str">
        <f t="shared" si="6"/>
        <v/>
      </c>
      <c r="AB1712" s="65" t="str">
        <f t="shared" si="7"/>
        <v/>
      </c>
      <c r="AC1712" s="86"/>
      <c r="AD1712" s="87" t="str">
        <f t="shared" si="8"/>
        <v/>
      </c>
      <c r="AE1712" s="84"/>
      <c r="AF1712" s="86">
        <f>IF(AC1712&gt;0,AC1712,'⚙️ Config'!$B$10)</f>
        <v>0.0075</v>
      </c>
      <c r="AG1712" s="88">
        <f t="shared" si="9"/>
        <v>8116.34265</v>
      </c>
      <c r="AH1712" s="88">
        <f>AG1712*'⚙️ Config'!$B$11</f>
        <v>40581.71325</v>
      </c>
      <c r="AI1712" s="88">
        <f>AH1712*'⚙️ Config'!$B$12</f>
        <v>12174.51398</v>
      </c>
      <c r="AJ1712" s="64"/>
      <c r="AK1712" s="84"/>
      <c r="AL1712" s="84"/>
      <c r="AM1712" s="84"/>
      <c r="AN1712" s="84"/>
      <c r="AO1712" s="84"/>
      <c r="AP1712" s="84"/>
      <c r="AQ1712" s="84"/>
    </row>
    <row r="1713" ht="15.0" customHeight="1">
      <c r="A1713" s="79">
        <v>1710.0</v>
      </c>
      <c r="B1713" s="80" t="s">
        <v>3778</v>
      </c>
      <c r="C1713" s="79" t="s">
        <v>141</v>
      </c>
      <c r="D1713" s="79" t="s">
        <v>3779</v>
      </c>
      <c r="E1713" s="81">
        <v>56.87</v>
      </c>
      <c r="F1713" s="79" t="s">
        <v>84</v>
      </c>
      <c r="G1713" s="79" t="s">
        <v>606</v>
      </c>
      <c r="H1713" s="82">
        <v>1081967.8</v>
      </c>
      <c r="I1713" s="79">
        <v>1.0</v>
      </c>
      <c r="J1713" s="83">
        <v>1.4</v>
      </c>
      <c r="K1713" s="80">
        <v>2024.0</v>
      </c>
      <c r="L1713" s="79" t="s">
        <v>215</v>
      </c>
      <c r="M1713" s="79">
        <v>2024.0</v>
      </c>
      <c r="N1713" s="79" t="s">
        <v>161</v>
      </c>
      <c r="O1713" s="65" t="str">
        <f t="shared" si="1"/>
        <v>124465370001</v>
      </c>
      <c r="P1713" s="65">
        <f t="shared" si="2"/>
        <v>6</v>
      </c>
      <c r="Q1713" s="65">
        <f t="shared" si="3"/>
        <v>9</v>
      </c>
      <c r="R1713" s="65" t="str">
        <f t="shared" si="12"/>
        <v>12.446.537/0001-69</v>
      </c>
      <c r="S1713" s="84"/>
      <c r="T1713" s="84" t="str">
        <f t="shared" si="10"/>
        <v/>
      </c>
      <c r="U1713" s="84" t="str">
        <f t="shared" si="11"/>
        <v/>
      </c>
      <c r="V1713" s="65" t="str">
        <f t="shared" si="5"/>
        <v/>
      </c>
      <c r="W1713" s="84"/>
      <c r="X1713" s="84"/>
      <c r="Y1713" s="85"/>
      <c r="Z1713" s="85"/>
      <c r="AA1713" s="65" t="str">
        <f t="shared" si="6"/>
        <v/>
      </c>
      <c r="AB1713" s="65" t="str">
        <f t="shared" si="7"/>
        <v/>
      </c>
      <c r="AC1713" s="86"/>
      <c r="AD1713" s="87" t="str">
        <f t="shared" si="8"/>
        <v/>
      </c>
      <c r="AE1713" s="84"/>
      <c r="AF1713" s="86">
        <f>IF(AC1713&gt;0,AC1713,'⚙️ Config'!$B$10)</f>
        <v>0.0075</v>
      </c>
      <c r="AG1713" s="88">
        <f t="shared" si="9"/>
        <v>8114.7585</v>
      </c>
      <c r="AH1713" s="88">
        <f>AG1713*'⚙️ Config'!$B$11</f>
        <v>40573.7925</v>
      </c>
      <c r="AI1713" s="88">
        <f>AH1713*'⚙️ Config'!$B$12</f>
        <v>12172.13775</v>
      </c>
      <c r="AJ1713" s="64"/>
      <c r="AK1713" s="84"/>
      <c r="AL1713" s="84"/>
      <c r="AM1713" s="84"/>
      <c r="AN1713" s="84"/>
      <c r="AO1713" s="84"/>
      <c r="AP1713" s="84"/>
      <c r="AQ1713" s="84"/>
    </row>
    <row r="1714" ht="15.0" customHeight="1">
      <c r="A1714" s="79">
        <v>1711.0</v>
      </c>
      <c r="B1714" s="80" t="s">
        <v>3780</v>
      </c>
      <c r="C1714" s="79" t="s">
        <v>141</v>
      </c>
      <c r="D1714" s="79" t="s">
        <v>3781</v>
      </c>
      <c r="E1714" s="81">
        <v>53.36</v>
      </c>
      <c r="F1714" s="79" t="s">
        <v>84</v>
      </c>
      <c r="G1714" s="79" t="s">
        <v>606</v>
      </c>
      <c r="H1714" s="82">
        <v>1081735.97</v>
      </c>
      <c r="I1714" s="79">
        <v>1.0</v>
      </c>
      <c r="J1714" s="83">
        <v>1.6</v>
      </c>
      <c r="K1714" s="80">
        <v>2024.0</v>
      </c>
      <c r="L1714" s="79" t="s">
        <v>448</v>
      </c>
      <c r="M1714" s="79">
        <v>2024.0</v>
      </c>
      <c r="N1714" s="79" t="s">
        <v>161</v>
      </c>
      <c r="O1714" s="65" t="str">
        <f t="shared" si="1"/>
        <v>234315360001</v>
      </c>
      <c r="P1714" s="65">
        <f t="shared" si="2"/>
        <v>6</v>
      </c>
      <c r="Q1714" s="65">
        <f t="shared" si="3"/>
        <v>7</v>
      </c>
      <c r="R1714" s="65" t="str">
        <f t="shared" si="12"/>
        <v>23.431.536/0001-67</v>
      </c>
      <c r="S1714" s="84"/>
      <c r="T1714" s="84" t="str">
        <f t="shared" si="10"/>
        <v/>
      </c>
      <c r="U1714" s="84" t="str">
        <f t="shared" si="11"/>
        <v/>
      </c>
      <c r="V1714" s="65" t="str">
        <f t="shared" si="5"/>
        <v/>
      </c>
      <c r="W1714" s="84"/>
      <c r="X1714" s="84"/>
      <c r="Y1714" s="85"/>
      <c r="Z1714" s="85"/>
      <c r="AA1714" s="65" t="str">
        <f t="shared" si="6"/>
        <v/>
      </c>
      <c r="AB1714" s="65" t="str">
        <f t="shared" si="7"/>
        <v/>
      </c>
      <c r="AC1714" s="86"/>
      <c r="AD1714" s="87" t="str">
        <f t="shared" si="8"/>
        <v/>
      </c>
      <c r="AE1714" s="84"/>
      <c r="AF1714" s="86">
        <f>IF(AC1714&gt;0,AC1714,'⚙️ Config'!$B$10)</f>
        <v>0.0075</v>
      </c>
      <c r="AG1714" s="88">
        <f t="shared" si="9"/>
        <v>8113.019775</v>
      </c>
      <c r="AH1714" s="88">
        <f>AG1714*'⚙️ Config'!$B$11</f>
        <v>40565.09888</v>
      </c>
      <c r="AI1714" s="88">
        <f>AH1714*'⚙️ Config'!$B$12</f>
        <v>12169.52966</v>
      </c>
      <c r="AJ1714" s="64"/>
      <c r="AK1714" s="84"/>
      <c r="AL1714" s="84"/>
      <c r="AM1714" s="84"/>
      <c r="AN1714" s="84"/>
      <c r="AO1714" s="84"/>
      <c r="AP1714" s="84"/>
      <c r="AQ1714" s="84"/>
    </row>
    <row r="1715" ht="15.0" customHeight="1">
      <c r="A1715" s="79">
        <v>1712.0</v>
      </c>
      <c r="B1715" s="80" t="s">
        <v>3782</v>
      </c>
      <c r="C1715" s="79" t="s">
        <v>141</v>
      </c>
      <c r="D1715" s="79" t="s">
        <v>3783</v>
      </c>
      <c r="E1715" s="81">
        <v>51.85</v>
      </c>
      <c r="F1715" s="79" t="s">
        <v>84</v>
      </c>
      <c r="G1715" s="79" t="s">
        <v>606</v>
      </c>
      <c r="H1715" s="82">
        <v>1081567.59</v>
      </c>
      <c r="I1715" s="79">
        <v>1.0</v>
      </c>
      <c r="J1715" s="83">
        <v>1.7</v>
      </c>
      <c r="K1715" s="80">
        <v>2024.0</v>
      </c>
      <c r="L1715" s="79" t="s">
        <v>630</v>
      </c>
      <c r="M1715" s="79">
        <v>2024.0</v>
      </c>
      <c r="N1715" s="79" t="s">
        <v>145</v>
      </c>
      <c r="O1715" s="65" t="str">
        <f t="shared" si="1"/>
        <v>150386890001</v>
      </c>
      <c r="P1715" s="65">
        <f t="shared" si="2"/>
        <v>1</v>
      </c>
      <c r="Q1715" s="65">
        <f t="shared" si="3"/>
        <v>0</v>
      </c>
      <c r="R1715" s="65" t="str">
        <f t="shared" si="12"/>
        <v>15.038.689/0001-10</v>
      </c>
      <c r="S1715" s="84"/>
      <c r="T1715" s="84" t="str">
        <f t="shared" si="10"/>
        <v/>
      </c>
      <c r="U1715" s="84" t="str">
        <f t="shared" si="11"/>
        <v/>
      </c>
      <c r="V1715" s="65" t="str">
        <f t="shared" si="5"/>
        <v/>
      </c>
      <c r="W1715" s="84"/>
      <c r="X1715" s="84"/>
      <c r="Y1715" s="85"/>
      <c r="Z1715" s="85"/>
      <c r="AA1715" s="65" t="str">
        <f t="shared" si="6"/>
        <v/>
      </c>
      <c r="AB1715" s="65" t="str">
        <f t="shared" si="7"/>
        <v/>
      </c>
      <c r="AC1715" s="86"/>
      <c r="AD1715" s="87" t="str">
        <f t="shared" si="8"/>
        <v/>
      </c>
      <c r="AE1715" s="84"/>
      <c r="AF1715" s="86">
        <f>IF(AC1715&gt;0,AC1715,'⚙️ Config'!$B$10)</f>
        <v>0.0075</v>
      </c>
      <c r="AG1715" s="88">
        <f t="shared" si="9"/>
        <v>8111.756925</v>
      </c>
      <c r="AH1715" s="88">
        <f>AG1715*'⚙️ Config'!$B$11</f>
        <v>40558.78463</v>
      </c>
      <c r="AI1715" s="88">
        <f>AH1715*'⚙️ Config'!$B$12</f>
        <v>12167.63539</v>
      </c>
      <c r="AJ1715" s="64"/>
      <c r="AK1715" s="84"/>
      <c r="AL1715" s="84"/>
      <c r="AM1715" s="84"/>
      <c r="AN1715" s="84"/>
      <c r="AO1715" s="84"/>
      <c r="AP1715" s="84"/>
      <c r="AQ1715" s="84"/>
    </row>
    <row r="1716" ht="15.0" customHeight="1">
      <c r="A1716" s="79">
        <v>1713.0</v>
      </c>
      <c r="B1716" s="80" t="s">
        <v>3784</v>
      </c>
      <c r="C1716" s="79" t="s">
        <v>141</v>
      </c>
      <c r="D1716" s="79" t="s">
        <v>3785</v>
      </c>
      <c r="E1716" s="81">
        <v>49.2</v>
      </c>
      <c r="F1716" s="79" t="s">
        <v>84</v>
      </c>
      <c r="G1716" s="79" t="s">
        <v>606</v>
      </c>
      <c r="H1716" s="82">
        <v>1081374.84</v>
      </c>
      <c r="I1716" s="79">
        <v>1.0</v>
      </c>
      <c r="J1716" s="83">
        <v>1.9</v>
      </c>
      <c r="K1716" s="80">
        <v>2024.0</v>
      </c>
      <c r="L1716" s="79" t="s">
        <v>448</v>
      </c>
      <c r="M1716" s="79">
        <v>2024.0</v>
      </c>
      <c r="N1716" s="79" t="s">
        <v>161</v>
      </c>
      <c r="O1716" s="65" t="str">
        <f t="shared" si="1"/>
        <v>273906870001</v>
      </c>
      <c r="P1716" s="65">
        <f t="shared" si="2"/>
        <v>7</v>
      </c>
      <c r="Q1716" s="65">
        <f t="shared" si="3"/>
        <v>5</v>
      </c>
      <c r="R1716" s="65" t="str">
        <f t="shared" si="12"/>
        <v>27.390.687/0001-75</v>
      </c>
      <c r="S1716" s="84"/>
      <c r="T1716" s="84" t="str">
        <f t="shared" si="10"/>
        <v/>
      </c>
      <c r="U1716" s="84" t="str">
        <f t="shared" si="11"/>
        <v/>
      </c>
      <c r="V1716" s="65" t="str">
        <f t="shared" si="5"/>
        <v/>
      </c>
      <c r="W1716" s="84"/>
      <c r="X1716" s="84"/>
      <c r="Y1716" s="85"/>
      <c r="Z1716" s="85"/>
      <c r="AA1716" s="65" t="str">
        <f t="shared" si="6"/>
        <v/>
      </c>
      <c r="AB1716" s="65" t="str">
        <f t="shared" si="7"/>
        <v/>
      </c>
      <c r="AC1716" s="86"/>
      <c r="AD1716" s="87" t="str">
        <f t="shared" si="8"/>
        <v/>
      </c>
      <c r="AE1716" s="84"/>
      <c r="AF1716" s="86">
        <f>IF(AC1716&gt;0,AC1716,'⚙️ Config'!$B$10)</f>
        <v>0.0075</v>
      </c>
      <c r="AG1716" s="88">
        <f t="shared" si="9"/>
        <v>8110.3113</v>
      </c>
      <c r="AH1716" s="88">
        <f>AG1716*'⚙️ Config'!$B$11</f>
        <v>40551.5565</v>
      </c>
      <c r="AI1716" s="88">
        <f>AH1716*'⚙️ Config'!$B$12</f>
        <v>12165.46695</v>
      </c>
      <c r="AJ1716" s="64"/>
      <c r="AK1716" s="84"/>
      <c r="AL1716" s="84"/>
      <c r="AM1716" s="84"/>
      <c r="AN1716" s="84"/>
      <c r="AO1716" s="84"/>
      <c r="AP1716" s="84"/>
      <c r="AQ1716" s="84"/>
    </row>
    <row r="1717" ht="15.0" customHeight="1">
      <c r="A1717" s="79">
        <v>1714.0</v>
      </c>
      <c r="B1717" s="80" t="s">
        <v>3786</v>
      </c>
      <c r="C1717" s="79" t="s">
        <v>141</v>
      </c>
      <c r="D1717" s="79" t="s">
        <v>3787</v>
      </c>
      <c r="E1717" s="81">
        <v>50.46</v>
      </c>
      <c r="F1717" s="79" t="s">
        <v>84</v>
      </c>
      <c r="G1717" s="79" t="s">
        <v>606</v>
      </c>
      <c r="H1717" s="82">
        <v>1081273.33</v>
      </c>
      <c r="I1717" s="79">
        <v>1.0</v>
      </c>
      <c r="J1717" s="83">
        <v>1.8</v>
      </c>
      <c r="K1717" s="80">
        <v>2024.0</v>
      </c>
      <c r="L1717" s="79" t="s">
        <v>202</v>
      </c>
      <c r="M1717" s="79">
        <v>2024.0</v>
      </c>
      <c r="N1717" s="79" t="s">
        <v>161</v>
      </c>
      <c r="O1717" s="65" t="str">
        <f t="shared" si="1"/>
        <v>143955440001</v>
      </c>
      <c r="P1717" s="65">
        <f t="shared" si="2"/>
        <v>0</v>
      </c>
      <c r="Q1717" s="65">
        <f t="shared" si="3"/>
        <v>4</v>
      </c>
      <c r="R1717" s="65" t="str">
        <f t="shared" si="12"/>
        <v>14.395.544/0001-04</v>
      </c>
      <c r="S1717" s="84"/>
      <c r="T1717" s="84" t="str">
        <f t="shared" si="10"/>
        <v/>
      </c>
      <c r="U1717" s="84" t="str">
        <f t="shared" si="11"/>
        <v/>
      </c>
      <c r="V1717" s="65" t="str">
        <f t="shared" si="5"/>
        <v/>
      </c>
      <c r="W1717" s="84"/>
      <c r="X1717" s="84"/>
      <c r="Y1717" s="85"/>
      <c r="Z1717" s="85"/>
      <c r="AA1717" s="65" t="str">
        <f t="shared" si="6"/>
        <v/>
      </c>
      <c r="AB1717" s="65" t="str">
        <f t="shared" si="7"/>
        <v/>
      </c>
      <c r="AC1717" s="86"/>
      <c r="AD1717" s="87" t="str">
        <f t="shared" si="8"/>
        <v/>
      </c>
      <c r="AE1717" s="84"/>
      <c r="AF1717" s="86">
        <f>IF(AC1717&gt;0,AC1717,'⚙️ Config'!$B$10)</f>
        <v>0.0075</v>
      </c>
      <c r="AG1717" s="88">
        <f t="shared" si="9"/>
        <v>8109.549975</v>
      </c>
      <c r="AH1717" s="88">
        <f>AG1717*'⚙️ Config'!$B$11</f>
        <v>40547.74988</v>
      </c>
      <c r="AI1717" s="88">
        <f>AH1717*'⚙️ Config'!$B$12</f>
        <v>12164.32496</v>
      </c>
      <c r="AJ1717" s="64"/>
      <c r="AK1717" s="84"/>
      <c r="AL1717" s="84"/>
      <c r="AM1717" s="84"/>
      <c r="AN1717" s="84"/>
      <c r="AO1717" s="84"/>
      <c r="AP1717" s="84"/>
      <c r="AQ1717" s="84"/>
    </row>
    <row r="1718" ht="15.0" customHeight="1">
      <c r="A1718" s="79">
        <v>1715.0</v>
      </c>
      <c r="B1718" s="80" t="s">
        <v>3788</v>
      </c>
      <c r="C1718" s="79" t="s">
        <v>141</v>
      </c>
      <c r="D1718" s="79" t="s">
        <v>3789</v>
      </c>
      <c r="E1718" s="81">
        <v>58.92</v>
      </c>
      <c r="F1718" s="79" t="s">
        <v>84</v>
      </c>
      <c r="G1718" s="79" t="s">
        <v>606</v>
      </c>
      <c r="H1718" s="82">
        <v>1081153.44</v>
      </c>
      <c r="I1718" s="79">
        <v>1.0</v>
      </c>
      <c r="J1718" s="83">
        <v>1.3</v>
      </c>
      <c r="K1718" s="80">
        <v>2024.0</v>
      </c>
      <c r="L1718" s="79" t="s">
        <v>630</v>
      </c>
      <c r="M1718" s="79">
        <v>2024.0</v>
      </c>
      <c r="N1718" s="79" t="s">
        <v>145</v>
      </c>
      <c r="O1718" s="65" t="str">
        <f t="shared" si="1"/>
        <v>270266410001</v>
      </c>
      <c r="P1718" s="65">
        <f t="shared" si="2"/>
        <v>7</v>
      </c>
      <c r="Q1718" s="65">
        <f t="shared" si="3"/>
        <v>1</v>
      </c>
      <c r="R1718" s="65" t="str">
        <f t="shared" si="12"/>
        <v>27.026.641/0001-71</v>
      </c>
      <c r="S1718" s="84"/>
      <c r="T1718" s="84" t="str">
        <f t="shared" si="10"/>
        <v/>
      </c>
      <c r="U1718" s="84" t="str">
        <f t="shared" si="11"/>
        <v/>
      </c>
      <c r="V1718" s="65" t="str">
        <f t="shared" si="5"/>
        <v/>
      </c>
      <c r="W1718" s="84"/>
      <c r="X1718" s="84"/>
      <c r="Y1718" s="85"/>
      <c r="Z1718" s="85"/>
      <c r="AA1718" s="65" t="str">
        <f t="shared" si="6"/>
        <v/>
      </c>
      <c r="AB1718" s="65" t="str">
        <f t="shared" si="7"/>
        <v/>
      </c>
      <c r="AC1718" s="86"/>
      <c r="AD1718" s="87" t="str">
        <f t="shared" si="8"/>
        <v/>
      </c>
      <c r="AE1718" s="84"/>
      <c r="AF1718" s="86">
        <f>IF(AC1718&gt;0,AC1718,'⚙️ Config'!$B$10)</f>
        <v>0.0075</v>
      </c>
      <c r="AG1718" s="88">
        <f t="shared" si="9"/>
        <v>8108.6508</v>
      </c>
      <c r="AH1718" s="88">
        <f>AG1718*'⚙️ Config'!$B$11</f>
        <v>40543.254</v>
      </c>
      <c r="AI1718" s="88">
        <f>AH1718*'⚙️ Config'!$B$12</f>
        <v>12162.9762</v>
      </c>
      <c r="AJ1718" s="64"/>
      <c r="AK1718" s="84"/>
      <c r="AL1718" s="84"/>
      <c r="AM1718" s="84"/>
      <c r="AN1718" s="84"/>
      <c r="AO1718" s="84"/>
      <c r="AP1718" s="84"/>
      <c r="AQ1718" s="84"/>
    </row>
    <row r="1719" ht="15.0" customHeight="1">
      <c r="A1719" s="79">
        <v>1716.0</v>
      </c>
      <c r="B1719" s="80" t="s">
        <v>3790</v>
      </c>
      <c r="C1719" s="79" t="s">
        <v>141</v>
      </c>
      <c r="D1719" s="79" t="s">
        <v>3791</v>
      </c>
      <c r="E1719" s="81">
        <v>50.46</v>
      </c>
      <c r="F1719" s="79" t="s">
        <v>84</v>
      </c>
      <c r="G1719" s="79" t="s">
        <v>606</v>
      </c>
      <c r="H1719" s="82">
        <v>1080845.83</v>
      </c>
      <c r="I1719" s="79">
        <v>1.0</v>
      </c>
      <c r="J1719" s="83">
        <v>1.8</v>
      </c>
      <c r="K1719" s="80">
        <v>2024.0</v>
      </c>
      <c r="L1719" s="79" t="s">
        <v>630</v>
      </c>
      <c r="M1719" s="79">
        <v>2024.0</v>
      </c>
      <c r="N1719" s="79" t="s">
        <v>161</v>
      </c>
      <c r="O1719" s="65" t="str">
        <f t="shared" si="1"/>
        <v>440173050001</v>
      </c>
      <c r="P1719" s="65">
        <f t="shared" si="2"/>
        <v>8</v>
      </c>
      <c r="Q1719" s="65">
        <f t="shared" si="3"/>
        <v>1</v>
      </c>
      <c r="R1719" s="65" t="str">
        <f t="shared" si="12"/>
        <v>44.017.305/0001-81</v>
      </c>
      <c r="S1719" s="84"/>
      <c r="T1719" s="84" t="str">
        <f t="shared" si="10"/>
        <v/>
      </c>
      <c r="U1719" s="84" t="str">
        <f t="shared" si="11"/>
        <v/>
      </c>
      <c r="V1719" s="65" t="str">
        <f t="shared" si="5"/>
        <v/>
      </c>
      <c r="W1719" s="84"/>
      <c r="X1719" s="84"/>
      <c r="Y1719" s="85"/>
      <c r="Z1719" s="85"/>
      <c r="AA1719" s="65" t="str">
        <f t="shared" si="6"/>
        <v/>
      </c>
      <c r="AB1719" s="65" t="str">
        <f t="shared" si="7"/>
        <v/>
      </c>
      <c r="AC1719" s="86"/>
      <c r="AD1719" s="87" t="str">
        <f t="shared" si="8"/>
        <v/>
      </c>
      <c r="AE1719" s="84"/>
      <c r="AF1719" s="86">
        <f>IF(AC1719&gt;0,AC1719,'⚙️ Config'!$B$10)</f>
        <v>0.0075</v>
      </c>
      <c r="AG1719" s="88">
        <f t="shared" si="9"/>
        <v>8106.343725</v>
      </c>
      <c r="AH1719" s="88">
        <f>AG1719*'⚙️ Config'!$B$11</f>
        <v>40531.71863</v>
      </c>
      <c r="AI1719" s="88">
        <f>AH1719*'⚙️ Config'!$B$12</f>
        <v>12159.51559</v>
      </c>
      <c r="AJ1719" s="64"/>
      <c r="AK1719" s="84"/>
      <c r="AL1719" s="84"/>
      <c r="AM1719" s="84"/>
      <c r="AN1719" s="84"/>
      <c r="AO1719" s="84"/>
      <c r="AP1719" s="84"/>
      <c r="AQ1719" s="84"/>
    </row>
    <row r="1720" ht="15.0" customHeight="1">
      <c r="A1720" s="79">
        <v>1717.0</v>
      </c>
      <c r="B1720" s="80" t="s">
        <v>3792</v>
      </c>
      <c r="C1720" s="79" t="s">
        <v>141</v>
      </c>
      <c r="D1720" s="79" t="s">
        <v>3793</v>
      </c>
      <c r="E1720" s="81">
        <v>63.78</v>
      </c>
      <c r="F1720" s="79" t="s">
        <v>84</v>
      </c>
      <c r="G1720" s="79" t="s">
        <v>606</v>
      </c>
      <c r="H1720" s="82">
        <v>1080701.06</v>
      </c>
      <c r="I1720" s="79">
        <v>1.0</v>
      </c>
      <c r="J1720" s="83">
        <v>1.1</v>
      </c>
      <c r="K1720" s="80">
        <v>2025.0</v>
      </c>
      <c r="L1720" s="79" t="s">
        <v>630</v>
      </c>
      <c r="M1720" s="79">
        <v>2025.0</v>
      </c>
      <c r="N1720" s="79" t="s">
        <v>145</v>
      </c>
      <c r="O1720" s="65" t="str">
        <f t="shared" si="1"/>
        <v>150518640001</v>
      </c>
      <c r="P1720" s="65">
        <f t="shared" si="2"/>
        <v>0</v>
      </c>
      <c r="Q1720" s="65">
        <f t="shared" si="3"/>
        <v>0</v>
      </c>
      <c r="R1720" s="65" t="str">
        <f t="shared" si="12"/>
        <v>15.051.864/0001-00</v>
      </c>
      <c r="S1720" s="84"/>
      <c r="T1720" s="84" t="str">
        <f t="shared" si="10"/>
        <v/>
      </c>
      <c r="U1720" s="84" t="str">
        <f t="shared" si="11"/>
        <v/>
      </c>
      <c r="V1720" s="65" t="str">
        <f t="shared" si="5"/>
        <v/>
      </c>
      <c r="W1720" s="84"/>
      <c r="X1720" s="84"/>
      <c r="Y1720" s="85"/>
      <c r="Z1720" s="85"/>
      <c r="AA1720" s="65" t="str">
        <f t="shared" si="6"/>
        <v/>
      </c>
      <c r="AB1720" s="65" t="str">
        <f t="shared" si="7"/>
        <v/>
      </c>
      <c r="AC1720" s="86"/>
      <c r="AD1720" s="87" t="str">
        <f t="shared" si="8"/>
        <v/>
      </c>
      <c r="AE1720" s="84"/>
      <c r="AF1720" s="86">
        <f>IF(AC1720&gt;0,AC1720,'⚙️ Config'!$B$10)</f>
        <v>0.0075</v>
      </c>
      <c r="AG1720" s="88">
        <f t="shared" si="9"/>
        <v>8105.25795</v>
      </c>
      <c r="AH1720" s="88">
        <f>AG1720*'⚙️ Config'!$B$11</f>
        <v>40526.28975</v>
      </c>
      <c r="AI1720" s="88">
        <f>AH1720*'⚙️ Config'!$B$12</f>
        <v>12157.88693</v>
      </c>
      <c r="AJ1720" s="64"/>
      <c r="AK1720" s="84"/>
      <c r="AL1720" s="84"/>
      <c r="AM1720" s="84"/>
      <c r="AN1720" s="84"/>
      <c r="AO1720" s="84"/>
      <c r="AP1720" s="84"/>
      <c r="AQ1720" s="84"/>
    </row>
    <row r="1721" ht="15.0" customHeight="1">
      <c r="A1721" s="79">
        <v>1718.0</v>
      </c>
      <c r="B1721" s="80" t="s">
        <v>3794</v>
      </c>
      <c r="C1721" s="79" t="s">
        <v>141</v>
      </c>
      <c r="D1721" s="79" t="s">
        <v>3795</v>
      </c>
      <c r="E1721" s="81">
        <v>73.88</v>
      </c>
      <c r="F1721" s="79" t="s">
        <v>84</v>
      </c>
      <c r="G1721" s="79" t="s">
        <v>606</v>
      </c>
      <c r="H1721" s="82">
        <v>1080593.49</v>
      </c>
      <c r="I1721" s="79">
        <v>1.0</v>
      </c>
      <c r="J1721" s="83">
        <v>0.8</v>
      </c>
      <c r="K1721" s="80">
        <v>2025.0</v>
      </c>
      <c r="L1721" s="79" t="s">
        <v>630</v>
      </c>
      <c r="M1721" s="79">
        <v>2025.0</v>
      </c>
      <c r="N1721" s="79" t="s">
        <v>161</v>
      </c>
      <c r="O1721" s="65" t="str">
        <f t="shared" si="1"/>
        <v>675255760001</v>
      </c>
      <c r="P1721" s="65">
        <f t="shared" si="2"/>
        <v>4</v>
      </c>
      <c r="Q1721" s="65">
        <f t="shared" si="3"/>
        <v>3</v>
      </c>
      <c r="R1721" s="65" t="str">
        <f t="shared" si="12"/>
        <v>67.525.576/0001-43</v>
      </c>
      <c r="S1721" s="84"/>
      <c r="T1721" s="84" t="str">
        <f t="shared" si="10"/>
        <v/>
      </c>
      <c r="U1721" s="84" t="str">
        <f t="shared" si="11"/>
        <v/>
      </c>
      <c r="V1721" s="65" t="str">
        <f t="shared" si="5"/>
        <v/>
      </c>
      <c r="W1721" s="84"/>
      <c r="X1721" s="84"/>
      <c r="Y1721" s="85"/>
      <c r="Z1721" s="85"/>
      <c r="AA1721" s="65" t="str">
        <f t="shared" si="6"/>
        <v/>
      </c>
      <c r="AB1721" s="65" t="str">
        <f t="shared" si="7"/>
        <v/>
      </c>
      <c r="AC1721" s="86"/>
      <c r="AD1721" s="87" t="str">
        <f t="shared" si="8"/>
        <v/>
      </c>
      <c r="AE1721" s="84"/>
      <c r="AF1721" s="86">
        <f>IF(AC1721&gt;0,AC1721,'⚙️ Config'!$B$10)</f>
        <v>0.0075</v>
      </c>
      <c r="AG1721" s="88">
        <f t="shared" si="9"/>
        <v>8104.451175</v>
      </c>
      <c r="AH1721" s="88">
        <f>AG1721*'⚙️ Config'!$B$11</f>
        <v>40522.25588</v>
      </c>
      <c r="AI1721" s="88">
        <f>AH1721*'⚙️ Config'!$B$12</f>
        <v>12156.67676</v>
      </c>
      <c r="AJ1721" s="64"/>
      <c r="AK1721" s="84"/>
      <c r="AL1721" s="84"/>
      <c r="AM1721" s="84"/>
      <c r="AN1721" s="84"/>
      <c r="AO1721" s="84"/>
      <c r="AP1721" s="84"/>
      <c r="AQ1721" s="84"/>
    </row>
    <row r="1722" ht="15.0" customHeight="1">
      <c r="A1722" s="79">
        <v>1719.0</v>
      </c>
      <c r="B1722" s="80" t="s">
        <v>3796</v>
      </c>
      <c r="C1722" s="79" t="s">
        <v>141</v>
      </c>
      <c r="D1722" s="79" t="s">
        <v>3797</v>
      </c>
      <c r="E1722" s="81">
        <v>53.36</v>
      </c>
      <c r="F1722" s="79" t="s">
        <v>84</v>
      </c>
      <c r="G1722" s="79" t="s">
        <v>606</v>
      </c>
      <c r="H1722" s="82">
        <v>1080380.54</v>
      </c>
      <c r="I1722" s="79">
        <v>1.0</v>
      </c>
      <c r="J1722" s="83">
        <v>1.6</v>
      </c>
      <c r="K1722" s="80">
        <v>2024.0</v>
      </c>
      <c r="L1722" s="79" t="s">
        <v>295</v>
      </c>
      <c r="M1722" s="79">
        <v>2024.0</v>
      </c>
      <c r="N1722" s="79" t="s">
        <v>161</v>
      </c>
      <c r="O1722" s="65" t="str">
        <f t="shared" si="1"/>
        <v>434675470001</v>
      </c>
      <c r="P1722" s="65">
        <f t="shared" si="2"/>
        <v>0</v>
      </c>
      <c r="Q1722" s="65">
        <f t="shared" si="3"/>
        <v>4</v>
      </c>
      <c r="R1722" s="65" t="str">
        <f t="shared" si="12"/>
        <v>43.467.547/0001-04</v>
      </c>
      <c r="S1722" s="84"/>
      <c r="T1722" s="84" t="str">
        <f t="shared" si="10"/>
        <v/>
      </c>
      <c r="U1722" s="84" t="str">
        <f t="shared" si="11"/>
        <v/>
      </c>
      <c r="V1722" s="65" t="str">
        <f t="shared" si="5"/>
        <v/>
      </c>
      <c r="W1722" s="84"/>
      <c r="X1722" s="84"/>
      <c r="Y1722" s="85"/>
      <c r="Z1722" s="85"/>
      <c r="AA1722" s="65" t="str">
        <f t="shared" si="6"/>
        <v/>
      </c>
      <c r="AB1722" s="65" t="str">
        <f t="shared" si="7"/>
        <v/>
      </c>
      <c r="AC1722" s="86"/>
      <c r="AD1722" s="87" t="str">
        <f t="shared" si="8"/>
        <v/>
      </c>
      <c r="AE1722" s="84"/>
      <c r="AF1722" s="86">
        <f>IF(AC1722&gt;0,AC1722,'⚙️ Config'!$B$10)</f>
        <v>0.0075</v>
      </c>
      <c r="AG1722" s="88">
        <f t="shared" si="9"/>
        <v>8102.85405</v>
      </c>
      <c r="AH1722" s="88">
        <f>AG1722*'⚙️ Config'!$B$11</f>
        <v>40514.27025</v>
      </c>
      <c r="AI1722" s="88">
        <f>AH1722*'⚙️ Config'!$B$12</f>
        <v>12154.28108</v>
      </c>
      <c r="AJ1722" s="64"/>
      <c r="AK1722" s="84"/>
      <c r="AL1722" s="84"/>
      <c r="AM1722" s="84"/>
      <c r="AN1722" s="84"/>
      <c r="AO1722" s="84"/>
      <c r="AP1722" s="84"/>
      <c r="AQ1722" s="84"/>
    </row>
    <row r="1723" ht="15.0" customHeight="1">
      <c r="A1723" s="79">
        <v>1720.0</v>
      </c>
      <c r="B1723" s="80" t="s">
        <v>3798</v>
      </c>
      <c r="C1723" s="79" t="s">
        <v>141</v>
      </c>
      <c r="D1723" s="79" t="s">
        <v>3799</v>
      </c>
      <c r="E1723" s="81">
        <v>58.92</v>
      </c>
      <c r="F1723" s="79" t="s">
        <v>84</v>
      </c>
      <c r="G1723" s="79" t="s">
        <v>606</v>
      </c>
      <c r="H1723" s="82">
        <v>1080256.58</v>
      </c>
      <c r="I1723" s="79">
        <v>1.0</v>
      </c>
      <c r="J1723" s="83">
        <v>1.3</v>
      </c>
      <c r="K1723" s="80">
        <v>2024.0</v>
      </c>
      <c r="L1723" s="79" t="s">
        <v>630</v>
      </c>
      <c r="M1723" s="79">
        <v>2024.0</v>
      </c>
      <c r="N1723" s="79" t="s">
        <v>145</v>
      </c>
      <c r="O1723" s="65" t="str">
        <f t="shared" si="1"/>
        <v>016604160001</v>
      </c>
      <c r="P1723" s="65">
        <f t="shared" si="2"/>
        <v>0</v>
      </c>
      <c r="Q1723" s="65">
        <f t="shared" si="3"/>
        <v>7</v>
      </c>
      <c r="R1723" s="65" t="str">
        <f t="shared" si="12"/>
        <v>01.660.416/0001-07</v>
      </c>
      <c r="S1723" s="84"/>
      <c r="T1723" s="84" t="str">
        <f t="shared" si="10"/>
        <v/>
      </c>
      <c r="U1723" s="84" t="str">
        <f t="shared" si="11"/>
        <v/>
      </c>
      <c r="V1723" s="65" t="str">
        <f t="shared" si="5"/>
        <v/>
      </c>
      <c r="W1723" s="84"/>
      <c r="X1723" s="84"/>
      <c r="Y1723" s="85"/>
      <c r="Z1723" s="85"/>
      <c r="AA1723" s="65" t="str">
        <f t="shared" si="6"/>
        <v/>
      </c>
      <c r="AB1723" s="65" t="str">
        <f t="shared" si="7"/>
        <v/>
      </c>
      <c r="AC1723" s="86"/>
      <c r="AD1723" s="87" t="str">
        <f t="shared" si="8"/>
        <v/>
      </c>
      <c r="AE1723" s="84"/>
      <c r="AF1723" s="86">
        <f>IF(AC1723&gt;0,AC1723,'⚙️ Config'!$B$10)</f>
        <v>0.0075</v>
      </c>
      <c r="AG1723" s="88">
        <f t="shared" si="9"/>
        <v>8101.92435</v>
      </c>
      <c r="AH1723" s="88">
        <f>AG1723*'⚙️ Config'!$B$11</f>
        <v>40509.62175</v>
      </c>
      <c r="AI1723" s="88">
        <f>AH1723*'⚙️ Config'!$B$12</f>
        <v>12152.88653</v>
      </c>
      <c r="AJ1723" s="64"/>
      <c r="AK1723" s="84"/>
      <c r="AL1723" s="84"/>
      <c r="AM1723" s="84"/>
      <c r="AN1723" s="84"/>
      <c r="AO1723" s="84"/>
      <c r="AP1723" s="84"/>
      <c r="AQ1723" s="84"/>
    </row>
    <row r="1724" ht="15.0" customHeight="1">
      <c r="A1724" s="79">
        <v>1721.0</v>
      </c>
      <c r="B1724" s="80" t="s">
        <v>3800</v>
      </c>
      <c r="C1724" s="79" t="s">
        <v>141</v>
      </c>
      <c r="D1724" s="79" t="s">
        <v>3801</v>
      </c>
      <c r="E1724" s="81">
        <v>78.36</v>
      </c>
      <c r="F1724" s="79" t="s">
        <v>84</v>
      </c>
      <c r="G1724" s="79" t="s">
        <v>606</v>
      </c>
      <c r="H1724" s="82">
        <v>1080244.05</v>
      </c>
      <c r="I1724" s="79">
        <v>1.0</v>
      </c>
      <c r="J1724" s="83">
        <v>0.7</v>
      </c>
      <c r="K1724" s="80">
        <v>2025.0</v>
      </c>
      <c r="L1724" s="79" t="s">
        <v>202</v>
      </c>
      <c r="M1724" s="79">
        <v>2025.0</v>
      </c>
      <c r="N1724" s="79" t="s">
        <v>145</v>
      </c>
      <c r="O1724" s="65" t="str">
        <f t="shared" si="1"/>
        <v>054181700001</v>
      </c>
      <c r="P1724" s="65">
        <f t="shared" si="2"/>
        <v>0</v>
      </c>
      <c r="Q1724" s="65">
        <f t="shared" si="3"/>
        <v>4</v>
      </c>
      <c r="R1724" s="65" t="str">
        <f t="shared" si="12"/>
        <v>05.418.170/0001-04</v>
      </c>
      <c r="S1724" s="84"/>
      <c r="T1724" s="84" t="str">
        <f t="shared" si="10"/>
        <v/>
      </c>
      <c r="U1724" s="84" t="str">
        <f t="shared" si="11"/>
        <v/>
      </c>
      <c r="V1724" s="65" t="str">
        <f t="shared" si="5"/>
        <v/>
      </c>
      <c r="W1724" s="84"/>
      <c r="X1724" s="84"/>
      <c r="Y1724" s="85"/>
      <c r="Z1724" s="85"/>
      <c r="AA1724" s="65" t="str">
        <f t="shared" si="6"/>
        <v/>
      </c>
      <c r="AB1724" s="65" t="str">
        <f t="shared" si="7"/>
        <v/>
      </c>
      <c r="AC1724" s="86"/>
      <c r="AD1724" s="87" t="str">
        <f t="shared" si="8"/>
        <v/>
      </c>
      <c r="AE1724" s="84"/>
      <c r="AF1724" s="86">
        <f>IF(AC1724&gt;0,AC1724,'⚙️ Config'!$B$10)</f>
        <v>0.0075</v>
      </c>
      <c r="AG1724" s="88">
        <f t="shared" si="9"/>
        <v>8101.830375</v>
      </c>
      <c r="AH1724" s="88">
        <f>AG1724*'⚙️ Config'!$B$11</f>
        <v>40509.15188</v>
      </c>
      <c r="AI1724" s="88">
        <f>AH1724*'⚙️ Config'!$B$12</f>
        <v>12152.74556</v>
      </c>
      <c r="AJ1724" s="64"/>
      <c r="AK1724" s="84"/>
      <c r="AL1724" s="84"/>
      <c r="AM1724" s="84"/>
      <c r="AN1724" s="84"/>
      <c r="AO1724" s="84"/>
      <c r="AP1724" s="84"/>
      <c r="AQ1724" s="84"/>
    </row>
    <row r="1725" ht="15.0" customHeight="1">
      <c r="A1725" s="79">
        <v>1722.0</v>
      </c>
      <c r="B1725" s="80" t="s">
        <v>3802</v>
      </c>
      <c r="C1725" s="79" t="s">
        <v>141</v>
      </c>
      <c r="D1725" s="79" t="s">
        <v>3803</v>
      </c>
      <c r="E1725" s="81">
        <v>56.87</v>
      </c>
      <c r="F1725" s="79" t="s">
        <v>84</v>
      </c>
      <c r="G1725" s="79" t="s">
        <v>606</v>
      </c>
      <c r="H1725" s="82">
        <v>1080204.51</v>
      </c>
      <c r="I1725" s="79">
        <v>1.0</v>
      </c>
      <c r="J1725" s="83">
        <v>1.4</v>
      </c>
      <c r="K1725" s="80">
        <v>2024.0</v>
      </c>
      <c r="L1725" s="79" t="s">
        <v>630</v>
      </c>
      <c r="M1725" s="79">
        <v>2024.0</v>
      </c>
      <c r="N1725" s="79" t="s">
        <v>161</v>
      </c>
      <c r="O1725" s="65" t="str">
        <f t="shared" si="1"/>
        <v>464652320001</v>
      </c>
      <c r="P1725" s="65">
        <f t="shared" si="2"/>
        <v>1</v>
      </c>
      <c r="Q1725" s="65">
        <f t="shared" si="3"/>
        <v>6</v>
      </c>
      <c r="R1725" s="65" t="str">
        <f t="shared" si="12"/>
        <v>46.465.232/0001-16</v>
      </c>
      <c r="S1725" s="84"/>
      <c r="T1725" s="84" t="str">
        <f t="shared" si="10"/>
        <v/>
      </c>
      <c r="U1725" s="84" t="str">
        <f t="shared" si="11"/>
        <v/>
      </c>
      <c r="V1725" s="65" t="str">
        <f t="shared" si="5"/>
        <v/>
      </c>
      <c r="W1725" s="84"/>
      <c r="X1725" s="84"/>
      <c r="Y1725" s="85"/>
      <c r="Z1725" s="85"/>
      <c r="AA1725" s="65" t="str">
        <f t="shared" si="6"/>
        <v/>
      </c>
      <c r="AB1725" s="65" t="str">
        <f t="shared" si="7"/>
        <v/>
      </c>
      <c r="AC1725" s="86"/>
      <c r="AD1725" s="87" t="str">
        <f t="shared" si="8"/>
        <v/>
      </c>
      <c r="AE1725" s="84"/>
      <c r="AF1725" s="86">
        <f>IF(AC1725&gt;0,AC1725,'⚙️ Config'!$B$10)</f>
        <v>0.0075</v>
      </c>
      <c r="AG1725" s="88">
        <f t="shared" si="9"/>
        <v>8101.533825</v>
      </c>
      <c r="AH1725" s="88">
        <f>AG1725*'⚙️ Config'!$B$11</f>
        <v>40507.66913</v>
      </c>
      <c r="AI1725" s="88">
        <f>AH1725*'⚙️ Config'!$B$12</f>
        <v>12152.30074</v>
      </c>
      <c r="AJ1725" s="64"/>
      <c r="AK1725" s="84"/>
      <c r="AL1725" s="84"/>
      <c r="AM1725" s="84"/>
      <c r="AN1725" s="84"/>
      <c r="AO1725" s="84"/>
      <c r="AP1725" s="84"/>
      <c r="AQ1725" s="84"/>
    </row>
    <row r="1726" ht="15.0" customHeight="1">
      <c r="A1726" s="79">
        <v>1723.0</v>
      </c>
      <c r="B1726" s="80" t="s">
        <v>3804</v>
      </c>
      <c r="C1726" s="79" t="s">
        <v>141</v>
      </c>
      <c r="D1726" s="79" t="s">
        <v>3805</v>
      </c>
      <c r="E1726" s="81">
        <v>53.36</v>
      </c>
      <c r="F1726" s="79" t="s">
        <v>84</v>
      </c>
      <c r="G1726" s="79" t="s">
        <v>606</v>
      </c>
      <c r="H1726" s="82">
        <v>1080137.89</v>
      </c>
      <c r="I1726" s="79">
        <v>1.0</v>
      </c>
      <c r="J1726" s="83">
        <v>1.6</v>
      </c>
      <c r="K1726" s="80">
        <v>2024.0</v>
      </c>
      <c r="L1726" s="79" t="s">
        <v>202</v>
      </c>
      <c r="M1726" s="79">
        <v>2024.0</v>
      </c>
      <c r="N1726" s="79" t="s">
        <v>161</v>
      </c>
      <c r="O1726" s="65" t="str">
        <f t="shared" si="1"/>
        <v>340756760001</v>
      </c>
      <c r="P1726" s="65">
        <f t="shared" si="2"/>
        <v>6</v>
      </c>
      <c r="Q1726" s="65">
        <f t="shared" si="3"/>
        <v>6</v>
      </c>
      <c r="R1726" s="65" t="str">
        <f t="shared" si="12"/>
        <v>34.075.676/0001-66</v>
      </c>
      <c r="S1726" s="84"/>
      <c r="T1726" s="84" t="str">
        <f t="shared" si="10"/>
        <v/>
      </c>
      <c r="U1726" s="84" t="str">
        <f t="shared" si="11"/>
        <v/>
      </c>
      <c r="V1726" s="65" t="str">
        <f t="shared" si="5"/>
        <v/>
      </c>
      <c r="W1726" s="84"/>
      <c r="X1726" s="84"/>
      <c r="Y1726" s="85"/>
      <c r="Z1726" s="85"/>
      <c r="AA1726" s="65" t="str">
        <f t="shared" si="6"/>
        <v/>
      </c>
      <c r="AB1726" s="65" t="str">
        <f t="shared" si="7"/>
        <v/>
      </c>
      <c r="AC1726" s="86"/>
      <c r="AD1726" s="87" t="str">
        <f t="shared" si="8"/>
        <v/>
      </c>
      <c r="AE1726" s="84"/>
      <c r="AF1726" s="86">
        <f>IF(AC1726&gt;0,AC1726,'⚙️ Config'!$B$10)</f>
        <v>0.0075</v>
      </c>
      <c r="AG1726" s="88">
        <f t="shared" si="9"/>
        <v>8101.034175</v>
      </c>
      <c r="AH1726" s="88">
        <f>AG1726*'⚙️ Config'!$B$11</f>
        <v>40505.17088</v>
      </c>
      <c r="AI1726" s="88">
        <f>AH1726*'⚙️ Config'!$B$12</f>
        <v>12151.55126</v>
      </c>
      <c r="AJ1726" s="64"/>
      <c r="AK1726" s="84"/>
      <c r="AL1726" s="84"/>
      <c r="AM1726" s="84"/>
      <c r="AN1726" s="84"/>
      <c r="AO1726" s="84"/>
      <c r="AP1726" s="84"/>
      <c r="AQ1726" s="84"/>
    </row>
    <row r="1727" ht="15.0" customHeight="1">
      <c r="A1727" s="79">
        <v>1724.0</v>
      </c>
      <c r="B1727" s="80" t="s">
        <v>3806</v>
      </c>
      <c r="C1727" s="79" t="s">
        <v>141</v>
      </c>
      <c r="D1727" s="79" t="s">
        <v>3807</v>
      </c>
      <c r="E1727" s="81">
        <v>48.03</v>
      </c>
      <c r="F1727" s="79" t="s">
        <v>84</v>
      </c>
      <c r="G1727" s="79" t="s">
        <v>606</v>
      </c>
      <c r="H1727" s="82">
        <v>1080055.59</v>
      </c>
      <c r="I1727" s="79">
        <v>1.0</v>
      </c>
      <c r="J1727" s="83">
        <v>2.0</v>
      </c>
      <c r="K1727" s="80">
        <v>2024.0</v>
      </c>
      <c r="L1727" s="79" t="s">
        <v>630</v>
      </c>
      <c r="M1727" s="79">
        <v>2024.0</v>
      </c>
      <c r="N1727" s="79" t="s">
        <v>161</v>
      </c>
      <c r="O1727" s="65" t="str">
        <f t="shared" si="1"/>
        <v>110620170001</v>
      </c>
      <c r="P1727" s="65">
        <f t="shared" si="2"/>
        <v>9</v>
      </c>
      <c r="Q1727" s="65">
        <f t="shared" si="3"/>
        <v>0</v>
      </c>
      <c r="R1727" s="65" t="str">
        <f t="shared" si="12"/>
        <v>11.062.017/0001-90</v>
      </c>
      <c r="S1727" s="84"/>
      <c r="T1727" s="84" t="str">
        <f t="shared" si="10"/>
        <v/>
      </c>
      <c r="U1727" s="84" t="str">
        <f t="shared" si="11"/>
        <v/>
      </c>
      <c r="V1727" s="65" t="str">
        <f t="shared" si="5"/>
        <v/>
      </c>
      <c r="W1727" s="84"/>
      <c r="X1727" s="84"/>
      <c r="Y1727" s="85"/>
      <c r="Z1727" s="85"/>
      <c r="AA1727" s="65" t="str">
        <f t="shared" si="6"/>
        <v/>
      </c>
      <c r="AB1727" s="65" t="str">
        <f t="shared" si="7"/>
        <v/>
      </c>
      <c r="AC1727" s="86"/>
      <c r="AD1727" s="87" t="str">
        <f t="shared" si="8"/>
        <v/>
      </c>
      <c r="AE1727" s="84"/>
      <c r="AF1727" s="86">
        <f>IF(AC1727&gt;0,AC1727,'⚙️ Config'!$B$10)</f>
        <v>0.0075</v>
      </c>
      <c r="AG1727" s="88">
        <f t="shared" si="9"/>
        <v>8100.416925</v>
      </c>
      <c r="AH1727" s="88">
        <f>AG1727*'⚙️ Config'!$B$11</f>
        <v>40502.08463</v>
      </c>
      <c r="AI1727" s="88">
        <f>AH1727*'⚙️ Config'!$B$12</f>
        <v>12150.62539</v>
      </c>
      <c r="AJ1727" s="64"/>
      <c r="AK1727" s="84"/>
      <c r="AL1727" s="84"/>
      <c r="AM1727" s="84"/>
      <c r="AN1727" s="84"/>
      <c r="AO1727" s="84"/>
      <c r="AP1727" s="84"/>
      <c r="AQ1727" s="84"/>
    </row>
    <row r="1728" ht="15.0" customHeight="1">
      <c r="A1728" s="79">
        <v>1725.0</v>
      </c>
      <c r="B1728" s="80" t="s">
        <v>3808</v>
      </c>
      <c r="C1728" s="79" t="s">
        <v>141</v>
      </c>
      <c r="D1728" s="79" t="s">
        <v>3809</v>
      </c>
      <c r="E1728" s="81">
        <v>56.87</v>
      </c>
      <c r="F1728" s="79" t="s">
        <v>84</v>
      </c>
      <c r="G1728" s="79" t="s">
        <v>606</v>
      </c>
      <c r="H1728" s="82">
        <v>1079624.95</v>
      </c>
      <c r="I1728" s="79">
        <v>1.0</v>
      </c>
      <c r="J1728" s="83">
        <v>1.4</v>
      </c>
      <c r="K1728" s="80">
        <v>2024.0</v>
      </c>
      <c r="L1728" s="79" t="s">
        <v>630</v>
      </c>
      <c r="M1728" s="79">
        <v>2024.0</v>
      </c>
      <c r="N1728" s="79" t="s">
        <v>161</v>
      </c>
      <c r="O1728" s="65" t="str">
        <f t="shared" si="1"/>
        <v>203013690001</v>
      </c>
      <c r="P1728" s="65">
        <f t="shared" si="2"/>
        <v>4</v>
      </c>
      <c r="Q1728" s="65">
        <f t="shared" si="3"/>
        <v>1</v>
      </c>
      <c r="R1728" s="65" t="str">
        <f t="shared" si="12"/>
        <v>20.301.369/0001-41</v>
      </c>
      <c r="S1728" s="84"/>
      <c r="T1728" s="84" t="str">
        <f t="shared" si="10"/>
        <v/>
      </c>
      <c r="U1728" s="84" t="str">
        <f t="shared" si="11"/>
        <v/>
      </c>
      <c r="V1728" s="65" t="str">
        <f t="shared" si="5"/>
        <v/>
      </c>
      <c r="W1728" s="84"/>
      <c r="X1728" s="84"/>
      <c r="Y1728" s="85"/>
      <c r="Z1728" s="85"/>
      <c r="AA1728" s="65" t="str">
        <f t="shared" si="6"/>
        <v/>
      </c>
      <c r="AB1728" s="65" t="str">
        <f t="shared" si="7"/>
        <v/>
      </c>
      <c r="AC1728" s="86"/>
      <c r="AD1728" s="87" t="str">
        <f t="shared" si="8"/>
        <v/>
      </c>
      <c r="AE1728" s="84"/>
      <c r="AF1728" s="86">
        <f>IF(AC1728&gt;0,AC1728,'⚙️ Config'!$B$10)</f>
        <v>0.0075</v>
      </c>
      <c r="AG1728" s="88">
        <f t="shared" si="9"/>
        <v>8097.187125</v>
      </c>
      <c r="AH1728" s="88">
        <f>AG1728*'⚙️ Config'!$B$11</f>
        <v>40485.93563</v>
      </c>
      <c r="AI1728" s="88">
        <f>AH1728*'⚙️ Config'!$B$12</f>
        <v>12145.78069</v>
      </c>
      <c r="AJ1728" s="64"/>
      <c r="AK1728" s="84"/>
      <c r="AL1728" s="84"/>
      <c r="AM1728" s="84"/>
      <c r="AN1728" s="84"/>
      <c r="AO1728" s="84"/>
      <c r="AP1728" s="84"/>
      <c r="AQ1728" s="84"/>
    </row>
    <row r="1729" ht="15.0" customHeight="1">
      <c r="A1729" s="79">
        <v>1726.0</v>
      </c>
      <c r="B1729" s="80" t="s">
        <v>3810</v>
      </c>
      <c r="C1729" s="79" t="s">
        <v>141</v>
      </c>
      <c r="D1729" s="79" t="s">
        <v>3811</v>
      </c>
      <c r="E1729" s="81">
        <v>55.03</v>
      </c>
      <c r="F1729" s="79" t="s">
        <v>84</v>
      </c>
      <c r="G1729" s="79" t="s">
        <v>606</v>
      </c>
      <c r="H1729" s="82">
        <v>1078969.54</v>
      </c>
      <c r="I1729" s="79">
        <v>1.0</v>
      </c>
      <c r="J1729" s="83">
        <v>1.5</v>
      </c>
      <c r="K1729" s="80">
        <v>2024.0</v>
      </c>
      <c r="L1729" s="79" t="s">
        <v>630</v>
      </c>
      <c r="M1729" s="79">
        <v>2024.0</v>
      </c>
      <c r="N1729" s="79" t="s">
        <v>161</v>
      </c>
      <c r="O1729" s="65" t="str">
        <f t="shared" si="1"/>
        <v>237979400001</v>
      </c>
      <c r="P1729" s="65">
        <f t="shared" si="2"/>
        <v>5</v>
      </c>
      <c r="Q1729" s="65">
        <f t="shared" si="3"/>
        <v>9</v>
      </c>
      <c r="R1729" s="65" t="str">
        <f t="shared" si="12"/>
        <v>23.797.940/0001-59</v>
      </c>
      <c r="S1729" s="84"/>
      <c r="T1729" s="84" t="str">
        <f t="shared" si="10"/>
        <v/>
      </c>
      <c r="U1729" s="84" t="str">
        <f t="shared" si="11"/>
        <v/>
      </c>
      <c r="V1729" s="65" t="str">
        <f t="shared" si="5"/>
        <v/>
      </c>
      <c r="W1729" s="84"/>
      <c r="X1729" s="84"/>
      <c r="Y1729" s="85"/>
      <c r="Z1729" s="85"/>
      <c r="AA1729" s="65" t="str">
        <f t="shared" si="6"/>
        <v/>
      </c>
      <c r="AB1729" s="65" t="str">
        <f t="shared" si="7"/>
        <v/>
      </c>
      <c r="AC1729" s="86"/>
      <c r="AD1729" s="87" t="str">
        <f t="shared" si="8"/>
        <v/>
      </c>
      <c r="AE1729" s="84"/>
      <c r="AF1729" s="86">
        <f>IF(AC1729&gt;0,AC1729,'⚙️ Config'!$B$10)</f>
        <v>0.0075</v>
      </c>
      <c r="AG1729" s="88">
        <f t="shared" si="9"/>
        <v>8092.27155</v>
      </c>
      <c r="AH1729" s="88">
        <f>AG1729*'⚙️ Config'!$B$11</f>
        <v>40461.35775</v>
      </c>
      <c r="AI1729" s="88">
        <f>AH1729*'⚙️ Config'!$B$12</f>
        <v>12138.40733</v>
      </c>
      <c r="AJ1729" s="64"/>
      <c r="AK1729" s="84"/>
      <c r="AL1729" s="84"/>
      <c r="AM1729" s="84"/>
      <c r="AN1729" s="84"/>
      <c r="AO1729" s="84"/>
      <c r="AP1729" s="84"/>
      <c r="AQ1729" s="84"/>
    </row>
    <row r="1730" ht="15.0" customHeight="1">
      <c r="A1730" s="79">
        <v>1727.0</v>
      </c>
      <c r="B1730" s="80" t="s">
        <v>3812</v>
      </c>
      <c r="C1730" s="79" t="s">
        <v>141</v>
      </c>
      <c r="D1730" s="79" t="s">
        <v>3813</v>
      </c>
      <c r="E1730" s="81">
        <v>56.87</v>
      </c>
      <c r="F1730" s="79" t="s">
        <v>84</v>
      </c>
      <c r="G1730" s="79" t="s">
        <v>606</v>
      </c>
      <c r="H1730" s="82">
        <v>1078354.42</v>
      </c>
      <c r="I1730" s="79">
        <v>1.0</v>
      </c>
      <c r="J1730" s="83">
        <v>1.4</v>
      </c>
      <c r="K1730" s="80">
        <v>2024.0</v>
      </c>
      <c r="L1730" s="79" t="s">
        <v>295</v>
      </c>
      <c r="M1730" s="79">
        <v>2024.0</v>
      </c>
      <c r="N1730" s="79" t="s">
        <v>161</v>
      </c>
      <c r="O1730" s="65" t="str">
        <f t="shared" si="1"/>
        <v>684185990001</v>
      </c>
      <c r="P1730" s="65">
        <f t="shared" si="2"/>
        <v>1</v>
      </c>
      <c r="Q1730" s="65">
        <f t="shared" si="3"/>
        <v>1</v>
      </c>
      <c r="R1730" s="65" t="str">
        <f t="shared" si="12"/>
        <v>68.418.599/0001-11</v>
      </c>
      <c r="S1730" s="84"/>
      <c r="T1730" s="84" t="str">
        <f t="shared" si="10"/>
        <v/>
      </c>
      <c r="U1730" s="84" t="str">
        <f t="shared" si="11"/>
        <v/>
      </c>
      <c r="V1730" s="65" t="str">
        <f t="shared" si="5"/>
        <v/>
      </c>
      <c r="W1730" s="84"/>
      <c r="X1730" s="84"/>
      <c r="Y1730" s="85"/>
      <c r="Z1730" s="85"/>
      <c r="AA1730" s="65" t="str">
        <f t="shared" si="6"/>
        <v/>
      </c>
      <c r="AB1730" s="65" t="str">
        <f t="shared" si="7"/>
        <v/>
      </c>
      <c r="AC1730" s="86"/>
      <c r="AD1730" s="87" t="str">
        <f t="shared" si="8"/>
        <v/>
      </c>
      <c r="AE1730" s="84"/>
      <c r="AF1730" s="86">
        <f>IF(AC1730&gt;0,AC1730,'⚙️ Config'!$B$10)</f>
        <v>0.0075</v>
      </c>
      <c r="AG1730" s="88">
        <f t="shared" si="9"/>
        <v>8087.65815</v>
      </c>
      <c r="AH1730" s="88">
        <f>AG1730*'⚙️ Config'!$B$11</f>
        <v>40438.29075</v>
      </c>
      <c r="AI1730" s="88">
        <f>AH1730*'⚙️ Config'!$B$12</f>
        <v>12131.48723</v>
      </c>
      <c r="AJ1730" s="64"/>
      <c r="AK1730" s="84"/>
      <c r="AL1730" s="84"/>
      <c r="AM1730" s="84"/>
      <c r="AN1730" s="84"/>
      <c r="AO1730" s="84"/>
      <c r="AP1730" s="84"/>
      <c r="AQ1730" s="84"/>
    </row>
    <row r="1731" ht="15.0" customHeight="1">
      <c r="A1731" s="79">
        <v>1728.0</v>
      </c>
      <c r="B1731" s="80" t="s">
        <v>3814</v>
      </c>
      <c r="C1731" s="79" t="s">
        <v>141</v>
      </c>
      <c r="D1731" s="79" t="s">
        <v>3815</v>
      </c>
      <c r="E1731" s="81">
        <v>56.87</v>
      </c>
      <c r="F1731" s="79" t="s">
        <v>84</v>
      </c>
      <c r="G1731" s="79" t="s">
        <v>606</v>
      </c>
      <c r="H1731" s="82">
        <v>1078077.35</v>
      </c>
      <c r="I1731" s="79">
        <v>1.0</v>
      </c>
      <c r="J1731" s="83">
        <v>1.4</v>
      </c>
      <c r="K1731" s="80">
        <v>2024.0</v>
      </c>
      <c r="L1731" s="79" t="s">
        <v>630</v>
      </c>
      <c r="M1731" s="79">
        <v>2024.0</v>
      </c>
      <c r="N1731" s="79" t="s">
        <v>145</v>
      </c>
      <c r="O1731" s="65" t="str">
        <f t="shared" si="1"/>
        <v>318712650001</v>
      </c>
      <c r="P1731" s="65">
        <f t="shared" si="2"/>
        <v>9</v>
      </c>
      <c r="Q1731" s="65">
        <f t="shared" si="3"/>
        <v>9</v>
      </c>
      <c r="R1731" s="65" t="str">
        <f t="shared" si="12"/>
        <v>31.871.265/0001-99</v>
      </c>
      <c r="S1731" s="84"/>
      <c r="T1731" s="84" t="str">
        <f t="shared" si="10"/>
        <v/>
      </c>
      <c r="U1731" s="84" t="str">
        <f t="shared" si="11"/>
        <v/>
      </c>
      <c r="V1731" s="65" t="str">
        <f t="shared" si="5"/>
        <v/>
      </c>
      <c r="W1731" s="84"/>
      <c r="X1731" s="84"/>
      <c r="Y1731" s="85"/>
      <c r="Z1731" s="85"/>
      <c r="AA1731" s="65" t="str">
        <f t="shared" si="6"/>
        <v/>
      </c>
      <c r="AB1731" s="65" t="str">
        <f t="shared" si="7"/>
        <v/>
      </c>
      <c r="AC1731" s="86"/>
      <c r="AD1731" s="87" t="str">
        <f t="shared" si="8"/>
        <v/>
      </c>
      <c r="AE1731" s="84"/>
      <c r="AF1731" s="86">
        <f>IF(AC1731&gt;0,AC1731,'⚙️ Config'!$B$10)</f>
        <v>0.0075</v>
      </c>
      <c r="AG1731" s="88">
        <f t="shared" si="9"/>
        <v>8085.580125</v>
      </c>
      <c r="AH1731" s="88">
        <f>AG1731*'⚙️ Config'!$B$11</f>
        <v>40427.90063</v>
      </c>
      <c r="AI1731" s="88">
        <f>AH1731*'⚙️ Config'!$B$12</f>
        <v>12128.37019</v>
      </c>
      <c r="AJ1731" s="64"/>
      <c r="AK1731" s="84"/>
      <c r="AL1731" s="84"/>
      <c r="AM1731" s="84"/>
      <c r="AN1731" s="84"/>
      <c r="AO1731" s="84"/>
      <c r="AP1731" s="84"/>
      <c r="AQ1731" s="84"/>
    </row>
    <row r="1732" ht="15.0" customHeight="1">
      <c r="A1732" s="79">
        <v>1729.0</v>
      </c>
      <c r="B1732" s="80" t="s">
        <v>3816</v>
      </c>
      <c r="C1732" s="79" t="s">
        <v>141</v>
      </c>
      <c r="D1732" s="79" t="s">
        <v>3817</v>
      </c>
      <c r="E1732" s="81">
        <v>55.03</v>
      </c>
      <c r="F1732" s="79" t="s">
        <v>84</v>
      </c>
      <c r="G1732" s="79" t="s">
        <v>606</v>
      </c>
      <c r="H1732" s="82">
        <v>1077969.76</v>
      </c>
      <c r="I1732" s="79">
        <v>1.0</v>
      </c>
      <c r="J1732" s="83">
        <v>1.5</v>
      </c>
      <c r="K1732" s="80">
        <v>2024.0</v>
      </c>
      <c r="L1732" s="79" t="s">
        <v>630</v>
      </c>
      <c r="M1732" s="79">
        <v>2024.0</v>
      </c>
      <c r="N1732" s="79" t="s">
        <v>161</v>
      </c>
      <c r="O1732" s="65" t="str">
        <f t="shared" si="1"/>
        <v>333987190001</v>
      </c>
      <c r="P1732" s="65">
        <f t="shared" si="2"/>
        <v>8</v>
      </c>
      <c r="Q1732" s="65">
        <f t="shared" si="3"/>
        <v>1</v>
      </c>
      <c r="R1732" s="65" t="str">
        <f t="shared" si="12"/>
        <v>33.398.719/0001-81</v>
      </c>
      <c r="S1732" s="84"/>
      <c r="T1732" s="84" t="str">
        <f t="shared" si="10"/>
        <v/>
      </c>
      <c r="U1732" s="84" t="str">
        <f t="shared" si="11"/>
        <v/>
      </c>
      <c r="V1732" s="65" t="str">
        <f t="shared" si="5"/>
        <v/>
      </c>
      <c r="W1732" s="84"/>
      <c r="X1732" s="84"/>
      <c r="Y1732" s="85"/>
      <c r="Z1732" s="85"/>
      <c r="AA1732" s="65" t="str">
        <f t="shared" si="6"/>
        <v/>
      </c>
      <c r="AB1732" s="65" t="str">
        <f t="shared" si="7"/>
        <v/>
      </c>
      <c r="AC1732" s="86"/>
      <c r="AD1732" s="87" t="str">
        <f t="shared" si="8"/>
        <v/>
      </c>
      <c r="AE1732" s="84"/>
      <c r="AF1732" s="86">
        <f>IF(AC1732&gt;0,AC1732,'⚙️ Config'!$B$10)</f>
        <v>0.0075</v>
      </c>
      <c r="AG1732" s="88">
        <f t="shared" si="9"/>
        <v>8084.7732</v>
      </c>
      <c r="AH1732" s="88">
        <f>AG1732*'⚙️ Config'!$B$11</f>
        <v>40423.866</v>
      </c>
      <c r="AI1732" s="88">
        <f>AH1732*'⚙️ Config'!$B$12</f>
        <v>12127.1598</v>
      </c>
      <c r="AJ1732" s="64"/>
      <c r="AK1732" s="84"/>
      <c r="AL1732" s="84"/>
      <c r="AM1732" s="84"/>
      <c r="AN1732" s="84"/>
      <c r="AO1732" s="84"/>
      <c r="AP1732" s="84"/>
      <c r="AQ1732" s="84"/>
    </row>
    <row r="1733" ht="15.0" customHeight="1">
      <c r="A1733" s="79">
        <v>1730.0</v>
      </c>
      <c r="B1733" s="80" t="s">
        <v>3818</v>
      </c>
      <c r="C1733" s="79" t="s">
        <v>141</v>
      </c>
      <c r="D1733" s="79" t="s">
        <v>3819</v>
      </c>
      <c r="E1733" s="81">
        <v>51.85</v>
      </c>
      <c r="F1733" s="79" t="s">
        <v>84</v>
      </c>
      <c r="G1733" s="79" t="s">
        <v>606</v>
      </c>
      <c r="H1733" s="82">
        <v>1077752.16</v>
      </c>
      <c r="I1733" s="79">
        <v>1.0</v>
      </c>
      <c r="J1733" s="83">
        <v>1.7</v>
      </c>
      <c r="K1733" s="80">
        <v>2024.0</v>
      </c>
      <c r="L1733" s="79" t="s">
        <v>177</v>
      </c>
      <c r="M1733" s="79">
        <v>2024.0</v>
      </c>
      <c r="N1733" s="79" t="s">
        <v>161</v>
      </c>
      <c r="O1733" s="65" t="str">
        <f t="shared" si="1"/>
        <v>507087000001</v>
      </c>
      <c r="P1733" s="65">
        <f t="shared" si="2"/>
        <v>0</v>
      </c>
      <c r="Q1733" s="65">
        <f t="shared" si="3"/>
        <v>3</v>
      </c>
      <c r="R1733" s="65" t="str">
        <f t="shared" si="12"/>
        <v>50.708.700/0001-03</v>
      </c>
      <c r="S1733" s="84"/>
      <c r="T1733" s="84" t="str">
        <f t="shared" si="10"/>
        <v/>
      </c>
      <c r="U1733" s="84" t="str">
        <f t="shared" si="11"/>
        <v/>
      </c>
      <c r="V1733" s="65" t="str">
        <f t="shared" si="5"/>
        <v/>
      </c>
      <c r="W1733" s="84"/>
      <c r="X1733" s="84"/>
      <c r="Y1733" s="85"/>
      <c r="Z1733" s="85"/>
      <c r="AA1733" s="65" t="str">
        <f t="shared" si="6"/>
        <v/>
      </c>
      <c r="AB1733" s="65" t="str">
        <f t="shared" si="7"/>
        <v/>
      </c>
      <c r="AC1733" s="86"/>
      <c r="AD1733" s="87" t="str">
        <f t="shared" si="8"/>
        <v/>
      </c>
      <c r="AE1733" s="84"/>
      <c r="AF1733" s="86">
        <f>IF(AC1733&gt;0,AC1733,'⚙️ Config'!$B$10)</f>
        <v>0.0075</v>
      </c>
      <c r="AG1733" s="88">
        <f t="shared" si="9"/>
        <v>8083.1412</v>
      </c>
      <c r="AH1733" s="88">
        <f>AG1733*'⚙️ Config'!$B$11</f>
        <v>40415.706</v>
      </c>
      <c r="AI1733" s="88">
        <f>AH1733*'⚙️ Config'!$B$12</f>
        <v>12124.7118</v>
      </c>
      <c r="AJ1733" s="64"/>
      <c r="AK1733" s="84"/>
      <c r="AL1733" s="84"/>
      <c r="AM1733" s="84"/>
      <c r="AN1733" s="84"/>
      <c r="AO1733" s="84"/>
      <c r="AP1733" s="84"/>
      <c r="AQ1733" s="84"/>
    </row>
    <row r="1734" ht="15.0" customHeight="1">
      <c r="A1734" s="79">
        <v>1731.0</v>
      </c>
      <c r="B1734" s="80" t="s">
        <v>3820</v>
      </c>
      <c r="C1734" s="79" t="s">
        <v>141</v>
      </c>
      <c r="D1734" s="79" t="s">
        <v>3821</v>
      </c>
      <c r="E1734" s="81">
        <v>73.88</v>
      </c>
      <c r="F1734" s="79" t="s">
        <v>84</v>
      </c>
      <c r="G1734" s="79" t="s">
        <v>606</v>
      </c>
      <c r="H1734" s="82">
        <v>1077738.07</v>
      </c>
      <c r="I1734" s="79">
        <v>1.0</v>
      </c>
      <c r="J1734" s="83">
        <v>0.8</v>
      </c>
      <c r="K1734" s="80">
        <v>2025.0</v>
      </c>
      <c r="L1734" s="79" t="s">
        <v>630</v>
      </c>
      <c r="M1734" s="79">
        <v>2025.0</v>
      </c>
      <c r="N1734" s="79" t="s">
        <v>161</v>
      </c>
      <c r="O1734" s="65" t="str">
        <f t="shared" si="1"/>
        <v>440067750001</v>
      </c>
      <c r="P1734" s="65">
        <f t="shared" si="2"/>
        <v>4</v>
      </c>
      <c r="Q1734" s="65">
        <f t="shared" si="3"/>
        <v>0</v>
      </c>
      <c r="R1734" s="65" t="str">
        <f t="shared" si="12"/>
        <v>44.006.775/0001-40</v>
      </c>
      <c r="S1734" s="84"/>
      <c r="T1734" s="84" t="str">
        <f t="shared" si="10"/>
        <v/>
      </c>
      <c r="U1734" s="84" t="str">
        <f t="shared" si="11"/>
        <v/>
      </c>
      <c r="V1734" s="65" t="str">
        <f t="shared" si="5"/>
        <v/>
      </c>
      <c r="W1734" s="84"/>
      <c r="X1734" s="84"/>
      <c r="Y1734" s="85"/>
      <c r="Z1734" s="85"/>
      <c r="AA1734" s="65" t="str">
        <f t="shared" si="6"/>
        <v/>
      </c>
      <c r="AB1734" s="65" t="str">
        <f t="shared" si="7"/>
        <v/>
      </c>
      <c r="AC1734" s="86"/>
      <c r="AD1734" s="87" t="str">
        <f t="shared" si="8"/>
        <v/>
      </c>
      <c r="AE1734" s="84"/>
      <c r="AF1734" s="86">
        <f>IF(AC1734&gt;0,AC1734,'⚙️ Config'!$B$10)</f>
        <v>0.0075</v>
      </c>
      <c r="AG1734" s="88">
        <f t="shared" si="9"/>
        <v>8083.035525</v>
      </c>
      <c r="AH1734" s="88">
        <f>AG1734*'⚙️ Config'!$B$11</f>
        <v>40415.17763</v>
      </c>
      <c r="AI1734" s="88">
        <f>AH1734*'⚙️ Config'!$B$12</f>
        <v>12124.55329</v>
      </c>
      <c r="AJ1734" s="64"/>
      <c r="AK1734" s="84"/>
      <c r="AL1734" s="84"/>
      <c r="AM1734" s="84"/>
      <c r="AN1734" s="84"/>
      <c r="AO1734" s="84"/>
      <c r="AP1734" s="84"/>
      <c r="AQ1734" s="84"/>
    </row>
    <row r="1735" ht="15.0" customHeight="1">
      <c r="A1735" s="79">
        <v>1732.0</v>
      </c>
      <c r="B1735" s="80" t="s">
        <v>3822</v>
      </c>
      <c r="C1735" s="79" t="s">
        <v>141</v>
      </c>
      <c r="D1735" s="79" t="s">
        <v>3823</v>
      </c>
      <c r="E1735" s="81">
        <v>63.78</v>
      </c>
      <c r="F1735" s="79" t="s">
        <v>84</v>
      </c>
      <c r="G1735" s="79" t="s">
        <v>606</v>
      </c>
      <c r="H1735" s="82">
        <v>1077722.05</v>
      </c>
      <c r="I1735" s="79">
        <v>1.0</v>
      </c>
      <c r="J1735" s="83">
        <v>1.1</v>
      </c>
      <c r="K1735" s="80">
        <v>2025.0</v>
      </c>
      <c r="L1735" s="79" t="s">
        <v>630</v>
      </c>
      <c r="M1735" s="79">
        <v>2025.0</v>
      </c>
      <c r="N1735" s="79" t="s">
        <v>161</v>
      </c>
      <c r="O1735" s="65" t="str">
        <f t="shared" si="1"/>
        <v>395415930001</v>
      </c>
      <c r="P1735" s="65">
        <f t="shared" si="2"/>
        <v>3</v>
      </c>
      <c r="Q1735" s="65">
        <f t="shared" si="3"/>
        <v>9</v>
      </c>
      <c r="R1735" s="65" t="str">
        <f t="shared" si="12"/>
        <v>39.541.593/0001-39</v>
      </c>
      <c r="S1735" s="84"/>
      <c r="T1735" s="84" t="str">
        <f t="shared" si="10"/>
        <v/>
      </c>
      <c r="U1735" s="84" t="str">
        <f t="shared" si="11"/>
        <v/>
      </c>
      <c r="V1735" s="65" t="str">
        <f t="shared" si="5"/>
        <v/>
      </c>
      <c r="W1735" s="84"/>
      <c r="X1735" s="84"/>
      <c r="Y1735" s="85"/>
      <c r="Z1735" s="85"/>
      <c r="AA1735" s="65" t="str">
        <f t="shared" si="6"/>
        <v/>
      </c>
      <c r="AB1735" s="65" t="str">
        <f t="shared" si="7"/>
        <v/>
      </c>
      <c r="AC1735" s="86"/>
      <c r="AD1735" s="87" t="str">
        <f t="shared" si="8"/>
        <v/>
      </c>
      <c r="AE1735" s="84"/>
      <c r="AF1735" s="86">
        <f>IF(AC1735&gt;0,AC1735,'⚙️ Config'!$B$10)</f>
        <v>0.0075</v>
      </c>
      <c r="AG1735" s="88">
        <f t="shared" si="9"/>
        <v>8082.915375</v>
      </c>
      <c r="AH1735" s="88">
        <f>AG1735*'⚙️ Config'!$B$11</f>
        <v>40414.57688</v>
      </c>
      <c r="AI1735" s="88">
        <f>AH1735*'⚙️ Config'!$B$12</f>
        <v>12124.37306</v>
      </c>
      <c r="AJ1735" s="64"/>
      <c r="AK1735" s="84"/>
      <c r="AL1735" s="84"/>
      <c r="AM1735" s="84"/>
      <c r="AN1735" s="84"/>
      <c r="AO1735" s="84"/>
      <c r="AP1735" s="84"/>
      <c r="AQ1735" s="84"/>
    </row>
    <row r="1736" ht="15.0" customHeight="1">
      <c r="A1736" s="79">
        <v>1733.0</v>
      </c>
      <c r="B1736" s="80" t="s">
        <v>3824</v>
      </c>
      <c r="C1736" s="79" t="s">
        <v>141</v>
      </c>
      <c r="D1736" s="79" t="s">
        <v>3825</v>
      </c>
      <c r="E1736" s="81">
        <v>51.85</v>
      </c>
      <c r="F1736" s="79" t="s">
        <v>84</v>
      </c>
      <c r="G1736" s="79" t="s">
        <v>606</v>
      </c>
      <c r="H1736" s="82">
        <v>1076933.49</v>
      </c>
      <c r="I1736" s="79">
        <v>1.0</v>
      </c>
      <c r="J1736" s="83">
        <v>1.7</v>
      </c>
      <c r="K1736" s="80">
        <v>2024.0</v>
      </c>
      <c r="L1736" s="79" t="s">
        <v>630</v>
      </c>
      <c r="M1736" s="79">
        <v>2024.0</v>
      </c>
      <c r="N1736" s="79" t="s">
        <v>145</v>
      </c>
      <c r="O1736" s="65" t="str">
        <f t="shared" si="1"/>
        <v>137457900001</v>
      </c>
      <c r="P1736" s="65">
        <f t="shared" si="2"/>
        <v>8</v>
      </c>
      <c r="Q1736" s="65">
        <f t="shared" si="3"/>
        <v>6</v>
      </c>
      <c r="R1736" s="65" t="str">
        <f t="shared" si="12"/>
        <v>13.745.790/0001-86</v>
      </c>
      <c r="S1736" s="84"/>
      <c r="T1736" s="84" t="str">
        <f t="shared" si="10"/>
        <v/>
      </c>
      <c r="U1736" s="84" t="str">
        <f t="shared" si="11"/>
        <v/>
      </c>
      <c r="V1736" s="65" t="str">
        <f t="shared" si="5"/>
        <v/>
      </c>
      <c r="W1736" s="84"/>
      <c r="X1736" s="84"/>
      <c r="Y1736" s="85"/>
      <c r="Z1736" s="85"/>
      <c r="AA1736" s="65" t="str">
        <f t="shared" si="6"/>
        <v/>
      </c>
      <c r="AB1736" s="65" t="str">
        <f t="shared" si="7"/>
        <v/>
      </c>
      <c r="AC1736" s="86"/>
      <c r="AD1736" s="87" t="str">
        <f t="shared" si="8"/>
        <v/>
      </c>
      <c r="AE1736" s="84"/>
      <c r="AF1736" s="86">
        <f>IF(AC1736&gt;0,AC1736,'⚙️ Config'!$B$10)</f>
        <v>0.0075</v>
      </c>
      <c r="AG1736" s="88">
        <f t="shared" si="9"/>
        <v>8077.001175</v>
      </c>
      <c r="AH1736" s="88">
        <f>AG1736*'⚙️ Config'!$B$11</f>
        <v>40385.00588</v>
      </c>
      <c r="AI1736" s="88">
        <f>AH1736*'⚙️ Config'!$B$12</f>
        <v>12115.50176</v>
      </c>
      <c r="AJ1736" s="64"/>
      <c r="AK1736" s="84"/>
      <c r="AL1736" s="84"/>
      <c r="AM1736" s="84"/>
      <c r="AN1736" s="84"/>
      <c r="AO1736" s="84"/>
      <c r="AP1736" s="84"/>
      <c r="AQ1736" s="84"/>
    </row>
    <row r="1737" ht="15.0" customHeight="1">
      <c r="A1737" s="79">
        <v>1734.0</v>
      </c>
      <c r="B1737" s="80" t="s">
        <v>3826</v>
      </c>
      <c r="C1737" s="79" t="s">
        <v>141</v>
      </c>
      <c r="D1737" s="79" t="s">
        <v>3827</v>
      </c>
      <c r="E1737" s="81">
        <v>56.87</v>
      </c>
      <c r="F1737" s="79" t="s">
        <v>84</v>
      </c>
      <c r="G1737" s="79" t="s">
        <v>606</v>
      </c>
      <c r="H1737" s="82">
        <v>1076863.65</v>
      </c>
      <c r="I1737" s="79">
        <v>1.0</v>
      </c>
      <c r="J1737" s="83">
        <v>1.4</v>
      </c>
      <c r="K1737" s="80">
        <v>2024.0</v>
      </c>
      <c r="L1737" s="79" t="s">
        <v>918</v>
      </c>
      <c r="M1737" s="79">
        <v>2024.0</v>
      </c>
      <c r="N1737" s="79" t="s">
        <v>161</v>
      </c>
      <c r="O1737" s="65" t="str">
        <f t="shared" si="1"/>
        <v>335187660001</v>
      </c>
      <c r="P1737" s="65">
        <f t="shared" si="2"/>
        <v>1</v>
      </c>
      <c r="Q1737" s="65">
        <f t="shared" si="3"/>
        <v>1</v>
      </c>
      <c r="R1737" s="65" t="str">
        <f t="shared" si="12"/>
        <v>33.518.766/0001-11</v>
      </c>
      <c r="S1737" s="84"/>
      <c r="T1737" s="84" t="str">
        <f t="shared" si="10"/>
        <v/>
      </c>
      <c r="U1737" s="84" t="str">
        <f t="shared" si="11"/>
        <v/>
      </c>
      <c r="V1737" s="65" t="str">
        <f t="shared" si="5"/>
        <v/>
      </c>
      <c r="W1737" s="84"/>
      <c r="X1737" s="84"/>
      <c r="Y1737" s="85"/>
      <c r="Z1737" s="85"/>
      <c r="AA1737" s="65" t="str">
        <f t="shared" si="6"/>
        <v/>
      </c>
      <c r="AB1737" s="65" t="str">
        <f t="shared" si="7"/>
        <v/>
      </c>
      <c r="AC1737" s="86"/>
      <c r="AD1737" s="87" t="str">
        <f t="shared" si="8"/>
        <v/>
      </c>
      <c r="AE1737" s="84"/>
      <c r="AF1737" s="86">
        <f>IF(AC1737&gt;0,AC1737,'⚙️ Config'!$B$10)</f>
        <v>0.0075</v>
      </c>
      <c r="AG1737" s="88">
        <f t="shared" si="9"/>
        <v>8076.477375</v>
      </c>
      <c r="AH1737" s="88">
        <f>AG1737*'⚙️ Config'!$B$11</f>
        <v>40382.38688</v>
      </c>
      <c r="AI1737" s="88">
        <f>AH1737*'⚙️ Config'!$B$12</f>
        <v>12114.71606</v>
      </c>
      <c r="AJ1737" s="64"/>
      <c r="AK1737" s="84"/>
      <c r="AL1737" s="84"/>
      <c r="AM1737" s="84"/>
      <c r="AN1737" s="84"/>
      <c r="AO1737" s="84"/>
      <c r="AP1737" s="84"/>
      <c r="AQ1737" s="84"/>
    </row>
    <row r="1738" ht="15.0" customHeight="1">
      <c r="A1738" s="79">
        <v>1735.0</v>
      </c>
      <c r="B1738" s="80" t="s">
        <v>3828</v>
      </c>
      <c r="C1738" s="79" t="s">
        <v>141</v>
      </c>
      <c r="D1738" s="79" t="s">
        <v>3829</v>
      </c>
      <c r="E1738" s="81">
        <v>58.92</v>
      </c>
      <c r="F1738" s="79" t="s">
        <v>84</v>
      </c>
      <c r="G1738" s="79" t="s">
        <v>606</v>
      </c>
      <c r="H1738" s="82">
        <v>1076798.43</v>
      </c>
      <c r="I1738" s="79">
        <v>1.0</v>
      </c>
      <c r="J1738" s="83">
        <v>1.3</v>
      </c>
      <c r="K1738" s="80">
        <v>2024.0</v>
      </c>
      <c r="L1738" s="79" t="s">
        <v>268</v>
      </c>
      <c r="M1738" s="79">
        <v>2024.0</v>
      </c>
      <c r="N1738" s="79" t="s">
        <v>161</v>
      </c>
      <c r="O1738" s="65" t="str">
        <f t="shared" si="1"/>
        <v>003590840001</v>
      </c>
      <c r="P1738" s="65">
        <f t="shared" si="2"/>
        <v>5</v>
      </c>
      <c r="Q1738" s="65">
        <f t="shared" si="3"/>
        <v>4</v>
      </c>
      <c r="R1738" s="65" t="str">
        <f t="shared" si="12"/>
        <v>00.359.084/0001-54</v>
      </c>
      <c r="S1738" s="84"/>
      <c r="T1738" s="84" t="str">
        <f t="shared" si="10"/>
        <v/>
      </c>
      <c r="U1738" s="84" t="str">
        <f t="shared" si="11"/>
        <v/>
      </c>
      <c r="V1738" s="65" t="str">
        <f t="shared" si="5"/>
        <v/>
      </c>
      <c r="W1738" s="84"/>
      <c r="X1738" s="84"/>
      <c r="Y1738" s="85"/>
      <c r="Z1738" s="85"/>
      <c r="AA1738" s="65" t="str">
        <f t="shared" si="6"/>
        <v/>
      </c>
      <c r="AB1738" s="65" t="str">
        <f t="shared" si="7"/>
        <v/>
      </c>
      <c r="AC1738" s="86"/>
      <c r="AD1738" s="87" t="str">
        <f t="shared" si="8"/>
        <v/>
      </c>
      <c r="AE1738" s="84"/>
      <c r="AF1738" s="86">
        <f>IF(AC1738&gt;0,AC1738,'⚙️ Config'!$B$10)</f>
        <v>0.0075</v>
      </c>
      <c r="AG1738" s="88">
        <f t="shared" si="9"/>
        <v>8075.988225</v>
      </c>
      <c r="AH1738" s="88">
        <f>AG1738*'⚙️ Config'!$B$11</f>
        <v>40379.94113</v>
      </c>
      <c r="AI1738" s="88">
        <f>AH1738*'⚙️ Config'!$B$12</f>
        <v>12113.98234</v>
      </c>
      <c r="AJ1738" s="64"/>
      <c r="AK1738" s="84"/>
      <c r="AL1738" s="84"/>
      <c r="AM1738" s="84"/>
      <c r="AN1738" s="84"/>
      <c r="AO1738" s="84"/>
      <c r="AP1738" s="84"/>
      <c r="AQ1738" s="84"/>
    </row>
    <row r="1739" ht="15.0" customHeight="1">
      <c r="A1739" s="79">
        <v>1736.0</v>
      </c>
      <c r="B1739" s="80" t="s">
        <v>3830</v>
      </c>
      <c r="C1739" s="79" t="s">
        <v>141</v>
      </c>
      <c r="D1739" s="79" t="s">
        <v>3831</v>
      </c>
      <c r="E1739" s="81">
        <v>58.92</v>
      </c>
      <c r="F1739" s="79" t="s">
        <v>84</v>
      </c>
      <c r="G1739" s="79" t="s">
        <v>606</v>
      </c>
      <c r="H1739" s="82">
        <v>1076770.05</v>
      </c>
      <c r="I1739" s="79">
        <v>1.0</v>
      </c>
      <c r="J1739" s="83">
        <v>1.3</v>
      </c>
      <c r="K1739" s="80">
        <v>2024.0</v>
      </c>
      <c r="L1739" s="79" t="s">
        <v>630</v>
      </c>
      <c r="M1739" s="79">
        <v>2024.0</v>
      </c>
      <c r="N1739" s="79" t="s">
        <v>161</v>
      </c>
      <c r="O1739" s="65" t="str">
        <f t="shared" si="1"/>
        <v>178488420001</v>
      </c>
      <c r="P1739" s="65">
        <f t="shared" si="2"/>
        <v>0</v>
      </c>
      <c r="Q1739" s="65">
        <f t="shared" si="3"/>
        <v>9</v>
      </c>
      <c r="R1739" s="65" t="str">
        <f t="shared" si="12"/>
        <v>17.848.842/0001-09</v>
      </c>
      <c r="S1739" s="84"/>
      <c r="T1739" s="84" t="str">
        <f t="shared" si="10"/>
        <v/>
      </c>
      <c r="U1739" s="84" t="str">
        <f t="shared" si="11"/>
        <v/>
      </c>
      <c r="V1739" s="65" t="str">
        <f t="shared" si="5"/>
        <v/>
      </c>
      <c r="W1739" s="84"/>
      <c r="X1739" s="84"/>
      <c r="Y1739" s="85"/>
      <c r="Z1739" s="85"/>
      <c r="AA1739" s="65" t="str">
        <f t="shared" si="6"/>
        <v/>
      </c>
      <c r="AB1739" s="65" t="str">
        <f t="shared" si="7"/>
        <v/>
      </c>
      <c r="AC1739" s="86"/>
      <c r="AD1739" s="87" t="str">
        <f t="shared" si="8"/>
        <v/>
      </c>
      <c r="AE1739" s="84"/>
      <c r="AF1739" s="86">
        <f>IF(AC1739&gt;0,AC1739,'⚙️ Config'!$B$10)</f>
        <v>0.0075</v>
      </c>
      <c r="AG1739" s="88">
        <f t="shared" si="9"/>
        <v>8075.775375</v>
      </c>
      <c r="AH1739" s="88">
        <f>AG1739*'⚙️ Config'!$B$11</f>
        <v>40378.87688</v>
      </c>
      <c r="AI1739" s="88">
        <f>AH1739*'⚙️ Config'!$B$12</f>
        <v>12113.66306</v>
      </c>
      <c r="AJ1739" s="64"/>
      <c r="AK1739" s="84"/>
      <c r="AL1739" s="84"/>
      <c r="AM1739" s="84"/>
      <c r="AN1739" s="84"/>
      <c r="AO1739" s="84"/>
      <c r="AP1739" s="84"/>
      <c r="AQ1739" s="84"/>
    </row>
    <row r="1740" ht="15.0" customHeight="1">
      <c r="A1740" s="79">
        <v>1737.0</v>
      </c>
      <c r="B1740" s="80" t="s">
        <v>3832</v>
      </c>
      <c r="C1740" s="79" t="s">
        <v>141</v>
      </c>
      <c r="D1740" s="79" t="s">
        <v>3833</v>
      </c>
      <c r="E1740" s="81">
        <v>56.87</v>
      </c>
      <c r="F1740" s="79" t="s">
        <v>84</v>
      </c>
      <c r="G1740" s="79" t="s">
        <v>606</v>
      </c>
      <c r="H1740" s="82">
        <v>1076571.08</v>
      </c>
      <c r="I1740" s="79">
        <v>1.0</v>
      </c>
      <c r="J1740" s="83">
        <v>1.4</v>
      </c>
      <c r="K1740" s="80">
        <v>2024.0</v>
      </c>
      <c r="L1740" s="79" t="s">
        <v>630</v>
      </c>
      <c r="M1740" s="79">
        <v>2024.0</v>
      </c>
      <c r="N1740" s="79" t="s">
        <v>342</v>
      </c>
      <c r="O1740" s="65" t="str">
        <f t="shared" si="1"/>
        <v>060087320001</v>
      </c>
      <c r="P1740" s="65">
        <f t="shared" si="2"/>
        <v>0</v>
      </c>
      <c r="Q1740" s="65">
        <f t="shared" si="3"/>
        <v>4</v>
      </c>
      <c r="R1740" s="65" t="str">
        <f t="shared" si="12"/>
        <v>06.008.732/0001-04</v>
      </c>
      <c r="S1740" s="84"/>
      <c r="T1740" s="84" t="str">
        <f t="shared" si="10"/>
        <v/>
      </c>
      <c r="U1740" s="84" t="str">
        <f t="shared" si="11"/>
        <v/>
      </c>
      <c r="V1740" s="65" t="str">
        <f t="shared" si="5"/>
        <v/>
      </c>
      <c r="W1740" s="84"/>
      <c r="X1740" s="84"/>
      <c r="Y1740" s="85"/>
      <c r="Z1740" s="85"/>
      <c r="AA1740" s="65" t="str">
        <f t="shared" si="6"/>
        <v/>
      </c>
      <c r="AB1740" s="65" t="str">
        <f t="shared" si="7"/>
        <v/>
      </c>
      <c r="AC1740" s="86"/>
      <c r="AD1740" s="87" t="str">
        <f t="shared" si="8"/>
        <v/>
      </c>
      <c r="AE1740" s="84"/>
      <c r="AF1740" s="86">
        <f>IF(AC1740&gt;0,AC1740,'⚙️ Config'!$B$10)</f>
        <v>0.0075</v>
      </c>
      <c r="AG1740" s="88">
        <f t="shared" si="9"/>
        <v>8074.2831</v>
      </c>
      <c r="AH1740" s="88">
        <f>AG1740*'⚙️ Config'!$B$11</f>
        <v>40371.4155</v>
      </c>
      <c r="AI1740" s="88">
        <f>AH1740*'⚙️ Config'!$B$12</f>
        <v>12111.42465</v>
      </c>
      <c r="AJ1740" s="64"/>
      <c r="AK1740" s="84"/>
      <c r="AL1740" s="84"/>
      <c r="AM1740" s="84"/>
      <c r="AN1740" s="84"/>
      <c r="AO1740" s="84"/>
      <c r="AP1740" s="84"/>
      <c r="AQ1740" s="84"/>
    </row>
    <row r="1741" ht="15.0" customHeight="1">
      <c r="A1741" s="79">
        <v>1738.0</v>
      </c>
      <c r="B1741" s="80" t="s">
        <v>3834</v>
      </c>
      <c r="C1741" s="79" t="s">
        <v>141</v>
      </c>
      <c r="D1741" s="79" t="s">
        <v>3835</v>
      </c>
      <c r="E1741" s="81">
        <v>63.78</v>
      </c>
      <c r="F1741" s="79" t="s">
        <v>84</v>
      </c>
      <c r="G1741" s="79" t="s">
        <v>606</v>
      </c>
      <c r="H1741" s="82">
        <v>1076471.94</v>
      </c>
      <c r="I1741" s="79">
        <v>1.0</v>
      </c>
      <c r="J1741" s="83">
        <v>1.1</v>
      </c>
      <c r="K1741" s="80">
        <v>2025.0</v>
      </c>
      <c r="L1741" s="79" t="s">
        <v>630</v>
      </c>
      <c r="M1741" s="79">
        <v>2025.0</v>
      </c>
      <c r="N1741" s="79" t="s">
        <v>161</v>
      </c>
      <c r="O1741" s="65" t="str">
        <f t="shared" si="1"/>
        <v>335805570001</v>
      </c>
      <c r="P1741" s="65">
        <f t="shared" si="2"/>
        <v>0</v>
      </c>
      <c r="Q1741" s="65">
        <f t="shared" si="3"/>
        <v>6</v>
      </c>
      <c r="R1741" s="65" t="str">
        <f t="shared" si="12"/>
        <v>33.580.557/0001-06</v>
      </c>
      <c r="S1741" s="84"/>
      <c r="T1741" s="84" t="str">
        <f t="shared" si="10"/>
        <v/>
      </c>
      <c r="U1741" s="84" t="str">
        <f t="shared" si="11"/>
        <v/>
      </c>
      <c r="V1741" s="65" t="str">
        <f t="shared" si="5"/>
        <v/>
      </c>
      <c r="W1741" s="84"/>
      <c r="X1741" s="84"/>
      <c r="Y1741" s="85"/>
      <c r="Z1741" s="85"/>
      <c r="AA1741" s="65" t="str">
        <f t="shared" si="6"/>
        <v/>
      </c>
      <c r="AB1741" s="65" t="str">
        <f t="shared" si="7"/>
        <v/>
      </c>
      <c r="AC1741" s="86"/>
      <c r="AD1741" s="87" t="str">
        <f t="shared" si="8"/>
        <v/>
      </c>
      <c r="AE1741" s="84"/>
      <c r="AF1741" s="86">
        <f>IF(AC1741&gt;0,AC1741,'⚙️ Config'!$B$10)</f>
        <v>0.0075</v>
      </c>
      <c r="AG1741" s="88">
        <f t="shared" si="9"/>
        <v>8073.53955</v>
      </c>
      <c r="AH1741" s="88">
        <f>AG1741*'⚙️ Config'!$B$11</f>
        <v>40367.69775</v>
      </c>
      <c r="AI1741" s="88">
        <f>AH1741*'⚙️ Config'!$B$12</f>
        <v>12110.30933</v>
      </c>
      <c r="AJ1741" s="64"/>
      <c r="AK1741" s="84"/>
      <c r="AL1741" s="84"/>
      <c r="AM1741" s="84"/>
      <c r="AN1741" s="84"/>
      <c r="AO1741" s="84"/>
      <c r="AP1741" s="84"/>
      <c r="AQ1741" s="84"/>
    </row>
    <row r="1742" ht="15.0" customHeight="1">
      <c r="A1742" s="79">
        <v>1739.0</v>
      </c>
      <c r="B1742" s="80" t="s">
        <v>3836</v>
      </c>
      <c r="C1742" s="79" t="s">
        <v>141</v>
      </c>
      <c r="D1742" s="79" t="s">
        <v>3837</v>
      </c>
      <c r="E1742" s="81">
        <v>51.85</v>
      </c>
      <c r="F1742" s="79" t="s">
        <v>84</v>
      </c>
      <c r="G1742" s="79" t="s">
        <v>606</v>
      </c>
      <c r="H1742" s="82">
        <v>1076236.96</v>
      </c>
      <c r="I1742" s="79">
        <v>1.0</v>
      </c>
      <c r="J1742" s="83">
        <v>1.7</v>
      </c>
      <c r="K1742" s="80">
        <v>2024.0</v>
      </c>
      <c r="L1742" s="79" t="s">
        <v>630</v>
      </c>
      <c r="M1742" s="79">
        <v>2024.0</v>
      </c>
      <c r="N1742" s="79" t="s">
        <v>161</v>
      </c>
      <c r="O1742" s="65" t="str">
        <f t="shared" si="1"/>
        <v>348936800001</v>
      </c>
      <c r="P1742" s="65">
        <f t="shared" si="2"/>
        <v>3</v>
      </c>
      <c r="Q1742" s="65">
        <f t="shared" si="3"/>
        <v>1</v>
      </c>
      <c r="R1742" s="65" t="str">
        <f t="shared" si="12"/>
        <v>34.893.680/0001-31</v>
      </c>
      <c r="S1742" s="84"/>
      <c r="T1742" s="84" t="str">
        <f t="shared" si="10"/>
        <v/>
      </c>
      <c r="U1742" s="84" t="str">
        <f t="shared" si="11"/>
        <v/>
      </c>
      <c r="V1742" s="65" t="str">
        <f t="shared" si="5"/>
        <v/>
      </c>
      <c r="W1742" s="84"/>
      <c r="X1742" s="84"/>
      <c r="Y1742" s="85"/>
      <c r="Z1742" s="85"/>
      <c r="AA1742" s="65" t="str">
        <f t="shared" si="6"/>
        <v/>
      </c>
      <c r="AB1742" s="65" t="str">
        <f t="shared" si="7"/>
        <v/>
      </c>
      <c r="AC1742" s="86"/>
      <c r="AD1742" s="87" t="str">
        <f t="shared" si="8"/>
        <v/>
      </c>
      <c r="AE1742" s="84"/>
      <c r="AF1742" s="86">
        <f>IF(AC1742&gt;0,AC1742,'⚙️ Config'!$B$10)</f>
        <v>0.0075</v>
      </c>
      <c r="AG1742" s="88">
        <f t="shared" si="9"/>
        <v>8071.7772</v>
      </c>
      <c r="AH1742" s="88">
        <f>AG1742*'⚙️ Config'!$B$11</f>
        <v>40358.886</v>
      </c>
      <c r="AI1742" s="88">
        <f>AH1742*'⚙️ Config'!$B$12</f>
        <v>12107.6658</v>
      </c>
      <c r="AJ1742" s="64"/>
      <c r="AK1742" s="84"/>
      <c r="AL1742" s="84"/>
      <c r="AM1742" s="84"/>
      <c r="AN1742" s="84"/>
      <c r="AO1742" s="84"/>
      <c r="AP1742" s="84"/>
      <c r="AQ1742" s="84"/>
    </row>
    <row r="1743" ht="15.0" customHeight="1">
      <c r="A1743" s="79">
        <v>1740.0</v>
      </c>
      <c r="B1743" s="80" t="s">
        <v>3838</v>
      </c>
      <c r="C1743" s="79" t="s">
        <v>141</v>
      </c>
      <c r="D1743" s="79" t="s">
        <v>3839</v>
      </c>
      <c r="E1743" s="81">
        <v>61.21</v>
      </c>
      <c r="F1743" s="79" t="s">
        <v>84</v>
      </c>
      <c r="G1743" s="79" t="s">
        <v>606</v>
      </c>
      <c r="H1743" s="82">
        <v>1076144.19</v>
      </c>
      <c r="I1743" s="79">
        <v>1.0</v>
      </c>
      <c r="J1743" s="83">
        <v>1.2</v>
      </c>
      <c r="K1743" s="80">
        <v>2025.0</v>
      </c>
      <c r="L1743" s="79" t="s">
        <v>630</v>
      </c>
      <c r="M1743" s="79">
        <v>2025.0</v>
      </c>
      <c r="N1743" s="79" t="s">
        <v>161</v>
      </c>
      <c r="O1743" s="65" t="str">
        <f t="shared" si="1"/>
        <v>018775950001</v>
      </c>
      <c r="P1743" s="65">
        <f t="shared" si="2"/>
        <v>2</v>
      </c>
      <c r="Q1743" s="65">
        <f t="shared" si="3"/>
        <v>0</v>
      </c>
      <c r="R1743" s="65" t="str">
        <f t="shared" si="12"/>
        <v>01.877.595/0001-20</v>
      </c>
      <c r="S1743" s="84"/>
      <c r="T1743" s="84" t="str">
        <f t="shared" si="10"/>
        <v/>
      </c>
      <c r="U1743" s="84" t="str">
        <f t="shared" si="11"/>
        <v/>
      </c>
      <c r="V1743" s="65" t="str">
        <f t="shared" si="5"/>
        <v/>
      </c>
      <c r="W1743" s="84"/>
      <c r="X1743" s="84"/>
      <c r="Y1743" s="85"/>
      <c r="Z1743" s="85"/>
      <c r="AA1743" s="65" t="str">
        <f t="shared" si="6"/>
        <v/>
      </c>
      <c r="AB1743" s="65" t="str">
        <f t="shared" si="7"/>
        <v/>
      </c>
      <c r="AC1743" s="86"/>
      <c r="AD1743" s="87" t="str">
        <f t="shared" si="8"/>
        <v/>
      </c>
      <c r="AE1743" s="84"/>
      <c r="AF1743" s="86">
        <f>IF(AC1743&gt;0,AC1743,'⚙️ Config'!$B$10)</f>
        <v>0.0075</v>
      </c>
      <c r="AG1743" s="88">
        <f t="shared" si="9"/>
        <v>8071.081425</v>
      </c>
      <c r="AH1743" s="88">
        <f>AG1743*'⚙️ Config'!$B$11</f>
        <v>40355.40713</v>
      </c>
      <c r="AI1743" s="88">
        <f>AH1743*'⚙️ Config'!$B$12</f>
        <v>12106.62214</v>
      </c>
      <c r="AJ1743" s="64"/>
      <c r="AK1743" s="84"/>
      <c r="AL1743" s="84"/>
      <c r="AM1743" s="84"/>
      <c r="AN1743" s="84"/>
      <c r="AO1743" s="84"/>
      <c r="AP1743" s="84"/>
      <c r="AQ1743" s="84"/>
    </row>
    <row r="1744" ht="15.0" customHeight="1">
      <c r="A1744" s="79">
        <v>1741.0</v>
      </c>
      <c r="B1744" s="80" t="s">
        <v>3840</v>
      </c>
      <c r="C1744" s="79" t="s">
        <v>141</v>
      </c>
      <c r="D1744" s="79" t="s">
        <v>3841</v>
      </c>
      <c r="E1744" s="81">
        <v>56.87</v>
      </c>
      <c r="F1744" s="79" t="s">
        <v>84</v>
      </c>
      <c r="G1744" s="79" t="s">
        <v>606</v>
      </c>
      <c r="H1744" s="82">
        <v>1076030.43</v>
      </c>
      <c r="I1744" s="79">
        <v>1.0</v>
      </c>
      <c r="J1744" s="83">
        <v>1.4</v>
      </c>
      <c r="K1744" s="80">
        <v>2024.0</v>
      </c>
      <c r="L1744" s="79" t="s">
        <v>268</v>
      </c>
      <c r="M1744" s="79">
        <v>2024.0</v>
      </c>
      <c r="N1744" s="79" t="s">
        <v>161</v>
      </c>
      <c r="O1744" s="65" t="str">
        <f t="shared" si="1"/>
        <v>234438860001</v>
      </c>
      <c r="P1744" s="65">
        <f t="shared" si="2"/>
        <v>4</v>
      </c>
      <c r="Q1744" s="65">
        <f t="shared" si="3"/>
        <v>3</v>
      </c>
      <c r="R1744" s="65" t="str">
        <f t="shared" si="12"/>
        <v>23.443.886/0001-43</v>
      </c>
      <c r="S1744" s="84"/>
      <c r="T1744" s="84" t="str">
        <f t="shared" si="10"/>
        <v/>
      </c>
      <c r="U1744" s="84" t="str">
        <f t="shared" si="11"/>
        <v/>
      </c>
      <c r="V1744" s="65" t="str">
        <f t="shared" si="5"/>
        <v/>
      </c>
      <c r="W1744" s="84"/>
      <c r="X1744" s="84"/>
      <c r="Y1744" s="85"/>
      <c r="Z1744" s="85"/>
      <c r="AA1744" s="65" t="str">
        <f t="shared" si="6"/>
        <v/>
      </c>
      <c r="AB1744" s="65" t="str">
        <f t="shared" si="7"/>
        <v/>
      </c>
      <c r="AC1744" s="86"/>
      <c r="AD1744" s="87" t="str">
        <f t="shared" si="8"/>
        <v/>
      </c>
      <c r="AE1744" s="84"/>
      <c r="AF1744" s="86">
        <f>IF(AC1744&gt;0,AC1744,'⚙️ Config'!$B$10)</f>
        <v>0.0075</v>
      </c>
      <c r="AG1744" s="88">
        <f t="shared" si="9"/>
        <v>8070.228225</v>
      </c>
      <c r="AH1744" s="88">
        <f>AG1744*'⚙️ Config'!$B$11</f>
        <v>40351.14113</v>
      </c>
      <c r="AI1744" s="88">
        <f>AH1744*'⚙️ Config'!$B$12</f>
        <v>12105.34234</v>
      </c>
      <c r="AJ1744" s="64"/>
      <c r="AK1744" s="84"/>
      <c r="AL1744" s="84"/>
      <c r="AM1744" s="84"/>
      <c r="AN1744" s="84"/>
      <c r="AO1744" s="84"/>
      <c r="AP1744" s="84"/>
      <c r="AQ1744" s="84"/>
    </row>
    <row r="1745" ht="15.0" customHeight="1">
      <c r="A1745" s="79">
        <v>1742.0</v>
      </c>
      <c r="B1745" s="80" t="s">
        <v>3842</v>
      </c>
      <c r="C1745" s="79" t="s">
        <v>141</v>
      </c>
      <c r="D1745" s="79" t="s">
        <v>3843</v>
      </c>
      <c r="E1745" s="81">
        <v>66.7</v>
      </c>
      <c r="F1745" s="79" t="s">
        <v>84</v>
      </c>
      <c r="G1745" s="79" t="s">
        <v>606</v>
      </c>
      <c r="H1745" s="82">
        <v>1076022.74</v>
      </c>
      <c r="I1745" s="79">
        <v>1.0</v>
      </c>
      <c r="J1745" s="83">
        <v>1.0</v>
      </c>
      <c r="K1745" s="80">
        <v>2025.0</v>
      </c>
      <c r="L1745" s="79" t="s">
        <v>630</v>
      </c>
      <c r="M1745" s="79">
        <v>2025.0</v>
      </c>
      <c r="N1745" s="79" t="s">
        <v>161</v>
      </c>
      <c r="O1745" s="65" t="str">
        <f t="shared" si="1"/>
        <v>356378100001</v>
      </c>
      <c r="P1745" s="65">
        <f t="shared" si="2"/>
        <v>3</v>
      </c>
      <c r="Q1745" s="65">
        <f t="shared" si="3"/>
        <v>8</v>
      </c>
      <c r="R1745" s="65" t="str">
        <f t="shared" si="12"/>
        <v>35.637.810/0001-38</v>
      </c>
      <c r="S1745" s="84"/>
      <c r="T1745" s="84" t="str">
        <f t="shared" si="10"/>
        <v/>
      </c>
      <c r="U1745" s="84" t="str">
        <f t="shared" si="11"/>
        <v/>
      </c>
      <c r="V1745" s="65" t="str">
        <f t="shared" si="5"/>
        <v/>
      </c>
      <c r="W1745" s="84"/>
      <c r="X1745" s="84"/>
      <c r="Y1745" s="85"/>
      <c r="Z1745" s="85"/>
      <c r="AA1745" s="65" t="str">
        <f t="shared" si="6"/>
        <v/>
      </c>
      <c r="AB1745" s="65" t="str">
        <f t="shared" si="7"/>
        <v/>
      </c>
      <c r="AC1745" s="86"/>
      <c r="AD1745" s="87" t="str">
        <f t="shared" si="8"/>
        <v/>
      </c>
      <c r="AE1745" s="84"/>
      <c r="AF1745" s="86">
        <f>IF(AC1745&gt;0,AC1745,'⚙️ Config'!$B$10)</f>
        <v>0.0075</v>
      </c>
      <c r="AG1745" s="88">
        <f t="shared" si="9"/>
        <v>8070.17055</v>
      </c>
      <c r="AH1745" s="88">
        <f>AG1745*'⚙️ Config'!$B$11</f>
        <v>40350.85275</v>
      </c>
      <c r="AI1745" s="88">
        <f>AH1745*'⚙️ Config'!$B$12</f>
        <v>12105.25583</v>
      </c>
      <c r="AJ1745" s="64"/>
      <c r="AK1745" s="84"/>
      <c r="AL1745" s="84"/>
      <c r="AM1745" s="84"/>
      <c r="AN1745" s="84"/>
      <c r="AO1745" s="84"/>
      <c r="AP1745" s="84"/>
      <c r="AQ1745" s="84"/>
    </row>
    <row r="1746" ht="15.0" customHeight="1">
      <c r="A1746" s="79">
        <v>1743.0</v>
      </c>
      <c r="B1746" s="80" t="s">
        <v>3844</v>
      </c>
      <c r="C1746" s="79" t="s">
        <v>141</v>
      </c>
      <c r="D1746" s="79" t="s">
        <v>3845</v>
      </c>
      <c r="E1746" s="81">
        <v>56.87</v>
      </c>
      <c r="F1746" s="79" t="s">
        <v>84</v>
      </c>
      <c r="G1746" s="79" t="s">
        <v>606</v>
      </c>
      <c r="H1746" s="82">
        <v>1075989.31</v>
      </c>
      <c r="I1746" s="79">
        <v>1.0</v>
      </c>
      <c r="J1746" s="83">
        <v>1.4</v>
      </c>
      <c r="K1746" s="80">
        <v>2024.0</v>
      </c>
      <c r="L1746" s="79" t="s">
        <v>448</v>
      </c>
      <c r="M1746" s="79">
        <v>2024.0</v>
      </c>
      <c r="N1746" s="79" t="s">
        <v>145</v>
      </c>
      <c r="O1746" s="65" t="str">
        <f t="shared" si="1"/>
        <v>014116250001</v>
      </c>
      <c r="P1746" s="65">
        <f t="shared" si="2"/>
        <v>0</v>
      </c>
      <c r="Q1746" s="65">
        <f t="shared" si="3"/>
        <v>9</v>
      </c>
      <c r="R1746" s="65" t="str">
        <f t="shared" si="12"/>
        <v>01.411.625/0001-09</v>
      </c>
      <c r="S1746" s="84"/>
      <c r="T1746" s="84" t="str">
        <f t="shared" si="10"/>
        <v/>
      </c>
      <c r="U1746" s="84" t="str">
        <f t="shared" si="11"/>
        <v/>
      </c>
      <c r="V1746" s="65" t="str">
        <f t="shared" si="5"/>
        <v/>
      </c>
      <c r="W1746" s="84"/>
      <c r="X1746" s="84"/>
      <c r="Y1746" s="85"/>
      <c r="Z1746" s="85"/>
      <c r="AA1746" s="65" t="str">
        <f t="shared" si="6"/>
        <v/>
      </c>
      <c r="AB1746" s="65" t="str">
        <f t="shared" si="7"/>
        <v/>
      </c>
      <c r="AC1746" s="86"/>
      <c r="AD1746" s="87" t="str">
        <f t="shared" si="8"/>
        <v/>
      </c>
      <c r="AE1746" s="84"/>
      <c r="AF1746" s="86">
        <f>IF(AC1746&gt;0,AC1746,'⚙️ Config'!$B$10)</f>
        <v>0.0075</v>
      </c>
      <c r="AG1746" s="88">
        <f t="shared" si="9"/>
        <v>8069.919825</v>
      </c>
      <c r="AH1746" s="88">
        <f>AG1746*'⚙️ Config'!$B$11</f>
        <v>40349.59913</v>
      </c>
      <c r="AI1746" s="88">
        <f>AH1746*'⚙️ Config'!$B$12</f>
        <v>12104.87974</v>
      </c>
      <c r="AJ1746" s="64"/>
      <c r="AK1746" s="84"/>
      <c r="AL1746" s="84"/>
      <c r="AM1746" s="84"/>
      <c r="AN1746" s="84"/>
      <c r="AO1746" s="84"/>
      <c r="AP1746" s="84"/>
      <c r="AQ1746" s="84"/>
    </row>
    <row r="1747" ht="15.0" customHeight="1">
      <c r="A1747" s="79">
        <v>1744.0</v>
      </c>
      <c r="B1747" s="80" t="s">
        <v>3846</v>
      </c>
      <c r="C1747" s="79" t="s">
        <v>141</v>
      </c>
      <c r="D1747" s="79" t="s">
        <v>3847</v>
      </c>
      <c r="E1747" s="81">
        <v>56.87</v>
      </c>
      <c r="F1747" s="79" t="s">
        <v>84</v>
      </c>
      <c r="G1747" s="79" t="s">
        <v>606</v>
      </c>
      <c r="H1747" s="82">
        <v>1075988.37</v>
      </c>
      <c r="I1747" s="79">
        <v>1.0</v>
      </c>
      <c r="J1747" s="83">
        <v>1.4</v>
      </c>
      <c r="K1747" s="80">
        <v>2024.0</v>
      </c>
      <c r="L1747" s="79" t="s">
        <v>630</v>
      </c>
      <c r="M1747" s="79">
        <v>2024.0</v>
      </c>
      <c r="N1747" s="79" t="s">
        <v>161</v>
      </c>
      <c r="O1747" s="65" t="str">
        <f t="shared" si="1"/>
        <v>393594850001</v>
      </c>
      <c r="P1747" s="65">
        <f t="shared" si="2"/>
        <v>4</v>
      </c>
      <c r="Q1747" s="65">
        <f t="shared" si="3"/>
        <v>0</v>
      </c>
      <c r="R1747" s="65" t="str">
        <f t="shared" si="12"/>
        <v>39.359.485/0001-40</v>
      </c>
      <c r="S1747" s="84"/>
      <c r="T1747" s="84" t="str">
        <f t="shared" si="10"/>
        <v/>
      </c>
      <c r="U1747" s="84" t="str">
        <f t="shared" si="11"/>
        <v/>
      </c>
      <c r="V1747" s="65" t="str">
        <f t="shared" si="5"/>
        <v/>
      </c>
      <c r="W1747" s="84"/>
      <c r="X1747" s="84"/>
      <c r="Y1747" s="85"/>
      <c r="Z1747" s="85"/>
      <c r="AA1747" s="65" t="str">
        <f t="shared" si="6"/>
        <v/>
      </c>
      <c r="AB1747" s="65" t="str">
        <f t="shared" si="7"/>
        <v/>
      </c>
      <c r="AC1747" s="86"/>
      <c r="AD1747" s="87" t="str">
        <f t="shared" si="8"/>
        <v/>
      </c>
      <c r="AE1747" s="84"/>
      <c r="AF1747" s="86">
        <f>IF(AC1747&gt;0,AC1747,'⚙️ Config'!$B$10)</f>
        <v>0.0075</v>
      </c>
      <c r="AG1747" s="88">
        <f t="shared" si="9"/>
        <v>8069.912775</v>
      </c>
      <c r="AH1747" s="88">
        <f>AG1747*'⚙️ Config'!$B$11</f>
        <v>40349.56388</v>
      </c>
      <c r="AI1747" s="88">
        <f>AH1747*'⚙️ Config'!$B$12</f>
        <v>12104.86916</v>
      </c>
      <c r="AJ1747" s="64"/>
      <c r="AK1747" s="84"/>
      <c r="AL1747" s="84"/>
      <c r="AM1747" s="84"/>
      <c r="AN1747" s="84"/>
      <c r="AO1747" s="84"/>
      <c r="AP1747" s="84"/>
      <c r="AQ1747" s="84"/>
    </row>
    <row r="1748" ht="15.0" customHeight="1">
      <c r="A1748" s="79">
        <v>1745.0</v>
      </c>
      <c r="B1748" s="80" t="s">
        <v>3848</v>
      </c>
      <c r="C1748" s="79" t="s">
        <v>141</v>
      </c>
      <c r="D1748" s="79" t="s">
        <v>3849</v>
      </c>
      <c r="E1748" s="81">
        <v>51.85</v>
      </c>
      <c r="F1748" s="79" t="s">
        <v>84</v>
      </c>
      <c r="G1748" s="79" t="s">
        <v>606</v>
      </c>
      <c r="H1748" s="82">
        <v>1075970.91</v>
      </c>
      <c r="I1748" s="79">
        <v>1.0</v>
      </c>
      <c r="J1748" s="83">
        <v>1.7</v>
      </c>
      <c r="K1748" s="80">
        <v>2024.0</v>
      </c>
      <c r="L1748" s="79" t="s">
        <v>630</v>
      </c>
      <c r="M1748" s="79">
        <v>2024.0</v>
      </c>
      <c r="N1748" s="79" t="s">
        <v>161</v>
      </c>
      <c r="O1748" s="65" t="str">
        <f t="shared" si="1"/>
        <v>252248540001</v>
      </c>
      <c r="P1748" s="65">
        <f t="shared" si="2"/>
        <v>8</v>
      </c>
      <c r="Q1748" s="65">
        <f t="shared" si="3"/>
        <v>2</v>
      </c>
      <c r="R1748" s="65" t="str">
        <f t="shared" si="12"/>
        <v>25.224.854/0001-82</v>
      </c>
      <c r="S1748" s="84"/>
      <c r="T1748" s="84" t="str">
        <f t="shared" si="10"/>
        <v/>
      </c>
      <c r="U1748" s="84" t="str">
        <f t="shared" si="11"/>
        <v/>
      </c>
      <c r="V1748" s="65" t="str">
        <f t="shared" si="5"/>
        <v/>
      </c>
      <c r="W1748" s="84"/>
      <c r="X1748" s="84"/>
      <c r="Y1748" s="85"/>
      <c r="Z1748" s="85"/>
      <c r="AA1748" s="65" t="str">
        <f t="shared" si="6"/>
        <v/>
      </c>
      <c r="AB1748" s="65" t="str">
        <f t="shared" si="7"/>
        <v/>
      </c>
      <c r="AC1748" s="86"/>
      <c r="AD1748" s="87" t="str">
        <f t="shared" si="8"/>
        <v/>
      </c>
      <c r="AE1748" s="84"/>
      <c r="AF1748" s="86">
        <f>IF(AC1748&gt;0,AC1748,'⚙️ Config'!$B$10)</f>
        <v>0.0075</v>
      </c>
      <c r="AG1748" s="88">
        <f t="shared" si="9"/>
        <v>8069.781825</v>
      </c>
      <c r="AH1748" s="88">
        <f>AG1748*'⚙️ Config'!$B$11</f>
        <v>40348.90913</v>
      </c>
      <c r="AI1748" s="88">
        <f>AH1748*'⚙️ Config'!$B$12</f>
        <v>12104.67274</v>
      </c>
      <c r="AJ1748" s="64"/>
      <c r="AK1748" s="84"/>
      <c r="AL1748" s="84"/>
      <c r="AM1748" s="84"/>
      <c r="AN1748" s="84"/>
      <c r="AO1748" s="84"/>
      <c r="AP1748" s="84"/>
      <c r="AQ1748" s="84"/>
    </row>
    <row r="1749" ht="15.0" customHeight="1">
      <c r="A1749" s="79">
        <v>1746.0</v>
      </c>
      <c r="B1749" s="80" t="s">
        <v>3850</v>
      </c>
      <c r="C1749" s="79" t="s">
        <v>141</v>
      </c>
      <c r="D1749" s="79" t="s">
        <v>3851</v>
      </c>
      <c r="E1749" s="81">
        <v>56.87</v>
      </c>
      <c r="F1749" s="79" t="s">
        <v>84</v>
      </c>
      <c r="G1749" s="79" t="s">
        <v>606</v>
      </c>
      <c r="H1749" s="82">
        <v>1075657.36</v>
      </c>
      <c r="I1749" s="79">
        <v>1.0</v>
      </c>
      <c r="J1749" s="83">
        <v>1.4</v>
      </c>
      <c r="K1749" s="80">
        <v>2024.0</v>
      </c>
      <c r="L1749" s="79" t="s">
        <v>295</v>
      </c>
      <c r="M1749" s="79">
        <v>2024.0</v>
      </c>
      <c r="N1749" s="79" t="s">
        <v>161</v>
      </c>
      <c r="O1749" s="65" t="str">
        <f t="shared" si="1"/>
        <v>419368210001</v>
      </c>
      <c r="P1749" s="65">
        <f t="shared" si="2"/>
        <v>1</v>
      </c>
      <c r="Q1749" s="65">
        <f t="shared" si="3"/>
        <v>1</v>
      </c>
      <c r="R1749" s="65" t="str">
        <f t="shared" si="12"/>
        <v>41.936.821/0001-11</v>
      </c>
      <c r="S1749" s="84"/>
      <c r="T1749" s="84" t="str">
        <f t="shared" si="10"/>
        <v/>
      </c>
      <c r="U1749" s="84" t="str">
        <f t="shared" si="11"/>
        <v/>
      </c>
      <c r="V1749" s="65" t="str">
        <f t="shared" si="5"/>
        <v/>
      </c>
      <c r="W1749" s="84"/>
      <c r="X1749" s="84"/>
      <c r="Y1749" s="85"/>
      <c r="Z1749" s="85"/>
      <c r="AA1749" s="65" t="str">
        <f t="shared" si="6"/>
        <v/>
      </c>
      <c r="AB1749" s="65" t="str">
        <f t="shared" si="7"/>
        <v/>
      </c>
      <c r="AC1749" s="86"/>
      <c r="AD1749" s="87" t="str">
        <f t="shared" si="8"/>
        <v/>
      </c>
      <c r="AE1749" s="84"/>
      <c r="AF1749" s="86">
        <f>IF(AC1749&gt;0,AC1749,'⚙️ Config'!$B$10)</f>
        <v>0.0075</v>
      </c>
      <c r="AG1749" s="88">
        <f t="shared" si="9"/>
        <v>8067.4302</v>
      </c>
      <c r="AH1749" s="88">
        <f>AG1749*'⚙️ Config'!$B$11</f>
        <v>40337.151</v>
      </c>
      <c r="AI1749" s="88">
        <f>AH1749*'⚙️ Config'!$B$12</f>
        <v>12101.1453</v>
      </c>
      <c r="AJ1749" s="64"/>
      <c r="AK1749" s="84"/>
      <c r="AL1749" s="84"/>
      <c r="AM1749" s="84"/>
      <c r="AN1749" s="84"/>
      <c r="AO1749" s="84"/>
      <c r="AP1749" s="84"/>
      <c r="AQ1749" s="84"/>
    </row>
    <row r="1750" ht="15.0" customHeight="1">
      <c r="A1750" s="79">
        <v>1747.0</v>
      </c>
      <c r="B1750" s="80" t="s">
        <v>3852</v>
      </c>
      <c r="C1750" s="79" t="s">
        <v>141</v>
      </c>
      <c r="D1750" s="79" t="s">
        <v>3853</v>
      </c>
      <c r="E1750" s="81">
        <v>63.78</v>
      </c>
      <c r="F1750" s="79" t="s">
        <v>84</v>
      </c>
      <c r="G1750" s="79" t="s">
        <v>606</v>
      </c>
      <c r="H1750" s="82">
        <v>1075504.87</v>
      </c>
      <c r="I1750" s="79">
        <v>1.0</v>
      </c>
      <c r="J1750" s="83">
        <v>1.1</v>
      </c>
      <c r="K1750" s="80">
        <v>2025.0</v>
      </c>
      <c r="L1750" s="79" t="s">
        <v>268</v>
      </c>
      <c r="M1750" s="79">
        <v>2025.0</v>
      </c>
      <c r="N1750" s="79" t="s">
        <v>145</v>
      </c>
      <c r="O1750" s="65" t="str">
        <f t="shared" si="1"/>
        <v>017848330001</v>
      </c>
      <c r="P1750" s="65">
        <f t="shared" si="2"/>
        <v>5</v>
      </c>
      <c r="Q1750" s="65">
        <f t="shared" si="3"/>
        <v>3</v>
      </c>
      <c r="R1750" s="65" t="str">
        <f t="shared" si="12"/>
        <v>01.784.833/0001-53</v>
      </c>
      <c r="S1750" s="84"/>
      <c r="T1750" s="84" t="str">
        <f t="shared" si="10"/>
        <v/>
      </c>
      <c r="U1750" s="84" t="str">
        <f t="shared" si="11"/>
        <v/>
      </c>
      <c r="V1750" s="65" t="str">
        <f t="shared" si="5"/>
        <v/>
      </c>
      <c r="W1750" s="84"/>
      <c r="X1750" s="84"/>
      <c r="Y1750" s="85"/>
      <c r="Z1750" s="85"/>
      <c r="AA1750" s="65" t="str">
        <f t="shared" si="6"/>
        <v/>
      </c>
      <c r="AB1750" s="65" t="str">
        <f t="shared" si="7"/>
        <v/>
      </c>
      <c r="AC1750" s="86"/>
      <c r="AD1750" s="87" t="str">
        <f t="shared" si="8"/>
        <v/>
      </c>
      <c r="AE1750" s="84"/>
      <c r="AF1750" s="86">
        <f>IF(AC1750&gt;0,AC1750,'⚙️ Config'!$B$10)</f>
        <v>0.0075</v>
      </c>
      <c r="AG1750" s="88">
        <f t="shared" si="9"/>
        <v>8066.286525</v>
      </c>
      <c r="AH1750" s="88">
        <f>AG1750*'⚙️ Config'!$B$11</f>
        <v>40331.43263</v>
      </c>
      <c r="AI1750" s="88">
        <f>AH1750*'⚙️ Config'!$B$12</f>
        <v>12099.42979</v>
      </c>
      <c r="AJ1750" s="64"/>
      <c r="AK1750" s="84"/>
      <c r="AL1750" s="84"/>
      <c r="AM1750" s="84"/>
      <c r="AN1750" s="84"/>
      <c r="AO1750" s="84"/>
      <c r="AP1750" s="84"/>
      <c r="AQ1750" s="84"/>
    </row>
    <row r="1751" ht="15.0" customHeight="1">
      <c r="A1751" s="79">
        <v>1748.0</v>
      </c>
      <c r="B1751" s="80" t="s">
        <v>3854</v>
      </c>
      <c r="C1751" s="79" t="s">
        <v>141</v>
      </c>
      <c r="D1751" s="79" t="s">
        <v>3855</v>
      </c>
      <c r="E1751" s="81">
        <v>56.87</v>
      </c>
      <c r="F1751" s="79" t="s">
        <v>84</v>
      </c>
      <c r="G1751" s="79" t="s">
        <v>606</v>
      </c>
      <c r="H1751" s="82">
        <v>1075252.8</v>
      </c>
      <c r="I1751" s="79">
        <v>1.0</v>
      </c>
      <c r="J1751" s="83">
        <v>1.4</v>
      </c>
      <c r="K1751" s="80">
        <v>2024.0</v>
      </c>
      <c r="L1751" s="79" t="s">
        <v>630</v>
      </c>
      <c r="M1751" s="79">
        <v>2024.0</v>
      </c>
      <c r="N1751" s="79" t="s">
        <v>161</v>
      </c>
      <c r="O1751" s="65" t="str">
        <f t="shared" si="1"/>
        <v>360666260001</v>
      </c>
      <c r="P1751" s="65">
        <f t="shared" si="2"/>
        <v>4</v>
      </c>
      <c r="Q1751" s="65">
        <f t="shared" si="3"/>
        <v>8</v>
      </c>
      <c r="R1751" s="65" t="str">
        <f t="shared" si="12"/>
        <v>36.066.626/0001-48</v>
      </c>
      <c r="S1751" s="84"/>
      <c r="T1751" s="84" t="str">
        <f t="shared" si="10"/>
        <v/>
      </c>
      <c r="U1751" s="84" t="str">
        <f t="shared" si="11"/>
        <v/>
      </c>
      <c r="V1751" s="65" t="str">
        <f t="shared" si="5"/>
        <v/>
      </c>
      <c r="W1751" s="84"/>
      <c r="X1751" s="84"/>
      <c r="Y1751" s="85"/>
      <c r="Z1751" s="85"/>
      <c r="AA1751" s="65" t="str">
        <f t="shared" si="6"/>
        <v/>
      </c>
      <c r="AB1751" s="65" t="str">
        <f t="shared" si="7"/>
        <v/>
      </c>
      <c r="AC1751" s="86"/>
      <c r="AD1751" s="87" t="str">
        <f t="shared" si="8"/>
        <v/>
      </c>
      <c r="AE1751" s="84"/>
      <c r="AF1751" s="86">
        <f>IF(AC1751&gt;0,AC1751,'⚙️ Config'!$B$10)</f>
        <v>0.0075</v>
      </c>
      <c r="AG1751" s="88">
        <f t="shared" si="9"/>
        <v>8064.396</v>
      </c>
      <c r="AH1751" s="88">
        <f>AG1751*'⚙️ Config'!$B$11</f>
        <v>40321.98</v>
      </c>
      <c r="AI1751" s="88">
        <f>AH1751*'⚙️ Config'!$B$12</f>
        <v>12096.594</v>
      </c>
      <c r="AJ1751" s="64"/>
      <c r="AK1751" s="84"/>
      <c r="AL1751" s="84"/>
      <c r="AM1751" s="84"/>
      <c r="AN1751" s="84"/>
      <c r="AO1751" s="84"/>
      <c r="AP1751" s="84"/>
      <c r="AQ1751" s="84"/>
    </row>
    <row r="1752" ht="15.0" customHeight="1">
      <c r="A1752" s="79">
        <v>1749.0</v>
      </c>
      <c r="B1752" s="80" t="s">
        <v>3856</v>
      </c>
      <c r="C1752" s="79" t="s">
        <v>141</v>
      </c>
      <c r="D1752" s="79" t="s">
        <v>3857</v>
      </c>
      <c r="E1752" s="81">
        <v>53.36</v>
      </c>
      <c r="F1752" s="79" t="s">
        <v>84</v>
      </c>
      <c r="G1752" s="79" t="s">
        <v>606</v>
      </c>
      <c r="H1752" s="82">
        <v>1075218.06</v>
      </c>
      <c r="I1752" s="79">
        <v>1.0</v>
      </c>
      <c r="J1752" s="83">
        <v>1.6</v>
      </c>
      <c r="K1752" s="80">
        <v>2024.0</v>
      </c>
      <c r="L1752" s="79" t="s">
        <v>295</v>
      </c>
      <c r="M1752" s="79">
        <v>2024.0</v>
      </c>
      <c r="N1752" s="79" t="s">
        <v>161</v>
      </c>
      <c r="O1752" s="65" t="str">
        <f t="shared" si="1"/>
        <v>679079720001</v>
      </c>
      <c r="P1752" s="65">
        <f t="shared" si="2"/>
        <v>3</v>
      </c>
      <c r="Q1752" s="65">
        <f t="shared" si="3"/>
        <v>5</v>
      </c>
      <c r="R1752" s="65" t="str">
        <f t="shared" si="12"/>
        <v>67.907.972/0001-35</v>
      </c>
      <c r="S1752" s="84"/>
      <c r="T1752" s="84" t="str">
        <f t="shared" si="10"/>
        <v/>
      </c>
      <c r="U1752" s="84" t="str">
        <f t="shared" si="11"/>
        <v/>
      </c>
      <c r="V1752" s="65" t="str">
        <f t="shared" si="5"/>
        <v/>
      </c>
      <c r="W1752" s="84"/>
      <c r="X1752" s="84"/>
      <c r="Y1752" s="85"/>
      <c r="Z1752" s="85"/>
      <c r="AA1752" s="65" t="str">
        <f t="shared" si="6"/>
        <v/>
      </c>
      <c r="AB1752" s="65" t="str">
        <f t="shared" si="7"/>
        <v/>
      </c>
      <c r="AC1752" s="86"/>
      <c r="AD1752" s="87" t="str">
        <f t="shared" si="8"/>
        <v/>
      </c>
      <c r="AE1752" s="84"/>
      <c r="AF1752" s="86">
        <f>IF(AC1752&gt;0,AC1752,'⚙️ Config'!$B$10)</f>
        <v>0.0075</v>
      </c>
      <c r="AG1752" s="88">
        <f t="shared" si="9"/>
        <v>8064.13545</v>
      </c>
      <c r="AH1752" s="88">
        <f>AG1752*'⚙️ Config'!$B$11</f>
        <v>40320.67725</v>
      </c>
      <c r="AI1752" s="88">
        <f>AH1752*'⚙️ Config'!$B$12</f>
        <v>12096.20318</v>
      </c>
      <c r="AJ1752" s="64"/>
      <c r="AK1752" s="84"/>
      <c r="AL1752" s="84"/>
      <c r="AM1752" s="84"/>
      <c r="AN1752" s="84"/>
      <c r="AO1752" s="84"/>
      <c r="AP1752" s="84"/>
      <c r="AQ1752" s="84"/>
    </row>
    <row r="1753" ht="15.0" customHeight="1">
      <c r="A1753" s="79">
        <v>1750.0</v>
      </c>
      <c r="B1753" s="80" t="s">
        <v>3858</v>
      </c>
      <c r="C1753" s="79" t="s">
        <v>141</v>
      </c>
      <c r="D1753" s="79" t="s">
        <v>3859</v>
      </c>
      <c r="E1753" s="81">
        <v>55.03</v>
      </c>
      <c r="F1753" s="79" t="s">
        <v>84</v>
      </c>
      <c r="G1753" s="79" t="s">
        <v>606</v>
      </c>
      <c r="H1753" s="82">
        <v>1075102.1</v>
      </c>
      <c r="I1753" s="79">
        <v>1.0</v>
      </c>
      <c r="J1753" s="83">
        <v>1.5</v>
      </c>
      <c r="K1753" s="80">
        <v>2024.0</v>
      </c>
      <c r="L1753" s="79" t="s">
        <v>630</v>
      </c>
      <c r="M1753" s="79">
        <v>2024.0</v>
      </c>
      <c r="N1753" s="79" t="s">
        <v>161</v>
      </c>
      <c r="O1753" s="65" t="str">
        <f t="shared" si="1"/>
        <v>429293050001</v>
      </c>
      <c r="P1753" s="65">
        <f t="shared" si="2"/>
        <v>2</v>
      </c>
      <c r="Q1753" s="65">
        <f t="shared" si="3"/>
        <v>2</v>
      </c>
      <c r="R1753" s="65" t="str">
        <f t="shared" si="12"/>
        <v>42.929.305/0001-22</v>
      </c>
      <c r="S1753" s="84"/>
      <c r="T1753" s="84" t="str">
        <f t="shared" si="10"/>
        <v/>
      </c>
      <c r="U1753" s="84" t="str">
        <f t="shared" si="11"/>
        <v/>
      </c>
      <c r="V1753" s="65" t="str">
        <f t="shared" si="5"/>
        <v/>
      </c>
      <c r="W1753" s="84"/>
      <c r="X1753" s="84"/>
      <c r="Y1753" s="85"/>
      <c r="Z1753" s="85"/>
      <c r="AA1753" s="65" t="str">
        <f t="shared" si="6"/>
        <v/>
      </c>
      <c r="AB1753" s="65" t="str">
        <f t="shared" si="7"/>
        <v/>
      </c>
      <c r="AC1753" s="86"/>
      <c r="AD1753" s="87" t="str">
        <f t="shared" si="8"/>
        <v/>
      </c>
      <c r="AE1753" s="84"/>
      <c r="AF1753" s="86">
        <f>IF(AC1753&gt;0,AC1753,'⚙️ Config'!$B$10)</f>
        <v>0.0075</v>
      </c>
      <c r="AG1753" s="88">
        <f t="shared" si="9"/>
        <v>8063.26575</v>
      </c>
      <c r="AH1753" s="88">
        <f>AG1753*'⚙️ Config'!$B$11</f>
        <v>40316.32875</v>
      </c>
      <c r="AI1753" s="88">
        <f>AH1753*'⚙️ Config'!$B$12</f>
        <v>12094.89863</v>
      </c>
      <c r="AJ1753" s="64"/>
      <c r="AK1753" s="84"/>
      <c r="AL1753" s="84"/>
      <c r="AM1753" s="84"/>
      <c r="AN1753" s="84"/>
      <c r="AO1753" s="84"/>
      <c r="AP1753" s="84"/>
      <c r="AQ1753" s="84"/>
    </row>
    <row r="1754" ht="15.0" customHeight="1">
      <c r="A1754" s="79">
        <v>1751.0</v>
      </c>
      <c r="B1754" s="80" t="s">
        <v>3860</v>
      </c>
      <c r="C1754" s="79" t="s">
        <v>141</v>
      </c>
      <c r="D1754" s="79" t="s">
        <v>3861</v>
      </c>
      <c r="E1754" s="81">
        <v>73.87</v>
      </c>
      <c r="F1754" s="79" t="s">
        <v>84</v>
      </c>
      <c r="G1754" s="79" t="s">
        <v>606</v>
      </c>
      <c r="H1754" s="82">
        <v>1074935.55</v>
      </c>
      <c r="I1754" s="79">
        <v>1.0</v>
      </c>
      <c r="J1754" s="83">
        <v>0.8</v>
      </c>
      <c r="K1754" s="80">
        <v>2025.0</v>
      </c>
      <c r="L1754" s="79" t="s">
        <v>630</v>
      </c>
      <c r="M1754" s="79">
        <v>2025.0</v>
      </c>
      <c r="N1754" s="79" t="s">
        <v>161</v>
      </c>
      <c r="O1754" s="65" t="str">
        <f t="shared" si="1"/>
        <v>070788690001</v>
      </c>
      <c r="P1754" s="65">
        <f t="shared" si="2"/>
        <v>0</v>
      </c>
      <c r="Q1754" s="65">
        <f t="shared" si="3"/>
        <v>6</v>
      </c>
      <c r="R1754" s="65" t="str">
        <f t="shared" si="12"/>
        <v>07.078.869/0001-06</v>
      </c>
      <c r="S1754" s="84"/>
      <c r="T1754" s="84" t="str">
        <f t="shared" si="10"/>
        <v/>
      </c>
      <c r="U1754" s="84" t="str">
        <f t="shared" si="11"/>
        <v/>
      </c>
      <c r="V1754" s="65" t="str">
        <f t="shared" si="5"/>
        <v/>
      </c>
      <c r="W1754" s="84"/>
      <c r="X1754" s="84"/>
      <c r="Y1754" s="85"/>
      <c r="Z1754" s="85"/>
      <c r="AA1754" s="65" t="str">
        <f t="shared" si="6"/>
        <v/>
      </c>
      <c r="AB1754" s="65" t="str">
        <f t="shared" si="7"/>
        <v/>
      </c>
      <c r="AC1754" s="86"/>
      <c r="AD1754" s="87" t="str">
        <f t="shared" si="8"/>
        <v/>
      </c>
      <c r="AE1754" s="84"/>
      <c r="AF1754" s="86">
        <f>IF(AC1754&gt;0,AC1754,'⚙️ Config'!$B$10)</f>
        <v>0.0075</v>
      </c>
      <c r="AG1754" s="88">
        <f t="shared" si="9"/>
        <v>8062.016625</v>
      </c>
      <c r="AH1754" s="88">
        <f>AG1754*'⚙️ Config'!$B$11</f>
        <v>40310.08313</v>
      </c>
      <c r="AI1754" s="88">
        <f>AH1754*'⚙️ Config'!$B$12</f>
        <v>12093.02494</v>
      </c>
      <c r="AJ1754" s="64"/>
      <c r="AK1754" s="84"/>
      <c r="AL1754" s="84"/>
      <c r="AM1754" s="84"/>
      <c r="AN1754" s="84"/>
      <c r="AO1754" s="84"/>
      <c r="AP1754" s="84"/>
      <c r="AQ1754" s="84"/>
    </row>
    <row r="1755" ht="15.0" customHeight="1">
      <c r="A1755" s="79">
        <v>1752.0</v>
      </c>
      <c r="B1755" s="80" t="s">
        <v>3862</v>
      </c>
      <c r="C1755" s="79" t="s">
        <v>141</v>
      </c>
      <c r="D1755" s="79" t="s">
        <v>3863</v>
      </c>
      <c r="E1755" s="81">
        <v>63.78</v>
      </c>
      <c r="F1755" s="79" t="s">
        <v>84</v>
      </c>
      <c r="G1755" s="79" t="s">
        <v>606</v>
      </c>
      <c r="H1755" s="82">
        <v>1074735.82</v>
      </c>
      <c r="I1755" s="79">
        <v>1.0</v>
      </c>
      <c r="J1755" s="83">
        <v>1.1</v>
      </c>
      <c r="K1755" s="80">
        <v>2025.0</v>
      </c>
      <c r="L1755" s="79" t="s">
        <v>630</v>
      </c>
      <c r="M1755" s="79">
        <v>2025.0</v>
      </c>
      <c r="N1755" s="79" t="s">
        <v>145</v>
      </c>
      <c r="O1755" s="65" t="str">
        <f t="shared" si="1"/>
        <v>210284700001</v>
      </c>
      <c r="P1755" s="65">
        <f t="shared" si="2"/>
        <v>3</v>
      </c>
      <c r="Q1755" s="65">
        <f t="shared" si="3"/>
        <v>3</v>
      </c>
      <c r="R1755" s="65" t="str">
        <f t="shared" si="12"/>
        <v>21.028.470/0001-33</v>
      </c>
      <c r="S1755" s="84"/>
      <c r="T1755" s="84" t="str">
        <f t="shared" si="10"/>
        <v/>
      </c>
      <c r="U1755" s="84" t="str">
        <f t="shared" si="11"/>
        <v/>
      </c>
      <c r="V1755" s="65" t="str">
        <f t="shared" si="5"/>
        <v/>
      </c>
      <c r="W1755" s="84"/>
      <c r="X1755" s="84"/>
      <c r="Y1755" s="85"/>
      <c r="Z1755" s="85"/>
      <c r="AA1755" s="65" t="str">
        <f t="shared" si="6"/>
        <v/>
      </c>
      <c r="AB1755" s="65" t="str">
        <f t="shared" si="7"/>
        <v/>
      </c>
      <c r="AC1755" s="86"/>
      <c r="AD1755" s="87" t="str">
        <f t="shared" si="8"/>
        <v/>
      </c>
      <c r="AE1755" s="84"/>
      <c r="AF1755" s="86">
        <f>IF(AC1755&gt;0,AC1755,'⚙️ Config'!$B$10)</f>
        <v>0.0075</v>
      </c>
      <c r="AG1755" s="88">
        <f t="shared" si="9"/>
        <v>8060.51865</v>
      </c>
      <c r="AH1755" s="88">
        <f>AG1755*'⚙️ Config'!$B$11</f>
        <v>40302.59325</v>
      </c>
      <c r="AI1755" s="88">
        <f>AH1755*'⚙️ Config'!$B$12</f>
        <v>12090.77798</v>
      </c>
      <c r="AJ1755" s="64"/>
      <c r="AK1755" s="84"/>
      <c r="AL1755" s="84"/>
      <c r="AM1755" s="84"/>
      <c r="AN1755" s="84"/>
      <c r="AO1755" s="84"/>
      <c r="AP1755" s="84"/>
      <c r="AQ1755" s="84"/>
    </row>
    <row r="1756" ht="15.0" customHeight="1">
      <c r="A1756" s="79">
        <v>1753.0</v>
      </c>
      <c r="B1756" s="80" t="s">
        <v>3864</v>
      </c>
      <c r="C1756" s="79" t="s">
        <v>141</v>
      </c>
      <c r="D1756" s="79" t="s">
        <v>3865</v>
      </c>
      <c r="E1756" s="81">
        <v>63.78</v>
      </c>
      <c r="F1756" s="79" t="s">
        <v>84</v>
      </c>
      <c r="G1756" s="79" t="s">
        <v>606</v>
      </c>
      <c r="H1756" s="82">
        <v>1074624.94</v>
      </c>
      <c r="I1756" s="79">
        <v>1.0</v>
      </c>
      <c r="J1756" s="83">
        <v>1.1</v>
      </c>
      <c r="K1756" s="80">
        <v>2025.0</v>
      </c>
      <c r="L1756" s="79" t="s">
        <v>630</v>
      </c>
      <c r="M1756" s="79">
        <v>2025.0</v>
      </c>
      <c r="N1756" s="79" t="s">
        <v>145</v>
      </c>
      <c r="O1756" s="65" t="str">
        <f t="shared" si="1"/>
        <v>526322280001</v>
      </c>
      <c r="P1756" s="65">
        <f t="shared" si="2"/>
        <v>0</v>
      </c>
      <c r="Q1756" s="65">
        <f t="shared" si="3"/>
        <v>6</v>
      </c>
      <c r="R1756" s="65" t="str">
        <f t="shared" si="12"/>
        <v>52.632.228/0001-06</v>
      </c>
      <c r="S1756" s="84"/>
      <c r="T1756" s="84" t="str">
        <f t="shared" si="10"/>
        <v/>
      </c>
      <c r="U1756" s="84" t="str">
        <f t="shared" si="11"/>
        <v/>
      </c>
      <c r="V1756" s="65" t="str">
        <f t="shared" si="5"/>
        <v/>
      </c>
      <c r="W1756" s="84"/>
      <c r="X1756" s="84"/>
      <c r="Y1756" s="85"/>
      <c r="Z1756" s="85"/>
      <c r="AA1756" s="65" t="str">
        <f t="shared" si="6"/>
        <v/>
      </c>
      <c r="AB1756" s="65" t="str">
        <f t="shared" si="7"/>
        <v/>
      </c>
      <c r="AC1756" s="86"/>
      <c r="AD1756" s="87" t="str">
        <f t="shared" si="8"/>
        <v/>
      </c>
      <c r="AE1756" s="84"/>
      <c r="AF1756" s="86">
        <f>IF(AC1756&gt;0,AC1756,'⚙️ Config'!$B$10)</f>
        <v>0.0075</v>
      </c>
      <c r="AG1756" s="88">
        <f t="shared" si="9"/>
        <v>8059.68705</v>
      </c>
      <c r="AH1756" s="88">
        <f>AG1756*'⚙️ Config'!$B$11</f>
        <v>40298.43525</v>
      </c>
      <c r="AI1756" s="88">
        <f>AH1756*'⚙️ Config'!$B$12</f>
        <v>12089.53058</v>
      </c>
      <c r="AJ1756" s="64"/>
      <c r="AK1756" s="84"/>
      <c r="AL1756" s="84"/>
      <c r="AM1756" s="84"/>
      <c r="AN1756" s="84"/>
      <c r="AO1756" s="84"/>
      <c r="AP1756" s="84"/>
      <c r="AQ1756" s="84"/>
    </row>
    <row r="1757" ht="15.0" customHeight="1">
      <c r="A1757" s="79">
        <v>1754.0</v>
      </c>
      <c r="B1757" s="80" t="s">
        <v>3866</v>
      </c>
      <c r="C1757" s="79" t="s">
        <v>141</v>
      </c>
      <c r="D1757" s="79" t="s">
        <v>3867</v>
      </c>
      <c r="E1757" s="81">
        <v>51.85</v>
      </c>
      <c r="F1757" s="79" t="s">
        <v>84</v>
      </c>
      <c r="G1757" s="79" t="s">
        <v>606</v>
      </c>
      <c r="H1757" s="82">
        <v>1074484.82</v>
      </c>
      <c r="I1757" s="79">
        <v>1.0</v>
      </c>
      <c r="J1757" s="83">
        <v>1.7</v>
      </c>
      <c r="K1757" s="80">
        <v>2024.0</v>
      </c>
      <c r="L1757" s="79" t="s">
        <v>448</v>
      </c>
      <c r="M1757" s="79">
        <v>2024.0</v>
      </c>
      <c r="N1757" s="79" t="s">
        <v>145</v>
      </c>
      <c r="O1757" s="65" t="str">
        <f t="shared" si="1"/>
        <v>082351850001</v>
      </c>
      <c r="P1757" s="65">
        <f t="shared" si="2"/>
        <v>2</v>
      </c>
      <c r="Q1757" s="65">
        <f t="shared" si="3"/>
        <v>5</v>
      </c>
      <c r="R1757" s="65" t="str">
        <f t="shared" si="12"/>
        <v>08.235.185/0001-25</v>
      </c>
      <c r="S1757" s="84"/>
      <c r="T1757" s="84" t="str">
        <f t="shared" si="10"/>
        <v/>
      </c>
      <c r="U1757" s="84" t="str">
        <f t="shared" si="11"/>
        <v/>
      </c>
      <c r="V1757" s="65" t="str">
        <f t="shared" si="5"/>
        <v/>
      </c>
      <c r="W1757" s="84"/>
      <c r="X1757" s="84"/>
      <c r="Y1757" s="85"/>
      <c r="Z1757" s="85"/>
      <c r="AA1757" s="65" t="str">
        <f t="shared" si="6"/>
        <v/>
      </c>
      <c r="AB1757" s="65" t="str">
        <f t="shared" si="7"/>
        <v/>
      </c>
      <c r="AC1757" s="86"/>
      <c r="AD1757" s="87" t="str">
        <f t="shared" si="8"/>
        <v/>
      </c>
      <c r="AE1757" s="84"/>
      <c r="AF1757" s="86">
        <f>IF(AC1757&gt;0,AC1757,'⚙️ Config'!$B$10)</f>
        <v>0.0075</v>
      </c>
      <c r="AG1757" s="88">
        <f t="shared" si="9"/>
        <v>8058.63615</v>
      </c>
      <c r="AH1757" s="88">
        <f>AG1757*'⚙️ Config'!$B$11</f>
        <v>40293.18075</v>
      </c>
      <c r="AI1757" s="88">
        <f>AH1757*'⚙️ Config'!$B$12</f>
        <v>12087.95423</v>
      </c>
      <c r="AJ1757" s="64"/>
      <c r="AK1757" s="84"/>
      <c r="AL1757" s="84"/>
      <c r="AM1757" s="84"/>
      <c r="AN1757" s="84"/>
      <c r="AO1757" s="84"/>
      <c r="AP1757" s="84"/>
      <c r="AQ1757" s="84"/>
    </row>
    <row r="1758" ht="15.0" customHeight="1">
      <c r="A1758" s="79">
        <v>1755.0</v>
      </c>
      <c r="B1758" s="80" t="s">
        <v>3868</v>
      </c>
      <c r="C1758" s="79" t="s">
        <v>141</v>
      </c>
      <c r="D1758" s="79" t="s">
        <v>3869</v>
      </c>
      <c r="E1758" s="81">
        <v>56.87</v>
      </c>
      <c r="F1758" s="79" t="s">
        <v>84</v>
      </c>
      <c r="G1758" s="79" t="s">
        <v>606</v>
      </c>
      <c r="H1758" s="82">
        <v>1074363.57</v>
      </c>
      <c r="I1758" s="79">
        <v>1.0</v>
      </c>
      <c r="J1758" s="83">
        <v>1.4</v>
      </c>
      <c r="K1758" s="80">
        <v>2024.0</v>
      </c>
      <c r="L1758" s="79" t="s">
        <v>630</v>
      </c>
      <c r="M1758" s="79">
        <v>2024.0</v>
      </c>
      <c r="N1758" s="79" t="s">
        <v>161</v>
      </c>
      <c r="O1758" s="65" t="str">
        <f t="shared" si="1"/>
        <v>231029190001</v>
      </c>
      <c r="P1758" s="65">
        <f t="shared" si="2"/>
        <v>9</v>
      </c>
      <c r="Q1758" s="65">
        <f t="shared" si="3"/>
        <v>1</v>
      </c>
      <c r="R1758" s="65" t="str">
        <f t="shared" si="12"/>
        <v>23.102.919/0001-91</v>
      </c>
      <c r="S1758" s="84"/>
      <c r="T1758" s="84" t="str">
        <f t="shared" si="10"/>
        <v/>
      </c>
      <c r="U1758" s="84" t="str">
        <f t="shared" si="11"/>
        <v/>
      </c>
      <c r="V1758" s="65" t="str">
        <f t="shared" si="5"/>
        <v/>
      </c>
      <c r="W1758" s="84"/>
      <c r="X1758" s="84"/>
      <c r="Y1758" s="85"/>
      <c r="Z1758" s="85"/>
      <c r="AA1758" s="65" t="str">
        <f t="shared" si="6"/>
        <v/>
      </c>
      <c r="AB1758" s="65" t="str">
        <f t="shared" si="7"/>
        <v/>
      </c>
      <c r="AC1758" s="86"/>
      <c r="AD1758" s="87" t="str">
        <f t="shared" si="8"/>
        <v/>
      </c>
      <c r="AE1758" s="84"/>
      <c r="AF1758" s="86">
        <f>IF(AC1758&gt;0,AC1758,'⚙️ Config'!$B$10)</f>
        <v>0.0075</v>
      </c>
      <c r="AG1758" s="88">
        <f t="shared" si="9"/>
        <v>8057.726775</v>
      </c>
      <c r="AH1758" s="88">
        <f>AG1758*'⚙️ Config'!$B$11</f>
        <v>40288.63388</v>
      </c>
      <c r="AI1758" s="88">
        <f>AH1758*'⚙️ Config'!$B$12</f>
        <v>12086.59016</v>
      </c>
      <c r="AJ1758" s="64"/>
      <c r="AK1758" s="84"/>
      <c r="AL1758" s="84"/>
      <c r="AM1758" s="84"/>
      <c r="AN1758" s="84"/>
      <c r="AO1758" s="84"/>
      <c r="AP1758" s="84"/>
      <c r="AQ1758" s="84"/>
    </row>
    <row r="1759" ht="15.0" customHeight="1">
      <c r="A1759" s="79">
        <v>1756.0</v>
      </c>
      <c r="B1759" s="80" t="s">
        <v>3870</v>
      </c>
      <c r="C1759" s="79" t="s">
        <v>141</v>
      </c>
      <c r="D1759" s="79" t="s">
        <v>3871</v>
      </c>
      <c r="E1759" s="81">
        <v>56.87</v>
      </c>
      <c r="F1759" s="79" t="s">
        <v>84</v>
      </c>
      <c r="G1759" s="79" t="s">
        <v>606</v>
      </c>
      <c r="H1759" s="82">
        <v>1074185.29</v>
      </c>
      <c r="I1759" s="79">
        <v>1.0</v>
      </c>
      <c r="J1759" s="83">
        <v>1.4</v>
      </c>
      <c r="K1759" s="80">
        <v>2024.0</v>
      </c>
      <c r="L1759" s="79" t="s">
        <v>202</v>
      </c>
      <c r="M1759" s="79">
        <v>2024.0</v>
      </c>
      <c r="N1759" s="79" t="s">
        <v>161</v>
      </c>
      <c r="O1759" s="65" t="str">
        <f t="shared" si="1"/>
        <v>676668340001</v>
      </c>
      <c r="P1759" s="65">
        <f t="shared" si="2"/>
        <v>0</v>
      </c>
      <c r="Q1759" s="65">
        <f t="shared" si="3"/>
        <v>1</v>
      </c>
      <c r="R1759" s="65" t="str">
        <f t="shared" si="12"/>
        <v>67.666.834/0001-01</v>
      </c>
      <c r="S1759" s="84"/>
      <c r="T1759" s="84" t="str">
        <f t="shared" si="10"/>
        <v/>
      </c>
      <c r="U1759" s="84" t="str">
        <f t="shared" si="11"/>
        <v/>
      </c>
      <c r="V1759" s="65" t="str">
        <f t="shared" si="5"/>
        <v/>
      </c>
      <c r="W1759" s="84"/>
      <c r="X1759" s="84"/>
      <c r="Y1759" s="85"/>
      <c r="Z1759" s="85"/>
      <c r="AA1759" s="65" t="str">
        <f t="shared" si="6"/>
        <v/>
      </c>
      <c r="AB1759" s="65" t="str">
        <f t="shared" si="7"/>
        <v/>
      </c>
      <c r="AC1759" s="86"/>
      <c r="AD1759" s="87" t="str">
        <f t="shared" si="8"/>
        <v/>
      </c>
      <c r="AE1759" s="84"/>
      <c r="AF1759" s="86">
        <f>IF(AC1759&gt;0,AC1759,'⚙️ Config'!$B$10)</f>
        <v>0.0075</v>
      </c>
      <c r="AG1759" s="88">
        <f t="shared" si="9"/>
        <v>8056.389675</v>
      </c>
      <c r="AH1759" s="88">
        <f>AG1759*'⚙️ Config'!$B$11</f>
        <v>40281.94838</v>
      </c>
      <c r="AI1759" s="88">
        <f>AH1759*'⚙️ Config'!$B$12</f>
        <v>12084.58451</v>
      </c>
      <c r="AJ1759" s="64"/>
      <c r="AK1759" s="84"/>
      <c r="AL1759" s="84"/>
      <c r="AM1759" s="84"/>
      <c r="AN1759" s="84"/>
      <c r="AO1759" s="84"/>
      <c r="AP1759" s="84"/>
      <c r="AQ1759" s="84"/>
    </row>
    <row r="1760" ht="15.0" customHeight="1">
      <c r="A1760" s="79">
        <v>1757.0</v>
      </c>
      <c r="B1760" s="80" t="s">
        <v>3872</v>
      </c>
      <c r="C1760" s="79" t="s">
        <v>141</v>
      </c>
      <c r="D1760" s="79" t="s">
        <v>3873</v>
      </c>
      <c r="E1760" s="81">
        <v>63.78</v>
      </c>
      <c r="F1760" s="79" t="s">
        <v>84</v>
      </c>
      <c r="G1760" s="79" t="s">
        <v>606</v>
      </c>
      <c r="H1760" s="82">
        <v>1074025.23</v>
      </c>
      <c r="I1760" s="79">
        <v>1.0</v>
      </c>
      <c r="J1760" s="83">
        <v>1.1</v>
      </c>
      <c r="K1760" s="80">
        <v>2025.0</v>
      </c>
      <c r="L1760" s="79" t="s">
        <v>202</v>
      </c>
      <c r="M1760" s="79">
        <v>2025.0</v>
      </c>
      <c r="N1760" s="79" t="s">
        <v>161</v>
      </c>
      <c r="O1760" s="65" t="str">
        <f t="shared" si="1"/>
        <v>074582230001</v>
      </c>
      <c r="P1760" s="65">
        <f t="shared" si="2"/>
        <v>4</v>
      </c>
      <c r="Q1760" s="65">
        <f t="shared" si="3"/>
        <v>6</v>
      </c>
      <c r="R1760" s="65" t="str">
        <f t="shared" si="12"/>
        <v>07.458.223/0001-46</v>
      </c>
      <c r="S1760" s="84"/>
      <c r="T1760" s="84" t="str">
        <f t="shared" si="10"/>
        <v/>
      </c>
      <c r="U1760" s="84" t="str">
        <f t="shared" si="11"/>
        <v/>
      </c>
      <c r="V1760" s="65" t="str">
        <f t="shared" si="5"/>
        <v/>
      </c>
      <c r="W1760" s="84"/>
      <c r="X1760" s="84"/>
      <c r="Y1760" s="85"/>
      <c r="Z1760" s="85"/>
      <c r="AA1760" s="65" t="str">
        <f t="shared" si="6"/>
        <v/>
      </c>
      <c r="AB1760" s="65" t="str">
        <f t="shared" si="7"/>
        <v/>
      </c>
      <c r="AC1760" s="86"/>
      <c r="AD1760" s="87" t="str">
        <f t="shared" si="8"/>
        <v/>
      </c>
      <c r="AE1760" s="84"/>
      <c r="AF1760" s="86">
        <f>IF(AC1760&gt;0,AC1760,'⚙️ Config'!$B$10)</f>
        <v>0.0075</v>
      </c>
      <c r="AG1760" s="88">
        <f t="shared" si="9"/>
        <v>8055.189225</v>
      </c>
      <c r="AH1760" s="88">
        <f>AG1760*'⚙️ Config'!$B$11</f>
        <v>40275.94613</v>
      </c>
      <c r="AI1760" s="88">
        <f>AH1760*'⚙️ Config'!$B$12</f>
        <v>12082.78384</v>
      </c>
      <c r="AJ1760" s="64"/>
      <c r="AK1760" s="84"/>
      <c r="AL1760" s="84"/>
      <c r="AM1760" s="84"/>
      <c r="AN1760" s="84"/>
      <c r="AO1760" s="84"/>
      <c r="AP1760" s="84"/>
      <c r="AQ1760" s="84"/>
    </row>
    <row r="1761" ht="15.0" customHeight="1">
      <c r="A1761" s="79">
        <v>1758.0</v>
      </c>
      <c r="B1761" s="80" t="s">
        <v>3874</v>
      </c>
      <c r="C1761" s="79" t="s">
        <v>141</v>
      </c>
      <c r="D1761" s="79" t="s">
        <v>3875</v>
      </c>
      <c r="E1761" s="81">
        <v>63.78</v>
      </c>
      <c r="F1761" s="79" t="s">
        <v>84</v>
      </c>
      <c r="G1761" s="79" t="s">
        <v>606</v>
      </c>
      <c r="H1761" s="82">
        <v>1073872.82</v>
      </c>
      <c r="I1761" s="79">
        <v>1.0</v>
      </c>
      <c r="J1761" s="83">
        <v>1.1</v>
      </c>
      <c r="K1761" s="80">
        <v>2025.0</v>
      </c>
      <c r="L1761" s="79" t="s">
        <v>202</v>
      </c>
      <c r="M1761" s="79">
        <v>2025.0</v>
      </c>
      <c r="N1761" s="79" t="s">
        <v>145</v>
      </c>
      <c r="O1761" s="65" t="str">
        <f t="shared" si="1"/>
        <v>472102160001</v>
      </c>
      <c r="P1761" s="65">
        <f t="shared" si="2"/>
        <v>4</v>
      </c>
      <c r="Q1761" s="65">
        <f t="shared" si="3"/>
        <v>5</v>
      </c>
      <c r="R1761" s="65" t="str">
        <f t="shared" si="12"/>
        <v>47.210.216/0001-45</v>
      </c>
      <c r="S1761" s="84"/>
      <c r="T1761" s="84" t="str">
        <f t="shared" si="10"/>
        <v/>
      </c>
      <c r="U1761" s="84" t="str">
        <f t="shared" si="11"/>
        <v/>
      </c>
      <c r="V1761" s="65" t="str">
        <f t="shared" si="5"/>
        <v/>
      </c>
      <c r="W1761" s="84"/>
      <c r="X1761" s="84"/>
      <c r="Y1761" s="85"/>
      <c r="Z1761" s="85"/>
      <c r="AA1761" s="65" t="str">
        <f t="shared" si="6"/>
        <v/>
      </c>
      <c r="AB1761" s="65" t="str">
        <f t="shared" si="7"/>
        <v/>
      </c>
      <c r="AC1761" s="86"/>
      <c r="AD1761" s="87" t="str">
        <f t="shared" si="8"/>
        <v/>
      </c>
      <c r="AE1761" s="84"/>
      <c r="AF1761" s="86">
        <f>IF(AC1761&gt;0,AC1761,'⚙️ Config'!$B$10)</f>
        <v>0.0075</v>
      </c>
      <c r="AG1761" s="88">
        <f t="shared" si="9"/>
        <v>8054.04615</v>
      </c>
      <c r="AH1761" s="88">
        <f>AG1761*'⚙️ Config'!$B$11</f>
        <v>40270.23075</v>
      </c>
      <c r="AI1761" s="88">
        <f>AH1761*'⚙️ Config'!$B$12</f>
        <v>12081.06923</v>
      </c>
      <c r="AJ1761" s="64"/>
      <c r="AK1761" s="84"/>
      <c r="AL1761" s="84"/>
      <c r="AM1761" s="84"/>
      <c r="AN1761" s="84"/>
      <c r="AO1761" s="84"/>
      <c r="AP1761" s="84"/>
      <c r="AQ1761" s="84"/>
    </row>
    <row r="1762" ht="15.0" customHeight="1">
      <c r="A1762" s="79">
        <v>1759.0</v>
      </c>
      <c r="B1762" s="80" t="s">
        <v>3876</v>
      </c>
      <c r="C1762" s="79" t="s">
        <v>141</v>
      </c>
      <c r="D1762" s="79" t="s">
        <v>3877</v>
      </c>
      <c r="E1762" s="81">
        <v>50.46</v>
      </c>
      <c r="F1762" s="79" t="s">
        <v>84</v>
      </c>
      <c r="G1762" s="79" t="s">
        <v>606</v>
      </c>
      <c r="H1762" s="82">
        <v>1073721.99</v>
      </c>
      <c r="I1762" s="79">
        <v>1.0</v>
      </c>
      <c r="J1762" s="83">
        <v>1.8</v>
      </c>
      <c r="K1762" s="80">
        <v>2024.0</v>
      </c>
      <c r="L1762" s="79" t="s">
        <v>448</v>
      </c>
      <c r="M1762" s="79">
        <v>2024.0</v>
      </c>
      <c r="N1762" s="79" t="s">
        <v>161</v>
      </c>
      <c r="O1762" s="65" t="str">
        <f t="shared" si="1"/>
        <v>178849360001</v>
      </c>
      <c r="P1762" s="65">
        <f t="shared" si="2"/>
        <v>2</v>
      </c>
      <c r="Q1762" s="65">
        <f t="shared" si="3"/>
        <v>5</v>
      </c>
      <c r="R1762" s="65" t="str">
        <f t="shared" si="12"/>
        <v>17.884.936/0001-25</v>
      </c>
      <c r="S1762" s="84"/>
      <c r="T1762" s="84" t="str">
        <f t="shared" si="10"/>
        <v/>
      </c>
      <c r="U1762" s="84" t="str">
        <f t="shared" si="11"/>
        <v/>
      </c>
      <c r="V1762" s="65" t="str">
        <f t="shared" si="5"/>
        <v/>
      </c>
      <c r="W1762" s="84"/>
      <c r="X1762" s="84"/>
      <c r="Y1762" s="85"/>
      <c r="Z1762" s="85"/>
      <c r="AA1762" s="65" t="str">
        <f t="shared" si="6"/>
        <v/>
      </c>
      <c r="AB1762" s="65" t="str">
        <f t="shared" si="7"/>
        <v/>
      </c>
      <c r="AC1762" s="86"/>
      <c r="AD1762" s="87" t="str">
        <f t="shared" si="8"/>
        <v/>
      </c>
      <c r="AE1762" s="84"/>
      <c r="AF1762" s="86">
        <f>IF(AC1762&gt;0,AC1762,'⚙️ Config'!$B$10)</f>
        <v>0.0075</v>
      </c>
      <c r="AG1762" s="88">
        <f t="shared" si="9"/>
        <v>8052.914925</v>
      </c>
      <c r="AH1762" s="88">
        <f>AG1762*'⚙️ Config'!$B$11</f>
        <v>40264.57463</v>
      </c>
      <c r="AI1762" s="88">
        <f>AH1762*'⚙️ Config'!$B$12</f>
        <v>12079.37239</v>
      </c>
      <c r="AJ1762" s="64"/>
      <c r="AK1762" s="84"/>
      <c r="AL1762" s="84"/>
      <c r="AM1762" s="84"/>
      <c r="AN1762" s="84"/>
      <c r="AO1762" s="84"/>
      <c r="AP1762" s="84"/>
      <c r="AQ1762" s="84"/>
    </row>
    <row r="1763" ht="15.0" customHeight="1">
      <c r="A1763" s="79">
        <v>1760.0</v>
      </c>
      <c r="B1763" s="80" t="s">
        <v>3878</v>
      </c>
      <c r="C1763" s="79" t="s">
        <v>141</v>
      </c>
      <c r="D1763" s="79" t="s">
        <v>3879</v>
      </c>
      <c r="E1763" s="81">
        <v>58.92</v>
      </c>
      <c r="F1763" s="79" t="s">
        <v>84</v>
      </c>
      <c r="G1763" s="79" t="s">
        <v>606</v>
      </c>
      <c r="H1763" s="82">
        <v>1072724.01</v>
      </c>
      <c r="I1763" s="79">
        <v>1.0</v>
      </c>
      <c r="J1763" s="83">
        <v>1.3</v>
      </c>
      <c r="K1763" s="80">
        <v>2024.0</v>
      </c>
      <c r="L1763" s="79" t="s">
        <v>202</v>
      </c>
      <c r="M1763" s="79">
        <v>2024.0</v>
      </c>
      <c r="N1763" s="79" t="s">
        <v>161</v>
      </c>
      <c r="O1763" s="65" t="str">
        <f t="shared" si="1"/>
        <v>225690030001</v>
      </c>
      <c r="P1763" s="65">
        <f t="shared" si="2"/>
        <v>8</v>
      </c>
      <c r="Q1763" s="65">
        <f t="shared" si="3"/>
        <v>3</v>
      </c>
      <c r="R1763" s="65" t="str">
        <f t="shared" si="12"/>
        <v>22.569.003/0001-83</v>
      </c>
      <c r="S1763" s="84"/>
      <c r="T1763" s="84" t="str">
        <f t="shared" si="10"/>
        <v/>
      </c>
      <c r="U1763" s="84" t="str">
        <f t="shared" si="11"/>
        <v/>
      </c>
      <c r="V1763" s="65" t="str">
        <f t="shared" si="5"/>
        <v/>
      </c>
      <c r="W1763" s="84"/>
      <c r="X1763" s="84"/>
      <c r="Y1763" s="85"/>
      <c r="Z1763" s="85"/>
      <c r="AA1763" s="65" t="str">
        <f t="shared" si="6"/>
        <v/>
      </c>
      <c r="AB1763" s="65" t="str">
        <f t="shared" si="7"/>
        <v/>
      </c>
      <c r="AC1763" s="86"/>
      <c r="AD1763" s="87" t="str">
        <f t="shared" si="8"/>
        <v/>
      </c>
      <c r="AE1763" s="84"/>
      <c r="AF1763" s="86">
        <f>IF(AC1763&gt;0,AC1763,'⚙️ Config'!$B$10)</f>
        <v>0.0075</v>
      </c>
      <c r="AG1763" s="88">
        <f t="shared" si="9"/>
        <v>8045.430075</v>
      </c>
      <c r="AH1763" s="88">
        <f>AG1763*'⚙️ Config'!$B$11</f>
        <v>40227.15038</v>
      </c>
      <c r="AI1763" s="88">
        <f>AH1763*'⚙️ Config'!$B$12</f>
        <v>12068.14511</v>
      </c>
      <c r="AJ1763" s="64"/>
      <c r="AK1763" s="84"/>
      <c r="AL1763" s="84"/>
      <c r="AM1763" s="84"/>
      <c r="AN1763" s="84"/>
      <c r="AO1763" s="84"/>
      <c r="AP1763" s="84"/>
      <c r="AQ1763" s="84"/>
    </row>
    <row r="1764" ht="15.0" customHeight="1">
      <c r="A1764" s="79">
        <v>1761.0</v>
      </c>
      <c r="B1764" s="80" t="s">
        <v>3880</v>
      </c>
      <c r="C1764" s="79" t="s">
        <v>141</v>
      </c>
      <c r="D1764" s="79" t="s">
        <v>3881</v>
      </c>
      <c r="E1764" s="81">
        <v>56.87</v>
      </c>
      <c r="F1764" s="79" t="s">
        <v>84</v>
      </c>
      <c r="G1764" s="79" t="s">
        <v>606</v>
      </c>
      <c r="H1764" s="82">
        <v>1072581.45</v>
      </c>
      <c r="I1764" s="79">
        <v>1.0</v>
      </c>
      <c r="J1764" s="83">
        <v>1.4</v>
      </c>
      <c r="K1764" s="80">
        <v>2024.0</v>
      </c>
      <c r="L1764" s="79" t="s">
        <v>630</v>
      </c>
      <c r="M1764" s="79">
        <v>2024.0</v>
      </c>
      <c r="N1764" s="79" t="s">
        <v>145</v>
      </c>
      <c r="O1764" s="65" t="str">
        <f t="shared" si="1"/>
        <v>237582420001</v>
      </c>
      <c r="P1764" s="65">
        <f t="shared" si="2"/>
        <v>4</v>
      </c>
      <c r="Q1764" s="65">
        <f t="shared" si="3"/>
        <v>4</v>
      </c>
      <c r="R1764" s="65" t="str">
        <f t="shared" si="12"/>
        <v>23.758.242/0001-44</v>
      </c>
      <c r="S1764" s="84"/>
      <c r="T1764" s="84" t="str">
        <f t="shared" si="10"/>
        <v/>
      </c>
      <c r="U1764" s="84" t="str">
        <f t="shared" si="11"/>
        <v/>
      </c>
      <c r="V1764" s="65" t="str">
        <f t="shared" si="5"/>
        <v/>
      </c>
      <c r="W1764" s="84"/>
      <c r="X1764" s="84"/>
      <c r="Y1764" s="85"/>
      <c r="Z1764" s="85"/>
      <c r="AA1764" s="65" t="str">
        <f t="shared" si="6"/>
        <v/>
      </c>
      <c r="AB1764" s="65" t="str">
        <f t="shared" si="7"/>
        <v/>
      </c>
      <c r="AC1764" s="86"/>
      <c r="AD1764" s="87" t="str">
        <f t="shared" si="8"/>
        <v/>
      </c>
      <c r="AE1764" s="84"/>
      <c r="AF1764" s="86">
        <f>IF(AC1764&gt;0,AC1764,'⚙️ Config'!$B$10)</f>
        <v>0.0075</v>
      </c>
      <c r="AG1764" s="88">
        <f t="shared" si="9"/>
        <v>8044.360875</v>
      </c>
      <c r="AH1764" s="88">
        <f>AG1764*'⚙️ Config'!$B$11</f>
        <v>40221.80438</v>
      </c>
      <c r="AI1764" s="88">
        <f>AH1764*'⚙️ Config'!$B$12</f>
        <v>12066.54131</v>
      </c>
      <c r="AJ1764" s="64"/>
      <c r="AK1764" s="84"/>
      <c r="AL1764" s="84"/>
      <c r="AM1764" s="84"/>
      <c r="AN1764" s="84"/>
      <c r="AO1764" s="84"/>
      <c r="AP1764" s="84"/>
      <c r="AQ1764" s="84"/>
    </row>
    <row r="1765" ht="15.0" customHeight="1">
      <c r="A1765" s="79">
        <v>1762.0</v>
      </c>
      <c r="B1765" s="80" t="s">
        <v>3882</v>
      </c>
      <c r="C1765" s="79" t="s">
        <v>141</v>
      </c>
      <c r="D1765" s="79" t="s">
        <v>3883</v>
      </c>
      <c r="E1765" s="81">
        <v>63.78</v>
      </c>
      <c r="F1765" s="79" t="s">
        <v>84</v>
      </c>
      <c r="G1765" s="79" t="s">
        <v>606</v>
      </c>
      <c r="H1765" s="82">
        <v>1072275.31</v>
      </c>
      <c r="I1765" s="79">
        <v>1.0</v>
      </c>
      <c r="J1765" s="83">
        <v>1.1</v>
      </c>
      <c r="K1765" s="80">
        <v>2025.0</v>
      </c>
      <c r="L1765" s="79" t="s">
        <v>630</v>
      </c>
      <c r="M1765" s="79">
        <v>2025.0</v>
      </c>
      <c r="N1765" s="79" t="s">
        <v>161</v>
      </c>
      <c r="O1765" s="65" t="str">
        <f t="shared" si="1"/>
        <v>436647070001</v>
      </c>
      <c r="P1765" s="65">
        <f t="shared" si="2"/>
        <v>0</v>
      </c>
      <c r="Q1765" s="65">
        <f t="shared" si="3"/>
        <v>5</v>
      </c>
      <c r="R1765" s="65" t="str">
        <f t="shared" si="12"/>
        <v>43.664.707/0001-05</v>
      </c>
      <c r="S1765" s="84"/>
      <c r="T1765" s="84" t="str">
        <f t="shared" si="10"/>
        <v/>
      </c>
      <c r="U1765" s="84" t="str">
        <f t="shared" si="11"/>
        <v/>
      </c>
      <c r="V1765" s="65" t="str">
        <f t="shared" si="5"/>
        <v/>
      </c>
      <c r="W1765" s="84"/>
      <c r="X1765" s="84"/>
      <c r="Y1765" s="85"/>
      <c r="Z1765" s="85"/>
      <c r="AA1765" s="65" t="str">
        <f t="shared" si="6"/>
        <v/>
      </c>
      <c r="AB1765" s="65" t="str">
        <f t="shared" si="7"/>
        <v/>
      </c>
      <c r="AC1765" s="86"/>
      <c r="AD1765" s="87" t="str">
        <f t="shared" si="8"/>
        <v/>
      </c>
      <c r="AE1765" s="84"/>
      <c r="AF1765" s="86">
        <f>IF(AC1765&gt;0,AC1765,'⚙️ Config'!$B$10)</f>
        <v>0.0075</v>
      </c>
      <c r="AG1765" s="88">
        <f t="shared" si="9"/>
        <v>8042.064825</v>
      </c>
      <c r="AH1765" s="88">
        <f>AG1765*'⚙️ Config'!$B$11</f>
        <v>40210.32413</v>
      </c>
      <c r="AI1765" s="88">
        <f>AH1765*'⚙️ Config'!$B$12</f>
        <v>12063.09724</v>
      </c>
      <c r="AJ1765" s="64"/>
      <c r="AK1765" s="84"/>
      <c r="AL1765" s="84"/>
      <c r="AM1765" s="84"/>
      <c r="AN1765" s="84"/>
      <c r="AO1765" s="84"/>
      <c r="AP1765" s="84"/>
      <c r="AQ1765" s="84"/>
    </row>
    <row r="1766" ht="15.0" customHeight="1">
      <c r="A1766" s="79">
        <v>1763.0</v>
      </c>
      <c r="B1766" s="80" t="s">
        <v>3884</v>
      </c>
      <c r="C1766" s="79" t="s">
        <v>141</v>
      </c>
      <c r="D1766" s="79" t="s">
        <v>3885</v>
      </c>
      <c r="E1766" s="81">
        <v>63.78</v>
      </c>
      <c r="F1766" s="79" t="s">
        <v>84</v>
      </c>
      <c r="G1766" s="79" t="s">
        <v>606</v>
      </c>
      <c r="H1766" s="82">
        <v>1071914.98</v>
      </c>
      <c r="I1766" s="79">
        <v>1.0</v>
      </c>
      <c r="J1766" s="83">
        <v>1.1</v>
      </c>
      <c r="K1766" s="80">
        <v>2025.0</v>
      </c>
      <c r="L1766" s="79" t="s">
        <v>630</v>
      </c>
      <c r="M1766" s="79">
        <v>2025.0</v>
      </c>
      <c r="N1766" s="79" t="s">
        <v>161</v>
      </c>
      <c r="O1766" s="65" t="str">
        <f t="shared" si="1"/>
        <v>490689410001</v>
      </c>
      <c r="P1766" s="65">
        <f t="shared" si="2"/>
        <v>5</v>
      </c>
      <c r="Q1766" s="65">
        <f t="shared" si="3"/>
        <v>6</v>
      </c>
      <c r="R1766" s="65" t="str">
        <f t="shared" si="12"/>
        <v>49.068.941/0001-56</v>
      </c>
      <c r="S1766" s="84"/>
      <c r="T1766" s="84" t="str">
        <f t="shared" si="10"/>
        <v/>
      </c>
      <c r="U1766" s="84" t="str">
        <f t="shared" si="11"/>
        <v/>
      </c>
      <c r="V1766" s="65" t="str">
        <f t="shared" si="5"/>
        <v/>
      </c>
      <c r="W1766" s="84"/>
      <c r="X1766" s="84"/>
      <c r="Y1766" s="85"/>
      <c r="Z1766" s="85"/>
      <c r="AA1766" s="65" t="str">
        <f t="shared" si="6"/>
        <v/>
      </c>
      <c r="AB1766" s="65" t="str">
        <f t="shared" si="7"/>
        <v/>
      </c>
      <c r="AC1766" s="86"/>
      <c r="AD1766" s="87" t="str">
        <f t="shared" si="8"/>
        <v/>
      </c>
      <c r="AE1766" s="84"/>
      <c r="AF1766" s="86">
        <f>IF(AC1766&gt;0,AC1766,'⚙️ Config'!$B$10)</f>
        <v>0.0075</v>
      </c>
      <c r="AG1766" s="88">
        <f t="shared" si="9"/>
        <v>8039.36235</v>
      </c>
      <c r="AH1766" s="88">
        <f>AG1766*'⚙️ Config'!$B$11</f>
        <v>40196.81175</v>
      </c>
      <c r="AI1766" s="88">
        <f>AH1766*'⚙️ Config'!$B$12</f>
        <v>12059.04353</v>
      </c>
      <c r="AJ1766" s="64"/>
      <c r="AK1766" s="84"/>
      <c r="AL1766" s="84"/>
      <c r="AM1766" s="84"/>
      <c r="AN1766" s="84"/>
      <c r="AO1766" s="84"/>
      <c r="AP1766" s="84"/>
      <c r="AQ1766" s="84"/>
    </row>
    <row r="1767" ht="15.0" customHeight="1">
      <c r="A1767" s="79">
        <v>1764.0</v>
      </c>
      <c r="B1767" s="80" t="s">
        <v>3886</v>
      </c>
      <c r="C1767" s="79" t="s">
        <v>141</v>
      </c>
      <c r="D1767" s="79" t="s">
        <v>3887</v>
      </c>
      <c r="E1767" s="81">
        <v>56.87</v>
      </c>
      <c r="F1767" s="79" t="s">
        <v>84</v>
      </c>
      <c r="G1767" s="79" t="s">
        <v>606</v>
      </c>
      <c r="H1767" s="82">
        <v>1071723.31</v>
      </c>
      <c r="I1767" s="79">
        <v>1.0</v>
      </c>
      <c r="J1767" s="83">
        <v>1.4</v>
      </c>
      <c r="K1767" s="80">
        <v>2024.0</v>
      </c>
      <c r="L1767" s="79" t="s">
        <v>630</v>
      </c>
      <c r="M1767" s="79">
        <v>2024.0</v>
      </c>
      <c r="N1767" s="79" t="s">
        <v>161</v>
      </c>
      <c r="O1767" s="65" t="str">
        <f t="shared" si="1"/>
        <v>263544990001</v>
      </c>
      <c r="P1767" s="65">
        <f t="shared" si="2"/>
        <v>2</v>
      </c>
      <c r="Q1767" s="65">
        <f t="shared" si="3"/>
        <v>9</v>
      </c>
      <c r="R1767" s="65" t="str">
        <f t="shared" si="12"/>
        <v>26.354.499/0001-29</v>
      </c>
      <c r="S1767" s="84"/>
      <c r="T1767" s="84" t="str">
        <f t="shared" si="10"/>
        <v/>
      </c>
      <c r="U1767" s="84" t="str">
        <f t="shared" si="11"/>
        <v/>
      </c>
      <c r="V1767" s="65" t="str">
        <f t="shared" si="5"/>
        <v/>
      </c>
      <c r="W1767" s="84"/>
      <c r="X1767" s="84"/>
      <c r="Y1767" s="85"/>
      <c r="Z1767" s="85"/>
      <c r="AA1767" s="65" t="str">
        <f t="shared" si="6"/>
        <v/>
      </c>
      <c r="AB1767" s="65" t="str">
        <f t="shared" si="7"/>
        <v/>
      </c>
      <c r="AC1767" s="86"/>
      <c r="AD1767" s="87" t="str">
        <f t="shared" si="8"/>
        <v/>
      </c>
      <c r="AE1767" s="84"/>
      <c r="AF1767" s="86">
        <f>IF(AC1767&gt;0,AC1767,'⚙️ Config'!$B$10)</f>
        <v>0.0075</v>
      </c>
      <c r="AG1767" s="88">
        <f t="shared" si="9"/>
        <v>8037.924825</v>
      </c>
      <c r="AH1767" s="88">
        <f>AG1767*'⚙️ Config'!$B$11</f>
        <v>40189.62413</v>
      </c>
      <c r="AI1767" s="88">
        <f>AH1767*'⚙️ Config'!$B$12</f>
        <v>12056.88724</v>
      </c>
      <c r="AJ1767" s="64"/>
      <c r="AK1767" s="84"/>
      <c r="AL1767" s="84"/>
      <c r="AM1767" s="84"/>
      <c r="AN1767" s="84"/>
      <c r="AO1767" s="84"/>
      <c r="AP1767" s="84"/>
      <c r="AQ1767" s="84"/>
    </row>
    <row r="1768" ht="15.0" customHeight="1">
      <c r="A1768" s="79">
        <v>1765.0</v>
      </c>
      <c r="B1768" s="80" t="s">
        <v>3888</v>
      </c>
      <c r="C1768" s="79" t="s">
        <v>141</v>
      </c>
      <c r="D1768" s="79" t="s">
        <v>3889</v>
      </c>
      <c r="E1768" s="81">
        <v>56.87</v>
      </c>
      <c r="F1768" s="79" t="s">
        <v>84</v>
      </c>
      <c r="G1768" s="79" t="s">
        <v>606</v>
      </c>
      <c r="H1768" s="82">
        <v>1071685.22</v>
      </c>
      <c r="I1768" s="79">
        <v>1.0</v>
      </c>
      <c r="J1768" s="83">
        <v>1.4</v>
      </c>
      <c r="K1768" s="80">
        <v>2024.0</v>
      </c>
      <c r="L1768" s="79" t="s">
        <v>202</v>
      </c>
      <c r="M1768" s="79">
        <v>2024.0</v>
      </c>
      <c r="N1768" s="79" t="s">
        <v>161</v>
      </c>
      <c r="O1768" s="65" t="str">
        <f t="shared" si="1"/>
        <v>123702640001</v>
      </c>
      <c r="P1768" s="65">
        <f t="shared" si="2"/>
        <v>1</v>
      </c>
      <c r="Q1768" s="65">
        <f t="shared" si="3"/>
        <v>6</v>
      </c>
      <c r="R1768" s="65" t="str">
        <f t="shared" si="12"/>
        <v>12.370.264/0001-16</v>
      </c>
      <c r="S1768" s="84"/>
      <c r="T1768" s="84" t="str">
        <f t="shared" si="10"/>
        <v/>
      </c>
      <c r="U1768" s="84" t="str">
        <f t="shared" si="11"/>
        <v/>
      </c>
      <c r="V1768" s="65" t="str">
        <f t="shared" si="5"/>
        <v/>
      </c>
      <c r="W1768" s="84"/>
      <c r="X1768" s="84"/>
      <c r="Y1768" s="85"/>
      <c r="Z1768" s="85"/>
      <c r="AA1768" s="65" t="str">
        <f t="shared" si="6"/>
        <v/>
      </c>
      <c r="AB1768" s="65" t="str">
        <f t="shared" si="7"/>
        <v/>
      </c>
      <c r="AC1768" s="86"/>
      <c r="AD1768" s="87" t="str">
        <f t="shared" si="8"/>
        <v/>
      </c>
      <c r="AE1768" s="84"/>
      <c r="AF1768" s="86">
        <f>IF(AC1768&gt;0,AC1768,'⚙️ Config'!$B$10)</f>
        <v>0.0075</v>
      </c>
      <c r="AG1768" s="88">
        <f t="shared" si="9"/>
        <v>8037.63915</v>
      </c>
      <c r="AH1768" s="88">
        <f>AG1768*'⚙️ Config'!$B$11</f>
        <v>40188.19575</v>
      </c>
      <c r="AI1768" s="88">
        <f>AH1768*'⚙️ Config'!$B$12</f>
        <v>12056.45873</v>
      </c>
      <c r="AJ1768" s="64"/>
      <c r="AK1768" s="84"/>
      <c r="AL1768" s="84"/>
      <c r="AM1768" s="84"/>
      <c r="AN1768" s="84"/>
      <c r="AO1768" s="84"/>
      <c r="AP1768" s="84"/>
      <c r="AQ1768" s="84"/>
    </row>
    <row r="1769" ht="15.0" customHeight="1">
      <c r="A1769" s="79">
        <v>1766.0</v>
      </c>
      <c r="B1769" s="80" t="s">
        <v>3890</v>
      </c>
      <c r="C1769" s="79" t="s">
        <v>141</v>
      </c>
      <c r="D1769" s="79" t="s">
        <v>3891</v>
      </c>
      <c r="E1769" s="81">
        <v>53.36</v>
      </c>
      <c r="F1769" s="79" t="s">
        <v>84</v>
      </c>
      <c r="G1769" s="79" t="s">
        <v>606</v>
      </c>
      <c r="H1769" s="82">
        <v>1071533.16</v>
      </c>
      <c r="I1769" s="79">
        <v>1.0</v>
      </c>
      <c r="J1769" s="83">
        <v>1.6</v>
      </c>
      <c r="K1769" s="80">
        <v>2024.0</v>
      </c>
      <c r="L1769" s="79" t="s">
        <v>202</v>
      </c>
      <c r="M1769" s="79">
        <v>2024.0</v>
      </c>
      <c r="N1769" s="79" t="s">
        <v>161</v>
      </c>
      <c r="O1769" s="65" t="str">
        <f t="shared" si="1"/>
        <v>013825740001</v>
      </c>
      <c r="P1769" s="65">
        <f t="shared" si="2"/>
        <v>3</v>
      </c>
      <c r="Q1769" s="65">
        <f t="shared" si="3"/>
        <v>4</v>
      </c>
      <c r="R1769" s="65" t="str">
        <f t="shared" si="12"/>
        <v>01.382.574/0001-34</v>
      </c>
      <c r="S1769" s="84"/>
      <c r="T1769" s="84" t="str">
        <f t="shared" si="10"/>
        <v/>
      </c>
      <c r="U1769" s="84" t="str">
        <f t="shared" si="11"/>
        <v/>
      </c>
      <c r="V1769" s="65" t="str">
        <f t="shared" si="5"/>
        <v/>
      </c>
      <c r="W1769" s="84"/>
      <c r="X1769" s="84"/>
      <c r="Y1769" s="85"/>
      <c r="Z1769" s="85"/>
      <c r="AA1769" s="65" t="str">
        <f t="shared" si="6"/>
        <v/>
      </c>
      <c r="AB1769" s="65" t="str">
        <f t="shared" si="7"/>
        <v/>
      </c>
      <c r="AC1769" s="86"/>
      <c r="AD1769" s="87" t="str">
        <f t="shared" si="8"/>
        <v/>
      </c>
      <c r="AE1769" s="84"/>
      <c r="AF1769" s="86">
        <f>IF(AC1769&gt;0,AC1769,'⚙️ Config'!$B$10)</f>
        <v>0.0075</v>
      </c>
      <c r="AG1769" s="88">
        <f t="shared" si="9"/>
        <v>8036.4987</v>
      </c>
      <c r="AH1769" s="88">
        <f>AG1769*'⚙️ Config'!$B$11</f>
        <v>40182.4935</v>
      </c>
      <c r="AI1769" s="88">
        <f>AH1769*'⚙️ Config'!$B$12</f>
        <v>12054.74805</v>
      </c>
      <c r="AJ1769" s="64"/>
      <c r="AK1769" s="84"/>
      <c r="AL1769" s="84"/>
      <c r="AM1769" s="84"/>
      <c r="AN1769" s="84"/>
      <c r="AO1769" s="84"/>
      <c r="AP1769" s="84"/>
      <c r="AQ1769" s="84"/>
    </row>
    <row r="1770" ht="15.0" customHeight="1">
      <c r="A1770" s="79">
        <v>1767.0</v>
      </c>
      <c r="B1770" s="80" t="s">
        <v>3892</v>
      </c>
      <c r="C1770" s="79" t="s">
        <v>141</v>
      </c>
      <c r="D1770" s="79" t="s">
        <v>3893</v>
      </c>
      <c r="E1770" s="81">
        <v>56.87</v>
      </c>
      <c r="F1770" s="79" t="s">
        <v>84</v>
      </c>
      <c r="G1770" s="79" t="s">
        <v>606</v>
      </c>
      <c r="H1770" s="82">
        <v>1071221.8</v>
      </c>
      <c r="I1770" s="79">
        <v>1.0</v>
      </c>
      <c r="J1770" s="83">
        <v>1.4</v>
      </c>
      <c r="K1770" s="80">
        <v>2024.0</v>
      </c>
      <c r="L1770" s="79" t="s">
        <v>448</v>
      </c>
      <c r="M1770" s="79">
        <v>2024.0</v>
      </c>
      <c r="N1770" s="79" t="s">
        <v>161</v>
      </c>
      <c r="O1770" s="65" t="str">
        <f t="shared" si="1"/>
        <v>379516430001</v>
      </c>
      <c r="P1770" s="65">
        <f t="shared" si="2"/>
        <v>2</v>
      </c>
      <c r="Q1770" s="65">
        <f t="shared" si="3"/>
        <v>0</v>
      </c>
      <c r="R1770" s="65" t="str">
        <f t="shared" si="12"/>
        <v>37.951.643/0001-20</v>
      </c>
      <c r="S1770" s="84"/>
      <c r="T1770" s="84" t="str">
        <f t="shared" si="10"/>
        <v/>
      </c>
      <c r="U1770" s="84" t="str">
        <f t="shared" si="11"/>
        <v/>
      </c>
      <c r="V1770" s="65" t="str">
        <f t="shared" si="5"/>
        <v/>
      </c>
      <c r="W1770" s="84"/>
      <c r="X1770" s="84"/>
      <c r="Y1770" s="85"/>
      <c r="Z1770" s="85"/>
      <c r="AA1770" s="65" t="str">
        <f t="shared" si="6"/>
        <v/>
      </c>
      <c r="AB1770" s="65" t="str">
        <f t="shared" si="7"/>
        <v/>
      </c>
      <c r="AC1770" s="86"/>
      <c r="AD1770" s="87" t="str">
        <f t="shared" si="8"/>
        <v/>
      </c>
      <c r="AE1770" s="84"/>
      <c r="AF1770" s="86">
        <f>IF(AC1770&gt;0,AC1770,'⚙️ Config'!$B$10)</f>
        <v>0.0075</v>
      </c>
      <c r="AG1770" s="88">
        <f t="shared" si="9"/>
        <v>8034.1635</v>
      </c>
      <c r="AH1770" s="88">
        <f>AG1770*'⚙️ Config'!$B$11</f>
        <v>40170.8175</v>
      </c>
      <c r="AI1770" s="88">
        <f>AH1770*'⚙️ Config'!$B$12</f>
        <v>12051.24525</v>
      </c>
      <c r="AJ1770" s="64"/>
      <c r="AK1770" s="84"/>
      <c r="AL1770" s="84"/>
      <c r="AM1770" s="84"/>
      <c r="AN1770" s="84"/>
      <c r="AO1770" s="84"/>
      <c r="AP1770" s="84"/>
      <c r="AQ1770" s="84"/>
    </row>
    <row r="1771" ht="15.0" customHeight="1">
      <c r="A1771" s="79">
        <v>1768.0</v>
      </c>
      <c r="B1771" s="80" t="s">
        <v>3894</v>
      </c>
      <c r="C1771" s="79" t="s">
        <v>141</v>
      </c>
      <c r="D1771" s="79" t="s">
        <v>3895</v>
      </c>
      <c r="E1771" s="81">
        <v>63.78</v>
      </c>
      <c r="F1771" s="79" t="s">
        <v>84</v>
      </c>
      <c r="G1771" s="79" t="s">
        <v>606</v>
      </c>
      <c r="H1771" s="82">
        <v>1071204.63</v>
      </c>
      <c r="I1771" s="79">
        <v>1.0</v>
      </c>
      <c r="J1771" s="83">
        <v>1.1</v>
      </c>
      <c r="K1771" s="80">
        <v>2025.0</v>
      </c>
      <c r="L1771" s="79" t="s">
        <v>630</v>
      </c>
      <c r="M1771" s="79">
        <v>2025.0</v>
      </c>
      <c r="N1771" s="79" t="s">
        <v>161</v>
      </c>
      <c r="O1771" s="65" t="str">
        <f t="shared" si="1"/>
        <v>073483620001</v>
      </c>
      <c r="P1771" s="65">
        <f t="shared" si="2"/>
        <v>1</v>
      </c>
      <c r="Q1771" s="65">
        <f t="shared" si="3"/>
        <v>7</v>
      </c>
      <c r="R1771" s="65" t="str">
        <f t="shared" si="12"/>
        <v>07.348.362/0001-17</v>
      </c>
      <c r="S1771" s="84"/>
      <c r="T1771" s="84" t="str">
        <f t="shared" si="10"/>
        <v/>
      </c>
      <c r="U1771" s="84" t="str">
        <f t="shared" si="11"/>
        <v/>
      </c>
      <c r="V1771" s="65" t="str">
        <f t="shared" si="5"/>
        <v/>
      </c>
      <c r="W1771" s="84"/>
      <c r="X1771" s="84"/>
      <c r="Y1771" s="85"/>
      <c r="Z1771" s="85"/>
      <c r="AA1771" s="65" t="str">
        <f t="shared" si="6"/>
        <v/>
      </c>
      <c r="AB1771" s="65" t="str">
        <f t="shared" si="7"/>
        <v/>
      </c>
      <c r="AC1771" s="86"/>
      <c r="AD1771" s="87" t="str">
        <f t="shared" si="8"/>
        <v/>
      </c>
      <c r="AE1771" s="84"/>
      <c r="AF1771" s="86">
        <f>IF(AC1771&gt;0,AC1771,'⚙️ Config'!$B$10)</f>
        <v>0.0075</v>
      </c>
      <c r="AG1771" s="88">
        <f t="shared" si="9"/>
        <v>8034.034725</v>
      </c>
      <c r="AH1771" s="88">
        <f>AG1771*'⚙️ Config'!$B$11</f>
        <v>40170.17363</v>
      </c>
      <c r="AI1771" s="88">
        <f>AH1771*'⚙️ Config'!$B$12</f>
        <v>12051.05209</v>
      </c>
      <c r="AJ1771" s="64"/>
      <c r="AK1771" s="84"/>
      <c r="AL1771" s="84"/>
      <c r="AM1771" s="84"/>
      <c r="AN1771" s="84"/>
      <c r="AO1771" s="84"/>
      <c r="AP1771" s="84"/>
      <c r="AQ1771" s="84"/>
    </row>
    <row r="1772" ht="15.0" customHeight="1">
      <c r="A1772" s="79">
        <v>1769.0</v>
      </c>
      <c r="B1772" s="80" t="s">
        <v>3896</v>
      </c>
      <c r="C1772" s="79" t="s">
        <v>141</v>
      </c>
      <c r="D1772" s="79" t="s">
        <v>3897</v>
      </c>
      <c r="E1772" s="81">
        <v>49.2</v>
      </c>
      <c r="F1772" s="79" t="s">
        <v>84</v>
      </c>
      <c r="G1772" s="79" t="s">
        <v>606</v>
      </c>
      <c r="H1772" s="82">
        <v>1071046.96</v>
      </c>
      <c r="I1772" s="79">
        <v>1.0</v>
      </c>
      <c r="J1772" s="83">
        <v>1.9</v>
      </c>
      <c r="K1772" s="80">
        <v>2024.0</v>
      </c>
      <c r="L1772" s="79" t="s">
        <v>630</v>
      </c>
      <c r="M1772" s="79">
        <v>2024.0</v>
      </c>
      <c r="N1772" s="79" t="s">
        <v>161</v>
      </c>
      <c r="O1772" s="65" t="str">
        <f t="shared" si="1"/>
        <v>171012900001</v>
      </c>
      <c r="P1772" s="65">
        <f t="shared" si="2"/>
        <v>6</v>
      </c>
      <c r="Q1772" s="65">
        <f t="shared" si="3"/>
        <v>2</v>
      </c>
      <c r="R1772" s="65" t="str">
        <f t="shared" si="12"/>
        <v>17.101.290/0001-62</v>
      </c>
      <c r="S1772" s="84"/>
      <c r="T1772" s="84" t="str">
        <f t="shared" si="10"/>
        <v/>
      </c>
      <c r="U1772" s="84" t="str">
        <f t="shared" si="11"/>
        <v/>
      </c>
      <c r="V1772" s="65" t="str">
        <f t="shared" si="5"/>
        <v/>
      </c>
      <c r="W1772" s="84"/>
      <c r="X1772" s="84"/>
      <c r="Y1772" s="85"/>
      <c r="Z1772" s="85"/>
      <c r="AA1772" s="65" t="str">
        <f t="shared" si="6"/>
        <v/>
      </c>
      <c r="AB1772" s="65" t="str">
        <f t="shared" si="7"/>
        <v/>
      </c>
      <c r="AC1772" s="86"/>
      <c r="AD1772" s="87" t="str">
        <f t="shared" si="8"/>
        <v/>
      </c>
      <c r="AE1772" s="84"/>
      <c r="AF1772" s="86">
        <f>IF(AC1772&gt;0,AC1772,'⚙️ Config'!$B$10)</f>
        <v>0.0075</v>
      </c>
      <c r="AG1772" s="88">
        <f t="shared" si="9"/>
        <v>8032.8522</v>
      </c>
      <c r="AH1772" s="88">
        <f>AG1772*'⚙️ Config'!$B$11</f>
        <v>40164.261</v>
      </c>
      <c r="AI1772" s="88">
        <f>AH1772*'⚙️ Config'!$B$12</f>
        <v>12049.2783</v>
      </c>
      <c r="AJ1772" s="64"/>
      <c r="AK1772" s="84"/>
      <c r="AL1772" s="84"/>
      <c r="AM1772" s="84"/>
      <c r="AN1772" s="84"/>
      <c r="AO1772" s="84"/>
      <c r="AP1772" s="84"/>
      <c r="AQ1772" s="84"/>
    </row>
    <row r="1773" ht="15.0" customHeight="1">
      <c r="A1773" s="79">
        <v>1770.0</v>
      </c>
      <c r="B1773" s="80" t="s">
        <v>3898</v>
      </c>
      <c r="C1773" s="79" t="s">
        <v>141</v>
      </c>
      <c r="D1773" s="79" t="s">
        <v>3899</v>
      </c>
      <c r="E1773" s="81">
        <v>55.03</v>
      </c>
      <c r="F1773" s="79" t="s">
        <v>84</v>
      </c>
      <c r="G1773" s="79" t="s">
        <v>606</v>
      </c>
      <c r="H1773" s="82">
        <v>1071021.73</v>
      </c>
      <c r="I1773" s="79">
        <v>1.0</v>
      </c>
      <c r="J1773" s="83">
        <v>1.5</v>
      </c>
      <c r="K1773" s="80">
        <v>2024.0</v>
      </c>
      <c r="L1773" s="79" t="s">
        <v>630</v>
      </c>
      <c r="M1773" s="79">
        <v>2024.0</v>
      </c>
      <c r="N1773" s="79" t="s">
        <v>161</v>
      </c>
      <c r="O1773" s="65" t="str">
        <f t="shared" si="1"/>
        <v>283922700001</v>
      </c>
      <c r="P1773" s="65">
        <f t="shared" si="2"/>
        <v>0</v>
      </c>
      <c r="Q1773" s="65">
        <f t="shared" si="3"/>
        <v>4</v>
      </c>
      <c r="R1773" s="65" t="str">
        <f t="shared" si="12"/>
        <v>28.392.270/0001-04</v>
      </c>
      <c r="S1773" s="84"/>
      <c r="T1773" s="84" t="str">
        <f t="shared" si="10"/>
        <v/>
      </c>
      <c r="U1773" s="84" t="str">
        <f t="shared" si="11"/>
        <v/>
      </c>
      <c r="V1773" s="65" t="str">
        <f t="shared" si="5"/>
        <v/>
      </c>
      <c r="W1773" s="84"/>
      <c r="X1773" s="84"/>
      <c r="Y1773" s="85"/>
      <c r="Z1773" s="85"/>
      <c r="AA1773" s="65" t="str">
        <f t="shared" si="6"/>
        <v/>
      </c>
      <c r="AB1773" s="65" t="str">
        <f t="shared" si="7"/>
        <v/>
      </c>
      <c r="AC1773" s="86"/>
      <c r="AD1773" s="87" t="str">
        <f t="shared" si="8"/>
        <v/>
      </c>
      <c r="AE1773" s="84"/>
      <c r="AF1773" s="86">
        <f>IF(AC1773&gt;0,AC1773,'⚙️ Config'!$B$10)</f>
        <v>0.0075</v>
      </c>
      <c r="AG1773" s="88">
        <f t="shared" si="9"/>
        <v>8032.662975</v>
      </c>
      <c r="AH1773" s="88">
        <f>AG1773*'⚙️ Config'!$B$11</f>
        <v>40163.31488</v>
      </c>
      <c r="AI1773" s="88">
        <f>AH1773*'⚙️ Config'!$B$12</f>
        <v>12048.99446</v>
      </c>
      <c r="AJ1773" s="64"/>
      <c r="AK1773" s="84"/>
      <c r="AL1773" s="84"/>
      <c r="AM1773" s="84"/>
      <c r="AN1773" s="84"/>
      <c r="AO1773" s="84"/>
      <c r="AP1773" s="84"/>
      <c r="AQ1773" s="84"/>
    </row>
    <row r="1774" ht="15.0" customHeight="1">
      <c r="A1774" s="79">
        <v>1771.0</v>
      </c>
      <c r="B1774" s="80" t="s">
        <v>3900</v>
      </c>
      <c r="C1774" s="79" t="s">
        <v>141</v>
      </c>
      <c r="D1774" s="79" t="s">
        <v>3901</v>
      </c>
      <c r="E1774" s="81">
        <v>48.03</v>
      </c>
      <c r="F1774" s="79" t="s">
        <v>84</v>
      </c>
      <c r="G1774" s="79" t="s">
        <v>606</v>
      </c>
      <c r="H1774" s="82">
        <v>1070636.61</v>
      </c>
      <c r="I1774" s="79">
        <v>1.0</v>
      </c>
      <c r="J1774" s="83">
        <v>2.0</v>
      </c>
      <c r="K1774" s="80">
        <v>2024.0</v>
      </c>
      <c r="L1774" s="79" t="s">
        <v>202</v>
      </c>
      <c r="M1774" s="79">
        <v>2024.0</v>
      </c>
      <c r="N1774" s="79" t="s">
        <v>145</v>
      </c>
      <c r="O1774" s="65" t="str">
        <f t="shared" si="1"/>
        <v>152367370001</v>
      </c>
      <c r="P1774" s="65">
        <f t="shared" si="2"/>
        <v>8</v>
      </c>
      <c r="Q1774" s="65">
        <f t="shared" si="3"/>
        <v>5</v>
      </c>
      <c r="R1774" s="65" t="str">
        <f t="shared" si="12"/>
        <v>15.236.737/0001-85</v>
      </c>
      <c r="S1774" s="84"/>
      <c r="T1774" s="84" t="str">
        <f t="shared" si="10"/>
        <v/>
      </c>
      <c r="U1774" s="84" t="str">
        <f t="shared" si="11"/>
        <v/>
      </c>
      <c r="V1774" s="65" t="str">
        <f t="shared" si="5"/>
        <v/>
      </c>
      <c r="W1774" s="84"/>
      <c r="X1774" s="84"/>
      <c r="Y1774" s="85"/>
      <c r="Z1774" s="85"/>
      <c r="AA1774" s="65" t="str">
        <f t="shared" si="6"/>
        <v/>
      </c>
      <c r="AB1774" s="65" t="str">
        <f t="shared" si="7"/>
        <v/>
      </c>
      <c r="AC1774" s="86"/>
      <c r="AD1774" s="87" t="str">
        <f t="shared" si="8"/>
        <v/>
      </c>
      <c r="AE1774" s="84"/>
      <c r="AF1774" s="86">
        <f>IF(AC1774&gt;0,AC1774,'⚙️ Config'!$B$10)</f>
        <v>0.0075</v>
      </c>
      <c r="AG1774" s="88">
        <f t="shared" si="9"/>
        <v>8029.774575</v>
      </c>
      <c r="AH1774" s="88">
        <f>AG1774*'⚙️ Config'!$B$11</f>
        <v>40148.87288</v>
      </c>
      <c r="AI1774" s="88">
        <f>AH1774*'⚙️ Config'!$B$12</f>
        <v>12044.66186</v>
      </c>
      <c r="AJ1774" s="64"/>
      <c r="AK1774" s="84"/>
      <c r="AL1774" s="84"/>
      <c r="AM1774" s="84"/>
      <c r="AN1774" s="84"/>
      <c r="AO1774" s="84"/>
      <c r="AP1774" s="84"/>
      <c r="AQ1774" s="84"/>
    </row>
    <row r="1775" ht="15.0" customHeight="1">
      <c r="A1775" s="79">
        <v>1772.0</v>
      </c>
      <c r="B1775" s="80" t="s">
        <v>3902</v>
      </c>
      <c r="C1775" s="79" t="s">
        <v>141</v>
      </c>
      <c r="D1775" s="79" t="s">
        <v>3903</v>
      </c>
      <c r="E1775" s="81">
        <v>63.78</v>
      </c>
      <c r="F1775" s="79" t="s">
        <v>84</v>
      </c>
      <c r="G1775" s="79" t="s">
        <v>606</v>
      </c>
      <c r="H1775" s="82">
        <v>1070559.15</v>
      </c>
      <c r="I1775" s="79">
        <v>1.0</v>
      </c>
      <c r="J1775" s="83">
        <v>1.1</v>
      </c>
      <c r="K1775" s="80">
        <v>2025.0</v>
      </c>
      <c r="L1775" s="79" t="s">
        <v>202</v>
      </c>
      <c r="M1775" s="79">
        <v>2025.0</v>
      </c>
      <c r="N1775" s="79" t="s">
        <v>161</v>
      </c>
      <c r="O1775" s="65" t="str">
        <f t="shared" si="1"/>
        <v>095510620001</v>
      </c>
      <c r="P1775" s="65">
        <f t="shared" si="2"/>
        <v>6</v>
      </c>
      <c r="Q1775" s="65">
        <f t="shared" si="3"/>
        <v>6</v>
      </c>
      <c r="R1775" s="65" t="str">
        <f t="shared" si="12"/>
        <v>09.551.062/0001-66</v>
      </c>
      <c r="S1775" s="84"/>
      <c r="T1775" s="84" t="str">
        <f t="shared" si="10"/>
        <v/>
      </c>
      <c r="U1775" s="84" t="str">
        <f t="shared" si="11"/>
        <v/>
      </c>
      <c r="V1775" s="65" t="str">
        <f t="shared" si="5"/>
        <v/>
      </c>
      <c r="W1775" s="84"/>
      <c r="X1775" s="84"/>
      <c r="Y1775" s="85"/>
      <c r="Z1775" s="85"/>
      <c r="AA1775" s="65" t="str">
        <f t="shared" si="6"/>
        <v/>
      </c>
      <c r="AB1775" s="65" t="str">
        <f t="shared" si="7"/>
        <v/>
      </c>
      <c r="AC1775" s="86"/>
      <c r="AD1775" s="87" t="str">
        <f t="shared" si="8"/>
        <v/>
      </c>
      <c r="AE1775" s="84"/>
      <c r="AF1775" s="86">
        <f>IF(AC1775&gt;0,AC1775,'⚙️ Config'!$B$10)</f>
        <v>0.0075</v>
      </c>
      <c r="AG1775" s="88">
        <f t="shared" si="9"/>
        <v>8029.193625</v>
      </c>
      <c r="AH1775" s="88">
        <f>AG1775*'⚙️ Config'!$B$11</f>
        <v>40145.96813</v>
      </c>
      <c r="AI1775" s="88">
        <f>AH1775*'⚙️ Config'!$B$12</f>
        <v>12043.79044</v>
      </c>
      <c r="AJ1775" s="64"/>
      <c r="AK1775" s="84"/>
      <c r="AL1775" s="84"/>
      <c r="AM1775" s="84"/>
      <c r="AN1775" s="84"/>
      <c r="AO1775" s="84"/>
      <c r="AP1775" s="84"/>
      <c r="AQ1775" s="84"/>
    </row>
    <row r="1776" ht="15.0" customHeight="1">
      <c r="A1776" s="79">
        <v>1773.0</v>
      </c>
      <c r="B1776" s="80" t="s">
        <v>3904</v>
      </c>
      <c r="C1776" s="79" t="s">
        <v>141</v>
      </c>
      <c r="D1776" s="79" t="s">
        <v>3905</v>
      </c>
      <c r="E1776" s="81">
        <v>63.78</v>
      </c>
      <c r="F1776" s="79" t="s">
        <v>84</v>
      </c>
      <c r="G1776" s="79" t="s">
        <v>606</v>
      </c>
      <c r="H1776" s="82">
        <v>1070015.01</v>
      </c>
      <c r="I1776" s="79">
        <v>1.0</v>
      </c>
      <c r="J1776" s="83">
        <v>1.1</v>
      </c>
      <c r="K1776" s="80">
        <v>2025.0</v>
      </c>
      <c r="L1776" s="79" t="s">
        <v>202</v>
      </c>
      <c r="M1776" s="79">
        <v>2025.0</v>
      </c>
      <c r="N1776" s="79" t="s">
        <v>145</v>
      </c>
      <c r="O1776" s="65" t="str">
        <f t="shared" si="1"/>
        <v>603723800001</v>
      </c>
      <c r="P1776" s="65">
        <f t="shared" si="2"/>
        <v>1</v>
      </c>
      <c r="Q1776" s="65">
        <f t="shared" si="3"/>
        <v>7</v>
      </c>
      <c r="R1776" s="65" t="str">
        <f t="shared" si="12"/>
        <v>60.372.380/0001-17</v>
      </c>
      <c r="S1776" s="84"/>
      <c r="T1776" s="84" t="str">
        <f t="shared" si="10"/>
        <v/>
      </c>
      <c r="U1776" s="84" t="str">
        <f t="shared" si="11"/>
        <v/>
      </c>
      <c r="V1776" s="65" t="str">
        <f t="shared" si="5"/>
        <v/>
      </c>
      <c r="W1776" s="84"/>
      <c r="X1776" s="84"/>
      <c r="Y1776" s="85"/>
      <c r="Z1776" s="85"/>
      <c r="AA1776" s="65" t="str">
        <f t="shared" si="6"/>
        <v/>
      </c>
      <c r="AB1776" s="65" t="str">
        <f t="shared" si="7"/>
        <v/>
      </c>
      <c r="AC1776" s="86"/>
      <c r="AD1776" s="87" t="str">
        <f t="shared" si="8"/>
        <v/>
      </c>
      <c r="AE1776" s="84"/>
      <c r="AF1776" s="86">
        <f>IF(AC1776&gt;0,AC1776,'⚙️ Config'!$B$10)</f>
        <v>0.0075</v>
      </c>
      <c r="AG1776" s="88">
        <f t="shared" si="9"/>
        <v>8025.112575</v>
      </c>
      <c r="AH1776" s="88">
        <f>AG1776*'⚙️ Config'!$B$11</f>
        <v>40125.56288</v>
      </c>
      <c r="AI1776" s="88">
        <f>AH1776*'⚙️ Config'!$B$12</f>
        <v>12037.66886</v>
      </c>
      <c r="AJ1776" s="64"/>
      <c r="AK1776" s="84"/>
      <c r="AL1776" s="84"/>
      <c r="AM1776" s="84"/>
      <c r="AN1776" s="84"/>
      <c r="AO1776" s="84"/>
      <c r="AP1776" s="84"/>
      <c r="AQ1776" s="84"/>
    </row>
    <row r="1777" ht="15.0" customHeight="1">
      <c r="A1777" s="79">
        <v>1774.0</v>
      </c>
      <c r="B1777" s="80" t="s">
        <v>3906</v>
      </c>
      <c r="C1777" s="79" t="s">
        <v>141</v>
      </c>
      <c r="D1777" s="79" t="s">
        <v>3907</v>
      </c>
      <c r="E1777" s="81">
        <v>55.03</v>
      </c>
      <c r="F1777" s="79" t="s">
        <v>84</v>
      </c>
      <c r="G1777" s="79" t="s">
        <v>606</v>
      </c>
      <c r="H1777" s="82">
        <v>1068925.26</v>
      </c>
      <c r="I1777" s="79">
        <v>1.0</v>
      </c>
      <c r="J1777" s="83">
        <v>1.5</v>
      </c>
      <c r="K1777" s="80">
        <v>2024.0</v>
      </c>
      <c r="L1777" s="79" t="s">
        <v>630</v>
      </c>
      <c r="M1777" s="79">
        <v>2024.0</v>
      </c>
      <c r="N1777" s="79" t="s">
        <v>161</v>
      </c>
      <c r="O1777" s="65" t="str">
        <f t="shared" si="1"/>
        <v>574039740001</v>
      </c>
      <c r="P1777" s="65">
        <f t="shared" si="2"/>
        <v>3</v>
      </c>
      <c r="Q1777" s="65">
        <f t="shared" si="3"/>
        <v>3</v>
      </c>
      <c r="R1777" s="65" t="str">
        <f t="shared" si="12"/>
        <v>57.403.974/0001-33</v>
      </c>
      <c r="S1777" s="84"/>
      <c r="T1777" s="84" t="str">
        <f t="shared" si="10"/>
        <v/>
      </c>
      <c r="U1777" s="84" t="str">
        <f t="shared" si="11"/>
        <v/>
      </c>
      <c r="V1777" s="65" t="str">
        <f t="shared" si="5"/>
        <v/>
      </c>
      <c r="W1777" s="84"/>
      <c r="X1777" s="84"/>
      <c r="Y1777" s="85"/>
      <c r="Z1777" s="85"/>
      <c r="AA1777" s="65" t="str">
        <f t="shared" si="6"/>
        <v/>
      </c>
      <c r="AB1777" s="65" t="str">
        <f t="shared" si="7"/>
        <v/>
      </c>
      <c r="AC1777" s="86"/>
      <c r="AD1777" s="87" t="str">
        <f t="shared" si="8"/>
        <v/>
      </c>
      <c r="AE1777" s="84"/>
      <c r="AF1777" s="86">
        <f>IF(AC1777&gt;0,AC1777,'⚙️ Config'!$B$10)</f>
        <v>0.0075</v>
      </c>
      <c r="AG1777" s="88">
        <f t="shared" si="9"/>
        <v>8016.93945</v>
      </c>
      <c r="AH1777" s="88">
        <f>AG1777*'⚙️ Config'!$B$11</f>
        <v>40084.69725</v>
      </c>
      <c r="AI1777" s="88">
        <f>AH1777*'⚙️ Config'!$B$12</f>
        <v>12025.40918</v>
      </c>
      <c r="AJ1777" s="64"/>
      <c r="AK1777" s="84"/>
      <c r="AL1777" s="84"/>
      <c r="AM1777" s="84"/>
      <c r="AN1777" s="84"/>
      <c r="AO1777" s="84"/>
      <c r="AP1777" s="84"/>
      <c r="AQ1777" s="84"/>
    </row>
    <row r="1778" ht="15.0" customHeight="1">
      <c r="A1778" s="79">
        <v>1775.0</v>
      </c>
      <c r="B1778" s="80" t="s">
        <v>3908</v>
      </c>
      <c r="C1778" s="79" t="s">
        <v>141</v>
      </c>
      <c r="D1778" s="79" t="s">
        <v>3909</v>
      </c>
      <c r="E1778" s="81">
        <v>90.03</v>
      </c>
      <c r="F1778" s="79" t="s">
        <v>84</v>
      </c>
      <c r="G1778" s="79" t="s">
        <v>606</v>
      </c>
      <c r="H1778" s="82">
        <v>1068190.92</v>
      </c>
      <c r="I1778" s="79">
        <v>1.0</v>
      </c>
      <c r="J1778" s="83">
        <v>0.5</v>
      </c>
      <c r="K1778" s="80">
        <v>2025.0</v>
      </c>
      <c r="L1778" s="79" t="s">
        <v>202</v>
      </c>
      <c r="M1778" s="79">
        <v>2025.0</v>
      </c>
      <c r="N1778" s="79" t="s">
        <v>161</v>
      </c>
      <c r="O1778" s="65" t="str">
        <f t="shared" si="1"/>
        <v>505143600001</v>
      </c>
      <c r="P1778" s="65">
        <f t="shared" si="2"/>
        <v>8</v>
      </c>
      <c r="Q1778" s="65">
        <f t="shared" si="3"/>
        <v>0</v>
      </c>
      <c r="R1778" s="65" t="str">
        <f t="shared" si="12"/>
        <v>50.514.360/0001-80</v>
      </c>
      <c r="S1778" s="84"/>
      <c r="T1778" s="84" t="str">
        <f t="shared" si="10"/>
        <v/>
      </c>
      <c r="U1778" s="84" t="str">
        <f t="shared" si="11"/>
        <v/>
      </c>
      <c r="V1778" s="65" t="str">
        <f t="shared" si="5"/>
        <v/>
      </c>
      <c r="W1778" s="84"/>
      <c r="X1778" s="84"/>
      <c r="Y1778" s="85"/>
      <c r="Z1778" s="85"/>
      <c r="AA1778" s="65" t="str">
        <f t="shared" si="6"/>
        <v/>
      </c>
      <c r="AB1778" s="65" t="str">
        <f t="shared" si="7"/>
        <v/>
      </c>
      <c r="AC1778" s="86"/>
      <c r="AD1778" s="87" t="str">
        <f t="shared" si="8"/>
        <v/>
      </c>
      <c r="AE1778" s="84"/>
      <c r="AF1778" s="86">
        <f>IF(AC1778&gt;0,AC1778,'⚙️ Config'!$B$10)</f>
        <v>0.0075</v>
      </c>
      <c r="AG1778" s="88">
        <f t="shared" si="9"/>
        <v>8011.4319</v>
      </c>
      <c r="AH1778" s="88">
        <f>AG1778*'⚙️ Config'!$B$11</f>
        <v>40057.1595</v>
      </c>
      <c r="AI1778" s="88">
        <f>AH1778*'⚙️ Config'!$B$12</f>
        <v>12017.14785</v>
      </c>
      <c r="AJ1778" s="64"/>
      <c r="AK1778" s="84"/>
      <c r="AL1778" s="84"/>
      <c r="AM1778" s="84"/>
      <c r="AN1778" s="84"/>
      <c r="AO1778" s="84"/>
      <c r="AP1778" s="84"/>
      <c r="AQ1778" s="84"/>
    </row>
    <row r="1779" ht="15.0" customHeight="1">
      <c r="A1779" s="79">
        <v>1776.0</v>
      </c>
      <c r="B1779" s="80" t="s">
        <v>3910</v>
      </c>
      <c r="C1779" s="79" t="s">
        <v>141</v>
      </c>
      <c r="D1779" s="79" t="s">
        <v>3911</v>
      </c>
      <c r="E1779" s="81">
        <v>51.85</v>
      </c>
      <c r="F1779" s="79" t="s">
        <v>84</v>
      </c>
      <c r="G1779" s="79" t="s">
        <v>606</v>
      </c>
      <c r="H1779" s="82">
        <v>1067873.47</v>
      </c>
      <c r="I1779" s="79">
        <v>1.0</v>
      </c>
      <c r="J1779" s="83">
        <v>1.7</v>
      </c>
      <c r="K1779" s="80">
        <v>2024.0</v>
      </c>
      <c r="L1779" s="79" t="s">
        <v>202</v>
      </c>
      <c r="M1779" s="79">
        <v>2024.0</v>
      </c>
      <c r="N1779" s="79" t="s">
        <v>145</v>
      </c>
      <c r="O1779" s="65" t="str">
        <f t="shared" si="1"/>
        <v>017704980001</v>
      </c>
      <c r="P1779" s="65">
        <f t="shared" si="2"/>
        <v>3</v>
      </c>
      <c r="Q1779" s="65">
        <f t="shared" si="3"/>
        <v>4</v>
      </c>
      <c r="R1779" s="65" t="str">
        <f t="shared" si="12"/>
        <v>01.770.498/0001-34</v>
      </c>
      <c r="S1779" s="84"/>
      <c r="T1779" s="84" t="str">
        <f t="shared" si="10"/>
        <v/>
      </c>
      <c r="U1779" s="84" t="str">
        <f t="shared" si="11"/>
        <v/>
      </c>
      <c r="V1779" s="65" t="str">
        <f t="shared" si="5"/>
        <v/>
      </c>
      <c r="W1779" s="84"/>
      <c r="X1779" s="84"/>
      <c r="Y1779" s="85"/>
      <c r="Z1779" s="85"/>
      <c r="AA1779" s="65" t="str">
        <f t="shared" si="6"/>
        <v/>
      </c>
      <c r="AB1779" s="65" t="str">
        <f t="shared" si="7"/>
        <v/>
      </c>
      <c r="AC1779" s="86"/>
      <c r="AD1779" s="87" t="str">
        <f t="shared" si="8"/>
        <v/>
      </c>
      <c r="AE1779" s="84"/>
      <c r="AF1779" s="86">
        <f>IF(AC1779&gt;0,AC1779,'⚙️ Config'!$B$10)</f>
        <v>0.0075</v>
      </c>
      <c r="AG1779" s="88">
        <f t="shared" si="9"/>
        <v>8009.051025</v>
      </c>
      <c r="AH1779" s="88">
        <f>AG1779*'⚙️ Config'!$B$11</f>
        <v>40045.25513</v>
      </c>
      <c r="AI1779" s="88">
        <f>AH1779*'⚙️ Config'!$B$12</f>
        <v>12013.57654</v>
      </c>
      <c r="AJ1779" s="64"/>
      <c r="AK1779" s="84"/>
      <c r="AL1779" s="84"/>
      <c r="AM1779" s="84"/>
      <c r="AN1779" s="84"/>
      <c r="AO1779" s="84"/>
      <c r="AP1779" s="84"/>
      <c r="AQ1779" s="84"/>
    </row>
    <row r="1780" ht="15.0" customHeight="1">
      <c r="A1780" s="79">
        <v>1777.0</v>
      </c>
      <c r="B1780" s="80" t="s">
        <v>3912</v>
      </c>
      <c r="C1780" s="79" t="s">
        <v>141</v>
      </c>
      <c r="D1780" s="79" t="s">
        <v>3913</v>
      </c>
      <c r="E1780" s="81">
        <v>61.21</v>
      </c>
      <c r="F1780" s="79" t="s">
        <v>84</v>
      </c>
      <c r="G1780" s="79" t="s">
        <v>606</v>
      </c>
      <c r="H1780" s="82">
        <v>1067051.52</v>
      </c>
      <c r="I1780" s="79">
        <v>1.0</v>
      </c>
      <c r="J1780" s="83">
        <v>1.2</v>
      </c>
      <c r="K1780" s="80">
        <v>2025.0</v>
      </c>
      <c r="L1780" s="79" t="s">
        <v>295</v>
      </c>
      <c r="M1780" s="79">
        <v>2025.0</v>
      </c>
      <c r="N1780" s="79" t="s">
        <v>145</v>
      </c>
      <c r="O1780" s="65" t="str">
        <f t="shared" si="1"/>
        <v>010102580001</v>
      </c>
      <c r="P1780" s="65">
        <f t="shared" si="2"/>
        <v>3</v>
      </c>
      <c r="Q1780" s="65">
        <f t="shared" si="3"/>
        <v>1</v>
      </c>
      <c r="R1780" s="65" t="str">
        <f t="shared" si="12"/>
        <v>01.010.258/0001-31</v>
      </c>
      <c r="S1780" s="84"/>
      <c r="T1780" s="84" t="str">
        <f t="shared" si="10"/>
        <v/>
      </c>
      <c r="U1780" s="84" t="str">
        <f t="shared" si="11"/>
        <v/>
      </c>
      <c r="V1780" s="65" t="str">
        <f t="shared" si="5"/>
        <v/>
      </c>
      <c r="W1780" s="84"/>
      <c r="X1780" s="84"/>
      <c r="Y1780" s="85"/>
      <c r="Z1780" s="85"/>
      <c r="AA1780" s="65" t="str">
        <f t="shared" si="6"/>
        <v/>
      </c>
      <c r="AB1780" s="65" t="str">
        <f t="shared" si="7"/>
        <v/>
      </c>
      <c r="AC1780" s="86"/>
      <c r="AD1780" s="87" t="str">
        <f t="shared" si="8"/>
        <v/>
      </c>
      <c r="AE1780" s="84"/>
      <c r="AF1780" s="86">
        <f>IF(AC1780&gt;0,AC1780,'⚙️ Config'!$B$10)</f>
        <v>0.0075</v>
      </c>
      <c r="AG1780" s="88">
        <f t="shared" si="9"/>
        <v>8002.8864</v>
      </c>
      <c r="AH1780" s="88">
        <f>AG1780*'⚙️ Config'!$B$11</f>
        <v>40014.432</v>
      </c>
      <c r="AI1780" s="88">
        <f>AH1780*'⚙️ Config'!$B$12</f>
        <v>12004.3296</v>
      </c>
      <c r="AJ1780" s="64"/>
      <c r="AK1780" s="84"/>
      <c r="AL1780" s="84"/>
      <c r="AM1780" s="84"/>
      <c r="AN1780" s="84"/>
      <c r="AO1780" s="84"/>
      <c r="AP1780" s="84"/>
      <c r="AQ1780" s="84"/>
    </row>
    <row r="1781" ht="15.0" customHeight="1">
      <c r="A1781" s="79">
        <v>1778.0</v>
      </c>
      <c r="B1781" s="80" t="s">
        <v>3914</v>
      </c>
      <c r="C1781" s="79" t="s">
        <v>154</v>
      </c>
      <c r="D1781" s="79" t="s">
        <v>3915</v>
      </c>
      <c r="E1781" s="81">
        <v>48.03</v>
      </c>
      <c r="F1781" s="79" t="s">
        <v>84</v>
      </c>
      <c r="G1781" s="79" t="s">
        <v>606</v>
      </c>
      <c r="H1781" s="82">
        <v>1066859.84</v>
      </c>
      <c r="I1781" s="79">
        <v>1.0</v>
      </c>
      <c r="J1781" s="83">
        <v>2.0</v>
      </c>
      <c r="K1781" s="80">
        <v>2024.0</v>
      </c>
      <c r="L1781" s="79" t="s">
        <v>630</v>
      </c>
      <c r="M1781" s="79">
        <v>2024.0</v>
      </c>
      <c r="N1781" s="79" t="s">
        <v>161</v>
      </c>
      <c r="O1781" s="65" t="str">
        <f t="shared" si="1"/>
        <v>061481690001</v>
      </c>
      <c r="P1781" s="65">
        <f t="shared" si="2"/>
        <v>7</v>
      </c>
      <c r="Q1781" s="65">
        <f t="shared" si="3"/>
        <v>0</v>
      </c>
      <c r="R1781" s="65" t="str">
        <f t="shared" si="12"/>
        <v>06.148.169/0001-70</v>
      </c>
      <c r="S1781" s="84"/>
      <c r="T1781" s="84" t="str">
        <f t="shared" si="10"/>
        <v/>
      </c>
      <c r="U1781" s="84" t="str">
        <f t="shared" si="11"/>
        <v/>
      </c>
      <c r="V1781" s="65" t="str">
        <f t="shared" si="5"/>
        <v/>
      </c>
      <c r="W1781" s="84"/>
      <c r="X1781" s="84"/>
      <c r="Y1781" s="85"/>
      <c r="Z1781" s="85"/>
      <c r="AA1781" s="65" t="str">
        <f t="shared" si="6"/>
        <v/>
      </c>
      <c r="AB1781" s="65" t="str">
        <f t="shared" si="7"/>
        <v/>
      </c>
      <c r="AC1781" s="86"/>
      <c r="AD1781" s="87" t="str">
        <f t="shared" si="8"/>
        <v/>
      </c>
      <c r="AE1781" s="84"/>
      <c r="AF1781" s="86">
        <f>IF(AC1781&gt;0,AC1781,'⚙️ Config'!$B$10)</f>
        <v>0.0075</v>
      </c>
      <c r="AG1781" s="88">
        <f t="shared" si="9"/>
        <v>8001.4488</v>
      </c>
      <c r="AH1781" s="88">
        <f>AG1781*'⚙️ Config'!$B$11</f>
        <v>40007.244</v>
      </c>
      <c r="AI1781" s="88">
        <f>AH1781*'⚙️ Config'!$B$12</f>
        <v>12002.1732</v>
      </c>
      <c r="AJ1781" s="64"/>
      <c r="AK1781" s="84"/>
      <c r="AL1781" s="84"/>
      <c r="AM1781" s="84"/>
      <c r="AN1781" s="84"/>
      <c r="AO1781" s="84"/>
      <c r="AP1781" s="84"/>
      <c r="AQ1781" s="84"/>
    </row>
    <row r="1782" ht="15.0" customHeight="1">
      <c r="A1782" s="79">
        <v>1779.0</v>
      </c>
      <c r="B1782" s="80" t="s">
        <v>3916</v>
      </c>
      <c r="C1782" s="79" t="s">
        <v>141</v>
      </c>
      <c r="D1782" s="79" t="s">
        <v>3917</v>
      </c>
      <c r="E1782" s="81">
        <v>53.36</v>
      </c>
      <c r="F1782" s="79" t="s">
        <v>84</v>
      </c>
      <c r="G1782" s="79" t="s">
        <v>606</v>
      </c>
      <c r="H1782" s="82">
        <v>1065971.8</v>
      </c>
      <c r="I1782" s="79">
        <v>1.0</v>
      </c>
      <c r="J1782" s="83">
        <v>1.6</v>
      </c>
      <c r="K1782" s="80">
        <v>2024.0</v>
      </c>
      <c r="L1782" s="79" t="s">
        <v>448</v>
      </c>
      <c r="M1782" s="79">
        <v>2024.0</v>
      </c>
      <c r="N1782" s="79" t="s">
        <v>161</v>
      </c>
      <c r="O1782" s="65" t="str">
        <f t="shared" si="1"/>
        <v>113774360001</v>
      </c>
      <c r="P1782" s="65">
        <f t="shared" si="2"/>
        <v>1</v>
      </c>
      <c r="Q1782" s="65">
        <f t="shared" si="3"/>
        <v>0</v>
      </c>
      <c r="R1782" s="65" t="str">
        <f t="shared" si="12"/>
        <v>11.377.436/0001-10</v>
      </c>
      <c r="S1782" s="84"/>
      <c r="T1782" s="84" t="str">
        <f t="shared" si="10"/>
        <v/>
      </c>
      <c r="U1782" s="84" t="str">
        <f t="shared" si="11"/>
        <v/>
      </c>
      <c r="V1782" s="65" t="str">
        <f t="shared" si="5"/>
        <v/>
      </c>
      <c r="W1782" s="84"/>
      <c r="X1782" s="84"/>
      <c r="Y1782" s="85"/>
      <c r="Z1782" s="85"/>
      <c r="AA1782" s="65" t="str">
        <f t="shared" si="6"/>
        <v/>
      </c>
      <c r="AB1782" s="65" t="str">
        <f t="shared" si="7"/>
        <v/>
      </c>
      <c r="AC1782" s="86"/>
      <c r="AD1782" s="87" t="str">
        <f t="shared" si="8"/>
        <v/>
      </c>
      <c r="AE1782" s="84"/>
      <c r="AF1782" s="86">
        <f>IF(AC1782&gt;0,AC1782,'⚙️ Config'!$B$10)</f>
        <v>0.0075</v>
      </c>
      <c r="AG1782" s="88">
        <f t="shared" si="9"/>
        <v>7994.7885</v>
      </c>
      <c r="AH1782" s="88">
        <f>AG1782*'⚙️ Config'!$B$11</f>
        <v>39973.9425</v>
      </c>
      <c r="AI1782" s="88">
        <f>AH1782*'⚙️ Config'!$B$12</f>
        <v>11992.18275</v>
      </c>
      <c r="AJ1782" s="64"/>
      <c r="AK1782" s="84"/>
      <c r="AL1782" s="84"/>
      <c r="AM1782" s="84"/>
      <c r="AN1782" s="84"/>
      <c r="AO1782" s="84"/>
      <c r="AP1782" s="84"/>
      <c r="AQ1782" s="84"/>
    </row>
    <row r="1783" ht="15.0" customHeight="1">
      <c r="A1783" s="79">
        <v>1780.0</v>
      </c>
      <c r="B1783" s="80" t="s">
        <v>3918</v>
      </c>
      <c r="C1783" s="79" t="s">
        <v>141</v>
      </c>
      <c r="D1783" s="79" t="s">
        <v>3919</v>
      </c>
      <c r="E1783" s="81">
        <v>49.2</v>
      </c>
      <c r="F1783" s="79" t="s">
        <v>84</v>
      </c>
      <c r="G1783" s="79" t="s">
        <v>606</v>
      </c>
      <c r="H1783" s="82">
        <v>1065220.1</v>
      </c>
      <c r="I1783" s="79">
        <v>1.0</v>
      </c>
      <c r="J1783" s="83">
        <v>1.9</v>
      </c>
      <c r="K1783" s="80">
        <v>2024.0</v>
      </c>
      <c r="L1783" s="79" t="s">
        <v>315</v>
      </c>
      <c r="M1783" s="79">
        <v>2024.0</v>
      </c>
      <c r="N1783" s="79" t="s">
        <v>145</v>
      </c>
      <c r="O1783" s="65" t="str">
        <f t="shared" si="1"/>
        <v>717721490001</v>
      </c>
      <c r="P1783" s="65">
        <f t="shared" si="2"/>
        <v>3</v>
      </c>
      <c r="Q1783" s="65">
        <f t="shared" si="3"/>
        <v>7</v>
      </c>
      <c r="R1783" s="65" t="str">
        <f t="shared" si="12"/>
        <v>71.772.149/0001-37</v>
      </c>
      <c r="S1783" s="84"/>
      <c r="T1783" s="84" t="str">
        <f t="shared" si="10"/>
        <v/>
      </c>
      <c r="U1783" s="84" t="str">
        <f t="shared" si="11"/>
        <v/>
      </c>
      <c r="V1783" s="65" t="str">
        <f t="shared" si="5"/>
        <v/>
      </c>
      <c r="W1783" s="84"/>
      <c r="X1783" s="84"/>
      <c r="Y1783" s="85"/>
      <c r="Z1783" s="85"/>
      <c r="AA1783" s="65" t="str">
        <f t="shared" si="6"/>
        <v/>
      </c>
      <c r="AB1783" s="65" t="str">
        <f t="shared" si="7"/>
        <v/>
      </c>
      <c r="AC1783" s="86"/>
      <c r="AD1783" s="87" t="str">
        <f t="shared" si="8"/>
        <v/>
      </c>
      <c r="AE1783" s="84"/>
      <c r="AF1783" s="86">
        <f>IF(AC1783&gt;0,AC1783,'⚙️ Config'!$B$10)</f>
        <v>0.0075</v>
      </c>
      <c r="AG1783" s="88">
        <f t="shared" si="9"/>
        <v>7989.15075</v>
      </c>
      <c r="AH1783" s="88">
        <f>AG1783*'⚙️ Config'!$B$11</f>
        <v>39945.75375</v>
      </c>
      <c r="AI1783" s="88">
        <f>AH1783*'⚙️ Config'!$B$12</f>
        <v>11983.72613</v>
      </c>
      <c r="AJ1783" s="64"/>
      <c r="AK1783" s="84"/>
      <c r="AL1783" s="84"/>
      <c r="AM1783" s="84"/>
      <c r="AN1783" s="84"/>
      <c r="AO1783" s="84"/>
      <c r="AP1783" s="84"/>
      <c r="AQ1783" s="84"/>
    </row>
    <row r="1784" ht="15.0" customHeight="1">
      <c r="A1784" s="79">
        <v>1781.0</v>
      </c>
      <c r="B1784" s="80" t="s">
        <v>3920</v>
      </c>
      <c r="C1784" s="79" t="s">
        <v>141</v>
      </c>
      <c r="D1784" s="79" t="s">
        <v>3921</v>
      </c>
      <c r="E1784" s="81">
        <v>63.78</v>
      </c>
      <c r="F1784" s="79" t="s">
        <v>84</v>
      </c>
      <c r="G1784" s="79" t="s">
        <v>606</v>
      </c>
      <c r="H1784" s="82">
        <v>1064970.44</v>
      </c>
      <c r="I1784" s="79">
        <v>1.0</v>
      </c>
      <c r="J1784" s="83">
        <v>1.1</v>
      </c>
      <c r="K1784" s="80">
        <v>2025.0</v>
      </c>
      <c r="L1784" s="79" t="s">
        <v>630</v>
      </c>
      <c r="M1784" s="79">
        <v>2025.0</v>
      </c>
      <c r="N1784" s="79" t="s">
        <v>161</v>
      </c>
      <c r="O1784" s="65" t="str">
        <f t="shared" si="1"/>
        <v>471501750001</v>
      </c>
      <c r="P1784" s="65">
        <f t="shared" si="2"/>
        <v>4</v>
      </c>
      <c r="Q1784" s="65">
        <f t="shared" si="3"/>
        <v>9</v>
      </c>
      <c r="R1784" s="65" t="str">
        <f t="shared" si="12"/>
        <v>47.150.175/0001-49</v>
      </c>
      <c r="S1784" s="84"/>
      <c r="T1784" s="84" t="str">
        <f t="shared" si="10"/>
        <v/>
      </c>
      <c r="U1784" s="84" t="str">
        <f t="shared" si="11"/>
        <v/>
      </c>
      <c r="V1784" s="65" t="str">
        <f t="shared" si="5"/>
        <v/>
      </c>
      <c r="W1784" s="84"/>
      <c r="X1784" s="84"/>
      <c r="Y1784" s="85"/>
      <c r="Z1784" s="85"/>
      <c r="AA1784" s="65" t="str">
        <f t="shared" si="6"/>
        <v/>
      </c>
      <c r="AB1784" s="65" t="str">
        <f t="shared" si="7"/>
        <v/>
      </c>
      <c r="AC1784" s="86"/>
      <c r="AD1784" s="87" t="str">
        <f t="shared" si="8"/>
        <v/>
      </c>
      <c r="AE1784" s="84"/>
      <c r="AF1784" s="86">
        <f>IF(AC1784&gt;0,AC1784,'⚙️ Config'!$B$10)</f>
        <v>0.0075</v>
      </c>
      <c r="AG1784" s="88">
        <f t="shared" si="9"/>
        <v>7987.2783</v>
      </c>
      <c r="AH1784" s="88">
        <f>AG1784*'⚙️ Config'!$B$11</f>
        <v>39936.3915</v>
      </c>
      <c r="AI1784" s="88">
        <f>AH1784*'⚙️ Config'!$B$12</f>
        <v>11980.91745</v>
      </c>
      <c r="AJ1784" s="64"/>
      <c r="AK1784" s="84"/>
      <c r="AL1784" s="84"/>
      <c r="AM1784" s="84"/>
      <c r="AN1784" s="84"/>
      <c r="AO1784" s="84"/>
      <c r="AP1784" s="84"/>
      <c r="AQ1784" s="84"/>
    </row>
    <row r="1785" ht="15.0" customHeight="1">
      <c r="A1785" s="79">
        <v>1782.0</v>
      </c>
      <c r="B1785" s="80" t="s">
        <v>3922</v>
      </c>
      <c r="C1785" s="79" t="s">
        <v>141</v>
      </c>
      <c r="D1785" s="79" t="s">
        <v>3923</v>
      </c>
      <c r="E1785" s="81">
        <v>63.78</v>
      </c>
      <c r="F1785" s="79" t="s">
        <v>84</v>
      </c>
      <c r="G1785" s="79" t="s">
        <v>606</v>
      </c>
      <c r="H1785" s="82">
        <v>1064869.43</v>
      </c>
      <c r="I1785" s="79">
        <v>1.0</v>
      </c>
      <c r="J1785" s="83">
        <v>1.1</v>
      </c>
      <c r="K1785" s="80">
        <v>2025.0</v>
      </c>
      <c r="L1785" s="79" t="s">
        <v>630</v>
      </c>
      <c r="M1785" s="79">
        <v>2025.0</v>
      </c>
      <c r="N1785" s="79" t="s">
        <v>145</v>
      </c>
      <c r="O1785" s="65" t="str">
        <f t="shared" si="1"/>
        <v>322411310001</v>
      </c>
      <c r="P1785" s="65">
        <f t="shared" si="2"/>
        <v>5</v>
      </c>
      <c r="Q1785" s="65">
        <f t="shared" si="3"/>
        <v>7</v>
      </c>
      <c r="R1785" s="65" t="str">
        <f t="shared" si="12"/>
        <v>32.241.131/0001-57</v>
      </c>
      <c r="S1785" s="84"/>
      <c r="T1785" s="84" t="str">
        <f t="shared" si="10"/>
        <v/>
      </c>
      <c r="U1785" s="84" t="str">
        <f t="shared" si="11"/>
        <v/>
      </c>
      <c r="V1785" s="65" t="str">
        <f t="shared" si="5"/>
        <v/>
      </c>
      <c r="W1785" s="84"/>
      <c r="X1785" s="84"/>
      <c r="Y1785" s="85"/>
      <c r="Z1785" s="85"/>
      <c r="AA1785" s="65" t="str">
        <f t="shared" si="6"/>
        <v/>
      </c>
      <c r="AB1785" s="65" t="str">
        <f t="shared" si="7"/>
        <v/>
      </c>
      <c r="AC1785" s="86"/>
      <c r="AD1785" s="87" t="str">
        <f t="shared" si="8"/>
        <v/>
      </c>
      <c r="AE1785" s="84"/>
      <c r="AF1785" s="86">
        <f>IF(AC1785&gt;0,AC1785,'⚙️ Config'!$B$10)</f>
        <v>0.0075</v>
      </c>
      <c r="AG1785" s="88">
        <f t="shared" si="9"/>
        <v>7986.520725</v>
      </c>
      <c r="AH1785" s="88">
        <f>AG1785*'⚙️ Config'!$B$11</f>
        <v>39932.60363</v>
      </c>
      <c r="AI1785" s="88">
        <f>AH1785*'⚙️ Config'!$B$12</f>
        <v>11979.78109</v>
      </c>
      <c r="AJ1785" s="64"/>
      <c r="AK1785" s="84"/>
      <c r="AL1785" s="84"/>
      <c r="AM1785" s="84"/>
      <c r="AN1785" s="84"/>
      <c r="AO1785" s="84"/>
      <c r="AP1785" s="84"/>
      <c r="AQ1785" s="84"/>
    </row>
    <row r="1786" ht="15.0" customHeight="1">
      <c r="A1786" s="79">
        <v>1783.0</v>
      </c>
      <c r="B1786" s="80" t="s">
        <v>3924</v>
      </c>
      <c r="C1786" s="79" t="s">
        <v>141</v>
      </c>
      <c r="D1786" s="79" t="s">
        <v>3925</v>
      </c>
      <c r="E1786" s="81">
        <v>56.87</v>
      </c>
      <c r="F1786" s="79" t="s">
        <v>84</v>
      </c>
      <c r="G1786" s="79" t="s">
        <v>606</v>
      </c>
      <c r="H1786" s="82">
        <v>1064752.33</v>
      </c>
      <c r="I1786" s="79">
        <v>1.0</v>
      </c>
      <c r="J1786" s="83">
        <v>1.4</v>
      </c>
      <c r="K1786" s="80">
        <v>2024.0</v>
      </c>
      <c r="L1786" s="79" t="s">
        <v>630</v>
      </c>
      <c r="M1786" s="79">
        <v>2024.0</v>
      </c>
      <c r="N1786" s="79" t="s">
        <v>161</v>
      </c>
      <c r="O1786" s="65" t="str">
        <f t="shared" si="1"/>
        <v>207936190001</v>
      </c>
      <c r="P1786" s="65">
        <f t="shared" si="2"/>
        <v>0</v>
      </c>
      <c r="Q1786" s="65">
        <f t="shared" si="3"/>
        <v>8</v>
      </c>
      <c r="R1786" s="65" t="str">
        <f t="shared" si="12"/>
        <v>20.793.619/0001-08</v>
      </c>
      <c r="S1786" s="84"/>
      <c r="T1786" s="84" t="str">
        <f t="shared" si="10"/>
        <v/>
      </c>
      <c r="U1786" s="84" t="str">
        <f t="shared" si="11"/>
        <v/>
      </c>
      <c r="V1786" s="65" t="str">
        <f t="shared" si="5"/>
        <v/>
      </c>
      <c r="W1786" s="84"/>
      <c r="X1786" s="84"/>
      <c r="Y1786" s="85"/>
      <c r="Z1786" s="85"/>
      <c r="AA1786" s="65" t="str">
        <f t="shared" si="6"/>
        <v/>
      </c>
      <c r="AB1786" s="65" t="str">
        <f t="shared" si="7"/>
        <v/>
      </c>
      <c r="AC1786" s="86"/>
      <c r="AD1786" s="87" t="str">
        <f t="shared" si="8"/>
        <v/>
      </c>
      <c r="AE1786" s="84"/>
      <c r="AF1786" s="86">
        <f>IF(AC1786&gt;0,AC1786,'⚙️ Config'!$B$10)</f>
        <v>0.0075</v>
      </c>
      <c r="AG1786" s="88">
        <f t="shared" si="9"/>
        <v>7985.642475</v>
      </c>
      <c r="AH1786" s="88">
        <f>AG1786*'⚙️ Config'!$B$11</f>
        <v>39928.21238</v>
      </c>
      <c r="AI1786" s="88">
        <f>AH1786*'⚙️ Config'!$B$12</f>
        <v>11978.46371</v>
      </c>
      <c r="AJ1786" s="64"/>
      <c r="AK1786" s="84"/>
      <c r="AL1786" s="84"/>
      <c r="AM1786" s="84"/>
      <c r="AN1786" s="84"/>
      <c r="AO1786" s="84"/>
      <c r="AP1786" s="84"/>
      <c r="AQ1786" s="84"/>
    </row>
    <row r="1787" ht="15.0" customHeight="1">
      <c r="A1787" s="79">
        <v>1784.0</v>
      </c>
      <c r="B1787" s="80" t="s">
        <v>3926</v>
      </c>
      <c r="C1787" s="79" t="s">
        <v>141</v>
      </c>
      <c r="D1787" s="79" t="s">
        <v>3927</v>
      </c>
      <c r="E1787" s="81">
        <v>56.87</v>
      </c>
      <c r="F1787" s="79" t="s">
        <v>84</v>
      </c>
      <c r="G1787" s="79" t="s">
        <v>606</v>
      </c>
      <c r="H1787" s="82">
        <v>1064464.52</v>
      </c>
      <c r="I1787" s="79">
        <v>1.0</v>
      </c>
      <c r="J1787" s="83">
        <v>1.4</v>
      </c>
      <c r="K1787" s="80">
        <v>2024.0</v>
      </c>
      <c r="L1787" s="79" t="s">
        <v>295</v>
      </c>
      <c r="M1787" s="79">
        <v>2024.0</v>
      </c>
      <c r="N1787" s="79" t="s">
        <v>161</v>
      </c>
      <c r="O1787" s="65" t="str">
        <f t="shared" si="1"/>
        <v>558120280001</v>
      </c>
      <c r="P1787" s="65">
        <f t="shared" si="2"/>
        <v>1</v>
      </c>
      <c r="Q1787" s="65">
        <f t="shared" si="3"/>
        <v>5</v>
      </c>
      <c r="R1787" s="65" t="str">
        <f t="shared" si="12"/>
        <v>55.812.028/0001-15</v>
      </c>
      <c r="S1787" s="84"/>
      <c r="T1787" s="84" t="str">
        <f t="shared" si="10"/>
        <v/>
      </c>
      <c r="U1787" s="84" t="str">
        <f t="shared" si="11"/>
        <v/>
      </c>
      <c r="V1787" s="65" t="str">
        <f t="shared" si="5"/>
        <v/>
      </c>
      <c r="W1787" s="84"/>
      <c r="X1787" s="84"/>
      <c r="Y1787" s="85"/>
      <c r="Z1787" s="85"/>
      <c r="AA1787" s="65" t="str">
        <f t="shared" si="6"/>
        <v/>
      </c>
      <c r="AB1787" s="65" t="str">
        <f t="shared" si="7"/>
        <v/>
      </c>
      <c r="AC1787" s="86"/>
      <c r="AD1787" s="87" t="str">
        <f t="shared" si="8"/>
        <v/>
      </c>
      <c r="AE1787" s="84"/>
      <c r="AF1787" s="86">
        <f>IF(AC1787&gt;0,AC1787,'⚙️ Config'!$B$10)</f>
        <v>0.0075</v>
      </c>
      <c r="AG1787" s="88">
        <f t="shared" si="9"/>
        <v>7983.4839</v>
      </c>
      <c r="AH1787" s="88">
        <f>AG1787*'⚙️ Config'!$B$11</f>
        <v>39917.4195</v>
      </c>
      <c r="AI1787" s="88">
        <f>AH1787*'⚙️ Config'!$B$12</f>
        <v>11975.22585</v>
      </c>
      <c r="AJ1787" s="64"/>
      <c r="AK1787" s="84"/>
      <c r="AL1787" s="84"/>
      <c r="AM1787" s="84"/>
      <c r="AN1787" s="84"/>
      <c r="AO1787" s="84"/>
      <c r="AP1787" s="84"/>
      <c r="AQ1787" s="84"/>
    </row>
    <row r="1788" ht="15.0" customHeight="1">
      <c r="A1788" s="79">
        <v>1785.0</v>
      </c>
      <c r="B1788" s="80" t="s">
        <v>3928</v>
      </c>
      <c r="C1788" s="79" t="s">
        <v>154</v>
      </c>
      <c r="D1788" s="79" t="s">
        <v>3929</v>
      </c>
      <c r="E1788" s="81">
        <v>51.85</v>
      </c>
      <c r="F1788" s="79" t="s">
        <v>84</v>
      </c>
      <c r="G1788" s="79" t="s">
        <v>606</v>
      </c>
      <c r="H1788" s="82">
        <v>1064411.17</v>
      </c>
      <c r="I1788" s="79">
        <v>1.0</v>
      </c>
      <c r="J1788" s="83">
        <v>1.7</v>
      </c>
      <c r="K1788" s="80">
        <v>2024.0</v>
      </c>
      <c r="L1788" s="79" t="s">
        <v>630</v>
      </c>
      <c r="M1788" s="79">
        <v>2024.0</v>
      </c>
      <c r="N1788" s="79" t="s">
        <v>161</v>
      </c>
      <c r="O1788" s="65" t="str">
        <f t="shared" si="1"/>
        <v>438199830001</v>
      </c>
      <c r="P1788" s="65">
        <f t="shared" si="2"/>
        <v>0</v>
      </c>
      <c r="Q1788" s="65">
        <f t="shared" si="3"/>
        <v>3</v>
      </c>
      <c r="R1788" s="65" t="str">
        <f t="shared" si="12"/>
        <v>43.819.983/0001-03</v>
      </c>
      <c r="S1788" s="84"/>
      <c r="T1788" s="84" t="str">
        <f t="shared" si="10"/>
        <v/>
      </c>
      <c r="U1788" s="84" t="str">
        <f t="shared" si="11"/>
        <v/>
      </c>
      <c r="V1788" s="65" t="str">
        <f t="shared" si="5"/>
        <v/>
      </c>
      <c r="W1788" s="84"/>
      <c r="X1788" s="84"/>
      <c r="Y1788" s="85"/>
      <c r="Z1788" s="85"/>
      <c r="AA1788" s="65" t="str">
        <f t="shared" si="6"/>
        <v/>
      </c>
      <c r="AB1788" s="65" t="str">
        <f t="shared" si="7"/>
        <v/>
      </c>
      <c r="AC1788" s="86"/>
      <c r="AD1788" s="87" t="str">
        <f t="shared" si="8"/>
        <v/>
      </c>
      <c r="AE1788" s="84"/>
      <c r="AF1788" s="86">
        <f>IF(AC1788&gt;0,AC1788,'⚙️ Config'!$B$10)</f>
        <v>0.0075</v>
      </c>
      <c r="AG1788" s="88">
        <f t="shared" si="9"/>
        <v>7983.083775</v>
      </c>
      <c r="AH1788" s="88">
        <f>AG1788*'⚙️ Config'!$B$11</f>
        <v>39915.41888</v>
      </c>
      <c r="AI1788" s="88">
        <f>AH1788*'⚙️ Config'!$B$12</f>
        <v>11974.62566</v>
      </c>
      <c r="AJ1788" s="64"/>
      <c r="AK1788" s="84"/>
      <c r="AL1788" s="84"/>
      <c r="AM1788" s="84"/>
      <c r="AN1788" s="84"/>
      <c r="AO1788" s="84"/>
      <c r="AP1788" s="84"/>
      <c r="AQ1788" s="84"/>
    </row>
    <row r="1789" ht="15.0" customHeight="1">
      <c r="A1789" s="79">
        <v>1786.0</v>
      </c>
      <c r="B1789" s="80" t="s">
        <v>3930</v>
      </c>
      <c r="C1789" s="79" t="s">
        <v>141</v>
      </c>
      <c r="D1789" s="79" t="s">
        <v>3931</v>
      </c>
      <c r="E1789" s="81">
        <v>51.85</v>
      </c>
      <c r="F1789" s="79" t="s">
        <v>84</v>
      </c>
      <c r="G1789" s="79" t="s">
        <v>606</v>
      </c>
      <c r="H1789" s="82">
        <v>1064136.87</v>
      </c>
      <c r="I1789" s="79">
        <v>1.0</v>
      </c>
      <c r="J1789" s="83">
        <v>1.7</v>
      </c>
      <c r="K1789" s="80">
        <v>2024.0</v>
      </c>
      <c r="L1789" s="79" t="s">
        <v>630</v>
      </c>
      <c r="M1789" s="79">
        <v>2024.0</v>
      </c>
      <c r="N1789" s="79" t="s">
        <v>161</v>
      </c>
      <c r="O1789" s="65" t="str">
        <f t="shared" si="1"/>
        <v>280534010001</v>
      </c>
      <c r="P1789" s="65">
        <f t="shared" si="2"/>
        <v>2</v>
      </c>
      <c r="Q1789" s="65">
        <f t="shared" si="3"/>
        <v>9</v>
      </c>
      <c r="R1789" s="65" t="str">
        <f t="shared" si="12"/>
        <v>28.053.401/0001-29</v>
      </c>
      <c r="S1789" s="84"/>
      <c r="T1789" s="84" t="str">
        <f t="shared" si="10"/>
        <v/>
      </c>
      <c r="U1789" s="84" t="str">
        <f t="shared" si="11"/>
        <v/>
      </c>
      <c r="V1789" s="65" t="str">
        <f t="shared" si="5"/>
        <v/>
      </c>
      <c r="W1789" s="84"/>
      <c r="X1789" s="84"/>
      <c r="Y1789" s="85"/>
      <c r="Z1789" s="85"/>
      <c r="AA1789" s="65" t="str">
        <f t="shared" si="6"/>
        <v/>
      </c>
      <c r="AB1789" s="65" t="str">
        <f t="shared" si="7"/>
        <v/>
      </c>
      <c r="AC1789" s="86"/>
      <c r="AD1789" s="87" t="str">
        <f t="shared" si="8"/>
        <v/>
      </c>
      <c r="AE1789" s="84"/>
      <c r="AF1789" s="86">
        <f>IF(AC1789&gt;0,AC1789,'⚙️ Config'!$B$10)</f>
        <v>0.0075</v>
      </c>
      <c r="AG1789" s="88">
        <f t="shared" si="9"/>
        <v>7981.026525</v>
      </c>
      <c r="AH1789" s="88">
        <f>AG1789*'⚙️ Config'!$B$11</f>
        <v>39905.13263</v>
      </c>
      <c r="AI1789" s="88">
        <f>AH1789*'⚙️ Config'!$B$12</f>
        <v>11971.53979</v>
      </c>
      <c r="AJ1789" s="64"/>
      <c r="AK1789" s="84"/>
      <c r="AL1789" s="84"/>
      <c r="AM1789" s="84"/>
      <c r="AN1789" s="84"/>
      <c r="AO1789" s="84"/>
      <c r="AP1789" s="84"/>
      <c r="AQ1789" s="84"/>
    </row>
    <row r="1790" ht="15.0" customHeight="1">
      <c r="A1790" s="79">
        <v>1787.0</v>
      </c>
      <c r="B1790" s="80" t="s">
        <v>3932</v>
      </c>
      <c r="C1790" s="79" t="s">
        <v>141</v>
      </c>
      <c r="D1790" s="79" t="s">
        <v>3933</v>
      </c>
      <c r="E1790" s="81">
        <v>56.87</v>
      </c>
      <c r="F1790" s="79" t="s">
        <v>84</v>
      </c>
      <c r="G1790" s="79" t="s">
        <v>606</v>
      </c>
      <c r="H1790" s="82">
        <v>1064037.19</v>
      </c>
      <c r="I1790" s="79">
        <v>1.0</v>
      </c>
      <c r="J1790" s="83">
        <v>1.4</v>
      </c>
      <c r="K1790" s="80">
        <v>2024.0</v>
      </c>
      <c r="L1790" s="79" t="s">
        <v>630</v>
      </c>
      <c r="M1790" s="79">
        <v>2024.0</v>
      </c>
      <c r="N1790" s="79" t="s">
        <v>161</v>
      </c>
      <c r="O1790" s="65" t="str">
        <f t="shared" si="1"/>
        <v>509144660001</v>
      </c>
      <c r="P1790" s="65">
        <f t="shared" si="2"/>
        <v>7</v>
      </c>
      <c r="Q1790" s="65">
        <f t="shared" si="3"/>
        <v>0</v>
      </c>
      <c r="R1790" s="65" t="str">
        <f t="shared" si="12"/>
        <v>50.914.466/0001-70</v>
      </c>
      <c r="S1790" s="84"/>
      <c r="T1790" s="84" t="str">
        <f t="shared" si="10"/>
        <v/>
      </c>
      <c r="U1790" s="84" t="str">
        <f t="shared" si="11"/>
        <v/>
      </c>
      <c r="V1790" s="65" t="str">
        <f t="shared" si="5"/>
        <v/>
      </c>
      <c r="W1790" s="84"/>
      <c r="X1790" s="84"/>
      <c r="Y1790" s="85"/>
      <c r="Z1790" s="85"/>
      <c r="AA1790" s="65" t="str">
        <f t="shared" si="6"/>
        <v/>
      </c>
      <c r="AB1790" s="65" t="str">
        <f t="shared" si="7"/>
        <v/>
      </c>
      <c r="AC1790" s="86"/>
      <c r="AD1790" s="87" t="str">
        <f t="shared" si="8"/>
        <v/>
      </c>
      <c r="AE1790" s="84"/>
      <c r="AF1790" s="86">
        <f>IF(AC1790&gt;0,AC1790,'⚙️ Config'!$B$10)</f>
        <v>0.0075</v>
      </c>
      <c r="AG1790" s="88">
        <f t="shared" si="9"/>
        <v>7980.278925</v>
      </c>
      <c r="AH1790" s="88">
        <f>AG1790*'⚙️ Config'!$B$11</f>
        <v>39901.39463</v>
      </c>
      <c r="AI1790" s="88">
        <f>AH1790*'⚙️ Config'!$B$12</f>
        <v>11970.41839</v>
      </c>
      <c r="AJ1790" s="64"/>
      <c r="AK1790" s="84"/>
      <c r="AL1790" s="84"/>
      <c r="AM1790" s="84"/>
      <c r="AN1790" s="84"/>
      <c r="AO1790" s="84"/>
      <c r="AP1790" s="84"/>
      <c r="AQ1790" s="84"/>
    </row>
    <row r="1791" ht="15.0" customHeight="1">
      <c r="A1791" s="79">
        <v>1788.0</v>
      </c>
      <c r="B1791" s="80" t="s">
        <v>3934</v>
      </c>
      <c r="C1791" s="79" t="s">
        <v>141</v>
      </c>
      <c r="D1791" s="79" t="s">
        <v>3935</v>
      </c>
      <c r="E1791" s="81">
        <v>50.46</v>
      </c>
      <c r="F1791" s="79" t="s">
        <v>84</v>
      </c>
      <c r="G1791" s="79" t="s">
        <v>606</v>
      </c>
      <c r="H1791" s="82">
        <v>1062910.12</v>
      </c>
      <c r="I1791" s="79">
        <v>1.0</v>
      </c>
      <c r="J1791" s="83">
        <v>1.8</v>
      </c>
      <c r="K1791" s="80">
        <v>2024.0</v>
      </c>
      <c r="L1791" s="79" t="s">
        <v>295</v>
      </c>
      <c r="M1791" s="79">
        <v>2024.0</v>
      </c>
      <c r="N1791" s="79" t="s">
        <v>161</v>
      </c>
      <c r="O1791" s="65" t="str">
        <f t="shared" si="1"/>
        <v>086208280001</v>
      </c>
      <c r="P1791" s="65">
        <f t="shared" si="2"/>
        <v>5</v>
      </c>
      <c r="Q1791" s="65">
        <f t="shared" si="3"/>
        <v>4</v>
      </c>
      <c r="R1791" s="65" t="str">
        <f t="shared" si="12"/>
        <v>08.620.828/0001-54</v>
      </c>
      <c r="S1791" s="84"/>
      <c r="T1791" s="84" t="str">
        <f t="shared" si="10"/>
        <v/>
      </c>
      <c r="U1791" s="84" t="str">
        <f t="shared" si="11"/>
        <v/>
      </c>
      <c r="V1791" s="65" t="str">
        <f t="shared" si="5"/>
        <v/>
      </c>
      <c r="W1791" s="84"/>
      <c r="X1791" s="84"/>
      <c r="Y1791" s="85"/>
      <c r="Z1791" s="85"/>
      <c r="AA1791" s="65" t="str">
        <f t="shared" si="6"/>
        <v/>
      </c>
      <c r="AB1791" s="65" t="str">
        <f t="shared" si="7"/>
        <v/>
      </c>
      <c r="AC1791" s="86"/>
      <c r="AD1791" s="87" t="str">
        <f t="shared" si="8"/>
        <v/>
      </c>
      <c r="AE1791" s="84"/>
      <c r="AF1791" s="86">
        <f>IF(AC1791&gt;0,AC1791,'⚙️ Config'!$B$10)</f>
        <v>0.0075</v>
      </c>
      <c r="AG1791" s="88">
        <f t="shared" si="9"/>
        <v>7971.8259</v>
      </c>
      <c r="AH1791" s="88">
        <f>AG1791*'⚙️ Config'!$B$11</f>
        <v>39859.1295</v>
      </c>
      <c r="AI1791" s="88">
        <f>AH1791*'⚙️ Config'!$B$12</f>
        <v>11957.73885</v>
      </c>
      <c r="AJ1791" s="64"/>
      <c r="AK1791" s="84"/>
      <c r="AL1791" s="84"/>
      <c r="AM1791" s="84"/>
      <c r="AN1791" s="84"/>
      <c r="AO1791" s="84"/>
      <c r="AP1791" s="84"/>
      <c r="AQ1791" s="84"/>
    </row>
    <row r="1792" ht="15.0" customHeight="1">
      <c r="A1792" s="79">
        <v>1789.0</v>
      </c>
      <c r="B1792" s="80" t="s">
        <v>3936</v>
      </c>
      <c r="C1792" s="79" t="s">
        <v>141</v>
      </c>
      <c r="D1792" s="79" t="s">
        <v>3937</v>
      </c>
      <c r="E1792" s="81">
        <v>97.81</v>
      </c>
      <c r="F1792" s="79" t="s">
        <v>84</v>
      </c>
      <c r="G1792" s="79" t="s">
        <v>606</v>
      </c>
      <c r="H1792" s="82">
        <v>1061955.96</v>
      </c>
      <c r="I1792" s="79">
        <v>1.0</v>
      </c>
      <c r="J1792" s="83">
        <v>0.4</v>
      </c>
      <c r="K1792" s="80">
        <v>2025.0</v>
      </c>
      <c r="L1792" s="79" t="s">
        <v>448</v>
      </c>
      <c r="M1792" s="79">
        <v>2025.0</v>
      </c>
      <c r="N1792" s="79" t="s">
        <v>161</v>
      </c>
      <c r="O1792" s="65" t="str">
        <f t="shared" si="1"/>
        <v>370853340001</v>
      </c>
      <c r="P1792" s="65">
        <f t="shared" si="2"/>
        <v>1</v>
      </c>
      <c r="Q1792" s="65">
        <f t="shared" si="3"/>
        <v>5</v>
      </c>
      <c r="R1792" s="65" t="str">
        <f t="shared" si="12"/>
        <v>37.085.334/0001-15</v>
      </c>
      <c r="S1792" s="84"/>
      <c r="T1792" s="84" t="str">
        <f t="shared" si="10"/>
        <v/>
      </c>
      <c r="U1792" s="84" t="str">
        <f t="shared" si="11"/>
        <v/>
      </c>
      <c r="V1792" s="65" t="str">
        <f t="shared" si="5"/>
        <v/>
      </c>
      <c r="W1792" s="84"/>
      <c r="X1792" s="84"/>
      <c r="Y1792" s="85"/>
      <c r="Z1792" s="85"/>
      <c r="AA1792" s="65" t="str">
        <f t="shared" si="6"/>
        <v/>
      </c>
      <c r="AB1792" s="65" t="str">
        <f t="shared" si="7"/>
        <v/>
      </c>
      <c r="AC1792" s="86"/>
      <c r="AD1792" s="87" t="str">
        <f t="shared" si="8"/>
        <v/>
      </c>
      <c r="AE1792" s="84"/>
      <c r="AF1792" s="86">
        <f>IF(AC1792&gt;0,AC1792,'⚙️ Config'!$B$10)</f>
        <v>0.0075</v>
      </c>
      <c r="AG1792" s="88">
        <f t="shared" si="9"/>
        <v>7964.6697</v>
      </c>
      <c r="AH1792" s="88">
        <f>AG1792*'⚙️ Config'!$B$11</f>
        <v>39823.3485</v>
      </c>
      <c r="AI1792" s="88">
        <f>AH1792*'⚙️ Config'!$B$12</f>
        <v>11947.00455</v>
      </c>
      <c r="AJ1792" s="64"/>
      <c r="AK1792" s="84"/>
      <c r="AL1792" s="84"/>
      <c r="AM1792" s="84"/>
      <c r="AN1792" s="84"/>
      <c r="AO1792" s="84"/>
      <c r="AP1792" s="84"/>
      <c r="AQ1792" s="84"/>
    </row>
    <row r="1793" ht="15.0" customHeight="1">
      <c r="A1793" s="79">
        <v>1790.0</v>
      </c>
      <c r="B1793" s="80" t="s">
        <v>3938</v>
      </c>
      <c r="C1793" s="79" t="s">
        <v>141</v>
      </c>
      <c r="D1793" s="79" t="s">
        <v>3939</v>
      </c>
      <c r="E1793" s="81">
        <v>63.78</v>
      </c>
      <c r="F1793" s="79" t="s">
        <v>84</v>
      </c>
      <c r="G1793" s="79" t="s">
        <v>606</v>
      </c>
      <c r="H1793" s="82">
        <v>1061844.73</v>
      </c>
      <c r="I1793" s="79">
        <v>1.0</v>
      </c>
      <c r="J1793" s="83">
        <v>1.1</v>
      </c>
      <c r="K1793" s="80">
        <v>2025.0</v>
      </c>
      <c r="L1793" s="79" t="s">
        <v>630</v>
      </c>
      <c r="M1793" s="79">
        <v>2025.0</v>
      </c>
      <c r="N1793" s="79" t="s">
        <v>161</v>
      </c>
      <c r="O1793" s="65" t="str">
        <f t="shared" si="1"/>
        <v>087026990001</v>
      </c>
      <c r="P1793" s="65">
        <f t="shared" si="2"/>
        <v>4</v>
      </c>
      <c r="Q1793" s="65">
        <f t="shared" si="3"/>
        <v>3</v>
      </c>
      <c r="R1793" s="65" t="str">
        <f t="shared" si="12"/>
        <v>08.702.699/0001-43</v>
      </c>
      <c r="S1793" s="84"/>
      <c r="T1793" s="84" t="str">
        <f t="shared" si="10"/>
        <v/>
      </c>
      <c r="U1793" s="84" t="str">
        <f t="shared" si="11"/>
        <v/>
      </c>
      <c r="V1793" s="65" t="str">
        <f t="shared" si="5"/>
        <v/>
      </c>
      <c r="W1793" s="84"/>
      <c r="X1793" s="84"/>
      <c r="Y1793" s="85"/>
      <c r="Z1793" s="85"/>
      <c r="AA1793" s="65" t="str">
        <f t="shared" si="6"/>
        <v/>
      </c>
      <c r="AB1793" s="65" t="str">
        <f t="shared" si="7"/>
        <v/>
      </c>
      <c r="AC1793" s="86"/>
      <c r="AD1793" s="87" t="str">
        <f t="shared" si="8"/>
        <v/>
      </c>
      <c r="AE1793" s="84"/>
      <c r="AF1793" s="86">
        <f>IF(AC1793&gt;0,AC1793,'⚙️ Config'!$B$10)</f>
        <v>0.0075</v>
      </c>
      <c r="AG1793" s="88">
        <f t="shared" si="9"/>
        <v>7963.835475</v>
      </c>
      <c r="AH1793" s="88">
        <f>AG1793*'⚙️ Config'!$B$11</f>
        <v>39819.17738</v>
      </c>
      <c r="AI1793" s="88">
        <f>AH1793*'⚙️ Config'!$B$12</f>
        <v>11945.75321</v>
      </c>
      <c r="AJ1793" s="64"/>
      <c r="AK1793" s="84"/>
      <c r="AL1793" s="84"/>
      <c r="AM1793" s="84"/>
      <c r="AN1793" s="84"/>
      <c r="AO1793" s="84"/>
      <c r="AP1793" s="84"/>
      <c r="AQ1793" s="84"/>
    </row>
    <row r="1794" ht="15.0" customHeight="1">
      <c r="A1794" s="79">
        <v>1791.0</v>
      </c>
      <c r="B1794" s="80" t="s">
        <v>3940</v>
      </c>
      <c r="C1794" s="79" t="s">
        <v>141</v>
      </c>
      <c r="D1794" s="79" t="s">
        <v>3941</v>
      </c>
      <c r="E1794" s="81">
        <v>55.03</v>
      </c>
      <c r="F1794" s="79" t="s">
        <v>84</v>
      </c>
      <c r="G1794" s="79" t="s">
        <v>606</v>
      </c>
      <c r="H1794" s="82">
        <v>1061652.93</v>
      </c>
      <c r="I1794" s="79">
        <v>1.0</v>
      </c>
      <c r="J1794" s="83">
        <v>1.5</v>
      </c>
      <c r="K1794" s="80">
        <v>2024.0</v>
      </c>
      <c r="L1794" s="79" t="s">
        <v>630</v>
      </c>
      <c r="M1794" s="79">
        <v>2024.0</v>
      </c>
      <c r="N1794" s="79" t="s">
        <v>161</v>
      </c>
      <c r="O1794" s="65" t="str">
        <f t="shared" si="1"/>
        <v>238370760001</v>
      </c>
      <c r="P1794" s="65">
        <f t="shared" si="2"/>
        <v>7</v>
      </c>
      <c r="Q1794" s="65">
        <f t="shared" si="3"/>
        <v>1</v>
      </c>
      <c r="R1794" s="65" t="str">
        <f t="shared" si="12"/>
        <v>23.837.076/0001-71</v>
      </c>
      <c r="S1794" s="84"/>
      <c r="T1794" s="84" t="str">
        <f t="shared" si="10"/>
        <v/>
      </c>
      <c r="U1794" s="84" t="str">
        <f t="shared" si="11"/>
        <v/>
      </c>
      <c r="V1794" s="65" t="str">
        <f t="shared" si="5"/>
        <v/>
      </c>
      <c r="W1794" s="84"/>
      <c r="X1794" s="84"/>
      <c r="Y1794" s="85"/>
      <c r="Z1794" s="85"/>
      <c r="AA1794" s="65" t="str">
        <f t="shared" si="6"/>
        <v/>
      </c>
      <c r="AB1794" s="65" t="str">
        <f t="shared" si="7"/>
        <v/>
      </c>
      <c r="AC1794" s="86"/>
      <c r="AD1794" s="87" t="str">
        <f t="shared" si="8"/>
        <v/>
      </c>
      <c r="AE1794" s="84"/>
      <c r="AF1794" s="86">
        <f>IF(AC1794&gt;0,AC1794,'⚙️ Config'!$B$10)</f>
        <v>0.0075</v>
      </c>
      <c r="AG1794" s="88">
        <f t="shared" si="9"/>
        <v>7962.396975</v>
      </c>
      <c r="AH1794" s="88">
        <f>AG1794*'⚙️ Config'!$B$11</f>
        <v>39811.98488</v>
      </c>
      <c r="AI1794" s="88">
        <f>AH1794*'⚙️ Config'!$B$12</f>
        <v>11943.59546</v>
      </c>
      <c r="AJ1794" s="64"/>
      <c r="AK1794" s="84"/>
      <c r="AL1794" s="84"/>
      <c r="AM1794" s="84"/>
      <c r="AN1794" s="84"/>
      <c r="AO1794" s="84"/>
      <c r="AP1794" s="84"/>
      <c r="AQ1794" s="84"/>
    </row>
    <row r="1795" ht="15.0" customHeight="1">
      <c r="A1795" s="79">
        <v>1792.0</v>
      </c>
      <c r="B1795" s="80" t="s">
        <v>3942</v>
      </c>
      <c r="C1795" s="79" t="s">
        <v>141</v>
      </c>
      <c r="D1795" s="79" t="s">
        <v>3943</v>
      </c>
      <c r="E1795" s="81">
        <v>50.46</v>
      </c>
      <c r="F1795" s="79" t="s">
        <v>84</v>
      </c>
      <c r="G1795" s="79" t="s">
        <v>606</v>
      </c>
      <c r="H1795" s="82">
        <v>1061404.95</v>
      </c>
      <c r="I1795" s="79">
        <v>1.0</v>
      </c>
      <c r="J1795" s="83">
        <v>1.8</v>
      </c>
      <c r="K1795" s="80">
        <v>2024.0</v>
      </c>
      <c r="L1795" s="79" t="s">
        <v>295</v>
      </c>
      <c r="M1795" s="79">
        <v>2024.0</v>
      </c>
      <c r="N1795" s="79" t="s">
        <v>161</v>
      </c>
      <c r="O1795" s="65" t="str">
        <f t="shared" si="1"/>
        <v>133616260001</v>
      </c>
      <c r="P1795" s="65">
        <f t="shared" si="2"/>
        <v>7</v>
      </c>
      <c r="Q1795" s="65">
        <f t="shared" si="3"/>
        <v>5</v>
      </c>
      <c r="R1795" s="65" t="str">
        <f t="shared" si="12"/>
        <v>13.361.626/0001-75</v>
      </c>
      <c r="S1795" s="84"/>
      <c r="T1795" s="84" t="str">
        <f t="shared" si="10"/>
        <v/>
      </c>
      <c r="U1795" s="84" t="str">
        <f t="shared" si="11"/>
        <v/>
      </c>
      <c r="V1795" s="65" t="str">
        <f t="shared" si="5"/>
        <v/>
      </c>
      <c r="W1795" s="84"/>
      <c r="X1795" s="84"/>
      <c r="Y1795" s="85"/>
      <c r="Z1795" s="85"/>
      <c r="AA1795" s="65" t="str">
        <f t="shared" si="6"/>
        <v/>
      </c>
      <c r="AB1795" s="65" t="str">
        <f t="shared" si="7"/>
        <v/>
      </c>
      <c r="AC1795" s="86"/>
      <c r="AD1795" s="87" t="str">
        <f t="shared" si="8"/>
        <v/>
      </c>
      <c r="AE1795" s="84"/>
      <c r="AF1795" s="86">
        <f>IF(AC1795&gt;0,AC1795,'⚙️ Config'!$B$10)</f>
        <v>0.0075</v>
      </c>
      <c r="AG1795" s="88">
        <f t="shared" si="9"/>
        <v>7960.537125</v>
      </c>
      <c r="AH1795" s="88">
        <f>AG1795*'⚙️ Config'!$B$11</f>
        <v>39802.68563</v>
      </c>
      <c r="AI1795" s="88">
        <f>AH1795*'⚙️ Config'!$B$12</f>
        <v>11940.80569</v>
      </c>
      <c r="AJ1795" s="64"/>
      <c r="AK1795" s="84"/>
      <c r="AL1795" s="84"/>
      <c r="AM1795" s="84"/>
      <c r="AN1795" s="84"/>
      <c r="AO1795" s="84"/>
      <c r="AP1795" s="84"/>
      <c r="AQ1795" s="84"/>
    </row>
    <row r="1796" ht="15.0" customHeight="1">
      <c r="A1796" s="79">
        <v>1793.0</v>
      </c>
      <c r="B1796" s="80" t="s">
        <v>3944</v>
      </c>
      <c r="C1796" s="79" t="s">
        <v>141</v>
      </c>
      <c r="D1796" s="79" t="s">
        <v>3945</v>
      </c>
      <c r="E1796" s="81">
        <v>56.87</v>
      </c>
      <c r="F1796" s="79" t="s">
        <v>84</v>
      </c>
      <c r="G1796" s="79" t="s">
        <v>606</v>
      </c>
      <c r="H1796" s="82">
        <v>1061347.22</v>
      </c>
      <c r="I1796" s="79">
        <v>1.0</v>
      </c>
      <c r="J1796" s="83">
        <v>1.4</v>
      </c>
      <c r="K1796" s="80">
        <v>2024.0</v>
      </c>
      <c r="L1796" s="79" t="s">
        <v>630</v>
      </c>
      <c r="M1796" s="79">
        <v>2024.0</v>
      </c>
      <c r="N1796" s="79" t="s">
        <v>161</v>
      </c>
      <c r="O1796" s="65" t="str">
        <f t="shared" si="1"/>
        <v>601992880001</v>
      </c>
      <c r="P1796" s="65">
        <f t="shared" si="2"/>
        <v>0</v>
      </c>
      <c r="Q1796" s="65">
        <f t="shared" si="3"/>
        <v>5</v>
      </c>
      <c r="R1796" s="65" t="str">
        <f t="shared" si="12"/>
        <v>60.199.288/0001-05</v>
      </c>
      <c r="S1796" s="84"/>
      <c r="T1796" s="84" t="str">
        <f t="shared" si="10"/>
        <v/>
      </c>
      <c r="U1796" s="84" t="str">
        <f t="shared" si="11"/>
        <v/>
      </c>
      <c r="V1796" s="65" t="str">
        <f t="shared" si="5"/>
        <v/>
      </c>
      <c r="W1796" s="84"/>
      <c r="X1796" s="84"/>
      <c r="Y1796" s="85"/>
      <c r="Z1796" s="85"/>
      <c r="AA1796" s="65" t="str">
        <f t="shared" si="6"/>
        <v/>
      </c>
      <c r="AB1796" s="65" t="str">
        <f t="shared" si="7"/>
        <v/>
      </c>
      <c r="AC1796" s="86"/>
      <c r="AD1796" s="87" t="str">
        <f t="shared" si="8"/>
        <v/>
      </c>
      <c r="AE1796" s="84"/>
      <c r="AF1796" s="86">
        <f>IF(AC1796&gt;0,AC1796,'⚙️ Config'!$B$10)</f>
        <v>0.0075</v>
      </c>
      <c r="AG1796" s="88">
        <f t="shared" si="9"/>
        <v>7960.10415</v>
      </c>
      <c r="AH1796" s="88">
        <f>AG1796*'⚙️ Config'!$B$11</f>
        <v>39800.52075</v>
      </c>
      <c r="AI1796" s="88">
        <f>AH1796*'⚙️ Config'!$B$12</f>
        <v>11940.15623</v>
      </c>
      <c r="AJ1796" s="64"/>
      <c r="AK1796" s="84"/>
      <c r="AL1796" s="84"/>
      <c r="AM1796" s="84"/>
      <c r="AN1796" s="84"/>
      <c r="AO1796" s="84"/>
      <c r="AP1796" s="84"/>
      <c r="AQ1796" s="84"/>
    </row>
    <row r="1797" ht="15.0" customHeight="1">
      <c r="A1797" s="79">
        <v>1794.0</v>
      </c>
      <c r="B1797" s="80" t="s">
        <v>3946</v>
      </c>
      <c r="C1797" s="79" t="s">
        <v>141</v>
      </c>
      <c r="D1797" s="79" t="s">
        <v>3947</v>
      </c>
      <c r="E1797" s="81">
        <v>63.78</v>
      </c>
      <c r="F1797" s="79" t="s">
        <v>84</v>
      </c>
      <c r="G1797" s="79" t="s">
        <v>606</v>
      </c>
      <c r="H1797" s="82">
        <v>1061312.13</v>
      </c>
      <c r="I1797" s="79">
        <v>1.0</v>
      </c>
      <c r="J1797" s="83">
        <v>1.1</v>
      </c>
      <c r="K1797" s="80">
        <v>2025.0</v>
      </c>
      <c r="L1797" s="79" t="s">
        <v>630</v>
      </c>
      <c r="M1797" s="79">
        <v>2025.0</v>
      </c>
      <c r="N1797" s="79" t="s">
        <v>161</v>
      </c>
      <c r="O1797" s="65" t="str">
        <f t="shared" si="1"/>
        <v>419756760001</v>
      </c>
      <c r="P1797" s="65">
        <f t="shared" si="2"/>
        <v>8</v>
      </c>
      <c r="Q1797" s="65">
        <f t="shared" si="3"/>
        <v>8</v>
      </c>
      <c r="R1797" s="65" t="str">
        <f t="shared" si="12"/>
        <v>41.975.676/0001-88</v>
      </c>
      <c r="S1797" s="84"/>
      <c r="T1797" s="84" t="str">
        <f t="shared" si="10"/>
        <v/>
      </c>
      <c r="U1797" s="84" t="str">
        <f t="shared" si="11"/>
        <v/>
      </c>
      <c r="V1797" s="65" t="str">
        <f t="shared" si="5"/>
        <v/>
      </c>
      <c r="W1797" s="84"/>
      <c r="X1797" s="84"/>
      <c r="Y1797" s="85"/>
      <c r="Z1797" s="85"/>
      <c r="AA1797" s="65" t="str">
        <f t="shared" si="6"/>
        <v/>
      </c>
      <c r="AB1797" s="65" t="str">
        <f t="shared" si="7"/>
        <v/>
      </c>
      <c r="AC1797" s="86"/>
      <c r="AD1797" s="87" t="str">
        <f t="shared" si="8"/>
        <v/>
      </c>
      <c r="AE1797" s="84"/>
      <c r="AF1797" s="86">
        <f>IF(AC1797&gt;0,AC1797,'⚙️ Config'!$B$10)</f>
        <v>0.0075</v>
      </c>
      <c r="AG1797" s="88">
        <f t="shared" si="9"/>
        <v>7959.840975</v>
      </c>
      <c r="AH1797" s="88">
        <f>AG1797*'⚙️ Config'!$B$11</f>
        <v>39799.20488</v>
      </c>
      <c r="AI1797" s="88">
        <f>AH1797*'⚙️ Config'!$B$12</f>
        <v>11939.76146</v>
      </c>
      <c r="AJ1797" s="64"/>
      <c r="AK1797" s="84"/>
      <c r="AL1797" s="84"/>
      <c r="AM1797" s="84"/>
      <c r="AN1797" s="84"/>
      <c r="AO1797" s="84"/>
      <c r="AP1797" s="84"/>
      <c r="AQ1797" s="84"/>
    </row>
    <row r="1798" ht="15.0" customHeight="1">
      <c r="A1798" s="79">
        <v>1795.0</v>
      </c>
      <c r="B1798" s="80" t="s">
        <v>3948</v>
      </c>
      <c r="C1798" s="79" t="s">
        <v>141</v>
      </c>
      <c r="D1798" s="79" t="s">
        <v>3949</v>
      </c>
      <c r="E1798" s="81">
        <v>61.2</v>
      </c>
      <c r="F1798" s="79" t="s">
        <v>84</v>
      </c>
      <c r="G1798" s="79" t="s">
        <v>606</v>
      </c>
      <c r="H1798" s="82">
        <v>1060846.82</v>
      </c>
      <c r="I1798" s="79">
        <v>1.0</v>
      </c>
      <c r="J1798" s="83">
        <v>1.2</v>
      </c>
      <c r="K1798" s="80">
        <v>2025.0</v>
      </c>
      <c r="L1798" s="79" t="s">
        <v>268</v>
      </c>
      <c r="M1798" s="79">
        <v>2025.0</v>
      </c>
      <c r="N1798" s="79" t="s">
        <v>161</v>
      </c>
      <c r="O1798" s="65" t="str">
        <f t="shared" si="1"/>
        <v>042588450001</v>
      </c>
      <c r="P1798" s="65">
        <f t="shared" si="2"/>
        <v>3</v>
      </c>
      <c r="Q1798" s="65">
        <f t="shared" si="3"/>
        <v>2</v>
      </c>
      <c r="R1798" s="65" t="str">
        <f t="shared" si="12"/>
        <v>04.258.845/0001-32</v>
      </c>
      <c r="S1798" s="84"/>
      <c r="T1798" s="84" t="str">
        <f t="shared" si="10"/>
        <v/>
      </c>
      <c r="U1798" s="84" t="str">
        <f t="shared" si="11"/>
        <v/>
      </c>
      <c r="V1798" s="65" t="str">
        <f t="shared" si="5"/>
        <v/>
      </c>
      <c r="W1798" s="84"/>
      <c r="X1798" s="84"/>
      <c r="Y1798" s="85"/>
      <c r="Z1798" s="85"/>
      <c r="AA1798" s="65" t="str">
        <f t="shared" si="6"/>
        <v/>
      </c>
      <c r="AB1798" s="65" t="str">
        <f t="shared" si="7"/>
        <v/>
      </c>
      <c r="AC1798" s="86"/>
      <c r="AD1798" s="87" t="str">
        <f t="shared" si="8"/>
        <v/>
      </c>
      <c r="AE1798" s="84"/>
      <c r="AF1798" s="86">
        <f>IF(AC1798&gt;0,AC1798,'⚙️ Config'!$B$10)</f>
        <v>0.0075</v>
      </c>
      <c r="AG1798" s="88">
        <f t="shared" si="9"/>
        <v>7956.35115</v>
      </c>
      <c r="AH1798" s="88">
        <f>AG1798*'⚙️ Config'!$B$11</f>
        <v>39781.75575</v>
      </c>
      <c r="AI1798" s="88">
        <f>AH1798*'⚙️ Config'!$B$12</f>
        <v>11934.52673</v>
      </c>
      <c r="AJ1798" s="64"/>
      <c r="AK1798" s="84"/>
      <c r="AL1798" s="84"/>
      <c r="AM1798" s="84"/>
      <c r="AN1798" s="84"/>
      <c r="AO1798" s="84"/>
      <c r="AP1798" s="84"/>
      <c r="AQ1798" s="84"/>
    </row>
    <row r="1799" ht="15.0" customHeight="1">
      <c r="A1799" s="79">
        <v>1796.0</v>
      </c>
      <c r="B1799" s="80" t="s">
        <v>3950</v>
      </c>
      <c r="C1799" s="79" t="s">
        <v>141</v>
      </c>
      <c r="D1799" s="79" t="s">
        <v>3951</v>
      </c>
      <c r="E1799" s="81">
        <v>50.46</v>
      </c>
      <c r="F1799" s="79" t="s">
        <v>84</v>
      </c>
      <c r="G1799" s="79" t="s">
        <v>606</v>
      </c>
      <c r="H1799" s="82">
        <v>1060587.16</v>
      </c>
      <c r="I1799" s="79">
        <v>1.0</v>
      </c>
      <c r="J1799" s="83">
        <v>1.8</v>
      </c>
      <c r="K1799" s="80">
        <v>2024.0</v>
      </c>
      <c r="L1799" s="79" t="s">
        <v>295</v>
      </c>
      <c r="M1799" s="79">
        <v>2024.0</v>
      </c>
      <c r="N1799" s="79" t="s">
        <v>161</v>
      </c>
      <c r="O1799" s="65" t="str">
        <f t="shared" si="1"/>
        <v>315867430001</v>
      </c>
      <c r="P1799" s="65">
        <f t="shared" si="2"/>
        <v>1</v>
      </c>
      <c r="Q1799" s="65">
        <f t="shared" si="3"/>
        <v>9</v>
      </c>
      <c r="R1799" s="65" t="str">
        <f t="shared" si="12"/>
        <v>31.586.743/0001-19</v>
      </c>
      <c r="S1799" s="84"/>
      <c r="T1799" s="84" t="str">
        <f t="shared" si="10"/>
        <v/>
      </c>
      <c r="U1799" s="84" t="str">
        <f t="shared" si="11"/>
        <v/>
      </c>
      <c r="V1799" s="65" t="str">
        <f t="shared" si="5"/>
        <v/>
      </c>
      <c r="W1799" s="84"/>
      <c r="X1799" s="84"/>
      <c r="Y1799" s="85"/>
      <c r="Z1799" s="85"/>
      <c r="AA1799" s="65" t="str">
        <f t="shared" si="6"/>
        <v/>
      </c>
      <c r="AB1799" s="65" t="str">
        <f t="shared" si="7"/>
        <v/>
      </c>
      <c r="AC1799" s="86"/>
      <c r="AD1799" s="87" t="str">
        <f t="shared" si="8"/>
        <v/>
      </c>
      <c r="AE1799" s="84"/>
      <c r="AF1799" s="86">
        <f>IF(AC1799&gt;0,AC1799,'⚙️ Config'!$B$10)</f>
        <v>0.0075</v>
      </c>
      <c r="AG1799" s="88">
        <f t="shared" si="9"/>
        <v>7954.4037</v>
      </c>
      <c r="AH1799" s="88">
        <f>AG1799*'⚙️ Config'!$B$11</f>
        <v>39772.0185</v>
      </c>
      <c r="AI1799" s="88">
        <f>AH1799*'⚙️ Config'!$B$12</f>
        <v>11931.60555</v>
      </c>
      <c r="AJ1799" s="64"/>
      <c r="AK1799" s="84"/>
      <c r="AL1799" s="84"/>
      <c r="AM1799" s="84"/>
      <c r="AN1799" s="84"/>
      <c r="AO1799" s="84"/>
      <c r="AP1799" s="84"/>
      <c r="AQ1799" s="84"/>
    </row>
    <row r="1800" ht="15.0" customHeight="1">
      <c r="A1800" s="79">
        <v>1797.0</v>
      </c>
      <c r="B1800" s="80" t="s">
        <v>3952</v>
      </c>
      <c r="C1800" s="79" t="s">
        <v>141</v>
      </c>
      <c r="D1800" s="79" t="s">
        <v>3953</v>
      </c>
      <c r="E1800" s="81">
        <v>56.87</v>
      </c>
      <c r="F1800" s="79" t="s">
        <v>84</v>
      </c>
      <c r="G1800" s="79" t="s">
        <v>606</v>
      </c>
      <c r="H1800" s="82">
        <v>1060489.58</v>
      </c>
      <c r="I1800" s="79">
        <v>1.0</v>
      </c>
      <c r="J1800" s="83">
        <v>1.4</v>
      </c>
      <c r="K1800" s="80">
        <v>2024.0</v>
      </c>
      <c r="L1800" s="79" t="s">
        <v>295</v>
      </c>
      <c r="M1800" s="79">
        <v>2024.0</v>
      </c>
      <c r="N1800" s="79" t="s">
        <v>161</v>
      </c>
      <c r="O1800" s="65" t="str">
        <f t="shared" si="1"/>
        <v>729049980001</v>
      </c>
      <c r="P1800" s="65">
        <f t="shared" si="2"/>
        <v>6</v>
      </c>
      <c r="Q1800" s="65">
        <f t="shared" si="3"/>
        <v>0</v>
      </c>
      <c r="R1800" s="65" t="str">
        <f t="shared" si="12"/>
        <v>72.904.998/0001-60</v>
      </c>
      <c r="S1800" s="84"/>
      <c r="T1800" s="84" t="str">
        <f t="shared" si="10"/>
        <v/>
      </c>
      <c r="U1800" s="84" t="str">
        <f t="shared" si="11"/>
        <v/>
      </c>
      <c r="V1800" s="65" t="str">
        <f t="shared" si="5"/>
        <v/>
      </c>
      <c r="W1800" s="84"/>
      <c r="X1800" s="84"/>
      <c r="Y1800" s="85"/>
      <c r="Z1800" s="85"/>
      <c r="AA1800" s="65" t="str">
        <f t="shared" si="6"/>
        <v/>
      </c>
      <c r="AB1800" s="65" t="str">
        <f t="shared" si="7"/>
        <v/>
      </c>
      <c r="AC1800" s="86"/>
      <c r="AD1800" s="87" t="str">
        <f t="shared" si="8"/>
        <v/>
      </c>
      <c r="AE1800" s="84"/>
      <c r="AF1800" s="86">
        <f>IF(AC1800&gt;0,AC1800,'⚙️ Config'!$B$10)</f>
        <v>0.0075</v>
      </c>
      <c r="AG1800" s="88">
        <f t="shared" si="9"/>
        <v>7953.67185</v>
      </c>
      <c r="AH1800" s="88">
        <f>AG1800*'⚙️ Config'!$B$11</f>
        <v>39768.35925</v>
      </c>
      <c r="AI1800" s="88">
        <f>AH1800*'⚙️ Config'!$B$12</f>
        <v>11930.50778</v>
      </c>
      <c r="AJ1800" s="64"/>
      <c r="AK1800" s="84"/>
      <c r="AL1800" s="84"/>
      <c r="AM1800" s="84"/>
      <c r="AN1800" s="84"/>
      <c r="AO1800" s="84"/>
      <c r="AP1800" s="84"/>
      <c r="AQ1800" s="84"/>
    </row>
    <row r="1801" ht="15.0" customHeight="1">
      <c r="A1801" s="79">
        <v>1798.0</v>
      </c>
      <c r="B1801" s="80" t="s">
        <v>3954</v>
      </c>
      <c r="C1801" s="79" t="s">
        <v>141</v>
      </c>
      <c r="D1801" s="79" t="s">
        <v>3955</v>
      </c>
      <c r="E1801" s="81">
        <v>55.03</v>
      </c>
      <c r="F1801" s="79" t="s">
        <v>84</v>
      </c>
      <c r="G1801" s="79" t="s">
        <v>606</v>
      </c>
      <c r="H1801" s="82">
        <v>1060310.17</v>
      </c>
      <c r="I1801" s="79">
        <v>1.0</v>
      </c>
      <c r="J1801" s="83">
        <v>1.5</v>
      </c>
      <c r="K1801" s="80">
        <v>2024.0</v>
      </c>
      <c r="L1801" s="79" t="s">
        <v>630</v>
      </c>
      <c r="M1801" s="79">
        <v>2024.0</v>
      </c>
      <c r="N1801" s="79" t="s">
        <v>161</v>
      </c>
      <c r="O1801" s="65" t="str">
        <f t="shared" si="1"/>
        <v>358098280001</v>
      </c>
      <c r="P1801" s="65">
        <f t="shared" si="2"/>
        <v>7</v>
      </c>
      <c r="Q1801" s="65">
        <f t="shared" si="3"/>
        <v>0</v>
      </c>
      <c r="R1801" s="65" t="str">
        <f t="shared" si="12"/>
        <v>35.809.828/0001-70</v>
      </c>
      <c r="S1801" s="84"/>
      <c r="T1801" s="84" t="str">
        <f t="shared" si="10"/>
        <v/>
      </c>
      <c r="U1801" s="84" t="str">
        <f t="shared" si="11"/>
        <v/>
      </c>
      <c r="V1801" s="65" t="str">
        <f t="shared" si="5"/>
        <v/>
      </c>
      <c r="W1801" s="84"/>
      <c r="X1801" s="84"/>
      <c r="Y1801" s="85"/>
      <c r="Z1801" s="85"/>
      <c r="AA1801" s="65" t="str">
        <f t="shared" si="6"/>
        <v/>
      </c>
      <c r="AB1801" s="65" t="str">
        <f t="shared" si="7"/>
        <v/>
      </c>
      <c r="AC1801" s="86"/>
      <c r="AD1801" s="87" t="str">
        <f t="shared" si="8"/>
        <v/>
      </c>
      <c r="AE1801" s="84"/>
      <c r="AF1801" s="86">
        <f>IF(AC1801&gt;0,AC1801,'⚙️ Config'!$B$10)</f>
        <v>0.0075</v>
      </c>
      <c r="AG1801" s="88">
        <f t="shared" si="9"/>
        <v>7952.326275</v>
      </c>
      <c r="AH1801" s="88">
        <f>AG1801*'⚙️ Config'!$B$11</f>
        <v>39761.63138</v>
      </c>
      <c r="AI1801" s="88">
        <f>AH1801*'⚙️ Config'!$B$12</f>
        <v>11928.48941</v>
      </c>
      <c r="AJ1801" s="64"/>
      <c r="AK1801" s="84"/>
      <c r="AL1801" s="84"/>
      <c r="AM1801" s="84"/>
      <c r="AN1801" s="84"/>
      <c r="AO1801" s="84"/>
      <c r="AP1801" s="84"/>
      <c r="AQ1801" s="84"/>
    </row>
    <row r="1802" ht="15.0" customHeight="1">
      <c r="A1802" s="79">
        <v>1799.0</v>
      </c>
      <c r="B1802" s="80" t="s">
        <v>3956</v>
      </c>
      <c r="C1802" s="79" t="s">
        <v>141</v>
      </c>
      <c r="D1802" s="79" t="s">
        <v>3957</v>
      </c>
      <c r="E1802" s="81">
        <v>50.46</v>
      </c>
      <c r="F1802" s="79" t="s">
        <v>84</v>
      </c>
      <c r="G1802" s="79" t="s">
        <v>606</v>
      </c>
      <c r="H1802" s="82">
        <v>1060054.74</v>
      </c>
      <c r="I1802" s="79">
        <v>1.0</v>
      </c>
      <c r="J1802" s="83">
        <v>1.8</v>
      </c>
      <c r="K1802" s="80">
        <v>2024.0</v>
      </c>
      <c r="L1802" s="79" t="s">
        <v>1160</v>
      </c>
      <c r="M1802" s="79">
        <v>2024.0</v>
      </c>
      <c r="N1802" s="79" t="s">
        <v>161</v>
      </c>
      <c r="O1802" s="65" t="str">
        <f t="shared" si="1"/>
        <v>430041590001</v>
      </c>
      <c r="P1802" s="65">
        <f t="shared" si="2"/>
        <v>9</v>
      </c>
      <c r="Q1802" s="65">
        <f t="shared" si="3"/>
        <v>7</v>
      </c>
      <c r="R1802" s="65" t="str">
        <f t="shared" si="12"/>
        <v>43.004.159/0001-97</v>
      </c>
      <c r="S1802" s="84"/>
      <c r="T1802" s="84" t="str">
        <f t="shared" si="10"/>
        <v/>
      </c>
      <c r="U1802" s="84" t="str">
        <f t="shared" si="11"/>
        <v/>
      </c>
      <c r="V1802" s="65" t="str">
        <f t="shared" si="5"/>
        <v/>
      </c>
      <c r="W1802" s="84"/>
      <c r="X1802" s="84"/>
      <c r="Y1802" s="85"/>
      <c r="Z1802" s="85"/>
      <c r="AA1802" s="65" t="str">
        <f t="shared" si="6"/>
        <v/>
      </c>
      <c r="AB1802" s="65" t="str">
        <f t="shared" si="7"/>
        <v/>
      </c>
      <c r="AC1802" s="86"/>
      <c r="AD1802" s="87" t="str">
        <f t="shared" si="8"/>
        <v/>
      </c>
      <c r="AE1802" s="84"/>
      <c r="AF1802" s="86">
        <f>IF(AC1802&gt;0,AC1802,'⚙️ Config'!$B$10)</f>
        <v>0.0075</v>
      </c>
      <c r="AG1802" s="88">
        <f t="shared" si="9"/>
        <v>7950.41055</v>
      </c>
      <c r="AH1802" s="88">
        <f>AG1802*'⚙️ Config'!$B$11</f>
        <v>39752.05275</v>
      </c>
      <c r="AI1802" s="88">
        <f>AH1802*'⚙️ Config'!$B$12</f>
        <v>11925.61583</v>
      </c>
      <c r="AJ1802" s="64"/>
      <c r="AK1802" s="84"/>
      <c r="AL1802" s="84"/>
      <c r="AM1802" s="84"/>
      <c r="AN1802" s="84"/>
      <c r="AO1802" s="84"/>
      <c r="AP1802" s="84"/>
      <c r="AQ1802" s="84"/>
    </row>
    <row r="1803" ht="15.0" customHeight="1">
      <c r="A1803" s="79">
        <v>1800.0</v>
      </c>
      <c r="B1803" s="80" t="s">
        <v>3958</v>
      </c>
      <c r="C1803" s="79" t="s">
        <v>141</v>
      </c>
      <c r="D1803" s="79" t="s">
        <v>3959</v>
      </c>
      <c r="E1803" s="81">
        <v>83.66</v>
      </c>
      <c r="F1803" s="79" t="s">
        <v>84</v>
      </c>
      <c r="G1803" s="79" t="s">
        <v>606</v>
      </c>
      <c r="H1803" s="82">
        <v>1059490.22</v>
      </c>
      <c r="I1803" s="79">
        <v>1.0</v>
      </c>
      <c r="J1803" s="83">
        <v>0.6</v>
      </c>
      <c r="K1803" s="80">
        <v>2025.0</v>
      </c>
      <c r="L1803" s="79" t="s">
        <v>630</v>
      </c>
      <c r="M1803" s="79">
        <v>2025.0</v>
      </c>
      <c r="N1803" s="79" t="s">
        <v>145</v>
      </c>
      <c r="O1803" s="65" t="str">
        <f t="shared" si="1"/>
        <v>450482300001</v>
      </c>
      <c r="P1803" s="65">
        <f t="shared" si="2"/>
        <v>6</v>
      </c>
      <c r="Q1803" s="65">
        <f t="shared" si="3"/>
        <v>9</v>
      </c>
      <c r="R1803" s="65" t="str">
        <f t="shared" si="12"/>
        <v>45.048.230/0001-69</v>
      </c>
      <c r="S1803" s="84"/>
      <c r="T1803" s="84" t="str">
        <f t="shared" si="10"/>
        <v/>
      </c>
      <c r="U1803" s="84" t="str">
        <f t="shared" si="11"/>
        <v/>
      </c>
      <c r="V1803" s="65" t="str">
        <f t="shared" si="5"/>
        <v/>
      </c>
      <c r="W1803" s="84"/>
      <c r="X1803" s="84"/>
      <c r="Y1803" s="85"/>
      <c r="Z1803" s="85"/>
      <c r="AA1803" s="65" t="str">
        <f t="shared" si="6"/>
        <v/>
      </c>
      <c r="AB1803" s="65" t="str">
        <f t="shared" si="7"/>
        <v/>
      </c>
      <c r="AC1803" s="86"/>
      <c r="AD1803" s="87" t="str">
        <f t="shared" si="8"/>
        <v/>
      </c>
      <c r="AE1803" s="84"/>
      <c r="AF1803" s="86">
        <f>IF(AC1803&gt;0,AC1803,'⚙️ Config'!$B$10)</f>
        <v>0.0075</v>
      </c>
      <c r="AG1803" s="88">
        <f t="shared" si="9"/>
        <v>7946.17665</v>
      </c>
      <c r="AH1803" s="88">
        <f>AG1803*'⚙️ Config'!$B$11</f>
        <v>39730.88325</v>
      </c>
      <c r="AI1803" s="88">
        <f>AH1803*'⚙️ Config'!$B$12</f>
        <v>11919.26498</v>
      </c>
      <c r="AJ1803" s="64"/>
      <c r="AK1803" s="84"/>
      <c r="AL1803" s="84"/>
      <c r="AM1803" s="84"/>
      <c r="AN1803" s="84"/>
      <c r="AO1803" s="84"/>
      <c r="AP1803" s="84"/>
      <c r="AQ1803" s="84"/>
    </row>
    <row r="1804" ht="15.0" customHeight="1">
      <c r="A1804" s="79">
        <v>1801.0</v>
      </c>
      <c r="B1804" s="80" t="s">
        <v>3960</v>
      </c>
      <c r="C1804" s="79" t="s">
        <v>141</v>
      </c>
      <c r="D1804" s="79" t="s">
        <v>3961</v>
      </c>
      <c r="E1804" s="81">
        <v>72.41</v>
      </c>
      <c r="F1804" s="79" t="s">
        <v>84</v>
      </c>
      <c r="G1804" s="79" t="s">
        <v>606</v>
      </c>
      <c r="H1804" s="82">
        <v>1059325.64</v>
      </c>
      <c r="I1804" s="79">
        <v>1.0</v>
      </c>
      <c r="J1804" s="83">
        <v>1.6</v>
      </c>
      <c r="K1804" s="80">
        <v>2025.0</v>
      </c>
      <c r="L1804" s="79" t="s">
        <v>202</v>
      </c>
      <c r="M1804" s="79">
        <v>2024.0</v>
      </c>
      <c r="N1804" s="79" t="s">
        <v>208</v>
      </c>
      <c r="O1804" s="65" t="str">
        <f t="shared" si="1"/>
        <v>063014140001</v>
      </c>
      <c r="P1804" s="65">
        <f t="shared" si="2"/>
        <v>3</v>
      </c>
      <c r="Q1804" s="65">
        <f t="shared" si="3"/>
        <v>7</v>
      </c>
      <c r="R1804" s="65" t="str">
        <f t="shared" si="12"/>
        <v>06.301.414/0001-37</v>
      </c>
      <c r="S1804" s="84"/>
      <c r="T1804" s="84" t="str">
        <f t="shared" si="10"/>
        <v/>
      </c>
      <c r="U1804" s="84" t="str">
        <f t="shared" si="11"/>
        <v/>
      </c>
      <c r="V1804" s="65" t="str">
        <f t="shared" si="5"/>
        <v/>
      </c>
      <c r="W1804" s="84"/>
      <c r="X1804" s="84"/>
      <c r="Y1804" s="85"/>
      <c r="Z1804" s="85"/>
      <c r="AA1804" s="65" t="str">
        <f t="shared" si="6"/>
        <v/>
      </c>
      <c r="AB1804" s="65" t="str">
        <f t="shared" si="7"/>
        <v/>
      </c>
      <c r="AC1804" s="86"/>
      <c r="AD1804" s="87" t="str">
        <f t="shared" si="8"/>
        <v/>
      </c>
      <c r="AE1804" s="84"/>
      <c r="AF1804" s="86">
        <f>IF(AC1804&gt;0,AC1804,'⚙️ Config'!$B$10)</f>
        <v>0.0075</v>
      </c>
      <c r="AG1804" s="88">
        <f t="shared" si="9"/>
        <v>7944.9423</v>
      </c>
      <c r="AH1804" s="88">
        <f>AG1804*'⚙️ Config'!$B$11</f>
        <v>39724.7115</v>
      </c>
      <c r="AI1804" s="88">
        <f>AH1804*'⚙️ Config'!$B$12</f>
        <v>11917.41345</v>
      </c>
      <c r="AJ1804" s="64"/>
      <c r="AK1804" s="84"/>
      <c r="AL1804" s="84"/>
      <c r="AM1804" s="84"/>
      <c r="AN1804" s="84"/>
      <c r="AO1804" s="84"/>
      <c r="AP1804" s="84"/>
      <c r="AQ1804" s="84"/>
    </row>
    <row r="1805" ht="15.0" customHeight="1">
      <c r="A1805" s="79">
        <v>1802.0</v>
      </c>
      <c r="B1805" s="80" t="s">
        <v>3962</v>
      </c>
      <c r="C1805" s="79" t="s">
        <v>141</v>
      </c>
      <c r="D1805" s="79" t="s">
        <v>3963</v>
      </c>
      <c r="E1805" s="81">
        <v>56.87</v>
      </c>
      <c r="F1805" s="79" t="s">
        <v>84</v>
      </c>
      <c r="G1805" s="79" t="s">
        <v>606</v>
      </c>
      <c r="H1805" s="82">
        <v>1058950.23</v>
      </c>
      <c r="I1805" s="79">
        <v>1.0</v>
      </c>
      <c r="J1805" s="83">
        <v>1.4</v>
      </c>
      <c r="K1805" s="80">
        <v>2024.0</v>
      </c>
      <c r="L1805" s="79" t="s">
        <v>295</v>
      </c>
      <c r="M1805" s="79">
        <v>2024.0</v>
      </c>
      <c r="N1805" s="79" t="s">
        <v>161</v>
      </c>
      <c r="O1805" s="65" t="str">
        <f t="shared" si="1"/>
        <v>591226630001</v>
      </c>
      <c r="P1805" s="65">
        <f t="shared" si="2"/>
        <v>2</v>
      </c>
      <c r="Q1805" s="65">
        <f t="shared" si="3"/>
        <v>1</v>
      </c>
      <c r="R1805" s="65" t="str">
        <f t="shared" si="12"/>
        <v>59.122.663/0001-21</v>
      </c>
      <c r="S1805" s="84"/>
      <c r="T1805" s="84" t="str">
        <f t="shared" si="10"/>
        <v/>
      </c>
      <c r="U1805" s="84" t="str">
        <f t="shared" si="11"/>
        <v/>
      </c>
      <c r="V1805" s="65" t="str">
        <f t="shared" si="5"/>
        <v/>
      </c>
      <c r="W1805" s="84"/>
      <c r="X1805" s="84"/>
      <c r="Y1805" s="85"/>
      <c r="Z1805" s="85"/>
      <c r="AA1805" s="65" t="str">
        <f t="shared" si="6"/>
        <v/>
      </c>
      <c r="AB1805" s="65" t="str">
        <f t="shared" si="7"/>
        <v/>
      </c>
      <c r="AC1805" s="86"/>
      <c r="AD1805" s="87" t="str">
        <f t="shared" si="8"/>
        <v/>
      </c>
      <c r="AE1805" s="84"/>
      <c r="AF1805" s="86">
        <f>IF(AC1805&gt;0,AC1805,'⚙️ Config'!$B$10)</f>
        <v>0.0075</v>
      </c>
      <c r="AG1805" s="88">
        <f t="shared" si="9"/>
        <v>7942.126725</v>
      </c>
      <c r="AH1805" s="88">
        <f>AG1805*'⚙️ Config'!$B$11</f>
        <v>39710.63363</v>
      </c>
      <c r="AI1805" s="88">
        <f>AH1805*'⚙️ Config'!$B$12</f>
        <v>11913.19009</v>
      </c>
      <c r="AJ1805" s="64"/>
      <c r="AK1805" s="84"/>
      <c r="AL1805" s="84"/>
      <c r="AM1805" s="84"/>
      <c r="AN1805" s="84"/>
      <c r="AO1805" s="84"/>
      <c r="AP1805" s="84"/>
      <c r="AQ1805" s="84"/>
    </row>
    <row r="1806" ht="15.0" customHeight="1">
      <c r="A1806" s="79">
        <v>1803.0</v>
      </c>
      <c r="B1806" s="80" t="s">
        <v>3964</v>
      </c>
      <c r="C1806" s="79" t="s">
        <v>141</v>
      </c>
      <c r="D1806" s="79" t="s">
        <v>3965</v>
      </c>
      <c r="E1806" s="81">
        <v>56.87</v>
      </c>
      <c r="F1806" s="79" t="s">
        <v>84</v>
      </c>
      <c r="G1806" s="79" t="s">
        <v>606</v>
      </c>
      <c r="H1806" s="82">
        <v>1058506.28</v>
      </c>
      <c r="I1806" s="79">
        <v>1.0</v>
      </c>
      <c r="J1806" s="83">
        <v>1.4</v>
      </c>
      <c r="K1806" s="80">
        <v>2024.0</v>
      </c>
      <c r="L1806" s="79" t="s">
        <v>630</v>
      </c>
      <c r="M1806" s="79">
        <v>2024.0</v>
      </c>
      <c r="N1806" s="79" t="s">
        <v>161</v>
      </c>
      <c r="O1806" s="65" t="str">
        <f t="shared" si="1"/>
        <v>429773510001</v>
      </c>
      <c r="P1806" s="65">
        <f t="shared" si="2"/>
        <v>0</v>
      </c>
      <c r="Q1806" s="65">
        <f t="shared" si="3"/>
        <v>5</v>
      </c>
      <c r="R1806" s="65" t="str">
        <f t="shared" si="12"/>
        <v>42.977.351/0001-05</v>
      </c>
      <c r="S1806" s="84"/>
      <c r="T1806" s="84" t="str">
        <f t="shared" si="10"/>
        <v/>
      </c>
      <c r="U1806" s="84" t="str">
        <f t="shared" si="11"/>
        <v/>
      </c>
      <c r="V1806" s="65" t="str">
        <f t="shared" si="5"/>
        <v/>
      </c>
      <c r="W1806" s="84"/>
      <c r="X1806" s="84"/>
      <c r="Y1806" s="85"/>
      <c r="Z1806" s="85"/>
      <c r="AA1806" s="65" t="str">
        <f t="shared" si="6"/>
        <v/>
      </c>
      <c r="AB1806" s="65" t="str">
        <f t="shared" si="7"/>
        <v/>
      </c>
      <c r="AC1806" s="86"/>
      <c r="AD1806" s="87" t="str">
        <f t="shared" si="8"/>
        <v/>
      </c>
      <c r="AE1806" s="84"/>
      <c r="AF1806" s="86">
        <f>IF(AC1806&gt;0,AC1806,'⚙️ Config'!$B$10)</f>
        <v>0.0075</v>
      </c>
      <c r="AG1806" s="88">
        <f t="shared" si="9"/>
        <v>7938.7971</v>
      </c>
      <c r="AH1806" s="88">
        <f>AG1806*'⚙️ Config'!$B$11</f>
        <v>39693.9855</v>
      </c>
      <c r="AI1806" s="88">
        <f>AH1806*'⚙️ Config'!$B$12</f>
        <v>11908.19565</v>
      </c>
      <c r="AJ1806" s="64"/>
      <c r="AK1806" s="84"/>
      <c r="AL1806" s="84"/>
      <c r="AM1806" s="84"/>
      <c r="AN1806" s="84"/>
      <c r="AO1806" s="84"/>
      <c r="AP1806" s="84"/>
      <c r="AQ1806" s="84"/>
    </row>
    <row r="1807" ht="15.0" customHeight="1">
      <c r="A1807" s="79">
        <v>1804.0</v>
      </c>
      <c r="B1807" s="80" t="s">
        <v>3966</v>
      </c>
      <c r="C1807" s="79" t="s">
        <v>141</v>
      </c>
      <c r="D1807" s="79" t="s">
        <v>3967</v>
      </c>
      <c r="E1807" s="81">
        <v>56.87</v>
      </c>
      <c r="F1807" s="79" t="s">
        <v>84</v>
      </c>
      <c r="G1807" s="79" t="s">
        <v>606</v>
      </c>
      <c r="H1807" s="82">
        <v>1058378.4</v>
      </c>
      <c r="I1807" s="79">
        <v>1.0</v>
      </c>
      <c r="J1807" s="83">
        <v>1.4</v>
      </c>
      <c r="K1807" s="80">
        <v>2024.0</v>
      </c>
      <c r="L1807" s="79" t="s">
        <v>448</v>
      </c>
      <c r="M1807" s="79">
        <v>2024.0</v>
      </c>
      <c r="N1807" s="79" t="s">
        <v>161</v>
      </c>
      <c r="O1807" s="65" t="str">
        <f t="shared" si="1"/>
        <v>015107360001</v>
      </c>
      <c r="P1807" s="65">
        <f t="shared" si="2"/>
        <v>7</v>
      </c>
      <c r="Q1807" s="65">
        <f t="shared" si="3"/>
        <v>2</v>
      </c>
      <c r="R1807" s="65" t="str">
        <f t="shared" si="12"/>
        <v>01.510.736/0001-72</v>
      </c>
      <c r="S1807" s="84"/>
      <c r="T1807" s="84" t="str">
        <f t="shared" si="10"/>
        <v/>
      </c>
      <c r="U1807" s="84" t="str">
        <f t="shared" si="11"/>
        <v/>
      </c>
      <c r="V1807" s="65" t="str">
        <f t="shared" si="5"/>
        <v/>
      </c>
      <c r="W1807" s="84"/>
      <c r="X1807" s="84"/>
      <c r="Y1807" s="85"/>
      <c r="Z1807" s="85"/>
      <c r="AA1807" s="65" t="str">
        <f t="shared" si="6"/>
        <v/>
      </c>
      <c r="AB1807" s="65" t="str">
        <f t="shared" si="7"/>
        <v/>
      </c>
      <c r="AC1807" s="86"/>
      <c r="AD1807" s="87" t="str">
        <f t="shared" si="8"/>
        <v/>
      </c>
      <c r="AE1807" s="84"/>
      <c r="AF1807" s="86">
        <f>IF(AC1807&gt;0,AC1807,'⚙️ Config'!$B$10)</f>
        <v>0.0075</v>
      </c>
      <c r="AG1807" s="88">
        <f t="shared" si="9"/>
        <v>7937.838</v>
      </c>
      <c r="AH1807" s="88">
        <f>AG1807*'⚙️ Config'!$B$11</f>
        <v>39689.19</v>
      </c>
      <c r="AI1807" s="88">
        <f>AH1807*'⚙️ Config'!$B$12</f>
        <v>11906.757</v>
      </c>
      <c r="AJ1807" s="64"/>
      <c r="AK1807" s="84"/>
      <c r="AL1807" s="84"/>
      <c r="AM1807" s="84"/>
      <c r="AN1807" s="84"/>
      <c r="AO1807" s="84"/>
      <c r="AP1807" s="84"/>
      <c r="AQ1807" s="84"/>
    </row>
    <row r="1808" ht="15.0" customHeight="1">
      <c r="A1808" s="79">
        <v>1805.0</v>
      </c>
      <c r="B1808" s="80" t="s">
        <v>3968</v>
      </c>
      <c r="C1808" s="79" t="s">
        <v>141</v>
      </c>
      <c r="D1808" s="79" t="s">
        <v>3969</v>
      </c>
      <c r="E1808" s="81">
        <v>56.87</v>
      </c>
      <c r="F1808" s="79" t="s">
        <v>84</v>
      </c>
      <c r="G1808" s="79" t="s">
        <v>606</v>
      </c>
      <c r="H1808" s="82">
        <v>1058052.54</v>
      </c>
      <c r="I1808" s="79">
        <v>1.0</v>
      </c>
      <c r="J1808" s="83">
        <v>1.4</v>
      </c>
      <c r="K1808" s="80">
        <v>2024.0</v>
      </c>
      <c r="L1808" s="79" t="s">
        <v>630</v>
      </c>
      <c r="M1808" s="79">
        <v>2024.0</v>
      </c>
      <c r="N1808" s="79" t="s">
        <v>161</v>
      </c>
      <c r="O1808" s="65" t="str">
        <f t="shared" si="1"/>
        <v>416256430001</v>
      </c>
      <c r="P1808" s="65">
        <f t="shared" si="2"/>
        <v>0</v>
      </c>
      <c r="Q1808" s="65">
        <f t="shared" si="3"/>
        <v>8</v>
      </c>
      <c r="R1808" s="65" t="str">
        <f t="shared" si="12"/>
        <v>41.625.643/0001-08</v>
      </c>
      <c r="S1808" s="84"/>
      <c r="T1808" s="84" t="str">
        <f t="shared" si="10"/>
        <v/>
      </c>
      <c r="U1808" s="84" t="str">
        <f t="shared" si="11"/>
        <v/>
      </c>
      <c r="V1808" s="65" t="str">
        <f t="shared" si="5"/>
        <v/>
      </c>
      <c r="W1808" s="84"/>
      <c r="X1808" s="84"/>
      <c r="Y1808" s="85"/>
      <c r="Z1808" s="85"/>
      <c r="AA1808" s="65" t="str">
        <f t="shared" si="6"/>
        <v/>
      </c>
      <c r="AB1808" s="65" t="str">
        <f t="shared" si="7"/>
        <v/>
      </c>
      <c r="AC1808" s="86"/>
      <c r="AD1808" s="87" t="str">
        <f t="shared" si="8"/>
        <v/>
      </c>
      <c r="AE1808" s="84"/>
      <c r="AF1808" s="86">
        <f>IF(AC1808&gt;0,AC1808,'⚙️ Config'!$B$10)</f>
        <v>0.0075</v>
      </c>
      <c r="AG1808" s="88">
        <f t="shared" si="9"/>
        <v>7935.39405</v>
      </c>
      <c r="AH1808" s="88">
        <f>AG1808*'⚙️ Config'!$B$11</f>
        <v>39676.97025</v>
      </c>
      <c r="AI1808" s="88">
        <f>AH1808*'⚙️ Config'!$B$12</f>
        <v>11903.09108</v>
      </c>
      <c r="AJ1808" s="64"/>
      <c r="AK1808" s="84"/>
      <c r="AL1808" s="84"/>
      <c r="AM1808" s="84"/>
      <c r="AN1808" s="84"/>
      <c r="AO1808" s="84"/>
      <c r="AP1808" s="84"/>
      <c r="AQ1808" s="84"/>
    </row>
    <row r="1809" ht="15.0" customHeight="1">
      <c r="A1809" s="79">
        <v>1806.0</v>
      </c>
      <c r="B1809" s="80" t="s">
        <v>3970</v>
      </c>
      <c r="C1809" s="79" t="s">
        <v>141</v>
      </c>
      <c r="D1809" s="79" t="s">
        <v>3971</v>
      </c>
      <c r="E1809" s="81">
        <v>63.78</v>
      </c>
      <c r="F1809" s="79" t="s">
        <v>84</v>
      </c>
      <c r="G1809" s="79" t="s">
        <v>606</v>
      </c>
      <c r="H1809" s="82">
        <v>1057782.58</v>
      </c>
      <c r="I1809" s="79">
        <v>1.0</v>
      </c>
      <c r="J1809" s="83">
        <v>1.1</v>
      </c>
      <c r="K1809" s="80">
        <v>2025.0</v>
      </c>
      <c r="L1809" s="79" t="s">
        <v>630</v>
      </c>
      <c r="M1809" s="79">
        <v>2025.0</v>
      </c>
      <c r="N1809" s="79" t="s">
        <v>161</v>
      </c>
      <c r="O1809" s="65" t="str">
        <f t="shared" si="1"/>
        <v>499640030001</v>
      </c>
      <c r="P1809" s="65">
        <f t="shared" si="2"/>
        <v>3</v>
      </c>
      <c r="Q1809" s="65">
        <f t="shared" si="3"/>
        <v>4</v>
      </c>
      <c r="R1809" s="65" t="str">
        <f t="shared" si="12"/>
        <v>49.964.003/0001-34</v>
      </c>
      <c r="S1809" s="84"/>
      <c r="T1809" s="84" t="str">
        <f t="shared" si="10"/>
        <v/>
      </c>
      <c r="U1809" s="84" t="str">
        <f t="shared" si="11"/>
        <v/>
      </c>
      <c r="V1809" s="65" t="str">
        <f t="shared" si="5"/>
        <v/>
      </c>
      <c r="W1809" s="84"/>
      <c r="X1809" s="84"/>
      <c r="Y1809" s="85"/>
      <c r="Z1809" s="85"/>
      <c r="AA1809" s="65" t="str">
        <f t="shared" si="6"/>
        <v/>
      </c>
      <c r="AB1809" s="65" t="str">
        <f t="shared" si="7"/>
        <v/>
      </c>
      <c r="AC1809" s="86"/>
      <c r="AD1809" s="87" t="str">
        <f t="shared" si="8"/>
        <v/>
      </c>
      <c r="AE1809" s="84"/>
      <c r="AF1809" s="86">
        <f>IF(AC1809&gt;0,AC1809,'⚙️ Config'!$B$10)</f>
        <v>0.0075</v>
      </c>
      <c r="AG1809" s="88">
        <f t="shared" si="9"/>
        <v>7933.36935</v>
      </c>
      <c r="AH1809" s="88">
        <f>AG1809*'⚙️ Config'!$B$11</f>
        <v>39666.84675</v>
      </c>
      <c r="AI1809" s="88">
        <f>AH1809*'⚙️ Config'!$B$12</f>
        <v>11900.05403</v>
      </c>
      <c r="AJ1809" s="64"/>
      <c r="AK1809" s="84"/>
      <c r="AL1809" s="84"/>
      <c r="AM1809" s="84"/>
      <c r="AN1809" s="84"/>
      <c r="AO1809" s="84"/>
      <c r="AP1809" s="84"/>
      <c r="AQ1809" s="84"/>
    </row>
    <row r="1810" ht="15.0" customHeight="1">
      <c r="A1810" s="79">
        <v>1807.0</v>
      </c>
      <c r="B1810" s="80" t="s">
        <v>3972</v>
      </c>
      <c r="C1810" s="79" t="s">
        <v>141</v>
      </c>
      <c r="D1810" s="79" t="s">
        <v>3973</v>
      </c>
      <c r="E1810" s="81">
        <v>56.87</v>
      </c>
      <c r="F1810" s="79" t="s">
        <v>84</v>
      </c>
      <c r="G1810" s="79" t="s">
        <v>606</v>
      </c>
      <c r="H1810" s="82">
        <v>1057277.13</v>
      </c>
      <c r="I1810" s="79">
        <v>1.0</v>
      </c>
      <c r="J1810" s="83">
        <v>1.4</v>
      </c>
      <c r="K1810" s="80">
        <v>2024.0</v>
      </c>
      <c r="L1810" s="79" t="s">
        <v>630</v>
      </c>
      <c r="M1810" s="79">
        <v>2024.0</v>
      </c>
      <c r="N1810" s="79" t="s">
        <v>161</v>
      </c>
      <c r="O1810" s="65" t="str">
        <f t="shared" si="1"/>
        <v>313782240001</v>
      </c>
      <c r="P1810" s="65">
        <f t="shared" si="2"/>
        <v>6</v>
      </c>
      <c r="Q1810" s="65">
        <f t="shared" si="3"/>
        <v>5</v>
      </c>
      <c r="R1810" s="65" t="str">
        <f t="shared" si="12"/>
        <v>31.378.224/0001-65</v>
      </c>
      <c r="S1810" s="84"/>
      <c r="T1810" s="84" t="str">
        <f t="shared" si="10"/>
        <v/>
      </c>
      <c r="U1810" s="84" t="str">
        <f t="shared" si="11"/>
        <v/>
      </c>
      <c r="V1810" s="65" t="str">
        <f t="shared" si="5"/>
        <v/>
      </c>
      <c r="W1810" s="84"/>
      <c r="X1810" s="84"/>
      <c r="Y1810" s="85"/>
      <c r="Z1810" s="85"/>
      <c r="AA1810" s="65" t="str">
        <f t="shared" si="6"/>
        <v/>
      </c>
      <c r="AB1810" s="65" t="str">
        <f t="shared" si="7"/>
        <v/>
      </c>
      <c r="AC1810" s="86"/>
      <c r="AD1810" s="87" t="str">
        <f t="shared" si="8"/>
        <v/>
      </c>
      <c r="AE1810" s="84"/>
      <c r="AF1810" s="86">
        <f>IF(AC1810&gt;0,AC1810,'⚙️ Config'!$B$10)</f>
        <v>0.0075</v>
      </c>
      <c r="AG1810" s="88">
        <f t="shared" si="9"/>
        <v>7929.578475</v>
      </c>
      <c r="AH1810" s="88">
        <f>AG1810*'⚙️ Config'!$B$11</f>
        <v>39647.89238</v>
      </c>
      <c r="AI1810" s="88">
        <f>AH1810*'⚙️ Config'!$B$12</f>
        <v>11894.36771</v>
      </c>
      <c r="AJ1810" s="64"/>
      <c r="AK1810" s="84"/>
      <c r="AL1810" s="84"/>
      <c r="AM1810" s="84"/>
      <c r="AN1810" s="84"/>
      <c r="AO1810" s="84"/>
      <c r="AP1810" s="84"/>
      <c r="AQ1810" s="84"/>
    </row>
    <row r="1811" ht="15.0" customHeight="1">
      <c r="A1811" s="79">
        <v>1808.0</v>
      </c>
      <c r="B1811" s="80" t="s">
        <v>3974</v>
      </c>
      <c r="C1811" s="79" t="s">
        <v>141</v>
      </c>
      <c r="D1811" s="79" t="s">
        <v>3975</v>
      </c>
      <c r="E1811" s="81">
        <v>51.85</v>
      </c>
      <c r="F1811" s="79" t="s">
        <v>84</v>
      </c>
      <c r="G1811" s="79" t="s">
        <v>606</v>
      </c>
      <c r="H1811" s="82">
        <v>1056072.74</v>
      </c>
      <c r="I1811" s="79">
        <v>1.0</v>
      </c>
      <c r="J1811" s="83">
        <v>1.7</v>
      </c>
      <c r="K1811" s="80">
        <v>2024.0</v>
      </c>
      <c r="L1811" s="79" t="s">
        <v>630</v>
      </c>
      <c r="M1811" s="79">
        <v>2024.0</v>
      </c>
      <c r="N1811" s="79" t="s">
        <v>161</v>
      </c>
      <c r="O1811" s="65" t="str">
        <f t="shared" si="1"/>
        <v>220561410001</v>
      </c>
      <c r="P1811" s="65">
        <f t="shared" si="2"/>
        <v>6</v>
      </c>
      <c r="Q1811" s="65">
        <f t="shared" si="3"/>
        <v>9</v>
      </c>
      <c r="R1811" s="65" t="str">
        <f t="shared" si="12"/>
        <v>22.056.141/0001-69</v>
      </c>
      <c r="S1811" s="84"/>
      <c r="T1811" s="84" t="str">
        <f t="shared" si="10"/>
        <v/>
      </c>
      <c r="U1811" s="84" t="str">
        <f t="shared" si="11"/>
        <v/>
      </c>
      <c r="V1811" s="65" t="str">
        <f t="shared" si="5"/>
        <v/>
      </c>
      <c r="W1811" s="84"/>
      <c r="X1811" s="84"/>
      <c r="Y1811" s="85"/>
      <c r="Z1811" s="85"/>
      <c r="AA1811" s="65" t="str">
        <f t="shared" si="6"/>
        <v/>
      </c>
      <c r="AB1811" s="65" t="str">
        <f t="shared" si="7"/>
        <v/>
      </c>
      <c r="AC1811" s="86"/>
      <c r="AD1811" s="87" t="str">
        <f t="shared" si="8"/>
        <v/>
      </c>
      <c r="AE1811" s="84"/>
      <c r="AF1811" s="86">
        <f>IF(AC1811&gt;0,AC1811,'⚙️ Config'!$B$10)</f>
        <v>0.0075</v>
      </c>
      <c r="AG1811" s="88">
        <f t="shared" si="9"/>
        <v>7920.54555</v>
      </c>
      <c r="AH1811" s="88">
        <f>AG1811*'⚙️ Config'!$B$11</f>
        <v>39602.72775</v>
      </c>
      <c r="AI1811" s="88">
        <f>AH1811*'⚙️ Config'!$B$12</f>
        <v>11880.81833</v>
      </c>
      <c r="AJ1811" s="64"/>
      <c r="AK1811" s="84"/>
      <c r="AL1811" s="84"/>
      <c r="AM1811" s="84"/>
      <c r="AN1811" s="84"/>
      <c r="AO1811" s="84"/>
      <c r="AP1811" s="84"/>
      <c r="AQ1811" s="84"/>
    </row>
    <row r="1812" ht="15.0" customHeight="1">
      <c r="A1812" s="79">
        <v>1809.0</v>
      </c>
      <c r="B1812" s="80" t="s">
        <v>3976</v>
      </c>
      <c r="C1812" s="79" t="s">
        <v>141</v>
      </c>
      <c r="D1812" s="79" t="s">
        <v>3977</v>
      </c>
      <c r="E1812" s="81">
        <v>56.87</v>
      </c>
      <c r="F1812" s="79" t="s">
        <v>84</v>
      </c>
      <c r="G1812" s="79" t="s">
        <v>606</v>
      </c>
      <c r="H1812" s="82">
        <v>1055866.04</v>
      </c>
      <c r="I1812" s="79">
        <v>1.0</v>
      </c>
      <c r="J1812" s="83">
        <v>1.4</v>
      </c>
      <c r="K1812" s="80">
        <v>2024.0</v>
      </c>
      <c r="L1812" s="79" t="s">
        <v>295</v>
      </c>
      <c r="M1812" s="79">
        <v>2024.0</v>
      </c>
      <c r="N1812" s="79" t="s">
        <v>161</v>
      </c>
      <c r="O1812" s="65" t="str">
        <f t="shared" si="1"/>
        <v>094223830001</v>
      </c>
      <c r="P1812" s="65">
        <f t="shared" si="2"/>
        <v>6</v>
      </c>
      <c r="Q1812" s="65">
        <f t="shared" si="3"/>
        <v>0</v>
      </c>
      <c r="R1812" s="65" t="str">
        <f t="shared" si="12"/>
        <v>09.422.383/0001-60</v>
      </c>
      <c r="S1812" s="84"/>
      <c r="T1812" s="84" t="str">
        <f t="shared" si="10"/>
        <v/>
      </c>
      <c r="U1812" s="84" t="str">
        <f t="shared" si="11"/>
        <v/>
      </c>
      <c r="V1812" s="65" t="str">
        <f t="shared" si="5"/>
        <v/>
      </c>
      <c r="W1812" s="84"/>
      <c r="X1812" s="84"/>
      <c r="Y1812" s="85"/>
      <c r="Z1812" s="85"/>
      <c r="AA1812" s="65" t="str">
        <f t="shared" si="6"/>
        <v/>
      </c>
      <c r="AB1812" s="65" t="str">
        <f t="shared" si="7"/>
        <v/>
      </c>
      <c r="AC1812" s="86"/>
      <c r="AD1812" s="87" t="str">
        <f t="shared" si="8"/>
        <v/>
      </c>
      <c r="AE1812" s="84"/>
      <c r="AF1812" s="86">
        <f>IF(AC1812&gt;0,AC1812,'⚙️ Config'!$B$10)</f>
        <v>0.0075</v>
      </c>
      <c r="AG1812" s="88">
        <f t="shared" si="9"/>
        <v>7918.9953</v>
      </c>
      <c r="AH1812" s="88">
        <f>AG1812*'⚙️ Config'!$B$11</f>
        <v>39594.9765</v>
      </c>
      <c r="AI1812" s="88">
        <f>AH1812*'⚙️ Config'!$B$12</f>
        <v>11878.49295</v>
      </c>
      <c r="AJ1812" s="64"/>
      <c r="AK1812" s="84"/>
      <c r="AL1812" s="84"/>
      <c r="AM1812" s="84"/>
      <c r="AN1812" s="84"/>
      <c r="AO1812" s="84"/>
      <c r="AP1812" s="84"/>
      <c r="AQ1812" s="84"/>
    </row>
    <row r="1813" ht="15.0" customHeight="1">
      <c r="A1813" s="79">
        <v>1810.0</v>
      </c>
      <c r="B1813" s="80" t="s">
        <v>3978</v>
      </c>
      <c r="C1813" s="79" t="s">
        <v>141</v>
      </c>
      <c r="D1813" s="79" t="s">
        <v>3979</v>
      </c>
      <c r="E1813" s="81">
        <v>51.85</v>
      </c>
      <c r="F1813" s="79" t="s">
        <v>84</v>
      </c>
      <c r="G1813" s="79" t="s">
        <v>606</v>
      </c>
      <c r="H1813" s="82">
        <v>1055696.71</v>
      </c>
      <c r="I1813" s="79">
        <v>1.0</v>
      </c>
      <c r="J1813" s="83">
        <v>1.7</v>
      </c>
      <c r="K1813" s="80">
        <v>2024.0</v>
      </c>
      <c r="L1813" s="79" t="s">
        <v>202</v>
      </c>
      <c r="M1813" s="79">
        <v>2024.0</v>
      </c>
      <c r="N1813" s="79" t="s">
        <v>161</v>
      </c>
      <c r="O1813" s="65" t="str">
        <f t="shared" si="1"/>
        <v>103099050001</v>
      </c>
      <c r="P1813" s="65">
        <f t="shared" si="2"/>
        <v>0</v>
      </c>
      <c r="Q1813" s="65">
        <f t="shared" si="3"/>
        <v>0</v>
      </c>
      <c r="R1813" s="65" t="str">
        <f t="shared" si="12"/>
        <v>10.309.905/0001-00</v>
      </c>
      <c r="S1813" s="84"/>
      <c r="T1813" s="84" t="str">
        <f t="shared" si="10"/>
        <v/>
      </c>
      <c r="U1813" s="84" t="str">
        <f t="shared" si="11"/>
        <v/>
      </c>
      <c r="V1813" s="65" t="str">
        <f t="shared" si="5"/>
        <v/>
      </c>
      <c r="W1813" s="84"/>
      <c r="X1813" s="84"/>
      <c r="Y1813" s="85"/>
      <c r="Z1813" s="85"/>
      <c r="AA1813" s="65" t="str">
        <f t="shared" si="6"/>
        <v/>
      </c>
      <c r="AB1813" s="65" t="str">
        <f t="shared" si="7"/>
        <v/>
      </c>
      <c r="AC1813" s="86"/>
      <c r="AD1813" s="87" t="str">
        <f t="shared" si="8"/>
        <v/>
      </c>
      <c r="AE1813" s="84"/>
      <c r="AF1813" s="86">
        <f>IF(AC1813&gt;0,AC1813,'⚙️ Config'!$B$10)</f>
        <v>0.0075</v>
      </c>
      <c r="AG1813" s="88">
        <f t="shared" si="9"/>
        <v>7917.725325</v>
      </c>
      <c r="AH1813" s="88">
        <f>AG1813*'⚙️ Config'!$B$11</f>
        <v>39588.62663</v>
      </c>
      <c r="AI1813" s="88">
        <f>AH1813*'⚙️ Config'!$B$12</f>
        <v>11876.58799</v>
      </c>
      <c r="AJ1813" s="64"/>
      <c r="AK1813" s="84"/>
      <c r="AL1813" s="84"/>
      <c r="AM1813" s="84"/>
      <c r="AN1813" s="84"/>
      <c r="AO1813" s="84"/>
      <c r="AP1813" s="84"/>
      <c r="AQ1813" s="84"/>
    </row>
    <row r="1814" ht="15.0" customHeight="1">
      <c r="A1814" s="79">
        <v>1811.0</v>
      </c>
      <c r="B1814" s="80" t="s">
        <v>3980</v>
      </c>
      <c r="C1814" s="79" t="s">
        <v>141</v>
      </c>
      <c r="D1814" s="79" t="s">
        <v>3981</v>
      </c>
      <c r="E1814" s="81">
        <v>66.69</v>
      </c>
      <c r="F1814" s="79" t="s">
        <v>84</v>
      </c>
      <c r="G1814" s="79" t="s">
        <v>606</v>
      </c>
      <c r="H1814" s="82">
        <v>1054981.94</v>
      </c>
      <c r="I1814" s="79">
        <v>1.0</v>
      </c>
      <c r="J1814" s="83">
        <v>1.0</v>
      </c>
      <c r="K1814" s="80">
        <v>2025.0</v>
      </c>
      <c r="L1814" s="79" t="s">
        <v>630</v>
      </c>
      <c r="M1814" s="79">
        <v>2025.0</v>
      </c>
      <c r="N1814" s="79" t="s">
        <v>161</v>
      </c>
      <c r="O1814" s="65" t="str">
        <f t="shared" si="1"/>
        <v>227824210001</v>
      </c>
      <c r="P1814" s="65">
        <f t="shared" si="2"/>
        <v>5</v>
      </c>
      <c r="Q1814" s="65">
        <f t="shared" si="3"/>
        <v>4</v>
      </c>
      <c r="R1814" s="65" t="str">
        <f t="shared" si="12"/>
        <v>22.782.421/0001-54</v>
      </c>
      <c r="S1814" s="84"/>
      <c r="T1814" s="84" t="str">
        <f t="shared" si="10"/>
        <v/>
      </c>
      <c r="U1814" s="84" t="str">
        <f t="shared" si="11"/>
        <v/>
      </c>
      <c r="V1814" s="65" t="str">
        <f t="shared" si="5"/>
        <v/>
      </c>
      <c r="W1814" s="84"/>
      <c r="X1814" s="84"/>
      <c r="Y1814" s="85"/>
      <c r="Z1814" s="85"/>
      <c r="AA1814" s="65" t="str">
        <f t="shared" si="6"/>
        <v/>
      </c>
      <c r="AB1814" s="65" t="str">
        <f t="shared" si="7"/>
        <v/>
      </c>
      <c r="AC1814" s="86"/>
      <c r="AD1814" s="87" t="str">
        <f t="shared" si="8"/>
        <v/>
      </c>
      <c r="AE1814" s="84"/>
      <c r="AF1814" s="86">
        <f>IF(AC1814&gt;0,AC1814,'⚙️ Config'!$B$10)</f>
        <v>0.0075</v>
      </c>
      <c r="AG1814" s="88">
        <f t="shared" si="9"/>
        <v>7912.36455</v>
      </c>
      <c r="AH1814" s="88">
        <f>AG1814*'⚙️ Config'!$B$11</f>
        <v>39561.82275</v>
      </c>
      <c r="AI1814" s="88">
        <f>AH1814*'⚙️ Config'!$B$12</f>
        <v>11868.54683</v>
      </c>
      <c r="AJ1814" s="64"/>
      <c r="AK1814" s="84"/>
      <c r="AL1814" s="84"/>
      <c r="AM1814" s="84"/>
      <c r="AN1814" s="84"/>
      <c r="AO1814" s="84"/>
      <c r="AP1814" s="84"/>
      <c r="AQ1814" s="84"/>
    </row>
    <row r="1815" ht="15.0" customHeight="1">
      <c r="A1815" s="79">
        <v>1812.0</v>
      </c>
      <c r="B1815" s="80" t="s">
        <v>3982</v>
      </c>
      <c r="C1815" s="79" t="s">
        <v>141</v>
      </c>
      <c r="D1815" s="79" t="s">
        <v>3983</v>
      </c>
      <c r="E1815" s="81">
        <v>53.36</v>
      </c>
      <c r="F1815" s="79" t="s">
        <v>84</v>
      </c>
      <c r="G1815" s="79" t="s">
        <v>606</v>
      </c>
      <c r="H1815" s="82">
        <v>1054660.29</v>
      </c>
      <c r="I1815" s="79">
        <v>1.0</v>
      </c>
      <c r="J1815" s="83">
        <v>1.6</v>
      </c>
      <c r="K1815" s="80">
        <v>2024.0</v>
      </c>
      <c r="L1815" s="79" t="s">
        <v>630</v>
      </c>
      <c r="M1815" s="79">
        <v>2024.0</v>
      </c>
      <c r="N1815" s="79" t="s">
        <v>145</v>
      </c>
      <c r="O1815" s="65" t="str">
        <f t="shared" si="1"/>
        <v>045903840001</v>
      </c>
      <c r="P1815" s="65">
        <f t="shared" si="2"/>
        <v>0</v>
      </c>
      <c r="Q1815" s="65">
        <f t="shared" si="3"/>
        <v>9</v>
      </c>
      <c r="R1815" s="65" t="str">
        <f t="shared" si="12"/>
        <v>04.590.384/0001-09</v>
      </c>
      <c r="S1815" s="84"/>
      <c r="T1815" s="84" t="str">
        <f t="shared" si="10"/>
        <v/>
      </c>
      <c r="U1815" s="84" t="str">
        <f t="shared" si="11"/>
        <v/>
      </c>
      <c r="V1815" s="65" t="str">
        <f t="shared" si="5"/>
        <v/>
      </c>
      <c r="W1815" s="84"/>
      <c r="X1815" s="84"/>
      <c r="Y1815" s="85"/>
      <c r="Z1815" s="85"/>
      <c r="AA1815" s="65" t="str">
        <f t="shared" si="6"/>
        <v/>
      </c>
      <c r="AB1815" s="65" t="str">
        <f t="shared" si="7"/>
        <v/>
      </c>
      <c r="AC1815" s="86"/>
      <c r="AD1815" s="87" t="str">
        <f t="shared" si="8"/>
        <v/>
      </c>
      <c r="AE1815" s="84"/>
      <c r="AF1815" s="86">
        <f>IF(AC1815&gt;0,AC1815,'⚙️ Config'!$B$10)</f>
        <v>0.0075</v>
      </c>
      <c r="AG1815" s="88">
        <f t="shared" si="9"/>
        <v>7909.952175</v>
      </c>
      <c r="AH1815" s="88">
        <f>AG1815*'⚙️ Config'!$B$11</f>
        <v>39549.76088</v>
      </c>
      <c r="AI1815" s="88">
        <f>AH1815*'⚙️ Config'!$B$12</f>
        <v>11864.92826</v>
      </c>
      <c r="AJ1815" s="64"/>
      <c r="AK1815" s="84"/>
      <c r="AL1815" s="84"/>
      <c r="AM1815" s="84"/>
      <c r="AN1815" s="84"/>
      <c r="AO1815" s="84"/>
      <c r="AP1815" s="84"/>
      <c r="AQ1815" s="84"/>
    </row>
    <row r="1816" ht="15.0" customHeight="1">
      <c r="A1816" s="79">
        <v>1813.0</v>
      </c>
      <c r="B1816" s="80" t="s">
        <v>3984</v>
      </c>
      <c r="C1816" s="79" t="s">
        <v>141</v>
      </c>
      <c r="D1816" s="79" t="s">
        <v>3985</v>
      </c>
      <c r="E1816" s="81">
        <v>63.78</v>
      </c>
      <c r="F1816" s="79" t="s">
        <v>84</v>
      </c>
      <c r="G1816" s="79" t="s">
        <v>606</v>
      </c>
      <c r="H1816" s="82">
        <v>1054514.8</v>
      </c>
      <c r="I1816" s="79">
        <v>1.0</v>
      </c>
      <c r="J1816" s="83">
        <v>1.1</v>
      </c>
      <c r="K1816" s="80">
        <v>2025.0</v>
      </c>
      <c r="L1816" s="79" t="s">
        <v>448</v>
      </c>
      <c r="M1816" s="79">
        <v>2025.0</v>
      </c>
      <c r="N1816" s="79" t="s">
        <v>145</v>
      </c>
      <c r="O1816" s="65" t="str">
        <f t="shared" si="1"/>
        <v>625681830001</v>
      </c>
      <c r="P1816" s="65">
        <f t="shared" si="2"/>
        <v>0</v>
      </c>
      <c r="Q1816" s="65">
        <f t="shared" si="3"/>
        <v>1</v>
      </c>
      <c r="R1816" s="65" t="str">
        <f t="shared" si="12"/>
        <v>62.568.183/0001-01</v>
      </c>
      <c r="S1816" s="84"/>
      <c r="T1816" s="84" t="str">
        <f t="shared" si="10"/>
        <v/>
      </c>
      <c r="U1816" s="84" t="str">
        <f t="shared" si="11"/>
        <v/>
      </c>
      <c r="V1816" s="65" t="str">
        <f t="shared" si="5"/>
        <v/>
      </c>
      <c r="W1816" s="84"/>
      <c r="X1816" s="84"/>
      <c r="Y1816" s="85"/>
      <c r="Z1816" s="85"/>
      <c r="AA1816" s="65" t="str">
        <f t="shared" si="6"/>
        <v/>
      </c>
      <c r="AB1816" s="65" t="str">
        <f t="shared" si="7"/>
        <v/>
      </c>
      <c r="AC1816" s="86"/>
      <c r="AD1816" s="87" t="str">
        <f t="shared" si="8"/>
        <v/>
      </c>
      <c r="AE1816" s="84"/>
      <c r="AF1816" s="86">
        <f>IF(AC1816&gt;0,AC1816,'⚙️ Config'!$B$10)</f>
        <v>0.0075</v>
      </c>
      <c r="AG1816" s="88">
        <f t="shared" si="9"/>
        <v>7908.861</v>
      </c>
      <c r="AH1816" s="88">
        <f>AG1816*'⚙️ Config'!$B$11</f>
        <v>39544.305</v>
      </c>
      <c r="AI1816" s="88">
        <f>AH1816*'⚙️ Config'!$B$12</f>
        <v>11863.2915</v>
      </c>
      <c r="AJ1816" s="64"/>
      <c r="AK1816" s="84"/>
      <c r="AL1816" s="84"/>
      <c r="AM1816" s="84"/>
      <c r="AN1816" s="84"/>
      <c r="AO1816" s="84"/>
      <c r="AP1816" s="84"/>
      <c r="AQ1816" s="84"/>
    </row>
    <row r="1817" ht="15.0" customHeight="1">
      <c r="A1817" s="79">
        <v>1814.0</v>
      </c>
      <c r="B1817" s="80" t="s">
        <v>3986</v>
      </c>
      <c r="C1817" s="79" t="s">
        <v>141</v>
      </c>
      <c r="D1817" s="79" t="s">
        <v>3987</v>
      </c>
      <c r="E1817" s="81">
        <v>70.03</v>
      </c>
      <c r="F1817" s="79" t="s">
        <v>84</v>
      </c>
      <c r="G1817" s="79" t="s">
        <v>606</v>
      </c>
      <c r="H1817" s="82">
        <v>1054441.71</v>
      </c>
      <c r="I1817" s="79">
        <v>1.0</v>
      </c>
      <c r="J1817" s="83">
        <v>0.9</v>
      </c>
      <c r="K1817" s="80">
        <v>2025.0</v>
      </c>
      <c r="L1817" s="79" t="s">
        <v>448</v>
      </c>
      <c r="M1817" s="79">
        <v>2025.0</v>
      </c>
      <c r="N1817" s="79" t="s">
        <v>161</v>
      </c>
      <c r="O1817" s="65" t="str">
        <f t="shared" si="1"/>
        <v>051613800001</v>
      </c>
      <c r="P1817" s="65">
        <f t="shared" si="2"/>
        <v>6</v>
      </c>
      <c r="Q1817" s="65">
        <f t="shared" si="3"/>
        <v>0</v>
      </c>
      <c r="R1817" s="65" t="str">
        <f t="shared" si="12"/>
        <v>05.161.380/0001-60</v>
      </c>
      <c r="S1817" s="84"/>
      <c r="T1817" s="84" t="str">
        <f t="shared" si="10"/>
        <v/>
      </c>
      <c r="U1817" s="84" t="str">
        <f t="shared" si="11"/>
        <v/>
      </c>
      <c r="V1817" s="65" t="str">
        <f t="shared" si="5"/>
        <v/>
      </c>
      <c r="W1817" s="84"/>
      <c r="X1817" s="84"/>
      <c r="Y1817" s="85"/>
      <c r="Z1817" s="85"/>
      <c r="AA1817" s="65" t="str">
        <f t="shared" si="6"/>
        <v/>
      </c>
      <c r="AB1817" s="65" t="str">
        <f t="shared" si="7"/>
        <v/>
      </c>
      <c r="AC1817" s="86"/>
      <c r="AD1817" s="87" t="str">
        <f t="shared" si="8"/>
        <v/>
      </c>
      <c r="AE1817" s="84"/>
      <c r="AF1817" s="86">
        <f>IF(AC1817&gt;0,AC1817,'⚙️ Config'!$B$10)</f>
        <v>0.0075</v>
      </c>
      <c r="AG1817" s="88">
        <f t="shared" si="9"/>
        <v>7908.312825</v>
      </c>
      <c r="AH1817" s="88">
        <f>AG1817*'⚙️ Config'!$B$11</f>
        <v>39541.56413</v>
      </c>
      <c r="AI1817" s="88">
        <f>AH1817*'⚙️ Config'!$B$12</f>
        <v>11862.46924</v>
      </c>
      <c r="AJ1817" s="64"/>
      <c r="AK1817" s="84"/>
      <c r="AL1817" s="84"/>
      <c r="AM1817" s="84"/>
      <c r="AN1817" s="84"/>
      <c r="AO1817" s="84"/>
      <c r="AP1817" s="84"/>
      <c r="AQ1817" s="84"/>
    </row>
    <row r="1818" ht="15.0" customHeight="1">
      <c r="A1818" s="79">
        <v>1815.0</v>
      </c>
      <c r="B1818" s="80" t="s">
        <v>3988</v>
      </c>
      <c r="C1818" s="79" t="s">
        <v>141</v>
      </c>
      <c r="D1818" s="79" t="s">
        <v>3989</v>
      </c>
      <c r="E1818" s="81">
        <v>63.78</v>
      </c>
      <c r="F1818" s="79" t="s">
        <v>84</v>
      </c>
      <c r="G1818" s="79" t="s">
        <v>606</v>
      </c>
      <c r="H1818" s="82">
        <v>1054354.4</v>
      </c>
      <c r="I1818" s="79">
        <v>1.0</v>
      </c>
      <c r="J1818" s="83">
        <v>1.1</v>
      </c>
      <c r="K1818" s="80">
        <v>2025.0</v>
      </c>
      <c r="L1818" s="79" t="s">
        <v>630</v>
      </c>
      <c r="M1818" s="79">
        <v>2025.0</v>
      </c>
      <c r="N1818" s="79" t="s">
        <v>161</v>
      </c>
      <c r="O1818" s="65" t="str">
        <f t="shared" si="1"/>
        <v>040195300001</v>
      </c>
      <c r="P1818" s="65">
        <f t="shared" si="2"/>
        <v>3</v>
      </c>
      <c r="Q1818" s="65">
        <f t="shared" si="3"/>
        <v>2</v>
      </c>
      <c r="R1818" s="65" t="str">
        <f t="shared" si="12"/>
        <v>04.019.530/0001-32</v>
      </c>
      <c r="S1818" s="84"/>
      <c r="T1818" s="84" t="str">
        <f t="shared" si="10"/>
        <v/>
      </c>
      <c r="U1818" s="84" t="str">
        <f t="shared" si="11"/>
        <v/>
      </c>
      <c r="V1818" s="65" t="str">
        <f t="shared" si="5"/>
        <v/>
      </c>
      <c r="W1818" s="84"/>
      <c r="X1818" s="84"/>
      <c r="Y1818" s="85"/>
      <c r="Z1818" s="85"/>
      <c r="AA1818" s="65" t="str">
        <f t="shared" si="6"/>
        <v/>
      </c>
      <c r="AB1818" s="65" t="str">
        <f t="shared" si="7"/>
        <v/>
      </c>
      <c r="AC1818" s="86"/>
      <c r="AD1818" s="87" t="str">
        <f t="shared" si="8"/>
        <v/>
      </c>
      <c r="AE1818" s="84"/>
      <c r="AF1818" s="86">
        <f>IF(AC1818&gt;0,AC1818,'⚙️ Config'!$B$10)</f>
        <v>0.0075</v>
      </c>
      <c r="AG1818" s="88">
        <f t="shared" si="9"/>
        <v>7907.658</v>
      </c>
      <c r="AH1818" s="88">
        <f>AG1818*'⚙️ Config'!$B$11</f>
        <v>39538.29</v>
      </c>
      <c r="AI1818" s="88">
        <f>AH1818*'⚙️ Config'!$B$12</f>
        <v>11861.487</v>
      </c>
      <c r="AJ1818" s="64"/>
      <c r="AK1818" s="84"/>
      <c r="AL1818" s="84"/>
      <c r="AM1818" s="84"/>
      <c r="AN1818" s="84"/>
      <c r="AO1818" s="84"/>
      <c r="AP1818" s="84"/>
      <c r="AQ1818" s="84"/>
    </row>
    <row r="1819" ht="15.0" customHeight="1">
      <c r="A1819" s="79">
        <v>1816.0</v>
      </c>
      <c r="B1819" s="80" t="s">
        <v>3990</v>
      </c>
      <c r="C1819" s="79" t="s">
        <v>141</v>
      </c>
      <c r="D1819" s="79" t="s">
        <v>3991</v>
      </c>
      <c r="E1819" s="81">
        <v>56.87</v>
      </c>
      <c r="F1819" s="79" t="s">
        <v>84</v>
      </c>
      <c r="G1819" s="79" t="s">
        <v>606</v>
      </c>
      <c r="H1819" s="82">
        <v>1054147.83</v>
      </c>
      <c r="I1819" s="79">
        <v>1.0</v>
      </c>
      <c r="J1819" s="83">
        <v>1.4</v>
      </c>
      <c r="K1819" s="80">
        <v>2024.0</v>
      </c>
      <c r="L1819" s="79" t="s">
        <v>630</v>
      </c>
      <c r="M1819" s="79">
        <v>2024.0</v>
      </c>
      <c r="N1819" s="79" t="s">
        <v>161</v>
      </c>
      <c r="O1819" s="65" t="str">
        <f t="shared" si="1"/>
        <v>275527290001</v>
      </c>
      <c r="P1819" s="65">
        <f t="shared" si="2"/>
        <v>2</v>
      </c>
      <c r="Q1819" s="65">
        <f t="shared" si="3"/>
        <v>7</v>
      </c>
      <c r="R1819" s="65" t="str">
        <f t="shared" si="12"/>
        <v>27.552.729/0001-27</v>
      </c>
      <c r="S1819" s="84"/>
      <c r="T1819" s="84" t="str">
        <f t="shared" si="10"/>
        <v/>
      </c>
      <c r="U1819" s="84" t="str">
        <f t="shared" si="11"/>
        <v/>
      </c>
      <c r="V1819" s="65" t="str">
        <f t="shared" si="5"/>
        <v/>
      </c>
      <c r="W1819" s="84"/>
      <c r="X1819" s="84"/>
      <c r="Y1819" s="85"/>
      <c r="Z1819" s="85"/>
      <c r="AA1819" s="65" t="str">
        <f t="shared" si="6"/>
        <v/>
      </c>
      <c r="AB1819" s="65" t="str">
        <f t="shared" si="7"/>
        <v/>
      </c>
      <c r="AC1819" s="86"/>
      <c r="AD1819" s="87" t="str">
        <f t="shared" si="8"/>
        <v/>
      </c>
      <c r="AE1819" s="84"/>
      <c r="AF1819" s="86">
        <f>IF(AC1819&gt;0,AC1819,'⚙️ Config'!$B$10)</f>
        <v>0.0075</v>
      </c>
      <c r="AG1819" s="88">
        <f t="shared" si="9"/>
        <v>7906.108725</v>
      </c>
      <c r="AH1819" s="88">
        <f>AG1819*'⚙️ Config'!$B$11</f>
        <v>39530.54363</v>
      </c>
      <c r="AI1819" s="88">
        <f>AH1819*'⚙️ Config'!$B$12</f>
        <v>11859.16309</v>
      </c>
      <c r="AJ1819" s="64"/>
      <c r="AK1819" s="84"/>
      <c r="AL1819" s="84"/>
      <c r="AM1819" s="84"/>
      <c r="AN1819" s="84"/>
      <c r="AO1819" s="84"/>
      <c r="AP1819" s="84"/>
      <c r="AQ1819" s="84"/>
    </row>
    <row r="1820" ht="15.0" customHeight="1">
      <c r="A1820" s="79">
        <v>1817.0</v>
      </c>
      <c r="B1820" s="80" t="s">
        <v>3992</v>
      </c>
      <c r="C1820" s="79" t="s">
        <v>141</v>
      </c>
      <c r="D1820" s="79" t="s">
        <v>3993</v>
      </c>
      <c r="E1820" s="81">
        <v>55.03</v>
      </c>
      <c r="F1820" s="79" t="s">
        <v>84</v>
      </c>
      <c r="G1820" s="79" t="s">
        <v>606</v>
      </c>
      <c r="H1820" s="82">
        <v>1053697.6</v>
      </c>
      <c r="I1820" s="79">
        <v>1.0</v>
      </c>
      <c r="J1820" s="83">
        <v>1.5</v>
      </c>
      <c r="K1820" s="80">
        <v>2024.0</v>
      </c>
      <c r="L1820" s="79" t="s">
        <v>202</v>
      </c>
      <c r="M1820" s="79">
        <v>2024.0</v>
      </c>
      <c r="N1820" s="79" t="s">
        <v>161</v>
      </c>
      <c r="O1820" s="65" t="str">
        <f t="shared" si="1"/>
        <v>230468940001</v>
      </c>
      <c r="P1820" s="65">
        <f t="shared" si="2"/>
        <v>5</v>
      </c>
      <c r="Q1820" s="65">
        <f t="shared" si="3"/>
        <v>6</v>
      </c>
      <c r="R1820" s="65" t="str">
        <f t="shared" si="12"/>
        <v>23.046.894/0001-56</v>
      </c>
      <c r="S1820" s="84"/>
      <c r="T1820" s="84" t="str">
        <f t="shared" si="10"/>
        <v/>
      </c>
      <c r="U1820" s="84" t="str">
        <f t="shared" si="11"/>
        <v/>
      </c>
      <c r="V1820" s="65" t="str">
        <f t="shared" si="5"/>
        <v/>
      </c>
      <c r="W1820" s="84"/>
      <c r="X1820" s="84"/>
      <c r="Y1820" s="85"/>
      <c r="Z1820" s="85"/>
      <c r="AA1820" s="65" t="str">
        <f t="shared" si="6"/>
        <v/>
      </c>
      <c r="AB1820" s="65" t="str">
        <f t="shared" si="7"/>
        <v/>
      </c>
      <c r="AC1820" s="86"/>
      <c r="AD1820" s="87" t="str">
        <f t="shared" si="8"/>
        <v/>
      </c>
      <c r="AE1820" s="84"/>
      <c r="AF1820" s="86">
        <f>IF(AC1820&gt;0,AC1820,'⚙️ Config'!$B$10)</f>
        <v>0.0075</v>
      </c>
      <c r="AG1820" s="88">
        <f t="shared" si="9"/>
        <v>7902.732</v>
      </c>
      <c r="AH1820" s="88">
        <f>AG1820*'⚙️ Config'!$B$11</f>
        <v>39513.66</v>
      </c>
      <c r="AI1820" s="88">
        <f>AH1820*'⚙️ Config'!$B$12</f>
        <v>11854.098</v>
      </c>
      <c r="AJ1820" s="64"/>
      <c r="AK1820" s="84"/>
      <c r="AL1820" s="84"/>
      <c r="AM1820" s="84"/>
      <c r="AN1820" s="84"/>
      <c r="AO1820" s="84"/>
      <c r="AP1820" s="84"/>
      <c r="AQ1820" s="84"/>
    </row>
    <row r="1821" ht="15.0" customHeight="1">
      <c r="A1821" s="79">
        <v>1818.0</v>
      </c>
      <c r="B1821" s="80" t="s">
        <v>3994</v>
      </c>
      <c r="C1821" s="79" t="s">
        <v>141</v>
      </c>
      <c r="D1821" s="79" t="s">
        <v>3995</v>
      </c>
      <c r="E1821" s="81">
        <v>55.03</v>
      </c>
      <c r="F1821" s="79" t="s">
        <v>84</v>
      </c>
      <c r="G1821" s="79" t="s">
        <v>606</v>
      </c>
      <c r="H1821" s="82">
        <v>1053638.66</v>
      </c>
      <c r="I1821" s="79">
        <v>1.0</v>
      </c>
      <c r="J1821" s="83">
        <v>1.5</v>
      </c>
      <c r="K1821" s="80">
        <v>2024.0</v>
      </c>
      <c r="L1821" s="79" t="s">
        <v>630</v>
      </c>
      <c r="M1821" s="79">
        <v>2024.0</v>
      </c>
      <c r="N1821" s="79" t="s">
        <v>145</v>
      </c>
      <c r="O1821" s="65" t="str">
        <f t="shared" si="1"/>
        <v>437114360001</v>
      </c>
      <c r="P1821" s="65">
        <f t="shared" si="2"/>
        <v>0</v>
      </c>
      <c r="Q1821" s="65">
        <f t="shared" si="3"/>
        <v>0</v>
      </c>
      <c r="R1821" s="65" t="str">
        <f t="shared" si="12"/>
        <v>43.711.436/0001-00</v>
      </c>
      <c r="S1821" s="84"/>
      <c r="T1821" s="84" t="str">
        <f t="shared" si="10"/>
        <v/>
      </c>
      <c r="U1821" s="84" t="str">
        <f t="shared" si="11"/>
        <v/>
      </c>
      <c r="V1821" s="65" t="str">
        <f t="shared" si="5"/>
        <v/>
      </c>
      <c r="W1821" s="84"/>
      <c r="X1821" s="84"/>
      <c r="Y1821" s="85"/>
      <c r="Z1821" s="85"/>
      <c r="AA1821" s="65" t="str">
        <f t="shared" si="6"/>
        <v/>
      </c>
      <c r="AB1821" s="65" t="str">
        <f t="shared" si="7"/>
        <v/>
      </c>
      <c r="AC1821" s="86"/>
      <c r="AD1821" s="87" t="str">
        <f t="shared" si="8"/>
        <v/>
      </c>
      <c r="AE1821" s="84"/>
      <c r="AF1821" s="86">
        <f>IF(AC1821&gt;0,AC1821,'⚙️ Config'!$B$10)</f>
        <v>0.0075</v>
      </c>
      <c r="AG1821" s="88">
        <f t="shared" si="9"/>
        <v>7902.28995</v>
      </c>
      <c r="AH1821" s="88">
        <f>AG1821*'⚙️ Config'!$B$11</f>
        <v>39511.44975</v>
      </c>
      <c r="AI1821" s="88">
        <f>AH1821*'⚙️ Config'!$B$12</f>
        <v>11853.43493</v>
      </c>
      <c r="AJ1821" s="64"/>
      <c r="AK1821" s="84"/>
      <c r="AL1821" s="84"/>
      <c r="AM1821" s="84"/>
      <c r="AN1821" s="84"/>
      <c r="AO1821" s="84"/>
      <c r="AP1821" s="84"/>
      <c r="AQ1821" s="84"/>
    </row>
    <row r="1822" ht="15.0" customHeight="1">
      <c r="A1822" s="79">
        <v>1819.0</v>
      </c>
      <c r="B1822" s="80" t="s">
        <v>3996</v>
      </c>
      <c r="C1822" s="79" t="s">
        <v>141</v>
      </c>
      <c r="D1822" s="79" t="s">
        <v>3997</v>
      </c>
      <c r="E1822" s="81">
        <v>56.87</v>
      </c>
      <c r="F1822" s="79" t="s">
        <v>84</v>
      </c>
      <c r="G1822" s="79" t="s">
        <v>606</v>
      </c>
      <c r="H1822" s="82">
        <v>1053510.85</v>
      </c>
      <c r="I1822" s="79">
        <v>1.0</v>
      </c>
      <c r="J1822" s="83">
        <v>1.4</v>
      </c>
      <c r="K1822" s="80">
        <v>2024.0</v>
      </c>
      <c r="L1822" s="79" t="s">
        <v>630</v>
      </c>
      <c r="M1822" s="79">
        <v>2024.0</v>
      </c>
      <c r="N1822" s="79" t="s">
        <v>161</v>
      </c>
      <c r="O1822" s="65" t="str">
        <f t="shared" si="1"/>
        <v>301655700001</v>
      </c>
      <c r="P1822" s="65">
        <f t="shared" si="2"/>
        <v>0</v>
      </c>
      <c r="Q1822" s="65">
        <f t="shared" si="3"/>
        <v>0</v>
      </c>
      <c r="R1822" s="65" t="str">
        <f t="shared" si="12"/>
        <v>30.165.570/0001-00</v>
      </c>
      <c r="S1822" s="84"/>
      <c r="T1822" s="84" t="str">
        <f t="shared" si="10"/>
        <v/>
      </c>
      <c r="U1822" s="84" t="str">
        <f t="shared" si="11"/>
        <v/>
      </c>
      <c r="V1822" s="65" t="str">
        <f t="shared" si="5"/>
        <v/>
      </c>
      <c r="W1822" s="84"/>
      <c r="X1822" s="84"/>
      <c r="Y1822" s="85"/>
      <c r="Z1822" s="85"/>
      <c r="AA1822" s="65" t="str">
        <f t="shared" si="6"/>
        <v/>
      </c>
      <c r="AB1822" s="65" t="str">
        <f t="shared" si="7"/>
        <v/>
      </c>
      <c r="AC1822" s="86"/>
      <c r="AD1822" s="87" t="str">
        <f t="shared" si="8"/>
        <v/>
      </c>
      <c r="AE1822" s="84"/>
      <c r="AF1822" s="86">
        <f>IF(AC1822&gt;0,AC1822,'⚙️ Config'!$B$10)</f>
        <v>0.0075</v>
      </c>
      <c r="AG1822" s="88">
        <f t="shared" si="9"/>
        <v>7901.331375</v>
      </c>
      <c r="AH1822" s="88">
        <f>AG1822*'⚙️ Config'!$B$11</f>
        <v>39506.65688</v>
      </c>
      <c r="AI1822" s="88">
        <f>AH1822*'⚙️ Config'!$B$12</f>
        <v>11851.99706</v>
      </c>
      <c r="AJ1822" s="64"/>
      <c r="AK1822" s="84"/>
      <c r="AL1822" s="84"/>
      <c r="AM1822" s="84"/>
      <c r="AN1822" s="84"/>
      <c r="AO1822" s="84"/>
      <c r="AP1822" s="84"/>
      <c r="AQ1822" s="84"/>
    </row>
    <row r="1823" ht="15.0" customHeight="1">
      <c r="A1823" s="79">
        <v>1820.0</v>
      </c>
      <c r="B1823" s="80" t="s">
        <v>3998</v>
      </c>
      <c r="C1823" s="79" t="s">
        <v>141</v>
      </c>
      <c r="D1823" s="79" t="s">
        <v>3999</v>
      </c>
      <c r="E1823" s="81">
        <v>55.03</v>
      </c>
      <c r="F1823" s="79" t="s">
        <v>84</v>
      </c>
      <c r="G1823" s="79" t="s">
        <v>606</v>
      </c>
      <c r="H1823" s="82">
        <v>1053205.38</v>
      </c>
      <c r="I1823" s="79">
        <v>1.0</v>
      </c>
      <c r="J1823" s="83">
        <v>1.5</v>
      </c>
      <c r="K1823" s="80">
        <v>2024.0</v>
      </c>
      <c r="L1823" s="79" t="s">
        <v>630</v>
      </c>
      <c r="M1823" s="79">
        <v>2024.0</v>
      </c>
      <c r="N1823" s="79" t="s">
        <v>161</v>
      </c>
      <c r="O1823" s="65" t="str">
        <f t="shared" si="1"/>
        <v>215258460001</v>
      </c>
      <c r="P1823" s="65">
        <f t="shared" si="2"/>
        <v>1</v>
      </c>
      <c r="Q1823" s="65">
        <f t="shared" si="3"/>
        <v>5</v>
      </c>
      <c r="R1823" s="65" t="str">
        <f t="shared" si="12"/>
        <v>21.525.846/0001-15</v>
      </c>
      <c r="S1823" s="84"/>
      <c r="T1823" s="84" t="str">
        <f t="shared" si="10"/>
        <v/>
      </c>
      <c r="U1823" s="84" t="str">
        <f t="shared" si="11"/>
        <v/>
      </c>
      <c r="V1823" s="65" t="str">
        <f t="shared" si="5"/>
        <v/>
      </c>
      <c r="W1823" s="84"/>
      <c r="X1823" s="84"/>
      <c r="Y1823" s="85"/>
      <c r="Z1823" s="85"/>
      <c r="AA1823" s="65" t="str">
        <f t="shared" si="6"/>
        <v/>
      </c>
      <c r="AB1823" s="65" t="str">
        <f t="shared" si="7"/>
        <v/>
      </c>
      <c r="AC1823" s="86"/>
      <c r="AD1823" s="87" t="str">
        <f t="shared" si="8"/>
        <v/>
      </c>
      <c r="AE1823" s="84"/>
      <c r="AF1823" s="86">
        <f>IF(AC1823&gt;0,AC1823,'⚙️ Config'!$B$10)</f>
        <v>0.0075</v>
      </c>
      <c r="AG1823" s="88">
        <f t="shared" si="9"/>
        <v>7899.04035</v>
      </c>
      <c r="AH1823" s="88">
        <f>AG1823*'⚙️ Config'!$B$11</f>
        <v>39495.20175</v>
      </c>
      <c r="AI1823" s="88">
        <f>AH1823*'⚙️ Config'!$B$12</f>
        <v>11848.56053</v>
      </c>
      <c r="AJ1823" s="64"/>
      <c r="AK1823" s="84"/>
      <c r="AL1823" s="84"/>
      <c r="AM1823" s="84"/>
      <c r="AN1823" s="84"/>
      <c r="AO1823" s="84"/>
      <c r="AP1823" s="84"/>
      <c r="AQ1823" s="84"/>
    </row>
    <row r="1824" ht="15.0" customHeight="1">
      <c r="A1824" s="79">
        <v>1821.0</v>
      </c>
      <c r="B1824" s="80" t="s">
        <v>4000</v>
      </c>
      <c r="C1824" s="79" t="s">
        <v>141</v>
      </c>
      <c r="D1824" s="79" t="s">
        <v>4001</v>
      </c>
      <c r="E1824" s="81">
        <v>61.2</v>
      </c>
      <c r="F1824" s="79" t="s">
        <v>84</v>
      </c>
      <c r="G1824" s="79" t="s">
        <v>606</v>
      </c>
      <c r="H1824" s="82">
        <v>1052992.28</v>
      </c>
      <c r="I1824" s="79">
        <v>1.0</v>
      </c>
      <c r="J1824" s="83">
        <v>1.2</v>
      </c>
      <c r="K1824" s="80">
        <v>2025.0</v>
      </c>
      <c r="L1824" s="79" t="s">
        <v>268</v>
      </c>
      <c r="M1824" s="79">
        <v>2025.0</v>
      </c>
      <c r="N1824" s="79" t="s">
        <v>161</v>
      </c>
      <c r="O1824" s="65" t="str">
        <f t="shared" si="1"/>
        <v>569913340001</v>
      </c>
      <c r="P1824" s="65">
        <f t="shared" si="2"/>
        <v>2</v>
      </c>
      <c r="Q1824" s="65">
        <f t="shared" si="3"/>
        <v>9</v>
      </c>
      <c r="R1824" s="65" t="str">
        <f t="shared" si="12"/>
        <v>56.991.334/0001-29</v>
      </c>
      <c r="S1824" s="84"/>
      <c r="T1824" s="84" t="str">
        <f t="shared" si="10"/>
        <v/>
      </c>
      <c r="U1824" s="84" t="str">
        <f t="shared" si="11"/>
        <v/>
      </c>
      <c r="V1824" s="65" t="str">
        <f t="shared" si="5"/>
        <v/>
      </c>
      <c r="W1824" s="84"/>
      <c r="X1824" s="84"/>
      <c r="Y1824" s="85"/>
      <c r="Z1824" s="85"/>
      <c r="AA1824" s="65" t="str">
        <f t="shared" si="6"/>
        <v/>
      </c>
      <c r="AB1824" s="65" t="str">
        <f t="shared" si="7"/>
        <v/>
      </c>
      <c r="AC1824" s="86"/>
      <c r="AD1824" s="87" t="str">
        <f t="shared" si="8"/>
        <v/>
      </c>
      <c r="AE1824" s="84"/>
      <c r="AF1824" s="86">
        <f>IF(AC1824&gt;0,AC1824,'⚙️ Config'!$B$10)</f>
        <v>0.0075</v>
      </c>
      <c r="AG1824" s="88">
        <f t="shared" si="9"/>
        <v>7897.4421</v>
      </c>
      <c r="AH1824" s="88">
        <f>AG1824*'⚙️ Config'!$B$11</f>
        <v>39487.2105</v>
      </c>
      <c r="AI1824" s="88">
        <f>AH1824*'⚙️ Config'!$B$12</f>
        <v>11846.16315</v>
      </c>
      <c r="AJ1824" s="64"/>
      <c r="AK1824" s="84"/>
      <c r="AL1824" s="84"/>
      <c r="AM1824" s="84"/>
      <c r="AN1824" s="84"/>
      <c r="AO1824" s="84"/>
      <c r="AP1824" s="84"/>
      <c r="AQ1824" s="84"/>
    </row>
    <row r="1825" ht="15.0" customHeight="1">
      <c r="A1825" s="79">
        <v>1822.0</v>
      </c>
      <c r="B1825" s="80" t="s">
        <v>4002</v>
      </c>
      <c r="C1825" s="79" t="s">
        <v>141</v>
      </c>
      <c r="D1825" s="79" t="s">
        <v>4003</v>
      </c>
      <c r="E1825" s="81">
        <v>56.87</v>
      </c>
      <c r="F1825" s="79" t="s">
        <v>84</v>
      </c>
      <c r="G1825" s="79" t="s">
        <v>606</v>
      </c>
      <c r="H1825" s="82">
        <v>1052937.45</v>
      </c>
      <c r="I1825" s="79">
        <v>1.0</v>
      </c>
      <c r="J1825" s="83">
        <v>1.4</v>
      </c>
      <c r="K1825" s="80">
        <v>2024.0</v>
      </c>
      <c r="L1825" s="79" t="s">
        <v>630</v>
      </c>
      <c r="M1825" s="79">
        <v>2024.0</v>
      </c>
      <c r="N1825" s="79" t="s">
        <v>161</v>
      </c>
      <c r="O1825" s="65" t="str">
        <f t="shared" si="1"/>
        <v>408026480001</v>
      </c>
      <c r="P1825" s="65">
        <f t="shared" si="2"/>
        <v>0</v>
      </c>
      <c r="Q1825" s="65">
        <f t="shared" si="3"/>
        <v>4</v>
      </c>
      <c r="R1825" s="65" t="str">
        <f t="shared" si="12"/>
        <v>40.802.648/0001-04</v>
      </c>
      <c r="S1825" s="84"/>
      <c r="T1825" s="84" t="str">
        <f t="shared" si="10"/>
        <v/>
      </c>
      <c r="U1825" s="84" t="str">
        <f t="shared" si="11"/>
        <v/>
      </c>
      <c r="V1825" s="65" t="str">
        <f t="shared" si="5"/>
        <v/>
      </c>
      <c r="W1825" s="84"/>
      <c r="X1825" s="84"/>
      <c r="Y1825" s="85"/>
      <c r="Z1825" s="85"/>
      <c r="AA1825" s="65" t="str">
        <f t="shared" si="6"/>
        <v/>
      </c>
      <c r="AB1825" s="65" t="str">
        <f t="shared" si="7"/>
        <v/>
      </c>
      <c r="AC1825" s="86"/>
      <c r="AD1825" s="87" t="str">
        <f t="shared" si="8"/>
        <v/>
      </c>
      <c r="AE1825" s="84"/>
      <c r="AF1825" s="86">
        <f>IF(AC1825&gt;0,AC1825,'⚙️ Config'!$B$10)</f>
        <v>0.0075</v>
      </c>
      <c r="AG1825" s="88">
        <f t="shared" si="9"/>
        <v>7897.030875</v>
      </c>
      <c r="AH1825" s="88">
        <f>AG1825*'⚙️ Config'!$B$11</f>
        <v>39485.15438</v>
      </c>
      <c r="AI1825" s="88">
        <f>AH1825*'⚙️ Config'!$B$12</f>
        <v>11845.54631</v>
      </c>
      <c r="AJ1825" s="64"/>
      <c r="AK1825" s="84"/>
      <c r="AL1825" s="84"/>
      <c r="AM1825" s="84"/>
      <c r="AN1825" s="84"/>
      <c r="AO1825" s="84"/>
      <c r="AP1825" s="84"/>
      <c r="AQ1825" s="84"/>
    </row>
    <row r="1826" ht="15.0" customHeight="1">
      <c r="A1826" s="79">
        <v>1823.0</v>
      </c>
      <c r="B1826" s="80" t="s">
        <v>4004</v>
      </c>
      <c r="C1826" s="79" t="s">
        <v>141</v>
      </c>
      <c r="D1826" s="79" t="s">
        <v>4005</v>
      </c>
      <c r="E1826" s="81">
        <v>73.87</v>
      </c>
      <c r="F1826" s="79" t="s">
        <v>84</v>
      </c>
      <c r="G1826" s="79" t="s">
        <v>606</v>
      </c>
      <c r="H1826" s="82">
        <v>1052544.08</v>
      </c>
      <c r="I1826" s="79">
        <v>1.0</v>
      </c>
      <c r="J1826" s="83">
        <v>0.8</v>
      </c>
      <c r="K1826" s="80">
        <v>2025.0</v>
      </c>
      <c r="L1826" s="79" t="s">
        <v>331</v>
      </c>
      <c r="M1826" s="79">
        <v>2025.0</v>
      </c>
      <c r="N1826" s="79" t="s">
        <v>145</v>
      </c>
      <c r="O1826" s="65" t="str">
        <f t="shared" si="1"/>
        <v>221660950001</v>
      </c>
      <c r="P1826" s="65">
        <f t="shared" si="2"/>
        <v>5</v>
      </c>
      <c r="Q1826" s="65">
        <f t="shared" si="3"/>
        <v>0</v>
      </c>
      <c r="R1826" s="65" t="str">
        <f t="shared" si="12"/>
        <v>22.166.095/0001-50</v>
      </c>
      <c r="S1826" s="84"/>
      <c r="T1826" s="84" t="str">
        <f t="shared" si="10"/>
        <v/>
      </c>
      <c r="U1826" s="84" t="str">
        <f t="shared" si="11"/>
        <v/>
      </c>
      <c r="V1826" s="65" t="str">
        <f t="shared" si="5"/>
        <v/>
      </c>
      <c r="W1826" s="84"/>
      <c r="X1826" s="84"/>
      <c r="Y1826" s="85"/>
      <c r="Z1826" s="85"/>
      <c r="AA1826" s="65" t="str">
        <f t="shared" si="6"/>
        <v/>
      </c>
      <c r="AB1826" s="65" t="str">
        <f t="shared" si="7"/>
        <v/>
      </c>
      <c r="AC1826" s="86"/>
      <c r="AD1826" s="87" t="str">
        <f t="shared" si="8"/>
        <v/>
      </c>
      <c r="AE1826" s="84"/>
      <c r="AF1826" s="86">
        <f>IF(AC1826&gt;0,AC1826,'⚙️ Config'!$B$10)</f>
        <v>0.0075</v>
      </c>
      <c r="AG1826" s="88">
        <f t="shared" si="9"/>
        <v>7894.0806</v>
      </c>
      <c r="AH1826" s="88">
        <f>AG1826*'⚙️ Config'!$B$11</f>
        <v>39470.403</v>
      </c>
      <c r="AI1826" s="88">
        <f>AH1826*'⚙️ Config'!$B$12</f>
        <v>11841.1209</v>
      </c>
      <c r="AJ1826" s="64"/>
      <c r="AK1826" s="84"/>
      <c r="AL1826" s="84"/>
      <c r="AM1826" s="84"/>
      <c r="AN1826" s="84"/>
      <c r="AO1826" s="84"/>
      <c r="AP1826" s="84"/>
      <c r="AQ1826" s="84"/>
    </row>
    <row r="1827" ht="15.0" customHeight="1">
      <c r="A1827" s="79">
        <v>1824.0</v>
      </c>
      <c r="B1827" s="80" t="s">
        <v>4006</v>
      </c>
      <c r="C1827" s="79" t="s">
        <v>141</v>
      </c>
      <c r="D1827" s="79" t="s">
        <v>4007</v>
      </c>
      <c r="E1827" s="81">
        <v>78.36</v>
      </c>
      <c r="F1827" s="79" t="s">
        <v>84</v>
      </c>
      <c r="G1827" s="79" t="s">
        <v>606</v>
      </c>
      <c r="H1827" s="82">
        <v>1052207.49</v>
      </c>
      <c r="I1827" s="79">
        <v>1.0</v>
      </c>
      <c r="J1827" s="83">
        <v>0.7</v>
      </c>
      <c r="K1827" s="80">
        <v>2025.0</v>
      </c>
      <c r="L1827" s="79" t="s">
        <v>630</v>
      </c>
      <c r="M1827" s="79">
        <v>2025.0</v>
      </c>
      <c r="N1827" s="79" t="s">
        <v>161</v>
      </c>
      <c r="O1827" s="65" t="str">
        <f t="shared" si="1"/>
        <v>025388510001</v>
      </c>
      <c r="P1827" s="65">
        <f t="shared" si="2"/>
        <v>1</v>
      </c>
      <c r="Q1827" s="65">
        <f t="shared" si="3"/>
        <v>8</v>
      </c>
      <c r="R1827" s="65" t="str">
        <f t="shared" si="12"/>
        <v>02.538.851/0001-18</v>
      </c>
      <c r="S1827" s="84"/>
      <c r="T1827" s="84" t="str">
        <f t="shared" si="10"/>
        <v/>
      </c>
      <c r="U1827" s="84" t="str">
        <f t="shared" si="11"/>
        <v/>
      </c>
      <c r="V1827" s="65" t="str">
        <f t="shared" si="5"/>
        <v/>
      </c>
      <c r="W1827" s="84"/>
      <c r="X1827" s="84"/>
      <c r="Y1827" s="85"/>
      <c r="Z1827" s="85"/>
      <c r="AA1827" s="65" t="str">
        <f t="shared" si="6"/>
        <v/>
      </c>
      <c r="AB1827" s="65" t="str">
        <f t="shared" si="7"/>
        <v/>
      </c>
      <c r="AC1827" s="86"/>
      <c r="AD1827" s="87" t="str">
        <f t="shared" si="8"/>
        <v/>
      </c>
      <c r="AE1827" s="84"/>
      <c r="AF1827" s="86">
        <f>IF(AC1827&gt;0,AC1827,'⚙️ Config'!$B$10)</f>
        <v>0.0075</v>
      </c>
      <c r="AG1827" s="88">
        <f t="shared" si="9"/>
        <v>7891.556175</v>
      </c>
      <c r="AH1827" s="88">
        <f>AG1827*'⚙️ Config'!$B$11</f>
        <v>39457.78088</v>
      </c>
      <c r="AI1827" s="88">
        <f>AH1827*'⚙️ Config'!$B$12</f>
        <v>11837.33426</v>
      </c>
      <c r="AJ1827" s="64"/>
      <c r="AK1827" s="84"/>
      <c r="AL1827" s="84"/>
      <c r="AM1827" s="84"/>
      <c r="AN1827" s="84"/>
      <c r="AO1827" s="84"/>
      <c r="AP1827" s="84"/>
      <c r="AQ1827" s="84"/>
    </row>
    <row r="1828" ht="15.0" customHeight="1">
      <c r="A1828" s="79">
        <v>1825.0</v>
      </c>
      <c r="B1828" s="80" t="s">
        <v>4008</v>
      </c>
      <c r="C1828" s="79" t="s">
        <v>154</v>
      </c>
      <c r="D1828" s="79" t="s">
        <v>4009</v>
      </c>
      <c r="E1828" s="81">
        <v>63.78</v>
      </c>
      <c r="F1828" s="79" t="s">
        <v>84</v>
      </c>
      <c r="G1828" s="79" t="s">
        <v>606</v>
      </c>
      <c r="H1828" s="82">
        <v>1051902.04</v>
      </c>
      <c r="I1828" s="79">
        <v>1.0</v>
      </c>
      <c r="J1828" s="83">
        <v>1.1</v>
      </c>
      <c r="K1828" s="80">
        <v>2025.0</v>
      </c>
      <c r="L1828" s="79" t="s">
        <v>630</v>
      </c>
      <c r="M1828" s="79">
        <v>2025.0</v>
      </c>
      <c r="N1828" s="79" t="s">
        <v>161</v>
      </c>
      <c r="O1828" s="65" t="str">
        <f t="shared" si="1"/>
        <v>102695310001</v>
      </c>
      <c r="P1828" s="65">
        <f t="shared" si="2"/>
        <v>3</v>
      </c>
      <c r="Q1828" s="65">
        <f t="shared" si="3"/>
        <v>8</v>
      </c>
      <c r="R1828" s="65" t="str">
        <f t="shared" si="12"/>
        <v>10.269.531/0001-38</v>
      </c>
      <c r="S1828" s="84"/>
      <c r="T1828" s="84" t="str">
        <f t="shared" si="10"/>
        <v/>
      </c>
      <c r="U1828" s="84" t="str">
        <f t="shared" si="11"/>
        <v/>
      </c>
      <c r="V1828" s="65" t="str">
        <f t="shared" si="5"/>
        <v/>
      </c>
      <c r="W1828" s="84"/>
      <c r="X1828" s="84"/>
      <c r="Y1828" s="85"/>
      <c r="Z1828" s="85"/>
      <c r="AA1828" s="65" t="str">
        <f t="shared" si="6"/>
        <v/>
      </c>
      <c r="AB1828" s="65" t="str">
        <f t="shared" si="7"/>
        <v/>
      </c>
      <c r="AC1828" s="86"/>
      <c r="AD1828" s="87" t="str">
        <f t="shared" si="8"/>
        <v/>
      </c>
      <c r="AE1828" s="84"/>
      <c r="AF1828" s="86">
        <f>IF(AC1828&gt;0,AC1828,'⚙️ Config'!$B$10)</f>
        <v>0.0075</v>
      </c>
      <c r="AG1828" s="88">
        <f t="shared" si="9"/>
        <v>7889.2653</v>
      </c>
      <c r="AH1828" s="88">
        <f>AG1828*'⚙️ Config'!$B$11</f>
        <v>39446.3265</v>
      </c>
      <c r="AI1828" s="88">
        <f>AH1828*'⚙️ Config'!$B$12</f>
        <v>11833.89795</v>
      </c>
      <c r="AJ1828" s="64"/>
      <c r="AK1828" s="84"/>
      <c r="AL1828" s="84"/>
      <c r="AM1828" s="84"/>
      <c r="AN1828" s="84"/>
      <c r="AO1828" s="84"/>
      <c r="AP1828" s="84"/>
      <c r="AQ1828" s="84"/>
    </row>
    <row r="1829" ht="15.0" customHeight="1">
      <c r="A1829" s="79">
        <v>1826.0</v>
      </c>
      <c r="B1829" s="80" t="s">
        <v>4010</v>
      </c>
      <c r="C1829" s="79" t="s">
        <v>141</v>
      </c>
      <c r="D1829" s="79" t="s">
        <v>4011</v>
      </c>
      <c r="E1829" s="81">
        <v>49.19</v>
      </c>
      <c r="F1829" s="79" t="s">
        <v>84</v>
      </c>
      <c r="G1829" s="79" t="s">
        <v>606</v>
      </c>
      <c r="H1829" s="82">
        <v>1051745.06</v>
      </c>
      <c r="I1829" s="79">
        <v>1.0</v>
      </c>
      <c r="J1829" s="83">
        <v>1.9</v>
      </c>
      <c r="K1829" s="80">
        <v>2024.0</v>
      </c>
      <c r="L1829" s="79" t="s">
        <v>202</v>
      </c>
      <c r="M1829" s="79">
        <v>2024.0</v>
      </c>
      <c r="N1829" s="79" t="s">
        <v>161</v>
      </c>
      <c r="O1829" s="65" t="str">
        <f t="shared" si="1"/>
        <v>010141010001</v>
      </c>
      <c r="P1829" s="65">
        <f t="shared" si="2"/>
        <v>8</v>
      </c>
      <c r="Q1829" s="65">
        <f t="shared" si="3"/>
        <v>4</v>
      </c>
      <c r="R1829" s="65" t="str">
        <f t="shared" si="12"/>
        <v>01.014.101/0001-84</v>
      </c>
      <c r="S1829" s="84"/>
      <c r="T1829" s="84" t="str">
        <f t="shared" si="10"/>
        <v/>
      </c>
      <c r="U1829" s="84" t="str">
        <f t="shared" si="11"/>
        <v/>
      </c>
      <c r="V1829" s="65" t="str">
        <f t="shared" si="5"/>
        <v/>
      </c>
      <c r="W1829" s="84"/>
      <c r="X1829" s="84"/>
      <c r="Y1829" s="85"/>
      <c r="Z1829" s="85"/>
      <c r="AA1829" s="65" t="str">
        <f t="shared" si="6"/>
        <v/>
      </c>
      <c r="AB1829" s="65" t="str">
        <f t="shared" si="7"/>
        <v/>
      </c>
      <c r="AC1829" s="86"/>
      <c r="AD1829" s="87" t="str">
        <f t="shared" si="8"/>
        <v/>
      </c>
      <c r="AE1829" s="84"/>
      <c r="AF1829" s="86">
        <f>IF(AC1829&gt;0,AC1829,'⚙️ Config'!$B$10)</f>
        <v>0.0075</v>
      </c>
      <c r="AG1829" s="88">
        <f t="shared" si="9"/>
        <v>7888.08795</v>
      </c>
      <c r="AH1829" s="88">
        <f>AG1829*'⚙️ Config'!$B$11</f>
        <v>39440.43975</v>
      </c>
      <c r="AI1829" s="88">
        <f>AH1829*'⚙️ Config'!$B$12</f>
        <v>11832.13193</v>
      </c>
      <c r="AJ1829" s="64"/>
      <c r="AK1829" s="84"/>
      <c r="AL1829" s="84"/>
      <c r="AM1829" s="84"/>
      <c r="AN1829" s="84"/>
      <c r="AO1829" s="84"/>
      <c r="AP1829" s="84"/>
      <c r="AQ1829" s="84"/>
    </row>
    <row r="1830" ht="15.0" customHeight="1">
      <c r="A1830" s="79">
        <v>1827.0</v>
      </c>
      <c r="B1830" s="80" t="s">
        <v>4012</v>
      </c>
      <c r="C1830" s="79" t="s">
        <v>141</v>
      </c>
      <c r="D1830" s="79" t="s">
        <v>4013</v>
      </c>
      <c r="E1830" s="81">
        <v>78.36</v>
      </c>
      <c r="F1830" s="79" t="s">
        <v>84</v>
      </c>
      <c r="G1830" s="79" t="s">
        <v>606</v>
      </c>
      <c r="H1830" s="82">
        <v>1051683.44</v>
      </c>
      <c r="I1830" s="79">
        <v>1.0</v>
      </c>
      <c r="J1830" s="83">
        <v>0.7</v>
      </c>
      <c r="K1830" s="80">
        <v>2025.0</v>
      </c>
      <c r="L1830" s="79" t="s">
        <v>630</v>
      </c>
      <c r="M1830" s="79">
        <v>2025.0</v>
      </c>
      <c r="N1830" s="79" t="s">
        <v>145</v>
      </c>
      <c r="O1830" s="65" t="str">
        <f t="shared" si="1"/>
        <v>025728960001</v>
      </c>
      <c r="P1830" s="65">
        <f t="shared" si="2"/>
        <v>0</v>
      </c>
      <c r="Q1830" s="65">
        <f t="shared" si="3"/>
        <v>9</v>
      </c>
      <c r="R1830" s="65" t="str">
        <f t="shared" si="12"/>
        <v>02.572.896/0001-09</v>
      </c>
      <c r="S1830" s="84"/>
      <c r="T1830" s="84" t="str">
        <f t="shared" si="10"/>
        <v/>
      </c>
      <c r="U1830" s="84" t="str">
        <f t="shared" si="11"/>
        <v/>
      </c>
      <c r="V1830" s="65" t="str">
        <f t="shared" si="5"/>
        <v/>
      </c>
      <c r="W1830" s="84"/>
      <c r="X1830" s="84"/>
      <c r="Y1830" s="85"/>
      <c r="Z1830" s="85"/>
      <c r="AA1830" s="65" t="str">
        <f t="shared" si="6"/>
        <v/>
      </c>
      <c r="AB1830" s="65" t="str">
        <f t="shared" si="7"/>
        <v/>
      </c>
      <c r="AC1830" s="86"/>
      <c r="AD1830" s="87" t="str">
        <f t="shared" si="8"/>
        <v/>
      </c>
      <c r="AE1830" s="84"/>
      <c r="AF1830" s="86">
        <f>IF(AC1830&gt;0,AC1830,'⚙️ Config'!$B$10)</f>
        <v>0.0075</v>
      </c>
      <c r="AG1830" s="88">
        <f t="shared" si="9"/>
        <v>7887.6258</v>
      </c>
      <c r="AH1830" s="88">
        <f>AG1830*'⚙️ Config'!$B$11</f>
        <v>39438.129</v>
      </c>
      <c r="AI1830" s="88">
        <f>AH1830*'⚙️ Config'!$B$12</f>
        <v>11831.4387</v>
      </c>
      <c r="AJ1830" s="64"/>
      <c r="AK1830" s="84"/>
      <c r="AL1830" s="84"/>
      <c r="AM1830" s="84"/>
      <c r="AN1830" s="84"/>
      <c r="AO1830" s="84"/>
      <c r="AP1830" s="84"/>
      <c r="AQ1830" s="84"/>
    </row>
    <row r="1831" ht="15.0" customHeight="1">
      <c r="A1831" s="79">
        <v>1828.0</v>
      </c>
      <c r="B1831" s="80" t="s">
        <v>4014</v>
      </c>
      <c r="C1831" s="79" t="s">
        <v>141</v>
      </c>
      <c r="D1831" s="79" t="s">
        <v>4015</v>
      </c>
      <c r="E1831" s="81">
        <v>63.78</v>
      </c>
      <c r="F1831" s="79" t="s">
        <v>84</v>
      </c>
      <c r="G1831" s="79" t="s">
        <v>606</v>
      </c>
      <c r="H1831" s="82">
        <v>1051673.25</v>
      </c>
      <c r="I1831" s="79">
        <v>1.0</v>
      </c>
      <c r="J1831" s="83">
        <v>1.1</v>
      </c>
      <c r="K1831" s="80">
        <v>2025.0</v>
      </c>
      <c r="L1831" s="79" t="s">
        <v>630</v>
      </c>
      <c r="M1831" s="79">
        <v>2025.0</v>
      </c>
      <c r="N1831" s="79" t="s">
        <v>342</v>
      </c>
      <c r="O1831" s="65" t="str">
        <f t="shared" si="1"/>
        <v>119792480001</v>
      </c>
      <c r="P1831" s="65">
        <f t="shared" si="2"/>
        <v>6</v>
      </c>
      <c r="Q1831" s="65">
        <f t="shared" si="3"/>
        <v>2</v>
      </c>
      <c r="R1831" s="65" t="str">
        <f t="shared" si="12"/>
        <v>11.979.248/0001-62</v>
      </c>
      <c r="S1831" s="84"/>
      <c r="T1831" s="84" t="str">
        <f t="shared" si="10"/>
        <v/>
      </c>
      <c r="U1831" s="84" t="str">
        <f t="shared" si="11"/>
        <v/>
      </c>
      <c r="V1831" s="65" t="str">
        <f t="shared" si="5"/>
        <v/>
      </c>
      <c r="W1831" s="84"/>
      <c r="X1831" s="84"/>
      <c r="Y1831" s="85"/>
      <c r="Z1831" s="85"/>
      <c r="AA1831" s="65" t="str">
        <f t="shared" si="6"/>
        <v/>
      </c>
      <c r="AB1831" s="65" t="str">
        <f t="shared" si="7"/>
        <v/>
      </c>
      <c r="AC1831" s="86"/>
      <c r="AD1831" s="87" t="str">
        <f t="shared" si="8"/>
        <v/>
      </c>
      <c r="AE1831" s="84"/>
      <c r="AF1831" s="86">
        <f>IF(AC1831&gt;0,AC1831,'⚙️ Config'!$B$10)</f>
        <v>0.0075</v>
      </c>
      <c r="AG1831" s="88">
        <f t="shared" si="9"/>
        <v>7887.549375</v>
      </c>
      <c r="AH1831" s="88">
        <f>AG1831*'⚙️ Config'!$B$11</f>
        <v>39437.74688</v>
      </c>
      <c r="AI1831" s="88">
        <f>AH1831*'⚙️ Config'!$B$12</f>
        <v>11831.32406</v>
      </c>
      <c r="AJ1831" s="64"/>
      <c r="AK1831" s="84"/>
      <c r="AL1831" s="84"/>
      <c r="AM1831" s="84"/>
      <c r="AN1831" s="84"/>
      <c r="AO1831" s="84"/>
      <c r="AP1831" s="84"/>
      <c r="AQ1831" s="84"/>
    </row>
    <row r="1832" ht="15.0" customHeight="1">
      <c r="A1832" s="79">
        <v>1829.0</v>
      </c>
      <c r="B1832" s="80" t="s">
        <v>4016</v>
      </c>
      <c r="C1832" s="79" t="s">
        <v>141</v>
      </c>
      <c r="D1832" s="79" t="s">
        <v>4017</v>
      </c>
      <c r="E1832" s="81">
        <v>61.2</v>
      </c>
      <c r="F1832" s="79" t="s">
        <v>84</v>
      </c>
      <c r="G1832" s="79" t="s">
        <v>606</v>
      </c>
      <c r="H1832" s="82">
        <v>1051399.17</v>
      </c>
      <c r="I1832" s="79">
        <v>1.0</v>
      </c>
      <c r="J1832" s="83">
        <v>1.2</v>
      </c>
      <c r="K1832" s="80">
        <v>2025.0</v>
      </c>
      <c r="L1832" s="79" t="s">
        <v>630</v>
      </c>
      <c r="M1832" s="79">
        <v>2025.0</v>
      </c>
      <c r="N1832" s="79" t="s">
        <v>145</v>
      </c>
      <c r="O1832" s="65" t="str">
        <f t="shared" si="1"/>
        <v>395572350001</v>
      </c>
      <c r="P1832" s="65">
        <f t="shared" si="2"/>
        <v>1</v>
      </c>
      <c r="Q1832" s="65">
        <f t="shared" si="3"/>
        <v>4</v>
      </c>
      <c r="R1832" s="65" t="str">
        <f t="shared" si="12"/>
        <v>39.557.235/0001-14</v>
      </c>
      <c r="S1832" s="84"/>
      <c r="T1832" s="84" t="str">
        <f t="shared" si="10"/>
        <v/>
      </c>
      <c r="U1832" s="84" t="str">
        <f t="shared" si="11"/>
        <v/>
      </c>
      <c r="V1832" s="65" t="str">
        <f t="shared" si="5"/>
        <v/>
      </c>
      <c r="W1832" s="84"/>
      <c r="X1832" s="84"/>
      <c r="Y1832" s="85"/>
      <c r="Z1832" s="85"/>
      <c r="AA1832" s="65" t="str">
        <f t="shared" si="6"/>
        <v/>
      </c>
      <c r="AB1832" s="65" t="str">
        <f t="shared" si="7"/>
        <v/>
      </c>
      <c r="AC1832" s="86"/>
      <c r="AD1832" s="87" t="str">
        <f t="shared" si="8"/>
        <v/>
      </c>
      <c r="AE1832" s="84"/>
      <c r="AF1832" s="86">
        <f>IF(AC1832&gt;0,AC1832,'⚙️ Config'!$B$10)</f>
        <v>0.0075</v>
      </c>
      <c r="AG1832" s="88">
        <f t="shared" si="9"/>
        <v>7885.493775</v>
      </c>
      <c r="AH1832" s="88">
        <f>AG1832*'⚙️ Config'!$B$11</f>
        <v>39427.46888</v>
      </c>
      <c r="AI1832" s="88">
        <f>AH1832*'⚙️ Config'!$B$12</f>
        <v>11828.24066</v>
      </c>
      <c r="AJ1832" s="64"/>
      <c r="AK1832" s="84"/>
      <c r="AL1832" s="84"/>
      <c r="AM1832" s="84"/>
      <c r="AN1832" s="84"/>
      <c r="AO1832" s="84"/>
      <c r="AP1832" s="84"/>
      <c r="AQ1832" s="84"/>
    </row>
    <row r="1833" ht="15.0" customHeight="1">
      <c r="A1833" s="79">
        <v>1830.0</v>
      </c>
      <c r="B1833" s="80" t="s">
        <v>4018</v>
      </c>
      <c r="C1833" s="79" t="s">
        <v>141</v>
      </c>
      <c r="D1833" s="79" t="s">
        <v>4019</v>
      </c>
      <c r="E1833" s="81">
        <v>56.87</v>
      </c>
      <c r="F1833" s="79" t="s">
        <v>84</v>
      </c>
      <c r="G1833" s="79" t="s">
        <v>606</v>
      </c>
      <c r="H1833" s="82">
        <v>1051317.36</v>
      </c>
      <c r="I1833" s="79">
        <v>1.0</v>
      </c>
      <c r="J1833" s="83">
        <v>1.4</v>
      </c>
      <c r="K1833" s="80">
        <v>2024.0</v>
      </c>
      <c r="L1833" s="79" t="s">
        <v>630</v>
      </c>
      <c r="M1833" s="79">
        <v>2024.0</v>
      </c>
      <c r="N1833" s="79" t="s">
        <v>161</v>
      </c>
      <c r="O1833" s="65" t="str">
        <f t="shared" si="1"/>
        <v>330792720001</v>
      </c>
      <c r="P1833" s="65">
        <f t="shared" si="2"/>
        <v>8</v>
      </c>
      <c r="Q1833" s="65">
        <f t="shared" si="3"/>
        <v>8</v>
      </c>
      <c r="R1833" s="65" t="str">
        <f t="shared" si="12"/>
        <v>33.079.272/0001-88</v>
      </c>
      <c r="S1833" s="84"/>
      <c r="T1833" s="84" t="str">
        <f t="shared" si="10"/>
        <v/>
      </c>
      <c r="U1833" s="84" t="str">
        <f t="shared" si="11"/>
        <v/>
      </c>
      <c r="V1833" s="65" t="str">
        <f t="shared" si="5"/>
        <v/>
      </c>
      <c r="W1833" s="84"/>
      <c r="X1833" s="84"/>
      <c r="Y1833" s="85"/>
      <c r="Z1833" s="85"/>
      <c r="AA1833" s="65" t="str">
        <f t="shared" si="6"/>
        <v/>
      </c>
      <c r="AB1833" s="65" t="str">
        <f t="shared" si="7"/>
        <v/>
      </c>
      <c r="AC1833" s="86"/>
      <c r="AD1833" s="87" t="str">
        <f t="shared" si="8"/>
        <v/>
      </c>
      <c r="AE1833" s="84"/>
      <c r="AF1833" s="86">
        <f>IF(AC1833&gt;0,AC1833,'⚙️ Config'!$B$10)</f>
        <v>0.0075</v>
      </c>
      <c r="AG1833" s="88">
        <f t="shared" si="9"/>
        <v>7884.8802</v>
      </c>
      <c r="AH1833" s="88">
        <f>AG1833*'⚙️ Config'!$B$11</f>
        <v>39424.401</v>
      </c>
      <c r="AI1833" s="88">
        <f>AH1833*'⚙️ Config'!$B$12</f>
        <v>11827.3203</v>
      </c>
      <c r="AJ1833" s="64"/>
      <c r="AK1833" s="84"/>
      <c r="AL1833" s="84"/>
      <c r="AM1833" s="84"/>
      <c r="AN1833" s="84"/>
      <c r="AO1833" s="84"/>
      <c r="AP1833" s="84"/>
      <c r="AQ1833" s="84"/>
    </row>
    <row r="1834" ht="15.0" customHeight="1">
      <c r="A1834" s="79">
        <v>1831.0</v>
      </c>
      <c r="B1834" s="80" t="s">
        <v>4020</v>
      </c>
      <c r="C1834" s="79" t="s">
        <v>141</v>
      </c>
      <c r="D1834" s="79" t="s">
        <v>4021</v>
      </c>
      <c r="E1834" s="81">
        <v>58.92</v>
      </c>
      <c r="F1834" s="79" t="s">
        <v>84</v>
      </c>
      <c r="G1834" s="79" t="s">
        <v>606</v>
      </c>
      <c r="H1834" s="82">
        <v>1051280.95</v>
      </c>
      <c r="I1834" s="79">
        <v>1.0</v>
      </c>
      <c r="J1834" s="83">
        <v>1.3</v>
      </c>
      <c r="K1834" s="80">
        <v>2024.0</v>
      </c>
      <c r="L1834" s="79" t="s">
        <v>295</v>
      </c>
      <c r="M1834" s="79">
        <v>2024.0</v>
      </c>
      <c r="N1834" s="79" t="s">
        <v>145</v>
      </c>
      <c r="O1834" s="65" t="str">
        <f t="shared" si="1"/>
        <v>157579120001</v>
      </c>
      <c r="P1834" s="65">
        <f t="shared" si="2"/>
        <v>8</v>
      </c>
      <c r="Q1834" s="65">
        <f t="shared" si="3"/>
        <v>0</v>
      </c>
      <c r="R1834" s="65" t="str">
        <f t="shared" si="12"/>
        <v>15.757.912/0001-80</v>
      </c>
      <c r="S1834" s="84"/>
      <c r="T1834" s="84" t="str">
        <f t="shared" si="10"/>
        <v/>
      </c>
      <c r="U1834" s="84" t="str">
        <f t="shared" si="11"/>
        <v/>
      </c>
      <c r="V1834" s="65" t="str">
        <f t="shared" si="5"/>
        <v/>
      </c>
      <c r="W1834" s="84"/>
      <c r="X1834" s="84"/>
      <c r="Y1834" s="85"/>
      <c r="Z1834" s="85"/>
      <c r="AA1834" s="65" t="str">
        <f t="shared" si="6"/>
        <v/>
      </c>
      <c r="AB1834" s="65" t="str">
        <f t="shared" si="7"/>
        <v/>
      </c>
      <c r="AC1834" s="86"/>
      <c r="AD1834" s="87" t="str">
        <f t="shared" si="8"/>
        <v/>
      </c>
      <c r="AE1834" s="84"/>
      <c r="AF1834" s="86">
        <f>IF(AC1834&gt;0,AC1834,'⚙️ Config'!$B$10)</f>
        <v>0.0075</v>
      </c>
      <c r="AG1834" s="88">
        <f t="shared" si="9"/>
        <v>7884.607125</v>
      </c>
      <c r="AH1834" s="88">
        <f>AG1834*'⚙️ Config'!$B$11</f>
        <v>39423.03563</v>
      </c>
      <c r="AI1834" s="88">
        <f>AH1834*'⚙️ Config'!$B$12</f>
        <v>11826.91069</v>
      </c>
      <c r="AJ1834" s="64"/>
      <c r="AK1834" s="84"/>
      <c r="AL1834" s="84"/>
      <c r="AM1834" s="84"/>
      <c r="AN1834" s="84"/>
      <c r="AO1834" s="84"/>
      <c r="AP1834" s="84"/>
      <c r="AQ1834" s="84"/>
    </row>
    <row r="1835" ht="15.0" customHeight="1">
      <c r="A1835" s="79">
        <v>1832.0</v>
      </c>
      <c r="B1835" s="80" t="s">
        <v>4022</v>
      </c>
      <c r="C1835" s="79" t="s">
        <v>141</v>
      </c>
      <c r="D1835" s="79" t="s">
        <v>4023</v>
      </c>
      <c r="E1835" s="81">
        <v>56.87</v>
      </c>
      <c r="F1835" s="79" t="s">
        <v>84</v>
      </c>
      <c r="G1835" s="79" t="s">
        <v>606</v>
      </c>
      <c r="H1835" s="82">
        <v>1051267.35</v>
      </c>
      <c r="I1835" s="79">
        <v>1.0</v>
      </c>
      <c r="J1835" s="83">
        <v>1.4</v>
      </c>
      <c r="K1835" s="80">
        <v>2024.0</v>
      </c>
      <c r="L1835" s="79" t="s">
        <v>630</v>
      </c>
      <c r="M1835" s="79">
        <v>2024.0</v>
      </c>
      <c r="N1835" s="79" t="s">
        <v>161</v>
      </c>
      <c r="O1835" s="65" t="str">
        <f t="shared" si="1"/>
        <v>343708640001</v>
      </c>
      <c r="P1835" s="65">
        <f t="shared" si="2"/>
        <v>1</v>
      </c>
      <c r="Q1835" s="65">
        <f t="shared" si="3"/>
        <v>7</v>
      </c>
      <c r="R1835" s="65" t="str">
        <f t="shared" si="12"/>
        <v>34.370.864/0001-17</v>
      </c>
      <c r="S1835" s="84"/>
      <c r="T1835" s="84" t="str">
        <f t="shared" si="10"/>
        <v/>
      </c>
      <c r="U1835" s="84" t="str">
        <f t="shared" si="11"/>
        <v/>
      </c>
      <c r="V1835" s="65" t="str">
        <f t="shared" si="5"/>
        <v/>
      </c>
      <c r="W1835" s="84"/>
      <c r="X1835" s="84"/>
      <c r="Y1835" s="85"/>
      <c r="Z1835" s="85"/>
      <c r="AA1835" s="65" t="str">
        <f t="shared" si="6"/>
        <v/>
      </c>
      <c r="AB1835" s="65" t="str">
        <f t="shared" si="7"/>
        <v/>
      </c>
      <c r="AC1835" s="86"/>
      <c r="AD1835" s="87" t="str">
        <f t="shared" si="8"/>
        <v/>
      </c>
      <c r="AE1835" s="84"/>
      <c r="AF1835" s="86">
        <f>IF(AC1835&gt;0,AC1835,'⚙️ Config'!$B$10)</f>
        <v>0.0075</v>
      </c>
      <c r="AG1835" s="88">
        <f t="shared" si="9"/>
        <v>7884.505125</v>
      </c>
      <c r="AH1835" s="88">
        <f>AG1835*'⚙️ Config'!$B$11</f>
        <v>39422.52563</v>
      </c>
      <c r="AI1835" s="88">
        <f>AH1835*'⚙️ Config'!$B$12</f>
        <v>11826.75769</v>
      </c>
      <c r="AJ1835" s="64"/>
      <c r="AK1835" s="84"/>
      <c r="AL1835" s="84"/>
      <c r="AM1835" s="84"/>
      <c r="AN1835" s="84"/>
      <c r="AO1835" s="84"/>
      <c r="AP1835" s="84"/>
      <c r="AQ1835" s="84"/>
    </row>
    <row r="1836" ht="15.0" customHeight="1">
      <c r="A1836" s="79">
        <v>1833.0</v>
      </c>
      <c r="B1836" s="80" t="s">
        <v>4024</v>
      </c>
      <c r="C1836" s="79" t="s">
        <v>141</v>
      </c>
      <c r="D1836" s="79" t="s">
        <v>4025</v>
      </c>
      <c r="E1836" s="81">
        <v>53.36</v>
      </c>
      <c r="F1836" s="79" t="s">
        <v>84</v>
      </c>
      <c r="G1836" s="79" t="s">
        <v>606</v>
      </c>
      <c r="H1836" s="82">
        <v>1050906.36</v>
      </c>
      <c r="I1836" s="79">
        <v>1.0</v>
      </c>
      <c r="J1836" s="83">
        <v>1.6</v>
      </c>
      <c r="K1836" s="80">
        <v>2024.0</v>
      </c>
      <c r="L1836" s="79" t="s">
        <v>197</v>
      </c>
      <c r="M1836" s="79">
        <v>2024.0</v>
      </c>
      <c r="N1836" s="79" t="s">
        <v>161</v>
      </c>
      <c r="O1836" s="65" t="str">
        <f t="shared" si="1"/>
        <v>072874620001</v>
      </c>
      <c r="P1836" s="65">
        <f t="shared" si="2"/>
        <v>8</v>
      </c>
      <c r="Q1836" s="65">
        <f t="shared" si="3"/>
        <v>0</v>
      </c>
      <c r="R1836" s="65" t="str">
        <f t="shared" si="12"/>
        <v>07.287.462/0001-80</v>
      </c>
      <c r="S1836" s="84"/>
      <c r="T1836" s="84" t="str">
        <f t="shared" si="10"/>
        <v/>
      </c>
      <c r="U1836" s="84" t="str">
        <f t="shared" si="11"/>
        <v/>
      </c>
      <c r="V1836" s="65" t="str">
        <f t="shared" si="5"/>
        <v/>
      </c>
      <c r="W1836" s="84"/>
      <c r="X1836" s="84"/>
      <c r="Y1836" s="85"/>
      <c r="Z1836" s="85"/>
      <c r="AA1836" s="65" t="str">
        <f t="shared" si="6"/>
        <v/>
      </c>
      <c r="AB1836" s="65" t="str">
        <f t="shared" si="7"/>
        <v/>
      </c>
      <c r="AC1836" s="86"/>
      <c r="AD1836" s="87" t="str">
        <f t="shared" si="8"/>
        <v/>
      </c>
      <c r="AE1836" s="84"/>
      <c r="AF1836" s="86">
        <f>IF(AC1836&gt;0,AC1836,'⚙️ Config'!$B$10)</f>
        <v>0.0075</v>
      </c>
      <c r="AG1836" s="88">
        <f t="shared" si="9"/>
        <v>7881.7977</v>
      </c>
      <c r="AH1836" s="88">
        <f>AG1836*'⚙️ Config'!$B$11</f>
        <v>39408.9885</v>
      </c>
      <c r="AI1836" s="88">
        <f>AH1836*'⚙️ Config'!$B$12</f>
        <v>11822.69655</v>
      </c>
      <c r="AJ1836" s="64"/>
      <c r="AK1836" s="84"/>
      <c r="AL1836" s="84"/>
      <c r="AM1836" s="84"/>
      <c r="AN1836" s="84"/>
      <c r="AO1836" s="84"/>
      <c r="AP1836" s="84"/>
      <c r="AQ1836" s="84"/>
    </row>
    <row r="1837" ht="15.0" customHeight="1">
      <c r="A1837" s="79">
        <v>1834.0</v>
      </c>
      <c r="B1837" s="80" t="s">
        <v>4026</v>
      </c>
      <c r="C1837" s="79" t="s">
        <v>141</v>
      </c>
      <c r="D1837" s="79" t="s">
        <v>4027</v>
      </c>
      <c r="E1837" s="81">
        <v>50.46</v>
      </c>
      <c r="F1837" s="79" t="s">
        <v>84</v>
      </c>
      <c r="G1837" s="79" t="s">
        <v>606</v>
      </c>
      <c r="H1837" s="82">
        <v>1050759.97</v>
      </c>
      <c r="I1837" s="79">
        <v>1.0</v>
      </c>
      <c r="J1837" s="83">
        <v>1.8</v>
      </c>
      <c r="K1837" s="80">
        <v>2024.0</v>
      </c>
      <c r="L1837" s="79" t="s">
        <v>630</v>
      </c>
      <c r="M1837" s="79">
        <v>2024.0</v>
      </c>
      <c r="N1837" s="79" t="s">
        <v>161</v>
      </c>
      <c r="O1837" s="65" t="str">
        <f t="shared" si="1"/>
        <v>087136960001</v>
      </c>
      <c r="P1837" s="65">
        <f t="shared" si="2"/>
        <v>0</v>
      </c>
      <c r="Q1837" s="65">
        <f t="shared" si="3"/>
        <v>5</v>
      </c>
      <c r="R1837" s="65" t="str">
        <f t="shared" si="12"/>
        <v>08.713.696/0001-05</v>
      </c>
      <c r="S1837" s="84"/>
      <c r="T1837" s="84" t="str">
        <f t="shared" si="10"/>
        <v/>
      </c>
      <c r="U1837" s="84" t="str">
        <f t="shared" si="11"/>
        <v/>
      </c>
      <c r="V1837" s="65" t="str">
        <f t="shared" si="5"/>
        <v/>
      </c>
      <c r="W1837" s="84"/>
      <c r="X1837" s="84"/>
      <c r="Y1837" s="85"/>
      <c r="Z1837" s="85"/>
      <c r="AA1837" s="65" t="str">
        <f t="shared" si="6"/>
        <v/>
      </c>
      <c r="AB1837" s="65" t="str">
        <f t="shared" si="7"/>
        <v/>
      </c>
      <c r="AC1837" s="86"/>
      <c r="AD1837" s="87" t="str">
        <f t="shared" si="8"/>
        <v/>
      </c>
      <c r="AE1837" s="84"/>
      <c r="AF1837" s="86">
        <f>IF(AC1837&gt;0,AC1837,'⚙️ Config'!$B$10)</f>
        <v>0.0075</v>
      </c>
      <c r="AG1837" s="88">
        <f t="shared" si="9"/>
        <v>7880.699775</v>
      </c>
      <c r="AH1837" s="88">
        <f>AG1837*'⚙️ Config'!$B$11</f>
        <v>39403.49888</v>
      </c>
      <c r="AI1837" s="88">
        <f>AH1837*'⚙️ Config'!$B$12</f>
        <v>11821.04966</v>
      </c>
      <c r="AJ1837" s="64"/>
      <c r="AK1837" s="84"/>
      <c r="AL1837" s="84"/>
      <c r="AM1837" s="84"/>
      <c r="AN1837" s="84"/>
      <c r="AO1837" s="84"/>
      <c r="AP1837" s="84"/>
      <c r="AQ1837" s="84"/>
    </row>
    <row r="1838" ht="15.0" customHeight="1">
      <c r="A1838" s="79">
        <v>1835.0</v>
      </c>
      <c r="B1838" s="80" t="s">
        <v>4028</v>
      </c>
      <c r="C1838" s="79" t="s">
        <v>141</v>
      </c>
      <c r="D1838" s="79" t="s">
        <v>4029</v>
      </c>
      <c r="E1838" s="81">
        <v>61.2</v>
      </c>
      <c r="F1838" s="79" t="s">
        <v>84</v>
      </c>
      <c r="G1838" s="79" t="s">
        <v>606</v>
      </c>
      <c r="H1838" s="82">
        <v>1050758.78</v>
      </c>
      <c r="I1838" s="79">
        <v>1.0</v>
      </c>
      <c r="J1838" s="83">
        <v>1.2</v>
      </c>
      <c r="K1838" s="80">
        <v>2025.0</v>
      </c>
      <c r="L1838" s="79" t="s">
        <v>630</v>
      </c>
      <c r="M1838" s="79">
        <v>2025.0</v>
      </c>
      <c r="N1838" s="79" t="s">
        <v>145</v>
      </c>
      <c r="O1838" s="65" t="str">
        <f t="shared" si="1"/>
        <v>486294270001</v>
      </c>
      <c r="P1838" s="65">
        <f t="shared" si="2"/>
        <v>8</v>
      </c>
      <c r="Q1838" s="65">
        <f t="shared" si="3"/>
        <v>0</v>
      </c>
      <c r="R1838" s="65" t="str">
        <f t="shared" si="12"/>
        <v>48.629.427/0001-80</v>
      </c>
      <c r="S1838" s="84"/>
      <c r="T1838" s="84" t="str">
        <f t="shared" si="10"/>
        <v/>
      </c>
      <c r="U1838" s="84" t="str">
        <f t="shared" si="11"/>
        <v/>
      </c>
      <c r="V1838" s="65" t="str">
        <f t="shared" si="5"/>
        <v/>
      </c>
      <c r="W1838" s="84"/>
      <c r="X1838" s="84"/>
      <c r="Y1838" s="85"/>
      <c r="Z1838" s="85"/>
      <c r="AA1838" s="65" t="str">
        <f t="shared" si="6"/>
        <v/>
      </c>
      <c r="AB1838" s="65" t="str">
        <f t="shared" si="7"/>
        <v/>
      </c>
      <c r="AC1838" s="86"/>
      <c r="AD1838" s="87" t="str">
        <f t="shared" si="8"/>
        <v/>
      </c>
      <c r="AE1838" s="84"/>
      <c r="AF1838" s="86">
        <f>IF(AC1838&gt;0,AC1838,'⚙️ Config'!$B$10)</f>
        <v>0.0075</v>
      </c>
      <c r="AG1838" s="88">
        <f t="shared" si="9"/>
        <v>7880.69085</v>
      </c>
      <c r="AH1838" s="88">
        <f>AG1838*'⚙️ Config'!$B$11</f>
        <v>39403.45425</v>
      </c>
      <c r="AI1838" s="88">
        <f>AH1838*'⚙️ Config'!$B$12</f>
        <v>11821.03628</v>
      </c>
      <c r="AJ1838" s="64"/>
      <c r="AK1838" s="84"/>
      <c r="AL1838" s="84"/>
      <c r="AM1838" s="84"/>
      <c r="AN1838" s="84"/>
      <c r="AO1838" s="84"/>
      <c r="AP1838" s="84"/>
      <c r="AQ1838" s="84"/>
    </row>
    <row r="1839" ht="15.0" customHeight="1">
      <c r="A1839" s="79">
        <v>1836.0</v>
      </c>
      <c r="B1839" s="80" t="s">
        <v>4030</v>
      </c>
      <c r="C1839" s="79" t="s">
        <v>141</v>
      </c>
      <c r="D1839" s="79" t="s">
        <v>4031</v>
      </c>
      <c r="E1839" s="81">
        <v>53.36</v>
      </c>
      <c r="F1839" s="79" t="s">
        <v>84</v>
      </c>
      <c r="G1839" s="79" t="s">
        <v>606</v>
      </c>
      <c r="H1839" s="82">
        <v>1050490.42</v>
      </c>
      <c r="I1839" s="79">
        <v>1.0</v>
      </c>
      <c r="J1839" s="83">
        <v>1.6</v>
      </c>
      <c r="K1839" s="80">
        <v>2024.0</v>
      </c>
      <c r="L1839" s="79" t="s">
        <v>630</v>
      </c>
      <c r="M1839" s="79">
        <v>2024.0</v>
      </c>
      <c r="N1839" s="79" t="s">
        <v>161</v>
      </c>
      <c r="O1839" s="65" t="str">
        <f t="shared" si="1"/>
        <v>265513710001</v>
      </c>
      <c r="P1839" s="65">
        <f t="shared" si="2"/>
        <v>5</v>
      </c>
      <c r="Q1839" s="65">
        <f t="shared" si="3"/>
        <v>5</v>
      </c>
      <c r="R1839" s="65" t="str">
        <f t="shared" si="12"/>
        <v>26.551.371/0001-55</v>
      </c>
      <c r="S1839" s="84"/>
      <c r="T1839" s="84" t="str">
        <f t="shared" si="10"/>
        <v/>
      </c>
      <c r="U1839" s="84" t="str">
        <f t="shared" si="11"/>
        <v/>
      </c>
      <c r="V1839" s="65" t="str">
        <f t="shared" si="5"/>
        <v/>
      </c>
      <c r="W1839" s="84"/>
      <c r="X1839" s="84"/>
      <c r="Y1839" s="85"/>
      <c r="Z1839" s="85"/>
      <c r="AA1839" s="65" t="str">
        <f t="shared" si="6"/>
        <v/>
      </c>
      <c r="AB1839" s="65" t="str">
        <f t="shared" si="7"/>
        <v/>
      </c>
      <c r="AC1839" s="86"/>
      <c r="AD1839" s="87" t="str">
        <f t="shared" si="8"/>
        <v/>
      </c>
      <c r="AE1839" s="84"/>
      <c r="AF1839" s="86">
        <f>IF(AC1839&gt;0,AC1839,'⚙️ Config'!$B$10)</f>
        <v>0.0075</v>
      </c>
      <c r="AG1839" s="88">
        <f t="shared" si="9"/>
        <v>7878.67815</v>
      </c>
      <c r="AH1839" s="88">
        <f>AG1839*'⚙️ Config'!$B$11</f>
        <v>39393.39075</v>
      </c>
      <c r="AI1839" s="88">
        <f>AH1839*'⚙️ Config'!$B$12</f>
        <v>11818.01723</v>
      </c>
      <c r="AJ1839" s="64"/>
      <c r="AK1839" s="84"/>
      <c r="AL1839" s="84"/>
      <c r="AM1839" s="84"/>
      <c r="AN1839" s="84"/>
      <c r="AO1839" s="84"/>
      <c r="AP1839" s="84"/>
      <c r="AQ1839" s="84"/>
    </row>
    <row r="1840" ht="15.0" customHeight="1">
      <c r="A1840" s="79">
        <v>1837.0</v>
      </c>
      <c r="B1840" s="80" t="s">
        <v>4032</v>
      </c>
      <c r="C1840" s="79" t="s">
        <v>141</v>
      </c>
      <c r="D1840" s="79" t="s">
        <v>4033</v>
      </c>
      <c r="E1840" s="81">
        <v>48.03</v>
      </c>
      <c r="F1840" s="79" t="s">
        <v>84</v>
      </c>
      <c r="G1840" s="79" t="s">
        <v>606</v>
      </c>
      <c r="H1840" s="82">
        <v>1050249.79</v>
      </c>
      <c r="I1840" s="79">
        <v>1.0</v>
      </c>
      <c r="J1840" s="83">
        <v>2.0</v>
      </c>
      <c r="K1840" s="80">
        <v>2024.0</v>
      </c>
      <c r="L1840" s="79" t="s">
        <v>448</v>
      </c>
      <c r="M1840" s="79">
        <v>2024.0</v>
      </c>
      <c r="N1840" s="79" t="s">
        <v>161</v>
      </c>
      <c r="O1840" s="65" t="str">
        <f t="shared" si="1"/>
        <v>039912230001</v>
      </c>
      <c r="P1840" s="65">
        <f t="shared" si="2"/>
        <v>5</v>
      </c>
      <c r="Q1840" s="65">
        <f t="shared" si="3"/>
        <v>6</v>
      </c>
      <c r="R1840" s="65" t="str">
        <f t="shared" si="12"/>
        <v>03.991.223/0001-56</v>
      </c>
      <c r="S1840" s="84"/>
      <c r="T1840" s="84" t="str">
        <f t="shared" si="10"/>
        <v/>
      </c>
      <c r="U1840" s="84" t="str">
        <f t="shared" si="11"/>
        <v/>
      </c>
      <c r="V1840" s="65" t="str">
        <f t="shared" si="5"/>
        <v/>
      </c>
      <c r="W1840" s="84"/>
      <c r="X1840" s="84"/>
      <c r="Y1840" s="85"/>
      <c r="Z1840" s="85"/>
      <c r="AA1840" s="65" t="str">
        <f t="shared" si="6"/>
        <v/>
      </c>
      <c r="AB1840" s="65" t="str">
        <f t="shared" si="7"/>
        <v/>
      </c>
      <c r="AC1840" s="86"/>
      <c r="AD1840" s="87" t="str">
        <f t="shared" si="8"/>
        <v/>
      </c>
      <c r="AE1840" s="84"/>
      <c r="AF1840" s="86">
        <f>IF(AC1840&gt;0,AC1840,'⚙️ Config'!$B$10)</f>
        <v>0.0075</v>
      </c>
      <c r="AG1840" s="88">
        <f t="shared" si="9"/>
        <v>7876.873425</v>
      </c>
      <c r="AH1840" s="88">
        <f>AG1840*'⚙️ Config'!$B$11</f>
        <v>39384.36713</v>
      </c>
      <c r="AI1840" s="88">
        <f>AH1840*'⚙️ Config'!$B$12</f>
        <v>11815.31014</v>
      </c>
      <c r="AJ1840" s="64"/>
      <c r="AK1840" s="84"/>
      <c r="AL1840" s="84"/>
      <c r="AM1840" s="84"/>
      <c r="AN1840" s="84"/>
      <c r="AO1840" s="84"/>
      <c r="AP1840" s="84"/>
      <c r="AQ1840" s="84"/>
    </row>
    <row r="1841" ht="15.0" customHeight="1">
      <c r="A1841" s="79">
        <v>1838.0</v>
      </c>
      <c r="B1841" s="80" t="s">
        <v>4034</v>
      </c>
      <c r="C1841" s="79" t="s">
        <v>141</v>
      </c>
      <c r="D1841" s="79" t="s">
        <v>4035</v>
      </c>
      <c r="E1841" s="81">
        <v>55.03</v>
      </c>
      <c r="F1841" s="79" t="s">
        <v>84</v>
      </c>
      <c r="G1841" s="79" t="s">
        <v>606</v>
      </c>
      <c r="H1841" s="82">
        <v>1050024.52</v>
      </c>
      <c r="I1841" s="79">
        <v>1.0</v>
      </c>
      <c r="J1841" s="83">
        <v>1.5</v>
      </c>
      <c r="K1841" s="80">
        <v>2024.0</v>
      </c>
      <c r="L1841" s="79" t="s">
        <v>630</v>
      </c>
      <c r="M1841" s="79">
        <v>2024.0</v>
      </c>
      <c r="N1841" s="79" t="s">
        <v>161</v>
      </c>
      <c r="O1841" s="65" t="str">
        <f t="shared" si="1"/>
        <v>509183760001</v>
      </c>
      <c r="P1841" s="65">
        <f t="shared" si="2"/>
        <v>5</v>
      </c>
      <c r="Q1841" s="65">
        <f t="shared" si="3"/>
        <v>8</v>
      </c>
      <c r="R1841" s="65" t="str">
        <f t="shared" si="12"/>
        <v>50.918.376/0001-58</v>
      </c>
      <c r="S1841" s="84"/>
      <c r="T1841" s="84" t="str">
        <f t="shared" si="10"/>
        <v/>
      </c>
      <c r="U1841" s="84" t="str">
        <f t="shared" si="11"/>
        <v/>
      </c>
      <c r="V1841" s="65" t="str">
        <f t="shared" si="5"/>
        <v/>
      </c>
      <c r="W1841" s="84"/>
      <c r="X1841" s="84"/>
      <c r="Y1841" s="85"/>
      <c r="Z1841" s="85"/>
      <c r="AA1841" s="65" t="str">
        <f t="shared" si="6"/>
        <v/>
      </c>
      <c r="AB1841" s="65" t="str">
        <f t="shared" si="7"/>
        <v/>
      </c>
      <c r="AC1841" s="86"/>
      <c r="AD1841" s="87" t="str">
        <f t="shared" si="8"/>
        <v/>
      </c>
      <c r="AE1841" s="84"/>
      <c r="AF1841" s="86">
        <f>IF(AC1841&gt;0,AC1841,'⚙️ Config'!$B$10)</f>
        <v>0.0075</v>
      </c>
      <c r="AG1841" s="88">
        <f t="shared" si="9"/>
        <v>7875.1839</v>
      </c>
      <c r="AH1841" s="88">
        <f>AG1841*'⚙️ Config'!$B$11</f>
        <v>39375.9195</v>
      </c>
      <c r="AI1841" s="88">
        <f>AH1841*'⚙️ Config'!$B$12</f>
        <v>11812.77585</v>
      </c>
      <c r="AJ1841" s="64"/>
      <c r="AK1841" s="84"/>
      <c r="AL1841" s="84"/>
      <c r="AM1841" s="84"/>
      <c r="AN1841" s="84"/>
      <c r="AO1841" s="84"/>
      <c r="AP1841" s="84"/>
      <c r="AQ1841" s="84"/>
    </row>
    <row r="1842" ht="15.0" customHeight="1">
      <c r="A1842" s="79">
        <v>1839.0</v>
      </c>
      <c r="B1842" s="80" t="s">
        <v>4036</v>
      </c>
      <c r="C1842" s="79" t="s">
        <v>141</v>
      </c>
      <c r="D1842" s="79" t="s">
        <v>4037</v>
      </c>
      <c r="E1842" s="81">
        <v>58.92</v>
      </c>
      <c r="F1842" s="79" t="s">
        <v>84</v>
      </c>
      <c r="G1842" s="79" t="s">
        <v>606</v>
      </c>
      <c r="H1842" s="82">
        <v>1049724.08</v>
      </c>
      <c r="I1842" s="79">
        <v>1.0</v>
      </c>
      <c r="J1842" s="83">
        <v>1.3</v>
      </c>
      <c r="K1842" s="80">
        <v>2024.0</v>
      </c>
      <c r="L1842" s="79" t="s">
        <v>202</v>
      </c>
      <c r="M1842" s="79">
        <v>2024.0</v>
      </c>
      <c r="N1842" s="79" t="s">
        <v>161</v>
      </c>
      <c r="O1842" s="65" t="str">
        <f t="shared" si="1"/>
        <v>206282390001</v>
      </c>
      <c r="P1842" s="65">
        <f t="shared" si="2"/>
        <v>1</v>
      </c>
      <c r="Q1842" s="65">
        <f t="shared" si="3"/>
        <v>8</v>
      </c>
      <c r="R1842" s="65" t="str">
        <f t="shared" si="12"/>
        <v>20.628.239/0001-18</v>
      </c>
      <c r="S1842" s="84"/>
      <c r="T1842" s="84" t="str">
        <f t="shared" si="10"/>
        <v/>
      </c>
      <c r="U1842" s="84" t="str">
        <f t="shared" si="11"/>
        <v/>
      </c>
      <c r="V1842" s="65" t="str">
        <f t="shared" si="5"/>
        <v/>
      </c>
      <c r="W1842" s="84"/>
      <c r="X1842" s="84"/>
      <c r="Y1842" s="85"/>
      <c r="Z1842" s="85"/>
      <c r="AA1842" s="65" t="str">
        <f t="shared" si="6"/>
        <v/>
      </c>
      <c r="AB1842" s="65" t="str">
        <f t="shared" si="7"/>
        <v/>
      </c>
      <c r="AC1842" s="86"/>
      <c r="AD1842" s="87" t="str">
        <f t="shared" si="8"/>
        <v/>
      </c>
      <c r="AE1842" s="84"/>
      <c r="AF1842" s="86">
        <f>IF(AC1842&gt;0,AC1842,'⚙️ Config'!$B$10)</f>
        <v>0.0075</v>
      </c>
      <c r="AG1842" s="88">
        <f t="shared" si="9"/>
        <v>7872.9306</v>
      </c>
      <c r="AH1842" s="88">
        <f>AG1842*'⚙️ Config'!$B$11</f>
        <v>39364.653</v>
      </c>
      <c r="AI1842" s="88">
        <f>AH1842*'⚙️ Config'!$B$12</f>
        <v>11809.3959</v>
      </c>
      <c r="AJ1842" s="64"/>
      <c r="AK1842" s="84"/>
      <c r="AL1842" s="84"/>
      <c r="AM1842" s="84"/>
      <c r="AN1842" s="84"/>
      <c r="AO1842" s="84"/>
      <c r="AP1842" s="84"/>
      <c r="AQ1842" s="84"/>
    </row>
    <row r="1843" ht="15.0" customHeight="1">
      <c r="A1843" s="79">
        <v>1840.0</v>
      </c>
      <c r="B1843" s="80" t="s">
        <v>4038</v>
      </c>
      <c r="C1843" s="79" t="s">
        <v>141</v>
      </c>
      <c r="D1843" s="79" t="s">
        <v>4039</v>
      </c>
      <c r="E1843" s="81">
        <v>58.92</v>
      </c>
      <c r="F1843" s="79" t="s">
        <v>84</v>
      </c>
      <c r="G1843" s="79" t="s">
        <v>606</v>
      </c>
      <c r="H1843" s="82">
        <v>1049680.22</v>
      </c>
      <c r="I1843" s="79">
        <v>1.0</v>
      </c>
      <c r="J1843" s="83">
        <v>1.3</v>
      </c>
      <c r="K1843" s="80">
        <v>2024.0</v>
      </c>
      <c r="L1843" s="79" t="s">
        <v>630</v>
      </c>
      <c r="M1843" s="79">
        <v>2024.0</v>
      </c>
      <c r="N1843" s="79" t="s">
        <v>161</v>
      </c>
      <c r="O1843" s="65" t="str">
        <f t="shared" si="1"/>
        <v>091033770001</v>
      </c>
      <c r="P1843" s="65">
        <f t="shared" si="2"/>
        <v>4</v>
      </c>
      <c r="Q1843" s="65">
        <f t="shared" si="3"/>
        <v>0</v>
      </c>
      <c r="R1843" s="65" t="str">
        <f t="shared" si="12"/>
        <v>09.103.377/0001-40</v>
      </c>
      <c r="S1843" s="84"/>
      <c r="T1843" s="84" t="str">
        <f t="shared" si="10"/>
        <v/>
      </c>
      <c r="U1843" s="84" t="str">
        <f t="shared" si="11"/>
        <v/>
      </c>
      <c r="V1843" s="65" t="str">
        <f t="shared" si="5"/>
        <v/>
      </c>
      <c r="W1843" s="84"/>
      <c r="X1843" s="84"/>
      <c r="Y1843" s="85"/>
      <c r="Z1843" s="85"/>
      <c r="AA1843" s="65" t="str">
        <f t="shared" si="6"/>
        <v/>
      </c>
      <c r="AB1843" s="65" t="str">
        <f t="shared" si="7"/>
        <v/>
      </c>
      <c r="AC1843" s="86"/>
      <c r="AD1843" s="87" t="str">
        <f t="shared" si="8"/>
        <v/>
      </c>
      <c r="AE1843" s="84"/>
      <c r="AF1843" s="86">
        <f>IF(AC1843&gt;0,AC1843,'⚙️ Config'!$B$10)</f>
        <v>0.0075</v>
      </c>
      <c r="AG1843" s="88">
        <f t="shared" si="9"/>
        <v>7872.60165</v>
      </c>
      <c r="AH1843" s="88">
        <f>AG1843*'⚙️ Config'!$B$11</f>
        <v>39363.00825</v>
      </c>
      <c r="AI1843" s="88">
        <f>AH1843*'⚙️ Config'!$B$12</f>
        <v>11808.90248</v>
      </c>
      <c r="AJ1843" s="64"/>
      <c r="AK1843" s="84"/>
      <c r="AL1843" s="84"/>
      <c r="AM1843" s="84"/>
      <c r="AN1843" s="84"/>
      <c r="AO1843" s="84"/>
      <c r="AP1843" s="84"/>
      <c r="AQ1843" s="84"/>
    </row>
    <row r="1844" ht="15.0" customHeight="1">
      <c r="A1844" s="79">
        <v>1841.0</v>
      </c>
      <c r="B1844" s="80" t="s">
        <v>4040</v>
      </c>
      <c r="C1844" s="79" t="s">
        <v>141</v>
      </c>
      <c r="D1844" s="79" t="s">
        <v>4041</v>
      </c>
      <c r="E1844" s="81">
        <v>53.36</v>
      </c>
      <c r="F1844" s="79" t="s">
        <v>84</v>
      </c>
      <c r="G1844" s="79" t="s">
        <v>606</v>
      </c>
      <c r="H1844" s="82">
        <v>1049565.85</v>
      </c>
      <c r="I1844" s="79">
        <v>1.0</v>
      </c>
      <c r="J1844" s="83">
        <v>1.6</v>
      </c>
      <c r="K1844" s="80">
        <v>2024.0</v>
      </c>
      <c r="L1844" s="79" t="s">
        <v>202</v>
      </c>
      <c r="M1844" s="79">
        <v>2024.0</v>
      </c>
      <c r="N1844" s="79" t="s">
        <v>145</v>
      </c>
      <c r="O1844" s="65" t="str">
        <f t="shared" si="1"/>
        <v>150899280001</v>
      </c>
      <c r="P1844" s="65">
        <f t="shared" si="2"/>
        <v>6</v>
      </c>
      <c r="Q1844" s="65">
        <f t="shared" si="3"/>
        <v>1</v>
      </c>
      <c r="R1844" s="65" t="str">
        <f t="shared" si="12"/>
        <v>15.089.928/0001-61</v>
      </c>
      <c r="S1844" s="84"/>
      <c r="T1844" s="84" t="str">
        <f t="shared" si="10"/>
        <v/>
      </c>
      <c r="U1844" s="84" t="str">
        <f t="shared" si="11"/>
        <v/>
      </c>
      <c r="V1844" s="65" t="str">
        <f t="shared" si="5"/>
        <v/>
      </c>
      <c r="W1844" s="84"/>
      <c r="X1844" s="84"/>
      <c r="Y1844" s="85"/>
      <c r="Z1844" s="85"/>
      <c r="AA1844" s="65" t="str">
        <f t="shared" si="6"/>
        <v/>
      </c>
      <c r="AB1844" s="65" t="str">
        <f t="shared" si="7"/>
        <v/>
      </c>
      <c r="AC1844" s="86"/>
      <c r="AD1844" s="87" t="str">
        <f t="shared" si="8"/>
        <v/>
      </c>
      <c r="AE1844" s="84"/>
      <c r="AF1844" s="86">
        <f>IF(AC1844&gt;0,AC1844,'⚙️ Config'!$B$10)</f>
        <v>0.0075</v>
      </c>
      <c r="AG1844" s="88">
        <f t="shared" si="9"/>
        <v>7871.743875</v>
      </c>
      <c r="AH1844" s="88">
        <f>AG1844*'⚙️ Config'!$B$11</f>
        <v>39358.71938</v>
      </c>
      <c r="AI1844" s="88">
        <f>AH1844*'⚙️ Config'!$B$12</f>
        <v>11807.61581</v>
      </c>
      <c r="AJ1844" s="64"/>
      <c r="AK1844" s="84"/>
      <c r="AL1844" s="84"/>
      <c r="AM1844" s="84"/>
      <c r="AN1844" s="84"/>
      <c r="AO1844" s="84"/>
      <c r="AP1844" s="84"/>
      <c r="AQ1844" s="84"/>
    </row>
    <row r="1845" ht="15.0" customHeight="1">
      <c r="A1845" s="79">
        <v>1842.0</v>
      </c>
      <c r="B1845" s="80" t="s">
        <v>4042</v>
      </c>
      <c r="C1845" s="79" t="s">
        <v>141</v>
      </c>
      <c r="D1845" s="79" t="s">
        <v>4043</v>
      </c>
      <c r="E1845" s="81">
        <v>56.87</v>
      </c>
      <c r="F1845" s="79" t="s">
        <v>84</v>
      </c>
      <c r="G1845" s="79" t="s">
        <v>606</v>
      </c>
      <c r="H1845" s="82">
        <v>1049536.15</v>
      </c>
      <c r="I1845" s="79">
        <v>1.0</v>
      </c>
      <c r="J1845" s="83">
        <v>1.4</v>
      </c>
      <c r="K1845" s="80">
        <v>2024.0</v>
      </c>
      <c r="L1845" s="79" t="s">
        <v>630</v>
      </c>
      <c r="M1845" s="79">
        <v>2024.0</v>
      </c>
      <c r="N1845" s="79" t="s">
        <v>161</v>
      </c>
      <c r="O1845" s="65" t="str">
        <f t="shared" si="1"/>
        <v>011389580001</v>
      </c>
      <c r="P1845" s="65">
        <f t="shared" si="2"/>
        <v>0</v>
      </c>
      <c r="Q1845" s="65">
        <f t="shared" si="3"/>
        <v>6</v>
      </c>
      <c r="R1845" s="65" t="str">
        <f t="shared" si="12"/>
        <v>01.138.958/0001-06</v>
      </c>
      <c r="S1845" s="84"/>
      <c r="T1845" s="84" t="str">
        <f t="shared" si="10"/>
        <v/>
      </c>
      <c r="U1845" s="84" t="str">
        <f t="shared" si="11"/>
        <v/>
      </c>
      <c r="V1845" s="65" t="str">
        <f t="shared" si="5"/>
        <v/>
      </c>
      <c r="W1845" s="84"/>
      <c r="X1845" s="84"/>
      <c r="Y1845" s="85"/>
      <c r="Z1845" s="85"/>
      <c r="AA1845" s="65" t="str">
        <f t="shared" si="6"/>
        <v/>
      </c>
      <c r="AB1845" s="65" t="str">
        <f t="shared" si="7"/>
        <v/>
      </c>
      <c r="AC1845" s="86"/>
      <c r="AD1845" s="87" t="str">
        <f t="shared" si="8"/>
        <v/>
      </c>
      <c r="AE1845" s="84"/>
      <c r="AF1845" s="86">
        <f>IF(AC1845&gt;0,AC1845,'⚙️ Config'!$B$10)</f>
        <v>0.0075</v>
      </c>
      <c r="AG1845" s="88">
        <f t="shared" si="9"/>
        <v>7871.521125</v>
      </c>
      <c r="AH1845" s="88">
        <f>AG1845*'⚙️ Config'!$B$11</f>
        <v>39357.60563</v>
      </c>
      <c r="AI1845" s="88">
        <f>AH1845*'⚙️ Config'!$B$12</f>
        <v>11807.28169</v>
      </c>
      <c r="AJ1845" s="64"/>
      <c r="AK1845" s="84"/>
      <c r="AL1845" s="84"/>
      <c r="AM1845" s="84"/>
      <c r="AN1845" s="84"/>
      <c r="AO1845" s="84"/>
      <c r="AP1845" s="84"/>
      <c r="AQ1845" s="84"/>
    </row>
    <row r="1846" ht="15.0" customHeight="1">
      <c r="A1846" s="79">
        <v>1843.0</v>
      </c>
      <c r="B1846" s="80" t="s">
        <v>4044</v>
      </c>
      <c r="C1846" s="79" t="s">
        <v>141</v>
      </c>
      <c r="D1846" s="79" t="s">
        <v>4045</v>
      </c>
      <c r="E1846" s="81">
        <v>55.03</v>
      </c>
      <c r="F1846" s="79" t="s">
        <v>84</v>
      </c>
      <c r="G1846" s="79" t="s">
        <v>606</v>
      </c>
      <c r="H1846" s="82">
        <v>1049087.97</v>
      </c>
      <c r="I1846" s="79">
        <v>1.0</v>
      </c>
      <c r="J1846" s="83">
        <v>1.5</v>
      </c>
      <c r="K1846" s="80">
        <v>2024.0</v>
      </c>
      <c r="L1846" s="79" t="s">
        <v>448</v>
      </c>
      <c r="M1846" s="79">
        <v>2024.0</v>
      </c>
      <c r="N1846" s="79" t="s">
        <v>161</v>
      </c>
      <c r="O1846" s="65" t="str">
        <f t="shared" si="1"/>
        <v>539393510001</v>
      </c>
      <c r="P1846" s="65">
        <f t="shared" si="2"/>
        <v>2</v>
      </c>
      <c r="Q1846" s="65">
        <f t="shared" si="3"/>
        <v>9</v>
      </c>
      <c r="R1846" s="65" t="str">
        <f t="shared" si="12"/>
        <v>53.939.351/0001-29</v>
      </c>
      <c r="S1846" s="84"/>
      <c r="T1846" s="84" t="str">
        <f t="shared" si="10"/>
        <v/>
      </c>
      <c r="U1846" s="84" t="str">
        <f t="shared" si="11"/>
        <v/>
      </c>
      <c r="V1846" s="65" t="str">
        <f t="shared" si="5"/>
        <v/>
      </c>
      <c r="W1846" s="84"/>
      <c r="X1846" s="84"/>
      <c r="Y1846" s="85"/>
      <c r="Z1846" s="85"/>
      <c r="AA1846" s="65" t="str">
        <f t="shared" si="6"/>
        <v/>
      </c>
      <c r="AB1846" s="65" t="str">
        <f t="shared" si="7"/>
        <v/>
      </c>
      <c r="AC1846" s="86"/>
      <c r="AD1846" s="87" t="str">
        <f t="shared" si="8"/>
        <v/>
      </c>
      <c r="AE1846" s="84"/>
      <c r="AF1846" s="86">
        <f>IF(AC1846&gt;0,AC1846,'⚙️ Config'!$B$10)</f>
        <v>0.0075</v>
      </c>
      <c r="AG1846" s="88">
        <f t="shared" si="9"/>
        <v>7868.159775</v>
      </c>
      <c r="AH1846" s="88">
        <f>AG1846*'⚙️ Config'!$B$11</f>
        <v>39340.79888</v>
      </c>
      <c r="AI1846" s="88">
        <f>AH1846*'⚙️ Config'!$B$12</f>
        <v>11802.23966</v>
      </c>
      <c r="AJ1846" s="64"/>
      <c r="AK1846" s="84"/>
      <c r="AL1846" s="84"/>
      <c r="AM1846" s="84"/>
      <c r="AN1846" s="84"/>
      <c r="AO1846" s="84"/>
      <c r="AP1846" s="84"/>
      <c r="AQ1846" s="84"/>
    </row>
    <row r="1847" ht="15.0" customHeight="1">
      <c r="A1847" s="79">
        <v>1844.0</v>
      </c>
      <c r="B1847" s="80" t="s">
        <v>4046</v>
      </c>
      <c r="C1847" s="79" t="s">
        <v>141</v>
      </c>
      <c r="D1847" s="79" t="s">
        <v>4047</v>
      </c>
      <c r="E1847" s="81">
        <v>50.46</v>
      </c>
      <c r="F1847" s="79" t="s">
        <v>84</v>
      </c>
      <c r="G1847" s="79" t="s">
        <v>606</v>
      </c>
      <c r="H1847" s="82">
        <v>1048894.75</v>
      </c>
      <c r="I1847" s="79">
        <v>1.0</v>
      </c>
      <c r="J1847" s="83">
        <v>1.8</v>
      </c>
      <c r="K1847" s="80">
        <v>2024.0</v>
      </c>
      <c r="L1847" s="79" t="s">
        <v>448</v>
      </c>
      <c r="M1847" s="79">
        <v>2024.0</v>
      </c>
      <c r="N1847" s="79" t="s">
        <v>161</v>
      </c>
      <c r="O1847" s="65" t="str">
        <f t="shared" si="1"/>
        <v>449666670001</v>
      </c>
      <c r="P1847" s="65">
        <f t="shared" si="2"/>
        <v>1</v>
      </c>
      <c r="Q1847" s="65">
        <f t="shared" si="3"/>
        <v>9</v>
      </c>
      <c r="R1847" s="65" t="str">
        <f t="shared" si="12"/>
        <v>44.966.667/0001-19</v>
      </c>
      <c r="S1847" s="84"/>
      <c r="T1847" s="84" t="str">
        <f t="shared" si="10"/>
        <v/>
      </c>
      <c r="U1847" s="84" t="str">
        <f t="shared" si="11"/>
        <v/>
      </c>
      <c r="V1847" s="65" t="str">
        <f t="shared" si="5"/>
        <v/>
      </c>
      <c r="W1847" s="84"/>
      <c r="X1847" s="84"/>
      <c r="Y1847" s="85"/>
      <c r="Z1847" s="85"/>
      <c r="AA1847" s="65" t="str">
        <f t="shared" si="6"/>
        <v/>
      </c>
      <c r="AB1847" s="65" t="str">
        <f t="shared" si="7"/>
        <v/>
      </c>
      <c r="AC1847" s="86"/>
      <c r="AD1847" s="87" t="str">
        <f t="shared" si="8"/>
        <v/>
      </c>
      <c r="AE1847" s="84"/>
      <c r="AF1847" s="86">
        <f>IF(AC1847&gt;0,AC1847,'⚙️ Config'!$B$10)</f>
        <v>0.0075</v>
      </c>
      <c r="AG1847" s="88">
        <f t="shared" si="9"/>
        <v>7866.710625</v>
      </c>
      <c r="AH1847" s="88">
        <f>AG1847*'⚙️ Config'!$B$11</f>
        <v>39333.55313</v>
      </c>
      <c r="AI1847" s="88">
        <f>AH1847*'⚙️ Config'!$B$12</f>
        <v>11800.06594</v>
      </c>
      <c r="AJ1847" s="64"/>
      <c r="AK1847" s="84"/>
      <c r="AL1847" s="84"/>
      <c r="AM1847" s="84"/>
      <c r="AN1847" s="84"/>
      <c r="AO1847" s="84"/>
      <c r="AP1847" s="84"/>
      <c r="AQ1847" s="84"/>
    </row>
    <row r="1848" ht="15.0" customHeight="1">
      <c r="A1848" s="79">
        <v>1845.0</v>
      </c>
      <c r="B1848" s="80" t="s">
        <v>4048</v>
      </c>
      <c r="C1848" s="79" t="s">
        <v>141</v>
      </c>
      <c r="D1848" s="79" t="s">
        <v>4049</v>
      </c>
      <c r="E1848" s="81">
        <v>73.87</v>
      </c>
      <c r="F1848" s="79" t="s">
        <v>84</v>
      </c>
      <c r="G1848" s="79" t="s">
        <v>606</v>
      </c>
      <c r="H1848" s="82">
        <v>1048381.76</v>
      </c>
      <c r="I1848" s="79">
        <v>1.0</v>
      </c>
      <c r="J1848" s="83">
        <v>0.8</v>
      </c>
      <c r="K1848" s="80">
        <v>2025.0</v>
      </c>
      <c r="L1848" s="79" t="s">
        <v>630</v>
      </c>
      <c r="M1848" s="79">
        <v>2025.0</v>
      </c>
      <c r="N1848" s="79" t="s">
        <v>145</v>
      </c>
      <c r="O1848" s="65" t="str">
        <f t="shared" si="1"/>
        <v>152715790001</v>
      </c>
      <c r="P1848" s="65">
        <f t="shared" si="2"/>
        <v>0</v>
      </c>
      <c r="Q1848" s="65">
        <f t="shared" si="3"/>
        <v>2</v>
      </c>
      <c r="R1848" s="65" t="str">
        <f t="shared" si="12"/>
        <v>15.271.579/0001-02</v>
      </c>
      <c r="S1848" s="84"/>
      <c r="T1848" s="84" t="str">
        <f t="shared" si="10"/>
        <v/>
      </c>
      <c r="U1848" s="84" t="str">
        <f t="shared" si="11"/>
        <v/>
      </c>
      <c r="V1848" s="65" t="str">
        <f t="shared" si="5"/>
        <v/>
      </c>
      <c r="W1848" s="84"/>
      <c r="X1848" s="84"/>
      <c r="Y1848" s="85"/>
      <c r="Z1848" s="85"/>
      <c r="AA1848" s="65" t="str">
        <f t="shared" si="6"/>
        <v/>
      </c>
      <c r="AB1848" s="65" t="str">
        <f t="shared" si="7"/>
        <v/>
      </c>
      <c r="AC1848" s="86"/>
      <c r="AD1848" s="87" t="str">
        <f t="shared" si="8"/>
        <v/>
      </c>
      <c r="AE1848" s="84"/>
      <c r="AF1848" s="86">
        <f>IF(AC1848&gt;0,AC1848,'⚙️ Config'!$B$10)</f>
        <v>0.0075</v>
      </c>
      <c r="AG1848" s="88">
        <f t="shared" si="9"/>
        <v>7862.8632</v>
      </c>
      <c r="AH1848" s="88">
        <f>AG1848*'⚙️ Config'!$B$11</f>
        <v>39314.316</v>
      </c>
      <c r="AI1848" s="88">
        <f>AH1848*'⚙️ Config'!$B$12</f>
        <v>11794.2948</v>
      </c>
      <c r="AJ1848" s="64"/>
      <c r="AK1848" s="84"/>
      <c r="AL1848" s="84"/>
      <c r="AM1848" s="84"/>
      <c r="AN1848" s="84"/>
      <c r="AO1848" s="84"/>
      <c r="AP1848" s="84"/>
      <c r="AQ1848" s="84"/>
    </row>
    <row r="1849" ht="15.0" customHeight="1">
      <c r="A1849" s="79">
        <v>1846.0</v>
      </c>
      <c r="B1849" s="80" t="s">
        <v>4050</v>
      </c>
      <c r="C1849" s="79" t="s">
        <v>141</v>
      </c>
      <c r="D1849" s="79" t="s">
        <v>4051</v>
      </c>
      <c r="E1849" s="81">
        <v>55.03</v>
      </c>
      <c r="F1849" s="79" t="s">
        <v>84</v>
      </c>
      <c r="G1849" s="79" t="s">
        <v>606</v>
      </c>
      <c r="H1849" s="82">
        <v>1048177.64</v>
      </c>
      <c r="I1849" s="79">
        <v>1.0</v>
      </c>
      <c r="J1849" s="83">
        <v>1.5</v>
      </c>
      <c r="K1849" s="80">
        <v>2024.0</v>
      </c>
      <c r="L1849" s="79" t="s">
        <v>458</v>
      </c>
      <c r="M1849" s="79">
        <v>2024.0</v>
      </c>
      <c r="N1849" s="79" t="s">
        <v>161</v>
      </c>
      <c r="O1849" s="65" t="str">
        <f t="shared" si="1"/>
        <v>358184550001</v>
      </c>
      <c r="P1849" s="65">
        <f t="shared" si="2"/>
        <v>0</v>
      </c>
      <c r="Q1849" s="65">
        <f t="shared" si="3"/>
        <v>1</v>
      </c>
      <c r="R1849" s="65" t="str">
        <f t="shared" si="12"/>
        <v>35.818.455/0001-01</v>
      </c>
      <c r="S1849" s="84"/>
      <c r="T1849" s="84" t="str">
        <f t="shared" si="10"/>
        <v/>
      </c>
      <c r="U1849" s="84" t="str">
        <f t="shared" si="11"/>
        <v/>
      </c>
      <c r="V1849" s="65" t="str">
        <f t="shared" si="5"/>
        <v/>
      </c>
      <c r="W1849" s="84"/>
      <c r="X1849" s="84"/>
      <c r="Y1849" s="85"/>
      <c r="Z1849" s="85"/>
      <c r="AA1849" s="65" t="str">
        <f t="shared" si="6"/>
        <v/>
      </c>
      <c r="AB1849" s="65" t="str">
        <f t="shared" si="7"/>
        <v/>
      </c>
      <c r="AC1849" s="86"/>
      <c r="AD1849" s="87" t="str">
        <f t="shared" si="8"/>
        <v/>
      </c>
      <c r="AE1849" s="84"/>
      <c r="AF1849" s="86">
        <f>IF(AC1849&gt;0,AC1849,'⚙️ Config'!$B$10)</f>
        <v>0.0075</v>
      </c>
      <c r="AG1849" s="88">
        <f t="shared" si="9"/>
        <v>7861.3323</v>
      </c>
      <c r="AH1849" s="88">
        <f>AG1849*'⚙️ Config'!$B$11</f>
        <v>39306.6615</v>
      </c>
      <c r="AI1849" s="88">
        <f>AH1849*'⚙️ Config'!$B$12</f>
        <v>11791.99845</v>
      </c>
      <c r="AJ1849" s="64"/>
      <c r="AK1849" s="84"/>
      <c r="AL1849" s="84"/>
      <c r="AM1849" s="84"/>
      <c r="AN1849" s="84"/>
      <c r="AO1849" s="84"/>
      <c r="AP1849" s="84"/>
      <c r="AQ1849" s="84"/>
    </row>
    <row r="1850" ht="15.0" customHeight="1">
      <c r="A1850" s="79">
        <v>1847.0</v>
      </c>
      <c r="B1850" s="80" t="s">
        <v>4052</v>
      </c>
      <c r="C1850" s="79" t="s">
        <v>141</v>
      </c>
      <c r="D1850" s="79" t="s">
        <v>4053</v>
      </c>
      <c r="E1850" s="81">
        <v>55.03</v>
      </c>
      <c r="F1850" s="79" t="s">
        <v>84</v>
      </c>
      <c r="G1850" s="79" t="s">
        <v>606</v>
      </c>
      <c r="H1850" s="82">
        <v>1048086.06</v>
      </c>
      <c r="I1850" s="79">
        <v>1.0</v>
      </c>
      <c r="J1850" s="83">
        <v>1.5</v>
      </c>
      <c r="K1850" s="80">
        <v>2024.0</v>
      </c>
      <c r="L1850" s="79" t="s">
        <v>295</v>
      </c>
      <c r="M1850" s="79">
        <v>2024.0</v>
      </c>
      <c r="N1850" s="79" t="s">
        <v>161</v>
      </c>
      <c r="O1850" s="65" t="str">
        <f t="shared" si="1"/>
        <v>573197410001</v>
      </c>
      <c r="P1850" s="65">
        <f t="shared" si="2"/>
        <v>5</v>
      </c>
      <c r="Q1850" s="65">
        <f t="shared" si="3"/>
        <v>7</v>
      </c>
      <c r="R1850" s="65" t="str">
        <f t="shared" si="12"/>
        <v>57.319.741/0001-57</v>
      </c>
      <c r="S1850" s="84"/>
      <c r="T1850" s="84" t="str">
        <f t="shared" si="10"/>
        <v/>
      </c>
      <c r="U1850" s="84" t="str">
        <f t="shared" si="11"/>
        <v/>
      </c>
      <c r="V1850" s="65" t="str">
        <f t="shared" si="5"/>
        <v/>
      </c>
      <c r="W1850" s="84"/>
      <c r="X1850" s="84"/>
      <c r="Y1850" s="85"/>
      <c r="Z1850" s="85"/>
      <c r="AA1850" s="65" t="str">
        <f t="shared" si="6"/>
        <v/>
      </c>
      <c r="AB1850" s="65" t="str">
        <f t="shared" si="7"/>
        <v/>
      </c>
      <c r="AC1850" s="86"/>
      <c r="AD1850" s="87" t="str">
        <f t="shared" si="8"/>
        <v/>
      </c>
      <c r="AE1850" s="84"/>
      <c r="AF1850" s="86">
        <f>IF(AC1850&gt;0,AC1850,'⚙️ Config'!$B$10)</f>
        <v>0.0075</v>
      </c>
      <c r="AG1850" s="88">
        <f t="shared" si="9"/>
        <v>7860.64545</v>
      </c>
      <c r="AH1850" s="88">
        <f>AG1850*'⚙️ Config'!$B$11</f>
        <v>39303.22725</v>
      </c>
      <c r="AI1850" s="88">
        <f>AH1850*'⚙️ Config'!$B$12</f>
        <v>11790.96818</v>
      </c>
      <c r="AJ1850" s="64"/>
      <c r="AK1850" s="84"/>
      <c r="AL1850" s="84"/>
      <c r="AM1850" s="84"/>
      <c r="AN1850" s="84"/>
      <c r="AO1850" s="84"/>
      <c r="AP1850" s="84"/>
      <c r="AQ1850" s="84"/>
    </row>
    <row r="1851" ht="15.0" customHeight="1">
      <c r="A1851" s="79">
        <v>1848.0</v>
      </c>
      <c r="B1851" s="80" t="s">
        <v>4054</v>
      </c>
      <c r="C1851" s="79" t="s">
        <v>141</v>
      </c>
      <c r="D1851" s="79" t="s">
        <v>4055</v>
      </c>
      <c r="E1851" s="81">
        <v>78.36</v>
      </c>
      <c r="F1851" s="79" t="s">
        <v>84</v>
      </c>
      <c r="G1851" s="79" t="s">
        <v>606</v>
      </c>
      <c r="H1851" s="82">
        <v>1047616.22</v>
      </c>
      <c r="I1851" s="79">
        <v>1.0</v>
      </c>
      <c r="J1851" s="83">
        <v>0.7</v>
      </c>
      <c r="K1851" s="80">
        <v>2025.0</v>
      </c>
      <c r="L1851" s="79" t="s">
        <v>630</v>
      </c>
      <c r="M1851" s="79">
        <v>2025.0</v>
      </c>
      <c r="N1851" s="79" t="s">
        <v>145</v>
      </c>
      <c r="O1851" s="65" t="str">
        <f t="shared" si="1"/>
        <v>012298430001</v>
      </c>
      <c r="P1851" s="65">
        <f t="shared" si="2"/>
        <v>2</v>
      </c>
      <c r="Q1851" s="65">
        <f t="shared" si="3"/>
        <v>7</v>
      </c>
      <c r="R1851" s="65" t="str">
        <f t="shared" si="12"/>
        <v>01.229.843/0001-27</v>
      </c>
      <c r="S1851" s="84"/>
      <c r="T1851" s="84" t="str">
        <f t="shared" si="10"/>
        <v/>
      </c>
      <c r="U1851" s="84" t="str">
        <f t="shared" si="11"/>
        <v/>
      </c>
      <c r="V1851" s="65" t="str">
        <f t="shared" si="5"/>
        <v/>
      </c>
      <c r="W1851" s="84"/>
      <c r="X1851" s="84"/>
      <c r="Y1851" s="85"/>
      <c r="Z1851" s="85"/>
      <c r="AA1851" s="65" t="str">
        <f t="shared" si="6"/>
        <v/>
      </c>
      <c r="AB1851" s="65" t="str">
        <f t="shared" si="7"/>
        <v/>
      </c>
      <c r="AC1851" s="86"/>
      <c r="AD1851" s="87" t="str">
        <f t="shared" si="8"/>
        <v/>
      </c>
      <c r="AE1851" s="84"/>
      <c r="AF1851" s="86">
        <f>IF(AC1851&gt;0,AC1851,'⚙️ Config'!$B$10)</f>
        <v>0.0075</v>
      </c>
      <c r="AG1851" s="88">
        <f t="shared" si="9"/>
        <v>7857.12165</v>
      </c>
      <c r="AH1851" s="88">
        <f>AG1851*'⚙️ Config'!$B$11</f>
        <v>39285.60825</v>
      </c>
      <c r="AI1851" s="88">
        <f>AH1851*'⚙️ Config'!$B$12</f>
        <v>11785.68248</v>
      </c>
      <c r="AJ1851" s="64"/>
      <c r="AK1851" s="84"/>
      <c r="AL1851" s="84"/>
      <c r="AM1851" s="84"/>
      <c r="AN1851" s="84"/>
      <c r="AO1851" s="84"/>
      <c r="AP1851" s="84"/>
      <c r="AQ1851" s="84"/>
    </row>
    <row r="1852" ht="15.0" customHeight="1">
      <c r="A1852" s="79">
        <v>1849.0</v>
      </c>
      <c r="B1852" s="80" t="s">
        <v>4056</v>
      </c>
      <c r="C1852" s="79" t="s">
        <v>141</v>
      </c>
      <c r="D1852" s="79" t="s">
        <v>4057</v>
      </c>
      <c r="E1852" s="81">
        <v>51.85</v>
      </c>
      <c r="F1852" s="79" t="s">
        <v>84</v>
      </c>
      <c r="G1852" s="79" t="s">
        <v>606</v>
      </c>
      <c r="H1852" s="82">
        <v>1047282.14</v>
      </c>
      <c r="I1852" s="79">
        <v>1.0</v>
      </c>
      <c r="J1852" s="83">
        <v>1.7</v>
      </c>
      <c r="K1852" s="80">
        <v>2024.0</v>
      </c>
      <c r="L1852" s="79" t="s">
        <v>202</v>
      </c>
      <c r="M1852" s="79">
        <v>2024.0</v>
      </c>
      <c r="N1852" s="79" t="s">
        <v>145</v>
      </c>
      <c r="O1852" s="65" t="str">
        <f t="shared" si="1"/>
        <v>150945470001</v>
      </c>
      <c r="P1852" s="65">
        <f t="shared" si="2"/>
        <v>7</v>
      </c>
      <c r="Q1852" s="65">
        <f t="shared" si="3"/>
        <v>0</v>
      </c>
      <c r="R1852" s="65" t="str">
        <f t="shared" si="12"/>
        <v>15.094.547/0001-70</v>
      </c>
      <c r="S1852" s="84"/>
      <c r="T1852" s="84" t="str">
        <f t="shared" si="10"/>
        <v/>
      </c>
      <c r="U1852" s="84" t="str">
        <f t="shared" si="11"/>
        <v/>
      </c>
      <c r="V1852" s="65" t="str">
        <f t="shared" si="5"/>
        <v/>
      </c>
      <c r="W1852" s="84"/>
      <c r="X1852" s="84"/>
      <c r="Y1852" s="85"/>
      <c r="Z1852" s="85"/>
      <c r="AA1852" s="65" t="str">
        <f t="shared" si="6"/>
        <v/>
      </c>
      <c r="AB1852" s="65" t="str">
        <f t="shared" si="7"/>
        <v/>
      </c>
      <c r="AC1852" s="86"/>
      <c r="AD1852" s="87" t="str">
        <f t="shared" si="8"/>
        <v/>
      </c>
      <c r="AE1852" s="84"/>
      <c r="AF1852" s="86">
        <f>IF(AC1852&gt;0,AC1852,'⚙️ Config'!$B$10)</f>
        <v>0.0075</v>
      </c>
      <c r="AG1852" s="88">
        <f t="shared" si="9"/>
        <v>7854.61605</v>
      </c>
      <c r="AH1852" s="88">
        <f>AG1852*'⚙️ Config'!$B$11</f>
        <v>39273.08025</v>
      </c>
      <c r="AI1852" s="88">
        <f>AH1852*'⚙️ Config'!$B$12</f>
        <v>11781.92408</v>
      </c>
      <c r="AJ1852" s="64"/>
      <c r="AK1852" s="84"/>
      <c r="AL1852" s="84"/>
      <c r="AM1852" s="84"/>
      <c r="AN1852" s="84"/>
      <c r="AO1852" s="84"/>
      <c r="AP1852" s="84"/>
      <c r="AQ1852" s="84"/>
    </row>
    <row r="1853" ht="15.0" customHeight="1">
      <c r="A1853" s="79">
        <v>1850.0</v>
      </c>
      <c r="B1853" s="80" t="s">
        <v>4058</v>
      </c>
      <c r="C1853" s="79" t="s">
        <v>141</v>
      </c>
      <c r="D1853" s="79" t="s">
        <v>4059</v>
      </c>
      <c r="E1853" s="81">
        <v>51.85</v>
      </c>
      <c r="F1853" s="79" t="s">
        <v>84</v>
      </c>
      <c r="G1853" s="79" t="s">
        <v>606</v>
      </c>
      <c r="H1853" s="82">
        <v>1047269.16</v>
      </c>
      <c r="I1853" s="79">
        <v>1.0</v>
      </c>
      <c r="J1853" s="83">
        <v>1.7</v>
      </c>
      <c r="K1853" s="80">
        <v>2024.0</v>
      </c>
      <c r="L1853" s="79" t="s">
        <v>202</v>
      </c>
      <c r="M1853" s="79">
        <v>2024.0</v>
      </c>
      <c r="N1853" s="79" t="s">
        <v>161</v>
      </c>
      <c r="O1853" s="65" t="str">
        <f t="shared" si="1"/>
        <v>305703870001</v>
      </c>
      <c r="P1853" s="65">
        <f t="shared" si="2"/>
        <v>8</v>
      </c>
      <c r="Q1853" s="65">
        <f t="shared" si="3"/>
        <v>2</v>
      </c>
      <c r="R1853" s="65" t="str">
        <f t="shared" si="12"/>
        <v>30.570.387/0001-82</v>
      </c>
      <c r="S1853" s="84"/>
      <c r="T1853" s="84" t="str">
        <f t="shared" si="10"/>
        <v/>
      </c>
      <c r="U1853" s="84" t="str">
        <f t="shared" si="11"/>
        <v/>
      </c>
      <c r="V1853" s="65" t="str">
        <f t="shared" si="5"/>
        <v/>
      </c>
      <c r="W1853" s="84"/>
      <c r="X1853" s="84"/>
      <c r="Y1853" s="85"/>
      <c r="Z1853" s="85"/>
      <c r="AA1853" s="65" t="str">
        <f t="shared" si="6"/>
        <v/>
      </c>
      <c r="AB1853" s="65" t="str">
        <f t="shared" si="7"/>
        <v/>
      </c>
      <c r="AC1853" s="86"/>
      <c r="AD1853" s="87" t="str">
        <f t="shared" si="8"/>
        <v/>
      </c>
      <c r="AE1853" s="84"/>
      <c r="AF1853" s="86">
        <f>IF(AC1853&gt;0,AC1853,'⚙️ Config'!$B$10)</f>
        <v>0.0075</v>
      </c>
      <c r="AG1853" s="88">
        <f t="shared" si="9"/>
        <v>7854.5187</v>
      </c>
      <c r="AH1853" s="88">
        <f>AG1853*'⚙️ Config'!$B$11</f>
        <v>39272.5935</v>
      </c>
      <c r="AI1853" s="88">
        <f>AH1853*'⚙️ Config'!$B$12</f>
        <v>11781.77805</v>
      </c>
      <c r="AJ1853" s="64"/>
      <c r="AK1853" s="84"/>
      <c r="AL1853" s="84"/>
      <c r="AM1853" s="84"/>
      <c r="AN1853" s="84"/>
      <c r="AO1853" s="84"/>
      <c r="AP1853" s="84"/>
      <c r="AQ1853" s="84"/>
    </row>
    <row r="1854" ht="15.0" customHeight="1">
      <c r="A1854" s="79">
        <v>1851.0</v>
      </c>
      <c r="B1854" s="80" t="s">
        <v>4060</v>
      </c>
      <c r="C1854" s="79" t="s">
        <v>141</v>
      </c>
      <c r="D1854" s="79" t="s">
        <v>4061</v>
      </c>
      <c r="E1854" s="81">
        <v>55.03</v>
      </c>
      <c r="F1854" s="79" t="s">
        <v>84</v>
      </c>
      <c r="G1854" s="79" t="s">
        <v>606</v>
      </c>
      <c r="H1854" s="82">
        <v>1047149.4</v>
      </c>
      <c r="I1854" s="79">
        <v>1.0</v>
      </c>
      <c r="J1854" s="83">
        <v>1.5</v>
      </c>
      <c r="K1854" s="80">
        <v>2024.0</v>
      </c>
      <c r="L1854" s="79" t="s">
        <v>202</v>
      </c>
      <c r="M1854" s="79">
        <v>2024.0</v>
      </c>
      <c r="N1854" s="79" t="s">
        <v>161</v>
      </c>
      <c r="O1854" s="65" t="str">
        <f t="shared" si="1"/>
        <v>043860260001</v>
      </c>
      <c r="P1854" s="65">
        <f t="shared" si="2"/>
        <v>7</v>
      </c>
      <c r="Q1854" s="65">
        <f t="shared" si="3"/>
        <v>0</v>
      </c>
      <c r="R1854" s="65" t="str">
        <f t="shared" si="12"/>
        <v>04.386.026/0001-70</v>
      </c>
      <c r="S1854" s="84"/>
      <c r="T1854" s="84" t="str">
        <f t="shared" si="10"/>
        <v/>
      </c>
      <c r="U1854" s="84" t="str">
        <f t="shared" si="11"/>
        <v/>
      </c>
      <c r="V1854" s="65" t="str">
        <f t="shared" si="5"/>
        <v/>
      </c>
      <c r="W1854" s="84"/>
      <c r="X1854" s="84"/>
      <c r="Y1854" s="85"/>
      <c r="Z1854" s="85"/>
      <c r="AA1854" s="65" t="str">
        <f t="shared" si="6"/>
        <v/>
      </c>
      <c r="AB1854" s="65" t="str">
        <f t="shared" si="7"/>
        <v/>
      </c>
      <c r="AC1854" s="86"/>
      <c r="AD1854" s="87" t="str">
        <f t="shared" si="8"/>
        <v/>
      </c>
      <c r="AE1854" s="84"/>
      <c r="AF1854" s="86">
        <f>IF(AC1854&gt;0,AC1854,'⚙️ Config'!$B$10)</f>
        <v>0.0075</v>
      </c>
      <c r="AG1854" s="88">
        <f t="shared" si="9"/>
        <v>7853.6205</v>
      </c>
      <c r="AH1854" s="88">
        <f>AG1854*'⚙️ Config'!$B$11</f>
        <v>39268.1025</v>
      </c>
      <c r="AI1854" s="88">
        <f>AH1854*'⚙️ Config'!$B$12</f>
        <v>11780.43075</v>
      </c>
      <c r="AJ1854" s="64"/>
      <c r="AK1854" s="84"/>
      <c r="AL1854" s="84"/>
      <c r="AM1854" s="84"/>
      <c r="AN1854" s="84"/>
      <c r="AO1854" s="84"/>
      <c r="AP1854" s="84"/>
      <c r="AQ1854" s="84"/>
    </row>
    <row r="1855" ht="15.0" customHeight="1">
      <c r="A1855" s="79">
        <v>1852.0</v>
      </c>
      <c r="B1855" s="80" t="s">
        <v>4062</v>
      </c>
      <c r="C1855" s="79" t="s">
        <v>141</v>
      </c>
      <c r="D1855" s="79" t="s">
        <v>4063</v>
      </c>
      <c r="E1855" s="81">
        <v>49.19</v>
      </c>
      <c r="F1855" s="79" t="s">
        <v>84</v>
      </c>
      <c r="G1855" s="79" t="s">
        <v>606</v>
      </c>
      <c r="H1855" s="82">
        <v>1046906.48</v>
      </c>
      <c r="I1855" s="79">
        <v>1.0</v>
      </c>
      <c r="J1855" s="83">
        <v>1.9</v>
      </c>
      <c r="K1855" s="80">
        <v>2024.0</v>
      </c>
      <c r="L1855" s="79" t="s">
        <v>630</v>
      </c>
      <c r="M1855" s="79">
        <v>2024.0</v>
      </c>
      <c r="N1855" s="79" t="s">
        <v>161</v>
      </c>
      <c r="O1855" s="65" t="str">
        <f t="shared" si="1"/>
        <v>436292790001</v>
      </c>
      <c r="P1855" s="65">
        <f t="shared" si="2"/>
        <v>8</v>
      </c>
      <c r="Q1855" s="65">
        <f t="shared" si="3"/>
        <v>0</v>
      </c>
      <c r="R1855" s="65" t="str">
        <f t="shared" si="12"/>
        <v>43.629.279/0001-80</v>
      </c>
      <c r="S1855" s="84"/>
      <c r="T1855" s="84" t="str">
        <f t="shared" si="10"/>
        <v/>
      </c>
      <c r="U1855" s="84" t="str">
        <f t="shared" si="11"/>
        <v/>
      </c>
      <c r="V1855" s="65" t="str">
        <f t="shared" si="5"/>
        <v/>
      </c>
      <c r="W1855" s="84"/>
      <c r="X1855" s="84"/>
      <c r="Y1855" s="85"/>
      <c r="Z1855" s="85"/>
      <c r="AA1855" s="65" t="str">
        <f t="shared" si="6"/>
        <v/>
      </c>
      <c r="AB1855" s="65" t="str">
        <f t="shared" si="7"/>
        <v/>
      </c>
      <c r="AC1855" s="86"/>
      <c r="AD1855" s="87" t="str">
        <f t="shared" si="8"/>
        <v/>
      </c>
      <c r="AE1855" s="84"/>
      <c r="AF1855" s="86">
        <f>IF(AC1855&gt;0,AC1855,'⚙️ Config'!$B$10)</f>
        <v>0.0075</v>
      </c>
      <c r="AG1855" s="88">
        <f t="shared" si="9"/>
        <v>7851.7986</v>
      </c>
      <c r="AH1855" s="88">
        <f>AG1855*'⚙️ Config'!$B$11</f>
        <v>39258.993</v>
      </c>
      <c r="AI1855" s="88">
        <f>AH1855*'⚙️ Config'!$B$12</f>
        <v>11777.6979</v>
      </c>
      <c r="AJ1855" s="64"/>
      <c r="AK1855" s="84"/>
      <c r="AL1855" s="84"/>
      <c r="AM1855" s="84"/>
      <c r="AN1855" s="84"/>
      <c r="AO1855" s="84"/>
      <c r="AP1855" s="84"/>
      <c r="AQ1855" s="84"/>
    </row>
    <row r="1856" ht="15.0" customHeight="1">
      <c r="A1856" s="79">
        <v>1853.0</v>
      </c>
      <c r="B1856" s="80" t="s">
        <v>4064</v>
      </c>
      <c r="C1856" s="79" t="s">
        <v>141</v>
      </c>
      <c r="D1856" s="79" t="s">
        <v>4065</v>
      </c>
      <c r="E1856" s="81">
        <v>49.19</v>
      </c>
      <c r="F1856" s="79" t="s">
        <v>84</v>
      </c>
      <c r="G1856" s="79" t="s">
        <v>606</v>
      </c>
      <c r="H1856" s="82">
        <v>1046749.5</v>
      </c>
      <c r="I1856" s="79">
        <v>1.0</v>
      </c>
      <c r="J1856" s="83">
        <v>1.9</v>
      </c>
      <c r="K1856" s="80">
        <v>2024.0</v>
      </c>
      <c r="L1856" s="79" t="s">
        <v>630</v>
      </c>
      <c r="M1856" s="79">
        <v>2024.0</v>
      </c>
      <c r="N1856" s="79" t="s">
        <v>161</v>
      </c>
      <c r="O1856" s="65" t="str">
        <f t="shared" si="1"/>
        <v>427949550001</v>
      </c>
      <c r="P1856" s="65">
        <f t="shared" si="2"/>
        <v>0</v>
      </c>
      <c r="Q1856" s="65">
        <f t="shared" si="3"/>
        <v>8</v>
      </c>
      <c r="R1856" s="65" t="str">
        <f t="shared" si="12"/>
        <v>42.794.955/0001-08</v>
      </c>
      <c r="S1856" s="84"/>
      <c r="T1856" s="84" t="str">
        <f t="shared" si="10"/>
        <v/>
      </c>
      <c r="U1856" s="84" t="str">
        <f t="shared" si="11"/>
        <v/>
      </c>
      <c r="V1856" s="65" t="str">
        <f t="shared" si="5"/>
        <v/>
      </c>
      <c r="W1856" s="84"/>
      <c r="X1856" s="84"/>
      <c r="Y1856" s="85"/>
      <c r="Z1856" s="85"/>
      <c r="AA1856" s="65" t="str">
        <f t="shared" si="6"/>
        <v/>
      </c>
      <c r="AB1856" s="65" t="str">
        <f t="shared" si="7"/>
        <v/>
      </c>
      <c r="AC1856" s="86"/>
      <c r="AD1856" s="87" t="str">
        <f t="shared" si="8"/>
        <v/>
      </c>
      <c r="AE1856" s="84"/>
      <c r="AF1856" s="86">
        <f>IF(AC1856&gt;0,AC1856,'⚙️ Config'!$B$10)</f>
        <v>0.0075</v>
      </c>
      <c r="AG1856" s="88">
        <f t="shared" si="9"/>
        <v>7850.62125</v>
      </c>
      <c r="AH1856" s="88">
        <f>AG1856*'⚙️ Config'!$B$11</f>
        <v>39253.10625</v>
      </c>
      <c r="AI1856" s="88">
        <f>AH1856*'⚙️ Config'!$B$12</f>
        <v>11775.93188</v>
      </c>
      <c r="AJ1856" s="64"/>
      <c r="AK1856" s="84"/>
      <c r="AL1856" s="84"/>
      <c r="AM1856" s="84"/>
      <c r="AN1856" s="84"/>
      <c r="AO1856" s="84"/>
      <c r="AP1856" s="84"/>
      <c r="AQ1856" s="84"/>
    </row>
    <row r="1857" ht="15.0" customHeight="1">
      <c r="A1857" s="79">
        <v>1854.0</v>
      </c>
      <c r="B1857" s="80" t="s">
        <v>4066</v>
      </c>
      <c r="C1857" s="79" t="s">
        <v>141</v>
      </c>
      <c r="D1857" s="79" t="s">
        <v>4067</v>
      </c>
      <c r="E1857" s="81">
        <v>56.87</v>
      </c>
      <c r="F1857" s="79" t="s">
        <v>84</v>
      </c>
      <c r="G1857" s="79" t="s">
        <v>606</v>
      </c>
      <c r="H1857" s="82">
        <v>1046663.06</v>
      </c>
      <c r="I1857" s="79">
        <v>1.0</v>
      </c>
      <c r="J1857" s="83">
        <v>1.4</v>
      </c>
      <c r="K1857" s="80">
        <v>2024.0</v>
      </c>
      <c r="L1857" s="79" t="s">
        <v>630</v>
      </c>
      <c r="M1857" s="79">
        <v>2024.0</v>
      </c>
      <c r="N1857" s="79" t="s">
        <v>161</v>
      </c>
      <c r="O1857" s="65" t="str">
        <f t="shared" si="1"/>
        <v>357440920001</v>
      </c>
      <c r="P1857" s="65">
        <f t="shared" si="2"/>
        <v>0</v>
      </c>
      <c r="Q1857" s="65">
        <f t="shared" si="3"/>
        <v>7</v>
      </c>
      <c r="R1857" s="65" t="str">
        <f t="shared" si="12"/>
        <v>35.744.092/0001-07</v>
      </c>
      <c r="S1857" s="84"/>
      <c r="T1857" s="84" t="str">
        <f t="shared" si="10"/>
        <v/>
      </c>
      <c r="U1857" s="84" t="str">
        <f t="shared" si="11"/>
        <v/>
      </c>
      <c r="V1857" s="65" t="str">
        <f t="shared" si="5"/>
        <v/>
      </c>
      <c r="W1857" s="84"/>
      <c r="X1857" s="84"/>
      <c r="Y1857" s="85"/>
      <c r="Z1857" s="85"/>
      <c r="AA1857" s="65" t="str">
        <f t="shared" si="6"/>
        <v/>
      </c>
      <c r="AB1857" s="65" t="str">
        <f t="shared" si="7"/>
        <v/>
      </c>
      <c r="AC1857" s="86"/>
      <c r="AD1857" s="87" t="str">
        <f t="shared" si="8"/>
        <v/>
      </c>
      <c r="AE1857" s="84"/>
      <c r="AF1857" s="86">
        <f>IF(AC1857&gt;0,AC1857,'⚙️ Config'!$B$10)</f>
        <v>0.0075</v>
      </c>
      <c r="AG1857" s="88">
        <f t="shared" si="9"/>
        <v>7849.97295</v>
      </c>
      <c r="AH1857" s="88">
        <f>AG1857*'⚙️ Config'!$B$11</f>
        <v>39249.86475</v>
      </c>
      <c r="AI1857" s="88">
        <f>AH1857*'⚙️ Config'!$B$12</f>
        <v>11774.95943</v>
      </c>
      <c r="AJ1857" s="64"/>
      <c r="AK1857" s="84"/>
      <c r="AL1857" s="84"/>
      <c r="AM1857" s="84"/>
      <c r="AN1857" s="84"/>
      <c r="AO1857" s="84"/>
      <c r="AP1857" s="84"/>
      <c r="AQ1857" s="84"/>
    </row>
    <row r="1858" ht="15.0" customHeight="1">
      <c r="A1858" s="79">
        <v>1855.0</v>
      </c>
      <c r="B1858" s="80" t="s">
        <v>4068</v>
      </c>
      <c r="C1858" s="79" t="s">
        <v>141</v>
      </c>
      <c r="D1858" s="79" t="s">
        <v>4069</v>
      </c>
      <c r="E1858" s="81">
        <v>63.78</v>
      </c>
      <c r="F1858" s="79" t="s">
        <v>84</v>
      </c>
      <c r="G1858" s="79" t="s">
        <v>606</v>
      </c>
      <c r="H1858" s="82">
        <v>1046355.66</v>
      </c>
      <c r="I1858" s="79">
        <v>1.0</v>
      </c>
      <c r="J1858" s="83">
        <v>1.1</v>
      </c>
      <c r="K1858" s="80">
        <v>2025.0</v>
      </c>
      <c r="L1858" s="79" t="s">
        <v>630</v>
      </c>
      <c r="M1858" s="79">
        <v>2025.0</v>
      </c>
      <c r="N1858" s="79" t="s">
        <v>161</v>
      </c>
      <c r="O1858" s="65" t="str">
        <f t="shared" si="1"/>
        <v>238339550001</v>
      </c>
      <c r="P1858" s="65">
        <f t="shared" si="2"/>
        <v>2</v>
      </c>
      <c r="Q1858" s="65">
        <f t="shared" si="3"/>
        <v>5</v>
      </c>
      <c r="R1858" s="65" t="str">
        <f t="shared" si="12"/>
        <v>23.833.955/0001-25</v>
      </c>
      <c r="S1858" s="84"/>
      <c r="T1858" s="84" t="str">
        <f t="shared" si="10"/>
        <v/>
      </c>
      <c r="U1858" s="84" t="str">
        <f t="shared" si="11"/>
        <v/>
      </c>
      <c r="V1858" s="65" t="str">
        <f t="shared" si="5"/>
        <v/>
      </c>
      <c r="W1858" s="84"/>
      <c r="X1858" s="84"/>
      <c r="Y1858" s="85"/>
      <c r="Z1858" s="85"/>
      <c r="AA1858" s="65" t="str">
        <f t="shared" si="6"/>
        <v/>
      </c>
      <c r="AB1858" s="65" t="str">
        <f t="shared" si="7"/>
        <v/>
      </c>
      <c r="AC1858" s="86"/>
      <c r="AD1858" s="87" t="str">
        <f t="shared" si="8"/>
        <v/>
      </c>
      <c r="AE1858" s="84"/>
      <c r="AF1858" s="86">
        <f>IF(AC1858&gt;0,AC1858,'⚙️ Config'!$B$10)</f>
        <v>0.0075</v>
      </c>
      <c r="AG1858" s="88">
        <f t="shared" si="9"/>
        <v>7847.66745</v>
      </c>
      <c r="AH1858" s="88">
        <f>AG1858*'⚙️ Config'!$B$11</f>
        <v>39238.33725</v>
      </c>
      <c r="AI1858" s="88">
        <f>AH1858*'⚙️ Config'!$B$12</f>
        <v>11771.50118</v>
      </c>
      <c r="AJ1858" s="64"/>
      <c r="AK1858" s="84"/>
      <c r="AL1858" s="84"/>
      <c r="AM1858" s="84"/>
      <c r="AN1858" s="84"/>
      <c r="AO1858" s="84"/>
      <c r="AP1858" s="84"/>
      <c r="AQ1858" s="84"/>
    </row>
    <row r="1859" ht="15.0" customHeight="1">
      <c r="A1859" s="79">
        <v>1856.0</v>
      </c>
      <c r="B1859" s="80" t="s">
        <v>4070</v>
      </c>
      <c r="C1859" s="79" t="s">
        <v>141</v>
      </c>
      <c r="D1859" s="79" t="s">
        <v>4071</v>
      </c>
      <c r="E1859" s="81">
        <v>73.87</v>
      </c>
      <c r="F1859" s="79" t="s">
        <v>84</v>
      </c>
      <c r="G1859" s="79" t="s">
        <v>606</v>
      </c>
      <c r="H1859" s="82">
        <v>1046128.78</v>
      </c>
      <c r="I1859" s="79">
        <v>1.0</v>
      </c>
      <c r="J1859" s="83">
        <v>0.8</v>
      </c>
      <c r="K1859" s="80">
        <v>2025.0</v>
      </c>
      <c r="L1859" s="79" t="s">
        <v>630</v>
      </c>
      <c r="M1859" s="79">
        <v>2025.0</v>
      </c>
      <c r="N1859" s="79" t="s">
        <v>145</v>
      </c>
      <c r="O1859" s="65" t="str">
        <f t="shared" si="1"/>
        <v>222469080001</v>
      </c>
      <c r="P1859" s="65">
        <f t="shared" si="2"/>
        <v>1</v>
      </c>
      <c r="Q1859" s="65">
        <f t="shared" si="3"/>
        <v>2</v>
      </c>
      <c r="R1859" s="65" t="str">
        <f t="shared" si="12"/>
        <v>22.246.908/0001-12</v>
      </c>
      <c r="S1859" s="84"/>
      <c r="T1859" s="84" t="str">
        <f t="shared" si="10"/>
        <v/>
      </c>
      <c r="U1859" s="84" t="str">
        <f t="shared" si="11"/>
        <v/>
      </c>
      <c r="V1859" s="65" t="str">
        <f t="shared" si="5"/>
        <v/>
      </c>
      <c r="W1859" s="84"/>
      <c r="X1859" s="84"/>
      <c r="Y1859" s="85"/>
      <c r="Z1859" s="85"/>
      <c r="AA1859" s="65" t="str">
        <f t="shared" si="6"/>
        <v/>
      </c>
      <c r="AB1859" s="65" t="str">
        <f t="shared" si="7"/>
        <v/>
      </c>
      <c r="AC1859" s="86"/>
      <c r="AD1859" s="87" t="str">
        <f t="shared" si="8"/>
        <v/>
      </c>
      <c r="AE1859" s="84"/>
      <c r="AF1859" s="86">
        <f>IF(AC1859&gt;0,AC1859,'⚙️ Config'!$B$10)</f>
        <v>0.0075</v>
      </c>
      <c r="AG1859" s="88">
        <f t="shared" si="9"/>
        <v>7845.96585</v>
      </c>
      <c r="AH1859" s="88">
        <f>AG1859*'⚙️ Config'!$B$11</f>
        <v>39229.82925</v>
      </c>
      <c r="AI1859" s="88">
        <f>AH1859*'⚙️ Config'!$B$12</f>
        <v>11768.94878</v>
      </c>
      <c r="AJ1859" s="64"/>
      <c r="AK1859" s="84"/>
      <c r="AL1859" s="84"/>
      <c r="AM1859" s="84"/>
      <c r="AN1859" s="84"/>
      <c r="AO1859" s="84"/>
      <c r="AP1859" s="84"/>
      <c r="AQ1859" s="84"/>
    </row>
    <row r="1860" ht="15.0" customHeight="1">
      <c r="A1860" s="79">
        <v>1857.0</v>
      </c>
      <c r="B1860" s="80" t="s">
        <v>4072</v>
      </c>
      <c r="C1860" s="79" t="s">
        <v>154</v>
      </c>
      <c r="D1860" s="79" t="s">
        <v>4073</v>
      </c>
      <c r="E1860" s="81">
        <v>53.36</v>
      </c>
      <c r="F1860" s="79" t="s">
        <v>84</v>
      </c>
      <c r="G1860" s="79" t="s">
        <v>606</v>
      </c>
      <c r="H1860" s="82">
        <v>1045791.96</v>
      </c>
      <c r="I1860" s="79">
        <v>1.0</v>
      </c>
      <c r="J1860" s="83">
        <v>1.6</v>
      </c>
      <c r="K1860" s="80">
        <v>2024.0</v>
      </c>
      <c r="L1860" s="79" t="s">
        <v>630</v>
      </c>
      <c r="M1860" s="79">
        <v>2024.0</v>
      </c>
      <c r="N1860" s="79" t="s">
        <v>161</v>
      </c>
      <c r="O1860" s="65" t="str">
        <f t="shared" si="1"/>
        <v>275008320001</v>
      </c>
      <c r="P1860" s="65">
        <f t="shared" si="2"/>
        <v>2</v>
      </c>
      <c r="Q1860" s="65">
        <f t="shared" si="3"/>
        <v>3</v>
      </c>
      <c r="R1860" s="65" t="str">
        <f t="shared" si="12"/>
        <v>27.500.832/0001-23</v>
      </c>
      <c r="S1860" s="84"/>
      <c r="T1860" s="84" t="str">
        <f t="shared" si="10"/>
        <v/>
      </c>
      <c r="U1860" s="84" t="str">
        <f t="shared" si="11"/>
        <v/>
      </c>
      <c r="V1860" s="65" t="str">
        <f t="shared" si="5"/>
        <v/>
      </c>
      <c r="W1860" s="84"/>
      <c r="X1860" s="84"/>
      <c r="Y1860" s="85"/>
      <c r="Z1860" s="85"/>
      <c r="AA1860" s="65" t="str">
        <f t="shared" si="6"/>
        <v/>
      </c>
      <c r="AB1860" s="65" t="str">
        <f t="shared" si="7"/>
        <v/>
      </c>
      <c r="AC1860" s="86"/>
      <c r="AD1860" s="87" t="str">
        <f t="shared" si="8"/>
        <v/>
      </c>
      <c r="AE1860" s="84"/>
      <c r="AF1860" s="86">
        <f>IF(AC1860&gt;0,AC1860,'⚙️ Config'!$B$10)</f>
        <v>0.0075</v>
      </c>
      <c r="AG1860" s="88">
        <f t="shared" si="9"/>
        <v>7843.4397</v>
      </c>
      <c r="AH1860" s="88">
        <f>AG1860*'⚙️ Config'!$B$11</f>
        <v>39217.1985</v>
      </c>
      <c r="AI1860" s="88">
        <f>AH1860*'⚙️ Config'!$B$12</f>
        <v>11765.15955</v>
      </c>
      <c r="AJ1860" s="64"/>
      <c r="AK1860" s="84"/>
      <c r="AL1860" s="84"/>
      <c r="AM1860" s="84"/>
      <c r="AN1860" s="84"/>
      <c r="AO1860" s="84"/>
      <c r="AP1860" s="84"/>
      <c r="AQ1860" s="84"/>
    </row>
    <row r="1861" ht="15.0" customHeight="1">
      <c r="A1861" s="79">
        <v>1858.0</v>
      </c>
      <c r="B1861" s="80" t="s">
        <v>4074</v>
      </c>
      <c r="C1861" s="79" t="s">
        <v>141</v>
      </c>
      <c r="D1861" s="79" t="s">
        <v>4075</v>
      </c>
      <c r="E1861" s="81">
        <v>63.78</v>
      </c>
      <c r="F1861" s="79" t="s">
        <v>84</v>
      </c>
      <c r="G1861" s="79" t="s">
        <v>606</v>
      </c>
      <c r="H1861" s="82">
        <v>1045682.06</v>
      </c>
      <c r="I1861" s="79">
        <v>1.0</v>
      </c>
      <c r="J1861" s="83">
        <v>1.1</v>
      </c>
      <c r="K1861" s="80">
        <v>2025.0</v>
      </c>
      <c r="L1861" s="79" t="s">
        <v>202</v>
      </c>
      <c r="M1861" s="79">
        <v>2025.0</v>
      </c>
      <c r="N1861" s="79" t="s">
        <v>161</v>
      </c>
      <c r="O1861" s="65" t="str">
        <f t="shared" si="1"/>
        <v>399523210001</v>
      </c>
      <c r="P1861" s="65">
        <f t="shared" si="2"/>
        <v>2</v>
      </c>
      <c r="Q1861" s="65">
        <f t="shared" si="3"/>
        <v>1</v>
      </c>
      <c r="R1861" s="65" t="str">
        <f t="shared" si="12"/>
        <v>39.952.321/0001-21</v>
      </c>
      <c r="S1861" s="84"/>
      <c r="T1861" s="84" t="str">
        <f t="shared" si="10"/>
        <v/>
      </c>
      <c r="U1861" s="84" t="str">
        <f t="shared" si="11"/>
        <v/>
      </c>
      <c r="V1861" s="65" t="str">
        <f t="shared" si="5"/>
        <v/>
      </c>
      <c r="W1861" s="84"/>
      <c r="X1861" s="84"/>
      <c r="Y1861" s="85"/>
      <c r="Z1861" s="85"/>
      <c r="AA1861" s="65" t="str">
        <f t="shared" si="6"/>
        <v/>
      </c>
      <c r="AB1861" s="65" t="str">
        <f t="shared" si="7"/>
        <v/>
      </c>
      <c r="AC1861" s="86"/>
      <c r="AD1861" s="87" t="str">
        <f t="shared" si="8"/>
        <v/>
      </c>
      <c r="AE1861" s="84"/>
      <c r="AF1861" s="86">
        <f>IF(AC1861&gt;0,AC1861,'⚙️ Config'!$B$10)</f>
        <v>0.0075</v>
      </c>
      <c r="AG1861" s="88">
        <f t="shared" si="9"/>
        <v>7842.61545</v>
      </c>
      <c r="AH1861" s="88">
        <f>AG1861*'⚙️ Config'!$B$11</f>
        <v>39213.07725</v>
      </c>
      <c r="AI1861" s="88">
        <f>AH1861*'⚙️ Config'!$B$12</f>
        <v>11763.92318</v>
      </c>
      <c r="AJ1861" s="64"/>
      <c r="AK1861" s="84"/>
      <c r="AL1861" s="84"/>
      <c r="AM1861" s="84"/>
      <c r="AN1861" s="84"/>
      <c r="AO1861" s="84"/>
      <c r="AP1861" s="84"/>
      <c r="AQ1861" s="84"/>
    </row>
    <row r="1862" ht="15.0" customHeight="1">
      <c r="A1862" s="79">
        <v>1859.0</v>
      </c>
      <c r="B1862" s="80" t="s">
        <v>4076</v>
      </c>
      <c r="C1862" s="79" t="s">
        <v>141</v>
      </c>
      <c r="D1862" s="79" t="s">
        <v>4077</v>
      </c>
      <c r="E1862" s="81">
        <v>53.36</v>
      </c>
      <c r="F1862" s="79" t="s">
        <v>84</v>
      </c>
      <c r="G1862" s="79" t="s">
        <v>606</v>
      </c>
      <c r="H1862" s="82">
        <v>1045661.3</v>
      </c>
      <c r="I1862" s="79">
        <v>1.0</v>
      </c>
      <c r="J1862" s="83">
        <v>1.6</v>
      </c>
      <c r="K1862" s="80">
        <v>2024.0</v>
      </c>
      <c r="L1862" s="79" t="s">
        <v>448</v>
      </c>
      <c r="M1862" s="79">
        <v>2024.0</v>
      </c>
      <c r="N1862" s="79" t="s">
        <v>161</v>
      </c>
      <c r="O1862" s="65" t="str">
        <f t="shared" si="1"/>
        <v>311700910001</v>
      </c>
      <c r="P1862" s="65">
        <f t="shared" si="2"/>
        <v>3</v>
      </c>
      <c r="Q1862" s="65">
        <f t="shared" si="3"/>
        <v>7</v>
      </c>
      <c r="R1862" s="65" t="str">
        <f t="shared" si="12"/>
        <v>31.170.091/0001-37</v>
      </c>
      <c r="S1862" s="84"/>
      <c r="T1862" s="84" t="str">
        <f t="shared" si="10"/>
        <v/>
      </c>
      <c r="U1862" s="84" t="str">
        <f t="shared" si="11"/>
        <v/>
      </c>
      <c r="V1862" s="65" t="str">
        <f t="shared" si="5"/>
        <v/>
      </c>
      <c r="W1862" s="84"/>
      <c r="X1862" s="84"/>
      <c r="Y1862" s="85"/>
      <c r="Z1862" s="85"/>
      <c r="AA1862" s="65" t="str">
        <f t="shared" si="6"/>
        <v/>
      </c>
      <c r="AB1862" s="65" t="str">
        <f t="shared" si="7"/>
        <v/>
      </c>
      <c r="AC1862" s="86"/>
      <c r="AD1862" s="87" t="str">
        <f t="shared" si="8"/>
        <v/>
      </c>
      <c r="AE1862" s="84"/>
      <c r="AF1862" s="86">
        <f>IF(AC1862&gt;0,AC1862,'⚙️ Config'!$B$10)</f>
        <v>0.0075</v>
      </c>
      <c r="AG1862" s="88">
        <f t="shared" si="9"/>
        <v>7842.45975</v>
      </c>
      <c r="AH1862" s="88">
        <f>AG1862*'⚙️ Config'!$B$11</f>
        <v>39212.29875</v>
      </c>
      <c r="AI1862" s="88">
        <f>AH1862*'⚙️ Config'!$B$12</f>
        <v>11763.68963</v>
      </c>
      <c r="AJ1862" s="64"/>
      <c r="AK1862" s="84"/>
      <c r="AL1862" s="84"/>
      <c r="AM1862" s="84"/>
      <c r="AN1862" s="84"/>
      <c r="AO1862" s="84"/>
      <c r="AP1862" s="84"/>
      <c r="AQ1862" s="84"/>
    </row>
    <row r="1863" ht="15.0" customHeight="1">
      <c r="A1863" s="79">
        <v>1860.0</v>
      </c>
      <c r="B1863" s="80" t="s">
        <v>4078</v>
      </c>
      <c r="C1863" s="79" t="s">
        <v>141</v>
      </c>
      <c r="D1863" s="79" t="s">
        <v>4079</v>
      </c>
      <c r="E1863" s="81">
        <v>73.87</v>
      </c>
      <c r="F1863" s="79" t="s">
        <v>84</v>
      </c>
      <c r="G1863" s="79" t="s">
        <v>606</v>
      </c>
      <c r="H1863" s="82">
        <v>1045530.06</v>
      </c>
      <c r="I1863" s="79">
        <v>1.0</v>
      </c>
      <c r="J1863" s="83">
        <v>0.8</v>
      </c>
      <c r="K1863" s="80">
        <v>2025.0</v>
      </c>
      <c r="L1863" s="79" t="s">
        <v>630</v>
      </c>
      <c r="M1863" s="79">
        <v>2025.0</v>
      </c>
      <c r="N1863" s="79" t="s">
        <v>145</v>
      </c>
      <c r="O1863" s="65" t="str">
        <f t="shared" si="1"/>
        <v>449059650001</v>
      </c>
      <c r="P1863" s="65">
        <f t="shared" si="2"/>
        <v>0</v>
      </c>
      <c r="Q1863" s="65">
        <f t="shared" si="3"/>
        <v>7</v>
      </c>
      <c r="R1863" s="65" t="str">
        <f t="shared" si="12"/>
        <v>44.905.965/0001-07</v>
      </c>
      <c r="S1863" s="84"/>
      <c r="T1863" s="84" t="str">
        <f t="shared" si="10"/>
        <v/>
      </c>
      <c r="U1863" s="84" t="str">
        <f t="shared" si="11"/>
        <v/>
      </c>
      <c r="V1863" s="65" t="str">
        <f t="shared" si="5"/>
        <v/>
      </c>
      <c r="W1863" s="84"/>
      <c r="X1863" s="84"/>
      <c r="Y1863" s="85"/>
      <c r="Z1863" s="85"/>
      <c r="AA1863" s="65" t="str">
        <f t="shared" si="6"/>
        <v/>
      </c>
      <c r="AB1863" s="65" t="str">
        <f t="shared" si="7"/>
        <v/>
      </c>
      <c r="AC1863" s="86"/>
      <c r="AD1863" s="87" t="str">
        <f t="shared" si="8"/>
        <v/>
      </c>
      <c r="AE1863" s="84"/>
      <c r="AF1863" s="86">
        <f>IF(AC1863&gt;0,AC1863,'⚙️ Config'!$B$10)</f>
        <v>0.0075</v>
      </c>
      <c r="AG1863" s="88">
        <f t="shared" si="9"/>
        <v>7841.47545</v>
      </c>
      <c r="AH1863" s="88">
        <f>AG1863*'⚙️ Config'!$B$11</f>
        <v>39207.37725</v>
      </c>
      <c r="AI1863" s="88">
        <f>AH1863*'⚙️ Config'!$B$12</f>
        <v>11762.21318</v>
      </c>
      <c r="AJ1863" s="64"/>
      <c r="AK1863" s="84"/>
      <c r="AL1863" s="84"/>
      <c r="AM1863" s="84"/>
      <c r="AN1863" s="84"/>
      <c r="AO1863" s="84"/>
      <c r="AP1863" s="84"/>
      <c r="AQ1863" s="84"/>
    </row>
    <row r="1864" ht="15.0" customHeight="1">
      <c r="A1864" s="79">
        <v>1861.0</v>
      </c>
      <c r="B1864" s="80" t="s">
        <v>4080</v>
      </c>
      <c r="C1864" s="79" t="s">
        <v>141</v>
      </c>
      <c r="D1864" s="79" t="s">
        <v>4081</v>
      </c>
      <c r="E1864" s="81">
        <v>56.87</v>
      </c>
      <c r="F1864" s="79" t="s">
        <v>84</v>
      </c>
      <c r="G1864" s="79" t="s">
        <v>606</v>
      </c>
      <c r="H1864" s="82">
        <v>1045399.93</v>
      </c>
      <c r="I1864" s="79">
        <v>1.0</v>
      </c>
      <c r="J1864" s="83">
        <v>1.4</v>
      </c>
      <c r="K1864" s="80">
        <v>2024.0</v>
      </c>
      <c r="L1864" s="79" t="s">
        <v>295</v>
      </c>
      <c r="M1864" s="79">
        <v>2024.0</v>
      </c>
      <c r="N1864" s="79" t="s">
        <v>161</v>
      </c>
      <c r="O1864" s="65" t="str">
        <f t="shared" si="1"/>
        <v>087523520001</v>
      </c>
      <c r="P1864" s="65">
        <f t="shared" si="2"/>
        <v>0</v>
      </c>
      <c r="Q1864" s="65">
        <f t="shared" si="3"/>
        <v>5</v>
      </c>
      <c r="R1864" s="65" t="str">
        <f t="shared" si="12"/>
        <v>08.752.352/0001-05</v>
      </c>
      <c r="S1864" s="84"/>
      <c r="T1864" s="84" t="str">
        <f t="shared" si="10"/>
        <v/>
      </c>
      <c r="U1864" s="84" t="str">
        <f t="shared" si="11"/>
        <v/>
      </c>
      <c r="V1864" s="65" t="str">
        <f t="shared" si="5"/>
        <v/>
      </c>
      <c r="W1864" s="84"/>
      <c r="X1864" s="84"/>
      <c r="Y1864" s="85"/>
      <c r="Z1864" s="85"/>
      <c r="AA1864" s="65" t="str">
        <f t="shared" si="6"/>
        <v/>
      </c>
      <c r="AB1864" s="65" t="str">
        <f t="shared" si="7"/>
        <v/>
      </c>
      <c r="AC1864" s="86"/>
      <c r="AD1864" s="87" t="str">
        <f t="shared" si="8"/>
        <v/>
      </c>
      <c r="AE1864" s="84"/>
      <c r="AF1864" s="86">
        <f>IF(AC1864&gt;0,AC1864,'⚙️ Config'!$B$10)</f>
        <v>0.0075</v>
      </c>
      <c r="AG1864" s="88">
        <f t="shared" si="9"/>
        <v>7840.499475</v>
      </c>
      <c r="AH1864" s="88">
        <f>AG1864*'⚙️ Config'!$B$11</f>
        <v>39202.49738</v>
      </c>
      <c r="AI1864" s="88">
        <f>AH1864*'⚙️ Config'!$B$12</f>
        <v>11760.74921</v>
      </c>
      <c r="AJ1864" s="64"/>
      <c r="AK1864" s="84"/>
      <c r="AL1864" s="84"/>
      <c r="AM1864" s="84"/>
      <c r="AN1864" s="84"/>
      <c r="AO1864" s="84"/>
      <c r="AP1864" s="84"/>
      <c r="AQ1864" s="84"/>
    </row>
    <row r="1865" ht="15.0" customHeight="1">
      <c r="A1865" s="79">
        <v>1862.0</v>
      </c>
      <c r="B1865" s="80" t="s">
        <v>4082</v>
      </c>
      <c r="C1865" s="79" t="s">
        <v>141</v>
      </c>
      <c r="D1865" s="79" t="s">
        <v>4083</v>
      </c>
      <c r="E1865" s="81">
        <v>63.78</v>
      </c>
      <c r="F1865" s="79" t="s">
        <v>84</v>
      </c>
      <c r="G1865" s="79" t="s">
        <v>606</v>
      </c>
      <c r="H1865" s="82">
        <v>1045209.69</v>
      </c>
      <c r="I1865" s="79">
        <v>1.0</v>
      </c>
      <c r="J1865" s="83">
        <v>1.1</v>
      </c>
      <c r="K1865" s="80">
        <v>2025.0</v>
      </c>
      <c r="L1865" s="79" t="s">
        <v>202</v>
      </c>
      <c r="M1865" s="79">
        <v>2025.0</v>
      </c>
      <c r="N1865" s="79" t="s">
        <v>145</v>
      </c>
      <c r="O1865" s="65" t="str">
        <f t="shared" si="1"/>
        <v>014144710001</v>
      </c>
      <c r="P1865" s="65">
        <f t="shared" si="2"/>
        <v>0</v>
      </c>
      <c r="Q1865" s="65">
        <f t="shared" si="3"/>
        <v>9</v>
      </c>
      <c r="R1865" s="65" t="str">
        <f t="shared" si="12"/>
        <v>01.414.471/0001-09</v>
      </c>
      <c r="S1865" s="84"/>
      <c r="T1865" s="84" t="str">
        <f t="shared" si="10"/>
        <v/>
      </c>
      <c r="U1865" s="84" t="str">
        <f t="shared" si="11"/>
        <v/>
      </c>
      <c r="V1865" s="65" t="str">
        <f t="shared" si="5"/>
        <v/>
      </c>
      <c r="W1865" s="84"/>
      <c r="X1865" s="84"/>
      <c r="Y1865" s="85"/>
      <c r="Z1865" s="85"/>
      <c r="AA1865" s="65" t="str">
        <f t="shared" si="6"/>
        <v/>
      </c>
      <c r="AB1865" s="65" t="str">
        <f t="shared" si="7"/>
        <v/>
      </c>
      <c r="AC1865" s="86"/>
      <c r="AD1865" s="87" t="str">
        <f t="shared" si="8"/>
        <v/>
      </c>
      <c r="AE1865" s="84"/>
      <c r="AF1865" s="86">
        <f>IF(AC1865&gt;0,AC1865,'⚙️ Config'!$B$10)</f>
        <v>0.0075</v>
      </c>
      <c r="AG1865" s="88">
        <f t="shared" si="9"/>
        <v>7839.072675</v>
      </c>
      <c r="AH1865" s="88">
        <f>AG1865*'⚙️ Config'!$B$11</f>
        <v>39195.36338</v>
      </c>
      <c r="AI1865" s="88">
        <f>AH1865*'⚙️ Config'!$B$12</f>
        <v>11758.60901</v>
      </c>
      <c r="AJ1865" s="64"/>
      <c r="AK1865" s="84"/>
      <c r="AL1865" s="84"/>
      <c r="AM1865" s="84"/>
      <c r="AN1865" s="84"/>
      <c r="AO1865" s="84"/>
      <c r="AP1865" s="84"/>
      <c r="AQ1865" s="84"/>
    </row>
    <row r="1866" ht="15.0" customHeight="1">
      <c r="A1866" s="79">
        <v>1863.0</v>
      </c>
      <c r="B1866" s="80" t="s">
        <v>4084</v>
      </c>
      <c r="C1866" s="79" t="s">
        <v>141</v>
      </c>
      <c r="D1866" s="79" t="s">
        <v>4085</v>
      </c>
      <c r="E1866" s="81">
        <v>63.78</v>
      </c>
      <c r="F1866" s="79" t="s">
        <v>84</v>
      </c>
      <c r="G1866" s="79" t="s">
        <v>606</v>
      </c>
      <c r="H1866" s="82">
        <v>1044293.32</v>
      </c>
      <c r="I1866" s="79">
        <v>1.0</v>
      </c>
      <c r="J1866" s="83">
        <v>1.1</v>
      </c>
      <c r="K1866" s="80">
        <v>2025.0</v>
      </c>
      <c r="L1866" s="79" t="s">
        <v>202</v>
      </c>
      <c r="M1866" s="79">
        <v>2025.0</v>
      </c>
      <c r="N1866" s="79" t="s">
        <v>161</v>
      </c>
      <c r="O1866" s="65" t="str">
        <f t="shared" si="1"/>
        <v>363683590001</v>
      </c>
      <c r="P1866" s="65">
        <f t="shared" si="2"/>
        <v>6</v>
      </c>
      <c r="Q1866" s="65">
        <f t="shared" si="3"/>
        <v>3</v>
      </c>
      <c r="R1866" s="65" t="str">
        <f t="shared" si="12"/>
        <v>36.368.359/0001-63</v>
      </c>
      <c r="S1866" s="84"/>
      <c r="T1866" s="84" t="str">
        <f t="shared" si="10"/>
        <v/>
      </c>
      <c r="U1866" s="84" t="str">
        <f t="shared" si="11"/>
        <v/>
      </c>
      <c r="V1866" s="65" t="str">
        <f t="shared" si="5"/>
        <v/>
      </c>
      <c r="W1866" s="84"/>
      <c r="X1866" s="84"/>
      <c r="Y1866" s="85"/>
      <c r="Z1866" s="85"/>
      <c r="AA1866" s="65" t="str">
        <f t="shared" si="6"/>
        <v/>
      </c>
      <c r="AB1866" s="65" t="str">
        <f t="shared" si="7"/>
        <v/>
      </c>
      <c r="AC1866" s="86"/>
      <c r="AD1866" s="87" t="str">
        <f t="shared" si="8"/>
        <v/>
      </c>
      <c r="AE1866" s="84"/>
      <c r="AF1866" s="86">
        <f>IF(AC1866&gt;0,AC1866,'⚙️ Config'!$B$10)</f>
        <v>0.0075</v>
      </c>
      <c r="AG1866" s="88">
        <f t="shared" si="9"/>
        <v>7832.1999</v>
      </c>
      <c r="AH1866" s="88">
        <f>AG1866*'⚙️ Config'!$B$11</f>
        <v>39160.9995</v>
      </c>
      <c r="AI1866" s="88">
        <f>AH1866*'⚙️ Config'!$B$12</f>
        <v>11748.29985</v>
      </c>
      <c r="AJ1866" s="64"/>
      <c r="AK1866" s="84"/>
      <c r="AL1866" s="84"/>
      <c r="AM1866" s="84"/>
      <c r="AN1866" s="84"/>
      <c r="AO1866" s="84"/>
      <c r="AP1866" s="84"/>
      <c r="AQ1866" s="84"/>
    </row>
    <row r="1867" ht="15.0" customHeight="1">
      <c r="A1867" s="79">
        <v>1864.0</v>
      </c>
      <c r="B1867" s="80" t="s">
        <v>4086</v>
      </c>
      <c r="C1867" s="79" t="s">
        <v>141</v>
      </c>
      <c r="D1867" s="79" t="s">
        <v>4087</v>
      </c>
      <c r="E1867" s="81">
        <v>83.66</v>
      </c>
      <c r="F1867" s="79" t="s">
        <v>84</v>
      </c>
      <c r="G1867" s="79" t="s">
        <v>606</v>
      </c>
      <c r="H1867" s="82">
        <v>1044011.74</v>
      </c>
      <c r="I1867" s="79">
        <v>1.0</v>
      </c>
      <c r="J1867" s="83">
        <v>0.6</v>
      </c>
      <c r="K1867" s="80">
        <v>2025.0</v>
      </c>
      <c r="L1867" s="79" t="s">
        <v>202</v>
      </c>
      <c r="M1867" s="79">
        <v>2025.0</v>
      </c>
      <c r="N1867" s="79" t="s">
        <v>145</v>
      </c>
      <c r="O1867" s="65" t="str">
        <f t="shared" si="1"/>
        <v>230055420001</v>
      </c>
      <c r="P1867" s="65">
        <f t="shared" si="2"/>
        <v>5</v>
      </c>
      <c r="Q1867" s="65">
        <f t="shared" si="3"/>
        <v>2</v>
      </c>
      <c r="R1867" s="65" t="str">
        <f t="shared" si="12"/>
        <v>23.005.542/0001-52</v>
      </c>
      <c r="S1867" s="84"/>
      <c r="T1867" s="84" t="str">
        <f t="shared" si="10"/>
        <v/>
      </c>
      <c r="U1867" s="84" t="str">
        <f t="shared" si="11"/>
        <v/>
      </c>
      <c r="V1867" s="65" t="str">
        <f t="shared" si="5"/>
        <v/>
      </c>
      <c r="W1867" s="84"/>
      <c r="X1867" s="84"/>
      <c r="Y1867" s="85"/>
      <c r="Z1867" s="85"/>
      <c r="AA1867" s="65" t="str">
        <f t="shared" si="6"/>
        <v/>
      </c>
      <c r="AB1867" s="65" t="str">
        <f t="shared" si="7"/>
        <v/>
      </c>
      <c r="AC1867" s="86"/>
      <c r="AD1867" s="87" t="str">
        <f t="shared" si="8"/>
        <v/>
      </c>
      <c r="AE1867" s="84"/>
      <c r="AF1867" s="86">
        <f>IF(AC1867&gt;0,AC1867,'⚙️ Config'!$B$10)</f>
        <v>0.0075</v>
      </c>
      <c r="AG1867" s="88">
        <f t="shared" si="9"/>
        <v>7830.08805</v>
      </c>
      <c r="AH1867" s="88">
        <f>AG1867*'⚙️ Config'!$B$11</f>
        <v>39150.44025</v>
      </c>
      <c r="AI1867" s="88">
        <f>AH1867*'⚙️ Config'!$B$12</f>
        <v>11745.13208</v>
      </c>
      <c r="AJ1867" s="64"/>
      <c r="AK1867" s="84"/>
      <c r="AL1867" s="84"/>
      <c r="AM1867" s="84"/>
      <c r="AN1867" s="84"/>
      <c r="AO1867" s="84"/>
      <c r="AP1867" s="84"/>
      <c r="AQ1867" s="84"/>
    </row>
    <row r="1868" ht="15.0" customHeight="1">
      <c r="A1868" s="79">
        <v>1865.0</v>
      </c>
      <c r="B1868" s="80" t="s">
        <v>4088</v>
      </c>
      <c r="C1868" s="79" t="s">
        <v>141</v>
      </c>
      <c r="D1868" s="79" t="s">
        <v>4089</v>
      </c>
      <c r="E1868" s="81">
        <v>61.2</v>
      </c>
      <c r="F1868" s="79" t="s">
        <v>84</v>
      </c>
      <c r="G1868" s="79" t="s">
        <v>606</v>
      </c>
      <c r="H1868" s="82">
        <v>1043920.98</v>
      </c>
      <c r="I1868" s="79">
        <v>1.0</v>
      </c>
      <c r="J1868" s="83">
        <v>1.2</v>
      </c>
      <c r="K1868" s="80">
        <v>2025.0</v>
      </c>
      <c r="L1868" s="79" t="s">
        <v>630</v>
      </c>
      <c r="M1868" s="79">
        <v>2025.0</v>
      </c>
      <c r="N1868" s="79" t="s">
        <v>161</v>
      </c>
      <c r="O1868" s="65" t="str">
        <f t="shared" si="1"/>
        <v>268506350001</v>
      </c>
      <c r="P1868" s="65">
        <f t="shared" si="2"/>
        <v>7</v>
      </c>
      <c r="Q1868" s="65">
        <f t="shared" si="3"/>
        <v>1</v>
      </c>
      <c r="R1868" s="65" t="str">
        <f t="shared" si="12"/>
        <v>26.850.635/0001-71</v>
      </c>
      <c r="S1868" s="84"/>
      <c r="T1868" s="84" t="str">
        <f t="shared" si="10"/>
        <v/>
      </c>
      <c r="U1868" s="84" t="str">
        <f t="shared" si="11"/>
        <v/>
      </c>
      <c r="V1868" s="65" t="str">
        <f t="shared" si="5"/>
        <v/>
      </c>
      <c r="W1868" s="84"/>
      <c r="X1868" s="84"/>
      <c r="Y1868" s="85"/>
      <c r="Z1868" s="85"/>
      <c r="AA1868" s="65" t="str">
        <f t="shared" si="6"/>
        <v/>
      </c>
      <c r="AB1868" s="65" t="str">
        <f t="shared" si="7"/>
        <v/>
      </c>
      <c r="AC1868" s="86"/>
      <c r="AD1868" s="87" t="str">
        <f t="shared" si="8"/>
        <v/>
      </c>
      <c r="AE1868" s="84"/>
      <c r="AF1868" s="86">
        <f>IF(AC1868&gt;0,AC1868,'⚙️ Config'!$B$10)</f>
        <v>0.0075</v>
      </c>
      <c r="AG1868" s="88">
        <f t="shared" si="9"/>
        <v>7829.40735</v>
      </c>
      <c r="AH1868" s="88">
        <f>AG1868*'⚙️ Config'!$B$11</f>
        <v>39147.03675</v>
      </c>
      <c r="AI1868" s="88">
        <f>AH1868*'⚙️ Config'!$B$12</f>
        <v>11744.11103</v>
      </c>
      <c r="AJ1868" s="64"/>
      <c r="AK1868" s="84"/>
      <c r="AL1868" s="84"/>
      <c r="AM1868" s="84"/>
      <c r="AN1868" s="84"/>
      <c r="AO1868" s="84"/>
      <c r="AP1868" s="84"/>
      <c r="AQ1868" s="84"/>
    </row>
    <row r="1869" ht="15.0" customHeight="1">
      <c r="A1869" s="79">
        <v>1866.0</v>
      </c>
      <c r="B1869" s="80" t="s">
        <v>4090</v>
      </c>
      <c r="C1869" s="79" t="s">
        <v>141</v>
      </c>
      <c r="D1869" s="79" t="s">
        <v>4091</v>
      </c>
      <c r="E1869" s="81">
        <v>53.36</v>
      </c>
      <c r="F1869" s="79" t="s">
        <v>84</v>
      </c>
      <c r="G1869" s="79" t="s">
        <v>606</v>
      </c>
      <c r="H1869" s="82">
        <v>1043383.3</v>
      </c>
      <c r="I1869" s="79">
        <v>1.0</v>
      </c>
      <c r="J1869" s="83">
        <v>1.6</v>
      </c>
      <c r="K1869" s="80">
        <v>2024.0</v>
      </c>
      <c r="L1869" s="79" t="s">
        <v>630</v>
      </c>
      <c r="M1869" s="79">
        <v>2024.0</v>
      </c>
      <c r="N1869" s="79" t="s">
        <v>161</v>
      </c>
      <c r="O1869" s="65" t="str">
        <f t="shared" si="1"/>
        <v>483900470001</v>
      </c>
      <c r="P1869" s="65">
        <f t="shared" si="2"/>
        <v>3</v>
      </c>
      <c r="Q1869" s="65">
        <f t="shared" si="3"/>
        <v>5</v>
      </c>
      <c r="R1869" s="65" t="str">
        <f t="shared" si="12"/>
        <v>48.390.047/0001-35</v>
      </c>
      <c r="S1869" s="84"/>
      <c r="T1869" s="84" t="str">
        <f t="shared" si="10"/>
        <v/>
      </c>
      <c r="U1869" s="84" t="str">
        <f t="shared" si="11"/>
        <v/>
      </c>
      <c r="V1869" s="65" t="str">
        <f t="shared" si="5"/>
        <v/>
      </c>
      <c r="W1869" s="84"/>
      <c r="X1869" s="84"/>
      <c r="Y1869" s="85"/>
      <c r="Z1869" s="85"/>
      <c r="AA1869" s="65" t="str">
        <f t="shared" si="6"/>
        <v/>
      </c>
      <c r="AB1869" s="65" t="str">
        <f t="shared" si="7"/>
        <v/>
      </c>
      <c r="AC1869" s="86"/>
      <c r="AD1869" s="87" t="str">
        <f t="shared" si="8"/>
        <v/>
      </c>
      <c r="AE1869" s="84"/>
      <c r="AF1869" s="86">
        <f>IF(AC1869&gt;0,AC1869,'⚙️ Config'!$B$10)</f>
        <v>0.0075</v>
      </c>
      <c r="AG1869" s="88">
        <f t="shared" si="9"/>
        <v>7825.37475</v>
      </c>
      <c r="AH1869" s="88">
        <f>AG1869*'⚙️ Config'!$B$11</f>
        <v>39126.87375</v>
      </c>
      <c r="AI1869" s="88">
        <f>AH1869*'⚙️ Config'!$B$12</f>
        <v>11738.06213</v>
      </c>
      <c r="AJ1869" s="64"/>
      <c r="AK1869" s="84"/>
      <c r="AL1869" s="84"/>
      <c r="AM1869" s="84"/>
      <c r="AN1869" s="84"/>
      <c r="AO1869" s="84"/>
      <c r="AP1869" s="84"/>
      <c r="AQ1869" s="84"/>
    </row>
    <row r="1870" ht="15.0" customHeight="1">
      <c r="A1870" s="79">
        <v>1867.0</v>
      </c>
      <c r="B1870" s="80" t="s">
        <v>4092</v>
      </c>
      <c r="C1870" s="79" t="s">
        <v>141</v>
      </c>
      <c r="D1870" s="79" t="s">
        <v>4093</v>
      </c>
      <c r="E1870" s="81">
        <v>61.2</v>
      </c>
      <c r="F1870" s="79" t="s">
        <v>84</v>
      </c>
      <c r="G1870" s="79" t="s">
        <v>606</v>
      </c>
      <c r="H1870" s="82">
        <v>1043347.63</v>
      </c>
      <c r="I1870" s="79">
        <v>1.0</v>
      </c>
      <c r="J1870" s="83">
        <v>1.2</v>
      </c>
      <c r="K1870" s="80">
        <v>2025.0</v>
      </c>
      <c r="L1870" s="79" t="s">
        <v>630</v>
      </c>
      <c r="M1870" s="79">
        <v>2025.0</v>
      </c>
      <c r="N1870" s="79" t="s">
        <v>161</v>
      </c>
      <c r="O1870" s="65" t="str">
        <f t="shared" si="1"/>
        <v>246603440001</v>
      </c>
      <c r="P1870" s="65">
        <f t="shared" si="2"/>
        <v>9</v>
      </c>
      <c r="Q1870" s="65">
        <f t="shared" si="3"/>
        <v>5</v>
      </c>
      <c r="R1870" s="65" t="str">
        <f t="shared" si="12"/>
        <v>24.660.344/0001-95</v>
      </c>
      <c r="S1870" s="84"/>
      <c r="T1870" s="84" t="str">
        <f t="shared" si="10"/>
        <v/>
      </c>
      <c r="U1870" s="84" t="str">
        <f t="shared" si="11"/>
        <v/>
      </c>
      <c r="V1870" s="65" t="str">
        <f t="shared" si="5"/>
        <v/>
      </c>
      <c r="W1870" s="84"/>
      <c r="X1870" s="84"/>
      <c r="Y1870" s="85"/>
      <c r="Z1870" s="85"/>
      <c r="AA1870" s="65" t="str">
        <f t="shared" si="6"/>
        <v/>
      </c>
      <c r="AB1870" s="65" t="str">
        <f t="shared" si="7"/>
        <v/>
      </c>
      <c r="AC1870" s="86"/>
      <c r="AD1870" s="87" t="str">
        <f t="shared" si="8"/>
        <v/>
      </c>
      <c r="AE1870" s="84"/>
      <c r="AF1870" s="86">
        <f>IF(AC1870&gt;0,AC1870,'⚙️ Config'!$B$10)</f>
        <v>0.0075</v>
      </c>
      <c r="AG1870" s="88">
        <f t="shared" si="9"/>
        <v>7825.107225</v>
      </c>
      <c r="AH1870" s="88">
        <f>AG1870*'⚙️ Config'!$B$11</f>
        <v>39125.53613</v>
      </c>
      <c r="AI1870" s="88">
        <f>AH1870*'⚙️ Config'!$B$12</f>
        <v>11737.66084</v>
      </c>
      <c r="AJ1870" s="64"/>
      <c r="AK1870" s="84"/>
      <c r="AL1870" s="84"/>
      <c r="AM1870" s="84"/>
      <c r="AN1870" s="84"/>
      <c r="AO1870" s="84"/>
      <c r="AP1870" s="84"/>
      <c r="AQ1870" s="84"/>
    </row>
    <row r="1871" ht="15.0" customHeight="1">
      <c r="A1871" s="79">
        <v>1868.0</v>
      </c>
      <c r="B1871" s="80" t="s">
        <v>4094</v>
      </c>
      <c r="C1871" s="79" t="s">
        <v>141</v>
      </c>
      <c r="D1871" s="79" t="s">
        <v>4095</v>
      </c>
      <c r="E1871" s="81">
        <v>56.87</v>
      </c>
      <c r="F1871" s="79" t="s">
        <v>84</v>
      </c>
      <c r="G1871" s="79" t="s">
        <v>606</v>
      </c>
      <c r="H1871" s="82">
        <v>1043158.03</v>
      </c>
      <c r="I1871" s="79">
        <v>1.0</v>
      </c>
      <c r="J1871" s="83">
        <v>1.4</v>
      </c>
      <c r="K1871" s="80">
        <v>2024.0</v>
      </c>
      <c r="L1871" s="79" t="s">
        <v>630</v>
      </c>
      <c r="M1871" s="79">
        <v>2024.0</v>
      </c>
      <c r="N1871" s="79" t="s">
        <v>161</v>
      </c>
      <c r="O1871" s="65" t="str">
        <f t="shared" si="1"/>
        <v>421175420001</v>
      </c>
      <c r="P1871" s="65">
        <f t="shared" si="2"/>
        <v>9</v>
      </c>
      <c r="Q1871" s="65">
        <f t="shared" si="3"/>
        <v>9</v>
      </c>
      <c r="R1871" s="65" t="str">
        <f t="shared" si="12"/>
        <v>42.117.542/0001-99</v>
      </c>
      <c r="S1871" s="84"/>
      <c r="T1871" s="84" t="str">
        <f t="shared" si="10"/>
        <v/>
      </c>
      <c r="U1871" s="84" t="str">
        <f t="shared" si="11"/>
        <v/>
      </c>
      <c r="V1871" s="65" t="str">
        <f t="shared" si="5"/>
        <v/>
      </c>
      <c r="W1871" s="84"/>
      <c r="X1871" s="84"/>
      <c r="Y1871" s="85"/>
      <c r="Z1871" s="85"/>
      <c r="AA1871" s="65" t="str">
        <f t="shared" si="6"/>
        <v/>
      </c>
      <c r="AB1871" s="65" t="str">
        <f t="shared" si="7"/>
        <v/>
      </c>
      <c r="AC1871" s="86"/>
      <c r="AD1871" s="87" t="str">
        <f t="shared" si="8"/>
        <v/>
      </c>
      <c r="AE1871" s="84"/>
      <c r="AF1871" s="86">
        <f>IF(AC1871&gt;0,AC1871,'⚙️ Config'!$B$10)</f>
        <v>0.0075</v>
      </c>
      <c r="AG1871" s="88">
        <f t="shared" si="9"/>
        <v>7823.685225</v>
      </c>
      <c r="AH1871" s="88">
        <f>AG1871*'⚙️ Config'!$B$11</f>
        <v>39118.42613</v>
      </c>
      <c r="AI1871" s="88">
        <f>AH1871*'⚙️ Config'!$B$12</f>
        <v>11735.52784</v>
      </c>
      <c r="AJ1871" s="64"/>
      <c r="AK1871" s="84"/>
      <c r="AL1871" s="84"/>
      <c r="AM1871" s="84"/>
      <c r="AN1871" s="84"/>
      <c r="AO1871" s="84"/>
      <c r="AP1871" s="84"/>
      <c r="AQ1871" s="84"/>
    </row>
    <row r="1872" ht="15.0" customHeight="1">
      <c r="A1872" s="79">
        <v>1869.0</v>
      </c>
      <c r="B1872" s="80" t="s">
        <v>4096</v>
      </c>
      <c r="C1872" s="79" t="s">
        <v>141</v>
      </c>
      <c r="D1872" s="79" t="s">
        <v>4097</v>
      </c>
      <c r="E1872" s="81">
        <v>58.92</v>
      </c>
      <c r="F1872" s="79" t="s">
        <v>84</v>
      </c>
      <c r="G1872" s="79" t="s">
        <v>606</v>
      </c>
      <c r="H1872" s="82">
        <v>1042329.69</v>
      </c>
      <c r="I1872" s="79">
        <v>1.0</v>
      </c>
      <c r="J1872" s="83">
        <v>1.3</v>
      </c>
      <c r="K1872" s="80">
        <v>2024.0</v>
      </c>
      <c r="L1872" s="79" t="s">
        <v>630</v>
      </c>
      <c r="M1872" s="79">
        <v>2024.0</v>
      </c>
      <c r="N1872" s="79" t="s">
        <v>161</v>
      </c>
      <c r="O1872" s="65" t="str">
        <f t="shared" si="1"/>
        <v>198109320001</v>
      </c>
      <c r="P1872" s="65">
        <f t="shared" si="2"/>
        <v>2</v>
      </c>
      <c r="Q1872" s="65">
        <f t="shared" si="3"/>
        <v>8</v>
      </c>
      <c r="R1872" s="65" t="str">
        <f t="shared" si="12"/>
        <v>19.810.932/0001-28</v>
      </c>
      <c r="S1872" s="84"/>
      <c r="T1872" s="84" t="str">
        <f t="shared" si="10"/>
        <v/>
      </c>
      <c r="U1872" s="84" t="str">
        <f t="shared" si="11"/>
        <v/>
      </c>
      <c r="V1872" s="65" t="str">
        <f t="shared" si="5"/>
        <v/>
      </c>
      <c r="W1872" s="84"/>
      <c r="X1872" s="84"/>
      <c r="Y1872" s="85"/>
      <c r="Z1872" s="85"/>
      <c r="AA1872" s="65" t="str">
        <f t="shared" si="6"/>
        <v/>
      </c>
      <c r="AB1872" s="65" t="str">
        <f t="shared" si="7"/>
        <v/>
      </c>
      <c r="AC1872" s="86"/>
      <c r="AD1872" s="87" t="str">
        <f t="shared" si="8"/>
        <v/>
      </c>
      <c r="AE1872" s="84"/>
      <c r="AF1872" s="86">
        <f>IF(AC1872&gt;0,AC1872,'⚙️ Config'!$B$10)</f>
        <v>0.0075</v>
      </c>
      <c r="AG1872" s="88">
        <f t="shared" si="9"/>
        <v>7817.472675</v>
      </c>
      <c r="AH1872" s="88">
        <f>AG1872*'⚙️ Config'!$B$11</f>
        <v>39087.36338</v>
      </c>
      <c r="AI1872" s="88">
        <f>AH1872*'⚙️ Config'!$B$12</f>
        <v>11726.20901</v>
      </c>
      <c r="AJ1872" s="64"/>
      <c r="AK1872" s="84"/>
      <c r="AL1872" s="84"/>
      <c r="AM1872" s="84"/>
      <c r="AN1872" s="84"/>
      <c r="AO1872" s="84"/>
      <c r="AP1872" s="84"/>
      <c r="AQ1872" s="84"/>
    </row>
    <row r="1873" ht="15.0" customHeight="1">
      <c r="A1873" s="79">
        <v>1870.0</v>
      </c>
      <c r="B1873" s="80" t="s">
        <v>4098</v>
      </c>
      <c r="C1873" s="79" t="s">
        <v>141</v>
      </c>
      <c r="D1873" s="79" t="s">
        <v>4099</v>
      </c>
      <c r="E1873" s="81">
        <v>51.85</v>
      </c>
      <c r="F1873" s="79" t="s">
        <v>84</v>
      </c>
      <c r="G1873" s="79" t="s">
        <v>606</v>
      </c>
      <c r="H1873" s="82">
        <v>1042195.57</v>
      </c>
      <c r="I1873" s="79">
        <v>1.0</v>
      </c>
      <c r="J1873" s="83">
        <v>1.7</v>
      </c>
      <c r="K1873" s="80">
        <v>2024.0</v>
      </c>
      <c r="L1873" s="79" t="s">
        <v>630</v>
      </c>
      <c r="M1873" s="79">
        <v>2024.0</v>
      </c>
      <c r="N1873" s="79" t="s">
        <v>161</v>
      </c>
      <c r="O1873" s="65" t="str">
        <f t="shared" si="1"/>
        <v>326237930001</v>
      </c>
      <c r="P1873" s="65">
        <f t="shared" si="2"/>
        <v>9</v>
      </c>
      <c r="Q1873" s="65">
        <f t="shared" si="3"/>
        <v>1</v>
      </c>
      <c r="R1873" s="65" t="str">
        <f t="shared" si="12"/>
        <v>32.623.793/0001-91</v>
      </c>
      <c r="S1873" s="84"/>
      <c r="T1873" s="84" t="str">
        <f t="shared" si="10"/>
        <v/>
      </c>
      <c r="U1873" s="84" t="str">
        <f t="shared" si="11"/>
        <v/>
      </c>
      <c r="V1873" s="65" t="str">
        <f t="shared" si="5"/>
        <v/>
      </c>
      <c r="W1873" s="84"/>
      <c r="X1873" s="84"/>
      <c r="Y1873" s="85"/>
      <c r="Z1873" s="85"/>
      <c r="AA1873" s="65" t="str">
        <f t="shared" si="6"/>
        <v/>
      </c>
      <c r="AB1873" s="65" t="str">
        <f t="shared" si="7"/>
        <v/>
      </c>
      <c r="AC1873" s="86"/>
      <c r="AD1873" s="87" t="str">
        <f t="shared" si="8"/>
        <v/>
      </c>
      <c r="AE1873" s="84"/>
      <c r="AF1873" s="86">
        <f>IF(AC1873&gt;0,AC1873,'⚙️ Config'!$B$10)</f>
        <v>0.0075</v>
      </c>
      <c r="AG1873" s="88">
        <f t="shared" si="9"/>
        <v>7816.466775</v>
      </c>
      <c r="AH1873" s="88">
        <f>AG1873*'⚙️ Config'!$B$11</f>
        <v>39082.33388</v>
      </c>
      <c r="AI1873" s="88">
        <f>AH1873*'⚙️ Config'!$B$12</f>
        <v>11724.70016</v>
      </c>
      <c r="AJ1873" s="64"/>
      <c r="AK1873" s="84"/>
      <c r="AL1873" s="84"/>
      <c r="AM1873" s="84"/>
      <c r="AN1873" s="84"/>
      <c r="AO1873" s="84"/>
      <c r="AP1873" s="84"/>
      <c r="AQ1873" s="84"/>
    </row>
    <row r="1874" ht="15.0" customHeight="1">
      <c r="A1874" s="79">
        <v>1871.0</v>
      </c>
      <c r="B1874" s="80" t="s">
        <v>4100</v>
      </c>
      <c r="C1874" s="79" t="s">
        <v>141</v>
      </c>
      <c r="D1874" s="79" t="s">
        <v>4101</v>
      </c>
      <c r="E1874" s="81">
        <v>55.03</v>
      </c>
      <c r="F1874" s="79" t="s">
        <v>84</v>
      </c>
      <c r="G1874" s="79" t="s">
        <v>606</v>
      </c>
      <c r="H1874" s="82">
        <v>1041964.03</v>
      </c>
      <c r="I1874" s="79">
        <v>1.0</v>
      </c>
      <c r="J1874" s="83">
        <v>1.5</v>
      </c>
      <c r="K1874" s="80">
        <v>2024.0</v>
      </c>
      <c r="L1874" s="79" t="s">
        <v>295</v>
      </c>
      <c r="M1874" s="79">
        <v>2024.0</v>
      </c>
      <c r="N1874" s="79" t="s">
        <v>145</v>
      </c>
      <c r="O1874" s="65" t="str">
        <f t="shared" si="1"/>
        <v>581819260001</v>
      </c>
      <c r="P1874" s="65">
        <f t="shared" si="2"/>
        <v>0</v>
      </c>
      <c r="Q1874" s="65">
        <f t="shared" si="3"/>
        <v>0</v>
      </c>
      <c r="R1874" s="65" t="str">
        <f t="shared" si="12"/>
        <v>58.181.926/0001-00</v>
      </c>
      <c r="S1874" s="84"/>
      <c r="T1874" s="84" t="str">
        <f t="shared" si="10"/>
        <v/>
      </c>
      <c r="U1874" s="84" t="str">
        <f t="shared" si="11"/>
        <v/>
      </c>
      <c r="V1874" s="65" t="str">
        <f t="shared" si="5"/>
        <v/>
      </c>
      <c r="W1874" s="84"/>
      <c r="X1874" s="84"/>
      <c r="Y1874" s="85"/>
      <c r="Z1874" s="85"/>
      <c r="AA1874" s="65" t="str">
        <f t="shared" si="6"/>
        <v/>
      </c>
      <c r="AB1874" s="65" t="str">
        <f t="shared" si="7"/>
        <v/>
      </c>
      <c r="AC1874" s="86"/>
      <c r="AD1874" s="87" t="str">
        <f t="shared" si="8"/>
        <v/>
      </c>
      <c r="AE1874" s="84"/>
      <c r="AF1874" s="86">
        <f>IF(AC1874&gt;0,AC1874,'⚙️ Config'!$B$10)</f>
        <v>0.0075</v>
      </c>
      <c r="AG1874" s="88">
        <f t="shared" si="9"/>
        <v>7814.730225</v>
      </c>
      <c r="AH1874" s="88">
        <f>AG1874*'⚙️ Config'!$B$11</f>
        <v>39073.65113</v>
      </c>
      <c r="AI1874" s="88">
        <f>AH1874*'⚙️ Config'!$B$12</f>
        <v>11722.09534</v>
      </c>
      <c r="AJ1874" s="64"/>
      <c r="AK1874" s="84"/>
      <c r="AL1874" s="84"/>
      <c r="AM1874" s="84"/>
      <c r="AN1874" s="84"/>
      <c r="AO1874" s="84"/>
      <c r="AP1874" s="84"/>
      <c r="AQ1874" s="84"/>
    </row>
    <row r="1875" ht="15.0" customHeight="1">
      <c r="A1875" s="79">
        <v>1872.0</v>
      </c>
      <c r="B1875" s="80" t="s">
        <v>4102</v>
      </c>
      <c r="C1875" s="79" t="s">
        <v>141</v>
      </c>
      <c r="D1875" s="79" t="s">
        <v>4103</v>
      </c>
      <c r="E1875" s="81">
        <v>55.03</v>
      </c>
      <c r="F1875" s="79" t="s">
        <v>84</v>
      </c>
      <c r="G1875" s="79" t="s">
        <v>606</v>
      </c>
      <c r="H1875" s="82">
        <v>1041056.53</v>
      </c>
      <c r="I1875" s="79">
        <v>1.0</v>
      </c>
      <c r="J1875" s="83">
        <v>1.5</v>
      </c>
      <c r="K1875" s="80">
        <v>2024.0</v>
      </c>
      <c r="L1875" s="79" t="s">
        <v>630</v>
      </c>
      <c r="M1875" s="79">
        <v>2024.0</v>
      </c>
      <c r="N1875" s="79" t="s">
        <v>161</v>
      </c>
      <c r="O1875" s="65" t="str">
        <f t="shared" si="1"/>
        <v>109092960001</v>
      </c>
      <c r="P1875" s="65">
        <f t="shared" si="2"/>
        <v>1</v>
      </c>
      <c r="Q1875" s="65">
        <f t="shared" si="3"/>
        <v>1</v>
      </c>
      <c r="R1875" s="65" t="str">
        <f t="shared" si="12"/>
        <v>10.909.296/0001-11</v>
      </c>
      <c r="S1875" s="84"/>
      <c r="T1875" s="84" t="str">
        <f t="shared" si="10"/>
        <v/>
      </c>
      <c r="U1875" s="84" t="str">
        <f t="shared" si="11"/>
        <v/>
      </c>
      <c r="V1875" s="65" t="str">
        <f t="shared" si="5"/>
        <v/>
      </c>
      <c r="W1875" s="84"/>
      <c r="X1875" s="84"/>
      <c r="Y1875" s="85"/>
      <c r="Z1875" s="85"/>
      <c r="AA1875" s="65" t="str">
        <f t="shared" si="6"/>
        <v/>
      </c>
      <c r="AB1875" s="65" t="str">
        <f t="shared" si="7"/>
        <v/>
      </c>
      <c r="AC1875" s="86"/>
      <c r="AD1875" s="87" t="str">
        <f t="shared" si="8"/>
        <v/>
      </c>
      <c r="AE1875" s="84"/>
      <c r="AF1875" s="86">
        <f>IF(AC1875&gt;0,AC1875,'⚙️ Config'!$B$10)</f>
        <v>0.0075</v>
      </c>
      <c r="AG1875" s="88">
        <f t="shared" si="9"/>
        <v>7807.923975</v>
      </c>
      <c r="AH1875" s="88">
        <f>AG1875*'⚙️ Config'!$B$11</f>
        <v>39039.61988</v>
      </c>
      <c r="AI1875" s="88">
        <f>AH1875*'⚙️ Config'!$B$12</f>
        <v>11711.88596</v>
      </c>
      <c r="AJ1875" s="64"/>
      <c r="AK1875" s="84"/>
      <c r="AL1875" s="84"/>
      <c r="AM1875" s="84"/>
      <c r="AN1875" s="84"/>
      <c r="AO1875" s="84"/>
      <c r="AP1875" s="84"/>
      <c r="AQ1875" s="84"/>
    </row>
    <row r="1876" ht="15.0" customHeight="1">
      <c r="A1876" s="79">
        <v>1873.0</v>
      </c>
      <c r="B1876" s="80" t="s">
        <v>4104</v>
      </c>
      <c r="C1876" s="79" t="s">
        <v>141</v>
      </c>
      <c r="D1876" s="79" t="s">
        <v>4105</v>
      </c>
      <c r="E1876" s="81">
        <v>61.2</v>
      </c>
      <c r="F1876" s="79" t="s">
        <v>84</v>
      </c>
      <c r="G1876" s="79" t="s">
        <v>606</v>
      </c>
      <c r="H1876" s="82">
        <v>1040808.9</v>
      </c>
      <c r="I1876" s="79">
        <v>1.0</v>
      </c>
      <c r="J1876" s="83">
        <v>1.2</v>
      </c>
      <c r="K1876" s="80">
        <v>2025.0</v>
      </c>
      <c r="L1876" s="79" t="s">
        <v>202</v>
      </c>
      <c r="M1876" s="79">
        <v>2025.0</v>
      </c>
      <c r="N1876" s="79" t="s">
        <v>161</v>
      </c>
      <c r="O1876" s="65" t="str">
        <f t="shared" si="1"/>
        <v>443474790001</v>
      </c>
      <c r="P1876" s="65">
        <f t="shared" si="2"/>
        <v>0</v>
      </c>
      <c r="Q1876" s="65">
        <f t="shared" si="3"/>
        <v>2</v>
      </c>
      <c r="R1876" s="65" t="str">
        <f t="shared" si="12"/>
        <v>44.347.479/0001-02</v>
      </c>
      <c r="S1876" s="84"/>
      <c r="T1876" s="84" t="str">
        <f t="shared" si="10"/>
        <v/>
      </c>
      <c r="U1876" s="84" t="str">
        <f t="shared" si="11"/>
        <v/>
      </c>
      <c r="V1876" s="65" t="str">
        <f t="shared" si="5"/>
        <v/>
      </c>
      <c r="W1876" s="84"/>
      <c r="X1876" s="84"/>
      <c r="Y1876" s="85"/>
      <c r="Z1876" s="85"/>
      <c r="AA1876" s="65" t="str">
        <f t="shared" si="6"/>
        <v/>
      </c>
      <c r="AB1876" s="65" t="str">
        <f t="shared" si="7"/>
        <v/>
      </c>
      <c r="AC1876" s="86"/>
      <c r="AD1876" s="87" t="str">
        <f t="shared" si="8"/>
        <v/>
      </c>
      <c r="AE1876" s="84"/>
      <c r="AF1876" s="86">
        <f>IF(AC1876&gt;0,AC1876,'⚙️ Config'!$B$10)</f>
        <v>0.0075</v>
      </c>
      <c r="AG1876" s="88">
        <f t="shared" si="9"/>
        <v>7806.06675</v>
      </c>
      <c r="AH1876" s="88">
        <f>AG1876*'⚙️ Config'!$B$11</f>
        <v>39030.33375</v>
      </c>
      <c r="AI1876" s="88">
        <f>AH1876*'⚙️ Config'!$B$12</f>
        <v>11709.10013</v>
      </c>
      <c r="AJ1876" s="64"/>
      <c r="AK1876" s="84"/>
      <c r="AL1876" s="84"/>
      <c r="AM1876" s="84"/>
      <c r="AN1876" s="84"/>
      <c r="AO1876" s="84"/>
      <c r="AP1876" s="84"/>
      <c r="AQ1876" s="84"/>
    </row>
    <row r="1877" ht="15.0" customHeight="1">
      <c r="A1877" s="79">
        <v>1874.0</v>
      </c>
      <c r="B1877" s="80" t="s">
        <v>4106</v>
      </c>
      <c r="C1877" s="79" t="s">
        <v>141</v>
      </c>
      <c r="D1877" s="79" t="s">
        <v>4107</v>
      </c>
      <c r="E1877" s="81">
        <v>56.87</v>
      </c>
      <c r="F1877" s="79" t="s">
        <v>84</v>
      </c>
      <c r="G1877" s="79" t="s">
        <v>606</v>
      </c>
      <c r="H1877" s="82">
        <v>1040389.82</v>
      </c>
      <c r="I1877" s="79">
        <v>1.0</v>
      </c>
      <c r="J1877" s="83">
        <v>1.4</v>
      </c>
      <c r="K1877" s="80">
        <v>2024.0</v>
      </c>
      <c r="L1877" s="79" t="s">
        <v>202</v>
      </c>
      <c r="M1877" s="79">
        <v>2024.0</v>
      </c>
      <c r="N1877" s="79" t="s">
        <v>161</v>
      </c>
      <c r="O1877" s="65" t="str">
        <f t="shared" si="1"/>
        <v>186614020001</v>
      </c>
      <c r="P1877" s="65">
        <f t="shared" si="2"/>
        <v>0</v>
      </c>
      <c r="Q1877" s="65">
        <f t="shared" si="3"/>
        <v>0</v>
      </c>
      <c r="R1877" s="65" t="str">
        <f t="shared" si="12"/>
        <v>18.661.402/0001-00</v>
      </c>
      <c r="S1877" s="84"/>
      <c r="T1877" s="84" t="str">
        <f t="shared" si="10"/>
        <v/>
      </c>
      <c r="U1877" s="84" t="str">
        <f t="shared" si="11"/>
        <v/>
      </c>
      <c r="V1877" s="65" t="str">
        <f t="shared" si="5"/>
        <v/>
      </c>
      <c r="W1877" s="84"/>
      <c r="X1877" s="84"/>
      <c r="Y1877" s="85"/>
      <c r="Z1877" s="85"/>
      <c r="AA1877" s="65" t="str">
        <f t="shared" si="6"/>
        <v/>
      </c>
      <c r="AB1877" s="65" t="str">
        <f t="shared" si="7"/>
        <v/>
      </c>
      <c r="AC1877" s="86"/>
      <c r="AD1877" s="87" t="str">
        <f t="shared" si="8"/>
        <v/>
      </c>
      <c r="AE1877" s="84"/>
      <c r="AF1877" s="86">
        <f>IF(AC1877&gt;0,AC1877,'⚙️ Config'!$B$10)</f>
        <v>0.0075</v>
      </c>
      <c r="AG1877" s="88">
        <f t="shared" si="9"/>
        <v>7802.92365</v>
      </c>
      <c r="AH1877" s="88">
        <f>AG1877*'⚙️ Config'!$B$11</f>
        <v>39014.61825</v>
      </c>
      <c r="AI1877" s="88">
        <f>AH1877*'⚙️ Config'!$B$12</f>
        <v>11704.38548</v>
      </c>
      <c r="AJ1877" s="64"/>
      <c r="AK1877" s="84"/>
      <c r="AL1877" s="84"/>
      <c r="AM1877" s="84"/>
      <c r="AN1877" s="84"/>
      <c r="AO1877" s="84"/>
      <c r="AP1877" s="84"/>
      <c r="AQ1877" s="84"/>
    </row>
    <row r="1878" ht="15.0" customHeight="1">
      <c r="A1878" s="79">
        <v>1875.0</v>
      </c>
      <c r="B1878" s="80" t="s">
        <v>4108</v>
      </c>
      <c r="C1878" s="79" t="s">
        <v>141</v>
      </c>
      <c r="D1878" s="79" t="s">
        <v>4109</v>
      </c>
      <c r="E1878" s="81">
        <v>83.66</v>
      </c>
      <c r="F1878" s="79" t="s">
        <v>84</v>
      </c>
      <c r="G1878" s="79" t="s">
        <v>606</v>
      </c>
      <c r="H1878" s="82">
        <v>1040340.75</v>
      </c>
      <c r="I1878" s="79">
        <v>1.0</v>
      </c>
      <c r="J1878" s="83">
        <v>0.6</v>
      </c>
      <c r="K1878" s="80">
        <v>2025.0</v>
      </c>
      <c r="L1878" s="79" t="s">
        <v>630</v>
      </c>
      <c r="M1878" s="79">
        <v>2025.0</v>
      </c>
      <c r="N1878" s="79" t="s">
        <v>145</v>
      </c>
      <c r="O1878" s="65" t="str">
        <f t="shared" si="1"/>
        <v>294220240001</v>
      </c>
      <c r="P1878" s="65">
        <f t="shared" si="2"/>
        <v>1</v>
      </c>
      <c r="Q1878" s="65">
        <f t="shared" si="3"/>
        <v>0</v>
      </c>
      <c r="R1878" s="65" t="str">
        <f t="shared" si="12"/>
        <v>29.422.024/0001-10</v>
      </c>
      <c r="S1878" s="84"/>
      <c r="T1878" s="84" t="str">
        <f t="shared" si="10"/>
        <v/>
      </c>
      <c r="U1878" s="84" t="str">
        <f t="shared" si="11"/>
        <v/>
      </c>
      <c r="V1878" s="65" t="str">
        <f t="shared" si="5"/>
        <v/>
      </c>
      <c r="W1878" s="84"/>
      <c r="X1878" s="84"/>
      <c r="Y1878" s="85"/>
      <c r="Z1878" s="85"/>
      <c r="AA1878" s="65" t="str">
        <f t="shared" si="6"/>
        <v/>
      </c>
      <c r="AB1878" s="65" t="str">
        <f t="shared" si="7"/>
        <v/>
      </c>
      <c r="AC1878" s="86"/>
      <c r="AD1878" s="87" t="str">
        <f t="shared" si="8"/>
        <v/>
      </c>
      <c r="AE1878" s="84"/>
      <c r="AF1878" s="86">
        <f>IF(AC1878&gt;0,AC1878,'⚙️ Config'!$B$10)</f>
        <v>0.0075</v>
      </c>
      <c r="AG1878" s="88">
        <f t="shared" si="9"/>
        <v>7802.555625</v>
      </c>
      <c r="AH1878" s="88">
        <f>AG1878*'⚙️ Config'!$B$11</f>
        <v>39012.77813</v>
      </c>
      <c r="AI1878" s="88">
        <f>AH1878*'⚙️ Config'!$B$12</f>
        <v>11703.83344</v>
      </c>
      <c r="AJ1878" s="64"/>
      <c r="AK1878" s="84"/>
      <c r="AL1878" s="84"/>
      <c r="AM1878" s="84"/>
      <c r="AN1878" s="84"/>
      <c r="AO1878" s="84"/>
      <c r="AP1878" s="84"/>
      <c r="AQ1878" s="84"/>
    </row>
    <row r="1879" ht="15.0" customHeight="1">
      <c r="A1879" s="79">
        <v>1876.0</v>
      </c>
      <c r="B1879" s="80" t="s">
        <v>4110</v>
      </c>
      <c r="C1879" s="79" t="s">
        <v>141</v>
      </c>
      <c r="D1879" s="79" t="s">
        <v>4111</v>
      </c>
      <c r="E1879" s="81">
        <v>78.36</v>
      </c>
      <c r="F1879" s="79" t="s">
        <v>84</v>
      </c>
      <c r="G1879" s="79" t="s">
        <v>606</v>
      </c>
      <c r="H1879" s="82">
        <v>1039496.02</v>
      </c>
      <c r="I1879" s="79">
        <v>1.0</v>
      </c>
      <c r="J1879" s="83">
        <v>0.7</v>
      </c>
      <c r="K1879" s="80">
        <v>2025.0</v>
      </c>
      <c r="L1879" s="79" t="s">
        <v>630</v>
      </c>
      <c r="M1879" s="79">
        <v>2025.0</v>
      </c>
      <c r="N1879" s="79" t="s">
        <v>145</v>
      </c>
      <c r="O1879" s="65" t="str">
        <f t="shared" si="1"/>
        <v>382501730001</v>
      </c>
      <c r="P1879" s="65">
        <f t="shared" si="2"/>
        <v>3</v>
      </c>
      <c r="Q1879" s="65">
        <f t="shared" si="3"/>
        <v>0</v>
      </c>
      <c r="R1879" s="65" t="str">
        <f t="shared" si="12"/>
        <v>38.250.173/0001-30</v>
      </c>
      <c r="S1879" s="84"/>
      <c r="T1879" s="84" t="str">
        <f t="shared" si="10"/>
        <v/>
      </c>
      <c r="U1879" s="84" t="str">
        <f t="shared" si="11"/>
        <v/>
      </c>
      <c r="V1879" s="65" t="str">
        <f t="shared" si="5"/>
        <v/>
      </c>
      <c r="W1879" s="84"/>
      <c r="X1879" s="84"/>
      <c r="Y1879" s="85"/>
      <c r="Z1879" s="85"/>
      <c r="AA1879" s="65" t="str">
        <f t="shared" si="6"/>
        <v/>
      </c>
      <c r="AB1879" s="65" t="str">
        <f t="shared" si="7"/>
        <v/>
      </c>
      <c r="AC1879" s="86"/>
      <c r="AD1879" s="87" t="str">
        <f t="shared" si="8"/>
        <v/>
      </c>
      <c r="AE1879" s="84"/>
      <c r="AF1879" s="86">
        <f>IF(AC1879&gt;0,AC1879,'⚙️ Config'!$B$10)</f>
        <v>0.0075</v>
      </c>
      <c r="AG1879" s="88">
        <f t="shared" si="9"/>
        <v>7796.22015</v>
      </c>
      <c r="AH1879" s="88">
        <f>AG1879*'⚙️ Config'!$B$11</f>
        <v>38981.10075</v>
      </c>
      <c r="AI1879" s="88">
        <f>AH1879*'⚙️ Config'!$B$12</f>
        <v>11694.33023</v>
      </c>
      <c r="AJ1879" s="64"/>
      <c r="AK1879" s="84"/>
      <c r="AL1879" s="84"/>
      <c r="AM1879" s="84"/>
      <c r="AN1879" s="84"/>
      <c r="AO1879" s="84"/>
      <c r="AP1879" s="84"/>
      <c r="AQ1879" s="84"/>
    </row>
    <row r="1880" ht="15.0" customHeight="1">
      <c r="A1880" s="79">
        <v>1877.0</v>
      </c>
      <c r="B1880" s="80" t="s">
        <v>4112</v>
      </c>
      <c r="C1880" s="79" t="s">
        <v>141</v>
      </c>
      <c r="D1880" s="79" t="s">
        <v>4113</v>
      </c>
      <c r="E1880" s="81">
        <v>83.66</v>
      </c>
      <c r="F1880" s="79" t="s">
        <v>84</v>
      </c>
      <c r="G1880" s="79" t="s">
        <v>606</v>
      </c>
      <c r="H1880" s="82">
        <v>1038091.05</v>
      </c>
      <c r="I1880" s="79">
        <v>1.0</v>
      </c>
      <c r="J1880" s="83">
        <v>0.6</v>
      </c>
      <c r="K1880" s="80">
        <v>2025.0</v>
      </c>
      <c r="L1880" s="79" t="s">
        <v>630</v>
      </c>
      <c r="M1880" s="79">
        <v>2025.0</v>
      </c>
      <c r="N1880" s="79" t="s">
        <v>145</v>
      </c>
      <c r="O1880" s="65" t="str">
        <f t="shared" si="1"/>
        <v>347702790001</v>
      </c>
      <c r="P1880" s="65">
        <f t="shared" si="2"/>
        <v>0</v>
      </c>
      <c r="Q1880" s="65">
        <f t="shared" si="3"/>
        <v>4</v>
      </c>
      <c r="R1880" s="65" t="str">
        <f t="shared" si="12"/>
        <v>34.770.279/0001-04</v>
      </c>
      <c r="S1880" s="84"/>
      <c r="T1880" s="84" t="str">
        <f t="shared" si="10"/>
        <v/>
      </c>
      <c r="U1880" s="84" t="str">
        <f t="shared" si="11"/>
        <v/>
      </c>
      <c r="V1880" s="65" t="str">
        <f t="shared" si="5"/>
        <v/>
      </c>
      <c r="W1880" s="84"/>
      <c r="X1880" s="84"/>
      <c r="Y1880" s="85"/>
      <c r="Z1880" s="85"/>
      <c r="AA1880" s="65" t="str">
        <f t="shared" si="6"/>
        <v/>
      </c>
      <c r="AB1880" s="65" t="str">
        <f t="shared" si="7"/>
        <v/>
      </c>
      <c r="AC1880" s="86"/>
      <c r="AD1880" s="87" t="str">
        <f t="shared" si="8"/>
        <v/>
      </c>
      <c r="AE1880" s="84"/>
      <c r="AF1880" s="86">
        <f>IF(AC1880&gt;0,AC1880,'⚙️ Config'!$B$10)</f>
        <v>0.0075</v>
      </c>
      <c r="AG1880" s="88">
        <f t="shared" si="9"/>
        <v>7785.682875</v>
      </c>
      <c r="AH1880" s="88">
        <f>AG1880*'⚙️ Config'!$B$11</f>
        <v>38928.41438</v>
      </c>
      <c r="AI1880" s="88">
        <f>AH1880*'⚙️ Config'!$B$12</f>
        <v>11678.52431</v>
      </c>
      <c r="AJ1880" s="64"/>
      <c r="AK1880" s="84"/>
      <c r="AL1880" s="84"/>
      <c r="AM1880" s="84"/>
      <c r="AN1880" s="84"/>
      <c r="AO1880" s="84"/>
      <c r="AP1880" s="84"/>
      <c r="AQ1880" s="84"/>
    </row>
    <row r="1881" ht="15.0" customHeight="1">
      <c r="A1881" s="79">
        <v>1878.0</v>
      </c>
      <c r="B1881" s="80" t="s">
        <v>4114</v>
      </c>
      <c r="C1881" s="79" t="s">
        <v>141</v>
      </c>
      <c r="D1881" s="79" t="s">
        <v>4115</v>
      </c>
      <c r="E1881" s="81">
        <v>53.36</v>
      </c>
      <c r="F1881" s="79" t="s">
        <v>84</v>
      </c>
      <c r="G1881" s="79" t="s">
        <v>606</v>
      </c>
      <c r="H1881" s="82">
        <v>1037863.54</v>
      </c>
      <c r="I1881" s="79">
        <v>1.0</v>
      </c>
      <c r="J1881" s="83">
        <v>1.6</v>
      </c>
      <c r="K1881" s="80">
        <v>2024.0</v>
      </c>
      <c r="L1881" s="79" t="s">
        <v>630</v>
      </c>
      <c r="M1881" s="79">
        <v>2024.0</v>
      </c>
      <c r="N1881" s="79" t="s">
        <v>161</v>
      </c>
      <c r="O1881" s="65" t="str">
        <f t="shared" si="1"/>
        <v>357840630001</v>
      </c>
      <c r="P1881" s="65">
        <f t="shared" si="2"/>
        <v>6</v>
      </c>
      <c r="Q1881" s="65">
        <f t="shared" si="3"/>
        <v>0</v>
      </c>
      <c r="R1881" s="65" t="str">
        <f t="shared" si="12"/>
        <v>35.784.063/0001-60</v>
      </c>
      <c r="S1881" s="84"/>
      <c r="T1881" s="84" t="str">
        <f t="shared" si="10"/>
        <v/>
      </c>
      <c r="U1881" s="84" t="str">
        <f t="shared" si="11"/>
        <v/>
      </c>
      <c r="V1881" s="65" t="str">
        <f t="shared" si="5"/>
        <v/>
      </c>
      <c r="W1881" s="84"/>
      <c r="X1881" s="84"/>
      <c r="Y1881" s="85"/>
      <c r="Z1881" s="85"/>
      <c r="AA1881" s="65" t="str">
        <f t="shared" si="6"/>
        <v/>
      </c>
      <c r="AB1881" s="65" t="str">
        <f t="shared" si="7"/>
        <v/>
      </c>
      <c r="AC1881" s="86"/>
      <c r="AD1881" s="87" t="str">
        <f t="shared" si="8"/>
        <v/>
      </c>
      <c r="AE1881" s="84"/>
      <c r="AF1881" s="86">
        <f>IF(AC1881&gt;0,AC1881,'⚙️ Config'!$B$10)</f>
        <v>0.0075</v>
      </c>
      <c r="AG1881" s="88">
        <f t="shared" si="9"/>
        <v>7783.97655</v>
      </c>
      <c r="AH1881" s="88">
        <f>AG1881*'⚙️ Config'!$B$11</f>
        <v>38919.88275</v>
      </c>
      <c r="AI1881" s="88">
        <f>AH1881*'⚙️ Config'!$B$12</f>
        <v>11675.96483</v>
      </c>
      <c r="AJ1881" s="64"/>
      <c r="AK1881" s="84"/>
      <c r="AL1881" s="84"/>
      <c r="AM1881" s="84"/>
      <c r="AN1881" s="84"/>
      <c r="AO1881" s="84"/>
      <c r="AP1881" s="84"/>
      <c r="AQ1881" s="84"/>
    </row>
    <row r="1882" ht="15.0" customHeight="1">
      <c r="A1882" s="79">
        <v>1879.0</v>
      </c>
      <c r="B1882" s="80" t="s">
        <v>4116</v>
      </c>
      <c r="C1882" s="79" t="s">
        <v>141</v>
      </c>
      <c r="D1882" s="79" t="s">
        <v>4117</v>
      </c>
      <c r="E1882" s="81">
        <v>49.19</v>
      </c>
      <c r="F1882" s="79" t="s">
        <v>84</v>
      </c>
      <c r="G1882" s="79" t="s">
        <v>606</v>
      </c>
      <c r="H1882" s="82">
        <v>1037545.2</v>
      </c>
      <c r="I1882" s="79">
        <v>1.0</v>
      </c>
      <c r="J1882" s="83">
        <v>1.9</v>
      </c>
      <c r="K1882" s="80">
        <v>2024.0</v>
      </c>
      <c r="L1882" s="79" t="s">
        <v>630</v>
      </c>
      <c r="M1882" s="79">
        <v>2024.0</v>
      </c>
      <c r="N1882" s="79" t="s">
        <v>145</v>
      </c>
      <c r="O1882" s="65" t="str">
        <f t="shared" si="1"/>
        <v>336747640001</v>
      </c>
      <c r="P1882" s="65">
        <f t="shared" si="2"/>
        <v>1</v>
      </c>
      <c r="Q1882" s="65">
        <f t="shared" si="3"/>
        <v>1</v>
      </c>
      <c r="R1882" s="65" t="str">
        <f t="shared" si="12"/>
        <v>33.674.764/0001-11</v>
      </c>
      <c r="S1882" s="84"/>
      <c r="T1882" s="84" t="str">
        <f t="shared" si="10"/>
        <v/>
      </c>
      <c r="U1882" s="84" t="str">
        <f t="shared" si="11"/>
        <v/>
      </c>
      <c r="V1882" s="65" t="str">
        <f t="shared" si="5"/>
        <v/>
      </c>
      <c r="W1882" s="84"/>
      <c r="X1882" s="84"/>
      <c r="Y1882" s="85"/>
      <c r="Z1882" s="85"/>
      <c r="AA1882" s="65" t="str">
        <f t="shared" si="6"/>
        <v/>
      </c>
      <c r="AB1882" s="65" t="str">
        <f t="shared" si="7"/>
        <v/>
      </c>
      <c r="AC1882" s="86"/>
      <c r="AD1882" s="87" t="str">
        <f t="shared" si="8"/>
        <v/>
      </c>
      <c r="AE1882" s="84"/>
      <c r="AF1882" s="86">
        <f>IF(AC1882&gt;0,AC1882,'⚙️ Config'!$B$10)</f>
        <v>0.0075</v>
      </c>
      <c r="AG1882" s="88">
        <f t="shared" si="9"/>
        <v>7781.589</v>
      </c>
      <c r="AH1882" s="88">
        <f>AG1882*'⚙️ Config'!$B$11</f>
        <v>38907.945</v>
      </c>
      <c r="AI1882" s="88">
        <f>AH1882*'⚙️ Config'!$B$12</f>
        <v>11672.3835</v>
      </c>
      <c r="AJ1882" s="64"/>
      <c r="AK1882" s="84"/>
      <c r="AL1882" s="84"/>
      <c r="AM1882" s="84"/>
      <c r="AN1882" s="84"/>
      <c r="AO1882" s="84"/>
      <c r="AP1882" s="84"/>
      <c r="AQ1882" s="84"/>
    </row>
    <row r="1883" ht="15.0" customHeight="1">
      <c r="A1883" s="79">
        <v>1880.0</v>
      </c>
      <c r="B1883" s="80" t="s">
        <v>4118</v>
      </c>
      <c r="C1883" s="79" t="s">
        <v>141</v>
      </c>
      <c r="D1883" s="79" t="s">
        <v>4119</v>
      </c>
      <c r="E1883" s="81">
        <v>53.36</v>
      </c>
      <c r="F1883" s="79" t="s">
        <v>84</v>
      </c>
      <c r="G1883" s="79" t="s">
        <v>606</v>
      </c>
      <c r="H1883" s="82">
        <v>1037522.19</v>
      </c>
      <c r="I1883" s="79">
        <v>1.0</v>
      </c>
      <c r="J1883" s="83">
        <v>1.6</v>
      </c>
      <c r="K1883" s="80">
        <v>2024.0</v>
      </c>
      <c r="L1883" s="79" t="s">
        <v>448</v>
      </c>
      <c r="M1883" s="79">
        <v>2024.0</v>
      </c>
      <c r="N1883" s="79" t="s">
        <v>161</v>
      </c>
      <c r="O1883" s="65" t="str">
        <f t="shared" si="1"/>
        <v>555132790001</v>
      </c>
      <c r="P1883" s="65">
        <f t="shared" si="2"/>
        <v>0</v>
      </c>
      <c r="Q1883" s="65">
        <f t="shared" si="3"/>
        <v>7</v>
      </c>
      <c r="R1883" s="65" t="str">
        <f t="shared" si="12"/>
        <v>55.513.279/0001-07</v>
      </c>
      <c r="S1883" s="84"/>
      <c r="T1883" s="84" t="str">
        <f t="shared" si="10"/>
        <v/>
      </c>
      <c r="U1883" s="84" t="str">
        <f t="shared" si="11"/>
        <v/>
      </c>
      <c r="V1883" s="65" t="str">
        <f t="shared" si="5"/>
        <v/>
      </c>
      <c r="W1883" s="84"/>
      <c r="X1883" s="84"/>
      <c r="Y1883" s="85"/>
      <c r="Z1883" s="85"/>
      <c r="AA1883" s="65" t="str">
        <f t="shared" si="6"/>
        <v/>
      </c>
      <c r="AB1883" s="65" t="str">
        <f t="shared" si="7"/>
        <v/>
      </c>
      <c r="AC1883" s="86"/>
      <c r="AD1883" s="87" t="str">
        <f t="shared" si="8"/>
        <v/>
      </c>
      <c r="AE1883" s="84"/>
      <c r="AF1883" s="86">
        <f>IF(AC1883&gt;0,AC1883,'⚙️ Config'!$B$10)</f>
        <v>0.0075</v>
      </c>
      <c r="AG1883" s="88">
        <f t="shared" si="9"/>
        <v>7781.416425</v>
      </c>
      <c r="AH1883" s="88">
        <f>AG1883*'⚙️ Config'!$B$11</f>
        <v>38907.08213</v>
      </c>
      <c r="AI1883" s="88">
        <f>AH1883*'⚙️ Config'!$B$12</f>
        <v>11672.12464</v>
      </c>
      <c r="AJ1883" s="64"/>
      <c r="AK1883" s="84"/>
      <c r="AL1883" s="84"/>
      <c r="AM1883" s="84"/>
      <c r="AN1883" s="84"/>
      <c r="AO1883" s="84"/>
      <c r="AP1883" s="84"/>
      <c r="AQ1883" s="84"/>
    </row>
    <row r="1884" ht="15.0" customHeight="1">
      <c r="A1884" s="79">
        <v>1881.0</v>
      </c>
      <c r="B1884" s="80" t="s">
        <v>4120</v>
      </c>
      <c r="C1884" s="79" t="s">
        <v>141</v>
      </c>
      <c r="D1884" s="79" t="s">
        <v>4121</v>
      </c>
      <c r="E1884" s="81">
        <v>63.78</v>
      </c>
      <c r="F1884" s="79" t="s">
        <v>84</v>
      </c>
      <c r="G1884" s="79" t="s">
        <v>606</v>
      </c>
      <c r="H1884" s="82">
        <v>1037351.1</v>
      </c>
      <c r="I1884" s="79">
        <v>1.0</v>
      </c>
      <c r="J1884" s="83">
        <v>1.1</v>
      </c>
      <c r="K1884" s="80">
        <v>2025.0</v>
      </c>
      <c r="L1884" s="79" t="s">
        <v>630</v>
      </c>
      <c r="M1884" s="79">
        <v>2025.0</v>
      </c>
      <c r="N1884" s="79" t="s">
        <v>161</v>
      </c>
      <c r="O1884" s="65" t="str">
        <f t="shared" si="1"/>
        <v>151465030001</v>
      </c>
      <c r="P1884" s="65">
        <f t="shared" si="2"/>
        <v>4</v>
      </c>
      <c r="Q1884" s="65">
        <f t="shared" si="3"/>
        <v>7</v>
      </c>
      <c r="R1884" s="65" t="str">
        <f t="shared" si="12"/>
        <v>15.146.503/0001-47</v>
      </c>
      <c r="S1884" s="84"/>
      <c r="T1884" s="84" t="str">
        <f t="shared" si="10"/>
        <v/>
      </c>
      <c r="U1884" s="84" t="str">
        <f t="shared" si="11"/>
        <v/>
      </c>
      <c r="V1884" s="65" t="str">
        <f t="shared" si="5"/>
        <v/>
      </c>
      <c r="W1884" s="84"/>
      <c r="X1884" s="84"/>
      <c r="Y1884" s="85"/>
      <c r="Z1884" s="85"/>
      <c r="AA1884" s="65" t="str">
        <f t="shared" si="6"/>
        <v/>
      </c>
      <c r="AB1884" s="65" t="str">
        <f t="shared" si="7"/>
        <v/>
      </c>
      <c r="AC1884" s="86"/>
      <c r="AD1884" s="87" t="str">
        <f t="shared" si="8"/>
        <v/>
      </c>
      <c r="AE1884" s="84"/>
      <c r="AF1884" s="86">
        <f>IF(AC1884&gt;0,AC1884,'⚙️ Config'!$B$10)</f>
        <v>0.0075</v>
      </c>
      <c r="AG1884" s="88">
        <f t="shared" si="9"/>
        <v>7780.13325</v>
      </c>
      <c r="AH1884" s="88">
        <f>AG1884*'⚙️ Config'!$B$11</f>
        <v>38900.66625</v>
      </c>
      <c r="AI1884" s="88">
        <f>AH1884*'⚙️ Config'!$B$12</f>
        <v>11670.19988</v>
      </c>
      <c r="AJ1884" s="64"/>
      <c r="AK1884" s="84"/>
      <c r="AL1884" s="84"/>
      <c r="AM1884" s="84"/>
      <c r="AN1884" s="84"/>
      <c r="AO1884" s="84"/>
      <c r="AP1884" s="84"/>
      <c r="AQ1884" s="84"/>
    </row>
    <row r="1885" ht="15.0" customHeight="1">
      <c r="A1885" s="79">
        <v>1882.0</v>
      </c>
      <c r="B1885" s="80" t="s">
        <v>4122</v>
      </c>
      <c r="C1885" s="79" t="s">
        <v>141</v>
      </c>
      <c r="D1885" s="79" t="s">
        <v>4123</v>
      </c>
      <c r="E1885" s="81">
        <v>56.87</v>
      </c>
      <c r="F1885" s="79" t="s">
        <v>84</v>
      </c>
      <c r="G1885" s="79" t="s">
        <v>606</v>
      </c>
      <c r="H1885" s="82">
        <v>1036851.54</v>
      </c>
      <c r="I1885" s="79">
        <v>1.0</v>
      </c>
      <c r="J1885" s="83">
        <v>1.4</v>
      </c>
      <c r="K1885" s="80">
        <v>2024.0</v>
      </c>
      <c r="L1885" s="79" t="s">
        <v>630</v>
      </c>
      <c r="M1885" s="79">
        <v>2024.0</v>
      </c>
      <c r="N1885" s="79" t="s">
        <v>342</v>
      </c>
      <c r="O1885" s="65" t="str">
        <f t="shared" si="1"/>
        <v>167285590001</v>
      </c>
      <c r="P1885" s="65">
        <f t="shared" si="2"/>
        <v>7</v>
      </c>
      <c r="Q1885" s="65">
        <f t="shared" si="3"/>
        <v>2</v>
      </c>
      <c r="R1885" s="65" t="str">
        <f t="shared" si="12"/>
        <v>16.728.559/0001-72</v>
      </c>
      <c r="S1885" s="84"/>
      <c r="T1885" s="84" t="str">
        <f t="shared" si="10"/>
        <v/>
      </c>
      <c r="U1885" s="84" t="str">
        <f t="shared" si="11"/>
        <v/>
      </c>
      <c r="V1885" s="65" t="str">
        <f t="shared" si="5"/>
        <v/>
      </c>
      <c r="W1885" s="84"/>
      <c r="X1885" s="84"/>
      <c r="Y1885" s="85"/>
      <c r="Z1885" s="85"/>
      <c r="AA1885" s="65" t="str">
        <f t="shared" si="6"/>
        <v/>
      </c>
      <c r="AB1885" s="65" t="str">
        <f t="shared" si="7"/>
        <v/>
      </c>
      <c r="AC1885" s="86"/>
      <c r="AD1885" s="87" t="str">
        <f t="shared" si="8"/>
        <v/>
      </c>
      <c r="AE1885" s="84"/>
      <c r="AF1885" s="86">
        <f>IF(AC1885&gt;0,AC1885,'⚙️ Config'!$B$10)</f>
        <v>0.0075</v>
      </c>
      <c r="AG1885" s="88">
        <f t="shared" si="9"/>
        <v>7776.38655</v>
      </c>
      <c r="AH1885" s="88">
        <f>AG1885*'⚙️ Config'!$B$11</f>
        <v>38881.93275</v>
      </c>
      <c r="AI1885" s="88">
        <f>AH1885*'⚙️ Config'!$B$12</f>
        <v>11664.57983</v>
      </c>
      <c r="AJ1885" s="64"/>
      <c r="AK1885" s="84"/>
      <c r="AL1885" s="84"/>
      <c r="AM1885" s="84"/>
      <c r="AN1885" s="84"/>
      <c r="AO1885" s="84"/>
      <c r="AP1885" s="84"/>
      <c r="AQ1885" s="84"/>
    </row>
    <row r="1886" ht="15.0" customHeight="1">
      <c r="A1886" s="79">
        <v>1883.0</v>
      </c>
      <c r="B1886" s="80" t="s">
        <v>4124</v>
      </c>
      <c r="C1886" s="79" t="s">
        <v>141</v>
      </c>
      <c r="D1886" s="79" t="s">
        <v>4125</v>
      </c>
      <c r="E1886" s="81">
        <v>73.36</v>
      </c>
      <c r="F1886" s="79" t="s">
        <v>84</v>
      </c>
      <c r="G1886" s="79" t="s">
        <v>606</v>
      </c>
      <c r="H1886" s="82">
        <v>1036800.07</v>
      </c>
      <c r="I1886" s="79">
        <v>1.0</v>
      </c>
      <c r="J1886" s="83">
        <v>1.5</v>
      </c>
      <c r="K1886" s="80">
        <v>2025.0</v>
      </c>
      <c r="L1886" s="79" t="s">
        <v>448</v>
      </c>
      <c r="M1886" s="79">
        <v>2024.0</v>
      </c>
      <c r="N1886" s="79" t="s">
        <v>208</v>
      </c>
      <c r="O1886" s="65" t="str">
        <f t="shared" si="1"/>
        <v>062766720001</v>
      </c>
      <c r="P1886" s="65">
        <f t="shared" si="2"/>
        <v>0</v>
      </c>
      <c r="Q1886" s="65">
        <f t="shared" si="3"/>
        <v>0</v>
      </c>
      <c r="R1886" s="65" t="str">
        <f t="shared" si="12"/>
        <v>06.276.672/0001-00</v>
      </c>
      <c r="S1886" s="84"/>
      <c r="T1886" s="84" t="str">
        <f t="shared" si="10"/>
        <v/>
      </c>
      <c r="U1886" s="84" t="str">
        <f t="shared" si="11"/>
        <v/>
      </c>
      <c r="V1886" s="65" t="str">
        <f t="shared" si="5"/>
        <v/>
      </c>
      <c r="W1886" s="84"/>
      <c r="X1886" s="84"/>
      <c r="Y1886" s="85"/>
      <c r="Z1886" s="85"/>
      <c r="AA1886" s="65" t="str">
        <f t="shared" si="6"/>
        <v/>
      </c>
      <c r="AB1886" s="65" t="str">
        <f t="shared" si="7"/>
        <v/>
      </c>
      <c r="AC1886" s="86"/>
      <c r="AD1886" s="87" t="str">
        <f t="shared" si="8"/>
        <v/>
      </c>
      <c r="AE1886" s="84"/>
      <c r="AF1886" s="86">
        <f>IF(AC1886&gt;0,AC1886,'⚙️ Config'!$B$10)</f>
        <v>0.0075</v>
      </c>
      <c r="AG1886" s="88">
        <f t="shared" si="9"/>
        <v>7776.000525</v>
      </c>
      <c r="AH1886" s="88">
        <f>AG1886*'⚙️ Config'!$B$11</f>
        <v>38880.00263</v>
      </c>
      <c r="AI1886" s="88">
        <f>AH1886*'⚙️ Config'!$B$12</f>
        <v>11664.00079</v>
      </c>
      <c r="AJ1886" s="64"/>
      <c r="AK1886" s="84"/>
      <c r="AL1886" s="84"/>
      <c r="AM1886" s="84"/>
      <c r="AN1886" s="84"/>
      <c r="AO1886" s="84"/>
      <c r="AP1886" s="84"/>
      <c r="AQ1886" s="84"/>
    </row>
    <row r="1887" ht="15.0" customHeight="1">
      <c r="A1887" s="79">
        <v>1884.0</v>
      </c>
      <c r="B1887" s="80" t="s">
        <v>4126</v>
      </c>
      <c r="C1887" s="79" t="s">
        <v>141</v>
      </c>
      <c r="D1887" s="79" t="s">
        <v>4127</v>
      </c>
      <c r="E1887" s="81">
        <v>55.03</v>
      </c>
      <c r="F1887" s="79" t="s">
        <v>84</v>
      </c>
      <c r="G1887" s="79" t="s">
        <v>606</v>
      </c>
      <c r="H1887" s="82">
        <v>1036747.31</v>
      </c>
      <c r="I1887" s="79">
        <v>1.0</v>
      </c>
      <c r="J1887" s="83">
        <v>1.5</v>
      </c>
      <c r="K1887" s="80">
        <v>2024.0</v>
      </c>
      <c r="L1887" s="79" t="s">
        <v>202</v>
      </c>
      <c r="M1887" s="79">
        <v>2024.0</v>
      </c>
      <c r="N1887" s="79" t="s">
        <v>145</v>
      </c>
      <c r="O1887" s="65" t="str">
        <f t="shared" si="1"/>
        <v>073554540001</v>
      </c>
      <c r="P1887" s="65">
        <f t="shared" si="2"/>
        <v>2</v>
      </c>
      <c r="Q1887" s="65">
        <f t="shared" si="3"/>
        <v>4</v>
      </c>
      <c r="R1887" s="65" t="str">
        <f t="shared" si="12"/>
        <v>07.355.454/0001-24</v>
      </c>
      <c r="S1887" s="84"/>
      <c r="T1887" s="84" t="str">
        <f t="shared" si="10"/>
        <v/>
      </c>
      <c r="U1887" s="84" t="str">
        <f t="shared" si="11"/>
        <v/>
      </c>
      <c r="V1887" s="65" t="str">
        <f t="shared" si="5"/>
        <v/>
      </c>
      <c r="W1887" s="84"/>
      <c r="X1887" s="84"/>
      <c r="Y1887" s="85"/>
      <c r="Z1887" s="85"/>
      <c r="AA1887" s="65" t="str">
        <f t="shared" si="6"/>
        <v/>
      </c>
      <c r="AB1887" s="65" t="str">
        <f t="shared" si="7"/>
        <v/>
      </c>
      <c r="AC1887" s="86"/>
      <c r="AD1887" s="87" t="str">
        <f t="shared" si="8"/>
        <v/>
      </c>
      <c r="AE1887" s="84"/>
      <c r="AF1887" s="86">
        <f>IF(AC1887&gt;0,AC1887,'⚙️ Config'!$B$10)</f>
        <v>0.0075</v>
      </c>
      <c r="AG1887" s="88">
        <f t="shared" si="9"/>
        <v>7775.604825</v>
      </c>
      <c r="AH1887" s="88">
        <f>AG1887*'⚙️ Config'!$B$11</f>
        <v>38878.02413</v>
      </c>
      <c r="AI1887" s="88">
        <f>AH1887*'⚙️ Config'!$B$12</f>
        <v>11663.40724</v>
      </c>
      <c r="AJ1887" s="64"/>
      <c r="AK1887" s="84"/>
      <c r="AL1887" s="84"/>
      <c r="AM1887" s="84"/>
      <c r="AN1887" s="84"/>
      <c r="AO1887" s="84"/>
      <c r="AP1887" s="84"/>
      <c r="AQ1887" s="84"/>
    </row>
    <row r="1888" ht="15.0" customHeight="1">
      <c r="A1888" s="79">
        <v>1885.0</v>
      </c>
      <c r="B1888" s="80" t="s">
        <v>4128</v>
      </c>
      <c r="C1888" s="79" t="s">
        <v>141</v>
      </c>
      <c r="D1888" s="79" t="s">
        <v>4129</v>
      </c>
      <c r="E1888" s="81">
        <v>50.46</v>
      </c>
      <c r="F1888" s="79" t="s">
        <v>84</v>
      </c>
      <c r="G1888" s="79" t="s">
        <v>606</v>
      </c>
      <c r="H1888" s="82">
        <v>1035895.0</v>
      </c>
      <c r="I1888" s="79">
        <v>1.0</v>
      </c>
      <c r="J1888" s="83">
        <v>1.8</v>
      </c>
      <c r="K1888" s="80">
        <v>2024.0</v>
      </c>
      <c r="L1888" s="79" t="s">
        <v>630</v>
      </c>
      <c r="M1888" s="79">
        <v>2024.0</v>
      </c>
      <c r="N1888" s="79" t="s">
        <v>145</v>
      </c>
      <c r="O1888" s="65" t="str">
        <f t="shared" si="1"/>
        <v>396922860001</v>
      </c>
      <c r="P1888" s="65">
        <f t="shared" si="2"/>
        <v>5</v>
      </c>
      <c r="Q1888" s="65">
        <f t="shared" si="3"/>
        <v>9</v>
      </c>
      <c r="R1888" s="65" t="str">
        <f t="shared" si="12"/>
        <v>39.692.286/0001-59</v>
      </c>
      <c r="S1888" s="84"/>
      <c r="T1888" s="84" t="str">
        <f t="shared" si="10"/>
        <v/>
      </c>
      <c r="U1888" s="84" t="str">
        <f t="shared" si="11"/>
        <v/>
      </c>
      <c r="V1888" s="65" t="str">
        <f t="shared" si="5"/>
        <v/>
      </c>
      <c r="W1888" s="84"/>
      <c r="X1888" s="84"/>
      <c r="Y1888" s="85"/>
      <c r="Z1888" s="85"/>
      <c r="AA1888" s="65" t="str">
        <f t="shared" si="6"/>
        <v/>
      </c>
      <c r="AB1888" s="65" t="str">
        <f t="shared" si="7"/>
        <v/>
      </c>
      <c r="AC1888" s="86"/>
      <c r="AD1888" s="87" t="str">
        <f t="shared" si="8"/>
        <v/>
      </c>
      <c r="AE1888" s="84"/>
      <c r="AF1888" s="86">
        <f>IF(AC1888&gt;0,AC1888,'⚙️ Config'!$B$10)</f>
        <v>0.0075</v>
      </c>
      <c r="AG1888" s="88">
        <f t="shared" si="9"/>
        <v>7769.2125</v>
      </c>
      <c r="AH1888" s="88">
        <f>AG1888*'⚙️ Config'!$B$11</f>
        <v>38846.0625</v>
      </c>
      <c r="AI1888" s="88">
        <f>AH1888*'⚙️ Config'!$B$12</f>
        <v>11653.81875</v>
      </c>
      <c r="AJ1888" s="64"/>
      <c r="AK1888" s="84"/>
      <c r="AL1888" s="84"/>
      <c r="AM1888" s="84"/>
      <c r="AN1888" s="84"/>
      <c r="AO1888" s="84"/>
      <c r="AP1888" s="84"/>
      <c r="AQ1888" s="84"/>
    </row>
    <row r="1889" ht="15.0" customHeight="1">
      <c r="A1889" s="79">
        <v>1886.0</v>
      </c>
      <c r="B1889" s="80" t="s">
        <v>4130</v>
      </c>
      <c r="C1889" s="79" t="s">
        <v>141</v>
      </c>
      <c r="D1889" s="79" t="s">
        <v>4131</v>
      </c>
      <c r="E1889" s="81">
        <v>51.85</v>
      </c>
      <c r="F1889" s="79" t="s">
        <v>84</v>
      </c>
      <c r="G1889" s="79" t="s">
        <v>606</v>
      </c>
      <c r="H1889" s="82">
        <v>1035886.59</v>
      </c>
      <c r="I1889" s="79">
        <v>1.0</v>
      </c>
      <c r="J1889" s="83">
        <v>1.7</v>
      </c>
      <c r="K1889" s="80">
        <v>2024.0</v>
      </c>
      <c r="L1889" s="79" t="s">
        <v>630</v>
      </c>
      <c r="M1889" s="79">
        <v>2024.0</v>
      </c>
      <c r="N1889" s="79" t="s">
        <v>161</v>
      </c>
      <c r="O1889" s="65" t="str">
        <f t="shared" si="1"/>
        <v>203894500001</v>
      </c>
      <c r="P1889" s="65">
        <f t="shared" si="2"/>
        <v>2</v>
      </c>
      <c r="Q1889" s="65">
        <f t="shared" si="3"/>
        <v>5</v>
      </c>
      <c r="R1889" s="65" t="str">
        <f t="shared" si="12"/>
        <v>20.389.450/0001-25</v>
      </c>
      <c r="S1889" s="84"/>
      <c r="T1889" s="84" t="str">
        <f t="shared" si="10"/>
        <v/>
      </c>
      <c r="U1889" s="84" t="str">
        <f t="shared" si="11"/>
        <v/>
      </c>
      <c r="V1889" s="65" t="str">
        <f t="shared" si="5"/>
        <v/>
      </c>
      <c r="W1889" s="84"/>
      <c r="X1889" s="84"/>
      <c r="Y1889" s="85"/>
      <c r="Z1889" s="85"/>
      <c r="AA1889" s="65" t="str">
        <f t="shared" si="6"/>
        <v/>
      </c>
      <c r="AB1889" s="65" t="str">
        <f t="shared" si="7"/>
        <v/>
      </c>
      <c r="AC1889" s="86"/>
      <c r="AD1889" s="87" t="str">
        <f t="shared" si="8"/>
        <v/>
      </c>
      <c r="AE1889" s="84"/>
      <c r="AF1889" s="86">
        <f>IF(AC1889&gt;0,AC1889,'⚙️ Config'!$B$10)</f>
        <v>0.0075</v>
      </c>
      <c r="AG1889" s="88">
        <f t="shared" si="9"/>
        <v>7769.149425</v>
      </c>
      <c r="AH1889" s="88">
        <f>AG1889*'⚙️ Config'!$B$11</f>
        <v>38845.74713</v>
      </c>
      <c r="AI1889" s="88">
        <f>AH1889*'⚙️ Config'!$B$12</f>
        <v>11653.72414</v>
      </c>
      <c r="AJ1889" s="64"/>
      <c r="AK1889" s="84"/>
      <c r="AL1889" s="84"/>
      <c r="AM1889" s="84"/>
      <c r="AN1889" s="84"/>
      <c r="AO1889" s="84"/>
      <c r="AP1889" s="84"/>
      <c r="AQ1889" s="84"/>
    </row>
    <row r="1890" ht="15.0" customHeight="1">
      <c r="A1890" s="79">
        <v>1887.0</v>
      </c>
      <c r="B1890" s="80" t="s">
        <v>4132</v>
      </c>
      <c r="C1890" s="79" t="s">
        <v>141</v>
      </c>
      <c r="D1890" s="79" t="s">
        <v>4133</v>
      </c>
      <c r="E1890" s="81">
        <v>50.46</v>
      </c>
      <c r="F1890" s="79" t="s">
        <v>84</v>
      </c>
      <c r="G1890" s="79" t="s">
        <v>606</v>
      </c>
      <c r="H1890" s="82">
        <v>1035641.9</v>
      </c>
      <c r="I1890" s="79">
        <v>1.0</v>
      </c>
      <c r="J1890" s="83">
        <v>1.8</v>
      </c>
      <c r="K1890" s="80">
        <v>2024.0</v>
      </c>
      <c r="L1890" s="79" t="s">
        <v>295</v>
      </c>
      <c r="M1890" s="79">
        <v>2024.0</v>
      </c>
      <c r="N1890" s="79" t="s">
        <v>161</v>
      </c>
      <c r="O1890" s="65" t="str">
        <f t="shared" si="1"/>
        <v>131079390001</v>
      </c>
      <c r="P1890" s="65">
        <f t="shared" si="2"/>
        <v>0</v>
      </c>
      <c r="Q1890" s="65">
        <f t="shared" si="3"/>
        <v>0</v>
      </c>
      <c r="R1890" s="65" t="str">
        <f t="shared" si="12"/>
        <v>13.107.939/0001-00</v>
      </c>
      <c r="S1890" s="84"/>
      <c r="T1890" s="84" t="str">
        <f t="shared" si="10"/>
        <v/>
      </c>
      <c r="U1890" s="84" t="str">
        <f t="shared" si="11"/>
        <v/>
      </c>
      <c r="V1890" s="65" t="str">
        <f t="shared" si="5"/>
        <v/>
      </c>
      <c r="W1890" s="84"/>
      <c r="X1890" s="84"/>
      <c r="Y1890" s="85"/>
      <c r="Z1890" s="85"/>
      <c r="AA1890" s="65" t="str">
        <f t="shared" si="6"/>
        <v/>
      </c>
      <c r="AB1890" s="65" t="str">
        <f t="shared" si="7"/>
        <v/>
      </c>
      <c r="AC1890" s="86"/>
      <c r="AD1890" s="87" t="str">
        <f t="shared" si="8"/>
        <v/>
      </c>
      <c r="AE1890" s="84"/>
      <c r="AF1890" s="86">
        <f>IF(AC1890&gt;0,AC1890,'⚙️ Config'!$B$10)</f>
        <v>0.0075</v>
      </c>
      <c r="AG1890" s="88">
        <f t="shared" si="9"/>
        <v>7767.31425</v>
      </c>
      <c r="AH1890" s="88">
        <f>AG1890*'⚙️ Config'!$B$11</f>
        <v>38836.57125</v>
      </c>
      <c r="AI1890" s="88">
        <f>AH1890*'⚙️ Config'!$B$12</f>
        <v>11650.97138</v>
      </c>
      <c r="AJ1890" s="64"/>
      <c r="AK1890" s="84"/>
      <c r="AL1890" s="84"/>
      <c r="AM1890" s="84"/>
      <c r="AN1890" s="84"/>
      <c r="AO1890" s="84"/>
      <c r="AP1890" s="84"/>
      <c r="AQ1890" s="84"/>
    </row>
    <row r="1891" ht="15.0" customHeight="1">
      <c r="A1891" s="79">
        <v>1888.0</v>
      </c>
      <c r="B1891" s="80" t="s">
        <v>4134</v>
      </c>
      <c r="C1891" s="79" t="s">
        <v>141</v>
      </c>
      <c r="D1891" s="79" t="s">
        <v>4135</v>
      </c>
      <c r="E1891" s="81">
        <v>55.03</v>
      </c>
      <c r="F1891" s="79" t="s">
        <v>84</v>
      </c>
      <c r="G1891" s="79" t="s">
        <v>606</v>
      </c>
      <c r="H1891" s="82">
        <v>1035321.48</v>
      </c>
      <c r="I1891" s="79">
        <v>1.0</v>
      </c>
      <c r="J1891" s="83">
        <v>1.5</v>
      </c>
      <c r="K1891" s="80">
        <v>2024.0</v>
      </c>
      <c r="L1891" s="79" t="s">
        <v>630</v>
      </c>
      <c r="M1891" s="79">
        <v>2024.0</v>
      </c>
      <c r="N1891" s="79" t="s">
        <v>161</v>
      </c>
      <c r="O1891" s="65" t="str">
        <f t="shared" si="1"/>
        <v>275688340001</v>
      </c>
      <c r="P1891" s="65">
        <f t="shared" si="2"/>
        <v>5</v>
      </c>
      <c r="Q1891" s="65">
        <f t="shared" si="3"/>
        <v>4</v>
      </c>
      <c r="R1891" s="65" t="str">
        <f t="shared" si="12"/>
        <v>27.568.834/0001-54</v>
      </c>
      <c r="S1891" s="84"/>
      <c r="T1891" s="84" t="str">
        <f t="shared" si="10"/>
        <v/>
      </c>
      <c r="U1891" s="84" t="str">
        <f t="shared" si="11"/>
        <v/>
      </c>
      <c r="V1891" s="65" t="str">
        <f t="shared" si="5"/>
        <v/>
      </c>
      <c r="W1891" s="84"/>
      <c r="X1891" s="84"/>
      <c r="Y1891" s="85"/>
      <c r="Z1891" s="85"/>
      <c r="AA1891" s="65" t="str">
        <f t="shared" si="6"/>
        <v/>
      </c>
      <c r="AB1891" s="65" t="str">
        <f t="shared" si="7"/>
        <v/>
      </c>
      <c r="AC1891" s="86"/>
      <c r="AD1891" s="87" t="str">
        <f t="shared" si="8"/>
        <v/>
      </c>
      <c r="AE1891" s="84"/>
      <c r="AF1891" s="86">
        <f>IF(AC1891&gt;0,AC1891,'⚙️ Config'!$B$10)</f>
        <v>0.0075</v>
      </c>
      <c r="AG1891" s="88">
        <f t="shared" si="9"/>
        <v>7764.9111</v>
      </c>
      <c r="AH1891" s="88">
        <f>AG1891*'⚙️ Config'!$B$11</f>
        <v>38824.5555</v>
      </c>
      <c r="AI1891" s="88">
        <f>AH1891*'⚙️ Config'!$B$12</f>
        <v>11647.36665</v>
      </c>
      <c r="AJ1891" s="64"/>
      <c r="AK1891" s="84"/>
      <c r="AL1891" s="84"/>
      <c r="AM1891" s="84"/>
      <c r="AN1891" s="84"/>
      <c r="AO1891" s="84"/>
      <c r="AP1891" s="84"/>
      <c r="AQ1891" s="84"/>
    </row>
    <row r="1892" ht="15.0" customHeight="1">
      <c r="A1892" s="79">
        <v>1889.0</v>
      </c>
      <c r="B1892" s="80" t="s">
        <v>4136</v>
      </c>
      <c r="C1892" s="79" t="s">
        <v>141</v>
      </c>
      <c r="D1892" s="79" t="s">
        <v>4137</v>
      </c>
      <c r="E1892" s="81">
        <v>55.03</v>
      </c>
      <c r="F1892" s="79" t="s">
        <v>84</v>
      </c>
      <c r="G1892" s="79" t="s">
        <v>606</v>
      </c>
      <c r="H1892" s="82">
        <v>1035096.26</v>
      </c>
      <c r="I1892" s="79">
        <v>1.0</v>
      </c>
      <c r="J1892" s="83">
        <v>1.5</v>
      </c>
      <c r="K1892" s="80">
        <v>2024.0</v>
      </c>
      <c r="L1892" s="79" t="s">
        <v>630</v>
      </c>
      <c r="M1892" s="79">
        <v>2024.0</v>
      </c>
      <c r="N1892" s="79" t="s">
        <v>161</v>
      </c>
      <c r="O1892" s="65" t="str">
        <f t="shared" si="1"/>
        <v>108648890001</v>
      </c>
      <c r="P1892" s="65">
        <f t="shared" si="2"/>
        <v>0</v>
      </c>
      <c r="Q1892" s="65">
        <f t="shared" si="3"/>
        <v>9</v>
      </c>
      <c r="R1892" s="65" t="str">
        <f t="shared" si="12"/>
        <v>10.864.889/0001-09</v>
      </c>
      <c r="S1892" s="84"/>
      <c r="T1892" s="84" t="str">
        <f t="shared" si="10"/>
        <v/>
      </c>
      <c r="U1892" s="84" t="str">
        <f t="shared" si="11"/>
        <v/>
      </c>
      <c r="V1892" s="65" t="str">
        <f t="shared" si="5"/>
        <v/>
      </c>
      <c r="W1892" s="84"/>
      <c r="X1892" s="84"/>
      <c r="Y1892" s="85"/>
      <c r="Z1892" s="85"/>
      <c r="AA1892" s="65" t="str">
        <f t="shared" si="6"/>
        <v/>
      </c>
      <c r="AB1892" s="65" t="str">
        <f t="shared" si="7"/>
        <v/>
      </c>
      <c r="AC1892" s="86"/>
      <c r="AD1892" s="87" t="str">
        <f t="shared" si="8"/>
        <v/>
      </c>
      <c r="AE1892" s="84"/>
      <c r="AF1892" s="86">
        <f>IF(AC1892&gt;0,AC1892,'⚙️ Config'!$B$10)</f>
        <v>0.0075</v>
      </c>
      <c r="AG1892" s="88">
        <f t="shared" si="9"/>
        <v>7763.22195</v>
      </c>
      <c r="AH1892" s="88">
        <f>AG1892*'⚙️ Config'!$B$11</f>
        <v>38816.10975</v>
      </c>
      <c r="AI1892" s="88">
        <f>AH1892*'⚙️ Config'!$B$12</f>
        <v>11644.83293</v>
      </c>
      <c r="AJ1892" s="64"/>
      <c r="AK1892" s="84"/>
      <c r="AL1892" s="84"/>
      <c r="AM1892" s="84"/>
      <c r="AN1892" s="84"/>
      <c r="AO1892" s="84"/>
      <c r="AP1892" s="84"/>
      <c r="AQ1892" s="84"/>
    </row>
    <row r="1893" ht="15.0" customHeight="1">
      <c r="A1893" s="79">
        <v>1890.0</v>
      </c>
      <c r="B1893" s="80" t="s">
        <v>4138</v>
      </c>
      <c r="C1893" s="79" t="s">
        <v>141</v>
      </c>
      <c r="D1893" s="79" t="s">
        <v>4139</v>
      </c>
      <c r="E1893" s="81">
        <v>56.87</v>
      </c>
      <c r="F1893" s="79" t="s">
        <v>84</v>
      </c>
      <c r="G1893" s="79" t="s">
        <v>606</v>
      </c>
      <c r="H1893" s="82">
        <v>1035063.03</v>
      </c>
      <c r="I1893" s="79">
        <v>1.0</v>
      </c>
      <c r="J1893" s="83">
        <v>1.4</v>
      </c>
      <c r="K1893" s="80">
        <v>2024.0</v>
      </c>
      <c r="L1893" s="79" t="s">
        <v>202</v>
      </c>
      <c r="M1893" s="79">
        <v>2024.0</v>
      </c>
      <c r="N1893" s="79" t="s">
        <v>161</v>
      </c>
      <c r="O1893" s="65" t="str">
        <f t="shared" si="1"/>
        <v>202804470001</v>
      </c>
      <c r="P1893" s="65">
        <f t="shared" si="2"/>
        <v>7</v>
      </c>
      <c r="Q1893" s="65">
        <f t="shared" si="3"/>
        <v>9</v>
      </c>
      <c r="R1893" s="65" t="str">
        <f t="shared" si="12"/>
        <v>20.280.447/0001-79</v>
      </c>
      <c r="S1893" s="84"/>
      <c r="T1893" s="84" t="str">
        <f t="shared" si="10"/>
        <v/>
      </c>
      <c r="U1893" s="84" t="str">
        <f t="shared" si="11"/>
        <v/>
      </c>
      <c r="V1893" s="65" t="str">
        <f t="shared" si="5"/>
        <v/>
      </c>
      <c r="W1893" s="84"/>
      <c r="X1893" s="84"/>
      <c r="Y1893" s="85"/>
      <c r="Z1893" s="85"/>
      <c r="AA1893" s="65" t="str">
        <f t="shared" si="6"/>
        <v/>
      </c>
      <c r="AB1893" s="65" t="str">
        <f t="shared" si="7"/>
        <v/>
      </c>
      <c r="AC1893" s="86"/>
      <c r="AD1893" s="87" t="str">
        <f t="shared" si="8"/>
        <v/>
      </c>
      <c r="AE1893" s="84"/>
      <c r="AF1893" s="86">
        <f>IF(AC1893&gt;0,AC1893,'⚙️ Config'!$B$10)</f>
        <v>0.0075</v>
      </c>
      <c r="AG1893" s="88">
        <f t="shared" si="9"/>
        <v>7762.972725</v>
      </c>
      <c r="AH1893" s="88">
        <f>AG1893*'⚙️ Config'!$B$11</f>
        <v>38814.86363</v>
      </c>
      <c r="AI1893" s="88">
        <f>AH1893*'⚙️ Config'!$B$12</f>
        <v>11644.45909</v>
      </c>
      <c r="AJ1893" s="64"/>
      <c r="AK1893" s="84"/>
      <c r="AL1893" s="84"/>
      <c r="AM1893" s="84"/>
      <c r="AN1893" s="84"/>
      <c r="AO1893" s="84"/>
      <c r="AP1893" s="84"/>
      <c r="AQ1893" s="84"/>
    </row>
    <row r="1894" ht="15.0" customHeight="1">
      <c r="A1894" s="79">
        <v>1891.0</v>
      </c>
      <c r="B1894" s="80" t="s">
        <v>4140</v>
      </c>
      <c r="C1894" s="79" t="s">
        <v>141</v>
      </c>
      <c r="D1894" s="79" t="s">
        <v>4141</v>
      </c>
      <c r="E1894" s="81">
        <v>55.03</v>
      </c>
      <c r="F1894" s="79" t="s">
        <v>84</v>
      </c>
      <c r="G1894" s="79" t="s">
        <v>606</v>
      </c>
      <c r="H1894" s="82">
        <v>1034388.09</v>
      </c>
      <c r="I1894" s="79">
        <v>1.0</v>
      </c>
      <c r="J1894" s="83">
        <v>1.5</v>
      </c>
      <c r="K1894" s="80">
        <v>2024.0</v>
      </c>
      <c r="L1894" s="79" t="s">
        <v>630</v>
      </c>
      <c r="M1894" s="79">
        <v>2024.0</v>
      </c>
      <c r="N1894" s="79" t="s">
        <v>145</v>
      </c>
      <c r="O1894" s="65" t="str">
        <f t="shared" si="1"/>
        <v>288857430001</v>
      </c>
      <c r="P1894" s="65">
        <f t="shared" si="2"/>
        <v>0</v>
      </c>
      <c r="Q1894" s="65">
        <f t="shared" si="3"/>
        <v>5</v>
      </c>
      <c r="R1894" s="65" t="str">
        <f t="shared" si="12"/>
        <v>28.885.743/0001-05</v>
      </c>
      <c r="S1894" s="84"/>
      <c r="T1894" s="84" t="str">
        <f t="shared" si="10"/>
        <v/>
      </c>
      <c r="U1894" s="84" t="str">
        <f t="shared" si="11"/>
        <v/>
      </c>
      <c r="V1894" s="65" t="str">
        <f t="shared" si="5"/>
        <v/>
      </c>
      <c r="W1894" s="84"/>
      <c r="X1894" s="84"/>
      <c r="Y1894" s="85"/>
      <c r="Z1894" s="85"/>
      <c r="AA1894" s="65" t="str">
        <f t="shared" si="6"/>
        <v/>
      </c>
      <c r="AB1894" s="65" t="str">
        <f t="shared" si="7"/>
        <v/>
      </c>
      <c r="AC1894" s="86"/>
      <c r="AD1894" s="87" t="str">
        <f t="shared" si="8"/>
        <v/>
      </c>
      <c r="AE1894" s="84"/>
      <c r="AF1894" s="86">
        <f>IF(AC1894&gt;0,AC1894,'⚙️ Config'!$B$10)</f>
        <v>0.0075</v>
      </c>
      <c r="AG1894" s="88">
        <f t="shared" si="9"/>
        <v>7757.910675</v>
      </c>
      <c r="AH1894" s="88">
        <f>AG1894*'⚙️ Config'!$B$11</f>
        <v>38789.55338</v>
      </c>
      <c r="AI1894" s="88">
        <f>AH1894*'⚙️ Config'!$B$12</f>
        <v>11636.86601</v>
      </c>
      <c r="AJ1894" s="64"/>
      <c r="AK1894" s="84"/>
      <c r="AL1894" s="84"/>
      <c r="AM1894" s="84"/>
      <c r="AN1894" s="84"/>
      <c r="AO1894" s="84"/>
      <c r="AP1894" s="84"/>
      <c r="AQ1894" s="84"/>
    </row>
    <row r="1895" ht="15.0" customHeight="1">
      <c r="A1895" s="79">
        <v>1892.0</v>
      </c>
      <c r="B1895" s="80" t="s">
        <v>4142</v>
      </c>
      <c r="C1895" s="79" t="s">
        <v>141</v>
      </c>
      <c r="D1895" s="79" t="s">
        <v>4143</v>
      </c>
      <c r="E1895" s="81">
        <v>53.36</v>
      </c>
      <c r="F1895" s="79" t="s">
        <v>84</v>
      </c>
      <c r="G1895" s="79" t="s">
        <v>606</v>
      </c>
      <c r="H1895" s="82">
        <v>1033298.13</v>
      </c>
      <c r="I1895" s="79">
        <v>1.0</v>
      </c>
      <c r="J1895" s="83">
        <v>1.6</v>
      </c>
      <c r="K1895" s="80">
        <v>2024.0</v>
      </c>
      <c r="L1895" s="79" t="s">
        <v>630</v>
      </c>
      <c r="M1895" s="79">
        <v>2024.0</v>
      </c>
      <c r="N1895" s="79" t="s">
        <v>161</v>
      </c>
      <c r="O1895" s="65" t="str">
        <f t="shared" si="1"/>
        <v>210935080001</v>
      </c>
      <c r="P1895" s="65">
        <f t="shared" si="2"/>
        <v>5</v>
      </c>
      <c r="Q1895" s="65">
        <f t="shared" si="3"/>
        <v>1</v>
      </c>
      <c r="R1895" s="65" t="str">
        <f t="shared" si="12"/>
        <v>21.093.508/0001-51</v>
      </c>
      <c r="S1895" s="84"/>
      <c r="T1895" s="84" t="str">
        <f t="shared" si="10"/>
        <v/>
      </c>
      <c r="U1895" s="84" t="str">
        <f t="shared" si="11"/>
        <v/>
      </c>
      <c r="V1895" s="65" t="str">
        <f t="shared" si="5"/>
        <v/>
      </c>
      <c r="W1895" s="84"/>
      <c r="X1895" s="84"/>
      <c r="Y1895" s="85"/>
      <c r="Z1895" s="85"/>
      <c r="AA1895" s="65" t="str">
        <f t="shared" si="6"/>
        <v/>
      </c>
      <c r="AB1895" s="65" t="str">
        <f t="shared" si="7"/>
        <v/>
      </c>
      <c r="AC1895" s="86"/>
      <c r="AD1895" s="87" t="str">
        <f t="shared" si="8"/>
        <v/>
      </c>
      <c r="AE1895" s="84"/>
      <c r="AF1895" s="86">
        <f>IF(AC1895&gt;0,AC1895,'⚙️ Config'!$B$10)</f>
        <v>0.0075</v>
      </c>
      <c r="AG1895" s="88">
        <f t="shared" si="9"/>
        <v>7749.735975</v>
      </c>
      <c r="AH1895" s="88">
        <f>AG1895*'⚙️ Config'!$B$11</f>
        <v>38748.67988</v>
      </c>
      <c r="AI1895" s="88">
        <f>AH1895*'⚙️ Config'!$B$12</f>
        <v>11624.60396</v>
      </c>
      <c r="AJ1895" s="64"/>
      <c r="AK1895" s="84"/>
      <c r="AL1895" s="84"/>
      <c r="AM1895" s="84"/>
      <c r="AN1895" s="84"/>
      <c r="AO1895" s="84"/>
      <c r="AP1895" s="84"/>
      <c r="AQ1895" s="84"/>
    </row>
    <row r="1896" ht="15.0" customHeight="1">
      <c r="A1896" s="79">
        <v>1893.0</v>
      </c>
      <c r="B1896" s="80" t="s">
        <v>4144</v>
      </c>
      <c r="C1896" s="79" t="s">
        <v>141</v>
      </c>
      <c r="D1896" s="79" t="s">
        <v>4145</v>
      </c>
      <c r="E1896" s="81">
        <v>53.36</v>
      </c>
      <c r="F1896" s="79" t="s">
        <v>84</v>
      </c>
      <c r="G1896" s="79" t="s">
        <v>606</v>
      </c>
      <c r="H1896" s="82">
        <v>1033290.66</v>
      </c>
      <c r="I1896" s="79">
        <v>1.0</v>
      </c>
      <c r="J1896" s="83">
        <v>1.6</v>
      </c>
      <c r="K1896" s="80">
        <v>2024.0</v>
      </c>
      <c r="L1896" s="79" t="s">
        <v>448</v>
      </c>
      <c r="M1896" s="79">
        <v>2024.0</v>
      </c>
      <c r="N1896" s="79" t="s">
        <v>161</v>
      </c>
      <c r="O1896" s="65" t="str">
        <f t="shared" si="1"/>
        <v>406278690001</v>
      </c>
      <c r="P1896" s="65">
        <f t="shared" si="2"/>
        <v>8</v>
      </c>
      <c r="Q1896" s="65">
        <f t="shared" si="3"/>
        <v>5</v>
      </c>
      <c r="R1896" s="65" t="str">
        <f t="shared" si="12"/>
        <v>40.627.869/0001-85</v>
      </c>
      <c r="S1896" s="84"/>
      <c r="T1896" s="84" t="str">
        <f t="shared" si="10"/>
        <v/>
      </c>
      <c r="U1896" s="84" t="str">
        <f t="shared" si="11"/>
        <v/>
      </c>
      <c r="V1896" s="65" t="str">
        <f t="shared" si="5"/>
        <v/>
      </c>
      <c r="W1896" s="84"/>
      <c r="X1896" s="84"/>
      <c r="Y1896" s="85"/>
      <c r="Z1896" s="85"/>
      <c r="AA1896" s="65" t="str">
        <f t="shared" si="6"/>
        <v/>
      </c>
      <c r="AB1896" s="65" t="str">
        <f t="shared" si="7"/>
        <v/>
      </c>
      <c r="AC1896" s="86"/>
      <c r="AD1896" s="87" t="str">
        <f t="shared" si="8"/>
        <v/>
      </c>
      <c r="AE1896" s="84"/>
      <c r="AF1896" s="86">
        <f>IF(AC1896&gt;0,AC1896,'⚙️ Config'!$B$10)</f>
        <v>0.0075</v>
      </c>
      <c r="AG1896" s="88">
        <f t="shared" si="9"/>
        <v>7749.67995</v>
      </c>
      <c r="AH1896" s="88">
        <f>AG1896*'⚙️ Config'!$B$11</f>
        <v>38748.39975</v>
      </c>
      <c r="AI1896" s="88">
        <f>AH1896*'⚙️ Config'!$B$12</f>
        <v>11624.51993</v>
      </c>
      <c r="AJ1896" s="64"/>
      <c r="AK1896" s="84"/>
      <c r="AL1896" s="84"/>
      <c r="AM1896" s="84"/>
      <c r="AN1896" s="84"/>
      <c r="AO1896" s="84"/>
      <c r="AP1896" s="84"/>
      <c r="AQ1896" s="84"/>
    </row>
    <row r="1897" ht="15.0" customHeight="1">
      <c r="A1897" s="79">
        <v>1894.0</v>
      </c>
      <c r="B1897" s="80" t="s">
        <v>4146</v>
      </c>
      <c r="C1897" s="79" t="s">
        <v>141</v>
      </c>
      <c r="D1897" s="79" t="s">
        <v>4147</v>
      </c>
      <c r="E1897" s="81">
        <v>56.87</v>
      </c>
      <c r="F1897" s="79" t="s">
        <v>84</v>
      </c>
      <c r="G1897" s="79" t="s">
        <v>606</v>
      </c>
      <c r="H1897" s="82">
        <v>1032809.4</v>
      </c>
      <c r="I1897" s="79">
        <v>1.0</v>
      </c>
      <c r="J1897" s="83">
        <v>1.4</v>
      </c>
      <c r="K1897" s="80">
        <v>2024.0</v>
      </c>
      <c r="L1897" s="79" t="s">
        <v>630</v>
      </c>
      <c r="M1897" s="79">
        <v>2024.0</v>
      </c>
      <c r="N1897" s="79" t="s">
        <v>145</v>
      </c>
      <c r="O1897" s="65" t="str">
        <f t="shared" si="1"/>
        <v>313070000001</v>
      </c>
      <c r="P1897" s="65">
        <f t="shared" si="2"/>
        <v>6</v>
      </c>
      <c r="Q1897" s="65">
        <f t="shared" si="3"/>
        <v>2</v>
      </c>
      <c r="R1897" s="65" t="str">
        <f t="shared" si="12"/>
        <v>31.307.000/0001-62</v>
      </c>
      <c r="S1897" s="84"/>
      <c r="T1897" s="84" t="str">
        <f t="shared" si="10"/>
        <v/>
      </c>
      <c r="U1897" s="84" t="str">
        <f t="shared" si="11"/>
        <v/>
      </c>
      <c r="V1897" s="65" t="str">
        <f t="shared" si="5"/>
        <v/>
      </c>
      <c r="W1897" s="84"/>
      <c r="X1897" s="84"/>
      <c r="Y1897" s="85"/>
      <c r="Z1897" s="85"/>
      <c r="AA1897" s="65" t="str">
        <f t="shared" si="6"/>
        <v/>
      </c>
      <c r="AB1897" s="65" t="str">
        <f t="shared" si="7"/>
        <v/>
      </c>
      <c r="AC1897" s="86"/>
      <c r="AD1897" s="87" t="str">
        <f t="shared" si="8"/>
        <v/>
      </c>
      <c r="AE1897" s="84"/>
      <c r="AF1897" s="86">
        <f>IF(AC1897&gt;0,AC1897,'⚙️ Config'!$B$10)</f>
        <v>0.0075</v>
      </c>
      <c r="AG1897" s="88">
        <f t="shared" si="9"/>
        <v>7746.0705</v>
      </c>
      <c r="AH1897" s="88">
        <f>AG1897*'⚙️ Config'!$B$11</f>
        <v>38730.3525</v>
      </c>
      <c r="AI1897" s="88">
        <f>AH1897*'⚙️ Config'!$B$12</f>
        <v>11619.10575</v>
      </c>
      <c r="AJ1897" s="64"/>
      <c r="AK1897" s="84"/>
      <c r="AL1897" s="84"/>
      <c r="AM1897" s="84"/>
      <c r="AN1897" s="84"/>
      <c r="AO1897" s="84"/>
      <c r="AP1897" s="84"/>
      <c r="AQ1897" s="84"/>
    </row>
    <row r="1898" ht="15.0" customHeight="1">
      <c r="A1898" s="79">
        <v>1895.0</v>
      </c>
      <c r="B1898" s="80" t="s">
        <v>4148</v>
      </c>
      <c r="C1898" s="79" t="s">
        <v>141</v>
      </c>
      <c r="D1898" s="79" t="s">
        <v>4149</v>
      </c>
      <c r="E1898" s="81">
        <v>56.87</v>
      </c>
      <c r="F1898" s="79" t="s">
        <v>84</v>
      </c>
      <c r="G1898" s="79" t="s">
        <v>606</v>
      </c>
      <c r="H1898" s="82">
        <v>1032717.93</v>
      </c>
      <c r="I1898" s="79">
        <v>1.0</v>
      </c>
      <c r="J1898" s="83">
        <v>1.4</v>
      </c>
      <c r="K1898" s="80">
        <v>2024.0</v>
      </c>
      <c r="L1898" s="79" t="s">
        <v>630</v>
      </c>
      <c r="M1898" s="79">
        <v>2024.0</v>
      </c>
      <c r="N1898" s="79" t="s">
        <v>145</v>
      </c>
      <c r="O1898" s="65" t="str">
        <f t="shared" si="1"/>
        <v>274833020001</v>
      </c>
      <c r="P1898" s="65">
        <f t="shared" si="2"/>
        <v>1</v>
      </c>
      <c r="Q1898" s="65">
        <f t="shared" si="3"/>
        <v>4</v>
      </c>
      <c r="R1898" s="65" t="str">
        <f t="shared" si="12"/>
        <v>27.483.302/0001-14</v>
      </c>
      <c r="S1898" s="84"/>
      <c r="T1898" s="84" t="str">
        <f t="shared" si="10"/>
        <v/>
      </c>
      <c r="U1898" s="84" t="str">
        <f t="shared" si="11"/>
        <v/>
      </c>
      <c r="V1898" s="65" t="str">
        <f t="shared" si="5"/>
        <v/>
      </c>
      <c r="W1898" s="84"/>
      <c r="X1898" s="84"/>
      <c r="Y1898" s="85"/>
      <c r="Z1898" s="85"/>
      <c r="AA1898" s="65" t="str">
        <f t="shared" si="6"/>
        <v/>
      </c>
      <c r="AB1898" s="65" t="str">
        <f t="shared" si="7"/>
        <v/>
      </c>
      <c r="AC1898" s="86"/>
      <c r="AD1898" s="87" t="str">
        <f t="shared" si="8"/>
        <v/>
      </c>
      <c r="AE1898" s="84"/>
      <c r="AF1898" s="86">
        <f>IF(AC1898&gt;0,AC1898,'⚙️ Config'!$B$10)</f>
        <v>0.0075</v>
      </c>
      <c r="AG1898" s="88">
        <f t="shared" si="9"/>
        <v>7745.384475</v>
      </c>
      <c r="AH1898" s="88">
        <f>AG1898*'⚙️ Config'!$B$11</f>
        <v>38726.92238</v>
      </c>
      <c r="AI1898" s="88">
        <f>AH1898*'⚙️ Config'!$B$12</f>
        <v>11618.07671</v>
      </c>
      <c r="AJ1898" s="64"/>
      <c r="AK1898" s="84"/>
      <c r="AL1898" s="84"/>
      <c r="AM1898" s="84"/>
      <c r="AN1898" s="84"/>
      <c r="AO1898" s="84"/>
      <c r="AP1898" s="84"/>
      <c r="AQ1898" s="84"/>
    </row>
    <row r="1899" ht="15.0" customHeight="1">
      <c r="A1899" s="79">
        <v>1896.0</v>
      </c>
      <c r="B1899" s="80" t="s">
        <v>4150</v>
      </c>
      <c r="C1899" s="79" t="s">
        <v>141</v>
      </c>
      <c r="D1899" s="79" t="s">
        <v>4151</v>
      </c>
      <c r="E1899" s="81">
        <v>63.78</v>
      </c>
      <c r="F1899" s="79" t="s">
        <v>84</v>
      </c>
      <c r="G1899" s="79" t="s">
        <v>606</v>
      </c>
      <c r="H1899" s="82">
        <v>1032672.23</v>
      </c>
      <c r="I1899" s="79">
        <v>1.0</v>
      </c>
      <c r="J1899" s="83">
        <v>1.1</v>
      </c>
      <c r="K1899" s="80">
        <v>2025.0</v>
      </c>
      <c r="L1899" s="79" t="s">
        <v>630</v>
      </c>
      <c r="M1899" s="79">
        <v>2025.0</v>
      </c>
      <c r="N1899" s="79" t="s">
        <v>145</v>
      </c>
      <c r="O1899" s="65" t="str">
        <f t="shared" si="1"/>
        <v>193820660001</v>
      </c>
      <c r="P1899" s="65">
        <f t="shared" si="2"/>
        <v>1</v>
      </c>
      <c r="Q1899" s="65">
        <f t="shared" si="3"/>
        <v>1</v>
      </c>
      <c r="R1899" s="65" t="str">
        <f t="shared" si="12"/>
        <v>19.382.066/0001-11</v>
      </c>
      <c r="S1899" s="84"/>
      <c r="T1899" s="84" t="str">
        <f t="shared" si="10"/>
        <v/>
      </c>
      <c r="U1899" s="84" t="str">
        <f t="shared" si="11"/>
        <v/>
      </c>
      <c r="V1899" s="65" t="str">
        <f t="shared" si="5"/>
        <v/>
      </c>
      <c r="W1899" s="84"/>
      <c r="X1899" s="84"/>
      <c r="Y1899" s="85"/>
      <c r="Z1899" s="85"/>
      <c r="AA1899" s="65" t="str">
        <f t="shared" si="6"/>
        <v/>
      </c>
      <c r="AB1899" s="65" t="str">
        <f t="shared" si="7"/>
        <v/>
      </c>
      <c r="AC1899" s="86"/>
      <c r="AD1899" s="87" t="str">
        <f t="shared" si="8"/>
        <v/>
      </c>
      <c r="AE1899" s="84"/>
      <c r="AF1899" s="86">
        <f>IF(AC1899&gt;0,AC1899,'⚙️ Config'!$B$10)</f>
        <v>0.0075</v>
      </c>
      <c r="AG1899" s="88">
        <f t="shared" si="9"/>
        <v>7745.041725</v>
      </c>
      <c r="AH1899" s="88">
        <f>AG1899*'⚙️ Config'!$B$11</f>
        <v>38725.20863</v>
      </c>
      <c r="AI1899" s="88">
        <f>AH1899*'⚙️ Config'!$B$12</f>
        <v>11617.56259</v>
      </c>
      <c r="AJ1899" s="64"/>
      <c r="AK1899" s="84"/>
      <c r="AL1899" s="84"/>
      <c r="AM1899" s="84"/>
      <c r="AN1899" s="84"/>
      <c r="AO1899" s="84"/>
      <c r="AP1899" s="84"/>
      <c r="AQ1899" s="84"/>
    </row>
    <row r="1900" ht="15.0" customHeight="1">
      <c r="A1900" s="79">
        <v>1897.0</v>
      </c>
      <c r="B1900" s="80" t="s">
        <v>4152</v>
      </c>
      <c r="C1900" s="79" t="s">
        <v>141</v>
      </c>
      <c r="D1900" s="79" t="s">
        <v>4153</v>
      </c>
      <c r="E1900" s="81">
        <v>58.92</v>
      </c>
      <c r="F1900" s="79" t="s">
        <v>84</v>
      </c>
      <c r="G1900" s="79" t="s">
        <v>606</v>
      </c>
      <c r="H1900" s="82">
        <v>1032412.57</v>
      </c>
      <c r="I1900" s="79">
        <v>1.0</v>
      </c>
      <c r="J1900" s="83">
        <v>1.3</v>
      </c>
      <c r="K1900" s="80">
        <v>2024.0</v>
      </c>
      <c r="L1900" s="79" t="s">
        <v>448</v>
      </c>
      <c r="M1900" s="79">
        <v>2024.0</v>
      </c>
      <c r="N1900" s="79" t="s">
        <v>161</v>
      </c>
      <c r="O1900" s="65" t="str">
        <f t="shared" si="1"/>
        <v>265626500001</v>
      </c>
      <c r="P1900" s="65">
        <f t="shared" si="2"/>
        <v>1</v>
      </c>
      <c r="Q1900" s="65">
        <f t="shared" si="3"/>
        <v>4</v>
      </c>
      <c r="R1900" s="65" t="str">
        <f t="shared" si="12"/>
        <v>26.562.650/0001-14</v>
      </c>
      <c r="S1900" s="84"/>
      <c r="T1900" s="84" t="str">
        <f t="shared" si="10"/>
        <v/>
      </c>
      <c r="U1900" s="84" t="str">
        <f t="shared" si="11"/>
        <v/>
      </c>
      <c r="V1900" s="65" t="str">
        <f t="shared" si="5"/>
        <v/>
      </c>
      <c r="W1900" s="84"/>
      <c r="X1900" s="84"/>
      <c r="Y1900" s="85"/>
      <c r="Z1900" s="85"/>
      <c r="AA1900" s="65" t="str">
        <f t="shared" si="6"/>
        <v/>
      </c>
      <c r="AB1900" s="65" t="str">
        <f t="shared" si="7"/>
        <v/>
      </c>
      <c r="AC1900" s="86"/>
      <c r="AD1900" s="87" t="str">
        <f t="shared" si="8"/>
        <v/>
      </c>
      <c r="AE1900" s="84"/>
      <c r="AF1900" s="86">
        <f>IF(AC1900&gt;0,AC1900,'⚙️ Config'!$B$10)</f>
        <v>0.0075</v>
      </c>
      <c r="AG1900" s="88">
        <f t="shared" si="9"/>
        <v>7743.094275</v>
      </c>
      <c r="AH1900" s="88">
        <f>AG1900*'⚙️ Config'!$B$11</f>
        <v>38715.47138</v>
      </c>
      <c r="AI1900" s="88">
        <f>AH1900*'⚙️ Config'!$B$12</f>
        <v>11614.64141</v>
      </c>
      <c r="AJ1900" s="64"/>
      <c r="AK1900" s="84"/>
      <c r="AL1900" s="84"/>
      <c r="AM1900" s="84"/>
      <c r="AN1900" s="84"/>
      <c r="AO1900" s="84"/>
      <c r="AP1900" s="84"/>
      <c r="AQ1900" s="84"/>
    </row>
    <row r="1901" ht="15.0" customHeight="1">
      <c r="A1901" s="79">
        <v>1898.0</v>
      </c>
      <c r="B1901" s="80" t="s">
        <v>4154</v>
      </c>
      <c r="C1901" s="79" t="s">
        <v>141</v>
      </c>
      <c r="D1901" s="79" t="s">
        <v>4155</v>
      </c>
      <c r="E1901" s="81">
        <v>63.78</v>
      </c>
      <c r="F1901" s="79" t="s">
        <v>84</v>
      </c>
      <c r="G1901" s="79" t="s">
        <v>606</v>
      </c>
      <c r="H1901" s="82">
        <v>1032344.47</v>
      </c>
      <c r="I1901" s="79">
        <v>1.0</v>
      </c>
      <c r="J1901" s="83">
        <v>1.1</v>
      </c>
      <c r="K1901" s="80">
        <v>2025.0</v>
      </c>
      <c r="L1901" s="79" t="s">
        <v>448</v>
      </c>
      <c r="M1901" s="79">
        <v>2025.0</v>
      </c>
      <c r="N1901" s="79" t="s">
        <v>145</v>
      </c>
      <c r="O1901" s="65" t="str">
        <f t="shared" si="1"/>
        <v>102304780001</v>
      </c>
      <c r="P1901" s="65">
        <f t="shared" si="2"/>
        <v>6</v>
      </c>
      <c r="Q1901" s="65">
        <f t="shared" si="3"/>
        <v>1</v>
      </c>
      <c r="R1901" s="65" t="str">
        <f t="shared" si="12"/>
        <v>10.230.478/0001-61</v>
      </c>
      <c r="S1901" s="84"/>
      <c r="T1901" s="84" t="str">
        <f t="shared" si="10"/>
        <v/>
      </c>
      <c r="U1901" s="84" t="str">
        <f t="shared" si="11"/>
        <v/>
      </c>
      <c r="V1901" s="65" t="str">
        <f t="shared" si="5"/>
        <v/>
      </c>
      <c r="W1901" s="84"/>
      <c r="X1901" s="84"/>
      <c r="Y1901" s="85"/>
      <c r="Z1901" s="85"/>
      <c r="AA1901" s="65" t="str">
        <f t="shared" si="6"/>
        <v/>
      </c>
      <c r="AB1901" s="65" t="str">
        <f t="shared" si="7"/>
        <v/>
      </c>
      <c r="AC1901" s="86"/>
      <c r="AD1901" s="87" t="str">
        <f t="shared" si="8"/>
        <v/>
      </c>
      <c r="AE1901" s="84"/>
      <c r="AF1901" s="86">
        <f>IF(AC1901&gt;0,AC1901,'⚙️ Config'!$B$10)</f>
        <v>0.0075</v>
      </c>
      <c r="AG1901" s="88">
        <f t="shared" si="9"/>
        <v>7742.583525</v>
      </c>
      <c r="AH1901" s="88">
        <f>AG1901*'⚙️ Config'!$B$11</f>
        <v>38712.91763</v>
      </c>
      <c r="AI1901" s="88">
        <f>AH1901*'⚙️ Config'!$B$12</f>
        <v>11613.87529</v>
      </c>
      <c r="AJ1901" s="64"/>
      <c r="AK1901" s="84"/>
      <c r="AL1901" s="84"/>
      <c r="AM1901" s="84"/>
      <c r="AN1901" s="84"/>
      <c r="AO1901" s="84"/>
      <c r="AP1901" s="84"/>
      <c r="AQ1901" s="84"/>
    </row>
    <row r="1902" ht="15.0" customHeight="1">
      <c r="A1902" s="79">
        <v>1899.0</v>
      </c>
      <c r="B1902" s="80" t="s">
        <v>4156</v>
      </c>
      <c r="C1902" s="79" t="s">
        <v>141</v>
      </c>
      <c r="D1902" s="79" t="s">
        <v>4157</v>
      </c>
      <c r="E1902" s="81">
        <v>51.85</v>
      </c>
      <c r="F1902" s="79" t="s">
        <v>84</v>
      </c>
      <c r="G1902" s="79" t="s">
        <v>606</v>
      </c>
      <c r="H1902" s="82">
        <v>1032105.63</v>
      </c>
      <c r="I1902" s="79">
        <v>1.0</v>
      </c>
      <c r="J1902" s="83">
        <v>1.7</v>
      </c>
      <c r="K1902" s="80">
        <v>2024.0</v>
      </c>
      <c r="L1902" s="79" t="s">
        <v>630</v>
      </c>
      <c r="M1902" s="79">
        <v>2024.0</v>
      </c>
      <c r="N1902" s="79" t="s">
        <v>145</v>
      </c>
      <c r="O1902" s="65" t="str">
        <f t="shared" si="1"/>
        <v>302982480001</v>
      </c>
      <c r="P1902" s="65">
        <f t="shared" si="2"/>
        <v>4</v>
      </c>
      <c r="Q1902" s="65">
        <f t="shared" si="3"/>
        <v>1</v>
      </c>
      <c r="R1902" s="65" t="str">
        <f t="shared" si="12"/>
        <v>30.298.248/0001-41</v>
      </c>
      <c r="S1902" s="84"/>
      <c r="T1902" s="84" t="str">
        <f t="shared" si="10"/>
        <v/>
      </c>
      <c r="U1902" s="84" t="str">
        <f t="shared" si="11"/>
        <v/>
      </c>
      <c r="V1902" s="65" t="str">
        <f t="shared" si="5"/>
        <v/>
      </c>
      <c r="W1902" s="84"/>
      <c r="X1902" s="84"/>
      <c r="Y1902" s="85"/>
      <c r="Z1902" s="85"/>
      <c r="AA1902" s="65" t="str">
        <f t="shared" si="6"/>
        <v/>
      </c>
      <c r="AB1902" s="65" t="str">
        <f t="shared" si="7"/>
        <v/>
      </c>
      <c r="AC1902" s="86"/>
      <c r="AD1902" s="87" t="str">
        <f t="shared" si="8"/>
        <v/>
      </c>
      <c r="AE1902" s="84"/>
      <c r="AF1902" s="86">
        <f>IF(AC1902&gt;0,AC1902,'⚙️ Config'!$B$10)</f>
        <v>0.0075</v>
      </c>
      <c r="AG1902" s="88">
        <f t="shared" si="9"/>
        <v>7740.792225</v>
      </c>
      <c r="AH1902" s="88">
        <f>AG1902*'⚙️ Config'!$B$11</f>
        <v>38703.96113</v>
      </c>
      <c r="AI1902" s="88">
        <f>AH1902*'⚙️ Config'!$B$12</f>
        <v>11611.18834</v>
      </c>
      <c r="AJ1902" s="64"/>
      <c r="AK1902" s="84"/>
      <c r="AL1902" s="84"/>
      <c r="AM1902" s="84"/>
      <c r="AN1902" s="84"/>
      <c r="AO1902" s="84"/>
      <c r="AP1902" s="84"/>
      <c r="AQ1902" s="84"/>
    </row>
    <row r="1903" ht="15.0" customHeight="1">
      <c r="A1903" s="79">
        <v>1900.0</v>
      </c>
      <c r="B1903" s="80" t="s">
        <v>4158</v>
      </c>
      <c r="C1903" s="79" t="s">
        <v>141</v>
      </c>
      <c r="D1903" s="79" t="s">
        <v>4159</v>
      </c>
      <c r="E1903" s="81">
        <v>50.46</v>
      </c>
      <c r="F1903" s="79" t="s">
        <v>84</v>
      </c>
      <c r="G1903" s="79" t="s">
        <v>606</v>
      </c>
      <c r="H1903" s="82">
        <v>1031623.8</v>
      </c>
      <c r="I1903" s="79">
        <v>1.0</v>
      </c>
      <c r="J1903" s="83">
        <v>1.8</v>
      </c>
      <c r="K1903" s="80">
        <v>2024.0</v>
      </c>
      <c r="L1903" s="79" t="s">
        <v>630</v>
      </c>
      <c r="M1903" s="79">
        <v>2024.0</v>
      </c>
      <c r="N1903" s="79" t="s">
        <v>161</v>
      </c>
      <c r="O1903" s="65" t="str">
        <f t="shared" si="1"/>
        <v>297645060001</v>
      </c>
      <c r="P1903" s="65">
        <f t="shared" si="2"/>
        <v>5</v>
      </c>
      <c r="Q1903" s="65">
        <f t="shared" si="3"/>
        <v>9</v>
      </c>
      <c r="R1903" s="65" t="str">
        <f t="shared" si="12"/>
        <v>29.764.506/0001-59</v>
      </c>
      <c r="S1903" s="84"/>
      <c r="T1903" s="84" t="str">
        <f t="shared" si="10"/>
        <v/>
      </c>
      <c r="U1903" s="84" t="str">
        <f t="shared" si="11"/>
        <v/>
      </c>
      <c r="V1903" s="65" t="str">
        <f t="shared" si="5"/>
        <v/>
      </c>
      <c r="W1903" s="84"/>
      <c r="X1903" s="84"/>
      <c r="Y1903" s="85"/>
      <c r="Z1903" s="85"/>
      <c r="AA1903" s="65" t="str">
        <f t="shared" si="6"/>
        <v/>
      </c>
      <c r="AB1903" s="65" t="str">
        <f t="shared" si="7"/>
        <v/>
      </c>
      <c r="AC1903" s="86"/>
      <c r="AD1903" s="87" t="str">
        <f t="shared" si="8"/>
        <v/>
      </c>
      <c r="AE1903" s="84"/>
      <c r="AF1903" s="86">
        <f>IF(AC1903&gt;0,AC1903,'⚙️ Config'!$B$10)</f>
        <v>0.0075</v>
      </c>
      <c r="AG1903" s="88">
        <f t="shared" si="9"/>
        <v>7737.1785</v>
      </c>
      <c r="AH1903" s="88">
        <f>AG1903*'⚙️ Config'!$B$11</f>
        <v>38685.8925</v>
      </c>
      <c r="AI1903" s="88">
        <f>AH1903*'⚙️ Config'!$B$12</f>
        <v>11605.76775</v>
      </c>
      <c r="AJ1903" s="64"/>
      <c r="AK1903" s="84"/>
      <c r="AL1903" s="84"/>
      <c r="AM1903" s="84"/>
      <c r="AN1903" s="84"/>
      <c r="AO1903" s="84"/>
      <c r="AP1903" s="84"/>
      <c r="AQ1903" s="84"/>
    </row>
    <row r="1904" ht="15.0" customHeight="1">
      <c r="A1904" s="79">
        <v>1901.0</v>
      </c>
      <c r="B1904" s="80" t="s">
        <v>4160</v>
      </c>
      <c r="C1904" s="79" t="s">
        <v>141</v>
      </c>
      <c r="D1904" s="79" t="s">
        <v>4161</v>
      </c>
      <c r="E1904" s="81">
        <v>73.87</v>
      </c>
      <c r="F1904" s="79" t="s">
        <v>84</v>
      </c>
      <c r="G1904" s="79" t="s">
        <v>606</v>
      </c>
      <c r="H1904" s="82">
        <v>1031120.14</v>
      </c>
      <c r="I1904" s="79">
        <v>1.0</v>
      </c>
      <c r="J1904" s="83">
        <v>0.8</v>
      </c>
      <c r="K1904" s="80">
        <v>2025.0</v>
      </c>
      <c r="L1904" s="79" t="s">
        <v>202</v>
      </c>
      <c r="M1904" s="79">
        <v>2025.0</v>
      </c>
      <c r="N1904" s="79" t="s">
        <v>145</v>
      </c>
      <c r="O1904" s="65" t="str">
        <f t="shared" si="1"/>
        <v>132959730001</v>
      </c>
      <c r="P1904" s="65">
        <f t="shared" si="2"/>
        <v>4</v>
      </c>
      <c r="Q1904" s="65">
        <f t="shared" si="3"/>
        <v>7</v>
      </c>
      <c r="R1904" s="65" t="str">
        <f t="shared" si="12"/>
        <v>13.295.973/0001-47</v>
      </c>
      <c r="S1904" s="84"/>
      <c r="T1904" s="84" t="str">
        <f t="shared" si="10"/>
        <v/>
      </c>
      <c r="U1904" s="84" t="str">
        <f t="shared" si="11"/>
        <v/>
      </c>
      <c r="V1904" s="65" t="str">
        <f t="shared" si="5"/>
        <v/>
      </c>
      <c r="W1904" s="84"/>
      <c r="X1904" s="84"/>
      <c r="Y1904" s="85"/>
      <c r="Z1904" s="85"/>
      <c r="AA1904" s="65" t="str">
        <f t="shared" si="6"/>
        <v/>
      </c>
      <c r="AB1904" s="65" t="str">
        <f t="shared" si="7"/>
        <v/>
      </c>
      <c r="AC1904" s="86"/>
      <c r="AD1904" s="87" t="str">
        <f t="shared" si="8"/>
        <v/>
      </c>
      <c r="AE1904" s="84"/>
      <c r="AF1904" s="86">
        <f>IF(AC1904&gt;0,AC1904,'⚙️ Config'!$B$10)</f>
        <v>0.0075</v>
      </c>
      <c r="AG1904" s="88">
        <f t="shared" si="9"/>
        <v>7733.40105</v>
      </c>
      <c r="AH1904" s="88">
        <f>AG1904*'⚙️ Config'!$B$11</f>
        <v>38667.00525</v>
      </c>
      <c r="AI1904" s="88">
        <f>AH1904*'⚙️ Config'!$B$12</f>
        <v>11600.10158</v>
      </c>
      <c r="AJ1904" s="64"/>
      <c r="AK1904" s="84"/>
      <c r="AL1904" s="84"/>
      <c r="AM1904" s="84"/>
      <c r="AN1904" s="84"/>
      <c r="AO1904" s="84"/>
      <c r="AP1904" s="84"/>
      <c r="AQ1904" s="84"/>
    </row>
    <row r="1905" ht="15.0" customHeight="1">
      <c r="A1905" s="79">
        <v>1902.0</v>
      </c>
      <c r="B1905" s="80" t="s">
        <v>4162</v>
      </c>
      <c r="C1905" s="79" t="s">
        <v>141</v>
      </c>
      <c r="D1905" s="79" t="s">
        <v>4163</v>
      </c>
      <c r="E1905" s="81">
        <v>51.85</v>
      </c>
      <c r="F1905" s="79" t="s">
        <v>84</v>
      </c>
      <c r="G1905" s="79" t="s">
        <v>606</v>
      </c>
      <c r="H1905" s="82">
        <v>1030373.58</v>
      </c>
      <c r="I1905" s="79">
        <v>1.0</v>
      </c>
      <c r="J1905" s="83">
        <v>1.7</v>
      </c>
      <c r="K1905" s="80">
        <v>2024.0</v>
      </c>
      <c r="L1905" s="79" t="s">
        <v>295</v>
      </c>
      <c r="M1905" s="79">
        <v>2024.0</v>
      </c>
      <c r="N1905" s="79" t="s">
        <v>161</v>
      </c>
      <c r="O1905" s="65" t="str">
        <f t="shared" si="1"/>
        <v>214338310001</v>
      </c>
      <c r="P1905" s="65">
        <f t="shared" si="2"/>
        <v>2</v>
      </c>
      <c r="Q1905" s="65">
        <f t="shared" si="3"/>
        <v>7</v>
      </c>
      <c r="R1905" s="65" t="str">
        <f t="shared" si="12"/>
        <v>21.433.831/0001-27</v>
      </c>
      <c r="S1905" s="84"/>
      <c r="T1905" s="84" t="str">
        <f t="shared" si="10"/>
        <v/>
      </c>
      <c r="U1905" s="84" t="str">
        <f t="shared" si="11"/>
        <v/>
      </c>
      <c r="V1905" s="65" t="str">
        <f t="shared" si="5"/>
        <v/>
      </c>
      <c r="W1905" s="84"/>
      <c r="X1905" s="84"/>
      <c r="Y1905" s="85"/>
      <c r="Z1905" s="85"/>
      <c r="AA1905" s="65" t="str">
        <f t="shared" si="6"/>
        <v/>
      </c>
      <c r="AB1905" s="65" t="str">
        <f t="shared" si="7"/>
        <v/>
      </c>
      <c r="AC1905" s="86"/>
      <c r="AD1905" s="87" t="str">
        <f t="shared" si="8"/>
        <v/>
      </c>
      <c r="AE1905" s="84"/>
      <c r="AF1905" s="86">
        <f>IF(AC1905&gt;0,AC1905,'⚙️ Config'!$B$10)</f>
        <v>0.0075</v>
      </c>
      <c r="AG1905" s="88">
        <f t="shared" si="9"/>
        <v>7727.80185</v>
      </c>
      <c r="AH1905" s="88">
        <f>AG1905*'⚙️ Config'!$B$11</f>
        <v>38639.00925</v>
      </c>
      <c r="AI1905" s="88">
        <f>AH1905*'⚙️ Config'!$B$12</f>
        <v>11591.70278</v>
      </c>
      <c r="AJ1905" s="64"/>
      <c r="AK1905" s="84"/>
      <c r="AL1905" s="84"/>
      <c r="AM1905" s="84"/>
      <c r="AN1905" s="84"/>
      <c r="AO1905" s="84"/>
      <c r="AP1905" s="84"/>
      <c r="AQ1905" s="84"/>
    </row>
    <row r="1906" ht="15.0" customHeight="1">
      <c r="A1906" s="79">
        <v>1903.0</v>
      </c>
      <c r="B1906" s="80" t="s">
        <v>4164</v>
      </c>
      <c r="C1906" s="79" t="s">
        <v>141</v>
      </c>
      <c r="D1906" s="79" t="s">
        <v>4165</v>
      </c>
      <c r="E1906" s="81">
        <v>56.87</v>
      </c>
      <c r="F1906" s="79" t="s">
        <v>84</v>
      </c>
      <c r="G1906" s="79" t="s">
        <v>606</v>
      </c>
      <c r="H1906" s="82">
        <v>1030356.8</v>
      </c>
      <c r="I1906" s="79">
        <v>1.0</v>
      </c>
      <c r="J1906" s="83">
        <v>1.4</v>
      </c>
      <c r="K1906" s="80">
        <v>2024.0</v>
      </c>
      <c r="L1906" s="79" t="s">
        <v>202</v>
      </c>
      <c r="M1906" s="79">
        <v>2024.0</v>
      </c>
      <c r="N1906" s="79" t="s">
        <v>161</v>
      </c>
      <c r="O1906" s="65" t="str">
        <f t="shared" si="1"/>
        <v>114754960001</v>
      </c>
      <c r="P1906" s="65">
        <f t="shared" si="2"/>
        <v>7</v>
      </c>
      <c r="Q1906" s="65">
        <f t="shared" si="3"/>
        <v>6</v>
      </c>
      <c r="R1906" s="65" t="str">
        <f t="shared" si="12"/>
        <v>11.475.496/0001-76</v>
      </c>
      <c r="S1906" s="84"/>
      <c r="T1906" s="84" t="str">
        <f t="shared" si="10"/>
        <v/>
      </c>
      <c r="U1906" s="84" t="str">
        <f t="shared" si="11"/>
        <v/>
      </c>
      <c r="V1906" s="65" t="str">
        <f t="shared" si="5"/>
        <v/>
      </c>
      <c r="W1906" s="84"/>
      <c r="X1906" s="84"/>
      <c r="Y1906" s="85"/>
      <c r="Z1906" s="85"/>
      <c r="AA1906" s="65" t="str">
        <f t="shared" si="6"/>
        <v/>
      </c>
      <c r="AB1906" s="65" t="str">
        <f t="shared" si="7"/>
        <v/>
      </c>
      <c r="AC1906" s="86"/>
      <c r="AD1906" s="87" t="str">
        <f t="shared" si="8"/>
        <v/>
      </c>
      <c r="AE1906" s="84"/>
      <c r="AF1906" s="86">
        <f>IF(AC1906&gt;0,AC1906,'⚙️ Config'!$B$10)</f>
        <v>0.0075</v>
      </c>
      <c r="AG1906" s="88">
        <f t="shared" si="9"/>
        <v>7727.676</v>
      </c>
      <c r="AH1906" s="88">
        <f>AG1906*'⚙️ Config'!$B$11</f>
        <v>38638.38</v>
      </c>
      <c r="AI1906" s="88">
        <f>AH1906*'⚙️ Config'!$B$12</f>
        <v>11591.514</v>
      </c>
      <c r="AJ1906" s="64"/>
      <c r="AK1906" s="84"/>
      <c r="AL1906" s="84"/>
      <c r="AM1906" s="84"/>
      <c r="AN1906" s="84"/>
      <c r="AO1906" s="84"/>
      <c r="AP1906" s="84"/>
      <c r="AQ1906" s="84"/>
    </row>
    <row r="1907" ht="15.0" customHeight="1">
      <c r="A1907" s="79">
        <v>1904.0</v>
      </c>
      <c r="B1907" s="80" t="s">
        <v>4166</v>
      </c>
      <c r="C1907" s="79" t="s">
        <v>141</v>
      </c>
      <c r="D1907" s="79" t="s">
        <v>4167</v>
      </c>
      <c r="E1907" s="81">
        <v>55.03</v>
      </c>
      <c r="F1907" s="79" t="s">
        <v>84</v>
      </c>
      <c r="G1907" s="79" t="s">
        <v>606</v>
      </c>
      <c r="H1907" s="82">
        <v>1029848.79</v>
      </c>
      <c r="I1907" s="79">
        <v>1.0</v>
      </c>
      <c r="J1907" s="83">
        <v>1.5</v>
      </c>
      <c r="K1907" s="80">
        <v>2024.0</v>
      </c>
      <c r="L1907" s="79" t="s">
        <v>448</v>
      </c>
      <c r="M1907" s="79">
        <v>2024.0</v>
      </c>
      <c r="N1907" s="79" t="s">
        <v>161</v>
      </c>
      <c r="O1907" s="65" t="str">
        <f t="shared" si="1"/>
        <v>562844580001</v>
      </c>
      <c r="P1907" s="65">
        <f t="shared" si="2"/>
        <v>7</v>
      </c>
      <c r="Q1907" s="65">
        <f t="shared" si="3"/>
        <v>4</v>
      </c>
      <c r="R1907" s="65" t="str">
        <f t="shared" si="12"/>
        <v>56.284.458/0001-74</v>
      </c>
      <c r="S1907" s="84"/>
      <c r="T1907" s="84" t="str">
        <f t="shared" si="10"/>
        <v/>
      </c>
      <c r="U1907" s="84" t="str">
        <f t="shared" si="11"/>
        <v/>
      </c>
      <c r="V1907" s="65" t="str">
        <f t="shared" si="5"/>
        <v/>
      </c>
      <c r="W1907" s="84"/>
      <c r="X1907" s="84"/>
      <c r="Y1907" s="85"/>
      <c r="Z1907" s="85"/>
      <c r="AA1907" s="65" t="str">
        <f t="shared" si="6"/>
        <v/>
      </c>
      <c r="AB1907" s="65" t="str">
        <f t="shared" si="7"/>
        <v/>
      </c>
      <c r="AC1907" s="86"/>
      <c r="AD1907" s="87" t="str">
        <f t="shared" si="8"/>
        <v/>
      </c>
      <c r="AE1907" s="84"/>
      <c r="AF1907" s="86">
        <f>IF(AC1907&gt;0,AC1907,'⚙️ Config'!$B$10)</f>
        <v>0.0075</v>
      </c>
      <c r="AG1907" s="88">
        <f t="shared" si="9"/>
        <v>7723.865925</v>
      </c>
      <c r="AH1907" s="88">
        <f>AG1907*'⚙️ Config'!$B$11</f>
        <v>38619.32963</v>
      </c>
      <c r="AI1907" s="88">
        <f>AH1907*'⚙️ Config'!$B$12</f>
        <v>11585.79889</v>
      </c>
      <c r="AJ1907" s="64"/>
      <c r="AK1907" s="84"/>
      <c r="AL1907" s="84"/>
      <c r="AM1907" s="84"/>
      <c r="AN1907" s="84"/>
      <c r="AO1907" s="84"/>
      <c r="AP1907" s="84"/>
      <c r="AQ1907" s="84"/>
    </row>
    <row r="1908" ht="15.0" customHeight="1">
      <c r="A1908" s="79">
        <v>1905.0</v>
      </c>
      <c r="B1908" s="80" t="s">
        <v>4168</v>
      </c>
      <c r="C1908" s="79" t="s">
        <v>141</v>
      </c>
      <c r="D1908" s="79" t="s">
        <v>4169</v>
      </c>
      <c r="E1908" s="81">
        <v>53.36</v>
      </c>
      <c r="F1908" s="79" t="s">
        <v>84</v>
      </c>
      <c r="G1908" s="79" t="s">
        <v>606</v>
      </c>
      <c r="H1908" s="82">
        <v>1029844.16</v>
      </c>
      <c r="I1908" s="79">
        <v>1.0</v>
      </c>
      <c r="J1908" s="83">
        <v>1.6</v>
      </c>
      <c r="K1908" s="80">
        <v>2024.0</v>
      </c>
      <c r="L1908" s="79" t="s">
        <v>630</v>
      </c>
      <c r="M1908" s="79">
        <v>2024.0</v>
      </c>
      <c r="N1908" s="79" t="s">
        <v>145</v>
      </c>
      <c r="O1908" s="65" t="str">
        <f t="shared" si="1"/>
        <v>322224800001</v>
      </c>
      <c r="P1908" s="65">
        <f t="shared" si="2"/>
        <v>2</v>
      </c>
      <c r="Q1908" s="65">
        <f t="shared" si="3"/>
        <v>1</v>
      </c>
      <c r="R1908" s="65" t="str">
        <f t="shared" si="12"/>
        <v>32.222.480/0001-21</v>
      </c>
      <c r="S1908" s="84"/>
      <c r="T1908" s="84" t="str">
        <f t="shared" si="10"/>
        <v/>
      </c>
      <c r="U1908" s="84" t="str">
        <f t="shared" si="11"/>
        <v/>
      </c>
      <c r="V1908" s="65" t="str">
        <f t="shared" si="5"/>
        <v/>
      </c>
      <c r="W1908" s="84"/>
      <c r="X1908" s="84"/>
      <c r="Y1908" s="85"/>
      <c r="Z1908" s="85"/>
      <c r="AA1908" s="65" t="str">
        <f t="shared" si="6"/>
        <v/>
      </c>
      <c r="AB1908" s="65" t="str">
        <f t="shared" si="7"/>
        <v/>
      </c>
      <c r="AC1908" s="86"/>
      <c r="AD1908" s="87" t="str">
        <f t="shared" si="8"/>
        <v/>
      </c>
      <c r="AE1908" s="84"/>
      <c r="AF1908" s="86">
        <f>IF(AC1908&gt;0,AC1908,'⚙️ Config'!$B$10)</f>
        <v>0.0075</v>
      </c>
      <c r="AG1908" s="88">
        <f t="shared" si="9"/>
        <v>7723.8312</v>
      </c>
      <c r="AH1908" s="88">
        <f>AG1908*'⚙️ Config'!$B$11</f>
        <v>38619.156</v>
      </c>
      <c r="AI1908" s="88">
        <f>AH1908*'⚙️ Config'!$B$12</f>
        <v>11585.7468</v>
      </c>
      <c r="AJ1908" s="64"/>
      <c r="AK1908" s="84"/>
      <c r="AL1908" s="84"/>
      <c r="AM1908" s="84"/>
      <c r="AN1908" s="84"/>
      <c r="AO1908" s="84"/>
      <c r="AP1908" s="84"/>
      <c r="AQ1908" s="84"/>
    </row>
    <row r="1909" ht="15.0" customHeight="1">
      <c r="A1909" s="79">
        <v>1906.0</v>
      </c>
      <c r="B1909" s="80" t="s">
        <v>4170</v>
      </c>
      <c r="C1909" s="79" t="s">
        <v>141</v>
      </c>
      <c r="D1909" s="79" t="s">
        <v>4171</v>
      </c>
      <c r="E1909" s="81">
        <v>51.85</v>
      </c>
      <c r="F1909" s="79" t="s">
        <v>84</v>
      </c>
      <c r="G1909" s="79" t="s">
        <v>606</v>
      </c>
      <c r="H1909" s="82">
        <v>1029361.87</v>
      </c>
      <c r="I1909" s="79">
        <v>1.0</v>
      </c>
      <c r="J1909" s="83">
        <v>1.7</v>
      </c>
      <c r="K1909" s="80">
        <v>2024.0</v>
      </c>
      <c r="L1909" s="79" t="s">
        <v>630</v>
      </c>
      <c r="M1909" s="79">
        <v>2024.0</v>
      </c>
      <c r="N1909" s="79" t="s">
        <v>145</v>
      </c>
      <c r="O1909" s="65" t="str">
        <f t="shared" si="1"/>
        <v>341692020001</v>
      </c>
      <c r="P1909" s="65">
        <f t="shared" si="2"/>
        <v>8</v>
      </c>
      <c r="Q1909" s="65">
        <f t="shared" si="3"/>
        <v>3</v>
      </c>
      <c r="R1909" s="65" t="str">
        <f t="shared" si="12"/>
        <v>34.169.202/0001-83</v>
      </c>
      <c r="S1909" s="84"/>
      <c r="T1909" s="84" t="str">
        <f t="shared" si="10"/>
        <v/>
      </c>
      <c r="U1909" s="84" t="str">
        <f t="shared" si="11"/>
        <v/>
      </c>
      <c r="V1909" s="65" t="str">
        <f t="shared" si="5"/>
        <v/>
      </c>
      <c r="W1909" s="84"/>
      <c r="X1909" s="84"/>
      <c r="Y1909" s="85"/>
      <c r="Z1909" s="85"/>
      <c r="AA1909" s="65" t="str">
        <f t="shared" si="6"/>
        <v/>
      </c>
      <c r="AB1909" s="65" t="str">
        <f t="shared" si="7"/>
        <v/>
      </c>
      <c r="AC1909" s="86"/>
      <c r="AD1909" s="87" t="str">
        <f t="shared" si="8"/>
        <v/>
      </c>
      <c r="AE1909" s="84"/>
      <c r="AF1909" s="86">
        <f>IF(AC1909&gt;0,AC1909,'⚙️ Config'!$B$10)</f>
        <v>0.0075</v>
      </c>
      <c r="AG1909" s="88">
        <f t="shared" si="9"/>
        <v>7720.214025</v>
      </c>
      <c r="AH1909" s="88">
        <f>AG1909*'⚙️ Config'!$B$11</f>
        <v>38601.07013</v>
      </c>
      <c r="AI1909" s="88">
        <f>AH1909*'⚙️ Config'!$B$12</f>
        <v>11580.32104</v>
      </c>
      <c r="AJ1909" s="64"/>
      <c r="AK1909" s="84"/>
      <c r="AL1909" s="84"/>
      <c r="AM1909" s="84"/>
      <c r="AN1909" s="84"/>
      <c r="AO1909" s="84"/>
      <c r="AP1909" s="84"/>
      <c r="AQ1909" s="84"/>
    </row>
    <row r="1910" ht="15.0" customHeight="1">
      <c r="A1910" s="79">
        <v>1907.0</v>
      </c>
      <c r="B1910" s="80" t="s">
        <v>4172</v>
      </c>
      <c r="C1910" s="79" t="s">
        <v>141</v>
      </c>
      <c r="D1910" s="79" t="s">
        <v>4173</v>
      </c>
      <c r="E1910" s="81">
        <v>61.2</v>
      </c>
      <c r="F1910" s="79" t="s">
        <v>84</v>
      </c>
      <c r="G1910" s="79" t="s">
        <v>606</v>
      </c>
      <c r="H1910" s="82">
        <v>1028748.45</v>
      </c>
      <c r="I1910" s="79">
        <v>1.0</v>
      </c>
      <c r="J1910" s="83">
        <v>1.2</v>
      </c>
      <c r="K1910" s="80">
        <v>2025.0</v>
      </c>
      <c r="L1910" s="79" t="s">
        <v>630</v>
      </c>
      <c r="M1910" s="79">
        <v>2025.0</v>
      </c>
      <c r="N1910" s="79" t="s">
        <v>161</v>
      </c>
      <c r="O1910" s="65" t="str">
        <f t="shared" si="1"/>
        <v>412037930001</v>
      </c>
      <c r="P1910" s="65">
        <f t="shared" si="2"/>
        <v>2</v>
      </c>
      <c r="Q1910" s="65">
        <f t="shared" si="3"/>
        <v>3</v>
      </c>
      <c r="R1910" s="65" t="str">
        <f t="shared" si="12"/>
        <v>41.203.793/0001-23</v>
      </c>
      <c r="S1910" s="84"/>
      <c r="T1910" s="84" t="str">
        <f t="shared" si="10"/>
        <v/>
      </c>
      <c r="U1910" s="84" t="str">
        <f t="shared" si="11"/>
        <v/>
      </c>
      <c r="V1910" s="65" t="str">
        <f t="shared" si="5"/>
        <v/>
      </c>
      <c r="W1910" s="84"/>
      <c r="X1910" s="84"/>
      <c r="Y1910" s="85"/>
      <c r="Z1910" s="85"/>
      <c r="AA1910" s="65" t="str">
        <f t="shared" si="6"/>
        <v/>
      </c>
      <c r="AB1910" s="65" t="str">
        <f t="shared" si="7"/>
        <v/>
      </c>
      <c r="AC1910" s="86"/>
      <c r="AD1910" s="87" t="str">
        <f t="shared" si="8"/>
        <v/>
      </c>
      <c r="AE1910" s="84"/>
      <c r="AF1910" s="86">
        <f>IF(AC1910&gt;0,AC1910,'⚙️ Config'!$B$10)</f>
        <v>0.0075</v>
      </c>
      <c r="AG1910" s="88">
        <f t="shared" si="9"/>
        <v>7715.613375</v>
      </c>
      <c r="AH1910" s="88">
        <f>AG1910*'⚙️ Config'!$B$11</f>
        <v>38578.06688</v>
      </c>
      <c r="AI1910" s="88">
        <f>AH1910*'⚙️ Config'!$B$12</f>
        <v>11573.42006</v>
      </c>
      <c r="AJ1910" s="64"/>
      <c r="AK1910" s="84"/>
      <c r="AL1910" s="84"/>
      <c r="AM1910" s="84"/>
      <c r="AN1910" s="84"/>
      <c r="AO1910" s="84"/>
      <c r="AP1910" s="84"/>
      <c r="AQ1910" s="84"/>
    </row>
    <row r="1911" ht="15.0" customHeight="1">
      <c r="A1911" s="79">
        <v>1908.0</v>
      </c>
      <c r="B1911" s="80" t="s">
        <v>4174</v>
      </c>
      <c r="C1911" s="79" t="s">
        <v>141</v>
      </c>
      <c r="D1911" s="79" t="s">
        <v>4175</v>
      </c>
      <c r="E1911" s="81">
        <v>66.69</v>
      </c>
      <c r="F1911" s="79" t="s">
        <v>84</v>
      </c>
      <c r="G1911" s="79" t="s">
        <v>606</v>
      </c>
      <c r="H1911" s="82">
        <v>1028602.43</v>
      </c>
      <c r="I1911" s="79">
        <v>1.0</v>
      </c>
      <c r="J1911" s="83">
        <v>1.0</v>
      </c>
      <c r="K1911" s="80">
        <v>2025.0</v>
      </c>
      <c r="L1911" s="79" t="s">
        <v>202</v>
      </c>
      <c r="M1911" s="79">
        <v>2025.0</v>
      </c>
      <c r="N1911" s="79" t="s">
        <v>145</v>
      </c>
      <c r="O1911" s="65" t="str">
        <f t="shared" si="1"/>
        <v>230749960001</v>
      </c>
      <c r="P1911" s="65">
        <f t="shared" si="2"/>
        <v>8</v>
      </c>
      <c r="Q1911" s="65">
        <f t="shared" si="3"/>
        <v>5</v>
      </c>
      <c r="R1911" s="65" t="str">
        <f t="shared" si="12"/>
        <v>23.074.996/0001-85</v>
      </c>
      <c r="S1911" s="84"/>
      <c r="T1911" s="84" t="str">
        <f t="shared" si="10"/>
        <v/>
      </c>
      <c r="U1911" s="84" t="str">
        <f t="shared" si="11"/>
        <v/>
      </c>
      <c r="V1911" s="65" t="str">
        <f t="shared" si="5"/>
        <v/>
      </c>
      <c r="W1911" s="84"/>
      <c r="X1911" s="84"/>
      <c r="Y1911" s="85"/>
      <c r="Z1911" s="85"/>
      <c r="AA1911" s="65" t="str">
        <f t="shared" si="6"/>
        <v/>
      </c>
      <c r="AB1911" s="65" t="str">
        <f t="shared" si="7"/>
        <v/>
      </c>
      <c r="AC1911" s="86"/>
      <c r="AD1911" s="87" t="str">
        <f t="shared" si="8"/>
        <v/>
      </c>
      <c r="AE1911" s="84"/>
      <c r="AF1911" s="86">
        <f>IF(AC1911&gt;0,AC1911,'⚙️ Config'!$B$10)</f>
        <v>0.0075</v>
      </c>
      <c r="AG1911" s="88">
        <f t="shared" si="9"/>
        <v>7714.518225</v>
      </c>
      <c r="AH1911" s="88">
        <f>AG1911*'⚙️ Config'!$B$11</f>
        <v>38572.59113</v>
      </c>
      <c r="AI1911" s="88">
        <f>AH1911*'⚙️ Config'!$B$12</f>
        <v>11571.77734</v>
      </c>
      <c r="AJ1911" s="64"/>
      <c r="AK1911" s="84"/>
      <c r="AL1911" s="84"/>
      <c r="AM1911" s="84"/>
      <c r="AN1911" s="84"/>
      <c r="AO1911" s="84"/>
      <c r="AP1911" s="84"/>
      <c r="AQ1911" s="84"/>
    </row>
    <row r="1912" ht="15.0" customHeight="1">
      <c r="A1912" s="79">
        <v>1909.0</v>
      </c>
      <c r="B1912" s="80" t="s">
        <v>4176</v>
      </c>
      <c r="C1912" s="79" t="s">
        <v>141</v>
      </c>
      <c r="D1912" s="79" t="s">
        <v>4177</v>
      </c>
      <c r="E1912" s="81">
        <v>73.87</v>
      </c>
      <c r="F1912" s="79" t="s">
        <v>84</v>
      </c>
      <c r="G1912" s="79" t="s">
        <v>606</v>
      </c>
      <c r="H1912" s="82">
        <v>1028079.41</v>
      </c>
      <c r="I1912" s="79">
        <v>1.0</v>
      </c>
      <c r="J1912" s="83">
        <v>0.8</v>
      </c>
      <c r="K1912" s="80">
        <v>2025.0</v>
      </c>
      <c r="L1912" s="79" t="s">
        <v>630</v>
      </c>
      <c r="M1912" s="79">
        <v>2025.0</v>
      </c>
      <c r="N1912" s="79" t="s">
        <v>145</v>
      </c>
      <c r="O1912" s="65" t="str">
        <f t="shared" si="1"/>
        <v>480943510001</v>
      </c>
      <c r="P1912" s="65">
        <f t="shared" si="2"/>
        <v>3</v>
      </c>
      <c r="Q1912" s="65">
        <f t="shared" si="3"/>
        <v>5</v>
      </c>
      <c r="R1912" s="65" t="str">
        <f t="shared" si="12"/>
        <v>48.094.351/0001-35</v>
      </c>
      <c r="S1912" s="84"/>
      <c r="T1912" s="84" t="str">
        <f t="shared" si="10"/>
        <v/>
      </c>
      <c r="U1912" s="84" t="str">
        <f t="shared" si="11"/>
        <v/>
      </c>
      <c r="V1912" s="65" t="str">
        <f t="shared" si="5"/>
        <v/>
      </c>
      <c r="W1912" s="84"/>
      <c r="X1912" s="84"/>
      <c r="Y1912" s="85"/>
      <c r="Z1912" s="85"/>
      <c r="AA1912" s="65" t="str">
        <f t="shared" si="6"/>
        <v/>
      </c>
      <c r="AB1912" s="65" t="str">
        <f t="shared" si="7"/>
        <v/>
      </c>
      <c r="AC1912" s="86"/>
      <c r="AD1912" s="87" t="str">
        <f t="shared" si="8"/>
        <v/>
      </c>
      <c r="AE1912" s="84"/>
      <c r="AF1912" s="86">
        <f>IF(AC1912&gt;0,AC1912,'⚙️ Config'!$B$10)</f>
        <v>0.0075</v>
      </c>
      <c r="AG1912" s="88">
        <f t="shared" si="9"/>
        <v>7710.595575</v>
      </c>
      <c r="AH1912" s="88">
        <f>AG1912*'⚙️ Config'!$B$11</f>
        <v>38552.97788</v>
      </c>
      <c r="AI1912" s="88">
        <f>AH1912*'⚙️ Config'!$B$12</f>
        <v>11565.89336</v>
      </c>
      <c r="AJ1912" s="64"/>
      <c r="AK1912" s="84"/>
      <c r="AL1912" s="84"/>
      <c r="AM1912" s="84"/>
      <c r="AN1912" s="84"/>
      <c r="AO1912" s="84"/>
      <c r="AP1912" s="84"/>
      <c r="AQ1912" s="84"/>
    </row>
    <row r="1913" ht="15.0" customHeight="1">
      <c r="A1913" s="79">
        <v>1910.0</v>
      </c>
      <c r="B1913" s="80" t="s">
        <v>4178</v>
      </c>
      <c r="C1913" s="79" t="s">
        <v>141</v>
      </c>
      <c r="D1913" s="79" t="s">
        <v>4179</v>
      </c>
      <c r="E1913" s="81">
        <v>55.03</v>
      </c>
      <c r="F1913" s="79" t="s">
        <v>84</v>
      </c>
      <c r="G1913" s="79" t="s">
        <v>606</v>
      </c>
      <c r="H1913" s="82">
        <v>1028076.15</v>
      </c>
      <c r="I1913" s="79">
        <v>1.0</v>
      </c>
      <c r="J1913" s="83">
        <v>1.5</v>
      </c>
      <c r="K1913" s="80">
        <v>2024.0</v>
      </c>
      <c r="L1913" s="79" t="s">
        <v>630</v>
      </c>
      <c r="M1913" s="79">
        <v>2024.0</v>
      </c>
      <c r="N1913" s="79" t="s">
        <v>161</v>
      </c>
      <c r="O1913" s="65" t="str">
        <f t="shared" si="1"/>
        <v>288324470001</v>
      </c>
      <c r="P1913" s="65">
        <f t="shared" si="2"/>
        <v>4</v>
      </c>
      <c r="Q1913" s="65">
        <f t="shared" si="3"/>
        <v>6</v>
      </c>
      <c r="R1913" s="65" t="str">
        <f t="shared" si="12"/>
        <v>28.832.447/0001-46</v>
      </c>
      <c r="S1913" s="84"/>
      <c r="T1913" s="84" t="str">
        <f t="shared" si="10"/>
        <v/>
      </c>
      <c r="U1913" s="84" t="str">
        <f t="shared" si="11"/>
        <v/>
      </c>
      <c r="V1913" s="65" t="str">
        <f t="shared" si="5"/>
        <v/>
      </c>
      <c r="W1913" s="84"/>
      <c r="X1913" s="84"/>
      <c r="Y1913" s="85"/>
      <c r="Z1913" s="85"/>
      <c r="AA1913" s="65" t="str">
        <f t="shared" si="6"/>
        <v/>
      </c>
      <c r="AB1913" s="65" t="str">
        <f t="shared" si="7"/>
        <v/>
      </c>
      <c r="AC1913" s="86"/>
      <c r="AD1913" s="87" t="str">
        <f t="shared" si="8"/>
        <v/>
      </c>
      <c r="AE1913" s="84"/>
      <c r="AF1913" s="86">
        <f>IF(AC1913&gt;0,AC1913,'⚙️ Config'!$B$10)</f>
        <v>0.0075</v>
      </c>
      <c r="AG1913" s="88">
        <f t="shared" si="9"/>
        <v>7710.571125</v>
      </c>
      <c r="AH1913" s="88">
        <f>AG1913*'⚙️ Config'!$B$11</f>
        <v>38552.85563</v>
      </c>
      <c r="AI1913" s="88">
        <f>AH1913*'⚙️ Config'!$B$12</f>
        <v>11565.85669</v>
      </c>
      <c r="AJ1913" s="64"/>
      <c r="AK1913" s="84"/>
      <c r="AL1913" s="84"/>
      <c r="AM1913" s="84"/>
      <c r="AN1913" s="84"/>
      <c r="AO1913" s="84"/>
      <c r="AP1913" s="84"/>
      <c r="AQ1913" s="84"/>
    </row>
    <row r="1914" ht="15.0" customHeight="1">
      <c r="A1914" s="79">
        <v>1911.0</v>
      </c>
      <c r="B1914" s="80" t="s">
        <v>4180</v>
      </c>
      <c r="C1914" s="79" t="s">
        <v>141</v>
      </c>
      <c r="D1914" s="79" t="s">
        <v>4181</v>
      </c>
      <c r="E1914" s="81">
        <v>78.36</v>
      </c>
      <c r="F1914" s="79" t="s">
        <v>84</v>
      </c>
      <c r="G1914" s="79" t="s">
        <v>606</v>
      </c>
      <c r="H1914" s="82">
        <v>1027295.3</v>
      </c>
      <c r="I1914" s="79">
        <v>1.0</v>
      </c>
      <c r="J1914" s="83">
        <v>0.7</v>
      </c>
      <c r="K1914" s="80">
        <v>2025.0</v>
      </c>
      <c r="L1914" s="79" t="s">
        <v>630</v>
      </c>
      <c r="M1914" s="79">
        <v>2025.0</v>
      </c>
      <c r="N1914" s="79" t="s">
        <v>145</v>
      </c>
      <c r="O1914" s="65" t="str">
        <f t="shared" si="1"/>
        <v>166756510001</v>
      </c>
      <c r="P1914" s="65">
        <f t="shared" si="2"/>
        <v>1</v>
      </c>
      <c r="Q1914" s="65">
        <f t="shared" si="3"/>
        <v>1</v>
      </c>
      <c r="R1914" s="65" t="str">
        <f t="shared" si="12"/>
        <v>16.675.651/0001-11</v>
      </c>
      <c r="S1914" s="84"/>
      <c r="T1914" s="84" t="str">
        <f t="shared" si="10"/>
        <v/>
      </c>
      <c r="U1914" s="84" t="str">
        <f t="shared" si="11"/>
        <v/>
      </c>
      <c r="V1914" s="65" t="str">
        <f t="shared" si="5"/>
        <v/>
      </c>
      <c r="W1914" s="84"/>
      <c r="X1914" s="84"/>
      <c r="Y1914" s="85"/>
      <c r="Z1914" s="85"/>
      <c r="AA1914" s="65" t="str">
        <f t="shared" si="6"/>
        <v/>
      </c>
      <c r="AB1914" s="65" t="str">
        <f t="shared" si="7"/>
        <v/>
      </c>
      <c r="AC1914" s="86"/>
      <c r="AD1914" s="87" t="str">
        <f t="shared" si="8"/>
        <v/>
      </c>
      <c r="AE1914" s="84"/>
      <c r="AF1914" s="86">
        <f>IF(AC1914&gt;0,AC1914,'⚙️ Config'!$B$10)</f>
        <v>0.0075</v>
      </c>
      <c r="AG1914" s="88">
        <f t="shared" si="9"/>
        <v>7704.71475</v>
      </c>
      <c r="AH1914" s="88">
        <f>AG1914*'⚙️ Config'!$B$11</f>
        <v>38523.57375</v>
      </c>
      <c r="AI1914" s="88">
        <f>AH1914*'⚙️ Config'!$B$12</f>
        <v>11557.07213</v>
      </c>
      <c r="AJ1914" s="64"/>
      <c r="AK1914" s="84"/>
      <c r="AL1914" s="84"/>
      <c r="AM1914" s="84"/>
      <c r="AN1914" s="84"/>
      <c r="AO1914" s="84"/>
      <c r="AP1914" s="84"/>
      <c r="AQ1914" s="84"/>
    </row>
    <row r="1915" ht="15.0" customHeight="1">
      <c r="A1915" s="79">
        <v>1912.0</v>
      </c>
      <c r="B1915" s="80" t="s">
        <v>4182</v>
      </c>
      <c r="C1915" s="79" t="s">
        <v>141</v>
      </c>
      <c r="D1915" s="79" t="s">
        <v>4183</v>
      </c>
      <c r="E1915" s="81">
        <v>56.87</v>
      </c>
      <c r="F1915" s="79" t="s">
        <v>84</v>
      </c>
      <c r="G1915" s="79" t="s">
        <v>606</v>
      </c>
      <c r="H1915" s="82">
        <v>1026652.99</v>
      </c>
      <c r="I1915" s="79">
        <v>1.0</v>
      </c>
      <c r="J1915" s="83">
        <v>1.4</v>
      </c>
      <c r="K1915" s="80">
        <v>2024.0</v>
      </c>
      <c r="L1915" s="79" t="s">
        <v>1160</v>
      </c>
      <c r="M1915" s="79">
        <v>2024.0</v>
      </c>
      <c r="N1915" s="79" t="s">
        <v>161</v>
      </c>
      <c r="O1915" s="65" t="str">
        <f t="shared" si="1"/>
        <v>558567100001</v>
      </c>
      <c r="P1915" s="65">
        <f t="shared" si="2"/>
        <v>0</v>
      </c>
      <c r="Q1915" s="65">
        <f t="shared" si="3"/>
        <v>0</v>
      </c>
      <c r="R1915" s="65" t="str">
        <f t="shared" si="12"/>
        <v>55.856.710/0001-00</v>
      </c>
      <c r="S1915" s="84"/>
      <c r="T1915" s="84" t="str">
        <f t="shared" si="10"/>
        <v/>
      </c>
      <c r="U1915" s="84" t="str">
        <f t="shared" si="11"/>
        <v/>
      </c>
      <c r="V1915" s="65" t="str">
        <f t="shared" si="5"/>
        <v/>
      </c>
      <c r="W1915" s="84"/>
      <c r="X1915" s="84"/>
      <c r="Y1915" s="85"/>
      <c r="Z1915" s="85"/>
      <c r="AA1915" s="65" t="str">
        <f t="shared" si="6"/>
        <v/>
      </c>
      <c r="AB1915" s="65" t="str">
        <f t="shared" si="7"/>
        <v/>
      </c>
      <c r="AC1915" s="86"/>
      <c r="AD1915" s="87" t="str">
        <f t="shared" si="8"/>
        <v/>
      </c>
      <c r="AE1915" s="84"/>
      <c r="AF1915" s="86">
        <f>IF(AC1915&gt;0,AC1915,'⚙️ Config'!$B$10)</f>
        <v>0.0075</v>
      </c>
      <c r="AG1915" s="88">
        <f t="shared" si="9"/>
        <v>7699.897425</v>
      </c>
      <c r="AH1915" s="88">
        <f>AG1915*'⚙️ Config'!$B$11</f>
        <v>38499.48713</v>
      </c>
      <c r="AI1915" s="88">
        <f>AH1915*'⚙️ Config'!$B$12</f>
        <v>11549.84614</v>
      </c>
      <c r="AJ1915" s="64"/>
      <c r="AK1915" s="84"/>
      <c r="AL1915" s="84"/>
      <c r="AM1915" s="84"/>
      <c r="AN1915" s="84"/>
      <c r="AO1915" s="84"/>
      <c r="AP1915" s="84"/>
      <c r="AQ1915" s="84"/>
    </row>
    <row r="1916" ht="15.0" customHeight="1">
      <c r="A1916" s="79">
        <v>1913.0</v>
      </c>
      <c r="B1916" s="80" t="s">
        <v>4184</v>
      </c>
      <c r="C1916" s="79" t="s">
        <v>154</v>
      </c>
      <c r="D1916" s="79" t="s">
        <v>4185</v>
      </c>
      <c r="E1916" s="81">
        <v>78.36</v>
      </c>
      <c r="F1916" s="79" t="s">
        <v>84</v>
      </c>
      <c r="G1916" s="79" t="s">
        <v>606</v>
      </c>
      <c r="H1916" s="82">
        <v>1026405.91</v>
      </c>
      <c r="I1916" s="79">
        <v>1.0</v>
      </c>
      <c r="J1916" s="83">
        <v>0.7</v>
      </c>
      <c r="K1916" s="80">
        <v>2025.0</v>
      </c>
      <c r="L1916" s="79" t="s">
        <v>400</v>
      </c>
      <c r="M1916" s="79">
        <v>2025.0</v>
      </c>
      <c r="N1916" s="79" t="s">
        <v>145</v>
      </c>
      <c r="O1916" s="65" t="str">
        <f t="shared" si="1"/>
        <v>703910160001</v>
      </c>
      <c r="P1916" s="65">
        <f t="shared" si="2"/>
        <v>5</v>
      </c>
      <c r="Q1916" s="65">
        <f t="shared" si="3"/>
        <v>8</v>
      </c>
      <c r="R1916" s="65" t="str">
        <f t="shared" si="12"/>
        <v>70.391.016/0001-58</v>
      </c>
      <c r="S1916" s="84"/>
      <c r="T1916" s="84" t="str">
        <f t="shared" si="10"/>
        <v/>
      </c>
      <c r="U1916" s="84" t="str">
        <f t="shared" si="11"/>
        <v/>
      </c>
      <c r="V1916" s="65" t="str">
        <f t="shared" si="5"/>
        <v/>
      </c>
      <c r="W1916" s="84"/>
      <c r="X1916" s="84"/>
      <c r="Y1916" s="85"/>
      <c r="Z1916" s="85"/>
      <c r="AA1916" s="65" t="str">
        <f t="shared" si="6"/>
        <v/>
      </c>
      <c r="AB1916" s="65" t="str">
        <f t="shared" si="7"/>
        <v/>
      </c>
      <c r="AC1916" s="86"/>
      <c r="AD1916" s="87" t="str">
        <f t="shared" si="8"/>
        <v/>
      </c>
      <c r="AE1916" s="84"/>
      <c r="AF1916" s="86">
        <f>IF(AC1916&gt;0,AC1916,'⚙️ Config'!$B$10)</f>
        <v>0.0075</v>
      </c>
      <c r="AG1916" s="88">
        <f t="shared" si="9"/>
        <v>7698.044325</v>
      </c>
      <c r="AH1916" s="88">
        <f>AG1916*'⚙️ Config'!$B$11</f>
        <v>38490.22163</v>
      </c>
      <c r="AI1916" s="88">
        <f>AH1916*'⚙️ Config'!$B$12</f>
        <v>11547.06649</v>
      </c>
      <c r="AJ1916" s="64"/>
      <c r="AK1916" s="84"/>
      <c r="AL1916" s="84"/>
      <c r="AM1916" s="84"/>
      <c r="AN1916" s="84"/>
      <c r="AO1916" s="84"/>
      <c r="AP1916" s="84"/>
      <c r="AQ1916" s="84"/>
    </row>
    <row r="1917" ht="15.0" customHeight="1">
      <c r="A1917" s="79">
        <v>1914.0</v>
      </c>
      <c r="B1917" s="80" t="s">
        <v>4186</v>
      </c>
      <c r="C1917" s="79" t="s">
        <v>154</v>
      </c>
      <c r="D1917" s="79" t="s">
        <v>4187</v>
      </c>
      <c r="E1917" s="81">
        <v>83.66</v>
      </c>
      <c r="F1917" s="79" t="s">
        <v>84</v>
      </c>
      <c r="G1917" s="79" t="s">
        <v>606</v>
      </c>
      <c r="H1917" s="82">
        <v>1025913.13</v>
      </c>
      <c r="I1917" s="79">
        <v>1.0</v>
      </c>
      <c r="J1917" s="83">
        <v>0.6</v>
      </c>
      <c r="K1917" s="80">
        <v>2025.0</v>
      </c>
      <c r="L1917" s="79" t="s">
        <v>630</v>
      </c>
      <c r="M1917" s="79">
        <v>2025.0</v>
      </c>
      <c r="N1917" s="79" t="s">
        <v>145</v>
      </c>
      <c r="O1917" s="65" t="str">
        <f t="shared" si="1"/>
        <v>324819110001</v>
      </c>
      <c r="P1917" s="65">
        <f t="shared" si="2"/>
        <v>7</v>
      </c>
      <c r="Q1917" s="65">
        <f t="shared" si="3"/>
        <v>4</v>
      </c>
      <c r="R1917" s="65" t="str">
        <f t="shared" si="12"/>
        <v>32.481.911/0001-74</v>
      </c>
      <c r="S1917" s="84"/>
      <c r="T1917" s="84" t="str">
        <f t="shared" si="10"/>
        <v/>
      </c>
      <c r="U1917" s="84" t="str">
        <f t="shared" si="11"/>
        <v/>
      </c>
      <c r="V1917" s="65" t="str">
        <f t="shared" si="5"/>
        <v/>
      </c>
      <c r="W1917" s="84"/>
      <c r="X1917" s="84"/>
      <c r="Y1917" s="85"/>
      <c r="Z1917" s="85"/>
      <c r="AA1917" s="65" t="str">
        <f t="shared" si="6"/>
        <v/>
      </c>
      <c r="AB1917" s="65" t="str">
        <f t="shared" si="7"/>
        <v/>
      </c>
      <c r="AC1917" s="86"/>
      <c r="AD1917" s="87" t="str">
        <f t="shared" si="8"/>
        <v/>
      </c>
      <c r="AE1917" s="84"/>
      <c r="AF1917" s="86">
        <f>IF(AC1917&gt;0,AC1917,'⚙️ Config'!$B$10)</f>
        <v>0.0075</v>
      </c>
      <c r="AG1917" s="88">
        <f t="shared" si="9"/>
        <v>7694.348475</v>
      </c>
      <c r="AH1917" s="88">
        <f>AG1917*'⚙️ Config'!$B$11</f>
        <v>38471.74238</v>
      </c>
      <c r="AI1917" s="88">
        <f>AH1917*'⚙️ Config'!$B$12</f>
        <v>11541.52271</v>
      </c>
      <c r="AJ1917" s="64"/>
      <c r="AK1917" s="84"/>
      <c r="AL1917" s="84"/>
      <c r="AM1917" s="84"/>
      <c r="AN1917" s="84"/>
      <c r="AO1917" s="84"/>
      <c r="AP1917" s="84"/>
      <c r="AQ1917" s="84"/>
    </row>
    <row r="1918" ht="15.0" customHeight="1">
      <c r="A1918" s="79">
        <v>1915.0</v>
      </c>
      <c r="B1918" s="80" t="s">
        <v>4188</v>
      </c>
      <c r="C1918" s="79" t="s">
        <v>141</v>
      </c>
      <c r="D1918" s="79" t="s">
        <v>4189</v>
      </c>
      <c r="E1918" s="81">
        <v>63.78</v>
      </c>
      <c r="F1918" s="79" t="s">
        <v>84</v>
      </c>
      <c r="G1918" s="79" t="s">
        <v>606</v>
      </c>
      <c r="H1918" s="82">
        <v>1025639.12</v>
      </c>
      <c r="I1918" s="79">
        <v>1.0</v>
      </c>
      <c r="J1918" s="83">
        <v>1.1</v>
      </c>
      <c r="K1918" s="80">
        <v>2025.0</v>
      </c>
      <c r="L1918" s="79" t="s">
        <v>630</v>
      </c>
      <c r="M1918" s="79">
        <v>2025.0</v>
      </c>
      <c r="N1918" s="79" t="s">
        <v>161</v>
      </c>
      <c r="O1918" s="65" t="str">
        <f t="shared" si="1"/>
        <v>014111410001</v>
      </c>
      <c r="P1918" s="65">
        <f t="shared" si="2"/>
        <v>6</v>
      </c>
      <c r="Q1918" s="65">
        <f t="shared" si="3"/>
        <v>0</v>
      </c>
      <c r="R1918" s="65" t="str">
        <f t="shared" si="12"/>
        <v>01.411.141/0001-60</v>
      </c>
      <c r="S1918" s="84"/>
      <c r="T1918" s="84" t="str">
        <f t="shared" si="10"/>
        <v/>
      </c>
      <c r="U1918" s="84" t="str">
        <f t="shared" si="11"/>
        <v/>
      </c>
      <c r="V1918" s="65" t="str">
        <f t="shared" si="5"/>
        <v/>
      </c>
      <c r="W1918" s="84"/>
      <c r="X1918" s="84"/>
      <c r="Y1918" s="85"/>
      <c r="Z1918" s="85"/>
      <c r="AA1918" s="65" t="str">
        <f t="shared" si="6"/>
        <v/>
      </c>
      <c r="AB1918" s="65" t="str">
        <f t="shared" si="7"/>
        <v/>
      </c>
      <c r="AC1918" s="86"/>
      <c r="AD1918" s="87" t="str">
        <f t="shared" si="8"/>
        <v/>
      </c>
      <c r="AE1918" s="84"/>
      <c r="AF1918" s="86">
        <f>IF(AC1918&gt;0,AC1918,'⚙️ Config'!$B$10)</f>
        <v>0.0075</v>
      </c>
      <c r="AG1918" s="88">
        <f t="shared" si="9"/>
        <v>7692.2934</v>
      </c>
      <c r="AH1918" s="88">
        <f>AG1918*'⚙️ Config'!$B$11</f>
        <v>38461.467</v>
      </c>
      <c r="AI1918" s="88">
        <f>AH1918*'⚙️ Config'!$B$12</f>
        <v>11538.4401</v>
      </c>
      <c r="AJ1918" s="64"/>
      <c r="AK1918" s="84"/>
      <c r="AL1918" s="84"/>
      <c r="AM1918" s="84"/>
      <c r="AN1918" s="84"/>
      <c r="AO1918" s="84"/>
      <c r="AP1918" s="84"/>
      <c r="AQ1918" s="84"/>
    </row>
    <row r="1919" ht="15.0" customHeight="1">
      <c r="A1919" s="79">
        <v>1916.0</v>
      </c>
      <c r="B1919" s="80" t="s">
        <v>4190</v>
      </c>
      <c r="C1919" s="79" t="s">
        <v>141</v>
      </c>
      <c r="D1919" s="79" t="s">
        <v>4191</v>
      </c>
      <c r="E1919" s="81">
        <v>56.87</v>
      </c>
      <c r="F1919" s="79" t="s">
        <v>84</v>
      </c>
      <c r="G1919" s="79" t="s">
        <v>606</v>
      </c>
      <c r="H1919" s="82">
        <v>1025376.0</v>
      </c>
      <c r="I1919" s="79">
        <v>1.0</v>
      </c>
      <c r="J1919" s="83">
        <v>1.4</v>
      </c>
      <c r="K1919" s="80">
        <v>2024.0</v>
      </c>
      <c r="L1919" s="79" t="s">
        <v>202</v>
      </c>
      <c r="M1919" s="79">
        <v>2024.0</v>
      </c>
      <c r="N1919" s="79" t="s">
        <v>145</v>
      </c>
      <c r="O1919" s="65" t="str">
        <f t="shared" si="1"/>
        <v>275969790001</v>
      </c>
      <c r="P1919" s="65">
        <f t="shared" si="2"/>
        <v>6</v>
      </c>
      <c r="Q1919" s="65">
        <f t="shared" si="3"/>
        <v>9</v>
      </c>
      <c r="R1919" s="65" t="str">
        <f t="shared" si="12"/>
        <v>27.596.979/0001-69</v>
      </c>
      <c r="S1919" s="84"/>
      <c r="T1919" s="84" t="str">
        <f t="shared" si="10"/>
        <v/>
      </c>
      <c r="U1919" s="84" t="str">
        <f t="shared" si="11"/>
        <v/>
      </c>
      <c r="V1919" s="65" t="str">
        <f t="shared" si="5"/>
        <v/>
      </c>
      <c r="W1919" s="84"/>
      <c r="X1919" s="84"/>
      <c r="Y1919" s="85"/>
      <c r="Z1919" s="85"/>
      <c r="AA1919" s="65" t="str">
        <f t="shared" si="6"/>
        <v/>
      </c>
      <c r="AB1919" s="65" t="str">
        <f t="shared" si="7"/>
        <v/>
      </c>
      <c r="AC1919" s="86"/>
      <c r="AD1919" s="87" t="str">
        <f t="shared" si="8"/>
        <v/>
      </c>
      <c r="AE1919" s="84"/>
      <c r="AF1919" s="86">
        <f>IF(AC1919&gt;0,AC1919,'⚙️ Config'!$B$10)</f>
        <v>0.0075</v>
      </c>
      <c r="AG1919" s="88">
        <f t="shared" si="9"/>
        <v>7690.32</v>
      </c>
      <c r="AH1919" s="88">
        <f>AG1919*'⚙️ Config'!$B$11</f>
        <v>38451.6</v>
      </c>
      <c r="AI1919" s="88">
        <f>AH1919*'⚙️ Config'!$B$12</f>
        <v>11535.48</v>
      </c>
      <c r="AJ1919" s="64"/>
      <c r="AK1919" s="84"/>
      <c r="AL1919" s="84"/>
      <c r="AM1919" s="84"/>
      <c r="AN1919" s="84"/>
      <c r="AO1919" s="84"/>
      <c r="AP1919" s="84"/>
      <c r="AQ1919" s="84"/>
    </row>
    <row r="1920" ht="15.0" customHeight="1">
      <c r="A1920" s="79">
        <v>1917.0</v>
      </c>
      <c r="B1920" s="80" t="s">
        <v>4192</v>
      </c>
      <c r="C1920" s="79" t="s">
        <v>141</v>
      </c>
      <c r="D1920" s="79" t="s">
        <v>4193</v>
      </c>
      <c r="E1920" s="81">
        <v>70.03</v>
      </c>
      <c r="F1920" s="79" t="s">
        <v>84</v>
      </c>
      <c r="G1920" s="79" t="s">
        <v>606</v>
      </c>
      <c r="H1920" s="82">
        <v>1025339.79</v>
      </c>
      <c r="I1920" s="79">
        <v>1.0</v>
      </c>
      <c r="J1920" s="83">
        <v>0.9</v>
      </c>
      <c r="K1920" s="80">
        <v>2025.0</v>
      </c>
      <c r="L1920" s="79" t="s">
        <v>202</v>
      </c>
      <c r="M1920" s="79">
        <v>2025.0</v>
      </c>
      <c r="N1920" s="79" t="s">
        <v>161</v>
      </c>
      <c r="O1920" s="65" t="str">
        <f t="shared" si="1"/>
        <v>213382910001</v>
      </c>
      <c r="P1920" s="65">
        <f t="shared" si="2"/>
        <v>0</v>
      </c>
      <c r="Q1920" s="65">
        <f t="shared" si="3"/>
        <v>0</v>
      </c>
      <c r="R1920" s="65" t="str">
        <f t="shared" si="12"/>
        <v>21.338.291/0001-00</v>
      </c>
      <c r="S1920" s="84"/>
      <c r="T1920" s="84" t="str">
        <f t="shared" si="10"/>
        <v/>
      </c>
      <c r="U1920" s="84" t="str">
        <f t="shared" si="11"/>
        <v/>
      </c>
      <c r="V1920" s="65" t="str">
        <f t="shared" si="5"/>
        <v/>
      </c>
      <c r="W1920" s="84"/>
      <c r="X1920" s="84"/>
      <c r="Y1920" s="85"/>
      <c r="Z1920" s="85"/>
      <c r="AA1920" s="65" t="str">
        <f t="shared" si="6"/>
        <v/>
      </c>
      <c r="AB1920" s="65" t="str">
        <f t="shared" si="7"/>
        <v/>
      </c>
      <c r="AC1920" s="86"/>
      <c r="AD1920" s="87" t="str">
        <f t="shared" si="8"/>
        <v/>
      </c>
      <c r="AE1920" s="84"/>
      <c r="AF1920" s="86">
        <f>IF(AC1920&gt;0,AC1920,'⚙️ Config'!$B$10)</f>
        <v>0.0075</v>
      </c>
      <c r="AG1920" s="88">
        <f t="shared" si="9"/>
        <v>7690.048425</v>
      </c>
      <c r="AH1920" s="88">
        <f>AG1920*'⚙️ Config'!$B$11</f>
        <v>38450.24213</v>
      </c>
      <c r="AI1920" s="88">
        <f>AH1920*'⚙️ Config'!$B$12</f>
        <v>11535.07264</v>
      </c>
      <c r="AJ1920" s="64"/>
      <c r="AK1920" s="84"/>
      <c r="AL1920" s="84"/>
      <c r="AM1920" s="84"/>
      <c r="AN1920" s="84"/>
      <c r="AO1920" s="84"/>
      <c r="AP1920" s="84"/>
      <c r="AQ1920" s="84"/>
    </row>
    <row r="1921" ht="15.0" customHeight="1">
      <c r="A1921" s="79">
        <v>1918.0</v>
      </c>
      <c r="B1921" s="80" t="s">
        <v>4194</v>
      </c>
      <c r="C1921" s="79" t="s">
        <v>141</v>
      </c>
      <c r="D1921" s="79" t="s">
        <v>4195</v>
      </c>
      <c r="E1921" s="81">
        <v>53.36</v>
      </c>
      <c r="F1921" s="79" t="s">
        <v>84</v>
      </c>
      <c r="G1921" s="79" t="s">
        <v>606</v>
      </c>
      <c r="H1921" s="82">
        <v>1024724.02</v>
      </c>
      <c r="I1921" s="79">
        <v>1.0</v>
      </c>
      <c r="J1921" s="83">
        <v>1.6</v>
      </c>
      <c r="K1921" s="80">
        <v>2024.0</v>
      </c>
      <c r="L1921" s="79" t="s">
        <v>630</v>
      </c>
      <c r="M1921" s="79">
        <v>2024.0</v>
      </c>
      <c r="N1921" s="79" t="s">
        <v>161</v>
      </c>
      <c r="O1921" s="65" t="str">
        <f t="shared" si="1"/>
        <v>682660220001</v>
      </c>
      <c r="P1921" s="65">
        <f t="shared" si="2"/>
        <v>3</v>
      </c>
      <c r="Q1921" s="65">
        <f t="shared" si="3"/>
        <v>1</v>
      </c>
      <c r="R1921" s="65" t="str">
        <f t="shared" si="12"/>
        <v>68.266.022/0001-31</v>
      </c>
      <c r="S1921" s="84"/>
      <c r="T1921" s="84" t="str">
        <f t="shared" si="10"/>
        <v/>
      </c>
      <c r="U1921" s="84" t="str">
        <f t="shared" si="11"/>
        <v/>
      </c>
      <c r="V1921" s="65" t="str">
        <f t="shared" si="5"/>
        <v/>
      </c>
      <c r="W1921" s="84"/>
      <c r="X1921" s="84"/>
      <c r="Y1921" s="85"/>
      <c r="Z1921" s="85"/>
      <c r="AA1921" s="65" t="str">
        <f t="shared" si="6"/>
        <v/>
      </c>
      <c r="AB1921" s="65" t="str">
        <f t="shared" si="7"/>
        <v/>
      </c>
      <c r="AC1921" s="86"/>
      <c r="AD1921" s="87" t="str">
        <f t="shared" si="8"/>
        <v/>
      </c>
      <c r="AE1921" s="84"/>
      <c r="AF1921" s="86">
        <f>IF(AC1921&gt;0,AC1921,'⚙️ Config'!$B$10)</f>
        <v>0.0075</v>
      </c>
      <c r="AG1921" s="88">
        <f t="shared" si="9"/>
        <v>7685.43015</v>
      </c>
      <c r="AH1921" s="88">
        <f>AG1921*'⚙️ Config'!$B$11</f>
        <v>38427.15075</v>
      </c>
      <c r="AI1921" s="88">
        <f>AH1921*'⚙️ Config'!$B$12</f>
        <v>11528.14523</v>
      </c>
      <c r="AJ1921" s="64"/>
      <c r="AK1921" s="84"/>
      <c r="AL1921" s="84"/>
      <c r="AM1921" s="84"/>
      <c r="AN1921" s="84"/>
      <c r="AO1921" s="84"/>
      <c r="AP1921" s="84"/>
      <c r="AQ1921" s="84"/>
    </row>
    <row r="1922" ht="15.0" customHeight="1">
      <c r="A1922" s="79">
        <v>1919.0</v>
      </c>
      <c r="B1922" s="80" t="s">
        <v>4196</v>
      </c>
      <c r="C1922" s="79" t="s">
        <v>141</v>
      </c>
      <c r="D1922" s="79" t="s">
        <v>4197</v>
      </c>
      <c r="E1922" s="81">
        <v>51.85</v>
      </c>
      <c r="F1922" s="79" t="s">
        <v>84</v>
      </c>
      <c r="G1922" s="79" t="s">
        <v>606</v>
      </c>
      <c r="H1922" s="82">
        <v>1024440.14</v>
      </c>
      <c r="I1922" s="79">
        <v>1.0</v>
      </c>
      <c r="J1922" s="83">
        <v>1.7</v>
      </c>
      <c r="K1922" s="80">
        <v>2024.0</v>
      </c>
      <c r="L1922" s="79" t="s">
        <v>202</v>
      </c>
      <c r="M1922" s="79">
        <v>2024.0</v>
      </c>
      <c r="N1922" s="79" t="s">
        <v>161</v>
      </c>
      <c r="O1922" s="65" t="str">
        <f t="shared" si="1"/>
        <v>109246730001</v>
      </c>
      <c r="P1922" s="65">
        <f t="shared" si="2"/>
        <v>9</v>
      </c>
      <c r="Q1922" s="65">
        <f t="shared" si="3"/>
        <v>1</v>
      </c>
      <c r="R1922" s="65" t="str">
        <f t="shared" si="12"/>
        <v>10.924.673/0001-91</v>
      </c>
      <c r="S1922" s="84"/>
      <c r="T1922" s="84" t="str">
        <f t="shared" si="10"/>
        <v/>
      </c>
      <c r="U1922" s="84" t="str">
        <f t="shared" si="11"/>
        <v/>
      </c>
      <c r="V1922" s="65" t="str">
        <f t="shared" si="5"/>
        <v/>
      </c>
      <c r="W1922" s="84"/>
      <c r="X1922" s="84"/>
      <c r="Y1922" s="85"/>
      <c r="Z1922" s="85"/>
      <c r="AA1922" s="65" t="str">
        <f t="shared" si="6"/>
        <v/>
      </c>
      <c r="AB1922" s="65" t="str">
        <f t="shared" si="7"/>
        <v/>
      </c>
      <c r="AC1922" s="86"/>
      <c r="AD1922" s="87" t="str">
        <f t="shared" si="8"/>
        <v/>
      </c>
      <c r="AE1922" s="84"/>
      <c r="AF1922" s="86">
        <f>IF(AC1922&gt;0,AC1922,'⚙️ Config'!$B$10)</f>
        <v>0.0075</v>
      </c>
      <c r="AG1922" s="88">
        <f t="shared" si="9"/>
        <v>7683.30105</v>
      </c>
      <c r="AH1922" s="88">
        <f>AG1922*'⚙️ Config'!$B$11</f>
        <v>38416.50525</v>
      </c>
      <c r="AI1922" s="88">
        <f>AH1922*'⚙️ Config'!$B$12</f>
        <v>11524.95158</v>
      </c>
      <c r="AJ1922" s="64"/>
      <c r="AK1922" s="84"/>
      <c r="AL1922" s="84"/>
      <c r="AM1922" s="84"/>
      <c r="AN1922" s="84"/>
      <c r="AO1922" s="84"/>
      <c r="AP1922" s="84"/>
      <c r="AQ1922" s="84"/>
    </row>
    <row r="1923" ht="15.0" customHeight="1">
      <c r="A1923" s="79">
        <v>1920.0</v>
      </c>
      <c r="B1923" s="80" t="s">
        <v>4198</v>
      </c>
      <c r="C1923" s="79" t="s">
        <v>141</v>
      </c>
      <c r="D1923" s="79" t="s">
        <v>4199</v>
      </c>
      <c r="E1923" s="81">
        <v>61.2</v>
      </c>
      <c r="F1923" s="79" t="s">
        <v>84</v>
      </c>
      <c r="G1923" s="79" t="s">
        <v>606</v>
      </c>
      <c r="H1923" s="82">
        <v>1024288.7</v>
      </c>
      <c r="I1923" s="79">
        <v>1.0</v>
      </c>
      <c r="J1923" s="83">
        <v>1.2</v>
      </c>
      <c r="K1923" s="80">
        <v>2025.0</v>
      </c>
      <c r="L1923" s="79" t="s">
        <v>630</v>
      </c>
      <c r="M1923" s="79">
        <v>2025.0</v>
      </c>
      <c r="N1923" s="79" t="s">
        <v>161</v>
      </c>
      <c r="O1923" s="65" t="str">
        <f t="shared" si="1"/>
        <v>491046960001</v>
      </c>
      <c r="P1923" s="65">
        <f t="shared" si="2"/>
        <v>9</v>
      </c>
      <c r="Q1923" s="65">
        <f t="shared" si="3"/>
        <v>5</v>
      </c>
      <c r="R1923" s="65" t="str">
        <f t="shared" si="12"/>
        <v>49.104.696/0001-95</v>
      </c>
      <c r="S1923" s="84"/>
      <c r="T1923" s="84" t="str">
        <f t="shared" si="10"/>
        <v/>
      </c>
      <c r="U1923" s="84" t="str">
        <f t="shared" si="11"/>
        <v/>
      </c>
      <c r="V1923" s="65" t="str">
        <f t="shared" si="5"/>
        <v/>
      </c>
      <c r="W1923" s="84"/>
      <c r="X1923" s="84"/>
      <c r="Y1923" s="85"/>
      <c r="Z1923" s="85"/>
      <c r="AA1923" s="65" t="str">
        <f t="shared" si="6"/>
        <v/>
      </c>
      <c r="AB1923" s="65" t="str">
        <f t="shared" si="7"/>
        <v/>
      </c>
      <c r="AC1923" s="86"/>
      <c r="AD1923" s="87" t="str">
        <f t="shared" si="8"/>
        <v/>
      </c>
      <c r="AE1923" s="84"/>
      <c r="AF1923" s="86">
        <f>IF(AC1923&gt;0,AC1923,'⚙️ Config'!$B$10)</f>
        <v>0.0075</v>
      </c>
      <c r="AG1923" s="88">
        <f t="shared" si="9"/>
        <v>7682.16525</v>
      </c>
      <c r="AH1923" s="88">
        <f>AG1923*'⚙️ Config'!$B$11</f>
        <v>38410.82625</v>
      </c>
      <c r="AI1923" s="88">
        <f>AH1923*'⚙️ Config'!$B$12</f>
        <v>11523.24788</v>
      </c>
      <c r="AJ1923" s="64"/>
      <c r="AK1923" s="84"/>
      <c r="AL1923" s="84"/>
      <c r="AM1923" s="84"/>
      <c r="AN1923" s="84"/>
      <c r="AO1923" s="84"/>
      <c r="AP1923" s="84"/>
      <c r="AQ1923" s="84"/>
    </row>
    <row r="1924" ht="15.0" customHeight="1">
      <c r="A1924" s="79">
        <v>1921.0</v>
      </c>
      <c r="B1924" s="80" t="s">
        <v>4200</v>
      </c>
      <c r="C1924" s="79" t="s">
        <v>141</v>
      </c>
      <c r="D1924" s="79" t="s">
        <v>4201</v>
      </c>
      <c r="E1924" s="81">
        <v>55.03</v>
      </c>
      <c r="F1924" s="79" t="s">
        <v>84</v>
      </c>
      <c r="G1924" s="79" t="s">
        <v>606</v>
      </c>
      <c r="H1924" s="82">
        <v>1023348.45</v>
      </c>
      <c r="I1924" s="79">
        <v>1.0</v>
      </c>
      <c r="J1924" s="83">
        <v>1.5</v>
      </c>
      <c r="K1924" s="80">
        <v>2024.0</v>
      </c>
      <c r="L1924" s="79" t="s">
        <v>630</v>
      </c>
      <c r="M1924" s="79">
        <v>2024.0</v>
      </c>
      <c r="N1924" s="79" t="s">
        <v>161</v>
      </c>
      <c r="O1924" s="65" t="str">
        <f t="shared" si="1"/>
        <v>395817870001</v>
      </c>
      <c r="P1924" s="65">
        <f t="shared" si="2"/>
        <v>6</v>
      </c>
      <c r="Q1924" s="65">
        <f t="shared" si="3"/>
        <v>8</v>
      </c>
      <c r="R1924" s="65" t="str">
        <f t="shared" si="12"/>
        <v>39.581.787/0001-68</v>
      </c>
      <c r="S1924" s="84"/>
      <c r="T1924" s="84" t="str">
        <f t="shared" si="10"/>
        <v/>
      </c>
      <c r="U1924" s="84" t="str">
        <f t="shared" si="11"/>
        <v/>
      </c>
      <c r="V1924" s="65" t="str">
        <f t="shared" si="5"/>
        <v/>
      </c>
      <c r="W1924" s="84"/>
      <c r="X1924" s="84"/>
      <c r="Y1924" s="85"/>
      <c r="Z1924" s="85"/>
      <c r="AA1924" s="65" t="str">
        <f t="shared" si="6"/>
        <v/>
      </c>
      <c r="AB1924" s="65" t="str">
        <f t="shared" si="7"/>
        <v/>
      </c>
      <c r="AC1924" s="86"/>
      <c r="AD1924" s="87" t="str">
        <f t="shared" si="8"/>
        <v/>
      </c>
      <c r="AE1924" s="84"/>
      <c r="AF1924" s="86">
        <f>IF(AC1924&gt;0,AC1924,'⚙️ Config'!$B$10)</f>
        <v>0.0075</v>
      </c>
      <c r="AG1924" s="88">
        <f t="shared" si="9"/>
        <v>7675.113375</v>
      </c>
      <c r="AH1924" s="88">
        <f>AG1924*'⚙️ Config'!$B$11</f>
        <v>38375.56688</v>
      </c>
      <c r="AI1924" s="88">
        <f>AH1924*'⚙️ Config'!$B$12</f>
        <v>11512.67006</v>
      </c>
      <c r="AJ1924" s="64"/>
      <c r="AK1924" s="84"/>
      <c r="AL1924" s="84"/>
      <c r="AM1924" s="84"/>
      <c r="AN1924" s="84"/>
      <c r="AO1924" s="84"/>
      <c r="AP1924" s="84"/>
      <c r="AQ1924" s="84"/>
    </row>
    <row r="1925" ht="15.0" customHeight="1">
      <c r="A1925" s="79">
        <v>1922.0</v>
      </c>
      <c r="B1925" s="80" t="s">
        <v>4202</v>
      </c>
      <c r="C1925" s="79" t="s">
        <v>141</v>
      </c>
      <c r="D1925" s="79" t="s">
        <v>4203</v>
      </c>
      <c r="E1925" s="81">
        <v>63.78</v>
      </c>
      <c r="F1925" s="79" t="s">
        <v>84</v>
      </c>
      <c r="G1925" s="79" t="s">
        <v>606</v>
      </c>
      <c r="H1925" s="82">
        <v>1023227.62</v>
      </c>
      <c r="I1925" s="79">
        <v>1.0</v>
      </c>
      <c r="J1925" s="83">
        <v>1.1</v>
      </c>
      <c r="K1925" s="80">
        <v>2025.0</v>
      </c>
      <c r="L1925" s="79" t="s">
        <v>295</v>
      </c>
      <c r="M1925" s="79">
        <v>2025.0</v>
      </c>
      <c r="N1925" s="79" t="s">
        <v>161</v>
      </c>
      <c r="O1925" s="65" t="str">
        <f t="shared" si="1"/>
        <v>462695100001</v>
      </c>
      <c r="P1925" s="65">
        <f t="shared" si="2"/>
        <v>6</v>
      </c>
      <c r="Q1925" s="65">
        <f t="shared" si="3"/>
        <v>0</v>
      </c>
      <c r="R1925" s="65" t="str">
        <f t="shared" si="12"/>
        <v>46.269.510/0001-60</v>
      </c>
      <c r="S1925" s="84"/>
      <c r="T1925" s="84" t="str">
        <f t="shared" si="10"/>
        <v/>
      </c>
      <c r="U1925" s="84" t="str">
        <f t="shared" si="11"/>
        <v/>
      </c>
      <c r="V1925" s="65" t="str">
        <f t="shared" si="5"/>
        <v/>
      </c>
      <c r="W1925" s="84"/>
      <c r="X1925" s="84"/>
      <c r="Y1925" s="85"/>
      <c r="Z1925" s="85"/>
      <c r="AA1925" s="65" t="str">
        <f t="shared" si="6"/>
        <v/>
      </c>
      <c r="AB1925" s="65" t="str">
        <f t="shared" si="7"/>
        <v/>
      </c>
      <c r="AC1925" s="86"/>
      <c r="AD1925" s="87" t="str">
        <f t="shared" si="8"/>
        <v/>
      </c>
      <c r="AE1925" s="84"/>
      <c r="AF1925" s="86">
        <f>IF(AC1925&gt;0,AC1925,'⚙️ Config'!$B$10)</f>
        <v>0.0075</v>
      </c>
      <c r="AG1925" s="88">
        <f t="shared" si="9"/>
        <v>7674.20715</v>
      </c>
      <c r="AH1925" s="88">
        <f>AG1925*'⚙️ Config'!$B$11</f>
        <v>38371.03575</v>
      </c>
      <c r="AI1925" s="88">
        <f>AH1925*'⚙️ Config'!$B$12</f>
        <v>11511.31073</v>
      </c>
      <c r="AJ1925" s="64"/>
      <c r="AK1925" s="84"/>
      <c r="AL1925" s="84"/>
      <c r="AM1925" s="84"/>
      <c r="AN1925" s="84"/>
      <c r="AO1925" s="84"/>
      <c r="AP1925" s="84"/>
      <c r="AQ1925" s="84"/>
    </row>
    <row r="1926" ht="15.0" customHeight="1">
      <c r="A1926" s="79">
        <v>1923.0</v>
      </c>
      <c r="B1926" s="80" t="s">
        <v>4204</v>
      </c>
      <c r="C1926" s="79" t="s">
        <v>141</v>
      </c>
      <c r="D1926" s="79" t="s">
        <v>4205</v>
      </c>
      <c r="E1926" s="81">
        <v>83.66</v>
      </c>
      <c r="F1926" s="79" t="s">
        <v>84</v>
      </c>
      <c r="G1926" s="79" t="s">
        <v>606</v>
      </c>
      <c r="H1926" s="82">
        <v>1022842.92</v>
      </c>
      <c r="I1926" s="79">
        <v>1.0</v>
      </c>
      <c r="J1926" s="83">
        <v>0.6</v>
      </c>
      <c r="K1926" s="80">
        <v>2025.0</v>
      </c>
      <c r="L1926" s="79" t="s">
        <v>448</v>
      </c>
      <c r="M1926" s="79">
        <v>2025.0</v>
      </c>
      <c r="N1926" s="79" t="s">
        <v>145</v>
      </c>
      <c r="O1926" s="65" t="str">
        <f t="shared" si="1"/>
        <v>660767380001</v>
      </c>
      <c r="P1926" s="65">
        <f t="shared" si="2"/>
        <v>4</v>
      </c>
      <c r="Q1926" s="65">
        <f t="shared" si="3"/>
        <v>0</v>
      </c>
      <c r="R1926" s="65" t="str">
        <f t="shared" si="12"/>
        <v>66.076.738/0001-40</v>
      </c>
      <c r="S1926" s="84"/>
      <c r="T1926" s="84" t="str">
        <f t="shared" si="10"/>
        <v/>
      </c>
      <c r="U1926" s="84" t="str">
        <f t="shared" si="11"/>
        <v/>
      </c>
      <c r="V1926" s="65" t="str">
        <f t="shared" si="5"/>
        <v/>
      </c>
      <c r="W1926" s="84"/>
      <c r="X1926" s="84"/>
      <c r="Y1926" s="85"/>
      <c r="Z1926" s="85"/>
      <c r="AA1926" s="65" t="str">
        <f t="shared" si="6"/>
        <v/>
      </c>
      <c r="AB1926" s="65" t="str">
        <f t="shared" si="7"/>
        <v/>
      </c>
      <c r="AC1926" s="86"/>
      <c r="AD1926" s="87" t="str">
        <f t="shared" si="8"/>
        <v/>
      </c>
      <c r="AE1926" s="84"/>
      <c r="AF1926" s="86">
        <f>IF(AC1926&gt;0,AC1926,'⚙️ Config'!$B$10)</f>
        <v>0.0075</v>
      </c>
      <c r="AG1926" s="88">
        <f t="shared" si="9"/>
        <v>7671.3219</v>
      </c>
      <c r="AH1926" s="88">
        <f>AG1926*'⚙️ Config'!$B$11</f>
        <v>38356.6095</v>
      </c>
      <c r="AI1926" s="88">
        <f>AH1926*'⚙️ Config'!$B$12</f>
        <v>11506.98285</v>
      </c>
      <c r="AJ1926" s="64"/>
      <c r="AK1926" s="84"/>
      <c r="AL1926" s="84"/>
      <c r="AM1926" s="84"/>
      <c r="AN1926" s="84"/>
      <c r="AO1926" s="84"/>
      <c r="AP1926" s="84"/>
      <c r="AQ1926" s="84"/>
    </row>
    <row r="1927" ht="15.0" customHeight="1">
      <c r="A1927" s="79">
        <v>1924.0</v>
      </c>
      <c r="B1927" s="80" t="s">
        <v>4206</v>
      </c>
      <c r="C1927" s="79" t="s">
        <v>141</v>
      </c>
      <c r="D1927" s="79" t="s">
        <v>4207</v>
      </c>
      <c r="E1927" s="81">
        <v>53.36</v>
      </c>
      <c r="F1927" s="79" t="s">
        <v>84</v>
      </c>
      <c r="G1927" s="79" t="s">
        <v>606</v>
      </c>
      <c r="H1927" s="82">
        <v>1022800.71</v>
      </c>
      <c r="I1927" s="79">
        <v>1.0</v>
      </c>
      <c r="J1927" s="83">
        <v>1.6</v>
      </c>
      <c r="K1927" s="80">
        <v>2024.0</v>
      </c>
      <c r="L1927" s="79" t="s">
        <v>630</v>
      </c>
      <c r="M1927" s="79">
        <v>2024.0</v>
      </c>
      <c r="N1927" s="79" t="s">
        <v>161</v>
      </c>
      <c r="O1927" s="65" t="str">
        <f t="shared" si="1"/>
        <v>480134330001</v>
      </c>
      <c r="P1927" s="65">
        <f t="shared" si="2"/>
        <v>0</v>
      </c>
      <c r="Q1927" s="65">
        <f t="shared" si="3"/>
        <v>8</v>
      </c>
      <c r="R1927" s="65" t="str">
        <f t="shared" si="12"/>
        <v>48.013.433/0001-08</v>
      </c>
      <c r="S1927" s="84"/>
      <c r="T1927" s="84" t="str">
        <f t="shared" si="10"/>
        <v/>
      </c>
      <c r="U1927" s="84" t="str">
        <f t="shared" si="11"/>
        <v/>
      </c>
      <c r="V1927" s="65" t="str">
        <f t="shared" si="5"/>
        <v/>
      </c>
      <c r="W1927" s="84"/>
      <c r="X1927" s="84"/>
      <c r="Y1927" s="85"/>
      <c r="Z1927" s="85"/>
      <c r="AA1927" s="65" t="str">
        <f t="shared" si="6"/>
        <v/>
      </c>
      <c r="AB1927" s="65" t="str">
        <f t="shared" si="7"/>
        <v/>
      </c>
      <c r="AC1927" s="86"/>
      <c r="AD1927" s="87" t="str">
        <f t="shared" si="8"/>
        <v/>
      </c>
      <c r="AE1927" s="84"/>
      <c r="AF1927" s="86">
        <f>IF(AC1927&gt;0,AC1927,'⚙️ Config'!$B$10)</f>
        <v>0.0075</v>
      </c>
      <c r="AG1927" s="88">
        <f t="shared" si="9"/>
        <v>7671.005325</v>
      </c>
      <c r="AH1927" s="88">
        <f>AG1927*'⚙️ Config'!$B$11</f>
        <v>38355.02663</v>
      </c>
      <c r="AI1927" s="88">
        <f>AH1927*'⚙️ Config'!$B$12</f>
        <v>11506.50799</v>
      </c>
      <c r="AJ1927" s="64"/>
      <c r="AK1927" s="84"/>
      <c r="AL1927" s="84"/>
      <c r="AM1927" s="84"/>
      <c r="AN1927" s="84"/>
      <c r="AO1927" s="84"/>
      <c r="AP1927" s="84"/>
      <c r="AQ1927" s="84"/>
    </row>
    <row r="1928" ht="15.0" customHeight="1">
      <c r="A1928" s="79">
        <v>1925.0</v>
      </c>
      <c r="B1928" s="80" t="s">
        <v>4208</v>
      </c>
      <c r="C1928" s="79" t="s">
        <v>141</v>
      </c>
      <c r="D1928" s="79" t="s">
        <v>4209</v>
      </c>
      <c r="E1928" s="81">
        <v>78.36</v>
      </c>
      <c r="F1928" s="79" t="s">
        <v>84</v>
      </c>
      <c r="G1928" s="79" t="s">
        <v>606</v>
      </c>
      <c r="H1928" s="82">
        <v>1021540.2</v>
      </c>
      <c r="I1928" s="79">
        <v>1.0</v>
      </c>
      <c r="J1928" s="83">
        <v>0.7</v>
      </c>
      <c r="K1928" s="80">
        <v>2025.0</v>
      </c>
      <c r="L1928" s="79" t="s">
        <v>448</v>
      </c>
      <c r="M1928" s="79">
        <v>2025.0</v>
      </c>
      <c r="N1928" s="79" t="s">
        <v>145</v>
      </c>
      <c r="O1928" s="65" t="str">
        <f t="shared" si="1"/>
        <v>276198210001</v>
      </c>
      <c r="P1928" s="65">
        <f t="shared" si="2"/>
        <v>6</v>
      </c>
      <c r="Q1928" s="65">
        <f t="shared" si="3"/>
        <v>7</v>
      </c>
      <c r="R1928" s="65" t="str">
        <f t="shared" si="12"/>
        <v>27.619.821/0001-67</v>
      </c>
      <c r="S1928" s="84"/>
      <c r="T1928" s="84" t="str">
        <f t="shared" si="10"/>
        <v/>
      </c>
      <c r="U1928" s="84" t="str">
        <f t="shared" si="11"/>
        <v/>
      </c>
      <c r="V1928" s="65" t="str">
        <f t="shared" si="5"/>
        <v/>
      </c>
      <c r="W1928" s="84"/>
      <c r="X1928" s="84"/>
      <c r="Y1928" s="85"/>
      <c r="Z1928" s="85"/>
      <c r="AA1928" s="65" t="str">
        <f t="shared" si="6"/>
        <v/>
      </c>
      <c r="AB1928" s="65" t="str">
        <f t="shared" si="7"/>
        <v/>
      </c>
      <c r="AC1928" s="86"/>
      <c r="AD1928" s="87" t="str">
        <f t="shared" si="8"/>
        <v/>
      </c>
      <c r="AE1928" s="84"/>
      <c r="AF1928" s="86">
        <f>IF(AC1928&gt;0,AC1928,'⚙️ Config'!$B$10)</f>
        <v>0.0075</v>
      </c>
      <c r="AG1928" s="88">
        <f t="shared" si="9"/>
        <v>7661.5515</v>
      </c>
      <c r="AH1928" s="88">
        <f>AG1928*'⚙️ Config'!$B$11</f>
        <v>38307.7575</v>
      </c>
      <c r="AI1928" s="88">
        <f>AH1928*'⚙️ Config'!$B$12</f>
        <v>11492.32725</v>
      </c>
      <c r="AJ1928" s="64"/>
      <c r="AK1928" s="84"/>
      <c r="AL1928" s="84"/>
      <c r="AM1928" s="84"/>
      <c r="AN1928" s="84"/>
      <c r="AO1928" s="84"/>
      <c r="AP1928" s="84"/>
      <c r="AQ1928" s="84"/>
    </row>
    <row r="1929" ht="15.0" customHeight="1">
      <c r="A1929" s="79">
        <v>1926.0</v>
      </c>
      <c r="B1929" s="80" t="s">
        <v>4210</v>
      </c>
      <c r="C1929" s="79" t="s">
        <v>154</v>
      </c>
      <c r="D1929" s="79" t="s">
        <v>4211</v>
      </c>
      <c r="E1929" s="81">
        <v>83.66</v>
      </c>
      <c r="F1929" s="79" t="s">
        <v>84</v>
      </c>
      <c r="G1929" s="79" t="s">
        <v>606</v>
      </c>
      <c r="H1929" s="82">
        <v>1020669.43</v>
      </c>
      <c r="I1929" s="79">
        <v>1.0</v>
      </c>
      <c r="J1929" s="83">
        <v>0.6</v>
      </c>
      <c r="K1929" s="80">
        <v>2025.0</v>
      </c>
      <c r="L1929" s="79" t="s">
        <v>630</v>
      </c>
      <c r="M1929" s="79">
        <v>2025.0</v>
      </c>
      <c r="N1929" s="79" t="s">
        <v>145</v>
      </c>
      <c r="O1929" s="65" t="str">
        <f t="shared" si="1"/>
        <v>261340630001</v>
      </c>
      <c r="P1929" s="65">
        <f t="shared" si="2"/>
        <v>2</v>
      </c>
      <c r="Q1929" s="65">
        <f t="shared" si="3"/>
        <v>4</v>
      </c>
      <c r="R1929" s="65" t="str">
        <f t="shared" si="12"/>
        <v>26.134.063/0001-24</v>
      </c>
      <c r="S1929" s="84"/>
      <c r="T1929" s="84" t="str">
        <f t="shared" si="10"/>
        <v/>
      </c>
      <c r="U1929" s="84" t="str">
        <f t="shared" si="11"/>
        <v/>
      </c>
      <c r="V1929" s="65" t="str">
        <f t="shared" si="5"/>
        <v/>
      </c>
      <c r="W1929" s="84"/>
      <c r="X1929" s="84"/>
      <c r="Y1929" s="85"/>
      <c r="Z1929" s="85"/>
      <c r="AA1929" s="65" t="str">
        <f t="shared" si="6"/>
        <v/>
      </c>
      <c r="AB1929" s="65" t="str">
        <f t="shared" si="7"/>
        <v/>
      </c>
      <c r="AC1929" s="86"/>
      <c r="AD1929" s="87" t="str">
        <f t="shared" si="8"/>
        <v/>
      </c>
      <c r="AE1929" s="84"/>
      <c r="AF1929" s="86">
        <f>IF(AC1929&gt;0,AC1929,'⚙️ Config'!$B$10)</f>
        <v>0.0075</v>
      </c>
      <c r="AG1929" s="88">
        <f t="shared" si="9"/>
        <v>7655.020725</v>
      </c>
      <c r="AH1929" s="88">
        <f>AG1929*'⚙️ Config'!$B$11</f>
        <v>38275.10363</v>
      </c>
      <c r="AI1929" s="88">
        <f>AH1929*'⚙️ Config'!$B$12</f>
        <v>11482.53109</v>
      </c>
      <c r="AJ1929" s="64"/>
      <c r="AK1929" s="84"/>
      <c r="AL1929" s="84"/>
      <c r="AM1929" s="84"/>
      <c r="AN1929" s="84"/>
      <c r="AO1929" s="84"/>
      <c r="AP1929" s="84"/>
      <c r="AQ1929" s="84"/>
    </row>
    <row r="1930" ht="15.0" customHeight="1">
      <c r="A1930" s="79">
        <v>1927.0</v>
      </c>
      <c r="B1930" s="80" t="s">
        <v>4212</v>
      </c>
      <c r="C1930" s="79" t="s">
        <v>141</v>
      </c>
      <c r="D1930" s="79" t="s">
        <v>4213</v>
      </c>
      <c r="E1930" s="81">
        <v>63.78</v>
      </c>
      <c r="F1930" s="79" t="s">
        <v>84</v>
      </c>
      <c r="G1930" s="79" t="s">
        <v>606</v>
      </c>
      <c r="H1930" s="82">
        <v>1020401.12</v>
      </c>
      <c r="I1930" s="79">
        <v>1.0</v>
      </c>
      <c r="J1930" s="83">
        <v>1.1</v>
      </c>
      <c r="K1930" s="80">
        <v>2025.0</v>
      </c>
      <c r="L1930" s="79" t="s">
        <v>630</v>
      </c>
      <c r="M1930" s="79">
        <v>2025.0</v>
      </c>
      <c r="N1930" s="79" t="s">
        <v>145</v>
      </c>
      <c r="O1930" s="65" t="str">
        <f t="shared" si="1"/>
        <v>207500110001</v>
      </c>
      <c r="P1930" s="65">
        <f t="shared" si="2"/>
        <v>0</v>
      </c>
      <c r="Q1930" s="65">
        <f t="shared" si="3"/>
        <v>4</v>
      </c>
      <c r="R1930" s="65" t="str">
        <f t="shared" si="12"/>
        <v>20.750.011/0001-04</v>
      </c>
      <c r="S1930" s="84"/>
      <c r="T1930" s="84" t="str">
        <f t="shared" si="10"/>
        <v/>
      </c>
      <c r="U1930" s="84" t="str">
        <f t="shared" si="11"/>
        <v/>
      </c>
      <c r="V1930" s="65" t="str">
        <f t="shared" si="5"/>
        <v/>
      </c>
      <c r="W1930" s="84"/>
      <c r="X1930" s="84"/>
      <c r="Y1930" s="85"/>
      <c r="Z1930" s="85"/>
      <c r="AA1930" s="65" t="str">
        <f t="shared" si="6"/>
        <v/>
      </c>
      <c r="AB1930" s="65" t="str">
        <f t="shared" si="7"/>
        <v/>
      </c>
      <c r="AC1930" s="86"/>
      <c r="AD1930" s="87" t="str">
        <f t="shared" si="8"/>
        <v/>
      </c>
      <c r="AE1930" s="84"/>
      <c r="AF1930" s="86">
        <f>IF(AC1930&gt;0,AC1930,'⚙️ Config'!$B$10)</f>
        <v>0.0075</v>
      </c>
      <c r="AG1930" s="88">
        <f t="shared" si="9"/>
        <v>7653.0084</v>
      </c>
      <c r="AH1930" s="88">
        <f>AG1930*'⚙️ Config'!$B$11</f>
        <v>38265.042</v>
      </c>
      <c r="AI1930" s="88">
        <f>AH1930*'⚙️ Config'!$B$12</f>
        <v>11479.5126</v>
      </c>
      <c r="AJ1930" s="64"/>
      <c r="AK1930" s="84"/>
      <c r="AL1930" s="84"/>
      <c r="AM1930" s="84"/>
      <c r="AN1930" s="84"/>
      <c r="AO1930" s="84"/>
      <c r="AP1930" s="84"/>
      <c r="AQ1930" s="84"/>
    </row>
    <row r="1931" ht="15.0" customHeight="1">
      <c r="A1931" s="79">
        <v>1928.0</v>
      </c>
      <c r="B1931" s="80" t="s">
        <v>4214</v>
      </c>
      <c r="C1931" s="79" t="s">
        <v>141</v>
      </c>
      <c r="D1931" s="79" t="s">
        <v>4215</v>
      </c>
      <c r="E1931" s="81">
        <v>83.66</v>
      </c>
      <c r="F1931" s="79" t="s">
        <v>84</v>
      </c>
      <c r="G1931" s="79" t="s">
        <v>606</v>
      </c>
      <c r="H1931" s="82">
        <v>1019454.43</v>
      </c>
      <c r="I1931" s="79">
        <v>1.0</v>
      </c>
      <c r="J1931" s="83">
        <v>0.6</v>
      </c>
      <c r="K1931" s="80">
        <v>2025.0</v>
      </c>
      <c r="L1931" s="79" t="s">
        <v>630</v>
      </c>
      <c r="M1931" s="79">
        <v>2025.0</v>
      </c>
      <c r="N1931" s="79" t="s">
        <v>145</v>
      </c>
      <c r="O1931" s="65" t="str">
        <f t="shared" si="1"/>
        <v>395855390001</v>
      </c>
      <c r="P1931" s="65">
        <f t="shared" si="2"/>
        <v>9</v>
      </c>
      <c r="Q1931" s="65">
        <f t="shared" si="3"/>
        <v>5</v>
      </c>
      <c r="R1931" s="65" t="str">
        <f t="shared" si="12"/>
        <v>39.585.539/0001-95</v>
      </c>
      <c r="S1931" s="84"/>
      <c r="T1931" s="84" t="str">
        <f t="shared" si="10"/>
        <v/>
      </c>
      <c r="U1931" s="84" t="str">
        <f t="shared" si="11"/>
        <v/>
      </c>
      <c r="V1931" s="65" t="str">
        <f t="shared" si="5"/>
        <v/>
      </c>
      <c r="W1931" s="84"/>
      <c r="X1931" s="84"/>
      <c r="Y1931" s="85"/>
      <c r="Z1931" s="85"/>
      <c r="AA1931" s="65" t="str">
        <f t="shared" si="6"/>
        <v/>
      </c>
      <c r="AB1931" s="65" t="str">
        <f t="shared" si="7"/>
        <v/>
      </c>
      <c r="AC1931" s="86"/>
      <c r="AD1931" s="87" t="str">
        <f t="shared" si="8"/>
        <v/>
      </c>
      <c r="AE1931" s="84"/>
      <c r="AF1931" s="86">
        <f>IF(AC1931&gt;0,AC1931,'⚙️ Config'!$B$10)</f>
        <v>0.0075</v>
      </c>
      <c r="AG1931" s="88">
        <f t="shared" si="9"/>
        <v>7645.908225</v>
      </c>
      <c r="AH1931" s="88">
        <f>AG1931*'⚙️ Config'!$B$11</f>
        <v>38229.54113</v>
      </c>
      <c r="AI1931" s="88">
        <f>AH1931*'⚙️ Config'!$B$12</f>
        <v>11468.86234</v>
      </c>
      <c r="AJ1931" s="64"/>
      <c r="AK1931" s="84"/>
      <c r="AL1931" s="84"/>
      <c r="AM1931" s="84"/>
      <c r="AN1931" s="84"/>
      <c r="AO1931" s="84"/>
      <c r="AP1931" s="84"/>
      <c r="AQ1931" s="84"/>
    </row>
    <row r="1932" ht="15.0" customHeight="1">
      <c r="A1932" s="79">
        <v>1929.0</v>
      </c>
      <c r="B1932" s="80" t="s">
        <v>4216</v>
      </c>
      <c r="C1932" s="79" t="s">
        <v>154</v>
      </c>
      <c r="D1932" s="79" t="s">
        <v>4217</v>
      </c>
      <c r="E1932" s="81">
        <v>56.87</v>
      </c>
      <c r="F1932" s="79" t="s">
        <v>84</v>
      </c>
      <c r="G1932" s="79" t="s">
        <v>606</v>
      </c>
      <c r="H1932" s="82">
        <v>1019407.92</v>
      </c>
      <c r="I1932" s="79">
        <v>1.0</v>
      </c>
      <c r="J1932" s="83">
        <v>1.4</v>
      </c>
      <c r="K1932" s="80">
        <v>2024.0</v>
      </c>
      <c r="L1932" s="79" t="s">
        <v>295</v>
      </c>
      <c r="M1932" s="79">
        <v>2024.0</v>
      </c>
      <c r="N1932" s="79" t="s">
        <v>161</v>
      </c>
      <c r="O1932" s="65" t="str">
        <f t="shared" si="1"/>
        <v>249418680001</v>
      </c>
      <c r="P1932" s="65">
        <f t="shared" si="2"/>
        <v>5</v>
      </c>
      <c r="Q1932" s="65">
        <f t="shared" si="3"/>
        <v>4</v>
      </c>
      <c r="R1932" s="65" t="str">
        <f t="shared" si="12"/>
        <v>24.941.868/0001-54</v>
      </c>
      <c r="S1932" s="84"/>
      <c r="T1932" s="84" t="str">
        <f t="shared" si="10"/>
        <v/>
      </c>
      <c r="U1932" s="84" t="str">
        <f t="shared" si="11"/>
        <v/>
      </c>
      <c r="V1932" s="65" t="str">
        <f t="shared" si="5"/>
        <v/>
      </c>
      <c r="W1932" s="84"/>
      <c r="X1932" s="84"/>
      <c r="Y1932" s="85"/>
      <c r="Z1932" s="85"/>
      <c r="AA1932" s="65" t="str">
        <f t="shared" si="6"/>
        <v/>
      </c>
      <c r="AB1932" s="65" t="str">
        <f t="shared" si="7"/>
        <v/>
      </c>
      <c r="AC1932" s="86"/>
      <c r="AD1932" s="87" t="str">
        <f t="shared" si="8"/>
        <v/>
      </c>
      <c r="AE1932" s="84"/>
      <c r="AF1932" s="86">
        <f>IF(AC1932&gt;0,AC1932,'⚙️ Config'!$B$10)</f>
        <v>0.0075</v>
      </c>
      <c r="AG1932" s="88">
        <f t="shared" si="9"/>
        <v>7645.5594</v>
      </c>
      <c r="AH1932" s="88">
        <f>AG1932*'⚙️ Config'!$B$11</f>
        <v>38227.797</v>
      </c>
      <c r="AI1932" s="88">
        <f>AH1932*'⚙️ Config'!$B$12</f>
        <v>11468.3391</v>
      </c>
      <c r="AJ1932" s="64"/>
      <c r="AK1932" s="84"/>
      <c r="AL1932" s="84"/>
      <c r="AM1932" s="84"/>
      <c r="AN1932" s="84"/>
      <c r="AO1932" s="84"/>
      <c r="AP1932" s="84"/>
      <c r="AQ1932" s="84"/>
    </row>
    <row r="1933" ht="15.0" customHeight="1">
      <c r="A1933" s="79">
        <v>1930.0</v>
      </c>
      <c r="B1933" s="80" t="s">
        <v>4218</v>
      </c>
      <c r="C1933" s="79" t="s">
        <v>141</v>
      </c>
      <c r="D1933" s="79" t="s">
        <v>4219</v>
      </c>
      <c r="E1933" s="81">
        <v>55.03</v>
      </c>
      <c r="F1933" s="79" t="s">
        <v>84</v>
      </c>
      <c r="G1933" s="79" t="s">
        <v>606</v>
      </c>
      <c r="H1933" s="82">
        <v>1019314.15</v>
      </c>
      <c r="I1933" s="79">
        <v>1.0</v>
      </c>
      <c r="J1933" s="83">
        <v>1.5</v>
      </c>
      <c r="K1933" s="80">
        <v>2024.0</v>
      </c>
      <c r="L1933" s="79" t="s">
        <v>630</v>
      </c>
      <c r="M1933" s="79">
        <v>2024.0</v>
      </c>
      <c r="N1933" s="79" t="s">
        <v>161</v>
      </c>
      <c r="O1933" s="65" t="str">
        <f t="shared" si="1"/>
        <v>321846340001</v>
      </c>
      <c r="P1933" s="65">
        <f t="shared" si="2"/>
        <v>3</v>
      </c>
      <c r="Q1933" s="65">
        <f t="shared" si="3"/>
        <v>8</v>
      </c>
      <c r="R1933" s="65" t="str">
        <f t="shared" si="12"/>
        <v>32.184.634/0001-38</v>
      </c>
      <c r="S1933" s="84"/>
      <c r="T1933" s="84" t="str">
        <f t="shared" si="10"/>
        <v/>
      </c>
      <c r="U1933" s="84" t="str">
        <f t="shared" si="11"/>
        <v/>
      </c>
      <c r="V1933" s="65" t="str">
        <f t="shared" si="5"/>
        <v/>
      </c>
      <c r="W1933" s="84"/>
      <c r="X1933" s="84"/>
      <c r="Y1933" s="85"/>
      <c r="Z1933" s="85"/>
      <c r="AA1933" s="65" t="str">
        <f t="shared" si="6"/>
        <v/>
      </c>
      <c r="AB1933" s="65" t="str">
        <f t="shared" si="7"/>
        <v/>
      </c>
      <c r="AC1933" s="86"/>
      <c r="AD1933" s="87" t="str">
        <f t="shared" si="8"/>
        <v/>
      </c>
      <c r="AE1933" s="84"/>
      <c r="AF1933" s="86">
        <f>IF(AC1933&gt;0,AC1933,'⚙️ Config'!$B$10)</f>
        <v>0.0075</v>
      </c>
      <c r="AG1933" s="88">
        <f t="shared" si="9"/>
        <v>7644.856125</v>
      </c>
      <c r="AH1933" s="88">
        <f>AG1933*'⚙️ Config'!$B$11</f>
        <v>38224.28063</v>
      </c>
      <c r="AI1933" s="88">
        <f>AH1933*'⚙️ Config'!$B$12</f>
        <v>11467.28419</v>
      </c>
      <c r="AJ1933" s="64"/>
      <c r="AK1933" s="84"/>
      <c r="AL1933" s="84"/>
      <c r="AM1933" s="84"/>
      <c r="AN1933" s="84"/>
      <c r="AO1933" s="84"/>
      <c r="AP1933" s="84"/>
      <c r="AQ1933" s="84"/>
    </row>
    <row r="1934" ht="15.0" customHeight="1">
      <c r="A1934" s="79">
        <v>1931.0</v>
      </c>
      <c r="B1934" s="80" t="s">
        <v>4220</v>
      </c>
      <c r="C1934" s="79" t="s">
        <v>141</v>
      </c>
      <c r="D1934" s="79" t="s">
        <v>4221</v>
      </c>
      <c r="E1934" s="81">
        <v>50.46</v>
      </c>
      <c r="F1934" s="79" t="s">
        <v>84</v>
      </c>
      <c r="G1934" s="79" t="s">
        <v>606</v>
      </c>
      <c r="H1934" s="82">
        <v>1019229.93</v>
      </c>
      <c r="I1934" s="79">
        <v>1.0</v>
      </c>
      <c r="J1934" s="83">
        <v>1.8</v>
      </c>
      <c r="K1934" s="80">
        <v>2024.0</v>
      </c>
      <c r="L1934" s="79" t="s">
        <v>630</v>
      </c>
      <c r="M1934" s="79">
        <v>2024.0</v>
      </c>
      <c r="N1934" s="79" t="s">
        <v>161</v>
      </c>
      <c r="O1934" s="65" t="str">
        <f t="shared" si="1"/>
        <v>110815400001</v>
      </c>
      <c r="P1934" s="65">
        <f t="shared" si="2"/>
        <v>6</v>
      </c>
      <c r="Q1934" s="65">
        <f t="shared" si="3"/>
        <v>3</v>
      </c>
      <c r="R1934" s="65" t="str">
        <f t="shared" si="12"/>
        <v>11.081.540/0001-63</v>
      </c>
      <c r="S1934" s="84"/>
      <c r="T1934" s="84" t="str">
        <f t="shared" si="10"/>
        <v/>
      </c>
      <c r="U1934" s="84" t="str">
        <f t="shared" si="11"/>
        <v/>
      </c>
      <c r="V1934" s="65" t="str">
        <f t="shared" si="5"/>
        <v/>
      </c>
      <c r="W1934" s="84"/>
      <c r="X1934" s="84"/>
      <c r="Y1934" s="85"/>
      <c r="Z1934" s="85"/>
      <c r="AA1934" s="65" t="str">
        <f t="shared" si="6"/>
        <v/>
      </c>
      <c r="AB1934" s="65" t="str">
        <f t="shared" si="7"/>
        <v/>
      </c>
      <c r="AC1934" s="86"/>
      <c r="AD1934" s="87" t="str">
        <f t="shared" si="8"/>
        <v/>
      </c>
      <c r="AE1934" s="84"/>
      <c r="AF1934" s="86">
        <f>IF(AC1934&gt;0,AC1934,'⚙️ Config'!$B$10)</f>
        <v>0.0075</v>
      </c>
      <c r="AG1934" s="88">
        <f t="shared" si="9"/>
        <v>7644.224475</v>
      </c>
      <c r="AH1934" s="88">
        <f>AG1934*'⚙️ Config'!$B$11</f>
        <v>38221.12238</v>
      </c>
      <c r="AI1934" s="88">
        <f>AH1934*'⚙️ Config'!$B$12</f>
        <v>11466.33671</v>
      </c>
      <c r="AJ1934" s="64"/>
      <c r="AK1934" s="84"/>
      <c r="AL1934" s="84"/>
      <c r="AM1934" s="84"/>
      <c r="AN1934" s="84"/>
      <c r="AO1934" s="84"/>
      <c r="AP1934" s="84"/>
      <c r="AQ1934" s="84"/>
    </row>
    <row r="1935" ht="15.0" customHeight="1">
      <c r="A1935" s="79">
        <v>1932.0</v>
      </c>
      <c r="B1935" s="80" t="s">
        <v>4222</v>
      </c>
      <c r="C1935" s="79" t="s">
        <v>141</v>
      </c>
      <c r="D1935" s="79" t="s">
        <v>4223</v>
      </c>
      <c r="E1935" s="81">
        <v>55.03</v>
      </c>
      <c r="F1935" s="79" t="s">
        <v>84</v>
      </c>
      <c r="G1935" s="79" t="s">
        <v>606</v>
      </c>
      <c r="H1935" s="82">
        <v>1017826.21</v>
      </c>
      <c r="I1935" s="79">
        <v>1.0</v>
      </c>
      <c r="J1935" s="83">
        <v>1.5</v>
      </c>
      <c r="K1935" s="80">
        <v>2024.0</v>
      </c>
      <c r="L1935" s="79" t="s">
        <v>630</v>
      </c>
      <c r="M1935" s="79">
        <v>2024.0</v>
      </c>
      <c r="N1935" s="79" t="s">
        <v>161</v>
      </c>
      <c r="O1935" s="65" t="str">
        <f t="shared" si="1"/>
        <v>366376800001</v>
      </c>
      <c r="P1935" s="65">
        <f t="shared" si="2"/>
        <v>0</v>
      </c>
      <c r="Q1935" s="65">
        <f t="shared" si="3"/>
        <v>4</v>
      </c>
      <c r="R1935" s="65" t="str">
        <f t="shared" si="12"/>
        <v>36.637.680/0001-04</v>
      </c>
      <c r="S1935" s="84"/>
      <c r="T1935" s="84" t="str">
        <f t="shared" si="10"/>
        <v/>
      </c>
      <c r="U1935" s="84" t="str">
        <f t="shared" si="11"/>
        <v/>
      </c>
      <c r="V1935" s="65" t="str">
        <f t="shared" si="5"/>
        <v/>
      </c>
      <c r="W1935" s="84"/>
      <c r="X1935" s="84"/>
      <c r="Y1935" s="85"/>
      <c r="Z1935" s="85"/>
      <c r="AA1935" s="65" t="str">
        <f t="shared" si="6"/>
        <v/>
      </c>
      <c r="AB1935" s="65" t="str">
        <f t="shared" si="7"/>
        <v/>
      </c>
      <c r="AC1935" s="86"/>
      <c r="AD1935" s="87" t="str">
        <f t="shared" si="8"/>
        <v/>
      </c>
      <c r="AE1935" s="84"/>
      <c r="AF1935" s="86">
        <f>IF(AC1935&gt;0,AC1935,'⚙️ Config'!$B$10)</f>
        <v>0.0075</v>
      </c>
      <c r="AG1935" s="88">
        <f t="shared" si="9"/>
        <v>7633.696575</v>
      </c>
      <c r="AH1935" s="88">
        <f>AG1935*'⚙️ Config'!$B$11</f>
        <v>38168.48288</v>
      </c>
      <c r="AI1935" s="88">
        <f>AH1935*'⚙️ Config'!$B$12</f>
        <v>11450.54486</v>
      </c>
      <c r="AJ1935" s="64"/>
      <c r="AK1935" s="84"/>
      <c r="AL1935" s="84"/>
      <c r="AM1935" s="84"/>
      <c r="AN1935" s="84"/>
      <c r="AO1935" s="84"/>
      <c r="AP1935" s="84"/>
      <c r="AQ1935" s="84"/>
    </row>
    <row r="1936" ht="15.0" customHeight="1">
      <c r="A1936" s="79">
        <v>1933.0</v>
      </c>
      <c r="B1936" s="80" t="s">
        <v>4224</v>
      </c>
      <c r="C1936" s="79" t="s">
        <v>141</v>
      </c>
      <c r="D1936" s="79" t="s">
        <v>4225</v>
      </c>
      <c r="E1936" s="81">
        <v>49.19</v>
      </c>
      <c r="F1936" s="79" t="s">
        <v>84</v>
      </c>
      <c r="G1936" s="79" t="s">
        <v>606</v>
      </c>
      <c r="H1936" s="82">
        <v>1017294.7</v>
      </c>
      <c r="I1936" s="79">
        <v>1.0</v>
      </c>
      <c r="J1936" s="83">
        <v>1.9</v>
      </c>
      <c r="K1936" s="80">
        <v>2024.0</v>
      </c>
      <c r="L1936" s="79" t="s">
        <v>295</v>
      </c>
      <c r="M1936" s="79">
        <v>2024.0</v>
      </c>
      <c r="N1936" s="79" t="s">
        <v>161</v>
      </c>
      <c r="O1936" s="65" t="str">
        <f t="shared" si="1"/>
        <v>063697590001</v>
      </c>
      <c r="P1936" s="65">
        <f t="shared" si="2"/>
        <v>2</v>
      </c>
      <c r="Q1936" s="65">
        <f t="shared" si="3"/>
        <v>2</v>
      </c>
      <c r="R1936" s="65" t="str">
        <f t="shared" si="12"/>
        <v>06.369.759/0001-22</v>
      </c>
      <c r="S1936" s="84"/>
      <c r="T1936" s="84" t="str">
        <f t="shared" si="10"/>
        <v/>
      </c>
      <c r="U1936" s="84" t="str">
        <f t="shared" si="11"/>
        <v/>
      </c>
      <c r="V1936" s="65" t="str">
        <f t="shared" si="5"/>
        <v/>
      </c>
      <c r="W1936" s="84"/>
      <c r="X1936" s="84"/>
      <c r="Y1936" s="85"/>
      <c r="Z1936" s="85"/>
      <c r="AA1936" s="65" t="str">
        <f t="shared" si="6"/>
        <v/>
      </c>
      <c r="AB1936" s="65" t="str">
        <f t="shared" si="7"/>
        <v/>
      </c>
      <c r="AC1936" s="86"/>
      <c r="AD1936" s="87" t="str">
        <f t="shared" si="8"/>
        <v/>
      </c>
      <c r="AE1936" s="84"/>
      <c r="AF1936" s="86">
        <f>IF(AC1936&gt;0,AC1936,'⚙️ Config'!$B$10)</f>
        <v>0.0075</v>
      </c>
      <c r="AG1936" s="88">
        <f t="shared" si="9"/>
        <v>7629.71025</v>
      </c>
      <c r="AH1936" s="88">
        <f>AG1936*'⚙️ Config'!$B$11</f>
        <v>38148.55125</v>
      </c>
      <c r="AI1936" s="88">
        <f>AH1936*'⚙️ Config'!$B$12</f>
        <v>11444.56538</v>
      </c>
      <c r="AJ1936" s="64"/>
      <c r="AK1936" s="84"/>
      <c r="AL1936" s="84"/>
      <c r="AM1936" s="84"/>
      <c r="AN1936" s="84"/>
      <c r="AO1936" s="84"/>
      <c r="AP1936" s="84"/>
      <c r="AQ1936" s="84"/>
    </row>
    <row r="1937" ht="15.0" customHeight="1">
      <c r="A1937" s="79">
        <v>1934.0</v>
      </c>
      <c r="B1937" s="80" t="s">
        <v>4226</v>
      </c>
      <c r="C1937" s="79" t="s">
        <v>141</v>
      </c>
      <c r="D1937" s="79" t="s">
        <v>4227</v>
      </c>
      <c r="E1937" s="81">
        <v>63.78</v>
      </c>
      <c r="F1937" s="79" t="s">
        <v>84</v>
      </c>
      <c r="G1937" s="79" t="s">
        <v>606</v>
      </c>
      <c r="H1937" s="82">
        <v>1017220.17</v>
      </c>
      <c r="I1937" s="79">
        <v>1.0</v>
      </c>
      <c r="J1937" s="83">
        <v>1.1</v>
      </c>
      <c r="K1937" s="80">
        <v>2025.0</v>
      </c>
      <c r="L1937" s="79" t="s">
        <v>630</v>
      </c>
      <c r="M1937" s="79">
        <v>2025.0</v>
      </c>
      <c r="N1937" s="79" t="s">
        <v>161</v>
      </c>
      <c r="O1937" s="65" t="str">
        <f t="shared" si="1"/>
        <v>499091030001</v>
      </c>
      <c r="P1937" s="65">
        <f t="shared" si="2"/>
        <v>6</v>
      </c>
      <c r="Q1937" s="65">
        <f t="shared" si="3"/>
        <v>8</v>
      </c>
      <c r="R1937" s="65" t="str">
        <f t="shared" si="12"/>
        <v>49.909.103/0001-68</v>
      </c>
      <c r="S1937" s="84"/>
      <c r="T1937" s="84" t="str">
        <f t="shared" si="10"/>
        <v/>
      </c>
      <c r="U1937" s="84" t="str">
        <f t="shared" si="11"/>
        <v/>
      </c>
      <c r="V1937" s="65" t="str">
        <f t="shared" si="5"/>
        <v/>
      </c>
      <c r="W1937" s="84"/>
      <c r="X1937" s="84"/>
      <c r="Y1937" s="85"/>
      <c r="Z1937" s="85"/>
      <c r="AA1937" s="65" t="str">
        <f t="shared" si="6"/>
        <v/>
      </c>
      <c r="AB1937" s="65" t="str">
        <f t="shared" si="7"/>
        <v/>
      </c>
      <c r="AC1937" s="86"/>
      <c r="AD1937" s="87" t="str">
        <f t="shared" si="8"/>
        <v/>
      </c>
      <c r="AE1937" s="84"/>
      <c r="AF1937" s="86">
        <f>IF(AC1937&gt;0,AC1937,'⚙️ Config'!$B$10)</f>
        <v>0.0075</v>
      </c>
      <c r="AG1937" s="88">
        <f t="shared" si="9"/>
        <v>7629.151275</v>
      </c>
      <c r="AH1937" s="88">
        <f>AG1937*'⚙️ Config'!$B$11</f>
        <v>38145.75638</v>
      </c>
      <c r="AI1937" s="88">
        <f>AH1937*'⚙️ Config'!$B$12</f>
        <v>11443.72691</v>
      </c>
      <c r="AJ1937" s="64"/>
      <c r="AK1937" s="84"/>
      <c r="AL1937" s="84"/>
      <c r="AM1937" s="84"/>
      <c r="AN1937" s="84"/>
      <c r="AO1937" s="84"/>
      <c r="AP1937" s="84"/>
      <c r="AQ1937" s="84"/>
    </row>
    <row r="1938" ht="15.0" customHeight="1">
      <c r="A1938" s="79">
        <v>1935.0</v>
      </c>
      <c r="B1938" s="80" t="s">
        <v>4228</v>
      </c>
      <c r="C1938" s="79" t="s">
        <v>141</v>
      </c>
      <c r="D1938" s="79" t="s">
        <v>4229</v>
      </c>
      <c r="E1938" s="81">
        <v>53.36</v>
      </c>
      <c r="F1938" s="79" t="s">
        <v>84</v>
      </c>
      <c r="G1938" s="79" t="s">
        <v>606</v>
      </c>
      <c r="H1938" s="82">
        <v>1016972.77</v>
      </c>
      <c r="I1938" s="79">
        <v>1.0</v>
      </c>
      <c r="J1938" s="83">
        <v>1.6</v>
      </c>
      <c r="K1938" s="80">
        <v>2024.0</v>
      </c>
      <c r="L1938" s="79" t="s">
        <v>630</v>
      </c>
      <c r="M1938" s="79">
        <v>2024.0</v>
      </c>
      <c r="N1938" s="79" t="s">
        <v>145</v>
      </c>
      <c r="O1938" s="65" t="str">
        <f t="shared" si="1"/>
        <v>357991690001</v>
      </c>
      <c r="P1938" s="65">
        <f t="shared" si="2"/>
        <v>3</v>
      </c>
      <c r="Q1938" s="65">
        <f t="shared" si="3"/>
        <v>8</v>
      </c>
      <c r="R1938" s="65" t="str">
        <f t="shared" si="12"/>
        <v>35.799.169/0001-38</v>
      </c>
      <c r="S1938" s="84"/>
      <c r="T1938" s="84" t="str">
        <f t="shared" si="10"/>
        <v/>
      </c>
      <c r="U1938" s="84" t="str">
        <f t="shared" si="11"/>
        <v/>
      </c>
      <c r="V1938" s="65" t="str">
        <f t="shared" si="5"/>
        <v/>
      </c>
      <c r="W1938" s="84"/>
      <c r="X1938" s="84"/>
      <c r="Y1938" s="85"/>
      <c r="Z1938" s="85"/>
      <c r="AA1938" s="65" t="str">
        <f t="shared" si="6"/>
        <v/>
      </c>
      <c r="AB1938" s="65" t="str">
        <f t="shared" si="7"/>
        <v/>
      </c>
      <c r="AC1938" s="86"/>
      <c r="AD1938" s="87" t="str">
        <f t="shared" si="8"/>
        <v/>
      </c>
      <c r="AE1938" s="84"/>
      <c r="AF1938" s="86">
        <f>IF(AC1938&gt;0,AC1938,'⚙️ Config'!$B$10)</f>
        <v>0.0075</v>
      </c>
      <c r="AG1938" s="88">
        <f t="shared" si="9"/>
        <v>7627.295775</v>
      </c>
      <c r="AH1938" s="88">
        <f>AG1938*'⚙️ Config'!$B$11</f>
        <v>38136.47888</v>
      </c>
      <c r="AI1938" s="88">
        <f>AH1938*'⚙️ Config'!$B$12</f>
        <v>11440.94366</v>
      </c>
      <c r="AJ1938" s="64"/>
      <c r="AK1938" s="84"/>
      <c r="AL1938" s="84"/>
      <c r="AM1938" s="84"/>
      <c r="AN1938" s="84"/>
      <c r="AO1938" s="84"/>
      <c r="AP1938" s="84"/>
      <c r="AQ1938" s="84"/>
    </row>
    <row r="1939" ht="15.0" customHeight="1">
      <c r="A1939" s="79">
        <v>1936.0</v>
      </c>
      <c r="B1939" s="80" t="s">
        <v>4230</v>
      </c>
      <c r="C1939" s="79" t="s">
        <v>141</v>
      </c>
      <c r="D1939" s="79" t="s">
        <v>4231</v>
      </c>
      <c r="E1939" s="81">
        <v>55.03</v>
      </c>
      <c r="F1939" s="79" t="s">
        <v>84</v>
      </c>
      <c r="G1939" s="79" t="s">
        <v>606</v>
      </c>
      <c r="H1939" s="82">
        <v>1016807.49</v>
      </c>
      <c r="I1939" s="79">
        <v>1.0</v>
      </c>
      <c r="J1939" s="83">
        <v>1.5</v>
      </c>
      <c r="K1939" s="80">
        <v>2024.0</v>
      </c>
      <c r="L1939" s="79" t="s">
        <v>448</v>
      </c>
      <c r="M1939" s="79">
        <v>2024.0</v>
      </c>
      <c r="N1939" s="79" t="s">
        <v>161</v>
      </c>
      <c r="O1939" s="65" t="str">
        <f t="shared" si="1"/>
        <v>102338250001</v>
      </c>
      <c r="P1939" s="65">
        <f t="shared" si="2"/>
        <v>0</v>
      </c>
      <c r="Q1939" s="65">
        <f t="shared" si="3"/>
        <v>0</v>
      </c>
      <c r="R1939" s="65" t="str">
        <f t="shared" si="12"/>
        <v>10.233.825/0001-00</v>
      </c>
      <c r="S1939" s="84"/>
      <c r="T1939" s="84" t="str">
        <f t="shared" si="10"/>
        <v/>
      </c>
      <c r="U1939" s="84" t="str">
        <f t="shared" si="11"/>
        <v/>
      </c>
      <c r="V1939" s="65" t="str">
        <f t="shared" si="5"/>
        <v/>
      </c>
      <c r="W1939" s="84"/>
      <c r="X1939" s="84"/>
      <c r="Y1939" s="85"/>
      <c r="Z1939" s="85"/>
      <c r="AA1939" s="65" t="str">
        <f t="shared" si="6"/>
        <v/>
      </c>
      <c r="AB1939" s="65" t="str">
        <f t="shared" si="7"/>
        <v/>
      </c>
      <c r="AC1939" s="86"/>
      <c r="AD1939" s="87" t="str">
        <f t="shared" si="8"/>
        <v/>
      </c>
      <c r="AE1939" s="84"/>
      <c r="AF1939" s="86">
        <f>IF(AC1939&gt;0,AC1939,'⚙️ Config'!$B$10)</f>
        <v>0.0075</v>
      </c>
      <c r="AG1939" s="88">
        <f t="shared" si="9"/>
        <v>7626.056175</v>
      </c>
      <c r="AH1939" s="88">
        <f>AG1939*'⚙️ Config'!$B$11</f>
        <v>38130.28088</v>
      </c>
      <c r="AI1939" s="88">
        <f>AH1939*'⚙️ Config'!$B$12</f>
        <v>11439.08426</v>
      </c>
      <c r="AJ1939" s="64"/>
      <c r="AK1939" s="84"/>
      <c r="AL1939" s="84"/>
      <c r="AM1939" s="84"/>
      <c r="AN1939" s="84"/>
      <c r="AO1939" s="84"/>
      <c r="AP1939" s="84"/>
      <c r="AQ1939" s="84"/>
    </row>
    <row r="1940" ht="15.0" customHeight="1">
      <c r="A1940" s="79">
        <v>1937.0</v>
      </c>
      <c r="B1940" s="80" t="s">
        <v>4232</v>
      </c>
      <c r="C1940" s="79" t="s">
        <v>141</v>
      </c>
      <c r="D1940" s="79" t="s">
        <v>4233</v>
      </c>
      <c r="E1940" s="81">
        <v>61.2</v>
      </c>
      <c r="F1940" s="79" t="s">
        <v>84</v>
      </c>
      <c r="G1940" s="79" t="s">
        <v>606</v>
      </c>
      <c r="H1940" s="82">
        <v>1016514.26</v>
      </c>
      <c r="I1940" s="79">
        <v>1.0</v>
      </c>
      <c r="J1940" s="83">
        <v>1.2</v>
      </c>
      <c r="K1940" s="80">
        <v>2025.0</v>
      </c>
      <c r="L1940" s="79" t="s">
        <v>630</v>
      </c>
      <c r="M1940" s="79">
        <v>2025.0</v>
      </c>
      <c r="N1940" s="79" t="s">
        <v>161</v>
      </c>
      <c r="O1940" s="65" t="str">
        <f t="shared" si="1"/>
        <v>271794750001</v>
      </c>
      <c r="P1940" s="65">
        <f t="shared" si="2"/>
        <v>4</v>
      </c>
      <c r="Q1940" s="65">
        <f t="shared" si="3"/>
        <v>3</v>
      </c>
      <c r="R1940" s="65" t="str">
        <f t="shared" si="12"/>
        <v>27.179.475/0001-43</v>
      </c>
      <c r="S1940" s="84"/>
      <c r="T1940" s="84" t="str">
        <f t="shared" si="10"/>
        <v/>
      </c>
      <c r="U1940" s="84" t="str">
        <f t="shared" si="11"/>
        <v/>
      </c>
      <c r="V1940" s="65" t="str">
        <f t="shared" si="5"/>
        <v/>
      </c>
      <c r="W1940" s="84"/>
      <c r="X1940" s="84"/>
      <c r="Y1940" s="85"/>
      <c r="Z1940" s="85"/>
      <c r="AA1940" s="65" t="str">
        <f t="shared" si="6"/>
        <v/>
      </c>
      <c r="AB1940" s="65" t="str">
        <f t="shared" si="7"/>
        <v/>
      </c>
      <c r="AC1940" s="86"/>
      <c r="AD1940" s="87" t="str">
        <f t="shared" si="8"/>
        <v/>
      </c>
      <c r="AE1940" s="84"/>
      <c r="AF1940" s="86">
        <f>IF(AC1940&gt;0,AC1940,'⚙️ Config'!$B$10)</f>
        <v>0.0075</v>
      </c>
      <c r="AG1940" s="88">
        <f t="shared" si="9"/>
        <v>7623.85695</v>
      </c>
      <c r="AH1940" s="88">
        <f>AG1940*'⚙️ Config'!$B$11</f>
        <v>38119.28475</v>
      </c>
      <c r="AI1940" s="88">
        <f>AH1940*'⚙️ Config'!$B$12</f>
        <v>11435.78543</v>
      </c>
      <c r="AJ1940" s="64"/>
      <c r="AK1940" s="84"/>
      <c r="AL1940" s="84"/>
      <c r="AM1940" s="84"/>
      <c r="AN1940" s="84"/>
      <c r="AO1940" s="84"/>
      <c r="AP1940" s="84"/>
      <c r="AQ1940" s="84"/>
    </row>
    <row r="1941" ht="15.0" customHeight="1">
      <c r="A1941" s="79">
        <v>1938.0</v>
      </c>
      <c r="B1941" s="80" t="s">
        <v>4234</v>
      </c>
      <c r="C1941" s="79" t="s">
        <v>141</v>
      </c>
      <c r="D1941" s="79" t="s">
        <v>4235</v>
      </c>
      <c r="E1941" s="81">
        <v>51.85</v>
      </c>
      <c r="F1941" s="79" t="s">
        <v>84</v>
      </c>
      <c r="G1941" s="79" t="s">
        <v>606</v>
      </c>
      <c r="H1941" s="82">
        <v>1016156.46</v>
      </c>
      <c r="I1941" s="79">
        <v>1.0</v>
      </c>
      <c r="J1941" s="83">
        <v>1.7</v>
      </c>
      <c r="K1941" s="80">
        <v>2024.0</v>
      </c>
      <c r="L1941" s="79" t="s">
        <v>202</v>
      </c>
      <c r="M1941" s="79">
        <v>2024.0</v>
      </c>
      <c r="N1941" s="79" t="s">
        <v>145</v>
      </c>
      <c r="O1941" s="65" t="str">
        <f t="shared" si="1"/>
        <v>314610660001</v>
      </c>
      <c r="P1941" s="65">
        <f t="shared" si="2"/>
        <v>0</v>
      </c>
      <c r="Q1941" s="65">
        <f t="shared" si="3"/>
        <v>2</v>
      </c>
      <c r="R1941" s="65" t="str">
        <f t="shared" si="12"/>
        <v>31.461.066/0001-02</v>
      </c>
      <c r="S1941" s="84"/>
      <c r="T1941" s="84" t="str">
        <f t="shared" si="10"/>
        <v/>
      </c>
      <c r="U1941" s="84" t="str">
        <f t="shared" si="11"/>
        <v/>
      </c>
      <c r="V1941" s="65" t="str">
        <f t="shared" si="5"/>
        <v/>
      </c>
      <c r="W1941" s="84"/>
      <c r="X1941" s="84"/>
      <c r="Y1941" s="85"/>
      <c r="Z1941" s="85"/>
      <c r="AA1941" s="65" t="str">
        <f t="shared" si="6"/>
        <v/>
      </c>
      <c r="AB1941" s="65" t="str">
        <f t="shared" si="7"/>
        <v/>
      </c>
      <c r="AC1941" s="86"/>
      <c r="AD1941" s="87" t="str">
        <f t="shared" si="8"/>
        <v/>
      </c>
      <c r="AE1941" s="84"/>
      <c r="AF1941" s="86">
        <f>IF(AC1941&gt;0,AC1941,'⚙️ Config'!$B$10)</f>
        <v>0.0075</v>
      </c>
      <c r="AG1941" s="88">
        <f t="shared" si="9"/>
        <v>7621.17345</v>
      </c>
      <c r="AH1941" s="88">
        <f>AG1941*'⚙️ Config'!$B$11</f>
        <v>38105.86725</v>
      </c>
      <c r="AI1941" s="88">
        <f>AH1941*'⚙️ Config'!$B$12</f>
        <v>11431.76018</v>
      </c>
      <c r="AJ1941" s="64"/>
      <c r="AK1941" s="84"/>
      <c r="AL1941" s="84"/>
      <c r="AM1941" s="84"/>
      <c r="AN1941" s="84"/>
      <c r="AO1941" s="84"/>
      <c r="AP1941" s="84"/>
      <c r="AQ1941" s="84"/>
    </row>
    <row r="1942" ht="15.0" customHeight="1">
      <c r="A1942" s="79">
        <v>1939.0</v>
      </c>
      <c r="B1942" s="80" t="s">
        <v>4236</v>
      </c>
      <c r="C1942" s="79" t="s">
        <v>141</v>
      </c>
      <c r="D1942" s="79" t="s">
        <v>4237</v>
      </c>
      <c r="E1942" s="81">
        <v>66.69</v>
      </c>
      <c r="F1942" s="79" t="s">
        <v>84</v>
      </c>
      <c r="G1942" s="79" t="s">
        <v>606</v>
      </c>
      <c r="H1942" s="82">
        <v>1015989.51</v>
      </c>
      <c r="I1942" s="79">
        <v>1.0</v>
      </c>
      <c r="J1942" s="83">
        <v>1.0</v>
      </c>
      <c r="K1942" s="80">
        <v>2025.0</v>
      </c>
      <c r="L1942" s="79" t="s">
        <v>331</v>
      </c>
      <c r="M1942" s="79">
        <v>2025.0</v>
      </c>
      <c r="N1942" s="79" t="s">
        <v>161</v>
      </c>
      <c r="O1942" s="65" t="str">
        <f t="shared" si="1"/>
        <v>470780190001</v>
      </c>
      <c r="P1942" s="65">
        <f t="shared" si="2"/>
        <v>1</v>
      </c>
      <c r="Q1942" s="65">
        <f t="shared" si="3"/>
        <v>4</v>
      </c>
      <c r="R1942" s="65" t="str">
        <f t="shared" si="12"/>
        <v>47.078.019/0001-14</v>
      </c>
      <c r="S1942" s="84"/>
      <c r="T1942" s="84" t="str">
        <f t="shared" si="10"/>
        <v/>
      </c>
      <c r="U1942" s="84" t="str">
        <f t="shared" si="11"/>
        <v/>
      </c>
      <c r="V1942" s="65" t="str">
        <f t="shared" si="5"/>
        <v/>
      </c>
      <c r="W1942" s="84"/>
      <c r="X1942" s="84"/>
      <c r="Y1942" s="85"/>
      <c r="Z1942" s="85"/>
      <c r="AA1942" s="65" t="str">
        <f t="shared" si="6"/>
        <v/>
      </c>
      <c r="AB1942" s="65" t="str">
        <f t="shared" si="7"/>
        <v/>
      </c>
      <c r="AC1942" s="86"/>
      <c r="AD1942" s="87" t="str">
        <f t="shared" si="8"/>
        <v/>
      </c>
      <c r="AE1942" s="84"/>
      <c r="AF1942" s="86">
        <f>IF(AC1942&gt;0,AC1942,'⚙️ Config'!$B$10)</f>
        <v>0.0075</v>
      </c>
      <c r="AG1942" s="88">
        <f t="shared" si="9"/>
        <v>7619.921325</v>
      </c>
      <c r="AH1942" s="88">
        <f>AG1942*'⚙️ Config'!$B$11</f>
        <v>38099.60663</v>
      </c>
      <c r="AI1942" s="88">
        <f>AH1942*'⚙️ Config'!$B$12</f>
        <v>11429.88199</v>
      </c>
      <c r="AJ1942" s="64"/>
      <c r="AK1942" s="84"/>
      <c r="AL1942" s="84"/>
      <c r="AM1942" s="84"/>
      <c r="AN1942" s="84"/>
      <c r="AO1942" s="84"/>
      <c r="AP1942" s="84"/>
      <c r="AQ1942" s="84"/>
    </row>
    <row r="1943" ht="15.0" customHeight="1">
      <c r="A1943" s="79">
        <v>1940.0</v>
      </c>
      <c r="B1943" s="80" t="s">
        <v>4238</v>
      </c>
      <c r="C1943" s="79" t="s">
        <v>154</v>
      </c>
      <c r="D1943" s="79" t="s">
        <v>4239</v>
      </c>
      <c r="E1943" s="81">
        <v>63.78</v>
      </c>
      <c r="F1943" s="79" t="s">
        <v>84</v>
      </c>
      <c r="G1943" s="79" t="s">
        <v>606</v>
      </c>
      <c r="H1943" s="82">
        <v>1015706.66</v>
      </c>
      <c r="I1943" s="79">
        <v>1.0</v>
      </c>
      <c r="J1943" s="83">
        <v>1.1</v>
      </c>
      <c r="K1943" s="80">
        <v>2025.0</v>
      </c>
      <c r="L1943" s="79" t="s">
        <v>630</v>
      </c>
      <c r="M1943" s="79">
        <v>2025.0</v>
      </c>
      <c r="N1943" s="79" t="s">
        <v>161</v>
      </c>
      <c r="O1943" s="65" t="str">
        <f t="shared" si="1"/>
        <v>107055000001</v>
      </c>
      <c r="P1943" s="65">
        <f t="shared" si="2"/>
        <v>8</v>
      </c>
      <c r="Q1943" s="65">
        <f t="shared" si="3"/>
        <v>2</v>
      </c>
      <c r="R1943" s="65" t="str">
        <f t="shared" si="12"/>
        <v>10.705.500/0001-82</v>
      </c>
      <c r="S1943" s="84"/>
      <c r="T1943" s="84" t="str">
        <f t="shared" si="10"/>
        <v/>
      </c>
      <c r="U1943" s="84" t="str">
        <f t="shared" si="11"/>
        <v/>
      </c>
      <c r="V1943" s="65" t="str">
        <f t="shared" si="5"/>
        <v/>
      </c>
      <c r="W1943" s="84"/>
      <c r="X1943" s="84"/>
      <c r="Y1943" s="85"/>
      <c r="Z1943" s="85"/>
      <c r="AA1943" s="65" t="str">
        <f t="shared" si="6"/>
        <v/>
      </c>
      <c r="AB1943" s="65" t="str">
        <f t="shared" si="7"/>
        <v/>
      </c>
      <c r="AC1943" s="86"/>
      <c r="AD1943" s="87" t="str">
        <f t="shared" si="8"/>
        <v/>
      </c>
      <c r="AE1943" s="84"/>
      <c r="AF1943" s="86">
        <f>IF(AC1943&gt;0,AC1943,'⚙️ Config'!$B$10)</f>
        <v>0.0075</v>
      </c>
      <c r="AG1943" s="88">
        <f t="shared" si="9"/>
        <v>7617.79995</v>
      </c>
      <c r="AH1943" s="88">
        <f>AG1943*'⚙️ Config'!$B$11</f>
        <v>38088.99975</v>
      </c>
      <c r="AI1943" s="88">
        <f>AH1943*'⚙️ Config'!$B$12</f>
        <v>11426.69993</v>
      </c>
      <c r="AJ1943" s="64"/>
      <c r="AK1943" s="84"/>
      <c r="AL1943" s="84"/>
      <c r="AM1943" s="84"/>
      <c r="AN1943" s="84"/>
      <c r="AO1943" s="84"/>
      <c r="AP1943" s="84"/>
      <c r="AQ1943" s="84"/>
    </row>
    <row r="1944" ht="15.0" customHeight="1">
      <c r="A1944" s="79">
        <v>1941.0</v>
      </c>
      <c r="B1944" s="80" t="s">
        <v>4240</v>
      </c>
      <c r="C1944" s="79" t="s">
        <v>141</v>
      </c>
      <c r="D1944" s="79" t="s">
        <v>4241</v>
      </c>
      <c r="E1944" s="81">
        <v>61.2</v>
      </c>
      <c r="F1944" s="79" t="s">
        <v>84</v>
      </c>
      <c r="G1944" s="79" t="s">
        <v>606</v>
      </c>
      <c r="H1944" s="82">
        <v>1015693.43</v>
      </c>
      <c r="I1944" s="79">
        <v>1.0</v>
      </c>
      <c r="J1944" s="83">
        <v>1.2</v>
      </c>
      <c r="K1944" s="80">
        <v>2025.0</v>
      </c>
      <c r="L1944" s="79" t="s">
        <v>630</v>
      </c>
      <c r="M1944" s="79">
        <v>2025.0</v>
      </c>
      <c r="N1944" s="79" t="s">
        <v>145</v>
      </c>
      <c r="O1944" s="65" t="str">
        <f t="shared" si="1"/>
        <v>491603880001</v>
      </c>
      <c r="P1944" s="65">
        <f t="shared" si="2"/>
        <v>8</v>
      </c>
      <c r="Q1944" s="65">
        <f t="shared" si="3"/>
        <v>7</v>
      </c>
      <c r="R1944" s="65" t="str">
        <f t="shared" si="12"/>
        <v>49.160.388/0001-87</v>
      </c>
      <c r="S1944" s="84"/>
      <c r="T1944" s="84" t="str">
        <f t="shared" si="10"/>
        <v/>
      </c>
      <c r="U1944" s="84" t="str">
        <f t="shared" si="11"/>
        <v/>
      </c>
      <c r="V1944" s="65" t="str">
        <f t="shared" si="5"/>
        <v/>
      </c>
      <c r="W1944" s="84"/>
      <c r="X1944" s="84"/>
      <c r="Y1944" s="85"/>
      <c r="Z1944" s="85"/>
      <c r="AA1944" s="65" t="str">
        <f t="shared" si="6"/>
        <v/>
      </c>
      <c r="AB1944" s="65" t="str">
        <f t="shared" si="7"/>
        <v/>
      </c>
      <c r="AC1944" s="86"/>
      <c r="AD1944" s="87" t="str">
        <f t="shared" si="8"/>
        <v/>
      </c>
      <c r="AE1944" s="84"/>
      <c r="AF1944" s="86">
        <f>IF(AC1944&gt;0,AC1944,'⚙️ Config'!$B$10)</f>
        <v>0.0075</v>
      </c>
      <c r="AG1944" s="88">
        <f t="shared" si="9"/>
        <v>7617.700725</v>
      </c>
      <c r="AH1944" s="88">
        <f>AG1944*'⚙️ Config'!$B$11</f>
        <v>38088.50363</v>
      </c>
      <c r="AI1944" s="88">
        <f>AH1944*'⚙️ Config'!$B$12</f>
        <v>11426.55109</v>
      </c>
      <c r="AJ1944" s="64"/>
      <c r="AK1944" s="84"/>
      <c r="AL1944" s="84"/>
      <c r="AM1944" s="84"/>
      <c r="AN1944" s="84"/>
      <c r="AO1944" s="84"/>
      <c r="AP1944" s="84"/>
      <c r="AQ1944" s="84"/>
    </row>
    <row r="1945" ht="15.0" customHeight="1">
      <c r="A1945" s="79">
        <v>1942.0</v>
      </c>
      <c r="B1945" s="80" t="s">
        <v>4242</v>
      </c>
      <c r="C1945" s="79" t="s">
        <v>141</v>
      </c>
      <c r="D1945" s="79" t="s">
        <v>4243</v>
      </c>
      <c r="E1945" s="81">
        <v>55.03</v>
      </c>
      <c r="F1945" s="79" t="s">
        <v>84</v>
      </c>
      <c r="G1945" s="79" t="s">
        <v>606</v>
      </c>
      <c r="H1945" s="82">
        <v>1015609.59</v>
      </c>
      <c r="I1945" s="79">
        <v>1.0</v>
      </c>
      <c r="J1945" s="83">
        <v>1.5</v>
      </c>
      <c r="K1945" s="80">
        <v>2024.0</v>
      </c>
      <c r="L1945" s="79" t="s">
        <v>202</v>
      </c>
      <c r="M1945" s="79">
        <v>2024.0</v>
      </c>
      <c r="N1945" s="79" t="s">
        <v>161</v>
      </c>
      <c r="O1945" s="65" t="str">
        <f t="shared" si="1"/>
        <v>037887870001</v>
      </c>
      <c r="P1945" s="65">
        <f t="shared" si="2"/>
        <v>9</v>
      </c>
      <c r="Q1945" s="65">
        <f t="shared" si="3"/>
        <v>6</v>
      </c>
      <c r="R1945" s="65" t="str">
        <f t="shared" si="12"/>
        <v>03.788.787/0001-96</v>
      </c>
      <c r="S1945" s="84"/>
      <c r="T1945" s="84" t="str">
        <f t="shared" si="10"/>
        <v/>
      </c>
      <c r="U1945" s="84" t="str">
        <f t="shared" si="11"/>
        <v/>
      </c>
      <c r="V1945" s="65" t="str">
        <f t="shared" si="5"/>
        <v/>
      </c>
      <c r="W1945" s="84"/>
      <c r="X1945" s="84"/>
      <c r="Y1945" s="85"/>
      <c r="Z1945" s="85"/>
      <c r="AA1945" s="65" t="str">
        <f t="shared" si="6"/>
        <v/>
      </c>
      <c r="AB1945" s="65" t="str">
        <f t="shared" si="7"/>
        <v/>
      </c>
      <c r="AC1945" s="86"/>
      <c r="AD1945" s="87" t="str">
        <f t="shared" si="8"/>
        <v/>
      </c>
      <c r="AE1945" s="84"/>
      <c r="AF1945" s="86">
        <f>IF(AC1945&gt;0,AC1945,'⚙️ Config'!$B$10)</f>
        <v>0.0075</v>
      </c>
      <c r="AG1945" s="88">
        <f t="shared" si="9"/>
        <v>7617.071925</v>
      </c>
      <c r="AH1945" s="88">
        <f>AG1945*'⚙️ Config'!$B$11</f>
        <v>38085.35963</v>
      </c>
      <c r="AI1945" s="88">
        <f>AH1945*'⚙️ Config'!$B$12</f>
        <v>11425.60789</v>
      </c>
      <c r="AJ1945" s="64"/>
      <c r="AK1945" s="84"/>
      <c r="AL1945" s="84"/>
      <c r="AM1945" s="84"/>
      <c r="AN1945" s="84"/>
      <c r="AO1945" s="84"/>
      <c r="AP1945" s="84"/>
      <c r="AQ1945" s="84"/>
    </row>
    <row r="1946" ht="15.0" customHeight="1">
      <c r="A1946" s="79">
        <v>1943.0</v>
      </c>
      <c r="B1946" s="80" t="s">
        <v>4244</v>
      </c>
      <c r="C1946" s="79" t="s">
        <v>141</v>
      </c>
      <c r="D1946" s="79" t="s">
        <v>4245</v>
      </c>
      <c r="E1946" s="81">
        <v>49.19</v>
      </c>
      <c r="F1946" s="79" t="s">
        <v>84</v>
      </c>
      <c r="G1946" s="79" t="s">
        <v>606</v>
      </c>
      <c r="H1946" s="82">
        <v>1015604.64</v>
      </c>
      <c r="I1946" s="79">
        <v>1.0</v>
      </c>
      <c r="J1946" s="83">
        <v>1.9</v>
      </c>
      <c r="K1946" s="80">
        <v>2024.0</v>
      </c>
      <c r="L1946" s="79" t="s">
        <v>630</v>
      </c>
      <c r="M1946" s="79">
        <v>2024.0</v>
      </c>
      <c r="N1946" s="79" t="s">
        <v>161</v>
      </c>
      <c r="O1946" s="65" t="str">
        <f t="shared" si="1"/>
        <v>404640710001</v>
      </c>
      <c r="P1946" s="65">
        <f t="shared" si="2"/>
        <v>6</v>
      </c>
      <c r="Q1946" s="65">
        <f t="shared" si="3"/>
        <v>0</v>
      </c>
      <c r="R1946" s="65" t="str">
        <f t="shared" si="12"/>
        <v>40.464.071/0001-60</v>
      </c>
      <c r="S1946" s="84"/>
      <c r="T1946" s="84" t="str">
        <f t="shared" si="10"/>
        <v/>
      </c>
      <c r="U1946" s="84" t="str">
        <f t="shared" si="11"/>
        <v/>
      </c>
      <c r="V1946" s="65" t="str">
        <f t="shared" si="5"/>
        <v/>
      </c>
      <c r="W1946" s="84"/>
      <c r="X1946" s="84"/>
      <c r="Y1946" s="85"/>
      <c r="Z1946" s="85"/>
      <c r="AA1946" s="65" t="str">
        <f t="shared" si="6"/>
        <v/>
      </c>
      <c r="AB1946" s="65" t="str">
        <f t="shared" si="7"/>
        <v/>
      </c>
      <c r="AC1946" s="86"/>
      <c r="AD1946" s="87" t="str">
        <f t="shared" si="8"/>
        <v/>
      </c>
      <c r="AE1946" s="84"/>
      <c r="AF1946" s="86">
        <f>IF(AC1946&gt;0,AC1946,'⚙️ Config'!$B$10)</f>
        <v>0.0075</v>
      </c>
      <c r="AG1946" s="88">
        <f t="shared" si="9"/>
        <v>7617.0348</v>
      </c>
      <c r="AH1946" s="88">
        <f>AG1946*'⚙️ Config'!$B$11</f>
        <v>38085.174</v>
      </c>
      <c r="AI1946" s="88">
        <f>AH1946*'⚙️ Config'!$B$12</f>
        <v>11425.5522</v>
      </c>
      <c r="AJ1946" s="64"/>
      <c r="AK1946" s="84"/>
      <c r="AL1946" s="84"/>
      <c r="AM1946" s="84"/>
      <c r="AN1946" s="84"/>
      <c r="AO1946" s="84"/>
      <c r="AP1946" s="84"/>
      <c r="AQ1946" s="84"/>
    </row>
    <row r="1947" ht="15.0" customHeight="1">
      <c r="A1947" s="79">
        <v>1944.0</v>
      </c>
      <c r="B1947" s="80" t="s">
        <v>4246</v>
      </c>
      <c r="C1947" s="79" t="s">
        <v>141</v>
      </c>
      <c r="D1947" s="79" t="s">
        <v>4247</v>
      </c>
      <c r="E1947" s="81">
        <v>56.87</v>
      </c>
      <c r="F1947" s="79" t="s">
        <v>84</v>
      </c>
      <c r="G1947" s="79" t="s">
        <v>606</v>
      </c>
      <c r="H1947" s="82">
        <v>1015318.26</v>
      </c>
      <c r="I1947" s="79">
        <v>1.0</v>
      </c>
      <c r="J1947" s="83">
        <v>1.4</v>
      </c>
      <c r="K1947" s="80">
        <v>2024.0</v>
      </c>
      <c r="L1947" s="79" t="s">
        <v>630</v>
      </c>
      <c r="M1947" s="79">
        <v>2024.0</v>
      </c>
      <c r="N1947" s="79" t="s">
        <v>161</v>
      </c>
      <c r="O1947" s="65" t="str">
        <f t="shared" si="1"/>
        <v>225660250001</v>
      </c>
      <c r="P1947" s="65">
        <f t="shared" si="2"/>
        <v>9</v>
      </c>
      <c r="Q1947" s="65">
        <f t="shared" si="3"/>
        <v>0</v>
      </c>
      <c r="R1947" s="65" t="str">
        <f t="shared" si="12"/>
        <v>22.566.025/0001-90</v>
      </c>
      <c r="S1947" s="84"/>
      <c r="T1947" s="84" t="str">
        <f t="shared" si="10"/>
        <v/>
      </c>
      <c r="U1947" s="84" t="str">
        <f t="shared" si="11"/>
        <v/>
      </c>
      <c r="V1947" s="65" t="str">
        <f t="shared" si="5"/>
        <v/>
      </c>
      <c r="W1947" s="84"/>
      <c r="X1947" s="84"/>
      <c r="Y1947" s="85"/>
      <c r="Z1947" s="85"/>
      <c r="AA1947" s="65" t="str">
        <f t="shared" si="6"/>
        <v/>
      </c>
      <c r="AB1947" s="65" t="str">
        <f t="shared" si="7"/>
        <v/>
      </c>
      <c r="AC1947" s="86"/>
      <c r="AD1947" s="87" t="str">
        <f t="shared" si="8"/>
        <v/>
      </c>
      <c r="AE1947" s="84"/>
      <c r="AF1947" s="86">
        <f>IF(AC1947&gt;0,AC1947,'⚙️ Config'!$B$10)</f>
        <v>0.0075</v>
      </c>
      <c r="AG1947" s="88">
        <f t="shared" si="9"/>
        <v>7614.88695</v>
      </c>
      <c r="AH1947" s="88">
        <f>AG1947*'⚙️ Config'!$B$11</f>
        <v>38074.43475</v>
      </c>
      <c r="AI1947" s="88">
        <f>AH1947*'⚙️ Config'!$B$12</f>
        <v>11422.33043</v>
      </c>
      <c r="AJ1947" s="64"/>
      <c r="AK1947" s="84"/>
      <c r="AL1947" s="84"/>
      <c r="AM1947" s="84"/>
      <c r="AN1947" s="84"/>
      <c r="AO1947" s="84"/>
      <c r="AP1947" s="84"/>
      <c r="AQ1947" s="84"/>
    </row>
    <row r="1948" ht="15.0" customHeight="1">
      <c r="A1948" s="79">
        <v>1945.0</v>
      </c>
      <c r="B1948" s="80" t="s">
        <v>4248</v>
      </c>
      <c r="C1948" s="79" t="s">
        <v>141</v>
      </c>
      <c r="D1948" s="79" t="s">
        <v>4249</v>
      </c>
      <c r="E1948" s="81">
        <v>78.36</v>
      </c>
      <c r="F1948" s="79" t="s">
        <v>84</v>
      </c>
      <c r="G1948" s="79" t="s">
        <v>606</v>
      </c>
      <c r="H1948" s="82">
        <v>1015294.95</v>
      </c>
      <c r="I1948" s="79">
        <v>1.0</v>
      </c>
      <c r="J1948" s="83">
        <v>0.7</v>
      </c>
      <c r="K1948" s="80">
        <v>2025.0</v>
      </c>
      <c r="L1948" s="79" t="s">
        <v>630</v>
      </c>
      <c r="M1948" s="79">
        <v>2025.0</v>
      </c>
      <c r="N1948" s="79" t="s">
        <v>145</v>
      </c>
      <c r="O1948" s="65" t="str">
        <f t="shared" si="1"/>
        <v>109641990001</v>
      </c>
      <c r="P1948" s="65">
        <f t="shared" si="2"/>
        <v>2</v>
      </c>
      <c r="Q1948" s="65">
        <f t="shared" si="3"/>
        <v>1</v>
      </c>
      <c r="R1948" s="65" t="str">
        <f t="shared" si="12"/>
        <v>10.964.199/0001-21</v>
      </c>
      <c r="S1948" s="84"/>
      <c r="T1948" s="84" t="str">
        <f t="shared" si="10"/>
        <v/>
      </c>
      <c r="U1948" s="84" t="str">
        <f t="shared" si="11"/>
        <v/>
      </c>
      <c r="V1948" s="65" t="str">
        <f t="shared" si="5"/>
        <v/>
      </c>
      <c r="W1948" s="84"/>
      <c r="X1948" s="84"/>
      <c r="Y1948" s="85"/>
      <c r="Z1948" s="85"/>
      <c r="AA1948" s="65" t="str">
        <f t="shared" si="6"/>
        <v/>
      </c>
      <c r="AB1948" s="65" t="str">
        <f t="shared" si="7"/>
        <v/>
      </c>
      <c r="AC1948" s="86"/>
      <c r="AD1948" s="87" t="str">
        <f t="shared" si="8"/>
        <v/>
      </c>
      <c r="AE1948" s="84"/>
      <c r="AF1948" s="86">
        <f>IF(AC1948&gt;0,AC1948,'⚙️ Config'!$B$10)</f>
        <v>0.0075</v>
      </c>
      <c r="AG1948" s="88">
        <f t="shared" si="9"/>
        <v>7614.712125</v>
      </c>
      <c r="AH1948" s="88">
        <f>AG1948*'⚙️ Config'!$B$11</f>
        <v>38073.56063</v>
      </c>
      <c r="AI1948" s="88">
        <f>AH1948*'⚙️ Config'!$B$12</f>
        <v>11422.06819</v>
      </c>
      <c r="AJ1948" s="64"/>
      <c r="AK1948" s="84"/>
      <c r="AL1948" s="84"/>
      <c r="AM1948" s="84"/>
      <c r="AN1948" s="84"/>
      <c r="AO1948" s="84"/>
      <c r="AP1948" s="84"/>
      <c r="AQ1948" s="84"/>
    </row>
    <row r="1949" ht="15.0" customHeight="1">
      <c r="A1949" s="79">
        <v>1946.0</v>
      </c>
      <c r="B1949" s="80" t="s">
        <v>4250</v>
      </c>
      <c r="C1949" s="79" t="s">
        <v>141</v>
      </c>
      <c r="D1949" s="79" t="s">
        <v>4251</v>
      </c>
      <c r="E1949" s="81">
        <v>50.46</v>
      </c>
      <c r="F1949" s="79" t="s">
        <v>84</v>
      </c>
      <c r="G1949" s="79" t="s">
        <v>606</v>
      </c>
      <c r="H1949" s="82">
        <v>1015236.06</v>
      </c>
      <c r="I1949" s="79">
        <v>1.0</v>
      </c>
      <c r="J1949" s="83">
        <v>1.8</v>
      </c>
      <c r="K1949" s="80">
        <v>2024.0</v>
      </c>
      <c r="L1949" s="79" t="s">
        <v>202</v>
      </c>
      <c r="M1949" s="79">
        <v>2024.0</v>
      </c>
      <c r="N1949" s="79" t="s">
        <v>161</v>
      </c>
      <c r="O1949" s="65" t="str">
        <f t="shared" si="1"/>
        <v>033765980001</v>
      </c>
      <c r="P1949" s="65">
        <f t="shared" si="2"/>
        <v>0</v>
      </c>
      <c r="Q1949" s="65">
        <f t="shared" si="3"/>
        <v>6</v>
      </c>
      <c r="R1949" s="65" t="str">
        <f t="shared" si="12"/>
        <v>03.376.598/0001-06</v>
      </c>
      <c r="S1949" s="84"/>
      <c r="T1949" s="84" t="str">
        <f t="shared" si="10"/>
        <v/>
      </c>
      <c r="U1949" s="84" t="str">
        <f t="shared" si="11"/>
        <v/>
      </c>
      <c r="V1949" s="65" t="str">
        <f t="shared" si="5"/>
        <v/>
      </c>
      <c r="W1949" s="84"/>
      <c r="X1949" s="84"/>
      <c r="Y1949" s="85"/>
      <c r="Z1949" s="85"/>
      <c r="AA1949" s="65" t="str">
        <f t="shared" si="6"/>
        <v/>
      </c>
      <c r="AB1949" s="65" t="str">
        <f t="shared" si="7"/>
        <v/>
      </c>
      <c r="AC1949" s="86"/>
      <c r="AD1949" s="87" t="str">
        <f t="shared" si="8"/>
        <v/>
      </c>
      <c r="AE1949" s="84"/>
      <c r="AF1949" s="86">
        <f>IF(AC1949&gt;0,AC1949,'⚙️ Config'!$B$10)</f>
        <v>0.0075</v>
      </c>
      <c r="AG1949" s="88">
        <f t="shared" si="9"/>
        <v>7614.27045</v>
      </c>
      <c r="AH1949" s="88">
        <f>AG1949*'⚙️ Config'!$B$11</f>
        <v>38071.35225</v>
      </c>
      <c r="AI1949" s="88">
        <f>AH1949*'⚙️ Config'!$B$12</f>
        <v>11421.40568</v>
      </c>
      <c r="AJ1949" s="64"/>
      <c r="AK1949" s="84"/>
      <c r="AL1949" s="84"/>
      <c r="AM1949" s="84"/>
      <c r="AN1949" s="84"/>
      <c r="AO1949" s="84"/>
      <c r="AP1949" s="84"/>
      <c r="AQ1949" s="84"/>
    </row>
    <row r="1950" ht="15.0" customHeight="1">
      <c r="A1950" s="79">
        <v>1947.0</v>
      </c>
      <c r="B1950" s="80" t="s">
        <v>4252</v>
      </c>
      <c r="C1950" s="79" t="s">
        <v>141</v>
      </c>
      <c r="D1950" s="79" t="s">
        <v>4253</v>
      </c>
      <c r="E1950" s="81">
        <v>51.85</v>
      </c>
      <c r="F1950" s="79" t="s">
        <v>84</v>
      </c>
      <c r="G1950" s="79" t="s">
        <v>606</v>
      </c>
      <c r="H1950" s="82">
        <v>1015081.65</v>
      </c>
      <c r="I1950" s="79">
        <v>1.0</v>
      </c>
      <c r="J1950" s="83">
        <v>1.7</v>
      </c>
      <c r="K1950" s="80">
        <v>2024.0</v>
      </c>
      <c r="L1950" s="79" t="s">
        <v>202</v>
      </c>
      <c r="M1950" s="79">
        <v>2024.0</v>
      </c>
      <c r="N1950" s="79" t="s">
        <v>161</v>
      </c>
      <c r="O1950" s="65" t="str">
        <f t="shared" si="1"/>
        <v>730324920001</v>
      </c>
      <c r="P1950" s="65">
        <f t="shared" si="2"/>
        <v>7</v>
      </c>
      <c r="Q1950" s="65">
        <f t="shared" si="3"/>
        <v>0</v>
      </c>
      <c r="R1950" s="65" t="str">
        <f t="shared" si="12"/>
        <v>73.032.492/0001-70</v>
      </c>
      <c r="S1950" s="84"/>
      <c r="T1950" s="84" t="str">
        <f t="shared" si="10"/>
        <v/>
      </c>
      <c r="U1950" s="84" t="str">
        <f t="shared" si="11"/>
        <v/>
      </c>
      <c r="V1950" s="65" t="str">
        <f t="shared" si="5"/>
        <v/>
      </c>
      <c r="W1950" s="84"/>
      <c r="X1950" s="84"/>
      <c r="Y1950" s="85"/>
      <c r="Z1950" s="85"/>
      <c r="AA1950" s="65" t="str">
        <f t="shared" si="6"/>
        <v/>
      </c>
      <c r="AB1950" s="65" t="str">
        <f t="shared" si="7"/>
        <v/>
      </c>
      <c r="AC1950" s="86"/>
      <c r="AD1950" s="87" t="str">
        <f t="shared" si="8"/>
        <v/>
      </c>
      <c r="AE1950" s="84"/>
      <c r="AF1950" s="86">
        <f>IF(AC1950&gt;0,AC1950,'⚙️ Config'!$B$10)</f>
        <v>0.0075</v>
      </c>
      <c r="AG1950" s="88">
        <f t="shared" si="9"/>
        <v>7613.112375</v>
      </c>
      <c r="AH1950" s="88">
        <f>AG1950*'⚙️ Config'!$B$11</f>
        <v>38065.56188</v>
      </c>
      <c r="AI1950" s="88">
        <f>AH1950*'⚙️ Config'!$B$12</f>
        <v>11419.66856</v>
      </c>
      <c r="AJ1950" s="64"/>
      <c r="AK1950" s="84"/>
      <c r="AL1950" s="84"/>
      <c r="AM1950" s="84"/>
      <c r="AN1950" s="84"/>
      <c r="AO1950" s="84"/>
      <c r="AP1950" s="84"/>
      <c r="AQ1950" s="84"/>
    </row>
    <row r="1951" ht="15.0" customHeight="1">
      <c r="A1951" s="79">
        <v>1948.0</v>
      </c>
      <c r="B1951" s="80" t="s">
        <v>4254</v>
      </c>
      <c r="C1951" s="79" t="s">
        <v>141</v>
      </c>
      <c r="D1951" s="79" t="s">
        <v>4255</v>
      </c>
      <c r="E1951" s="81">
        <v>50.46</v>
      </c>
      <c r="F1951" s="79" t="s">
        <v>84</v>
      </c>
      <c r="G1951" s="79" t="s">
        <v>606</v>
      </c>
      <c r="H1951" s="82">
        <v>1014713.22</v>
      </c>
      <c r="I1951" s="79">
        <v>1.0</v>
      </c>
      <c r="J1951" s="83">
        <v>1.8</v>
      </c>
      <c r="K1951" s="80">
        <v>2024.0</v>
      </c>
      <c r="L1951" s="79" t="s">
        <v>202</v>
      </c>
      <c r="M1951" s="79">
        <v>2024.0</v>
      </c>
      <c r="N1951" s="79" t="s">
        <v>161</v>
      </c>
      <c r="O1951" s="65" t="str">
        <f t="shared" si="1"/>
        <v>451626650001</v>
      </c>
      <c r="P1951" s="65">
        <f t="shared" si="2"/>
        <v>3</v>
      </c>
      <c r="Q1951" s="65">
        <f t="shared" si="3"/>
        <v>0</v>
      </c>
      <c r="R1951" s="65" t="str">
        <f t="shared" si="12"/>
        <v>45.162.665/0001-30</v>
      </c>
      <c r="S1951" s="84"/>
      <c r="T1951" s="84" t="str">
        <f t="shared" si="10"/>
        <v/>
      </c>
      <c r="U1951" s="84" t="str">
        <f t="shared" si="11"/>
        <v/>
      </c>
      <c r="V1951" s="65" t="str">
        <f t="shared" si="5"/>
        <v/>
      </c>
      <c r="W1951" s="84"/>
      <c r="X1951" s="84"/>
      <c r="Y1951" s="85"/>
      <c r="Z1951" s="85"/>
      <c r="AA1951" s="65" t="str">
        <f t="shared" si="6"/>
        <v/>
      </c>
      <c r="AB1951" s="65" t="str">
        <f t="shared" si="7"/>
        <v/>
      </c>
      <c r="AC1951" s="86"/>
      <c r="AD1951" s="87" t="str">
        <f t="shared" si="8"/>
        <v/>
      </c>
      <c r="AE1951" s="84"/>
      <c r="AF1951" s="86">
        <f>IF(AC1951&gt;0,AC1951,'⚙️ Config'!$B$10)</f>
        <v>0.0075</v>
      </c>
      <c r="AG1951" s="88">
        <f t="shared" si="9"/>
        <v>7610.34915</v>
      </c>
      <c r="AH1951" s="88">
        <f>AG1951*'⚙️ Config'!$B$11</f>
        <v>38051.74575</v>
      </c>
      <c r="AI1951" s="88">
        <f>AH1951*'⚙️ Config'!$B$12</f>
        <v>11415.52373</v>
      </c>
      <c r="AJ1951" s="64"/>
      <c r="AK1951" s="84"/>
      <c r="AL1951" s="84"/>
      <c r="AM1951" s="84"/>
      <c r="AN1951" s="84"/>
      <c r="AO1951" s="84"/>
      <c r="AP1951" s="84"/>
      <c r="AQ1951" s="84"/>
    </row>
    <row r="1952" ht="15.0" customHeight="1">
      <c r="A1952" s="79">
        <v>1949.0</v>
      </c>
      <c r="B1952" s="80" t="s">
        <v>4256</v>
      </c>
      <c r="C1952" s="79" t="s">
        <v>141</v>
      </c>
      <c r="D1952" s="79" t="s">
        <v>4257</v>
      </c>
      <c r="E1952" s="81">
        <v>61.2</v>
      </c>
      <c r="F1952" s="79" t="s">
        <v>84</v>
      </c>
      <c r="G1952" s="79" t="s">
        <v>606</v>
      </c>
      <c r="H1952" s="82">
        <v>1014410.43</v>
      </c>
      <c r="I1952" s="79">
        <v>1.0</v>
      </c>
      <c r="J1952" s="83">
        <v>1.2</v>
      </c>
      <c r="K1952" s="80">
        <v>2025.0</v>
      </c>
      <c r="L1952" s="79" t="s">
        <v>202</v>
      </c>
      <c r="M1952" s="79">
        <v>2025.0</v>
      </c>
      <c r="N1952" s="79" t="s">
        <v>161</v>
      </c>
      <c r="O1952" s="65" t="str">
        <f t="shared" si="1"/>
        <v>213695430001</v>
      </c>
      <c r="P1952" s="65">
        <f t="shared" si="2"/>
        <v>5</v>
      </c>
      <c r="Q1952" s="65">
        <f t="shared" si="3"/>
        <v>0</v>
      </c>
      <c r="R1952" s="65" t="str">
        <f t="shared" si="12"/>
        <v>21.369.543/0001-50</v>
      </c>
      <c r="S1952" s="84"/>
      <c r="T1952" s="84" t="str">
        <f t="shared" si="10"/>
        <v/>
      </c>
      <c r="U1952" s="84" t="str">
        <f t="shared" si="11"/>
        <v/>
      </c>
      <c r="V1952" s="65" t="str">
        <f t="shared" si="5"/>
        <v/>
      </c>
      <c r="W1952" s="84"/>
      <c r="X1952" s="84"/>
      <c r="Y1952" s="85"/>
      <c r="Z1952" s="85"/>
      <c r="AA1952" s="65" t="str">
        <f t="shared" si="6"/>
        <v/>
      </c>
      <c r="AB1952" s="65" t="str">
        <f t="shared" si="7"/>
        <v/>
      </c>
      <c r="AC1952" s="86"/>
      <c r="AD1952" s="87" t="str">
        <f t="shared" si="8"/>
        <v/>
      </c>
      <c r="AE1952" s="84"/>
      <c r="AF1952" s="86">
        <f>IF(AC1952&gt;0,AC1952,'⚙️ Config'!$B$10)</f>
        <v>0.0075</v>
      </c>
      <c r="AG1952" s="88">
        <f t="shared" si="9"/>
        <v>7608.078225</v>
      </c>
      <c r="AH1952" s="88">
        <f>AG1952*'⚙️ Config'!$B$11</f>
        <v>38040.39113</v>
      </c>
      <c r="AI1952" s="88">
        <f>AH1952*'⚙️ Config'!$B$12</f>
        <v>11412.11734</v>
      </c>
      <c r="AJ1952" s="64"/>
      <c r="AK1952" s="84"/>
      <c r="AL1952" s="84"/>
      <c r="AM1952" s="84"/>
      <c r="AN1952" s="84"/>
      <c r="AO1952" s="84"/>
      <c r="AP1952" s="84"/>
      <c r="AQ1952" s="84"/>
    </row>
    <row r="1953" ht="15.0" customHeight="1">
      <c r="A1953" s="79">
        <v>1950.0</v>
      </c>
      <c r="B1953" s="80" t="s">
        <v>4258</v>
      </c>
      <c r="C1953" s="79" t="s">
        <v>141</v>
      </c>
      <c r="D1953" s="79" t="s">
        <v>4259</v>
      </c>
      <c r="E1953" s="81">
        <v>53.36</v>
      </c>
      <c r="F1953" s="79" t="s">
        <v>84</v>
      </c>
      <c r="G1953" s="79" t="s">
        <v>606</v>
      </c>
      <c r="H1953" s="82">
        <v>1013952.99</v>
      </c>
      <c r="I1953" s="79">
        <v>1.0</v>
      </c>
      <c r="J1953" s="83">
        <v>1.6</v>
      </c>
      <c r="K1953" s="80">
        <v>2024.0</v>
      </c>
      <c r="L1953" s="79" t="s">
        <v>630</v>
      </c>
      <c r="M1953" s="79">
        <v>2024.0</v>
      </c>
      <c r="N1953" s="79" t="s">
        <v>161</v>
      </c>
      <c r="O1953" s="65" t="str">
        <f t="shared" si="1"/>
        <v>053470360001</v>
      </c>
      <c r="P1953" s="65">
        <f t="shared" si="2"/>
        <v>6</v>
      </c>
      <c r="Q1953" s="65">
        <f t="shared" si="3"/>
        <v>0</v>
      </c>
      <c r="R1953" s="65" t="str">
        <f t="shared" si="12"/>
        <v>05.347.036/0001-60</v>
      </c>
      <c r="S1953" s="84"/>
      <c r="T1953" s="84" t="str">
        <f t="shared" si="10"/>
        <v/>
      </c>
      <c r="U1953" s="84" t="str">
        <f t="shared" si="11"/>
        <v/>
      </c>
      <c r="V1953" s="65" t="str">
        <f t="shared" si="5"/>
        <v/>
      </c>
      <c r="W1953" s="84"/>
      <c r="X1953" s="84"/>
      <c r="Y1953" s="85"/>
      <c r="Z1953" s="85"/>
      <c r="AA1953" s="65" t="str">
        <f t="shared" si="6"/>
        <v/>
      </c>
      <c r="AB1953" s="65" t="str">
        <f t="shared" si="7"/>
        <v/>
      </c>
      <c r="AC1953" s="86"/>
      <c r="AD1953" s="87" t="str">
        <f t="shared" si="8"/>
        <v/>
      </c>
      <c r="AE1953" s="84"/>
      <c r="AF1953" s="86">
        <f>IF(AC1953&gt;0,AC1953,'⚙️ Config'!$B$10)</f>
        <v>0.0075</v>
      </c>
      <c r="AG1953" s="88">
        <f t="shared" si="9"/>
        <v>7604.647425</v>
      </c>
      <c r="AH1953" s="88">
        <f>AG1953*'⚙️ Config'!$B$11</f>
        <v>38023.23713</v>
      </c>
      <c r="AI1953" s="88">
        <f>AH1953*'⚙️ Config'!$B$12</f>
        <v>11406.97114</v>
      </c>
      <c r="AJ1953" s="64"/>
      <c r="AK1953" s="84"/>
      <c r="AL1953" s="84"/>
      <c r="AM1953" s="84"/>
      <c r="AN1953" s="84"/>
      <c r="AO1953" s="84"/>
      <c r="AP1953" s="84"/>
      <c r="AQ1953" s="84"/>
    </row>
    <row r="1954" ht="15.0" customHeight="1">
      <c r="A1954" s="79">
        <v>1951.0</v>
      </c>
      <c r="B1954" s="80" t="s">
        <v>4260</v>
      </c>
      <c r="C1954" s="79" t="s">
        <v>141</v>
      </c>
      <c r="D1954" s="79" t="s">
        <v>4261</v>
      </c>
      <c r="E1954" s="81">
        <v>58.92</v>
      </c>
      <c r="F1954" s="79" t="s">
        <v>84</v>
      </c>
      <c r="G1954" s="79" t="s">
        <v>606</v>
      </c>
      <c r="H1954" s="82">
        <v>1013334.15</v>
      </c>
      <c r="I1954" s="79">
        <v>1.0</v>
      </c>
      <c r="J1954" s="83">
        <v>1.3</v>
      </c>
      <c r="K1954" s="80">
        <v>2024.0</v>
      </c>
      <c r="L1954" s="79" t="s">
        <v>630</v>
      </c>
      <c r="M1954" s="79">
        <v>2024.0</v>
      </c>
      <c r="N1954" s="79" t="s">
        <v>161</v>
      </c>
      <c r="O1954" s="65" t="str">
        <f t="shared" si="1"/>
        <v>292813170001</v>
      </c>
      <c r="P1954" s="65">
        <f t="shared" si="2"/>
        <v>2</v>
      </c>
      <c r="Q1954" s="65">
        <f t="shared" si="3"/>
        <v>5</v>
      </c>
      <c r="R1954" s="65" t="str">
        <f t="shared" si="12"/>
        <v>29.281.317/0001-25</v>
      </c>
      <c r="S1954" s="84"/>
      <c r="T1954" s="84" t="str">
        <f t="shared" si="10"/>
        <v/>
      </c>
      <c r="U1954" s="84" t="str">
        <f t="shared" si="11"/>
        <v/>
      </c>
      <c r="V1954" s="65" t="str">
        <f t="shared" si="5"/>
        <v/>
      </c>
      <c r="W1954" s="84"/>
      <c r="X1954" s="84"/>
      <c r="Y1954" s="85"/>
      <c r="Z1954" s="85"/>
      <c r="AA1954" s="65" t="str">
        <f t="shared" si="6"/>
        <v/>
      </c>
      <c r="AB1954" s="65" t="str">
        <f t="shared" si="7"/>
        <v/>
      </c>
      <c r="AC1954" s="86"/>
      <c r="AD1954" s="87" t="str">
        <f t="shared" si="8"/>
        <v/>
      </c>
      <c r="AE1954" s="84"/>
      <c r="AF1954" s="86">
        <f>IF(AC1954&gt;0,AC1954,'⚙️ Config'!$B$10)</f>
        <v>0.0075</v>
      </c>
      <c r="AG1954" s="88">
        <f t="shared" si="9"/>
        <v>7600.006125</v>
      </c>
      <c r="AH1954" s="88">
        <f>AG1954*'⚙️ Config'!$B$11</f>
        <v>38000.03063</v>
      </c>
      <c r="AI1954" s="88">
        <f>AH1954*'⚙️ Config'!$B$12</f>
        <v>11400.00919</v>
      </c>
      <c r="AJ1954" s="64"/>
      <c r="AK1954" s="84"/>
      <c r="AL1954" s="84"/>
      <c r="AM1954" s="84"/>
      <c r="AN1954" s="84"/>
      <c r="AO1954" s="84"/>
      <c r="AP1954" s="84"/>
      <c r="AQ1954" s="84"/>
    </row>
    <row r="1955" ht="15.0" customHeight="1">
      <c r="A1955" s="79">
        <v>1952.0</v>
      </c>
      <c r="B1955" s="80" t="s">
        <v>4262</v>
      </c>
      <c r="C1955" s="79" t="s">
        <v>141</v>
      </c>
      <c r="D1955" s="79" t="s">
        <v>4263</v>
      </c>
      <c r="E1955" s="81">
        <v>73.87</v>
      </c>
      <c r="F1955" s="79" t="s">
        <v>84</v>
      </c>
      <c r="G1955" s="79" t="s">
        <v>606</v>
      </c>
      <c r="H1955" s="82">
        <v>1013164.52</v>
      </c>
      <c r="I1955" s="79">
        <v>1.0</v>
      </c>
      <c r="J1955" s="83">
        <v>0.8</v>
      </c>
      <c r="K1955" s="80">
        <v>2025.0</v>
      </c>
      <c r="L1955" s="79" t="s">
        <v>630</v>
      </c>
      <c r="M1955" s="79">
        <v>2025.0</v>
      </c>
      <c r="N1955" s="79" t="s">
        <v>161</v>
      </c>
      <c r="O1955" s="65" t="str">
        <f t="shared" si="1"/>
        <v>061303920001</v>
      </c>
      <c r="P1955" s="65">
        <f t="shared" si="2"/>
        <v>9</v>
      </c>
      <c r="Q1955" s="65">
        <f t="shared" si="3"/>
        <v>0</v>
      </c>
      <c r="R1955" s="65" t="str">
        <f t="shared" si="12"/>
        <v>06.130.392/0001-90</v>
      </c>
      <c r="S1955" s="84"/>
      <c r="T1955" s="84" t="str">
        <f t="shared" si="10"/>
        <v/>
      </c>
      <c r="U1955" s="84" t="str">
        <f t="shared" si="11"/>
        <v/>
      </c>
      <c r="V1955" s="65" t="str">
        <f t="shared" si="5"/>
        <v/>
      </c>
      <c r="W1955" s="84"/>
      <c r="X1955" s="84"/>
      <c r="Y1955" s="85"/>
      <c r="Z1955" s="85"/>
      <c r="AA1955" s="65" t="str">
        <f t="shared" si="6"/>
        <v/>
      </c>
      <c r="AB1955" s="65" t="str">
        <f t="shared" si="7"/>
        <v/>
      </c>
      <c r="AC1955" s="86"/>
      <c r="AD1955" s="87" t="str">
        <f t="shared" si="8"/>
        <v/>
      </c>
      <c r="AE1955" s="84"/>
      <c r="AF1955" s="86">
        <f>IF(AC1955&gt;0,AC1955,'⚙️ Config'!$B$10)</f>
        <v>0.0075</v>
      </c>
      <c r="AG1955" s="88">
        <f t="shared" si="9"/>
        <v>7598.7339</v>
      </c>
      <c r="AH1955" s="88">
        <f>AG1955*'⚙️ Config'!$B$11</f>
        <v>37993.6695</v>
      </c>
      <c r="AI1955" s="88">
        <f>AH1955*'⚙️ Config'!$B$12</f>
        <v>11398.10085</v>
      </c>
      <c r="AJ1955" s="64"/>
      <c r="AK1955" s="84"/>
      <c r="AL1955" s="84"/>
      <c r="AM1955" s="84"/>
      <c r="AN1955" s="84"/>
      <c r="AO1955" s="84"/>
      <c r="AP1955" s="84"/>
      <c r="AQ1955" s="84"/>
    </row>
    <row r="1956" ht="15.0" customHeight="1">
      <c r="A1956" s="79">
        <v>1953.0</v>
      </c>
      <c r="B1956" s="80" t="s">
        <v>4264</v>
      </c>
      <c r="C1956" s="79" t="s">
        <v>141</v>
      </c>
      <c r="D1956" s="79" t="s">
        <v>4265</v>
      </c>
      <c r="E1956" s="81">
        <v>56.87</v>
      </c>
      <c r="F1956" s="79" t="s">
        <v>84</v>
      </c>
      <c r="G1956" s="79" t="s">
        <v>606</v>
      </c>
      <c r="H1956" s="82">
        <v>1013158.47</v>
      </c>
      <c r="I1956" s="79">
        <v>1.0</v>
      </c>
      <c r="J1956" s="83">
        <v>1.4</v>
      </c>
      <c r="K1956" s="80">
        <v>2024.0</v>
      </c>
      <c r="L1956" s="79" t="s">
        <v>268</v>
      </c>
      <c r="M1956" s="79">
        <v>2024.0</v>
      </c>
      <c r="N1956" s="79" t="s">
        <v>145</v>
      </c>
      <c r="O1956" s="65" t="str">
        <f t="shared" si="1"/>
        <v>034871350001</v>
      </c>
      <c r="P1956" s="65">
        <f t="shared" si="2"/>
        <v>1</v>
      </c>
      <c r="Q1956" s="65">
        <f t="shared" si="3"/>
        <v>1</v>
      </c>
      <c r="R1956" s="65" t="str">
        <f t="shared" si="12"/>
        <v>03.487.135/0001-11</v>
      </c>
      <c r="S1956" s="84"/>
      <c r="T1956" s="84" t="str">
        <f t="shared" si="10"/>
        <v/>
      </c>
      <c r="U1956" s="84" t="str">
        <f t="shared" si="11"/>
        <v/>
      </c>
      <c r="V1956" s="65" t="str">
        <f t="shared" si="5"/>
        <v/>
      </c>
      <c r="W1956" s="84"/>
      <c r="X1956" s="84"/>
      <c r="Y1956" s="85"/>
      <c r="Z1956" s="85"/>
      <c r="AA1956" s="65" t="str">
        <f t="shared" si="6"/>
        <v/>
      </c>
      <c r="AB1956" s="65" t="str">
        <f t="shared" si="7"/>
        <v/>
      </c>
      <c r="AC1956" s="86"/>
      <c r="AD1956" s="87" t="str">
        <f t="shared" si="8"/>
        <v/>
      </c>
      <c r="AE1956" s="84"/>
      <c r="AF1956" s="86">
        <f>IF(AC1956&gt;0,AC1956,'⚙️ Config'!$B$10)</f>
        <v>0.0075</v>
      </c>
      <c r="AG1956" s="88">
        <f t="shared" si="9"/>
        <v>7598.688525</v>
      </c>
      <c r="AH1956" s="88">
        <f>AG1956*'⚙️ Config'!$B$11</f>
        <v>37993.44263</v>
      </c>
      <c r="AI1956" s="88">
        <f>AH1956*'⚙️ Config'!$B$12</f>
        <v>11398.03279</v>
      </c>
      <c r="AJ1956" s="64"/>
      <c r="AK1956" s="84"/>
      <c r="AL1956" s="84"/>
      <c r="AM1956" s="84"/>
      <c r="AN1956" s="84"/>
      <c r="AO1956" s="84"/>
      <c r="AP1956" s="84"/>
      <c r="AQ1956" s="84"/>
    </row>
    <row r="1957" ht="15.0" customHeight="1">
      <c r="A1957" s="79">
        <v>1954.0</v>
      </c>
      <c r="B1957" s="80" t="s">
        <v>4266</v>
      </c>
      <c r="C1957" s="79" t="s">
        <v>141</v>
      </c>
      <c r="D1957" s="79" t="s">
        <v>4267</v>
      </c>
      <c r="E1957" s="81">
        <v>56.87</v>
      </c>
      <c r="F1957" s="79" t="s">
        <v>84</v>
      </c>
      <c r="G1957" s="79" t="s">
        <v>606</v>
      </c>
      <c r="H1957" s="82">
        <v>1012546.99</v>
      </c>
      <c r="I1957" s="79">
        <v>1.0</v>
      </c>
      <c r="J1957" s="83">
        <v>1.4</v>
      </c>
      <c r="K1957" s="80">
        <v>2024.0</v>
      </c>
      <c r="L1957" s="79" t="s">
        <v>630</v>
      </c>
      <c r="M1957" s="79">
        <v>2024.0</v>
      </c>
      <c r="N1957" s="79" t="s">
        <v>161</v>
      </c>
      <c r="O1957" s="65" t="str">
        <f t="shared" si="1"/>
        <v>421712850001</v>
      </c>
      <c r="P1957" s="65">
        <f t="shared" si="2"/>
        <v>7</v>
      </c>
      <c r="Q1957" s="65">
        <f t="shared" si="3"/>
        <v>3</v>
      </c>
      <c r="R1957" s="65" t="str">
        <f t="shared" si="12"/>
        <v>42.171.285/0001-73</v>
      </c>
      <c r="S1957" s="84"/>
      <c r="T1957" s="84" t="str">
        <f t="shared" si="10"/>
        <v/>
      </c>
      <c r="U1957" s="84" t="str">
        <f t="shared" si="11"/>
        <v/>
      </c>
      <c r="V1957" s="65" t="str">
        <f t="shared" si="5"/>
        <v/>
      </c>
      <c r="W1957" s="84"/>
      <c r="X1957" s="84"/>
      <c r="Y1957" s="85"/>
      <c r="Z1957" s="85"/>
      <c r="AA1957" s="65" t="str">
        <f t="shared" si="6"/>
        <v/>
      </c>
      <c r="AB1957" s="65" t="str">
        <f t="shared" si="7"/>
        <v/>
      </c>
      <c r="AC1957" s="86"/>
      <c r="AD1957" s="87" t="str">
        <f t="shared" si="8"/>
        <v/>
      </c>
      <c r="AE1957" s="84"/>
      <c r="AF1957" s="86">
        <f>IF(AC1957&gt;0,AC1957,'⚙️ Config'!$B$10)</f>
        <v>0.0075</v>
      </c>
      <c r="AG1957" s="88">
        <f t="shared" si="9"/>
        <v>7594.102425</v>
      </c>
      <c r="AH1957" s="88">
        <f>AG1957*'⚙️ Config'!$B$11</f>
        <v>37970.51213</v>
      </c>
      <c r="AI1957" s="88">
        <f>AH1957*'⚙️ Config'!$B$12</f>
        <v>11391.15364</v>
      </c>
      <c r="AJ1957" s="64"/>
      <c r="AK1957" s="84"/>
      <c r="AL1957" s="84"/>
      <c r="AM1957" s="84"/>
      <c r="AN1957" s="84"/>
      <c r="AO1957" s="84"/>
      <c r="AP1957" s="84"/>
      <c r="AQ1957" s="84"/>
    </row>
    <row r="1958" ht="15.0" customHeight="1">
      <c r="A1958" s="79">
        <v>1955.0</v>
      </c>
      <c r="B1958" s="80" t="s">
        <v>4268</v>
      </c>
      <c r="C1958" s="79" t="s">
        <v>141</v>
      </c>
      <c r="D1958" s="79" t="s">
        <v>4269</v>
      </c>
      <c r="E1958" s="81">
        <v>61.2</v>
      </c>
      <c r="F1958" s="79" t="s">
        <v>84</v>
      </c>
      <c r="G1958" s="79" t="s">
        <v>606</v>
      </c>
      <c r="H1958" s="82">
        <v>1011703.84</v>
      </c>
      <c r="I1958" s="79">
        <v>1.0</v>
      </c>
      <c r="J1958" s="83">
        <v>1.2</v>
      </c>
      <c r="K1958" s="80">
        <v>2024.0</v>
      </c>
      <c r="L1958" s="79" t="s">
        <v>202</v>
      </c>
      <c r="M1958" s="79">
        <v>2024.0</v>
      </c>
      <c r="N1958" s="79" t="s">
        <v>161</v>
      </c>
      <c r="O1958" s="65" t="str">
        <f t="shared" si="1"/>
        <v>249063870001</v>
      </c>
      <c r="P1958" s="65">
        <f t="shared" si="2"/>
        <v>0</v>
      </c>
      <c r="Q1958" s="65">
        <f t="shared" si="3"/>
        <v>8</v>
      </c>
      <c r="R1958" s="65" t="str">
        <f t="shared" si="12"/>
        <v>24.906.387/0001-08</v>
      </c>
      <c r="S1958" s="84"/>
      <c r="T1958" s="84" t="str">
        <f t="shared" si="10"/>
        <v/>
      </c>
      <c r="U1958" s="84" t="str">
        <f t="shared" si="11"/>
        <v/>
      </c>
      <c r="V1958" s="65" t="str">
        <f t="shared" si="5"/>
        <v/>
      </c>
      <c r="W1958" s="84"/>
      <c r="X1958" s="84"/>
      <c r="Y1958" s="85"/>
      <c r="Z1958" s="85"/>
      <c r="AA1958" s="65" t="str">
        <f t="shared" si="6"/>
        <v/>
      </c>
      <c r="AB1958" s="65" t="str">
        <f t="shared" si="7"/>
        <v/>
      </c>
      <c r="AC1958" s="86"/>
      <c r="AD1958" s="87" t="str">
        <f t="shared" si="8"/>
        <v/>
      </c>
      <c r="AE1958" s="84"/>
      <c r="AF1958" s="86">
        <f>IF(AC1958&gt;0,AC1958,'⚙️ Config'!$B$10)</f>
        <v>0.0075</v>
      </c>
      <c r="AG1958" s="88">
        <f t="shared" si="9"/>
        <v>7587.7788</v>
      </c>
      <c r="AH1958" s="88">
        <f>AG1958*'⚙️ Config'!$B$11</f>
        <v>37938.894</v>
      </c>
      <c r="AI1958" s="88">
        <f>AH1958*'⚙️ Config'!$B$12</f>
        <v>11381.6682</v>
      </c>
      <c r="AJ1958" s="64"/>
      <c r="AK1958" s="84"/>
      <c r="AL1958" s="84"/>
      <c r="AM1958" s="84"/>
      <c r="AN1958" s="84"/>
      <c r="AO1958" s="84"/>
      <c r="AP1958" s="84"/>
      <c r="AQ1958" s="84"/>
    </row>
    <row r="1959" ht="15.0" customHeight="1">
      <c r="A1959" s="79">
        <v>1956.0</v>
      </c>
      <c r="B1959" s="80" t="s">
        <v>4270</v>
      </c>
      <c r="C1959" s="79" t="s">
        <v>141</v>
      </c>
      <c r="D1959" s="79" t="s">
        <v>4271</v>
      </c>
      <c r="E1959" s="81">
        <v>61.2</v>
      </c>
      <c r="F1959" s="79" t="s">
        <v>84</v>
      </c>
      <c r="G1959" s="79" t="s">
        <v>606</v>
      </c>
      <c r="H1959" s="82">
        <v>1011262.26</v>
      </c>
      <c r="I1959" s="79">
        <v>1.0</v>
      </c>
      <c r="J1959" s="83">
        <v>1.2</v>
      </c>
      <c r="K1959" s="80">
        <v>2025.0</v>
      </c>
      <c r="L1959" s="79" t="s">
        <v>630</v>
      </c>
      <c r="M1959" s="79">
        <v>2025.0</v>
      </c>
      <c r="N1959" s="79" t="s">
        <v>161</v>
      </c>
      <c r="O1959" s="65" t="str">
        <f t="shared" si="1"/>
        <v>358307040001</v>
      </c>
      <c r="P1959" s="65">
        <f t="shared" si="2"/>
        <v>7</v>
      </c>
      <c r="Q1959" s="65">
        <f t="shared" si="3"/>
        <v>6</v>
      </c>
      <c r="R1959" s="65" t="str">
        <f t="shared" si="12"/>
        <v>35.830.704/0001-76</v>
      </c>
      <c r="S1959" s="84"/>
      <c r="T1959" s="84" t="str">
        <f t="shared" si="10"/>
        <v/>
      </c>
      <c r="U1959" s="84" t="str">
        <f t="shared" si="11"/>
        <v/>
      </c>
      <c r="V1959" s="65" t="str">
        <f t="shared" si="5"/>
        <v/>
      </c>
      <c r="W1959" s="84"/>
      <c r="X1959" s="84"/>
      <c r="Y1959" s="85"/>
      <c r="Z1959" s="85"/>
      <c r="AA1959" s="65" t="str">
        <f t="shared" si="6"/>
        <v/>
      </c>
      <c r="AB1959" s="65" t="str">
        <f t="shared" si="7"/>
        <v/>
      </c>
      <c r="AC1959" s="86"/>
      <c r="AD1959" s="87" t="str">
        <f t="shared" si="8"/>
        <v/>
      </c>
      <c r="AE1959" s="84"/>
      <c r="AF1959" s="86">
        <f>IF(AC1959&gt;0,AC1959,'⚙️ Config'!$B$10)</f>
        <v>0.0075</v>
      </c>
      <c r="AG1959" s="88">
        <f t="shared" si="9"/>
        <v>7584.46695</v>
      </c>
      <c r="AH1959" s="88">
        <f>AG1959*'⚙️ Config'!$B$11</f>
        <v>37922.33475</v>
      </c>
      <c r="AI1959" s="88">
        <f>AH1959*'⚙️ Config'!$B$12</f>
        <v>11376.70043</v>
      </c>
      <c r="AJ1959" s="64"/>
      <c r="AK1959" s="84"/>
      <c r="AL1959" s="84"/>
      <c r="AM1959" s="84"/>
      <c r="AN1959" s="84"/>
      <c r="AO1959" s="84"/>
      <c r="AP1959" s="84"/>
      <c r="AQ1959" s="84"/>
    </row>
    <row r="1960" ht="15.0" customHeight="1">
      <c r="A1960" s="79">
        <v>1957.0</v>
      </c>
      <c r="B1960" s="80" t="s">
        <v>4272</v>
      </c>
      <c r="C1960" s="79" t="s">
        <v>141</v>
      </c>
      <c r="D1960" s="79" t="s">
        <v>4273</v>
      </c>
      <c r="E1960" s="81">
        <v>53.36</v>
      </c>
      <c r="F1960" s="79" t="s">
        <v>84</v>
      </c>
      <c r="G1960" s="79" t="s">
        <v>606</v>
      </c>
      <c r="H1960" s="82">
        <v>1011202.83</v>
      </c>
      <c r="I1960" s="79">
        <v>1.0</v>
      </c>
      <c r="J1960" s="83">
        <v>1.6</v>
      </c>
      <c r="K1960" s="80">
        <v>2024.0</v>
      </c>
      <c r="L1960" s="79" t="s">
        <v>630</v>
      </c>
      <c r="M1960" s="79">
        <v>2024.0</v>
      </c>
      <c r="N1960" s="79" t="s">
        <v>161</v>
      </c>
      <c r="O1960" s="65" t="str">
        <f t="shared" si="1"/>
        <v>329035090001</v>
      </c>
      <c r="P1960" s="65">
        <f t="shared" si="2"/>
        <v>3</v>
      </c>
      <c r="Q1960" s="65">
        <f t="shared" si="3"/>
        <v>0</v>
      </c>
      <c r="R1960" s="65" t="str">
        <f t="shared" si="12"/>
        <v>32.903.509/0001-30</v>
      </c>
      <c r="S1960" s="84"/>
      <c r="T1960" s="84" t="str">
        <f t="shared" si="10"/>
        <v/>
      </c>
      <c r="U1960" s="84" t="str">
        <f t="shared" si="11"/>
        <v/>
      </c>
      <c r="V1960" s="65" t="str">
        <f t="shared" si="5"/>
        <v/>
      </c>
      <c r="W1960" s="84"/>
      <c r="X1960" s="84"/>
      <c r="Y1960" s="85"/>
      <c r="Z1960" s="85"/>
      <c r="AA1960" s="65" t="str">
        <f t="shared" si="6"/>
        <v/>
      </c>
      <c r="AB1960" s="65" t="str">
        <f t="shared" si="7"/>
        <v/>
      </c>
      <c r="AC1960" s="86"/>
      <c r="AD1960" s="87" t="str">
        <f t="shared" si="8"/>
        <v/>
      </c>
      <c r="AE1960" s="84"/>
      <c r="AF1960" s="86">
        <f>IF(AC1960&gt;0,AC1960,'⚙️ Config'!$B$10)</f>
        <v>0.0075</v>
      </c>
      <c r="AG1960" s="88">
        <f t="shared" si="9"/>
        <v>7584.021225</v>
      </c>
      <c r="AH1960" s="88">
        <f>AG1960*'⚙️ Config'!$B$11</f>
        <v>37920.10613</v>
      </c>
      <c r="AI1960" s="88">
        <f>AH1960*'⚙️ Config'!$B$12</f>
        <v>11376.03184</v>
      </c>
      <c r="AJ1960" s="64"/>
      <c r="AK1960" s="84"/>
      <c r="AL1960" s="84"/>
      <c r="AM1960" s="84"/>
      <c r="AN1960" s="84"/>
      <c r="AO1960" s="84"/>
      <c r="AP1960" s="84"/>
      <c r="AQ1960" s="84"/>
    </row>
    <row r="1961" ht="15.0" customHeight="1">
      <c r="A1961" s="79">
        <v>1958.0</v>
      </c>
      <c r="B1961" s="80" t="s">
        <v>4274</v>
      </c>
      <c r="C1961" s="79" t="s">
        <v>141</v>
      </c>
      <c r="D1961" s="79" t="s">
        <v>4275</v>
      </c>
      <c r="E1961" s="81">
        <v>50.46</v>
      </c>
      <c r="F1961" s="79" t="s">
        <v>84</v>
      </c>
      <c r="G1961" s="79" t="s">
        <v>606</v>
      </c>
      <c r="H1961" s="82">
        <v>1010878.15</v>
      </c>
      <c r="I1961" s="79">
        <v>1.0</v>
      </c>
      <c r="J1961" s="83">
        <v>1.8</v>
      </c>
      <c r="K1961" s="80">
        <v>2024.0</v>
      </c>
      <c r="L1961" s="79" t="s">
        <v>448</v>
      </c>
      <c r="M1961" s="79">
        <v>2024.0</v>
      </c>
      <c r="N1961" s="79" t="s">
        <v>161</v>
      </c>
      <c r="O1961" s="65" t="str">
        <f t="shared" si="1"/>
        <v>342762220001</v>
      </c>
      <c r="P1961" s="65">
        <f t="shared" si="2"/>
        <v>5</v>
      </c>
      <c r="Q1961" s="65">
        <f t="shared" si="3"/>
        <v>3</v>
      </c>
      <c r="R1961" s="65" t="str">
        <f t="shared" si="12"/>
        <v>34.276.222/0001-53</v>
      </c>
      <c r="S1961" s="84"/>
      <c r="T1961" s="84" t="str">
        <f t="shared" si="10"/>
        <v/>
      </c>
      <c r="U1961" s="84" t="str">
        <f t="shared" si="11"/>
        <v/>
      </c>
      <c r="V1961" s="65" t="str">
        <f t="shared" si="5"/>
        <v/>
      </c>
      <c r="W1961" s="84"/>
      <c r="X1961" s="84"/>
      <c r="Y1961" s="85"/>
      <c r="Z1961" s="85"/>
      <c r="AA1961" s="65" t="str">
        <f t="shared" si="6"/>
        <v/>
      </c>
      <c r="AB1961" s="65" t="str">
        <f t="shared" si="7"/>
        <v/>
      </c>
      <c r="AC1961" s="86"/>
      <c r="AD1961" s="87" t="str">
        <f t="shared" si="8"/>
        <v/>
      </c>
      <c r="AE1961" s="84"/>
      <c r="AF1961" s="86">
        <f>IF(AC1961&gt;0,AC1961,'⚙️ Config'!$B$10)</f>
        <v>0.0075</v>
      </c>
      <c r="AG1961" s="88">
        <f t="shared" si="9"/>
        <v>7581.586125</v>
      </c>
      <c r="AH1961" s="88">
        <f>AG1961*'⚙️ Config'!$B$11</f>
        <v>37907.93063</v>
      </c>
      <c r="AI1961" s="88">
        <f>AH1961*'⚙️ Config'!$B$12</f>
        <v>11372.37919</v>
      </c>
      <c r="AJ1961" s="64"/>
      <c r="AK1961" s="84"/>
      <c r="AL1961" s="84"/>
      <c r="AM1961" s="84"/>
      <c r="AN1961" s="84"/>
      <c r="AO1961" s="84"/>
      <c r="AP1961" s="84"/>
      <c r="AQ1961" s="84"/>
    </row>
    <row r="1962" ht="15.0" customHeight="1">
      <c r="A1962" s="79">
        <v>1959.0</v>
      </c>
      <c r="B1962" s="80" t="s">
        <v>4276</v>
      </c>
      <c r="C1962" s="79" t="s">
        <v>141</v>
      </c>
      <c r="D1962" s="79" t="s">
        <v>4277</v>
      </c>
      <c r="E1962" s="81">
        <v>56.87</v>
      </c>
      <c r="F1962" s="79" t="s">
        <v>84</v>
      </c>
      <c r="G1962" s="79" t="s">
        <v>606</v>
      </c>
      <c r="H1962" s="82">
        <v>1009740.48</v>
      </c>
      <c r="I1962" s="79">
        <v>1.0</v>
      </c>
      <c r="J1962" s="83">
        <v>1.4</v>
      </c>
      <c r="K1962" s="80">
        <v>2024.0</v>
      </c>
      <c r="L1962" s="79" t="s">
        <v>630</v>
      </c>
      <c r="M1962" s="79">
        <v>2024.0</v>
      </c>
      <c r="N1962" s="79" t="s">
        <v>161</v>
      </c>
      <c r="O1962" s="65" t="str">
        <f t="shared" si="1"/>
        <v>235724680001</v>
      </c>
      <c r="P1962" s="65">
        <f t="shared" si="2"/>
        <v>5</v>
      </c>
      <c r="Q1962" s="65">
        <f t="shared" si="3"/>
        <v>6</v>
      </c>
      <c r="R1962" s="65" t="str">
        <f t="shared" si="12"/>
        <v>23.572.468/0001-56</v>
      </c>
      <c r="S1962" s="84"/>
      <c r="T1962" s="84" t="str">
        <f t="shared" si="10"/>
        <v/>
      </c>
      <c r="U1962" s="84" t="str">
        <f t="shared" si="11"/>
        <v/>
      </c>
      <c r="V1962" s="65" t="str">
        <f t="shared" si="5"/>
        <v/>
      </c>
      <c r="W1962" s="84"/>
      <c r="X1962" s="84"/>
      <c r="Y1962" s="85"/>
      <c r="Z1962" s="85"/>
      <c r="AA1962" s="65" t="str">
        <f t="shared" si="6"/>
        <v/>
      </c>
      <c r="AB1962" s="65" t="str">
        <f t="shared" si="7"/>
        <v/>
      </c>
      <c r="AC1962" s="86"/>
      <c r="AD1962" s="87" t="str">
        <f t="shared" si="8"/>
        <v/>
      </c>
      <c r="AE1962" s="84"/>
      <c r="AF1962" s="86">
        <f>IF(AC1962&gt;0,AC1962,'⚙️ Config'!$B$10)</f>
        <v>0.0075</v>
      </c>
      <c r="AG1962" s="88">
        <f t="shared" si="9"/>
        <v>7573.0536</v>
      </c>
      <c r="AH1962" s="88">
        <f>AG1962*'⚙️ Config'!$B$11</f>
        <v>37865.268</v>
      </c>
      <c r="AI1962" s="88">
        <f>AH1962*'⚙️ Config'!$B$12</f>
        <v>11359.5804</v>
      </c>
      <c r="AJ1962" s="64"/>
      <c r="AK1962" s="84"/>
      <c r="AL1962" s="84"/>
      <c r="AM1962" s="84"/>
      <c r="AN1962" s="84"/>
      <c r="AO1962" s="84"/>
      <c r="AP1962" s="84"/>
      <c r="AQ1962" s="84"/>
    </row>
    <row r="1963" ht="15.0" customHeight="1">
      <c r="A1963" s="79">
        <v>1960.0</v>
      </c>
      <c r="B1963" s="80" t="s">
        <v>4278</v>
      </c>
      <c r="C1963" s="79" t="s">
        <v>141</v>
      </c>
      <c r="D1963" s="79" t="s">
        <v>4279</v>
      </c>
      <c r="E1963" s="81">
        <v>58.92</v>
      </c>
      <c r="F1963" s="79" t="s">
        <v>84</v>
      </c>
      <c r="G1963" s="79" t="s">
        <v>606</v>
      </c>
      <c r="H1963" s="82">
        <v>1009674.44</v>
      </c>
      <c r="I1963" s="79">
        <v>1.0</v>
      </c>
      <c r="J1963" s="83">
        <v>1.3</v>
      </c>
      <c r="K1963" s="80">
        <v>2024.0</v>
      </c>
      <c r="L1963" s="79" t="s">
        <v>630</v>
      </c>
      <c r="M1963" s="79">
        <v>2024.0</v>
      </c>
      <c r="N1963" s="79" t="s">
        <v>161</v>
      </c>
      <c r="O1963" s="65" t="str">
        <f t="shared" si="1"/>
        <v>370310620001</v>
      </c>
      <c r="P1963" s="65">
        <f t="shared" si="2"/>
        <v>7</v>
      </c>
      <c r="Q1963" s="65">
        <f t="shared" si="3"/>
        <v>0</v>
      </c>
      <c r="R1963" s="65" t="str">
        <f t="shared" si="12"/>
        <v>37.031.062/0001-70</v>
      </c>
      <c r="S1963" s="84"/>
      <c r="T1963" s="84" t="str">
        <f t="shared" si="10"/>
        <v/>
      </c>
      <c r="U1963" s="84" t="str">
        <f t="shared" si="11"/>
        <v/>
      </c>
      <c r="V1963" s="65" t="str">
        <f t="shared" si="5"/>
        <v/>
      </c>
      <c r="W1963" s="84"/>
      <c r="X1963" s="84"/>
      <c r="Y1963" s="85"/>
      <c r="Z1963" s="85"/>
      <c r="AA1963" s="65" t="str">
        <f t="shared" si="6"/>
        <v/>
      </c>
      <c r="AB1963" s="65" t="str">
        <f t="shared" si="7"/>
        <v/>
      </c>
      <c r="AC1963" s="86"/>
      <c r="AD1963" s="87" t="str">
        <f t="shared" si="8"/>
        <v/>
      </c>
      <c r="AE1963" s="84"/>
      <c r="AF1963" s="86">
        <f>IF(AC1963&gt;0,AC1963,'⚙️ Config'!$B$10)</f>
        <v>0.0075</v>
      </c>
      <c r="AG1963" s="88">
        <f t="shared" si="9"/>
        <v>7572.5583</v>
      </c>
      <c r="AH1963" s="88">
        <f>AG1963*'⚙️ Config'!$B$11</f>
        <v>37862.7915</v>
      </c>
      <c r="AI1963" s="88">
        <f>AH1963*'⚙️ Config'!$B$12</f>
        <v>11358.83745</v>
      </c>
      <c r="AJ1963" s="64"/>
      <c r="AK1963" s="84"/>
      <c r="AL1963" s="84"/>
      <c r="AM1963" s="84"/>
      <c r="AN1963" s="84"/>
      <c r="AO1963" s="84"/>
      <c r="AP1963" s="84"/>
      <c r="AQ1963" s="84"/>
    </row>
    <row r="1964" ht="15.0" customHeight="1">
      <c r="A1964" s="79">
        <v>1961.0</v>
      </c>
      <c r="B1964" s="80" t="s">
        <v>4280</v>
      </c>
      <c r="C1964" s="79" t="s">
        <v>141</v>
      </c>
      <c r="D1964" s="79" t="s">
        <v>4281</v>
      </c>
      <c r="E1964" s="81">
        <v>49.19</v>
      </c>
      <c r="F1964" s="79" t="s">
        <v>84</v>
      </c>
      <c r="G1964" s="79" t="s">
        <v>606</v>
      </c>
      <c r="H1964" s="82">
        <v>1009564.1</v>
      </c>
      <c r="I1964" s="79">
        <v>1.0</v>
      </c>
      <c r="J1964" s="83">
        <v>1.9</v>
      </c>
      <c r="K1964" s="80">
        <v>2024.0</v>
      </c>
      <c r="L1964" s="79" t="s">
        <v>448</v>
      </c>
      <c r="M1964" s="79">
        <v>2024.0</v>
      </c>
      <c r="N1964" s="79" t="s">
        <v>161</v>
      </c>
      <c r="O1964" s="65" t="str">
        <f t="shared" si="1"/>
        <v>284294180001</v>
      </c>
      <c r="P1964" s="65">
        <f t="shared" si="2"/>
        <v>3</v>
      </c>
      <c r="Q1964" s="65">
        <f t="shared" si="3"/>
        <v>8</v>
      </c>
      <c r="R1964" s="65" t="str">
        <f t="shared" si="12"/>
        <v>28.429.418/0001-38</v>
      </c>
      <c r="S1964" s="84"/>
      <c r="T1964" s="84" t="str">
        <f t="shared" si="10"/>
        <v/>
      </c>
      <c r="U1964" s="84" t="str">
        <f t="shared" si="11"/>
        <v/>
      </c>
      <c r="V1964" s="65" t="str">
        <f t="shared" si="5"/>
        <v/>
      </c>
      <c r="W1964" s="84"/>
      <c r="X1964" s="84"/>
      <c r="Y1964" s="85"/>
      <c r="Z1964" s="85"/>
      <c r="AA1964" s="65" t="str">
        <f t="shared" si="6"/>
        <v/>
      </c>
      <c r="AB1964" s="65" t="str">
        <f t="shared" si="7"/>
        <v/>
      </c>
      <c r="AC1964" s="86"/>
      <c r="AD1964" s="87" t="str">
        <f t="shared" si="8"/>
        <v/>
      </c>
      <c r="AE1964" s="84"/>
      <c r="AF1964" s="86">
        <f>IF(AC1964&gt;0,AC1964,'⚙️ Config'!$B$10)</f>
        <v>0.0075</v>
      </c>
      <c r="AG1964" s="88">
        <f t="shared" si="9"/>
        <v>7571.73075</v>
      </c>
      <c r="AH1964" s="88">
        <f>AG1964*'⚙️ Config'!$B$11</f>
        <v>37858.65375</v>
      </c>
      <c r="AI1964" s="88">
        <f>AH1964*'⚙️ Config'!$B$12</f>
        <v>11357.59613</v>
      </c>
      <c r="AJ1964" s="64"/>
      <c r="AK1964" s="84"/>
      <c r="AL1964" s="84"/>
      <c r="AM1964" s="84"/>
      <c r="AN1964" s="84"/>
      <c r="AO1964" s="84"/>
      <c r="AP1964" s="84"/>
      <c r="AQ1964" s="84"/>
    </row>
    <row r="1965" ht="15.0" customHeight="1">
      <c r="A1965" s="79">
        <v>1962.0</v>
      </c>
      <c r="B1965" s="80" t="s">
        <v>4282</v>
      </c>
      <c r="C1965" s="79" t="s">
        <v>141</v>
      </c>
      <c r="D1965" s="79" t="s">
        <v>4283</v>
      </c>
      <c r="E1965" s="81">
        <v>53.36</v>
      </c>
      <c r="F1965" s="79" t="s">
        <v>84</v>
      </c>
      <c r="G1965" s="79" t="s">
        <v>606</v>
      </c>
      <c r="H1965" s="82">
        <v>1009515.62</v>
      </c>
      <c r="I1965" s="79">
        <v>1.0</v>
      </c>
      <c r="J1965" s="83">
        <v>1.6</v>
      </c>
      <c r="K1965" s="80">
        <v>2024.0</v>
      </c>
      <c r="L1965" s="79" t="s">
        <v>295</v>
      </c>
      <c r="M1965" s="79">
        <v>2024.0</v>
      </c>
      <c r="N1965" s="79" t="s">
        <v>161</v>
      </c>
      <c r="O1965" s="65" t="str">
        <f t="shared" si="1"/>
        <v>054085020001</v>
      </c>
      <c r="P1965" s="65">
        <f t="shared" si="2"/>
        <v>7</v>
      </c>
      <c r="Q1965" s="65">
        <f t="shared" si="3"/>
        <v>0</v>
      </c>
      <c r="R1965" s="65" t="str">
        <f t="shared" si="12"/>
        <v>05.408.502/0001-70</v>
      </c>
      <c r="S1965" s="84"/>
      <c r="T1965" s="84" t="str">
        <f t="shared" si="10"/>
        <v/>
      </c>
      <c r="U1965" s="84" t="str">
        <f t="shared" si="11"/>
        <v/>
      </c>
      <c r="V1965" s="65" t="str">
        <f t="shared" si="5"/>
        <v/>
      </c>
      <c r="W1965" s="84"/>
      <c r="X1965" s="84"/>
      <c r="Y1965" s="85"/>
      <c r="Z1965" s="85"/>
      <c r="AA1965" s="65" t="str">
        <f t="shared" si="6"/>
        <v/>
      </c>
      <c r="AB1965" s="65" t="str">
        <f t="shared" si="7"/>
        <v/>
      </c>
      <c r="AC1965" s="86"/>
      <c r="AD1965" s="87" t="str">
        <f t="shared" si="8"/>
        <v/>
      </c>
      <c r="AE1965" s="84"/>
      <c r="AF1965" s="86">
        <f>IF(AC1965&gt;0,AC1965,'⚙️ Config'!$B$10)</f>
        <v>0.0075</v>
      </c>
      <c r="AG1965" s="88">
        <f t="shared" si="9"/>
        <v>7571.36715</v>
      </c>
      <c r="AH1965" s="88">
        <f>AG1965*'⚙️ Config'!$B$11</f>
        <v>37856.83575</v>
      </c>
      <c r="AI1965" s="88">
        <f>AH1965*'⚙️ Config'!$B$12</f>
        <v>11357.05073</v>
      </c>
      <c r="AJ1965" s="64"/>
      <c r="AK1965" s="84"/>
      <c r="AL1965" s="84"/>
      <c r="AM1965" s="84"/>
      <c r="AN1965" s="84"/>
      <c r="AO1965" s="84"/>
      <c r="AP1965" s="84"/>
      <c r="AQ1965" s="84"/>
    </row>
    <row r="1966" ht="15.0" customHeight="1">
      <c r="A1966" s="79">
        <v>1963.0</v>
      </c>
      <c r="B1966" s="80" t="s">
        <v>4284</v>
      </c>
      <c r="C1966" s="79" t="s">
        <v>141</v>
      </c>
      <c r="D1966" s="79" t="s">
        <v>4285</v>
      </c>
      <c r="E1966" s="81">
        <v>51.85</v>
      </c>
      <c r="F1966" s="79" t="s">
        <v>84</v>
      </c>
      <c r="G1966" s="79" t="s">
        <v>606</v>
      </c>
      <c r="H1966" s="82">
        <v>1009340.49</v>
      </c>
      <c r="I1966" s="79">
        <v>1.0</v>
      </c>
      <c r="J1966" s="83">
        <v>1.7</v>
      </c>
      <c r="K1966" s="80">
        <v>2024.0</v>
      </c>
      <c r="L1966" s="79" t="s">
        <v>630</v>
      </c>
      <c r="M1966" s="79">
        <v>2024.0</v>
      </c>
      <c r="N1966" s="79" t="s">
        <v>161</v>
      </c>
      <c r="O1966" s="65" t="str">
        <f t="shared" si="1"/>
        <v>140243970001</v>
      </c>
      <c r="P1966" s="65">
        <f t="shared" si="2"/>
        <v>6</v>
      </c>
      <c r="Q1966" s="65">
        <f t="shared" si="3"/>
        <v>6</v>
      </c>
      <c r="R1966" s="65" t="str">
        <f t="shared" si="12"/>
        <v>14.024.397/0001-66</v>
      </c>
      <c r="S1966" s="84"/>
      <c r="T1966" s="84" t="str">
        <f t="shared" si="10"/>
        <v/>
      </c>
      <c r="U1966" s="84" t="str">
        <f t="shared" si="11"/>
        <v/>
      </c>
      <c r="V1966" s="65" t="str">
        <f t="shared" si="5"/>
        <v/>
      </c>
      <c r="W1966" s="84"/>
      <c r="X1966" s="84"/>
      <c r="Y1966" s="85"/>
      <c r="Z1966" s="85"/>
      <c r="AA1966" s="65" t="str">
        <f t="shared" si="6"/>
        <v/>
      </c>
      <c r="AB1966" s="65" t="str">
        <f t="shared" si="7"/>
        <v/>
      </c>
      <c r="AC1966" s="86"/>
      <c r="AD1966" s="87" t="str">
        <f t="shared" si="8"/>
        <v/>
      </c>
      <c r="AE1966" s="84"/>
      <c r="AF1966" s="86">
        <f>IF(AC1966&gt;0,AC1966,'⚙️ Config'!$B$10)</f>
        <v>0.0075</v>
      </c>
      <c r="AG1966" s="88">
        <f t="shared" si="9"/>
        <v>7570.053675</v>
      </c>
      <c r="AH1966" s="88">
        <f>AG1966*'⚙️ Config'!$B$11</f>
        <v>37850.26838</v>
      </c>
      <c r="AI1966" s="88">
        <f>AH1966*'⚙️ Config'!$B$12</f>
        <v>11355.08051</v>
      </c>
      <c r="AJ1966" s="64"/>
      <c r="AK1966" s="84"/>
      <c r="AL1966" s="84"/>
      <c r="AM1966" s="84"/>
      <c r="AN1966" s="84"/>
      <c r="AO1966" s="84"/>
      <c r="AP1966" s="84"/>
      <c r="AQ1966" s="84"/>
    </row>
    <row r="1967" ht="15.0" customHeight="1">
      <c r="A1967" s="79">
        <v>1964.0</v>
      </c>
      <c r="B1967" s="80" t="s">
        <v>4286</v>
      </c>
      <c r="C1967" s="79" t="s">
        <v>141</v>
      </c>
      <c r="D1967" s="79" t="s">
        <v>4287</v>
      </c>
      <c r="E1967" s="81">
        <v>51.85</v>
      </c>
      <c r="F1967" s="79" t="s">
        <v>84</v>
      </c>
      <c r="G1967" s="79" t="s">
        <v>606</v>
      </c>
      <c r="H1967" s="82">
        <v>1009238.02</v>
      </c>
      <c r="I1967" s="79">
        <v>1.0</v>
      </c>
      <c r="J1967" s="83">
        <v>1.7</v>
      </c>
      <c r="K1967" s="80">
        <v>2024.0</v>
      </c>
      <c r="L1967" s="79" t="s">
        <v>630</v>
      </c>
      <c r="M1967" s="79">
        <v>2024.0</v>
      </c>
      <c r="N1967" s="79" t="s">
        <v>161</v>
      </c>
      <c r="O1967" s="65" t="str">
        <f t="shared" si="1"/>
        <v>069814390001</v>
      </c>
      <c r="P1967" s="65">
        <f t="shared" si="2"/>
        <v>2</v>
      </c>
      <c r="Q1967" s="65">
        <f t="shared" si="3"/>
        <v>9</v>
      </c>
      <c r="R1967" s="65" t="str">
        <f t="shared" si="12"/>
        <v>06.981.439/0001-29</v>
      </c>
      <c r="S1967" s="84"/>
      <c r="T1967" s="84" t="str">
        <f t="shared" si="10"/>
        <v/>
      </c>
      <c r="U1967" s="84" t="str">
        <f t="shared" si="11"/>
        <v/>
      </c>
      <c r="V1967" s="65" t="str">
        <f t="shared" si="5"/>
        <v/>
      </c>
      <c r="W1967" s="84"/>
      <c r="X1967" s="84"/>
      <c r="Y1967" s="85"/>
      <c r="Z1967" s="85"/>
      <c r="AA1967" s="65" t="str">
        <f t="shared" si="6"/>
        <v/>
      </c>
      <c r="AB1967" s="65" t="str">
        <f t="shared" si="7"/>
        <v/>
      </c>
      <c r="AC1967" s="86"/>
      <c r="AD1967" s="87" t="str">
        <f t="shared" si="8"/>
        <v/>
      </c>
      <c r="AE1967" s="84"/>
      <c r="AF1967" s="86">
        <f>IF(AC1967&gt;0,AC1967,'⚙️ Config'!$B$10)</f>
        <v>0.0075</v>
      </c>
      <c r="AG1967" s="88">
        <f t="shared" si="9"/>
        <v>7569.28515</v>
      </c>
      <c r="AH1967" s="88">
        <f>AG1967*'⚙️ Config'!$B$11</f>
        <v>37846.42575</v>
      </c>
      <c r="AI1967" s="88">
        <f>AH1967*'⚙️ Config'!$B$12</f>
        <v>11353.92773</v>
      </c>
      <c r="AJ1967" s="64"/>
      <c r="AK1967" s="84"/>
      <c r="AL1967" s="84"/>
      <c r="AM1967" s="84"/>
      <c r="AN1967" s="84"/>
      <c r="AO1967" s="84"/>
      <c r="AP1967" s="84"/>
      <c r="AQ1967" s="84"/>
    </row>
    <row r="1968" ht="15.0" customHeight="1">
      <c r="A1968" s="79">
        <v>1965.0</v>
      </c>
      <c r="B1968" s="80" t="s">
        <v>4288</v>
      </c>
      <c r="C1968" s="79" t="s">
        <v>141</v>
      </c>
      <c r="D1968" s="79" t="s">
        <v>4289</v>
      </c>
      <c r="E1968" s="81">
        <v>61.2</v>
      </c>
      <c r="F1968" s="79" t="s">
        <v>84</v>
      </c>
      <c r="G1968" s="79" t="s">
        <v>606</v>
      </c>
      <c r="H1968" s="82">
        <v>1009204.81</v>
      </c>
      <c r="I1968" s="79">
        <v>1.0</v>
      </c>
      <c r="J1968" s="83">
        <v>1.2</v>
      </c>
      <c r="K1968" s="80">
        <v>2025.0</v>
      </c>
      <c r="L1968" s="79" t="s">
        <v>630</v>
      </c>
      <c r="M1968" s="79">
        <v>2025.0</v>
      </c>
      <c r="N1968" s="79" t="s">
        <v>161</v>
      </c>
      <c r="O1968" s="65" t="str">
        <f t="shared" si="1"/>
        <v>245278130001</v>
      </c>
      <c r="P1968" s="65">
        <f t="shared" si="2"/>
        <v>0</v>
      </c>
      <c r="Q1968" s="65">
        <f t="shared" si="3"/>
        <v>0</v>
      </c>
      <c r="R1968" s="65" t="str">
        <f t="shared" si="12"/>
        <v>24.527.813/0001-00</v>
      </c>
      <c r="S1968" s="84"/>
      <c r="T1968" s="84" t="str">
        <f t="shared" si="10"/>
        <v/>
      </c>
      <c r="U1968" s="84" t="str">
        <f t="shared" si="11"/>
        <v/>
      </c>
      <c r="V1968" s="65" t="str">
        <f t="shared" si="5"/>
        <v/>
      </c>
      <c r="W1968" s="84"/>
      <c r="X1968" s="84"/>
      <c r="Y1968" s="85"/>
      <c r="Z1968" s="85"/>
      <c r="AA1968" s="65" t="str">
        <f t="shared" si="6"/>
        <v/>
      </c>
      <c r="AB1968" s="65" t="str">
        <f t="shared" si="7"/>
        <v/>
      </c>
      <c r="AC1968" s="86"/>
      <c r="AD1968" s="87" t="str">
        <f t="shared" si="8"/>
        <v/>
      </c>
      <c r="AE1968" s="84"/>
      <c r="AF1968" s="86">
        <f>IF(AC1968&gt;0,AC1968,'⚙️ Config'!$B$10)</f>
        <v>0.0075</v>
      </c>
      <c r="AG1968" s="88">
        <f t="shared" si="9"/>
        <v>7569.036075</v>
      </c>
      <c r="AH1968" s="88">
        <f>AG1968*'⚙️ Config'!$B$11</f>
        <v>37845.18038</v>
      </c>
      <c r="AI1968" s="88">
        <f>AH1968*'⚙️ Config'!$B$12</f>
        <v>11353.55411</v>
      </c>
      <c r="AJ1968" s="64"/>
      <c r="AK1968" s="84"/>
      <c r="AL1968" s="84"/>
      <c r="AM1968" s="84"/>
      <c r="AN1968" s="84"/>
      <c r="AO1968" s="84"/>
      <c r="AP1968" s="84"/>
      <c r="AQ1968" s="84"/>
    </row>
    <row r="1969" ht="15.0" customHeight="1">
      <c r="A1969" s="79">
        <v>1966.0</v>
      </c>
      <c r="B1969" s="80" t="s">
        <v>4290</v>
      </c>
      <c r="C1969" s="79" t="s">
        <v>141</v>
      </c>
      <c r="D1969" s="79" t="s">
        <v>4291</v>
      </c>
      <c r="E1969" s="81">
        <v>83.66</v>
      </c>
      <c r="F1969" s="79" t="s">
        <v>84</v>
      </c>
      <c r="G1969" s="79" t="s">
        <v>606</v>
      </c>
      <c r="H1969" s="82">
        <v>1007338.04</v>
      </c>
      <c r="I1969" s="79">
        <v>1.0</v>
      </c>
      <c r="J1969" s="83">
        <v>0.6</v>
      </c>
      <c r="K1969" s="80">
        <v>2025.0</v>
      </c>
      <c r="L1969" s="79" t="s">
        <v>630</v>
      </c>
      <c r="M1969" s="79">
        <v>2025.0</v>
      </c>
      <c r="N1969" s="79" t="s">
        <v>145</v>
      </c>
      <c r="O1969" s="65" t="str">
        <f t="shared" si="1"/>
        <v>419312150001</v>
      </c>
      <c r="P1969" s="65">
        <f t="shared" si="2"/>
        <v>0</v>
      </c>
      <c r="Q1969" s="65">
        <f t="shared" si="3"/>
        <v>3</v>
      </c>
      <c r="R1969" s="65" t="str">
        <f t="shared" si="12"/>
        <v>41.931.215/0001-03</v>
      </c>
      <c r="S1969" s="84"/>
      <c r="T1969" s="84" t="str">
        <f t="shared" si="10"/>
        <v/>
      </c>
      <c r="U1969" s="84" t="str">
        <f t="shared" si="11"/>
        <v/>
      </c>
      <c r="V1969" s="65" t="str">
        <f t="shared" si="5"/>
        <v/>
      </c>
      <c r="W1969" s="84"/>
      <c r="X1969" s="84"/>
      <c r="Y1969" s="85"/>
      <c r="Z1969" s="85"/>
      <c r="AA1969" s="65" t="str">
        <f t="shared" si="6"/>
        <v/>
      </c>
      <c r="AB1969" s="65" t="str">
        <f t="shared" si="7"/>
        <v/>
      </c>
      <c r="AC1969" s="86"/>
      <c r="AD1969" s="87" t="str">
        <f t="shared" si="8"/>
        <v/>
      </c>
      <c r="AE1969" s="84"/>
      <c r="AF1969" s="86">
        <f>IF(AC1969&gt;0,AC1969,'⚙️ Config'!$B$10)</f>
        <v>0.0075</v>
      </c>
      <c r="AG1969" s="88">
        <f t="shared" si="9"/>
        <v>7555.0353</v>
      </c>
      <c r="AH1969" s="88">
        <f>AG1969*'⚙️ Config'!$B$11</f>
        <v>37775.1765</v>
      </c>
      <c r="AI1969" s="88">
        <f>AH1969*'⚙️ Config'!$B$12</f>
        <v>11332.55295</v>
      </c>
      <c r="AJ1969" s="64"/>
      <c r="AK1969" s="84"/>
      <c r="AL1969" s="84"/>
      <c r="AM1969" s="84"/>
      <c r="AN1969" s="84"/>
      <c r="AO1969" s="84"/>
      <c r="AP1969" s="84"/>
      <c r="AQ1969" s="84"/>
    </row>
    <row r="1970" ht="15.0" customHeight="1">
      <c r="A1970" s="79">
        <v>1967.0</v>
      </c>
      <c r="B1970" s="80" t="s">
        <v>4292</v>
      </c>
      <c r="C1970" s="79" t="s">
        <v>141</v>
      </c>
      <c r="D1970" s="79" t="s">
        <v>4293</v>
      </c>
      <c r="E1970" s="81">
        <v>50.46</v>
      </c>
      <c r="F1970" s="79" t="s">
        <v>84</v>
      </c>
      <c r="G1970" s="79" t="s">
        <v>606</v>
      </c>
      <c r="H1970" s="82">
        <v>1007313.93</v>
      </c>
      <c r="I1970" s="79">
        <v>1.0</v>
      </c>
      <c r="J1970" s="83">
        <v>1.8</v>
      </c>
      <c r="K1970" s="80">
        <v>2024.0</v>
      </c>
      <c r="L1970" s="79" t="s">
        <v>202</v>
      </c>
      <c r="M1970" s="79">
        <v>2024.0</v>
      </c>
      <c r="N1970" s="79" t="s">
        <v>145</v>
      </c>
      <c r="O1970" s="65" t="str">
        <f t="shared" si="1"/>
        <v>020573290001</v>
      </c>
      <c r="P1970" s="65">
        <f t="shared" si="2"/>
        <v>1</v>
      </c>
      <c r="Q1970" s="65">
        <f t="shared" si="3"/>
        <v>4</v>
      </c>
      <c r="R1970" s="65" t="str">
        <f t="shared" si="12"/>
        <v>02.057.329/0001-14</v>
      </c>
      <c r="S1970" s="84"/>
      <c r="T1970" s="84" t="str">
        <f t="shared" si="10"/>
        <v/>
      </c>
      <c r="U1970" s="84" t="str">
        <f t="shared" si="11"/>
        <v/>
      </c>
      <c r="V1970" s="65" t="str">
        <f t="shared" si="5"/>
        <v/>
      </c>
      <c r="W1970" s="84"/>
      <c r="X1970" s="84"/>
      <c r="Y1970" s="85"/>
      <c r="Z1970" s="85"/>
      <c r="AA1970" s="65" t="str">
        <f t="shared" si="6"/>
        <v/>
      </c>
      <c r="AB1970" s="65" t="str">
        <f t="shared" si="7"/>
        <v/>
      </c>
      <c r="AC1970" s="86"/>
      <c r="AD1970" s="87" t="str">
        <f t="shared" si="8"/>
        <v/>
      </c>
      <c r="AE1970" s="84"/>
      <c r="AF1970" s="86">
        <f>IF(AC1970&gt;0,AC1970,'⚙️ Config'!$B$10)</f>
        <v>0.0075</v>
      </c>
      <c r="AG1970" s="88">
        <f t="shared" si="9"/>
        <v>7554.854475</v>
      </c>
      <c r="AH1970" s="88">
        <f>AG1970*'⚙️ Config'!$B$11</f>
        <v>37774.27238</v>
      </c>
      <c r="AI1970" s="88">
        <f>AH1970*'⚙️ Config'!$B$12</f>
        <v>11332.28171</v>
      </c>
      <c r="AJ1970" s="64"/>
      <c r="AK1970" s="84"/>
      <c r="AL1970" s="84"/>
      <c r="AM1970" s="84"/>
      <c r="AN1970" s="84"/>
      <c r="AO1970" s="84"/>
      <c r="AP1970" s="84"/>
      <c r="AQ1970" s="84"/>
    </row>
    <row r="1971" ht="15.0" customHeight="1">
      <c r="A1971" s="79">
        <v>1968.0</v>
      </c>
      <c r="B1971" s="80" t="s">
        <v>4294</v>
      </c>
      <c r="C1971" s="79" t="s">
        <v>141</v>
      </c>
      <c r="D1971" s="79" t="s">
        <v>4295</v>
      </c>
      <c r="E1971" s="81">
        <v>56.87</v>
      </c>
      <c r="F1971" s="79" t="s">
        <v>84</v>
      </c>
      <c r="G1971" s="79" t="s">
        <v>606</v>
      </c>
      <c r="H1971" s="82">
        <v>1007261.7</v>
      </c>
      <c r="I1971" s="79">
        <v>1.0</v>
      </c>
      <c r="J1971" s="83">
        <v>1.4</v>
      </c>
      <c r="K1971" s="80">
        <v>2024.0</v>
      </c>
      <c r="L1971" s="79" t="s">
        <v>202</v>
      </c>
      <c r="M1971" s="79">
        <v>2024.0</v>
      </c>
      <c r="N1971" s="79" t="s">
        <v>161</v>
      </c>
      <c r="O1971" s="65" t="str">
        <f t="shared" si="1"/>
        <v>191661000001</v>
      </c>
      <c r="P1971" s="65">
        <f t="shared" si="2"/>
        <v>1</v>
      </c>
      <c r="Q1971" s="65">
        <f t="shared" si="3"/>
        <v>0</v>
      </c>
      <c r="R1971" s="65" t="str">
        <f t="shared" si="12"/>
        <v>19.166.100/0001-10</v>
      </c>
      <c r="S1971" s="84"/>
      <c r="T1971" s="84" t="str">
        <f t="shared" si="10"/>
        <v/>
      </c>
      <c r="U1971" s="84" t="str">
        <f t="shared" si="11"/>
        <v/>
      </c>
      <c r="V1971" s="65" t="str">
        <f t="shared" si="5"/>
        <v/>
      </c>
      <c r="W1971" s="84"/>
      <c r="X1971" s="84"/>
      <c r="Y1971" s="85"/>
      <c r="Z1971" s="85"/>
      <c r="AA1971" s="65" t="str">
        <f t="shared" si="6"/>
        <v/>
      </c>
      <c r="AB1971" s="65" t="str">
        <f t="shared" si="7"/>
        <v/>
      </c>
      <c r="AC1971" s="86"/>
      <c r="AD1971" s="87" t="str">
        <f t="shared" si="8"/>
        <v/>
      </c>
      <c r="AE1971" s="84"/>
      <c r="AF1971" s="86">
        <f>IF(AC1971&gt;0,AC1971,'⚙️ Config'!$B$10)</f>
        <v>0.0075</v>
      </c>
      <c r="AG1971" s="88">
        <f t="shared" si="9"/>
        <v>7554.46275</v>
      </c>
      <c r="AH1971" s="88">
        <f>AG1971*'⚙️ Config'!$B$11</f>
        <v>37772.31375</v>
      </c>
      <c r="AI1971" s="88">
        <f>AH1971*'⚙️ Config'!$B$12</f>
        <v>11331.69413</v>
      </c>
      <c r="AJ1971" s="64"/>
      <c r="AK1971" s="84"/>
      <c r="AL1971" s="84"/>
      <c r="AM1971" s="84"/>
      <c r="AN1971" s="84"/>
      <c r="AO1971" s="84"/>
      <c r="AP1971" s="84"/>
      <c r="AQ1971" s="84"/>
    </row>
    <row r="1972" ht="15.0" customHeight="1">
      <c r="A1972" s="79">
        <v>1969.0</v>
      </c>
      <c r="B1972" s="80" t="s">
        <v>4296</v>
      </c>
      <c r="C1972" s="79" t="s">
        <v>141</v>
      </c>
      <c r="D1972" s="79" t="s">
        <v>4297</v>
      </c>
      <c r="E1972" s="81">
        <v>55.03</v>
      </c>
      <c r="F1972" s="79" t="s">
        <v>84</v>
      </c>
      <c r="G1972" s="79" t="s">
        <v>606</v>
      </c>
      <c r="H1972" s="82">
        <v>1007103.09</v>
      </c>
      <c r="I1972" s="79">
        <v>1.0</v>
      </c>
      <c r="J1972" s="83">
        <v>1.5</v>
      </c>
      <c r="K1972" s="80">
        <v>2024.0</v>
      </c>
      <c r="L1972" s="79" t="s">
        <v>448</v>
      </c>
      <c r="M1972" s="79">
        <v>2024.0</v>
      </c>
      <c r="N1972" s="79" t="s">
        <v>161</v>
      </c>
      <c r="O1972" s="65" t="str">
        <f t="shared" si="1"/>
        <v>154113360001</v>
      </c>
      <c r="P1972" s="65">
        <f t="shared" si="2"/>
        <v>1</v>
      </c>
      <c r="Q1972" s="65">
        <f t="shared" si="3"/>
        <v>4</v>
      </c>
      <c r="R1972" s="65" t="str">
        <f t="shared" si="12"/>
        <v>15.411.336/0001-14</v>
      </c>
      <c r="S1972" s="84"/>
      <c r="T1972" s="84" t="str">
        <f t="shared" si="10"/>
        <v/>
      </c>
      <c r="U1972" s="84" t="str">
        <f t="shared" si="11"/>
        <v/>
      </c>
      <c r="V1972" s="65" t="str">
        <f t="shared" si="5"/>
        <v/>
      </c>
      <c r="W1972" s="84"/>
      <c r="X1972" s="84"/>
      <c r="Y1972" s="85"/>
      <c r="Z1972" s="85"/>
      <c r="AA1972" s="65" t="str">
        <f t="shared" si="6"/>
        <v/>
      </c>
      <c r="AB1972" s="65" t="str">
        <f t="shared" si="7"/>
        <v/>
      </c>
      <c r="AC1972" s="86"/>
      <c r="AD1972" s="87" t="str">
        <f t="shared" si="8"/>
        <v/>
      </c>
      <c r="AE1972" s="84"/>
      <c r="AF1972" s="86">
        <f>IF(AC1972&gt;0,AC1972,'⚙️ Config'!$B$10)</f>
        <v>0.0075</v>
      </c>
      <c r="AG1972" s="88">
        <f t="shared" si="9"/>
        <v>7553.273175</v>
      </c>
      <c r="AH1972" s="88">
        <f>AG1972*'⚙️ Config'!$B$11</f>
        <v>37766.36588</v>
      </c>
      <c r="AI1972" s="88">
        <f>AH1972*'⚙️ Config'!$B$12</f>
        <v>11329.90976</v>
      </c>
      <c r="AJ1972" s="64"/>
      <c r="AK1972" s="84"/>
      <c r="AL1972" s="84"/>
      <c r="AM1972" s="84"/>
      <c r="AN1972" s="84"/>
      <c r="AO1972" s="84"/>
      <c r="AP1972" s="84"/>
      <c r="AQ1972" s="84"/>
    </row>
    <row r="1973" ht="15.0" customHeight="1">
      <c r="A1973" s="79">
        <v>1970.0</v>
      </c>
      <c r="B1973" s="80" t="s">
        <v>4298</v>
      </c>
      <c r="C1973" s="79" t="s">
        <v>141</v>
      </c>
      <c r="D1973" s="79" t="s">
        <v>4299</v>
      </c>
      <c r="E1973" s="81">
        <v>53.36</v>
      </c>
      <c r="F1973" s="79" t="s">
        <v>84</v>
      </c>
      <c r="G1973" s="79" t="s">
        <v>606</v>
      </c>
      <c r="H1973" s="82">
        <v>1006303.94</v>
      </c>
      <c r="I1973" s="79">
        <v>1.0</v>
      </c>
      <c r="J1973" s="83">
        <v>1.6</v>
      </c>
      <c r="K1973" s="80">
        <v>2024.0</v>
      </c>
      <c r="L1973" s="79" t="s">
        <v>448</v>
      </c>
      <c r="M1973" s="79">
        <v>2024.0</v>
      </c>
      <c r="N1973" s="79" t="s">
        <v>161</v>
      </c>
      <c r="O1973" s="65" t="str">
        <f t="shared" si="1"/>
        <v>182999850001</v>
      </c>
      <c r="P1973" s="65">
        <f t="shared" si="2"/>
        <v>6</v>
      </c>
      <c r="Q1973" s="65">
        <f t="shared" si="3"/>
        <v>3</v>
      </c>
      <c r="R1973" s="65" t="str">
        <f t="shared" si="12"/>
        <v>18.299.985/0001-63</v>
      </c>
      <c r="S1973" s="84"/>
      <c r="T1973" s="84" t="str">
        <f t="shared" si="10"/>
        <v/>
      </c>
      <c r="U1973" s="84" t="str">
        <f t="shared" si="11"/>
        <v/>
      </c>
      <c r="V1973" s="65" t="str">
        <f t="shared" si="5"/>
        <v/>
      </c>
      <c r="W1973" s="84"/>
      <c r="X1973" s="84"/>
      <c r="Y1973" s="85"/>
      <c r="Z1973" s="85"/>
      <c r="AA1973" s="65" t="str">
        <f t="shared" si="6"/>
        <v/>
      </c>
      <c r="AB1973" s="65" t="str">
        <f t="shared" si="7"/>
        <v/>
      </c>
      <c r="AC1973" s="86"/>
      <c r="AD1973" s="87" t="str">
        <f t="shared" si="8"/>
        <v/>
      </c>
      <c r="AE1973" s="84"/>
      <c r="AF1973" s="86">
        <f>IF(AC1973&gt;0,AC1973,'⚙️ Config'!$B$10)</f>
        <v>0.0075</v>
      </c>
      <c r="AG1973" s="88">
        <f t="shared" si="9"/>
        <v>7547.27955</v>
      </c>
      <c r="AH1973" s="88">
        <f>AG1973*'⚙️ Config'!$B$11</f>
        <v>37736.39775</v>
      </c>
      <c r="AI1973" s="88">
        <f>AH1973*'⚙️ Config'!$B$12</f>
        <v>11320.91933</v>
      </c>
      <c r="AJ1973" s="64"/>
      <c r="AK1973" s="84"/>
      <c r="AL1973" s="84"/>
      <c r="AM1973" s="84"/>
      <c r="AN1973" s="84"/>
      <c r="AO1973" s="84"/>
      <c r="AP1973" s="84"/>
      <c r="AQ1973" s="84"/>
    </row>
    <row r="1974" ht="15.0" customHeight="1">
      <c r="A1974" s="79">
        <v>1971.0</v>
      </c>
      <c r="B1974" s="80" t="s">
        <v>4300</v>
      </c>
      <c r="C1974" s="79" t="s">
        <v>141</v>
      </c>
      <c r="D1974" s="79" t="s">
        <v>4301</v>
      </c>
      <c r="E1974" s="81">
        <v>58.92</v>
      </c>
      <c r="F1974" s="79" t="s">
        <v>84</v>
      </c>
      <c r="G1974" s="79" t="s">
        <v>606</v>
      </c>
      <c r="H1974" s="82">
        <v>1006240.27</v>
      </c>
      <c r="I1974" s="79">
        <v>1.0</v>
      </c>
      <c r="J1974" s="83">
        <v>1.3</v>
      </c>
      <c r="K1974" s="80">
        <v>2024.0</v>
      </c>
      <c r="L1974" s="79" t="s">
        <v>295</v>
      </c>
      <c r="M1974" s="79">
        <v>2024.0</v>
      </c>
      <c r="N1974" s="79" t="s">
        <v>161</v>
      </c>
      <c r="O1974" s="65" t="str">
        <f t="shared" si="1"/>
        <v>077203660001</v>
      </c>
      <c r="P1974" s="65">
        <f t="shared" si="2"/>
        <v>8</v>
      </c>
      <c r="Q1974" s="65">
        <f t="shared" si="3"/>
        <v>4</v>
      </c>
      <c r="R1974" s="65" t="str">
        <f t="shared" si="12"/>
        <v>07.720.366/0001-84</v>
      </c>
      <c r="S1974" s="84"/>
      <c r="T1974" s="84" t="str">
        <f t="shared" si="10"/>
        <v/>
      </c>
      <c r="U1974" s="84" t="str">
        <f t="shared" si="11"/>
        <v/>
      </c>
      <c r="V1974" s="65" t="str">
        <f t="shared" si="5"/>
        <v/>
      </c>
      <c r="W1974" s="84"/>
      <c r="X1974" s="84"/>
      <c r="Y1974" s="85"/>
      <c r="Z1974" s="85"/>
      <c r="AA1974" s="65" t="str">
        <f t="shared" si="6"/>
        <v/>
      </c>
      <c r="AB1974" s="65" t="str">
        <f t="shared" si="7"/>
        <v/>
      </c>
      <c r="AC1974" s="86"/>
      <c r="AD1974" s="87" t="str">
        <f t="shared" si="8"/>
        <v/>
      </c>
      <c r="AE1974" s="84"/>
      <c r="AF1974" s="86">
        <f>IF(AC1974&gt;0,AC1974,'⚙️ Config'!$B$10)</f>
        <v>0.0075</v>
      </c>
      <c r="AG1974" s="88">
        <f t="shared" si="9"/>
        <v>7546.802025</v>
      </c>
      <c r="AH1974" s="88">
        <f>AG1974*'⚙️ Config'!$B$11</f>
        <v>37734.01013</v>
      </c>
      <c r="AI1974" s="88">
        <f>AH1974*'⚙️ Config'!$B$12</f>
        <v>11320.20304</v>
      </c>
      <c r="AJ1974" s="64"/>
      <c r="AK1974" s="84"/>
      <c r="AL1974" s="84"/>
      <c r="AM1974" s="84"/>
      <c r="AN1974" s="84"/>
      <c r="AO1974" s="84"/>
      <c r="AP1974" s="84"/>
      <c r="AQ1974" s="84"/>
    </row>
    <row r="1975" ht="15.0" customHeight="1">
      <c r="A1975" s="79">
        <v>1972.0</v>
      </c>
      <c r="B1975" s="80" t="s">
        <v>4302</v>
      </c>
      <c r="C1975" s="79" t="s">
        <v>141</v>
      </c>
      <c r="D1975" s="79" t="s">
        <v>4303</v>
      </c>
      <c r="E1975" s="81">
        <v>73.87</v>
      </c>
      <c r="F1975" s="79" t="s">
        <v>84</v>
      </c>
      <c r="G1975" s="79" t="s">
        <v>606</v>
      </c>
      <c r="H1975" s="82">
        <v>1006128.24</v>
      </c>
      <c r="I1975" s="79">
        <v>1.0</v>
      </c>
      <c r="J1975" s="83">
        <v>0.8</v>
      </c>
      <c r="K1975" s="80">
        <v>2025.0</v>
      </c>
      <c r="L1975" s="79" t="s">
        <v>202</v>
      </c>
      <c r="M1975" s="79">
        <v>2025.0</v>
      </c>
      <c r="N1975" s="79" t="s">
        <v>145</v>
      </c>
      <c r="O1975" s="65" t="str">
        <f t="shared" si="1"/>
        <v>263683510001</v>
      </c>
      <c r="P1975" s="65">
        <f t="shared" si="2"/>
        <v>4</v>
      </c>
      <c r="Q1975" s="65">
        <f t="shared" si="3"/>
        <v>3</v>
      </c>
      <c r="R1975" s="65" t="str">
        <f t="shared" si="12"/>
        <v>26.368.351/0001-43</v>
      </c>
      <c r="S1975" s="84"/>
      <c r="T1975" s="84" t="str">
        <f t="shared" si="10"/>
        <v/>
      </c>
      <c r="U1975" s="84" t="str">
        <f t="shared" si="11"/>
        <v/>
      </c>
      <c r="V1975" s="65" t="str">
        <f t="shared" si="5"/>
        <v/>
      </c>
      <c r="W1975" s="84"/>
      <c r="X1975" s="84"/>
      <c r="Y1975" s="85"/>
      <c r="Z1975" s="85"/>
      <c r="AA1975" s="65" t="str">
        <f t="shared" si="6"/>
        <v/>
      </c>
      <c r="AB1975" s="65" t="str">
        <f t="shared" si="7"/>
        <v/>
      </c>
      <c r="AC1975" s="86"/>
      <c r="AD1975" s="87" t="str">
        <f t="shared" si="8"/>
        <v/>
      </c>
      <c r="AE1975" s="84"/>
      <c r="AF1975" s="86">
        <f>IF(AC1975&gt;0,AC1975,'⚙️ Config'!$B$10)</f>
        <v>0.0075</v>
      </c>
      <c r="AG1975" s="88">
        <f t="shared" si="9"/>
        <v>7545.9618</v>
      </c>
      <c r="AH1975" s="88">
        <f>AG1975*'⚙️ Config'!$B$11</f>
        <v>37729.809</v>
      </c>
      <c r="AI1975" s="88">
        <f>AH1975*'⚙️ Config'!$B$12</f>
        <v>11318.9427</v>
      </c>
      <c r="AJ1975" s="64"/>
      <c r="AK1975" s="84"/>
      <c r="AL1975" s="84"/>
      <c r="AM1975" s="84"/>
      <c r="AN1975" s="84"/>
      <c r="AO1975" s="84"/>
      <c r="AP1975" s="84"/>
      <c r="AQ1975" s="84"/>
    </row>
    <row r="1976" ht="15.0" customHeight="1">
      <c r="A1976" s="79">
        <v>1973.0</v>
      </c>
      <c r="B1976" s="80" t="s">
        <v>4304</v>
      </c>
      <c r="C1976" s="79" t="s">
        <v>141</v>
      </c>
      <c r="D1976" s="79" t="s">
        <v>4305</v>
      </c>
      <c r="E1976" s="81">
        <v>55.03</v>
      </c>
      <c r="F1976" s="79" t="s">
        <v>84</v>
      </c>
      <c r="G1976" s="79" t="s">
        <v>606</v>
      </c>
      <c r="H1976" s="82">
        <v>1005993.61</v>
      </c>
      <c r="I1976" s="79">
        <v>1.0</v>
      </c>
      <c r="J1976" s="83">
        <v>1.5</v>
      </c>
      <c r="K1976" s="80">
        <v>2024.0</v>
      </c>
      <c r="L1976" s="79" t="s">
        <v>295</v>
      </c>
      <c r="M1976" s="79">
        <v>2024.0</v>
      </c>
      <c r="N1976" s="79" t="s">
        <v>161</v>
      </c>
      <c r="O1976" s="65" t="str">
        <f t="shared" si="1"/>
        <v>538771710001</v>
      </c>
      <c r="P1976" s="65">
        <f t="shared" si="2"/>
        <v>6</v>
      </c>
      <c r="Q1976" s="65">
        <f t="shared" si="3"/>
        <v>0</v>
      </c>
      <c r="R1976" s="65" t="str">
        <f t="shared" si="12"/>
        <v>53.877.171/0001-60</v>
      </c>
      <c r="S1976" s="84"/>
      <c r="T1976" s="84" t="str">
        <f t="shared" si="10"/>
        <v/>
      </c>
      <c r="U1976" s="84" t="str">
        <f t="shared" si="11"/>
        <v/>
      </c>
      <c r="V1976" s="65" t="str">
        <f t="shared" si="5"/>
        <v/>
      </c>
      <c r="W1976" s="84"/>
      <c r="X1976" s="84"/>
      <c r="Y1976" s="85"/>
      <c r="Z1976" s="85"/>
      <c r="AA1976" s="65" t="str">
        <f t="shared" si="6"/>
        <v/>
      </c>
      <c r="AB1976" s="65" t="str">
        <f t="shared" si="7"/>
        <v/>
      </c>
      <c r="AC1976" s="86"/>
      <c r="AD1976" s="87" t="str">
        <f t="shared" si="8"/>
        <v/>
      </c>
      <c r="AE1976" s="84"/>
      <c r="AF1976" s="86">
        <f>IF(AC1976&gt;0,AC1976,'⚙️ Config'!$B$10)</f>
        <v>0.0075</v>
      </c>
      <c r="AG1976" s="88">
        <f t="shared" si="9"/>
        <v>7544.952075</v>
      </c>
      <c r="AH1976" s="88">
        <f>AG1976*'⚙️ Config'!$B$11</f>
        <v>37724.76038</v>
      </c>
      <c r="AI1976" s="88">
        <f>AH1976*'⚙️ Config'!$B$12</f>
        <v>11317.42811</v>
      </c>
      <c r="AJ1976" s="64"/>
      <c r="AK1976" s="84"/>
      <c r="AL1976" s="84"/>
      <c r="AM1976" s="84"/>
      <c r="AN1976" s="84"/>
      <c r="AO1976" s="84"/>
      <c r="AP1976" s="84"/>
      <c r="AQ1976" s="84"/>
    </row>
    <row r="1977" ht="15.0" customHeight="1">
      <c r="A1977" s="79">
        <v>1974.0</v>
      </c>
      <c r="B1977" s="80" t="s">
        <v>4306</v>
      </c>
      <c r="C1977" s="79" t="s">
        <v>141</v>
      </c>
      <c r="D1977" s="79" t="s">
        <v>4307</v>
      </c>
      <c r="E1977" s="81">
        <v>73.87</v>
      </c>
      <c r="F1977" s="79" t="s">
        <v>84</v>
      </c>
      <c r="G1977" s="79" t="s">
        <v>606</v>
      </c>
      <c r="H1977" s="82">
        <v>1005919.98</v>
      </c>
      <c r="I1977" s="79">
        <v>1.0</v>
      </c>
      <c r="J1977" s="83">
        <v>0.8</v>
      </c>
      <c r="K1977" s="80">
        <v>2025.0</v>
      </c>
      <c r="L1977" s="79" t="s">
        <v>630</v>
      </c>
      <c r="M1977" s="79">
        <v>2025.0</v>
      </c>
      <c r="N1977" s="79" t="s">
        <v>145</v>
      </c>
      <c r="O1977" s="65" t="str">
        <f t="shared" si="1"/>
        <v>291330590001</v>
      </c>
      <c r="P1977" s="65">
        <f t="shared" si="2"/>
        <v>3</v>
      </c>
      <c r="Q1977" s="65">
        <f t="shared" si="3"/>
        <v>0</v>
      </c>
      <c r="R1977" s="65" t="str">
        <f t="shared" si="12"/>
        <v>29.133.059/0001-30</v>
      </c>
      <c r="S1977" s="84"/>
      <c r="T1977" s="84" t="str">
        <f t="shared" si="10"/>
        <v/>
      </c>
      <c r="U1977" s="84" t="str">
        <f t="shared" si="11"/>
        <v/>
      </c>
      <c r="V1977" s="65" t="str">
        <f t="shared" si="5"/>
        <v/>
      </c>
      <c r="W1977" s="84"/>
      <c r="X1977" s="84"/>
      <c r="Y1977" s="85"/>
      <c r="Z1977" s="85"/>
      <c r="AA1977" s="65" t="str">
        <f t="shared" si="6"/>
        <v/>
      </c>
      <c r="AB1977" s="65" t="str">
        <f t="shared" si="7"/>
        <v/>
      </c>
      <c r="AC1977" s="86"/>
      <c r="AD1977" s="87" t="str">
        <f t="shared" si="8"/>
        <v/>
      </c>
      <c r="AE1977" s="84"/>
      <c r="AF1977" s="86">
        <f>IF(AC1977&gt;0,AC1977,'⚙️ Config'!$B$10)</f>
        <v>0.0075</v>
      </c>
      <c r="AG1977" s="88">
        <f t="shared" si="9"/>
        <v>7544.39985</v>
      </c>
      <c r="AH1977" s="88">
        <f>AG1977*'⚙️ Config'!$B$11</f>
        <v>37721.99925</v>
      </c>
      <c r="AI1977" s="88">
        <f>AH1977*'⚙️ Config'!$B$12</f>
        <v>11316.59978</v>
      </c>
      <c r="AJ1977" s="64"/>
      <c r="AK1977" s="84"/>
      <c r="AL1977" s="84"/>
      <c r="AM1977" s="84"/>
      <c r="AN1977" s="84"/>
      <c r="AO1977" s="84"/>
      <c r="AP1977" s="84"/>
      <c r="AQ1977" s="84"/>
    </row>
    <row r="1978" ht="15.0" customHeight="1">
      <c r="A1978" s="79">
        <v>1975.0</v>
      </c>
      <c r="B1978" s="80" t="s">
        <v>4308</v>
      </c>
      <c r="C1978" s="79" t="s">
        <v>141</v>
      </c>
      <c r="D1978" s="79" t="s">
        <v>4309</v>
      </c>
      <c r="E1978" s="81">
        <v>107.53</v>
      </c>
      <c r="F1978" s="79" t="s">
        <v>84</v>
      </c>
      <c r="G1978" s="79" t="s">
        <v>606</v>
      </c>
      <c r="H1978" s="82">
        <v>1005667.64</v>
      </c>
      <c r="I1978" s="79">
        <v>1.0</v>
      </c>
      <c r="J1978" s="83">
        <v>0.3</v>
      </c>
      <c r="K1978" s="80">
        <v>2025.0</v>
      </c>
      <c r="L1978" s="79" t="s">
        <v>722</v>
      </c>
      <c r="M1978" s="79">
        <v>2025.0</v>
      </c>
      <c r="N1978" s="79" t="s">
        <v>161</v>
      </c>
      <c r="O1978" s="65" t="str">
        <f t="shared" si="1"/>
        <v>038815680001</v>
      </c>
      <c r="P1978" s="65">
        <f t="shared" si="2"/>
        <v>5</v>
      </c>
      <c r="Q1978" s="65">
        <f t="shared" si="3"/>
        <v>7</v>
      </c>
      <c r="R1978" s="65" t="str">
        <f t="shared" si="12"/>
        <v>03.881.568/0001-57</v>
      </c>
      <c r="S1978" s="84"/>
      <c r="T1978" s="84" t="str">
        <f t="shared" si="10"/>
        <v/>
      </c>
      <c r="U1978" s="84" t="str">
        <f t="shared" si="11"/>
        <v/>
      </c>
      <c r="V1978" s="65" t="str">
        <f t="shared" si="5"/>
        <v/>
      </c>
      <c r="W1978" s="84"/>
      <c r="X1978" s="84"/>
      <c r="Y1978" s="85"/>
      <c r="Z1978" s="85"/>
      <c r="AA1978" s="65" t="str">
        <f t="shared" si="6"/>
        <v/>
      </c>
      <c r="AB1978" s="65" t="str">
        <f t="shared" si="7"/>
        <v/>
      </c>
      <c r="AC1978" s="86"/>
      <c r="AD1978" s="87" t="str">
        <f t="shared" si="8"/>
        <v/>
      </c>
      <c r="AE1978" s="84"/>
      <c r="AF1978" s="86">
        <f>IF(AC1978&gt;0,AC1978,'⚙️ Config'!$B$10)</f>
        <v>0.0075</v>
      </c>
      <c r="AG1978" s="88">
        <f t="shared" si="9"/>
        <v>7542.5073</v>
      </c>
      <c r="AH1978" s="88">
        <f>AG1978*'⚙️ Config'!$B$11</f>
        <v>37712.5365</v>
      </c>
      <c r="AI1978" s="88">
        <f>AH1978*'⚙️ Config'!$B$12</f>
        <v>11313.76095</v>
      </c>
      <c r="AJ1978" s="64"/>
      <c r="AK1978" s="84"/>
      <c r="AL1978" s="84"/>
      <c r="AM1978" s="84"/>
      <c r="AN1978" s="84"/>
      <c r="AO1978" s="84"/>
      <c r="AP1978" s="84"/>
      <c r="AQ1978" s="84"/>
    </row>
    <row r="1979" ht="15.0" customHeight="1">
      <c r="A1979" s="79">
        <v>1976.0</v>
      </c>
      <c r="B1979" s="80" t="s">
        <v>4310</v>
      </c>
      <c r="C1979" s="79" t="s">
        <v>141</v>
      </c>
      <c r="D1979" s="79" t="s">
        <v>4311</v>
      </c>
      <c r="E1979" s="81">
        <v>48.03</v>
      </c>
      <c r="F1979" s="79" t="s">
        <v>84</v>
      </c>
      <c r="G1979" s="79" t="s">
        <v>606</v>
      </c>
      <c r="H1979" s="82">
        <v>1004588.66</v>
      </c>
      <c r="I1979" s="79">
        <v>1.0</v>
      </c>
      <c r="J1979" s="83">
        <v>2.0</v>
      </c>
      <c r="K1979" s="80">
        <v>2024.0</v>
      </c>
      <c r="L1979" s="79" t="s">
        <v>630</v>
      </c>
      <c r="M1979" s="79">
        <v>2024.0</v>
      </c>
      <c r="N1979" s="79" t="s">
        <v>161</v>
      </c>
      <c r="O1979" s="65" t="str">
        <f t="shared" si="1"/>
        <v>045315170001</v>
      </c>
      <c r="P1979" s="65">
        <f t="shared" si="2"/>
        <v>6</v>
      </c>
      <c r="Q1979" s="65">
        <f t="shared" si="3"/>
        <v>8</v>
      </c>
      <c r="R1979" s="65" t="str">
        <f t="shared" si="12"/>
        <v>04.531.517/0001-68</v>
      </c>
      <c r="S1979" s="84"/>
      <c r="T1979" s="84" t="str">
        <f t="shared" si="10"/>
        <v/>
      </c>
      <c r="U1979" s="84" t="str">
        <f t="shared" si="11"/>
        <v/>
      </c>
      <c r="V1979" s="65" t="str">
        <f t="shared" si="5"/>
        <v/>
      </c>
      <c r="W1979" s="84"/>
      <c r="X1979" s="84"/>
      <c r="Y1979" s="85"/>
      <c r="Z1979" s="85"/>
      <c r="AA1979" s="65" t="str">
        <f t="shared" si="6"/>
        <v/>
      </c>
      <c r="AB1979" s="65" t="str">
        <f t="shared" si="7"/>
        <v/>
      </c>
      <c r="AC1979" s="86"/>
      <c r="AD1979" s="87" t="str">
        <f t="shared" si="8"/>
        <v/>
      </c>
      <c r="AE1979" s="84"/>
      <c r="AF1979" s="86">
        <f>IF(AC1979&gt;0,AC1979,'⚙️ Config'!$B$10)</f>
        <v>0.0075</v>
      </c>
      <c r="AG1979" s="88">
        <f t="shared" si="9"/>
        <v>7534.41495</v>
      </c>
      <c r="AH1979" s="88">
        <f>AG1979*'⚙️ Config'!$B$11</f>
        <v>37672.07475</v>
      </c>
      <c r="AI1979" s="88">
        <f>AH1979*'⚙️ Config'!$B$12</f>
        <v>11301.62243</v>
      </c>
      <c r="AJ1979" s="64"/>
      <c r="AK1979" s="84"/>
      <c r="AL1979" s="84"/>
      <c r="AM1979" s="84"/>
      <c r="AN1979" s="84"/>
      <c r="AO1979" s="84"/>
      <c r="AP1979" s="84"/>
      <c r="AQ1979" s="84"/>
    </row>
    <row r="1980" ht="15.0" customHeight="1">
      <c r="A1980" s="79">
        <v>1977.0</v>
      </c>
      <c r="B1980" s="80" t="s">
        <v>4312</v>
      </c>
      <c r="C1980" s="79" t="s">
        <v>141</v>
      </c>
      <c r="D1980" s="79" t="s">
        <v>4313</v>
      </c>
      <c r="E1980" s="81">
        <v>63.78</v>
      </c>
      <c r="F1980" s="79" t="s">
        <v>84</v>
      </c>
      <c r="G1980" s="79" t="s">
        <v>606</v>
      </c>
      <c r="H1980" s="82">
        <v>1004588.02</v>
      </c>
      <c r="I1980" s="79">
        <v>1.0</v>
      </c>
      <c r="J1980" s="83">
        <v>1.1</v>
      </c>
      <c r="K1980" s="80">
        <v>2025.0</v>
      </c>
      <c r="L1980" s="79" t="s">
        <v>448</v>
      </c>
      <c r="M1980" s="79">
        <v>2025.0</v>
      </c>
      <c r="N1980" s="79" t="s">
        <v>145</v>
      </c>
      <c r="O1980" s="65" t="str">
        <f t="shared" si="1"/>
        <v>499383810001</v>
      </c>
      <c r="P1980" s="65">
        <f t="shared" si="2"/>
        <v>4</v>
      </c>
      <c r="Q1980" s="65">
        <f t="shared" si="3"/>
        <v>3</v>
      </c>
      <c r="R1980" s="65" t="str">
        <f t="shared" si="12"/>
        <v>49.938.381/0001-43</v>
      </c>
      <c r="S1980" s="84"/>
      <c r="T1980" s="84" t="str">
        <f t="shared" si="10"/>
        <v/>
      </c>
      <c r="U1980" s="84" t="str">
        <f t="shared" si="11"/>
        <v/>
      </c>
      <c r="V1980" s="65" t="str">
        <f t="shared" si="5"/>
        <v/>
      </c>
      <c r="W1980" s="84"/>
      <c r="X1980" s="84"/>
      <c r="Y1980" s="85"/>
      <c r="Z1980" s="85"/>
      <c r="AA1980" s="65" t="str">
        <f t="shared" si="6"/>
        <v/>
      </c>
      <c r="AB1980" s="65" t="str">
        <f t="shared" si="7"/>
        <v/>
      </c>
      <c r="AC1980" s="86"/>
      <c r="AD1980" s="87" t="str">
        <f t="shared" si="8"/>
        <v/>
      </c>
      <c r="AE1980" s="84"/>
      <c r="AF1980" s="86">
        <f>IF(AC1980&gt;0,AC1980,'⚙️ Config'!$B$10)</f>
        <v>0.0075</v>
      </c>
      <c r="AG1980" s="88">
        <f t="shared" si="9"/>
        <v>7534.41015</v>
      </c>
      <c r="AH1980" s="88">
        <f>AG1980*'⚙️ Config'!$B$11</f>
        <v>37672.05075</v>
      </c>
      <c r="AI1980" s="88">
        <f>AH1980*'⚙️ Config'!$B$12</f>
        <v>11301.61523</v>
      </c>
      <c r="AJ1980" s="64"/>
      <c r="AK1980" s="84"/>
      <c r="AL1980" s="84"/>
      <c r="AM1980" s="84"/>
      <c r="AN1980" s="84"/>
      <c r="AO1980" s="84"/>
      <c r="AP1980" s="84"/>
      <c r="AQ1980" s="84"/>
    </row>
    <row r="1981" ht="15.0" customHeight="1">
      <c r="A1981" s="79">
        <v>1978.0</v>
      </c>
      <c r="B1981" s="80" t="s">
        <v>4314</v>
      </c>
      <c r="C1981" s="79" t="s">
        <v>141</v>
      </c>
      <c r="D1981" s="79" t="s">
        <v>4315</v>
      </c>
      <c r="E1981" s="81">
        <v>55.03</v>
      </c>
      <c r="F1981" s="79" t="s">
        <v>84</v>
      </c>
      <c r="G1981" s="79" t="s">
        <v>606</v>
      </c>
      <c r="H1981" s="82">
        <v>1004078.18</v>
      </c>
      <c r="I1981" s="79">
        <v>1.0</v>
      </c>
      <c r="J1981" s="83">
        <v>1.5</v>
      </c>
      <c r="K1981" s="80">
        <v>2024.0</v>
      </c>
      <c r="L1981" s="79" t="s">
        <v>295</v>
      </c>
      <c r="M1981" s="79">
        <v>2024.0</v>
      </c>
      <c r="N1981" s="79" t="s">
        <v>161</v>
      </c>
      <c r="O1981" s="65" t="str">
        <f t="shared" si="1"/>
        <v>350207430001</v>
      </c>
      <c r="P1981" s="65">
        <f t="shared" si="2"/>
        <v>0</v>
      </c>
      <c r="Q1981" s="65">
        <f t="shared" si="3"/>
        <v>8</v>
      </c>
      <c r="R1981" s="65" t="str">
        <f t="shared" si="12"/>
        <v>35.020.743/0001-08</v>
      </c>
      <c r="S1981" s="84"/>
      <c r="T1981" s="84" t="str">
        <f t="shared" si="10"/>
        <v/>
      </c>
      <c r="U1981" s="84" t="str">
        <f t="shared" si="11"/>
        <v/>
      </c>
      <c r="V1981" s="65" t="str">
        <f t="shared" si="5"/>
        <v/>
      </c>
      <c r="W1981" s="84"/>
      <c r="X1981" s="84"/>
      <c r="Y1981" s="85"/>
      <c r="Z1981" s="85"/>
      <c r="AA1981" s="65" t="str">
        <f t="shared" si="6"/>
        <v/>
      </c>
      <c r="AB1981" s="65" t="str">
        <f t="shared" si="7"/>
        <v/>
      </c>
      <c r="AC1981" s="86"/>
      <c r="AD1981" s="87" t="str">
        <f t="shared" si="8"/>
        <v/>
      </c>
      <c r="AE1981" s="84"/>
      <c r="AF1981" s="86">
        <f>IF(AC1981&gt;0,AC1981,'⚙️ Config'!$B$10)</f>
        <v>0.0075</v>
      </c>
      <c r="AG1981" s="88">
        <f t="shared" si="9"/>
        <v>7530.58635</v>
      </c>
      <c r="AH1981" s="88">
        <f>AG1981*'⚙️ Config'!$B$11</f>
        <v>37652.93175</v>
      </c>
      <c r="AI1981" s="88">
        <f>AH1981*'⚙️ Config'!$B$12</f>
        <v>11295.87953</v>
      </c>
      <c r="AJ1981" s="64"/>
      <c r="AK1981" s="84"/>
      <c r="AL1981" s="84"/>
      <c r="AM1981" s="84"/>
      <c r="AN1981" s="84"/>
      <c r="AO1981" s="84"/>
      <c r="AP1981" s="84"/>
      <c r="AQ1981" s="84"/>
    </row>
    <row r="1982" ht="15.0" customHeight="1">
      <c r="A1982" s="79">
        <v>1979.0</v>
      </c>
      <c r="B1982" s="80" t="s">
        <v>4316</v>
      </c>
      <c r="C1982" s="79" t="s">
        <v>141</v>
      </c>
      <c r="D1982" s="79" t="s">
        <v>4317</v>
      </c>
      <c r="E1982" s="81">
        <v>53.36</v>
      </c>
      <c r="F1982" s="79" t="s">
        <v>84</v>
      </c>
      <c r="G1982" s="79" t="s">
        <v>606</v>
      </c>
      <c r="H1982" s="82">
        <v>1003980.82</v>
      </c>
      <c r="I1982" s="79">
        <v>1.0</v>
      </c>
      <c r="J1982" s="83">
        <v>1.6</v>
      </c>
      <c r="K1982" s="80">
        <v>2024.0</v>
      </c>
      <c r="L1982" s="79" t="s">
        <v>630</v>
      </c>
      <c r="M1982" s="79">
        <v>2024.0</v>
      </c>
      <c r="N1982" s="79" t="s">
        <v>145</v>
      </c>
      <c r="O1982" s="65" t="str">
        <f t="shared" si="1"/>
        <v>422845360001</v>
      </c>
      <c r="P1982" s="65">
        <f t="shared" si="2"/>
        <v>2</v>
      </c>
      <c r="Q1982" s="65">
        <f t="shared" si="3"/>
        <v>6</v>
      </c>
      <c r="R1982" s="65" t="str">
        <f t="shared" si="12"/>
        <v>42.284.536/0001-26</v>
      </c>
      <c r="S1982" s="84"/>
      <c r="T1982" s="84" t="str">
        <f t="shared" si="10"/>
        <v/>
      </c>
      <c r="U1982" s="84" t="str">
        <f t="shared" si="11"/>
        <v/>
      </c>
      <c r="V1982" s="65" t="str">
        <f t="shared" si="5"/>
        <v/>
      </c>
      <c r="W1982" s="84"/>
      <c r="X1982" s="84"/>
      <c r="Y1982" s="85"/>
      <c r="Z1982" s="85"/>
      <c r="AA1982" s="65" t="str">
        <f t="shared" si="6"/>
        <v/>
      </c>
      <c r="AB1982" s="65" t="str">
        <f t="shared" si="7"/>
        <v/>
      </c>
      <c r="AC1982" s="86"/>
      <c r="AD1982" s="87" t="str">
        <f t="shared" si="8"/>
        <v/>
      </c>
      <c r="AE1982" s="84"/>
      <c r="AF1982" s="86">
        <f>IF(AC1982&gt;0,AC1982,'⚙️ Config'!$B$10)</f>
        <v>0.0075</v>
      </c>
      <c r="AG1982" s="88">
        <f t="shared" si="9"/>
        <v>7529.85615</v>
      </c>
      <c r="AH1982" s="88">
        <f>AG1982*'⚙️ Config'!$B$11</f>
        <v>37649.28075</v>
      </c>
      <c r="AI1982" s="88">
        <f>AH1982*'⚙️ Config'!$B$12</f>
        <v>11294.78423</v>
      </c>
      <c r="AJ1982" s="64"/>
      <c r="AK1982" s="84"/>
      <c r="AL1982" s="84"/>
      <c r="AM1982" s="84"/>
      <c r="AN1982" s="84"/>
      <c r="AO1982" s="84"/>
      <c r="AP1982" s="84"/>
      <c r="AQ1982" s="84"/>
    </row>
    <row r="1983" ht="15.0" customHeight="1">
      <c r="A1983" s="79">
        <v>1980.0</v>
      </c>
      <c r="B1983" s="80" t="s">
        <v>4318</v>
      </c>
      <c r="C1983" s="79" t="s">
        <v>141</v>
      </c>
      <c r="D1983" s="79" t="s">
        <v>4319</v>
      </c>
      <c r="E1983" s="81">
        <v>78.36</v>
      </c>
      <c r="F1983" s="79" t="s">
        <v>84</v>
      </c>
      <c r="G1983" s="79" t="s">
        <v>606</v>
      </c>
      <c r="H1983" s="82">
        <v>1003964.5</v>
      </c>
      <c r="I1983" s="79">
        <v>1.0</v>
      </c>
      <c r="J1983" s="83">
        <v>0.7</v>
      </c>
      <c r="K1983" s="80">
        <v>2025.0</v>
      </c>
      <c r="L1983" s="79" t="s">
        <v>202</v>
      </c>
      <c r="M1983" s="79">
        <v>2025.0</v>
      </c>
      <c r="N1983" s="79" t="s">
        <v>145</v>
      </c>
      <c r="O1983" s="65" t="str">
        <f t="shared" si="1"/>
        <v>071195110001</v>
      </c>
      <c r="P1983" s="65">
        <f t="shared" si="2"/>
        <v>7</v>
      </c>
      <c r="Q1983" s="65">
        <f t="shared" si="3"/>
        <v>6</v>
      </c>
      <c r="R1983" s="65" t="str">
        <f t="shared" si="12"/>
        <v>07.119.511/0001-76</v>
      </c>
      <c r="S1983" s="84"/>
      <c r="T1983" s="84" t="str">
        <f t="shared" si="10"/>
        <v/>
      </c>
      <c r="U1983" s="84" t="str">
        <f t="shared" si="11"/>
        <v/>
      </c>
      <c r="V1983" s="65" t="str">
        <f t="shared" si="5"/>
        <v/>
      </c>
      <c r="W1983" s="84"/>
      <c r="X1983" s="84"/>
      <c r="Y1983" s="85"/>
      <c r="Z1983" s="85"/>
      <c r="AA1983" s="65" t="str">
        <f t="shared" si="6"/>
        <v/>
      </c>
      <c r="AB1983" s="65" t="str">
        <f t="shared" si="7"/>
        <v/>
      </c>
      <c r="AC1983" s="86"/>
      <c r="AD1983" s="87" t="str">
        <f t="shared" si="8"/>
        <v/>
      </c>
      <c r="AE1983" s="84"/>
      <c r="AF1983" s="86">
        <f>IF(AC1983&gt;0,AC1983,'⚙️ Config'!$B$10)</f>
        <v>0.0075</v>
      </c>
      <c r="AG1983" s="88">
        <f t="shared" si="9"/>
        <v>7529.73375</v>
      </c>
      <c r="AH1983" s="88">
        <f>AG1983*'⚙️ Config'!$B$11</f>
        <v>37648.66875</v>
      </c>
      <c r="AI1983" s="88">
        <f>AH1983*'⚙️ Config'!$B$12</f>
        <v>11294.60063</v>
      </c>
      <c r="AJ1983" s="64"/>
      <c r="AK1983" s="84"/>
      <c r="AL1983" s="84"/>
      <c r="AM1983" s="84"/>
      <c r="AN1983" s="84"/>
      <c r="AO1983" s="84"/>
      <c r="AP1983" s="84"/>
      <c r="AQ1983" s="84"/>
    </row>
    <row r="1984" ht="15.0" customHeight="1">
      <c r="A1984" s="79">
        <v>1981.0</v>
      </c>
      <c r="B1984" s="80" t="s">
        <v>4320</v>
      </c>
      <c r="C1984" s="79" t="s">
        <v>141</v>
      </c>
      <c r="D1984" s="79" t="s">
        <v>4321</v>
      </c>
      <c r="E1984" s="81">
        <v>55.03</v>
      </c>
      <c r="F1984" s="79" t="s">
        <v>84</v>
      </c>
      <c r="G1984" s="79" t="s">
        <v>606</v>
      </c>
      <c r="H1984" s="82">
        <v>1003742.14</v>
      </c>
      <c r="I1984" s="79">
        <v>1.0</v>
      </c>
      <c r="J1984" s="83">
        <v>1.5</v>
      </c>
      <c r="K1984" s="80">
        <v>2024.0</v>
      </c>
      <c r="L1984" s="79" t="s">
        <v>202</v>
      </c>
      <c r="M1984" s="79">
        <v>2024.0</v>
      </c>
      <c r="N1984" s="79" t="s">
        <v>161</v>
      </c>
      <c r="O1984" s="65" t="str">
        <f t="shared" si="1"/>
        <v>096185570001</v>
      </c>
      <c r="P1984" s="65">
        <f t="shared" si="2"/>
        <v>6</v>
      </c>
      <c r="Q1984" s="65">
        <f t="shared" si="3"/>
        <v>5</v>
      </c>
      <c r="R1984" s="65" t="str">
        <f t="shared" si="12"/>
        <v>09.618.557/0001-65</v>
      </c>
      <c r="S1984" s="84"/>
      <c r="T1984" s="84" t="str">
        <f t="shared" si="10"/>
        <v/>
      </c>
      <c r="U1984" s="84" t="str">
        <f t="shared" si="11"/>
        <v/>
      </c>
      <c r="V1984" s="65" t="str">
        <f t="shared" si="5"/>
        <v/>
      </c>
      <c r="W1984" s="84"/>
      <c r="X1984" s="84"/>
      <c r="Y1984" s="85"/>
      <c r="Z1984" s="85"/>
      <c r="AA1984" s="65" t="str">
        <f t="shared" si="6"/>
        <v/>
      </c>
      <c r="AB1984" s="65" t="str">
        <f t="shared" si="7"/>
        <v/>
      </c>
      <c r="AC1984" s="86"/>
      <c r="AD1984" s="87" t="str">
        <f t="shared" si="8"/>
        <v/>
      </c>
      <c r="AE1984" s="84"/>
      <c r="AF1984" s="86">
        <f>IF(AC1984&gt;0,AC1984,'⚙️ Config'!$B$10)</f>
        <v>0.0075</v>
      </c>
      <c r="AG1984" s="88">
        <f t="shared" si="9"/>
        <v>7528.06605</v>
      </c>
      <c r="AH1984" s="88">
        <f>AG1984*'⚙️ Config'!$B$11</f>
        <v>37640.33025</v>
      </c>
      <c r="AI1984" s="88">
        <f>AH1984*'⚙️ Config'!$B$12</f>
        <v>11292.09908</v>
      </c>
      <c r="AJ1984" s="64"/>
      <c r="AK1984" s="84"/>
      <c r="AL1984" s="84"/>
      <c r="AM1984" s="84"/>
      <c r="AN1984" s="84"/>
      <c r="AO1984" s="84"/>
      <c r="AP1984" s="84"/>
      <c r="AQ1984" s="84"/>
    </row>
    <row r="1985" ht="15.0" customHeight="1">
      <c r="A1985" s="79">
        <v>1982.0</v>
      </c>
      <c r="B1985" s="80" t="s">
        <v>4322</v>
      </c>
      <c r="C1985" s="79" t="s">
        <v>141</v>
      </c>
      <c r="D1985" s="79" t="s">
        <v>4323</v>
      </c>
      <c r="E1985" s="81">
        <v>61.2</v>
      </c>
      <c r="F1985" s="79" t="s">
        <v>84</v>
      </c>
      <c r="G1985" s="79" t="s">
        <v>606</v>
      </c>
      <c r="H1985" s="82">
        <v>1003361.28</v>
      </c>
      <c r="I1985" s="79">
        <v>1.0</v>
      </c>
      <c r="J1985" s="83">
        <v>1.2</v>
      </c>
      <c r="K1985" s="80">
        <v>2024.0</v>
      </c>
      <c r="L1985" s="79" t="s">
        <v>215</v>
      </c>
      <c r="M1985" s="79">
        <v>2024.0</v>
      </c>
      <c r="N1985" s="79" t="s">
        <v>161</v>
      </c>
      <c r="O1985" s="65" t="str">
        <f t="shared" si="1"/>
        <v>242177530001</v>
      </c>
      <c r="P1985" s="65">
        <f t="shared" si="2"/>
        <v>1</v>
      </c>
      <c r="Q1985" s="65">
        <f t="shared" si="3"/>
        <v>1</v>
      </c>
      <c r="R1985" s="65" t="str">
        <f t="shared" si="12"/>
        <v>24.217.753/0001-11</v>
      </c>
      <c r="S1985" s="84"/>
      <c r="T1985" s="84" t="str">
        <f t="shared" si="10"/>
        <v/>
      </c>
      <c r="U1985" s="84" t="str">
        <f t="shared" si="11"/>
        <v/>
      </c>
      <c r="V1985" s="65" t="str">
        <f t="shared" si="5"/>
        <v/>
      </c>
      <c r="W1985" s="84"/>
      <c r="X1985" s="84"/>
      <c r="Y1985" s="85"/>
      <c r="Z1985" s="85"/>
      <c r="AA1985" s="65" t="str">
        <f t="shared" si="6"/>
        <v/>
      </c>
      <c r="AB1985" s="65" t="str">
        <f t="shared" si="7"/>
        <v/>
      </c>
      <c r="AC1985" s="86"/>
      <c r="AD1985" s="87" t="str">
        <f t="shared" si="8"/>
        <v/>
      </c>
      <c r="AE1985" s="84"/>
      <c r="AF1985" s="86">
        <f>IF(AC1985&gt;0,AC1985,'⚙️ Config'!$B$10)</f>
        <v>0.0075</v>
      </c>
      <c r="AG1985" s="88">
        <f t="shared" si="9"/>
        <v>7525.2096</v>
      </c>
      <c r="AH1985" s="88">
        <f>AG1985*'⚙️ Config'!$B$11</f>
        <v>37626.048</v>
      </c>
      <c r="AI1985" s="88">
        <f>AH1985*'⚙️ Config'!$B$12</f>
        <v>11287.8144</v>
      </c>
      <c r="AJ1985" s="64"/>
      <c r="AK1985" s="84"/>
      <c r="AL1985" s="84"/>
      <c r="AM1985" s="84"/>
      <c r="AN1985" s="84"/>
      <c r="AO1985" s="84"/>
      <c r="AP1985" s="84"/>
      <c r="AQ1985" s="84"/>
    </row>
    <row r="1986" ht="15.0" customHeight="1">
      <c r="A1986" s="79">
        <v>1983.0</v>
      </c>
      <c r="B1986" s="80" t="s">
        <v>4324</v>
      </c>
      <c r="C1986" s="79" t="s">
        <v>154</v>
      </c>
      <c r="D1986" s="79" t="s">
        <v>4325</v>
      </c>
      <c r="E1986" s="81">
        <v>56.87</v>
      </c>
      <c r="F1986" s="79" t="s">
        <v>84</v>
      </c>
      <c r="G1986" s="79" t="s">
        <v>606</v>
      </c>
      <c r="H1986" s="82">
        <v>1003128.07</v>
      </c>
      <c r="I1986" s="79">
        <v>1.0</v>
      </c>
      <c r="J1986" s="83">
        <v>1.4</v>
      </c>
      <c r="K1986" s="80">
        <v>2024.0</v>
      </c>
      <c r="L1986" s="79" t="s">
        <v>202</v>
      </c>
      <c r="M1986" s="79">
        <v>2024.0</v>
      </c>
      <c r="N1986" s="79" t="s">
        <v>161</v>
      </c>
      <c r="O1986" s="65" t="str">
        <f t="shared" si="1"/>
        <v>154665500001</v>
      </c>
      <c r="P1986" s="65">
        <f t="shared" si="2"/>
        <v>7</v>
      </c>
      <c r="Q1986" s="65">
        <f t="shared" si="3"/>
        <v>8</v>
      </c>
      <c r="R1986" s="65" t="str">
        <f t="shared" si="12"/>
        <v>15.466.550/0001-78</v>
      </c>
      <c r="S1986" s="84"/>
      <c r="T1986" s="84" t="str">
        <f t="shared" si="10"/>
        <v/>
      </c>
      <c r="U1986" s="84" t="str">
        <f t="shared" si="11"/>
        <v/>
      </c>
      <c r="V1986" s="65" t="str">
        <f t="shared" si="5"/>
        <v/>
      </c>
      <c r="W1986" s="84"/>
      <c r="X1986" s="84"/>
      <c r="Y1986" s="85"/>
      <c r="Z1986" s="85"/>
      <c r="AA1986" s="65" t="str">
        <f t="shared" si="6"/>
        <v/>
      </c>
      <c r="AB1986" s="65" t="str">
        <f t="shared" si="7"/>
        <v/>
      </c>
      <c r="AC1986" s="86"/>
      <c r="AD1986" s="87" t="str">
        <f t="shared" si="8"/>
        <v/>
      </c>
      <c r="AE1986" s="84"/>
      <c r="AF1986" s="86">
        <f>IF(AC1986&gt;0,AC1986,'⚙️ Config'!$B$10)</f>
        <v>0.0075</v>
      </c>
      <c r="AG1986" s="88">
        <f t="shared" si="9"/>
        <v>7523.460525</v>
      </c>
      <c r="AH1986" s="88">
        <f>AG1986*'⚙️ Config'!$B$11</f>
        <v>37617.30263</v>
      </c>
      <c r="AI1986" s="88">
        <f>AH1986*'⚙️ Config'!$B$12</f>
        <v>11285.19079</v>
      </c>
      <c r="AJ1986" s="64"/>
      <c r="AK1986" s="84"/>
      <c r="AL1986" s="84"/>
      <c r="AM1986" s="84"/>
      <c r="AN1986" s="84"/>
      <c r="AO1986" s="84"/>
      <c r="AP1986" s="84"/>
      <c r="AQ1986" s="84"/>
    </row>
    <row r="1987" ht="15.0" customHeight="1">
      <c r="A1987" s="79">
        <v>1984.0</v>
      </c>
      <c r="B1987" s="80" t="s">
        <v>4326</v>
      </c>
      <c r="C1987" s="79" t="s">
        <v>141</v>
      </c>
      <c r="D1987" s="79" t="s">
        <v>4327</v>
      </c>
      <c r="E1987" s="81">
        <v>63.78</v>
      </c>
      <c r="F1987" s="79" t="s">
        <v>84</v>
      </c>
      <c r="G1987" s="79" t="s">
        <v>606</v>
      </c>
      <c r="H1987" s="82">
        <v>1003020.14</v>
      </c>
      <c r="I1987" s="79">
        <v>1.0</v>
      </c>
      <c r="J1987" s="83">
        <v>1.1</v>
      </c>
      <c r="K1987" s="80">
        <v>2025.0</v>
      </c>
      <c r="L1987" s="79" t="s">
        <v>202</v>
      </c>
      <c r="M1987" s="79">
        <v>2025.0</v>
      </c>
      <c r="N1987" s="79" t="s">
        <v>161</v>
      </c>
      <c r="O1987" s="65" t="str">
        <f t="shared" si="1"/>
        <v>092297460001</v>
      </c>
      <c r="P1987" s="65">
        <f t="shared" si="2"/>
        <v>4</v>
      </c>
      <c r="Q1987" s="65">
        <f t="shared" si="3"/>
        <v>6</v>
      </c>
      <c r="R1987" s="65" t="str">
        <f t="shared" si="12"/>
        <v>09.229.746/0001-46</v>
      </c>
      <c r="S1987" s="84"/>
      <c r="T1987" s="84" t="str">
        <f t="shared" si="10"/>
        <v/>
      </c>
      <c r="U1987" s="84" t="str">
        <f t="shared" si="11"/>
        <v/>
      </c>
      <c r="V1987" s="65" t="str">
        <f t="shared" si="5"/>
        <v/>
      </c>
      <c r="W1987" s="84"/>
      <c r="X1987" s="84"/>
      <c r="Y1987" s="85"/>
      <c r="Z1987" s="85"/>
      <c r="AA1987" s="65" t="str">
        <f t="shared" si="6"/>
        <v/>
      </c>
      <c r="AB1987" s="65" t="str">
        <f t="shared" si="7"/>
        <v/>
      </c>
      <c r="AC1987" s="86"/>
      <c r="AD1987" s="87" t="str">
        <f t="shared" si="8"/>
        <v/>
      </c>
      <c r="AE1987" s="84"/>
      <c r="AF1987" s="86">
        <f>IF(AC1987&gt;0,AC1987,'⚙️ Config'!$B$10)</f>
        <v>0.0075</v>
      </c>
      <c r="AG1987" s="88">
        <f t="shared" si="9"/>
        <v>7522.65105</v>
      </c>
      <c r="AH1987" s="88">
        <f>AG1987*'⚙️ Config'!$B$11</f>
        <v>37613.25525</v>
      </c>
      <c r="AI1987" s="88">
        <f>AH1987*'⚙️ Config'!$B$12</f>
        <v>11283.97658</v>
      </c>
      <c r="AJ1987" s="64"/>
      <c r="AK1987" s="84"/>
      <c r="AL1987" s="84"/>
      <c r="AM1987" s="84"/>
      <c r="AN1987" s="84"/>
      <c r="AO1987" s="84"/>
      <c r="AP1987" s="84"/>
      <c r="AQ1987" s="84"/>
    </row>
    <row r="1988" ht="15.0" customHeight="1">
      <c r="A1988" s="79">
        <v>1985.0</v>
      </c>
      <c r="B1988" s="80" t="s">
        <v>4328</v>
      </c>
      <c r="C1988" s="79" t="s">
        <v>141</v>
      </c>
      <c r="D1988" s="79" t="s">
        <v>4329</v>
      </c>
      <c r="E1988" s="81">
        <v>56.87</v>
      </c>
      <c r="F1988" s="79" t="s">
        <v>84</v>
      </c>
      <c r="G1988" s="79" t="s">
        <v>606</v>
      </c>
      <c r="H1988" s="82">
        <v>1002779.17</v>
      </c>
      <c r="I1988" s="79">
        <v>1.0</v>
      </c>
      <c r="J1988" s="83">
        <v>1.4</v>
      </c>
      <c r="K1988" s="80">
        <v>2024.0</v>
      </c>
      <c r="L1988" s="79" t="s">
        <v>630</v>
      </c>
      <c r="M1988" s="79">
        <v>2024.0</v>
      </c>
      <c r="N1988" s="79" t="s">
        <v>161</v>
      </c>
      <c r="O1988" s="65" t="str">
        <f t="shared" si="1"/>
        <v>341968000001</v>
      </c>
      <c r="P1988" s="65">
        <f t="shared" si="2"/>
        <v>4</v>
      </c>
      <c r="Q1988" s="65">
        <f t="shared" si="3"/>
        <v>1</v>
      </c>
      <c r="R1988" s="65" t="str">
        <f t="shared" si="12"/>
        <v>34.196.800/0001-41</v>
      </c>
      <c r="S1988" s="84"/>
      <c r="T1988" s="84" t="str">
        <f t="shared" si="10"/>
        <v/>
      </c>
      <c r="U1988" s="84" t="str">
        <f t="shared" si="11"/>
        <v/>
      </c>
      <c r="V1988" s="65" t="str">
        <f t="shared" si="5"/>
        <v/>
      </c>
      <c r="W1988" s="84"/>
      <c r="X1988" s="84"/>
      <c r="Y1988" s="85"/>
      <c r="Z1988" s="85"/>
      <c r="AA1988" s="65" t="str">
        <f t="shared" si="6"/>
        <v/>
      </c>
      <c r="AB1988" s="65" t="str">
        <f t="shared" si="7"/>
        <v/>
      </c>
      <c r="AC1988" s="86"/>
      <c r="AD1988" s="87" t="str">
        <f t="shared" si="8"/>
        <v/>
      </c>
      <c r="AE1988" s="84"/>
      <c r="AF1988" s="86">
        <f>IF(AC1988&gt;0,AC1988,'⚙️ Config'!$B$10)</f>
        <v>0.0075</v>
      </c>
      <c r="AG1988" s="88">
        <f t="shared" si="9"/>
        <v>7520.843775</v>
      </c>
      <c r="AH1988" s="88">
        <f>AG1988*'⚙️ Config'!$B$11</f>
        <v>37604.21888</v>
      </c>
      <c r="AI1988" s="88">
        <f>AH1988*'⚙️ Config'!$B$12</f>
        <v>11281.26566</v>
      </c>
      <c r="AJ1988" s="64"/>
      <c r="AK1988" s="84"/>
      <c r="AL1988" s="84"/>
      <c r="AM1988" s="84"/>
      <c r="AN1988" s="84"/>
      <c r="AO1988" s="84"/>
      <c r="AP1988" s="84"/>
      <c r="AQ1988" s="84"/>
    </row>
    <row r="1989" ht="15.0" customHeight="1">
      <c r="A1989" s="79">
        <v>1986.0</v>
      </c>
      <c r="B1989" s="80" t="s">
        <v>4330</v>
      </c>
      <c r="C1989" s="79" t="s">
        <v>141</v>
      </c>
      <c r="D1989" s="79" t="s">
        <v>4331</v>
      </c>
      <c r="E1989" s="81">
        <v>55.03</v>
      </c>
      <c r="F1989" s="79" t="s">
        <v>84</v>
      </c>
      <c r="G1989" s="79" t="s">
        <v>606</v>
      </c>
      <c r="H1989" s="82">
        <v>1002614.56</v>
      </c>
      <c r="I1989" s="79">
        <v>1.0</v>
      </c>
      <c r="J1989" s="83">
        <v>1.5</v>
      </c>
      <c r="K1989" s="80">
        <v>2024.0</v>
      </c>
      <c r="L1989" s="79" t="s">
        <v>630</v>
      </c>
      <c r="M1989" s="79">
        <v>2024.0</v>
      </c>
      <c r="N1989" s="79" t="s">
        <v>161</v>
      </c>
      <c r="O1989" s="65" t="str">
        <f t="shared" si="1"/>
        <v>591517460001</v>
      </c>
      <c r="P1989" s="65">
        <f t="shared" si="2"/>
        <v>4</v>
      </c>
      <c r="Q1989" s="65">
        <f t="shared" si="3"/>
        <v>9</v>
      </c>
      <c r="R1989" s="65" t="str">
        <f t="shared" si="12"/>
        <v>59.151.746/0001-49</v>
      </c>
      <c r="S1989" s="84"/>
      <c r="T1989" s="84" t="str">
        <f t="shared" si="10"/>
        <v/>
      </c>
      <c r="U1989" s="84" t="str">
        <f t="shared" si="11"/>
        <v/>
      </c>
      <c r="V1989" s="65" t="str">
        <f t="shared" si="5"/>
        <v/>
      </c>
      <c r="W1989" s="84"/>
      <c r="X1989" s="84"/>
      <c r="Y1989" s="85"/>
      <c r="Z1989" s="85"/>
      <c r="AA1989" s="65" t="str">
        <f t="shared" si="6"/>
        <v/>
      </c>
      <c r="AB1989" s="65" t="str">
        <f t="shared" si="7"/>
        <v/>
      </c>
      <c r="AC1989" s="86"/>
      <c r="AD1989" s="87" t="str">
        <f t="shared" si="8"/>
        <v/>
      </c>
      <c r="AE1989" s="84"/>
      <c r="AF1989" s="86">
        <f>IF(AC1989&gt;0,AC1989,'⚙️ Config'!$B$10)</f>
        <v>0.0075</v>
      </c>
      <c r="AG1989" s="88">
        <f t="shared" si="9"/>
        <v>7519.6092</v>
      </c>
      <c r="AH1989" s="88">
        <f>AG1989*'⚙️ Config'!$B$11</f>
        <v>37598.046</v>
      </c>
      <c r="AI1989" s="88">
        <f>AH1989*'⚙️ Config'!$B$12</f>
        <v>11279.4138</v>
      </c>
      <c r="AJ1989" s="64"/>
      <c r="AK1989" s="84"/>
      <c r="AL1989" s="84"/>
      <c r="AM1989" s="84"/>
      <c r="AN1989" s="84"/>
      <c r="AO1989" s="84"/>
      <c r="AP1989" s="84"/>
      <c r="AQ1989" s="84"/>
    </row>
    <row r="1990" ht="15.0" customHeight="1">
      <c r="A1990" s="79">
        <v>1987.0</v>
      </c>
      <c r="B1990" s="80" t="s">
        <v>4332</v>
      </c>
      <c r="C1990" s="79" t="s">
        <v>141</v>
      </c>
      <c r="D1990" s="79" t="s">
        <v>4333</v>
      </c>
      <c r="E1990" s="81">
        <v>56.87</v>
      </c>
      <c r="F1990" s="79" t="s">
        <v>84</v>
      </c>
      <c r="G1990" s="79" t="s">
        <v>606</v>
      </c>
      <c r="H1990" s="82">
        <v>1002062.14</v>
      </c>
      <c r="I1990" s="79">
        <v>1.0</v>
      </c>
      <c r="J1990" s="83">
        <v>1.4</v>
      </c>
      <c r="K1990" s="80">
        <v>2024.0</v>
      </c>
      <c r="L1990" s="79" t="s">
        <v>448</v>
      </c>
      <c r="M1990" s="79">
        <v>2024.0</v>
      </c>
      <c r="N1990" s="79" t="s">
        <v>161</v>
      </c>
      <c r="O1990" s="65" t="str">
        <f t="shared" si="1"/>
        <v>118205500001</v>
      </c>
      <c r="P1990" s="65">
        <f t="shared" si="2"/>
        <v>7</v>
      </c>
      <c r="Q1990" s="65">
        <f t="shared" si="3"/>
        <v>3</v>
      </c>
      <c r="R1990" s="65" t="str">
        <f t="shared" si="12"/>
        <v>11.820.550/0001-73</v>
      </c>
      <c r="S1990" s="84"/>
      <c r="T1990" s="84" t="str">
        <f t="shared" si="10"/>
        <v/>
      </c>
      <c r="U1990" s="84" t="str">
        <f t="shared" si="11"/>
        <v/>
      </c>
      <c r="V1990" s="65" t="str">
        <f t="shared" si="5"/>
        <v/>
      </c>
      <c r="W1990" s="84"/>
      <c r="X1990" s="84"/>
      <c r="Y1990" s="85"/>
      <c r="Z1990" s="85"/>
      <c r="AA1990" s="65" t="str">
        <f t="shared" si="6"/>
        <v/>
      </c>
      <c r="AB1990" s="65" t="str">
        <f t="shared" si="7"/>
        <v/>
      </c>
      <c r="AC1990" s="86"/>
      <c r="AD1990" s="87" t="str">
        <f t="shared" si="8"/>
        <v/>
      </c>
      <c r="AE1990" s="84"/>
      <c r="AF1990" s="86">
        <f>IF(AC1990&gt;0,AC1990,'⚙️ Config'!$B$10)</f>
        <v>0.0075</v>
      </c>
      <c r="AG1990" s="88">
        <f t="shared" si="9"/>
        <v>7515.46605</v>
      </c>
      <c r="AH1990" s="88">
        <f>AG1990*'⚙️ Config'!$B$11</f>
        <v>37577.33025</v>
      </c>
      <c r="AI1990" s="88">
        <f>AH1990*'⚙️ Config'!$B$12</f>
        <v>11273.19908</v>
      </c>
      <c r="AJ1990" s="64"/>
      <c r="AK1990" s="84"/>
      <c r="AL1990" s="84"/>
      <c r="AM1990" s="84"/>
      <c r="AN1990" s="84"/>
      <c r="AO1990" s="84"/>
      <c r="AP1990" s="84"/>
      <c r="AQ1990" s="84"/>
    </row>
    <row r="1991" ht="15.0" customHeight="1">
      <c r="A1991" s="79">
        <v>1988.0</v>
      </c>
      <c r="B1991" s="80" t="s">
        <v>4334</v>
      </c>
      <c r="C1991" s="79" t="s">
        <v>141</v>
      </c>
      <c r="D1991" s="79" t="s">
        <v>4335</v>
      </c>
      <c r="E1991" s="81">
        <v>53.36</v>
      </c>
      <c r="F1991" s="79" t="s">
        <v>84</v>
      </c>
      <c r="G1991" s="79" t="s">
        <v>606</v>
      </c>
      <c r="H1991" s="82">
        <v>1001899.28</v>
      </c>
      <c r="I1991" s="79">
        <v>1.0</v>
      </c>
      <c r="J1991" s="83">
        <v>1.6</v>
      </c>
      <c r="K1991" s="80">
        <v>2024.0</v>
      </c>
      <c r="L1991" s="79" t="s">
        <v>630</v>
      </c>
      <c r="M1991" s="79">
        <v>2024.0</v>
      </c>
      <c r="N1991" s="79" t="s">
        <v>161</v>
      </c>
      <c r="O1991" s="65" t="str">
        <f t="shared" si="1"/>
        <v>446258730001</v>
      </c>
      <c r="P1991" s="65">
        <f t="shared" si="2"/>
        <v>6</v>
      </c>
      <c r="Q1991" s="65">
        <f t="shared" si="3"/>
        <v>5</v>
      </c>
      <c r="R1991" s="65" t="str">
        <f t="shared" si="12"/>
        <v>44.625.873/0001-65</v>
      </c>
      <c r="S1991" s="84"/>
      <c r="T1991" s="84" t="str">
        <f t="shared" si="10"/>
        <v/>
      </c>
      <c r="U1991" s="84" t="str">
        <f t="shared" si="11"/>
        <v/>
      </c>
      <c r="V1991" s="65" t="str">
        <f t="shared" si="5"/>
        <v/>
      </c>
      <c r="W1991" s="84"/>
      <c r="X1991" s="84"/>
      <c r="Y1991" s="85"/>
      <c r="Z1991" s="85"/>
      <c r="AA1991" s="65" t="str">
        <f t="shared" si="6"/>
        <v/>
      </c>
      <c r="AB1991" s="65" t="str">
        <f t="shared" si="7"/>
        <v/>
      </c>
      <c r="AC1991" s="86"/>
      <c r="AD1991" s="87" t="str">
        <f t="shared" si="8"/>
        <v/>
      </c>
      <c r="AE1991" s="84"/>
      <c r="AF1991" s="86">
        <f>IF(AC1991&gt;0,AC1991,'⚙️ Config'!$B$10)</f>
        <v>0.0075</v>
      </c>
      <c r="AG1991" s="88">
        <f t="shared" si="9"/>
        <v>7514.2446</v>
      </c>
      <c r="AH1991" s="88">
        <f>AG1991*'⚙️ Config'!$B$11</f>
        <v>37571.223</v>
      </c>
      <c r="AI1991" s="88">
        <f>AH1991*'⚙️ Config'!$B$12</f>
        <v>11271.3669</v>
      </c>
      <c r="AJ1991" s="64"/>
      <c r="AK1991" s="84"/>
      <c r="AL1991" s="84"/>
      <c r="AM1991" s="84"/>
      <c r="AN1991" s="84"/>
      <c r="AO1991" s="84"/>
      <c r="AP1991" s="84"/>
      <c r="AQ1991" s="84"/>
    </row>
    <row r="1992" ht="15.0" customHeight="1">
      <c r="A1992" s="79">
        <v>1989.0</v>
      </c>
      <c r="B1992" s="80" t="s">
        <v>4336</v>
      </c>
      <c r="C1992" s="79" t="s">
        <v>141</v>
      </c>
      <c r="D1992" s="79" t="s">
        <v>4337</v>
      </c>
      <c r="E1992" s="81">
        <v>51.85</v>
      </c>
      <c r="F1992" s="79" t="s">
        <v>84</v>
      </c>
      <c r="G1992" s="79" t="s">
        <v>606</v>
      </c>
      <c r="H1992" s="82">
        <v>1001041.08</v>
      </c>
      <c r="I1992" s="79">
        <v>1.0</v>
      </c>
      <c r="J1992" s="83">
        <v>1.7</v>
      </c>
      <c r="K1992" s="80">
        <v>2024.0</v>
      </c>
      <c r="L1992" s="79" t="s">
        <v>202</v>
      </c>
      <c r="M1992" s="79">
        <v>2024.0</v>
      </c>
      <c r="N1992" s="79" t="s">
        <v>161</v>
      </c>
      <c r="O1992" s="65" t="str">
        <f t="shared" si="1"/>
        <v>199301930001</v>
      </c>
      <c r="P1992" s="65">
        <f t="shared" si="2"/>
        <v>0</v>
      </c>
      <c r="Q1992" s="65">
        <f t="shared" si="3"/>
        <v>8</v>
      </c>
      <c r="R1992" s="65" t="str">
        <f t="shared" si="12"/>
        <v>19.930.193/0001-08</v>
      </c>
      <c r="S1992" s="84"/>
      <c r="T1992" s="84" t="str">
        <f t="shared" si="10"/>
        <v/>
      </c>
      <c r="U1992" s="84" t="str">
        <f t="shared" si="11"/>
        <v/>
      </c>
      <c r="V1992" s="65" t="str">
        <f t="shared" si="5"/>
        <v/>
      </c>
      <c r="W1992" s="84"/>
      <c r="X1992" s="84"/>
      <c r="Y1992" s="85"/>
      <c r="Z1992" s="85"/>
      <c r="AA1992" s="65" t="str">
        <f t="shared" si="6"/>
        <v/>
      </c>
      <c r="AB1992" s="65" t="str">
        <f t="shared" si="7"/>
        <v/>
      </c>
      <c r="AC1992" s="86"/>
      <c r="AD1992" s="87" t="str">
        <f t="shared" si="8"/>
        <v/>
      </c>
      <c r="AE1992" s="84"/>
      <c r="AF1992" s="86">
        <f>IF(AC1992&gt;0,AC1992,'⚙️ Config'!$B$10)</f>
        <v>0.0075</v>
      </c>
      <c r="AG1992" s="88">
        <f t="shared" si="9"/>
        <v>7507.8081</v>
      </c>
      <c r="AH1992" s="88">
        <f>AG1992*'⚙️ Config'!$B$11</f>
        <v>37539.0405</v>
      </c>
      <c r="AI1992" s="88">
        <f>AH1992*'⚙️ Config'!$B$12</f>
        <v>11261.71215</v>
      </c>
      <c r="AJ1992" s="64"/>
      <c r="AK1992" s="84"/>
      <c r="AL1992" s="84"/>
      <c r="AM1992" s="84"/>
      <c r="AN1992" s="84"/>
      <c r="AO1992" s="84"/>
      <c r="AP1992" s="84"/>
      <c r="AQ1992" s="84"/>
    </row>
    <row r="1993" ht="15.0" customHeight="1">
      <c r="A1993" s="79">
        <v>1990.0</v>
      </c>
      <c r="B1993" s="80" t="s">
        <v>4338</v>
      </c>
      <c r="C1993" s="79" t="s">
        <v>141</v>
      </c>
      <c r="D1993" s="79" t="s">
        <v>4339</v>
      </c>
      <c r="E1993" s="81">
        <v>58.92</v>
      </c>
      <c r="F1993" s="79" t="s">
        <v>84</v>
      </c>
      <c r="G1993" s="79" t="s">
        <v>606</v>
      </c>
      <c r="H1993" s="82">
        <v>1000827.52</v>
      </c>
      <c r="I1993" s="79">
        <v>1.0</v>
      </c>
      <c r="J1993" s="83">
        <v>1.3</v>
      </c>
      <c r="K1993" s="80">
        <v>2024.0</v>
      </c>
      <c r="L1993" s="79" t="s">
        <v>295</v>
      </c>
      <c r="M1993" s="79">
        <v>2024.0</v>
      </c>
      <c r="N1993" s="79" t="s">
        <v>145</v>
      </c>
      <c r="O1993" s="65" t="str">
        <f t="shared" si="1"/>
        <v>034677440001</v>
      </c>
      <c r="P1993" s="65">
        <f t="shared" si="2"/>
        <v>0</v>
      </c>
      <c r="Q1993" s="65">
        <f t="shared" si="3"/>
        <v>9</v>
      </c>
      <c r="R1993" s="65" t="str">
        <f t="shared" si="12"/>
        <v>03.467.744/0001-09</v>
      </c>
      <c r="S1993" s="84"/>
      <c r="T1993" s="84" t="str">
        <f t="shared" si="10"/>
        <v/>
      </c>
      <c r="U1993" s="84" t="str">
        <f t="shared" si="11"/>
        <v/>
      </c>
      <c r="V1993" s="65" t="str">
        <f t="shared" si="5"/>
        <v/>
      </c>
      <c r="W1993" s="84"/>
      <c r="X1993" s="84"/>
      <c r="Y1993" s="85"/>
      <c r="Z1993" s="85"/>
      <c r="AA1993" s="65" t="str">
        <f t="shared" si="6"/>
        <v/>
      </c>
      <c r="AB1993" s="65" t="str">
        <f t="shared" si="7"/>
        <v/>
      </c>
      <c r="AC1993" s="86"/>
      <c r="AD1993" s="87" t="str">
        <f t="shared" si="8"/>
        <v/>
      </c>
      <c r="AE1993" s="84"/>
      <c r="AF1993" s="86">
        <f>IF(AC1993&gt;0,AC1993,'⚙️ Config'!$B$10)</f>
        <v>0.0075</v>
      </c>
      <c r="AG1993" s="88">
        <f t="shared" si="9"/>
        <v>7506.2064</v>
      </c>
      <c r="AH1993" s="88">
        <f>AG1993*'⚙️ Config'!$B$11</f>
        <v>37531.032</v>
      </c>
      <c r="AI1993" s="88">
        <f>AH1993*'⚙️ Config'!$B$12</f>
        <v>11259.3096</v>
      </c>
      <c r="AJ1993" s="64"/>
      <c r="AK1993" s="84"/>
      <c r="AL1993" s="84"/>
      <c r="AM1993" s="84"/>
      <c r="AN1993" s="84"/>
      <c r="AO1993" s="84"/>
      <c r="AP1993" s="84"/>
      <c r="AQ1993" s="84"/>
    </row>
    <row r="1994" ht="15.0" customHeight="1">
      <c r="A1994" s="79">
        <v>1991.0</v>
      </c>
      <c r="B1994" s="80" t="s">
        <v>4340</v>
      </c>
      <c r="C1994" s="79" t="s">
        <v>141</v>
      </c>
      <c r="D1994" s="79" t="s">
        <v>4341</v>
      </c>
      <c r="E1994" s="81">
        <v>50.46</v>
      </c>
      <c r="F1994" s="79" t="s">
        <v>84</v>
      </c>
      <c r="G1994" s="79" t="s">
        <v>606</v>
      </c>
      <c r="H1994" s="82">
        <v>1000369.46</v>
      </c>
      <c r="I1994" s="79">
        <v>1.0</v>
      </c>
      <c r="J1994" s="83">
        <v>1.8</v>
      </c>
      <c r="K1994" s="80">
        <v>2024.0</v>
      </c>
      <c r="L1994" s="79" t="s">
        <v>630</v>
      </c>
      <c r="M1994" s="79">
        <v>2024.0</v>
      </c>
      <c r="N1994" s="79" t="s">
        <v>161</v>
      </c>
      <c r="O1994" s="65" t="str">
        <f t="shared" si="1"/>
        <v>530023580001</v>
      </c>
      <c r="P1994" s="65">
        <f t="shared" si="2"/>
        <v>1</v>
      </c>
      <c r="Q1994" s="65">
        <f t="shared" si="3"/>
        <v>0</v>
      </c>
      <c r="R1994" s="65" t="str">
        <f t="shared" si="12"/>
        <v>53.002.358/0001-10</v>
      </c>
      <c r="S1994" s="84"/>
      <c r="T1994" s="84" t="str">
        <f t="shared" si="10"/>
        <v/>
      </c>
      <c r="U1994" s="84" t="str">
        <f t="shared" si="11"/>
        <v/>
      </c>
      <c r="V1994" s="65" t="str">
        <f t="shared" si="5"/>
        <v/>
      </c>
      <c r="W1994" s="84"/>
      <c r="X1994" s="84"/>
      <c r="Y1994" s="85"/>
      <c r="Z1994" s="85"/>
      <c r="AA1994" s="65" t="str">
        <f t="shared" si="6"/>
        <v/>
      </c>
      <c r="AB1994" s="65" t="str">
        <f t="shared" si="7"/>
        <v/>
      </c>
      <c r="AC1994" s="86"/>
      <c r="AD1994" s="87" t="str">
        <f t="shared" si="8"/>
        <v/>
      </c>
      <c r="AE1994" s="84"/>
      <c r="AF1994" s="86">
        <f>IF(AC1994&gt;0,AC1994,'⚙️ Config'!$B$10)</f>
        <v>0.0075</v>
      </c>
      <c r="AG1994" s="88">
        <f t="shared" si="9"/>
        <v>7502.77095</v>
      </c>
      <c r="AH1994" s="88">
        <f>AG1994*'⚙️ Config'!$B$11</f>
        <v>37513.85475</v>
      </c>
      <c r="AI1994" s="88">
        <f>AH1994*'⚙️ Config'!$B$12</f>
        <v>11254.15643</v>
      </c>
      <c r="AJ1994" s="64"/>
      <c r="AK1994" s="84"/>
      <c r="AL1994" s="84"/>
      <c r="AM1994" s="84"/>
      <c r="AN1994" s="84"/>
      <c r="AO1994" s="84"/>
      <c r="AP1994" s="84"/>
      <c r="AQ1994" s="84"/>
    </row>
    <row r="1995" ht="15.0" customHeight="1">
      <c r="A1995" s="79">
        <v>1992.0</v>
      </c>
      <c r="B1995" s="80" t="s">
        <v>4342</v>
      </c>
      <c r="C1995" s="79" t="s">
        <v>141</v>
      </c>
      <c r="D1995" s="79" t="s">
        <v>4343</v>
      </c>
      <c r="E1995" s="81">
        <v>56.87</v>
      </c>
      <c r="F1995" s="79" t="s">
        <v>84</v>
      </c>
      <c r="G1995" s="79" t="s">
        <v>606</v>
      </c>
      <c r="H1995" s="82">
        <v>1000301.55</v>
      </c>
      <c r="I1995" s="79">
        <v>1.0</v>
      </c>
      <c r="J1995" s="83">
        <v>1.4</v>
      </c>
      <c r="K1995" s="80">
        <v>2024.0</v>
      </c>
      <c r="L1995" s="79" t="s">
        <v>630</v>
      </c>
      <c r="M1995" s="79">
        <v>2024.0</v>
      </c>
      <c r="N1995" s="79" t="s">
        <v>161</v>
      </c>
      <c r="O1995" s="65" t="str">
        <f t="shared" si="1"/>
        <v>413580210001</v>
      </c>
      <c r="P1995" s="65">
        <f t="shared" si="2"/>
        <v>6</v>
      </c>
      <c r="Q1995" s="65">
        <f t="shared" si="3"/>
        <v>0</v>
      </c>
      <c r="R1995" s="65" t="str">
        <f t="shared" si="12"/>
        <v>41.358.021/0001-60</v>
      </c>
      <c r="S1995" s="84"/>
      <c r="T1995" s="84" t="str">
        <f t="shared" si="10"/>
        <v/>
      </c>
      <c r="U1995" s="84" t="str">
        <f t="shared" si="11"/>
        <v/>
      </c>
      <c r="V1995" s="65" t="str">
        <f t="shared" si="5"/>
        <v/>
      </c>
      <c r="W1995" s="84"/>
      <c r="X1995" s="84"/>
      <c r="Y1995" s="85"/>
      <c r="Z1995" s="85"/>
      <c r="AA1995" s="65" t="str">
        <f t="shared" si="6"/>
        <v/>
      </c>
      <c r="AB1995" s="65" t="str">
        <f t="shared" si="7"/>
        <v/>
      </c>
      <c r="AC1995" s="86"/>
      <c r="AD1995" s="87" t="str">
        <f t="shared" si="8"/>
        <v/>
      </c>
      <c r="AE1995" s="84"/>
      <c r="AF1995" s="86">
        <f>IF(AC1995&gt;0,AC1995,'⚙️ Config'!$B$10)</f>
        <v>0.0075</v>
      </c>
      <c r="AG1995" s="88">
        <f t="shared" si="9"/>
        <v>7502.261625</v>
      </c>
      <c r="AH1995" s="88">
        <f>AG1995*'⚙️ Config'!$B$11</f>
        <v>37511.30813</v>
      </c>
      <c r="AI1995" s="88">
        <f>AH1995*'⚙️ Config'!$B$12</f>
        <v>11253.39244</v>
      </c>
      <c r="AJ1995" s="64"/>
      <c r="AK1995" s="84"/>
      <c r="AL1995" s="84"/>
      <c r="AM1995" s="84"/>
      <c r="AN1995" s="84"/>
      <c r="AO1995" s="84"/>
      <c r="AP1995" s="84"/>
      <c r="AQ1995" s="84"/>
    </row>
    <row r="1996" ht="15.0" customHeight="1">
      <c r="A1996" s="79">
        <v>1993.0</v>
      </c>
      <c r="B1996" s="80" t="s">
        <v>4344</v>
      </c>
      <c r="C1996" s="79" t="s">
        <v>141</v>
      </c>
      <c r="D1996" s="79" t="s">
        <v>4345</v>
      </c>
      <c r="E1996" s="81">
        <v>63.78</v>
      </c>
      <c r="F1996" s="79" t="s">
        <v>84</v>
      </c>
      <c r="G1996" s="79" t="s">
        <v>606</v>
      </c>
      <c r="H1996" s="82">
        <v>1000223.34</v>
      </c>
      <c r="I1996" s="79">
        <v>1.0</v>
      </c>
      <c r="J1996" s="83">
        <v>1.1</v>
      </c>
      <c r="K1996" s="80">
        <v>2025.0</v>
      </c>
      <c r="L1996" s="79" t="s">
        <v>630</v>
      </c>
      <c r="M1996" s="79">
        <v>2025.0</v>
      </c>
      <c r="N1996" s="79" t="s">
        <v>161</v>
      </c>
      <c r="O1996" s="65" t="str">
        <f t="shared" si="1"/>
        <v>095323770001</v>
      </c>
      <c r="P1996" s="65">
        <f t="shared" si="2"/>
        <v>6</v>
      </c>
      <c r="Q1996" s="65">
        <f t="shared" si="3"/>
        <v>6</v>
      </c>
      <c r="R1996" s="65" t="str">
        <f t="shared" si="12"/>
        <v>09.532.377/0001-66</v>
      </c>
      <c r="S1996" s="84"/>
      <c r="T1996" s="84" t="str">
        <f t="shared" si="10"/>
        <v/>
      </c>
      <c r="U1996" s="84" t="str">
        <f t="shared" si="11"/>
        <v/>
      </c>
      <c r="V1996" s="65" t="str">
        <f t="shared" si="5"/>
        <v/>
      </c>
      <c r="W1996" s="84"/>
      <c r="X1996" s="84"/>
      <c r="Y1996" s="85"/>
      <c r="Z1996" s="85"/>
      <c r="AA1996" s="65" t="str">
        <f t="shared" si="6"/>
        <v/>
      </c>
      <c r="AB1996" s="65" t="str">
        <f t="shared" si="7"/>
        <v/>
      </c>
      <c r="AC1996" s="86"/>
      <c r="AD1996" s="87" t="str">
        <f t="shared" si="8"/>
        <v/>
      </c>
      <c r="AE1996" s="84"/>
      <c r="AF1996" s="86">
        <f>IF(AC1996&gt;0,AC1996,'⚙️ Config'!$B$10)</f>
        <v>0.0075</v>
      </c>
      <c r="AG1996" s="88">
        <f t="shared" si="9"/>
        <v>7501.67505</v>
      </c>
      <c r="AH1996" s="88">
        <f>AG1996*'⚙️ Config'!$B$11</f>
        <v>37508.37525</v>
      </c>
      <c r="AI1996" s="88">
        <f>AH1996*'⚙️ Config'!$B$12</f>
        <v>11252.51258</v>
      </c>
      <c r="AJ1996" s="64"/>
      <c r="AK1996" s="84"/>
      <c r="AL1996" s="84"/>
      <c r="AM1996" s="84"/>
      <c r="AN1996" s="84"/>
      <c r="AO1996" s="84"/>
      <c r="AP1996" s="84"/>
      <c r="AQ1996" s="84"/>
    </row>
    <row r="1997" ht="15.0" customHeight="1">
      <c r="A1997" s="93">
        <v>1994.0</v>
      </c>
      <c r="B1997" s="94" t="s">
        <v>4346</v>
      </c>
      <c r="C1997" s="93" t="s">
        <v>141</v>
      </c>
      <c r="D1997" s="93" t="s">
        <v>4347</v>
      </c>
      <c r="E1997" s="95">
        <v>32.58</v>
      </c>
      <c r="F1997" s="93" t="s">
        <v>85</v>
      </c>
      <c r="G1997" s="93" t="s">
        <v>143</v>
      </c>
      <c r="H1997" s="96">
        <v>1.2878945676E8</v>
      </c>
      <c r="I1997" s="93">
        <v>4.0</v>
      </c>
      <c r="J1997" s="97">
        <v>2.8</v>
      </c>
      <c r="K1997" s="94">
        <v>2024.0</v>
      </c>
      <c r="L1997" s="93" t="s">
        <v>315</v>
      </c>
      <c r="M1997" s="93">
        <v>2023.0</v>
      </c>
      <c r="N1997" s="93" t="s">
        <v>189</v>
      </c>
      <c r="O1997" s="65" t="str">
        <f t="shared" si="1"/>
        <v>048080020001</v>
      </c>
      <c r="P1997" s="65">
        <f t="shared" si="2"/>
        <v>6</v>
      </c>
      <c r="Q1997" s="65">
        <f t="shared" si="3"/>
        <v>2</v>
      </c>
      <c r="R1997" s="65" t="str">
        <f t="shared" si="12"/>
        <v>04.808.002/0001-62</v>
      </c>
      <c r="S1997" s="84"/>
      <c r="T1997" s="84" t="str">
        <f t="shared" si="10"/>
        <v/>
      </c>
      <c r="U1997" s="84" t="str">
        <f t="shared" si="11"/>
        <v/>
      </c>
      <c r="V1997" s="65" t="str">
        <f t="shared" si="5"/>
        <v/>
      </c>
      <c r="W1997" s="84"/>
      <c r="X1997" s="84"/>
      <c r="Y1997" s="85"/>
      <c r="Z1997" s="85"/>
      <c r="AA1997" s="65" t="str">
        <f t="shared" si="6"/>
        <v/>
      </c>
      <c r="AB1997" s="65" t="str">
        <f t="shared" si="7"/>
        <v/>
      </c>
      <c r="AC1997" s="86"/>
      <c r="AD1997" s="87" t="str">
        <f t="shared" si="8"/>
        <v/>
      </c>
      <c r="AE1997" s="84"/>
      <c r="AF1997" s="86">
        <f>IF(AC1997&gt;0,AC1997,'⚙️ Config'!$B$10)</f>
        <v>0.0075</v>
      </c>
      <c r="AG1997" s="88">
        <f t="shared" si="9"/>
        <v>965920.9257</v>
      </c>
      <c r="AH1997" s="88">
        <f>AG1997*'⚙️ Config'!$B$11</f>
        <v>4829604.629</v>
      </c>
      <c r="AI1997" s="88">
        <f>AH1997*'⚙️ Config'!$B$12</f>
        <v>1448881.389</v>
      </c>
      <c r="AJ1997" s="64"/>
      <c r="AK1997" s="84"/>
      <c r="AL1997" s="84"/>
      <c r="AM1997" s="84"/>
      <c r="AN1997" s="84"/>
      <c r="AO1997" s="84"/>
      <c r="AP1997" s="84"/>
      <c r="AQ1997" s="84"/>
    </row>
    <row r="1998" ht="15.0" customHeight="1">
      <c r="A1998" s="93">
        <v>1995.0</v>
      </c>
      <c r="B1998" s="94" t="s">
        <v>4348</v>
      </c>
      <c r="C1998" s="93" t="s">
        <v>141</v>
      </c>
      <c r="D1998" s="93" t="s">
        <v>4349</v>
      </c>
      <c r="E1998" s="95">
        <v>55.71</v>
      </c>
      <c r="F1998" s="93" t="s">
        <v>85</v>
      </c>
      <c r="G1998" s="93" t="s">
        <v>143</v>
      </c>
      <c r="H1998" s="96">
        <v>8.870118218E7</v>
      </c>
      <c r="I1998" s="93">
        <v>3.0</v>
      </c>
      <c r="J1998" s="97">
        <v>1.0</v>
      </c>
      <c r="K1998" s="94">
        <v>2025.0</v>
      </c>
      <c r="L1998" s="93" t="s">
        <v>4350</v>
      </c>
      <c r="M1998" s="93">
        <v>2025.0</v>
      </c>
      <c r="N1998" s="93" t="s">
        <v>4351</v>
      </c>
      <c r="O1998" s="65" t="str">
        <f t="shared" si="1"/>
        <v>041796640001</v>
      </c>
      <c r="P1998" s="65">
        <f t="shared" si="2"/>
        <v>1</v>
      </c>
      <c r="Q1998" s="65">
        <f t="shared" si="3"/>
        <v>0</v>
      </c>
      <c r="R1998" s="65" t="str">
        <f t="shared" si="12"/>
        <v>04.179.664/0001-10</v>
      </c>
      <c r="S1998" s="84"/>
      <c r="T1998" s="84" t="str">
        <f t="shared" si="10"/>
        <v/>
      </c>
      <c r="U1998" s="84" t="str">
        <f t="shared" si="11"/>
        <v/>
      </c>
      <c r="V1998" s="65" t="str">
        <f t="shared" si="5"/>
        <v/>
      </c>
      <c r="W1998" s="84"/>
      <c r="X1998" s="84"/>
      <c r="Y1998" s="85"/>
      <c r="Z1998" s="85"/>
      <c r="AA1998" s="65" t="str">
        <f t="shared" si="6"/>
        <v/>
      </c>
      <c r="AB1998" s="65" t="str">
        <f t="shared" si="7"/>
        <v/>
      </c>
      <c r="AC1998" s="86"/>
      <c r="AD1998" s="87" t="str">
        <f t="shared" si="8"/>
        <v/>
      </c>
      <c r="AE1998" s="84"/>
      <c r="AF1998" s="86">
        <f>IF(AC1998&gt;0,AC1998,'⚙️ Config'!$B$10)</f>
        <v>0.0075</v>
      </c>
      <c r="AG1998" s="88">
        <f t="shared" si="9"/>
        <v>665258.8664</v>
      </c>
      <c r="AH1998" s="88">
        <f>AG1998*'⚙️ Config'!$B$11</f>
        <v>3326294.332</v>
      </c>
      <c r="AI1998" s="88">
        <f>AH1998*'⚙️ Config'!$B$12</f>
        <v>997888.2995</v>
      </c>
      <c r="AJ1998" s="64"/>
      <c r="AK1998" s="84"/>
      <c r="AL1998" s="84"/>
      <c r="AM1998" s="84"/>
      <c r="AN1998" s="84"/>
      <c r="AO1998" s="84"/>
      <c r="AP1998" s="84"/>
      <c r="AQ1998" s="84"/>
    </row>
    <row r="1999" ht="15.0" customHeight="1">
      <c r="A1999" s="93">
        <v>1996.0</v>
      </c>
      <c r="B1999" s="94" t="s">
        <v>4352</v>
      </c>
      <c r="C1999" s="93" t="s">
        <v>141</v>
      </c>
      <c r="D1999" s="93" t="s">
        <v>4353</v>
      </c>
      <c r="E1999" s="95">
        <v>23.19</v>
      </c>
      <c r="F1999" s="93" t="s">
        <v>85</v>
      </c>
      <c r="G1999" s="93" t="s">
        <v>143</v>
      </c>
      <c r="H1999" s="96">
        <v>8.499896314E7</v>
      </c>
      <c r="I1999" s="93">
        <v>4.0</v>
      </c>
      <c r="J1999" s="97">
        <v>3.9</v>
      </c>
      <c r="K1999" s="94">
        <v>2022.0</v>
      </c>
      <c r="L1999" s="93" t="s">
        <v>1438</v>
      </c>
      <c r="M1999" s="93">
        <v>2022.0</v>
      </c>
      <c r="N1999" s="93" t="s">
        <v>161</v>
      </c>
      <c r="O1999" s="65" t="str">
        <f t="shared" si="1"/>
        <v>158327500001</v>
      </c>
      <c r="P1999" s="65">
        <f t="shared" si="2"/>
        <v>0</v>
      </c>
      <c r="Q1999" s="65">
        <f t="shared" si="3"/>
        <v>5</v>
      </c>
      <c r="R1999" s="65" t="str">
        <f t="shared" si="12"/>
        <v>15.832.750/0001-05</v>
      </c>
      <c r="S1999" s="84"/>
      <c r="T1999" s="84" t="str">
        <f t="shared" si="10"/>
        <v/>
      </c>
      <c r="U1999" s="84" t="str">
        <f t="shared" si="11"/>
        <v/>
      </c>
      <c r="V1999" s="65" t="str">
        <f t="shared" si="5"/>
        <v/>
      </c>
      <c r="W1999" s="84"/>
      <c r="X1999" s="84"/>
      <c r="Y1999" s="85"/>
      <c r="Z1999" s="85"/>
      <c r="AA1999" s="65" t="str">
        <f t="shared" si="6"/>
        <v/>
      </c>
      <c r="AB1999" s="65" t="str">
        <f t="shared" si="7"/>
        <v/>
      </c>
      <c r="AC1999" s="86"/>
      <c r="AD1999" s="87" t="str">
        <f t="shared" si="8"/>
        <v/>
      </c>
      <c r="AE1999" s="84"/>
      <c r="AF1999" s="86">
        <f>IF(AC1999&gt;0,AC1999,'⚙️ Config'!$B$10)</f>
        <v>0.0075</v>
      </c>
      <c r="AG1999" s="88">
        <f t="shared" si="9"/>
        <v>637492.2236</v>
      </c>
      <c r="AH1999" s="88">
        <f>AG1999*'⚙️ Config'!$B$11</f>
        <v>3187461.118</v>
      </c>
      <c r="AI1999" s="88">
        <f>AH1999*'⚙️ Config'!$B$12</f>
        <v>956238.3353</v>
      </c>
      <c r="AJ1999" s="64"/>
      <c r="AK1999" s="84"/>
      <c r="AL1999" s="84"/>
      <c r="AM1999" s="84"/>
      <c r="AN1999" s="84"/>
      <c r="AO1999" s="84"/>
      <c r="AP1999" s="84"/>
      <c r="AQ1999" s="84"/>
    </row>
    <row r="2000" ht="15.0" customHeight="1">
      <c r="A2000" s="93">
        <v>1997.0</v>
      </c>
      <c r="B2000" s="94" t="s">
        <v>4354</v>
      </c>
      <c r="C2000" s="93" t="s">
        <v>141</v>
      </c>
      <c r="D2000" s="93" t="s">
        <v>4355</v>
      </c>
      <c r="E2000" s="95">
        <v>30.54</v>
      </c>
      <c r="F2000" s="93" t="s">
        <v>85</v>
      </c>
      <c r="G2000" s="93" t="s">
        <v>143</v>
      </c>
      <c r="H2000" s="96">
        <v>8.207084888E7</v>
      </c>
      <c r="I2000" s="93">
        <v>4.0</v>
      </c>
      <c r="J2000" s="97">
        <v>2.5</v>
      </c>
      <c r="K2000" s="94">
        <v>2023.0</v>
      </c>
      <c r="L2000" s="93" t="s">
        <v>1438</v>
      </c>
      <c r="M2000" s="93">
        <v>2023.0</v>
      </c>
      <c r="N2000" s="93" t="s">
        <v>161</v>
      </c>
      <c r="O2000" s="65" t="str">
        <f t="shared" si="1"/>
        <v>078294930001</v>
      </c>
      <c r="P2000" s="65">
        <f t="shared" si="2"/>
        <v>1</v>
      </c>
      <c r="Q2000" s="65">
        <f t="shared" si="3"/>
        <v>6</v>
      </c>
      <c r="R2000" s="65" t="str">
        <f t="shared" si="12"/>
        <v>07.829.493/0001-16</v>
      </c>
      <c r="S2000" s="84"/>
      <c r="T2000" s="84" t="str">
        <f t="shared" si="10"/>
        <v/>
      </c>
      <c r="U2000" s="84" t="str">
        <f t="shared" si="11"/>
        <v/>
      </c>
      <c r="V2000" s="65" t="str">
        <f t="shared" si="5"/>
        <v/>
      </c>
      <c r="W2000" s="84"/>
      <c r="X2000" s="84"/>
      <c r="Y2000" s="85"/>
      <c r="Z2000" s="85"/>
      <c r="AA2000" s="65" t="str">
        <f t="shared" si="6"/>
        <v/>
      </c>
      <c r="AB2000" s="65" t="str">
        <f t="shared" si="7"/>
        <v/>
      </c>
      <c r="AC2000" s="86"/>
      <c r="AD2000" s="87" t="str">
        <f t="shared" si="8"/>
        <v/>
      </c>
      <c r="AE2000" s="84"/>
      <c r="AF2000" s="86">
        <f>IF(AC2000&gt;0,AC2000,'⚙️ Config'!$B$10)</f>
        <v>0.0075</v>
      </c>
      <c r="AG2000" s="88">
        <f t="shared" si="9"/>
        <v>615531.3666</v>
      </c>
      <c r="AH2000" s="88">
        <f>AG2000*'⚙️ Config'!$B$11</f>
        <v>3077656.833</v>
      </c>
      <c r="AI2000" s="88">
        <f>AH2000*'⚙️ Config'!$B$12</f>
        <v>923297.0499</v>
      </c>
      <c r="AJ2000" s="64"/>
      <c r="AK2000" s="84"/>
      <c r="AL2000" s="84"/>
      <c r="AM2000" s="84"/>
      <c r="AN2000" s="84"/>
      <c r="AO2000" s="84"/>
      <c r="AP2000" s="84"/>
      <c r="AQ2000" s="84"/>
    </row>
    <row r="2001" ht="15.0" customHeight="1">
      <c r="A2001" s="93">
        <v>1998.0</v>
      </c>
      <c r="B2001" s="94" t="s">
        <v>4356</v>
      </c>
      <c r="C2001" s="93" t="s">
        <v>141</v>
      </c>
      <c r="D2001" s="93" t="s">
        <v>4357</v>
      </c>
      <c r="E2001" s="95">
        <v>23.11</v>
      </c>
      <c r="F2001" s="93" t="s">
        <v>85</v>
      </c>
      <c r="G2001" s="93" t="s">
        <v>143</v>
      </c>
      <c r="H2001" s="96">
        <v>8.20700613E7</v>
      </c>
      <c r="I2001" s="93">
        <v>4.0</v>
      </c>
      <c r="J2001" s="97">
        <v>3.9</v>
      </c>
      <c r="K2001" s="94">
        <v>2022.0</v>
      </c>
      <c r="L2001" s="93" t="s">
        <v>1438</v>
      </c>
      <c r="M2001" s="93">
        <v>2022.0</v>
      </c>
      <c r="N2001" s="93" t="s">
        <v>161</v>
      </c>
      <c r="O2001" s="65" t="str">
        <f t="shared" si="1"/>
        <v>477870560001</v>
      </c>
      <c r="P2001" s="65">
        <f t="shared" si="2"/>
        <v>0</v>
      </c>
      <c r="Q2001" s="65">
        <f t="shared" si="3"/>
        <v>0</v>
      </c>
      <c r="R2001" s="65" t="str">
        <f t="shared" si="12"/>
        <v>47.787.056/0001-00</v>
      </c>
      <c r="S2001" s="84"/>
      <c r="T2001" s="84" t="str">
        <f t="shared" si="10"/>
        <v/>
      </c>
      <c r="U2001" s="84" t="str">
        <f t="shared" si="11"/>
        <v/>
      </c>
      <c r="V2001" s="65" t="str">
        <f t="shared" si="5"/>
        <v/>
      </c>
      <c r="W2001" s="84"/>
      <c r="X2001" s="84"/>
      <c r="Y2001" s="85"/>
      <c r="Z2001" s="85"/>
      <c r="AA2001" s="65" t="str">
        <f t="shared" si="6"/>
        <v/>
      </c>
      <c r="AB2001" s="65" t="str">
        <f t="shared" si="7"/>
        <v/>
      </c>
      <c r="AC2001" s="86"/>
      <c r="AD2001" s="87" t="str">
        <f t="shared" si="8"/>
        <v/>
      </c>
      <c r="AE2001" s="84"/>
      <c r="AF2001" s="86">
        <f>IF(AC2001&gt;0,AC2001,'⚙️ Config'!$B$10)</f>
        <v>0.0075</v>
      </c>
      <c r="AG2001" s="88">
        <f t="shared" si="9"/>
        <v>615525.4598</v>
      </c>
      <c r="AH2001" s="88">
        <f>AG2001*'⚙️ Config'!$B$11</f>
        <v>3077627.299</v>
      </c>
      <c r="AI2001" s="88">
        <f>AH2001*'⚙️ Config'!$B$12</f>
        <v>923288.1896</v>
      </c>
      <c r="AJ2001" s="64"/>
      <c r="AK2001" s="84"/>
      <c r="AL2001" s="84"/>
      <c r="AM2001" s="84"/>
      <c r="AN2001" s="84"/>
      <c r="AO2001" s="84"/>
      <c r="AP2001" s="84"/>
      <c r="AQ2001" s="84"/>
    </row>
    <row r="2002" ht="15.0" customHeight="1">
      <c r="A2002" s="93">
        <v>1999.0</v>
      </c>
      <c r="B2002" s="94" t="s">
        <v>4358</v>
      </c>
      <c r="C2002" s="93" t="s">
        <v>141</v>
      </c>
      <c r="D2002" s="93" t="s">
        <v>4359</v>
      </c>
      <c r="E2002" s="95">
        <v>32.2</v>
      </c>
      <c r="F2002" s="93" t="s">
        <v>85</v>
      </c>
      <c r="G2002" s="93" t="s">
        <v>143</v>
      </c>
      <c r="H2002" s="96">
        <v>8.203592131E7</v>
      </c>
      <c r="I2002" s="93">
        <v>4.0</v>
      </c>
      <c r="J2002" s="97">
        <v>2.3</v>
      </c>
      <c r="K2002" s="94">
        <v>2023.0</v>
      </c>
      <c r="L2002" s="93" t="s">
        <v>1438</v>
      </c>
      <c r="M2002" s="93">
        <v>2023.0</v>
      </c>
      <c r="N2002" s="93" t="s">
        <v>161</v>
      </c>
      <c r="O2002" s="65" t="str">
        <f t="shared" si="1"/>
        <v>144803780001</v>
      </c>
      <c r="P2002" s="65">
        <f t="shared" si="2"/>
        <v>4</v>
      </c>
      <c r="Q2002" s="65">
        <f t="shared" si="3"/>
        <v>4</v>
      </c>
      <c r="R2002" s="65" t="str">
        <f t="shared" si="12"/>
        <v>14.480.378/0001-44</v>
      </c>
      <c r="S2002" s="84"/>
      <c r="T2002" s="84" t="str">
        <f t="shared" si="10"/>
        <v/>
      </c>
      <c r="U2002" s="84" t="str">
        <f t="shared" si="11"/>
        <v/>
      </c>
      <c r="V2002" s="65" t="str">
        <f t="shared" si="5"/>
        <v/>
      </c>
      <c r="W2002" s="84"/>
      <c r="X2002" s="84"/>
      <c r="Y2002" s="85"/>
      <c r="Z2002" s="85"/>
      <c r="AA2002" s="65" t="str">
        <f t="shared" si="6"/>
        <v/>
      </c>
      <c r="AB2002" s="65" t="str">
        <f t="shared" si="7"/>
        <v/>
      </c>
      <c r="AC2002" s="86"/>
      <c r="AD2002" s="87" t="str">
        <f t="shared" si="8"/>
        <v/>
      </c>
      <c r="AE2002" s="84"/>
      <c r="AF2002" s="86">
        <f>IF(AC2002&gt;0,AC2002,'⚙️ Config'!$B$10)</f>
        <v>0.0075</v>
      </c>
      <c r="AG2002" s="88">
        <f t="shared" si="9"/>
        <v>615269.4098</v>
      </c>
      <c r="AH2002" s="88">
        <f>AG2002*'⚙️ Config'!$B$11</f>
        <v>3076347.049</v>
      </c>
      <c r="AI2002" s="88">
        <f>AH2002*'⚙️ Config'!$B$12</f>
        <v>922904.1147</v>
      </c>
      <c r="AJ2002" s="64"/>
      <c r="AK2002" s="84"/>
      <c r="AL2002" s="84"/>
      <c r="AM2002" s="84"/>
      <c r="AN2002" s="84"/>
      <c r="AO2002" s="84"/>
      <c r="AP2002" s="84"/>
      <c r="AQ2002" s="84"/>
    </row>
    <row r="2003" ht="15.0" customHeight="1">
      <c r="A2003" s="93">
        <v>2000.0</v>
      </c>
      <c r="B2003" s="94" t="s">
        <v>4360</v>
      </c>
      <c r="C2003" s="93" t="s">
        <v>154</v>
      </c>
      <c r="D2003" s="93" t="s">
        <v>4361</v>
      </c>
      <c r="E2003" s="95">
        <v>23.57</v>
      </c>
      <c r="F2003" s="93" t="s">
        <v>85</v>
      </c>
      <c r="G2003" s="93" t="s">
        <v>143</v>
      </c>
      <c r="H2003" s="96">
        <v>7.104740684E7</v>
      </c>
      <c r="I2003" s="93">
        <v>4.0</v>
      </c>
      <c r="J2003" s="97">
        <v>3.7</v>
      </c>
      <c r="K2003" s="94">
        <v>2022.0</v>
      </c>
      <c r="L2003" s="93" t="s">
        <v>4350</v>
      </c>
      <c r="M2003" s="93">
        <v>2022.0</v>
      </c>
      <c r="N2003" s="93" t="s">
        <v>189</v>
      </c>
      <c r="O2003" s="65" t="str">
        <f t="shared" si="1"/>
        <v>082179060001</v>
      </c>
      <c r="P2003" s="65">
        <f t="shared" si="2"/>
        <v>7</v>
      </c>
      <c r="Q2003" s="65">
        <f t="shared" si="3"/>
        <v>4</v>
      </c>
      <c r="R2003" s="65" t="str">
        <f t="shared" si="12"/>
        <v>08.217.906/0001-74</v>
      </c>
      <c r="S2003" s="84"/>
      <c r="T2003" s="84" t="str">
        <f t="shared" si="10"/>
        <v/>
      </c>
      <c r="U2003" s="84" t="str">
        <f t="shared" si="11"/>
        <v/>
      </c>
      <c r="V2003" s="65" t="str">
        <f t="shared" si="5"/>
        <v/>
      </c>
      <c r="W2003" s="84"/>
      <c r="X2003" s="84"/>
      <c r="Y2003" s="85"/>
      <c r="Z2003" s="85"/>
      <c r="AA2003" s="65" t="str">
        <f t="shared" si="6"/>
        <v/>
      </c>
      <c r="AB2003" s="65" t="str">
        <f t="shared" si="7"/>
        <v/>
      </c>
      <c r="AC2003" s="86"/>
      <c r="AD2003" s="87" t="str">
        <f t="shared" si="8"/>
        <v/>
      </c>
      <c r="AE2003" s="84"/>
      <c r="AF2003" s="86">
        <f>IF(AC2003&gt;0,AC2003,'⚙️ Config'!$B$10)</f>
        <v>0.0075</v>
      </c>
      <c r="AG2003" s="88">
        <f t="shared" si="9"/>
        <v>532855.5513</v>
      </c>
      <c r="AH2003" s="88">
        <f>AG2003*'⚙️ Config'!$B$11</f>
        <v>2664277.757</v>
      </c>
      <c r="AI2003" s="88">
        <f>AH2003*'⚙️ Config'!$B$12</f>
        <v>799283.327</v>
      </c>
      <c r="AJ2003" s="64"/>
      <c r="AK2003" s="84"/>
      <c r="AL2003" s="84"/>
      <c r="AM2003" s="84"/>
      <c r="AN2003" s="84"/>
      <c r="AO2003" s="84"/>
      <c r="AP2003" s="84"/>
      <c r="AQ2003" s="84"/>
    </row>
    <row r="2004" ht="15.0" customHeight="1">
      <c r="A2004" s="93">
        <v>2001.0</v>
      </c>
      <c r="B2004" s="94" t="s">
        <v>4362</v>
      </c>
      <c r="C2004" s="93" t="s">
        <v>141</v>
      </c>
      <c r="D2004" s="93" t="s">
        <v>4363</v>
      </c>
      <c r="E2004" s="95">
        <v>26.89</v>
      </c>
      <c r="F2004" s="93" t="s">
        <v>85</v>
      </c>
      <c r="G2004" s="93" t="s">
        <v>143</v>
      </c>
      <c r="H2004" s="96">
        <v>7.040327752E7</v>
      </c>
      <c r="I2004" s="93">
        <v>4.0</v>
      </c>
      <c r="J2004" s="97">
        <v>3.0</v>
      </c>
      <c r="K2004" s="94">
        <v>2023.0</v>
      </c>
      <c r="L2004" s="93" t="s">
        <v>1438</v>
      </c>
      <c r="M2004" s="93">
        <v>2023.0</v>
      </c>
      <c r="N2004" s="93" t="s">
        <v>189</v>
      </c>
      <c r="O2004" s="65" t="str">
        <f t="shared" si="1"/>
        <v>018452580001</v>
      </c>
      <c r="P2004" s="65">
        <f t="shared" si="2"/>
        <v>5</v>
      </c>
      <c r="Q2004" s="65">
        <f t="shared" si="3"/>
        <v>1</v>
      </c>
      <c r="R2004" s="65" t="str">
        <f t="shared" si="12"/>
        <v>01.845.258/0001-51</v>
      </c>
      <c r="S2004" s="84"/>
      <c r="T2004" s="84" t="str">
        <f t="shared" si="10"/>
        <v/>
      </c>
      <c r="U2004" s="84" t="str">
        <f t="shared" si="11"/>
        <v/>
      </c>
      <c r="V2004" s="65" t="str">
        <f t="shared" si="5"/>
        <v/>
      </c>
      <c r="W2004" s="84"/>
      <c r="X2004" s="84"/>
      <c r="Y2004" s="85"/>
      <c r="Z2004" s="85"/>
      <c r="AA2004" s="65" t="str">
        <f t="shared" si="6"/>
        <v/>
      </c>
      <c r="AB2004" s="65" t="str">
        <f t="shared" si="7"/>
        <v/>
      </c>
      <c r="AC2004" s="86"/>
      <c r="AD2004" s="87" t="str">
        <f t="shared" si="8"/>
        <v/>
      </c>
      <c r="AE2004" s="84"/>
      <c r="AF2004" s="86">
        <f>IF(AC2004&gt;0,AC2004,'⚙️ Config'!$B$10)</f>
        <v>0.0075</v>
      </c>
      <c r="AG2004" s="88">
        <f t="shared" si="9"/>
        <v>528024.5814</v>
      </c>
      <c r="AH2004" s="88">
        <f>AG2004*'⚙️ Config'!$B$11</f>
        <v>2640122.907</v>
      </c>
      <c r="AI2004" s="88">
        <f>AH2004*'⚙️ Config'!$B$12</f>
        <v>792036.8721</v>
      </c>
      <c r="AJ2004" s="64"/>
      <c r="AK2004" s="84"/>
      <c r="AL2004" s="84"/>
      <c r="AM2004" s="84"/>
      <c r="AN2004" s="84"/>
      <c r="AO2004" s="84"/>
      <c r="AP2004" s="84"/>
      <c r="AQ2004" s="84"/>
    </row>
    <row r="2005" ht="15.0" customHeight="1">
      <c r="A2005" s="93">
        <v>2002.0</v>
      </c>
      <c r="B2005" s="94" t="s">
        <v>4364</v>
      </c>
      <c r="C2005" s="93" t="s">
        <v>141</v>
      </c>
      <c r="D2005" s="93" t="s">
        <v>4365</v>
      </c>
      <c r="E2005" s="95">
        <v>60.71</v>
      </c>
      <c r="F2005" s="93" t="s">
        <v>85</v>
      </c>
      <c r="G2005" s="93" t="s">
        <v>143</v>
      </c>
      <c r="H2005" s="96">
        <v>6.956912097E7</v>
      </c>
      <c r="I2005" s="93">
        <v>4.0</v>
      </c>
      <c r="J2005" s="97">
        <v>0.8</v>
      </c>
      <c r="K2005" s="94">
        <v>2025.0</v>
      </c>
      <c r="L2005" s="93" t="s">
        <v>1438</v>
      </c>
      <c r="M2005" s="93">
        <v>2025.0</v>
      </c>
      <c r="N2005" s="93" t="s">
        <v>161</v>
      </c>
      <c r="O2005" s="65" t="str">
        <f t="shared" si="1"/>
        <v>849131850001</v>
      </c>
      <c r="P2005" s="65">
        <f t="shared" si="2"/>
        <v>1</v>
      </c>
      <c r="Q2005" s="65">
        <f t="shared" si="3"/>
        <v>5</v>
      </c>
      <c r="R2005" s="65" t="str">
        <f t="shared" si="12"/>
        <v>84.913.185/0001-15</v>
      </c>
      <c r="S2005" s="84"/>
      <c r="T2005" s="84" t="str">
        <f t="shared" si="10"/>
        <v/>
      </c>
      <c r="U2005" s="84" t="str">
        <f t="shared" si="11"/>
        <v/>
      </c>
      <c r="V2005" s="65" t="str">
        <f t="shared" si="5"/>
        <v/>
      </c>
      <c r="W2005" s="84"/>
      <c r="X2005" s="84"/>
      <c r="Y2005" s="85"/>
      <c r="Z2005" s="85"/>
      <c r="AA2005" s="65" t="str">
        <f t="shared" si="6"/>
        <v/>
      </c>
      <c r="AB2005" s="65" t="str">
        <f t="shared" si="7"/>
        <v/>
      </c>
      <c r="AC2005" s="86"/>
      <c r="AD2005" s="87" t="str">
        <f t="shared" si="8"/>
        <v/>
      </c>
      <c r="AE2005" s="84"/>
      <c r="AF2005" s="86">
        <f>IF(AC2005&gt;0,AC2005,'⚙️ Config'!$B$10)</f>
        <v>0.0075</v>
      </c>
      <c r="AG2005" s="88">
        <f t="shared" si="9"/>
        <v>521768.4073</v>
      </c>
      <c r="AH2005" s="88">
        <f>AG2005*'⚙️ Config'!$B$11</f>
        <v>2608842.036</v>
      </c>
      <c r="AI2005" s="88">
        <f>AH2005*'⚙️ Config'!$B$12</f>
        <v>782652.6109</v>
      </c>
      <c r="AJ2005" s="64"/>
      <c r="AK2005" s="84"/>
      <c r="AL2005" s="84"/>
      <c r="AM2005" s="84"/>
      <c r="AN2005" s="84"/>
      <c r="AO2005" s="84"/>
      <c r="AP2005" s="84"/>
      <c r="AQ2005" s="84"/>
    </row>
    <row r="2006" ht="15.0" customHeight="1">
      <c r="A2006" s="93">
        <v>2003.0</v>
      </c>
      <c r="B2006" s="94" t="s">
        <v>4366</v>
      </c>
      <c r="C2006" s="93" t="s">
        <v>141</v>
      </c>
      <c r="D2006" s="93" t="s">
        <v>4367</v>
      </c>
      <c r="E2006" s="95">
        <v>25.72</v>
      </c>
      <c r="F2006" s="93" t="s">
        <v>85</v>
      </c>
      <c r="G2006" s="93" t="s">
        <v>143</v>
      </c>
      <c r="H2006" s="96">
        <v>6.706977556E7</v>
      </c>
      <c r="I2006" s="93">
        <v>4.0</v>
      </c>
      <c r="J2006" s="97">
        <v>3.2</v>
      </c>
      <c r="K2006" s="94">
        <v>2022.0</v>
      </c>
      <c r="L2006" s="93" t="s">
        <v>1438</v>
      </c>
      <c r="M2006" s="93">
        <v>2022.0</v>
      </c>
      <c r="N2006" s="93" t="s">
        <v>189</v>
      </c>
      <c r="O2006" s="65" t="str">
        <f t="shared" si="1"/>
        <v>059445020001</v>
      </c>
      <c r="P2006" s="65">
        <f t="shared" si="2"/>
        <v>9</v>
      </c>
      <c r="Q2006" s="65">
        <f t="shared" si="3"/>
        <v>4</v>
      </c>
      <c r="R2006" s="65" t="str">
        <f t="shared" si="12"/>
        <v>05.944.502/0001-94</v>
      </c>
      <c r="S2006" s="84"/>
      <c r="T2006" s="84" t="str">
        <f t="shared" si="10"/>
        <v/>
      </c>
      <c r="U2006" s="84" t="str">
        <f t="shared" si="11"/>
        <v/>
      </c>
      <c r="V2006" s="65" t="str">
        <f t="shared" si="5"/>
        <v/>
      </c>
      <c r="W2006" s="84"/>
      <c r="X2006" s="84"/>
      <c r="Y2006" s="85"/>
      <c r="Z2006" s="85"/>
      <c r="AA2006" s="65" t="str">
        <f t="shared" si="6"/>
        <v/>
      </c>
      <c r="AB2006" s="65" t="str">
        <f t="shared" si="7"/>
        <v/>
      </c>
      <c r="AC2006" s="86"/>
      <c r="AD2006" s="87" t="str">
        <f t="shared" si="8"/>
        <v/>
      </c>
      <c r="AE2006" s="84"/>
      <c r="AF2006" s="86">
        <f>IF(AC2006&gt;0,AC2006,'⚙️ Config'!$B$10)</f>
        <v>0.0075</v>
      </c>
      <c r="AG2006" s="88">
        <f t="shared" si="9"/>
        <v>503023.3167</v>
      </c>
      <c r="AH2006" s="88">
        <f>AG2006*'⚙️ Config'!$B$11</f>
        <v>2515116.584</v>
      </c>
      <c r="AI2006" s="88">
        <f>AH2006*'⚙️ Config'!$B$12</f>
        <v>754534.9751</v>
      </c>
      <c r="AJ2006" s="64"/>
      <c r="AK2006" s="84"/>
      <c r="AL2006" s="84"/>
      <c r="AM2006" s="84"/>
      <c r="AN2006" s="84"/>
      <c r="AO2006" s="84"/>
      <c r="AP2006" s="84"/>
      <c r="AQ2006" s="84"/>
    </row>
    <row r="2007" ht="15.0" customHeight="1">
      <c r="A2007" s="93">
        <v>2004.0</v>
      </c>
      <c r="B2007" s="94" t="s">
        <v>4368</v>
      </c>
      <c r="C2007" s="93" t="s">
        <v>141</v>
      </c>
      <c r="D2007" s="93" t="s">
        <v>4369</v>
      </c>
      <c r="E2007" s="95">
        <v>55.02</v>
      </c>
      <c r="F2007" s="93" t="s">
        <v>85</v>
      </c>
      <c r="G2007" s="93" t="s">
        <v>143</v>
      </c>
      <c r="H2007" s="96">
        <v>6.37639955E7</v>
      </c>
      <c r="I2007" s="93">
        <v>4.0</v>
      </c>
      <c r="J2007" s="97">
        <v>3.2</v>
      </c>
      <c r="K2007" s="94">
        <v>2025.0</v>
      </c>
      <c r="L2007" s="93" t="s">
        <v>4370</v>
      </c>
      <c r="M2007" s="93">
        <v>2023.0</v>
      </c>
      <c r="N2007" s="93" t="s">
        <v>310</v>
      </c>
      <c r="O2007" s="65" t="str">
        <f t="shared" si="1"/>
        <v>081943770001</v>
      </c>
      <c r="P2007" s="65">
        <f t="shared" si="2"/>
        <v>3</v>
      </c>
      <c r="Q2007" s="65">
        <f t="shared" si="3"/>
        <v>0</v>
      </c>
      <c r="R2007" s="65" t="str">
        <f t="shared" si="12"/>
        <v>08.194.377/0001-30</v>
      </c>
      <c r="S2007" s="84"/>
      <c r="T2007" s="84" t="str">
        <f t="shared" si="10"/>
        <v/>
      </c>
      <c r="U2007" s="84" t="str">
        <f t="shared" si="11"/>
        <v/>
      </c>
      <c r="V2007" s="65" t="str">
        <f t="shared" si="5"/>
        <v/>
      </c>
      <c r="W2007" s="84"/>
      <c r="X2007" s="84"/>
      <c r="Y2007" s="85"/>
      <c r="Z2007" s="85"/>
      <c r="AA2007" s="65" t="str">
        <f t="shared" si="6"/>
        <v/>
      </c>
      <c r="AB2007" s="65" t="str">
        <f t="shared" si="7"/>
        <v/>
      </c>
      <c r="AC2007" s="86"/>
      <c r="AD2007" s="87" t="str">
        <f t="shared" si="8"/>
        <v/>
      </c>
      <c r="AE2007" s="84"/>
      <c r="AF2007" s="86">
        <f>IF(AC2007&gt;0,AC2007,'⚙️ Config'!$B$10)</f>
        <v>0.0075</v>
      </c>
      <c r="AG2007" s="88">
        <f t="shared" si="9"/>
        <v>478229.9663</v>
      </c>
      <c r="AH2007" s="88">
        <f>AG2007*'⚙️ Config'!$B$11</f>
        <v>2391149.831</v>
      </c>
      <c r="AI2007" s="88">
        <f>AH2007*'⚙️ Config'!$B$12</f>
        <v>717344.9494</v>
      </c>
      <c r="AJ2007" s="64"/>
      <c r="AK2007" s="84"/>
      <c r="AL2007" s="84"/>
      <c r="AM2007" s="84"/>
      <c r="AN2007" s="84"/>
      <c r="AO2007" s="84"/>
      <c r="AP2007" s="84"/>
      <c r="AQ2007" s="84"/>
    </row>
    <row r="2008" ht="15.0" customHeight="1">
      <c r="A2008" s="93">
        <v>2005.0</v>
      </c>
      <c r="B2008" s="94" t="s">
        <v>4371</v>
      </c>
      <c r="C2008" s="93" t="s">
        <v>141</v>
      </c>
      <c r="D2008" s="93" t="s">
        <v>4372</v>
      </c>
      <c r="E2008" s="95">
        <v>38.63</v>
      </c>
      <c r="F2008" s="93" t="s">
        <v>85</v>
      </c>
      <c r="G2008" s="93" t="s">
        <v>143</v>
      </c>
      <c r="H2008" s="96">
        <v>6.356438027E7</v>
      </c>
      <c r="I2008" s="93">
        <v>2.0</v>
      </c>
      <c r="J2008" s="97">
        <v>2.1</v>
      </c>
      <c r="K2008" s="94">
        <v>2024.0</v>
      </c>
      <c r="L2008" s="93" t="s">
        <v>144</v>
      </c>
      <c r="M2008" s="93">
        <v>2024.0</v>
      </c>
      <c r="N2008" s="93" t="s">
        <v>342</v>
      </c>
      <c r="O2008" s="65" t="str">
        <f t="shared" si="1"/>
        <v>332337780001</v>
      </c>
      <c r="P2008" s="65">
        <f t="shared" si="2"/>
        <v>0</v>
      </c>
      <c r="Q2008" s="65">
        <f t="shared" si="3"/>
        <v>8</v>
      </c>
      <c r="R2008" s="65" t="str">
        <f t="shared" si="12"/>
        <v>33.233.778/0001-08</v>
      </c>
      <c r="S2008" s="84"/>
      <c r="T2008" s="84" t="str">
        <f t="shared" si="10"/>
        <v/>
      </c>
      <c r="U2008" s="84" t="str">
        <f t="shared" si="11"/>
        <v/>
      </c>
      <c r="V2008" s="65" t="str">
        <f t="shared" si="5"/>
        <v/>
      </c>
      <c r="W2008" s="84"/>
      <c r="X2008" s="84"/>
      <c r="Y2008" s="85"/>
      <c r="Z2008" s="85"/>
      <c r="AA2008" s="65" t="str">
        <f t="shared" si="6"/>
        <v/>
      </c>
      <c r="AB2008" s="65" t="str">
        <f t="shared" si="7"/>
        <v/>
      </c>
      <c r="AC2008" s="86"/>
      <c r="AD2008" s="87" t="str">
        <f t="shared" si="8"/>
        <v/>
      </c>
      <c r="AE2008" s="84"/>
      <c r="AF2008" s="86">
        <f>IF(AC2008&gt;0,AC2008,'⚙️ Config'!$B$10)</f>
        <v>0.0075</v>
      </c>
      <c r="AG2008" s="88">
        <f t="shared" si="9"/>
        <v>476732.852</v>
      </c>
      <c r="AH2008" s="88">
        <f>AG2008*'⚙️ Config'!$B$11</f>
        <v>2383664.26</v>
      </c>
      <c r="AI2008" s="88">
        <f>AH2008*'⚙️ Config'!$B$12</f>
        <v>715099.278</v>
      </c>
      <c r="AJ2008" s="64"/>
      <c r="AK2008" s="84"/>
      <c r="AL2008" s="84"/>
      <c r="AM2008" s="84"/>
      <c r="AN2008" s="84"/>
      <c r="AO2008" s="84"/>
      <c r="AP2008" s="84"/>
      <c r="AQ2008" s="84"/>
    </row>
    <row r="2009" ht="15.0" customHeight="1">
      <c r="A2009" s="93">
        <v>2006.0</v>
      </c>
      <c r="B2009" s="94" t="s">
        <v>4373</v>
      </c>
      <c r="C2009" s="93" t="s">
        <v>141</v>
      </c>
      <c r="D2009" s="93" t="s">
        <v>4374</v>
      </c>
      <c r="E2009" s="95">
        <v>22.24</v>
      </c>
      <c r="F2009" s="93" t="s">
        <v>85</v>
      </c>
      <c r="G2009" s="93" t="s">
        <v>143</v>
      </c>
      <c r="H2009" s="96">
        <v>6.265343764E7</v>
      </c>
      <c r="I2009" s="93">
        <v>4.0</v>
      </c>
      <c r="J2009" s="97">
        <v>4.0</v>
      </c>
      <c r="K2009" s="94">
        <v>2022.0</v>
      </c>
      <c r="L2009" s="93" t="s">
        <v>1438</v>
      </c>
      <c r="M2009" s="93">
        <v>2022.0</v>
      </c>
      <c r="N2009" s="93" t="s">
        <v>161</v>
      </c>
      <c r="O2009" s="65" t="str">
        <f t="shared" si="1"/>
        <v>307357730001</v>
      </c>
      <c r="P2009" s="65">
        <f t="shared" si="2"/>
        <v>8</v>
      </c>
      <c r="Q2009" s="65">
        <f t="shared" si="3"/>
        <v>7</v>
      </c>
      <c r="R2009" s="65" t="str">
        <f t="shared" si="12"/>
        <v>30.735.773/0001-87</v>
      </c>
      <c r="S2009" s="84"/>
      <c r="T2009" s="84" t="str">
        <f t="shared" si="10"/>
        <v/>
      </c>
      <c r="U2009" s="84" t="str">
        <f t="shared" si="11"/>
        <v/>
      </c>
      <c r="V2009" s="65" t="str">
        <f t="shared" si="5"/>
        <v/>
      </c>
      <c r="W2009" s="84"/>
      <c r="X2009" s="84"/>
      <c r="Y2009" s="85"/>
      <c r="Z2009" s="85"/>
      <c r="AA2009" s="65" t="str">
        <f t="shared" si="6"/>
        <v/>
      </c>
      <c r="AB2009" s="65" t="str">
        <f t="shared" si="7"/>
        <v/>
      </c>
      <c r="AC2009" s="86"/>
      <c r="AD2009" s="87" t="str">
        <f t="shared" si="8"/>
        <v/>
      </c>
      <c r="AE2009" s="84"/>
      <c r="AF2009" s="86">
        <f>IF(AC2009&gt;0,AC2009,'⚙️ Config'!$B$10)</f>
        <v>0.0075</v>
      </c>
      <c r="AG2009" s="88">
        <f t="shared" si="9"/>
        <v>469900.7823</v>
      </c>
      <c r="AH2009" s="88">
        <f>AG2009*'⚙️ Config'!$B$11</f>
        <v>2349503.912</v>
      </c>
      <c r="AI2009" s="88">
        <f>AH2009*'⚙️ Config'!$B$12</f>
        <v>704851.1735</v>
      </c>
      <c r="AJ2009" s="64"/>
      <c r="AK2009" s="84"/>
      <c r="AL2009" s="84"/>
      <c r="AM2009" s="84"/>
      <c r="AN2009" s="84"/>
      <c r="AO2009" s="84"/>
      <c r="AP2009" s="84"/>
      <c r="AQ2009" s="84"/>
    </row>
    <row r="2010" ht="15.0" customHeight="1">
      <c r="A2010" s="93">
        <v>2007.0</v>
      </c>
      <c r="B2010" s="94" t="s">
        <v>4375</v>
      </c>
      <c r="C2010" s="93" t="s">
        <v>141</v>
      </c>
      <c r="D2010" s="93" t="s">
        <v>4376</v>
      </c>
      <c r="E2010" s="95">
        <v>52.03</v>
      </c>
      <c r="F2010" s="93" t="s">
        <v>85</v>
      </c>
      <c r="G2010" s="93" t="s">
        <v>143</v>
      </c>
      <c r="H2010" s="96">
        <v>6.027037013E7</v>
      </c>
      <c r="I2010" s="93">
        <v>3.0</v>
      </c>
      <c r="J2010" s="97">
        <v>1.1</v>
      </c>
      <c r="K2010" s="94">
        <v>2025.0</v>
      </c>
      <c r="L2010" s="93" t="s">
        <v>719</v>
      </c>
      <c r="M2010" s="93">
        <v>2025.0</v>
      </c>
      <c r="N2010" s="93" t="s">
        <v>145</v>
      </c>
      <c r="O2010" s="65" t="str">
        <f t="shared" si="1"/>
        <v>342600950001</v>
      </c>
      <c r="P2010" s="65">
        <f t="shared" si="2"/>
        <v>0</v>
      </c>
      <c r="Q2010" s="65">
        <f t="shared" si="3"/>
        <v>2</v>
      </c>
      <c r="R2010" s="65" t="str">
        <f t="shared" si="12"/>
        <v>34.260.095/0001-02</v>
      </c>
      <c r="S2010" s="84"/>
      <c r="T2010" s="84" t="str">
        <f t="shared" si="10"/>
        <v/>
      </c>
      <c r="U2010" s="84" t="str">
        <f t="shared" si="11"/>
        <v/>
      </c>
      <c r="V2010" s="65" t="str">
        <f t="shared" si="5"/>
        <v/>
      </c>
      <c r="W2010" s="84"/>
      <c r="X2010" s="84"/>
      <c r="Y2010" s="85"/>
      <c r="Z2010" s="85"/>
      <c r="AA2010" s="65" t="str">
        <f t="shared" si="6"/>
        <v/>
      </c>
      <c r="AB2010" s="65" t="str">
        <f t="shared" si="7"/>
        <v/>
      </c>
      <c r="AC2010" s="86"/>
      <c r="AD2010" s="87" t="str">
        <f t="shared" si="8"/>
        <v/>
      </c>
      <c r="AE2010" s="84"/>
      <c r="AF2010" s="86">
        <f>IF(AC2010&gt;0,AC2010,'⚙️ Config'!$B$10)</f>
        <v>0.0075</v>
      </c>
      <c r="AG2010" s="88">
        <f t="shared" si="9"/>
        <v>452027.776</v>
      </c>
      <c r="AH2010" s="88">
        <f>AG2010*'⚙️ Config'!$B$11</f>
        <v>2260138.88</v>
      </c>
      <c r="AI2010" s="88">
        <f>AH2010*'⚙️ Config'!$B$12</f>
        <v>678041.664</v>
      </c>
      <c r="AJ2010" s="64"/>
      <c r="AK2010" s="84"/>
      <c r="AL2010" s="84"/>
      <c r="AM2010" s="84"/>
      <c r="AN2010" s="84"/>
      <c r="AO2010" s="84"/>
      <c r="AP2010" s="84"/>
      <c r="AQ2010" s="84"/>
    </row>
    <row r="2011" ht="15.0" customHeight="1">
      <c r="A2011" s="93">
        <v>2008.0</v>
      </c>
      <c r="B2011" s="94" t="s">
        <v>4377</v>
      </c>
      <c r="C2011" s="93" t="s">
        <v>154</v>
      </c>
      <c r="D2011" s="93" t="s">
        <v>4378</v>
      </c>
      <c r="E2011" s="95">
        <v>31.58</v>
      </c>
      <c r="F2011" s="93" t="s">
        <v>85</v>
      </c>
      <c r="G2011" s="93" t="s">
        <v>143</v>
      </c>
      <c r="H2011" s="96">
        <v>5.896272233E7</v>
      </c>
      <c r="I2011" s="93">
        <v>2.0</v>
      </c>
      <c r="J2011" s="97">
        <v>3.0</v>
      </c>
      <c r="K2011" s="94">
        <v>2023.0</v>
      </c>
      <c r="L2011" s="93" t="s">
        <v>144</v>
      </c>
      <c r="M2011" s="93">
        <v>2023.0</v>
      </c>
      <c r="N2011" s="93" t="s">
        <v>161</v>
      </c>
      <c r="O2011" s="65" t="str">
        <f t="shared" si="1"/>
        <v>040167340001</v>
      </c>
      <c r="P2011" s="65">
        <f t="shared" si="2"/>
        <v>1</v>
      </c>
      <c r="Q2011" s="65">
        <f t="shared" si="3"/>
        <v>0</v>
      </c>
      <c r="R2011" s="65" t="str">
        <f t="shared" si="12"/>
        <v>04.016.734/0001-10</v>
      </c>
      <c r="S2011" s="84"/>
      <c r="T2011" s="84" t="str">
        <f t="shared" si="10"/>
        <v/>
      </c>
      <c r="U2011" s="84" t="str">
        <f t="shared" si="11"/>
        <v/>
      </c>
      <c r="V2011" s="65" t="str">
        <f t="shared" si="5"/>
        <v/>
      </c>
      <c r="W2011" s="84"/>
      <c r="X2011" s="84"/>
      <c r="Y2011" s="85"/>
      <c r="Z2011" s="85"/>
      <c r="AA2011" s="65" t="str">
        <f t="shared" si="6"/>
        <v/>
      </c>
      <c r="AB2011" s="65" t="str">
        <f t="shared" si="7"/>
        <v/>
      </c>
      <c r="AC2011" s="86"/>
      <c r="AD2011" s="87" t="str">
        <f t="shared" si="8"/>
        <v/>
      </c>
      <c r="AE2011" s="84"/>
      <c r="AF2011" s="86">
        <f>IF(AC2011&gt;0,AC2011,'⚙️ Config'!$B$10)</f>
        <v>0.0075</v>
      </c>
      <c r="AG2011" s="88">
        <f t="shared" si="9"/>
        <v>442220.4175</v>
      </c>
      <c r="AH2011" s="88">
        <f>AG2011*'⚙️ Config'!$B$11</f>
        <v>2211102.087</v>
      </c>
      <c r="AI2011" s="88">
        <f>AH2011*'⚙️ Config'!$B$12</f>
        <v>663330.6262</v>
      </c>
      <c r="AJ2011" s="64"/>
      <c r="AK2011" s="84"/>
      <c r="AL2011" s="84"/>
      <c r="AM2011" s="84"/>
      <c r="AN2011" s="84"/>
      <c r="AO2011" s="84"/>
      <c r="AP2011" s="84"/>
      <c r="AQ2011" s="84"/>
    </row>
    <row r="2012" ht="15.0" customHeight="1">
      <c r="A2012" s="93">
        <v>2009.0</v>
      </c>
      <c r="B2012" s="94" t="s">
        <v>4379</v>
      </c>
      <c r="C2012" s="93" t="s">
        <v>141</v>
      </c>
      <c r="D2012" s="93" t="s">
        <v>4380</v>
      </c>
      <c r="E2012" s="95">
        <v>27.13</v>
      </c>
      <c r="F2012" s="93" t="s">
        <v>85</v>
      </c>
      <c r="G2012" s="93" t="s">
        <v>143</v>
      </c>
      <c r="H2012" s="96">
        <v>5.743249431E7</v>
      </c>
      <c r="I2012" s="93">
        <v>4.0</v>
      </c>
      <c r="J2012" s="97">
        <v>2.9</v>
      </c>
      <c r="K2012" s="94">
        <v>2023.0</v>
      </c>
      <c r="L2012" s="93" t="s">
        <v>1438</v>
      </c>
      <c r="M2012" s="93">
        <v>2023.0</v>
      </c>
      <c r="N2012" s="93" t="s">
        <v>161</v>
      </c>
      <c r="O2012" s="65" t="str">
        <f t="shared" si="1"/>
        <v>115204500001</v>
      </c>
      <c r="P2012" s="65">
        <f t="shared" si="2"/>
        <v>2</v>
      </c>
      <c r="Q2012" s="65">
        <f t="shared" si="3"/>
        <v>1</v>
      </c>
      <c r="R2012" s="65" t="str">
        <f t="shared" si="12"/>
        <v>11.520.450/0001-21</v>
      </c>
      <c r="S2012" s="84"/>
      <c r="T2012" s="84" t="str">
        <f t="shared" si="10"/>
        <v/>
      </c>
      <c r="U2012" s="84" t="str">
        <f t="shared" si="11"/>
        <v/>
      </c>
      <c r="V2012" s="65" t="str">
        <f t="shared" si="5"/>
        <v/>
      </c>
      <c r="W2012" s="84"/>
      <c r="X2012" s="84"/>
      <c r="Y2012" s="85"/>
      <c r="Z2012" s="85"/>
      <c r="AA2012" s="65" t="str">
        <f t="shared" si="6"/>
        <v/>
      </c>
      <c r="AB2012" s="65" t="str">
        <f t="shared" si="7"/>
        <v/>
      </c>
      <c r="AC2012" s="86"/>
      <c r="AD2012" s="87" t="str">
        <f t="shared" si="8"/>
        <v/>
      </c>
      <c r="AE2012" s="84"/>
      <c r="AF2012" s="86">
        <f>IF(AC2012&gt;0,AC2012,'⚙️ Config'!$B$10)</f>
        <v>0.0075</v>
      </c>
      <c r="AG2012" s="88">
        <f t="shared" si="9"/>
        <v>430743.7073</v>
      </c>
      <c r="AH2012" s="88">
        <f>AG2012*'⚙️ Config'!$B$11</f>
        <v>2153718.537</v>
      </c>
      <c r="AI2012" s="88">
        <f>AH2012*'⚙️ Config'!$B$12</f>
        <v>646115.561</v>
      </c>
      <c r="AJ2012" s="64"/>
      <c r="AK2012" s="84"/>
      <c r="AL2012" s="84"/>
      <c r="AM2012" s="84"/>
      <c r="AN2012" s="84"/>
      <c r="AO2012" s="84"/>
      <c r="AP2012" s="84"/>
      <c r="AQ2012" s="84"/>
    </row>
    <row r="2013" ht="15.0" customHeight="1">
      <c r="A2013" s="93">
        <v>2010.0</v>
      </c>
      <c r="B2013" s="94" t="s">
        <v>4381</v>
      </c>
      <c r="C2013" s="93" t="s">
        <v>141</v>
      </c>
      <c r="D2013" s="93" t="s">
        <v>4382</v>
      </c>
      <c r="E2013" s="95">
        <v>27.89</v>
      </c>
      <c r="F2013" s="93" t="s">
        <v>85</v>
      </c>
      <c r="G2013" s="93" t="s">
        <v>143</v>
      </c>
      <c r="H2013" s="96">
        <v>5.598552263E7</v>
      </c>
      <c r="I2013" s="93">
        <v>4.0</v>
      </c>
      <c r="J2013" s="97">
        <v>4.0</v>
      </c>
      <c r="K2013" s="94">
        <v>2024.0</v>
      </c>
      <c r="L2013" s="93" t="s">
        <v>473</v>
      </c>
      <c r="M2013" s="93">
        <v>2022.0</v>
      </c>
      <c r="N2013" s="93" t="s">
        <v>189</v>
      </c>
      <c r="O2013" s="65" t="str">
        <f t="shared" si="1"/>
        <v>022341570001</v>
      </c>
      <c r="P2013" s="65">
        <f t="shared" si="2"/>
        <v>0</v>
      </c>
      <c r="Q2013" s="65">
        <f t="shared" si="3"/>
        <v>7</v>
      </c>
      <c r="R2013" s="65" t="str">
        <f t="shared" si="12"/>
        <v>02.234.157/0001-07</v>
      </c>
      <c r="S2013" s="84"/>
      <c r="T2013" s="84" t="str">
        <f t="shared" si="10"/>
        <v/>
      </c>
      <c r="U2013" s="84" t="str">
        <f t="shared" si="11"/>
        <v/>
      </c>
      <c r="V2013" s="65" t="str">
        <f t="shared" si="5"/>
        <v/>
      </c>
      <c r="W2013" s="84"/>
      <c r="X2013" s="84"/>
      <c r="Y2013" s="85"/>
      <c r="Z2013" s="85"/>
      <c r="AA2013" s="65" t="str">
        <f t="shared" si="6"/>
        <v/>
      </c>
      <c r="AB2013" s="65" t="str">
        <f t="shared" si="7"/>
        <v/>
      </c>
      <c r="AC2013" s="86"/>
      <c r="AD2013" s="87" t="str">
        <f t="shared" si="8"/>
        <v/>
      </c>
      <c r="AE2013" s="84"/>
      <c r="AF2013" s="86">
        <f>IF(AC2013&gt;0,AC2013,'⚙️ Config'!$B$10)</f>
        <v>0.0075</v>
      </c>
      <c r="AG2013" s="88">
        <f t="shared" si="9"/>
        <v>419891.4197</v>
      </c>
      <c r="AH2013" s="88">
        <f>AG2013*'⚙️ Config'!$B$11</f>
        <v>2099457.099</v>
      </c>
      <c r="AI2013" s="88">
        <f>AH2013*'⚙️ Config'!$B$12</f>
        <v>629837.1296</v>
      </c>
      <c r="AJ2013" s="64"/>
      <c r="AK2013" s="84"/>
      <c r="AL2013" s="84"/>
      <c r="AM2013" s="84"/>
      <c r="AN2013" s="84"/>
      <c r="AO2013" s="84"/>
      <c r="AP2013" s="84"/>
      <c r="AQ2013" s="84"/>
    </row>
    <row r="2014" ht="15.0" customHeight="1">
      <c r="A2014" s="93">
        <v>2011.0</v>
      </c>
      <c r="B2014" s="94" t="s">
        <v>4383</v>
      </c>
      <c r="C2014" s="93" t="s">
        <v>141</v>
      </c>
      <c r="D2014" s="93" t="s">
        <v>4384</v>
      </c>
      <c r="E2014" s="95">
        <v>50.36</v>
      </c>
      <c r="F2014" s="93" t="s">
        <v>85</v>
      </c>
      <c r="G2014" s="93" t="s">
        <v>143</v>
      </c>
      <c r="H2014" s="96">
        <v>5.271227969E7</v>
      </c>
      <c r="I2014" s="93">
        <v>3.0</v>
      </c>
      <c r="J2014" s="97">
        <v>1.2</v>
      </c>
      <c r="K2014" s="94">
        <v>2025.0</v>
      </c>
      <c r="L2014" s="93" t="s">
        <v>4385</v>
      </c>
      <c r="M2014" s="93">
        <v>2024.0</v>
      </c>
      <c r="N2014" s="93" t="s">
        <v>161</v>
      </c>
      <c r="O2014" s="65" t="str">
        <f t="shared" si="1"/>
        <v>531153660001</v>
      </c>
      <c r="P2014" s="65">
        <f t="shared" si="2"/>
        <v>7</v>
      </c>
      <c r="Q2014" s="65">
        <f t="shared" si="3"/>
        <v>2</v>
      </c>
      <c r="R2014" s="65" t="str">
        <f t="shared" si="12"/>
        <v>53.115.366/0001-72</v>
      </c>
      <c r="S2014" s="84"/>
      <c r="T2014" s="84" t="str">
        <f t="shared" si="10"/>
        <v/>
      </c>
      <c r="U2014" s="84" t="str">
        <f t="shared" si="11"/>
        <v/>
      </c>
      <c r="V2014" s="65" t="str">
        <f t="shared" si="5"/>
        <v/>
      </c>
      <c r="W2014" s="84"/>
      <c r="X2014" s="84"/>
      <c r="Y2014" s="85"/>
      <c r="Z2014" s="85"/>
      <c r="AA2014" s="65" t="str">
        <f t="shared" si="6"/>
        <v/>
      </c>
      <c r="AB2014" s="65" t="str">
        <f t="shared" si="7"/>
        <v/>
      </c>
      <c r="AC2014" s="86"/>
      <c r="AD2014" s="87" t="str">
        <f t="shared" si="8"/>
        <v/>
      </c>
      <c r="AE2014" s="84"/>
      <c r="AF2014" s="86">
        <f>IF(AC2014&gt;0,AC2014,'⚙️ Config'!$B$10)</f>
        <v>0.0075</v>
      </c>
      <c r="AG2014" s="88">
        <f t="shared" si="9"/>
        <v>395342.0977</v>
      </c>
      <c r="AH2014" s="88">
        <f>AG2014*'⚙️ Config'!$B$11</f>
        <v>1976710.488</v>
      </c>
      <c r="AI2014" s="88">
        <f>AH2014*'⚙️ Config'!$B$12</f>
        <v>593013.1465</v>
      </c>
      <c r="AJ2014" s="64"/>
      <c r="AK2014" s="84"/>
      <c r="AL2014" s="84"/>
      <c r="AM2014" s="84"/>
      <c r="AN2014" s="84"/>
      <c r="AO2014" s="84"/>
      <c r="AP2014" s="84"/>
      <c r="AQ2014" s="84"/>
    </row>
    <row r="2015" ht="15.0" customHeight="1">
      <c r="A2015" s="93">
        <v>2012.0</v>
      </c>
      <c r="B2015" s="94" t="s">
        <v>4386</v>
      </c>
      <c r="C2015" s="93" t="s">
        <v>141</v>
      </c>
      <c r="D2015" s="93" t="s">
        <v>4387</v>
      </c>
      <c r="E2015" s="95">
        <v>60.96</v>
      </c>
      <c r="F2015" s="93" t="s">
        <v>85</v>
      </c>
      <c r="G2015" s="93" t="s">
        <v>143</v>
      </c>
      <c r="H2015" s="96">
        <v>5.244012887E7</v>
      </c>
      <c r="I2015" s="93">
        <v>3.0</v>
      </c>
      <c r="J2015" s="97">
        <v>2.1</v>
      </c>
      <c r="K2015" s="94">
        <v>2025.0</v>
      </c>
      <c r="L2015" s="93" t="s">
        <v>1438</v>
      </c>
      <c r="M2015" s="93">
        <v>2024.0</v>
      </c>
      <c r="N2015" s="93" t="s">
        <v>208</v>
      </c>
      <c r="O2015" s="65" t="str">
        <f t="shared" si="1"/>
        <v>024709000001</v>
      </c>
      <c r="P2015" s="65">
        <f t="shared" si="2"/>
        <v>2</v>
      </c>
      <c r="Q2015" s="65">
        <f t="shared" si="3"/>
        <v>8</v>
      </c>
      <c r="R2015" s="65" t="str">
        <f t="shared" si="12"/>
        <v>02.470.900/0001-28</v>
      </c>
      <c r="S2015" s="84"/>
      <c r="T2015" s="84" t="str">
        <f t="shared" si="10"/>
        <v/>
      </c>
      <c r="U2015" s="84" t="str">
        <f t="shared" si="11"/>
        <v/>
      </c>
      <c r="V2015" s="65" t="str">
        <f t="shared" si="5"/>
        <v/>
      </c>
      <c r="W2015" s="84"/>
      <c r="X2015" s="84"/>
      <c r="Y2015" s="85"/>
      <c r="Z2015" s="85"/>
      <c r="AA2015" s="65" t="str">
        <f t="shared" si="6"/>
        <v/>
      </c>
      <c r="AB2015" s="65" t="str">
        <f t="shared" si="7"/>
        <v/>
      </c>
      <c r="AC2015" s="86"/>
      <c r="AD2015" s="87" t="str">
        <f t="shared" si="8"/>
        <v/>
      </c>
      <c r="AE2015" s="84"/>
      <c r="AF2015" s="86">
        <f>IF(AC2015&gt;0,AC2015,'⚙️ Config'!$B$10)</f>
        <v>0.0075</v>
      </c>
      <c r="AG2015" s="88">
        <f t="shared" si="9"/>
        <v>393300.9665</v>
      </c>
      <c r="AH2015" s="88">
        <f>AG2015*'⚙️ Config'!$B$11</f>
        <v>1966504.833</v>
      </c>
      <c r="AI2015" s="88">
        <f>AH2015*'⚙️ Config'!$B$12</f>
        <v>589951.4498</v>
      </c>
      <c r="AJ2015" s="64"/>
      <c r="AK2015" s="84"/>
      <c r="AL2015" s="84"/>
      <c r="AM2015" s="84"/>
      <c r="AN2015" s="84"/>
      <c r="AO2015" s="84"/>
      <c r="AP2015" s="84"/>
      <c r="AQ2015" s="84"/>
    </row>
    <row r="2016" ht="15.0" customHeight="1">
      <c r="A2016" s="93">
        <v>2013.0</v>
      </c>
      <c r="B2016" s="94" t="s">
        <v>4388</v>
      </c>
      <c r="C2016" s="93" t="s">
        <v>141</v>
      </c>
      <c r="D2016" s="93" t="s">
        <v>4389</v>
      </c>
      <c r="E2016" s="95">
        <v>47.5</v>
      </c>
      <c r="F2016" s="93" t="s">
        <v>85</v>
      </c>
      <c r="G2016" s="93" t="s">
        <v>173</v>
      </c>
      <c r="H2016" s="96">
        <v>4.971466395E7</v>
      </c>
      <c r="I2016" s="93">
        <v>2.0</v>
      </c>
      <c r="J2016" s="97">
        <v>4.0</v>
      </c>
      <c r="K2016" s="94">
        <v>2025.0</v>
      </c>
      <c r="L2016" s="93" t="s">
        <v>4390</v>
      </c>
      <c r="M2016" s="93">
        <v>2022.0</v>
      </c>
      <c r="N2016" s="93" t="s">
        <v>595</v>
      </c>
      <c r="O2016" s="65" t="str">
        <f t="shared" si="1"/>
        <v>085615350001</v>
      </c>
      <c r="P2016" s="65">
        <f t="shared" si="2"/>
        <v>4</v>
      </c>
      <c r="Q2016" s="65">
        <f t="shared" si="3"/>
        <v>3</v>
      </c>
      <c r="R2016" s="65" t="str">
        <f t="shared" si="12"/>
        <v>08.561.535/0001-43</v>
      </c>
      <c r="S2016" s="84"/>
      <c r="T2016" s="84" t="str">
        <f t="shared" si="10"/>
        <v/>
      </c>
      <c r="U2016" s="84" t="str">
        <f t="shared" si="11"/>
        <v/>
      </c>
      <c r="V2016" s="65" t="str">
        <f t="shared" si="5"/>
        <v/>
      </c>
      <c r="W2016" s="84"/>
      <c r="X2016" s="84"/>
      <c r="Y2016" s="85"/>
      <c r="Z2016" s="85"/>
      <c r="AA2016" s="65" t="str">
        <f t="shared" si="6"/>
        <v/>
      </c>
      <c r="AB2016" s="65" t="str">
        <f t="shared" si="7"/>
        <v/>
      </c>
      <c r="AC2016" s="86"/>
      <c r="AD2016" s="87" t="str">
        <f t="shared" si="8"/>
        <v/>
      </c>
      <c r="AE2016" s="84"/>
      <c r="AF2016" s="86">
        <f>IF(AC2016&gt;0,AC2016,'⚙️ Config'!$B$10)</f>
        <v>0.0075</v>
      </c>
      <c r="AG2016" s="88">
        <f t="shared" si="9"/>
        <v>372859.9796</v>
      </c>
      <c r="AH2016" s="88">
        <f>AG2016*'⚙️ Config'!$B$11</f>
        <v>1864299.898</v>
      </c>
      <c r="AI2016" s="88">
        <f>AH2016*'⚙️ Config'!$B$12</f>
        <v>559289.9694</v>
      </c>
      <c r="AJ2016" s="64"/>
      <c r="AK2016" s="84"/>
      <c r="AL2016" s="84"/>
      <c r="AM2016" s="84"/>
      <c r="AN2016" s="84"/>
      <c r="AO2016" s="84"/>
      <c r="AP2016" s="84"/>
      <c r="AQ2016" s="84"/>
    </row>
    <row r="2017" ht="15.0" customHeight="1">
      <c r="A2017" s="93">
        <v>2014.0</v>
      </c>
      <c r="B2017" s="94" t="s">
        <v>4391</v>
      </c>
      <c r="C2017" s="93" t="s">
        <v>141</v>
      </c>
      <c r="D2017" s="93" t="s">
        <v>4392</v>
      </c>
      <c r="E2017" s="95">
        <v>48.23</v>
      </c>
      <c r="F2017" s="93" t="s">
        <v>85</v>
      </c>
      <c r="G2017" s="93" t="s">
        <v>173</v>
      </c>
      <c r="H2017" s="96">
        <v>4.874929646E7</v>
      </c>
      <c r="I2017" s="93">
        <v>1.0</v>
      </c>
      <c r="J2017" s="97">
        <v>2.1</v>
      </c>
      <c r="K2017" s="94">
        <v>2024.0</v>
      </c>
      <c r="L2017" s="93" t="s">
        <v>215</v>
      </c>
      <c r="M2017" s="93">
        <v>2024.0</v>
      </c>
      <c r="N2017" s="93" t="s">
        <v>161</v>
      </c>
      <c r="O2017" s="65" t="str">
        <f t="shared" si="1"/>
        <v>617877760001</v>
      </c>
      <c r="P2017" s="65">
        <f t="shared" si="2"/>
        <v>9</v>
      </c>
      <c r="Q2017" s="65">
        <f t="shared" si="3"/>
        <v>8</v>
      </c>
      <c r="R2017" s="65" t="str">
        <f t="shared" si="12"/>
        <v>61.787.776/0001-98</v>
      </c>
      <c r="S2017" s="84"/>
      <c r="T2017" s="84" t="str">
        <f t="shared" si="10"/>
        <v/>
      </c>
      <c r="U2017" s="84" t="str">
        <f t="shared" si="11"/>
        <v/>
      </c>
      <c r="V2017" s="65" t="str">
        <f t="shared" si="5"/>
        <v/>
      </c>
      <c r="W2017" s="84"/>
      <c r="X2017" s="84"/>
      <c r="Y2017" s="85"/>
      <c r="Z2017" s="85"/>
      <c r="AA2017" s="65" t="str">
        <f t="shared" si="6"/>
        <v/>
      </c>
      <c r="AB2017" s="65" t="str">
        <f t="shared" si="7"/>
        <v/>
      </c>
      <c r="AC2017" s="86"/>
      <c r="AD2017" s="87" t="str">
        <f t="shared" si="8"/>
        <v/>
      </c>
      <c r="AE2017" s="84"/>
      <c r="AF2017" s="86">
        <f>IF(AC2017&gt;0,AC2017,'⚙️ Config'!$B$10)</f>
        <v>0.0075</v>
      </c>
      <c r="AG2017" s="88">
        <f t="shared" si="9"/>
        <v>365619.7235</v>
      </c>
      <c r="AH2017" s="88">
        <f>AG2017*'⚙️ Config'!$B$11</f>
        <v>1828098.617</v>
      </c>
      <c r="AI2017" s="88">
        <f>AH2017*'⚙️ Config'!$B$12</f>
        <v>548429.5852</v>
      </c>
      <c r="AJ2017" s="64"/>
      <c r="AK2017" s="84"/>
      <c r="AL2017" s="84"/>
      <c r="AM2017" s="84"/>
      <c r="AN2017" s="84"/>
      <c r="AO2017" s="84"/>
      <c r="AP2017" s="84"/>
      <c r="AQ2017" s="84"/>
    </row>
    <row r="2018" ht="15.0" customHeight="1">
      <c r="A2018" s="93">
        <v>2015.0</v>
      </c>
      <c r="B2018" s="94" t="s">
        <v>4393</v>
      </c>
      <c r="C2018" s="93" t="s">
        <v>141</v>
      </c>
      <c r="D2018" s="93" t="s">
        <v>4394</v>
      </c>
      <c r="E2018" s="95">
        <v>36.25</v>
      </c>
      <c r="F2018" s="93" t="s">
        <v>85</v>
      </c>
      <c r="G2018" s="93" t="s">
        <v>173</v>
      </c>
      <c r="H2018" s="96">
        <v>4.667643238E7</v>
      </c>
      <c r="I2018" s="93">
        <v>2.0</v>
      </c>
      <c r="J2018" s="97">
        <v>2.3</v>
      </c>
      <c r="K2018" s="94">
        <v>2023.0</v>
      </c>
      <c r="L2018" s="93" t="s">
        <v>168</v>
      </c>
      <c r="M2018" s="93">
        <v>2023.0</v>
      </c>
      <c r="N2018" s="93" t="s">
        <v>161</v>
      </c>
      <c r="O2018" s="65" t="str">
        <f t="shared" si="1"/>
        <v>121654350001</v>
      </c>
      <c r="P2018" s="65">
        <f t="shared" si="2"/>
        <v>7</v>
      </c>
      <c r="Q2018" s="65">
        <f t="shared" si="3"/>
        <v>5</v>
      </c>
      <c r="R2018" s="65" t="str">
        <f t="shared" si="12"/>
        <v>12.165.435/0001-75</v>
      </c>
      <c r="S2018" s="84"/>
      <c r="T2018" s="84" t="str">
        <f t="shared" si="10"/>
        <v/>
      </c>
      <c r="U2018" s="84" t="str">
        <f t="shared" si="11"/>
        <v/>
      </c>
      <c r="V2018" s="65" t="str">
        <f t="shared" si="5"/>
        <v/>
      </c>
      <c r="W2018" s="84"/>
      <c r="X2018" s="84"/>
      <c r="Y2018" s="85"/>
      <c r="Z2018" s="85"/>
      <c r="AA2018" s="65" t="str">
        <f t="shared" si="6"/>
        <v/>
      </c>
      <c r="AB2018" s="65" t="str">
        <f t="shared" si="7"/>
        <v/>
      </c>
      <c r="AC2018" s="86"/>
      <c r="AD2018" s="87" t="str">
        <f t="shared" si="8"/>
        <v/>
      </c>
      <c r="AE2018" s="84"/>
      <c r="AF2018" s="86">
        <f>IF(AC2018&gt;0,AC2018,'⚙️ Config'!$B$10)</f>
        <v>0.0075</v>
      </c>
      <c r="AG2018" s="88">
        <f t="shared" si="9"/>
        <v>350073.2429</v>
      </c>
      <c r="AH2018" s="88">
        <f>AG2018*'⚙️ Config'!$B$11</f>
        <v>1750366.214</v>
      </c>
      <c r="AI2018" s="88">
        <f>AH2018*'⚙️ Config'!$B$12</f>
        <v>525109.8643</v>
      </c>
      <c r="AJ2018" s="64"/>
      <c r="AK2018" s="84"/>
      <c r="AL2018" s="84"/>
      <c r="AM2018" s="84"/>
      <c r="AN2018" s="84"/>
      <c r="AO2018" s="84"/>
      <c r="AP2018" s="84"/>
      <c r="AQ2018" s="84"/>
    </row>
    <row r="2019" ht="15.0" customHeight="1">
      <c r="A2019" s="93">
        <v>2016.0</v>
      </c>
      <c r="B2019" s="94" t="s">
        <v>4395</v>
      </c>
      <c r="C2019" s="93" t="s">
        <v>141</v>
      </c>
      <c r="D2019" s="93" t="s">
        <v>4396</v>
      </c>
      <c r="E2019" s="95">
        <v>25.41</v>
      </c>
      <c r="F2019" s="93" t="s">
        <v>85</v>
      </c>
      <c r="G2019" s="93" t="s">
        <v>173</v>
      </c>
      <c r="H2019" s="96">
        <v>4.651259407E7</v>
      </c>
      <c r="I2019" s="93">
        <v>3.0</v>
      </c>
      <c r="J2019" s="97">
        <v>3.5</v>
      </c>
      <c r="K2019" s="94">
        <v>2022.0</v>
      </c>
      <c r="L2019" s="93" t="s">
        <v>4397</v>
      </c>
      <c r="M2019" s="93">
        <v>2022.0</v>
      </c>
      <c r="N2019" s="93" t="s">
        <v>161</v>
      </c>
      <c r="O2019" s="65" t="str">
        <f t="shared" si="1"/>
        <v>237935040001</v>
      </c>
      <c r="P2019" s="65">
        <f t="shared" si="2"/>
        <v>0</v>
      </c>
      <c r="Q2019" s="65">
        <f t="shared" si="3"/>
        <v>1</v>
      </c>
      <c r="R2019" s="65" t="str">
        <f t="shared" si="12"/>
        <v>23.793.504/0001-01</v>
      </c>
      <c r="S2019" s="84"/>
      <c r="T2019" s="84" t="str">
        <f t="shared" si="10"/>
        <v/>
      </c>
      <c r="U2019" s="84" t="str">
        <f t="shared" si="11"/>
        <v/>
      </c>
      <c r="V2019" s="65" t="str">
        <f t="shared" si="5"/>
        <v/>
      </c>
      <c r="W2019" s="84"/>
      <c r="X2019" s="84"/>
      <c r="Y2019" s="85"/>
      <c r="Z2019" s="85"/>
      <c r="AA2019" s="65" t="str">
        <f t="shared" si="6"/>
        <v/>
      </c>
      <c r="AB2019" s="65" t="str">
        <f t="shared" si="7"/>
        <v/>
      </c>
      <c r="AC2019" s="86"/>
      <c r="AD2019" s="87" t="str">
        <f t="shared" si="8"/>
        <v/>
      </c>
      <c r="AE2019" s="84"/>
      <c r="AF2019" s="86">
        <f>IF(AC2019&gt;0,AC2019,'⚙️ Config'!$B$10)</f>
        <v>0.0075</v>
      </c>
      <c r="AG2019" s="88">
        <f t="shared" si="9"/>
        <v>348844.4555</v>
      </c>
      <c r="AH2019" s="88">
        <f>AG2019*'⚙️ Config'!$B$11</f>
        <v>1744222.278</v>
      </c>
      <c r="AI2019" s="88">
        <f>AH2019*'⚙️ Config'!$B$12</f>
        <v>523266.6833</v>
      </c>
      <c r="AJ2019" s="64"/>
      <c r="AK2019" s="84"/>
      <c r="AL2019" s="84"/>
      <c r="AM2019" s="84"/>
      <c r="AN2019" s="84"/>
      <c r="AO2019" s="84"/>
      <c r="AP2019" s="84"/>
      <c r="AQ2019" s="84"/>
    </row>
    <row r="2020" ht="15.0" customHeight="1">
      <c r="A2020" s="93">
        <v>2017.0</v>
      </c>
      <c r="B2020" s="94" t="s">
        <v>4398</v>
      </c>
      <c r="C2020" s="93" t="s">
        <v>141</v>
      </c>
      <c r="D2020" s="93" t="s">
        <v>4399</v>
      </c>
      <c r="E2020" s="95">
        <v>33.8</v>
      </c>
      <c r="F2020" s="93" t="s">
        <v>85</v>
      </c>
      <c r="G2020" s="93" t="s">
        <v>173</v>
      </c>
      <c r="H2020" s="96">
        <v>4.486985061E7</v>
      </c>
      <c r="I2020" s="93">
        <v>3.0</v>
      </c>
      <c r="J2020" s="97">
        <v>2.2</v>
      </c>
      <c r="K2020" s="94">
        <v>2024.0</v>
      </c>
      <c r="L2020" s="93" t="s">
        <v>4400</v>
      </c>
      <c r="M2020" s="93">
        <v>2024.0</v>
      </c>
      <c r="N2020" s="93" t="s">
        <v>161</v>
      </c>
      <c r="O2020" s="65" t="str">
        <f t="shared" si="1"/>
        <v>569389390001</v>
      </c>
      <c r="P2020" s="65">
        <f t="shared" si="2"/>
        <v>5</v>
      </c>
      <c r="Q2020" s="65">
        <f t="shared" si="3"/>
        <v>6</v>
      </c>
      <c r="R2020" s="65" t="str">
        <f t="shared" si="12"/>
        <v>56.938.939/0001-56</v>
      </c>
      <c r="S2020" s="84"/>
      <c r="T2020" s="84" t="str">
        <f t="shared" si="10"/>
        <v/>
      </c>
      <c r="U2020" s="84" t="str">
        <f t="shared" si="11"/>
        <v/>
      </c>
      <c r="V2020" s="65" t="str">
        <f t="shared" si="5"/>
        <v/>
      </c>
      <c r="W2020" s="84"/>
      <c r="X2020" s="84"/>
      <c r="Y2020" s="85"/>
      <c r="Z2020" s="85"/>
      <c r="AA2020" s="65" t="str">
        <f t="shared" si="6"/>
        <v/>
      </c>
      <c r="AB2020" s="65" t="str">
        <f t="shared" si="7"/>
        <v/>
      </c>
      <c r="AC2020" s="86"/>
      <c r="AD2020" s="87" t="str">
        <f t="shared" si="8"/>
        <v/>
      </c>
      <c r="AE2020" s="84"/>
      <c r="AF2020" s="86">
        <f>IF(AC2020&gt;0,AC2020,'⚙️ Config'!$B$10)</f>
        <v>0.0075</v>
      </c>
      <c r="AG2020" s="88">
        <f t="shared" si="9"/>
        <v>336523.8796</v>
      </c>
      <c r="AH2020" s="88">
        <f>AG2020*'⚙️ Config'!$B$11</f>
        <v>1682619.398</v>
      </c>
      <c r="AI2020" s="88">
        <f>AH2020*'⚙️ Config'!$B$12</f>
        <v>504785.8194</v>
      </c>
      <c r="AJ2020" s="64"/>
      <c r="AK2020" s="84"/>
      <c r="AL2020" s="84"/>
      <c r="AM2020" s="84"/>
      <c r="AN2020" s="84"/>
      <c r="AO2020" s="84"/>
      <c r="AP2020" s="84"/>
      <c r="AQ2020" s="84"/>
    </row>
    <row r="2021" ht="15.0" customHeight="1">
      <c r="A2021" s="93">
        <v>2018.0</v>
      </c>
      <c r="B2021" s="94" t="s">
        <v>4401</v>
      </c>
      <c r="C2021" s="93" t="s">
        <v>141</v>
      </c>
      <c r="D2021" s="93" t="s">
        <v>4402</v>
      </c>
      <c r="E2021" s="95">
        <v>36.7</v>
      </c>
      <c r="F2021" s="93" t="s">
        <v>85</v>
      </c>
      <c r="G2021" s="93" t="s">
        <v>173</v>
      </c>
      <c r="H2021" s="96">
        <v>4.271312452E7</v>
      </c>
      <c r="I2021" s="93">
        <v>1.0</v>
      </c>
      <c r="J2021" s="97">
        <v>4.0</v>
      </c>
      <c r="K2021" s="94">
        <v>2022.0</v>
      </c>
      <c r="L2021" s="93" t="s">
        <v>197</v>
      </c>
      <c r="M2021" s="93">
        <v>2022.0</v>
      </c>
      <c r="N2021" s="93" t="s">
        <v>161</v>
      </c>
      <c r="O2021" s="65" t="str">
        <f t="shared" si="1"/>
        <v>108769290001</v>
      </c>
      <c r="P2021" s="65">
        <f t="shared" si="2"/>
        <v>3</v>
      </c>
      <c r="Q2021" s="65">
        <f t="shared" si="3"/>
        <v>2</v>
      </c>
      <c r="R2021" s="65" t="str">
        <f t="shared" si="12"/>
        <v>10.876.929/0001-32</v>
      </c>
      <c r="S2021" s="84"/>
      <c r="T2021" s="84" t="str">
        <f t="shared" si="10"/>
        <v/>
      </c>
      <c r="U2021" s="84" t="str">
        <f t="shared" si="11"/>
        <v/>
      </c>
      <c r="V2021" s="65" t="str">
        <f t="shared" si="5"/>
        <v/>
      </c>
      <c r="W2021" s="84"/>
      <c r="X2021" s="84"/>
      <c r="Y2021" s="85"/>
      <c r="Z2021" s="85"/>
      <c r="AA2021" s="65" t="str">
        <f t="shared" si="6"/>
        <v/>
      </c>
      <c r="AB2021" s="65" t="str">
        <f t="shared" si="7"/>
        <v/>
      </c>
      <c r="AC2021" s="86"/>
      <c r="AD2021" s="87" t="str">
        <f t="shared" si="8"/>
        <v/>
      </c>
      <c r="AE2021" s="84"/>
      <c r="AF2021" s="86">
        <f>IF(AC2021&gt;0,AC2021,'⚙️ Config'!$B$10)</f>
        <v>0.0075</v>
      </c>
      <c r="AG2021" s="88">
        <f t="shared" si="9"/>
        <v>320348.4339</v>
      </c>
      <c r="AH2021" s="88">
        <f>AG2021*'⚙️ Config'!$B$11</f>
        <v>1601742.17</v>
      </c>
      <c r="AI2021" s="88">
        <f>AH2021*'⚙️ Config'!$B$12</f>
        <v>480522.6509</v>
      </c>
      <c r="AJ2021" s="64"/>
      <c r="AK2021" s="84"/>
      <c r="AL2021" s="84"/>
      <c r="AM2021" s="84"/>
      <c r="AN2021" s="84"/>
      <c r="AO2021" s="84"/>
      <c r="AP2021" s="84"/>
      <c r="AQ2021" s="84"/>
    </row>
    <row r="2022" ht="15.0" customHeight="1">
      <c r="A2022" s="93">
        <v>2019.0</v>
      </c>
      <c r="B2022" s="94" t="s">
        <v>4403</v>
      </c>
      <c r="C2022" s="93" t="s">
        <v>141</v>
      </c>
      <c r="D2022" s="93" t="s">
        <v>4404</v>
      </c>
      <c r="E2022" s="95">
        <v>31.47</v>
      </c>
      <c r="F2022" s="93" t="s">
        <v>85</v>
      </c>
      <c r="G2022" s="93" t="s">
        <v>173</v>
      </c>
      <c r="H2022" s="96">
        <v>4.236863426E7</v>
      </c>
      <c r="I2022" s="93">
        <v>4.0</v>
      </c>
      <c r="J2022" s="97">
        <v>2.4</v>
      </c>
      <c r="K2022" s="94">
        <v>2024.0</v>
      </c>
      <c r="L2022" s="93" t="s">
        <v>719</v>
      </c>
      <c r="M2022" s="93">
        <v>2023.0</v>
      </c>
      <c r="N2022" s="93" t="s">
        <v>161</v>
      </c>
      <c r="O2022" s="65" t="str">
        <f t="shared" si="1"/>
        <v>117748390001</v>
      </c>
      <c r="P2022" s="65">
        <f t="shared" si="2"/>
        <v>0</v>
      </c>
      <c r="Q2022" s="65">
        <f t="shared" si="3"/>
        <v>1</v>
      </c>
      <c r="R2022" s="65" t="str">
        <f t="shared" si="12"/>
        <v>11.774.839/0001-01</v>
      </c>
      <c r="S2022" s="84"/>
      <c r="T2022" s="84" t="str">
        <f t="shared" si="10"/>
        <v/>
      </c>
      <c r="U2022" s="84" t="str">
        <f t="shared" si="11"/>
        <v/>
      </c>
      <c r="V2022" s="65" t="str">
        <f t="shared" si="5"/>
        <v/>
      </c>
      <c r="W2022" s="84"/>
      <c r="X2022" s="84"/>
      <c r="Y2022" s="85"/>
      <c r="Z2022" s="85"/>
      <c r="AA2022" s="65" t="str">
        <f t="shared" si="6"/>
        <v/>
      </c>
      <c r="AB2022" s="65" t="str">
        <f t="shared" si="7"/>
        <v/>
      </c>
      <c r="AC2022" s="86"/>
      <c r="AD2022" s="87" t="str">
        <f t="shared" si="8"/>
        <v/>
      </c>
      <c r="AE2022" s="84"/>
      <c r="AF2022" s="86">
        <f>IF(AC2022&gt;0,AC2022,'⚙️ Config'!$B$10)</f>
        <v>0.0075</v>
      </c>
      <c r="AG2022" s="88">
        <f t="shared" si="9"/>
        <v>317764.757</v>
      </c>
      <c r="AH2022" s="88">
        <f>AG2022*'⚙️ Config'!$B$11</f>
        <v>1588823.785</v>
      </c>
      <c r="AI2022" s="88">
        <f>AH2022*'⚙️ Config'!$B$12</f>
        <v>476647.1354</v>
      </c>
      <c r="AJ2022" s="64"/>
      <c r="AK2022" s="84"/>
      <c r="AL2022" s="84"/>
      <c r="AM2022" s="84"/>
      <c r="AN2022" s="84"/>
      <c r="AO2022" s="84"/>
      <c r="AP2022" s="84"/>
      <c r="AQ2022" s="84"/>
    </row>
    <row r="2023" ht="15.0" customHeight="1">
      <c r="A2023" s="93">
        <v>2020.0</v>
      </c>
      <c r="B2023" s="94" t="s">
        <v>4405</v>
      </c>
      <c r="C2023" s="93" t="s">
        <v>141</v>
      </c>
      <c r="D2023" s="93" t="s">
        <v>4406</v>
      </c>
      <c r="E2023" s="95">
        <v>41.71</v>
      </c>
      <c r="F2023" s="93" t="s">
        <v>85</v>
      </c>
      <c r="G2023" s="93" t="s">
        <v>173</v>
      </c>
      <c r="H2023" s="96">
        <v>4.220108009E7</v>
      </c>
      <c r="I2023" s="93">
        <v>4.0</v>
      </c>
      <c r="J2023" s="97">
        <v>2.7</v>
      </c>
      <c r="K2023" s="94">
        <v>2025.0</v>
      </c>
      <c r="L2023" s="93" t="s">
        <v>4407</v>
      </c>
      <c r="M2023" s="93">
        <v>2023.0</v>
      </c>
      <c r="N2023" s="93" t="s">
        <v>189</v>
      </c>
      <c r="O2023" s="65" t="str">
        <f t="shared" si="1"/>
        <v>013409370001</v>
      </c>
      <c r="P2023" s="65">
        <f t="shared" si="2"/>
        <v>7</v>
      </c>
      <c r="Q2023" s="65">
        <f t="shared" si="3"/>
        <v>9</v>
      </c>
      <c r="R2023" s="65" t="str">
        <f t="shared" si="12"/>
        <v>01.340.937/0001-79</v>
      </c>
      <c r="S2023" s="84"/>
      <c r="T2023" s="84" t="str">
        <f t="shared" si="10"/>
        <v/>
      </c>
      <c r="U2023" s="84" t="str">
        <f t="shared" si="11"/>
        <v/>
      </c>
      <c r="V2023" s="65" t="str">
        <f t="shared" si="5"/>
        <v/>
      </c>
      <c r="W2023" s="84"/>
      <c r="X2023" s="84"/>
      <c r="Y2023" s="85"/>
      <c r="Z2023" s="85"/>
      <c r="AA2023" s="65" t="str">
        <f t="shared" si="6"/>
        <v/>
      </c>
      <c r="AB2023" s="65" t="str">
        <f t="shared" si="7"/>
        <v/>
      </c>
      <c r="AC2023" s="86"/>
      <c r="AD2023" s="87" t="str">
        <f t="shared" si="8"/>
        <v/>
      </c>
      <c r="AE2023" s="84"/>
      <c r="AF2023" s="86">
        <f>IF(AC2023&gt;0,AC2023,'⚙️ Config'!$B$10)</f>
        <v>0.0075</v>
      </c>
      <c r="AG2023" s="88">
        <f t="shared" si="9"/>
        <v>316508.1007</v>
      </c>
      <c r="AH2023" s="88">
        <f>AG2023*'⚙️ Config'!$B$11</f>
        <v>1582540.503</v>
      </c>
      <c r="AI2023" s="88">
        <f>AH2023*'⚙️ Config'!$B$12</f>
        <v>474762.151</v>
      </c>
      <c r="AJ2023" s="64"/>
      <c r="AK2023" s="84"/>
      <c r="AL2023" s="84"/>
      <c r="AM2023" s="84"/>
      <c r="AN2023" s="84"/>
      <c r="AO2023" s="84"/>
      <c r="AP2023" s="84"/>
      <c r="AQ2023" s="84"/>
    </row>
    <row r="2024" ht="15.0" customHeight="1">
      <c r="A2024" s="93">
        <v>2021.0</v>
      </c>
      <c r="B2024" s="94" t="s">
        <v>4408</v>
      </c>
      <c r="C2024" s="93" t="s">
        <v>141</v>
      </c>
      <c r="D2024" s="93" t="s">
        <v>4409</v>
      </c>
      <c r="E2024" s="95">
        <v>69.76</v>
      </c>
      <c r="F2024" s="93" t="s">
        <v>85</v>
      </c>
      <c r="G2024" s="93" t="s">
        <v>173</v>
      </c>
      <c r="H2024" s="96">
        <v>4.19807453E7</v>
      </c>
      <c r="I2024" s="93">
        <v>4.0</v>
      </c>
      <c r="J2024" s="97">
        <v>0.6</v>
      </c>
      <c r="K2024" s="94">
        <v>2025.0</v>
      </c>
      <c r="L2024" s="93" t="s">
        <v>1438</v>
      </c>
      <c r="M2024" s="93">
        <v>2025.0</v>
      </c>
      <c r="N2024" s="93" t="s">
        <v>145</v>
      </c>
      <c r="O2024" s="65" t="str">
        <f t="shared" si="1"/>
        <v>104701520001</v>
      </c>
      <c r="P2024" s="65">
        <f t="shared" si="2"/>
        <v>0</v>
      </c>
      <c r="Q2024" s="65">
        <f t="shared" si="3"/>
        <v>1</v>
      </c>
      <c r="R2024" s="65" t="str">
        <f t="shared" si="12"/>
        <v>10.470.152/0001-01</v>
      </c>
      <c r="S2024" s="84"/>
      <c r="T2024" s="84" t="str">
        <f t="shared" si="10"/>
        <v/>
      </c>
      <c r="U2024" s="84" t="str">
        <f t="shared" si="11"/>
        <v/>
      </c>
      <c r="V2024" s="65" t="str">
        <f t="shared" si="5"/>
        <v/>
      </c>
      <c r="W2024" s="84"/>
      <c r="X2024" s="84"/>
      <c r="Y2024" s="85"/>
      <c r="Z2024" s="85"/>
      <c r="AA2024" s="65" t="str">
        <f t="shared" si="6"/>
        <v/>
      </c>
      <c r="AB2024" s="65" t="str">
        <f t="shared" si="7"/>
        <v/>
      </c>
      <c r="AC2024" s="86"/>
      <c r="AD2024" s="87" t="str">
        <f t="shared" si="8"/>
        <v/>
      </c>
      <c r="AE2024" s="84"/>
      <c r="AF2024" s="86">
        <f>IF(AC2024&gt;0,AC2024,'⚙️ Config'!$B$10)</f>
        <v>0.0075</v>
      </c>
      <c r="AG2024" s="88">
        <f t="shared" si="9"/>
        <v>314855.5898</v>
      </c>
      <c r="AH2024" s="88">
        <f>AG2024*'⚙️ Config'!$B$11</f>
        <v>1574277.949</v>
      </c>
      <c r="AI2024" s="88">
        <f>AH2024*'⚙️ Config'!$B$12</f>
        <v>472283.3846</v>
      </c>
      <c r="AJ2024" s="64"/>
      <c r="AK2024" s="84"/>
      <c r="AL2024" s="84"/>
      <c r="AM2024" s="84"/>
      <c r="AN2024" s="84"/>
      <c r="AO2024" s="84"/>
      <c r="AP2024" s="84"/>
      <c r="AQ2024" s="84"/>
    </row>
    <row r="2025" ht="15.0" customHeight="1">
      <c r="A2025" s="93">
        <v>2022.0</v>
      </c>
      <c r="B2025" s="94" t="s">
        <v>4410</v>
      </c>
      <c r="C2025" s="93" t="s">
        <v>141</v>
      </c>
      <c r="D2025" s="93" t="s">
        <v>4411</v>
      </c>
      <c r="E2025" s="95">
        <v>37.97</v>
      </c>
      <c r="F2025" s="93" t="s">
        <v>85</v>
      </c>
      <c r="G2025" s="93" t="s">
        <v>173</v>
      </c>
      <c r="H2025" s="96">
        <v>3.903135684E7</v>
      </c>
      <c r="I2025" s="93">
        <v>2.0</v>
      </c>
      <c r="J2025" s="97">
        <v>2.1</v>
      </c>
      <c r="K2025" s="94">
        <v>2024.0</v>
      </c>
      <c r="L2025" s="93" t="s">
        <v>262</v>
      </c>
      <c r="M2025" s="93">
        <v>2024.0</v>
      </c>
      <c r="N2025" s="93" t="s">
        <v>161</v>
      </c>
      <c r="O2025" s="65" t="str">
        <f t="shared" si="1"/>
        <v>476083440001</v>
      </c>
      <c r="P2025" s="65">
        <f t="shared" si="2"/>
        <v>4</v>
      </c>
      <c r="Q2025" s="65">
        <f t="shared" si="3"/>
        <v>1</v>
      </c>
      <c r="R2025" s="65" t="str">
        <f t="shared" si="12"/>
        <v>47.608.344/0001-41</v>
      </c>
      <c r="S2025" s="84"/>
      <c r="T2025" s="84" t="str">
        <f t="shared" si="10"/>
        <v/>
      </c>
      <c r="U2025" s="84" t="str">
        <f t="shared" si="11"/>
        <v/>
      </c>
      <c r="V2025" s="65" t="str">
        <f t="shared" si="5"/>
        <v/>
      </c>
      <c r="W2025" s="84"/>
      <c r="X2025" s="84"/>
      <c r="Y2025" s="85"/>
      <c r="Z2025" s="85"/>
      <c r="AA2025" s="65" t="str">
        <f t="shared" si="6"/>
        <v/>
      </c>
      <c r="AB2025" s="65" t="str">
        <f t="shared" si="7"/>
        <v/>
      </c>
      <c r="AC2025" s="86"/>
      <c r="AD2025" s="87" t="str">
        <f t="shared" si="8"/>
        <v/>
      </c>
      <c r="AE2025" s="84"/>
      <c r="AF2025" s="86">
        <f>IF(AC2025&gt;0,AC2025,'⚙️ Config'!$B$10)</f>
        <v>0.0075</v>
      </c>
      <c r="AG2025" s="88">
        <f t="shared" si="9"/>
        <v>292735.1763</v>
      </c>
      <c r="AH2025" s="88">
        <f>AG2025*'⚙️ Config'!$B$11</f>
        <v>1463675.882</v>
      </c>
      <c r="AI2025" s="88">
        <f>AH2025*'⚙️ Config'!$B$12</f>
        <v>439102.7645</v>
      </c>
      <c r="AJ2025" s="64"/>
      <c r="AK2025" s="84"/>
      <c r="AL2025" s="84"/>
      <c r="AM2025" s="84"/>
      <c r="AN2025" s="84"/>
      <c r="AO2025" s="84"/>
      <c r="AP2025" s="84"/>
      <c r="AQ2025" s="84"/>
    </row>
    <row r="2026" ht="15.0" customHeight="1">
      <c r="A2026" s="93">
        <v>2023.0</v>
      </c>
      <c r="B2026" s="94" t="s">
        <v>4412</v>
      </c>
      <c r="C2026" s="93" t="s">
        <v>141</v>
      </c>
      <c r="D2026" s="93" t="s">
        <v>4413</v>
      </c>
      <c r="E2026" s="95">
        <v>23.26</v>
      </c>
      <c r="F2026" s="93" t="s">
        <v>85</v>
      </c>
      <c r="G2026" s="93" t="s">
        <v>173</v>
      </c>
      <c r="H2026" s="96">
        <v>3.858063394E7</v>
      </c>
      <c r="I2026" s="93">
        <v>3.0</v>
      </c>
      <c r="J2026" s="97">
        <v>4.0</v>
      </c>
      <c r="K2026" s="94">
        <v>2022.0</v>
      </c>
      <c r="L2026" s="93" t="s">
        <v>719</v>
      </c>
      <c r="M2026" s="93">
        <v>2022.0</v>
      </c>
      <c r="N2026" s="93" t="s">
        <v>161</v>
      </c>
      <c r="O2026" s="65" t="str">
        <f t="shared" si="1"/>
        <v>050201200001</v>
      </c>
      <c r="P2026" s="65">
        <f t="shared" si="2"/>
        <v>7</v>
      </c>
      <c r="Q2026" s="65">
        <f t="shared" si="3"/>
        <v>4</v>
      </c>
      <c r="R2026" s="65" t="str">
        <f t="shared" si="12"/>
        <v>05.020.120/0001-74</v>
      </c>
      <c r="S2026" s="84"/>
      <c r="T2026" s="84" t="str">
        <f t="shared" si="10"/>
        <v/>
      </c>
      <c r="U2026" s="84" t="str">
        <f t="shared" si="11"/>
        <v/>
      </c>
      <c r="V2026" s="65" t="str">
        <f t="shared" si="5"/>
        <v/>
      </c>
      <c r="W2026" s="84"/>
      <c r="X2026" s="84"/>
      <c r="Y2026" s="85"/>
      <c r="Z2026" s="85"/>
      <c r="AA2026" s="65" t="str">
        <f t="shared" si="6"/>
        <v/>
      </c>
      <c r="AB2026" s="65" t="str">
        <f t="shared" si="7"/>
        <v/>
      </c>
      <c r="AC2026" s="86"/>
      <c r="AD2026" s="87" t="str">
        <f t="shared" si="8"/>
        <v/>
      </c>
      <c r="AE2026" s="84"/>
      <c r="AF2026" s="86">
        <f>IF(AC2026&gt;0,AC2026,'⚙️ Config'!$B$10)</f>
        <v>0.0075</v>
      </c>
      <c r="AG2026" s="88">
        <f t="shared" si="9"/>
        <v>289354.7546</v>
      </c>
      <c r="AH2026" s="88">
        <f>AG2026*'⚙️ Config'!$B$11</f>
        <v>1446773.773</v>
      </c>
      <c r="AI2026" s="88">
        <f>AH2026*'⚙️ Config'!$B$12</f>
        <v>434032.1318</v>
      </c>
      <c r="AJ2026" s="64"/>
      <c r="AK2026" s="84"/>
      <c r="AL2026" s="84"/>
      <c r="AM2026" s="84"/>
      <c r="AN2026" s="84"/>
      <c r="AO2026" s="84"/>
      <c r="AP2026" s="84"/>
      <c r="AQ2026" s="84"/>
    </row>
    <row r="2027" ht="15.0" customHeight="1">
      <c r="A2027" s="93">
        <v>2024.0</v>
      </c>
      <c r="B2027" s="94" t="s">
        <v>4414</v>
      </c>
      <c r="C2027" s="93" t="s">
        <v>141</v>
      </c>
      <c r="D2027" s="93" t="s">
        <v>4415</v>
      </c>
      <c r="E2027" s="95">
        <v>27.31</v>
      </c>
      <c r="F2027" s="93" t="s">
        <v>85</v>
      </c>
      <c r="G2027" s="93" t="s">
        <v>173</v>
      </c>
      <c r="H2027" s="96">
        <v>3.837179301E7</v>
      </c>
      <c r="I2027" s="93">
        <v>2.0</v>
      </c>
      <c r="J2027" s="97">
        <v>3.8</v>
      </c>
      <c r="K2027" s="94">
        <v>2022.0</v>
      </c>
      <c r="L2027" s="93" t="s">
        <v>144</v>
      </c>
      <c r="M2027" s="93">
        <v>2022.0</v>
      </c>
      <c r="N2027" s="93" t="s">
        <v>161</v>
      </c>
      <c r="O2027" s="65" t="str">
        <f t="shared" si="1"/>
        <v>073575210001</v>
      </c>
      <c r="P2027" s="65">
        <f t="shared" si="2"/>
        <v>4</v>
      </c>
      <c r="Q2027" s="65">
        <f t="shared" si="3"/>
        <v>0</v>
      </c>
      <c r="R2027" s="65" t="str">
        <f t="shared" si="12"/>
        <v>07.357.521/0001-40</v>
      </c>
      <c r="S2027" s="84"/>
      <c r="T2027" s="84" t="str">
        <f t="shared" si="10"/>
        <v/>
      </c>
      <c r="U2027" s="84" t="str">
        <f t="shared" si="11"/>
        <v/>
      </c>
      <c r="V2027" s="65" t="str">
        <f t="shared" si="5"/>
        <v/>
      </c>
      <c r="W2027" s="84"/>
      <c r="X2027" s="84"/>
      <c r="Y2027" s="85"/>
      <c r="Z2027" s="85"/>
      <c r="AA2027" s="65" t="str">
        <f t="shared" si="6"/>
        <v/>
      </c>
      <c r="AB2027" s="65" t="str">
        <f t="shared" si="7"/>
        <v/>
      </c>
      <c r="AC2027" s="86"/>
      <c r="AD2027" s="87" t="str">
        <f t="shared" si="8"/>
        <v/>
      </c>
      <c r="AE2027" s="84"/>
      <c r="AF2027" s="86">
        <f>IF(AC2027&gt;0,AC2027,'⚙️ Config'!$B$10)</f>
        <v>0.0075</v>
      </c>
      <c r="AG2027" s="88">
        <f t="shared" si="9"/>
        <v>287788.4476</v>
      </c>
      <c r="AH2027" s="88">
        <f>AG2027*'⚙️ Config'!$B$11</f>
        <v>1438942.238</v>
      </c>
      <c r="AI2027" s="88">
        <f>AH2027*'⚙️ Config'!$B$12</f>
        <v>431682.6714</v>
      </c>
      <c r="AJ2027" s="64"/>
      <c r="AK2027" s="84"/>
      <c r="AL2027" s="84"/>
      <c r="AM2027" s="84"/>
      <c r="AN2027" s="84"/>
      <c r="AO2027" s="84"/>
      <c r="AP2027" s="84"/>
      <c r="AQ2027" s="84"/>
    </row>
    <row r="2028" ht="15.0" customHeight="1">
      <c r="A2028" s="93">
        <v>2025.0</v>
      </c>
      <c r="B2028" s="94" t="s">
        <v>4416</v>
      </c>
      <c r="C2028" s="93" t="s">
        <v>141</v>
      </c>
      <c r="D2028" s="93" t="s">
        <v>4417</v>
      </c>
      <c r="E2028" s="95">
        <v>41.61</v>
      </c>
      <c r="F2028" s="93" t="s">
        <v>85</v>
      </c>
      <c r="G2028" s="93" t="s">
        <v>173</v>
      </c>
      <c r="H2028" s="96">
        <v>3.819460513E7</v>
      </c>
      <c r="I2028" s="93">
        <v>1.0</v>
      </c>
      <c r="J2028" s="97">
        <v>2.9</v>
      </c>
      <c r="K2028" s="94">
        <v>2023.0</v>
      </c>
      <c r="L2028" s="93" t="s">
        <v>268</v>
      </c>
      <c r="M2028" s="93">
        <v>2023.0</v>
      </c>
      <c r="N2028" s="93" t="s">
        <v>161</v>
      </c>
      <c r="O2028" s="65" t="str">
        <f t="shared" si="1"/>
        <v>052564260001</v>
      </c>
      <c r="P2028" s="65">
        <f t="shared" si="2"/>
        <v>2</v>
      </c>
      <c r="Q2028" s="65">
        <f t="shared" si="3"/>
        <v>4</v>
      </c>
      <c r="R2028" s="65" t="str">
        <f t="shared" si="12"/>
        <v>05.256.426/0001-24</v>
      </c>
      <c r="S2028" s="84"/>
      <c r="T2028" s="84" t="str">
        <f t="shared" si="10"/>
        <v/>
      </c>
      <c r="U2028" s="84" t="str">
        <f t="shared" si="11"/>
        <v/>
      </c>
      <c r="V2028" s="65" t="str">
        <f t="shared" si="5"/>
        <v/>
      </c>
      <c r="W2028" s="84"/>
      <c r="X2028" s="84"/>
      <c r="Y2028" s="85"/>
      <c r="Z2028" s="85"/>
      <c r="AA2028" s="65" t="str">
        <f t="shared" si="6"/>
        <v/>
      </c>
      <c r="AB2028" s="65" t="str">
        <f t="shared" si="7"/>
        <v/>
      </c>
      <c r="AC2028" s="86"/>
      <c r="AD2028" s="87" t="str">
        <f t="shared" si="8"/>
        <v/>
      </c>
      <c r="AE2028" s="84"/>
      <c r="AF2028" s="86">
        <f>IF(AC2028&gt;0,AC2028,'⚙️ Config'!$B$10)</f>
        <v>0.0075</v>
      </c>
      <c r="AG2028" s="88">
        <f t="shared" si="9"/>
        <v>286459.5385</v>
      </c>
      <c r="AH2028" s="88">
        <f>AG2028*'⚙️ Config'!$B$11</f>
        <v>1432297.692</v>
      </c>
      <c r="AI2028" s="88">
        <f>AH2028*'⚙️ Config'!$B$12</f>
        <v>429689.3077</v>
      </c>
      <c r="AJ2028" s="64"/>
      <c r="AK2028" s="84"/>
      <c r="AL2028" s="84"/>
      <c r="AM2028" s="84"/>
      <c r="AN2028" s="84"/>
      <c r="AO2028" s="84"/>
      <c r="AP2028" s="84"/>
      <c r="AQ2028" s="84"/>
    </row>
    <row r="2029" ht="15.0" customHeight="1">
      <c r="A2029" s="93">
        <v>2026.0</v>
      </c>
      <c r="B2029" s="94" t="s">
        <v>4418</v>
      </c>
      <c r="C2029" s="93" t="s">
        <v>141</v>
      </c>
      <c r="D2029" s="93" t="s">
        <v>4419</v>
      </c>
      <c r="E2029" s="95">
        <v>47.46</v>
      </c>
      <c r="F2029" s="93" t="s">
        <v>85</v>
      </c>
      <c r="G2029" s="93" t="s">
        <v>173</v>
      </c>
      <c r="H2029" s="96">
        <v>3.697145713E7</v>
      </c>
      <c r="I2029" s="93">
        <v>3.0</v>
      </c>
      <c r="J2029" s="97">
        <v>1.4</v>
      </c>
      <c r="K2029" s="94">
        <v>2025.0</v>
      </c>
      <c r="L2029" s="93" t="s">
        <v>144</v>
      </c>
      <c r="M2029" s="93">
        <v>2024.0</v>
      </c>
      <c r="N2029" s="93" t="s">
        <v>161</v>
      </c>
      <c r="O2029" s="65" t="str">
        <f t="shared" si="1"/>
        <v>624580880001</v>
      </c>
      <c r="P2029" s="65">
        <f t="shared" si="2"/>
        <v>4</v>
      </c>
      <c r="Q2029" s="65">
        <f t="shared" si="3"/>
        <v>7</v>
      </c>
      <c r="R2029" s="65" t="str">
        <f t="shared" si="12"/>
        <v>62.458.088/0001-47</v>
      </c>
      <c r="S2029" s="84"/>
      <c r="T2029" s="84" t="str">
        <f t="shared" si="10"/>
        <v/>
      </c>
      <c r="U2029" s="84" t="str">
        <f t="shared" si="11"/>
        <v/>
      </c>
      <c r="V2029" s="65" t="str">
        <f t="shared" si="5"/>
        <v/>
      </c>
      <c r="W2029" s="84"/>
      <c r="X2029" s="84"/>
      <c r="Y2029" s="85"/>
      <c r="Z2029" s="85"/>
      <c r="AA2029" s="65" t="str">
        <f t="shared" si="6"/>
        <v/>
      </c>
      <c r="AB2029" s="65" t="str">
        <f t="shared" si="7"/>
        <v/>
      </c>
      <c r="AC2029" s="86"/>
      <c r="AD2029" s="87" t="str">
        <f t="shared" si="8"/>
        <v/>
      </c>
      <c r="AE2029" s="84"/>
      <c r="AF2029" s="86">
        <f>IF(AC2029&gt;0,AC2029,'⚙️ Config'!$B$10)</f>
        <v>0.0075</v>
      </c>
      <c r="AG2029" s="88">
        <f t="shared" si="9"/>
        <v>277285.9285</v>
      </c>
      <c r="AH2029" s="88">
        <f>AG2029*'⚙️ Config'!$B$11</f>
        <v>1386429.642</v>
      </c>
      <c r="AI2029" s="88">
        <f>AH2029*'⚙️ Config'!$B$12</f>
        <v>415928.8927</v>
      </c>
      <c r="AJ2029" s="64"/>
      <c r="AK2029" s="84"/>
      <c r="AL2029" s="84"/>
      <c r="AM2029" s="84"/>
      <c r="AN2029" s="84"/>
      <c r="AO2029" s="84"/>
      <c r="AP2029" s="84"/>
      <c r="AQ2029" s="84"/>
    </row>
    <row r="2030" ht="15.0" customHeight="1">
      <c r="A2030" s="93">
        <v>2027.0</v>
      </c>
      <c r="B2030" s="94" t="s">
        <v>4420</v>
      </c>
      <c r="C2030" s="93" t="s">
        <v>141</v>
      </c>
      <c r="D2030" s="93" t="s">
        <v>4421</v>
      </c>
      <c r="E2030" s="95">
        <v>48.81</v>
      </c>
      <c r="F2030" s="93" t="s">
        <v>85</v>
      </c>
      <c r="G2030" s="93" t="s">
        <v>173</v>
      </c>
      <c r="H2030" s="96">
        <v>3.618234212E7</v>
      </c>
      <c r="I2030" s="93">
        <v>3.0</v>
      </c>
      <c r="J2030" s="97">
        <v>1.2</v>
      </c>
      <c r="K2030" s="94">
        <v>2025.0</v>
      </c>
      <c r="L2030" s="93" t="s">
        <v>4350</v>
      </c>
      <c r="M2030" s="93">
        <v>2025.0</v>
      </c>
      <c r="N2030" s="93" t="s">
        <v>161</v>
      </c>
      <c r="O2030" s="65" t="str">
        <f t="shared" si="1"/>
        <v>144232880001</v>
      </c>
      <c r="P2030" s="65">
        <f t="shared" si="2"/>
        <v>1</v>
      </c>
      <c r="Q2030" s="65">
        <f t="shared" si="3"/>
        <v>1</v>
      </c>
      <c r="R2030" s="65" t="str">
        <f t="shared" si="12"/>
        <v>14.423.288/0001-11</v>
      </c>
      <c r="S2030" s="84"/>
      <c r="T2030" s="84" t="str">
        <f t="shared" si="10"/>
        <v/>
      </c>
      <c r="U2030" s="84" t="str">
        <f t="shared" si="11"/>
        <v/>
      </c>
      <c r="V2030" s="65" t="str">
        <f t="shared" si="5"/>
        <v/>
      </c>
      <c r="W2030" s="84"/>
      <c r="X2030" s="84"/>
      <c r="Y2030" s="85"/>
      <c r="Z2030" s="85"/>
      <c r="AA2030" s="65" t="str">
        <f t="shared" si="6"/>
        <v/>
      </c>
      <c r="AB2030" s="65" t="str">
        <f t="shared" si="7"/>
        <v/>
      </c>
      <c r="AC2030" s="86"/>
      <c r="AD2030" s="87" t="str">
        <f t="shared" si="8"/>
        <v/>
      </c>
      <c r="AE2030" s="84"/>
      <c r="AF2030" s="86">
        <f>IF(AC2030&gt;0,AC2030,'⚙️ Config'!$B$10)</f>
        <v>0.0075</v>
      </c>
      <c r="AG2030" s="88">
        <f t="shared" si="9"/>
        <v>271367.5659</v>
      </c>
      <c r="AH2030" s="88">
        <f>AG2030*'⚙️ Config'!$B$11</f>
        <v>1356837.83</v>
      </c>
      <c r="AI2030" s="88">
        <f>AH2030*'⚙️ Config'!$B$12</f>
        <v>407051.3489</v>
      </c>
      <c r="AJ2030" s="64"/>
      <c r="AK2030" s="84"/>
      <c r="AL2030" s="84"/>
      <c r="AM2030" s="84"/>
      <c r="AN2030" s="84"/>
      <c r="AO2030" s="84"/>
      <c r="AP2030" s="84"/>
      <c r="AQ2030" s="84"/>
    </row>
    <row r="2031" ht="15.0" customHeight="1">
      <c r="A2031" s="93">
        <v>2028.0</v>
      </c>
      <c r="B2031" s="94" t="s">
        <v>4422</v>
      </c>
      <c r="C2031" s="93" t="s">
        <v>141</v>
      </c>
      <c r="D2031" s="93" t="s">
        <v>4423</v>
      </c>
      <c r="E2031" s="95">
        <v>36.52</v>
      </c>
      <c r="F2031" s="93" t="s">
        <v>85</v>
      </c>
      <c r="G2031" s="93" t="s">
        <v>173</v>
      </c>
      <c r="H2031" s="96">
        <v>3.606047587E7</v>
      </c>
      <c r="I2031" s="93">
        <v>1.0</v>
      </c>
      <c r="J2031" s="97">
        <v>4.0</v>
      </c>
      <c r="K2031" s="94">
        <v>2022.0</v>
      </c>
      <c r="L2031" s="93" t="s">
        <v>268</v>
      </c>
      <c r="M2031" s="93">
        <v>2022.0</v>
      </c>
      <c r="N2031" s="93" t="s">
        <v>161</v>
      </c>
      <c r="O2031" s="65" t="str">
        <f t="shared" si="1"/>
        <v>034361410001</v>
      </c>
      <c r="P2031" s="65">
        <f t="shared" si="2"/>
        <v>4</v>
      </c>
      <c r="Q2031" s="65">
        <f t="shared" si="3"/>
        <v>0</v>
      </c>
      <c r="R2031" s="65" t="str">
        <f t="shared" si="12"/>
        <v>03.436.141/0001-40</v>
      </c>
      <c r="S2031" s="84"/>
      <c r="T2031" s="84" t="str">
        <f t="shared" si="10"/>
        <v/>
      </c>
      <c r="U2031" s="84" t="str">
        <f t="shared" si="11"/>
        <v/>
      </c>
      <c r="V2031" s="65" t="str">
        <f t="shared" si="5"/>
        <v/>
      </c>
      <c r="W2031" s="84"/>
      <c r="X2031" s="84"/>
      <c r="Y2031" s="85"/>
      <c r="Z2031" s="85"/>
      <c r="AA2031" s="65" t="str">
        <f t="shared" si="6"/>
        <v/>
      </c>
      <c r="AB2031" s="65" t="str">
        <f t="shared" si="7"/>
        <v/>
      </c>
      <c r="AC2031" s="86"/>
      <c r="AD2031" s="87" t="str">
        <f t="shared" si="8"/>
        <v/>
      </c>
      <c r="AE2031" s="84"/>
      <c r="AF2031" s="86">
        <f>IF(AC2031&gt;0,AC2031,'⚙️ Config'!$B$10)</f>
        <v>0.0075</v>
      </c>
      <c r="AG2031" s="88">
        <f t="shared" si="9"/>
        <v>270453.569</v>
      </c>
      <c r="AH2031" s="88">
        <f>AG2031*'⚙️ Config'!$B$11</f>
        <v>1352267.845</v>
      </c>
      <c r="AI2031" s="88">
        <f>AH2031*'⚙️ Config'!$B$12</f>
        <v>405680.3535</v>
      </c>
      <c r="AJ2031" s="64"/>
      <c r="AK2031" s="84"/>
      <c r="AL2031" s="84"/>
      <c r="AM2031" s="84"/>
      <c r="AN2031" s="84"/>
      <c r="AO2031" s="84"/>
      <c r="AP2031" s="84"/>
      <c r="AQ2031" s="84"/>
    </row>
    <row r="2032" ht="15.0" customHeight="1">
      <c r="A2032" s="93">
        <v>2029.0</v>
      </c>
      <c r="B2032" s="94" t="s">
        <v>4424</v>
      </c>
      <c r="C2032" s="93" t="s">
        <v>141</v>
      </c>
      <c r="D2032" s="93" t="s">
        <v>4425</v>
      </c>
      <c r="E2032" s="95">
        <v>34.28</v>
      </c>
      <c r="F2032" s="93" t="s">
        <v>85</v>
      </c>
      <c r="G2032" s="93" t="s">
        <v>173</v>
      </c>
      <c r="H2032" s="96">
        <v>3.540223975E7</v>
      </c>
      <c r="I2032" s="93">
        <v>2.0</v>
      </c>
      <c r="J2032" s="97">
        <v>2.5</v>
      </c>
      <c r="K2032" s="94">
        <v>2023.0</v>
      </c>
      <c r="L2032" s="93" t="s">
        <v>256</v>
      </c>
      <c r="M2032" s="93">
        <v>2023.0</v>
      </c>
      <c r="N2032" s="93" t="s">
        <v>145</v>
      </c>
      <c r="O2032" s="65" t="str">
        <f t="shared" si="1"/>
        <v>096495480001</v>
      </c>
      <c r="P2032" s="65">
        <f t="shared" si="2"/>
        <v>3</v>
      </c>
      <c r="Q2032" s="65">
        <f t="shared" si="3"/>
        <v>1</v>
      </c>
      <c r="R2032" s="65" t="str">
        <f t="shared" si="12"/>
        <v>09.649.548/0001-31</v>
      </c>
      <c r="S2032" s="84"/>
      <c r="T2032" s="84" t="str">
        <f t="shared" si="10"/>
        <v/>
      </c>
      <c r="U2032" s="84" t="str">
        <f t="shared" si="11"/>
        <v/>
      </c>
      <c r="V2032" s="65" t="str">
        <f t="shared" si="5"/>
        <v/>
      </c>
      <c r="W2032" s="84"/>
      <c r="X2032" s="84"/>
      <c r="Y2032" s="85"/>
      <c r="Z2032" s="85"/>
      <c r="AA2032" s="65" t="str">
        <f t="shared" si="6"/>
        <v/>
      </c>
      <c r="AB2032" s="65" t="str">
        <f t="shared" si="7"/>
        <v/>
      </c>
      <c r="AC2032" s="86"/>
      <c r="AD2032" s="87" t="str">
        <f t="shared" si="8"/>
        <v/>
      </c>
      <c r="AE2032" s="84"/>
      <c r="AF2032" s="86">
        <f>IF(AC2032&gt;0,AC2032,'⚙️ Config'!$B$10)</f>
        <v>0.0075</v>
      </c>
      <c r="AG2032" s="88">
        <f t="shared" si="9"/>
        <v>265516.7981</v>
      </c>
      <c r="AH2032" s="88">
        <f>AG2032*'⚙️ Config'!$B$11</f>
        <v>1327583.991</v>
      </c>
      <c r="AI2032" s="88">
        <f>AH2032*'⚙️ Config'!$B$12</f>
        <v>398275.1972</v>
      </c>
      <c r="AJ2032" s="64"/>
      <c r="AK2032" s="84"/>
      <c r="AL2032" s="84"/>
      <c r="AM2032" s="84"/>
      <c r="AN2032" s="84"/>
      <c r="AO2032" s="84"/>
      <c r="AP2032" s="84"/>
      <c r="AQ2032" s="84"/>
    </row>
    <row r="2033" ht="15.0" customHeight="1">
      <c r="A2033" s="93">
        <v>2030.0</v>
      </c>
      <c r="B2033" s="94" t="s">
        <v>4426</v>
      </c>
      <c r="C2033" s="93" t="s">
        <v>141</v>
      </c>
      <c r="D2033" s="93" t="s">
        <v>4427</v>
      </c>
      <c r="E2033" s="95">
        <v>23.17</v>
      </c>
      <c r="F2033" s="93" t="s">
        <v>85</v>
      </c>
      <c r="G2033" s="93" t="s">
        <v>173</v>
      </c>
      <c r="H2033" s="96">
        <v>3.516814448E7</v>
      </c>
      <c r="I2033" s="93">
        <v>3.0</v>
      </c>
      <c r="J2033" s="97">
        <v>4.0</v>
      </c>
      <c r="K2033" s="94">
        <v>2022.0</v>
      </c>
      <c r="L2033" s="93" t="s">
        <v>4350</v>
      </c>
      <c r="M2033" s="93">
        <v>2022.0</v>
      </c>
      <c r="N2033" s="93" t="s">
        <v>161</v>
      </c>
      <c r="O2033" s="65" t="str">
        <f t="shared" si="1"/>
        <v>135367640001</v>
      </c>
      <c r="P2033" s="65">
        <f t="shared" si="2"/>
        <v>4</v>
      </c>
      <c r="Q2033" s="65">
        <f t="shared" si="3"/>
        <v>8</v>
      </c>
      <c r="R2033" s="65" t="str">
        <f t="shared" si="12"/>
        <v>13.536.764/0001-48</v>
      </c>
      <c r="S2033" s="84"/>
      <c r="T2033" s="84" t="str">
        <f t="shared" si="10"/>
        <v/>
      </c>
      <c r="U2033" s="84" t="str">
        <f t="shared" si="11"/>
        <v/>
      </c>
      <c r="V2033" s="65" t="str">
        <f t="shared" si="5"/>
        <v/>
      </c>
      <c r="W2033" s="84"/>
      <c r="X2033" s="84"/>
      <c r="Y2033" s="85"/>
      <c r="Z2033" s="85"/>
      <c r="AA2033" s="65" t="str">
        <f t="shared" si="6"/>
        <v/>
      </c>
      <c r="AB2033" s="65" t="str">
        <f t="shared" si="7"/>
        <v/>
      </c>
      <c r="AC2033" s="86"/>
      <c r="AD2033" s="87" t="str">
        <f t="shared" si="8"/>
        <v/>
      </c>
      <c r="AE2033" s="84"/>
      <c r="AF2033" s="86">
        <f>IF(AC2033&gt;0,AC2033,'⚙️ Config'!$B$10)</f>
        <v>0.0075</v>
      </c>
      <c r="AG2033" s="88">
        <f t="shared" si="9"/>
        <v>263761.0836</v>
      </c>
      <c r="AH2033" s="88">
        <f>AG2033*'⚙️ Config'!$B$11</f>
        <v>1318805.418</v>
      </c>
      <c r="AI2033" s="88">
        <f>AH2033*'⚙️ Config'!$B$12</f>
        <v>395641.6254</v>
      </c>
      <c r="AJ2033" s="64"/>
      <c r="AK2033" s="84"/>
      <c r="AL2033" s="84"/>
      <c r="AM2033" s="84"/>
      <c r="AN2033" s="84"/>
      <c r="AO2033" s="84"/>
      <c r="AP2033" s="84"/>
      <c r="AQ2033" s="84"/>
    </row>
    <row r="2034" ht="15.0" customHeight="1">
      <c r="A2034" s="93">
        <v>2031.0</v>
      </c>
      <c r="B2034" s="94" t="s">
        <v>4428</v>
      </c>
      <c r="C2034" s="93" t="s">
        <v>141</v>
      </c>
      <c r="D2034" s="93" t="s">
        <v>4429</v>
      </c>
      <c r="E2034" s="95">
        <v>36.49</v>
      </c>
      <c r="F2034" s="93" t="s">
        <v>85</v>
      </c>
      <c r="G2034" s="93" t="s">
        <v>173</v>
      </c>
      <c r="H2034" s="96">
        <v>3.500168118E7</v>
      </c>
      <c r="I2034" s="93">
        <v>1.0</v>
      </c>
      <c r="J2034" s="97">
        <v>4.0</v>
      </c>
      <c r="K2034" s="94">
        <v>2022.0</v>
      </c>
      <c r="L2034" s="93" t="s">
        <v>268</v>
      </c>
      <c r="M2034" s="93">
        <v>2022.0</v>
      </c>
      <c r="N2034" s="93" t="s">
        <v>342</v>
      </c>
      <c r="O2034" s="65" t="str">
        <f t="shared" si="1"/>
        <v>136823950001</v>
      </c>
      <c r="P2034" s="65">
        <f t="shared" si="2"/>
        <v>0</v>
      </c>
      <c r="Q2034" s="65">
        <f t="shared" si="3"/>
        <v>0</v>
      </c>
      <c r="R2034" s="65" t="str">
        <f t="shared" si="12"/>
        <v>13.682.395/0001-00</v>
      </c>
      <c r="S2034" s="84"/>
      <c r="T2034" s="84" t="str">
        <f t="shared" si="10"/>
        <v/>
      </c>
      <c r="U2034" s="84" t="str">
        <f t="shared" si="11"/>
        <v/>
      </c>
      <c r="V2034" s="65" t="str">
        <f t="shared" si="5"/>
        <v/>
      </c>
      <c r="W2034" s="84"/>
      <c r="X2034" s="84"/>
      <c r="Y2034" s="85"/>
      <c r="Z2034" s="85"/>
      <c r="AA2034" s="65" t="str">
        <f t="shared" si="6"/>
        <v/>
      </c>
      <c r="AB2034" s="65" t="str">
        <f t="shared" si="7"/>
        <v/>
      </c>
      <c r="AC2034" s="86"/>
      <c r="AD2034" s="87" t="str">
        <f t="shared" si="8"/>
        <v/>
      </c>
      <c r="AE2034" s="84"/>
      <c r="AF2034" s="86">
        <f>IF(AC2034&gt;0,AC2034,'⚙️ Config'!$B$10)</f>
        <v>0.0075</v>
      </c>
      <c r="AG2034" s="88">
        <f t="shared" si="9"/>
        <v>262512.6089</v>
      </c>
      <c r="AH2034" s="88">
        <f>AG2034*'⚙️ Config'!$B$11</f>
        <v>1312563.044</v>
      </c>
      <c r="AI2034" s="88">
        <f>AH2034*'⚙️ Config'!$B$12</f>
        <v>393768.9133</v>
      </c>
      <c r="AJ2034" s="64"/>
      <c r="AK2034" s="84"/>
      <c r="AL2034" s="84"/>
      <c r="AM2034" s="84"/>
      <c r="AN2034" s="84"/>
      <c r="AO2034" s="84"/>
      <c r="AP2034" s="84"/>
      <c r="AQ2034" s="84"/>
    </row>
    <row r="2035" ht="15.0" customHeight="1">
      <c r="A2035" s="93">
        <v>2032.0</v>
      </c>
      <c r="B2035" s="94" t="s">
        <v>4430</v>
      </c>
      <c r="C2035" s="93" t="s">
        <v>141</v>
      </c>
      <c r="D2035" s="93" t="s">
        <v>4431</v>
      </c>
      <c r="E2035" s="95">
        <v>42.74</v>
      </c>
      <c r="F2035" s="93" t="s">
        <v>85</v>
      </c>
      <c r="G2035" s="93" t="s">
        <v>173</v>
      </c>
      <c r="H2035" s="96">
        <v>3.363082648E7</v>
      </c>
      <c r="I2035" s="93">
        <v>4.0</v>
      </c>
      <c r="J2035" s="97">
        <v>1.4</v>
      </c>
      <c r="K2035" s="94">
        <v>2024.0</v>
      </c>
      <c r="L2035" s="93" t="s">
        <v>144</v>
      </c>
      <c r="M2035" s="93">
        <v>2024.0</v>
      </c>
      <c r="N2035" s="93" t="s">
        <v>161</v>
      </c>
      <c r="O2035" s="65" t="str">
        <f t="shared" si="1"/>
        <v>715869520001</v>
      </c>
      <c r="P2035" s="65">
        <f t="shared" si="2"/>
        <v>8</v>
      </c>
      <c r="Q2035" s="65">
        <f t="shared" si="3"/>
        <v>7</v>
      </c>
      <c r="R2035" s="65" t="str">
        <f t="shared" si="12"/>
        <v>71.586.952/0001-87</v>
      </c>
      <c r="S2035" s="84"/>
      <c r="T2035" s="84" t="str">
        <f t="shared" si="10"/>
        <v/>
      </c>
      <c r="U2035" s="84" t="str">
        <f t="shared" si="11"/>
        <v/>
      </c>
      <c r="V2035" s="65" t="str">
        <f t="shared" si="5"/>
        <v/>
      </c>
      <c r="W2035" s="84"/>
      <c r="X2035" s="84"/>
      <c r="Y2035" s="85"/>
      <c r="Z2035" s="85"/>
      <c r="AA2035" s="65" t="str">
        <f t="shared" si="6"/>
        <v/>
      </c>
      <c r="AB2035" s="65" t="str">
        <f t="shared" si="7"/>
        <v/>
      </c>
      <c r="AC2035" s="86"/>
      <c r="AD2035" s="87" t="str">
        <f t="shared" si="8"/>
        <v/>
      </c>
      <c r="AE2035" s="84"/>
      <c r="AF2035" s="86">
        <f>IF(AC2035&gt;0,AC2035,'⚙️ Config'!$B$10)</f>
        <v>0.0075</v>
      </c>
      <c r="AG2035" s="88">
        <f t="shared" si="9"/>
        <v>252231.1986</v>
      </c>
      <c r="AH2035" s="88">
        <f>AG2035*'⚙️ Config'!$B$11</f>
        <v>1261155.993</v>
      </c>
      <c r="AI2035" s="88">
        <f>AH2035*'⚙️ Config'!$B$12</f>
        <v>378346.7979</v>
      </c>
      <c r="AJ2035" s="64"/>
      <c r="AK2035" s="84"/>
      <c r="AL2035" s="84"/>
      <c r="AM2035" s="84"/>
      <c r="AN2035" s="84"/>
      <c r="AO2035" s="84"/>
      <c r="AP2035" s="84"/>
      <c r="AQ2035" s="84"/>
    </row>
    <row r="2036" ht="15.0" customHeight="1">
      <c r="A2036" s="93">
        <v>2033.0</v>
      </c>
      <c r="B2036" s="94" t="s">
        <v>4432</v>
      </c>
      <c r="C2036" s="93" t="s">
        <v>141</v>
      </c>
      <c r="D2036" s="93" t="s">
        <v>4433</v>
      </c>
      <c r="E2036" s="95">
        <v>26.81</v>
      </c>
      <c r="F2036" s="93" t="s">
        <v>85</v>
      </c>
      <c r="G2036" s="93" t="s">
        <v>173</v>
      </c>
      <c r="H2036" s="96">
        <v>3.349822227E7</v>
      </c>
      <c r="I2036" s="93">
        <v>2.0</v>
      </c>
      <c r="J2036" s="97">
        <v>3.9</v>
      </c>
      <c r="K2036" s="94">
        <v>2022.0</v>
      </c>
      <c r="L2036" s="93" t="s">
        <v>144</v>
      </c>
      <c r="M2036" s="93">
        <v>2022.0</v>
      </c>
      <c r="N2036" s="93" t="s">
        <v>161</v>
      </c>
      <c r="O2036" s="65" t="str">
        <f t="shared" si="1"/>
        <v>182533790001</v>
      </c>
      <c r="P2036" s="65">
        <f t="shared" si="2"/>
        <v>0</v>
      </c>
      <c r="Q2036" s="65">
        <f t="shared" si="3"/>
        <v>7</v>
      </c>
      <c r="R2036" s="65" t="str">
        <f t="shared" si="12"/>
        <v>18.253.379/0001-07</v>
      </c>
      <c r="S2036" s="84"/>
      <c r="T2036" s="84" t="str">
        <f t="shared" si="10"/>
        <v/>
      </c>
      <c r="U2036" s="84" t="str">
        <f t="shared" si="11"/>
        <v/>
      </c>
      <c r="V2036" s="65" t="str">
        <f t="shared" si="5"/>
        <v/>
      </c>
      <c r="W2036" s="84"/>
      <c r="X2036" s="84"/>
      <c r="Y2036" s="85"/>
      <c r="Z2036" s="85"/>
      <c r="AA2036" s="65" t="str">
        <f t="shared" si="6"/>
        <v/>
      </c>
      <c r="AB2036" s="65" t="str">
        <f t="shared" si="7"/>
        <v/>
      </c>
      <c r="AC2036" s="86"/>
      <c r="AD2036" s="87" t="str">
        <f t="shared" si="8"/>
        <v/>
      </c>
      <c r="AE2036" s="84"/>
      <c r="AF2036" s="86">
        <f>IF(AC2036&gt;0,AC2036,'⚙️ Config'!$B$10)</f>
        <v>0.0075</v>
      </c>
      <c r="AG2036" s="88">
        <f t="shared" si="9"/>
        <v>251236.667</v>
      </c>
      <c r="AH2036" s="88">
        <f>AG2036*'⚙️ Config'!$B$11</f>
        <v>1256183.335</v>
      </c>
      <c r="AI2036" s="88">
        <f>AH2036*'⚙️ Config'!$B$12</f>
        <v>376855.0005</v>
      </c>
      <c r="AJ2036" s="64"/>
      <c r="AK2036" s="84"/>
      <c r="AL2036" s="84"/>
      <c r="AM2036" s="84"/>
      <c r="AN2036" s="84"/>
      <c r="AO2036" s="84"/>
      <c r="AP2036" s="84"/>
      <c r="AQ2036" s="84"/>
    </row>
    <row r="2037" ht="15.0" customHeight="1">
      <c r="A2037" s="93">
        <v>2034.0</v>
      </c>
      <c r="B2037" s="94" t="s">
        <v>4434</v>
      </c>
      <c r="C2037" s="93" t="s">
        <v>141</v>
      </c>
      <c r="D2037" s="93" t="s">
        <v>4435</v>
      </c>
      <c r="E2037" s="95">
        <v>26.45</v>
      </c>
      <c r="F2037" s="93" t="s">
        <v>85</v>
      </c>
      <c r="G2037" s="93" t="s">
        <v>173</v>
      </c>
      <c r="H2037" s="96">
        <v>3.340776976E7</v>
      </c>
      <c r="I2037" s="93">
        <v>2.0</v>
      </c>
      <c r="J2037" s="97">
        <v>4.0</v>
      </c>
      <c r="K2037" s="94">
        <v>2022.0</v>
      </c>
      <c r="L2037" s="93" t="s">
        <v>256</v>
      </c>
      <c r="M2037" s="93">
        <v>2022.0</v>
      </c>
      <c r="N2037" s="93" t="s">
        <v>161</v>
      </c>
      <c r="O2037" s="65" t="str">
        <f t="shared" si="1"/>
        <v>047044240001</v>
      </c>
      <c r="P2037" s="65">
        <f t="shared" si="2"/>
        <v>9</v>
      </c>
      <c r="Q2037" s="65">
        <f t="shared" si="3"/>
        <v>8</v>
      </c>
      <c r="R2037" s="65" t="str">
        <f t="shared" si="12"/>
        <v>04.704.424/0001-98</v>
      </c>
      <c r="S2037" s="84"/>
      <c r="T2037" s="84" t="str">
        <f t="shared" si="10"/>
        <v/>
      </c>
      <c r="U2037" s="84" t="str">
        <f t="shared" si="11"/>
        <v/>
      </c>
      <c r="V2037" s="65" t="str">
        <f t="shared" si="5"/>
        <v/>
      </c>
      <c r="W2037" s="84"/>
      <c r="X2037" s="84"/>
      <c r="Y2037" s="85"/>
      <c r="Z2037" s="85"/>
      <c r="AA2037" s="65" t="str">
        <f t="shared" si="6"/>
        <v/>
      </c>
      <c r="AB2037" s="65" t="str">
        <f t="shared" si="7"/>
        <v/>
      </c>
      <c r="AC2037" s="86"/>
      <c r="AD2037" s="87" t="str">
        <f t="shared" si="8"/>
        <v/>
      </c>
      <c r="AE2037" s="84"/>
      <c r="AF2037" s="86">
        <f>IF(AC2037&gt;0,AC2037,'⚙️ Config'!$B$10)</f>
        <v>0.0075</v>
      </c>
      <c r="AG2037" s="88">
        <f t="shared" si="9"/>
        <v>250558.2732</v>
      </c>
      <c r="AH2037" s="88">
        <f>AG2037*'⚙️ Config'!$B$11</f>
        <v>1252791.366</v>
      </c>
      <c r="AI2037" s="88">
        <f>AH2037*'⚙️ Config'!$B$12</f>
        <v>375837.4098</v>
      </c>
      <c r="AJ2037" s="64"/>
      <c r="AK2037" s="84"/>
      <c r="AL2037" s="84"/>
      <c r="AM2037" s="84"/>
      <c r="AN2037" s="84"/>
      <c r="AO2037" s="84"/>
      <c r="AP2037" s="84"/>
      <c r="AQ2037" s="84"/>
    </row>
    <row r="2038" ht="15.0" customHeight="1">
      <c r="A2038" s="93">
        <v>2035.0</v>
      </c>
      <c r="B2038" s="94" t="s">
        <v>4436</v>
      </c>
      <c r="C2038" s="93" t="s">
        <v>141</v>
      </c>
      <c r="D2038" s="93" t="s">
        <v>4437</v>
      </c>
      <c r="E2038" s="95">
        <v>27.56</v>
      </c>
      <c r="F2038" s="93" t="s">
        <v>85</v>
      </c>
      <c r="G2038" s="93" t="s">
        <v>173</v>
      </c>
      <c r="H2038" s="96">
        <v>3.333720139E7</v>
      </c>
      <c r="I2038" s="93">
        <v>2.0</v>
      </c>
      <c r="J2038" s="97">
        <v>3.7</v>
      </c>
      <c r="K2038" s="94">
        <v>2022.0</v>
      </c>
      <c r="L2038" s="93" t="s">
        <v>144</v>
      </c>
      <c r="M2038" s="93">
        <v>2022.0</v>
      </c>
      <c r="N2038" s="93" t="s">
        <v>161</v>
      </c>
      <c r="O2038" s="65" t="str">
        <f t="shared" si="1"/>
        <v>096609950001</v>
      </c>
      <c r="P2038" s="65">
        <f t="shared" si="2"/>
        <v>9</v>
      </c>
      <c r="Q2038" s="65">
        <f t="shared" si="3"/>
        <v>1</v>
      </c>
      <c r="R2038" s="65" t="str">
        <f t="shared" si="12"/>
        <v>09.660.995/0001-91</v>
      </c>
      <c r="S2038" s="84"/>
      <c r="T2038" s="84" t="str">
        <f t="shared" si="10"/>
        <v/>
      </c>
      <c r="U2038" s="84" t="str">
        <f t="shared" si="11"/>
        <v/>
      </c>
      <c r="V2038" s="65" t="str">
        <f t="shared" si="5"/>
        <v/>
      </c>
      <c r="W2038" s="84"/>
      <c r="X2038" s="84"/>
      <c r="Y2038" s="85"/>
      <c r="Z2038" s="85"/>
      <c r="AA2038" s="65" t="str">
        <f t="shared" si="6"/>
        <v/>
      </c>
      <c r="AB2038" s="65" t="str">
        <f t="shared" si="7"/>
        <v/>
      </c>
      <c r="AC2038" s="86"/>
      <c r="AD2038" s="87" t="str">
        <f t="shared" si="8"/>
        <v/>
      </c>
      <c r="AE2038" s="84"/>
      <c r="AF2038" s="86">
        <f>IF(AC2038&gt;0,AC2038,'⚙️ Config'!$B$10)</f>
        <v>0.0075</v>
      </c>
      <c r="AG2038" s="88">
        <f t="shared" si="9"/>
        <v>250029.0104</v>
      </c>
      <c r="AH2038" s="88">
        <f>AG2038*'⚙️ Config'!$B$11</f>
        <v>1250145.052</v>
      </c>
      <c r="AI2038" s="88">
        <f>AH2038*'⚙️ Config'!$B$12</f>
        <v>375043.5156</v>
      </c>
      <c r="AJ2038" s="64"/>
      <c r="AK2038" s="84"/>
      <c r="AL2038" s="84"/>
      <c r="AM2038" s="84"/>
      <c r="AN2038" s="84"/>
      <c r="AO2038" s="84"/>
      <c r="AP2038" s="84"/>
      <c r="AQ2038" s="84"/>
    </row>
    <row r="2039" ht="15.0" customHeight="1">
      <c r="A2039" s="93">
        <v>2036.0</v>
      </c>
      <c r="B2039" s="94" t="s">
        <v>4438</v>
      </c>
      <c r="C2039" s="93" t="s">
        <v>141</v>
      </c>
      <c r="D2039" s="93" t="s">
        <v>4439</v>
      </c>
      <c r="E2039" s="95">
        <v>42.73</v>
      </c>
      <c r="F2039" s="93" t="s">
        <v>85</v>
      </c>
      <c r="G2039" s="93" t="s">
        <v>173</v>
      </c>
      <c r="H2039" s="96">
        <v>3.323449317E7</v>
      </c>
      <c r="I2039" s="93">
        <v>4.0</v>
      </c>
      <c r="J2039" s="97">
        <v>1.4</v>
      </c>
      <c r="K2039" s="94">
        <v>2024.0</v>
      </c>
      <c r="L2039" s="93" t="s">
        <v>1438</v>
      </c>
      <c r="M2039" s="93">
        <v>2024.0</v>
      </c>
      <c r="N2039" s="93" t="s">
        <v>189</v>
      </c>
      <c r="O2039" s="65" t="str">
        <f t="shared" si="1"/>
        <v>302608470001</v>
      </c>
      <c r="P2039" s="65">
        <f t="shared" si="2"/>
        <v>7</v>
      </c>
      <c r="Q2039" s="65">
        <f t="shared" si="3"/>
        <v>6</v>
      </c>
      <c r="R2039" s="65" t="str">
        <f t="shared" si="12"/>
        <v>30.260.847/0001-76</v>
      </c>
      <c r="S2039" s="84"/>
      <c r="T2039" s="84" t="str">
        <f t="shared" si="10"/>
        <v/>
      </c>
      <c r="U2039" s="84" t="str">
        <f t="shared" si="11"/>
        <v/>
      </c>
      <c r="V2039" s="65" t="str">
        <f t="shared" si="5"/>
        <v/>
      </c>
      <c r="W2039" s="84"/>
      <c r="X2039" s="84"/>
      <c r="Y2039" s="85"/>
      <c r="Z2039" s="85"/>
      <c r="AA2039" s="65" t="str">
        <f t="shared" si="6"/>
        <v/>
      </c>
      <c r="AB2039" s="65" t="str">
        <f t="shared" si="7"/>
        <v/>
      </c>
      <c r="AC2039" s="86"/>
      <c r="AD2039" s="87" t="str">
        <f t="shared" si="8"/>
        <v/>
      </c>
      <c r="AE2039" s="84"/>
      <c r="AF2039" s="86">
        <f>IF(AC2039&gt;0,AC2039,'⚙️ Config'!$B$10)</f>
        <v>0.0075</v>
      </c>
      <c r="AG2039" s="88">
        <f t="shared" si="9"/>
        <v>249258.6988</v>
      </c>
      <c r="AH2039" s="88">
        <f>AG2039*'⚙️ Config'!$B$11</f>
        <v>1246293.494</v>
      </c>
      <c r="AI2039" s="88">
        <f>AH2039*'⚙️ Config'!$B$12</f>
        <v>373888.0482</v>
      </c>
      <c r="AJ2039" s="64"/>
      <c r="AK2039" s="84"/>
      <c r="AL2039" s="84"/>
      <c r="AM2039" s="84"/>
      <c r="AN2039" s="84"/>
      <c r="AO2039" s="84"/>
      <c r="AP2039" s="84"/>
      <c r="AQ2039" s="84"/>
    </row>
    <row r="2040" ht="15.0" customHeight="1">
      <c r="A2040" s="93">
        <v>2037.0</v>
      </c>
      <c r="B2040" s="94" t="s">
        <v>4440</v>
      </c>
      <c r="C2040" s="93" t="s">
        <v>141</v>
      </c>
      <c r="D2040" s="93" t="s">
        <v>4441</v>
      </c>
      <c r="E2040" s="95">
        <v>39.99</v>
      </c>
      <c r="F2040" s="93" t="s">
        <v>85</v>
      </c>
      <c r="G2040" s="93" t="s">
        <v>173</v>
      </c>
      <c r="H2040" s="96">
        <v>3.309148516E7</v>
      </c>
      <c r="I2040" s="93">
        <v>2.0</v>
      </c>
      <c r="J2040" s="97">
        <v>2.2</v>
      </c>
      <c r="K2040" s="94">
        <v>2024.0</v>
      </c>
      <c r="L2040" s="93" t="s">
        <v>268</v>
      </c>
      <c r="M2040" s="93">
        <v>2024.0</v>
      </c>
      <c r="N2040" s="93" t="s">
        <v>161</v>
      </c>
      <c r="O2040" s="65" t="str">
        <f t="shared" si="1"/>
        <v>584873490001</v>
      </c>
      <c r="P2040" s="65">
        <f t="shared" si="2"/>
        <v>8</v>
      </c>
      <c r="Q2040" s="65">
        <f t="shared" si="3"/>
        <v>0</v>
      </c>
      <c r="R2040" s="65" t="str">
        <f t="shared" si="12"/>
        <v>58.487.349/0001-80</v>
      </c>
      <c r="S2040" s="84"/>
      <c r="T2040" s="84" t="str">
        <f t="shared" si="10"/>
        <v/>
      </c>
      <c r="U2040" s="84" t="str">
        <f t="shared" si="11"/>
        <v/>
      </c>
      <c r="V2040" s="65" t="str">
        <f t="shared" si="5"/>
        <v/>
      </c>
      <c r="W2040" s="84"/>
      <c r="X2040" s="84"/>
      <c r="Y2040" s="85"/>
      <c r="Z2040" s="85"/>
      <c r="AA2040" s="65" t="str">
        <f t="shared" si="6"/>
        <v/>
      </c>
      <c r="AB2040" s="65" t="str">
        <f t="shared" si="7"/>
        <v/>
      </c>
      <c r="AC2040" s="86"/>
      <c r="AD2040" s="87" t="str">
        <f t="shared" si="8"/>
        <v/>
      </c>
      <c r="AE2040" s="84"/>
      <c r="AF2040" s="86">
        <f>IF(AC2040&gt;0,AC2040,'⚙️ Config'!$B$10)</f>
        <v>0.0075</v>
      </c>
      <c r="AG2040" s="88">
        <f t="shared" si="9"/>
        <v>248186.1387</v>
      </c>
      <c r="AH2040" s="88">
        <f>AG2040*'⚙️ Config'!$B$11</f>
        <v>1240930.694</v>
      </c>
      <c r="AI2040" s="88">
        <f>AH2040*'⚙️ Config'!$B$12</f>
        <v>372279.2081</v>
      </c>
      <c r="AJ2040" s="64"/>
      <c r="AK2040" s="84"/>
      <c r="AL2040" s="84"/>
      <c r="AM2040" s="84"/>
      <c r="AN2040" s="84"/>
      <c r="AO2040" s="84"/>
      <c r="AP2040" s="84"/>
      <c r="AQ2040" s="84"/>
    </row>
    <row r="2041" ht="15.0" customHeight="1">
      <c r="A2041" s="93">
        <v>2038.0</v>
      </c>
      <c r="B2041" s="94" t="s">
        <v>4442</v>
      </c>
      <c r="C2041" s="93" t="s">
        <v>141</v>
      </c>
      <c r="D2041" s="93" t="s">
        <v>4443</v>
      </c>
      <c r="E2041" s="95">
        <v>43.46</v>
      </c>
      <c r="F2041" s="93" t="s">
        <v>85</v>
      </c>
      <c r="G2041" s="93" t="s">
        <v>173</v>
      </c>
      <c r="H2041" s="96">
        <v>3.28192558E7</v>
      </c>
      <c r="I2041" s="93">
        <v>1.0</v>
      </c>
      <c r="J2041" s="97">
        <v>2.6</v>
      </c>
      <c r="K2041" s="94">
        <v>2023.0</v>
      </c>
      <c r="L2041" s="93" t="s">
        <v>197</v>
      </c>
      <c r="M2041" s="93">
        <v>2023.0</v>
      </c>
      <c r="N2041" s="93" t="s">
        <v>161</v>
      </c>
      <c r="O2041" s="65" t="str">
        <f t="shared" si="1"/>
        <v>048422560001</v>
      </c>
      <c r="P2041" s="65">
        <f t="shared" si="2"/>
        <v>0</v>
      </c>
      <c r="Q2041" s="65">
        <f t="shared" si="3"/>
        <v>5</v>
      </c>
      <c r="R2041" s="65" t="str">
        <f t="shared" si="12"/>
        <v>04.842.256/0001-05</v>
      </c>
      <c r="S2041" s="84"/>
      <c r="T2041" s="84" t="str">
        <f t="shared" si="10"/>
        <v/>
      </c>
      <c r="U2041" s="84" t="str">
        <f t="shared" si="11"/>
        <v/>
      </c>
      <c r="V2041" s="65" t="str">
        <f t="shared" si="5"/>
        <v/>
      </c>
      <c r="W2041" s="84"/>
      <c r="X2041" s="84"/>
      <c r="Y2041" s="85"/>
      <c r="Z2041" s="85"/>
      <c r="AA2041" s="65" t="str">
        <f t="shared" si="6"/>
        <v/>
      </c>
      <c r="AB2041" s="65" t="str">
        <f t="shared" si="7"/>
        <v/>
      </c>
      <c r="AC2041" s="86"/>
      <c r="AD2041" s="87" t="str">
        <f t="shared" si="8"/>
        <v/>
      </c>
      <c r="AE2041" s="84"/>
      <c r="AF2041" s="86">
        <f>IF(AC2041&gt;0,AC2041,'⚙️ Config'!$B$10)</f>
        <v>0.0075</v>
      </c>
      <c r="AG2041" s="88">
        <f t="shared" si="9"/>
        <v>246144.4185</v>
      </c>
      <c r="AH2041" s="88">
        <f>AG2041*'⚙️ Config'!$B$11</f>
        <v>1230722.093</v>
      </c>
      <c r="AI2041" s="88">
        <f>AH2041*'⚙️ Config'!$B$12</f>
        <v>369216.6278</v>
      </c>
      <c r="AJ2041" s="64"/>
      <c r="AK2041" s="84"/>
      <c r="AL2041" s="84"/>
      <c r="AM2041" s="84"/>
      <c r="AN2041" s="84"/>
      <c r="AO2041" s="84"/>
      <c r="AP2041" s="84"/>
      <c r="AQ2041" s="84"/>
    </row>
    <row r="2042" ht="15.0" customHeight="1">
      <c r="A2042" s="93">
        <v>2039.0</v>
      </c>
      <c r="B2042" s="94" t="s">
        <v>4444</v>
      </c>
      <c r="C2042" s="93" t="s">
        <v>141</v>
      </c>
      <c r="D2042" s="93" t="s">
        <v>4445</v>
      </c>
      <c r="E2042" s="95">
        <v>23.08</v>
      </c>
      <c r="F2042" s="93" t="s">
        <v>85</v>
      </c>
      <c r="G2042" s="93" t="s">
        <v>173</v>
      </c>
      <c r="H2042" s="96">
        <v>3.18593979E7</v>
      </c>
      <c r="I2042" s="93">
        <v>3.0</v>
      </c>
      <c r="J2042" s="97">
        <v>4.0</v>
      </c>
      <c r="K2042" s="94">
        <v>2022.0</v>
      </c>
      <c r="L2042" s="93" t="s">
        <v>719</v>
      </c>
      <c r="M2042" s="93">
        <v>2022.0</v>
      </c>
      <c r="N2042" s="93" t="s">
        <v>189</v>
      </c>
      <c r="O2042" s="65" t="str">
        <f t="shared" si="1"/>
        <v>578385910001</v>
      </c>
      <c r="P2042" s="65">
        <f t="shared" si="2"/>
        <v>9</v>
      </c>
      <c r="Q2042" s="65">
        <f t="shared" si="3"/>
        <v>8</v>
      </c>
      <c r="R2042" s="65" t="str">
        <f t="shared" si="12"/>
        <v>57.838.591/0001-98</v>
      </c>
      <c r="S2042" s="84"/>
      <c r="T2042" s="84" t="str">
        <f t="shared" si="10"/>
        <v/>
      </c>
      <c r="U2042" s="84" t="str">
        <f t="shared" si="11"/>
        <v/>
      </c>
      <c r="V2042" s="65" t="str">
        <f t="shared" si="5"/>
        <v/>
      </c>
      <c r="W2042" s="84"/>
      <c r="X2042" s="84"/>
      <c r="Y2042" s="85"/>
      <c r="Z2042" s="85"/>
      <c r="AA2042" s="65" t="str">
        <f t="shared" si="6"/>
        <v/>
      </c>
      <c r="AB2042" s="65" t="str">
        <f t="shared" si="7"/>
        <v/>
      </c>
      <c r="AC2042" s="86"/>
      <c r="AD2042" s="87" t="str">
        <f t="shared" si="8"/>
        <v/>
      </c>
      <c r="AE2042" s="84"/>
      <c r="AF2042" s="86">
        <f>IF(AC2042&gt;0,AC2042,'⚙️ Config'!$B$10)</f>
        <v>0.0075</v>
      </c>
      <c r="AG2042" s="88">
        <f t="shared" si="9"/>
        <v>238945.4843</v>
      </c>
      <c r="AH2042" s="88">
        <f>AG2042*'⚙️ Config'!$B$11</f>
        <v>1194727.421</v>
      </c>
      <c r="AI2042" s="88">
        <f>AH2042*'⚙️ Config'!$B$12</f>
        <v>358418.2264</v>
      </c>
      <c r="AJ2042" s="64"/>
      <c r="AK2042" s="84"/>
      <c r="AL2042" s="84"/>
      <c r="AM2042" s="84"/>
      <c r="AN2042" s="84"/>
      <c r="AO2042" s="84"/>
      <c r="AP2042" s="84"/>
      <c r="AQ2042" s="84"/>
    </row>
    <row r="2043" ht="15.0" customHeight="1">
      <c r="A2043" s="93">
        <v>2040.0</v>
      </c>
      <c r="B2043" s="94" t="s">
        <v>4446</v>
      </c>
      <c r="C2043" s="93" t="s">
        <v>141</v>
      </c>
      <c r="D2043" s="93" t="s">
        <v>4447</v>
      </c>
      <c r="E2043" s="95">
        <v>41.85</v>
      </c>
      <c r="F2043" s="93" t="s">
        <v>85</v>
      </c>
      <c r="G2043" s="93" t="s">
        <v>173</v>
      </c>
      <c r="H2043" s="96">
        <v>3.177331918E7</v>
      </c>
      <c r="I2043" s="93">
        <v>3.0</v>
      </c>
      <c r="J2043" s="97">
        <v>2.6</v>
      </c>
      <c r="K2043" s="94">
        <v>2025.0</v>
      </c>
      <c r="L2043" s="93" t="s">
        <v>473</v>
      </c>
      <c r="M2043" s="93">
        <v>2023.0</v>
      </c>
      <c r="N2043" s="93" t="s">
        <v>4351</v>
      </c>
      <c r="O2043" s="65" t="str">
        <f t="shared" si="1"/>
        <v>033100620001</v>
      </c>
      <c r="P2043" s="65">
        <f t="shared" si="2"/>
        <v>9</v>
      </c>
      <c r="Q2043" s="65">
        <f t="shared" si="3"/>
        <v>8</v>
      </c>
      <c r="R2043" s="65" t="str">
        <f t="shared" si="12"/>
        <v>03.310.062/0001-98</v>
      </c>
      <c r="S2043" s="84"/>
      <c r="T2043" s="84" t="str">
        <f t="shared" si="10"/>
        <v/>
      </c>
      <c r="U2043" s="84" t="str">
        <f t="shared" si="11"/>
        <v/>
      </c>
      <c r="V2043" s="65" t="str">
        <f t="shared" si="5"/>
        <v/>
      </c>
      <c r="W2043" s="84"/>
      <c r="X2043" s="84"/>
      <c r="Y2043" s="85"/>
      <c r="Z2043" s="85"/>
      <c r="AA2043" s="65" t="str">
        <f t="shared" si="6"/>
        <v/>
      </c>
      <c r="AB2043" s="65" t="str">
        <f t="shared" si="7"/>
        <v/>
      </c>
      <c r="AC2043" s="86"/>
      <c r="AD2043" s="87" t="str">
        <f t="shared" si="8"/>
        <v/>
      </c>
      <c r="AE2043" s="84"/>
      <c r="AF2043" s="86">
        <f>IF(AC2043&gt;0,AC2043,'⚙️ Config'!$B$10)</f>
        <v>0.0075</v>
      </c>
      <c r="AG2043" s="88">
        <f t="shared" si="9"/>
        <v>238299.8939</v>
      </c>
      <c r="AH2043" s="88">
        <f>AG2043*'⚙️ Config'!$B$11</f>
        <v>1191499.469</v>
      </c>
      <c r="AI2043" s="88">
        <f>AH2043*'⚙️ Config'!$B$12</f>
        <v>357449.8408</v>
      </c>
      <c r="AJ2043" s="64"/>
      <c r="AK2043" s="84"/>
      <c r="AL2043" s="84"/>
      <c r="AM2043" s="84"/>
      <c r="AN2043" s="84"/>
      <c r="AO2043" s="84"/>
      <c r="AP2043" s="84"/>
      <c r="AQ2043" s="84"/>
    </row>
    <row r="2044" ht="15.0" customHeight="1">
      <c r="A2044" s="93">
        <v>2041.0</v>
      </c>
      <c r="B2044" s="94" t="s">
        <v>4448</v>
      </c>
      <c r="C2044" s="93" t="s">
        <v>141</v>
      </c>
      <c r="D2044" s="93" t="s">
        <v>4449</v>
      </c>
      <c r="E2044" s="95">
        <v>49.59</v>
      </c>
      <c r="F2044" s="93" t="s">
        <v>85</v>
      </c>
      <c r="G2044" s="93" t="s">
        <v>173</v>
      </c>
      <c r="H2044" s="96">
        <v>3.144495394E7</v>
      </c>
      <c r="I2044" s="93">
        <v>4.0</v>
      </c>
      <c r="J2044" s="97">
        <v>1.1</v>
      </c>
      <c r="K2044" s="94">
        <v>2025.0</v>
      </c>
      <c r="L2044" s="93" t="s">
        <v>4450</v>
      </c>
      <c r="M2044" s="93">
        <v>2025.0</v>
      </c>
      <c r="N2044" s="93" t="s">
        <v>145</v>
      </c>
      <c r="O2044" s="65" t="str">
        <f t="shared" si="1"/>
        <v>104167120001</v>
      </c>
      <c r="P2044" s="65">
        <f t="shared" si="2"/>
        <v>4</v>
      </c>
      <c r="Q2044" s="65">
        <f t="shared" si="3"/>
        <v>0</v>
      </c>
      <c r="R2044" s="65" t="str">
        <f t="shared" si="12"/>
        <v>10.416.712/0001-40</v>
      </c>
      <c r="S2044" s="84"/>
      <c r="T2044" s="84" t="str">
        <f t="shared" si="10"/>
        <v/>
      </c>
      <c r="U2044" s="84" t="str">
        <f t="shared" si="11"/>
        <v/>
      </c>
      <c r="V2044" s="65" t="str">
        <f t="shared" si="5"/>
        <v/>
      </c>
      <c r="W2044" s="84"/>
      <c r="X2044" s="84"/>
      <c r="Y2044" s="85"/>
      <c r="Z2044" s="85"/>
      <c r="AA2044" s="65" t="str">
        <f t="shared" si="6"/>
        <v/>
      </c>
      <c r="AB2044" s="65" t="str">
        <f t="shared" si="7"/>
        <v/>
      </c>
      <c r="AC2044" s="86"/>
      <c r="AD2044" s="87" t="str">
        <f t="shared" si="8"/>
        <v/>
      </c>
      <c r="AE2044" s="84"/>
      <c r="AF2044" s="86">
        <f>IF(AC2044&gt;0,AC2044,'⚙️ Config'!$B$10)</f>
        <v>0.0075</v>
      </c>
      <c r="AG2044" s="88">
        <f t="shared" si="9"/>
        <v>235837.1546</v>
      </c>
      <c r="AH2044" s="88">
        <f>AG2044*'⚙️ Config'!$B$11</f>
        <v>1179185.773</v>
      </c>
      <c r="AI2044" s="88">
        <f>AH2044*'⚙️ Config'!$B$12</f>
        <v>353755.7318</v>
      </c>
      <c r="AJ2044" s="64"/>
      <c r="AK2044" s="84"/>
      <c r="AL2044" s="84"/>
      <c r="AM2044" s="84"/>
      <c r="AN2044" s="84"/>
      <c r="AO2044" s="84"/>
      <c r="AP2044" s="84"/>
      <c r="AQ2044" s="84"/>
    </row>
    <row r="2045" ht="15.0" customHeight="1">
      <c r="A2045" s="93">
        <v>2042.0</v>
      </c>
      <c r="B2045" s="94" t="s">
        <v>4451</v>
      </c>
      <c r="C2045" s="93" t="s">
        <v>141</v>
      </c>
      <c r="D2045" s="93" t="s">
        <v>4452</v>
      </c>
      <c r="E2045" s="95">
        <v>58.72</v>
      </c>
      <c r="F2045" s="93" t="s">
        <v>85</v>
      </c>
      <c r="G2045" s="93" t="s">
        <v>173</v>
      </c>
      <c r="H2045" s="96">
        <v>3.126410349E7</v>
      </c>
      <c r="I2045" s="93">
        <v>4.0</v>
      </c>
      <c r="J2045" s="97">
        <v>2.1</v>
      </c>
      <c r="K2045" s="94">
        <v>2025.0</v>
      </c>
      <c r="L2045" s="93" t="s">
        <v>4453</v>
      </c>
      <c r="M2045" s="93">
        <v>2024.0</v>
      </c>
      <c r="N2045" s="93" t="s">
        <v>208</v>
      </c>
      <c r="O2045" s="65" t="str">
        <f t="shared" si="1"/>
        <v>564194920001</v>
      </c>
      <c r="P2045" s="65">
        <f t="shared" si="2"/>
        <v>0</v>
      </c>
      <c r="Q2045" s="65">
        <f t="shared" si="3"/>
        <v>9</v>
      </c>
      <c r="R2045" s="65" t="str">
        <f t="shared" si="12"/>
        <v>56.419.492/0001-09</v>
      </c>
      <c r="S2045" s="84"/>
      <c r="T2045" s="84" t="str">
        <f t="shared" si="10"/>
        <v/>
      </c>
      <c r="U2045" s="84" t="str">
        <f t="shared" si="11"/>
        <v/>
      </c>
      <c r="V2045" s="65" t="str">
        <f t="shared" si="5"/>
        <v/>
      </c>
      <c r="W2045" s="84"/>
      <c r="X2045" s="84"/>
      <c r="Y2045" s="85"/>
      <c r="Z2045" s="85"/>
      <c r="AA2045" s="65" t="str">
        <f t="shared" si="6"/>
        <v/>
      </c>
      <c r="AB2045" s="65" t="str">
        <f t="shared" si="7"/>
        <v/>
      </c>
      <c r="AC2045" s="86"/>
      <c r="AD2045" s="87" t="str">
        <f t="shared" si="8"/>
        <v/>
      </c>
      <c r="AE2045" s="84"/>
      <c r="AF2045" s="86">
        <f>IF(AC2045&gt;0,AC2045,'⚙️ Config'!$B$10)</f>
        <v>0.0075</v>
      </c>
      <c r="AG2045" s="88">
        <f t="shared" si="9"/>
        <v>234480.7762</v>
      </c>
      <c r="AH2045" s="88">
        <f>AG2045*'⚙️ Config'!$B$11</f>
        <v>1172403.881</v>
      </c>
      <c r="AI2045" s="88">
        <f>AH2045*'⚙️ Config'!$B$12</f>
        <v>351721.1643</v>
      </c>
      <c r="AJ2045" s="64"/>
      <c r="AK2045" s="84"/>
      <c r="AL2045" s="84"/>
      <c r="AM2045" s="84"/>
      <c r="AN2045" s="84"/>
      <c r="AO2045" s="84"/>
      <c r="AP2045" s="84"/>
      <c r="AQ2045" s="84"/>
    </row>
    <row r="2046" ht="15.0" customHeight="1">
      <c r="A2046" s="93">
        <v>2043.0</v>
      </c>
      <c r="B2046" s="94" t="s">
        <v>4454</v>
      </c>
      <c r="C2046" s="93" t="s">
        <v>154</v>
      </c>
      <c r="D2046" s="93" t="s">
        <v>4455</v>
      </c>
      <c r="E2046" s="95">
        <v>53.88</v>
      </c>
      <c r="F2046" s="93" t="s">
        <v>85</v>
      </c>
      <c r="G2046" s="93" t="s">
        <v>173</v>
      </c>
      <c r="H2046" s="96">
        <v>3.075955047E7</v>
      </c>
      <c r="I2046" s="93">
        <v>3.0</v>
      </c>
      <c r="J2046" s="97">
        <v>4.0</v>
      </c>
      <c r="K2046" s="94">
        <v>2025.0</v>
      </c>
      <c r="L2046" s="93" t="s">
        <v>4456</v>
      </c>
      <c r="M2046" s="93">
        <v>2022.0</v>
      </c>
      <c r="N2046" s="93" t="s">
        <v>310</v>
      </c>
      <c r="O2046" s="65" t="str">
        <f t="shared" si="1"/>
        <v>611704110001</v>
      </c>
      <c r="P2046" s="65">
        <f t="shared" si="2"/>
        <v>1</v>
      </c>
      <c r="Q2046" s="65">
        <f t="shared" si="3"/>
        <v>0</v>
      </c>
      <c r="R2046" s="65" t="str">
        <f t="shared" si="12"/>
        <v>61.170.411/0001-10</v>
      </c>
      <c r="S2046" s="84"/>
      <c r="T2046" s="84" t="str">
        <f t="shared" si="10"/>
        <v/>
      </c>
      <c r="U2046" s="84" t="str">
        <f t="shared" si="11"/>
        <v/>
      </c>
      <c r="V2046" s="65" t="str">
        <f t="shared" si="5"/>
        <v/>
      </c>
      <c r="W2046" s="84"/>
      <c r="X2046" s="84"/>
      <c r="Y2046" s="85"/>
      <c r="Z2046" s="85"/>
      <c r="AA2046" s="65" t="str">
        <f t="shared" si="6"/>
        <v/>
      </c>
      <c r="AB2046" s="65" t="str">
        <f t="shared" si="7"/>
        <v/>
      </c>
      <c r="AC2046" s="86"/>
      <c r="AD2046" s="87" t="str">
        <f t="shared" si="8"/>
        <v/>
      </c>
      <c r="AE2046" s="84"/>
      <c r="AF2046" s="86">
        <f>IF(AC2046&gt;0,AC2046,'⚙️ Config'!$B$10)</f>
        <v>0.0075</v>
      </c>
      <c r="AG2046" s="88">
        <f t="shared" si="9"/>
        <v>230696.6285</v>
      </c>
      <c r="AH2046" s="88">
        <f>AG2046*'⚙️ Config'!$B$11</f>
        <v>1153483.143</v>
      </c>
      <c r="AI2046" s="88">
        <f>AH2046*'⚙️ Config'!$B$12</f>
        <v>346044.9428</v>
      </c>
      <c r="AJ2046" s="64"/>
      <c r="AK2046" s="84"/>
      <c r="AL2046" s="84"/>
      <c r="AM2046" s="84"/>
      <c r="AN2046" s="84"/>
      <c r="AO2046" s="84"/>
      <c r="AP2046" s="84"/>
      <c r="AQ2046" s="84"/>
    </row>
    <row r="2047" ht="15.0" customHeight="1">
      <c r="A2047" s="93">
        <v>2044.0</v>
      </c>
      <c r="B2047" s="94" t="s">
        <v>4457</v>
      </c>
      <c r="C2047" s="93" t="s">
        <v>141</v>
      </c>
      <c r="D2047" s="93" t="s">
        <v>4458</v>
      </c>
      <c r="E2047" s="95">
        <v>23.77</v>
      </c>
      <c r="F2047" s="93" t="s">
        <v>85</v>
      </c>
      <c r="G2047" s="93" t="s">
        <v>173</v>
      </c>
      <c r="H2047" s="96">
        <v>3.062566606E7</v>
      </c>
      <c r="I2047" s="93">
        <v>4.0</v>
      </c>
      <c r="J2047" s="97">
        <v>3.4</v>
      </c>
      <c r="K2047" s="94">
        <v>2022.0</v>
      </c>
      <c r="L2047" s="93" t="s">
        <v>1438</v>
      </c>
      <c r="M2047" s="93">
        <v>2022.0</v>
      </c>
      <c r="N2047" s="93" t="s">
        <v>4351</v>
      </c>
      <c r="O2047" s="65" t="str">
        <f t="shared" si="1"/>
        <v>052984390001</v>
      </c>
      <c r="P2047" s="65">
        <f t="shared" si="2"/>
        <v>6</v>
      </c>
      <c r="Q2047" s="65">
        <f t="shared" si="3"/>
        <v>6</v>
      </c>
      <c r="R2047" s="65" t="str">
        <f t="shared" si="12"/>
        <v>05.298.439/0001-66</v>
      </c>
      <c r="S2047" s="84"/>
      <c r="T2047" s="84" t="str">
        <f t="shared" si="10"/>
        <v/>
      </c>
      <c r="U2047" s="84" t="str">
        <f t="shared" si="11"/>
        <v/>
      </c>
      <c r="V2047" s="65" t="str">
        <f t="shared" si="5"/>
        <v/>
      </c>
      <c r="W2047" s="84"/>
      <c r="X2047" s="84"/>
      <c r="Y2047" s="85"/>
      <c r="Z2047" s="85"/>
      <c r="AA2047" s="65" t="str">
        <f t="shared" si="6"/>
        <v/>
      </c>
      <c r="AB2047" s="65" t="str">
        <f t="shared" si="7"/>
        <v/>
      </c>
      <c r="AC2047" s="86"/>
      <c r="AD2047" s="87" t="str">
        <f t="shared" si="8"/>
        <v/>
      </c>
      <c r="AE2047" s="84"/>
      <c r="AF2047" s="86">
        <f>IF(AC2047&gt;0,AC2047,'⚙️ Config'!$B$10)</f>
        <v>0.0075</v>
      </c>
      <c r="AG2047" s="88">
        <f t="shared" si="9"/>
        <v>229692.4955</v>
      </c>
      <c r="AH2047" s="88">
        <f>AG2047*'⚙️ Config'!$B$11</f>
        <v>1148462.477</v>
      </c>
      <c r="AI2047" s="88">
        <f>AH2047*'⚙️ Config'!$B$12</f>
        <v>344538.7432</v>
      </c>
      <c r="AJ2047" s="64"/>
      <c r="AK2047" s="84"/>
      <c r="AL2047" s="84"/>
      <c r="AM2047" s="84"/>
      <c r="AN2047" s="84"/>
      <c r="AO2047" s="84"/>
      <c r="AP2047" s="84"/>
      <c r="AQ2047" s="84"/>
    </row>
    <row r="2048" ht="15.0" customHeight="1">
      <c r="A2048" s="93">
        <v>2045.0</v>
      </c>
      <c r="B2048" s="94" t="s">
        <v>4459</v>
      </c>
      <c r="C2048" s="93" t="s">
        <v>141</v>
      </c>
      <c r="D2048" s="93" t="s">
        <v>4460</v>
      </c>
      <c r="E2048" s="95">
        <v>47.74</v>
      </c>
      <c r="F2048" s="93" t="s">
        <v>85</v>
      </c>
      <c r="G2048" s="93" t="s">
        <v>173</v>
      </c>
      <c r="H2048" s="96">
        <v>3.044034178E7</v>
      </c>
      <c r="I2048" s="93">
        <v>1.0</v>
      </c>
      <c r="J2048" s="97">
        <v>2.1</v>
      </c>
      <c r="K2048" s="94">
        <v>2024.0</v>
      </c>
      <c r="L2048" s="93" t="s">
        <v>177</v>
      </c>
      <c r="M2048" s="93">
        <v>2024.0</v>
      </c>
      <c r="N2048" s="93" t="s">
        <v>342</v>
      </c>
      <c r="O2048" s="65" t="str">
        <f t="shared" si="1"/>
        <v>107489170001</v>
      </c>
      <c r="P2048" s="65">
        <f t="shared" si="2"/>
        <v>2</v>
      </c>
      <c r="Q2048" s="65">
        <f t="shared" si="3"/>
        <v>2</v>
      </c>
      <c r="R2048" s="65" t="str">
        <f t="shared" si="12"/>
        <v>10.748.917/0001-22</v>
      </c>
      <c r="S2048" s="84"/>
      <c r="T2048" s="84" t="str">
        <f t="shared" si="10"/>
        <v/>
      </c>
      <c r="U2048" s="84" t="str">
        <f t="shared" si="11"/>
        <v/>
      </c>
      <c r="V2048" s="65" t="str">
        <f t="shared" si="5"/>
        <v/>
      </c>
      <c r="W2048" s="84"/>
      <c r="X2048" s="84"/>
      <c r="Y2048" s="85"/>
      <c r="Z2048" s="85"/>
      <c r="AA2048" s="65" t="str">
        <f t="shared" si="6"/>
        <v/>
      </c>
      <c r="AB2048" s="65" t="str">
        <f t="shared" si="7"/>
        <v/>
      </c>
      <c r="AC2048" s="86"/>
      <c r="AD2048" s="87" t="str">
        <f t="shared" si="8"/>
        <v/>
      </c>
      <c r="AE2048" s="84"/>
      <c r="AF2048" s="86">
        <f>IF(AC2048&gt;0,AC2048,'⚙️ Config'!$B$10)</f>
        <v>0.0075</v>
      </c>
      <c r="AG2048" s="88">
        <f t="shared" si="9"/>
        <v>228302.5634</v>
      </c>
      <c r="AH2048" s="88">
        <f>AG2048*'⚙️ Config'!$B$11</f>
        <v>1141512.817</v>
      </c>
      <c r="AI2048" s="88">
        <f>AH2048*'⚙️ Config'!$B$12</f>
        <v>342453.845</v>
      </c>
      <c r="AJ2048" s="64"/>
      <c r="AK2048" s="84"/>
      <c r="AL2048" s="84"/>
      <c r="AM2048" s="84"/>
      <c r="AN2048" s="84"/>
      <c r="AO2048" s="84"/>
      <c r="AP2048" s="84"/>
      <c r="AQ2048" s="84"/>
    </row>
    <row r="2049" ht="15.0" customHeight="1">
      <c r="A2049" s="93">
        <v>2046.0</v>
      </c>
      <c r="B2049" s="94" t="s">
        <v>4461</v>
      </c>
      <c r="C2049" s="93" t="s">
        <v>141</v>
      </c>
      <c r="D2049" s="93" t="s">
        <v>4462</v>
      </c>
      <c r="E2049" s="95">
        <v>25.26</v>
      </c>
      <c r="F2049" s="93" t="s">
        <v>85</v>
      </c>
      <c r="G2049" s="93" t="s">
        <v>173</v>
      </c>
      <c r="H2049" s="96">
        <v>3.039905966E7</v>
      </c>
      <c r="I2049" s="93">
        <v>4.0</v>
      </c>
      <c r="J2049" s="97">
        <v>3.1</v>
      </c>
      <c r="K2049" s="94">
        <v>2023.0</v>
      </c>
      <c r="L2049" s="93" t="s">
        <v>1438</v>
      </c>
      <c r="M2049" s="93">
        <v>2023.0</v>
      </c>
      <c r="N2049" s="93" t="s">
        <v>4351</v>
      </c>
      <c r="O2049" s="65" t="str">
        <f t="shared" si="1"/>
        <v>585988710001</v>
      </c>
      <c r="P2049" s="65">
        <f t="shared" si="2"/>
        <v>3</v>
      </c>
      <c r="Q2049" s="65">
        <f t="shared" si="3"/>
        <v>9</v>
      </c>
      <c r="R2049" s="65" t="str">
        <f t="shared" si="12"/>
        <v>58.598.871/0001-39</v>
      </c>
      <c r="S2049" s="84"/>
      <c r="T2049" s="84" t="str">
        <f t="shared" si="10"/>
        <v/>
      </c>
      <c r="U2049" s="84" t="str">
        <f t="shared" si="11"/>
        <v/>
      </c>
      <c r="V2049" s="65" t="str">
        <f t="shared" si="5"/>
        <v/>
      </c>
      <c r="W2049" s="84"/>
      <c r="X2049" s="84"/>
      <c r="Y2049" s="85"/>
      <c r="Z2049" s="85"/>
      <c r="AA2049" s="65" t="str">
        <f t="shared" si="6"/>
        <v/>
      </c>
      <c r="AB2049" s="65" t="str">
        <f t="shared" si="7"/>
        <v/>
      </c>
      <c r="AC2049" s="86"/>
      <c r="AD2049" s="87" t="str">
        <f t="shared" si="8"/>
        <v/>
      </c>
      <c r="AE2049" s="84"/>
      <c r="AF2049" s="86">
        <f>IF(AC2049&gt;0,AC2049,'⚙️ Config'!$B$10)</f>
        <v>0.0075</v>
      </c>
      <c r="AG2049" s="88">
        <f t="shared" si="9"/>
        <v>227992.9475</v>
      </c>
      <c r="AH2049" s="88">
        <f>AG2049*'⚙️ Config'!$B$11</f>
        <v>1139964.737</v>
      </c>
      <c r="AI2049" s="88">
        <f>AH2049*'⚙️ Config'!$B$12</f>
        <v>341989.4212</v>
      </c>
      <c r="AJ2049" s="64"/>
      <c r="AK2049" s="84"/>
      <c r="AL2049" s="84"/>
      <c r="AM2049" s="84"/>
      <c r="AN2049" s="84"/>
      <c r="AO2049" s="84"/>
      <c r="AP2049" s="84"/>
      <c r="AQ2049" s="84"/>
    </row>
    <row r="2050" ht="15.0" customHeight="1">
      <c r="A2050" s="93">
        <v>2047.0</v>
      </c>
      <c r="B2050" s="94" t="s">
        <v>4463</v>
      </c>
      <c r="C2050" s="93" t="s">
        <v>141</v>
      </c>
      <c r="D2050" s="93" t="s">
        <v>4464</v>
      </c>
      <c r="E2050" s="95">
        <v>24.71</v>
      </c>
      <c r="F2050" s="93" t="s">
        <v>85</v>
      </c>
      <c r="G2050" s="93" t="s">
        <v>187</v>
      </c>
      <c r="H2050" s="96">
        <v>2.931402237E7</v>
      </c>
      <c r="I2050" s="93">
        <v>4.0</v>
      </c>
      <c r="J2050" s="97">
        <v>3.2</v>
      </c>
      <c r="K2050" s="94">
        <v>2022.0</v>
      </c>
      <c r="L2050" s="93" t="s">
        <v>1438</v>
      </c>
      <c r="M2050" s="93">
        <v>2022.0</v>
      </c>
      <c r="N2050" s="93" t="s">
        <v>161</v>
      </c>
      <c r="O2050" s="65" t="str">
        <f t="shared" si="1"/>
        <v>071392820001</v>
      </c>
      <c r="P2050" s="65">
        <f t="shared" si="2"/>
        <v>5</v>
      </c>
      <c r="Q2050" s="65">
        <f t="shared" si="3"/>
        <v>1</v>
      </c>
      <c r="R2050" s="65" t="str">
        <f t="shared" si="12"/>
        <v>07.139.282/0001-51</v>
      </c>
      <c r="S2050" s="84"/>
      <c r="T2050" s="84" t="str">
        <f t="shared" si="10"/>
        <v/>
      </c>
      <c r="U2050" s="84" t="str">
        <f t="shared" si="11"/>
        <v/>
      </c>
      <c r="V2050" s="65" t="str">
        <f t="shared" si="5"/>
        <v/>
      </c>
      <c r="W2050" s="84"/>
      <c r="X2050" s="84"/>
      <c r="Y2050" s="85"/>
      <c r="Z2050" s="85"/>
      <c r="AA2050" s="65" t="str">
        <f t="shared" si="6"/>
        <v/>
      </c>
      <c r="AB2050" s="65" t="str">
        <f t="shared" si="7"/>
        <v/>
      </c>
      <c r="AC2050" s="86"/>
      <c r="AD2050" s="87" t="str">
        <f t="shared" si="8"/>
        <v/>
      </c>
      <c r="AE2050" s="84"/>
      <c r="AF2050" s="86">
        <f>IF(AC2050&gt;0,AC2050,'⚙️ Config'!$B$10)</f>
        <v>0.0075</v>
      </c>
      <c r="AG2050" s="88">
        <f t="shared" si="9"/>
        <v>219855.1678</v>
      </c>
      <c r="AH2050" s="88">
        <f>AG2050*'⚙️ Config'!$B$11</f>
        <v>1099275.839</v>
      </c>
      <c r="AI2050" s="88">
        <f>AH2050*'⚙️ Config'!$B$12</f>
        <v>329782.7517</v>
      </c>
      <c r="AJ2050" s="64"/>
      <c r="AK2050" s="84"/>
      <c r="AL2050" s="84"/>
      <c r="AM2050" s="84"/>
      <c r="AN2050" s="84"/>
      <c r="AO2050" s="84"/>
      <c r="AP2050" s="84"/>
      <c r="AQ2050" s="84"/>
    </row>
    <row r="2051" ht="15.0" customHeight="1">
      <c r="A2051" s="93">
        <v>2048.0</v>
      </c>
      <c r="B2051" s="94" t="s">
        <v>4465</v>
      </c>
      <c r="C2051" s="93" t="s">
        <v>141</v>
      </c>
      <c r="D2051" s="93" t="s">
        <v>4466</v>
      </c>
      <c r="E2051" s="95">
        <v>29.1</v>
      </c>
      <c r="F2051" s="93" t="s">
        <v>85</v>
      </c>
      <c r="G2051" s="93" t="s">
        <v>187</v>
      </c>
      <c r="H2051" s="96">
        <v>2.852298113E7</v>
      </c>
      <c r="I2051" s="93">
        <v>4.0</v>
      </c>
      <c r="J2051" s="97">
        <v>2.5</v>
      </c>
      <c r="K2051" s="94">
        <v>2023.0</v>
      </c>
      <c r="L2051" s="93" t="s">
        <v>1438</v>
      </c>
      <c r="M2051" s="93">
        <v>2023.0</v>
      </c>
      <c r="N2051" s="93" t="s">
        <v>145</v>
      </c>
      <c r="O2051" s="65" t="str">
        <f t="shared" si="1"/>
        <v>207927580001</v>
      </c>
      <c r="P2051" s="65">
        <f t="shared" si="2"/>
        <v>1</v>
      </c>
      <c r="Q2051" s="65">
        <f t="shared" si="3"/>
        <v>7</v>
      </c>
      <c r="R2051" s="65" t="str">
        <f t="shared" si="12"/>
        <v>20.792.758/0001-17</v>
      </c>
      <c r="S2051" s="84"/>
      <c r="T2051" s="84" t="str">
        <f t="shared" si="10"/>
        <v/>
      </c>
      <c r="U2051" s="84" t="str">
        <f t="shared" si="11"/>
        <v/>
      </c>
      <c r="V2051" s="65" t="str">
        <f t="shared" si="5"/>
        <v/>
      </c>
      <c r="W2051" s="84"/>
      <c r="X2051" s="84"/>
      <c r="Y2051" s="85"/>
      <c r="Z2051" s="85"/>
      <c r="AA2051" s="65" t="str">
        <f t="shared" si="6"/>
        <v/>
      </c>
      <c r="AB2051" s="65" t="str">
        <f t="shared" si="7"/>
        <v/>
      </c>
      <c r="AC2051" s="86"/>
      <c r="AD2051" s="87" t="str">
        <f t="shared" si="8"/>
        <v/>
      </c>
      <c r="AE2051" s="84"/>
      <c r="AF2051" s="86">
        <f>IF(AC2051&gt;0,AC2051,'⚙️ Config'!$B$10)</f>
        <v>0.0075</v>
      </c>
      <c r="AG2051" s="88">
        <f t="shared" si="9"/>
        <v>213922.3585</v>
      </c>
      <c r="AH2051" s="88">
        <f>AG2051*'⚙️ Config'!$B$11</f>
        <v>1069611.792</v>
      </c>
      <c r="AI2051" s="88">
        <f>AH2051*'⚙️ Config'!$B$12</f>
        <v>320883.5377</v>
      </c>
      <c r="AJ2051" s="64"/>
      <c r="AK2051" s="84"/>
      <c r="AL2051" s="84"/>
      <c r="AM2051" s="84"/>
      <c r="AN2051" s="84"/>
      <c r="AO2051" s="84"/>
      <c r="AP2051" s="84"/>
      <c r="AQ2051" s="84"/>
    </row>
    <row r="2052" ht="15.0" customHeight="1">
      <c r="A2052" s="93">
        <v>2049.0</v>
      </c>
      <c r="B2052" s="94" t="s">
        <v>4467</v>
      </c>
      <c r="C2052" s="93" t="s">
        <v>141</v>
      </c>
      <c r="D2052" s="93" t="s">
        <v>4468</v>
      </c>
      <c r="E2052" s="95">
        <v>34.61</v>
      </c>
      <c r="F2052" s="93" t="s">
        <v>85</v>
      </c>
      <c r="G2052" s="93" t="s">
        <v>187</v>
      </c>
      <c r="H2052" s="96">
        <v>2.700976508E7</v>
      </c>
      <c r="I2052" s="93">
        <v>4.0</v>
      </c>
      <c r="J2052" s="97">
        <v>4.0</v>
      </c>
      <c r="K2052" s="94">
        <v>2025.0</v>
      </c>
      <c r="L2052" s="93" t="s">
        <v>144</v>
      </c>
      <c r="M2052" s="93">
        <v>2022.0</v>
      </c>
      <c r="N2052" s="93" t="s">
        <v>189</v>
      </c>
      <c r="O2052" s="65" t="str">
        <f t="shared" si="1"/>
        <v>159122810001</v>
      </c>
      <c r="P2052" s="65">
        <f t="shared" si="2"/>
        <v>2</v>
      </c>
      <c r="Q2052" s="65">
        <f t="shared" si="3"/>
        <v>6</v>
      </c>
      <c r="R2052" s="65" t="str">
        <f t="shared" si="12"/>
        <v>15.912.281/0001-26</v>
      </c>
      <c r="S2052" s="84"/>
      <c r="T2052" s="84" t="str">
        <f t="shared" si="10"/>
        <v/>
      </c>
      <c r="U2052" s="84" t="str">
        <f t="shared" si="11"/>
        <v/>
      </c>
      <c r="V2052" s="65" t="str">
        <f t="shared" si="5"/>
        <v/>
      </c>
      <c r="W2052" s="84"/>
      <c r="X2052" s="84"/>
      <c r="Y2052" s="85"/>
      <c r="Z2052" s="85"/>
      <c r="AA2052" s="65" t="str">
        <f t="shared" si="6"/>
        <v/>
      </c>
      <c r="AB2052" s="65" t="str">
        <f t="shared" si="7"/>
        <v/>
      </c>
      <c r="AC2052" s="86"/>
      <c r="AD2052" s="87" t="str">
        <f t="shared" si="8"/>
        <v/>
      </c>
      <c r="AE2052" s="84"/>
      <c r="AF2052" s="86">
        <f>IF(AC2052&gt;0,AC2052,'⚙️ Config'!$B$10)</f>
        <v>0.0075</v>
      </c>
      <c r="AG2052" s="88">
        <f t="shared" si="9"/>
        <v>202573.2381</v>
      </c>
      <c r="AH2052" s="88">
        <f>AG2052*'⚙️ Config'!$B$11</f>
        <v>1012866.191</v>
      </c>
      <c r="AI2052" s="88">
        <f>AH2052*'⚙️ Config'!$B$12</f>
        <v>303859.8572</v>
      </c>
      <c r="AJ2052" s="64"/>
      <c r="AK2052" s="84"/>
      <c r="AL2052" s="84"/>
      <c r="AM2052" s="84"/>
      <c r="AN2052" s="84"/>
      <c r="AO2052" s="84"/>
      <c r="AP2052" s="84"/>
      <c r="AQ2052" s="84"/>
    </row>
    <row r="2053" ht="15.0" customHeight="1">
      <c r="A2053" s="93">
        <v>2050.0</v>
      </c>
      <c r="B2053" s="94" t="s">
        <v>4469</v>
      </c>
      <c r="C2053" s="93" t="s">
        <v>141</v>
      </c>
      <c r="D2053" s="93" t="s">
        <v>4470</v>
      </c>
      <c r="E2053" s="95">
        <v>30.16</v>
      </c>
      <c r="F2053" s="93" t="s">
        <v>85</v>
      </c>
      <c r="G2053" s="93" t="s">
        <v>187</v>
      </c>
      <c r="H2053" s="96">
        <v>2.671231357E7</v>
      </c>
      <c r="I2053" s="93">
        <v>2.0</v>
      </c>
      <c r="J2053" s="97">
        <v>3.1</v>
      </c>
      <c r="K2053" s="94">
        <v>2023.0</v>
      </c>
      <c r="L2053" s="93" t="s">
        <v>144</v>
      </c>
      <c r="M2053" s="93">
        <v>2023.0</v>
      </c>
      <c r="N2053" s="93" t="s">
        <v>161</v>
      </c>
      <c r="O2053" s="65" t="str">
        <f t="shared" si="1"/>
        <v>260115490001</v>
      </c>
      <c r="P2053" s="65">
        <f t="shared" si="2"/>
        <v>7</v>
      </c>
      <c r="Q2053" s="65">
        <f t="shared" si="3"/>
        <v>5</v>
      </c>
      <c r="R2053" s="65" t="str">
        <f t="shared" si="12"/>
        <v>26.011.549/0001-75</v>
      </c>
      <c r="S2053" s="84"/>
      <c r="T2053" s="84" t="str">
        <f t="shared" si="10"/>
        <v/>
      </c>
      <c r="U2053" s="84" t="str">
        <f t="shared" si="11"/>
        <v/>
      </c>
      <c r="V2053" s="65" t="str">
        <f t="shared" si="5"/>
        <v/>
      </c>
      <c r="W2053" s="84"/>
      <c r="X2053" s="84"/>
      <c r="Y2053" s="85"/>
      <c r="Z2053" s="85"/>
      <c r="AA2053" s="65" t="str">
        <f t="shared" si="6"/>
        <v/>
      </c>
      <c r="AB2053" s="65" t="str">
        <f t="shared" si="7"/>
        <v/>
      </c>
      <c r="AC2053" s="86"/>
      <c r="AD2053" s="87" t="str">
        <f t="shared" si="8"/>
        <v/>
      </c>
      <c r="AE2053" s="84"/>
      <c r="AF2053" s="86">
        <f>IF(AC2053&gt;0,AC2053,'⚙️ Config'!$B$10)</f>
        <v>0.0075</v>
      </c>
      <c r="AG2053" s="88">
        <f t="shared" si="9"/>
        <v>200342.3518</v>
      </c>
      <c r="AH2053" s="88">
        <f>AG2053*'⚙️ Config'!$B$11</f>
        <v>1001711.759</v>
      </c>
      <c r="AI2053" s="88">
        <f>AH2053*'⚙️ Config'!$B$12</f>
        <v>300513.5277</v>
      </c>
      <c r="AJ2053" s="64"/>
      <c r="AK2053" s="84"/>
      <c r="AL2053" s="84"/>
      <c r="AM2053" s="84"/>
      <c r="AN2053" s="84"/>
      <c r="AO2053" s="84"/>
      <c r="AP2053" s="84"/>
      <c r="AQ2053" s="84"/>
    </row>
    <row r="2054" ht="15.0" customHeight="1">
      <c r="A2054" s="93">
        <v>2051.0</v>
      </c>
      <c r="B2054" s="94" t="s">
        <v>4471</v>
      </c>
      <c r="C2054" s="93" t="s">
        <v>141</v>
      </c>
      <c r="D2054" s="93" t="s">
        <v>4472</v>
      </c>
      <c r="E2054" s="95">
        <v>29.05</v>
      </c>
      <c r="F2054" s="93" t="s">
        <v>85</v>
      </c>
      <c r="G2054" s="93" t="s">
        <v>187</v>
      </c>
      <c r="H2054" s="96">
        <v>2.668281284E7</v>
      </c>
      <c r="I2054" s="93">
        <v>4.0</v>
      </c>
      <c r="J2054" s="97">
        <v>2.5</v>
      </c>
      <c r="K2054" s="94">
        <v>2023.0</v>
      </c>
      <c r="L2054" s="93" t="s">
        <v>1438</v>
      </c>
      <c r="M2054" s="93">
        <v>2023.0</v>
      </c>
      <c r="N2054" s="93" t="s">
        <v>145</v>
      </c>
      <c r="O2054" s="65" t="str">
        <f t="shared" si="1"/>
        <v>689307830001</v>
      </c>
      <c r="P2054" s="65">
        <f t="shared" si="2"/>
        <v>4</v>
      </c>
      <c r="Q2054" s="65">
        <f t="shared" si="3"/>
        <v>6</v>
      </c>
      <c r="R2054" s="65" t="str">
        <f t="shared" si="12"/>
        <v>68.930.783/0001-46</v>
      </c>
      <c r="S2054" s="84"/>
      <c r="T2054" s="84" t="str">
        <f t="shared" si="10"/>
        <v/>
      </c>
      <c r="U2054" s="84" t="str">
        <f t="shared" si="11"/>
        <v/>
      </c>
      <c r="V2054" s="65" t="str">
        <f t="shared" si="5"/>
        <v/>
      </c>
      <c r="W2054" s="84"/>
      <c r="X2054" s="84"/>
      <c r="Y2054" s="85"/>
      <c r="Z2054" s="85"/>
      <c r="AA2054" s="65" t="str">
        <f t="shared" si="6"/>
        <v/>
      </c>
      <c r="AB2054" s="65" t="str">
        <f t="shared" si="7"/>
        <v/>
      </c>
      <c r="AC2054" s="86"/>
      <c r="AD2054" s="87" t="str">
        <f t="shared" si="8"/>
        <v/>
      </c>
      <c r="AE2054" s="84"/>
      <c r="AF2054" s="86">
        <f>IF(AC2054&gt;0,AC2054,'⚙️ Config'!$B$10)</f>
        <v>0.0075</v>
      </c>
      <c r="AG2054" s="88">
        <f t="shared" si="9"/>
        <v>200121.0963</v>
      </c>
      <c r="AH2054" s="88">
        <f>AG2054*'⚙️ Config'!$B$11</f>
        <v>1000605.482</v>
      </c>
      <c r="AI2054" s="88">
        <f>AH2054*'⚙️ Config'!$B$12</f>
        <v>300181.6445</v>
      </c>
      <c r="AJ2054" s="64"/>
      <c r="AK2054" s="84"/>
      <c r="AL2054" s="84"/>
      <c r="AM2054" s="84"/>
      <c r="AN2054" s="84"/>
      <c r="AO2054" s="84"/>
      <c r="AP2054" s="84"/>
      <c r="AQ2054" s="84"/>
    </row>
    <row r="2055" ht="15.0" customHeight="1">
      <c r="A2055" s="93">
        <v>2052.0</v>
      </c>
      <c r="B2055" s="94" t="s">
        <v>4473</v>
      </c>
      <c r="C2055" s="93" t="s">
        <v>141</v>
      </c>
      <c r="D2055" s="93" t="s">
        <v>4474</v>
      </c>
      <c r="E2055" s="95">
        <v>28.21</v>
      </c>
      <c r="F2055" s="93" t="s">
        <v>85</v>
      </c>
      <c r="G2055" s="93" t="s">
        <v>187</v>
      </c>
      <c r="H2055" s="96">
        <v>2.661266385E7</v>
      </c>
      <c r="I2055" s="93">
        <v>2.0</v>
      </c>
      <c r="J2055" s="97">
        <v>3.5</v>
      </c>
      <c r="K2055" s="94">
        <v>2022.0</v>
      </c>
      <c r="L2055" s="93" t="s">
        <v>165</v>
      </c>
      <c r="M2055" s="93">
        <v>2022.0</v>
      </c>
      <c r="N2055" s="93" t="s">
        <v>161</v>
      </c>
      <c r="O2055" s="65" t="str">
        <f t="shared" si="1"/>
        <v>015259280001</v>
      </c>
      <c r="P2055" s="65">
        <f t="shared" si="2"/>
        <v>5</v>
      </c>
      <c r="Q2055" s="65">
        <f t="shared" si="3"/>
        <v>2</v>
      </c>
      <c r="R2055" s="65" t="str">
        <f t="shared" si="12"/>
        <v>01.525.928/0001-52</v>
      </c>
      <c r="S2055" s="84"/>
      <c r="T2055" s="84" t="str">
        <f t="shared" si="10"/>
        <v/>
      </c>
      <c r="U2055" s="84" t="str">
        <f t="shared" si="11"/>
        <v/>
      </c>
      <c r="V2055" s="65" t="str">
        <f t="shared" si="5"/>
        <v/>
      </c>
      <c r="W2055" s="84"/>
      <c r="X2055" s="84"/>
      <c r="Y2055" s="85"/>
      <c r="Z2055" s="85"/>
      <c r="AA2055" s="65" t="str">
        <f t="shared" si="6"/>
        <v/>
      </c>
      <c r="AB2055" s="65" t="str">
        <f t="shared" si="7"/>
        <v/>
      </c>
      <c r="AC2055" s="86"/>
      <c r="AD2055" s="87" t="str">
        <f t="shared" si="8"/>
        <v/>
      </c>
      <c r="AE2055" s="84"/>
      <c r="AF2055" s="86">
        <f>IF(AC2055&gt;0,AC2055,'⚙️ Config'!$B$10)</f>
        <v>0.0075</v>
      </c>
      <c r="AG2055" s="88">
        <f t="shared" si="9"/>
        <v>199594.9789</v>
      </c>
      <c r="AH2055" s="88">
        <f>AG2055*'⚙️ Config'!$B$11</f>
        <v>997974.8944</v>
      </c>
      <c r="AI2055" s="88">
        <f>AH2055*'⚙️ Config'!$B$12</f>
        <v>299392.4683</v>
      </c>
      <c r="AJ2055" s="64"/>
      <c r="AK2055" s="84"/>
      <c r="AL2055" s="84"/>
      <c r="AM2055" s="84"/>
      <c r="AN2055" s="84"/>
      <c r="AO2055" s="84"/>
      <c r="AP2055" s="84"/>
      <c r="AQ2055" s="84"/>
    </row>
    <row r="2056" ht="15.0" customHeight="1">
      <c r="A2056" s="93">
        <v>2053.0</v>
      </c>
      <c r="B2056" s="94" t="s">
        <v>4475</v>
      </c>
      <c r="C2056" s="93" t="s">
        <v>141</v>
      </c>
      <c r="D2056" s="93" t="s">
        <v>4476</v>
      </c>
      <c r="E2056" s="95">
        <v>30.71</v>
      </c>
      <c r="F2056" s="93" t="s">
        <v>85</v>
      </c>
      <c r="G2056" s="93" t="s">
        <v>187</v>
      </c>
      <c r="H2056" s="96">
        <v>2.65044334E7</v>
      </c>
      <c r="I2056" s="93">
        <v>4.0</v>
      </c>
      <c r="J2056" s="97">
        <v>2.3</v>
      </c>
      <c r="K2056" s="94">
        <v>2023.0</v>
      </c>
      <c r="L2056" s="93" t="s">
        <v>1438</v>
      </c>
      <c r="M2056" s="93">
        <v>2023.0</v>
      </c>
      <c r="N2056" s="93" t="s">
        <v>161</v>
      </c>
      <c r="O2056" s="65" t="str">
        <f t="shared" si="1"/>
        <v>534545260001</v>
      </c>
      <c r="P2056" s="65">
        <f t="shared" si="2"/>
        <v>0</v>
      </c>
      <c r="Q2056" s="65">
        <f t="shared" si="3"/>
        <v>8</v>
      </c>
      <c r="R2056" s="65" t="str">
        <f t="shared" si="12"/>
        <v>53.454.526/0001-08</v>
      </c>
      <c r="S2056" s="84"/>
      <c r="T2056" s="84" t="str">
        <f t="shared" si="10"/>
        <v/>
      </c>
      <c r="U2056" s="84" t="str">
        <f t="shared" si="11"/>
        <v/>
      </c>
      <c r="V2056" s="65" t="str">
        <f t="shared" si="5"/>
        <v/>
      </c>
      <c r="W2056" s="84"/>
      <c r="X2056" s="84"/>
      <c r="Y2056" s="85"/>
      <c r="Z2056" s="85"/>
      <c r="AA2056" s="65" t="str">
        <f t="shared" si="6"/>
        <v/>
      </c>
      <c r="AB2056" s="65" t="str">
        <f t="shared" si="7"/>
        <v/>
      </c>
      <c r="AC2056" s="86"/>
      <c r="AD2056" s="87" t="str">
        <f t="shared" si="8"/>
        <v/>
      </c>
      <c r="AE2056" s="84"/>
      <c r="AF2056" s="86">
        <f>IF(AC2056&gt;0,AC2056,'⚙️ Config'!$B$10)</f>
        <v>0.0075</v>
      </c>
      <c r="AG2056" s="88">
        <f t="shared" si="9"/>
        <v>198783.2505</v>
      </c>
      <c r="AH2056" s="88">
        <f>AG2056*'⚙️ Config'!$B$11</f>
        <v>993916.2525</v>
      </c>
      <c r="AI2056" s="88">
        <f>AH2056*'⚙️ Config'!$B$12</f>
        <v>298174.8758</v>
      </c>
      <c r="AJ2056" s="64"/>
      <c r="AK2056" s="84"/>
      <c r="AL2056" s="84"/>
      <c r="AM2056" s="84"/>
      <c r="AN2056" s="84"/>
      <c r="AO2056" s="84"/>
      <c r="AP2056" s="84"/>
      <c r="AQ2056" s="84"/>
    </row>
    <row r="2057" ht="15.0" customHeight="1">
      <c r="A2057" s="93">
        <v>2054.0</v>
      </c>
      <c r="B2057" s="94" t="s">
        <v>4477</v>
      </c>
      <c r="C2057" s="93" t="s">
        <v>141</v>
      </c>
      <c r="D2057" s="93" t="s">
        <v>4478</v>
      </c>
      <c r="E2057" s="95">
        <v>49.45</v>
      </c>
      <c r="F2057" s="93" t="s">
        <v>85</v>
      </c>
      <c r="G2057" s="93" t="s">
        <v>187</v>
      </c>
      <c r="H2057" s="96">
        <v>2.624832207E7</v>
      </c>
      <c r="I2057" s="93">
        <v>4.0</v>
      </c>
      <c r="J2057" s="97">
        <v>1.1</v>
      </c>
      <c r="K2057" s="94">
        <v>2025.0</v>
      </c>
      <c r="L2057" s="93" t="s">
        <v>1438</v>
      </c>
      <c r="M2057" s="93">
        <v>2025.0</v>
      </c>
      <c r="N2057" s="93" t="s">
        <v>145</v>
      </c>
      <c r="O2057" s="65" t="str">
        <f t="shared" si="1"/>
        <v>051955030001</v>
      </c>
      <c r="P2057" s="65">
        <f t="shared" si="2"/>
        <v>8</v>
      </c>
      <c r="Q2057" s="65">
        <f t="shared" si="3"/>
        <v>3</v>
      </c>
      <c r="R2057" s="65" t="str">
        <f t="shared" si="12"/>
        <v>05.195.503/0001-83</v>
      </c>
      <c r="S2057" s="84"/>
      <c r="T2057" s="84" t="str">
        <f t="shared" si="10"/>
        <v/>
      </c>
      <c r="U2057" s="84" t="str">
        <f t="shared" si="11"/>
        <v/>
      </c>
      <c r="V2057" s="65" t="str">
        <f t="shared" si="5"/>
        <v/>
      </c>
      <c r="W2057" s="84"/>
      <c r="X2057" s="84"/>
      <c r="Y2057" s="85"/>
      <c r="Z2057" s="85"/>
      <c r="AA2057" s="65" t="str">
        <f t="shared" si="6"/>
        <v/>
      </c>
      <c r="AB2057" s="65" t="str">
        <f t="shared" si="7"/>
        <v/>
      </c>
      <c r="AC2057" s="86"/>
      <c r="AD2057" s="87" t="str">
        <f t="shared" si="8"/>
        <v/>
      </c>
      <c r="AE2057" s="84"/>
      <c r="AF2057" s="86">
        <f>IF(AC2057&gt;0,AC2057,'⚙️ Config'!$B$10)</f>
        <v>0.0075</v>
      </c>
      <c r="AG2057" s="88">
        <f t="shared" si="9"/>
        <v>196862.4155</v>
      </c>
      <c r="AH2057" s="88">
        <f>AG2057*'⚙️ Config'!$B$11</f>
        <v>984312.0776</v>
      </c>
      <c r="AI2057" s="88">
        <f>AH2057*'⚙️ Config'!$B$12</f>
        <v>295293.6233</v>
      </c>
      <c r="AJ2057" s="64"/>
      <c r="AK2057" s="84"/>
      <c r="AL2057" s="84"/>
      <c r="AM2057" s="84"/>
      <c r="AN2057" s="84"/>
      <c r="AO2057" s="84"/>
      <c r="AP2057" s="84"/>
      <c r="AQ2057" s="84"/>
    </row>
    <row r="2058" ht="15.0" customHeight="1">
      <c r="A2058" s="93">
        <v>2055.0</v>
      </c>
      <c r="B2058" s="94" t="s">
        <v>4479</v>
      </c>
      <c r="C2058" s="93" t="s">
        <v>141</v>
      </c>
      <c r="D2058" s="93" t="s">
        <v>4480</v>
      </c>
      <c r="E2058" s="95">
        <v>37.35</v>
      </c>
      <c r="F2058" s="93" t="s">
        <v>85</v>
      </c>
      <c r="G2058" s="93" t="s">
        <v>187</v>
      </c>
      <c r="H2058" s="96">
        <v>2.549976283E7</v>
      </c>
      <c r="I2058" s="93">
        <v>1.0</v>
      </c>
      <c r="J2058" s="97">
        <v>3.7</v>
      </c>
      <c r="K2058" s="94">
        <v>2022.0</v>
      </c>
      <c r="L2058" s="93" t="s">
        <v>215</v>
      </c>
      <c r="M2058" s="93">
        <v>2022.0</v>
      </c>
      <c r="N2058" s="93" t="s">
        <v>161</v>
      </c>
      <c r="O2058" s="65" t="str">
        <f t="shared" si="1"/>
        <v>029961350001</v>
      </c>
      <c r="P2058" s="65">
        <f t="shared" si="2"/>
        <v>8</v>
      </c>
      <c r="Q2058" s="65">
        <f t="shared" si="3"/>
        <v>4</v>
      </c>
      <c r="R2058" s="65" t="str">
        <f t="shared" si="12"/>
        <v>02.996.135/0001-84</v>
      </c>
      <c r="S2058" s="84"/>
      <c r="T2058" s="84" t="str">
        <f t="shared" si="10"/>
        <v/>
      </c>
      <c r="U2058" s="84" t="str">
        <f t="shared" si="11"/>
        <v/>
      </c>
      <c r="V2058" s="65" t="str">
        <f t="shared" si="5"/>
        <v/>
      </c>
      <c r="W2058" s="84"/>
      <c r="X2058" s="84"/>
      <c r="Y2058" s="85"/>
      <c r="Z2058" s="85"/>
      <c r="AA2058" s="65" t="str">
        <f t="shared" si="6"/>
        <v/>
      </c>
      <c r="AB2058" s="65" t="str">
        <f t="shared" si="7"/>
        <v/>
      </c>
      <c r="AC2058" s="86"/>
      <c r="AD2058" s="87" t="str">
        <f t="shared" si="8"/>
        <v/>
      </c>
      <c r="AE2058" s="84"/>
      <c r="AF2058" s="86">
        <f>IF(AC2058&gt;0,AC2058,'⚙️ Config'!$B$10)</f>
        <v>0.0075</v>
      </c>
      <c r="AG2058" s="88">
        <f t="shared" si="9"/>
        <v>191248.2212</v>
      </c>
      <c r="AH2058" s="88">
        <f>AG2058*'⚙️ Config'!$B$11</f>
        <v>956241.1061</v>
      </c>
      <c r="AI2058" s="88">
        <f>AH2058*'⚙️ Config'!$B$12</f>
        <v>286872.3318</v>
      </c>
      <c r="AJ2058" s="64"/>
      <c r="AK2058" s="84"/>
      <c r="AL2058" s="84"/>
      <c r="AM2058" s="84"/>
      <c r="AN2058" s="84"/>
      <c r="AO2058" s="84"/>
      <c r="AP2058" s="84"/>
      <c r="AQ2058" s="84"/>
    </row>
    <row r="2059" ht="15.0" customHeight="1">
      <c r="A2059" s="93">
        <v>2056.0</v>
      </c>
      <c r="B2059" s="94" t="s">
        <v>4481</v>
      </c>
      <c r="C2059" s="93" t="s">
        <v>141</v>
      </c>
      <c r="D2059" s="93" t="s">
        <v>4482</v>
      </c>
      <c r="E2059" s="95">
        <v>28.17</v>
      </c>
      <c r="F2059" s="93" t="s">
        <v>85</v>
      </c>
      <c r="G2059" s="93" t="s">
        <v>187</v>
      </c>
      <c r="H2059" s="96">
        <v>2.508970763E7</v>
      </c>
      <c r="I2059" s="93">
        <v>2.0</v>
      </c>
      <c r="J2059" s="97">
        <v>3.5</v>
      </c>
      <c r="K2059" s="94">
        <v>2022.0</v>
      </c>
      <c r="L2059" s="93" t="s">
        <v>144</v>
      </c>
      <c r="M2059" s="93">
        <v>2022.0</v>
      </c>
      <c r="N2059" s="93" t="s">
        <v>161</v>
      </c>
      <c r="O2059" s="65" t="str">
        <f t="shared" si="1"/>
        <v>151292220001</v>
      </c>
      <c r="P2059" s="65">
        <f t="shared" si="2"/>
        <v>8</v>
      </c>
      <c r="Q2059" s="65">
        <f t="shared" si="3"/>
        <v>6</v>
      </c>
      <c r="R2059" s="65" t="str">
        <f t="shared" si="12"/>
        <v>15.129.222/0001-86</v>
      </c>
      <c r="S2059" s="84"/>
      <c r="T2059" s="84" t="str">
        <f t="shared" si="10"/>
        <v/>
      </c>
      <c r="U2059" s="84" t="str">
        <f t="shared" si="11"/>
        <v/>
      </c>
      <c r="V2059" s="65" t="str">
        <f t="shared" si="5"/>
        <v/>
      </c>
      <c r="W2059" s="84"/>
      <c r="X2059" s="84"/>
      <c r="Y2059" s="85"/>
      <c r="Z2059" s="85"/>
      <c r="AA2059" s="65" t="str">
        <f t="shared" si="6"/>
        <v/>
      </c>
      <c r="AB2059" s="65" t="str">
        <f t="shared" si="7"/>
        <v/>
      </c>
      <c r="AC2059" s="86"/>
      <c r="AD2059" s="87" t="str">
        <f t="shared" si="8"/>
        <v/>
      </c>
      <c r="AE2059" s="84"/>
      <c r="AF2059" s="86">
        <f>IF(AC2059&gt;0,AC2059,'⚙️ Config'!$B$10)</f>
        <v>0.0075</v>
      </c>
      <c r="AG2059" s="88">
        <f t="shared" si="9"/>
        <v>188172.8072</v>
      </c>
      <c r="AH2059" s="88">
        <f>AG2059*'⚙️ Config'!$B$11</f>
        <v>940864.0361</v>
      </c>
      <c r="AI2059" s="88">
        <f>AH2059*'⚙️ Config'!$B$12</f>
        <v>282259.2108</v>
      </c>
      <c r="AJ2059" s="64"/>
      <c r="AK2059" s="84"/>
      <c r="AL2059" s="84"/>
      <c r="AM2059" s="84"/>
      <c r="AN2059" s="84"/>
      <c r="AO2059" s="84"/>
      <c r="AP2059" s="84"/>
      <c r="AQ2059" s="84"/>
    </row>
    <row r="2060" ht="15.0" customHeight="1">
      <c r="A2060" s="93">
        <v>2057.0</v>
      </c>
      <c r="B2060" s="94" t="s">
        <v>4483</v>
      </c>
      <c r="C2060" s="93" t="s">
        <v>141</v>
      </c>
      <c r="D2060" s="93" t="s">
        <v>4484</v>
      </c>
      <c r="E2060" s="95">
        <v>34.8</v>
      </c>
      <c r="F2060" s="93" t="s">
        <v>85</v>
      </c>
      <c r="G2060" s="93" t="s">
        <v>187</v>
      </c>
      <c r="H2060" s="96">
        <v>2.480979676E7</v>
      </c>
      <c r="I2060" s="93">
        <v>2.0</v>
      </c>
      <c r="J2060" s="97">
        <v>2.4</v>
      </c>
      <c r="K2060" s="94">
        <v>2023.0</v>
      </c>
      <c r="L2060" s="93" t="s">
        <v>144</v>
      </c>
      <c r="M2060" s="93">
        <v>2023.0</v>
      </c>
      <c r="N2060" s="93" t="s">
        <v>145</v>
      </c>
      <c r="O2060" s="65" t="str">
        <f t="shared" si="1"/>
        <v>196175270001</v>
      </c>
      <c r="P2060" s="65">
        <f t="shared" si="2"/>
        <v>9</v>
      </c>
      <c r="Q2060" s="65">
        <f t="shared" si="3"/>
        <v>8</v>
      </c>
      <c r="R2060" s="65" t="str">
        <f t="shared" si="12"/>
        <v>19.617.527/0001-98</v>
      </c>
      <c r="S2060" s="84"/>
      <c r="T2060" s="84" t="str">
        <f t="shared" si="10"/>
        <v/>
      </c>
      <c r="U2060" s="84" t="str">
        <f t="shared" si="11"/>
        <v/>
      </c>
      <c r="V2060" s="65" t="str">
        <f t="shared" si="5"/>
        <v/>
      </c>
      <c r="W2060" s="84"/>
      <c r="X2060" s="84"/>
      <c r="Y2060" s="85"/>
      <c r="Z2060" s="85"/>
      <c r="AA2060" s="65" t="str">
        <f t="shared" si="6"/>
        <v/>
      </c>
      <c r="AB2060" s="65" t="str">
        <f t="shared" si="7"/>
        <v/>
      </c>
      <c r="AC2060" s="86"/>
      <c r="AD2060" s="87" t="str">
        <f t="shared" si="8"/>
        <v/>
      </c>
      <c r="AE2060" s="84"/>
      <c r="AF2060" s="86">
        <f>IF(AC2060&gt;0,AC2060,'⚙️ Config'!$B$10)</f>
        <v>0.0075</v>
      </c>
      <c r="AG2060" s="88">
        <f t="shared" si="9"/>
        <v>186073.4757</v>
      </c>
      <c r="AH2060" s="88">
        <f>AG2060*'⚙️ Config'!$B$11</f>
        <v>930367.3785</v>
      </c>
      <c r="AI2060" s="88">
        <f>AH2060*'⚙️ Config'!$B$12</f>
        <v>279110.2136</v>
      </c>
      <c r="AJ2060" s="64"/>
      <c r="AK2060" s="84"/>
      <c r="AL2060" s="84"/>
      <c r="AM2060" s="84"/>
      <c r="AN2060" s="84"/>
      <c r="AO2060" s="84"/>
      <c r="AP2060" s="84"/>
      <c r="AQ2060" s="84"/>
    </row>
    <row r="2061" ht="15.0" customHeight="1">
      <c r="A2061" s="93">
        <v>2058.0</v>
      </c>
      <c r="B2061" s="94" t="s">
        <v>4485</v>
      </c>
      <c r="C2061" s="93" t="s">
        <v>141</v>
      </c>
      <c r="D2061" s="93" t="s">
        <v>4486</v>
      </c>
      <c r="E2061" s="95">
        <v>70.94</v>
      </c>
      <c r="F2061" s="93" t="s">
        <v>85</v>
      </c>
      <c r="G2061" s="93" t="s">
        <v>187</v>
      </c>
      <c r="H2061" s="96">
        <v>2.391754965E7</v>
      </c>
      <c r="I2061" s="93">
        <v>3.0</v>
      </c>
      <c r="J2061" s="97">
        <v>0.6</v>
      </c>
      <c r="K2061" s="94">
        <v>2025.0</v>
      </c>
      <c r="L2061" s="93" t="s">
        <v>4487</v>
      </c>
      <c r="M2061" s="93">
        <v>2025.0</v>
      </c>
      <c r="N2061" s="93" t="s">
        <v>145</v>
      </c>
      <c r="O2061" s="65" t="str">
        <f t="shared" si="1"/>
        <v>104479220001</v>
      </c>
      <c r="P2061" s="65">
        <f t="shared" si="2"/>
        <v>0</v>
      </c>
      <c r="Q2061" s="65">
        <f t="shared" si="3"/>
        <v>3</v>
      </c>
      <c r="R2061" s="65" t="str">
        <f t="shared" si="12"/>
        <v>10.447.922/0001-03</v>
      </c>
      <c r="S2061" s="84"/>
      <c r="T2061" s="84" t="str">
        <f t="shared" si="10"/>
        <v/>
      </c>
      <c r="U2061" s="84" t="str">
        <f t="shared" si="11"/>
        <v/>
      </c>
      <c r="V2061" s="65" t="str">
        <f t="shared" si="5"/>
        <v/>
      </c>
      <c r="W2061" s="84"/>
      <c r="X2061" s="84"/>
      <c r="Y2061" s="85"/>
      <c r="Z2061" s="85"/>
      <c r="AA2061" s="65" t="str">
        <f t="shared" si="6"/>
        <v/>
      </c>
      <c r="AB2061" s="65" t="str">
        <f t="shared" si="7"/>
        <v/>
      </c>
      <c r="AC2061" s="86"/>
      <c r="AD2061" s="87" t="str">
        <f t="shared" si="8"/>
        <v/>
      </c>
      <c r="AE2061" s="84"/>
      <c r="AF2061" s="86">
        <f>IF(AC2061&gt;0,AC2061,'⚙️ Config'!$B$10)</f>
        <v>0.0075</v>
      </c>
      <c r="AG2061" s="88">
        <f t="shared" si="9"/>
        <v>179381.6224</v>
      </c>
      <c r="AH2061" s="88">
        <f>AG2061*'⚙️ Config'!$B$11</f>
        <v>896908.1119</v>
      </c>
      <c r="AI2061" s="88">
        <f>AH2061*'⚙️ Config'!$B$12</f>
        <v>269072.4336</v>
      </c>
      <c r="AJ2061" s="64"/>
      <c r="AK2061" s="84"/>
      <c r="AL2061" s="84"/>
      <c r="AM2061" s="84"/>
      <c r="AN2061" s="84"/>
      <c r="AO2061" s="84"/>
      <c r="AP2061" s="84"/>
      <c r="AQ2061" s="84"/>
    </row>
    <row r="2062" ht="15.0" customHeight="1">
      <c r="A2062" s="93">
        <v>2059.0</v>
      </c>
      <c r="B2062" s="94" t="s">
        <v>4488</v>
      </c>
      <c r="C2062" s="93" t="s">
        <v>141</v>
      </c>
      <c r="D2062" s="93" t="s">
        <v>4489</v>
      </c>
      <c r="E2062" s="95">
        <v>30.64</v>
      </c>
      <c r="F2062" s="93" t="s">
        <v>85</v>
      </c>
      <c r="G2062" s="93" t="s">
        <v>187</v>
      </c>
      <c r="H2062" s="96">
        <v>2.389028651E7</v>
      </c>
      <c r="I2062" s="93">
        <v>2.0</v>
      </c>
      <c r="J2062" s="97">
        <v>3.0</v>
      </c>
      <c r="K2062" s="94">
        <v>2023.0</v>
      </c>
      <c r="L2062" s="93" t="s">
        <v>256</v>
      </c>
      <c r="M2062" s="93">
        <v>2023.0</v>
      </c>
      <c r="N2062" s="93" t="s">
        <v>161</v>
      </c>
      <c r="O2062" s="65" t="str">
        <f t="shared" si="1"/>
        <v>026705900001</v>
      </c>
      <c r="P2062" s="65">
        <f t="shared" si="2"/>
        <v>9</v>
      </c>
      <c r="Q2062" s="65">
        <f t="shared" si="3"/>
        <v>5</v>
      </c>
      <c r="R2062" s="65" t="str">
        <f t="shared" si="12"/>
        <v>02.670.590/0001-95</v>
      </c>
      <c r="S2062" s="84"/>
      <c r="T2062" s="84" t="str">
        <f t="shared" si="10"/>
        <v/>
      </c>
      <c r="U2062" s="84" t="str">
        <f t="shared" si="11"/>
        <v/>
      </c>
      <c r="V2062" s="65" t="str">
        <f t="shared" si="5"/>
        <v/>
      </c>
      <c r="W2062" s="84"/>
      <c r="X2062" s="84"/>
      <c r="Y2062" s="85"/>
      <c r="Z2062" s="85"/>
      <c r="AA2062" s="65" t="str">
        <f t="shared" si="6"/>
        <v/>
      </c>
      <c r="AB2062" s="65" t="str">
        <f t="shared" si="7"/>
        <v/>
      </c>
      <c r="AC2062" s="86"/>
      <c r="AD2062" s="87" t="str">
        <f t="shared" si="8"/>
        <v/>
      </c>
      <c r="AE2062" s="84"/>
      <c r="AF2062" s="86">
        <f>IF(AC2062&gt;0,AC2062,'⚙️ Config'!$B$10)</f>
        <v>0.0075</v>
      </c>
      <c r="AG2062" s="88">
        <f t="shared" si="9"/>
        <v>179177.1488</v>
      </c>
      <c r="AH2062" s="88">
        <f>AG2062*'⚙️ Config'!$B$11</f>
        <v>895885.7441</v>
      </c>
      <c r="AI2062" s="88">
        <f>AH2062*'⚙️ Config'!$B$12</f>
        <v>268765.7232</v>
      </c>
      <c r="AJ2062" s="64"/>
      <c r="AK2062" s="84"/>
      <c r="AL2062" s="84"/>
      <c r="AM2062" s="84"/>
      <c r="AN2062" s="84"/>
      <c r="AO2062" s="84"/>
      <c r="AP2062" s="84"/>
      <c r="AQ2062" s="84"/>
    </row>
    <row r="2063" ht="15.0" customHeight="1">
      <c r="A2063" s="93">
        <v>2060.0</v>
      </c>
      <c r="B2063" s="94" t="s">
        <v>4490</v>
      </c>
      <c r="C2063" s="93" t="s">
        <v>141</v>
      </c>
      <c r="D2063" s="93" t="s">
        <v>4491</v>
      </c>
      <c r="E2063" s="95">
        <v>32.51</v>
      </c>
      <c r="F2063" s="93" t="s">
        <v>85</v>
      </c>
      <c r="G2063" s="93" t="s">
        <v>187</v>
      </c>
      <c r="H2063" s="96">
        <v>2.37720851E7</v>
      </c>
      <c r="I2063" s="93">
        <v>2.0</v>
      </c>
      <c r="J2063" s="97">
        <v>2.7</v>
      </c>
      <c r="K2063" s="94">
        <v>2023.0</v>
      </c>
      <c r="L2063" s="93" t="s">
        <v>256</v>
      </c>
      <c r="M2063" s="93">
        <v>2023.0</v>
      </c>
      <c r="N2063" s="93" t="s">
        <v>161</v>
      </c>
      <c r="O2063" s="65" t="str">
        <f t="shared" si="1"/>
        <v>506576750001</v>
      </c>
      <c r="P2063" s="65">
        <f t="shared" si="2"/>
        <v>8</v>
      </c>
      <c r="Q2063" s="65">
        <f t="shared" si="3"/>
        <v>6</v>
      </c>
      <c r="R2063" s="65" t="str">
        <f t="shared" si="12"/>
        <v>50.657.675/0001-86</v>
      </c>
      <c r="S2063" s="84"/>
      <c r="T2063" s="84" t="str">
        <f t="shared" si="10"/>
        <v/>
      </c>
      <c r="U2063" s="84" t="str">
        <f t="shared" si="11"/>
        <v/>
      </c>
      <c r="V2063" s="65" t="str">
        <f t="shared" si="5"/>
        <v/>
      </c>
      <c r="W2063" s="84"/>
      <c r="X2063" s="84"/>
      <c r="Y2063" s="85"/>
      <c r="Z2063" s="85"/>
      <c r="AA2063" s="65" t="str">
        <f t="shared" si="6"/>
        <v/>
      </c>
      <c r="AB2063" s="65" t="str">
        <f t="shared" si="7"/>
        <v/>
      </c>
      <c r="AC2063" s="86"/>
      <c r="AD2063" s="87" t="str">
        <f t="shared" si="8"/>
        <v/>
      </c>
      <c r="AE2063" s="84"/>
      <c r="AF2063" s="86">
        <f>IF(AC2063&gt;0,AC2063,'⚙️ Config'!$B$10)</f>
        <v>0.0075</v>
      </c>
      <c r="AG2063" s="88">
        <f t="shared" si="9"/>
        <v>178290.6383</v>
      </c>
      <c r="AH2063" s="88">
        <f>AG2063*'⚙️ Config'!$B$11</f>
        <v>891453.1913</v>
      </c>
      <c r="AI2063" s="88">
        <f>AH2063*'⚙️ Config'!$B$12</f>
        <v>267435.9574</v>
      </c>
      <c r="AJ2063" s="64"/>
      <c r="AK2063" s="84"/>
      <c r="AL2063" s="84"/>
      <c r="AM2063" s="84"/>
      <c r="AN2063" s="84"/>
      <c r="AO2063" s="84"/>
      <c r="AP2063" s="84"/>
      <c r="AQ2063" s="84"/>
    </row>
    <row r="2064" ht="15.0" customHeight="1">
      <c r="A2064" s="93">
        <v>2061.0</v>
      </c>
      <c r="B2064" s="94" t="s">
        <v>4492</v>
      </c>
      <c r="C2064" s="93" t="s">
        <v>141</v>
      </c>
      <c r="D2064" s="93" t="s">
        <v>4493</v>
      </c>
      <c r="E2064" s="95">
        <v>32.3</v>
      </c>
      <c r="F2064" s="93" t="s">
        <v>85</v>
      </c>
      <c r="G2064" s="93" t="s">
        <v>187</v>
      </c>
      <c r="H2064" s="96">
        <v>2.372477878E7</v>
      </c>
      <c r="I2064" s="93">
        <v>3.0</v>
      </c>
      <c r="J2064" s="97">
        <v>2.3</v>
      </c>
      <c r="K2064" s="94">
        <v>2023.0</v>
      </c>
      <c r="L2064" s="93" t="s">
        <v>315</v>
      </c>
      <c r="M2064" s="93">
        <v>2023.0</v>
      </c>
      <c r="N2064" s="93" t="s">
        <v>145</v>
      </c>
      <c r="O2064" s="65" t="str">
        <f t="shared" si="1"/>
        <v>613438510001</v>
      </c>
      <c r="P2064" s="65">
        <f t="shared" si="2"/>
        <v>2</v>
      </c>
      <c r="Q2064" s="65">
        <f t="shared" si="3"/>
        <v>1</v>
      </c>
      <c r="R2064" s="65" t="str">
        <f t="shared" si="12"/>
        <v>61.343.851/0001-21</v>
      </c>
      <c r="S2064" s="84"/>
      <c r="T2064" s="84" t="str">
        <f t="shared" si="10"/>
        <v/>
      </c>
      <c r="U2064" s="84" t="str">
        <f t="shared" si="11"/>
        <v/>
      </c>
      <c r="V2064" s="65" t="str">
        <f t="shared" si="5"/>
        <v/>
      </c>
      <c r="W2064" s="84"/>
      <c r="X2064" s="84"/>
      <c r="Y2064" s="85"/>
      <c r="Z2064" s="85"/>
      <c r="AA2064" s="65" t="str">
        <f t="shared" si="6"/>
        <v/>
      </c>
      <c r="AB2064" s="65" t="str">
        <f t="shared" si="7"/>
        <v/>
      </c>
      <c r="AC2064" s="86"/>
      <c r="AD2064" s="87" t="str">
        <f t="shared" si="8"/>
        <v/>
      </c>
      <c r="AE2064" s="84"/>
      <c r="AF2064" s="86">
        <f>IF(AC2064&gt;0,AC2064,'⚙️ Config'!$B$10)</f>
        <v>0.0075</v>
      </c>
      <c r="AG2064" s="88">
        <f t="shared" si="9"/>
        <v>177935.8409</v>
      </c>
      <c r="AH2064" s="88">
        <f>AG2064*'⚙️ Config'!$B$11</f>
        <v>889679.2043</v>
      </c>
      <c r="AI2064" s="88">
        <f>AH2064*'⚙️ Config'!$B$12</f>
        <v>266903.7613</v>
      </c>
      <c r="AJ2064" s="64"/>
      <c r="AK2064" s="84"/>
      <c r="AL2064" s="84"/>
      <c r="AM2064" s="84"/>
      <c r="AN2064" s="84"/>
      <c r="AO2064" s="84"/>
      <c r="AP2064" s="84"/>
      <c r="AQ2064" s="84"/>
    </row>
    <row r="2065" ht="15.0" customHeight="1">
      <c r="A2065" s="93">
        <v>2062.0</v>
      </c>
      <c r="B2065" s="94" t="s">
        <v>4494</v>
      </c>
      <c r="C2065" s="93" t="s">
        <v>141</v>
      </c>
      <c r="D2065" s="93" t="s">
        <v>4495</v>
      </c>
      <c r="E2065" s="95">
        <v>33.21</v>
      </c>
      <c r="F2065" s="93" t="s">
        <v>85</v>
      </c>
      <c r="G2065" s="93" t="s">
        <v>187</v>
      </c>
      <c r="H2065" s="96">
        <v>2.354327277E7</v>
      </c>
      <c r="I2065" s="93">
        <v>2.0</v>
      </c>
      <c r="J2065" s="97">
        <v>2.6</v>
      </c>
      <c r="K2065" s="94">
        <v>2023.0</v>
      </c>
      <c r="L2065" s="93" t="s">
        <v>144</v>
      </c>
      <c r="M2065" s="93">
        <v>2023.0</v>
      </c>
      <c r="N2065" s="93" t="s">
        <v>145</v>
      </c>
      <c r="O2065" s="65" t="str">
        <f t="shared" si="1"/>
        <v>128826500001</v>
      </c>
      <c r="P2065" s="65">
        <f t="shared" si="2"/>
        <v>9</v>
      </c>
      <c r="Q2065" s="65">
        <f t="shared" si="3"/>
        <v>7</v>
      </c>
      <c r="R2065" s="65" t="str">
        <f t="shared" si="12"/>
        <v>12.882.650/0001-97</v>
      </c>
      <c r="S2065" s="84"/>
      <c r="T2065" s="84" t="str">
        <f t="shared" si="10"/>
        <v/>
      </c>
      <c r="U2065" s="84" t="str">
        <f t="shared" si="11"/>
        <v/>
      </c>
      <c r="V2065" s="65" t="str">
        <f t="shared" si="5"/>
        <v/>
      </c>
      <c r="W2065" s="84"/>
      <c r="X2065" s="84"/>
      <c r="Y2065" s="85"/>
      <c r="Z2065" s="85"/>
      <c r="AA2065" s="65" t="str">
        <f t="shared" si="6"/>
        <v/>
      </c>
      <c r="AB2065" s="65" t="str">
        <f t="shared" si="7"/>
        <v/>
      </c>
      <c r="AC2065" s="86"/>
      <c r="AD2065" s="87" t="str">
        <f t="shared" si="8"/>
        <v/>
      </c>
      <c r="AE2065" s="84"/>
      <c r="AF2065" s="86">
        <f>IF(AC2065&gt;0,AC2065,'⚙️ Config'!$B$10)</f>
        <v>0.0075</v>
      </c>
      <c r="AG2065" s="88">
        <f t="shared" si="9"/>
        <v>176574.5458</v>
      </c>
      <c r="AH2065" s="88">
        <f>AG2065*'⚙️ Config'!$B$11</f>
        <v>882872.7289</v>
      </c>
      <c r="AI2065" s="88">
        <f>AH2065*'⚙️ Config'!$B$12</f>
        <v>264861.8187</v>
      </c>
      <c r="AJ2065" s="64"/>
      <c r="AK2065" s="84"/>
      <c r="AL2065" s="84"/>
      <c r="AM2065" s="84"/>
      <c r="AN2065" s="84"/>
      <c r="AO2065" s="84"/>
      <c r="AP2065" s="84"/>
      <c r="AQ2065" s="84"/>
    </row>
    <row r="2066" ht="15.0" customHeight="1">
      <c r="A2066" s="93">
        <v>2063.0</v>
      </c>
      <c r="B2066" s="94" t="s">
        <v>4496</v>
      </c>
      <c r="C2066" s="93" t="s">
        <v>141</v>
      </c>
      <c r="D2066" s="93" t="s">
        <v>4497</v>
      </c>
      <c r="E2066" s="95">
        <v>25.56</v>
      </c>
      <c r="F2066" s="93" t="s">
        <v>85</v>
      </c>
      <c r="G2066" s="93" t="s">
        <v>187</v>
      </c>
      <c r="H2066" s="96">
        <v>2.346907353E7</v>
      </c>
      <c r="I2066" s="93">
        <v>4.0</v>
      </c>
      <c r="J2066" s="97">
        <v>3.1</v>
      </c>
      <c r="K2066" s="94">
        <v>2023.0</v>
      </c>
      <c r="L2066" s="93" t="s">
        <v>4400</v>
      </c>
      <c r="M2066" s="93">
        <v>2023.0</v>
      </c>
      <c r="N2066" s="93" t="s">
        <v>161</v>
      </c>
      <c r="O2066" s="65" t="str">
        <f t="shared" si="1"/>
        <v>003403550001</v>
      </c>
      <c r="P2066" s="65">
        <f t="shared" si="2"/>
        <v>2</v>
      </c>
      <c r="Q2066" s="65">
        <f t="shared" si="3"/>
        <v>0</v>
      </c>
      <c r="R2066" s="65" t="str">
        <f t="shared" si="12"/>
        <v>00.340.355/0001-20</v>
      </c>
      <c r="S2066" s="84"/>
      <c r="T2066" s="84" t="str">
        <f t="shared" si="10"/>
        <v/>
      </c>
      <c r="U2066" s="84" t="str">
        <f t="shared" si="11"/>
        <v/>
      </c>
      <c r="V2066" s="65" t="str">
        <f t="shared" si="5"/>
        <v/>
      </c>
      <c r="W2066" s="84"/>
      <c r="X2066" s="84"/>
      <c r="Y2066" s="85"/>
      <c r="Z2066" s="85"/>
      <c r="AA2066" s="65" t="str">
        <f t="shared" si="6"/>
        <v/>
      </c>
      <c r="AB2066" s="65" t="str">
        <f t="shared" si="7"/>
        <v/>
      </c>
      <c r="AC2066" s="86"/>
      <c r="AD2066" s="87" t="str">
        <f t="shared" si="8"/>
        <v/>
      </c>
      <c r="AE2066" s="84"/>
      <c r="AF2066" s="86">
        <f>IF(AC2066&gt;0,AC2066,'⚙️ Config'!$B$10)</f>
        <v>0.0075</v>
      </c>
      <c r="AG2066" s="88">
        <f t="shared" si="9"/>
        <v>176018.0515</v>
      </c>
      <c r="AH2066" s="88">
        <f>AG2066*'⚙️ Config'!$B$11</f>
        <v>880090.2574</v>
      </c>
      <c r="AI2066" s="88">
        <f>AH2066*'⚙️ Config'!$B$12</f>
        <v>264027.0772</v>
      </c>
      <c r="AJ2066" s="64"/>
      <c r="AK2066" s="84"/>
      <c r="AL2066" s="84"/>
      <c r="AM2066" s="84"/>
      <c r="AN2066" s="84"/>
      <c r="AO2066" s="84"/>
      <c r="AP2066" s="84"/>
      <c r="AQ2066" s="84"/>
    </row>
    <row r="2067" ht="15.0" customHeight="1">
      <c r="A2067" s="93">
        <v>2064.0</v>
      </c>
      <c r="B2067" s="94" t="s">
        <v>4498</v>
      </c>
      <c r="C2067" s="93" t="s">
        <v>141</v>
      </c>
      <c r="D2067" s="93" t="s">
        <v>4499</v>
      </c>
      <c r="E2067" s="95">
        <v>46.09</v>
      </c>
      <c r="F2067" s="93" t="s">
        <v>85</v>
      </c>
      <c r="G2067" s="93" t="s">
        <v>187</v>
      </c>
      <c r="H2067" s="96">
        <v>2.30304896E7</v>
      </c>
      <c r="I2067" s="93">
        <v>4.0</v>
      </c>
      <c r="J2067" s="97">
        <v>1.6</v>
      </c>
      <c r="K2067" s="94">
        <v>2025.0</v>
      </c>
      <c r="L2067" s="93" t="s">
        <v>1438</v>
      </c>
      <c r="M2067" s="93">
        <v>2024.0</v>
      </c>
      <c r="N2067" s="93" t="s">
        <v>161</v>
      </c>
      <c r="O2067" s="65" t="str">
        <f t="shared" si="1"/>
        <v>022487660001</v>
      </c>
      <c r="P2067" s="65">
        <f t="shared" si="2"/>
        <v>1</v>
      </c>
      <c r="Q2067" s="65">
        <f t="shared" si="3"/>
        <v>5</v>
      </c>
      <c r="R2067" s="65" t="str">
        <f t="shared" si="12"/>
        <v>02.248.766/0001-15</v>
      </c>
      <c r="S2067" s="84"/>
      <c r="T2067" s="84" t="str">
        <f t="shared" si="10"/>
        <v/>
      </c>
      <c r="U2067" s="84" t="str">
        <f t="shared" si="11"/>
        <v/>
      </c>
      <c r="V2067" s="65" t="str">
        <f t="shared" si="5"/>
        <v/>
      </c>
      <c r="W2067" s="84"/>
      <c r="X2067" s="84"/>
      <c r="Y2067" s="85"/>
      <c r="Z2067" s="85"/>
      <c r="AA2067" s="65" t="str">
        <f t="shared" si="6"/>
        <v/>
      </c>
      <c r="AB2067" s="65" t="str">
        <f t="shared" si="7"/>
        <v/>
      </c>
      <c r="AC2067" s="86"/>
      <c r="AD2067" s="87" t="str">
        <f t="shared" si="8"/>
        <v/>
      </c>
      <c r="AE2067" s="84"/>
      <c r="AF2067" s="86">
        <f>IF(AC2067&gt;0,AC2067,'⚙️ Config'!$B$10)</f>
        <v>0.0075</v>
      </c>
      <c r="AG2067" s="88">
        <f t="shared" si="9"/>
        <v>172728.672</v>
      </c>
      <c r="AH2067" s="88">
        <f>AG2067*'⚙️ Config'!$B$11</f>
        <v>863643.36</v>
      </c>
      <c r="AI2067" s="88">
        <f>AH2067*'⚙️ Config'!$B$12</f>
        <v>259093.008</v>
      </c>
      <c r="AJ2067" s="64"/>
      <c r="AK2067" s="84"/>
      <c r="AL2067" s="84"/>
      <c r="AM2067" s="84"/>
      <c r="AN2067" s="84"/>
      <c r="AO2067" s="84"/>
      <c r="AP2067" s="84"/>
      <c r="AQ2067" s="84"/>
    </row>
    <row r="2068" ht="15.0" customHeight="1">
      <c r="A2068" s="93">
        <v>2065.0</v>
      </c>
      <c r="B2068" s="94" t="s">
        <v>4500</v>
      </c>
      <c r="C2068" s="93" t="s">
        <v>141</v>
      </c>
      <c r="D2068" s="93" t="s">
        <v>4501</v>
      </c>
      <c r="E2068" s="95">
        <v>46.58</v>
      </c>
      <c r="F2068" s="93" t="s">
        <v>85</v>
      </c>
      <c r="G2068" s="93" t="s">
        <v>187</v>
      </c>
      <c r="H2068" s="96">
        <v>2.27247036E7</v>
      </c>
      <c r="I2068" s="93">
        <v>3.0</v>
      </c>
      <c r="J2068" s="97">
        <v>3.8</v>
      </c>
      <c r="K2068" s="94">
        <v>2025.0</v>
      </c>
      <c r="L2068" s="93" t="s">
        <v>4502</v>
      </c>
      <c r="M2068" s="93">
        <v>2022.0</v>
      </c>
      <c r="N2068" s="93" t="s">
        <v>310</v>
      </c>
      <c r="O2068" s="65" t="str">
        <f t="shared" si="1"/>
        <v>092231110001</v>
      </c>
      <c r="P2068" s="65">
        <f t="shared" si="2"/>
        <v>3</v>
      </c>
      <c r="Q2068" s="65">
        <f t="shared" si="3"/>
        <v>1</v>
      </c>
      <c r="R2068" s="65" t="str">
        <f t="shared" si="12"/>
        <v>09.223.111/0001-31</v>
      </c>
      <c r="S2068" s="84"/>
      <c r="T2068" s="84" t="str">
        <f t="shared" si="10"/>
        <v/>
      </c>
      <c r="U2068" s="84" t="str">
        <f t="shared" si="11"/>
        <v/>
      </c>
      <c r="V2068" s="65" t="str">
        <f t="shared" si="5"/>
        <v/>
      </c>
      <c r="W2068" s="84"/>
      <c r="X2068" s="84"/>
      <c r="Y2068" s="85"/>
      <c r="Z2068" s="85"/>
      <c r="AA2068" s="65" t="str">
        <f t="shared" si="6"/>
        <v/>
      </c>
      <c r="AB2068" s="65" t="str">
        <f t="shared" si="7"/>
        <v/>
      </c>
      <c r="AC2068" s="86"/>
      <c r="AD2068" s="87" t="str">
        <f t="shared" si="8"/>
        <v/>
      </c>
      <c r="AE2068" s="84"/>
      <c r="AF2068" s="86">
        <f>IF(AC2068&gt;0,AC2068,'⚙️ Config'!$B$10)</f>
        <v>0.0075</v>
      </c>
      <c r="AG2068" s="88">
        <f t="shared" si="9"/>
        <v>170435.277</v>
      </c>
      <c r="AH2068" s="88">
        <f>AG2068*'⚙️ Config'!$B$11</f>
        <v>852176.385</v>
      </c>
      <c r="AI2068" s="88">
        <f>AH2068*'⚙️ Config'!$B$12</f>
        <v>255652.9155</v>
      </c>
      <c r="AJ2068" s="64"/>
      <c r="AK2068" s="84"/>
      <c r="AL2068" s="84"/>
      <c r="AM2068" s="84"/>
      <c r="AN2068" s="84"/>
      <c r="AO2068" s="84"/>
      <c r="AP2068" s="84"/>
      <c r="AQ2068" s="84"/>
    </row>
    <row r="2069" ht="15.0" customHeight="1">
      <c r="A2069" s="93">
        <v>2066.0</v>
      </c>
      <c r="B2069" s="94" t="s">
        <v>4503</v>
      </c>
      <c r="C2069" s="93" t="s">
        <v>141</v>
      </c>
      <c r="D2069" s="93" t="s">
        <v>4504</v>
      </c>
      <c r="E2069" s="95">
        <v>23.55</v>
      </c>
      <c r="F2069" s="93" t="s">
        <v>85</v>
      </c>
      <c r="G2069" s="93" t="s">
        <v>187</v>
      </c>
      <c r="H2069" s="96">
        <v>2.268219262E7</v>
      </c>
      <c r="I2069" s="93">
        <v>3.0</v>
      </c>
      <c r="J2069" s="97">
        <v>3.8</v>
      </c>
      <c r="K2069" s="94">
        <v>2022.0</v>
      </c>
      <c r="L2069" s="93" t="s">
        <v>4385</v>
      </c>
      <c r="M2069" s="93">
        <v>2022.0</v>
      </c>
      <c r="N2069" s="93" t="s">
        <v>161</v>
      </c>
      <c r="O2069" s="65" t="str">
        <f t="shared" si="1"/>
        <v>266023110001</v>
      </c>
      <c r="P2069" s="65">
        <f t="shared" si="2"/>
        <v>1</v>
      </c>
      <c r="Q2069" s="65">
        <f t="shared" si="3"/>
        <v>4</v>
      </c>
      <c r="R2069" s="65" t="str">
        <f t="shared" si="12"/>
        <v>26.602.311/0001-14</v>
      </c>
      <c r="S2069" s="84"/>
      <c r="T2069" s="84" t="str">
        <f t="shared" si="10"/>
        <v/>
      </c>
      <c r="U2069" s="84" t="str">
        <f t="shared" si="11"/>
        <v/>
      </c>
      <c r="V2069" s="65" t="str">
        <f t="shared" si="5"/>
        <v/>
      </c>
      <c r="W2069" s="84"/>
      <c r="X2069" s="84"/>
      <c r="Y2069" s="85"/>
      <c r="Z2069" s="85"/>
      <c r="AA2069" s="65" t="str">
        <f t="shared" si="6"/>
        <v/>
      </c>
      <c r="AB2069" s="65" t="str">
        <f t="shared" si="7"/>
        <v/>
      </c>
      <c r="AC2069" s="86"/>
      <c r="AD2069" s="87" t="str">
        <f t="shared" si="8"/>
        <v/>
      </c>
      <c r="AE2069" s="84"/>
      <c r="AF2069" s="86">
        <f>IF(AC2069&gt;0,AC2069,'⚙️ Config'!$B$10)</f>
        <v>0.0075</v>
      </c>
      <c r="AG2069" s="88">
        <f t="shared" si="9"/>
        <v>170116.4447</v>
      </c>
      <c r="AH2069" s="88">
        <f>AG2069*'⚙️ Config'!$B$11</f>
        <v>850582.2233</v>
      </c>
      <c r="AI2069" s="88">
        <f>AH2069*'⚙️ Config'!$B$12</f>
        <v>255174.667</v>
      </c>
      <c r="AJ2069" s="64"/>
      <c r="AK2069" s="84"/>
      <c r="AL2069" s="84"/>
      <c r="AM2069" s="84"/>
      <c r="AN2069" s="84"/>
      <c r="AO2069" s="84"/>
      <c r="AP2069" s="84"/>
      <c r="AQ2069" s="84"/>
    </row>
    <row r="2070" ht="15.0" customHeight="1">
      <c r="A2070" s="93">
        <v>2067.0</v>
      </c>
      <c r="B2070" s="94" t="s">
        <v>4505</v>
      </c>
      <c r="C2070" s="93" t="s">
        <v>141</v>
      </c>
      <c r="D2070" s="93" t="s">
        <v>4506</v>
      </c>
      <c r="E2070" s="95">
        <v>22.27</v>
      </c>
      <c r="F2070" s="93" t="s">
        <v>85</v>
      </c>
      <c r="G2070" s="93" t="s">
        <v>187</v>
      </c>
      <c r="H2070" s="96">
        <v>2.266885685E7</v>
      </c>
      <c r="I2070" s="93">
        <v>4.0</v>
      </c>
      <c r="J2070" s="97">
        <v>3.7</v>
      </c>
      <c r="K2070" s="94">
        <v>2022.0</v>
      </c>
      <c r="L2070" s="93" t="s">
        <v>1438</v>
      </c>
      <c r="M2070" s="93">
        <v>2022.0</v>
      </c>
      <c r="N2070" s="93" t="s">
        <v>161</v>
      </c>
      <c r="O2070" s="65" t="str">
        <f t="shared" si="1"/>
        <v>154497790001</v>
      </c>
      <c r="P2070" s="65">
        <f t="shared" si="2"/>
        <v>0</v>
      </c>
      <c r="Q2070" s="65">
        <f t="shared" si="3"/>
        <v>2</v>
      </c>
      <c r="R2070" s="65" t="str">
        <f t="shared" si="12"/>
        <v>15.449.779/0001-02</v>
      </c>
      <c r="S2070" s="84"/>
      <c r="T2070" s="84" t="str">
        <f t="shared" si="10"/>
        <v/>
      </c>
      <c r="U2070" s="84" t="str">
        <f t="shared" si="11"/>
        <v/>
      </c>
      <c r="V2070" s="65" t="str">
        <f t="shared" si="5"/>
        <v/>
      </c>
      <c r="W2070" s="84"/>
      <c r="X2070" s="84"/>
      <c r="Y2070" s="85"/>
      <c r="Z2070" s="85"/>
      <c r="AA2070" s="65" t="str">
        <f t="shared" si="6"/>
        <v/>
      </c>
      <c r="AB2070" s="65" t="str">
        <f t="shared" si="7"/>
        <v/>
      </c>
      <c r="AC2070" s="86"/>
      <c r="AD2070" s="87" t="str">
        <f t="shared" si="8"/>
        <v/>
      </c>
      <c r="AE2070" s="84"/>
      <c r="AF2070" s="86">
        <f>IF(AC2070&gt;0,AC2070,'⚙️ Config'!$B$10)</f>
        <v>0.0075</v>
      </c>
      <c r="AG2070" s="88">
        <f t="shared" si="9"/>
        <v>170016.4264</v>
      </c>
      <c r="AH2070" s="88">
        <f>AG2070*'⚙️ Config'!$B$11</f>
        <v>850082.1319</v>
      </c>
      <c r="AI2070" s="88">
        <f>AH2070*'⚙️ Config'!$B$12</f>
        <v>255024.6396</v>
      </c>
      <c r="AJ2070" s="64"/>
      <c r="AK2070" s="84"/>
      <c r="AL2070" s="84"/>
      <c r="AM2070" s="84"/>
      <c r="AN2070" s="84"/>
      <c r="AO2070" s="84"/>
      <c r="AP2070" s="84"/>
      <c r="AQ2070" s="84"/>
    </row>
    <row r="2071" ht="15.0" customHeight="1">
      <c r="A2071" s="93">
        <v>2068.0</v>
      </c>
      <c r="B2071" s="94" t="s">
        <v>4507</v>
      </c>
      <c r="C2071" s="93" t="s">
        <v>141</v>
      </c>
      <c r="D2071" s="93" t="s">
        <v>4508</v>
      </c>
      <c r="E2071" s="95">
        <v>26.19</v>
      </c>
      <c r="F2071" s="93" t="s">
        <v>85</v>
      </c>
      <c r="G2071" s="93" t="s">
        <v>187</v>
      </c>
      <c r="H2071" s="96">
        <v>2.252158818E7</v>
      </c>
      <c r="I2071" s="93">
        <v>3.0</v>
      </c>
      <c r="J2071" s="97">
        <v>3.2</v>
      </c>
      <c r="K2071" s="94">
        <v>2022.0</v>
      </c>
      <c r="L2071" s="93" t="s">
        <v>719</v>
      </c>
      <c r="M2071" s="93">
        <v>2022.0</v>
      </c>
      <c r="N2071" s="93" t="s">
        <v>161</v>
      </c>
      <c r="O2071" s="65" t="str">
        <f t="shared" si="1"/>
        <v>095354190001</v>
      </c>
      <c r="P2071" s="65">
        <f t="shared" si="2"/>
        <v>1</v>
      </c>
      <c r="Q2071" s="65">
        <f t="shared" si="3"/>
        <v>2</v>
      </c>
      <c r="R2071" s="65" t="str">
        <f t="shared" si="12"/>
        <v>09.535.419/0001-12</v>
      </c>
      <c r="S2071" s="84"/>
      <c r="T2071" s="84" t="str">
        <f t="shared" si="10"/>
        <v/>
      </c>
      <c r="U2071" s="84" t="str">
        <f t="shared" si="11"/>
        <v/>
      </c>
      <c r="V2071" s="65" t="str">
        <f t="shared" si="5"/>
        <v/>
      </c>
      <c r="W2071" s="84"/>
      <c r="X2071" s="84"/>
      <c r="Y2071" s="85"/>
      <c r="Z2071" s="85"/>
      <c r="AA2071" s="65" t="str">
        <f t="shared" si="6"/>
        <v/>
      </c>
      <c r="AB2071" s="65" t="str">
        <f t="shared" si="7"/>
        <v/>
      </c>
      <c r="AC2071" s="86"/>
      <c r="AD2071" s="87" t="str">
        <f t="shared" si="8"/>
        <v/>
      </c>
      <c r="AE2071" s="84"/>
      <c r="AF2071" s="86">
        <f>IF(AC2071&gt;0,AC2071,'⚙️ Config'!$B$10)</f>
        <v>0.0075</v>
      </c>
      <c r="AG2071" s="88">
        <f t="shared" si="9"/>
        <v>168911.9114</v>
      </c>
      <c r="AH2071" s="88">
        <f>AG2071*'⚙️ Config'!$B$11</f>
        <v>844559.5568</v>
      </c>
      <c r="AI2071" s="88">
        <f>AH2071*'⚙️ Config'!$B$12</f>
        <v>253367.867</v>
      </c>
      <c r="AJ2071" s="64"/>
      <c r="AK2071" s="84"/>
      <c r="AL2071" s="84"/>
      <c r="AM2071" s="84"/>
      <c r="AN2071" s="84"/>
      <c r="AO2071" s="84"/>
      <c r="AP2071" s="84"/>
      <c r="AQ2071" s="84"/>
    </row>
    <row r="2072" ht="15.0" customHeight="1">
      <c r="A2072" s="93">
        <v>2069.0</v>
      </c>
      <c r="B2072" s="94" t="s">
        <v>4509</v>
      </c>
      <c r="C2072" s="93" t="s">
        <v>141</v>
      </c>
      <c r="D2072" s="93" t="s">
        <v>4510</v>
      </c>
      <c r="E2072" s="95">
        <v>36.87</v>
      </c>
      <c r="F2072" s="93" t="s">
        <v>85</v>
      </c>
      <c r="G2072" s="93" t="s">
        <v>187</v>
      </c>
      <c r="H2072" s="96">
        <v>2.198229756E7</v>
      </c>
      <c r="I2072" s="93">
        <v>1.0</v>
      </c>
      <c r="J2072" s="97">
        <v>3.8</v>
      </c>
      <c r="K2072" s="94">
        <v>2022.0</v>
      </c>
      <c r="L2072" s="93" t="s">
        <v>268</v>
      </c>
      <c r="M2072" s="93">
        <v>2022.0</v>
      </c>
      <c r="N2072" s="93" t="s">
        <v>161</v>
      </c>
      <c r="O2072" s="65" t="str">
        <f t="shared" si="1"/>
        <v>072333300001</v>
      </c>
      <c r="P2072" s="65">
        <f t="shared" si="2"/>
        <v>7</v>
      </c>
      <c r="Q2072" s="65">
        <f t="shared" si="3"/>
        <v>6</v>
      </c>
      <c r="R2072" s="65" t="str">
        <f t="shared" si="12"/>
        <v>07.233.330/0001-76</v>
      </c>
      <c r="S2072" s="84"/>
      <c r="T2072" s="84" t="str">
        <f t="shared" si="10"/>
        <v/>
      </c>
      <c r="U2072" s="84" t="str">
        <f t="shared" si="11"/>
        <v/>
      </c>
      <c r="V2072" s="65" t="str">
        <f t="shared" si="5"/>
        <v/>
      </c>
      <c r="W2072" s="84"/>
      <c r="X2072" s="84"/>
      <c r="Y2072" s="85"/>
      <c r="Z2072" s="85"/>
      <c r="AA2072" s="65" t="str">
        <f t="shared" si="6"/>
        <v/>
      </c>
      <c r="AB2072" s="65" t="str">
        <f t="shared" si="7"/>
        <v/>
      </c>
      <c r="AC2072" s="86"/>
      <c r="AD2072" s="87" t="str">
        <f t="shared" si="8"/>
        <v/>
      </c>
      <c r="AE2072" s="84"/>
      <c r="AF2072" s="86">
        <f>IF(AC2072&gt;0,AC2072,'⚙️ Config'!$B$10)</f>
        <v>0.0075</v>
      </c>
      <c r="AG2072" s="88">
        <f t="shared" si="9"/>
        <v>164867.2317</v>
      </c>
      <c r="AH2072" s="88">
        <f>AG2072*'⚙️ Config'!$B$11</f>
        <v>824336.1585</v>
      </c>
      <c r="AI2072" s="88">
        <f>AH2072*'⚙️ Config'!$B$12</f>
        <v>247300.8476</v>
      </c>
      <c r="AJ2072" s="64"/>
      <c r="AK2072" s="84"/>
      <c r="AL2072" s="84"/>
      <c r="AM2072" s="84"/>
      <c r="AN2072" s="84"/>
      <c r="AO2072" s="84"/>
      <c r="AP2072" s="84"/>
      <c r="AQ2072" s="84"/>
    </row>
    <row r="2073" ht="15.0" customHeight="1">
      <c r="A2073" s="93">
        <v>2070.0</v>
      </c>
      <c r="B2073" s="94" t="s">
        <v>4511</v>
      </c>
      <c r="C2073" s="93" t="s">
        <v>141</v>
      </c>
      <c r="D2073" s="93" t="s">
        <v>4512</v>
      </c>
      <c r="E2073" s="95">
        <v>27.25</v>
      </c>
      <c r="F2073" s="93" t="s">
        <v>85</v>
      </c>
      <c r="G2073" s="93" t="s">
        <v>187</v>
      </c>
      <c r="H2073" s="96">
        <v>2.183168372E7</v>
      </c>
      <c r="I2073" s="93">
        <v>2.0</v>
      </c>
      <c r="J2073" s="97">
        <v>3.7</v>
      </c>
      <c r="K2073" s="94">
        <v>2022.0</v>
      </c>
      <c r="L2073" s="93" t="s">
        <v>144</v>
      </c>
      <c r="M2073" s="93">
        <v>2022.0</v>
      </c>
      <c r="N2073" s="93" t="s">
        <v>161</v>
      </c>
      <c r="O2073" s="65" t="str">
        <f t="shared" si="1"/>
        <v>189393900001</v>
      </c>
      <c r="P2073" s="65">
        <f t="shared" si="2"/>
        <v>2</v>
      </c>
      <c r="Q2073" s="65">
        <f t="shared" si="3"/>
        <v>5</v>
      </c>
      <c r="R2073" s="65" t="str">
        <f t="shared" si="12"/>
        <v>18.939.390/0001-25</v>
      </c>
      <c r="S2073" s="84"/>
      <c r="T2073" s="84" t="str">
        <f t="shared" si="10"/>
        <v/>
      </c>
      <c r="U2073" s="84" t="str">
        <f t="shared" si="11"/>
        <v/>
      </c>
      <c r="V2073" s="65" t="str">
        <f t="shared" si="5"/>
        <v/>
      </c>
      <c r="W2073" s="84"/>
      <c r="X2073" s="84"/>
      <c r="Y2073" s="85"/>
      <c r="Z2073" s="85"/>
      <c r="AA2073" s="65" t="str">
        <f t="shared" si="6"/>
        <v/>
      </c>
      <c r="AB2073" s="65" t="str">
        <f t="shared" si="7"/>
        <v/>
      </c>
      <c r="AC2073" s="86"/>
      <c r="AD2073" s="87" t="str">
        <f t="shared" si="8"/>
        <v/>
      </c>
      <c r="AE2073" s="84"/>
      <c r="AF2073" s="86">
        <f>IF(AC2073&gt;0,AC2073,'⚙️ Config'!$B$10)</f>
        <v>0.0075</v>
      </c>
      <c r="AG2073" s="88">
        <f t="shared" si="9"/>
        <v>163737.6279</v>
      </c>
      <c r="AH2073" s="88">
        <f>AG2073*'⚙️ Config'!$B$11</f>
        <v>818688.1395</v>
      </c>
      <c r="AI2073" s="88">
        <f>AH2073*'⚙️ Config'!$B$12</f>
        <v>245606.4419</v>
      </c>
      <c r="AJ2073" s="64"/>
      <c r="AK2073" s="84"/>
      <c r="AL2073" s="84"/>
      <c r="AM2073" s="84"/>
      <c r="AN2073" s="84"/>
      <c r="AO2073" s="84"/>
      <c r="AP2073" s="84"/>
      <c r="AQ2073" s="84"/>
    </row>
    <row r="2074" ht="15.0" customHeight="1">
      <c r="A2074" s="93">
        <v>2071.0</v>
      </c>
      <c r="B2074" s="94" t="s">
        <v>4513</v>
      </c>
      <c r="C2074" s="93" t="s">
        <v>141</v>
      </c>
      <c r="D2074" s="93" t="s">
        <v>4514</v>
      </c>
      <c r="E2074" s="95">
        <v>28.08</v>
      </c>
      <c r="F2074" s="93" t="s">
        <v>85</v>
      </c>
      <c r="G2074" s="93" t="s">
        <v>187</v>
      </c>
      <c r="H2074" s="96">
        <v>2.17540228E7</v>
      </c>
      <c r="I2074" s="93">
        <v>2.0</v>
      </c>
      <c r="J2074" s="97">
        <v>3.5</v>
      </c>
      <c r="K2074" s="94">
        <v>2022.0</v>
      </c>
      <c r="L2074" s="93" t="s">
        <v>256</v>
      </c>
      <c r="M2074" s="93">
        <v>2022.0</v>
      </c>
      <c r="N2074" s="93" t="s">
        <v>4351</v>
      </c>
      <c r="O2074" s="65" t="str">
        <f t="shared" si="1"/>
        <v>061839240001</v>
      </c>
      <c r="P2074" s="65">
        <f t="shared" si="2"/>
        <v>5</v>
      </c>
      <c r="Q2074" s="65">
        <f t="shared" si="3"/>
        <v>7</v>
      </c>
      <c r="R2074" s="65" t="str">
        <f t="shared" si="12"/>
        <v>06.183.924/0001-57</v>
      </c>
      <c r="S2074" s="84"/>
      <c r="T2074" s="84" t="str">
        <f t="shared" si="10"/>
        <v/>
      </c>
      <c r="U2074" s="84" t="str">
        <f t="shared" si="11"/>
        <v/>
      </c>
      <c r="V2074" s="65" t="str">
        <f t="shared" si="5"/>
        <v/>
      </c>
      <c r="W2074" s="84"/>
      <c r="X2074" s="84"/>
      <c r="Y2074" s="85"/>
      <c r="Z2074" s="85"/>
      <c r="AA2074" s="65" t="str">
        <f t="shared" si="6"/>
        <v/>
      </c>
      <c r="AB2074" s="65" t="str">
        <f t="shared" si="7"/>
        <v/>
      </c>
      <c r="AC2074" s="86"/>
      <c r="AD2074" s="87" t="str">
        <f t="shared" si="8"/>
        <v/>
      </c>
      <c r="AE2074" s="84"/>
      <c r="AF2074" s="86">
        <f>IF(AC2074&gt;0,AC2074,'⚙️ Config'!$B$10)</f>
        <v>0.0075</v>
      </c>
      <c r="AG2074" s="88">
        <f t="shared" si="9"/>
        <v>163155.171</v>
      </c>
      <c r="AH2074" s="88">
        <f>AG2074*'⚙️ Config'!$B$11</f>
        <v>815775.855</v>
      </c>
      <c r="AI2074" s="88">
        <f>AH2074*'⚙️ Config'!$B$12</f>
        <v>244732.7565</v>
      </c>
      <c r="AJ2074" s="64"/>
      <c r="AK2074" s="84"/>
      <c r="AL2074" s="84"/>
      <c r="AM2074" s="84"/>
      <c r="AN2074" s="84"/>
      <c r="AO2074" s="84"/>
      <c r="AP2074" s="84"/>
      <c r="AQ2074" s="84"/>
    </row>
    <row r="2075" ht="15.0" customHeight="1">
      <c r="A2075" s="93">
        <v>2072.0</v>
      </c>
      <c r="B2075" s="94" t="s">
        <v>4515</v>
      </c>
      <c r="C2075" s="93" t="s">
        <v>141</v>
      </c>
      <c r="D2075" s="93" t="s">
        <v>4516</v>
      </c>
      <c r="E2075" s="95">
        <v>23.53</v>
      </c>
      <c r="F2075" s="93" t="s">
        <v>85</v>
      </c>
      <c r="G2075" s="93" t="s">
        <v>187</v>
      </c>
      <c r="H2075" s="96">
        <v>2.171679851E7</v>
      </c>
      <c r="I2075" s="93">
        <v>3.0</v>
      </c>
      <c r="J2075" s="97">
        <v>3.8</v>
      </c>
      <c r="K2075" s="94">
        <v>2022.0</v>
      </c>
      <c r="L2075" s="93" t="s">
        <v>719</v>
      </c>
      <c r="M2075" s="93">
        <v>2022.0</v>
      </c>
      <c r="N2075" s="93" t="s">
        <v>4351</v>
      </c>
      <c r="O2075" s="65" t="str">
        <f t="shared" si="1"/>
        <v>069849190001</v>
      </c>
      <c r="P2075" s="65">
        <f t="shared" si="2"/>
        <v>4</v>
      </c>
      <c r="Q2075" s="65">
        <f t="shared" si="3"/>
        <v>3</v>
      </c>
      <c r="R2075" s="65" t="str">
        <f t="shared" si="12"/>
        <v>06.984.919/0001-43</v>
      </c>
      <c r="S2075" s="84"/>
      <c r="T2075" s="84" t="str">
        <f t="shared" si="10"/>
        <v/>
      </c>
      <c r="U2075" s="84" t="str">
        <f t="shared" si="11"/>
        <v/>
      </c>
      <c r="V2075" s="65" t="str">
        <f t="shared" si="5"/>
        <v/>
      </c>
      <c r="W2075" s="84"/>
      <c r="X2075" s="84"/>
      <c r="Y2075" s="85"/>
      <c r="Z2075" s="85"/>
      <c r="AA2075" s="65" t="str">
        <f t="shared" si="6"/>
        <v/>
      </c>
      <c r="AB2075" s="65" t="str">
        <f t="shared" si="7"/>
        <v/>
      </c>
      <c r="AC2075" s="86"/>
      <c r="AD2075" s="87" t="str">
        <f t="shared" si="8"/>
        <v/>
      </c>
      <c r="AE2075" s="84"/>
      <c r="AF2075" s="86">
        <f>IF(AC2075&gt;0,AC2075,'⚙️ Config'!$B$10)</f>
        <v>0.0075</v>
      </c>
      <c r="AG2075" s="88">
        <f t="shared" si="9"/>
        <v>162875.9888</v>
      </c>
      <c r="AH2075" s="88">
        <f>AG2075*'⚙️ Config'!$B$11</f>
        <v>814379.9441</v>
      </c>
      <c r="AI2075" s="88">
        <f>AH2075*'⚙️ Config'!$B$12</f>
        <v>244313.9832</v>
      </c>
      <c r="AJ2075" s="64"/>
      <c r="AK2075" s="84"/>
      <c r="AL2075" s="84"/>
      <c r="AM2075" s="84"/>
      <c r="AN2075" s="84"/>
      <c r="AO2075" s="84"/>
      <c r="AP2075" s="84"/>
      <c r="AQ2075" s="84"/>
    </row>
    <row r="2076" ht="15.0" customHeight="1">
      <c r="A2076" s="93">
        <v>2073.0</v>
      </c>
      <c r="B2076" s="94" t="s">
        <v>4517</v>
      </c>
      <c r="C2076" s="93" t="s">
        <v>141</v>
      </c>
      <c r="D2076" s="93" t="s">
        <v>4518</v>
      </c>
      <c r="E2076" s="95">
        <v>61.18</v>
      </c>
      <c r="F2076" s="93" t="s">
        <v>85</v>
      </c>
      <c r="G2076" s="93" t="s">
        <v>187</v>
      </c>
      <c r="H2076" s="96">
        <v>2.149352559E7</v>
      </c>
      <c r="I2076" s="93">
        <v>3.0</v>
      </c>
      <c r="J2076" s="97">
        <v>1.0</v>
      </c>
      <c r="K2076" s="94">
        <v>2025.0</v>
      </c>
      <c r="L2076" s="93" t="s">
        <v>4519</v>
      </c>
      <c r="M2076" s="93">
        <v>2025.0</v>
      </c>
      <c r="N2076" s="93" t="s">
        <v>145</v>
      </c>
      <c r="O2076" s="65" t="str">
        <f t="shared" si="1"/>
        <v>238197210001</v>
      </c>
      <c r="P2076" s="65">
        <f t="shared" si="2"/>
        <v>2</v>
      </c>
      <c r="Q2076" s="65">
        <f t="shared" si="3"/>
        <v>3</v>
      </c>
      <c r="R2076" s="65" t="str">
        <f t="shared" si="12"/>
        <v>23.819.721/0001-23</v>
      </c>
      <c r="S2076" s="84"/>
      <c r="T2076" s="84" t="str">
        <f t="shared" si="10"/>
        <v/>
      </c>
      <c r="U2076" s="84" t="str">
        <f t="shared" si="11"/>
        <v/>
      </c>
      <c r="V2076" s="65" t="str">
        <f t="shared" si="5"/>
        <v/>
      </c>
      <c r="W2076" s="84"/>
      <c r="X2076" s="84"/>
      <c r="Y2076" s="85"/>
      <c r="Z2076" s="85"/>
      <c r="AA2076" s="65" t="str">
        <f t="shared" si="6"/>
        <v/>
      </c>
      <c r="AB2076" s="65" t="str">
        <f t="shared" si="7"/>
        <v/>
      </c>
      <c r="AC2076" s="86"/>
      <c r="AD2076" s="87" t="str">
        <f t="shared" si="8"/>
        <v/>
      </c>
      <c r="AE2076" s="84"/>
      <c r="AF2076" s="86">
        <f>IF(AC2076&gt;0,AC2076,'⚙️ Config'!$B$10)</f>
        <v>0.0075</v>
      </c>
      <c r="AG2076" s="88">
        <f t="shared" si="9"/>
        <v>161201.4419</v>
      </c>
      <c r="AH2076" s="88">
        <f>AG2076*'⚙️ Config'!$B$11</f>
        <v>806007.2096</v>
      </c>
      <c r="AI2076" s="88">
        <f>AH2076*'⚙️ Config'!$B$12</f>
        <v>241802.1629</v>
      </c>
      <c r="AJ2076" s="64"/>
      <c r="AK2076" s="84"/>
      <c r="AL2076" s="84"/>
      <c r="AM2076" s="84"/>
      <c r="AN2076" s="84"/>
      <c r="AO2076" s="84"/>
      <c r="AP2076" s="84"/>
      <c r="AQ2076" s="84"/>
    </row>
    <row r="2077" ht="15.0" customHeight="1">
      <c r="A2077" s="93">
        <v>2074.0</v>
      </c>
      <c r="B2077" s="94" t="s">
        <v>4520</v>
      </c>
      <c r="C2077" s="93" t="s">
        <v>141</v>
      </c>
      <c r="D2077" s="93" t="s">
        <v>4521</v>
      </c>
      <c r="E2077" s="95">
        <v>23.66</v>
      </c>
      <c r="F2077" s="93" t="s">
        <v>85</v>
      </c>
      <c r="G2077" s="93" t="s">
        <v>187</v>
      </c>
      <c r="H2077" s="96">
        <v>2.139034013E7</v>
      </c>
      <c r="I2077" s="93">
        <v>4.0</v>
      </c>
      <c r="J2077" s="97">
        <v>3.6</v>
      </c>
      <c r="K2077" s="94">
        <v>2023.0</v>
      </c>
      <c r="L2077" s="93" t="s">
        <v>719</v>
      </c>
      <c r="M2077" s="93">
        <v>2022.0</v>
      </c>
      <c r="N2077" s="93" t="s">
        <v>189</v>
      </c>
      <c r="O2077" s="65" t="str">
        <f t="shared" si="1"/>
        <v>173087700001</v>
      </c>
      <c r="P2077" s="65">
        <f t="shared" si="2"/>
        <v>0</v>
      </c>
      <c r="Q2077" s="65">
        <f t="shared" si="3"/>
        <v>7</v>
      </c>
      <c r="R2077" s="65" t="str">
        <f t="shared" si="12"/>
        <v>17.308.770/0001-07</v>
      </c>
      <c r="S2077" s="84"/>
      <c r="T2077" s="84" t="str">
        <f t="shared" si="10"/>
        <v/>
      </c>
      <c r="U2077" s="84" t="str">
        <f t="shared" si="11"/>
        <v/>
      </c>
      <c r="V2077" s="65" t="str">
        <f t="shared" si="5"/>
        <v/>
      </c>
      <c r="W2077" s="84"/>
      <c r="X2077" s="84"/>
      <c r="Y2077" s="85"/>
      <c r="Z2077" s="85"/>
      <c r="AA2077" s="65" t="str">
        <f t="shared" si="6"/>
        <v/>
      </c>
      <c r="AB2077" s="65" t="str">
        <f t="shared" si="7"/>
        <v/>
      </c>
      <c r="AC2077" s="86"/>
      <c r="AD2077" s="87" t="str">
        <f t="shared" si="8"/>
        <v/>
      </c>
      <c r="AE2077" s="84"/>
      <c r="AF2077" s="86">
        <f>IF(AC2077&gt;0,AC2077,'⚙️ Config'!$B$10)</f>
        <v>0.0075</v>
      </c>
      <c r="AG2077" s="88">
        <f t="shared" si="9"/>
        <v>160427.551</v>
      </c>
      <c r="AH2077" s="88">
        <f>AG2077*'⚙️ Config'!$B$11</f>
        <v>802137.7549</v>
      </c>
      <c r="AI2077" s="88">
        <f>AH2077*'⚙️ Config'!$B$12</f>
        <v>240641.3265</v>
      </c>
      <c r="AJ2077" s="64"/>
      <c r="AK2077" s="84"/>
      <c r="AL2077" s="84"/>
      <c r="AM2077" s="84"/>
      <c r="AN2077" s="84"/>
      <c r="AO2077" s="84"/>
      <c r="AP2077" s="84"/>
      <c r="AQ2077" s="84"/>
    </row>
    <row r="2078" ht="15.0" customHeight="1">
      <c r="A2078" s="93">
        <v>2075.0</v>
      </c>
      <c r="B2078" s="94" t="s">
        <v>4522</v>
      </c>
      <c r="C2078" s="93" t="s">
        <v>141</v>
      </c>
      <c r="D2078" s="93" t="s">
        <v>4523</v>
      </c>
      <c r="E2078" s="95">
        <v>59.87</v>
      </c>
      <c r="F2078" s="93" t="s">
        <v>85</v>
      </c>
      <c r="G2078" s="93" t="s">
        <v>187</v>
      </c>
      <c r="H2078" s="96">
        <v>2.100710594E7</v>
      </c>
      <c r="I2078" s="93">
        <v>1.0</v>
      </c>
      <c r="J2078" s="97">
        <v>3.8</v>
      </c>
      <c r="K2078" s="94">
        <v>2025.0</v>
      </c>
      <c r="L2078" s="93" t="s">
        <v>4524</v>
      </c>
      <c r="M2078" s="93">
        <v>2022.0</v>
      </c>
      <c r="N2078" s="93" t="s">
        <v>208</v>
      </c>
      <c r="O2078" s="65" t="str">
        <f t="shared" si="1"/>
        <v>023200100001</v>
      </c>
      <c r="P2078" s="65">
        <f t="shared" si="2"/>
        <v>3</v>
      </c>
      <c r="Q2078" s="65">
        <f t="shared" si="3"/>
        <v>0</v>
      </c>
      <c r="R2078" s="65" t="str">
        <f t="shared" si="12"/>
        <v>02.320.010/0001-30</v>
      </c>
      <c r="S2078" s="84"/>
      <c r="T2078" s="84" t="str">
        <f t="shared" si="10"/>
        <v/>
      </c>
      <c r="U2078" s="84" t="str">
        <f t="shared" si="11"/>
        <v/>
      </c>
      <c r="V2078" s="65" t="str">
        <f t="shared" si="5"/>
        <v/>
      </c>
      <c r="W2078" s="84"/>
      <c r="X2078" s="84"/>
      <c r="Y2078" s="85"/>
      <c r="Z2078" s="85"/>
      <c r="AA2078" s="65" t="str">
        <f t="shared" si="6"/>
        <v/>
      </c>
      <c r="AB2078" s="65" t="str">
        <f t="shared" si="7"/>
        <v/>
      </c>
      <c r="AC2078" s="86"/>
      <c r="AD2078" s="87" t="str">
        <f t="shared" si="8"/>
        <v/>
      </c>
      <c r="AE2078" s="84"/>
      <c r="AF2078" s="86">
        <f>IF(AC2078&gt;0,AC2078,'⚙️ Config'!$B$10)</f>
        <v>0.0075</v>
      </c>
      <c r="AG2078" s="88">
        <f t="shared" si="9"/>
        <v>157553.2946</v>
      </c>
      <c r="AH2078" s="88">
        <f>AG2078*'⚙️ Config'!$B$11</f>
        <v>787766.4728</v>
      </c>
      <c r="AI2078" s="88">
        <f>AH2078*'⚙️ Config'!$B$12</f>
        <v>236329.9418</v>
      </c>
      <c r="AJ2078" s="64"/>
      <c r="AK2078" s="84"/>
      <c r="AL2078" s="84"/>
      <c r="AM2078" s="84"/>
      <c r="AN2078" s="84"/>
      <c r="AO2078" s="84"/>
      <c r="AP2078" s="84"/>
      <c r="AQ2078" s="84"/>
    </row>
    <row r="2079" ht="15.0" customHeight="1">
      <c r="A2079" s="93">
        <v>2076.0</v>
      </c>
      <c r="B2079" s="94" t="s">
        <v>4525</v>
      </c>
      <c r="C2079" s="93" t="s">
        <v>141</v>
      </c>
      <c r="D2079" s="93" t="s">
        <v>4526</v>
      </c>
      <c r="E2079" s="95">
        <v>34.05</v>
      </c>
      <c r="F2079" s="93" t="s">
        <v>85</v>
      </c>
      <c r="G2079" s="93" t="s">
        <v>187</v>
      </c>
      <c r="H2079" s="96">
        <v>2.052324002E7</v>
      </c>
      <c r="I2079" s="93">
        <v>4.0</v>
      </c>
      <c r="J2079" s="97">
        <v>2.0</v>
      </c>
      <c r="K2079" s="94">
        <v>2024.0</v>
      </c>
      <c r="L2079" s="93" t="s">
        <v>719</v>
      </c>
      <c r="M2079" s="93">
        <v>2024.0</v>
      </c>
      <c r="N2079" s="93" t="s">
        <v>161</v>
      </c>
      <c r="O2079" s="65" t="str">
        <f t="shared" si="1"/>
        <v>048585040001</v>
      </c>
      <c r="P2079" s="65">
        <f t="shared" si="2"/>
        <v>0</v>
      </c>
      <c r="Q2079" s="65">
        <f t="shared" si="3"/>
        <v>6</v>
      </c>
      <c r="R2079" s="65" t="str">
        <f t="shared" si="12"/>
        <v>04.858.504/0001-06</v>
      </c>
      <c r="S2079" s="84"/>
      <c r="T2079" s="84" t="str">
        <f t="shared" si="10"/>
        <v/>
      </c>
      <c r="U2079" s="84" t="str">
        <f t="shared" si="11"/>
        <v/>
      </c>
      <c r="V2079" s="65" t="str">
        <f t="shared" si="5"/>
        <v/>
      </c>
      <c r="W2079" s="84"/>
      <c r="X2079" s="84"/>
      <c r="Y2079" s="85"/>
      <c r="Z2079" s="85"/>
      <c r="AA2079" s="65" t="str">
        <f t="shared" si="6"/>
        <v/>
      </c>
      <c r="AB2079" s="65" t="str">
        <f t="shared" si="7"/>
        <v/>
      </c>
      <c r="AC2079" s="86"/>
      <c r="AD2079" s="87" t="str">
        <f t="shared" si="8"/>
        <v/>
      </c>
      <c r="AE2079" s="84"/>
      <c r="AF2079" s="86">
        <f>IF(AC2079&gt;0,AC2079,'⚙️ Config'!$B$10)</f>
        <v>0.0075</v>
      </c>
      <c r="AG2079" s="88">
        <f t="shared" si="9"/>
        <v>153924.3002</v>
      </c>
      <c r="AH2079" s="88">
        <f>AG2079*'⚙️ Config'!$B$11</f>
        <v>769621.5008</v>
      </c>
      <c r="AI2079" s="88">
        <f>AH2079*'⚙️ Config'!$B$12</f>
        <v>230886.4502</v>
      </c>
      <c r="AJ2079" s="64"/>
      <c r="AK2079" s="84"/>
      <c r="AL2079" s="84"/>
      <c r="AM2079" s="84"/>
      <c r="AN2079" s="84"/>
      <c r="AO2079" s="84"/>
      <c r="AP2079" s="84"/>
      <c r="AQ2079" s="84"/>
    </row>
    <row r="2080" ht="15.0" customHeight="1">
      <c r="A2080" s="93">
        <v>2077.0</v>
      </c>
      <c r="B2080" s="94" t="s">
        <v>4527</v>
      </c>
      <c r="C2080" s="93" t="s">
        <v>141</v>
      </c>
      <c r="D2080" s="93" t="s">
        <v>4528</v>
      </c>
      <c r="E2080" s="95">
        <v>29.69</v>
      </c>
      <c r="F2080" s="93" t="s">
        <v>85</v>
      </c>
      <c r="G2080" s="93" t="s">
        <v>187</v>
      </c>
      <c r="H2080" s="96">
        <v>2.051986962E7</v>
      </c>
      <c r="I2080" s="93">
        <v>4.0</v>
      </c>
      <c r="J2080" s="97">
        <v>2.4</v>
      </c>
      <c r="K2080" s="94">
        <v>2023.0</v>
      </c>
      <c r="L2080" s="93" t="s">
        <v>4529</v>
      </c>
      <c r="M2080" s="93">
        <v>2023.0</v>
      </c>
      <c r="N2080" s="93" t="s">
        <v>161</v>
      </c>
      <c r="O2080" s="65" t="str">
        <f t="shared" si="1"/>
        <v>079418280001</v>
      </c>
      <c r="P2080" s="65">
        <f t="shared" si="2"/>
        <v>9</v>
      </c>
      <c r="Q2080" s="65">
        <f t="shared" si="3"/>
        <v>3</v>
      </c>
      <c r="R2080" s="65" t="str">
        <f t="shared" si="12"/>
        <v>07.941.828/0001-93</v>
      </c>
      <c r="S2080" s="84"/>
      <c r="T2080" s="84" t="str">
        <f t="shared" si="10"/>
        <v/>
      </c>
      <c r="U2080" s="84" t="str">
        <f t="shared" si="11"/>
        <v/>
      </c>
      <c r="V2080" s="65" t="str">
        <f t="shared" si="5"/>
        <v/>
      </c>
      <c r="W2080" s="84"/>
      <c r="X2080" s="84"/>
      <c r="Y2080" s="85"/>
      <c r="Z2080" s="85"/>
      <c r="AA2080" s="65" t="str">
        <f t="shared" si="6"/>
        <v/>
      </c>
      <c r="AB2080" s="65" t="str">
        <f t="shared" si="7"/>
        <v/>
      </c>
      <c r="AC2080" s="86"/>
      <c r="AD2080" s="87" t="str">
        <f t="shared" si="8"/>
        <v/>
      </c>
      <c r="AE2080" s="84"/>
      <c r="AF2080" s="86">
        <f>IF(AC2080&gt;0,AC2080,'⚙️ Config'!$B$10)</f>
        <v>0.0075</v>
      </c>
      <c r="AG2080" s="88">
        <f t="shared" si="9"/>
        <v>153899.0222</v>
      </c>
      <c r="AH2080" s="88">
        <f>AG2080*'⚙️ Config'!$B$11</f>
        <v>769495.1108</v>
      </c>
      <c r="AI2080" s="88">
        <f>AH2080*'⚙️ Config'!$B$12</f>
        <v>230848.5332</v>
      </c>
      <c r="AJ2080" s="64"/>
      <c r="AK2080" s="84"/>
      <c r="AL2080" s="84"/>
      <c r="AM2080" s="84"/>
      <c r="AN2080" s="84"/>
      <c r="AO2080" s="84"/>
      <c r="AP2080" s="84"/>
      <c r="AQ2080" s="84"/>
    </row>
    <row r="2081" ht="15.0" customHeight="1">
      <c r="A2081" s="93">
        <v>2078.0</v>
      </c>
      <c r="B2081" s="94" t="s">
        <v>4530</v>
      </c>
      <c r="C2081" s="93" t="s">
        <v>141</v>
      </c>
      <c r="D2081" s="93" t="s">
        <v>4531</v>
      </c>
      <c r="E2081" s="95">
        <v>63.59</v>
      </c>
      <c r="F2081" s="93" t="s">
        <v>85</v>
      </c>
      <c r="G2081" s="93" t="s">
        <v>187</v>
      </c>
      <c r="H2081" s="96">
        <v>2.0411273E7</v>
      </c>
      <c r="I2081" s="93">
        <v>4.0</v>
      </c>
      <c r="J2081" s="97">
        <v>0.8</v>
      </c>
      <c r="K2081" s="94">
        <v>2025.0</v>
      </c>
      <c r="L2081" s="93" t="s">
        <v>4532</v>
      </c>
      <c r="M2081" s="93">
        <v>2025.0</v>
      </c>
      <c r="N2081" s="93" t="s">
        <v>189</v>
      </c>
      <c r="O2081" s="65" t="str">
        <f t="shared" si="1"/>
        <v>071277530001</v>
      </c>
      <c r="P2081" s="65">
        <f t="shared" si="2"/>
        <v>0</v>
      </c>
      <c r="Q2081" s="65">
        <f t="shared" si="3"/>
        <v>1</v>
      </c>
      <c r="R2081" s="65" t="str">
        <f t="shared" si="12"/>
        <v>07.127.753/0001-01</v>
      </c>
      <c r="S2081" s="84"/>
      <c r="T2081" s="84" t="str">
        <f t="shared" si="10"/>
        <v/>
      </c>
      <c r="U2081" s="84" t="str">
        <f t="shared" si="11"/>
        <v/>
      </c>
      <c r="V2081" s="65" t="str">
        <f t="shared" si="5"/>
        <v/>
      </c>
      <c r="W2081" s="84"/>
      <c r="X2081" s="84"/>
      <c r="Y2081" s="85"/>
      <c r="Z2081" s="85"/>
      <c r="AA2081" s="65" t="str">
        <f t="shared" si="6"/>
        <v/>
      </c>
      <c r="AB2081" s="65" t="str">
        <f t="shared" si="7"/>
        <v/>
      </c>
      <c r="AC2081" s="86"/>
      <c r="AD2081" s="87" t="str">
        <f t="shared" si="8"/>
        <v/>
      </c>
      <c r="AE2081" s="84"/>
      <c r="AF2081" s="86">
        <f>IF(AC2081&gt;0,AC2081,'⚙️ Config'!$B$10)</f>
        <v>0.0075</v>
      </c>
      <c r="AG2081" s="88">
        <f t="shared" si="9"/>
        <v>153084.5475</v>
      </c>
      <c r="AH2081" s="88">
        <f>AG2081*'⚙️ Config'!$B$11</f>
        <v>765422.7375</v>
      </c>
      <c r="AI2081" s="88">
        <f>AH2081*'⚙️ Config'!$B$12</f>
        <v>229626.8213</v>
      </c>
      <c r="AJ2081" s="64"/>
      <c r="AK2081" s="84"/>
      <c r="AL2081" s="84"/>
      <c r="AM2081" s="84"/>
      <c r="AN2081" s="84"/>
      <c r="AO2081" s="84"/>
      <c r="AP2081" s="84"/>
      <c r="AQ2081" s="84"/>
    </row>
    <row r="2082" ht="15.0" customHeight="1">
      <c r="A2082" s="93">
        <v>2079.0</v>
      </c>
      <c r="B2082" s="94" t="s">
        <v>4533</v>
      </c>
      <c r="C2082" s="93" t="s">
        <v>141</v>
      </c>
      <c r="D2082" s="93" t="s">
        <v>4534</v>
      </c>
      <c r="E2082" s="95">
        <v>47.82</v>
      </c>
      <c r="F2082" s="93" t="s">
        <v>85</v>
      </c>
      <c r="G2082" s="93" t="s">
        <v>187</v>
      </c>
      <c r="H2082" s="96">
        <v>2.008548348E7</v>
      </c>
      <c r="I2082" s="93">
        <v>4.0</v>
      </c>
      <c r="J2082" s="97">
        <v>1.2</v>
      </c>
      <c r="K2082" s="94">
        <v>2025.0</v>
      </c>
      <c r="L2082" s="93" t="s">
        <v>144</v>
      </c>
      <c r="M2082" s="93">
        <v>2024.0</v>
      </c>
      <c r="N2082" s="93" t="s">
        <v>161</v>
      </c>
      <c r="O2082" s="65" t="str">
        <f t="shared" si="1"/>
        <v>013073790001</v>
      </c>
      <c r="P2082" s="65">
        <f t="shared" si="2"/>
        <v>4</v>
      </c>
      <c r="Q2082" s="65">
        <f t="shared" si="3"/>
        <v>0</v>
      </c>
      <c r="R2082" s="65" t="str">
        <f t="shared" si="12"/>
        <v>01.307.379/0001-40</v>
      </c>
      <c r="S2082" s="84"/>
      <c r="T2082" s="84" t="str">
        <f t="shared" si="10"/>
        <v/>
      </c>
      <c r="U2082" s="84" t="str">
        <f t="shared" si="11"/>
        <v/>
      </c>
      <c r="V2082" s="65" t="str">
        <f t="shared" si="5"/>
        <v/>
      </c>
      <c r="W2082" s="84"/>
      <c r="X2082" s="84"/>
      <c r="Y2082" s="85"/>
      <c r="Z2082" s="85"/>
      <c r="AA2082" s="65" t="str">
        <f t="shared" si="6"/>
        <v/>
      </c>
      <c r="AB2082" s="65" t="str">
        <f t="shared" si="7"/>
        <v/>
      </c>
      <c r="AC2082" s="86"/>
      <c r="AD2082" s="87" t="str">
        <f t="shared" si="8"/>
        <v/>
      </c>
      <c r="AE2082" s="84"/>
      <c r="AF2082" s="86">
        <f>IF(AC2082&gt;0,AC2082,'⚙️ Config'!$B$10)</f>
        <v>0.0075</v>
      </c>
      <c r="AG2082" s="88">
        <f t="shared" si="9"/>
        <v>150641.1261</v>
      </c>
      <c r="AH2082" s="88">
        <f>AG2082*'⚙️ Config'!$B$11</f>
        <v>753205.6305</v>
      </c>
      <c r="AI2082" s="88">
        <f>AH2082*'⚙️ Config'!$B$12</f>
        <v>225961.6892</v>
      </c>
      <c r="AJ2082" s="64"/>
      <c r="AK2082" s="84"/>
      <c r="AL2082" s="84"/>
      <c r="AM2082" s="84"/>
      <c r="AN2082" s="84"/>
      <c r="AO2082" s="84"/>
      <c r="AP2082" s="84"/>
      <c r="AQ2082" s="84"/>
    </row>
    <row r="2083" ht="15.0" customHeight="1">
      <c r="A2083" s="93">
        <v>2080.0</v>
      </c>
      <c r="B2083" s="94" t="s">
        <v>4535</v>
      </c>
      <c r="C2083" s="93" t="s">
        <v>141</v>
      </c>
      <c r="D2083" s="93" t="s">
        <v>4536</v>
      </c>
      <c r="E2083" s="95">
        <v>33.43</v>
      </c>
      <c r="F2083" s="93" t="s">
        <v>85</v>
      </c>
      <c r="G2083" s="93" t="s">
        <v>244</v>
      </c>
      <c r="H2083" s="96">
        <v>1.956652663E7</v>
      </c>
      <c r="I2083" s="93">
        <v>2.0</v>
      </c>
      <c r="J2083" s="97">
        <v>2.6</v>
      </c>
      <c r="K2083" s="94">
        <v>2023.0</v>
      </c>
      <c r="L2083" s="93" t="s">
        <v>165</v>
      </c>
      <c r="M2083" s="93">
        <v>2023.0</v>
      </c>
      <c r="N2083" s="93" t="s">
        <v>161</v>
      </c>
      <c r="O2083" s="65" t="str">
        <f t="shared" si="1"/>
        <v>030214960001</v>
      </c>
      <c r="P2083" s="65">
        <f t="shared" si="2"/>
        <v>7</v>
      </c>
      <c r="Q2083" s="65">
        <f t="shared" si="3"/>
        <v>8</v>
      </c>
      <c r="R2083" s="65" t="str">
        <f t="shared" si="12"/>
        <v>03.021.496/0001-78</v>
      </c>
      <c r="S2083" s="84"/>
      <c r="T2083" s="84" t="str">
        <f t="shared" si="10"/>
        <v/>
      </c>
      <c r="U2083" s="84" t="str">
        <f t="shared" si="11"/>
        <v/>
      </c>
      <c r="V2083" s="65" t="str">
        <f t="shared" si="5"/>
        <v/>
      </c>
      <c r="W2083" s="84"/>
      <c r="X2083" s="84"/>
      <c r="Y2083" s="85"/>
      <c r="Z2083" s="85"/>
      <c r="AA2083" s="65" t="str">
        <f t="shared" si="6"/>
        <v/>
      </c>
      <c r="AB2083" s="65" t="str">
        <f t="shared" si="7"/>
        <v/>
      </c>
      <c r="AC2083" s="86"/>
      <c r="AD2083" s="87" t="str">
        <f t="shared" si="8"/>
        <v/>
      </c>
      <c r="AE2083" s="84"/>
      <c r="AF2083" s="86">
        <f>IF(AC2083&gt;0,AC2083,'⚙️ Config'!$B$10)</f>
        <v>0.0075</v>
      </c>
      <c r="AG2083" s="88">
        <f t="shared" si="9"/>
        <v>146748.9497</v>
      </c>
      <c r="AH2083" s="88">
        <f>AG2083*'⚙️ Config'!$B$11</f>
        <v>733744.7486</v>
      </c>
      <c r="AI2083" s="88">
        <f>AH2083*'⚙️ Config'!$B$12</f>
        <v>220123.4246</v>
      </c>
      <c r="AJ2083" s="64"/>
      <c r="AK2083" s="84"/>
      <c r="AL2083" s="84"/>
      <c r="AM2083" s="84"/>
      <c r="AN2083" s="84"/>
      <c r="AO2083" s="84"/>
      <c r="AP2083" s="84"/>
      <c r="AQ2083" s="84"/>
    </row>
    <row r="2084" ht="15.0" customHeight="1">
      <c r="A2084" s="93">
        <v>2081.0</v>
      </c>
      <c r="B2084" s="94" t="s">
        <v>4537</v>
      </c>
      <c r="C2084" s="93" t="s">
        <v>141</v>
      </c>
      <c r="D2084" s="93" t="s">
        <v>4538</v>
      </c>
      <c r="E2084" s="95">
        <v>43.23</v>
      </c>
      <c r="F2084" s="93" t="s">
        <v>85</v>
      </c>
      <c r="G2084" s="93" t="s">
        <v>244</v>
      </c>
      <c r="H2084" s="96">
        <v>1.914758961E7</v>
      </c>
      <c r="I2084" s="93">
        <v>4.0</v>
      </c>
      <c r="J2084" s="97">
        <v>1.4</v>
      </c>
      <c r="K2084" s="94">
        <v>2024.0</v>
      </c>
      <c r="L2084" s="93" t="s">
        <v>719</v>
      </c>
      <c r="M2084" s="93">
        <v>2024.0</v>
      </c>
      <c r="N2084" s="93" t="s">
        <v>145</v>
      </c>
      <c r="O2084" s="65" t="str">
        <f t="shared" si="1"/>
        <v>028754950001</v>
      </c>
      <c r="P2084" s="65">
        <f t="shared" si="2"/>
        <v>2</v>
      </c>
      <c r="Q2084" s="65">
        <f t="shared" si="3"/>
        <v>8</v>
      </c>
      <c r="R2084" s="65" t="str">
        <f t="shared" si="12"/>
        <v>02.875.495/0001-28</v>
      </c>
      <c r="S2084" s="84"/>
      <c r="T2084" s="84" t="str">
        <f t="shared" si="10"/>
        <v/>
      </c>
      <c r="U2084" s="84" t="str">
        <f t="shared" si="11"/>
        <v/>
      </c>
      <c r="V2084" s="65" t="str">
        <f t="shared" si="5"/>
        <v/>
      </c>
      <c r="W2084" s="84"/>
      <c r="X2084" s="84"/>
      <c r="Y2084" s="85"/>
      <c r="Z2084" s="85"/>
      <c r="AA2084" s="65" t="str">
        <f t="shared" si="6"/>
        <v/>
      </c>
      <c r="AB2084" s="65" t="str">
        <f t="shared" si="7"/>
        <v/>
      </c>
      <c r="AC2084" s="86"/>
      <c r="AD2084" s="87" t="str">
        <f t="shared" si="8"/>
        <v/>
      </c>
      <c r="AE2084" s="84"/>
      <c r="AF2084" s="86">
        <f>IF(AC2084&gt;0,AC2084,'⚙️ Config'!$B$10)</f>
        <v>0.0075</v>
      </c>
      <c r="AG2084" s="88">
        <f t="shared" si="9"/>
        <v>143606.9221</v>
      </c>
      <c r="AH2084" s="88">
        <f>AG2084*'⚙️ Config'!$B$11</f>
        <v>718034.6104</v>
      </c>
      <c r="AI2084" s="88">
        <f>AH2084*'⚙️ Config'!$B$12</f>
        <v>215410.3831</v>
      </c>
      <c r="AJ2084" s="64"/>
      <c r="AK2084" s="84"/>
      <c r="AL2084" s="84"/>
      <c r="AM2084" s="84"/>
      <c r="AN2084" s="84"/>
      <c r="AO2084" s="84"/>
      <c r="AP2084" s="84"/>
      <c r="AQ2084" s="84"/>
    </row>
    <row r="2085" ht="15.0" customHeight="1">
      <c r="A2085" s="93">
        <v>2082.0</v>
      </c>
      <c r="B2085" s="94" t="s">
        <v>4539</v>
      </c>
      <c r="C2085" s="93" t="s">
        <v>141</v>
      </c>
      <c r="D2085" s="93" t="s">
        <v>4540</v>
      </c>
      <c r="E2085" s="95">
        <v>37.44</v>
      </c>
      <c r="F2085" s="93" t="s">
        <v>85</v>
      </c>
      <c r="G2085" s="93" t="s">
        <v>244</v>
      </c>
      <c r="H2085" s="96">
        <v>1.914145272E7</v>
      </c>
      <c r="I2085" s="93">
        <v>2.0</v>
      </c>
      <c r="J2085" s="97">
        <v>2.1</v>
      </c>
      <c r="K2085" s="94">
        <v>2024.0</v>
      </c>
      <c r="L2085" s="93" t="s">
        <v>144</v>
      </c>
      <c r="M2085" s="93">
        <v>2024.0</v>
      </c>
      <c r="N2085" s="93" t="s">
        <v>189</v>
      </c>
      <c r="O2085" s="65" t="str">
        <f t="shared" si="1"/>
        <v>169627610001</v>
      </c>
      <c r="P2085" s="65">
        <f t="shared" si="2"/>
        <v>6</v>
      </c>
      <c r="Q2085" s="65">
        <f t="shared" si="3"/>
        <v>4</v>
      </c>
      <c r="R2085" s="65" t="str">
        <f t="shared" si="12"/>
        <v>16.962.761/0001-64</v>
      </c>
      <c r="S2085" s="84"/>
      <c r="T2085" s="84" t="str">
        <f t="shared" si="10"/>
        <v/>
      </c>
      <c r="U2085" s="84" t="str">
        <f t="shared" si="11"/>
        <v/>
      </c>
      <c r="V2085" s="65" t="str">
        <f t="shared" si="5"/>
        <v/>
      </c>
      <c r="W2085" s="84"/>
      <c r="X2085" s="84"/>
      <c r="Y2085" s="85"/>
      <c r="Z2085" s="85"/>
      <c r="AA2085" s="65" t="str">
        <f t="shared" si="6"/>
        <v/>
      </c>
      <c r="AB2085" s="65" t="str">
        <f t="shared" si="7"/>
        <v/>
      </c>
      <c r="AC2085" s="86"/>
      <c r="AD2085" s="87" t="str">
        <f t="shared" si="8"/>
        <v/>
      </c>
      <c r="AE2085" s="84"/>
      <c r="AF2085" s="86">
        <f>IF(AC2085&gt;0,AC2085,'⚙️ Config'!$B$10)</f>
        <v>0.0075</v>
      </c>
      <c r="AG2085" s="88">
        <f t="shared" si="9"/>
        <v>143560.8954</v>
      </c>
      <c r="AH2085" s="88">
        <f>AG2085*'⚙️ Config'!$B$11</f>
        <v>717804.477</v>
      </c>
      <c r="AI2085" s="88">
        <f>AH2085*'⚙️ Config'!$B$12</f>
        <v>215341.3431</v>
      </c>
      <c r="AJ2085" s="64"/>
      <c r="AK2085" s="84"/>
      <c r="AL2085" s="84"/>
      <c r="AM2085" s="84"/>
      <c r="AN2085" s="84"/>
      <c r="AO2085" s="84"/>
      <c r="AP2085" s="84"/>
      <c r="AQ2085" s="84"/>
    </row>
    <row r="2086" ht="15.0" customHeight="1">
      <c r="A2086" s="93">
        <v>2083.0</v>
      </c>
      <c r="B2086" s="94" t="s">
        <v>4541</v>
      </c>
      <c r="C2086" s="93" t="s">
        <v>141</v>
      </c>
      <c r="D2086" s="93" t="s">
        <v>4542</v>
      </c>
      <c r="E2086" s="95">
        <v>41.1</v>
      </c>
      <c r="F2086" s="93" t="s">
        <v>85</v>
      </c>
      <c r="G2086" s="93" t="s">
        <v>244</v>
      </c>
      <c r="H2086" s="96">
        <v>1.888659325E7</v>
      </c>
      <c r="I2086" s="93">
        <v>1.0</v>
      </c>
      <c r="J2086" s="97">
        <v>2.9</v>
      </c>
      <c r="K2086" s="94">
        <v>2023.0</v>
      </c>
      <c r="L2086" s="93" t="s">
        <v>722</v>
      </c>
      <c r="M2086" s="93">
        <v>2023.0</v>
      </c>
      <c r="N2086" s="93" t="s">
        <v>161</v>
      </c>
      <c r="O2086" s="65" t="str">
        <f t="shared" si="1"/>
        <v>650094660001</v>
      </c>
      <c r="P2086" s="65">
        <f t="shared" si="2"/>
        <v>0</v>
      </c>
      <c r="Q2086" s="65">
        <f t="shared" si="3"/>
        <v>1</v>
      </c>
      <c r="R2086" s="65" t="str">
        <f t="shared" si="12"/>
        <v>65.009.466/0001-01</v>
      </c>
      <c r="S2086" s="84"/>
      <c r="T2086" s="84" t="str">
        <f t="shared" si="10"/>
        <v/>
      </c>
      <c r="U2086" s="84" t="str">
        <f t="shared" si="11"/>
        <v/>
      </c>
      <c r="V2086" s="65" t="str">
        <f t="shared" si="5"/>
        <v/>
      </c>
      <c r="W2086" s="84"/>
      <c r="X2086" s="84"/>
      <c r="Y2086" s="85"/>
      <c r="Z2086" s="85"/>
      <c r="AA2086" s="65" t="str">
        <f t="shared" si="6"/>
        <v/>
      </c>
      <c r="AB2086" s="65" t="str">
        <f t="shared" si="7"/>
        <v/>
      </c>
      <c r="AC2086" s="86"/>
      <c r="AD2086" s="87" t="str">
        <f t="shared" si="8"/>
        <v/>
      </c>
      <c r="AE2086" s="84"/>
      <c r="AF2086" s="86">
        <f>IF(AC2086&gt;0,AC2086,'⚙️ Config'!$B$10)</f>
        <v>0.0075</v>
      </c>
      <c r="AG2086" s="88">
        <f t="shared" si="9"/>
        <v>141649.4494</v>
      </c>
      <c r="AH2086" s="88">
        <f>AG2086*'⚙️ Config'!$B$11</f>
        <v>708247.2469</v>
      </c>
      <c r="AI2086" s="88">
        <f>AH2086*'⚙️ Config'!$B$12</f>
        <v>212474.1741</v>
      </c>
      <c r="AJ2086" s="64"/>
      <c r="AK2086" s="84"/>
      <c r="AL2086" s="84"/>
      <c r="AM2086" s="84"/>
      <c r="AN2086" s="84"/>
      <c r="AO2086" s="84"/>
      <c r="AP2086" s="84"/>
      <c r="AQ2086" s="84"/>
    </row>
    <row r="2087" ht="15.0" customHeight="1">
      <c r="A2087" s="93">
        <v>2084.0</v>
      </c>
      <c r="B2087" s="94" t="s">
        <v>4543</v>
      </c>
      <c r="C2087" s="93" t="s">
        <v>141</v>
      </c>
      <c r="D2087" s="93" t="s">
        <v>4544</v>
      </c>
      <c r="E2087" s="95">
        <v>23.74</v>
      </c>
      <c r="F2087" s="93" t="s">
        <v>85</v>
      </c>
      <c r="G2087" s="93" t="s">
        <v>244</v>
      </c>
      <c r="H2087" s="96">
        <v>1.828254426E7</v>
      </c>
      <c r="I2087" s="93">
        <v>3.0</v>
      </c>
      <c r="J2087" s="97">
        <v>4.0</v>
      </c>
      <c r="K2087" s="94">
        <v>2022.0</v>
      </c>
      <c r="L2087" s="93" t="s">
        <v>4545</v>
      </c>
      <c r="M2087" s="93">
        <v>2022.0</v>
      </c>
      <c r="N2087" s="93" t="s">
        <v>145</v>
      </c>
      <c r="O2087" s="65" t="str">
        <f t="shared" si="1"/>
        <v>660600880001</v>
      </c>
      <c r="P2087" s="65">
        <f t="shared" si="2"/>
        <v>4</v>
      </c>
      <c r="Q2087" s="65">
        <f t="shared" si="3"/>
        <v>5</v>
      </c>
      <c r="R2087" s="65" t="str">
        <f t="shared" si="12"/>
        <v>66.060.088/0001-45</v>
      </c>
      <c r="S2087" s="84"/>
      <c r="T2087" s="84" t="str">
        <f t="shared" si="10"/>
        <v/>
      </c>
      <c r="U2087" s="84" t="str">
        <f t="shared" si="11"/>
        <v/>
      </c>
      <c r="V2087" s="65" t="str">
        <f t="shared" si="5"/>
        <v/>
      </c>
      <c r="W2087" s="84"/>
      <c r="X2087" s="84"/>
      <c r="Y2087" s="85"/>
      <c r="Z2087" s="85"/>
      <c r="AA2087" s="65" t="str">
        <f t="shared" si="6"/>
        <v/>
      </c>
      <c r="AB2087" s="65" t="str">
        <f t="shared" si="7"/>
        <v/>
      </c>
      <c r="AC2087" s="86"/>
      <c r="AD2087" s="87" t="str">
        <f t="shared" si="8"/>
        <v/>
      </c>
      <c r="AE2087" s="84"/>
      <c r="AF2087" s="86">
        <f>IF(AC2087&gt;0,AC2087,'⚙️ Config'!$B$10)</f>
        <v>0.0075</v>
      </c>
      <c r="AG2087" s="88">
        <f t="shared" si="9"/>
        <v>137119.082</v>
      </c>
      <c r="AH2087" s="88">
        <f>AG2087*'⚙️ Config'!$B$11</f>
        <v>685595.4098</v>
      </c>
      <c r="AI2087" s="88">
        <f>AH2087*'⚙️ Config'!$B$12</f>
        <v>205678.6229</v>
      </c>
      <c r="AJ2087" s="64"/>
      <c r="AK2087" s="84"/>
      <c r="AL2087" s="84"/>
      <c r="AM2087" s="84"/>
      <c r="AN2087" s="84"/>
      <c r="AO2087" s="84"/>
      <c r="AP2087" s="84"/>
      <c r="AQ2087" s="84"/>
    </row>
    <row r="2088" ht="15.0" customHeight="1">
      <c r="A2088" s="93">
        <v>2085.0</v>
      </c>
      <c r="B2088" s="94" t="s">
        <v>4546</v>
      </c>
      <c r="C2088" s="93" t="s">
        <v>154</v>
      </c>
      <c r="D2088" s="93" t="s">
        <v>4547</v>
      </c>
      <c r="E2088" s="95">
        <v>26.7</v>
      </c>
      <c r="F2088" s="93" t="s">
        <v>85</v>
      </c>
      <c r="G2088" s="93" t="s">
        <v>244</v>
      </c>
      <c r="H2088" s="96">
        <v>1.819551711E7</v>
      </c>
      <c r="I2088" s="93">
        <v>4.0</v>
      </c>
      <c r="J2088" s="97">
        <v>2.8</v>
      </c>
      <c r="K2088" s="94">
        <v>2023.0</v>
      </c>
      <c r="L2088" s="93" t="s">
        <v>1438</v>
      </c>
      <c r="M2088" s="93">
        <v>2023.0</v>
      </c>
      <c r="N2088" s="93" t="s">
        <v>145</v>
      </c>
      <c r="O2088" s="65" t="str">
        <f t="shared" si="1"/>
        <v>054137800001</v>
      </c>
      <c r="P2088" s="65">
        <f t="shared" si="2"/>
        <v>1</v>
      </c>
      <c r="Q2088" s="65">
        <f t="shared" si="3"/>
        <v>5</v>
      </c>
      <c r="R2088" s="65" t="str">
        <f t="shared" si="12"/>
        <v>05.413.780/0001-15</v>
      </c>
      <c r="S2088" s="84"/>
      <c r="T2088" s="84" t="str">
        <f t="shared" si="10"/>
        <v/>
      </c>
      <c r="U2088" s="84" t="str">
        <f t="shared" si="11"/>
        <v/>
      </c>
      <c r="V2088" s="65" t="str">
        <f t="shared" si="5"/>
        <v/>
      </c>
      <c r="W2088" s="84"/>
      <c r="X2088" s="84"/>
      <c r="Y2088" s="85"/>
      <c r="Z2088" s="85"/>
      <c r="AA2088" s="65" t="str">
        <f t="shared" si="6"/>
        <v/>
      </c>
      <c r="AB2088" s="65" t="str">
        <f t="shared" si="7"/>
        <v/>
      </c>
      <c r="AC2088" s="86"/>
      <c r="AD2088" s="87" t="str">
        <f t="shared" si="8"/>
        <v/>
      </c>
      <c r="AE2088" s="84"/>
      <c r="AF2088" s="86">
        <f>IF(AC2088&gt;0,AC2088,'⚙️ Config'!$B$10)</f>
        <v>0.0075</v>
      </c>
      <c r="AG2088" s="88">
        <f t="shared" si="9"/>
        <v>136466.3783</v>
      </c>
      <c r="AH2088" s="88">
        <f>AG2088*'⚙️ Config'!$B$11</f>
        <v>682331.8916</v>
      </c>
      <c r="AI2088" s="88">
        <f>AH2088*'⚙️ Config'!$B$12</f>
        <v>204699.5675</v>
      </c>
      <c r="AJ2088" s="64"/>
      <c r="AK2088" s="84"/>
      <c r="AL2088" s="84"/>
      <c r="AM2088" s="84"/>
      <c r="AN2088" s="84"/>
      <c r="AO2088" s="84"/>
      <c r="AP2088" s="84"/>
      <c r="AQ2088" s="84"/>
    </row>
    <row r="2089" ht="15.0" customHeight="1">
      <c r="A2089" s="93">
        <v>2086.0</v>
      </c>
      <c r="B2089" s="94" t="s">
        <v>4548</v>
      </c>
      <c r="C2089" s="93" t="s">
        <v>141</v>
      </c>
      <c r="D2089" s="93" t="s">
        <v>4549</v>
      </c>
      <c r="E2089" s="95">
        <v>26.36</v>
      </c>
      <c r="F2089" s="93" t="s">
        <v>85</v>
      </c>
      <c r="G2089" s="93" t="s">
        <v>244</v>
      </c>
      <c r="H2089" s="96">
        <v>1.817142265E7</v>
      </c>
      <c r="I2089" s="93">
        <v>4.0</v>
      </c>
      <c r="J2089" s="97">
        <v>3.3</v>
      </c>
      <c r="K2089" s="94">
        <v>2023.0</v>
      </c>
      <c r="L2089" s="93" t="s">
        <v>719</v>
      </c>
      <c r="M2089" s="93">
        <v>2022.0</v>
      </c>
      <c r="N2089" s="93" t="s">
        <v>145</v>
      </c>
      <c r="O2089" s="65" t="str">
        <f t="shared" si="1"/>
        <v>077170200001</v>
      </c>
      <c r="P2089" s="65">
        <f t="shared" si="2"/>
        <v>2</v>
      </c>
      <c r="Q2089" s="65">
        <f t="shared" si="3"/>
        <v>7</v>
      </c>
      <c r="R2089" s="65" t="str">
        <f t="shared" si="12"/>
        <v>07.717.020/0001-27</v>
      </c>
      <c r="S2089" s="84"/>
      <c r="T2089" s="84" t="str">
        <f t="shared" si="10"/>
        <v/>
      </c>
      <c r="U2089" s="84" t="str">
        <f t="shared" si="11"/>
        <v/>
      </c>
      <c r="V2089" s="65" t="str">
        <f t="shared" si="5"/>
        <v/>
      </c>
      <c r="W2089" s="84"/>
      <c r="X2089" s="84"/>
      <c r="Y2089" s="85"/>
      <c r="Z2089" s="85"/>
      <c r="AA2089" s="65" t="str">
        <f t="shared" si="6"/>
        <v/>
      </c>
      <c r="AB2089" s="65" t="str">
        <f t="shared" si="7"/>
        <v/>
      </c>
      <c r="AC2089" s="86"/>
      <c r="AD2089" s="87" t="str">
        <f t="shared" si="8"/>
        <v/>
      </c>
      <c r="AE2089" s="84"/>
      <c r="AF2089" s="86">
        <f>IF(AC2089&gt;0,AC2089,'⚙️ Config'!$B$10)</f>
        <v>0.0075</v>
      </c>
      <c r="AG2089" s="88">
        <f t="shared" si="9"/>
        <v>136285.6699</v>
      </c>
      <c r="AH2089" s="88">
        <f>AG2089*'⚙️ Config'!$B$11</f>
        <v>681428.3494</v>
      </c>
      <c r="AI2089" s="88">
        <f>AH2089*'⚙️ Config'!$B$12</f>
        <v>204428.5048</v>
      </c>
      <c r="AJ2089" s="64"/>
      <c r="AK2089" s="84"/>
      <c r="AL2089" s="84"/>
      <c r="AM2089" s="84"/>
      <c r="AN2089" s="84"/>
      <c r="AO2089" s="84"/>
      <c r="AP2089" s="84"/>
      <c r="AQ2089" s="84"/>
    </row>
    <row r="2090" ht="15.0" customHeight="1">
      <c r="A2090" s="93">
        <v>2087.0</v>
      </c>
      <c r="B2090" s="94" t="s">
        <v>4550</v>
      </c>
      <c r="C2090" s="93" t="s">
        <v>141</v>
      </c>
      <c r="D2090" s="93" t="s">
        <v>4551</v>
      </c>
      <c r="E2090" s="95">
        <v>34.53</v>
      </c>
      <c r="F2090" s="93" t="s">
        <v>85</v>
      </c>
      <c r="G2090" s="93" t="s">
        <v>244</v>
      </c>
      <c r="H2090" s="96">
        <v>1.812964492E7</v>
      </c>
      <c r="I2090" s="93">
        <v>2.0</v>
      </c>
      <c r="J2090" s="97">
        <v>2.5</v>
      </c>
      <c r="K2090" s="94">
        <v>2023.0</v>
      </c>
      <c r="L2090" s="93" t="s">
        <v>165</v>
      </c>
      <c r="M2090" s="93">
        <v>2023.0</v>
      </c>
      <c r="N2090" s="93" t="s">
        <v>189</v>
      </c>
      <c r="O2090" s="65" t="str">
        <f t="shared" si="1"/>
        <v>614382480001</v>
      </c>
      <c r="P2090" s="65">
        <f t="shared" si="2"/>
        <v>2</v>
      </c>
      <c r="Q2090" s="65">
        <f t="shared" si="3"/>
        <v>3</v>
      </c>
      <c r="R2090" s="65" t="str">
        <f t="shared" si="12"/>
        <v>61.438.248/0001-23</v>
      </c>
      <c r="S2090" s="84"/>
      <c r="T2090" s="84" t="str">
        <f t="shared" si="10"/>
        <v/>
      </c>
      <c r="U2090" s="84" t="str">
        <f t="shared" si="11"/>
        <v/>
      </c>
      <c r="V2090" s="65" t="str">
        <f t="shared" si="5"/>
        <v/>
      </c>
      <c r="W2090" s="84"/>
      <c r="X2090" s="84"/>
      <c r="Y2090" s="85"/>
      <c r="Z2090" s="85"/>
      <c r="AA2090" s="65" t="str">
        <f t="shared" si="6"/>
        <v/>
      </c>
      <c r="AB2090" s="65" t="str">
        <f t="shared" si="7"/>
        <v/>
      </c>
      <c r="AC2090" s="86"/>
      <c r="AD2090" s="87" t="str">
        <f t="shared" si="8"/>
        <v/>
      </c>
      <c r="AE2090" s="84"/>
      <c r="AF2090" s="86">
        <f>IF(AC2090&gt;0,AC2090,'⚙️ Config'!$B$10)</f>
        <v>0.0075</v>
      </c>
      <c r="AG2090" s="88">
        <f t="shared" si="9"/>
        <v>135972.3369</v>
      </c>
      <c r="AH2090" s="88">
        <f>AG2090*'⚙️ Config'!$B$11</f>
        <v>679861.6845</v>
      </c>
      <c r="AI2090" s="88">
        <f>AH2090*'⚙️ Config'!$B$12</f>
        <v>203958.5054</v>
      </c>
      <c r="AJ2090" s="64"/>
      <c r="AK2090" s="84"/>
      <c r="AL2090" s="84"/>
      <c r="AM2090" s="84"/>
      <c r="AN2090" s="84"/>
      <c r="AO2090" s="84"/>
      <c r="AP2090" s="84"/>
      <c r="AQ2090" s="84"/>
    </row>
    <row r="2091" ht="15.0" customHeight="1">
      <c r="A2091" s="93">
        <v>2088.0</v>
      </c>
      <c r="B2091" s="94" t="s">
        <v>4552</v>
      </c>
      <c r="C2091" s="93" t="s">
        <v>141</v>
      </c>
      <c r="D2091" s="93" t="s">
        <v>4553</v>
      </c>
      <c r="E2091" s="95">
        <v>29.5</v>
      </c>
      <c r="F2091" s="93" t="s">
        <v>85</v>
      </c>
      <c r="G2091" s="93" t="s">
        <v>244</v>
      </c>
      <c r="H2091" s="96">
        <v>1.81198185E7</v>
      </c>
      <c r="I2091" s="93">
        <v>3.0</v>
      </c>
      <c r="J2091" s="97">
        <v>3.2</v>
      </c>
      <c r="K2091" s="94">
        <v>2024.0</v>
      </c>
      <c r="L2091" s="93" t="s">
        <v>3528</v>
      </c>
      <c r="M2091" s="93">
        <v>2023.0</v>
      </c>
      <c r="N2091" s="93" t="s">
        <v>4351</v>
      </c>
      <c r="O2091" s="65" t="str">
        <f t="shared" si="1"/>
        <v>567205430001</v>
      </c>
      <c r="P2091" s="65">
        <f t="shared" si="2"/>
        <v>3</v>
      </c>
      <c r="Q2091" s="65">
        <f t="shared" si="3"/>
        <v>8</v>
      </c>
      <c r="R2091" s="65" t="str">
        <f t="shared" si="12"/>
        <v>56.720.543/0001-38</v>
      </c>
      <c r="S2091" s="84"/>
      <c r="T2091" s="84" t="str">
        <f t="shared" si="10"/>
        <v/>
      </c>
      <c r="U2091" s="84" t="str">
        <f t="shared" si="11"/>
        <v/>
      </c>
      <c r="V2091" s="65" t="str">
        <f t="shared" si="5"/>
        <v/>
      </c>
      <c r="W2091" s="84"/>
      <c r="X2091" s="84"/>
      <c r="Y2091" s="85"/>
      <c r="Z2091" s="85"/>
      <c r="AA2091" s="65" t="str">
        <f t="shared" si="6"/>
        <v/>
      </c>
      <c r="AB2091" s="65" t="str">
        <f t="shared" si="7"/>
        <v/>
      </c>
      <c r="AC2091" s="86"/>
      <c r="AD2091" s="87" t="str">
        <f t="shared" si="8"/>
        <v/>
      </c>
      <c r="AE2091" s="84"/>
      <c r="AF2091" s="86">
        <f>IF(AC2091&gt;0,AC2091,'⚙️ Config'!$B$10)</f>
        <v>0.0075</v>
      </c>
      <c r="AG2091" s="88">
        <f t="shared" si="9"/>
        <v>135898.6388</v>
      </c>
      <c r="AH2091" s="88">
        <f>AG2091*'⚙️ Config'!$B$11</f>
        <v>679493.1938</v>
      </c>
      <c r="AI2091" s="88">
        <f>AH2091*'⚙️ Config'!$B$12</f>
        <v>203847.9581</v>
      </c>
      <c r="AJ2091" s="64"/>
      <c r="AK2091" s="84"/>
      <c r="AL2091" s="84"/>
      <c r="AM2091" s="84"/>
      <c r="AN2091" s="84"/>
      <c r="AO2091" s="84"/>
      <c r="AP2091" s="84"/>
      <c r="AQ2091" s="84"/>
    </row>
    <row r="2092" ht="15.0" customHeight="1">
      <c r="A2092" s="93">
        <v>2089.0</v>
      </c>
      <c r="B2092" s="94" t="s">
        <v>4554</v>
      </c>
      <c r="C2092" s="93" t="s">
        <v>141</v>
      </c>
      <c r="D2092" s="93" t="s">
        <v>4555</v>
      </c>
      <c r="E2092" s="95">
        <v>26.04</v>
      </c>
      <c r="F2092" s="93" t="s">
        <v>85</v>
      </c>
      <c r="G2092" s="93" t="s">
        <v>244</v>
      </c>
      <c r="H2092" s="96">
        <v>1.806066922E7</v>
      </c>
      <c r="I2092" s="93">
        <v>2.0</v>
      </c>
      <c r="J2092" s="97">
        <v>4.0</v>
      </c>
      <c r="K2092" s="94">
        <v>2022.0</v>
      </c>
      <c r="L2092" s="93" t="s">
        <v>144</v>
      </c>
      <c r="M2092" s="93">
        <v>2022.0</v>
      </c>
      <c r="N2092" s="93" t="s">
        <v>161</v>
      </c>
      <c r="O2092" s="65" t="str">
        <f t="shared" si="1"/>
        <v>028604550001</v>
      </c>
      <c r="P2092" s="65">
        <f t="shared" si="2"/>
        <v>0</v>
      </c>
      <c r="Q2092" s="65">
        <f t="shared" si="3"/>
        <v>2</v>
      </c>
      <c r="R2092" s="65" t="str">
        <f t="shared" si="12"/>
        <v>02.860.455/0001-02</v>
      </c>
      <c r="S2092" s="84"/>
      <c r="T2092" s="84" t="str">
        <f t="shared" si="10"/>
        <v/>
      </c>
      <c r="U2092" s="84" t="str">
        <f t="shared" si="11"/>
        <v/>
      </c>
      <c r="V2092" s="65" t="str">
        <f t="shared" si="5"/>
        <v/>
      </c>
      <c r="W2092" s="84"/>
      <c r="X2092" s="84"/>
      <c r="Y2092" s="85"/>
      <c r="Z2092" s="85"/>
      <c r="AA2092" s="65" t="str">
        <f t="shared" si="6"/>
        <v/>
      </c>
      <c r="AB2092" s="65" t="str">
        <f t="shared" si="7"/>
        <v/>
      </c>
      <c r="AC2092" s="86"/>
      <c r="AD2092" s="87" t="str">
        <f t="shared" si="8"/>
        <v/>
      </c>
      <c r="AE2092" s="84"/>
      <c r="AF2092" s="86">
        <f>IF(AC2092&gt;0,AC2092,'⚙️ Config'!$B$10)</f>
        <v>0.0075</v>
      </c>
      <c r="AG2092" s="88">
        <f t="shared" si="9"/>
        <v>135455.0192</v>
      </c>
      <c r="AH2092" s="88">
        <f>AG2092*'⚙️ Config'!$B$11</f>
        <v>677275.0958</v>
      </c>
      <c r="AI2092" s="88">
        <f>AH2092*'⚙️ Config'!$B$12</f>
        <v>203182.5287</v>
      </c>
      <c r="AJ2092" s="64"/>
      <c r="AK2092" s="84"/>
      <c r="AL2092" s="84"/>
      <c r="AM2092" s="84"/>
      <c r="AN2092" s="84"/>
      <c r="AO2092" s="84"/>
      <c r="AP2092" s="84"/>
      <c r="AQ2092" s="84"/>
    </row>
    <row r="2093" ht="15.0" customHeight="1">
      <c r="A2093" s="93">
        <v>2090.0</v>
      </c>
      <c r="B2093" s="94" t="s">
        <v>4556</v>
      </c>
      <c r="C2093" s="93" t="s">
        <v>141</v>
      </c>
      <c r="D2093" s="93" t="s">
        <v>4557</v>
      </c>
      <c r="E2093" s="95">
        <v>53.82</v>
      </c>
      <c r="F2093" s="93" t="s">
        <v>85</v>
      </c>
      <c r="G2093" s="93" t="s">
        <v>244</v>
      </c>
      <c r="H2093" s="96">
        <v>1.799107107E7</v>
      </c>
      <c r="I2093" s="93">
        <v>3.0</v>
      </c>
      <c r="J2093" s="97">
        <v>1.0</v>
      </c>
      <c r="K2093" s="94">
        <v>2025.0</v>
      </c>
      <c r="L2093" s="93" t="s">
        <v>4558</v>
      </c>
      <c r="M2093" s="93">
        <v>2025.0</v>
      </c>
      <c r="N2093" s="93" t="s">
        <v>161</v>
      </c>
      <c r="O2093" s="65" t="str">
        <f t="shared" si="1"/>
        <v>071213650001</v>
      </c>
      <c r="P2093" s="65">
        <f t="shared" si="2"/>
        <v>1</v>
      </c>
      <c r="Q2093" s="65">
        <f t="shared" si="3"/>
        <v>3</v>
      </c>
      <c r="R2093" s="65" t="str">
        <f t="shared" si="12"/>
        <v>07.121.365/0001-13</v>
      </c>
      <c r="S2093" s="84"/>
      <c r="T2093" s="84" t="str">
        <f t="shared" si="10"/>
        <v/>
      </c>
      <c r="U2093" s="84" t="str">
        <f t="shared" si="11"/>
        <v/>
      </c>
      <c r="V2093" s="65" t="str">
        <f t="shared" si="5"/>
        <v/>
      </c>
      <c r="W2093" s="84"/>
      <c r="X2093" s="84"/>
      <c r="Y2093" s="85"/>
      <c r="Z2093" s="85"/>
      <c r="AA2093" s="65" t="str">
        <f t="shared" si="6"/>
        <v/>
      </c>
      <c r="AB2093" s="65" t="str">
        <f t="shared" si="7"/>
        <v/>
      </c>
      <c r="AC2093" s="86"/>
      <c r="AD2093" s="87" t="str">
        <f t="shared" si="8"/>
        <v/>
      </c>
      <c r="AE2093" s="84"/>
      <c r="AF2093" s="86">
        <f>IF(AC2093&gt;0,AC2093,'⚙️ Config'!$B$10)</f>
        <v>0.0075</v>
      </c>
      <c r="AG2093" s="88">
        <f t="shared" si="9"/>
        <v>134933.033</v>
      </c>
      <c r="AH2093" s="88">
        <f>AG2093*'⚙️ Config'!$B$11</f>
        <v>674665.1651</v>
      </c>
      <c r="AI2093" s="88">
        <f>AH2093*'⚙️ Config'!$B$12</f>
        <v>202399.5495</v>
      </c>
      <c r="AJ2093" s="64"/>
      <c r="AK2093" s="84"/>
      <c r="AL2093" s="84"/>
      <c r="AM2093" s="84"/>
      <c r="AN2093" s="84"/>
      <c r="AO2093" s="84"/>
      <c r="AP2093" s="84"/>
      <c r="AQ2093" s="84"/>
    </row>
    <row r="2094" ht="15.0" customHeight="1">
      <c r="A2094" s="93">
        <v>2091.0</v>
      </c>
      <c r="B2094" s="94" t="s">
        <v>4559</v>
      </c>
      <c r="C2094" s="93" t="s">
        <v>141</v>
      </c>
      <c r="D2094" s="93" t="s">
        <v>4560</v>
      </c>
      <c r="E2094" s="95">
        <v>33.06</v>
      </c>
      <c r="F2094" s="93" t="s">
        <v>85</v>
      </c>
      <c r="G2094" s="93" t="s">
        <v>244</v>
      </c>
      <c r="H2094" s="96">
        <v>1.792953664E7</v>
      </c>
      <c r="I2094" s="93">
        <v>2.0</v>
      </c>
      <c r="J2094" s="97">
        <v>2.6</v>
      </c>
      <c r="K2094" s="94">
        <v>2023.0</v>
      </c>
      <c r="L2094" s="93" t="s">
        <v>144</v>
      </c>
      <c r="M2094" s="93">
        <v>2023.0</v>
      </c>
      <c r="N2094" s="93" t="s">
        <v>145</v>
      </c>
      <c r="O2094" s="65" t="str">
        <f t="shared" si="1"/>
        <v>534569500001</v>
      </c>
      <c r="P2094" s="65">
        <f t="shared" si="2"/>
        <v>9</v>
      </c>
      <c r="Q2094" s="65">
        <f t="shared" si="3"/>
        <v>1</v>
      </c>
      <c r="R2094" s="65" t="str">
        <f t="shared" si="12"/>
        <v>53.456.950/0001-91</v>
      </c>
      <c r="S2094" s="84"/>
      <c r="T2094" s="84" t="str">
        <f t="shared" si="10"/>
        <v/>
      </c>
      <c r="U2094" s="84" t="str">
        <f t="shared" si="11"/>
        <v/>
      </c>
      <c r="V2094" s="65" t="str">
        <f t="shared" si="5"/>
        <v/>
      </c>
      <c r="W2094" s="84"/>
      <c r="X2094" s="84"/>
      <c r="Y2094" s="85"/>
      <c r="Z2094" s="85"/>
      <c r="AA2094" s="65" t="str">
        <f t="shared" si="6"/>
        <v/>
      </c>
      <c r="AB2094" s="65" t="str">
        <f t="shared" si="7"/>
        <v/>
      </c>
      <c r="AC2094" s="86"/>
      <c r="AD2094" s="87" t="str">
        <f t="shared" si="8"/>
        <v/>
      </c>
      <c r="AE2094" s="84"/>
      <c r="AF2094" s="86">
        <f>IF(AC2094&gt;0,AC2094,'⚙️ Config'!$B$10)</f>
        <v>0.0075</v>
      </c>
      <c r="AG2094" s="88">
        <f t="shared" si="9"/>
        <v>134471.5248</v>
      </c>
      <c r="AH2094" s="88">
        <f>AG2094*'⚙️ Config'!$B$11</f>
        <v>672357.624</v>
      </c>
      <c r="AI2094" s="88">
        <f>AH2094*'⚙️ Config'!$B$12</f>
        <v>201707.2872</v>
      </c>
      <c r="AJ2094" s="64"/>
      <c r="AK2094" s="84"/>
      <c r="AL2094" s="84"/>
      <c r="AM2094" s="84"/>
      <c r="AN2094" s="84"/>
      <c r="AO2094" s="84"/>
      <c r="AP2094" s="84"/>
      <c r="AQ2094" s="84"/>
    </row>
    <row r="2095" ht="15.0" customHeight="1">
      <c r="A2095" s="93">
        <v>2092.0</v>
      </c>
      <c r="B2095" s="94" t="s">
        <v>4561</v>
      </c>
      <c r="C2095" s="93" t="s">
        <v>141</v>
      </c>
      <c r="D2095" s="93" t="s">
        <v>4562</v>
      </c>
      <c r="E2095" s="95">
        <v>43.27</v>
      </c>
      <c r="F2095" s="93" t="s">
        <v>85</v>
      </c>
      <c r="G2095" s="93" t="s">
        <v>244</v>
      </c>
      <c r="H2095" s="96">
        <v>1.745037171E7</v>
      </c>
      <c r="I2095" s="93">
        <v>4.0</v>
      </c>
      <c r="J2095" s="97">
        <v>1.6</v>
      </c>
      <c r="K2095" s="94">
        <v>2025.0</v>
      </c>
      <c r="L2095" s="93" t="s">
        <v>144</v>
      </c>
      <c r="M2095" s="93">
        <v>2024.0</v>
      </c>
      <c r="N2095" s="93" t="s">
        <v>145</v>
      </c>
      <c r="O2095" s="65" t="str">
        <f t="shared" si="1"/>
        <v>312392500001</v>
      </c>
      <c r="P2095" s="65">
        <f t="shared" si="2"/>
        <v>0</v>
      </c>
      <c r="Q2095" s="65">
        <f t="shared" si="3"/>
        <v>2</v>
      </c>
      <c r="R2095" s="65" t="str">
        <f t="shared" si="12"/>
        <v>31.239.250/0001-02</v>
      </c>
      <c r="S2095" s="84"/>
      <c r="T2095" s="84" t="str">
        <f t="shared" si="10"/>
        <v/>
      </c>
      <c r="U2095" s="84" t="str">
        <f t="shared" si="11"/>
        <v/>
      </c>
      <c r="V2095" s="65" t="str">
        <f t="shared" si="5"/>
        <v/>
      </c>
      <c r="W2095" s="84"/>
      <c r="X2095" s="84"/>
      <c r="Y2095" s="85"/>
      <c r="Z2095" s="85"/>
      <c r="AA2095" s="65" t="str">
        <f t="shared" si="6"/>
        <v/>
      </c>
      <c r="AB2095" s="65" t="str">
        <f t="shared" si="7"/>
        <v/>
      </c>
      <c r="AC2095" s="86"/>
      <c r="AD2095" s="87" t="str">
        <f t="shared" si="8"/>
        <v/>
      </c>
      <c r="AE2095" s="84"/>
      <c r="AF2095" s="86">
        <f>IF(AC2095&gt;0,AC2095,'⚙️ Config'!$B$10)</f>
        <v>0.0075</v>
      </c>
      <c r="AG2095" s="88">
        <f t="shared" si="9"/>
        <v>130877.7878</v>
      </c>
      <c r="AH2095" s="88">
        <f>AG2095*'⚙️ Config'!$B$11</f>
        <v>654388.9391</v>
      </c>
      <c r="AI2095" s="88">
        <f>AH2095*'⚙️ Config'!$B$12</f>
        <v>196316.6817</v>
      </c>
      <c r="AJ2095" s="64"/>
      <c r="AK2095" s="84"/>
      <c r="AL2095" s="84"/>
      <c r="AM2095" s="84"/>
      <c r="AN2095" s="84"/>
      <c r="AO2095" s="84"/>
      <c r="AP2095" s="84"/>
      <c r="AQ2095" s="84"/>
    </row>
    <row r="2096" ht="15.0" customHeight="1">
      <c r="A2096" s="93">
        <v>2093.0</v>
      </c>
      <c r="B2096" s="94" t="s">
        <v>4563</v>
      </c>
      <c r="C2096" s="93" t="s">
        <v>141</v>
      </c>
      <c r="D2096" s="93" t="s">
        <v>4564</v>
      </c>
      <c r="E2096" s="95">
        <v>28.8</v>
      </c>
      <c r="F2096" s="93" t="s">
        <v>85</v>
      </c>
      <c r="G2096" s="93" t="s">
        <v>244</v>
      </c>
      <c r="H2096" s="96">
        <v>1.729335934E7</v>
      </c>
      <c r="I2096" s="93">
        <v>4.0</v>
      </c>
      <c r="J2096" s="97">
        <v>2.5</v>
      </c>
      <c r="K2096" s="94">
        <v>2023.0</v>
      </c>
      <c r="L2096" s="93" t="s">
        <v>1438</v>
      </c>
      <c r="M2096" s="93">
        <v>2023.0</v>
      </c>
      <c r="N2096" s="93" t="s">
        <v>161</v>
      </c>
      <c r="O2096" s="65" t="str">
        <f t="shared" si="1"/>
        <v>119727060001</v>
      </c>
      <c r="P2096" s="65">
        <f t="shared" si="2"/>
        <v>3</v>
      </c>
      <c r="Q2096" s="65">
        <f t="shared" si="3"/>
        <v>1</v>
      </c>
      <c r="R2096" s="65" t="str">
        <f t="shared" si="12"/>
        <v>11.972.706/0001-31</v>
      </c>
      <c r="S2096" s="84"/>
      <c r="T2096" s="84" t="str">
        <f t="shared" si="10"/>
        <v/>
      </c>
      <c r="U2096" s="84" t="str">
        <f t="shared" si="11"/>
        <v/>
      </c>
      <c r="V2096" s="65" t="str">
        <f t="shared" si="5"/>
        <v/>
      </c>
      <c r="W2096" s="84"/>
      <c r="X2096" s="84"/>
      <c r="Y2096" s="85"/>
      <c r="Z2096" s="85"/>
      <c r="AA2096" s="65" t="str">
        <f t="shared" si="6"/>
        <v/>
      </c>
      <c r="AB2096" s="65" t="str">
        <f t="shared" si="7"/>
        <v/>
      </c>
      <c r="AC2096" s="86"/>
      <c r="AD2096" s="87" t="str">
        <f t="shared" si="8"/>
        <v/>
      </c>
      <c r="AE2096" s="84"/>
      <c r="AF2096" s="86">
        <f>IF(AC2096&gt;0,AC2096,'⚙️ Config'!$B$10)</f>
        <v>0.0075</v>
      </c>
      <c r="AG2096" s="88">
        <f t="shared" si="9"/>
        <v>129700.1951</v>
      </c>
      <c r="AH2096" s="88">
        <f>AG2096*'⚙️ Config'!$B$11</f>
        <v>648500.9753</v>
      </c>
      <c r="AI2096" s="88">
        <f>AH2096*'⚙️ Config'!$B$12</f>
        <v>194550.2926</v>
      </c>
      <c r="AJ2096" s="64"/>
      <c r="AK2096" s="84"/>
      <c r="AL2096" s="84"/>
      <c r="AM2096" s="84"/>
      <c r="AN2096" s="84"/>
      <c r="AO2096" s="84"/>
      <c r="AP2096" s="84"/>
      <c r="AQ2096" s="84"/>
    </row>
    <row r="2097" ht="15.0" customHeight="1">
      <c r="A2097" s="93">
        <v>2094.0</v>
      </c>
      <c r="B2097" s="94" t="s">
        <v>4565</v>
      </c>
      <c r="C2097" s="93" t="s">
        <v>141</v>
      </c>
      <c r="D2097" s="93" t="s">
        <v>4566</v>
      </c>
      <c r="E2097" s="95">
        <v>37.13</v>
      </c>
      <c r="F2097" s="93" t="s">
        <v>85</v>
      </c>
      <c r="G2097" s="93" t="s">
        <v>244</v>
      </c>
      <c r="H2097" s="96">
        <v>1.708365048E7</v>
      </c>
      <c r="I2097" s="93">
        <v>1.0</v>
      </c>
      <c r="J2097" s="97">
        <v>3.7</v>
      </c>
      <c r="K2097" s="94">
        <v>2022.0</v>
      </c>
      <c r="L2097" s="93" t="s">
        <v>268</v>
      </c>
      <c r="M2097" s="93">
        <v>2022.0</v>
      </c>
      <c r="N2097" s="93" t="s">
        <v>161</v>
      </c>
      <c r="O2097" s="65" t="str">
        <f t="shared" si="1"/>
        <v>116207970001</v>
      </c>
      <c r="P2097" s="65">
        <f t="shared" si="2"/>
        <v>4</v>
      </c>
      <c r="Q2097" s="65">
        <f t="shared" si="3"/>
        <v>6</v>
      </c>
      <c r="R2097" s="65" t="str">
        <f t="shared" si="12"/>
        <v>11.620.797/0001-46</v>
      </c>
      <c r="S2097" s="84"/>
      <c r="T2097" s="84" t="str">
        <f t="shared" si="10"/>
        <v/>
      </c>
      <c r="U2097" s="84" t="str">
        <f t="shared" si="11"/>
        <v/>
      </c>
      <c r="V2097" s="65" t="str">
        <f t="shared" si="5"/>
        <v/>
      </c>
      <c r="W2097" s="84"/>
      <c r="X2097" s="84"/>
      <c r="Y2097" s="85"/>
      <c r="Z2097" s="85"/>
      <c r="AA2097" s="65" t="str">
        <f t="shared" si="6"/>
        <v/>
      </c>
      <c r="AB2097" s="65" t="str">
        <f t="shared" si="7"/>
        <v/>
      </c>
      <c r="AC2097" s="86"/>
      <c r="AD2097" s="87" t="str">
        <f t="shared" si="8"/>
        <v/>
      </c>
      <c r="AE2097" s="84"/>
      <c r="AF2097" s="86">
        <f>IF(AC2097&gt;0,AC2097,'⚙️ Config'!$B$10)</f>
        <v>0.0075</v>
      </c>
      <c r="AG2097" s="88">
        <f t="shared" si="9"/>
        <v>128127.3786</v>
      </c>
      <c r="AH2097" s="88">
        <f>AG2097*'⚙️ Config'!$B$11</f>
        <v>640636.893</v>
      </c>
      <c r="AI2097" s="88">
        <f>AH2097*'⚙️ Config'!$B$12</f>
        <v>192191.0679</v>
      </c>
      <c r="AJ2097" s="64"/>
      <c r="AK2097" s="84"/>
      <c r="AL2097" s="84"/>
      <c r="AM2097" s="84"/>
      <c r="AN2097" s="84"/>
      <c r="AO2097" s="84"/>
      <c r="AP2097" s="84"/>
      <c r="AQ2097" s="84"/>
    </row>
    <row r="2098" ht="15.0" customHeight="1">
      <c r="A2098" s="93">
        <v>2095.0</v>
      </c>
      <c r="B2098" s="94" t="s">
        <v>4567</v>
      </c>
      <c r="C2098" s="93" t="s">
        <v>141</v>
      </c>
      <c r="D2098" s="93" t="s">
        <v>4568</v>
      </c>
      <c r="E2098" s="95">
        <v>73.49</v>
      </c>
      <c r="F2098" s="93" t="s">
        <v>85</v>
      </c>
      <c r="G2098" s="93" t="s">
        <v>244</v>
      </c>
      <c r="H2098" s="96">
        <v>1.701601595E7</v>
      </c>
      <c r="I2098" s="93">
        <v>3.0</v>
      </c>
      <c r="J2098" s="97">
        <v>0.6</v>
      </c>
      <c r="K2098" s="94">
        <v>2025.0</v>
      </c>
      <c r="L2098" s="93" t="s">
        <v>4569</v>
      </c>
      <c r="M2098" s="93">
        <v>2025.0</v>
      </c>
      <c r="N2098" s="93" t="s">
        <v>713</v>
      </c>
      <c r="O2098" s="65" t="str">
        <f t="shared" si="1"/>
        <v>164367830001</v>
      </c>
      <c r="P2098" s="65">
        <f t="shared" si="2"/>
        <v>9</v>
      </c>
      <c r="Q2098" s="65">
        <f t="shared" si="3"/>
        <v>0</v>
      </c>
      <c r="R2098" s="65" t="str">
        <f t="shared" si="12"/>
        <v>16.436.783/0001-90</v>
      </c>
      <c r="S2098" s="84"/>
      <c r="T2098" s="84" t="str">
        <f t="shared" si="10"/>
        <v/>
      </c>
      <c r="U2098" s="84" t="str">
        <f t="shared" si="11"/>
        <v/>
      </c>
      <c r="V2098" s="65" t="str">
        <f t="shared" si="5"/>
        <v/>
      </c>
      <c r="W2098" s="84"/>
      <c r="X2098" s="84"/>
      <c r="Y2098" s="85"/>
      <c r="Z2098" s="85"/>
      <c r="AA2098" s="65" t="str">
        <f t="shared" si="6"/>
        <v/>
      </c>
      <c r="AB2098" s="65" t="str">
        <f t="shared" si="7"/>
        <v/>
      </c>
      <c r="AC2098" s="86"/>
      <c r="AD2098" s="87" t="str">
        <f t="shared" si="8"/>
        <v/>
      </c>
      <c r="AE2098" s="84"/>
      <c r="AF2098" s="86">
        <f>IF(AC2098&gt;0,AC2098,'⚙️ Config'!$B$10)</f>
        <v>0.0075</v>
      </c>
      <c r="AG2098" s="88">
        <f t="shared" si="9"/>
        <v>127620.1196</v>
      </c>
      <c r="AH2098" s="88">
        <f>AG2098*'⚙️ Config'!$B$11</f>
        <v>638100.5981</v>
      </c>
      <c r="AI2098" s="88">
        <f>AH2098*'⚙️ Config'!$B$12</f>
        <v>191430.1794</v>
      </c>
      <c r="AJ2098" s="64"/>
      <c r="AK2098" s="84"/>
      <c r="AL2098" s="84"/>
      <c r="AM2098" s="84"/>
      <c r="AN2098" s="84"/>
      <c r="AO2098" s="84"/>
      <c r="AP2098" s="84"/>
      <c r="AQ2098" s="84"/>
    </row>
    <row r="2099" ht="15.0" customHeight="1">
      <c r="A2099" s="93">
        <v>2096.0</v>
      </c>
      <c r="B2099" s="94" t="s">
        <v>4570</v>
      </c>
      <c r="C2099" s="93" t="s">
        <v>141</v>
      </c>
      <c r="D2099" s="93" t="s">
        <v>4571</v>
      </c>
      <c r="E2099" s="95">
        <v>38.88</v>
      </c>
      <c r="F2099" s="93" t="s">
        <v>85</v>
      </c>
      <c r="G2099" s="93" t="s">
        <v>244</v>
      </c>
      <c r="H2099" s="96">
        <v>1.68131264E7</v>
      </c>
      <c r="I2099" s="93">
        <v>2.0</v>
      </c>
      <c r="J2099" s="97">
        <v>2.1</v>
      </c>
      <c r="K2099" s="94">
        <v>2024.0</v>
      </c>
      <c r="L2099" s="93" t="s">
        <v>556</v>
      </c>
      <c r="M2099" s="93">
        <v>2024.0</v>
      </c>
      <c r="N2099" s="93" t="s">
        <v>145</v>
      </c>
      <c r="O2099" s="65" t="str">
        <f t="shared" si="1"/>
        <v>305484340001</v>
      </c>
      <c r="P2099" s="65">
        <f t="shared" si="2"/>
        <v>9</v>
      </c>
      <c r="Q2099" s="65">
        <f t="shared" si="3"/>
        <v>1</v>
      </c>
      <c r="R2099" s="65" t="str">
        <f t="shared" si="12"/>
        <v>30.548.434/0001-91</v>
      </c>
      <c r="S2099" s="84"/>
      <c r="T2099" s="84" t="str">
        <f t="shared" si="10"/>
        <v/>
      </c>
      <c r="U2099" s="84" t="str">
        <f t="shared" si="11"/>
        <v/>
      </c>
      <c r="V2099" s="65" t="str">
        <f t="shared" si="5"/>
        <v/>
      </c>
      <c r="W2099" s="84"/>
      <c r="X2099" s="84"/>
      <c r="Y2099" s="85"/>
      <c r="Z2099" s="85"/>
      <c r="AA2099" s="65" t="str">
        <f t="shared" si="6"/>
        <v/>
      </c>
      <c r="AB2099" s="65" t="str">
        <f t="shared" si="7"/>
        <v/>
      </c>
      <c r="AC2099" s="86"/>
      <c r="AD2099" s="87" t="str">
        <f t="shared" si="8"/>
        <v/>
      </c>
      <c r="AE2099" s="84"/>
      <c r="AF2099" s="86">
        <f>IF(AC2099&gt;0,AC2099,'⚙️ Config'!$B$10)</f>
        <v>0.0075</v>
      </c>
      <c r="AG2099" s="88">
        <f t="shared" si="9"/>
        <v>126098.448</v>
      </c>
      <c r="AH2099" s="88">
        <f>AG2099*'⚙️ Config'!$B$11</f>
        <v>630492.24</v>
      </c>
      <c r="AI2099" s="88">
        <f>AH2099*'⚙️ Config'!$B$12</f>
        <v>189147.672</v>
      </c>
      <c r="AJ2099" s="64"/>
      <c r="AK2099" s="84"/>
      <c r="AL2099" s="84"/>
      <c r="AM2099" s="84"/>
      <c r="AN2099" s="84"/>
      <c r="AO2099" s="84"/>
      <c r="AP2099" s="84"/>
      <c r="AQ2099" s="84"/>
    </row>
    <row r="2100" ht="15.0" customHeight="1">
      <c r="A2100" s="93">
        <v>2097.0</v>
      </c>
      <c r="B2100" s="94" t="s">
        <v>4572</v>
      </c>
      <c r="C2100" s="93" t="s">
        <v>141</v>
      </c>
      <c r="D2100" s="93" t="s">
        <v>4573</v>
      </c>
      <c r="E2100" s="95">
        <v>26.73</v>
      </c>
      <c r="F2100" s="93" t="s">
        <v>85</v>
      </c>
      <c r="G2100" s="93" t="s">
        <v>244</v>
      </c>
      <c r="H2100" s="96">
        <v>1.665815604E7</v>
      </c>
      <c r="I2100" s="93">
        <v>2.0</v>
      </c>
      <c r="J2100" s="97">
        <v>3.8</v>
      </c>
      <c r="K2100" s="94">
        <v>2022.0</v>
      </c>
      <c r="L2100" s="93" t="s">
        <v>256</v>
      </c>
      <c r="M2100" s="93">
        <v>2022.0</v>
      </c>
      <c r="N2100" s="93" t="s">
        <v>161</v>
      </c>
      <c r="O2100" s="65" t="str">
        <f t="shared" si="1"/>
        <v>134260800001</v>
      </c>
      <c r="P2100" s="65">
        <f t="shared" si="2"/>
        <v>9</v>
      </c>
      <c r="Q2100" s="65">
        <f t="shared" si="3"/>
        <v>3</v>
      </c>
      <c r="R2100" s="65" t="str">
        <f t="shared" si="12"/>
        <v>13.426.080/0001-93</v>
      </c>
      <c r="S2100" s="84"/>
      <c r="T2100" s="84" t="str">
        <f t="shared" si="10"/>
        <v/>
      </c>
      <c r="U2100" s="84" t="str">
        <f t="shared" si="11"/>
        <v/>
      </c>
      <c r="V2100" s="65" t="str">
        <f t="shared" si="5"/>
        <v/>
      </c>
      <c r="W2100" s="84"/>
      <c r="X2100" s="84"/>
      <c r="Y2100" s="85"/>
      <c r="Z2100" s="85"/>
      <c r="AA2100" s="65" t="str">
        <f t="shared" si="6"/>
        <v/>
      </c>
      <c r="AB2100" s="65" t="str">
        <f t="shared" si="7"/>
        <v/>
      </c>
      <c r="AC2100" s="86"/>
      <c r="AD2100" s="87" t="str">
        <f t="shared" si="8"/>
        <v/>
      </c>
      <c r="AE2100" s="84"/>
      <c r="AF2100" s="86">
        <f>IF(AC2100&gt;0,AC2100,'⚙️ Config'!$B$10)</f>
        <v>0.0075</v>
      </c>
      <c r="AG2100" s="88">
        <f t="shared" si="9"/>
        <v>124936.1703</v>
      </c>
      <c r="AH2100" s="88">
        <f>AG2100*'⚙️ Config'!$B$11</f>
        <v>624680.8515</v>
      </c>
      <c r="AI2100" s="88">
        <f>AH2100*'⚙️ Config'!$B$12</f>
        <v>187404.2555</v>
      </c>
      <c r="AJ2100" s="64"/>
      <c r="AK2100" s="84"/>
      <c r="AL2100" s="84"/>
      <c r="AM2100" s="84"/>
      <c r="AN2100" s="84"/>
      <c r="AO2100" s="84"/>
      <c r="AP2100" s="84"/>
      <c r="AQ2100" s="84"/>
    </row>
    <row r="2101" ht="15.0" customHeight="1">
      <c r="A2101" s="93">
        <v>2098.0</v>
      </c>
      <c r="B2101" s="94" t="s">
        <v>4574</v>
      </c>
      <c r="C2101" s="93" t="s">
        <v>141</v>
      </c>
      <c r="D2101" s="93" t="s">
        <v>4575</v>
      </c>
      <c r="E2101" s="95">
        <v>47.72</v>
      </c>
      <c r="F2101" s="93" t="s">
        <v>85</v>
      </c>
      <c r="G2101" s="93" t="s">
        <v>244</v>
      </c>
      <c r="H2101" s="96">
        <v>1.653692229E7</v>
      </c>
      <c r="I2101" s="93">
        <v>4.0</v>
      </c>
      <c r="J2101" s="97">
        <v>1.2</v>
      </c>
      <c r="K2101" s="94">
        <v>2025.0</v>
      </c>
      <c r="L2101" s="93" t="s">
        <v>144</v>
      </c>
      <c r="M2101" s="93">
        <v>2025.0</v>
      </c>
      <c r="N2101" s="93" t="s">
        <v>161</v>
      </c>
      <c r="O2101" s="65" t="str">
        <f t="shared" si="1"/>
        <v>676924180001</v>
      </c>
      <c r="P2101" s="65">
        <f t="shared" si="2"/>
        <v>8</v>
      </c>
      <c r="Q2101" s="65">
        <f t="shared" si="3"/>
        <v>8</v>
      </c>
      <c r="R2101" s="65" t="str">
        <f t="shared" si="12"/>
        <v>67.692.418/0001-88</v>
      </c>
      <c r="S2101" s="84"/>
      <c r="T2101" s="84" t="str">
        <f t="shared" si="10"/>
        <v/>
      </c>
      <c r="U2101" s="84" t="str">
        <f t="shared" si="11"/>
        <v/>
      </c>
      <c r="V2101" s="65" t="str">
        <f t="shared" si="5"/>
        <v/>
      </c>
      <c r="W2101" s="84"/>
      <c r="X2101" s="84"/>
      <c r="Y2101" s="85"/>
      <c r="Z2101" s="85"/>
      <c r="AA2101" s="65" t="str">
        <f t="shared" si="6"/>
        <v/>
      </c>
      <c r="AB2101" s="65" t="str">
        <f t="shared" si="7"/>
        <v/>
      </c>
      <c r="AC2101" s="86"/>
      <c r="AD2101" s="87" t="str">
        <f t="shared" si="8"/>
        <v/>
      </c>
      <c r="AE2101" s="84"/>
      <c r="AF2101" s="86">
        <f>IF(AC2101&gt;0,AC2101,'⚙️ Config'!$B$10)</f>
        <v>0.0075</v>
      </c>
      <c r="AG2101" s="88">
        <f t="shared" si="9"/>
        <v>124026.9172</v>
      </c>
      <c r="AH2101" s="88">
        <f>AG2101*'⚙️ Config'!$B$11</f>
        <v>620134.5859</v>
      </c>
      <c r="AI2101" s="88">
        <f>AH2101*'⚙️ Config'!$B$12</f>
        <v>186040.3758</v>
      </c>
      <c r="AJ2101" s="64"/>
      <c r="AK2101" s="84"/>
      <c r="AL2101" s="84"/>
      <c r="AM2101" s="84"/>
      <c r="AN2101" s="84"/>
      <c r="AO2101" s="84"/>
      <c r="AP2101" s="84"/>
      <c r="AQ2101" s="84"/>
    </row>
    <row r="2102" ht="15.0" customHeight="1">
      <c r="A2102" s="93">
        <v>2099.0</v>
      </c>
      <c r="B2102" s="94" t="s">
        <v>4576</v>
      </c>
      <c r="C2102" s="93" t="s">
        <v>141</v>
      </c>
      <c r="D2102" s="93" t="s">
        <v>4577</v>
      </c>
      <c r="E2102" s="95">
        <v>45.44</v>
      </c>
      <c r="F2102" s="93" t="s">
        <v>85</v>
      </c>
      <c r="G2102" s="93" t="s">
        <v>244</v>
      </c>
      <c r="H2102" s="96">
        <v>1.651346865E7</v>
      </c>
      <c r="I2102" s="93">
        <v>1.0</v>
      </c>
      <c r="J2102" s="97">
        <v>2.3</v>
      </c>
      <c r="K2102" s="94">
        <v>2023.0</v>
      </c>
      <c r="L2102" s="93" t="s">
        <v>918</v>
      </c>
      <c r="M2102" s="93">
        <v>2023.0</v>
      </c>
      <c r="N2102" s="93" t="s">
        <v>161</v>
      </c>
      <c r="O2102" s="65" t="str">
        <f t="shared" si="1"/>
        <v>089732300001</v>
      </c>
      <c r="P2102" s="65">
        <f t="shared" si="2"/>
        <v>4</v>
      </c>
      <c r="Q2102" s="65">
        <f t="shared" si="3"/>
        <v>9</v>
      </c>
      <c r="R2102" s="65" t="str">
        <f t="shared" si="12"/>
        <v>08.973.230/0001-49</v>
      </c>
      <c r="S2102" s="84"/>
      <c r="T2102" s="84" t="str">
        <f t="shared" si="10"/>
        <v/>
      </c>
      <c r="U2102" s="84" t="str">
        <f t="shared" si="11"/>
        <v/>
      </c>
      <c r="V2102" s="65" t="str">
        <f t="shared" si="5"/>
        <v/>
      </c>
      <c r="W2102" s="84"/>
      <c r="X2102" s="84"/>
      <c r="Y2102" s="85"/>
      <c r="Z2102" s="85"/>
      <c r="AA2102" s="65" t="str">
        <f t="shared" si="6"/>
        <v/>
      </c>
      <c r="AB2102" s="65" t="str">
        <f t="shared" si="7"/>
        <v/>
      </c>
      <c r="AC2102" s="86"/>
      <c r="AD2102" s="87" t="str">
        <f t="shared" si="8"/>
        <v/>
      </c>
      <c r="AE2102" s="84"/>
      <c r="AF2102" s="86">
        <f>IF(AC2102&gt;0,AC2102,'⚙️ Config'!$B$10)</f>
        <v>0.0075</v>
      </c>
      <c r="AG2102" s="88">
        <f t="shared" si="9"/>
        <v>123851.0149</v>
      </c>
      <c r="AH2102" s="88">
        <f>AG2102*'⚙️ Config'!$B$11</f>
        <v>619255.0744</v>
      </c>
      <c r="AI2102" s="88">
        <f>AH2102*'⚙️ Config'!$B$12</f>
        <v>185776.5223</v>
      </c>
      <c r="AJ2102" s="64"/>
      <c r="AK2102" s="84"/>
      <c r="AL2102" s="84"/>
      <c r="AM2102" s="84"/>
      <c r="AN2102" s="84"/>
      <c r="AO2102" s="84"/>
      <c r="AP2102" s="84"/>
      <c r="AQ2102" s="84"/>
    </row>
    <row r="2103" ht="15.0" customHeight="1">
      <c r="A2103" s="93">
        <v>2100.0</v>
      </c>
      <c r="B2103" s="94" t="s">
        <v>4578</v>
      </c>
      <c r="C2103" s="93" t="s">
        <v>141</v>
      </c>
      <c r="D2103" s="93" t="s">
        <v>4579</v>
      </c>
      <c r="E2103" s="95">
        <v>37.54</v>
      </c>
      <c r="F2103" s="93" t="s">
        <v>85</v>
      </c>
      <c r="G2103" s="93" t="s">
        <v>244</v>
      </c>
      <c r="H2103" s="96">
        <v>1.647206514E7</v>
      </c>
      <c r="I2103" s="93">
        <v>3.0</v>
      </c>
      <c r="J2103" s="97">
        <v>1.8</v>
      </c>
      <c r="K2103" s="94">
        <v>2024.0</v>
      </c>
      <c r="L2103" s="93" t="s">
        <v>719</v>
      </c>
      <c r="M2103" s="93">
        <v>2024.0</v>
      </c>
      <c r="N2103" s="93" t="s">
        <v>145</v>
      </c>
      <c r="O2103" s="65" t="str">
        <f t="shared" si="1"/>
        <v>103616060001</v>
      </c>
      <c r="P2103" s="65">
        <f t="shared" si="2"/>
        <v>0</v>
      </c>
      <c r="Q2103" s="65">
        <f t="shared" si="3"/>
        <v>6</v>
      </c>
      <c r="R2103" s="65" t="str">
        <f t="shared" si="12"/>
        <v>10.361.606/0001-06</v>
      </c>
      <c r="S2103" s="84"/>
      <c r="T2103" s="84" t="str">
        <f t="shared" si="10"/>
        <v/>
      </c>
      <c r="U2103" s="84" t="str">
        <f t="shared" si="11"/>
        <v/>
      </c>
      <c r="V2103" s="65" t="str">
        <f t="shared" si="5"/>
        <v/>
      </c>
      <c r="W2103" s="84"/>
      <c r="X2103" s="84"/>
      <c r="Y2103" s="85"/>
      <c r="Z2103" s="85"/>
      <c r="AA2103" s="65" t="str">
        <f t="shared" si="6"/>
        <v/>
      </c>
      <c r="AB2103" s="65" t="str">
        <f t="shared" si="7"/>
        <v/>
      </c>
      <c r="AC2103" s="86"/>
      <c r="AD2103" s="87" t="str">
        <f t="shared" si="8"/>
        <v/>
      </c>
      <c r="AE2103" s="84"/>
      <c r="AF2103" s="86">
        <f>IF(AC2103&gt;0,AC2103,'⚙️ Config'!$B$10)</f>
        <v>0.0075</v>
      </c>
      <c r="AG2103" s="88">
        <f t="shared" si="9"/>
        <v>123540.4886</v>
      </c>
      <c r="AH2103" s="88">
        <f>AG2103*'⚙️ Config'!$B$11</f>
        <v>617702.4428</v>
      </c>
      <c r="AI2103" s="88">
        <f>AH2103*'⚙️ Config'!$B$12</f>
        <v>185310.7328</v>
      </c>
      <c r="AJ2103" s="64"/>
      <c r="AK2103" s="84"/>
      <c r="AL2103" s="84"/>
      <c r="AM2103" s="84"/>
      <c r="AN2103" s="84"/>
      <c r="AO2103" s="84"/>
      <c r="AP2103" s="84"/>
      <c r="AQ2103" s="84"/>
    </row>
    <row r="2104" ht="15.0" customHeight="1">
      <c r="A2104" s="93">
        <v>2101.0</v>
      </c>
      <c r="B2104" s="94" t="s">
        <v>4580</v>
      </c>
      <c r="C2104" s="93" t="s">
        <v>141</v>
      </c>
      <c r="D2104" s="93" t="s">
        <v>4581</v>
      </c>
      <c r="E2104" s="95">
        <v>26.35</v>
      </c>
      <c r="F2104" s="93" t="s">
        <v>85</v>
      </c>
      <c r="G2104" s="93" t="s">
        <v>244</v>
      </c>
      <c r="H2104" s="96">
        <v>1.63503348E7</v>
      </c>
      <c r="I2104" s="93">
        <v>2.0</v>
      </c>
      <c r="J2104" s="97">
        <v>3.9</v>
      </c>
      <c r="K2104" s="94">
        <v>2022.0</v>
      </c>
      <c r="L2104" s="93" t="s">
        <v>339</v>
      </c>
      <c r="M2104" s="93">
        <v>2022.0</v>
      </c>
      <c r="N2104" s="93" t="s">
        <v>161</v>
      </c>
      <c r="O2104" s="65" t="str">
        <f t="shared" si="1"/>
        <v>028348610001</v>
      </c>
      <c r="P2104" s="65">
        <f t="shared" si="2"/>
        <v>0</v>
      </c>
      <c r="Q2104" s="65">
        <f t="shared" si="3"/>
        <v>9</v>
      </c>
      <c r="R2104" s="65" t="str">
        <f t="shared" si="12"/>
        <v>02.834.861/0001-09</v>
      </c>
      <c r="S2104" s="84"/>
      <c r="T2104" s="84" t="str">
        <f t="shared" si="10"/>
        <v/>
      </c>
      <c r="U2104" s="84" t="str">
        <f t="shared" si="11"/>
        <v/>
      </c>
      <c r="V2104" s="65" t="str">
        <f t="shared" si="5"/>
        <v/>
      </c>
      <c r="W2104" s="84"/>
      <c r="X2104" s="84"/>
      <c r="Y2104" s="85"/>
      <c r="Z2104" s="85"/>
      <c r="AA2104" s="65" t="str">
        <f t="shared" si="6"/>
        <v/>
      </c>
      <c r="AB2104" s="65" t="str">
        <f t="shared" si="7"/>
        <v/>
      </c>
      <c r="AC2104" s="86"/>
      <c r="AD2104" s="87" t="str">
        <f t="shared" si="8"/>
        <v/>
      </c>
      <c r="AE2104" s="84"/>
      <c r="AF2104" s="86">
        <f>IF(AC2104&gt;0,AC2104,'⚙️ Config'!$B$10)</f>
        <v>0.0075</v>
      </c>
      <c r="AG2104" s="88">
        <f t="shared" si="9"/>
        <v>122627.511</v>
      </c>
      <c r="AH2104" s="88">
        <f>AG2104*'⚙️ Config'!$B$11</f>
        <v>613137.555</v>
      </c>
      <c r="AI2104" s="88">
        <f>AH2104*'⚙️ Config'!$B$12</f>
        <v>183941.2665</v>
      </c>
      <c r="AJ2104" s="64"/>
      <c r="AK2104" s="84"/>
      <c r="AL2104" s="84"/>
      <c r="AM2104" s="84"/>
      <c r="AN2104" s="84"/>
      <c r="AO2104" s="84"/>
      <c r="AP2104" s="84"/>
      <c r="AQ2104" s="84"/>
    </row>
    <row r="2105" ht="15.0" customHeight="1">
      <c r="A2105" s="93">
        <v>2102.0</v>
      </c>
      <c r="B2105" s="94" t="s">
        <v>4582</v>
      </c>
      <c r="C2105" s="93" t="s">
        <v>141</v>
      </c>
      <c r="D2105" s="93" t="s">
        <v>4583</v>
      </c>
      <c r="E2105" s="95">
        <v>71.81</v>
      </c>
      <c r="F2105" s="93" t="s">
        <v>85</v>
      </c>
      <c r="G2105" s="93" t="s">
        <v>244</v>
      </c>
      <c r="H2105" s="96">
        <v>1.594598641E7</v>
      </c>
      <c r="I2105" s="93">
        <v>4.0</v>
      </c>
      <c r="J2105" s="97">
        <v>1.2</v>
      </c>
      <c r="K2105" s="94">
        <v>2025.0</v>
      </c>
      <c r="L2105" s="93" t="s">
        <v>1438</v>
      </c>
      <c r="M2105" s="93">
        <v>2024.0</v>
      </c>
      <c r="N2105" s="93" t="s">
        <v>208</v>
      </c>
      <c r="O2105" s="65" t="str">
        <f t="shared" si="1"/>
        <v>442752830001</v>
      </c>
      <c r="P2105" s="65">
        <f t="shared" si="2"/>
        <v>5</v>
      </c>
      <c r="Q2105" s="65">
        <f t="shared" si="3"/>
        <v>0</v>
      </c>
      <c r="R2105" s="65" t="str">
        <f t="shared" si="12"/>
        <v>44.275.283/0001-50</v>
      </c>
      <c r="S2105" s="84"/>
      <c r="T2105" s="84" t="str">
        <f t="shared" si="10"/>
        <v/>
      </c>
      <c r="U2105" s="84" t="str">
        <f t="shared" si="11"/>
        <v/>
      </c>
      <c r="V2105" s="65" t="str">
        <f t="shared" si="5"/>
        <v/>
      </c>
      <c r="W2105" s="84"/>
      <c r="X2105" s="84"/>
      <c r="Y2105" s="85"/>
      <c r="Z2105" s="85"/>
      <c r="AA2105" s="65" t="str">
        <f t="shared" si="6"/>
        <v/>
      </c>
      <c r="AB2105" s="65" t="str">
        <f t="shared" si="7"/>
        <v/>
      </c>
      <c r="AC2105" s="86"/>
      <c r="AD2105" s="87" t="str">
        <f t="shared" si="8"/>
        <v/>
      </c>
      <c r="AE2105" s="84"/>
      <c r="AF2105" s="86">
        <f>IF(AC2105&gt;0,AC2105,'⚙️ Config'!$B$10)</f>
        <v>0.0075</v>
      </c>
      <c r="AG2105" s="88">
        <f t="shared" si="9"/>
        <v>119594.8981</v>
      </c>
      <c r="AH2105" s="88">
        <f>AG2105*'⚙️ Config'!$B$11</f>
        <v>597974.4904</v>
      </c>
      <c r="AI2105" s="88">
        <f>AH2105*'⚙️ Config'!$B$12</f>
        <v>179392.3471</v>
      </c>
      <c r="AJ2105" s="64"/>
      <c r="AK2105" s="84"/>
      <c r="AL2105" s="84"/>
      <c r="AM2105" s="84"/>
      <c r="AN2105" s="84"/>
      <c r="AO2105" s="84"/>
      <c r="AP2105" s="84"/>
      <c r="AQ2105" s="84"/>
    </row>
    <row r="2106" ht="15.0" customHeight="1">
      <c r="A2106" s="93">
        <v>2103.0</v>
      </c>
      <c r="B2106" s="94" t="s">
        <v>4584</v>
      </c>
      <c r="C2106" s="93" t="s">
        <v>141</v>
      </c>
      <c r="D2106" s="93" t="s">
        <v>4585</v>
      </c>
      <c r="E2106" s="95">
        <v>69.06</v>
      </c>
      <c r="F2106" s="93" t="s">
        <v>85</v>
      </c>
      <c r="G2106" s="93" t="s">
        <v>244</v>
      </c>
      <c r="H2106" s="96">
        <v>1.587883682E7</v>
      </c>
      <c r="I2106" s="93">
        <v>4.0</v>
      </c>
      <c r="J2106" s="97">
        <v>0.6</v>
      </c>
      <c r="K2106" s="94">
        <v>2025.0</v>
      </c>
      <c r="L2106" s="93" t="s">
        <v>1438</v>
      </c>
      <c r="M2106" s="93">
        <v>2025.0</v>
      </c>
      <c r="N2106" s="93" t="s">
        <v>161</v>
      </c>
      <c r="O2106" s="65" t="str">
        <f t="shared" si="1"/>
        <v>358082590001</v>
      </c>
      <c r="P2106" s="65">
        <f t="shared" si="2"/>
        <v>4</v>
      </c>
      <c r="Q2106" s="65">
        <f t="shared" si="3"/>
        <v>8</v>
      </c>
      <c r="R2106" s="65" t="str">
        <f t="shared" si="12"/>
        <v>35.808.259/0001-48</v>
      </c>
      <c r="S2106" s="84"/>
      <c r="T2106" s="84" t="str">
        <f t="shared" si="10"/>
        <v/>
      </c>
      <c r="U2106" s="84" t="str">
        <f t="shared" si="11"/>
        <v/>
      </c>
      <c r="V2106" s="65" t="str">
        <f t="shared" si="5"/>
        <v/>
      </c>
      <c r="W2106" s="84"/>
      <c r="X2106" s="84"/>
      <c r="Y2106" s="85"/>
      <c r="Z2106" s="85"/>
      <c r="AA2106" s="65" t="str">
        <f t="shared" si="6"/>
        <v/>
      </c>
      <c r="AB2106" s="65" t="str">
        <f t="shared" si="7"/>
        <v/>
      </c>
      <c r="AC2106" s="86"/>
      <c r="AD2106" s="87" t="str">
        <f t="shared" si="8"/>
        <v/>
      </c>
      <c r="AE2106" s="84"/>
      <c r="AF2106" s="86">
        <f>IF(AC2106&gt;0,AC2106,'⚙️ Config'!$B$10)</f>
        <v>0.0075</v>
      </c>
      <c r="AG2106" s="88">
        <f t="shared" si="9"/>
        <v>119091.2762</v>
      </c>
      <c r="AH2106" s="88">
        <f>AG2106*'⚙️ Config'!$B$11</f>
        <v>595456.3808</v>
      </c>
      <c r="AI2106" s="88">
        <f>AH2106*'⚙️ Config'!$B$12</f>
        <v>178636.9142</v>
      </c>
      <c r="AJ2106" s="64"/>
      <c r="AK2106" s="84"/>
      <c r="AL2106" s="84"/>
      <c r="AM2106" s="84"/>
      <c r="AN2106" s="84"/>
      <c r="AO2106" s="84"/>
      <c r="AP2106" s="84"/>
      <c r="AQ2106" s="84"/>
    </row>
    <row r="2107" ht="15.0" customHeight="1">
      <c r="A2107" s="93">
        <v>2104.0</v>
      </c>
      <c r="B2107" s="94" t="s">
        <v>4586</v>
      </c>
      <c r="C2107" s="93" t="s">
        <v>141</v>
      </c>
      <c r="D2107" s="93" t="s">
        <v>4587</v>
      </c>
      <c r="E2107" s="95">
        <v>53.75</v>
      </c>
      <c r="F2107" s="93" t="s">
        <v>85</v>
      </c>
      <c r="G2107" s="93" t="s">
        <v>244</v>
      </c>
      <c r="H2107" s="96">
        <v>1.548735866E7</v>
      </c>
      <c r="I2107" s="93">
        <v>3.0</v>
      </c>
      <c r="J2107" s="97">
        <v>1.0</v>
      </c>
      <c r="K2107" s="94">
        <v>2025.0</v>
      </c>
      <c r="L2107" s="93" t="s">
        <v>719</v>
      </c>
      <c r="M2107" s="93">
        <v>2025.0</v>
      </c>
      <c r="N2107" s="93" t="s">
        <v>145</v>
      </c>
      <c r="O2107" s="65" t="str">
        <f t="shared" si="1"/>
        <v>103471820001</v>
      </c>
      <c r="P2107" s="65">
        <f t="shared" si="2"/>
        <v>2</v>
      </c>
      <c r="Q2107" s="65">
        <f t="shared" si="3"/>
        <v>5</v>
      </c>
      <c r="R2107" s="65" t="str">
        <f t="shared" si="12"/>
        <v>10.347.182/0001-25</v>
      </c>
      <c r="S2107" s="84"/>
      <c r="T2107" s="84" t="str">
        <f t="shared" si="10"/>
        <v/>
      </c>
      <c r="U2107" s="84" t="str">
        <f t="shared" si="11"/>
        <v/>
      </c>
      <c r="V2107" s="65" t="str">
        <f t="shared" si="5"/>
        <v/>
      </c>
      <c r="W2107" s="84"/>
      <c r="X2107" s="84"/>
      <c r="Y2107" s="85"/>
      <c r="Z2107" s="85"/>
      <c r="AA2107" s="65" t="str">
        <f t="shared" si="6"/>
        <v/>
      </c>
      <c r="AB2107" s="65" t="str">
        <f t="shared" si="7"/>
        <v/>
      </c>
      <c r="AC2107" s="86"/>
      <c r="AD2107" s="87" t="str">
        <f t="shared" si="8"/>
        <v/>
      </c>
      <c r="AE2107" s="84"/>
      <c r="AF2107" s="86">
        <f>IF(AC2107&gt;0,AC2107,'⚙️ Config'!$B$10)</f>
        <v>0.0075</v>
      </c>
      <c r="AG2107" s="88">
        <f t="shared" si="9"/>
        <v>116155.19</v>
      </c>
      <c r="AH2107" s="88">
        <f>AG2107*'⚙️ Config'!$B$11</f>
        <v>580775.9498</v>
      </c>
      <c r="AI2107" s="88">
        <f>AH2107*'⚙️ Config'!$B$12</f>
        <v>174232.7849</v>
      </c>
      <c r="AJ2107" s="64"/>
      <c r="AK2107" s="84"/>
      <c r="AL2107" s="84"/>
      <c r="AM2107" s="84"/>
      <c r="AN2107" s="84"/>
      <c r="AO2107" s="84"/>
      <c r="AP2107" s="84"/>
      <c r="AQ2107" s="84"/>
    </row>
    <row r="2108" ht="15.0" customHeight="1">
      <c r="A2108" s="93">
        <v>2105.0</v>
      </c>
      <c r="B2108" s="94" t="s">
        <v>4588</v>
      </c>
      <c r="C2108" s="93" t="s">
        <v>141</v>
      </c>
      <c r="D2108" s="93" t="s">
        <v>4589</v>
      </c>
      <c r="E2108" s="95">
        <v>35.85</v>
      </c>
      <c r="F2108" s="93" t="s">
        <v>85</v>
      </c>
      <c r="G2108" s="93" t="s">
        <v>244</v>
      </c>
      <c r="H2108" s="96">
        <v>1.540361941E7</v>
      </c>
      <c r="I2108" s="93">
        <v>4.0</v>
      </c>
      <c r="J2108" s="97">
        <v>1.8</v>
      </c>
      <c r="K2108" s="94">
        <v>2024.0</v>
      </c>
      <c r="L2108" s="93" t="s">
        <v>1438</v>
      </c>
      <c r="M2108" s="93">
        <v>2024.0</v>
      </c>
      <c r="N2108" s="93" t="s">
        <v>161</v>
      </c>
      <c r="O2108" s="65" t="str">
        <f t="shared" si="1"/>
        <v>675296770001</v>
      </c>
      <c r="P2108" s="65">
        <f t="shared" si="2"/>
        <v>9</v>
      </c>
      <c r="Q2108" s="65">
        <f t="shared" si="3"/>
        <v>2</v>
      </c>
      <c r="R2108" s="65" t="str">
        <f t="shared" si="12"/>
        <v>67.529.677/0001-92</v>
      </c>
      <c r="S2108" s="84"/>
      <c r="T2108" s="84" t="str">
        <f t="shared" si="10"/>
        <v/>
      </c>
      <c r="U2108" s="84" t="str">
        <f t="shared" si="11"/>
        <v/>
      </c>
      <c r="V2108" s="65" t="str">
        <f t="shared" si="5"/>
        <v/>
      </c>
      <c r="W2108" s="84"/>
      <c r="X2108" s="84"/>
      <c r="Y2108" s="85"/>
      <c r="Z2108" s="85"/>
      <c r="AA2108" s="65" t="str">
        <f t="shared" si="6"/>
        <v/>
      </c>
      <c r="AB2108" s="65" t="str">
        <f t="shared" si="7"/>
        <v/>
      </c>
      <c r="AC2108" s="86"/>
      <c r="AD2108" s="87" t="str">
        <f t="shared" si="8"/>
        <v/>
      </c>
      <c r="AE2108" s="84"/>
      <c r="AF2108" s="86">
        <f>IF(AC2108&gt;0,AC2108,'⚙️ Config'!$B$10)</f>
        <v>0.0075</v>
      </c>
      <c r="AG2108" s="88">
        <f t="shared" si="9"/>
        <v>115527.1456</v>
      </c>
      <c r="AH2108" s="88">
        <f>AG2108*'⚙️ Config'!$B$11</f>
        <v>577635.7279</v>
      </c>
      <c r="AI2108" s="88">
        <f>AH2108*'⚙️ Config'!$B$12</f>
        <v>173290.7184</v>
      </c>
      <c r="AJ2108" s="64"/>
      <c r="AK2108" s="84"/>
      <c r="AL2108" s="84"/>
      <c r="AM2108" s="84"/>
      <c r="AN2108" s="84"/>
      <c r="AO2108" s="84"/>
      <c r="AP2108" s="84"/>
      <c r="AQ2108" s="84"/>
    </row>
    <row r="2109" ht="15.0" customHeight="1">
      <c r="A2109" s="93">
        <v>2106.0</v>
      </c>
      <c r="B2109" s="94" t="s">
        <v>4590</v>
      </c>
      <c r="C2109" s="93" t="s">
        <v>141</v>
      </c>
      <c r="D2109" s="93" t="s">
        <v>4591</v>
      </c>
      <c r="E2109" s="95">
        <v>32.9</v>
      </c>
      <c r="F2109" s="93" t="s">
        <v>85</v>
      </c>
      <c r="G2109" s="93" t="s">
        <v>244</v>
      </c>
      <c r="H2109" s="96">
        <v>1.533773189E7</v>
      </c>
      <c r="I2109" s="93">
        <v>3.0</v>
      </c>
      <c r="J2109" s="97">
        <v>2.3</v>
      </c>
      <c r="K2109" s="94">
        <v>2024.0</v>
      </c>
      <c r="L2109" s="93" t="s">
        <v>4385</v>
      </c>
      <c r="M2109" s="93">
        <v>2023.0</v>
      </c>
      <c r="N2109" s="93" t="s">
        <v>145</v>
      </c>
      <c r="O2109" s="65" t="str">
        <f t="shared" si="1"/>
        <v>046472880001</v>
      </c>
      <c r="P2109" s="65">
        <f t="shared" si="2"/>
        <v>4</v>
      </c>
      <c r="Q2109" s="65">
        <f t="shared" si="3"/>
        <v>1</v>
      </c>
      <c r="R2109" s="65" t="str">
        <f t="shared" si="12"/>
        <v>04.647.288/0001-41</v>
      </c>
      <c r="S2109" s="84"/>
      <c r="T2109" s="84" t="str">
        <f t="shared" si="10"/>
        <v/>
      </c>
      <c r="U2109" s="84" t="str">
        <f t="shared" si="11"/>
        <v/>
      </c>
      <c r="V2109" s="65" t="str">
        <f t="shared" si="5"/>
        <v/>
      </c>
      <c r="W2109" s="84"/>
      <c r="X2109" s="84"/>
      <c r="Y2109" s="85"/>
      <c r="Z2109" s="85"/>
      <c r="AA2109" s="65" t="str">
        <f t="shared" si="6"/>
        <v/>
      </c>
      <c r="AB2109" s="65" t="str">
        <f t="shared" si="7"/>
        <v/>
      </c>
      <c r="AC2109" s="86"/>
      <c r="AD2109" s="87" t="str">
        <f t="shared" si="8"/>
        <v/>
      </c>
      <c r="AE2109" s="84"/>
      <c r="AF2109" s="86">
        <f>IF(AC2109&gt;0,AC2109,'⚙️ Config'!$B$10)</f>
        <v>0.0075</v>
      </c>
      <c r="AG2109" s="88">
        <f t="shared" si="9"/>
        <v>115032.9892</v>
      </c>
      <c r="AH2109" s="88">
        <f>AG2109*'⚙️ Config'!$B$11</f>
        <v>575164.9459</v>
      </c>
      <c r="AI2109" s="88">
        <f>AH2109*'⚙️ Config'!$B$12</f>
        <v>172549.4838</v>
      </c>
      <c r="AJ2109" s="64"/>
      <c r="AK2109" s="84"/>
      <c r="AL2109" s="84"/>
      <c r="AM2109" s="84"/>
      <c r="AN2109" s="84"/>
      <c r="AO2109" s="84"/>
      <c r="AP2109" s="84"/>
      <c r="AQ2109" s="84"/>
    </row>
    <row r="2110" ht="15.0" customHeight="1">
      <c r="A2110" s="93">
        <v>2107.0</v>
      </c>
      <c r="B2110" s="94" t="s">
        <v>4592</v>
      </c>
      <c r="C2110" s="93" t="s">
        <v>141</v>
      </c>
      <c r="D2110" s="93" t="s">
        <v>4593</v>
      </c>
      <c r="E2110" s="95">
        <v>69.05</v>
      </c>
      <c r="F2110" s="93" t="s">
        <v>85</v>
      </c>
      <c r="G2110" s="93" t="s">
        <v>244</v>
      </c>
      <c r="H2110" s="96">
        <v>1.533145634E7</v>
      </c>
      <c r="I2110" s="93">
        <v>4.0</v>
      </c>
      <c r="J2110" s="97">
        <v>0.6</v>
      </c>
      <c r="K2110" s="94">
        <v>2025.0</v>
      </c>
      <c r="L2110" s="93" t="s">
        <v>4450</v>
      </c>
      <c r="M2110" s="93">
        <v>2025.0</v>
      </c>
      <c r="N2110" s="93" t="s">
        <v>145</v>
      </c>
      <c r="O2110" s="65" t="str">
        <f t="shared" si="1"/>
        <v>200921740001</v>
      </c>
      <c r="P2110" s="65">
        <f t="shared" si="2"/>
        <v>3</v>
      </c>
      <c r="Q2110" s="65">
        <f t="shared" si="3"/>
        <v>9</v>
      </c>
      <c r="R2110" s="65" t="str">
        <f t="shared" si="12"/>
        <v>20.092.174/0001-39</v>
      </c>
      <c r="S2110" s="84"/>
      <c r="T2110" s="84" t="str">
        <f t="shared" si="10"/>
        <v/>
      </c>
      <c r="U2110" s="84" t="str">
        <f t="shared" si="11"/>
        <v/>
      </c>
      <c r="V2110" s="65" t="str">
        <f t="shared" si="5"/>
        <v/>
      </c>
      <c r="W2110" s="84"/>
      <c r="X2110" s="84"/>
      <c r="Y2110" s="85"/>
      <c r="Z2110" s="85"/>
      <c r="AA2110" s="65" t="str">
        <f t="shared" si="6"/>
        <v/>
      </c>
      <c r="AB2110" s="65" t="str">
        <f t="shared" si="7"/>
        <v/>
      </c>
      <c r="AC2110" s="86"/>
      <c r="AD2110" s="87" t="str">
        <f t="shared" si="8"/>
        <v/>
      </c>
      <c r="AE2110" s="84"/>
      <c r="AF2110" s="86">
        <f>IF(AC2110&gt;0,AC2110,'⚙️ Config'!$B$10)</f>
        <v>0.0075</v>
      </c>
      <c r="AG2110" s="88">
        <f t="shared" si="9"/>
        <v>114985.9226</v>
      </c>
      <c r="AH2110" s="88">
        <f>AG2110*'⚙️ Config'!$B$11</f>
        <v>574929.6128</v>
      </c>
      <c r="AI2110" s="88">
        <f>AH2110*'⚙️ Config'!$B$12</f>
        <v>172478.8838</v>
      </c>
      <c r="AJ2110" s="64"/>
      <c r="AK2110" s="84"/>
      <c r="AL2110" s="84"/>
      <c r="AM2110" s="84"/>
      <c r="AN2110" s="84"/>
      <c r="AO2110" s="84"/>
      <c r="AP2110" s="84"/>
      <c r="AQ2110" s="84"/>
    </row>
    <row r="2111" ht="15.0" customHeight="1">
      <c r="A2111" s="93">
        <v>2108.0</v>
      </c>
      <c r="B2111" s="94" t="s">
        <v>4594</v>
      </c>
      <c r="C2111" s="93" t="s">
        <v>141</v>
      </c>
      <c r="D2111" s="93" t="s">
        <v>4595</v>
      </c>
      <c r="E2111" s="95">
        <v>33.48</v>
      </c>
      <c r="F2111" s="93" t="s">
        <v>85</v>
      </c>
      <c r="G2111" s="93" t="s">
        <v>244</v>
      </c>
      <c r="H2111" s="96">
        <v>1.501534074E7</v>
      </c>
      <c r="I2111" s="93">
        <v>3.0</v>
      </c>
      <c r="J2111" s="97">
        <v>2.8</v>
      </c>
      <c r="K2111" s="94">
        <v>2024.0</v>
      </c>
      <c r="L2111" s="93" t="s">
        <v>256</v>
      </c>
      <c r="M2111" s="93">
        <v>2023.0</v>
      </c>
      <c r="N2111" s="93" t="s">
        <v>189</v>
      </c>
      <c r="O2111" s="65" t="str">
        <f t="shared" si="1"/>
        <v>052359830001</v>
      </c>
      <c r="P2111" s="65">
        <f t="shared" si="2"/>
        <v>6</v>
      </c>
      <c r="Q2111" s="65">
        <f t="shared" si="3"/>
        <v>9</v>
      </c>
      <c r="R2111" s="65" t="str">
        <f t="shared" si="12"/>
        <v>05.235.983/0001-69</v>
      </c>
      <c r="S2111" s="84"/>
      <c r="T2111" s="84" t="str">
        <f t="shared" si="10"/>
        <v/>
      </c>
      <c r="U2111" s="84" t="str">
        <f t="shared" si="11"/>
        <v/>
      </c>
      <c r="V2111" s="65" t="str">
        <f t="shared" si="5"/>
        <v/>
      </c>
      <c r="W2111" s="84"/>
      <c r="X2111" s="84"/>
      <c r="Y2111" s="85"/>
      <c r="Z2111" s="85"/>
      <c r="AA2111" s="65" t="str">
        <f t="shared" si="6"/>
        <v/>
      </c>
      <c r="AB2111" s="65" t="str">
        <f t="shared" si="7"/>
        <v/>
      </c>
      <c r="AC2111" s="86"/>
      <c r="AD2111" s="87" t="str">
        <f t="shared" si="8"/>
        <v/>
      </c>
      <c r="AE2111" s="84"/>
      <c r="AF2111" s="86">
        <f>IF(AC2111&gt;0,AC2111,'⚙️ Config'!$B$10)</f>
        <v>0.0075</v>
      </c>
      <c r="AG2111" s="88">
        <f t="shared" si="9"/>
        <v>112615.0556</v>
      </c>
      <c r="AH2111" s="88">
        <f>AG2111*'⚙️ Config'!$B$11</f>
        <v>563075.2778</v>
      </c>
      <c r="AI2111" s="88">
        <f>AH2111*'⚙️ Config'!$B$12</f>
        <v>168922.5833</v>
      </c>
      <c r="AJ2111" s="64"/>
      <c r="AK2111" s="84"/>
      <c r="AL2111" s="84"/>
      <c r="AM2111" s="84"/>
      <c r="AN2111" s="84"/>
      <c r="AO2111" s="84"/>
      <c r="AP2111" s="84"/>
      <c r="AQ2111" s="84"/>
    </row>
    <row r="2112" ht="15.0" customHeight="1">
      <c r="A2112" s="93">
        <v>2109.0</v>
      </c>
      <c r="B2112" s="94" t="s">
        <v>4596</v>
      </c>
      <c r="C2112" s="93" t="s">
        <v>154</v>
      </c>
      <c r="D2112" s="93" t="s">
        <v>4597</v>
      </c>
      <c r="E2112" s="95">
        <v>38.89</v>
      </c>
      <c r="F2112" s="93" t="s">
        <v>85</v>
      </c>
      <c r="G2112" s="93" t="s">
        <v>244</v>
      </c>
      <c r="H2112" s="96">
        <v>1.499153256E7</v>
      </c>
      <c r="I2112" s="93">
        <v>3.0</v>
      </c>
      <c r="J2112" s="97">
        <v>1.7</v>
      </c>
      <c r="K2112" s="94">
        <v>2024.0</v>
      </c>
      <c r="L2112" s="93" t="s">
        <v>4598</v>
      </c>
      <c r="M2112" s="93">
        <v>2024.0</v>
      </c>
      <c r="N2112" s="93" t="s">
        <v>145</v>
      </c>
      <c r="O2112" s="65" t="str">
        <f t="shared" si="1"/>
        <v>039711080001</v>
      </c>
      <c r="P2112" s="65">
        <f t="shared" si="2"/>
        <v>1</v>
      </c>
      <c r="Q2112" s="65">
        <f t="shared" si="3"/>
        <v>0</v>
      </c>
      <c r="R2112" s="65" t="str">
        <f t="shared" si="12"/>
        <v>03.971.108/0001-10</v>
      </c>
      <c r="S2112" s="84"/>
      <c r="T2112" s="84" t="str">
        <f t="shared" si="10"/>
        <v/>
      </c>
      <c r="U2112" s="84" t="str">
        <f t="shared" si="11"/>
        <v/>
      </c>
      <c r="V2112" s="65" t="str">
        <f t="shared" si="5"/>
        <v/>
      </c>
      <c r="W2112" s="84"/>
      <c r="X2112" s="84"/>
      <c r="Y2112" s="85"/>
      <c r="Z2112" s="85"/>
      <c r="AA2112" s="65" t="str">
        <f t="shared" si="6"/>
        <v/>
      </c>
      <c r="AB2112" s="65" t="str">
        <f t="shared" si="7"/>
        <v/>
      </c>
      <c r="AC2112" s="86"/>
      <c r="AD2112" s="87" t="str">
        <f t="shared" si="8"/>
        <v/>
      </c>
      <c r="AE2112" s="84"/>
      <c r="AF2112" s="86">
        <f>IF(AC2112&gt;0,AC2112,'⚙️ Config'!$B$10)</f>
        <v>0.0075</v>
      </c>
      <c r="AG2112" s="88">
        <f t="shared" si="9"/>
        <v>112436.4942</v>
      </c>
      <c r="AH2112" s="88">
        <f>AG2112*'⚙️ Config'!$B$11</f>
        <v>562182.471</v>
      </c>
      <c r="AI2112" s="88">
        <f>AH2112*'⚙️ Config'!$B$12</f>
        <v>168654.7413</v>
      </c>
      <c r="AJ2112" s="64"/>
      <c r="AK2112" s="84"/>
      <c r="AL2112" s="84"/>
      <c r="AM2112" s="84"/>
      <c r="AN2112" s="84"/>
      <c r="AO2112" s="84"/>
      <c r="AP2112" s="84"/>
      <c r="AQ2112" s="84"/>
    </row>
    <row r="2113" ht="15.0" customHeight="1">
      <c r="A2113" s="93">
        <v>2110.0</v>
      </c>
      <c r="B2113" s="94" t="s">
        <v>4599</v>
      </c>
      <c r="C2113" s="93" t="s">
        <v>141</v>
      </c>
      <c r="D2113" s="93" t="s">
        <v>4600</v>
      </c>
      <c r="E2113" s="95">
        <v>22.98</v>
      </c>
      <c r="F2113" s="93" t="s">
        <v>85</v>
      </c>
      <c r="G2113" s="93" t="s">
        <v>244</v>
      </c>
      <c r="H2113" s="96">
        <v>1.496644884E7</v>
      </c>
      <c r="I2113" s="93">
        <v>3.0</v>
      </c>
      <c r="J2113" s="97">
        <v>3.9</v>
      </c>
      <c r="K2113" s="94">
        <v>2022.0</v>
      </c>
      <c r="L2113" s="93" t="s">
        <v>473</v>
      </c>
      <c r="M2113" s="93">
        <v>2022.0</v>
      </c>
      <c r="N2113" s="93" t="s">
        <v>161</v>
      </c>
      <c r="O2113" s="65" t="str">
        <f t="shared" si="1"/>
        <v>408006030001</v>
      </c>
      <c r="P2113" s="65">
        <f t="shared" si="2"/>
        <v>9</v>
      </c>
      <c r="Q2113" s="65">
        <f t="shared" si="3"/>
        <v>2</v>
      </c>
      <c r="R2113" s="65" t="str">
        <f t="shared" si="12"/>
        <v>40.800.603/0001-92</v>
      </c>
      <c r="S2113" s="84"/>
      <c r="T2113" s="84" t="str">
        <f t="shared" si="10"/>
        <v/>
      </c>
      <c r="U2113" s="84" t="str">
        <f t="shared" si="11"/>
        <v/>
      </c>
      <c r="V2113" s="65" t="str">
        <f t="shared" si="5"/>
        <v/>
      </c>
      <c r="W2113" s="84"/>
      <c r="X2113" s="84"/>
      <c r="Y2113" s="85"/>
      <c r="Z2113" s="85"/>
      <c r="AA2113" s="65" t="str">
        <f t="shared" si="6"/>
        <v/>
      </c>
      <c r="AB2113" s="65" t="str">
        <f t="shared" si="7"/>
        <v/>
      </c>
      <c r="AC2113" s="86"/>
      <c r="AD2113" s="87" t="str">
        <f t="shared" si="8"/>
        <v/>
      </c>
      <c r="AE2113" s="84"/>
      <c r="AF2113" s="86">
        <f>IF(AC2113&gt;0,AC2113,'⚙️ Config'!$B$10)</f>
        <v>0.0075</v>
      </c>
      <c r="AG2113" s="88">
        <f t="shared" si="9"/>
        <v>112248.3663</v>
      </c>
      <c r="AH2113" s="88">
        <f>AG2113*'⚙️ Config'!$B$11</f>
        <v>561241.8315</v>
      </c>
      <c r="AI2113" s="88">
        <f>AH2113*'⚙️ Config'!$B$12</f>
        <v>168372.5495</v>
      </c>
      <c r="AJ2113" s="64"/>
      <c r="AK2113" s="84"/>
      <c r="AL2113" s="84"/>
      <c r="AM2113" s="84"/>
      <c r="AN2113" s="84"/>
      <c r="AO2113" s="84"/>
      <c r="AP2113" s="84"/>
      <c r="AQ2113" s="84"/>
    </row>
    <row r="2114" ht="15.0" customHeight="1">
      <c r="A2114" s="93">
        <v>2111.0</v>
      </c>
      <c r="B2114" s="94" t="s">
        <v>4601</v>
      </c>
      <c r="C2114" s="93" t="s">
        <v>141</v>
      </c>
      <c r="D2114" s="93" t="s">
        <v>4602</v>
      </c>
      <c r="E2114" s="95">
        <v>39.53</v>
      </c>
      <c r="F2114" s="93" t="s">
        <v>85</v>
      </c>
      <c r="G2114" s="93" t="s">
        <v>244</v>
      </c>
      <c r="H2114" s="96">
        <v>1.464014418E7</v>
      </c>
      <c r="I2114" s="93">
        <v>4.0</v>
      </c>
      <c r="J2114" s="97">
        <v>2.1</v>
      </c>
      <c r="K2114" s="94">
        <v>2025.0</v>
      </c>
      <c r="L2114" s="93" t="s">
        <v>4385</v>
      </c>
      <c r="M2114" s="93">
        <v>2024.0</v>
      </c>
      <c r="N2114" s="93" t="s">
        <v>4351</v>
      </c>
      <c r="O2114" s="65" t="str">
        <f t="shared" si="1"/>
        <v>089694410001</v>
      </c>
      <c r="P2114" s="65">
        <f t="shared" si="2"/>
        <v>0</v>
      </c>
      <c r="Q2114" s="65">
        <f t="shared" si="3"/>
        <v>8</v>
      </c>
      <c r="R2114" s="65" t="str">
        <f t="shared" si="12"/>
        <v>08.969.441/0001-08</v>
      </c>
      <c r="S2114" s="84"/>
      <c r="T2114" s="84" t="str">
        <f t="shared" si="10"/>
        <v/>
      </c>
      <c r="U2114" s="84" t="str">
        <f t="shared" si="11"/>
        <v/>
      </c>
      <c r="V2114" s="65" t="str">
        <f t="shared" si="5"/>
        <v/>
      </c>
      <c r="W2114" s="84"/>
      <c r="X2114" s="84"/>
      <c r="Y2114" s="85"/>
      <c r="Z2114" s="85"/>
      <c r="AA2114" s="65" t="str">
        <f t="shared" si="6"/>
        <v/>
      </c>
      <c r="AB2114" s="65" t="str">
        <f t="shared" si="7"/>
        <v/>
      </c>
      <c r="AC2114" s="86"/>
      <c r="AD2114" s="87" t="str">
        <f t="shared" si="8"/>
        <v/>
      </c>
      <c r="AE2114" s="84"/>
      <c r="AF2114" s="86">
        <f>IF(AC2114&gt;0,AC2114,'⚙️ Config'!$B$10)</f>
        <v>0.0075</v>
      </c>
      <c r="AG2114" s="88">
        <f t="shared" si="9"/>
        <v>109801.0814</v>
      </c>
      <c r="AH2114" s="88">
        <f>AG2114*'⚙️ Config'!$B$11</f>
        <v>549005.4068</v>
      </c>
      <c r="AI2114" s="88">
        <f>AH2114*'⚙️ Config'!$B$12</f>
        <v>164701.622</v>
      </c>
      <c r="AJ2114" s="64"/>
      <c r="AK2114" s="84"/>
      <c r="AL2114" s="84"/>
      <c r="AM2114" s="84"/>
      <c r="AN2114" s="84"/>
      <c r="AO2114" s="84"/>
      <c r="AP2114" s="84"/>
      <c r="AQ2114" s="84"/>
    </row>
    <row r="2115" ht="15.0" customHeight="1">
      <c r="A2115" s="93">
        <v>2112.0</v>
      </c>
      <c r="B2115" s="94" t="s">
        <v>4603</v>
      </c>
      <c r="C2115" s="93" t="s">
        <v>141</v>
      </c>
      <c r="D2115" s="93" t="s">
        <v>4604</v>
      </c>
      <c r="E2115" s="95">
        <v>37.93</v>
      </c>
      <c r="F2115" s="93" t="s">
        <v>85</v>
      </c>
      <c r="G2115" s="93" t="s">
        <v>244</v>
      </c>
      <c r="H2115" s="96">
        <v>1.443100242E7</v>
      </c>
      <c r="I2115" s="93">
        <v>4.0</v>
      </c>
      <c r="J2115" s="97">
        <v>2.4</v>
      </c>
      <c r="K2115" s="94">
        <v>2025.0</v>
      </c>
      <c r="L2115" s="93" t="s">
        <v>144</v>
      </c>
      <c r="M2115" s="93">
        <v>2023.0</v>
      </c>
      <c r="N2115" s="93" t="s">
        <v>145</v>
      </c>
      <c r="O2115" s="65" t="str">
        <f t="shared" si="1"/>
        <v>119908380001</v>
      </c>
      <c r="P2115" s="65">
        <f t="shared" si="2"/>
        <v>9</v>
      </c>
      <c r="Q2115" s="65">
        <f t="shared" si="3"/>
        <v>6</v>
      </c>
      <c r="R2115" s="65" t="str">
        <f t="shared" si="12"/>
        <v>11.990.838/0001-96</v>
      </c>
      <c r="S2115" s="84"/>
      <c r="T2115" s="84" t="str">
        <f t="shared" si="10"/>
        <v/>
      </c>
      <c r="U2115" s="84" t="str">
        <f t="shared" si="11"/>
        <v/>
      </c>
      <c r="V2115" s="65" t="str">
        <f t="shared" si="5"/>
        <v/>
      </c>
      <c r="W2115" s="84"/>
      <c r="X2115" s="84"/>
      <c r="Y2115" s="85"/>
      <c r="Z2115" s="85"/>
      <c r="AA2115" s="65" t="str">
        <f t="shared" si="6"/>
        <v/>
      </c>
      <c r="AB2115" s="65" t="str">
        <f t="shared" si="7"/>
        <v/>
      </c>
      <c r="AC2115" s="86"/>
      <c r="AD2115" s="87" t="str">
        <f t="shared" si="8"/>
        <v/>
      </c>
      <c r="AE2115" s="84"/>
      <c r="AF2115" s="86">
        <f>IF(AC2115&gt;0,AC2115,'⚙️ Config'!$B$10)</f>
        <v>0.0075</v>
      </c>
      <c r="AG2115" s="88">
        <f t="shared" si="9"/>
        <v>108232.5182</v>
      </c>
      <c r="AH2115" s="88">
        <f>AG2115*'⚙️ Config'!$B$11</f>
        <v>541162.5908</v>
      </c>
      <c r="AI2115" s="88">
        <f>AH2115*'⚙️ Config'!$B$12</f>
        <v>162348.7772</v>
      </c>
      <c r="AJ2115" s="64"/>
      <c r="AK2115" s="84"/>
      <c r="AL2115" s="84"/>
      <c r="AM2115" s="84"/>
      <c r="AN2115" s="84"/>
      <c r="AO2115" s="84"/>
      <c r="AP2115" s="84"/>
      <c r="AQ2115" s="84"/>
    </row>
    <row r="2116" ht="15.0" customHeight="1">
      <c r="A2116" s="93">
        <v>2113.0</v>
      </c>
      <c r="B2116" s="94" t="s">
        <v>4605</v>
      </c>
      <c r="C2116" s="93" t="s">
        <v>141</v>
      </c>
      <c r="D2116" s="93" t="s">
        <v>4606</v>
      </c>
      <c r="E2116" s="95">
        <v>32.98</v>
      </c>
      <c r="F2116" s="93" t="s">
        <v>85</v>
      </c>
      <c r="G2116" s="93" t="s">
        <v>244</v>
      </c>
      <c r="H2116" s="96">
        <v>1.435604363E7</v>
      </c>
      <c r="I2116" s="93">
        <v>3.0</v>
      </c>
      <c r="J2116" s="97">
        <v>2.2</v>
      </c>
      <c r="K2116" s="94">
        <v>2024.0</v>
      </c>
      <c r="L2116" s="93" t="s">
        <v>4400</v>
      </c>
      <c r="M2116" s="93">
        <v>2024.0</v>
      </c>
      <c r="N2116" s="93" t="s">
        <v>145</v>
      </c>
      <c r="O2116" s="65" t="str">
        <f t="shared" si="1"/>
        <v>008135590001</v>
      </c>
      <c r="P2116" s="65">
        <f t="shared" si="2"/>
        <v>3</v>
      </c>
      <c r="Q2116" s="65">
        <f t="shared" si="3"/>
        <v>0</v>
      </c>
      <c r="R2116" s="65" t="str">
        <f t="shared" si="12"/>
        <v>00.813.559/0001-30</v>
      </c>
      <c r="S2116" s="84"/>
      <c r="T2116" s="84" t="str">
        <f t="shared" si="10"/>
        <v/>
      </c>
      <c r="U2116" s="84" t="str">
        <f t="shared" si="11"/>
        <v/>
      </c>
      <c r="V2116" s="65" t="str">
        <f t="shared" si="5"/>
        <v/>
      </c>
      <c r="W2116" s="84"/>
      <c r="X2116" s="84"/>
      <c r="Y2116" s="85"/>
      <c r="Z2116" s="85"/>
      <c r="AA2116" s="65" t="str">
        <f t="shared" si="6"/>
        <v/>
      </c>
      <c r="AB2116" s="65" t="str">
        <f t="shared" si="7"/>
        <v/>
      </c>
      <c r="AC2116" s="86"/>
      <c r="AD2116" s="87" t="str">
        <f t="shared" si="8"/>
        <v/>
      </c>
      <c r="AE2116" s="84"/>
      <c r="AF2116" s="86">
        <f>IF(AC2116&gt;0,AC2116,'⚙️ Config'!$B$10)</f>
        <v>0.0075</v>
      </c>
      <c r="AG2116" s="88">
        <f t="shared" si="9"/>
        <v>107670.3272</v>
      </c>
      <c r="AH2116" s="88">
        <f>AG2116*'⚙️ Config'!$B$11</f>
        <v>538351.6361</v>
      </c>
      <c r="AI2116" s="88">
        <f>AH2116*'⚙️ Config'!$B$12</f>
        <v>161505.4908</v>
      </c>
      <c r="AJ2116" s="64"/>
      <c r="AK2116" s="84"/>
      <c r="AL2116" s="84"/>
      <c r="AM2116" s="84"/>
      <c r="AN2116" s="84"/>
      <c r="AO2116" s="84"/>
      <c r="AP2116" s="84"/>
      <c r="AQ2116" s="84"/>
    </row>
    <row r="2117" ht="15.0" customHeight="1">
      <c r="A2117" s="93">
        <v>2114.0</v>
      </c>
      <c r="B2117" s="94" t="s">
        <v>4607</v>
      </c>
      <c r="C2117" s="93" t="s">
        <v>141</v>
      </c>
      <c r="D2117" s="93" t="s">
        <v>4608</v>
      </c>
      <c r="E2117" s="95">
        <v>42.08</v>
      </c>
      <c r="F2117" s="93" t="s">
        <v>85</v>
      </c>
      <c r="G2117" s="93" t="s">
        <v>244</v>
      </c>
      <c r="H2117" s="96">
        <v>1.433210477E7</v>
      </c>
      <c r="I2117" s="93">
        <v>4.0</v>
      </c>
      <c r="J2117" s="97">
        <v>1.6</v>
      </c>
      <c r="K2117" s="94">
        <v>2025.0</v>
      </c>
      <c r="L2117" s="93" t="s">
        <v>4609</v>
      </c>
      <c r="M2117" s="93">
        <v>2024.0</v>
      </c>
      <c r="N2117" s="93" t="s">
        <v>145</v>
      </c>
      <c r="O2117" s="65" t="str">
        <f t="shared" si="1"/>
        <v>524380820001</v>
      </c>
      <c r="P2117" s="65">
        <f t="shared" si="2"/>
        <v>5</v>
      </c>
      <c r="Q2117" s="65">
        <f t="shared" si="3"/>
        <v>4</v>
      </c>
      <c r="R2117" s="65" t="str">
        <f t="shared" si="12"/>
        <v>52.438.082/0001-54</v>
      </c>
      <c r="S2117" s="84"/>
      <c r="T2117" s="84" t="str">
        <f t="shared" si="10"/>
        <v/>
      </c>
      <c r="U2117" s="84" t="str">
        <f t="shared" si="11"/>
        <v/>
      </c>
      <c r="V2117" s="65" t="str">
        <f t="shared" si="5"/>
        <v/>
      </c>
      <c r="W2117" s="84"/>
      <c r="X2117" s="84"/>
      <c r="Y2117" s="85"/>
      <c r="Z2117" s="85"/>
      <c r="AA2117" s="65" t="str">
        <f t="shared" si="6"/>
        <v/>
      </c>
      <c r="AB2117" s="65" t="str">
        <f t="shared" si="7"/>
        <v/>
      </c>
      <c r="AC2117" s="86"/>
      <c r="AD2117" s="87" t="str">
        <f t="shared" si="8"/>
        <v/>
      </c>
      <c r="AE2117" s="84"/>
      <c r="AF2117" s="86">
        <f>IF(AC2117&gt;0,AC2117,'⚙️ Config'!$B$10)</f>
        <v>0.0075</v>
      </c>
      <c r="AG2117" s="88">
        <f t="shared" si="9"/>
        <v>107490.7858</v>
      </c>
      <c r="AH2117" s="88">
        <f>AG2117*'⚙️ Config'!$B$11</f>
        <v>537453.9289</v>
      </c>
      <c r="AI2117" s="88">
        <f>AH2117*'⚙️ Config'!$B$12</f>
        <v>161236.1787</v>
      </c>
      <c r="AJ2117" s="64"/>
      <c r="AK2117" s="84"/>
      <c r="AL2117" s="84"/>
      <c r="AM2117" s="84"/>
      <c r="AN2117" s="84"/>
      <c r="AO2117" s="84"/>
      <c r="AP2117" s="84"/>
      <c r="AQ2117" s="84"/>
    </row>
    <row r="2118" ht="15.0" customHeight="1">
      <c r="A2118" s="93">
        <v>2115.0</v>
      </c>
      <c r="B2118" s="94" t="s">
        <v>4610</v>
      </c>
      <c r="C2118" s="93" t="s">
        <v>141</v>
      </c>
      <c r="D2118" s="93" t="s">
        <v>4611</v>
      </c>
      <c r="E2118" s="95">
        <v>33.61</v>
      </c>
      <c r="F2118" s="93" t="s">
        <v>85</v>
      </c>
      <c r="G2118" s="93" t="s">
        <v>244</v>
      </c>
      <c r="H2118" s="96">
        <v>1.422605199E7</v>
      </c>
      <c r="I2118" s="93">
        <v>2.0</v>
      </c>
      <c r="J2118" s="97">
        <v>2.8</v>
      </c>
      <c r="K2118" s="94">
        <v>2024.0</v>
      </c>
      <c r="L2118" s="93" t="s">
        <v>197</v>
      </c>
      <c r="M2118" s="93">
        <v>2023.0</v>
      </c>
      <c r="N2118" s="93" t="s">
        <v>342</v>
      </c>
      <c r="O2118" s="65" t="str">
        <f t="shared" si="1"/>
        <v>070202520001</v>
      </c>
      <c r="P2118" s="65">
        <f t="shared" si="2"/>
        <v>2</v>
      </c>
      <c r="Q2118" s="65">
        <f t="shared" si="3"/>
        <v>1</v>
      </c>
      <c r="R2118" s="65" t="str">
        <f t="shared" si="12"/>
        <v>07.020.252/0001-21</v>
      </c>
      <c r="S2118" s="84"/>
      <c r="T2118" s="84" t="str">
        <f t="shared" si="10"/>
        <v/>
      </c>
      <c r="U2118" s="84" t="str">
        <f t="shared" si="11"/>
        <v/>
      </c>
      <c r="V2118" s="65" t="str">
        <f t="shared" si="5"/>
        <v/>
      </c>
      <c r="W2118" s="84"/>
      <c r="X2118" s="84"/>
      <c r="Y2118" s="85"/>
      <c r="Z2118" s="85"/>
      <c r="AA2118" s="65" t="str">
        <f t="shared" si="6"/>
        <v/>
      </c>
      <c r="AB2118" s="65" t="str">
        <f t="shared" si="7"/>
        <v/>
      </c>
      <c r="AC2118" s="86"/>
      <c r="AD2118" s="87" t="str">
        <f t="shared" si="8"/>
        <v/>
      </c>
      <c r="AE2118" s="84"/>
      <c r="AF2118" s="86">
        <f>IF(AC2118&gt;0,AC2118,'⚙️ Config'!$B$10)</f>
        <v>0.0075</v>
      </c>
      <c r="AG2118" s="88">
        <f t="shared" si="9"/>
        <v>106695.3899</v>
      </c>
      <c r="AH2118" s="88">
        <f>AG2118*'⚙️ Config'!$B$11</f>
        <v>533476.9496</v>
      </c>
      <c r="AI2118" s="88">
        <f>AH2118*'⚙️ Config'!$B$12</f>
        <v>160043.0849</v>
      </c>
      <c r="AJ2118" s="64"/>
      <c r="AK2118" s="84"/>
      <c r="AL2118" s="84"/>
      <c r="AM2118" s="84"/>
      <c r="AN2118" s="84"/>
      <c r="AO2118" s="84"/>
      <c r="AP2118" s="84"/>
      <c r="AQ2118" s="84"/>
    </row>
    <row r="2119" ht="15.0" customHeight="1">
      <c r="A2119" s="93">
        <v>2116.0</v>
      </c>
      <c r="B2119" s="94" t="s">
        <v>4612</v>
      </c>
      <c r="C2119" s="93" t="s">
        <v>141</v>
      </c>
      <c r="D2119" s="93" t="s">
        <v>4613</v>
      </c>
      <c r="E2119" s="95">
        <v>26.66</v>
      </c>
      <c r="F2119" s="93" t="s">
        <v>85</v>
      </c>
      <c r="G2119" s="93" t="s">
        <v>244</v>
      </c>
      <c r="H2119" s="96">
        <v>1.417789468E7</v>
      </c>
      <c r="I2119" s="93">
        <v>2.0</v>
      </c>
      <c r="J2119" s="97">
        <v>3.8</v>
      </c>
      <c r="K2119" s="94">
        <v>2022.0</v>
      </c>
      <c r="L2119" s="93" t="s">
        <v>256</v>
      </c>
      <c r="M2119" s="93">
        <v>2022.0</v>
      </c>
      <c r="N2119" s="93" t="s">
        <v>145</v>
      </c>
      <c r="O2119" s="65" t="str">
        <f t="shared" si="1"/>
        <v>015862020001</v>
      </c>
      <c r="P2119" s="65">
        <f t="shared" si="2"/>
        <v>2</v>
      </c>
      <c r="Q2119" s="65">
        <f t="shared" si="3"/>
        <v>0</v>
      </c>
      <c r="R2119" s="65" t="str">
        <f t="shared" si="12"/>
        <v>01.586.202/0001-20</v>
      </c>
      <c r="S2119" s="84"/>
      <c r="T2119" s="84" t="str">
        <f t="shared" si="10"/>
        <v/>
      </c>
      <c r="U2119" s="84" t="str">
        <f t="shared" si="11"/>
        <v/>
      </c>
      <c r="V2119" s="65" t="str">
        <f t="shared" si="5"/>
        <v/>
      </c>
      <c r="W2119" s="84"/>
      <c r="X2119" s="84"/>
      <c r="Y2119" s="85"/>
      <c r="Z2119" s="85"/>
      <c r="AA2119" s="65" t="str">
        <f t="shared" si="6"/>
        <v/>
      </c>
      <c r="AB2119" s="65" t="str">
        <f t="shared" si="7"/>
        <v/>
      </c>
      <c r="AC2119" s="86"/>
      <c r="AD2119" s="87" t="str">
        <f t="shared" si="8"/>
        <v/>
      </c>
      <c r="AE2119" s="84"/>
      <c r="AF2119" s="86">
        <f>IF(AC2119&gt;0,AC2119,'⚙️ Config'!$B$10)</f>
        <v>0.0075</v>
      </c>
      <c r="AG2119" s="88">
        <f t="shared" si="9"/>
        <v>106334.2101</v>
      </c>
      <c r="AH2119" s="88">
        <f>AG2119*'⚙️ Config'!$B$11</f>
        <v>531671.0505</v>
      </c>
      <c r="AI2119" s="88">
        <f>AH2119*'⚙️ Config'!$B$12</f>
        <v>159501.3152</v>
      </c>
      <c r="AJ2119" s="64"/>
      <c r="AK2119" s="84"/>
      <c r="AL2119" s="84"/>
      <c r="AM2119" s="84"/>
      <c r="AN2119" s="84"/>
      <c r="AO2119" s="84"/>
      <c r="AP2119" s="84"/>
      <c r="AQ2119" s="84"/>
    </row>
    <row r="2120" ht="15.0" customHeight="1">
      <c r="A2120" s="93">
        <v>2117.0</v>
      </c>
      <c r="B2120" s="94" t="s">
        <v>4614</v>
      </c>
      <c r="C2120" s="93" t="s">
        <v>141</v>
      </c>
      <c r="D2120" s="93" t="s">
        <v>4615</v>
      </c>
      <c r="E2120" s="95">
        <v>26.79</v>
      </c>
      <c r="F2120" s="93" t="s">
        <v>85</v>
      </c>
      <c r="G2120" s="93" t="s">
        <v>244</v>
      </c>
      <c r="H2120" s="96">
        <v>1.416357512E7</v>
      </c>
      <c r="I2120" s="93">
        <v>2.0</v>
      </c>
      <c r="J2120" s="97">
        <v>3.9</v>
      </c>
      <c r="K2120" s="94">
        <v>2022.0</v>
      </c>
      <c r="L2120" s="93" t="s">
        <v>556</v>
      </c>
      <c r="M2120" s="93">
        <v>2022.0</v>
      </c>
      <c r="N2120" s="93" t="s">
        <v>161</v>
      </c>
      <c r="O2120" s="65" t="str">
        <f t="shared" si="1"/>
        <v>188726700001</v>
      </c>
      <c r="P2120" s="65">
        <f t="shared" si="2"/>
        <v>6</v>
      </c>
      <c r="Q2120" s="65">
        <f t="shared" si="3"/>
        <v>3</v>
      </c>
      <c r="R2120" s="65" t="str">
        <f t="shared" si="12"/>
        <v>18.872.670/0001-63</v>
      </c>
      <c r="S2120" s="84"/>
      <c r="T2120" s="84" t="str">
        <f t="shared" si="10"/>
        <v/>
      </c>
      <c r="U2120" s="84" t="str">
        <f t="shared" si="11"/>
        <v/>
      </c>
      <c r="V2120" s="65" t="str">
        <f t="shared" si="5"/>
        <v/>
      </c>
      <c r="W2120" s="84"/>
      <c r="X2120" s="84"/>
      <c r="Y2120" s="85"/>
      <c r="Z2120" s="85"/>
      <c r="AA2120" s="65" t="str">
        <f t="shared" si="6"/>
        <v/>
      </c>
      <c r="AB2120" s="65" t="str">
        <f t="shared" si="7"/>
        <v/>
      </c>
      <c r="AC2120" s="86"/>
      <c r="AD2120" s="87" t="str">
        <f t="shared" si="8"/>
        <v/>
      </c>
      <c r="AE2120" s="84"/>
      <c r="AF2120" s="86">
        <f>IF(AC2120&gt;0,AC2120,'⚙️ Config'!$B$10)</f>
        <v>0.0075</v>
      </c>
      <c r="AG2120" s="88">
        <f t="shared" si="9"/>
        <v>106226.8134</v>
      </c>
      <c r="AH2120" s="88">
        <f>AG2120*'⚙️ Config'!$B$11</f>
        <v>531134.067</v>
      </c>
      <c r="AI2120" s="88">
        <f>AH2120*'⚙️ Config'!$B$12</f>
        <v>159340.2201</v>
      </c>
      <c r="AJ2120" s="64"/>
      <c r="AK2120" s="84"/>
      <c r="AL2120" s="84"/>
      <c r="AM2120" s="84"/>
      <c r="AN2120" s="84"/>
      <c r="AO2120" s="84"/>
      <c r="AP2120" s="84"/>
      <c r="AQ2120" s="84"/>
    </row>
    <row r="2121" ht="15.0" customHeight="1">
      <c r="A2121" s="93">
        <v>2118.0</v>
      </c>
      <c r="B2121" s="94" t="s">
        <v>4616</v>
      </c>
      <c r="C2121" s="93" t="s">
        <v>141</v>
      </c>
      <c r="D2121" s="93" t="s">
        <v>4617</v>
      </c>
      <c r="E2121" s="95">
        <v>41.59</v>
      </c>
      <c r="F2121" s="93" t="s">
        <v>85</v>
      </c>
      <c r="G2121" s="93" t="s">
        <v>244</v>
      </c>
      <c r="H2121" s="96">
        <v>1.399547602E7</v>
      </c>
      <c r="I2121" s="93">
        <v>1.0</v>
      </c>
      <c r="J2121" s="97">
        <v>2.8</v>
      </c>
      <c r="K2121" s="94">
        <v>2023.0</v>
      </c>
      <c r="L2121" s="93" t="s">
        <v>726</v>
      </c>
      <c r="M2121" s="93">
        <v>2023.0</v>
      </c>
      <c r="N2121" s="93" t="s">
        <v>161</v>
      </c>
      <c r="O2121" s="65" t="str">
        <f t="shared" si="1"/>
        <v>134485160001</v>
      </c>
      <c r="P2121" s="65">
        <f t="shared" si="2"/>
        <v>4</v>
      </c>
      <c r="Q2121" s="65">
        <f t="shared" si="3"/>
        <v>5</v>
      </c>
      <c r="R2121" s="65" t="str">
        <f t="shared" si="12"/>
        <v>13.448.516/0001-45</v>
      </c>
      <c r="S2121" s="84"/>
      <c r="T2121" s="84" t="str">
        <f t="shared" si="10"/>
        <v/>
      </c>
      <c r="U2121" s="84" t="str">
        <f t="shared" si="11"/>
        <v/>
      </c>
      <c r="V2121" s="65" t="str">
        <f t="shared" si="5"/>
        <v/>
      </c>
      <c r="W2121" s="84"/>
      <c r="X2121" s="84"/>
      <c r="Y2121" s="85"/>
      <c r="Z2121" s="85"/>
      <c r="AA2121" s="65" t="str">
        <f t="shared" si="6"/>
        <v/>
      </c>
      <c r="AB2121" s="65" t="str">
        <f t="shared" si="7"/>
        <v/>
      </c>
      <c r="AC2121" s="86"/>
      <c r="AD2121" s="87" t="str">
        <f t="shared" si="8"/>
        <v/>
      </c>
      <c r="AE2121" s="84"/>
      <c r="AF2121" s="86">
        <f>IF(AC2121&gt;0,AC2121,'⚙️ Config'!$B$10)</f>
        <v>0.0075</v>
      </c>
      <c r="AG2121" s="88">
        <f t="shared" si="9"/>
        <v>104966.0702</v>
      </c>
      <c r="AH2121" s="88">
        <f>AG2121*'⚙️ Config'!$B$11</f>
        <v>524830.3508</v>
      </c>
      <c r="AI2121" s="88">
        <f>AH2121*'⚙️ Config'!$B$12</f>
        <v>157449.1052</v>
      </c>
      <c r="AJ2121" s="64"/>
      <c r="AK2121" s="84"/>
      <c r="AL2121" s="84"/>
      <c r="AM2121" s="84"/>
      <c r="AN2121" s="84"/>
      <c r="AO2121" s="84"/>
      <c r="AP2121" s="84"/>
      <c r="AQ2121" s="84"/>
    </row>
    <row r="2122" ht="15.0" customHeight="1">
      <c r="A2122" s="93">
        <v>2119.0</v>
      </c>
      <c r="B2122" s="94" t="s">
        <v>4618</v>
      </c>
      <c r="C2122" s="93" t="s">
        <v>141</v>
      </c>
      <c r="D2122" s="93" t="s">
        <v>4619</v>
      </c>
      <c r="E2122" s="95">
        <v>25.39</v>
      </c>
      <c r="F2122" s="93" t="s">
        <v>85</v>
      </c>
      <c r="G2122" s="93" t="s">
        <v>244</v>
      </c>
      <c r="H2122" s="96">
        <v>1.398765894E7</v>
      </c>
      <c r="I2122" s="93">
        <v>4.0</v>
      </c>
      <c r="J2122" s="97">
        <v>3.8</v>
      </c>
      <c r="K2122" s="94">
        <v>2023.0</v>
      </c>
      <c r="L2122" s="93" t="s">
        <v>4620</v>
      </c>
      <c r="M2122" s="93">
        <v>2022.0</v>
      </c>
      <c r="N2122" s="93" t="s">
        <v>161</v>
      </c>
      <c r="O2122" s="65" t="str">
        <f t="shared" si="1"/>
        <v>027453240001</v>
      </c>
      <c r="P2122" s="65">
        <f t="shared" si="2"/>
        <v>8</v>
      </c>
      <c r="Q2122" s="65">
        <f t="shared" si="3"/>
        <v>4</v>
      </c>
      <c r="R2122" s="65" t="str">
        <f t="shared" si="12"/>
        <v>02.745.324/0001-84</v>
      </c>
      <c r="S2122" s="84"/>
      <c r="T2122" s="84" t="str">
        <f t="shared" si="10"/>
        <v/>
      </c>
      <c r="U2122" s="84" t="str">
        <f t="shared" si="11"/>
        <v/>
      </c>
      <c r="V2122" s="65" t="str">
        <f t="shared" si="5"/>
        <v/>
      </c>
      <c r="W2122" s="84"/>
      <c r="X2122" s="84"/>
      <c r="Y2122" s="85"/>
      <c r="Z2122" s="85"/>
      <c r="AA2122" s="65" t="str">
        <f t="shared" si="6"/>
        <v/>
      </c>
      <c r="AB2122" s="65" t="str">
        <f t="shared" si="7"/>
        <v/>
      </c>
      <c r="AC2122" s="86"/>
      <c r="AD2122" s="87" t="str">
        <f t="shared" si="8"/>
        <v/>
      </c>
      <c r="AE2122" s="84"/>
      <c r="AF2122" s="86">
        <f>IF(AC2122&gt;0,AC2122,'⚙️ Config'!$B$10)</f>
        <v>0.0075</v>
      </c>
      <c r="AG2122" s="88">
        <f t="shared" si="9"/>
        <v>104907.4421</v>
      </c>
      <c r="AH2122" s="88">
        <f>AG2122*'⚙️ Config'!$B$11</f>
        <v>524537.2103</v>
      </c>
      <c r="AI2122" s="88">
        <f>AH2122*'⚙️ Config'!$B$12</f>
        <v>157361.1631</v>
      </c>
      <c r="AJ2122" s="64"/>
      <c r="AK2122" s="84"/>
      <c r="AL2122" s="84"/>
      <c r="AM2122" s="84"/>
      <c r="AN2122" s="84"/>
      <c r="AO2122" s="84"/>
      <c r="AP2122" s="84"/>
      <c r="AQ2122" s="84"/>
    </row>
    <row r="2123" ht="15.0" customHeight="1">
      <c r="A2123" s="93">
        <v>2120.0</v>
      </c>
      <c r="B2123" s="94" t="s">
        <v>4621</v>
      </c>
      <c r="C2123" s="93" t="s">
        <v>141</v>
      </c>
      <c r="D2123" s="93" t="s">
        <v>4622</v>
      </c>
      <c r="E2123" s="95">
        <v>34.93</v>
      </c>
      <c r="F2123" s="93" t="s">
        <v>85</v>
      </c>
      <c r="G2123" s="93" t="s">
        <v>244</v>
      </c>
      <c r="H2123" s="96">
        <v>1.381700348E7</v>
      </c>
      <c r="I2123" s="93">
        <v>4.0</v>
      </c>
      <c r="J2123" s="97">
        <v>3.2</v>
      </c>
      <c r="K2123" s="94">
        <v>2025.0</v>
      </c>
      <c r="L2123" s="93" t="s">
        <v>144</v>
      </c>
      <c r="M2123" s="93">
        <v>2023.0</v>
      </c>
      <c r="N2123" s="93" t="s">
        <v>189</v>
      </c>
      <c r="O2123" s="65" t="str">
        <f t="shared" si="1"/>
        <v>004536890001</v>
      </c>
      <c r="P2123" s="65">
        <f t="shared" si="2"/>
        <v>0</v>
      </c>
      <c r="Q2123" s="65">
        <f t="shared" si="3"/>
        <v>0</v>
      </c>
      <c r="R2123" s="65" t="str">
        <f t="shared" si="12"/>
        <v>00.453.689/0001-00</v>
      </c>
      <c r="S2123" s="84"/>
      <c r="T2123" s="84" t="str">
        <f t="shared" si="10"/>
        <v/>
      </c>
      <c r="U2123" s="84" t="str">
        <f t="shared" si="11"/>
        <v/>
      </c>
      <c r="V2123" s="65" t="str">
        <f t="shared" si="5"/>
        <v/>
      </c>
      <c r="W2123" s="84"/>
      <c r="X2123" s="84"/>
      <c r="Y2123" s="85"/>
      <c r="Z2123" s="85"/>
      <c r="AA2123" s="65" t="str">
        <f t="shared" si="6"/>
        <v/>
      </c>
      <c r="AB2123" s="65" t="str">
        <f t="shared" si="7"/>
        <v/>
      </c>
      <c r="AC2123" s="86"/>
      <c r="AD2123" s="87" t="str">
        <f t="shared" si="8"/>
        <v/>
      </c>
      <c r="AE2123" s="84"/>
      <c r="AF2123" s="86">
        <f>IF(AC2123&gt;0,AC2123,'⚙️ Config'!$B$10)</f>
        <v>0.0075</v>
      </c>
      <c r="AG2123" s="88">
        <f t="shared" si="9"/>
        <v>103627.5261</v>
      </c>
      <c r="AH2123" s="88">
        <f>AG2123*'⚙️ Config'!$B$11</f>
        <v>518137.6305</v>
      </c>
      <c r="AI2123" s="88">
        <f>AH2123*'⚙️ Config'!$B$12</f>
        <v>155441.2892</v>
      </c>
      <c r="AJ2123" s="64"/>
      <c r="AK2123" s="84"/>
      <c r="AL2123" s="84"/>
      <c r="AM2123" s="84"/>
      <c r="AN2123" s="84"/>
      <c r="AO2123" s="84"/>
      <c r="AP2123" s="84"/>
      <c r="AQ2123" s="84"/>
    </row>
    <row r="2124" ht="15.0" customHeight="1">
      <c r="A2124" s="93">
        <v>2121.0</v>
      </c>
      <c r="B2124" s="94" t="s">
        <v>4623</v>
      </c>
      <c r="C2124" s="93" t="s">
        <v>154</v>
      </c>
      <c r="D2124" s="93" t="s">
        <v>4624</v>
      </c>
      <c r="E2124" s="95">
        <v>37.32</v>
      </c>
      <c r="F2124" s="93" t="s">
        <v>85</v>
      </c>
      <c r="G2124" s="93" t="s">
        <v>244</v>
      </c>
      <c r="H2124" s="96">
        <v>1.378461753E7</v>
      </c>
      <c r="I2124" s="93">
        <v>3.0</v>
      </c>
      <c r="J2124" s="97">
        <v>2.0</v>
      </c>
      <c r="K2124" s="94">
        <v>2024.0</v>
      </c>
      <c r="L2124" s="93" t="s">
        <v>719</v>
      </c>
      <c r="M2124" s="93">
        <v>2024.0</v>
      </c>
      <c r="N2124" s="93" t="s">
        <v>145</v>
      </c>
      <c r="O2124" s="65" t="str">
        <f t="shared" si="1"/>
        <v>050527800001</v>
      </c>
      <c r="P2124" s="65">
        <f t="shared" si="2"/>
        <v>3</v>
      </c>
      <c r="Q2124" s="65">
        <f t="shared" si="3"/>
        <v>7</v>
      </c>
      <c r="R2124" s="65" t="str">
        <f t="shared" si="12"/>
        <v>05.052.780/0001-37</v>
      </c>
      <c r="S2124" s="84"/>
      <c r="T2124" s="84" t="str">
        <f t="shared" si="10"/>
        <v/>
      </c>
      <c r="U2124" s="84" t="str">
        <f t="shared" si="11"/>
        <v/>
      </c>
      <c r="V2124" s="65" t="str">
        <f t="shared" si="5"/>
        <v/>
      </c>
      <c r="W2124" s="84"/>
      <c r="X2124" s="84"/>
      <c r="Y2124" s="85"/>
      <c r="Z2124" s="85"/>
      <c r="AA2124" s="65" t="str">
        <f t="shared" si="6"/>
        <v/>
      </c>
      <c r="AB2124" s="65" t="str">
        <f t="shared" si="7"/>
        <v/>
      </c>
      <c r="AC2124" s="86"/>
      <c r="AD2124" s="87" t="str">
        <f t="shared" si="8"/>
        <v/>
      </c>
      <c r="AE2124" s="84"/>
      <c r="AF2124" s="86">
        <f>IF(AC2124&gt;0,AC2124,'⚙️ Config'!$B$10)</f>
        <v>0.0075</v>
      </c>
      <c r="AG2124" s="88">
        <f t="shared" si="9"/>
        <v>103384.6315</v>
      </c>
      <c r="AH2124" s="88">
        <f>AG2124*'⚙️ Config'!$B$11</f>
        <v>516923.1574</v>
      </c>
      <c r="AI2124" s="88">
        <f>AH2124*'⚙️ Config'!$B$12</f>
        <v>155076.9472</v>
      </c>
      <c r="AJ2124" s="64"/>
      <c r="AK2124" s="84"/>
      <c r="AL2124" s="84"/>
      <c r="AM2124" s="84"/>
      <c r="AN2124" s="84"/>
      <c r="AO2124" s="84"/>
      <c r="AP2124" s="84"/>
      <c r="AQ2124" s="84"/>
    </row>
    <row r="2125" ht="15.0" customHeight="1">
      <c r="A2125" s="93">
        <v>2122.0</v>
      </c>
      <c r="B2125" s="94" t="s">
        <v>4625</v>
      </c>
      <c r="C2125" s="93" t="s">
        <v>141</v>
      </c>
      <c r="D2125" s="93" t="s">
        <v>4626</v>
      </c>
      <c r="E2125" s="95">
        <v>43.88</v>
      </c>
      <c r="F2125" s="93" t="s">
        <v>85</v>
      </c>
      <c r="G2125" s="93" t="s">
        <v>244</v>
      </c>
      <c r="H2125" s="96">
        <v>1.367074945E7</v>
      </c>
      <c r="I2125" s="93">
        <v>3.0</v>
      </c>
      <c r="J2125" s="97">
        <v>1.4</v>
      </c>
      <c r="K2125" s="94">
        <v>2024.0</v>
      </c>
      <c r="L2125" s="93" t="s">
        <v>719</v>
      </c>
      <c r="M2125" s="93">
        <v>2024.0</v>
      </c>
      <c r="N2125" s="93" t="s">
        <v>161</v>
      </c>
      <c r="O2125" s="65" t="str">
        <f t="shared" si="1"/>
        <v>175375460001</v>
      </c>
      <c r="P2125" s="65">
        <f t="shared" si="2"/>
        <v>8</v>
      </c>
      <c r="Q2125" s="65">
        <f t="shared" si="3"/>
        <v>9</v>
      </c>
      <c r="R2125" s="65" t="str">
        <f t="shared" si="12"/>
        <v>17.537.546/0001-89</v>
      </c>
      <c r="S2125" s="84"/>
      <c r="T2125" s="84" t="str">
        <f t="shared" si="10"/>
        <v/>
      </c>
      <c r="U2125" s="84" t="str">
        <f t="shared" si="11"/>
        <v/>
      </c>
      <c r="V2125" s="65" t="str">
        <f t="shared" si="5"/>
        <v/>
      </c>
      <c r="W2125" s="84"/>
      <c r="X2125" s="84"/>
      <c r="Y2125" s="85"/>
      <c r="Z2125" s="85"/>
      <c r="AA2125" s="65" t="str">
        <f t="shared" si="6"/>
        <v/>
      </c>
      <c r="AB2125" s="65" t="str">
        <f t="shared" si="7"/>
        <v/>
      </c>
      <c r="AC2125" s="86"/>
      <c r="AD2125" s="87" t="str">
        <f t="shared" si="8"/>
        <v/>
      </c>
      <c r="AE2125" s="84"/>
      <c r="AF2125" s="86">
        <f>IF(AC2125&gt;0,AC2125,'⚙️ Config'!$B$10)</f>
        <v>0.0075</v>
      </c>
      <c r="AG2125" s="88">
        <f t="shared" si="9"/>
        <v>102530.6209</v>
      </c>
      <c r="AH2125" s="88">
        <f>AG2125*'⚙️ Config'!$B$11</f>
        <v>512653.1044</v>
      </c>
      <c r="AI2125" s="88">
        <f>AH2125*'⚙️ Config'!$B$12</f>
        <v>153795.9313</v>
      </c>
      <c r="AJ2125" s="64"/>
      <c r="AK2125" s="84"/>
      <c r="AL2125" s="84"/>
      <c r="AM2125" s="84"/>
      <c r="AN2125" s="84"/>
      <c r="AO2125" s="84"/>
      <c r="AP2125" s="84"/>
      <c r="AQ2125" s="84"/>
    </row>
    <row r="2126" ht="15.0" customHeight="1">
      <c r="A2126" s="93">
        <v>2123.0</v>
      </c>
      <c r="B2126" s="94" t="s">
        <v>4627</v>
      </c>
      <c r="C2126" s="93" t="s">
        <v>141</v>
      </c>
      <c r="D2126" s="93" t="s">
        <v>4628</v>
      </c>
      <c r="E2126" s="95">
        <v>29.21</v>
      </c>
      <c r="F2126" s="93" t="s">
        <v>85</v>
      </c>
      <c r="G2126" s="93" t="s">
        <v>244</v>
      </c>
      <c r="H2126" s="96">
        <v>1.364381064E7</v>
      </c>
      <c r="I2126" s="93">
        <v>3.0</v>
      </c>
      <c r="J2126" s="97">
        <v>2.7</v>
      </c>
      <c r="K2126" s="94">
        <v>2023.0</v>
      </c>
      <c r="L2126" s="93" t="s">
        <v>719</v>
      </c>
      <c r="M2126" s="93">
        <v>2023.0</v>
      </c>
      <c r="N2126" s="93" t="s">
        <v>189</v>
      </c>
      <c r="O2126" s="65" t="str">
        <f t="shared" si="1"/>
        <v>152120240001</v>
      </c>
      <c r="P2126" s="65">
        <f t="shared" si="2"/>
        <v>8</v>
      </c>
      <c r="Q2126" s="65">
        <f t="shared" si="3"/>
        <v>1</v>
      </c>
      <c r="R2126" s="65" t="str">
        <f t="shared" si="12"/>
        <v>15.212.024/0001-81</v>
      </c>
      <c r="S2126" s="84"/>
      <c r="T2126" s="84" t="str">
        <f t="shared" si="10"/>
        <v/>
      </c>
      <c r="U2126" s="84" t="str">
        <f t="shared" si="11"/>
        <v/>
      </c>
      <c r="V2126" s="65" t="str">
        <f t="shared" si="5"/>
        <v/>
      </c>
      <c r="W2126" s="84"/>
      <c r="X2126" s="84"/>
      <c r="Y2126" s="85"/>
      <c r="Z2126" s="85"/>
      <c r="AA2126" s="65" t="str">
        <f t="shared" si="6"/>
        <v/>
      </c>
      <c r="AB2126" s="65" t="str">
        <f t="shared" si="7"/>
        <v/>
      </c>
      <c r="AC2126" s="86"/>
      <c r="AD2126" s="87" t="str">
        <f t="shared" si="8"/>
        <v/>
      </c>
      <c r="AE2126" s="84"/>
      <c r="AF2126" s="86">
        <f>IF(AC2126&gt;0,AC2126,'⚙️ Config'!$B$10)</f>
        <v>0.0075</v>
      </c>
      <c r="AG2126" s="88">
        <f t="shared" si="9"/>
        <v>102328.5798</v>
      </c>
      <c r="AH2126" s="88">
        <f>AG2126*'⚙️ Config'!$B$11</f>
        <v>511642.899</v>
      </c>
      <c r="AI2126" s="88">
        <f>AH2126*'⚙️ Config'!$B$12</f>
        <v>153492.8697</v>
      </c>
      <c r="AJ2126" s="64"/>
      <c r="AK2126" s="84"/>
      <c r="AL2126" s="84"/>
      <c r="AM2126" s="84"/>
      <c r="AN2126" s="84"/>
      <c r="AO2126" s="84"/>
      <c r="AP2126" s="84"/>
      <c r="AQ2126" s="84"/>
    </row>
    <row r="2127" ht="15.0" customHeight="1">
      <c r="A2127" s="93">
        <v>2124.0</v>
      </c>
      <c r="B2127" s="94" t="s">
        <v>4629</v>
      </c>
      <c r="C2127" s="93" t="s">
        <v>141</v>
      </c>
      <c r="D2127" s="93" t="s">
        <v>4630</v>
      </c>
      <c r="E2127" s="95">
        <v>21.27</v>
      </c>
      <c r="F2127" s="93" t="s">
        <v>85</v>
      </c>
      <c r="G2127" s="93" t="s">
        <v>244</v>
      </c>
      <c r="H2127" s="96">
        <v>1.35627654E7</v>
      </c>
      <c r="I2127" s="93">
        <v>4.0</v>
      </c>
      <c r="J2127" s="97">
        <v>3.9</v>
      </c>
      <c r="K2127" s="94">
        <v>2022.0</v>
      </c>
      <c r="L2127" s="93" t="s">
        <v>1438</v>
      </c>
      <c r="M2127" s="93">
        <v>2022.0</v>
      </c>
      <c r="N2127" s="93" t="s">
        <v>161</v>
      </c>
      <c r="O2127" s="65" t="str">
        <f t="shared" si="1"/>
        <v>252398270001</v>
      </c>
      <c r="P2127" s="65">
        <f t="shared" si="2"/>
        <v>8</v>
      </c>
      <c r="Q2127" s="65">
        <f t="shared" si="3"/>
        <v>3</v>
      </c>
      <c r="R2127" s="65" t="str">
        <f t="shared" si="12"/>
        <v>25.239.827/0001-83</v>
      </c>
      <c r="S2127" s="84"/>
      <c r="T2127" s="84" t="str">
        <f t="shared" si="10"/>
        <v/>
      </c>
      <c r="U2127" s="84" t="str">
        <f t="shared" si="11"/>
        <v/>
      </c>
      <c r="V2127" s="65" t="str">
        <f t="shared" si="5"/>
        <v/>
      </c>
      <c r="W2127" s="84"/>
      <c r="X2127" s="84"/>
      <c r="Y2127" s="85"/>
      <c r="Z2127" s="85"/>
      <c r="AA2127" s="65" t="str">
        <f t="shared" si="6"/>
        <v/>
      </c>
      <c r="AB2127" s="65" t="str">
        <f t="shared" si="7"/>
        <v/>
      </c>
      <c r="AC2127" s="86"/>
      <c r="AD2127" s="87" t="str">
        <f t="shared" si="8"/>
        <v/>
      </c>
      <c r="AE2127" s="84"/>
      <c r="AF2127" s="86">
        <f>IF(AC2127&gt;0,AC2127,'⚙️ Config'!$B$10)</f>
        <v>0.0075</v>
      </c>
      <c r="AG2127" s="88">
        <f t="shared" si="9"/>
        <v>101720.7405</v>
      </c>
      <c r="AH2127" s="88">
        <f>AG2127*'⚙️ Config'!$B$11</f>
        <v>508603.7025</v>
      </c>
      <c r="AI2127" s="88">
        <f>AH2127*'⚙️ Config'!$B$12</f>
        <v>152581.1108</v>
      </c>
      <c r="AJ2127" s="64"/>
      <c r="AK2127" s="84"/>
      <c r="AL2127" s="84"/>
      <c r="AM2127" s="84"/>
      <c r="AN2127" s="84"/>
      <c r="AO2127" s="84"/>
      <c r="AP2127" s="84"/>
      <c r="AQ2127" s="84"/>
    </row>
    <row r="2128" ht="15.0" customHeight="1">
      <c r="A2128" s="93">
        <v>2125.0</v>
      </c>
      <c r="B2128" s="94" t="s">
        <v>4631</v>
      </c>
      <c r="C2128" s="93" t="s">
        <v>141</v>
      </c>
      <c r="D2128" s="93" t="s">
        <v>4632</v>
      </c>
      <c r="E2128" s="95">
        <v>37.98</v>
      </c>
      <c r="F2128" s="93" t="s">
        <v>85</v>
      </c>
      <c r="G2128" s="93" t="s">
        <v>244</v>
      </c>
      <c r="H2128" s="96">
        <v>1.353070013E7</v>
      </c>
      <c r="I2128" s="93">
        <v>2.0</v>
      </c>
      <c r="J2128" s="97">
        <v>2.5</v>
      </c>
      <c r="K2128" s="94">
        <v>2024.0</v>
      </c>
      <c r="L2128" s="93" t="s">
        <v>4633</v>
      </c>
      <c r="M2128" s="93">
        <v>2023.0</v>
      </c>
      <c r="N2128" s="93" t="s">
        <v>145</v>
      </c>
      <c r="O2128" s="65" t="str">
        <f t="shared" si="1"/>
        <v>072478330001</v>
      </c>
      <c r="P2128" s="65">
        <f t="shared" si="2"/>
        <v>0</v>
      </c>
      <c r="Q2128" s="65">
        <f t="shared" si="3"/>
        <v>9</v>
      </c>
      <c r="R2128" s="65" t="str">
        <f t="shared" si="12"/>
        <v>07.247.833/0001-09</v>
      </c>
      <c r="S2128" s="84"/>
      <c r="T2128" s="84" t="str">
        <f t="shared" si="10"/>
        <v/>
      </c>
      <c r="U2128" s="84" t="str">
        <f t="shared" si="11"/>
        <v/>
      </c>
      <c r="V2128" s="65" t="str">
        <f t="shared" si="5"/>
        <v/>
      </c>
      <c r="W2128" s="84"/>
      <c r="X2128" s="84"/>
      <c r="Y2128" s="85"/>
      <c r="Z2128" s="85"/>
      <c r="AA2128" s="65" t="str">
        <f t="shared" si="6"/>
        <v/>
      </c>
      <c r="AB2128" s="65" t="str">
        <f t="shared" si="7"/>
        <v/>
      </c>
      <c r="AC2128" s="86"/>
      <c r="AD2128" s="87" t="str">
        <f t="shared" si="8"/>
        <v/>
      </c>
      <c r="AE2128" s="84"/>
      <c r="AF2128" s="86">
        <f>IF(AC2128&gt;0,AC2128,'⚙️ Config'!$B$10)</f>
        <v>0.0075</v>
      </c>
      <c r="AG2128" s="88">
        <f t="shared" si="9"/>
        <v>101480.251</v>
      </c>
      <c r="AH2128" s="88">
        <f>AG2128*'⚙️ Config'!$B$11</f>
        <v>507401.2549</v>
      </c>
      <c r="AI2128" s="88">
        <f>AH2128*'⚙️ Config'!$B$12</f>
        <v>152220.3765</v>
      </c>
      <c r="AJ2128" s="64"/>
      <c r="AK2128" s="84"/>
      <c r="AL2128" s="84"/>
      <c r="AM2128" s="84"/>
      <c r="AN2128" s="84"/>
      <c r="AO2128" s="84"/>
      <c r="AP2128" s="84"/>
      <c r="AQ2128" s="84"/>
    </row>
    <row r="2129" ht="15.0" customHeight="1">
      <c r="A2129" s="93">
        <v>2126.0</v>
      </c>
      <c r="B2129" s="94" t="s">
        <v>4634</v>
      </c>
      <c r="C2129" s="93" t="s">
        <v>141</v>
      </c>
      <c r="D2129" s="93" t="s">
        <v>4635</v>
      </c>
      <c r="E2129" s="95">
        <v>36.19</v>
      </c>
      <c r="F2129" s="93" t="s">
        <v>85</v>
      </c>
      <c r="G2129" s="93" t="s">
        <v>244</v>
      </c>
      <c r="H2129" s="96">
        <v>1.344965339E7</v>
      </c>
      <c r="I2129" s="93">
        <v>3.0</v>
      </c>
      <c r="J2129" s="97">
        <v>1.9</v>
      </c>
      <c r="K2129" s="94">
        <v>2024.0</v>
      </c>
      <c r="L2129" s="93" t="s">
        <v>719</v>
      </c>
      <c r="M2129" s="93">
        <v>2024.0</v>
      </c>
      <c r="N2129" s="93" t="s">
        <v>145</v>
      </c>
      <c r="O2129" s="65" t="str">
        <f t="shared" si="1"/>
        <v>045117250001</v>
      </c>
      <c r="P2129" s="65">
        <f t="shared" si="2"/>
        <v>0</v>
      </c>
      <c r="Q2129" s="65">
        <f t="shared" si="3"/>
        <v>3</v>
      </c>
      <c r="R2129" s="65" t="str">
        <f t="shared" si="12"/>
        <v>04.511.725/0001-03</v>
      </c>
      <c r="S2129" s="84"/>
      <c r="T2129" s="84" t="str">
        <f t="shared" si="10"/>
        <v/>
      </c>
      <c r="U2129" s="84" t="str">
        <f t="shared" si="11"/>
        <v/>
      </c>
      <c r="V2129" s="65" t="str">
        <f t="shared" si="5"/>
        <v/>
      </c>
      <c r="W2129" s="84"/>
      <c r="X2129" s="84"/>
      <c r="Y2129" s="85"/>
      <c r="Z2129" s="85"/>
      <c r="AA2129" s="65" t="str">
        <f t="shared" si="6"/>
        <v/>
      </c>
      <c r="AB2129" s="65" t="str">
        <f t="shared" si="7"/>
        <v/>
      </c>
      <c r="AC2129" s="86"/>
      <c r="AD2129" s="87" t="str">
        <f t="shared" si="8"/>
        <v/>
      </c>
      <c r="AE2129" s="84"/>
      <c r="AF2129" s="86">
        <f>IF(AC2129&gt;0,AC2129,'⚙️ Config'!$B$10)</f>
        <v>0.0075</v>
      </c>
      <c r="AG2129" s="88">
        <f t="shared" si="9"/>
        <v>100872.4004</v>
      </c>
      <c r="AH2129" s="88">
        <f>AG2129*'⚙️ Config'!$B$11</f>
        <v>504362.0021</v>
      </c>
      <c r="AI2129" s="88">
        <f>AH2129*'⚙️ Config'!$B$12</f>
        <v>151308.6006</v>
      </c>
      <c r="AJ2129" s="64"/>
      <c r="AK2129" s="84"/>
      <c r="AL2129" s="84"/>
      <c r="AM2129" s="84"/>
      <c r="AN2129" s="84"/>
      <c r="AO2129" s="84"/>
      <c r="AP2129" s="84"/>
      <c r="AQ2129" s="84"/>
    </row>
    <row r="2130" ht="15.0" customHeight="1">
      <c r="A2130" s="93">
        <v>2127.0</v>
      </c>
      <c r="B2130" s="94" t="s">
        <v>4636</v>
      </c>
      <c r="C2130" s="93" t="s">
        <v>141</v>
      </c>
      <c r="D2130" s="93" t="s">
        <v>4637</v>
      </c>
      <c r="E2130" s="95">
        <v>32.03</v>
      </c>
      <c r="F2130" s="93" t="s">
        <v>85</v>
      </c>
      <c r="G2130" s="93" t="s">
        <v>244</v>
      </c>
      <c r="H2130" s="96">
        <v>1.339172929E7</v>
      </c>
      <c r="I2130" s="93">
        <v>3.0</v>
      </c>
      <c r="J2130" s="97">
        <v>2.3</v>
      </c>
      <c r="K2130" s="94">
        <v>2023.0</v>
      </c>
      <c r="L2130" s="93" t="s">
        <v>315</v>
      </c>
      <c r="M2130" s="93">
        <v>2023.0</v>
      </c>
      <c r="N2130" s="93" t="s">
        <v>145</v>
      </c>
      <c r="O2130" s="65" t="str">
        <f t="shared" si="1"/>
        <v>149272630001</v>
      </c>
      <c r="P2130" s="65">
        <f t="shared" si="2"/>
        <v>5</v>
      </c>
      <c r="Q2130" s="65">
        <f t="shared" si="3"/>
        <v>5</v>
      </c>
      <c r="R2130" s="65" t="str">
        <f t="shared" si="12"/>
        <v>14.927.263/0001-55</v>
      </c>
      <c r="S2130" s="84"/>
      <c r="T2130" s="84" t="str">
        <f t="shared" si="10"/>
        <v/>
      </c>
      <c r="U2130" s="84" t="str">
        <f t="shared" si="11"/>
        <v/>
      </c>
      <c r="V2130" s="65" t="str">
        <f t="shared" si="5"/>
        <v/>
      </c>
      <c r="W2130" s="84"/>
      <c r="X2130" s="84"/>
      <c r="Y2130" s="85"/>
      <c r="Z2130" s="85"/>
      <c r="AA2130" s="65" t="str">
        <f t="shared" si="6"/>
        <v/>
      </c>
      <c r="AB2130" s="65" t="str">
        <f t="shared" si="7"/>
        <v/>
      </c>
      <c r="AC2130" s="86"/>
      <c r="AD2130" s="87" t="str">
        <f t="shared" si="8"/>
        <v/>
      </c>
      <c r="AE2130" s="84"/>
      <c r="AF2130" s="86">
        <f>IF(AC2130&gt;0,AC2130,'⚙️ Config'!$B$10)</f>
        <v>0.0075</v>
      </c>
      <c r="AG2130" s="88">
        <f t="shared" si="9"/>
        <v>100437.9697</v>
      </c>
      <c r="AH2130" s="88">
        <f>AG2130*'⚙️ Config'!$B$11</f>
        <v>502189.8484</v>
      </c>
      <c r="AI2130" s="88">
        <f>AH2130*'⚙️ Config'!$B$12</f>
        <v>150656.9545</v>
      </c>
      <c r="AJ2130" s="64"/>
      <c r="AK2130" s="84"/>
      <c r="AL2130" s="84"/>
      <c r="AM2130" s="84"/>
      <c r="AN2130" s="84"/>
      <c r="AO2130" s="84"/>
      <c r="AP2130" s="84"/>
      <c r="AQ2130" s="84"/>
    </row>
    <row r="2131" ht="15.0" customHeight="1">
      <c r="A2131" s="93">
        <v>2128.0</v>
      </c>
      <c r="B2131" s="94" t="s">
        <v>4638</v>
      </c>
      <c r="C2131" s="93" t="s">
        <v>141</v>
      </c>
      <c r="D2131" s="93" t="s">
        <v>4639</v>
      </c>
      <c r="E2131" s="95">
        <v>21.98</v>
      </c>
      <c r="F2131" s="93" t="s">
        <v>85</v>
      </c>
      <c r="G2131" s="93" t="s">
        <v>244</v>
      </c>
      <c r="H2131" s="96">
        <v>1.337428249E7</v>
      </c>
      <c r="I2131" s="93">
        <v>4.0</v>
      </c>
      <c r="J2131" s="97">
        <v>3.8</v>
      </c>
      <c r="K2131" s="94">
        <v>2022.0</v>
      </c>
      <c r="L2131" s="93" t="s">
        <v>719</v>
      </c>
      <c r="M2131" s="93">
        <v>2022.0</v>
      </c>
      <c r="N2131" s="93" t="s">
        <v>4351</v>
      </c>
      <c r="O2131" s="65" t="str">
        <f t="shared" si="1"/>
        <v>072184890001</v>
      </c>
      <c r="P2131" s="65">
        <f t="shared" si="2"/>
        <v>1</v>
      </c>
      <c r="Q2131" s="65">
        <f t="shared" si="3"/>
        <v>1</v>
      </c>
      <c r="R2131" s="65" t="str">
        <f t="shared" si="12"/>
        <v>07.218.489/0001-11</v>
      </c>
      <c r="S2131" s="84"/>
      <c r="T2131" s="84" t="str">
        <f t="shared" si="10"/>
        <v/>
      </c>
      <c r="U2131" s="84" t="str">
        <f t="shared" si="11"/>
        <v/>
      </c>
      <c r="V2131" s="65" t="str">
        <f t="shared" si="5"/>
        <v/>
      </c>
      <c r="W2131" s="84"/>
      <c r="X2131" s="84"/>
      <c r="Y2131" s="85"/>
      <c r="Z2131" s="85"/>
      <c r="AA2131" s="65" t="str">
        <f t="shared" si="6"/>
        <v/>
      </c>
      <c r="AB2131" s="65" t="str">
        <f t="shared" si="7"/>
        <v/>
      </c>
      <c r="AC2131" s="86"/>
      <c r="AD2131" s="87" t="str">
        <f t="shared" si="8"/>
        <v/>
      </c>
      <c r="AE2131" s="84"/>
      <c r="AF2131" s="86">
        <f>IF(AC2131&gt;0,AC2131,'⚙️ Config'!$B$10)</f>
        <v>0.0075</v>
      </c>
      <c r="AG2131" s="88">
        <f t="shared" si="9"/>
        <v>100307.1187</v>
      </c>
      <c r="AH2131" s="88">
        <f>AG2131*'⚙️ Config'!$B$11</f>
        <v>501535.5934</v>
      </c>
      <c r="AI2131" s="88">
        <f>AH2131*'⚙️ Config'!$B$12</f>
        <v>150460.678</v>
      </c>
      <c r="AJ2131" s="64"/>
      <c r="AK2131" s="84"/>
      <c r="AL2131" s="84"/>
      <c r="AM2131" s="84"/>
      <c r="AN2131" s="84"/>
      <c r="AO2131" s="84"/>
      <c r="AP2131" s="84"/>
      <c r="AQ2131" s="84"/>
    </row>
    <row r="2132" ht="15.0" customHeight="1">
      <c r="A2132" s="93">
        <v>2129.0</v>
      </c>
      <c r="B2132" s="94" t="s">
        <v>4640</v>
      </c>
      <c r="C2132" s="93" t="s">
        <v>141</v>
      </c>
      <c r="D2132" s="93" t="s">
        <v>4641</v>
      </c>
      <c r="E2132" s="95">
        <v>38.31</v>
      </c>
      <c r="F2132" s="93" t="s">
        <v>85</v>
      </c>
      <c r="G2132" s="93" t="s">
        <v>244</v>
      </c>
      <c r="H2132" s="96">
        <v>1.334970231E7</v>
      </c>
      <c r="I2132" s="93">
        <v>1.0</v>
      </c>
      <c r="J2132" s="97">
        <v>3.4</v>
      </c>
      <c r="K2132" s="94">
        <v>2022.0</v>
      </c>
      <c r="L2132" s="93" t="s">
        <v>197</v>
      </c>
      <c r="M2132" s="93">
        <v>2022.0</v>
      </c>
      <c r="N2132" s="93" t="s">
        <v>145</v>
      </c>
      <c r="O2132" s="65" t="str">
        <f t="shared" si="1"/>
        <v>276915070001</v>
      </c>
      <c r="P2132" s="65">
        <f t="shared" si="2"/>
        <v>9</v>
      </c>
      <c r="Q2132" s="65">
        <f t="shared" si="3"/>
        <v>5</v>
      </c>
      <c r="R2132" s="65" t="str">
        <f t="shared" si="12"/>
        <v>27.691.507/0001-95</v>
      </c>
      <c r="S2132" s="84"/>
      <c r="T2132" s="84" t="str">
        <f t="shared" si="10"/>
        <v/>
      </c>
      <c r="U2132" s="84" t="str">
        <f t="shared" si="11"/>
        <v/>
      </c>
      <c r="V2132" s="65" t="str">
        <f t="shared" si="5"/>
        <v/>
      </c>
      <c r="W2132" s="84"/>
      <c r="X2132" s="84"/>
      <c r="Y2132" s="85"/>
      <c r="Z2132" s="85"/>
      <c r="AA2132" s="65" t="str">
        <f t="shared" si="6"/>
        <v/>
      </c>
      <c r="AB2132" s="65" t="str">
        <f t="shared" si="7"/>
        <v/>
      </c>
      <c r="AC2132" s="86"/>
      <c r="AD2132" s="87" t="str">
        <f t="shared" si="8"/>
        <v/>
      </c>
      <c r="AE2132" s="84"/>
      <c r="AF2132" s="86">
        <f>IF(AC2132&gt;0,AC2132,'⚙️ Config'!$B$10)</f>
        <v>0.0075</v>
      </c>
      <c r="AG2132" s="88">
        <f t="shared" si="9"/>
        <v>100122.7673</v>
      </c>
      <c r="AH2132" s="88">
        <f>AG2132*'⚙️ Config'!$B$11</f>
        <v>500613.8366</v>
      </c>
      <c r="AI2132" s="88">
        <f>AH2132*'⚙️ Config'!$B$12</f>
        <v>150184.151</v>
      </c>
      <c r="AJ2132" s="64"/>
      <c r="AK2132" s="84"/>
      <c r="AL2132" s="84"/>
      <c r="AM2132" s="84"/>
      <c r="AN2132" s="84"/>
      <c r="AO2132" s="84"/>
      <c r="AP2132" s="84"/>
      <c r="AQ2132" s="84"/>
    </row>
    <row r="2133" ht="15.0" customHeight="1">
      <c r="A2133" s="93">
        <v>2130.0</v>
      </c>
      <c r="B2133" s="94" t="s">
        <v>4642</v>
      </c>
      <c r="C2133" s="93" t="s">
        <v>141</v>
      </c>
      <c r="D2133" s="93" t="s">
        <v>4643</v>
      </c>
      <c r="E2133" s="95">
        <v>27.02</v>
      </c>
      <c r="F2133" s="93" t="s">
        <v>85</v>
      </c>
      <c r="G2133" s="93" t="s">
        <v>244</v>
      </c>
      <c r="H2133" s="96">
        <v>1.334080615E7</v>
      </c>
      <c r="I2133" s="93">
        <v>2.0</v>
      </c>
      <c r="J2133" s="97">
        <v>3.7</v>
      </c>
      <c r="K2133" s="94">
        <v>2022.0</v>
      </c>
      <c r="L2133" s="93" t="s">
        <v>144</v>
      </c>
      <c r="M2133" s="93">
        <v>2022.0</v>
      </c>
      <c r="N2133" s="93" t="s">
        <v>145</v>
      </c>
      <c r="O2133" s="65" t="str">
        <f t="shared" si="1"/>
        <v>601945110001</v>
      </c>
      <c r="P2133" s="65">
        <f t="shared" si="2"/>
        <v>1</v>
      </c>
      <c r="Q2133" s="65">
        <f t="shared" si="3"/>
        <v>3</v>
      </c>
      <c r="R2133" s="65" t="str">
        <f t="shared" si="12"/>
        <v>60.194.511/0001-13</v>
      </c>
      <c r="S2133" s="84"/>
      <c r="T2133" s="84" t="str">
        <f t="shared" si="10"/>
        <v/>
      </c>
      <c r="U2133" s="84" t="str">
        <f t="shared" si="11"/>
        <v/>
      </c>
      <c r="V2133" s="65" t="str">
        <f t="shared" si="5"/>
        <v/>
      </c>
      <c r="W2133" s="84"/>
      <c r="X2133" s="84"/>
      <c r="Y2133" s="85"/>
      <c r="Z2133" s="85"/>
      <c r="AA2133" s="65" t="str">
        <f t="shared" si="6"/>
        <v/>
      </c>
      <c r="AB2133" s="65" t="str">
        <f t="shared" si="7"/>
        <v/>
      </c>
      <c r="AC2133" s="86"/>
      <c r="AD2133" s="87" t="str">
        <f t="shared" si="8"/>
        <v/>
      </c>
      <c r="AE2133" s="84"/>
      <c r="AF2133" s="86">
        <f>IF(AC2133&gt;0,AC2133,'⚙️ Config'!$B$10)</f>
        <v>0.0075</v>
      </c>
      <c r="AG2133" s="88">
        <f t="shared" si="9"/>
        <v>100056.0461</v>
      </c>
      <c r="AH2133" s="88">
        <f>AG2133*'⚙️ Config'!$B$11</f>
        <v>500280.2306</v>
      </c>
      <c r="AI2133" s="88">
        <f>AH2133*'⚙️ Config'!$B$12</f>
        <v>150084.0692</v>
      </c>
      <c r="AJ2133" s="64"/>
      <c r="AK2133" s="84"/>
      <c r="AL2133" s="84"/>
      <c r="AM2133" s="84"/>
      <c r="AN2133" s="84"/>
      <c r="AO2133" s="84"/>
      <c r="AP2133" s="84"/>
      <c r="AQ2133" s="84"/>
    </row>
    <row r="2134" ht="15.0" customHeight="1">
      <c r="A2134" s="93">
        <v>2131.0</v>
      </c>
      <c r="B2134" s="94" t="s">
        <v>4644</v>
      </c>
      <c r="C2134" s="93" t="s">
        <v>141</v>
      </c>
      <c r="D2134" s="93" t="s">
        <v>4645</v>
      </c>
      <c r="E2134" s="95">
        <v>29.5</v>
      </c>
      <c r="F2134" s="93" t="s">
        <v>85</v>
      </c>
      <c r="G2134" s="93" t="s">
        <v>244</v>
      </c>
      <c r="H2134" s="96">
        <v>1.333938645E7</v>
      </c>
      <c r="I2134" s="93">
        <v>4.0</v>
      </c>
      <c r="J2134" s="97">
        <v>2.4</v>
      </c>
      <c r="K2134" s="94">
        <v>2023.0</v>
      </c>
      <c r="L2134" s="93" t="s">
        <v>4646</v>
      </c>
      <c r="M2134" s="93">
        <v>2023.0</v>
      </c>
      <c r="N2134" s="93" t="s">
        <v>161</v>
      </c>
      <c r="O2134" s="65" t="str">
        <f t="shared" si="1"/>
        <v>084910240001</v>
      </c>
      <c r="P2134" s="65">
        <f t="shared" si="2"/>
        <v>0</v>
      </c>
      <c r="Q2134" s="65">
        <f t="shared" si="3"/>
        <v>0</v>
      </c>
      <c r="R2134" s="65" t="str">
        <f t="shared" si="12"/>
        <v>08.491.024/0001-00</v>
      </c>
      <c r="S2134" s="84"/>
      <c r="T2134" s="84" t="str">
        <f t="shared" si="10"/>
        <v/>
      </c>
      <c r="U2134" s="84" t="str">
        <f t="shared" si="11"/>
        <v/>
      </c>
      <c r="V2134" s="65" t="str">
        <f t="shared" si="5"/>
        <v/>
      </c>
      <c r="W2134" s="84"/>
      <c r="X2134" s="84"/>
      <c r="Y2134" s="85"/>
      <c r="Z2134" s="85"/>
      <c r="AA2134" s="65" t="str">
        <f t="shared" si="6"/>
        <v/>
      </c>
      <c r="AB2134" s="65" t="str">
        <f t="shared" si="7"/>
        <v/>
      </c>
      <c r="AC2134" s="86"/>
      <c r="AD2134" s="87" t="str">
        <f t="shared" si="8"/>
        <v/>
      </c>
      <c r="AE2134" s="84"/>
      <c r="AF2134" s="86">
        <f>IF(AC2134&gt;0,AC2134,'⚙️ Config'!$B$10)</f>
        <v>0.0075</v>
      </c>
      <c r="AG2134" s="88">
        <f t="shared" si="9"/>
        <v>100045.3984</v>
      </c>
      <c r="AH2134" s="88">
        <f>AG2134*'⚙️ Config'!$B$11</f>
        <v>500226.9919</v>
      </c>
      <c r="AI2134" s="88">
        <f>AH2134*'⚙️ Config'!$B$12</f>
        <v>150068.0976</v>
      </c>
      <c r="AJ2134" s="64"/>
      <c r="AK2134" s="84"/>
      <c r="AL2134" s="84"/>
      <c r="AM2134" s="84"/>
      <c r="AN2134" s="84"/>
      <c r="AO2134" s="84"/>
      <c r="AP2134" s="84"/>
      <c r="AQ2134" s="84"/>
    </row>
    <row r="2135" ht="15.0" customHeight="1">
      <c r="A2135" s="93">
        <v>2132.0</v>
      </c>
      <c r="B2135" s="94" t="s">
        <v>4647</v>
      </c>
      <c r="C2135" s="93" t="s">
        <v>141</v>
      </c>
      <c r="D2135" s="93" t="s">
        <v>4648</v>
      </c>
      <c r="E2135" s="95">
        <v>41.35</v>
      </c>
      <c r="F2135" s="93" t="s">
        <v>85</v>
      </c>
      <c r="G2135" s="93" t="s">
        <v>244</v>
      </c>
      <c r="H2135" s="96">
        <v>1.320163808E7</v>
      </c>
      <c r="I2135" s="93">
        <v>4.0</v>
      </c>
      <c r="J2135" s="97">
        <v>2.0</v>
      </c>
      <c r="K2135" s="94">
        <v>2025.0</v>
      </c>
      <c r="L2135" s="93" t="s">
        <v>4649</v>
      </c>
      <c r="M2135" s="93">
        <v>2024.0</v>
      </c>
      <c r="N2135" s="93" t="s">
        <v>189</v>
      </c>
      <c r="O2135" s="65" t="str">
        <f t="shared" si="1"/>
        <v>041452430001</v>
      </c>
      <c r="P2135" s="65">
        <f t="shared" si="2"/>
        <v>7</v>
      </c>
      <c r="Q2135" s="65">
        <f t="shared" si="3"/>
        <v>9</v>
      </c>
      <c r="R2135" s="65" t="str">
        <f t="shared" si="12"/>
        <v>04.145.243/0001-79</v>
      </c>
      <c r="S2135" s="84"/>
      <c r="T2135" s="84" t="str">
        <f t="shared" si="10"/>
        <v/>
      </c>
      <c r="U2135" s="84" t="str">
        <f t="shared" si="11"/>
        <v/>
      </c>
      <c r="V2135" s="65" t="str">
        <f t="shared" si="5"/>
        <v/>
      </c>
      <c r="W2135" s="84"/>
      <c r="X2135" s="84"/>
      <c r="Y2135" s="85"/>
      <c r="Z2135" s="85"/>
      <c r="AA2135" s="65" t="str">
        <f t="shared" si="6"/>
        <v/>
      </c>
      <c r="AB2135" s="65" t="str">
        <f t="shared" si="7"/>
        <v/>
      </c>
      <c r="AC2135" s="86"/>
      <c r="AD2135" s="87" t="str">
        <f t="shared" si="8"/>
        <v/>
      </c>
      <c r="AE2135" s="84"/>
      <c r="AF2135" s="86">
        <f>IF(AC2135&gt;0,AC2135,'⚙️ Config'!$B$10)</f>
        <v>0.0075</v>
      </c>
      <c r="AG2135" s="88">
        <f t="shared" si="9"/>
        <v>99012.2856</v>
      </c>
      <c r="AH2135" s="88">
        <f>AG2135*'⚙️ Config'!$B$11</f>
        <v>495061.428</v>
      </c>
      <c r="AI2135" s="88">
        <f>AH2135*'⚙️ Config'!$B$12</f>
        <v>148518.4284</v>
      </c>
      <c r="AJ2135" s="64"/>
      <c r="AK2135" s="84"/>
      <c r="AL2135" s="84"/>
      <c r="AM2135" s="84"/>
      <c r="AN2135" s="84"/>
      <c r="AO2135" s="84"/>
      <c r="AP2135" s="84"/>
      <c r="AQ2135" s="84"/>
    </row>
    <row r="2136" ht="15.0" customHeight="1">
      <c r="A2136" s="93">
        <v>2133.0</v>
      </c>
      <c r="B2136" s="94" t="s">
        <v>4650</v>
      </c>
      <c r="C2136" s="93" t="s">
        <v>141</v>
      </c>
      <c r="D2136" s="93" t="s">
        <v>4651</v>
      </c>
      <c r="E2136" s="95">
        <v>70.93</v>
      </c>
      <c r="F2136" s="93" t="s">
        <v>85</v>
      </c>
      <c r="G2136" s="93" t="s">
        <v>244</v>
      </c>
      <c r="H2136" s="96">
        <v>1.318726513E7</v>
      </c>
      <c r="I2136" s="93">
        <v>3.0</v>
      </c>
      <c r="J2136" s="97">
        <v>1.4</v>
      </c>
      <c r="K2136" s="94">
        <v>2025.0</v>
      </c>
      <c r="L2136" s="93" t="s">
        <v>4652</v>
      </c>
      <c r="M2136" s="93">
        <v>2024.0</v>
      </c>
      <c r="N2136" s="93" t="s">
        <v>208</v>
      </c>
      <c r="O2136" s="65" t="str">
        <f t="shared" si="1"/>
        <v>182902680001</v>
      </c>
      <c r="P2136" s="65">
        <f t="shared" si="2"/>
        <v>7</v>
      </c>
      <c r="Q2136" s="65">
        <f t="shared" si="3"/>
        <v>0</v>
      </c>
      <c r="R2136" s="65" t="str">
        <f t="shared" si="12"/>
        <v>18.290.268/0001-70</v>
      </c>
      <c r="S2136" s="84"/>
      <c r="T2136" s="84" t="str">
        <f t="shared" si="10"/>
        <v/>
      </c>
      <c r="U2136" s="84" t="str">
        <f t="shared" si="11"/>
        <v/>
      </c>
      <c r="V2136" s="65" t="str">
        <f t="shared" si="5"/>
        <v/>
      </c>
      <c r="W2136" s="84"/>
      <c r="X2136" s="84"/>
      <c r="Y2136" s="85"/>
      <c r="Z2136" s="85"/>
      <c r="AA2136" s="65" t="str">
        <f t="shared" si="6"/>
        <v/>
      </c>
      <c r="AB2136" s="65" t="str">
        <f t="shared" si="7"/>
        <v/>
      </c>
      <c r="AC2136" s="86"/>
      <c r="AD2136" s="87" t="str">
        <f t="shared" si="8"/>
        <v/>
      </c>
      <c r="AE2136" s="84"/>
      <c r="AF2136" s="86">
        <f>IF(AC2136&gt;0,AC2136,'⚙️ Config'!$B$10)</f>
        <v>0.0075</v>
      </c>
      <c r="AG2136" s="88">
        <f t="shared" si="9"/>
        <v>98904.48848</v>
      </c>
      <c r="AH2136" s="88">
        <f>AG2136*'⚙️ Config'!$B$11</f>
        <v>494522.4424</v>
      </c>
      <c r="AI2136" s="88">
        <f>AH2136*'⚙️ Config'!$B$12</f>
        <v>148356.7327</v>
      </c>
      <c r="AJ2136" s="64"/>
      <c r="AK2136" s="84"/>
      <c r="AL2136" s="84"/>
      <c r="AM2136" s="84"/>
      <c r="AN2136" s="84"/>
      <c r="AO2136" s="84"/>
      <c r="AP2136" s="84"/>
      <c r="AQ2136" s="84"/>
    </row>
    <row r="2137" ht="15.0" customHeight="1">
      <c r="A2137" s="93">
        <v>2134.0</v>
      </c>
      <c r="B2137" s="94" t="s">
        <v>4653</v>
      </c>
      <c r="C2137" s="93" t="s">
        <v>141</v>
      </c>
      <c r="D2137" s="93" t="s">
        <v>4654</v>
      </c>
      <c r="E2137" s="95">
        <v>33.11</v>
      </c>
      <c r="F2137" s="93" t="s">
        <v>85</v>
      </c>
      <c r="G2137" s="93" t="s">
        <v>244</v>
      </c>
      <c r="H2137" s="96">
        <v>1.307978839E7</v>
      </c>
      <c r="I2137" s="93">
        <v>2.0</v>
      </c>
      <c r="J2137" s="97">
        <v>3.4</v>
      </c>
      <c r="K2137" s="94">
        <v>2024.0</v>
      </c>
      <c r="L2137" s="93" t="s">
        <v>165</v>
      </c>
      <c r="M2137" s="93">
        <v>2022.0</v>
      </c>
      <c r="N2137" s="93" t="s">
        <v>189</v>
      </c>
      <c r="O2137" s="65" t="str">
        <f t="shared" si="1"/>
        <v>117601310001</v>
      </c>
      <c r="P2137" s="65">
        <f t="shared" si="2"/>
        <v>9</v>
      </c>
      <c r="Q2137" s="65">
        <f t="shared" si="3"/>
        <v>3</v>
      </c>
      <c r="R2137" s="65" t="str">
        <f t="shared" si="12"/>
        <v>11.760.131/0001-93</v>
      </c>
      <c r="S2137" s="84"/>
      <c r="T2137" s="84" t="str">
        <f t="shared" si="10"/>
        <v/>
      </c>
      <c r="U2137" s="84" t="str">
        <f t="shared" si="11"/>
        <v/>
      </c>
      <c r="V2137" s="65" t="str">
        <f t="shared" si="5"/>
        <v/>
      </c>
      <c r="W2137" s="84"/>
      <c r="X2137" s="84"/>
      <c r="Y2137" s="85"/>
      <c r="Z2137" s="85"/>
      <c r="AA2137" s="65" t="str">
        <f t="shared" si="6"/>
        <v/>
      </c>
      <c r="AB2137" s="65" t="str">
        <f t="shared" si="7"/>
        <v/>
      </c>
      <c r="AC2137" s="86"/>
      <c r="AD2137" s="87" t="str">
        <f t="shared" si="8"/>
        <v/>
      </c>
      <c r="AE2137" s="84"/>
      <c r="AF2137" s="86">
        <f>IF(AC2137&gt;0,AC2137,'⚙️ Config'!$B$10)</f>
        <v>0.0075</v>
      </c>
      <c r="AG2137" s="88">
        <f t="shared" si="9"/>
        <v>98098.41293</v>
      </c>
      <c r="AH2137" s="88">
        <f>AG2137*'⚙️ Config'!$B$11</f>
        <v>490492.0646</v>
      </c>
      <c r="AI2137" s="88">
        <f>AH2137*'⚙️ Config'!$B$12</f>
        <v>147147.6194</v>
      </c>
      <c r="AJ2137" s="64"/>
      <c r="AK2137" s="84"/>
      <c r="AL2137" s="84"/>
      <c r="AM2137" s="84"/>
      <c r="AN2137" s="84"/>
      <c r="AO2137" s="84"/>
      <c r="AP2137" s="84"/>
      <c r="AQ2137" s="84"/>
    </row>
    <row r="2138" ht="15.0" customHeight="1">
      <c r="A2138" s="93">
        <v>2135.0</v>
      </c>
      <c r="B2138" s="94" t="s">
        <v>4655</v>
      </c>
      <c r="C2138" s="93" t="s">
        <v>141</v>
      </c>
      <c r="D2138" s="93" t="s">
        <v>4656</v>
      </c>
      <c r="E2138" s="95">
        <v>62.3</v>
      </c>
      <c r="F2138" s="93" t="s">
        <v>85</v>
      </c>
      <c r="G2138" s="93" t="s">
        <v>244</v>
      </c>
      <c r="H2138" s="96">
        <v>1.30767962E7</v>
      </c>
      <c r="I2138" s="93">
        <v>2.0</v>
      </c>
      <c r="J2138" s="97">
        <v>3.9</v>
      </c>
      <c r="K2138" s="94">
        <v>2025.0</v>
      </c>
      <c r="L2138" s="93" t="s">
        <v>615</v>
      </c>
      <c r="M2138" s="93">
        <v>2022.0</v>
      </c>
      <c r="N2138" s="93" t="s">
        <v>310</v>
      </c>
      <c r="O2138" s="65" t="str">
        <f t="shared" si="1"/>
        <v>093500580001</v>
      </c>
      <c r="P2138" s="65">
        <f t="shared" si="2"/>
        <v>3</v>
      </c>
      <c r="Q2138" s="65">
        <f t="shared" si="3"/>
        <v>0</v>
      </c>
      <c r="R2138" s="65" t="str">
        <f t="shared" si="12"/>
        <v>09.350.058/0001-30</v>
      </c>
      <c r="S2138" s="84"/>
      <c r="T2138" s="84" t="str">
        <f t="shared" si="10"/>
        <v/>
      </c>
      <c r="U2138" s="84" t="str">
        <f t="shared" si="11"/>
        <v/>
      </c>
      <c r="V2138" s="65" t="str">
        <f t="shared" si="5"/>
        <v/>
      </c>
      <c r="W2138" s="84"/>
      <c r="X2138" s="84"/>
      <c r="Y2138" s="85"/>
      <c r="Z2138" s="85"/>
      <c r="AA2138" s="65" t="str">
        <f t="shared" si="6"/>
        <v/>
      </c>
      <c r="AB2138" s="65" t="str">
        <f t="shared" si="7"/>
        <v/>
      </c>
      <c r="AC2138" s="86"/>
      <c r="AD2138" s="87" t="str">
        <f t="shared" si="8"/>
        <v/>
      </c>
      <c r="AE2138" s="84"/>
      <c r="AF2138" s="86">
        <f>IF(AC2138&gt;0,AC2138,'⚙️ Config'!$B$10)</f>
        <v>0.0075</v>
      </c>
      <c r="AG2138" s="88">
        <f t="shared" si="9"/>
        <v>98075.9715</v>
      </c>
      <c r="AH2138" s="88">
        <f>AG2138*'⚙️ Config'!$B$11</f>
        <v>490379.8575</v>
      </c>
      <c r="AI2138" s="88">
        <f>AH2138*'⚙️ Config'!$B$12</f>
        <v>147113.9573</v>
      </c>
      <c r="AJ2138" s="64"/>
      <c r="AK2138" s="84"/>
      <c r="AL2138" s="84"/>
      <c r="AM2138" s="84"/>
      <c r="AN2138" s="84"/>
      <c r="AO2138" s="84"/>
      <c r="AP2138" s="84"/>
      <c r="AQ2138" s="84"/>
    </row>
    <row r="2139" ht="15.0" customHeight="1">
      <c r="A2139" s="93">
        <v>2136.0</v>
      </c>
      <c r="B2139" s="94" t="s">
        <v>4657</v>
      </c>
      <c r="C2139" s="93" t="s">
        <v>141</v>
      </c>
      <c r="D2139" s="93" t="s">
        <v>4658</v>
      </c>
      <c r="E2139" s="95">
        <v>61.4</v>
      </c>
      <c r="F2139" s="93" t="s">
        <v>85</v>
      </c>
      <c r="G2139" s="93" t="s">
        <v>244</v>
      </c>
      <c r="H2139" s="96">
        <v>1.300163975E7</v>
      </c>
      <c r="I2139" s="93">
        <v>3.0</v>
      </c>
      <c r="J2139" s="97">
        <v>1.4</v>
      </c>
      <c r="K2139" s="94">
        <v>2025.0</v>
      </c>
      <c r="L2139" s="93" t="s">
        <v>719</v>
      </c>
      <c r="M2139" s="93">
        <v>2024.0</v>
      </c>
      <c r="N2139" s="93" t="s">
        <v>208</v>
      </c>
      <c r="O2139" s="65" t="str">
        <f t="shared" si="1"/>
        <v>430272010001</v>
      </c>
      <c r="P2139" s="65">
        <f t="shared" si="2"/>
        <v>9</v>
      </c>
      <c r="Q2139" s="65">
        <f t="shared" si="3"/>
        <v>5</v>
      </c>
      <c r="R2139" s="65" t="str">
        <f t="shared" si="12"/>
        <v>43.027.201/0001-95</v>
      </c>
      <c r="S2139" s="84"/>
      <c r="T2139" s="84" t="str">
        <f t="shared" si="10"/>
        <v/>
      </c>
      <c r="U2139" s="84" t="str">
        <f t="shared" si="11"/>
        <v/>
      </c>
      <c r="V2139" s="65" t="str">
        <f t="shared" si="5"/>
        <v/>
      </c>
      <c r="W2139" s="84"/>
      <c r="X2139" s="84"/>
      <c r="Y2139" s="85"/>
      <c r="Z2139" s="85"/>
      <c r="AA2139" s="65" t="str">
        <f t="shared" si="6"/>
        <v/>
      </c>
      <c r="AB2139" s="65" t="str">
        <f t="shared" si="7"/>
        <v/>
      </c>
      <c r="AC2139" s="86"/>
      <c r="AD2139" s="87" t="str">
        <f t="shared" si="8"/>
        <v/>
      </c>
      <c r="AE2139" s="84"/>
      <c r="AF2139" s="86">
        <f>IF(AC2139&gt;0,AC2139,'⚙️ Config'!$B$10)</f>
        <v>0.0075</v>
      </c>
      <c r="AG2139" s="88">
        <f t="shared" si="9"/>
        <v>97512.29813</v>
      </c>
      <c r="AH2139" s="88">
        <f>AG2139*'⚙️ Config'!$B$11</f>
        <v>487561.4906</v>
      </c>
      <c r="AI2139" s="88">
        <f>AH2139*'⚙️ Config'!$B$12</f>
        <v>146268.4472</v>
      </c>
      <c r="AJ2139" s="64"/>
      <c r="AK2139" s="84"/>
      <c r="AL2139" s="84"/>
      <c r="AM2139" s="84"/>
      <c r="AN2139" s="84"/>
      <c r="AO2139" s="84"/>
      <c r="AP2139" s="84"/>
      <c r="AQ2139" s="84"/>
    </row>
    <row r="2140" ht="15.0" customHeight="1">
      <c r="A2140" s="93">
        <v>2137.0</v>
      </c>
      <c r="B2140" s="94" t="s">
        <v>4659</v>
      </c>
      <c r="C2140" s="93" t="s">
        <v>141</v>
      </c>
      <c r="D2140" s="93" t="s">
        <v>4660</v>
      </c>
      <c r="E2140" s="95">
        <v>36.63</v>
      </c>
      <c r="F2140" s="93" t="s">
        <v>85</v>
      </c>
      <c r="G2140" s="93" t="s">
        <v>244</v>
      </c>
      <c r="H2140" s="96">
        <v>1.294426705E7</v>
      </c>
      <c r="I2140" s="93">
        <v>1.0</v>
      </c>
      <c r="J2140" s="97">
        <v>3.8</v>
      </c>
      <c r="K2140" s="94">
        <v>2022.0</v>
      </c>
      <c r="L2140" s="93" t="s">
        <v>268</v>
      </c>
      <c r="M2140" s="93">
        <v>2022.0</v>
      </c>
      <c r="N2140" s="93" t="s">
        <v>145</v>
      </c>
      <c r="O2140" s="65" t="str">
        <f t="shared" si="1"/>
        <v>514865530001</v>
      </c>
      <c r="P2140" s="65">
        <f t="shared" si="2"/>
        <v>3</v>
      </c>
      <c r="Q2140" s="65">
        <f t="shared" si="3"/>
        <v>7</v>
      </c>
      <c r="R2140" s="65" t="str">
        <f t="shared" si="12"/>
        <v>51.486.553/0001-37</v>
      </c>
      <c r="S2140" s="84"/>
      <c r="T2140" s="84" t="str">
        <f t="shared" si="10"/>
        <v/>
      </c>
      <c r="U2140" s="84" t="str">
        <f t="shared" si="11"/>
        <v/>
      </c>
      <c r="V2140" s="65" t="str">
        <f t="shared" si="5"/>
        <v/>
      </c>
      <c r="W2140" s="84"/>
      <c r="X2140" s="84"/>
      <c r="Y2140" s="85"/>
      <c r="Z2140" s="85"/>
      <c r="AA2140" s="65" t="str">
        <f t="shared" si="6"/>
        <v/>
      </c>
      <c r="AB2140" s="65" t="str">
        <f t="shared" si="7"/>
        <v/>
      </c>
      <c r="AC2140" s="86"/>
      <c r="AD2140" s="87" t="str">
        <f t="shared" si="8"/>
        <v/>
      </c>
      <c r="AE2140" s="84"/>
      <c r="AF2140" s="86">
        <f>IF(AC2140&gt;0,AC2140,'⚙️ Config'!$B$10)</f>
        <v>0.0075</v>
      </c>
      <c r="AG2140" s="88">
        <f t="shared" si="9"/>
        <v>97082.00288</v>
      </c>
      <c r="AH2140" s="88">
        <f>AG2140*'⚙️ Config'!$B$11</f>
        <v>485410.0144</v>
      </c>
      <c r="AI2140" s="88">
        <f>AH2140*'⚙️ Config'!$B$12</f>
        <v>145623.0043</v>
      </c>
      <c r="AJ2140" s="64"/>
      <c r="AK2140" s="84"/>
      <c r="AL2140" s="84"/>
      <c r="AM2140" s="84"/>
      <c r="AN2140" s="84"/>
      <c r="AO2140" s="84"/>
      <c r="AP2140" s="84"/>
      <c r="AQ2140" s="84"/>
    </row>
    <row r="2141" ht="15.0" customHeight="1">
      <c r="A2141" s="93">
        <v>2138.0</v>
      </c>
      <c r="B2141" s="94" t="s">
        <v>4661</v>
      </c>
      <c r="C2141" s="93" t="s">
        <v>141</v>
      </c>
      <c r="D2141" s="93" t="s">
        <v>4662</v>
      </c>
      <c r="E2141" s="95">
        <v>35.75</v>
      </c>
      <c r="F2141" s="93" t="s">
        <v>85</v>
      </c>
      <c r="G2141" s="93" t="s">
        <v>244</v>
      </c>
      <c r="H2141" s="96">
        <v>1.285439988E7</v>
      </c>
      <c r="I2141" s="93">
        <v>2.0</v>
      </c>
      <c r="J2141" s="97">
        <v>2.6</v>
      </c>
      <c r="K2141" s="94">
        <v>2024.0</v>
      </c>
      <c r="L2141" s="93" t="s">
        <v>165</v>
      </c>
      <c r="M2141" s="93">
        <v>2023.0</v>
      </c>
      <c r="N2141" s="93" t="s">
        <v>145</v>
      </c>
      <c r="O2141" s="65" t="str">
        <f t="shared" si="1"/>
        <v>020058940001</v>
      </c>
      <c r="P2141" s="65">
        <f t="shared" si="2"/>
        <v>3</v>
      </c>
      <c r="Q2141" s="65">
        <f t="shared" si="3"/>
        <v>8</v>
      </c>
      <c r="R2141" s="65" t="str">
        <f t="shared" si="12"/>
        <v>02.005.894/0001-38</v>
      </c>
      <c r="S2141" s="84"/>
      <c r="T2141" s="84" t="str">
        <f t="shared" si="10"/>
        <v/>
      </c>
      <c r="U2141" s="84" t="str">
        <f t="shared" si="11"/>
        <v/>
      </c>
      <c r="V2141" s="65" t="str">
        <f t="shared" si="5"/>
        <v/>
      </c>
      <c r="W2141" s="84"/>
      <c r="X2141" s="84"/>
      <c r="Y2141" s="85"/>
      <c r="Z2141" s="85"/>
      <c r="AA2141" s="65" t="str">
        <f t="shared" si="6"/>
        <v/>
      </c>
      <c r="AB2141" s="65" t="str">
        <f t="shared" si="7"/>
        <v/>
      </c>
      <c r="AC2141" s="86"/>
      <c r="AD2141" s="87" t="str">
        <f t="shared" si="8"/>
        <v/>
      </c>
      <c r="AE2141" s="84"/>
      <c r="AF2141" s="86">
        <f>IF(AC2141&gt;0,AC2141,'⚙️ Config'!$B$10)</f>
        <v>0.0075</v>
      </c>
      <c r="AG2141" s="88">
        <f t="shared" si="9"/>
        <v>96407.9991</v>
      </c>
      <c r="AH2141" s="88">
        <f>AG2141*'⚙️ Config'!$B$11</f>
        <v>482039.9955</v>
      </c>
      <c r="AI2141" s="88">
        <f>AH2141*'⚙️ Config'!$B$12</f>
        <v>144611.9987</v>
      </c>
      <c r="AJ2141" s="64"/>
      <c r="AK2141" s="84"/>
      <c r="AL2141" s="84"/>
      <c r="AM2141" s="84"/>
      <c r="AN2141" s="84"/>
      <c r="AO2141" s="84"/>
      <c r="AP2141" s="84"/>
      <c r="AQ2141" s="84"/>
    </row>
    <row r="2142" ht="15.0" customHeight="1">
      <c r="A2142" s="93">
        <v>2139.0</v>
      </c>
      <c r="B2142" s="94" t="s">
        <v>4663</v>
      </c>
      <c r="C2142" s="93" t="s">
        <v>141</v>
      </c>
      <c r="D2142" s="93" t="s">
        <v>4664</v>
      </c>
      <c r="E2142" s="95">
        <v>36.62</v>
      </c>
      <c r="F2142" s="93" t="s">
        <v>85</v>
      </c>
      <c r="G2142" s="93" t="s">
        <v>244</v>
      </c>
      <c r="H2142" s="96">
        <v>1.282388086E7</v>
      </c>
      <c r="I2142" s="93">
        <v>1.0</v>
      </c>
      <c r="J2142" s="97">
        <v>3.8</v>
      </c>
      <c r="K2142" s="94">
        <v>2022.0</v>
      </c>
      <c r="L2142" s="93" t="s">
        <v>197</v>
      </c>
      <c r="M2142" s="93">
        <v>2022.0</v>
      </c>
      <c r="N2142" s="93" t="s">
        <v>145</v>
      </c>
      <c r="O2142" s="65" t="str">
        <f t="shared" si="1"/>
        <v>070295410001</v>
      </c>
      <c r="P2142" s="65">
        <f t="shared" si="2"/>
        <v>9</v>
      </c>
      <c r="Q2142" s="65">
        <f t="shared" si="3"/>
        <v>1</v>
      </c>
      <c r="R2142" s="65" t="str">
        <f t="shared" si="12"/>
        <v>07.029.541/0001-91</v>
      </c>
      <c r="S2142" s="84"/>
      <c r="T2142" s="84" t="str">
        <f t="shared" si="10"/>
        <v/>
      </c>
      <c r="U2142" s="84" t="str">
        <f t="shared" si="11"/>
        <v/>
      </c>
      <c r="V2142" s="65" t="str">
        <f t="shared" si="5"/>
        <v/>
      </c>
      <c r="W2142" s="84"/>
      <c r="X2142" s="84"/>
      <c r="Y2142" s="85"/>
      <c r="Z2142" s="85"/>
      <c r="AA2142" s="65" t="str">
        <f t="shared" si="6"/>
        <v/>
      </c>
      <c r="AB2142" s="65" t="str">
        <f t="shared" si="7"/>
        <v/>
      </c>
      <c r="AC2142" s="86"/>
      <c r="AD2142" s="87" t="str">
        <f t="shared" si="8"/>
        <v/>
      </c>
      <c r="AE2142" s="84"/>
      <c r="AF2142" s="86">
        <f>IF(AC2142&gt;0,AC2142,'⚙️ Config'!$B$10)</f>
        <v>0.0075</v>
      </c>
      <c r="AG2142" s="88">
        <f t="shared" si="9"/>
        <v>96179.10645</v>
      </c>
      <c r="AH2142" s="88">
        <f>AG2142*'⚙️ Config'!$B$11</f>
        <v>480895.5323</v>
      </c>
      <c r="AI2142" s="88">
        <f>AH2142*'⚙️ Config'!$B$12</f>
        <v>144268.6597</v>
      </c>
      <c r="AJ2142" s="64"/>
      <c r="AK2142" s="84"/>
      <c r="AL2142" s="84"/>
      <c r="AM2142" s="84"/>
      <c r="AN2142" s="84"/>
      <c r="AO2142" s="84"/>
      <c r="AP2142" s="84"/>
      <c r="AQ2142" s="84"/>
    </row>
    <row r="2143" ht="15.0" customHeight="1">
      <c r="A2143" s="93">
        <v>2140.0</v>
      </c>
      <c r="B2143" s="94" t="s">
        <v>4665</v>
      </c>
      <c r="C2143" s="93" t="s">
        <v>154</v>
      </c>
      <c r="D2143" s="93" t="s">
        <v>4666</v>
      </c>
      <c r="E2143" s="95">
        <v>56.99</v>
      </c>
      <c r="F2143" s="93" t="s">
        <v>85</v>
      </c>
      <c r="G2143" s="93" t="s">
        <v>244</v>
      </c>
      <c r="H2143" s="96">
        <v>1.280039844E7</v>
      </c>
      <c r="I2143" s="93">
        <v>4.0</v>
      </c>
      <c r="J2143" s="97">
        <v>0.9</v>
      </c>
      <c r="K2143" s="94">
        <v>2025.0</v>
      </c>
      <c r="L2143" s="93" t="s">
        <v>144</v>
      </c>
      <c r="M2143" s="93">
        <v>2025.0</v>
      </c>
      <c r="N2143" s="93" t="s">
        <v>161</v>
      </c>
      <c r="O2143" s="65" t="str">
        <f t="shared" si="1"/>
        <v>194509170001</v>
      </c>
      <c r="P2143" s="65">
        <f t="shared" si="2"/>
        <v>1</v>
      </c>
      <c r="Q2143" s="65">
        <f t="shared" si="3"/>
        <v>6</v>
      </c>
      <c r="R2143" s="65" t="str">
        <f t="shared" si="12"/>
        <v>19.450.917/0001-16</v>
      </c>
      <c r="S2143" s="84"/>
      <c r="T2143" s="84" t="str">
        <f t="shared" si="10"/>
        <v/>
      </c>
      <c r="U2143" s="84" t="str">
        <f t="shared" si="11"/>
        <v/>
      </c>
      <c r="V2143" s="65" t="str">
        <f t="shared" si="5"/>
        <v/>
      </c>
      <c r="W2143" s="84"/>
      <c r="X2143" s="84"/>
      <c r="Y2143" s="85"/>
      <c r="Z2143" s="85"/>
      <c r="AA2143" s="65" t="str">
        <f t="shared" si="6"/>
        <v/>
      </c>
      <c r="AB2143" s="65" t="str">
        <f t="shared" si="7"/>
        <v/>
      </c>
      <c r="AC2143" s="86"/>
      <c r="AD2143" s="87" t="str">
        <f t="shared" si="8"/>
        <v/>
      </c>
      <c r="AE2143" s="84"/>
      <c r="AF2143" s="86">
        <f>IF(AC2143&gt;0,AC2143,'⚙️ Config'!$B$10)</f>
        <v>0.0075</v>
      </c>
      <c r="AG2143" s="88">
        <f t="shared" si="9"/>
        <v>96002.9883</v>
      </c>
      <c r="AH2143" s="88">
        <f>AG2143*'⚙️ Config'!$B$11</f>
        <v>480014.9415</v>
      </c>
      <c r="AI2143" s="88">
        <f>AH2143*'⚙️ Config'!$B$12</f>
        <v>144004.4825</v>
      </c>
      <c r="AJ2143" s="64"/>
      <c r="AK2143" s="84"/>
      <c r="AL2143" s="84"/>
      <c r="AM2143" s="84"/>
      <c r="AN2143" s="84"/>
      <c r="AO2143" s="84"/>
      <c r="AP2143" s="84"/>
      <c r="AQ2143" s="84"/>
    </row>
    <row r="2144" ht="15.0" customHeight="1">
      <c r="A2144" s="93">
        <v>2141.0</v>
      </c>
      <c r="B2144" s="94" t="s">
        <v>4667</v>
      </c>
      <c r="C2144" s="93" t="s">
        <v>141</v>
      </c>
      <c r="D2144" s="93" t="s">
        <v>4668</v>
      </c>
      <c r="E2144" s="95">
        <v>50.64</v>
      </c>
      <c r="F2144" s="93" t="s">
        <v>85</v>
      </c>
      <c r="G2144" s="93" t="s">
        <v>244</v>
      </c>
      <c r="H2144" s="96">
        <v>1.277237978E7</v>
      </c>
      <c r="I2144" s="93">
        <v>4.0</v>
      </c>
      <c r="J2144" s="97">
        <v>1.3</v>
      </c>
      <c r="K2144" s="94">
        <v>2025.0</v>
      </c>
      <c r="L2144" s="93" t="s">
        <v>719</v>
      </c>
      <c r="M2144" s="93">
        <v>2024.0</v>
      </c>
      <c r="N2144" s="93" t="s">
        <v>189</v>
      </c>
      <c r="O2144" s="65" t="str">
        <f t="shared" si="1"/>
        <v>679651520001</v>
      </c>
      <c r="P2144" s="65">
        <f t="shared" si="2"/>
        <v>0</v>
      </c>
      <c r="Q2144" s="65">
        <f t="shared" si="3"/>
        <v>8</v>
      </c>
      <c r="R2144" s="65" t="str">
        <f t="shared" si="12"/>
        <v>67.965.152/0001-08</v>
      </c>
      <c r="S2144" s="84"/>
      <c r="T2144" s="84" t="str">
        <f t="shared" si="10"/>
        <v/>
      </c>
      <c r="U2144" s="84" t="str">
        <f t="shared" si="11"/>
        <v/>
      </c>
      <c r="V2144" s="65" t="str">
        <f t="shared" si="5"/>
        <v/>
      </c>
      <c r="W2144" s="84"/>
      <c r="X2144" s="84"/>
      <c r="Y2144" s="85"/>
      <c r="Z2144" s="85"/>
      <c r="AA2144" s="65" t="str">
        <f t="shared" si="6"/>
        <v/>
      </c>
      <c r="AB2144" s="65" t="str">
        <f t="shared" si="7"/>
        <v/>
      </c>
      <c r="AC2144" s="86"/>
      <c r="AD2144" s="87" t="str">
        <f t="shared" si="8"/>
        <v/>
      </c>
      <c r="AE2144" s="84"/>
      <c r="AF2144" s="86">
        <f>IF(AC2144&gt;0,AC2144,'⚙️ Config'!$B$10)</f>
        <v>0.0075</v>
      </c>
      <c r="AG2144" s="88">
        <f t="shared" si="9"/>
        <v>95792.84835</v>
      </c>
      <c r="AH2144" s="88">
        <f>AG2144*'⚙️ Config'!$B$11</f>
        <v>478964.2418</v>
      </c>
      <c r="AI2144" s="88">
        <f>AH2144*'⚙️ Config'!$B$12</f>
        <v>143689.2725</v>
      </c>
      <c r="AJ2144" s="64"/>
      <c r="AK2144" s="84"/>
      <c r="AL2144" s="84"/>
      <c r="AM2144" s="84"/>
      <c r="AN2144" s="84"/>
      <c r="AO2144" s="84"/>
      <c r="AP2144" s="84"/>
      <c r="AQ2144" s="84"/>
    </row>
    <row r="2145" ht="15.0" customHeight="1">
      <c r="A2145" s="93">
        <v>2142.0</v>
      </c>
      <c r="B2145" s="94" t="s">
        <v>4669</v>
      </c>
      <c r="C2145" s="93" t="s">
        <v>141</v>
      </c>
      <c r="D2145" s="93" t="s">
        <v>4670</v>
      </c>
      <c r="E2145" s="95">
        <v>25.93</v>
      </c>
      <c r="F2145" s="93" t="s">
        <v>85</v>
      </c>
      <c r="G2145" s="93" t="s">
        <v>244</v>
      </c>
      <c r="H2145" s="96">
        <v>1.262302245E7</v>
      </c>
      <c r="I2145" s="93">
        <v>4.0</v>
      </c>
      <c r="J2145" s="97">
        <v>2.9</v>
      </c>
      <c r="K2145" s="94">
        <v>2023.0</v>
      </c>
      <c r="L2145" s="93" t="s">
        <v>1438</v>
      </c>
      <c r="M2145" s="93">
        <v>2023.0</v>
      </c>
      <c r="N2145" s="93" t="s">
        <v>161</v>
      </c>
      <c r="O2145" s="65" t="str">
        <f t="shared" si="1"/>
        <v>207753370001</v>
      </c>
      <c r="P2145" s="65">
        <f t="shared" si="2"/>
        <v>8</v>
      </c>
      <c r="Q2145" s="65">
        <f t="shared" si="3"/>
        <v>8</v>
      </c>
      <c r="R2145" s="65" t="str">
        <f t="shared" si="12"/>
        <v>20.775.337/0001-88</v>
      </c>
      <c r="S2145" s="84"/>
      <c r="T2145" s="84" t="str">
        <f t="shared" si="10"/>
        <v/>
      </c>
      <c r="U2145" s="84" t="str">
        <f t="shared" si="11"/>
        <v/>
      </c>
      <c r="V2145" s="65" t="str">
        <f t="shared" si="5"/>
        <v/>
      </c>
      <c r="W2145" s="84"/>
      <c r="X2145" s="84"/>
      <c r="Y2145" s="85"/>
      <c r="Z2145" s="85"/>
      <c r="AA2145" s="65" t="str">
        <f t="shared" si="6"/>
        <v/>
      </c>
      <c r="AB2145" s="65" t="str">
        <f t="shared" si="7"/>
        <v/>
      </c>
      <c r="AC2145" s="86"/>
      <c r="AD2145" s="87" t="str">
        <f t="shared" si="8"/>
        <v/>
      </c>
      <c r="AE2145" s="84"/>
      <c r="AF2145" s="86">
        <f>IF(AC2145&gt;0,AC2145,'⚙️ Config'!$B$10)</f>
        <v>0.0075</v>
      </c>
      <c r="AG2145" s="88">
        <f t="shared" si="9"/>
        <v>94672.66838</v>
      </c>
      <c r="AH2145" s="88">
        <f>AG2145*'⚙️ Config'!$B$11</f>
        <v>473363.3419</v>
      </c>
      <c r="AI2145" s="88">
        <f>AH2145*'⚙️ Config'!$B$12</f>
        <v>142009.0026</v>
      </c>
      <c r="AJ2145" s="64"/>
      <c r="AK2145" s="84"/>
      <c r="AL2145" s="84"/>
      <c r="AM2145" s="84"/>
      <c r="AN2145" s="84"/>
      <c r="AO2145" s="84"/>
      <c r="AP2145" s="84"/>
      <c r="AQ2145" s="84"/>
    </row>
    <row r="2146" ht="15.0" customHeight="1">
      <c r="A2146" s="93">
        <v>2143.0</v>
      </c>
      <c r="B2146" s="94" t="s">
        <v>4671</v>
      </c>
      <c r="C2146" s="93" t="s">
        <v>141</v>
      </c>
      <c r="D2146" s="93" t="s">
        <v>4672</v>
      </c>
      <c r="E2146" s="95">
        <v>22.91</v>
      </c>
      <c r="F2146" s="93" t="s">
        <v>85</v>
      </c>
      <c r="G2146" s="93" t="s">
        <v>244</v>
      </c>
      <c r="H2146" s="96">
        <v>1.240303547E7</v>
      </c>
      <c r="I2146" s="93">
        <v>3.0</v>
      </c>
      <c r="J2146" s="97">
        <v>3.9</v>
      </c>
      <c r="K2146" s="94">
        <v>2022.0</v>
      </c>
      <c r="L2146" s="93" t="s">
        <v>719</v>
      </c>
      <c r="M2146" s="93">
        <v>2022.0</v>
      </c>
      <c r="N2146" s="93" t="s">
        <v>145</v>
      </c>
      <c r="O2146" s="65" t="str">
        <f t="shared" si="1"/>
        <v>063204640001</v>
      </c>
      <c r="P2146" s="65">
        <f t="shared" si="2"/>
        <v>6</v>
      </c>
      <c r="Q2146" s="65">
        <f t="shared" si="3"/>
        <v>1</v>
      </c>
      <c r="R2146" s="65" t="str">
        <f t="shared" si="12"/>
        <v>06.320.464/0001-61</v>
      </c>
      <c r="S2146" s="84"/>
      <c r="T2146" s="84" t="str">
        <f t="shared" si="10"/>
        <v/>
      </c>
      <c r="U2146" s="84" t="str">
        <f t="shared" si="11"/>
        <v/>
      </c>
      <c r="V2146" s="65" t="str">
        <f t="shared" si="5"/>
        <v/>
      </c>
      <c r="W2146" s="84"/>
      <c r="X2146" s="84"/>
      <c r="Y2146" s="85"/>
      <c r="Z2146" s="85"/>
      <c r="AA2146" s="65" t="str">
        <f t="shared" si="6"/>
        <v/>
      </c>
      <c r="AB2146" s="65" t="str">
        <f t="shared" si="7"/>
        <v/>
      </c>
      <c r="AC2146" s="86"/>
      <c r="AD2146" s="87" t="str">
        <f t="shared" si="8"/>
        <v/>
      </c>
      <c r="AE2146" s="84"/>
      <c r="AF2146" s="86">
        <f>IF(AC2146&gt;0,AC2146,'⚙️ Config'!$B$10)</f>
        <v>0.0075</v>
      </c>
      <c r="AG2146" s="88">
        <f t="shared" si="9"/>
        <v>93022.76603</v>
      </c>
      <c r="AH2146" s="88">
        <f>AG2146*'⚙️ Config'!$B$11</f>
        <v>465113.8301</v>
      </c>
      <c r="AI2146" s="88">
        <f>AH2146*'⚙️ Config'!$B$12</f>
        <v>139534.149</v>
      </c>
      <c r="AJ2146" s="64"/>
      <c r="AK2146" s="84"/>
      <c r="AL2146" s="84"/>
      <c r="AM2146" s="84"/>
      <c r="AN2146" s="84"/>
      <c r="AO2146" s="84"/>
      <c r="AP2146" s="84"/>
      <c r="AQ2146" s="84"/>
    </row>
    <row r="2147" ht="15.0" customHeight="1">
      <c r="A2147" s="93">
        <v>2144.0</v>
      </c>
      <c r="B2147" s="94" t="s">
        <v>4673</v>
      </c>
      <c r="C2147" s="93" t="s">
        <v>141</v>
      </c>
      <c r="D2147" s="93" t="s">
        <v>4674</v>
      </c>
      <c r="E2147" s="95">
        <v>40.03</v>
      </c>
      <c r="F2147" s="93" t="s">
        <v>85</v>
      </c>
      <c r="G2147" s="93" t="s">
        <v>244</v>
      </c>
      <c r="H2147" s="96">
        <v>1.23660238E7</v>
      </c>
      <c r="I2147" s="93">
        <v>3.0</v>
      </c>
      <c r="J2147" s="97">
        <v>2.1</v>
      </c>
      <c r="K2147" s="94">
        <v>2024.0</v>
      </c>
      <c r="L2147" s="93" t="s">
        <v>1467</v>
      </c>
      <c r="M2147" s="93">
        <v>2024.0</v>
      </c>
      <c r="N2147" s="93" t="s">
        <v>161</v>
      </c>
      <c r="O2147" s="65" t="str">
        <f t="shared" si="1"/>
        <v>331011770001</v>
      </c>
      <c r="P2147" s="65">
        <f t="shared" si="2"/>
        <v>3</v>
      </c>
      <c r="Q2147" s="65">
        <f t="shared" si="3"/>
        <v>3</v>
      </c>
      <c r="R2147" s="65" t="str">
        <f t="shared" si="12"/>
        <v>33.101.177/0001-33</v>
      </c>
      <c r="S2147" s="84"/>
      <c r="T2147" s="84" t="str">
        <f t="shared" si="10"/>
        <v/>
      </c>
      <c r="U2147" s="84" t="str">
        <f t="shared" si="11"/>
        <v/>
      </c>
      <c r="V2147" s="65" t="str">
        <f t="shared" si="5"/>
        <v/>
      </c>
      <c r="W2147" s="84"/>
      <c r="X2147" s="84"/>
      <c r="Y2147" s="85"/>
      <c r="Z2147" s="85"/>
      <c r="AA2147" s="65" t="str">
        <f t="shared" si="6"/>
        <v/>
      </c>
      <c r="AB2147" s="65" t="str">
        <f t="shared" si="7"/>
        <v/>
      </c>
      <c r="AC2147" s="86"/>
      <c r="AD2147" s="87" t="str">
        <f t="shared" si="8"/>
        <v/>
      </c>
      <c r="AE2147" s="84"/>
      <c r="AF2147" s="86">
        <f>IF(AC2147&gt;0,AC2147,'⚙️ Config'!$B$10)</f>
        <v>0.0075</v>
      </c>
      <c r="AG2147" s="88">
        <f t="shared" si="9"/>
        <v>92745.1785</v>
      </c>
      <c r="AH2147" s="88">
        <f>AG2147*'⚙️ Config'!$B$11</f>
        <v>463725.8925</v>
      </c>
      <c r="AI2147" s="88">
        <f>AH2147*'⚙️ Config'!$B$12</f>
        <v>139117.7678</v>
      </c>
      <c r="AJ2147" s="64"/>
      <c r="AK2147" s="84"/>
      <c r="AL2147" s="84"/>
      <c r="AM2147" s="84"/>
      <c r="AN2147" s="84"/>
      <c r="AO2147" s="84"/>
      <c r="AP2147" s="84"/>
      <c r="AQ2147" s="84"/>
    </row>
    <row r="2148" ht="15.0" customHeight="1">
      <c r="A2148" s="93">
        <v>2145.0</v>
      </c>
      <c r="B2148" s="94" t="s">
        <v>4675</v>
      </c>
      <c r="C2148" s="93" t="s">
        <v>141</v>
      </c>
      <c r="D2148" s="93" t="s">
        <v>4676</v>
      </c>
      <c r="E2148" s="95">
        <v>40.37</v>
      </c>
      <c r="F2148" s="93" t="s">
        <v>85</v>
      </c>
      <c r="G2148" s="93" t="s">
        <v>244</v>
      </c>
      <c r="H2148" s="96">
        <v>1.226437514E7</v>
      </c>
      <c r="I2148" s="93">
        <v>4.0</v>
      </c>
      <c r="J2148" s="97">
        <v>1.8</v>
      </c>
      <c r="K2148" s="94">
        <v>2025.0</v>
      </c>
      <c r="L2148" s="93" t="s">
        <v>4502</v>
      </c>
      <c r="M2148" s="93">
        <v>2024.0</v>
      </c>
      <c r="N2148" s="93" t="s">
        <v>145</v>
      </c>
      <c r="O2148" s="65" t="str">
        <f t="shared" si="1"/>
        <v>018700710001</v>
      </c>
      <c r="P2148" s="65">
        <f t="shared" si="2"/>
        <v>0</v>
      </c>
      <c r="Q2148" s="65">
        <f t="shared" si="3"/>
        <v>8</v>
      </c>
      <c r="R2148" s="65" t="str">
        <f t="shared" si="12"/>
        <v>01.870.071/0001-08</v>
      </c>
      <c r="S2148" s="84"/>
      <c r="T2148" s="84" t="str">
        <f t="shared" si="10"/>
        <v/>
      </c>
      <c r="U2148" s="84" t="str">
        <f t="shared" si="11"/>
        <v/>
      </c>
      <c r="V2148" s="65" t="str">
        <f t="shared" si="5"/>
        <v/>
      </c>
      <c r="W2148" s="84"/>
      <c r="X2148" s="84"/>
      <c r="Y2148" s="85"/>
      <c r="Z2148" s="85"/>
      <c r="AA2148" s="65" t="str">
        <f t="shared" si="6"/>
        <v/>
      </c>
      <c r="AB2148" s="65" t="str">
        <f t="shared" si="7"/>
        <v/>
      </c>
      <c r="AC2148" s="86"/>
      <c r="AD2148" s="87" t="str">
        <f t="shared" si="8"/>
        <v/>
      </c>
      <c r="AE2148" s="84"/>
      <c r="AF2148" s="86">
        <f>IF(AC2148&gt;0,AC2148,'⚙️ Config'!$B$10)</f>
        <v>0.0075</v>
      </c>
      <c r="AG2148" s="88">
        <f t="shared" si="9"/>
        <v>91982.81355</v>
      </c>
      <c r="AH2148" s="88">
        <f>AG2148*'⚙️ Config'!$B$11</f>
        <v>459914.0678</v>
      </c>
      <c r="AI2148" s="88">
        <f>AH2148*'⚙️ Config'!$B$12</f>
        <v>137974.2203</v>
      </c>
      <c r="AJ2148" s="64"/>
      <c r="AK2148" s="84"/>
      <c r="AL2148" s="84"/>
      <c r="AM2148" s="84"/>
      <c r="AN2148" s="84"/>
      <c r="AO2148" s="84"/>
      <c r="AP2148" s="84"/>
      <c r="AQ2148" s="84"/>
    </row>
    <row r="2149" ht="15.0" customHeight="1">
      <c r="A2149" s="93">
        <v>2146.0</v>
      </c>
      <c r="B2149" s="94" t="s">
        <v>4677</v>
      </c>
      <c r="C2149" s="93" t="s">
        <v>141</v>
      </c>
      <c r="D2149" s="93" t="s">
        <v>4678</v>
      </c>
      <c r="E2149" s="95">
        <v>28.87</v>
      </c>
      <c r="F2149" s="93" t="s">
        <v>85</v>
      </c>
      <c r="G2149" s="93" t="s">
        <v>244</v>
      </c>
      <c r="H2149" s="96">
        <v>1.219512358E7</v>
      </c>
      <c r="I2149" s="93">
        <v>3.0</v>
      </c>
      <c r="J2149" s="97">
        <v>2.7</v>
      </c>
      <c r="K2149" s="94">
        <v>2023.0</v>
      </c>
      <c r="L2149" s="93" t="s">
        <v>812</v>
      </c>
      <c r="M2149" s="93">
        <v>2023.0</v>
      </c>
      <c r="N2149" s="93" t="s">
        <v>161</v>
      </c>
      <c r="O2149" s="65" t="str">
        <f t="shared" si="1"/>
        <v>521347980001</v>
      </c>
      <c r="P2149" s="65">
        <f t="shared" si="2"/>
        <v>6</v>
      </c>
      <c r="Q2149" s="65">
        <f t="shared" si="3"/>
        <v>8</v>
      </c>
      <c r="R2149" s="65" t="str">
        <f t="shared" si="12"/>
        <v>52.134.798/0001-68</v>
      </c>
      <c r="S2149" s="84"/>
      <c r="T2149" s="84" t="str">
        <f t="shared" si="10"/>
        <v/>
      </c>
      <c r="U2149" s="84" t="str">
        <f t="shared" si="11"/>
        <v/>
      </c>
      <c r="V2149" s="65" t="str">
        <f t="shared" si="5"/>
        <v/>
      </c>
      <c r="W2149" s="84"/>
      <c r="X2149" s="84"/>
      <c r="Y2149" s="85"/>
      <c r="Z2149" s="85"/>
      <c r="AA2149" s="65" t="str">
        <f t="shared" si="6"/>
        <v/>
      </c>
      <c r="AB2149" s="65" t="str">
        <f t="shared" si="7"/>
        <v/>
      </c>
      <c r="AC2149" s="86"/>
      <c r="AD2149" s="87" t="str">
        <f t="shared" si="8"/>
        <v/>
      </c>
      <c r="AE2149" s="84"/>
      <c r="AF2149" s="86">
        <f>IF(AC2149&gt;0,AC2149,'⚙️ Config'!$B$10)</f>
        <v>0.0075</v>
      </c>
      <c r="AG2149" s="88">
        <f t="shared" si="9"/>
        <v>91463.42685</v>
      </c>
      <c r="AH2149" s="88">
        <f>AG2149*'⚙️ Config'!$B$11</f>
        <v>457317.1343</v>
      </c>
      <c r="AI2149" s="88">
        <f>AH2149*'⚙️ Config'!$B$12</f>
        <v>137195.1403</v>
      </c>
      <c r="AJ2149" s="64"/>
      <c r="AK2149" s="84"/>
      <c r="AL2149" s="84"/>
      <c r="AM2149" s="84"/>
      <c r="AN2149" s="84"/>
      <c r="AO2149" s="84"/>
      <c r="AP2149" s="84"/>
      <c r="AQ2149" s="84"/>
    </row>
    <row r="2150" ht="15.0" customHeight="1">
      <c r="A2150" s="93">
        <v>2147.0</v>
      </c>
      <c r="B2150" s="94" t="s">
        <v>4679</v>
      </c>
      <c r="C2150" s="93" t="s">
        <v>141</v>
      </c>
      <c r="D2150" s="93" t="s">
        <v>4680</v>
      </c>
      <c r="E2150" s="95">
        <v>47.25</v>
      </c>
      <c r="F2150" s="93" t="s">
        <v>85</v>
      </c>
      <c r="G2150" s="93" t="s">
        <v>244</v>
      </c>
      <c r="H2150" s="96">
        <v>1.21457745E7</v>
      </c>
      <c r="I2150" s="93">
        <v>1.0</v>
      </c>
      <c r="J2150" s="97">
        <v>2.1</v>
      </c>
      <c r="K2150" s="94">
        <v>2024.0</v>
      </c>
      <c r="L2150" s="93" t="s">
        <v>197</v>
      </c>
      <c r="M2150" s="93">
        <v>2024.0</v>
      </c>
      <c r="N2150" s="93" t="s">
        <v>161</v>
      </c>
      <c r="O2150" s="65" t="str">
        <f t="shared" si="1"/>
        <v>263142550001</v>
      </c>
      <c r="P2150" s="65">
        <f t="shared" si="2"/>
        <v>1</v>
      </c>
      <c r="Q2150" s="65">
        <f t="shared" si="3"/>
        <v>2</v>
      </c>
      <c r="R2150" s="65" t="str">
        <f t="shared" si="12"/>
        <v>26.314.255/0001-12</v>
      </c>
      <c r="S2150" s="84"/>
      <c r="T2150" s="84" t="str">
        <f t="shared" si="10"/>
        <v/>
      </c>
      <c r="U2150" s="84" t="str">
        <f t="shared" si="11"/>
        <v/>
      </c>
      <c r="V2150" s="65" t="str">
        <f t="shared" si="5"/>
        <v/>
      </c>
      <c r="W2150" s="84"/>
      <c r="X2150" s="84"/>
      <c r="Y2150" s="85"/>
      <c r="Z2150" s="85"/>
      <c r="AA2150" s="65" t="str">
        <f t="shared" si="6"/>
        <v/>
      </c>
      <c r="AB2150" s="65" t="str">
        <f t="shared" si="7"/>
        <v/>
      </c>
      <c r="AC2150" s="86"/>
      <c r="AD2150" s="87" t="str">
        <f t="shared" si="8"/>
        <v/>
      </c>
      <c r="AE2150" s="84"/>
      <c r="AF2150" s="86">
        <f>IF(AC2150&gt;0,AC2150,'⚙️ Config'!$B$10)</f>
        <v>0.0075</v>
      </c>
      <c r="AG2150" s="88">
        <f t="shared" si="9"/>
        <v>91093.30875</v>
      </c>
      <c r="AH2150" s="88">
        <f>AG2150*'⚙️ Config'!$B$11</f>
        <v>455466.5438</v>
      </c>
      <c r="AI2150" s="88">
        <f>AH2150*'⚙️ Config'!$B$12</f>
        <v>136639.9631</v>
      </c>
      <c r="AJ2150" s="64"/>
      <c r="AK2150" s="84"/>
      <c r="AL2150" s="84"/>
      <c r="AM2150" s="84"/>
      <c r="AN2150" s="84"/>
      <c r="AO2150" s="84"/>
      <c r="AP2150" s="84"/>
      <c r="AQ2150" s="84"/>
    </row>
    <row r="2151" ht="15.0" customHeight="1">
      <c r="A2151" s="93">
        <v>2148.0</v>
      </c>
      <c r="B2151" s="94" t="s">
        <v>4681</v>
      </c>
      <c r="C2151" s="93" t="s">
        <v>141</v>
      </c>
      <c r="D2151" s="93" t="s">
        <v>4682</v>
      </c>
      <c r="E2151" s="95">
        <v>36.6</v>
      </c>
      <c r="F2151" s="93" t="s">
        <v>85</v>
      </c>
      <c r="G2151" s="93" t="s">
        <v>244</v>
      </c>
      <c r="H2151" s="96">
        <v>1.211716506E7</v>
      </c>
      <c r="I2151" s="93">
        <v>1.0</v>
      </c>
      <c r="J2151" s="97">
        <v>3.8</v>
      </c>
      <c r="K2151" s="94">
        <v>2022.0</v>
      </c>
      <c r="L2151" s="93" t="s">
        <v>177</v>
      </c>
      <c r="M2151" s="93">
        <v>2022.0</v>
      </c>
      <c r="N2151" s="93" t="s">
        <v>161</v>
      </c>
      <c r="O2151" s="65" t="str">
        <f t="shared" si="1"/>
        <v>103195340001</v>
      </c>
      <c r="P2151" s="65">
        <f t="shared" si="2"/>
        <v>3</v>
      </c>
      <c r="Q2151" s="65">
        <f t="shared" si="3"/>
        <v>9</v>
      </c>
      <c r="R2151" s="65" t="str">
        <f t="shared" si="12"/>
        <v>10.319.534/0001-39</v>
      </c>
      <c r="S2151" s="84"/>
      <c r="T2151" s="84" t="str">
        <f t="shared" si="10"/>
        <v/>
      </c>
      <c r="U2151" s="84" t="str">
        <f t="shared" si="11"/>
        <v/>
      </c>
      <c r="V2151" s="65" t="str">
        <f t="shared" si="5"/>
        <v/>
      </c>
      <c r="W2151" s="84"/>
      <c r="X2151" s="84"/>
      <c r="Y2151" s="85"/>
      <c r="Z2151" s="85"/>
      <c r="AA2151" s="65" t="str">
        <f t="shared" si="6"/>
        <v/>
      </c>
      <c r="AB2151" s="65" t="str">
        <f t="shared" si="7"/>
        <v/>
      </c>
      <c r="AC2151" s="86"/>
      <c r="AD2151" s="87" t="str">
        <f t="shared" si="8"/>
        <v/>
      </c>
      <c r="AE2151" s="84"/>
      <c r="AF2151" s="86">
        <f>IF(AC2151&gt;0,AC2151,'⚙️ Config'!$B$10)</f>
        <v>0.0075</v>
      </c>
      <c r="AG2151" s="88">
        <f t="shared" si="9"/>
        <v>90878.73795</v>
      </c>
      <c r="AH2151" s="88">
        <f>AG2151*'⚙️ Config'!$B$11</f>
        <v>454393.6898</v>
      </c>
      <c r="AI2151" s="88">
        <f>AH2151*'⚙️ Config'!$B$12</f>
        <v>136318.1069</v>
      </c>
      <c r="AJ2151" s="64"/>
      <c r="AK2151" s="84"/>
      <c r="AL2151" s="84"/>
      <c r="AM2151" s="84"/>
      <c r="AN2151" s="84"/>
      <c r="AO2151" s="84"/>
      <c r="AP2151" s="84"/>
      <c r="AQ2151" s="84"/>
    </row>
    <row r="2152" ht="15.0" customHeight="1">
      <c r="A2152" s="93">
        <v>2149.0</v>
      </c>
      <c r="B2152" s="94" t="s">
        <v>4683</v>
      </c>
      <c r="C2152" s="93" t="s">
        <v>141</v>
      </c>
      <c r="D2152" s="93" t="s">
        <v>4684</v>
      </c>
      <c r="E2152" s="95">
        <v>25.91</v>
      </c>
      <c r="F2152" s="93" t="s">
        <v>85</v>
      </c>
      <c r="G2152" s="93" t="s">
        <v>244</v>
      </c>
      <c r="H2152" s="96">
        <v>1.207594879E7</v>
      </c>
      <c r="I2152" s="93">
        <v>3.0</v>
      </c>
      <c r="J2152" s="97">
        <v>3.2</v>
      </c>
      <c r="K2152" s="94">
        <v>2023.0</v>
      </c>
      <c r="L2152" s="93" t="s">
        <v>719</v>
      </c>
      <c r="M2152" s="93">
        <v>2023.0</v>
      </c>
      <c r="N2152" s="93" t="s">
        <v>161</v>
      </c>
      <c r="O2152" s="65" t="str">
        <f t="shared" si="1"/>
        <v>054406990001</v>
      </c>
      <c r="P2152" s="65">
        <f t="shared" si="2"/>
        <v>2</v>
      </c>
      <c r="Q2152" s="65">
        <f t="shared" si="3"/>
        <v>4</v>
      </c>
      <c r="R2152" s="65" t="str">
        <f t="shared" si="12"/>
        <v>05.440.699/0001-24</v>
      </c>
      <c r="S2152" s="84"/>
      <c r="T2152" s="84" t="str">
        <f t="shared" si="10"/>
        <v/>
      </c>
      <c r="U2152" s="84" t="str">
        <f t="shared" si="11"/>
        <v/>
      </c>
      <c r="V2152" s="65" t="str">
        <f t="shared" si="5"/>
        <v/>
      </c>
      <c r="W2152" s="84"/>
      <c r="X2152" s="84"/>
      <c r="Y2152" s="85"/>
      <c r="Z2152" s="85"/>
      <c r="AA2152" s="65" t="str">
        <f t="shared" si="6"/>
        <v/>
      </c>
      <c r="AB2152" s="65" t="str">
        <f t="shared" si="7"/>
        <v/>
      </c>
      <c r="AC2152" s="86"/>
      <c r="AD2152" s="87" t="str">
        <f t="shared" si="8"/>
        <v/>
      </c>
      <c r="AE2152" s="84"/>
      <c r="AF2152" s="86">
        <f>IF(AC2152&gt;0,AC2152,'⚙️ Config'!$B$10)</f>
        <v>0.0075</v>
      </c>
      <c r="AG2152" s="88">
        <f t="shared" si="9"/>
        <v>90569.61593</v>
      </c>
      <c r="AH2152" s="88">
        <f>AG2152*'⚙️ Config'!$B$11</f>
        <v>452848.0796</v>
      </c>
      <c r="AI2152" s="88">
        <f>AH2152*'⚙️ Config'!$B$12</f>
        <v>135854.4239</v>
      </c>
      <c r="AJ2152" s="64"/>
      <c r="AK2152" s="84"/>
      <c r="AL2152" s="84"/>
      <c r="AM2152" s="84"/>
      <c r="AN2152" s="84"/>
      <c r="AO2152" s="84"/>
      <c r="AP2152" s="84"/>
      <c r="AQ2152" s="84"/>
    </row>
    <row r="2153" ht="15.0" customHeight="1">
      <c r="A2153" s="93">
        <v>2150.0</v>
      </c>
      <c r="B2153" s="94" t="s">
        <v>4685</v>
      </c>
      <c r="C2153" s="93" t="s">
        <v>141</v>
      </c>
      <c r="D2153" s="93" t="s">
        <v>4686</v>
      </c>
      <c r="E2153" s="95">
        <v>30.22</v>
      </c>
      <c r="F2153" s="93" t="s">
        <v>85</v>
      </c>
      <c r="G2153" s="93" t="s">
        <v>244</v>
      </c>
      <c r="H2153" s="96">
        <v>1.203182174E7</v>
      </c>
      <c r="I2153" s="93">
        <v>2.0</v>
      </c>
      <c r="J2153" s="97">
        <v>3.2</v>
      </c>
      <c r="K2153" s="94">
        <v>2023.0</v>
      </c>
      <c r="L2153" s="93" t="s">
        <v>268</v>
      </c>
      <c r="M2153" s="93">
        <v>2023.0</v>
      </c>
      <c r="N2153" s="93" t="s">
        <v>145</v>
      </c>
      <c r="O2153" s="65" t="str">
        <f t="shared" si="1"/>
        <v>180158310001</v>
      </c>
      <c r="P2153" s="65">
        <f t="shared" si="2"/>
        <v>0</v>
      </c>
      <c r="Q2153" s="65">
        <f t="shared" si="3"/>
        <v>0</v>
      </c>
      <c r="R2153" s="65" t="str">
        <f t="shared" si="12"/>
        <v>18.015.831/0001-00</v>
      </c>
      <c r="S2153" s="84"/>
      <c r="T2153" s="84" t="str">
        <f t="shared" si="10"/>
        <v/>
      </c>
      <c r="U2153" s="84" t="str">
        <f t="shared" si="11"/>
        <v/>
      </c>
      <c r="V2153" s="65" t="str">
        <f t="shared" si="5"/>
        <v/>
      </c>
      <c r="W2153" s="84"/>
      <c r="X2153" s="84"/>
      <c r="Y2153" s="85"/>
      <c r="Z2153" s="85"/>
      <c r="AA2153" s="65" t="str">
        <f t="shared" si="6"/>
        <v/>
      </c>
      <c r="AB2153" s="65" t="str">
        <f t="shared" si="7"/>
        <v/>
      </c>
      <c r="AC2153" s="86"/>
      <c r="AD2153" s="87" t="str">
        <f t="shared" si="8"/>
        <v/>
      </c>
      <c r="AE2153" s="84"/>
      <c r="AF2153" s="86">
        <f>IF(AC2153&gt;0,AC2153,'⚙️ Config'!$B$10)</f>
        <v>0.0075</v>
      </c>
      <c r="AG2153" s="88">
        <f t="shared" si="9"/>
        <v>90238.66305</v>
      </c>
      <c r="AH2153" s="88">
        <f>AG2153*'⚙️ Config'!$B$11</f>
        <v>451193.3153</v>
      </c>
      <c r="AI2153" s="88">
        <f>AH2153*'⚙️ Config'!$B$12</f>
        <v>135357.9946</v>
      </c>
      <c r="AJ2153" s="64"/>
      <c r="AK2153" s="84"/>
      <c r="AL2153" s="84"/>
      <c r="AM2153" s="84"/>
      <c r="AN2153" s="84"/>
      <c r="AO2153" s="84"/>
      <c r="AP2153" s="84"/>
      <c r="AQ2153" s="84"/>
    </row>
    <row r="2154" ht="15.0" customHeight="1">
      <c r="A2154" s="93">
        <v>2151.0</v>
      </c>
      <c r="B2154" s="94" t="s">
        <v>4687</v>
      </c>
      <c r="C2154" s="93" t="s">
        <v>141</v>
      </c>
      <c r="D2154" s="93" t="s">
        <v>4688</v>
      </c>
      <c r="E2154" s="95">
        <v>60.32</v>
      </c>
      <c r="F2154" s="93" t="s">
        <v>85</v>
      </c>
      <c r="G2154" s="93" t="s">
        <v>244</v>
      </c>
      <c r="H2154" s="96">
        <v>1.194101629E7</v>
      </c>
      <c r="I2154" s="93">
        <v>3.0</v>
      </c>
      <c r="J2154" s="97">
        <v>1.5</v>
      </c>
      <c r="K2154" s="94">
        <v>2025.0</v>
      </c>
      <c r="L2154" s="93" t="s">
        <v>4689</v>
      </c>
      <c r="M2154" s="93">
        <v>2024.0</v>
      </c>
      <c r="N2154" s="93" t="s">
        <v>310</v>
      </c>
      <c r="O2154" s="65" t="str">
        <f t="shared" si="1"/>
        <v>036623650001</v>
      </c>
      <c r="P2154" s="65">
        <f t="shared" si="2"/>
        <v>7</v>
      </c>
      <c r="Q2154" s="65">
        <f t="shared" si="3"/>
        <v>0</v>
      </c>
      <c r="R2154" s="65" t="str">
        <f t="shared" si="12"/>
        <v>03.662.365/0001-70</v>
      </c>
      <c r="S2154" s="84"/>
      <c r="T2154" s="84" t="str">
        <f t="shared" si="10"/>
        <v/>
      </c>
      <c r="U2154" s="84" t="str">
        <f t="shared" si="11"/>
        <v/>
      </c>
      <c r="V2154" s="65" t="str">
        <f t="shared" si="5"/>
        <v/>
      </c>
      <c r="W2154" s="84"/>
      <c r="X2154" s="84"/>
      <c r="Y2154" s="85"/>
      <c r="Z2154" s="85"/>
      <c r="AA2154" s="65" t="str">
        <f t="shared" si="6"/>
        <v/>
      </c>
      <c r="AB2154" s="65" t="str">
        <f t="shared" si="7"/>
        <v/>
      </c>
      <c r="AC2154" s="86"/>
      <c r="AD2154" s="87" t="str">
        <f t="shared" si="8"/>
        <v/>
      </c>
      <c r="AE2154" s="84"/>
      <c r="AF2154" s="86">
        <f>IF(AC2154&gt;0,AC2154,'⚙️ Config'!$B$10)</f>
        <v>0.0075</v>
      </c>
      <c r="AG2154" s="88">
        <f t="shared" si="9"/>
        <v>89557.62218</v>
      </c>
      <c r="AH2154" s="88">
        <f>AG2154*'⚙️ Config'!$B$11</f>
        <v>447788.1109</v>
      </c>
      <c r="AI2154" s="88">
        <f>AH2154*'⚙️ Config'!$B$12</f>
        <v>134336.4333</v>
      </c>
      <c r="AJ2154" s="64"/>
      <c r="AK2154" s="84"/>
      <c r="AL2154" s="84"/>
      <c r="AM2154" s="84"/>
      <c r="AN2154" s="84"/>
      <c r="AO2154" s="84"/>
      <c r="AP2154" s="84"/>
      <c r="AQ2154" s="84"/>
    </row>
    <row r="2155" ht="15.0" customHeight="1">
      <c r="A2155" s="93">
        <v>2152.0</v>
      </c>
      <c r="B2155" s="94" t="s">
        <v>4690</v>
      </c>
      <c r="C2155" s="93" t="s">
        <v>141</v>
      </c>
      <c r="D2155" s="93" t="s">
        <v>4691</v>
      </c>
      <c r="E2155" s="95">
        <v>37.24</v>
      </c>
      <c r="F2155" s="93" t="s">
        <v>85</v>
      </c>
      <c r="G2155" s="93" t="s">
        <v>244</v>
      </c>
      <c r="H2155" s="96">
        <v>1.188897189E7</v>
      </c>
      <c r="I2155" s="93">
        <v>2.0</v>
      </c>
      <c r="J2155" s="97">
        <v>2.1</v>
      </c>
      <c r="K2155" s="94">
        <v>2024.0</v>
      </c>
      <c r="L2155" s="93" t="s">
        <v>144</v>
      </c>
      <c r="M2155" s="93">
        <v>2024.0</v>
      </c>
      <c r="N2155" s="93" t="s">
        <v>161</v>
      </c>
      <c r="O2155" s="65" t="str">
        <f t="shared" si="1"/>
        <v>052438300001</v>
      </c>
      <c r="P2155" s="65">
        <f t="shared" si="2"/>
        <v>6</v>
      </c>
      <c r="Q2155" s="65">
        <f t="shared" si="3"/>
        <v>3</v>
      </c>
      <c r="R2155" s="65" t="str">
        <f t="shared" si="12"/>
        <v>05.243.830/0001-63</v>
      </c>
      <c r="S2155" s="84"/>
      <c r="T2155" s="84" t="str">
        <f t="shared" si="10"/>
        <v/>
      </c>
      <c r="U2155" s="84" t="str">
        <f t="shared" si="11"/>
        <v/>
      </c>
      <c r="V2155" s="65" t="str">
        <f t="shared" si="5"/>
        <v/>
      </c>
      <c r="W2155" s="84"/>
      <c r="X2155" s="84"/>
      <c r="Y2155" s="85"/>
      <c r="Z2155" s="85"/>
      <c r="AA2155" s="65" t="str">
        <f t="shared" si="6"/>
        <v/>
      </c>
      <c r="AB2155" s="65" t="str">
        <f t="shared" si="7"/>
        <v/>
      </c>
      <c r="AC2155" s="86"/>
      <c r="AD2155" s="87" t="str">
        <f t="shared" si="8"/>
        <v/>
      </c>
      <c r="AE2155" s="84"/>
      <c r="AF2155" s="86">
        <f>IF(AC2155&gt;0,AC2155,'⚙️ Config'!$B$10)</f>
        <v>0.0075</v>
      </c>
      <c r="AG2155" s="88">
        <f t="shared" si="9"/>
        <v>89167.28918</v>
      </c>
      <c r="AH2155" s="88">
        <f>AG2155*'⚙️ Config'!$B$11</f>
        <v>445836.4459</v>
      </c>
      <c r="AI2155" s="88">
        <f>AH2155*'⚙️ Config'!$B$12</f>
        <v>133750.9338</v>
      </c>
      <c r="AJ2155" s="64"/>
      <c r="AK2155" s="84"/>
      <c r="AL2155" s="84"/>
      <c r="AM2155" s="84"/>
      <c r="AN2155" s="84"/>
      <c r="AO2155" s="84"/>
      <c r="AP2155" s="84"/>
      <c r="AQ2155" s="84"/>
    </row>
    <row r="2156" ht="15.0" customHeight="1">
      <c r="A2156" s="93">
        <v>2153.0</v>
      </c>
      <c r="B2156" s="94" t="s">
        <v>4692</v>
      </c>
      <c r="C2156" s="93" t="s">
        <v>141</v>
      </c>
      <c r="D2156" s="93" t="s">
        <v>4693</v>
      </c>
      <c r="E2156" s="95">
        <v>50.73</v>
      </c>
      <c r="F2156" s="93" t="s">
        <v>85</v>
      </c>
      <c r="G2156" s="93" t="s">
        <v>244</v>
      </c>
      <c r="H2156" s="96">
        <v>1.181040969E7</v>
      </c>
      <c r="I2156" s="93">
        <v>3.0</v>
      </c>
      <c r="J2156" s="97">
        <v>1.1</v>
      </c>
      <c r="K2156" s="94">
        <v>2025.0</v>
      </c>
      <c r="L2156" s="93" t="s">
        <v>4694</v>
      </c>
      <c r="M2156" s="93">
        <v>2025.0</v>
      </c>
      <c r="N2156" s="93" t="s">
        <v>145</v>
      </c>
      <c r="O2156" s="65" t="str">
        <f t="shared" si="1"/>
        <v>883178470001</v>
      </c>
      <c r="P2156" s="65">
        <f t="shared" si="2"/>
        <v>4</v>
      </c>
      <c r="Q2156" s="65">
        <f t="shared" si="3"/>
        <v>5</v>
      </c>
      <c r="R2156" s="65" t="str">
        <f t="shared" si="12"/>
        <v>88.317.847/0001-45</v>
      </c>
      <c r="S2156" s="84"/>
      <c r="T2156" s="84" t="str">
        <f t="shared" si="10"/>
        <v/>
      </c>
      <c r="U2156" s="84" t="str">
        <f t="shared" si="11"/>
        <v/>
      </c>
      <c r="V2156" s="65" t="str">
        <f t="shared" si="5"/>
        <v/>
      </c>
      <c r="W2156" s="84"/>
      <c r="X2156" s="84"/>
      <c r="Y2156" s="85"/>
      <c r="Z2156" s="85"/>
      <c r="AA2156" s="65" t="str">
        <f t="shared" si="6"/>
        <v/>
      </c>
      <c r="AB2156" s="65" t="str">
        <f t="shared" si="7"/>
        <v/>
      </c>
      <c r="AC2156" s="86"/>
      <c r="AD2156" s="87" t="str">
        <f t="shared" si="8"/>
        <v/>
      </c>
      <c r="AE2156" s="84"/>
      <c r="AF2156" s="86">
        <f>IF(AC2156&gt;0,AC2156,'⚙️ Config'!$B$10)</f>
        <v>0.0075</v>
      </c>
      <c r="AG2156" s="88">
        <f t="shared" si="9"/>
        <v>88578.07268</v>
      </c>
      <c r="AH2156" s="88">
        <f>AG2156*'⚙️ Config'!$B$11</f>
        <v>442890.3634</v>
      </c>
      <c r="AI2156" s="88">
        <f>AH2156*'⚙️ Config'!$B$12</f>
        <v>132867.109</v>
      </c>
      <c r="AJ2156" s="64"/>
      <c r="AK2156" s="84"/>
      <c r="AL2156" s="84"/>
      <c r="AM2156" s="84"/>
      <c r="AN2156" s="84"/>
      <c r="AO2156" s="84"/>
      <c r="AP2156" s="84"/>
      <c r="AQ2156" s="84"/>
    </row>
    <row r="2157" ht="15.0" customHeight="1">
      <c r="A2157" s="93">
        <v>2154.0</v>
      </c>
      <c r="B2157" s="94" t="s">
        <v>4695</v>
      </c>
      <c r="C2157" s="93" t="s">
        <v>141</v>
      </c>
      <c r="D2157" s="93" t="s">
        <v>4696</v>
      </c>
      <c r="E2157" s="95">
        <v>34.98</v>
      </c>
      <c r="F2157" s="93" t="s">
        <v>85</v>
      </c>
      <c r="G2157" s="93" t="s">
        <v>244</v>
      </c>
      <c r="H2157" s="96">
        <v>1.178765378E7</v>
      </c>
      <c r="I2157" s="93">
        <v>3.0</v>
      </c>
      <c r="J2157" s="97">
        <v>2.0</v>
      </c>
      <c r="K2157" s="94">
        <v>2024.0</v>
      </c>
      <c r="L2157" s="93" t="s">
        <v>473</v>
      </c>
      <c r="M2157" s="93">
        <v>2024.0</v>
      </c>
      <c r="N2157" s="93" t="s">
        <v>161</v>
      </c>
      <c r="O2157" s="65" t="str">
        <f t="shared" si="1"/>
        <v>076082970001</v>
      </c>
      <c r="P2157" s="65">
        <f t="shared" si="2"/>
        <v>1</v>
      </c>
      <c r="Q2157" s="65">
        <f t="shared" si="3"/>
        <v>1</v>
      </c>
      <c r="R2157" s="65" t="str">
        <f t="shared" si="12"/>
        <v>07.608.297/0001-11</v>
      </c>
      <c r="S2157" s="84"/>
      <c r="T2157" s="84" t="str">
        <f t="shared" si="10"/>
        <v/>
      </c>
      <c r="U2157" s="84" t="str">
        <f t="shared" si="11"/>
        <v/>
      </c>
      <c r="V2157" s="65" t="str">
        <f t="shared" si="5"/>
        <v/>
      </c>
      <c r="W2157" s="84"/>
      <c r="X2157" s="84"/>
      <c r="Y2157" s="85"/>
      <c r="Z2157" s="85"/>
      <c r="AA2157" s="65" t="str">
        <f t="shared" si="6"/>
        <v/>
      </c>
      <c r="AB2157" s="65" t="str">
        <f t="shared" si="7"/>
        <v/>
      </c>
      <c r="AC2157" s="86"/>
      <c r="AD2157" s="87" t="str">
        <f t="shared" si="8"/>
        <v/>
      </c>
      <c r="AE2157" s="84"/>
      <c r="AF2157" s="86">
        <f>IF(AC2157&gt;0,AC2157,'⚙️ Config'!$B$10)</f>
        <v>0.0075</v>
      </c>
      <c r="AG2157" s="88">
        <f t="shared" si="9"/>
        <v>88407.40335</v>
      </c>
      <c r="AH2157" s="88">
        <f>AG2157*'⚙️ Config'!$B$11</f>
        <v>442037.0168</v>
      </c>
      <c r="AI2157" s="88">
        <f>AH2157*'⚙️ Config'!$B$12</f>
        <v>132611.105</v>
      </c>
      <c r="AJ2157" s="64"/>
      <c r="AK2157" s="84"/>
      <c r="AL2157" s="84"/>
      <c r="AM2157" s="84"/>
      <c r="AN2157" s="84"/>
      <c r="AO2157" s="84"/>
      <c r="AP2157" s="84"/>
      <c r="AQ2157" s="84"/>
    </row>
    <row r="2158" ht="15.0" customHeight="1">
      <c r="A2158" s="93">
        <v>2155.0</v>
      </c>
      <c r="B2158" s="94" t="s">
        <v>4697</v>
      </c>
      <c r="C2158" s="93" t="s">
        <v>141</v>
      </c>
      <c r="D2158" s="93" t="s">
        <v>4698</v>
      </c>
      <c r="E2158" s="95">
        <v>23.26</v>
      </c>
      <c r="F2158" s="93" t="s">
        <v>85</v>
      </c>
      <c r="G2158" s="93" t="s">
        <v>244</v>
      </c>
      <c r="H2158" s="96">
        <v>1.178742271E7</v>
      </c>
      <c r="I2158" s="93">
        <v>3.0</v>
      </c>
      <c r="J2158" s="97">
        <v>3.8</v>
      </c>
      <c r="K2158" s="94">
        <v>2022.0</v>
      </c>
      <c r="L2158" s="93" t="s">
        <v>719</v>
      </c>
      <c r="M2158" s="93">
        <v>2022.0</v>
      </c>
      <c r="N2158" s="93" t="s">
        <v>145</v>
      </c>
      <c r="O2158" s="65" t="str">
        <f t="shared" si="1"/>
        <v>056473050001</v>
      </c>
      <c r="P2158" s="65">
        <f t="shared" si="2"/>
        <v>0</v>
      </c>
      <c r="Q2158" s="65">
        <f t="shared" si="3"/>
        <v>3</v>
      </c>
      <c r="R2158" s="65" t="str">
        <f t="shared" si="12"/>
        <v>05.647.305/0001-03</v>
      </c>
      <c r="S2158" s="84"/>
      <c r="T2158" s="84" t="str">
        <f t="shared" si="10"/>
        <v/>
      </c>
      <c r="U2158" s="84" t="str">
        <f t="shared" si="11"/>
        <v/>
      </c>
      <c r="V2158" s="65" t="str">
        <f t="shared" si="5"/>
        <v/>
      </c>
      <c r="W2158" s="84"/>
      <c r="X2158" s="84"/>
      <c r="Y2158" s="85"/>
      <c r="Z2158" s="85"/>
      <c r="AA2158" s="65" t="str">
        <f t="shared" si="6"/>
        <v/>
      </c>
      <c r="AB2158" s="65" t="str">
        <f t="shared" si="7"/>
        <v/>
      </c>
      <c r="AC2158" s="86"/>
      <c r="AD2158" s="87" t="str">
        <f t="shared" si="8"/>
        <v/>
      </c>
      <c r="AE2158" s="84"/>
      <c r="AF2158" s="86">
        <f>IF(AC2158&gt;0,AC2158,'⚙️ Config'!$B$10)</f>
        <v>0.0075</v>
      </c>
      <c r="AG2158" s="88">
        <f t="shared" si="9"/>
        <v>88405.67033</v>
      </c>
      <c r="AH2158" s="88">
        <f>AG2158*'⚙️ Config'!$B$11</f>
        <v>442028.3516</v>
      </c>
      <c r="AI2158" s="88">
        <f>AH2158*'⚙️ Config'!$B$12</f>
        <v>132608.5055</v>
      </c>
      <c r="AJ2158" s="64"/>
      <c r="AK2158" s="84"/>
      <c r="AL2158" s="84"/>
      <c r="AM2158" s="84"/>
      <c r="AN2158" s="84"/>
      <c r="AO2158" s="84"/>
      <c r="AP2158" s="84"/>
      <c r="AQ2158" s="84"/>
    </row>
    <row r="2159" ht="15.0" customHeight="1">
      <c r="A2159" s="93">
        <v>2156.0</v>
      </c>
      <c r="B2159" s="94" t="s">
        <v>4699</v>
      </c>
      <c r="C2159" s="93" t="s">
        <v>141</v>
      </c>
      <c r="D2159" s="93" t="s">
        <v>4700</v>
      </c>
      <c r="E2159" s="95">
        <v>38.26</v>
      </c>
      <c r="F2159" s="93" t="s">
        <v>85</v>
      </c>
      <c r="G2159" s="93" t="s">
        <v>244</v>
      </c>
      <c r="H2159" s="96">
        <v>1.166272464E7</v>
      </c>
      <c r="I2159" s="93">
        <v>1.0</v>
      </c>
      <c r="J2159" s="97">
        <v>3.4</v>
      </c>
      <c r="K2159" s="94">
        <v>2022.0</v>
      </c>
      <c r="L2159" s="93" t="s">
        <v>177</v>
      </c>
      <c r="M2159" s="93">
        <v>2022.0</v>
      </c>
      <c r="N2159" s="93" t="s">
        <v>161</v>
      </c>
      <c r="O2159" s="65" t="str">
        <f t="shared" si="1"/>
        <v>610352670001</v>
      </c>
      <c r="P2159" s="65">
        <f t="shared" si="2"/>
        <v>0</v>
      </c>
      <c r="Q2159" s="65">
        <f t="shared" si="3"/>
        <v>9</v>
      </c>
      <c r="R2159" s="65" t="str">
        <f t="shared" si="12"/>
        <v>61.035.267/0001-09</v>
      </c>
      <c r="S2159" s="84"/>
      <c r="T2159" s="84" t="str">
        <f t="shared" si="10"/>
        <v/>
      </c>
      <c r="U2159" s="84" t="str">
        <f t="shared" si="11"/>
        <v/>
      </c>
      <c r="V2159" s="65" t="str">
        <f t="shared" si="5"/>
        <v/>
      </c>
      <c r="W2159" s="84"/>
      <c r="X2159" s="84"/>
      <c r="Y2159" s="85"/>
      <c r="Z2159" s="85"/>
      <c r="AA2159" s="65" t="str">
        <f t="shared" si="6"/>
        <v/>
      </c>
      <c r="AB2159" s="65" t="str">
        <f t="shared" si="7"/>
        <v/>
      </c>
      <c r="AC2159" s="86"/>
      <c r="AD2159" s="87" t="str">
        <f t="shared" si="8"/>
        <v/>
      </c>
      <c r="AE2159" s="84"/>
      <c r="AF2159" s="86">
        <f>IF(AC2159&gt;0,AC2159,'⚙️ Config'!$B$10)</f>
        <v>0.0075</v>
      </c>
      <c r="AG2159" s="88">
        <f t="shared" si="9"/>
        <v>87470.4348</v>
      </c>
      <c r="AH2159" s="88">
        <f>AG2159*'⚙️ Config'!$B$11</f>
        <v>437352.174</v>
      </c>
      <c r="AI2159" s="88">
        <f>AH2159*'⚙️ Config'!$B$12</f>
        <v>131205.6522</v>
      </c>
      <c r="AJ2159" s="64"/>
      <c r="AK2159" s="84"/>
      <c r="AL2159" s="84"/>
      <c r="AM2159" s="84"/>
      <c r="AN2159" s="84"/>
      <c r="AO2159" s="84"/>
      <c r="AP2159" s="84"/>
      <c r="AQ2159" s="84"/>
    </row>
    <row r="2160" ht="15.0" customHeight="1">
      <c r="A2160" s="93">
        <v>2157.0</v>
      </c>
      <c r="B2160" s="94" t="s">
        <v>4701</v>
      </c>
      <c r="C2160" s="93" t="s">
        <v>1253</v>
      </c>
      <c r="D2160" s="93" t="s">
        <v>4702</v>
      </c>
      <c r="E2160" s="95">
        <v>42.15</v>
      </c>
      <c r="F2160" s="93" t="s">
        <v>85</v>
      </c>
      <c r="G2160" s="93" t="s">
        <v>244</v>
      </c>
      <c r="H2160" s="96">
        <v>1.165100127E7</v>
      </c>
      <c r="I2160" s="93">
        <v>4.0</v>
      </c>
      <c r="J2160" s="97">
        <v>1.4</v>
      </c>
      <c r="K2160" s="94">
        <v>2024.0</v>
      </c>
      <c r="L2160" s="93" t="s">
        <v>1438</v>
      </c>
      <c r="M2160" s="93">
        <v>2024.0</v>
      </c>
      <c r="N2160" s="93" t="s">
        <v>161</v>
      </c>
      <c r="O2160" s="65" t="str">
        <f t="shared" si="1"/>
        <v>512075340001</v>
      </c>
      <c r="P2160" s="65">
        <f t="shared" si="2"/>
        <v>2</v>
      </c>
      <c r="Q2160" s="65">
        <f t="shared" si="3"/>
        <v>4</v>
      </c>
      <c r="R2160" s="65" t="str">
        <f t="shared" si="12"/>
        <v>51.207.534/0001-24</v>
      </c>
      <c r="S2160" s="84"/>
      <c r="T2160" s="84" t="str">
        <f t="shared" si="10"/>
        <v/>
      </c>
      <c r="U2160" s="84" t="str">
        <f t="shared" si="11"/>
        <v/>
      </c>
      <c r="V2160" s="65" t="str">
        <f t="shared" si="5"/>
        <v/>
      </c>
      <c r="W2160" s="84"/>
      <c r="X2160" s="84"/>
      <c r="Y2160" s="85"/>
      <c r="Z2160" s="85"/>
      <c r="AA2160" s="65" t="str">
        <f t="shared" si="6"/>
        <v/>
      </c>
      <c r="AB2160" s="65" t="str">
        <f t="shared" si="7"/>
        <v/>
      </c>
      <c r="AC2160" s="86"/>
      <c r="AD2160" s="87" t="str">
        <f t="shared" si="8"/>
        <v/>
      </c>
      <c r="AE2160" s="84"/>
      <c r="AF2160" s="86">
        <f>IF(AC2160&gt;0,AC2160,'⚙️ Config'!$B$10)</f>
        <v>0.0075</v>
      </c>
      <c r="AG2160" s="88">
        <f t="shared" si="9"/>
        <v>87382.50953</v>
      </c>
      <c r="AH2160" s="88">
        <f>AG2160*'⚙️ Config'!$B$11</f>
        <v>436912.5476</v>
      </c>
      <c r="AI2160" s="88">
        <f>AH2160*'⚙️ Config'!$B$12</f>
        <v>131073.7643</v>
      </c>
      <c r="AJ2160" s="64"/>
      <c r="AK2160" s="84"/>
      <c r="AL2160" s="84"/>
      <c r="AM2160" s="84"/>
      <c r="AN2160" s="84"/>
      <c r="AO2160" s="84"/>
      <c r="AP2160" s="84"/>
      <c r="AQ2160" s="84"/>
    </row>
    <row r="2161" ht="15.0" customHeight="1">
      <c r="A2161" s="93">
        <v>2158.0</v>
      </c>
      <c r="B2161" s="94" t="s">
        <v>4703</v>
      </c>
      <c r="C2161" s="93" t="s">
        <v>141</v>
      </c>
      <c r="D2161" s="93" t="s">
        <v>4704</v>
      </c>
      <c r="E2161" s="95">
        <v>32.09</v>
      </c>
      <c r="F2161" s="93" t="s">
        <v>85</v>
      </c>
      <c r="G2161" s="93" t="s">
        <v>244</v>
      </c>
      <c r="H2161" s="96">
        <v>1.131277258E7</v>
      </c>
      <c r="I2161" s="93">
        <v>4.0</v>
      </c>
      <c r="J2161" s="97">
        <v>2.3</v>
      </c>
      <c r="K2161" s="94">
        <v>2024.0</v>
      </c>
      <c r="L2161" s="93" t="s">
        <v>827</v>
      </c>
      <c r="M2161" s="93">
        <v>2023.0</v>
      </c>
      <c r="N2161" s="93" t="s">
        <v>145</v>
      </c>
      <c r="O2161" s="65" t="str">
        <f t="shared" si="1"/>
        <v>356351120001</v>
      </c>
      <c r="P2161" s="65">
        <f t="shared" si="2"/>
        <v>0</v>
      </c>
      <c r="Q2161" s="65">
        <f t="shared" si="3"/>
        <v>1</v>
      </c>
      <c r="R2161" s="65" t="str">
        <f t="shared" si="12"/>
        <v>35.635.112/0001-01</v>
      </c>
      <c r="S2161" s="84"/>
      <c r="T2161" s="84" t="str">
        <f t="shared" si="10"/>
        <v/>
      </c>
      <c r="U2161" s="84" t="str">
        <f t="shared" si="11"/>
        <v/>
      </c>
      <c r="V2161" s="65" t="str">
        <f t="shared" si="5"/>
        <v/>
      </c>
      <c r="W2161" s="84"/>
      <c r="X2161" s="84"/>
      <c r="Y2161" s="85"/>
      <c r="Z2161" s="85"/>
      <c r="AA2161" s="65" t="str">
        <f t="shared" si="6"/>
        <v/>
      </c>
      <c r="AB2161" s="65" t="str">
        <f t="shared" si="7"/>
        <v/>
      </c>
      <c r="AC2161" s="86"/>
      <c r="AD2161" s="87" t="str">
        <f t="shared" si="8"/>
        <v/>
      </c>
      <c r="AE2161" s="84"/>
      <c r="AF2161" s="86">
        <f>IF(AC2161&gt;0,AC2161,'⚙️ Config'!$B$10)</f>
        <v>0.0075</v>
      </c>
      <c r="AG2161" s="88">
        <f t="shared" si="9"/>
        <v>84845.79435</v>
      </c>
      <c r="AH2161" s="88">
        <f>AG2161*'⚙️ Config'!$B$11</f>
        <v>424228.9718</v>
      </c>
      <c r="AI2161" s="88">
        <f>AH2161*'⚙️ Config'!$B$12</f>
        <v>127268.6915</v>
      </c>
      <c r="AJ2161" s="64"/>
      <c r="AK2161" s="84"/>
      <c r="AL2161" s="84"/>
      <c r="AM2161" s="84"/>
      <c r="AN2161" s="84"/>
      <c r="AO2161" s="84"/>
      <c r="AP2161" s="84"/>
      <c r="AQ2161" s="84"/>
    </row>
    <row r="2162" ht="15.0" customHeight="1">
      <c r="A2162" s="93">
        <v>2159.0</v>
      </c>
      <c r="B2162" s="94" t="s">
        <v>4705</v>
      </c>
      <c r="C2162" s="93" t="s">
        <v>141</v>
      </c>
      <c r="D2162" s="93" t="s">
        <v>4706</v>
      </c>
      <c r="E2162" s="95">
        <v>24.95</v>
      </c>
      <c r="F2162" s="93" t="s">
        <v>85</v>
      </c>
      <c r="G2162" s="93" t="s">
        <v>244</v>
      </c>
      <c r="H2162" s="96">
        <v>1.131187941E7</v>
      </c>
      <c r="I2162" s="93">
        <v>4.0</v>
      </c>
      <c r="J2162" s="97">
        <v>3.8</v>
      </c>
      <c r="K2162" s="94">
        <v>2023.0</v>
      </c>
      <c r="L2162" s="93" t="s">
        <v>4350</v>
      </c>
      <c r="M2162" s="93">
        <v>2022.0</v>
      </c>
      <c r="N2162" s="93" t="s">
        <v>189</v>
      </c>
      <c r="O2162" s="65" t="str">
        <f t="shared" si="1"/>
        <v>219975100001</v>
      </c>
      <c r="P2162" s="65">
        <f t="shared" si="2"/>
        <v>5</v>
      </c>
      <c r="Q2162" s="65">
        <f t="shared" si="3"/>
        <v>5</v>
      </c>
      <c r="R2162" s="65" t="str">
        <f t="shared" si="12"/>
        <v>21.997.510/0001-55</v>
      </c>
      <c r="S2162" s="84"/>
      <c r="T2162" s="84" t="str">
        <f t="shared" si="10"/>
        <v/>
      </c>
      <c r="U2162" s="84" t="str">
        <f t="shared" si="11"/>
        <v/>
      </c>
      <c r="V2162" s="65" t="str">
        <f t="shared" si="5"/>
        <v/>
      </c>
      <c r="W2162" s="84"/>
      <c r="X2162" s="84"/>
      <c r="Y2162" s="85"/>
      <c r="Z2162" s="85"/>
      <c r="AA2162" s="65" t="str">
        <f t="shared" si="6"/>
        <v/>
      </c>
      <c r="AB2162" s="65" t="str">
        <f t="shared" si="7"/>
        <v/>
      </c>
      <c r="AC2162" s="86"/>
      <c r="AD2162" s="87" t="str">
        <f t="shared" si="8"/>
        <v/>
      </c>
      <c r="AE2162" s="84"/>
      <c r="AF2162" s="86">
        <f>IF(AC2162&gt;0,AC2162,'⚙️ Config'!$B$10)</f>
        <v>0.0075</v>
      </c>
      <c r="AG2162" s="88">
        <f t="shared" si="9"/>
        <v>84839.09558</v>
      </c>
      <c r="AH2162" s="88">
        <f>AG2162*'⚙️ Config'!$B$11</f>
        <v>424195.4779</v>
      </c>
      <c r="AI2162" s="88">
        <f>AH2162*'⚙️ Config'!$B$12</f>
        <v>127258.6434</v>
      </c>
      <c r="AJ2162" s="64"/>
      <c r="AK2162" s="84"/>
      <c r="AL2162" s="84"/>
      <c r="AM2162" s="84"/>
      <c r="AN2162" s="84"/>
      <c r="AO2162" s="84"/>
      <c r="AP2162" s="84"/>
      <c r="AQ2162" s="84"/>
    </row>
    <row r="2163" ht="15.0" customHeight="1">
      <c r="A2163" s="93">
        <v>2160.0</v>
      </c>
      <c r="B2163" s="94" t="s">
        <v>4707</v>
      </c>
      <c r="C2163" s="93" t="s">
        <v>141</v>
      </c>
      <c r="D2163" s="93" t="s">
        <v>4708</v>
      </c>
      <c r="E2163" s="95">
        <v>70.6</v>
      </c>
      <c r="F2163" s="93" t="s">
        <v>85</v>
      </c>
      <c r="G2163" s="93" t="s">
        <v>244</v>
      </c>
      <c r="H2163" s="96">
        <v>1.115499265E7</v>
      </c>
      <c r="I2163" s="93">
        <v>3.0</v>
      </c>
      <c r="J2163" s="97">
        <v>0.6</v>
      </c>
      <c r="K2163" s="94">
        <v>2025.0</v>
      </c>
      <c r="L2163" s="93" t="s">
        <v>4709</v>
      </c>
      <c r="M2163" s="93">
        <v>2025.0</v>
      </c>
      <c r="N2163" s="93" t="s">
        <v>145</v>
      </c>
      <c r="O2163" s="65" t="str">
        <f t="shared" si="1"/>
        <v>029696830001</v>
      </c>
      <c r="P2163" s="65">
        <f t="shared" si="2"/>
        <v>1</v>
      </c>
      <c r="Q2163" s="65">
        <f t="shared" si="3"/>
        <v>5</v>
      </c>
      <c r="R2163" s="65" t="str">
        <f t="shared" si="12"/>
        <v>02.969.683/0001-15</v>
      </c>
      <c r="S2163" s="84"/>
      <c r="T2163" s="84" t="str">
        <f t="shared" si="10"/>
        <v/>
      </c>
      <c r="U2163" s="84" t="str">
        <f t="shared" si="11"/>
        <v/>
      </c>
      <c r="V2163" s="65" t="str">
        <f t="shared" si="5"/>
        <v/>
      </c>
      <c r="W2163" s="84"/>
      <c r="X2163" s="84"/>
      <c r="Y2163" s="85"/>
      <c r="Z2163" s="85"/>
      <c r="AA2163" s="65" t="str">
        <f t="shared" si="6"/>
        <v/>
      </c>
      <c r="AB2163" s="65" t="str">
        <f t="shared" si="7"/>
        <v/>
      </c>
      <c r="AC2163" s="86"/>
      <c r="AD2163" s="87" t="str">
        <f t="shared" si="8"/>
        <v/>
      </c>
      <c r="AE2163" s="84"/>
      <c r="AF2163" s="86">
        <f>IF(AC2163&gt;0,AC2163,'⚙️ Config'!$B$10)</f>
        <v>0.0075</v>
      </c>
      <c r="AG2163" s="88">
        <f t="shared" si="9"/>
        <v>83662.44488</v>
      </c>
      <c r="AH2163" s="88">
        <f>AG2163*'⚙️ Config'!$B$11</f>
        <v>418312.2244</v>
      </c>
      <c r="AI2163" s="88">
        <f>AH2163*'⚙️ Config'!$B$12</f>
        <v>125493.6673</v>
      </c>
      <c r="AJ2163" s="64"/>
      <c r="AK2163" s="84"/>
      <c r="AL2163" s="84"/>
      <c r="AM2163" s="84"/>
      <c r="AN2163" s="84"/>
      <c r="AO2163" s="84"/>
      <c r="AP2163" s="84"/>
      <c r="AQ2163" s="84"/>
    </row>
    <row r="2164" ht="15.0" customHeight="1">
      <c r="A2164" s="93">
        <v>2161.0</v>
      </c>
      <c r="B2164" s="94" t="s">
        <v>4710</v>
      </c>
      <c r="C2164" s="93" t="s">
        <v>141</v>
      </c>
      <c r="D2164" s="93" t="s">
        <v>4711</v>
      </c>
      <c r="E2164" s="95">
        <v>41.13</v>
      </c>
      <c r="F2164" s="93" t="s">
        <v>85</v>
      </c>
      <c r="G2164" s="93" t="s">
        <v>244</v>
      </c>
      <c r="H2164" s="96">
        <v>1.110339188E7</v>
      </c>
      <c r="I2164" s="93">
        <v>4.0</v>
      </c>
      <c r="J2164" s="97">
        <v>1.7</v>
      </c>
      <c r="K2164" s="94">
        <v>2025.0</v>
      </c>
      <c r="L2164" s="93" t="s">
        <v>4569</v>
      </c>
      <c r="M2164" s="93">
        <v>2024.0</v>
      </c>
      <c r="N2164" s="93" t="s">
        <v>161</v>
      </c>
      <c r="O2164" s="65" t="str">
        <f t="shared" si="1"/>
        <v>091329350001</v>
      </c>
      <c r="P2164" s="65">
        <f t="shared" si="2"/>
        <v>0</v>
      </c>
      <c r="Q2164" s="65">
        <f t="shared" si="3"/>
        <v>4</v>
      </c>
      <c r="R2164" s="65" t="str">
        <f t="shared" si="12"/>
        <v>09.132.935/0001-04</v>
      </c>
      <c r="S2164" s="84"/>
      <c r="T2164" s="84" t="str">
        <f t="shared" si="10"/>
        <v/>
      </c>
      <c r="U2164" s="84" t="str">
        <f t="shared" si="11"/>
        <v/>
      </c>
      <c r="V2164" s="65" t="str">
        <f t="shared" si="5"/>
        <v/>
      </c>
      <c r="W2164" s="84"/>
      <c r="X2164" s="84"/>
      <c r="Y2164" s="85"/>
      <c r="Z2164" s="85"/>
      <c r="AA2164" s="65" t="str">
        <f t="shared" si="6"/>
        <v/>
      </c>
      <c r="AB2164" s="65" t="str">
        <f t="shared" si="7"/>
        <v/>
      </c>
      <c r="AC2164" s="86"/>
      <c r="AD2164" s="87" t="str">
        <f t="shared" si="8"/>
        <v/>
      </c>
      <c r="AE2164" s="84"/>
      <c r="AF2164" s="86">
        <f>IF(AC2164&gt;0,AC2164,'⚙️ Config'!$B$10)</f>
        <v>0.0075</v>
      </c>
      <c r="AG2164" s="88">
        <f t="shared" si="9"/>
        <v>83275.4391</v>
      </c>
      <c r="AH2164" s="88">
        <f>AG2164*'⚙️ Config'!$B$11</f>
        <v>416377.1955</v>
      </c>
      <c r="AI2164" s="88">
        <f>AH2164*'⚙️ Config'!$B$12</f>
        <v>124913.1587</v>
      </c>
      <c r="AJ2164" s="64"/>
      <c r="AK2164" s="84"/>
      <c r="AL2164" s="84"/>
      <c r="AM2164" s="84"/>
      <c r="AN2164" s="84"/>
      <c r="AO2164" s="84"/>
      <c r="AP2164" s="84"/>
      <c r="AQ2164" s="84"/>
    </row>
    <row r="2165" ht="15.0" customHeight="1">
      <c r="A2165" s="93">
        <v>2162.0</v>
      </c>
      <c r="B2165" s="94" t="s">
        <v>4712</v>
      </c>
      <c r="C2165" s="93" t="s">
        <v>141</v>
      </c>
      <c r="D2165" s="93" t="s">
        <v>4713</v>
      </c>
      <c r="E2165" s="95">
        <v>21.96</v>
      </c>
      <c r="F2165" s="93" t="s">
        <v>85</v>
      </c>
      <c r="G2165" s="93" t="s">
        <v>244</v>
      </c>
      <c r="H2165" s="96">
        <v>1.10393845E7</v>
      </c>
      <c r="I2165" s="93">
        <v>4.0</v>
      </c>
      <c r="J2165" s="97">
        <v>3.7</v>
      </c>
      <c r="K2165" s="94">
        <v>2022.0</v>
      </c>
      <c r="L2165" s="93" t="s">
        <v>1438</v>
      </c>
      <c r="M2165" s="93">
        <v>2022.0</v>
      </c>
      <c r="N2165" s="93" t="s">
        <v>161</v>
      </c>
      <c r="O2165" s="65" t="str">
        <f t="shared" si="1"/>
        <v>046999990001</v>
      </c>
      <c r="P2165" s="65">
        <f t="shared" si="2"/>
        <v>6</v>
      </c>
      <c r="Q2165" s="65">
        <f t="shared" si="3"/>
        <v>0</v>
      </c>
      <c r="R2165" s="65" t="str">
        <f t="shared" si="12"/>
        <v>04.699.999/0001-60</v>
      </c>
      <c r="S2165" s="84"/>
      <c r="T2165" s="84" t="str">
        <f t="shared" si="10"/>
        <v/>
      </c>
      <c r="U2165" s="84" t="str">
        <f t="shared" si="11"/>
        <v/>
      </c>
      <c r="V2165" s="65" t="str">
        <f t="shared" si="5"/>
        <v/>
      </c>
      <c r="W2165" s="84"/>
      <c r="X2165" s="84"/>
      <c r="Y2165" s="85"/>
      <c r="Z2165" s="85"/>
      <c r="AA2165" s="65" t="str">
        <f t="shared" si="6"/>
        <v/>
      </c>
      <c r="AB2165" s="65" t="str">
        <f t="shared" si="7"/>
        <v/>
      </c>
      <c r="AC2165" s="86"/>
      <c r="AD2165" s="87" t="str">
        <f t="shared" si="8"/>
        <v/>
      </c>
      <c r="AE2165" s="84"/>
      <c r="AF2165" s="86">
        <f>IF(AC2165&gt;0,AC2165,'⚙️ Config'!$B$10)</f>
        <v>0.0075</v>
      </c>
      <c r="AG2165" s="88">
        <f t="shared" si="9"/>
        <v>82795.38375</v>
      </c>
      <c r="AH2165" s="88">
        <f>AG2165*'⚙️ Config'!$B$11</f>
        <v>413976.9188</v>
      </c>
      <c r="AI2165" s="88">
        <f>AH2165*'⚙️ Config'!$B$12</f>
        <v>124193.0756</v>
      </c>
      <c r="AJ2165" s="64"/>
      <c r="AK2165" s="84"/>
      <c r="AL2165" s="84"/>
      <c r="AM2165" s="84"/>
      <c r="AN2165" s="84"/>
      <c r="AO2165" s="84"/>
      <c r="AP2165" s="84"/>
      <c r="AQ2165" s="84"/>
    </row>
    <row r="2166" ht="15.0" customHeight="1">
      <c r="A2166" s="93">
        <v>2163.0</v>
      </c>
      <c r="B2166" s="94" t="s">
        <v>4714</v>
      </c>
      <c r="C2166" s="93" t="s">
        <v>141</v>
      </c>
      <c r="D2166" s="93" t="s">
        <v>4715</v>
      </c>
      <c r="E2166" s="95">
        <v>36.21</v>
      </c>
      <c r="F2166" s="93" t="s">
        <v>85</v>
      </c>
      <c r="G2166" s="93" t="s">
        <v>244</v>
      </c>
      <c r="H2166" s="96">
        <v>1.103592117E7</v>
      </c>
      <c r="I2166" s="93">
        <v>1.0</v>
      </c>
      <c r="J2166" s="97">
        <v>3.9</v>
      </c>
      <c r="K2166" s="94">
        <v>2022.0</v>
      </c>
      <c r="L2166" s="93" t="s">
        <v>268</v>
      </c>
      <c r="M2166" s="93">
        <v>2022.0</v>
      </c>
      <c r="N2166" s="93" t="s">
        <v>145</v>
      </c>
      <c r="O2166" s="65" t="str">
        <f t="shared" si="1"/>
        <v>594921160001</v>
      </c>
      <c r="P2166" s="65">
        <f t="shared" si="2"/>
        <v>3</v>
      </c>
      <c r="Q2166" s="65">
        <f t="shared" si="3"/>
        <v>8</v>
      </c>
      <c r="R2166" s="65" t="str">
        <f t="shared" si="12"/>
        <v>59.492.116/0001-38</v>
      </c>
      <c r="S2166" s="84"/>
      <c r="T2166" s="84" t="str">
        <f t="shared" si="10"/>
        <v/>
      </c>
      <c r="U2166" s="84" t="str">
        <f t="shared" si="11"/>
        <v/>
      </c>
      <c r="V2166" s="65" t="str">
        <f t="shared" si="5"/>
        <v/>
      </c>
      <c r="W2166" s="84"/>
      <c r="X2166" s="84"/>
      <c r="Y2166" s="85"/>
      <c r="Z2166" s="85"/>
      <c r="AA2166" s="65" t="str">
        <f t="shared" si="6"/>
        <v/>
      </c>
      <c r="AB2166" s="65" t="str">
        <f t="shared" si="7"/>
        <v/>
      </c>
      <c r="AC2166" s="86"/>
      <c r="AD2166" s="87" t="str">
        <f t="shared" si="8"/>
        <v/>
      </c>
      <c r="AE2166" s="84"/>
      <c r="AF2166" s="86">
        <f>IF(AC2166&gt;0,AC2166,'⚙️ Config'!$B$10)</f>
        <v>0.0075</v>
      </c>
      <c r="AG2166" s="88">
        <f t="shared" si="9"/>
        <v>82769.40878</v>
      </c>
      <c r="AH2166" s="88">
        <f>AG2166*'⚙️ Config'!$B$11</f>
        <v>413847.0439</v>
      </c>
      <c r="AI2166" s="88">
        <f>AH2166*'⚙️ Config'!$B$12</f>
        <v>124154.1132</v>
      </c>
      <c r="AJ2166" s="64"/>
      <c r="AK2166" s="84"/>
      <c r="AL2166" s="84"/>
      <c r="AM2166" s="84"/>
      <c r="AN2166" s="84"/>
      <c r="AO2166" s="84"/>
      <c r="AP2166" s="84"/>
      <c r="AQ2166" s="84"/>
    </row>
    <row r="2167" ht="15.0" customHeight="1">
      <c r="A2167" s="93">
        <v>2164.0</v>
      </c>
      <c r="B2167" s="94" t="s">
        <v>4716</v>
      </c>
      <c r="C2167" s="93" t="s">
        <v>141</v>
      </c>
      <c r="D2167" s="93" t="s">
        <v>4717</v>
      </c>
      <c r="E2167" s="95">
        <v>32.25</v>
      </c>
      <c r="F2167" s="93" t="s">
        <v>85</v>
      </c>
      <c r="G2167" s="93" t="s">
        <v>244</v>
      </c>
      <c r="H2167" s="96">
        <v>1.101941318E7</v>
      </c>
      <c r="I2167" s="93">
        <v>4.0</v>
      </c>
      <c r="J2167" s="97">
        <v>3.8</v>
      </c>
      <c r="K2167" s="94">
        <v>2025.0</v>
      </c>
      <c r="L2167" s="93" t="s">
        <v>719</v>
      </c>
      <c r="M2167" s="93">
        <v>2022.0</v>
      </c>
      <c r="N2167" s="93" t="s">
        <v>189</v>
      </c>
      <c r="O2167" s="65" t="str">
        <f t="shared" si="1"/>
        <v>237063330001</v>
      </c>
      <c r="P2167" s="65">
        <f t="shared" si="2"/>
        <v>3</v>
      </c>
      <c r="Q2167" s="65">
        <f t="shared" si="3"/>
        <v>6</v>
      </c>
      <c r="R2167" s="65" t="str">
        <f t="shared" si="12"/>
        <v>23.706.333/0001-36</v>
      </c>
      <c r="S2167" s="84"/>
      <c r="T2167" s="84" t="str">
        <f t="shared" si="10"/>
        <v/>
      </c>
      <c r="U2167" s="84" t="str">
        <f t="shared" si="11"/>
        <v/>
      </c>
      <c r="V2167" s="65" t="str">
        <f t="shared" si="5"/>
        <v/>
      </c>
      <c r="W2167" s="84"/>
      <c r="X2167" s="84"/>
      <c r="Y2167" s="85"/>
      <c r="Z2167" s="85"/>
      <c r="AA2167" s="65" t="str">
        <f t="shared" si="6"/>
        <v/>
      </c>
      <c r="AB2167" s="65" t="str">
        <f t="shared" si="7"/>
        <v/>
      </c>
      <c r="AC2167" s="86"/>
      <c r="AD2167" s="87" t="str">
        <f t="shared" si="8"/>
        <v/>
      </c>
      <c r="AE2167" s="84"/>
      <c r="AF2167" s="86">
        <f>IF(AC2167&gt;0,AC2167,'⚙️ Config'!$B$10)</f>
        <v>0.0075</v>
      </c>
      <c r="AG2167" s="88">
        <f t="shared" si="9"/>
        <v>82645.59885</v>
      </c>
      <c r="AH2167" s="88">
        <f>AG2167*'⚙️ Config'!$B$11</f>
        <v>413227.9943</v>
      </c>
      <c r="AI2167" s="88">
        <f>AH2167*'⚙️ Config'!$B$12</f>
        <v>123968.3983</v>
      </c>
      <c r="AJ2167" s="64"/>
      <c r="AK2167" s="84"/>
      <c r="AL2167" s="84"/>
      <c r="AM2167" s="84"/>
      <c r="AN2167" s="84"/>
      <c r="AO2167" s="84"/>
      <c r="AP2167" s="84"/>
      <c r="AQ2167" s="84"/>
    </row>
    <row r="2168" ht="15.0" customHeight="1">
      <c r="A2168" s="93">
        <v>2165.0</v>
      </c>
      <c r="B2168" s="94" t="s">
        <v>4718</v>
      </c>
      <c r="C2168" s="93" t="s">
        <v>141</v>
      </c>
      <c r="D2168" s="93" t="s">
        <v>4719</v>
      </c>
      <c r="E2168" s="95">
        <v>36.13</v>
      </c>
      <c r="F2168" s="93" t="s">
        <v>85</v>
      </c>
      <c r="G2168" s="93" t="s">
        <v>244</v>
      </c>
      <c r="H2168" s="96">
        <v>1.099947117E7</v>
      </c>
      <c r="I2168" s="93">
        <v>3.0</v>
      </c>
      <c r="J2168" s="97">
        <v>1.9</v>
      </c>
      <c r="K2168" s="94">
        <v>2024.0</v>
      </c>
      <c r="L2168" s="93" t="s">
        <v>719</v>
      </c>
      <c r="M2168" s="93">
        <v>2024.0</v>
      </c>
      <c r="N2168" s="93" t="s">
        <v>161</v>
      </c>
      <c r="O2168" s="65" t="str">
        <f t="shared" si="1"/>
        <v>106323410001</v>
      </c>
      <c r="P2168" s="65">
        <f t="shared" si="2"/>
        <v>3</v>
      </c>
      <c r="Q2168" s="65">
        <f t="shared" si="3"/>
        <v>3</v>
      </c>
      <c r="R2168" s="65" t="str">
        <f t="shared" si="12"/>
        <v>10.632.341/0001-33</v>
      </c>
      <c r="S2168" s="84"/>
      <c r="T2168" s="84" t="str">
        <f t="shared" si="10"/>
        <v/>
      </c>
      <c r="U2168" s="84" t="str">
        <f t="shared" si="11"/>
        <v/>
      </c>
      <c r="V2168" s="65" t="str">
        <f t="shared" si="5"/>
        <v/>
      </c>
      <c r="W2168" s="84"/>
      <c r="X2168" s="84"/>
      <c r="Y2168" s="85"/>
      <c r="Z2168" s="85"/>
      <c r="AA2168" s="65" t="str">
        <f t="shared" si="6"/>
        <v/>
      </c>
      <c r="AB2168" s="65" t="str">
        <f t="shared" si="7"/>
        <v/>
      </c>
      <c r="AC2168" s="86"/>
      <c r="AD2168" s="87" t="str">
        <f t="shared" si="8"/>
        <v/>
      </c>
      <c r="AE2168" s="84"/>
      <c r="AF2168" s="86">
        <f>IF(AC2168&gt;0,AC2168,'⚙️ Config'!$B$10)</f>
        <v>0.0075</v>
      </c>
      <c r="AG2168" s="88">
        <f t="shared" si="9"/>
        <v>82496.03378</v>
      </c>
      <c r="AH2168" s="88">
        <f>AG2168*'⚙️ Config'!$B$11</f>
        <v>412480.1689</v>
      </c>
      <c r="AI2168" s="88">
        <f>AH2168*'⚙️ Config'!$B$12</f>
        <v>123744.0507</v>
      </c>
      <c r="AJ2168" s="64"/>
      <c r="AK2168" s="84"/>
      <c r="AL2168" s="84"/>
      <c r="AM2168" s="84"/>
      <c r="AN2168" s="84"/>
      <c r="AO2168" s="84"/>
      <c r="AP2168" s="84"/>
      <c r="AQ2168" s="84"/>
    </row>
    <row r="2169" ht="15.0" customHeight="1">
      <c r="A2169" s="93">
        <v>2166.0</v>
      </c>
      <c r="B2169" s="94" t="s">
        <v>4720</v>
      </c>
      <c r="C2169" s="93" t="s">
        <v>141</v>
      </c>
      <c r="D2169" s="93" t="s">
        <v>4721</v>
      </c>
      <c r="E2169" s="95">
        <v>41.96</v>
      </c>
      <c r="F2169" s="93" t="s">
        <v>85</v>
      </c>
      <c r="G2169" s="93" t="s">
        <v>244</v>
      </c>
      <c r="H2169" s="96">
        <v>1.098526501E7</v>
      </c>
      <c r="I2169" s="93">
        <v>3.0</v>
      </c>
      <c r="J2169" s="97">
        <v>1.5</v>
      </c>
      <c r="K2169" s="94">
        <v>2024.0</v>
      </c>
      <c r="L2169" s="93" t="s">
        <v>719</v>
      </c>
      <c r="M2169" s="93">
        <v>2024.0</v>
      </c>
      <c r="N2169" s="93" t="s">
        <v>161</v>
      </c>
      <c r="O2169" s="65" t="str">
        <f t="shared" si="1"/>
        <v>295956250001</v>
      </c>
      <c r="P2169" s="65">
        <f t="shared" si="2"/>
        <v>2</v>
      </c>
      <c r="Q2169" s="65">
        <f t="shared" si="3"/>
        <v>5</v>
      </c>
      <c r="R2169" s="65" t="str">
        <f t="shared" si="12"/>
        <v>29.595.625/0001-25</v>
      </c>
      <c r="S2169" s="84"/>
      <c r="T2169" s="84" t="str">
        <f t="shared" si="10"/>
        <v/>
      </c>
      <c r="U2169" s="84" t="str">
        <f t="shared" si="11"/>
        <v/>
      </c>
      <c r="V2169" s="65" t="str">
        <f t="shared" si="5"/>
        <v/>
      </c>
      <c r="W2169" s="84"/>
      <c r="X2169" s="84"/>
      <c r="Y2169" s="85"/>
      <c r="Z2169" s="85"/>
      <c r="AA2169" s="65" t="str">
        <f t="shared" si="6"/>
        <v/>
      </c>
      <c r="AB2169" s="65" t="str">
        <f t="shared" si="7"/>
        <v/>
      </c>
      <c r="AC2169" s="86"/>
      <c r="AD2169" s="87" t="str">
        <f t="shared" si="8"/>
        <v/>
      </c>
      <c r="AE2169" s="84"/>
      <c r="AF2169" s="86">
        <f>IF(AC2169&gt;0,AC2169,'⚙️ Config'!$B$10)</f>
        <v>0.0075</v>
      </c>
      <c r="AG2169" s="88">
        <f t="shared" si="9"/>
        <v>82389.48758</v>
      </c>
      <c r="AH2169" s="88">
        <f>AG2169*'⚙️ Config'!$B$11</f>
        <v>411947.4379</v>
      </c>
      <c r="AI2169" s="88">
        <f>AH2169*'⚙️ Config'!$B$12</f>
        <v>123584.2314</v>
      </c>
      <c r="AJ2169" s="64"/>
      <c r="AK2169" s="84"/>
      <c r="AL2169" s="84"/>
      <c r="AM2169" s="84"/>
      <c r="AN2169" s="84"/>
      <c r="AO2169" s="84"/>
      <c r="AP2169" s="84"/>
      <c r="AQ2169" s="84"/>
    </row>
    <row r="2170" ht="15.0" customHeight="1">
      <c r="A2170" s="93">
        <v>2167.0</v>
      </c>
      <c r="B2170" s="94" t="s">
        <v>4722</v>
      </c>
      <c r="C2170" s="93" t="s">
        <v>141</v>
      </c>
      <c r="D2170" s="93" t="s">
        <v>4723</v>
      </c>
      <c r="E2170" s="95">
        <v>21.96</v>
      </c>
      <c r="F2170" s="93" t="s">
        <v>85</v>
      </c>
      <c r="G2170" s="93" t="s">
        <v>244</v>
      </c>
      <c r="H2170" s="96">
        <v>1.096604239E7</v>
      </c>
      <c r="I2170" s="93">
        <v>4.0</v>
      </c>
      <c r="J2170" s="97">
        <v>3.7</v>
      </c>
      <c r="K2170" s="94">
        <v>2022.0</v>
      </c>
      <c r="L2170" s="93" t="s">
        <v>1438</v>
      </c>
      <c r="M2170" s="93">
        <v>2022.0</v>
      </c>
      <c r="N2170" s="93" t="s">
        <v>161</v>
      </c>
      <c r="O2170" s="65" t="str">
        <f t="shared" si="1"/>
        <v>082548210001</v>
      </c>
      <c r="P2170" s="65">
        <f t="shared" si="2"/>
        <v>6</v>
      </c>
      <c r="Q2170" s="65">
        <f t="shared" si="3"/>
        <v>6</v>
      </c>
      <c r="R2170" s="65" t="str">
        <f t="shared" si="12"/>
        <v>08.254.821/0001-66</v>
      </c>
      <c r="S2170" s="84"/>
      <c r="T2170" s="84" t="str">
        <f t="shared" si="10"/>
        <v/>
      </c>
      <c r="U2170" s="84" t="str">
        <f t="shared" si="11"/>
        <v/>
      </c>
      <c r="V2170" s="65" t="str">
        <f t="shared" si="5"/>
        <v/>
      </c>
      <c r="W2170" s="84"/>
      <c r="X2170" s="84"/>
      <c r="Y2170" s="85"/>
      <c r="Z2170" s="85"/>
      <c r="AA2170" s="65" t="str">
        <f t="shared" si="6"/>
        <v/>
      </c>
      <c r="AB2170" s="65" t="str">
        <f t="shared" si="7"/>
        <v/>
      </c>
      <c r="AC2170" s="86"/>
      <c r="AD2170" s="87" t="str">
        <f t="shared" si="8"/>
        <v/>
      </c>
      <c r="AE2170" s="84"/>
      <c r="AF2170" s="86">
        <f>IF(AC2170&gt;0,AC2170,'⚙️ Config'!$B$10)</f>
        <v>0.0075</v>
      </c>
      <c r="AG2170" s="88">
        <f t="shared" si="9"/>
        <v>82245.31793</v>
      </c>
      <c r="AH2170" s="88">
        <f>AG2170*'⚙️ Config'!$B$11</f>
        <v>411226.5896</v>
      </c>
      <c r="AI2170" s="88">
        <f>AH2170*'⚙️ Config'!$B$12</f>
        <v>123367.9769</v>
      </c>
      <c r="AJ2170" s="64"/>
      <c r="AK2170" s="84"/>
      <c r="AL2170" s="84"/>
      <c r="AM2170" s="84"/>
      <c r="AN2170" s="84"/>
      <c r="AO2170" s="84"/>
      <c r="AP2170" s="84"/>
      <c r="AQ2170" s="84"/>
    </row>
    <row r="2171" ht="15.0" customHeight="1">
      <c r="A2171" s="93">
        <v>2168.0</v>
      </c>
      <c r="B2171" s="94" t="s">
        <v>4724</v>
      </c>
      <c r="C2171" s="93" t="s">
        <v>141</v>
      </c>
      <c r="D2171" s="93" t="s">
        <v>4725</v>
      </c>
      <c r="E2171" s="95">
        <v>31.82</v>
      </c>
      <c r="F2171" s="93" t="s">
        <v>85</v>
      </c>
      <c r="G2171" s="93" t="s">
        <v>244</v>
      </c>
      <c r="H2171" s="96">
        <v>1.054374377E7</v>
      </c>
      <c r="I2171" s="93">
        <v>4.0</v>
      </c>
      <c r="J2171" s="97">
        <v>4.0</v>
      </c>
      <c r="K2171" s="94">
        <v>2024.0</v>
      </c>
      <c r="L2171" s="93" t="s">
        <v>4726</v>
      </c>
      <c r="M2171" s="93">
        <v>2022.0</v>
      </c>
      <c r="N2171" s="93" t="s">
        <v>161</v>
      </c>
      <c r="O2171" s="65" t="str">
        <f t="shared" si="1"/>
        <v>125235060001</v>
      </c>
      <c r="P2171" s="65">
        <f t="shared" si="2"/>
        <v>6</v>
      </c>
      <c r="Q2171" s="65">
        <f t="shared" si="3"/>
        <v>4</v>
      </c>
      <c r="R2171" s="65" t="str">
        <f t="shared" si="12"/>
        <v>12.523.506/0001-64</v>
      </c>
      <c r="S2171" s="84"/>
      <c r="T2171" s="84" t="str">
        <f t="shared" si="10"/>
        <v/>
      </c>
      <c r="U2171" s="84" t="str">
        <f t="shared" si="11"/>
        <v/>
      </c>
      <c r="V2171" s="65" t="str">
        <f t="shared" si="5"/>
        <v/>
      </c>
      <c r="W2171" s="84"/>
      <c r="X2171" s="84"/>
      <c r="Y2171" s="85"/>
      <c r="Z2171" s="85"/>
      <c r="AA2171" s="65" t="str">
        <f t="shared" si="6"/>
        <v/>
      </c>
      <c r="AB2171" s="65" t="str">
        <f t="shared" si="7"/>
        <v/>
      </c>
      <c r="AC2171" s="86"/>
      <c r="AD2171" s="87" t="str">
        <f t="shared" si="8"/>
        <v/>
      </c>
      <c r="AE2171" s="84"/>
      <c r="AF2171" s="86">
        <f>IF(AC2171&gt;0,AC2171,'⚙️ Config'!$B$10)</f>
        <v>0.0075</v>
      </c>
      <c r="AG2171" s="88">
        <f t="shared" si="9"/>
        <v>79078.07828</v>
      </c>
      <c r="AH2171" s="88">
        <f>AG2171*'⚙️ Config'!$B$11</f>
        <v>395390.3914</v>
      </c>
      <c r="AI2171" s="88">
        <f>AH2171*'⚙️ Config'!$B$12</f>
        <v>118617.1174</v>
      </c>
      <c r="AJ2171" s="64"/>
      <c r="AK2171" s="84"/>
      <c r="AL2171" s="84"/>
      <c r="AM2171" s="84"/>
      <c r="AN2171" s="84"/>
      <c r="AO2171" s="84"/>
      <c r="AP2171" s="84"/>
      <c r="AQ2171" s="84"/>
    </row>
    <row r="2172" ht="15.0" customHeight="1">
      <c r="A2172" s="93">
        <v>2169.0</v>
      </c>
      <c r="B2172" s="94" t="s">
        <v>4727</v>
      </c>
      <c r="C2172" s="93" t="s">
        <v>141</v>
      </c>
      <c r="D2172" s="93" t="s">
        <v>4728</v>
      </c>
      <c r="E2172" s="95">
        <v>43.62</v>
      </c>
      <c r="F2172" s="93" t="s">
        <v>85</v>
      </c>
      <c r="G2172" s="93" t="s">
        <v>244</v>
      </c>
      <c r="H2172" s="96">
        <v>1.053462169E7</v>
      </c>
      <c r="I2172" s="93">
        <v>1.0</v>
      </c>
      <c r="J2172" s="97">
        <v>2.5</v>
      </c>
      <c r="K2172" s="94">
        <v>2023.0</v>
      </c>
      <c r="L2172" s="93" t="s">
        <v>4729</v>
      </c>
      <c r="M2172" s="93">
        <v>2023.0</v>
      </c>
      <c r="N2172" s="93" t="s">
        <v>161</v>
      </c>
      <c r="O2172" s="65" t="str">
        <f t="shared" si="1"/>
        <v>090416990001</v>
      </c>
      <c r="P2172" s="65">
        <f t="shared" si="2"/>
        <v>0</v>
      </c>
      <c r="Q2172" s="65">
        <f t="shared" si="3"/>
        <v>2</v>
      </c>
      <c r="R2172" s="65" t="str">
        <f t="shared" si="12"/>
        <v>09.041.699/0001-02</v>
      </c>
      <c r="S2172" s="84"/>
      <c r="T2172" s="84" t="str">
        <f t="shared" si="10"/>
        <v/>
      </c>
      <c r="U2172" s="84" t="str">
        <f t="shared" si="11"/>
        <v/>
      </c>
      <c r="V2172" s="65" t="str">
        <f t="shared" si="5"/>
        <v/>
      </c>
      <c r="W2172" s="84"/>
      <c r="X2172" s="84"/>
      <c r="Y2172" s="85"/>
      <c r="Z2172" s="85"/>
      <c r="AA2172" s="65" t="str">
        <f t="shared" si="6"/>
        <v/>
      </c>
      <c r="AB2172" s="65" t="str">
        <f t="shared" si="7"/>
        <v/>
      </c>
      <c r="AC2172" s="86"/>
      <c r="AD2172" s="87" t="str">
        <f t="shared" si="8"/>
        <v/>
      </c>
      <c r="AE2172" s="84"/>
      <c r="AF2172" s="86">
        <f>IF(AC2172&gt;0,AC2172,'⚙️ Config'!$B$10)</f>
        <v>0.0075</v>
      </c>
      <c r="AG2172" s="88">
        <f t="shared" si="9"/>
        <v>79009.66268</v>
      </c>
      <c r="AH2172" s="88">
        <f>AG2172*'⚙️ Config'!$B$11</f>
        <v>395048.3134</v>
      </c>
      <c r="AI2172" s="88">
        <f>AH2172*'⚙️ Config'!$B$12</f>
        <v>118514.494</v>
      </c>
      <c r="AJ2172" s="64"/>
      <c r="AK2172" s="84"/>
      <c r="AL2172" s="84"/>
      <c r="AM2172" s="84"/>
      <c r="AN2172" s="84"/>
      <c r="AO2172" s="84"/>
      <c r="AP2172" s="84"/>
      <c r="AQ2172" s="84"/>
    </row>
    <row r="2173" ht="15.0" customHeight="1">
      <c r="A2173" s="93">
        <v>2170.0</v>
      </c>
      <c r="B2173" s="94" t="s">
        <v>4730</v>
      </c>
      <c r="C2173" s="93" t="s">
        <v>141</v>
      </c>
      <c r="D2173" s="93" t="s">
        <v>4731</v>
      </c>
      <c r="E2173" s="95">
        <v>32.71</v>
      </c>
      <c r="F2173" s="93" t="s">
        <v>85</v>
      </c>
      <c r="G2173" s="93" t="s">
        <v>244</v>
      </c>
      <c r="H2173" s="96">
        <v>1.047846418E7</v>
      </c>
      <c r="I2173" s="93">
        <v>3.0</v>
      </c>
      <c r="J2173" s="97">
        <v>2.8</v>
      </c>
      <c r="K2173" s="94">
        <v>2024.0</v>
      </c>
      <c r="L2173" s="93" t="s">
        <v>4558</v>
      </c>
      <c r="M2173" s="93">
        <v>2023.0</v>
      </c>
      <c r="N2173" s="93" t="s">
        <v>161</v>
      </c>
      <c r="O2173" s="65" t="str">
        <f t="shared" si="1"/>
        <v>082542390001</v>
      </c>
      <c r="P2173" s="65">
        <f t="shared" si="2"/>
        <v>0</v>
      </c>
      <c r="Q2173" s="65">
        <f t="shared" si="3"/>
        <v>8</v>
      </c>
      <c r="R2173" s="65" t="str">
        <f t="shared" si="12"/>
        <v>08.254.239/0001-08</v>
      </c>
      <c r="S2173" s="84"/>
      <c r="T2173" s="84" t="str">
        <f t="shared" si="10"/>
        <v/>
      </c>
      <c r="U2173" s="84" t="str">
        <f t="shared" si="11"/>
        <v/>
      </c>
      <c r="V2173" s="65" t="str">
        <f t="shared" si="5"/>
        <v/>
      </c>
      <c r="W2173" s="84"/>
      <c r="X2173" s="84"/>
      <c r="Y2173" s="85"/>
      <c r="Z2173" s="85"/>
      <c r="AA2173" s="65" t="str">
        <f t="shared" si="6"/>
        <v/>
      </c>
      <c r="AB2173" s="65" t="str">
        <f t="shared" si="7"/>
        <v/>
      </c>
      <c r="AC2173" s="86"/>
      <c r="AD2173" s="87" t="str">
        <f t="shared" si="8"/>
        <v/>
      </c>
      <c r="AE2173" s="84"/>
      <c r="AF2173" s="86">
        <f>IF(AC2173&gt;0,AC2173,'⚙️ Config'!$B$10)</f>
        <v>0.0075</v>
      </c>
      <c r="AG2173" s="88">
        <f t="shared" si="9"/>
        <v>78588.48135</v>
      </c>
      <c r="AH2173" s="88">
        <f>AG2173*'⚙️ Config'!$B$11</f>
        <v>392942.4068</v>
      </c>
      <c r="AI2173" s="88">
        <f>AH2173*'⚙️ Config'!$B$12</f>
        <v>117882.722</v>
      </c>
      <c r="AJ2173" s="64"/>
      <c r="AK2173" s="84"/>
      <c r="AL2173" s="84"/>
      <c r="AM2173" s="84"/>
      <c r="AN2173" s="84"/>
      <c r="AO2173" s="84"/>
      <c r="AP2173" s="84"/>
      <c r="AQ2173" s="84"/>
    </row>
    <row r="2174" ht="15.0" customHeight="1">
      <c r="A2174" s="93">
        <v>2171.0</v>
      </c>
      <c r="B2174" s="94" t="s">
        <v>4732</v>
      </c>
      <c r="C2174" s="93" t="s">
        <v>141</v>
      </c>
      <c r="D2174" s="93" t="s">
        <v>4733</v>
      </c>
      <c r="E2174" s="95">
        <v>27.35</v>
      </c>
      <c r="F2174" s="93" t="s">
        <v>85</v>
      </c>
      <c r="G2174" s="93" t="s">
        <v>244</v>
      </c>
      <c r="H2174" s="96">
        <v>1.046985245E7</v>
      </c>
      <c r="I2174" s="93">
        <v>2.0</v>
      </c>
      <c r="J2174" s="97">
        <v>3.6</v>
      </c>
      <c r="K2174" s="94">
        <v>2022.0</v>
      </c>
      <c r="L2174" s="93" t="s">
        <v>256</v>
      </c>
      <c r="M2174" s="93">
        <v>2022.0</v>
      </c>
      <c r="N2174" s="93" t="s">
        <v>161</v>
      </c>
      <c r="O2174" s="65" t="str">
        <f t="shared" si="1"/>
        <v>003628110001</v>
      </c>
      <c r="P2174" s="65">
        <f t="shared" si="2"/>
        <v>3</v>
      </c>
      <c r="Q2174" s="65">
        <f t="shared" si="3"/>
        <v>2</v>
      </c>
      <c r="R2174" s="65" t="str">
        <f t="shared" si="12"/>
        <v>00.362.811/0001-32</v>
      </c>
      <c r="S2174" s="84"/>
      <c r="T2174" s="84" t="str">
        <f t="shared" si="10"/>
        <v/>
      </c>
      <c r="U2174" s="84" t="str">
        <f t="shared" si="11"/>
        <v/>
      </c>
      <c r="V2174" s="65" t="str">
        <f t="shared" si="5"/>
        <v/>
      </c>
      <c r="W2174" s="84"/>
      <c r="X2174" s="84"/>
      <c r="Y2174" s="85"/>
      <c r="Z2174" s="85"/>
      <c r="AA2174" s="65" t="str">
        <f t="shared" si="6"/>
        <v/>
      </c>
      <c r="AB2174" s="65" t="str">
        <f t="shared" si="7"/>
        <v/>
      </c>
      <c r="AC2174" s="86"/>
      <c r="AD2174" s="87" t="str">
        <f t="shared" si="8"/>
        <v/>
      </c>
      <c r="AE2174" s="84"/>
      <c r="AF2174" s="86">
        <f>IF(AC2174&gt;0,AC2174,'⚙️ Config'!$B$10)</f>
        <v>0.0075</v>
      </c>
      <c r="AG2174" s="88">
        <f t="shared" si="9"/>
        <v>78523.89338</v>
      </c>
      <c r="AH2174" s="88">
        <f>AG2174*'⚙️ Config'!$B$11</f>
        <v>392619.4669</v>
      </c>
      <c r="AI2174" s="88">
        <f>AH2174*'⚙️ Config'!$B$12</f>
        <v>117785.8401</v>
      </c>
      <c r="AJ2174" s="64"/>
      <c r="AK2174" s="84"/>
      <c r="AL2174" s="84"/>
      <c r="AM2174" s="84"/>
      <c r="AN2174" s="84"/>
      <c r="AO2174" s="84"/>
      <c r="AP2174" s="84"/>
      <c r="AQ2174" s="84"/>
    </row>
    <row r="2175" ht="15.0" customHeight="1">
      <c r="A2175" s="93">
        <v>2172.0</v>
      </c>
      <c r="B2175" s="94" t="s">
        <v>4734</v>
      </c>
      <c r="C2175" s="93" t="s">
        <v>141</v>
      </c>
      <c r="D2175" s="93" t="s">
        <v>4735</v>
      </c>
      <c r="E2175" s="95">
        <v>23.15</v>
      </c>
      <c r="F2175" s="93" t="s">
        <v>85</v>
      </c>
      <c r="G2175" s="93" t="s">
        <v>244</v>
      </c>
      <c r="H2175" s="96">
        <v>1.029504045E7</v>
      </c>
      <c r="I2175" s="93">
        <v>4.0</v>
      </c>
      <c r="J2175" s="97">
        <v>3.8</v>
      </c>
      <c r="K2175" s="94">
        <v>2023.0</v>
      </c>
      <c r="L2175" s="93" t="s">
        <v>719</v>
      </c>
      <c r="M2175" s="93">
        <v>2022.0</v>
      </c>
      <c r="N2175" s="93" t="s">
        <v>189</v>
      </c>
      <c r="O2175" s="65" t="str">
        <f t="shared" si="1"/>
        <v>375937070001</v>
      </c>
      <c r="P2175" s="65">
        <f t="shared" si="2"/>
        <v>6</v>
      </c>
      <c r="Q2175" s="65">
        <f t="shared" si="3"/>
        <v>9</v>
      </c>
      <c r="R2175" s="65" t="str">
        <f t="shared" si="12"/>
        <v>37.593.707/0001-69</v>
      </c>
      <c r="S2175" s="84"/>
      <c r="T2175" s="84" t="str">
        <f t="shared" si="10"/>
        <v/>
      </c>
      <c r="U2175" s="84" t="str">
        <f t="shared" si="11"/>
        <v/>
      </c>
      <c r="V2175" s="65" t="str">
        <f t="shared" si="5"/>
        <v/>
      </c>
      <c r="W2175" s="84"/>
      <c r="X2175" s="84"/>
      <c r="Y2175" s="85"/>
      <c r="Z2175" s="85"/>
      <c r="AA2175" s="65" t="str">
        <f t="shared" si="6"/>
        <v/>
      </c>
      <c r="AB2175" s="65" t="str">
        <f t="shared" si="7"/>
        <v/>
      </c>
      <c r="AC2175" s="86"/>
      <c r="AD2175" s="87" t="str">
        <f t="shared" si="8"/>
        <v/>
      </c>
      <c r="AE2175" s="84"/>
      <c r="AF2175" s="86">
        <f>IF(AC2175&gt;0,AC2175,'⚙️ Config'!$B$10)</f>
        <v>0.0075</v>
      </c>
      <c r="AG2175" s="88">
        <f t="shared" si="9"/>
        <v>77212.80338</v>
      </c>
      <c r="AH2175" s="88">
        <f>AG2175*'⚙️ Config'!$B$11</f>
        <v>386064.0169</v>
      </c>
      <c r="AI2175" s="88">
        <f>AH2175*'⚙️ Config'!$B$12</f>
        <v>115819.2051</v>
      </c>
      <c r="AJ2175" s="64"/>
      <c r="AK2175" s="84"/>
      <c r="AL2175" s="84"/>
      <c r="AM2175" s="84"/>
      <c r="AN2175" s="84"/>
      <c r="AO2175" s="84"/>
      <c r="AP2175" s="84"/>
      <c r="AQ2175" s="84"/>
    </row>
    <row r="2176" ht="15.0" customHeight="1">
      <c r="A2176" s="93">
        <v>2173.0</v>
      </c>
      <c r="B2176" s="94" t="s">
        <v>4736</v>
      </c>
      <c r="C2176" s="93" t="s">
        <v>141</v>
      </c>
      <c r="D2176" s="93" t="s">
        <v>4737</v>
      </c>
      <c r="E2176" s="95">
        <v>28.87</v>
      </c>
      <c r="F2176" s="93" t="s">
        <v>85</v>
      </c>
      <c r="G2176" s="93" t="s">
        <v>244</v>
      </c>
      <c r="H2176" s="96">
        <v>1.028935773E7</v>
      </c>
      <c r="I2176" s="93">
        <v>2.0</v>
      </c>
      <c r="J2176" s="97">
        <v>3.4</v>
      </c>
      <c r="K2176" s="94">
        <v>2023.0</v>
      </c>
      <c r="L2176" s="93" t="s">
        <v>197</v>
      </c>
      <c r="M2176" s="93">
        <v>2022.0</v>
      </c>
      <c r="N2176" s="93" t="s">
        <v>145</v>
      </c>
      <c r="O2176" s="65" t="str">
        <f t="shared" si="1"/>
        <v>140916130001</v>
      </c>
      <c r="P2176" s="65">
        <f t="shared" si="2"/>
        <v>9</v>
      </c>
      <c r="Q2176" s="65">
        <f t="shared" si="3"/>
        <v>6</v>
      </c>
      <c r="R2176" s="65" t="str">
        <f t="shared" si="12"/>
        <v>14.091.613/0001-96</v>
      </c>
      <c r="S2176" s="84"/>
      <c r="T2176" s="84" t="str">
        <f t="shared" si="10"/>
        <v/>
      </c>
      <c r="U2176" s="84" t="str">
        <f t="shared" si="11"/>
        <v/>
      </c>
      <c r="V2176" s="65" t="str">
        <f t="shared" si="5"/>
        <v/>
      </c>
      <c r="W2176" s="84"/>
      <c r="X2176" s="84"/>
      <c r="Y2176" s="85"/>
      <c r="Z2176" s="85"/>
      <c r="AA2176" s="65" t="str">
        <f t="shared" si="6"/>
        <v/>
      </c>
      <c r="AB2176" s="65" t="str">
        <f t="shared" si="7"/>
        <v/>
      </c>
      <c r="AC2176" s="86"/>
      <c r="AD2176" s="87" t="str">
        <f t="shared" si="8"/>
        <v/>
      </c>
      <c r="AE2176" s="84"/>
      <c r="AF2176" s="86">
        <f>IF(AC2176&gt;0,AC2176,'⚙️ Config'!$B$10)</f>
        <v>0.0075</v>
      </c>
      <c r="AG2176" s="88">
        <f t="shared" si="9"/>
        <v>77170.18298</v>
      </c>
      <c r="AH2176" s="88">
        <f>AG2176*'⚙️ Config'!$B$11</f>
        <v>385850.9149</v>
      </c>
      <c r="AI2176" s="88">
        <f>AH2176*'⚙️ Config'!$B$12</f>
        <v>115755.2745</v>
      </c>
      <c r="AJ2176" s="64"/>
      <c r="AK2176" s="84"/>
      <c r="AL2176" s="84"/>
      <c r="AM2176" s="84"/>
      <c r="AN2176" s="84"/>
      <c r="AO2176" s="84"/>
      <c r="AP2176" s="84"/>
      <c r="AQ2176" s="84"/>
    </row>
    <row r="2177" ht="15.0" customHeight="1">
      <c r="A2177" s="93">
        <v>2174.0</v>
      </c>
      <c r="B2177" s="94" t="s">
        <v>4738</v>
      </c>
      <c r="C2177" s="93" t="s">
        <v>141</v>
      </c>
      <c r="D2177" s="93" t="s">
        <v>4739</v>
      </c>
      <c r="E2177" s="95">
        <v>34.85</v>
      </c>
      <c r="F2177" s="93" t="s">
        <v>85</v>
      </c>
      <c r="G2177" s="93" t="s">
        <v>244</v>
      </c>
      <c r="H2177" s="96">
        <v>1.026718857E7</v>
      </c>
      <c r="I2177" s="93">
        <v>3.0</v>
      </c>
      <c r="J2177" s="97">
        <v>2.6</v>
      </c>
      <c r="K2177" s="94">
        <v>2024.0</v>
      </c>
      <c r="L2177" s="93" t="s">
        <v>295</v>
      </c>
      <c r="M2177" s="93">
        <v>2023.0</v>
      </c>
      <c r="N2177" s="93" t="s">
        <v>161</v>
      </c>
      <c r="O2177" s="65" t="str">
        <f t="shared" si="1"/>
        <v>051169310001</v>
      </c>
      <c r="P2177" s="65">
        <f t="shared" si="2"/>
        <v>7</v>
      </c>
      <c r="Q2177" s="65">
        <f t="shared" si="3"/>
        <v>3</v>
      </c>
      <c r="R2177" s="65" t="str">
        <f t="shared" si="12"/>
        <v>05.116.931/0001-73</v>
      </c>
      <c r="S2177" s="84"/>
      <c r="T2177" s="84" t="str">
        <f t="shared" si="10"/>
        <v/>
      </c>
      <c r="U2177" s="84" t="str">
        <f t="shared" si="11"/>
        <v/>
      </c>
      <c r="V2177" s="65" t="str">
        <f t="shared" si="5"/>
        <v/>
      </c>
      <c r="W2177" s="84"/>
      <c r="X2177" s="84"/>
      <c r="Y2177" s="85"/>
      <c r="Z2177" s="85"/>
      <c r="AA2177" s="65" t="str">
        <f t="shared" si="6"/>
        <v/>
      </c>
      <c r="AB2177" s="65" t="str">
        <f t="shared" si="7"/>
        <v/>
      </c>
      <c r="AC2177" s="86"/>
      <c r="AD2177" s="87" t="str">
        <f t="shared" si="8"/>
        <v/>
      </c>
      <c r="AE2177" s="84"/>
      <c r="AF2177" s="86">
        <f>IF(AC2177&gt;0,AC2177,'⚙️ Config'!$B$10)</f>
        <v>0.0075</v>
      </c>
      <c r="AG2177" s="88">
        <f t="shared" si="9"/>
        <v>77003.91428</v>
      </c>
      <c r="AH2177" s="88">
        <f>AG2177*'⚙️ Config'!$B$11</f>
        <v>385019.5714</v>
      </c>
      <c r="AI2177" s="88">
        <f>AH2177*'⚙️ Config'!$B$12</f>
        <v>115505.8714</v>
      </c>
      <c r="AJ2177" s="64"/>
      <c r="AK2177" s="84"/>
      <c r="AL2177" s="84"/>
      <c r="AM2177" s="84"/>
      <c r="AN2177" s="84"/>
      <c r="AO2177" s="84"/>
      <c r="AP2177" s="84"/>
      <c r="AQ2177" s="84"/>
    </row>
    <row r="2178" ht="15.0" customHeight="1">
      <c r="A2178" s="93">
        <v>2175.0</v>
      </c>
      <c r="B2178" s="94" t="s">
        <v>4740</v>
      </c>
      <c r="C2178" s="93" t="s">
        <v>141</v>
      </c>
      <c r="D2178" s="93" t="s">
        <v>4741</v>
      </c>
      <c r="E2178" s="95">
        <v>37.2</v>
      </c>
      <c r="F2178" s="93" t="s">
        <v>85</v>
      </c>
      <c r="G2178" s="93" t="s">
        <v>244</v>
      </c>
      <c r="H2178" s="96">
        <v>1.019429514E7</v>
      </c>
      <c r="I2178" s="93">
        <v>2.0</v>
      </c>
      <c r="J2178" s="97">
        <v>2.1</v>
      </c>
      <c r="K2178" s="94">
        <v>2024.0</v>
      </c>
      <c r="L2178" s="93" t="s">
        <v>144</v>
      </c>
      <c r="M2178" s="93">
        <v>2024.0</v>
      </c>
      <c r="N2178" s="93" t="s">
        <v>145</v>
      </c>
      <c r="O2178" s="65" t="str">
        <f t="shared" si="1"/>
        <v>039133480001</v>
      </c>
      <c r="P2178" s="65">
        <f t="shared" si="2"/>
        <v>6</v>
      </c>
      <c r="Q2178" s="65">
        <f t="shared" si="3"/>
        <v>8</v>
      </c>
      <c r="R2178" s="65" t="str">
        <f t="shared" si="12"/>
        <v>03.913.348/0001-68</v>
      </c>
      <c r="S2178" s="84"/>
      <c r="T2178" s="84" t="str">
        <f t="shared" si="10"/>
        <v/>
      </c>
      <c r="U2178" s="84" t="str">
        <f t="shared" si="11"/>
        <v/>
      </c>
      <c r="V2178" s="65" t="str">
        <f t="shared" si="5"/>
        <v/>
      </c>
      <c r="W2178" s="84"/>
      <c r="X2178" s="84"/>
      <c r="Y2178" s="85"/>
      <c r="Z2178" s="85"/>
      <c r="AA2178" s="65" t="str">
        <f t="shared" si="6"/>
        <v/>
      </c>
      <c r="AB2178" s="65" t="str">
        <f t="shared" si="7"/>
        <v/>
      </c>
      <c r="AC2178" s="86"/>
      <c r="AD2178" s="87" t="str">
        <f t="shared" si="8"/>
        <v/>
      </c>
      <c r="AE2178" s="84"/>
      <c r="AF2178" s="86">
        <f>IF(AC2178&gt;0,AC2178,'⚙️ Config'!$B$10)</f>
        <v>0.0075</v>
      </c>
      <c r="AG2178" s="88">
        <f t="shared" si="9"/>
        <v>76457.21355</v>
      </c>
      <c r="AH2178" s="88">
        <f>AG2178*'⚙️ Config'!$B$11</f>
        <v>382286.0678</v>
      </c>
      <c r="AI2178" s="88">
        <f>AH2178*'⚙️ Config'!$B$12</f>
        <v>114685.8203</v>
      </c>
      <c r="AJ2178" s="64"/>
      <c r="AK2178" s="84"/>
      <c r="AL2178" s="84"/>
      <c r="AM2178" s="84"/>
      <c r="AN2178" s="84"/>
      <c r="AO2178" s="84"/>
      <c r="AP2178" s="84"/>
      <c r="AQ2178" s="84"/>
    </row>
    <row r="2179" ht="15.0" customHeight="1">
      <c r="A2179" s="93">
        <v>2176.0</v>
      </c>
      <c r="B2179" s="94" t="s">
        <v>4742</v>
      </c>
      <c r="C2179" s="93" t="s">
        <v>141</v>
      </c>
      <c r="D2179" s="93" t="s">
        <v>4743</v>
      </c>
      <c r="E2179" s="95">
        <v>35.8</v>
      </c>
      <c r="F2179" s="93" t="s">
        <v>85</v>
      </c>
      <c r="G2179" s="93" t="s">
        <v>244</v>
      </c>
      <c r="H2179" s="96">
        <v>1.016977756E7</v>
      </c>
      <c r="I2179" s="93">
        <v>4.0</v>
      </c>
      <c r="J2179" s="97">
        <v>3.3</v>
      </c>
      <c r="K2179" s="94">
        <v>2025.0</v>
      </c>
      <c r="L2179" s="93" t="s">
        <v>508</v>
      </c>
      <c r="M2179" s="93">
        <v>2022.0</v>
      </c>
      <c r="N2179" s="93" t="s">
        <v>161</v>
      </c>
      <c r="O2179" s="65" t="str">
        <f t="shared" si="1"/>
        <v>121001100001</v>
      </c>
      <c r="P2179" s="65">
        <f t="shared" si="2"/>
        <v>0</v>
      </c>
      <c r="Q2179" s="65">
        <f t="shared" si="3"/>
        <v>4</v>
      </c>
      <c r="R2179" s="65" t="str">
        <f t="shared" si="12"/>
        <v>12.100.110/0001-04</v>
      </c>
      <c r="S2179" s="84"/>
      <c r="T2179" s="84" t="str">
        <f t="shared" si="10"/>
        <v/>
      </c>
      <c r="U2179" s="84" t="str">
        <f t="shared" si="11"/>
        <v/>
      </c>
      <c r="V2179" s="65" t="str">
        <f t="shared" si="5"/>
        <v/>
      </c>
      <c r="W2179" s="84"/>
      <c r="X2179" s="84"/>
      <c r="Y2179" s="85"/>
      <c r="Z2179" s="85"/>
      <c r="AA2179" s="65" t="str">
        <f t="shared" si="6"/>
        <v/>
      </c>
      <c r="AB2179" s="65" t="str">
        <f t="shared" si="7"/>
        <v/>
      </c>
      <c r="AC2179" s="86"/>
      <c r="AD2179" s="87" t="str">
        <f t="shared" si="8"/>
        <v/>
      </c>
      <c r="AE2179" s="84"/>
      <c r="AF2179" s="86">
        <f>IF(AC2179&gt;0,AC2179,'⚙️ Config'!$B$10)</f>
        <v>0.0075</v>
      </c>
      <c r="AG2179" s="88">
        <f t="shared" si="9"/>
        <v>76273.3317</v>
      </c>
      <c r="AH2179" s="88">
        <f>AG2179*'⚙️ Config'!$B$11</f>
        <v>381366.6585</v>
      </c>
      <c r="AI2179" s="88">
        <f>AH2179*'⚙️ Config'!$B$12</f>
        <v>114409.9976</v>
      </c>
      <c r="AJ2179" s="64"/>
      <c r="AK2179" s="84"/>
      <c r="AL2179" s="84"/>
      <c r="AM2179" s="84"/>
      <c r="AN2179" s="84"/>
      <c r="AO2179" s="84"/>
      <c r="AP2179" s="84"/>
      <c r="AQ2179" s="84"/>
    </row>
    <row r="2180" ht="15.0" customHeight="1">
      <c r="A2180" s="93">
        <v>2177.0</v>
      </c>
      <c r="B2180" s="94" t="s">
        <v>4744</v>
      </c>
      <c r="C2180" s="93" t="s">
        <v>141</v>
      </c>
      <c r="D2180" s="93" t="s">
        <v>4745</v>
      </c>
      <c r="E2180" s="95">
        <v>40.27</v>
      </c>
      <c r="F2180" s="93" t="s">
        <v>85</v>
      </c>
      <c r="G2180" s="93" t="s">
        <v>244</v>
      </c>
      <c r="H2180" s="96">
        <v>1.016352826E7</v>
      </c>
      <c r="I2180" s="93">
        <v>3.0</v>
      </c>
      <c r="J2180" s="97">
        <v>1.6</v>
      </c>
      <c r="K2180" s="94">
        <v>2024.0</v>
      </c>
      <c r="L2180" s="93" t="s">
        <v>719</v>
      </c>
      <c r="M2180" s="93">
        <v>2024.0</v>
      </c>
      <c r="N2180" s="93" t="s">
        <v>145</v>
      </c>
      <c r="O2180" s="65" t="str">
        <f t="shared" si="1"/>
        <v>603985420001</v>
      </c>
      <c r="P2180" s="65">
        <f t="shared" si="2"/>
        <v>9</v>
      </c>
      <c r="Q2180" s="65">
        <f t="shared" si="3"/>
        <v>6</v>
      </c>
      <c r="R2180" s="65" t="str">
        <f t="shared" si="12"/>
        <v>60.398.542/0001-96</v>
      </c>
      <c r="S2180" s="84"/>
      <c r="T2180" s="84" t="str">
        <f t="shared" si="10"/>
        <v/>
      </c>
      <c r="U2180" s="84" t="str">
        <f t="shared" si="11"/>
        <v/>
      </c>
      <c r="V2180" s="65" t="str">
        <f t="shared" si="5"/>
        <v/>
      </c>
      <c r="W2180" s="84"/>
      <c r="X2180" s="84"/>
      <c r="Y2180" s="85"/>
      <c r="Z2180" s="85"/>
      <c r="AA2180" s="65" t="str">
        <f t="shared" si="6"/>
        <v/>
      </c>
      <c r="AB2180" s="65" t="str">
        <f t="shared" si="7"/>
        <v/>
      </c>
      <c r="AC2180" s="86"/>
      <c r="AD2180" s="87" t="str">
        <f t="shared" si="8"/>
        <v/>
      </c>
      <c r="AE2180" s="84"/>
      <c r="AF2180" s="86">
        <f>IF(AC2180&gt;0,AC2180,'⚙️ Config'!$B$10)</f>
        <v>0.0075</v>
      </c>
      <c r="AG2180" s="88">
        <f t="shared" si="9"/>
        <v>76226.46195</v>
      </c>
      <c r="AH2180" s="88">
        <f>AG2180*'⚙️ Config'!$B$11</f>
        <v>381132.3098</v>
      </c>
      <c r="AI2180" s="88">
        <f>AH2180*'⚙️ Config'!$B$12</f>
        <v>114339.6929</v>
      </c>
      <c r="AJ2180" s="64"/>
      <c r="AK2180" s="84"/>
      <c r="AL2180" s="84"/>
      <c r="AM2180" s="84"/>
      <c r="AN2180" s="84"/>
      <c r="AO2180" s="84"/>
      <c r="AP2180" s="84"/>
      <c r="AQ2180" s="84"/>
    </row>
    <row r="2181" ht="15.0" customHeight="1">
      <c r="A2181" s="93">
        <v>2178.0</v>
      </c>
      <c r="B2181" s="94" t="s">
        <v>4746</v>
      </c>
      <c r="C2181" s="93" t="s">
        <v>141</v>
      </c>
      <c r="D2181" s="93" t="s">
        <v>4747</v>
      </c>
      <c r="E2181" s="95">
        <v>40.27</v>
      </c>
      <c r="F2181" s="93" t="s">
        <v>85</v>
      </c>
      <c r="G2181" s="93" t="s">
        <v>244</v>
      </c>
      <c r="H2181" s="96">
        <v>1.010310193E7</v>
      </c>
      <c r="I2181" s="93">
        <v>3.0</v>
      </c>
      <c r="J2181" s="97">
        <v>1.6</v>
      </c>
      <c r="K2181" s="94">
        <v>2024.0</v>
      </c>
      <c r="L2181" s="93" t="s">
        <v>4646</v>
      </c>
      <c r="M2181" s="93">
        <v>2024.0</v>
      </c>
      <c r="N2181" s="93" t="s">
        <v>161</v>
      </c>
      <c r="O2181" s="65" t="str">
        <f t="shared" si="1"/>
        <v>013234060001</v>
      </c>
      <c r="P2181" s="65">
        <f t="shared" si="2"/>
        <v>7</v>
      </c>
      <c r="Q2181" s="65">
        <f t="shared" si="3"/>
        <v>8</v>
      </c>
      <c r="R2181" s="65" t="str">
        <f t="shared" si="12"/>
        <v>01.323.406/0001-78</v>
      </c>
      <c r="S2181" s="84"/>
      <c r="T2181" s="84" t="str">
        <f t="shared" si="10"/>
        <v/>
      </c>
      <c r="U2181" s="84" t="str">
        <f t="shared" si="11"/>
        <v/>
      </c>
      <c r="V2181" s="65" t="str">
        <f t="shared" si="5"/>
        <v/>
      </c>
      <c r="W2181" s="84"/>
      <c r="X2181" s="84"/>
      <c r="Y2181" s="85"/>
      <c r="Z2181" s="85"/>
      <c r="AA2181" s="65" t="str">
        <f t="shared" si="6"/>
        <v/>
      </c>
      <c r="AB2181" s="65" t="str">
        <f t="shared" si="7"/>
        <v/>
      </c>
      <c r="AC2181" s="86"/>
      <c r="AD2181" s="87" t="str">
        <f t="shared" si="8"/>
        <v/>
      </c>
      <c r="AE2181" s="84"/>
      <c r="AF2181" s="86">
        <f>IF(AC2181&gt;0,AC2181,'⚙️ Config'!$B$10)</f>
        <v>0.0075</v>
      </c>
      <c r="AG2181" s="88">
        <f t="shared" si="9"/>
        <v>75773.26448</v>
      </c>
      <c r="AH2181" s="88">
        <f>AG2181*'⚙️ Config'!$B$11</f>
        <v>378866.3224</v>
      </c>
      <c r="AI2181" s="88">
        <f>AH2181*'⚙️ Config'!$B$12</f>
        <v>113659.8967</v>
      </c>
      <c r="AJ2181" s="64"/>
      <c r="AK2181" s="84"/>
      <c r="AL2181" s="84"/>
      <c r="AM2181" s="84"/>
      <c r="AN2181" s="84"/>
      <c r="AO2181" s="84"/>
      <c r="AP2181" s="84"/>
      <c r="AQ2181" s="84"/>
    </row>
    <row r="2182" ht="15.0" customHeight="1">
      <c r="A2182" s="93">
        <v>2179.0</v>
      </c>
      <c r="B2182" s="94" t="s">
        <v>4748</v>
      </c>
      <c r="C2182" s="93" t="s">
        <v>141</v>
      </c>
      <c r="D2182" s="93" t="s">
        <v>4749</v>
      </c>
      <c r="E2182" s="95">
        <v>30.36</v>
      </c>
      <c r="F2182" s="93" t="s">
        <v>85</v>
      </c>
      <c r="G2182" s="93" t="s">
        <v>244</v>
      </c>
      <c r="H2182" s="96">
        <v>1.007585677E7</v>
      </c>
      <c r="I2182" s="93">
        <v>4.0</v>
      </c>
      <c r="J2182" s="97">
        <v>3.8</v>
      </c>
      <c r="K2182" s="94">
        <v>2024.0</v>
      </c>
      <c r="L2182" s="93" t="s">
        <v>448</v>
      </c>
      <c r="M2182" s="93">
        <v>2022.0</v>
      </c>
      <c r="N2182" s="93" t="s">
        <v>189</v>
      </c>
      <c r="O2182" s="65" t="str">
        <f t="shared" si="1"/>
        <v>310724300001</v>
      </c>
      <c r="P2182" s="65">
        <f t="shared" si="2"/>
        <v>4</v>
      </c>
      <c r="Q2182" s="65">
        <f t="shared" si="3"/>
        <v>2</v>
      </c>
      <c r="R2182" s="65" t="str">
        <f t="shared" si="12"/>
        <v>31.072.430/0001-42</v>
      </c>
      <c r="S2182" s="84"/>
      <c r="T2182" s="84" t="str">
        <f t="shared" si="10"/>
        <v/>
      </c>
      <c r="U2182" s="84" t="str">
        <f t="shared" si="11"/>
        <v/>
      </c>
      <c r="V2182" s="65" t="str">
        <f t="shared" si="5"/>
        <v/>
      </c>
      <c r="W2182" s="84"/>
      <c r="X2182" s="84"/>
      <c r="Y2182" s="85"/>
      <c r="Z2182" s="85"/>
      <c r="AA2182" s="65" t="str">
        <f t="shared" si="6"/>
        <v/>
      </c>
      <c r="AB2182" s="65" t="str">
        <f t="shared" si="7"/>
        <v/>
      </c>
      <c r="AC2182" s="86"/>
      <c r="AD2182" s="87" t="str">
        <f t="shared" si="8"/>
        <v/>
      </c>
      <c r="AE2182" s="84"/>
      <c r="AF2182" s="86">
        <f>IF(AC2182&gt;0,AC2182,'⚙️ Config'!$B$10)</f>
        <v>0.0075</v>
      </c>
      <c r="AG2182" s="88">
        <f t="shared" si="9"/>
        <v>75568.92578</v>
      </c>
      <c r="AH2182" s="88">
        <f>AG2182*'⚙️ Config'!$B$11</f>
        <v>377844.6289</v>
      </c>
      <c r="AI2182" s="88">
        <f>AH2182*'⚙️ Config'!$B$12</f>
        <v>113353.3887</v>
      </c>
      <c r="AJ2182" s="64"/>
      <c r="AK2182" s="84"/>
      <c r="AL2182" s="84"/>
      <c r="AM2182" s="84"/>
      <c r="AN2182" s="84"/>
      <c r="AO2182" s="84"/>
      <c r="AP2182" s="84"/>
      <c r="AQ2182" s="84"/>
    </row>
    <row r="2183" ht="15.0" customHeight="1">
      <c r="A2183" s="93">
        <v>2180.0</v>
      </c>
      <c r="B2183" s="94" t="s">
        <v>4750</v>
      </c>
      <c r="C2183" s="93" t="s">
        <v>141</v>
      </c>
      <c r="D2183" s="93" t="s">
        <v>4751</v>
      </c>
      <c r="E2183" s="95">
        <v>43.87</v>
      </c>
      <c r="F2183" s="93" t="s">
        <v>85</v>
      </c>
      <c r="G2183" s="93" t="s">
        <v>244</v>
      </c>
      <c r="H2183" s="96">
        <v>1.006562393E7</v>
      </c>
      <c r="I2183" s="93">
        <v>3.0</v>
      </c>
      <c r="J2183" s="97">
        <v>1.7</v>
      </c>
      <c r="K2183" s="94">
        <v>2025.0</v>
      </c>
      <c r="L2183" s="93" t="s">
        <v>256</v>
      </c>
      <c r="M2183" s="93">
        <v>2024.0</v>
      </c>
      <c r="N2183" s="93" t="s">
        <v>161</v>
      </c>
      <c r="O2183" s="65" t="str">
        <f t="shared" si="1"/>
        <v>046591490001</v>
      </c>
      <c r="P2183" s="65">
        <f t="shared" si="2"/>
        <v>3</v>
      </c>
      <c r="Q2183" s="65">
        <f t="shared" si="3"/>
        <v>8</v>
      </c>
      <c r="R2183" s="65" t="str">
        <f t="shared" si="12"/>
        <v>04.659.149/0001-38</v>
      </c>
      <c r="S2183" s="84"/>
      <c r="T2183" s="84" t="str">
        <f t="shared" si="10"/>
        <v/>
      </c>
      <c r="U2183" s="84" t="str">
        <f t="shared" si="11"/>
        <v/>
      </c>
      <c r="V2183" s="65" t="str">
        <f t="shared" si="5"/>
        <v/>
      </c>
      <c r="W2183" s="84"/>
      <c r="X2183" s="84"/>
      <c r="Y2183" s="85"/>
      <c r="Z2183" s="85"/>
      <c r="AA2183" s="65" t="str">
        <f t="shared" si="6"/>
        <v/>
      </c>
      <c r="AB2183" s="65" t="str">
        <f t="shared" si="7"/>
        <v/>
      </c>
      <c r="AC2183" s="86"/>
      <c r="AD2183" s="87" t="str">
        <f t="shared" si="8"/>
        <v/>
      </c>
      <c r="AE2183" s="84"/>
      <c r="AF2183" s="86">
        <f>IF(AC2183&gt;0,AC2183,'⚙️ Config'!$B$10)</f>
        <v>0.0075</v>
      </c>
      <c r="AG2183" s="88">
        <f t="shared" si="9"/>
        <v>75492.17948</v>
      </c>
      <c r="AH2183" s="88">
        <f>AG2183*'⚙️ Config'!$B$11</f>
        <v>377460.8974</v>
      </c>
      <c r="AI2183" s="88">
        <f>AH2183*'⚙️ Config'!$B$12</f>
        <v>113238.2692</v>
      </c>
      <c r="AJ2183" s="64"/>
      <c r="AK2183" s="84"/>
      <c r="AL2183" s="84"/>
      <c r="AM2183" s="84"/>
      <c r="AN2183" s="84"/>
      <c r="AO2183" s="84"/>
      <c r="AP2183" s="84"/>
      <c r="AQ2183" s="84"/>
    </row>
    <row r="2184" ht="15.0" customHeight="1">
      <c r="A2184" s="93">
        <v>2181.0</v>
      </c>
      <c r="B2184" s="94" t="s">
        <v>4752</v>
      </c>
      <c r="C2184" s="93" t="s">
        <v>141</v>
      </c>
      <c r="D2184" s="93" t="s">
        <v>4753</v>
      </c>
      <c r="E2184" s="95">
        <v>43.97</v>
      </c>
      <c r="F2184" s="93" t="s">
        <v>85</v>
      </c>
      <c r="G2184" s="93" t="s">
        <v>244</v>
      </c>
      <c r="H2184" s="96">
        <v>1.003831559E7</v>
      </c>
      <c r="I2184" s="93">
        <v>4.0</v>
      </c>
      <c r="J2184" s="97">
        <v>3.0</v>
      </c>
      <c r="K2184" s="94">
        <v>2025.0</v>
      </c>
      <c r="L2184" s="93" t="s">
        <v>615</v>
      </c>
      <c r="M2184" s="93">
        <v>2023.0</v>
      </c>
      <c r="N2184" s="93" t="s">
        <v>189</v>
      </c>
      <c r="O2184" s="65" t="str">
        <f t="shared" si="1"/>
        <v>563942810001</v>
      </c>
      <c r="P2184" s="65">
        <f t="shared" si="2"/>
        <v>6</v>
      </c>
      <c r="Q2184" s="65">
        <f t="shared" si="3"/>
        <v>9</v>
      </c>
      <c r="R2184" s="65" t="str">
        <f t="shared" si="12"/>
        <v>56.394.281/0001-69</v>
      </c>
      <c r="S2184" s="84"/>
      <c r="T2184" s="84" t="str">
        <f t="shared" si="10"/>
        <v/>
      </c>
      <c r="U2184" s="84" t="str">
        <f t="shared" si="11"/>
        <v/>
      </c>
      <c r="V2184" s="65" t="str">
        <f t="shared" si="5"/>
        <v/>
      </c>
      <c r="W2184" s="84"/>
      <c r="X2184" s="84"/>
      <c r="Y2184" s="85"/>
      <c r="Z2184" s="85"/>
      <c r="AA2184" s="65" t="str">
        <f t="shared" si="6"/>
        <v/>
      </c>
      <c r="AB2184" s="65" t="str">
        <f t="shared" si="7"/>
        <v/>
      </c>
      <c r="AC2184" s="86"/>
      <c r="AD2184" s="87" t="str">
        <f t="shared" si="8"/>
        <v/>
      </c>
      <c r="AE2184" s="84"/>
      <c r="AF2184" s="86">
        <f>IF(AC2184&gt;0,AC2184,'⚙️ Config'!$B$10)</f>
        <v>0.0075</v>
      </c>
      <c r="AG2184" s="88">
        <f t="shared" si="9"/>
        <v>75287.36693</v>
      </c>
      <c r="AH2184" s="88">
        <f>AG2184*'⚙️ Config'!$B$11</f>
        <v>376436.8346</v>
      </c>
      <c r="AI2184" s="88">
        <f>AH2184*'⚙️ Config'!$B$12</f>
        <v>112931.0504</v>
      </c>
      <c r="AJ2184" s="64"/>
      <c r="AK2184" s="84"/>
      <c r="AL2184" s="84"/>
      <c r="AM2184" s="84"/>
      <c r="AN2184" s="84"/>
      <c r="AO2184" s="84"/>
      <c r="AP2184" s="84"/>
      <c r="AQ2184" s="84"/>
    </row>
    <row r="2185" ht="15.0" customHeight="1">
      <c r="A2185" s="93">
        <v>2182.0</v>
      </c>
      <c r="B2185" s="94" t="s">
        <v>4754</v>
      </c>
      <c r="C2185" s="93" t="s">
        <v>141</v>
      </c>
      <c r="D2185" s="93" t="s">
        <v>4755</v>
      </c>
      <c r="E2185" s="95">
        <v>21.18</v>
      </c>
      <c r="F2185" s="93" t="s">
        <v>85</v>
      </c>
      <c r="G2185" s="93" t="s">
        <v>423</v>
      </c>
      <c r="H2185" s="96">
        <v>9987132.87</v>
      </c>
      <c r="I2185" s="93">
        <v>4.0</v>
      </c>
      <c r="J2185" s="97">
        <v>3.9</v>
      </c>
      <c r="K2185" s="94">
        <v>2022.0</v>
      </c>
      <c r="L2185" s="93" t="s">
        <v>1438</v>
      </c>
      <c r="M2185" s="93">
        <v>2022.0</v>
      </c>
      <c r="N2185" s="93" t="s">
        <v>161</v>
      </c>
      <c r="O2185" s="65" t="str">
        <f t="shared" si="1"/>
        <v>412501140001</v>
      </c>
      <c r="P2185" s="65">
        <f t="shared" si="2"/>
        <v>7</v>
      </c>
      <c r="Q2185" s="65">
        <f t="shared" si="3"/>
        <v>7</v>
      </c>
      <c r="R2185" s="65" t="str">
        <f t="shared" si="12"/>
        <v>41.250.114/0001-77</v>
      </c>
      <c r="S2185" s="84"/>
      <c r="T2185" s="84" t="str">
        <f t="shared" si="10"/>
        <v/>
      </c>
      <c r="U2185" s="84" t="str">
        <f t="shared" si="11"/>
        <v/>
      </c>
      <c r="V2185" s="65" t="str">
        <f t="shared" si="5"/>
        <v/>
      </c>
      <c r="W2185" s="84"/>
      <c r="X2185" s="84"/>
      <c r="Y2185" s="85"/>
      <c r="Z2185" s="85"/>
      <c r="AA2185" s="65" t="str">
        <f t="shared" si="6"/>
        <v/>
      </c>
      <c r="AB2185" s="65" t="str">
        <f t="shared" si="7"/>
        <v/>
      </c>
      <c r="AC2185" s="86"/>
      <c r="AD2185" s="87" t="str">
        <f t="shared" si="8"/>
        <v/>
      </c>
      <c r="AE2185" s="84"/>
      <c r="AF2185" s="86">
        <f>IF(AC2185&gt;0,AC2185,'⚙️ Config'!$B$10)</f>
        <v>0.0075</v>
      </c>
      <c r="AG2185" s="88">
        <f t="shared" si="9"/>
        <v>74903.49653</v>
      </c>
      <c r="AH2185" s="88">
        <f>AG2185*'⚙️ Config'!$B$11</f>
        <v>374517.4826</v>
      </c>
      <c r="AI2185" s="88">
        <f>AH2185*'⚙️ Config'!$B$12</f>
        <v>112355.2448</v>
      </c>
      <c r="AJ2185" s="64"/>
      <c r="AK2185" s="84"/>
      <c r="AL2185" s="84"/>
      <c r="AM2185" s="84"/>
      <c r="AN2185" s="84"/>
      <c r="AO2185" s="84"/>
      <c r="AP2185" s="84"/>
      <c r="AQ2185" s="84"/>
    </row>
    <row r="2186" ht="15.0" customHeight="1">
      <c r="A2186" s="93">
        <v>2183.0</v>
      </c>
      <c r="B2186" s="94" t="s">
        <v>4756</v>
      </c>
      <c r="C2186" s="93" t="s">
        <v>141</v>
      </c>
      <c r="D2186" s="93" t="s">
        <v>4757</v>
      </c>
      <c r="E2186" s="95">
        <v>43.6</v>
      </c>
      <c r="F2186" s="93" t="s">
        <v>85</v>
      </c>
      <c r="G2186" s="93" t="s">
        <v>423</v>
      </c>
      <c r="H2186" s="96">
        <v>9973436.48</v>
      </c>
      <c r="I2186" s="93">
        <v>1.0</v>
      </c>
      <c r="J2186" s="97">
        <v>2.5</v>
      </c>
      <c r="K2186" s="94">
        <v>2023.0</v>
      </c>
      <c r="L2186" s="93" t="s">
        <v>197</v>
      </c>
      <c r="M2186" s="93">
        <v>2023.0</v>
      </c>
      <c r="N2186" s="93" t="s">
        <v>145</v>
      </c>
      <c r="O2186" s="65" t="str">
        <f t="shared" si="1"/>
        <v>040711920001</v>
      </c>
      <c r="P2186" s="65">
        <f t="shared" si="2"/>
        <v>8</v>
      </c>
      <c r="Q2186" s="65">
        <f t="shared" si="3"/>
        <v>8</v>
      </c>
      <c r="R2186" s="65" t="str">
        <f t="shared" si="12"/>
        <v>04.071.192/0001-88</v>
      </c>
      <c r="S2186" s="84"/>
      <c r="T2186" s="84" t="str">
        <f t="shared" si="10"/>
        <v/>
      </c>
      <c r="U2186" s="84" t="str">
        <f t="shared" si="11"/>
        <v/>
      </c>
      <c r="V2186" s="65" t="str">
        <f t="shared" si="5"/>
        <v/>
      </c>
      <c r="W2186" s="84"/>
      <c r="X2186" s="84"/>
      <c r="Y2186" s="85"/>
      <c r="Z2186" s="85"/>
      <c r="AA2186" s="65" t="str">
        <f t="shared" si="6"/>
        <v/>
      </c>
      <c r="AB2186" s="65" t="str">
        <f t="shared" si="7"/>
        <v/>
      </c>
      <c r="AC2186" s="86"/>
      <c r="AD2186" s="87" t="str">
        <f t="shared" si="8"/>
        <v/>
      </c>
      <c r="AE2186" s="84"/>
      <c r="AF2186" s="86">
        <f>IF(AC2186&gt;0,AC2186,'⚙️ Config'!$B$10)</f>
        <v>0.0075</v>
      </c>
      <c r="AG2186" s="88">
        <f t="shared" si="9"/>
        <v>74800.7736</v>
      </c>
      <c r="AH2186" s="88">
        <f>AG2186*'⚙️ Config'!$B$11</f>
        <v>374003.868</v>
      </c>
      <c r="AI2186" s="88">
        <f>AH2186*'⚙️ Config'!$B$12</f>
        <v>112201.1604</v>
      </c>
      <c r="AJ2186" s="64"/>
      <c r="AK2186" s="84"/>
      <c r="AL2186" s="84"/>
      <c r="AM2186" s="84"/>
      <c r="AN2186" s="84"/>
      <c r="AO2186" s="84"/>
      <c r="AP2186" s="84"/>
      <c r="AQ2186" s="84"/>
    </row>
    <row r="2187" ht="15.0" customHeight="1">
      <c r="A2187" s="93">
        <v>2184.0</v>
      </c>
      <c r="B2187" s="94" t="s">
        <v>4758</v>
      </c>
      <c r="C2187" s="93" t="s">
        <v>141</v>
      </c>
      <c r="D2187" s="93" t="s">
        <v>4759</v>
      </c>
      <c r="E2187" s="95">
        <v>35.57</v>
      </c>
      <c r="F2187" s="93" t="s">
        <v>85</v>
      </c>
      <c r="G2187" s="93" t="s">
        <v>423</v>
      </c>
      <c r="H2187" s="96">
        <v>9961643.12</v>
      </c>
      <c r="I2187" s="93">
        <v>4.0</v>
      </c>
      <c r="J2187" s="97">
        <v>1.9</v>
      </c>
      <c r="K2187" s="94">
        <v>2024.0</v>
      </c>
      <c r="L2187" s="93" t="s">
        <v>4760</v>
      </c>
      <c r="M2187" s="93">
        <v>2024.0</v>
      </c>
      <c r="N2187" s="93" t="s">
        <v>145</v>
      </c>
      <c r="O2187" s="65" t="str">
        <f t="shared" si="1"/>
        <v>178380060001</v>
      </c>
      <c r="P2187" s="65">
        <f t="shared" si="2"/>
        <v>3</v>
      </c>
      <c r="Q2187" s="65">
        <f t="shared" si="3"/>
        <v>5</v>
      </c>
      <c r="R2187" s="65" t="str">
        <f t="shared" si="12"/>
        <v>17.838.006/0001-35</v>
      </c>
      <c r="S2187" s="84"/>
      <c r="T2187" s="84" t="str">
        <f t="shared" si="10"/>
        <v/>
      </c>
      <c r="U2187" s="84" t="str">
        <f t="shared" si="11"/>
        <v/>
      </c>
      <c r="V2187" s="65" t="str">
        <f t="shared" si="5"/>
        <v/>
      </c>
      <c r="W2187" s="84"/>
      <c r="X2187" s="84"/>
      <c r="Y2187" s="85"/>
      <c r="Z2187" s="85"/>
      <c r="AA2187" s="65" t="str">
        <f t="shared" si="6"/>
        <v/>
      </c>
      <c r="AB2187" s="65" t="str">
        <f t="shared" si="7"/>
        <v/>
      </c>
      <c r="AC2187" s="86"/>
      <c r="AD2187" s="87" t="str">
        <f t="shared" si="8"/>
        <v/>
      </c>
      <c r="AE2187" s="84"/>
      <c r="AF2187" s="86">
        <f>IF(AC2187&gt;0,AC2187,'⚙️ Config'!$B$10)</f>
        <v>0.0075</v>
      </c>
      <c r="AG2187" s="88">
        <f t="shared" si="9"/>
        <v>74712.3234</v>
      </c>
      <c r="AH2187" s="88">
        <f>AG2187*'⚙️ Config'!$B$11</f>
        <v>373561.617</v>
      </c>
      <c r="AI2187" s="88">
        <f>AH2187*'⚙️ Config'!$B$12</f>
        <v>112068.4851</v>
      </c>
      <c r="AJ2187" s="64"/>
      <c r="AK2187" s="84"/>
      <c r="AL2187" s="84"/>
      <c r="AM2187" s="84"/>
      <c r="AN2187" s="84"/>
      <c r="AO2187" s="84"/>
      <c r="AP2187" s="84"/>
      <c r="AQ2187" s="84"/>
    </row>
    <row r="2188" ht="15.0" customHeight="1">
      <c r="A2188" s="93">
        <v>2185.0</v>
      </c>
      <c r="B2188" s="94" t="s">
        <v>4761</v>
      </c>
      <c r="C2188" s="93" t="s">
        <v>141</v>
      </c>
      <c r="D2188" s="93" t="s">
        <v>4762</v>
      </c>
      <c r="E2188" s="95">
        <v>30.52</v>
      </c>
      <c r="F2188" s="93" t="s">
        <v>85</v>
      </c>
      <c r="G2188" s="93" t="s">
        <v>423</v>
      </c>
      <c r="H2188" s="96">
        <v>9857849.19</v>
      </c>
      <c r="I2188" s="93">
        <v>3.0</v>
      </c>
      <c r="J2188" s="97">
        <v>3.8</v>
      </c>
      <c r="K2188" s="94">
        <v>2024.0</v>
      </c>
      <c r="L2188" s="93" t="s">
        <v>4763</v>
      </c>
      <c r="M2188" s="93">
        <v>2022.0</v>
      </c>
      <c r="N2188" s="93" t="s">
        <v>189</v>
      </c>
      <c r="O2188" s="65" t="str">
        <f t="shared" si="1"/>
        <v>106368360001</v>
      </c>
      <c r="P2188" s="65">
        <f t="shared" si="2"/>
        <v>3</v>
      </c>
      <c r="Q2188" s="65">
        <f t="shared" si="3"/>
        <v>0</v>
      </c>
      <c r="R2188" s="65" t="str">
        <f t="shared" si="12"/>
        <v>10.636.836/0001-30</v>
      </c>
      <c r="S2188" s="84"/>
      <c r="T2188" s="84" t="str">
        <f t="shared" si="10"/>
        <v/>
      </c>
      <c r="U2188" s="84" t="str">
        <f t="shared" si="11"/>
        <v/>
      </c>
      <c r="V2188" s="65" t="str">
        <f t="shared" si="5"/>
        <v/>
      </c>
      <c r="W2188" s="84"/>
      <c r="X2188" s="84"/>
      <c r="Y2188" s="85"/>
      <c r="Z2188" s="85"/>
      <c r="AA2188" s="65" t="str">
        <f t="shared" si="6"/>
        <v/>
      </c>
      <c r="AB2188" s="65" t="str">
        <f t="shared" si="7"/>
        <v/>
      </c>
      <c r="AC2188" s="86"/>
      <c r="AD2188" s="87" t="str">
        <f t="shared" si="8"/>
        <v/>
      </c>
      <c r="AE2188" s="84"/>
      <c r="AF2188" s="86">
        <f>IF(AC2188&gt;0,AC2188,'⚙️ Config'!$B$10)</f>
        <v>0.0075</v>
      </c>
      <c r="AG2188" s="88">
        <f t="shared" si="9"/>
        <v>73933.86893</v>
      </c>
      <c r="AH2188" s="88">
        <f>AG2188*'⚙️ Config'!$B$11</f>
        <v>369669.3446</v>
      </c>
      <c r="AI2188" s="88">
        <f>AH2188*'⚙️ Config'!$B$12</f>
        <v>110900.8034</v>
      </c>
      <c r="AJ2188" s="64"/>
      <c r="AK2188" s="84"/>
      <c r="AL2188" s="84"/>
      <c r="AM2188" s="84"/>
      <c r="AN2188" s="84"/>
      <c r="AO2188" s="84"/>
      <c r="AP2188" s="84"/>
      <c r="AQ2188" s="84"/>
    </row>
    <row r="2189" ht="15.0" customHeight="1">
      <c r="A2189" s="93">
        <v>2186.0</v>
      </c>
      <c r="B2189" s="94" t="s">
        <v>4764</v>
      </c>
      <c r="C2189" s="93" t="s">
        <v>141</v>
      </c>
      <c r="D2189" s="93" t="s">
        <v>4765</v>
      </c>
      <c r="E2189" s="95">
        <v>32.44</v>
      </c>
      <c r="F2189" s="93" t="s">
        <v>85</v>
      </c>
      <c r="G2189" s="93" t="s">
        <v>423</v>
      </c>
      <c r="H2189" s="96">
        <v>9852967.77</v>
      </c>
      <c r="I2189" s="93">
        <v>4.0</v>
      </c>
      <c r="J2189" s="97">
        <v>3.7</v>
      </c>
      <c r="K2189" s="94">
        <v>2025.0</v>
      </c>
      <c r="L2189" s="93" t="s">
        <v>4766</v>
      </c>
      <c r="M2189" s="93">
        <v>2022.0</v>
      </c>
      <c r="N2189" s="93" t="s">
        <v>189</v>
      </c>
      <c r="O2189" s="65" t="str">
        <f t="shared" si="1"/>
        <v>130344380001</v>
      </c>
      <c r="P2189" s="65">
        <f t="shared" si="2"/>
        <v>3</v>
      </c>
      <c r="Q2189" s="65">
        <f t="shared" si="3"/>
        <v>2</v>
      </c>
      <c r="R2189" s="65" t="str">
        <f t="shared" si="12"/>
        <v>13.034.438/0001-32</v>
      </c>
      <c r="S2189" s="84"/>
      <c r="T2189" s="84" t="str">
        <f t="shared" si="10"/>
        <v/>
      </c>
      <c r="U2189" s="84" t="str">
        <f t="shared" si="11"/>
        <v/>
      </c>
      <c r="V2189" s="65" t="str">
        <f t="shared" si="5"/>
        <v/>
      </c>
      <c r="W2189" s="84"/>
      <c r="X2189" s="84"/>
      <c r="Y2189" s="85"/>
      <c r="Z2189" s="85"/>
      <c r="AA2189" s="65" t="str">
        <f t="shared" si="6"/>
        <v/>
      </c>
      <c r="AB2189" s="65" t="str">
        <f t="shared" si="7"/>
        <v/>
      </c>
      <c r="AC2189" s="86"/>
      <c r="AD2189" s="87" t="str">
        <f t="shared" si="8"/>
        <v/>
      </c>
      <c r="AE2189" s="84"/>
      <c r="AF2189" s="86">
        <f>IF(AC2189&gt;0,AC2189,'⚙️ Config'!$B$10)</f>
        <v>0.0075</v>
      </c>
      <c r="AG2189" s="88">
        <f t="shared" si="9"/>
        <v>73897.25828</v>
      </c>
      <c r="AH2189" s="88">
        <f>AG2189*'⚙️ Config'!$B$11</f>
        <v>369486.2914</v>
      </c>
      <c r="AI2189" s="88">
        <f>AH2189*'⚙️ Config'!$B$12</f>
        <v>110845.8874</v>
      </c>
      <c r="AJ2189" s="64"/>
      <c r="AK2189" s="84"/>
      <c r="AL2189" s="84"/>
      <c r="AM2189" s="84"/>
      <c r="AN2189" s="84"/>
      <c r="AO2189" s="84"/>
      <c r="AP2189" s="84"/>
      <c r="AQ2189" s="84"/>
    </row>
    <row r="2190" ht="15.0" customHeight="1">
      <c r="A2190" s="93">
        <v>2187.0</v>
      </c>
      <c r="B2190" s="94" t="s">
        <v>4767</v>
      </c>
      <c r="C2190" s="93" t="s">
        <v>141</v>
      </c>
      <c r="D2190" s="93" t="s">
        <v>4768</v>
      </c>
      <c r="E2190" s="95">
        <v>56.93</v>
      </c>
      <c r="F2190" s="93" t="s">
        <v>85</v>
      </c>
      <c r="G2190" s="93" t="s">
        <v>423</v>
      </c>
      <c r="H2190" s="96">
        <v>9844777.29</v>
      </c>
      <c r="I2190" s="93">
        <v>3.0</v>
      </c>
      <c r="J2190" s="97">
        <v>1.9</v>
      </c>
      <c r="K2190" s="94">
        <v>2025.0</v>
      </c>
      <c r="L2190" s="93" t="s">
        <v>937</v>
      </c>
      <c r="M2190" s="93">
        <v>2024.0</v>
      </c>
      <c r="N2190" s="93" t="s">
        <v>208</v>
      </c>
      <c r="O2190" s="65" t="str">
        <f t="shared" si="1"/>
        <v>517793040001</v>
      </c>
      <c r="P2190" s="65">
        <f t="shared" si="2"/>
        <v>3</v>
      </c>
      <c r="Q2190" s="65">
        <f t="shared" si="3"/>
        <v>0</v>
      </c>
      <c r="R2190" s="65" t="str">
        <f t="shared" si="12"/>
        <v>51.779.304/0001-30</v>
      </c>
      <c r="S2190" s="84"/>
      <c r="T2190" s="84" t="str">
        <f t="shared" si="10"/>
        <v/>
      </c>
      <c r="U2190" s="84" t="str">
        <f t="shared" si="11"/>
        <v/>
      </c>
      <c r="V2190" s="65" t="str">
        <f t="shared" si="5"/>
        <v/>
      </c>
      <c r="W2190" s="84"/>
      <c r="X2190" s="84"/>
      <c r="Y2190" s="85"/>
      <c r="Z2190" s="85"/>
      <c r="AA2190" s="65" t="str">
        <f t="shared" si="6"/>
        <v/>
      </c>
      <c r="AB2190" s="65" t="str">
        <f t="shared" si="7"/>
        <v/>
      </c>
      <c r="AC2190" s="86"/>
      <c r="AD2190" s="87" t="str">
        <f t="shared" si="8"/>
        <v/>
      </c>
      <c r="AE2190" s="84"/>
      <c r="AF2190" s="86">
        <f>IF(AC2190&gt;0,AC2190,'⚙️ Config'!$B$10)</f>
        <v>0.0075</v>
      </c>
      <c r="AG2190" s="88">
        <f t="shared" si="9"/>
        <v>73835.82968</v>
      </c>
      <c r="AH2190" s="88">
        <f>AG2190*'⚙️ Config'!$B$11</f>
        <v>369179.1484</v>
      </c>
      <c r="AI2190" s="88">
        <f>AH2190*'⚙️ Config'!$B$12</f>
        <v>110753.7445</v>
      </c>
      <c r="AJ2190" s="64"/>
      <c r="AK2190" s="84"/>
      <c r="AL2190" s="84"/>
      <c r="AM2190" s="84"/>
      <c r="AN2190" s="84"/>
      <c r="AO2190" s="84"/>
      <c r="AP2190" s="84"/>
      <c r="AQ2190" s="84"/>
    </row>
    <row r="2191" ht="15.0" customHeight="1">
      <c r="A2191" s="93">
        <v>2188.0</v>
      </c>
      <c r="B2191" s="94" t="s">
        <v>4769</v>
      </c>
      <c r="C2191" s="93" t="s">
        <v>141</v>
      </c>
      <c r="D2191" s="93" t="s">
        <v>4770</v>
      </c>
      <c r="E2191" s="95">
        <v>43.77</v>
      </c>
      <c r="F2191" s="93" t="s">
        <v>85</v>
      </c>
      <c r="G2191" s="93" t="s">
        <v>423</v>
      </c>
      <c r="H2191" s="96">
        <v>9784275.35</v>
      </c>
      <c r="I2191" s="93">
        <v>3.0</v>
      </c>
      <c r="J2191" s="97">
        <v>1.4</v>
      </c>
      <c r="K2191" s="94">
        <v>2024.0</v>
      </c>
      <c r="L2191" s="93" t="s">
        <v>719</v>
      </c>
      <c r="M2191" s="93">
        <v>2024.0</v>
      </c>
      <c r="N2191" s="93" t="s">
        <v>161</v>
      </c>
      <c r="O2191" s="65" t="str">
        <f t="shared" si="1"/>
        <v>455436860001</v>
      </c>
      <c r="P2191" s="65">
        <f t="shared" si="2"/>
        <v>0</v>
      </c>
      <c r="Q2191" s="65">
        <f t="shared" si="3"/>
        <v>3</v>
      </c>
      <c r="R2191" s="65" t="str">
        <f t="shared" si="12"/>
        <v>45.543.686/0001-03</v>
      </c>
      <c r="S2191" s="84"/>
      <c r="T2191" s="84" t="str">
        <f t="shared" si="10"/>
        <v/>
      </c>
      <c r="U2191" s="84" t="str">
        <f t="shared" si="11"/>
        <v/>
      </c>
      <c r="V2191" s="65" t="str">
        <f t="shared" si="5"/>
        <v/>
      </c>
      <c r="W2191" s="84"/>
      <c r="X2191" s="84"/>
      <c r="Y2191" s="85"/>
      <c r="Z2191" s="85"/>
      <c r="AA2191" s="65" t="str">
        <f t="shared" si="6"/>
        <v/>
      </c>
      <c r="AB2191" s="65" t="str">
        <f t="shared" si="7"/>
        <v/>
      </c>
      <c r="AC2191" s="86"/>
      <c r="AD2191" s="87" t="str">
        <f t="shared" si="8"/>
        <v/>
      </c>
      <c r="AE2191" s="84"/>
      <c r="AF2191" s="86">
        <f>IF(AC2191&gt;0,AC2191,'⚙️ Config'!$B$10)</f>
        <v>0.0075</v>
      </c>
      <c r="AG2191" s="88">
        <f t="shared" si="9"/>
        <v>73382.06513</v>
      </c>
      <c r="AH2191" s="88">
        <f>AG2191*'⚙️ Config'!$B$11</f>
        <v>366910.3256</v>
      </c>
      <c r="AI2191" s="88">
        <f>AH2191*'⚙️ Config'!$B$12</f>
        <v>110073.0977</v>
      </c>
      <c r="AJ2191" s="64"/>
      <c r="AK2191" s="84"/>
      <c r="AL2191" s="84"/>
      <c r="AM2191" s="84"/>
      <c r="AN2191" s="84"/>
      <c r="AO2191" s="84"/>
      <c r="AP2191" s="84"/>
      <c r="AQ2191" s="84"/>
    </row>
    <row r="2192" ht="15.0" customHeight="1">
      <c r="A2192" s="93">
        <v>2189.0</v>
      </c>
      <c r="B2192" s="94" t="s">
        <v>4771</v>
      </c>
      <c r="C2192" s="93" t="s">
        <v>141</v>
      </c>
      <c r="D2192" s="93" t="s">
        <v>4772</v>
      </c>
      <c r="E2192" s="95">
        <v>61.03</v>
      </c>
      <c r="F2192" s="93" t="s">
        <v>85</v>
      </c>
      <c r="G2192" s="93" t="s">
        <v>423</v>
      </c>
      <c r="H2192" s="96">
        <v>9753957.43</v>
      </c>
      <c r="I2192" s="93">
        <v>4.0</v>
      </c>
      <c r="J2192" s="97">
        <v>0.8</v>
      </c>
      <c r="K2192" s="94">
        <v>2025.0</v>
      </c>
      <c r="L2192" s="93" t="s">
        <v>719</v>
      </c>
      <c r="M2192" s="93">
        <v>2025.0</v>
      </c>
      <c r="N2192" s="93" t="s">
        <v>189</v>
      </c>
      <c r="O2192" s="65" t="str">
        <f t="shared" si="1"/>
        <v>328346170001</v>
      </c>
      <c r="P2192" s="65">
        <f t="shared" si="2"/>
        <v>0</v>
      </c>
      <c r="Q2192" s="65">
        <f t="shared" si="3"/>
        <v>7</v>
      </c>
      <c r="R2192" s="65" t="str">
        <f t="shared" si="12"/>
        <v>32.834.617/0001-07</v>
      </c>
      <c r="S2192" s="84"/>
      <c r="T2192" s="84" t="str">
        <f t="shared" si="10"/>
        <v/>
      </c>
      <c r="U2192" s="84" t="str">
        <f t="shared" si="11"/>
        <v/>
      </c>
      <c r="V2192" s="65" t="str">
        <f t="shared" si="5"/>
        <v/>
      </c>
      <c r="W2192" s="84"/>
      <c r="X2192" s="84"/>
      <c r="Y2192" s="85"/>
      <c r="Z2192" s="85"/>
      <c r="AA2192" s="65" t="str">
        <f t="shared" si="6"/>
        <v/>
      </c>
      <c r="AB2192" s="65" t="str">
        <f t="shared" si="7"/>
        <v/>
      </c>
      <c r="AC2192" s="86"/>
      <c r="AD2192" s="87" t="str">
        <f t="shared" si="8"/>
        <v/>
      </c>
      <c r="AE2192" s="84"/>
      <c r="AF2192" s="86">
        <f>IF(AC2192&gt;0,AC2192,'⚙️ Config'!$B$10)</f>
        <v>0.0075</v>
      </c>
      <c r="AG2192" s="88">
        <f t="shared" si="9"/>
        <v>73154.68073</v>
      </c>
      <c r="AH2192" s="88">
        <f>AG2192*'⚙️ Config'!$B$11</f>
        <v>365773.4036</v>
      </c>
      <c r="AI2192" s="88">
        <f>AH2192*'⚙️ Config'!$B$12</f>
        <v>109732.0211</v>
      </c>
      <c r="AJ2192" s="64"/>
      <c r="AK2192" s="84"/>
      <c r="AL2192" s="84"/>
      <c r="AM2192" s="84"/>
      <c r="AN2192" s="84"/>
      <c r="AO2192" s="84"/>
      <c r="AP2192" s="84"/>
      <c r="AQ2192" s="84"/>
    </row>
    <row r="2193" ht="15.0" customHeight="1">
      <c r="A2193" s="93">
        <v>2190.0</v>
      </c>
      <c r="B2193" s="94" t="s">
        <v>4773</v>
      </c>
      <c r="C2193" s="93" t="s">
        <v>141</v>
      </c>
      <c r="D2193" s="93" t="s">
        <v>4774</v>
      </c>
      <c r="E2193" s="95">
        <v>37.19</v>
      </c>
      <c r="F2193" s="93" t="s">
        <v>85</v>
      </c>
      <c r="G2193" s="93" t="s">
        <v>423</v>
      </c>
      <c r="H2193" s="96">
        <v>9653855.68</v>
      </c>
      <c r="I2193" s="93">
        <v>4.0</v>
      </c>
      <c r="J2193" s="97">
        <v>2.3</v>
      </c>
      <c r="K2193" s="94">
        <v>2025.0</v>
      </c>
      <c r="L2193" s="93" t="s">
        <v>670</v>
      </c>
      <c r="M2193" s="93">
        <v>2023.0</v>
      </c>
      <c r="N2193" s="93" t="s">
        <v>161</v>
      </c>
      <c r="O2193" s="65" t="str">
        <f t="shared" si="1"/>
        <v>370100590001</v>
      </c>
      <c r="P2193" s="65">
        <f t="shared" si="2"/>
        <v>7</v>
      </c>
      <c r="Q2193" s="65">
        <f t="shared" si="3"/>
        <v>0</v>
      </c>
      <c r="R2193" s="65" t="str">
        <f t="shared" si="12"/>
        <v>37.010.059/0001-70</v>
      </c>
      <c r="S2193" s="84"/>
      <c r="T2193" s="84" t="str">
        <f t="shared" si="10"/>
        <v/>
      </c>
      <c r="U2193" s="84" t="str">
        <f t="shared" si="11"/>
        <v/>
      </c>
      <c r="V2193" s="65" t="str">
        <f t="shared" si="5"/>
        <v/>
      </c>
      <c r="W2193" s="84"/>
      <c r="X2193" s="84"/>
      <c r="Y2193" s="85"/>
      <c r="Z2193" s="85"/>
      <c r="AA2193" s="65" t="str">
        <f t="shared" si="6"/>
        <v/>
      </c>
      <c r="AB2193" s="65" t="str">
        <f t="shared" si="7"/>
        <v/>
      </c>
      <c r="AC2193" s="86"/>
      <c r="AD2193" s="87" t="str">
        <f t="shared" si="8"/>
        <v/>
      </c>
      <c r="AE2193" s="84"/>
      <c r="AF2193" s="86">
        <f>IF(AC2193&gt;0,AC2193,'⚙️ Config'!$B$10)</f>
        <v>0.0075</v>
      </c>
      <c r="AG2193" s="88">
        <f t="shared" si="9"/>
        <v>72403.9176</v>
      </c>
      <c r="AH2193" s="88">
        <f>AG2193*'⚙️ Config'!$B$11</f>
        <v>362019.588</v>
      </c>
      <c r="AI2193" s="88">
        <f>AH2193*'⚙️ Config'!$B$12</f>
        <v>108605.8764</v>
      </c>
      <c r="AJ2193" s="64"/>
      <c r="AK2193" s="84"/>
      <c r="AL2193" s="84"/>
      <c r="AM2193" s="84"/>
      <c r="AN2193" s="84"/>
      <c r="AO2193" s="84"/>
      <c r="AP2193" s="84"/>
      <c r="AQ2193" s="84"/>
    </row>
    <row r="2194" ht="15.0" customHeight="1">
      <c r="A2194" s="93">
        <v>2191.0</v>
      </c>
      <c r="B2194" s="94" t="s">
        <v>4775</v>
      </c>
      <c r="C2194" s="93" t="s">
        <v>141</v>
      </c>
      <c r="D2194" s="93" t="s">
        <v>4776</v>
      </c>
      <c r="E2194" s="95">
        <v>48.1</v>
      </c>
      <c r="F2194" s="93" t="s">
        <v>85</v>
      </c>
      <c r="G2194" s="93" t="s">
        <v>423</v>
      </c>
      <c r="H2194" s="96">
        <v>9604601.78</v>
      </c>
      <c r="I2194" s="93">
        <v>3.0</v>
      </c>
      <c r="J2194" s="97">
        <v>1.2</v>
      </c>
      <c r="K2194" s="94">
        <v>2025.0</v>
      </c>
      <c r="L2194" s="93" t="s">
        <v>719</v>
      </c>
      <c r="M2194" s="93">
        <v>2025.0</v>
      </c>
      <c r="N2194" s="93" t="s">
        <v>161</v>
      </c>
      <c r="O2194" s="65" t="str">
        <f t="shared" si="1"/>
        <v>346127800001</v>
      </c>
      <c r="P2194" s="65">
        <f t="shared" si="2"/>
        <v>4</v>
      </c>
      <c r="Q2194" s="65">
        <f t="shared" si="3"/>
        <v>2</v>
      </c>
      <c r="R2194" s="65" t="str">
        <f t="shared" si="12"/>
        <v>34.612.780/0001-42</v>
      </c>
      <c r="S2194" s="84"/>
      <c r="T2194" s="84" t="str">
        <f t="shared" si="10"/>
        <v/>
      </c>
      <c r="U2194" s="84" t="str">
        <f t="shared" si="11"/>
        <v/>
      </c>
      <c r="V2194" s="65" t="str">
        <f t="shared" si="5"/>
        <v/>
      </c>
      <c r="W2194" s="84"/>
      <c r="X2194" s="84"/>
      <c r="Y2194" s="85"/>
      <c r="Z2194" s="85"/>
      <c r="AA2194" s="65" t="str">
        <f t="shared" si="6"/>
        <v/>
      </c>
      <c r="AB2194" s="65" t="str">
        <f t="shared" si="7"/>
        <v/>
      </c>
      <c r="AC2194" s="86"/>
      <c r="AD2194" s="87" t="str">
        <f t="shared" si="8"/>
        <v/>
      </c>
      <c r="AE2194" s="84"/>
      <c r="AF2194" s="86">
        <f>IF(AC2194&gt;0,AC2194,'⚙️ Config'!$B$10)</f>
        <v>0.0075</v>
      </c>
      <c r="AG2194" s="88">
        <f t="shared" si="9"/>
        <v>72034.51335</v>
      </c>
      <c r="AH2194" s="88">
        <f>AG2194*'⚙️ Config'!$B$11</f>
        <v>360172.5668</v>
      </c>
      <c r="AI2194" s="88">
        <f>AH2194*'⚙️ Config'!$B$12</f>
        <v>108051.77</v>
      </c>
      <c r="AJ2194" s="64"/>
      <c r="AK2194" s="84"/>
      <c r="AL2194" s="84"/>
      <c r="AM2194" s="84"/>
      <c r="AN2194" s="84"/>
      <c r="AO2194" s="84"/>
      <c r="AP2194" s="84"/>
      <c r="AQ2194" s="84"/>
    </row>
    <row r="2195" ht="15.0" customHeight="1">
      <c r="A2195" s="93">
        <v>2192.0</v>
      </c>
      <c r="B2195" s="94" t="s">
        <v>4777</v>
      </c>
      <c r="C2195" s="93" t="s">
        <v>141</v>
      </c>
      <c r="D2195" s="93" t="s">
        <v>4778</v>
      </c>
      <c r="E2195" s="95">
        <v>33.59</v>
      </c>
      <c r="F2195" s="93" t="s">
        <v>85</v>
      </c>
      <c r="G2195" s="93" t="s">
        <v>423</v>
      </c>
      <c r="H2195" s="96">
        <v>9587401.05</v>
      </c>
      <c r="I2195" s="93">
        <v>2.0</v>
      </c>
      <c r="J2195" s="97">
        <v>2.5</v>
      </c>
      <c r="K2195" s="94">
        <v>2023.0</v>
      </c>
      <c r="L2195" s="93" t="s">
        <v>144</v>
      </c>
      <c r="M2195" s="93">
        <v>2023.0</v>
      </c>
      <c r="N2195" s="93" t="s">
        <v>145</v>
      </c>
      <c r="O2195" s="65" t="str">
        <f t="shared" si="1"/>
        <v>058020540001</v>
      </c>
      <c r="P2195" s="65">
        <f t="shared" si="2"/>
        <v>9</v>
      </c>
      <c r="Q2195" s="65">
        <f t="shared" si="3"/>
        <v>4</v>
      </c>
      <c r="R2195" s="65" t="str">
        <f t="shared" si="12"/>
        <v>05.802.054/0001-94</v>
      </c>
      <c r="S2195" s="84"/>
      <c r="T2195" s="84" t="str">
        <f t="shared" si="10"/>
        <v/>
      </c>
      <c r="U2195" s="84" t="str">
        <f t="shared" si="11"/>
        <v/>
      </c>
      <c r="V2195" s="65" t="str">
        <f t="shared" si="5"/>
        <v/>
      </c>
      <c r="W2195" s="84"/>
      <c r="X2195" s="84"/>
      <c r="Y2195" s="85"/>
      <c r="Z2195" s="85"/>
      <c r="AA2195" s="65" t="str">
        <f t="shared" si="6"/>
        <v/>
      </c>
      <c r="AB2195" s="65" t="str">
        <f t="shared" si="7"/>
        <v/>
      </c>
      <c r="AC2195" s="86"/>
      <c r="AD2195" s="87" t="str">
        <f t="shared" si="8"/>
        <v/>
      </c>
      <c r="AE2195" s="84"/>
      <c r="AF2195" s="86">
        <f>IF(AC2195&gt;0,AC2195,'⚙️ Config'!$B$10)</f>
        <v>0.0075</v>
      </c>
      <c r="AG2195" s="88">
        <f t="shared" si="9"/>
        <v>71905.50788</v>
      </c>
      <c r="AH2195" s="88">
        <f>AG2195*'⚙️ Config'!$B$11</f>
        <v>359527.5394</v>
      </c>
      <c r="AI2195" s="88">
        <f>AH2195*'⚙️ Config'!$B$12</f>
        <v>107858.2618</v>
      </c>
      <c r="AJ2195" s="64"/>
      <c r="AK2195" s="84"/>
      <c r="AL2195" s="84"/>
      <c r="AM2195" s="84"/>
      <c r="AN2195" s="84"/>
      <c r="AO2195" s="84"/>
      <c r="AP2195" s="84"/>
      <c r="AQ2195" s="84"/>
    </row>
    <row r="2196" ht="15.0" customHeight="1">
      <c r="A2196" s="93">
        <v>2193.0</v>
      </c>
      <c r="B2196" s="94" t="s">
        <v>4779</v>
      </c>
      <c r="C2196" s="93" t="s">
        <v>141</v>
      </c>
      <c r="D2196" s="93" t="s">
        <v>4780</v>
      </c>
      <c r="E2196" s="95">
        <v>38.68</v>
      </c>
      <c r="F2196" s="93" t="s">
        <v>85</v>
      </c>
      <c r="G2196" s="93" t="s">
        <v>423</v>
      </c>
      <c r="H2196" s="96">
        <v>9579208.44</v>
      </c>
      <c r="I2196" s="93">
        <v>1.0</v>
      </c>
      <c r="J2196" s="97">
        <v>3.3</v>
      </c>
      <c r="K2196" s="94">
        <v>2022.0</v>
      </c>
      <c r="L2196" s="93" t="s">
        <v>177</v>
      </c>
      <c r="M2196" s="93">
        <v>2022.0</v>
      </c>
      <c r="N2196" s="93" t="s">
        <v>161</v>
      </c>
      <c r="O2196" s="65" t="str">
        <f t="shared" si="1"/>
        <v>575386960001</v>
      </c>
      <c r="P2196" s="65">
        <f t="shared" si="2"/>
        <v>2</v>
      </c>
      <c r="Q2196" s="65">
        <f t="shared" si="3"/>
        <v>1</v>
      </c>
      <c r="R2196" s="65" t="str">
        <f t="shared" si="12"/>
        <v>57.538.696/0001-21</v>
      </c>
      <c r="S2196" s="84"/>
      <c r="T2196" s="84" t="str">
        <f t="shared" si="10"/>
        <v/>
      </c>
      <c r="U2196" s="84" t="str">
        <f t="shared" si="11"/>
        <v/>
      </c>
      <c r="V2196" s="65" t="str">
        <f t="shared" si="5"/>
        <v/>
      </c>
      <c r="W2196" s="84"/>
      <c r="X2196" s="84"/>
      <c r="Y2196" s="85"/>
      <c r="Z2196" s="85"/>
      <c r="AA2196" s="65" t="str">
        <f t="shared" si="6"/>
        <v/>
      </c>
      <c r="AB2196" s="65" t="str">
        <f t="shared" si="7"/>
        <v/>
      </c>
      <c r="AC2196" s="86"/>
      <c r="AD2196" s="87" t="str">
        <f t="shared" si="8"/>
        <v/>
      </c>
      <c r="AE2196" s="84"/>
      <c r="AF2196" s="86">
        <f>IF(AC2196&gt;0,AC2196,'⚙️ Config'!$B$10)</f>
        <v>0.0075</v>
      </c>
      <c r="AG2196" s="88">
        <f t="shared" si="9"/>
        <v>71844.0633</v>
      </c>
      <c r="AH2196" s="88">
        <f>AG2196*'⚙️ Config'!$B$11</f>
        <v>359220.3165</v>
      </c>
      <c r="AI2196" s="88">
        <f>AH2196*'⚙️ Config'!$B$12</f>
        <v>107766.095</v>
      </c>
      <c r="AJ2196" s="64"/>
      <c r="AK2196" s="84"/>
      <c r="AL2196" s="84"/>
      <c r="AM2196" s="84"/>
      <c r="AN2196" s="84"/>
      <c r="AO2196" s="84"/>
      <c r="AP2196" s="84"/>
      <c r="AQ2196" s="84"/>
    </row>
    <row r="2197" ht="15.0" customHeight="1">
      <c r="A2197" s="93">
        <v>2194.0</v>
      </c>
      <c r="B2197" s="94" t="s">
        <v>4781</v>
      </c>
      <c r="C2197" s="93" t="s">
        <v>141</v>
      </c>
      <c r="D2197" s="93" t="s">
        <v>4782</v>
      </c>
      <c r="E2197" s="95">
        <v>44.39</v>
      </c>
      <c r="F2197" s="93" t="s">
        <v>85</v>
      </c>
      <c r="G2197" s="93" t="s">
        <v>423</v>
      </c>
      <c r="H2197" s="96">
        <v>9541482.9</v>
      </c>
      <c r="I2197" s="93">
        <v>1.0</v>
      </c>
      <c r="J2197" s="97">
        <v>2.4</v>
      </c>
      <c r="K2197" s="94">
        <v>2023.0</v>
      </c>
      <c r="L2197" s="93" t="s">
        <v>197</v>
      </c>
      <c r="M2197" s="93">
        <v>2023.0</v>
      </c>
      <c r="N2197" s="93" t="s">
        <v>161</v>
      </c>
      <c r="O2197" s="65" t="str">
        <f t="shared" si="1"/>
        <v>055977530001</v>
      </c>
      <c r="P2197" s="65">
        <f t="shared" si="2"/>
        <v>4</v>
      </c>
      <c r="Q2197" s="65">
        <f t="shared" si="3"/>
        <v>0</v>
      </c>
      <c r="R2197" s="65" t="str">
        <f t="shared" si="12"/>
        <v>05.597.753/0001-40</v>
      </c>
      <c r="S2197" s="84"/>
      <c r="T2197" s="84" t="str">
        <f t="shared" si="10"/>
        <v/>
      </c>
      <c r="U2197" s="84" t="str">
        <f t="shared" si="11"/>
        <v/>
      </c>
      <c r="V2197" s="65" t="str">
        <f t="shared" si="5"/>
        <v/>
      </c>
      <c r="W2197" s="84"/>
      <c r="X2197" s="84"/>
      <c r="Y2197" s="85"/>
      <c r="Z2197" s="85"/>
      <c r="AA2197" s="65" t="str">
        <f t="shared" si="6"/>
        <v/>
      </c>
      <c r="AB2197" s="65" t="str">
        <f t="shared" si="7"/>
        <v/>
      </c>
      <c r="AC2197" s="86"/>
      <c r="AD2197" s="87" t="str">
        <f t="shared" si="8"/>
        <v/>
      </c>
      <c r="AE2197" s="84"/>
      <c r="AF2197" s="86">
        <f>IF(AC2197&gt;0,AC2197,'⚙️ Config'!$B$10)</f>
        <v>0.0075</v>
      </c>
      <c r="AG2197" s="88">
        <f t="shared" si="9"/>
        <v>71561.12175</v>
      </c>
      <c r="AH2197" s="88">
        <f>AG2197*'⚙️ Config'!$B$11</f>
        <v>357805.6088</v>
      </c>
      <c r="AI2197" s="88">
        <f>AH2197*'⚙️ Config'!$B$12</f>
        <v>107341.6826</v>
      </c>
      <c r="AJ2197" s="64"/>
      <c r="AK2197" s="84"/>
      <c r="AL2197" s="84"/>
      <c r="AM2197" s="84"/>
      <c r="AN2197" s="84"/>
      <c r="AO2197" s="84"/>
      <c r="AP2197" s="84"/>
      <c r="AQ2197" s="84"/>
    </row>
    <row r="2198" ht="15.0" customHeight="1">
      <c r="A2198" s="93">
        <v>2195.0</v>
      </c>
      <c r="B2198" s="94" t="s">
        <v>4783</v>
      </c>
      <c r="C2198" s="93" t="s">
        <v>141</v>
      </c>
      <c r="D2198" s="93" t="s">
        <v>4784</v>
      </c>
      <c r="E2198" s="95">
        <v>38.2</v>
      </c>
      <c r="F2198" s="93" t="s">
        <v>85</v>
      </c>
      <c r="G2198" s="93" t="s">
        <v>423</v>
      </c>
      <c r="H2198" s="96">
        <v>9364931.16</v>
      </c>
      <c r="I2198" s="93">
        <v>1.0</v>
      </c>
      <c r="J2198" s="97">
        <v>3.4</v>
      </c>
      <c r="K2198" s="94">
        <v>2022.0</v>
      </c>
      <c r="L2198" s="93" t="s">
        <v>197</v>
      </c>
      <c r="M2198" s="93">
        <v>2022.0</v>
      </c>
      <c r="N2198" s="93" t="s">
        <v>145</v>
      </c>
      <c r="O2198" s="65" t="str">
        <f t="shared" si="1"/>
        <v>211543280001</v>
      </c>
      <c r="P2198" s="65">
        <f t="shared" si="2"/>
        <v>3</v>
      </c>
      <c r="Q2198" s="65">
        <f t="shared" si="3"/>
        <v>2</v>
      </c>
      <c r="R2198" s="65" t="str">
        <f t="shared" si="12"/>
        <v>21.154.328/0001-32</v>
      </c>
      <c r="S2198" s="84"/>
      <c r="T2198" s="84" t="str">
        <f t="shared" si="10"/>
        <v/>
      </c>
      <c r="U2198" s="84" t="str">
        <f t="shared" si="11"/>
        <v/>
      </c>
      <c r="V2198" s="65" t="str">
        <f t="shared" si="5"/>
        <v/>
      </c>
      <c r="W2198" s="84"/>
      <c r="X2198" s="84"/>
      <c r="Y2198" s="85"/>
      <c r="Z2198" s="85"/>
      <c r="AA2198" s="65" t="str">
        <f t="shared" si="6"/>
        <v/>
      </c>
      <c r="AB2198" s="65" t="str">
        <f t="shared" si="7"/>
        <v/>
      </c>
      <c r="AC2198" s="86"/>
      <c r="AD2198" s="87" t="str">
        <f t="shared" si="8"/>
        <v/>
      </c>
      <c r="AE2198" s="84"/>
      <c r="AF2198" s="86">
        <f>IF(AC2198&gt;0,AC2198,'⚙️ Config'!$B$10)</f>
        <v>0.0075</v>
      </c>
      <c r="AG2198" s="88">
        <f t="shared" si="9"/>
        <v>70236.9837</v>
      </c>
      <c r="AH2198" s="88">
        <f>AG2198*'⚙️ Config'!$B$11</f>
        <v>351184.9185</v>
      </c>
      <c r="AI2198" s="88">
        <f>AH2198*'⚙️ Config'!$B$12</f>
        <v>105355.4756</v>
      </c>
      <c r="AJ2198" s="64"/>
      <c r="AK2198" s="84"/>
      <c r="AL2198" s="84"/>
      <c r="AM2198" s="84"/>
      <c r="AN2198" s="84"/>
      <c r="AO2198" s="84"/>
      <c r="AP2198" s="84"/>
      <c r="AQ2198" s="84"/>
    </row>
    <row r="2199" ht="15.0" customHeight="1">
      <c r="A2199" s="93">
        <v>2196.0</v>
      </c>
      <c r="B2199" s="94" t="s">
        <v>4785</v>
      </c>
      <c r="C2199" s="93" t="s">
        <v>141</v>
      </c>
      <c r="D2199" s="93" t="s">
        <v>4786</v>
      </c>
      <c r="E2199" s="95">
        <v>76.08</v>
      </c>
      <c r="F2199" s="93" t="s">
        <v>85</v>
      </c>
      <c r="G2199" s="93" t="s">
        <v>423</v>
      </c>
      <c r="H2199" s="96">
        <v>9357905.97</v>
      </c>
      <c r="I2199" s="93">
        <v>4.0</v>
      </c>
      <c r="J2199" s="97">
        <v>0.7</v>
      </c>
      <c r="K2199" s="94">
        <v>2025.0</v>
      </c>
      <c r="L2199" s="93" t="s">
        <v>719</v>
      </c>
      <c r="M2199" s="93">
        <v>2025.0</v>
      </c>
      <c r="N2199" s="93" t="s">
        <v>161</v>
      </c>
      <c r="O2199" s="65" t="str">
        <f t="shared" si="1"/>
        <v>247662650001</v>
      </c>
      <c r="P2199" s="65">
        <f t="shared" si="2"/>
        <v>6</v>
      </c>
      <c r="Q2199" s="65">
        <f t="shared" si="3"/>
        <v>3</v>
      </c>
      <c r="R2199" s="65" t="str">
        <f t="shared" si="12"/>
        <v>24.766.265/0001-63</v>
      </c>
      <c r="S2199" s="84"/>
      <c r="T2199" s="84" t="str">
        <f t="shared" si="10"/>
        <v/>
      </c>
      <c r="U2199" s="84" t="str">
        <f t="shared" si="11"/>
        <v/>
      </c>
      <c r="V2199" s="65" t="str">
        <f t="shared" si="5"/>
        <v/>
      </c>
      <c r="W2199" s="84"/>
      <c r="X2199" s="84"/>
      <c r="Y2199" s="85"/>
      <c r="Z2199" s="85"/>
      <c r="AA2199" s="65" t="str">
        <f t="shared" si="6"/>
        <v/>
      </c>
      <c r="AB2199" s="65" t="str">
        <f t="shared" si="7"/>
        <v/>
      </c>
      <c r="AC2199" s="86"/>
      <c r="AD2199" s="87" t="str">
        <f t="shared" si="8"/>
        <v/>
      </c>
      <c r="AE2199" s="84"/>
      <c r="AF2199" s="86">
        <f>IF(AC2199&gt;0,AC2199,'⚙️ Config'!$B$10)</f>
        <v>0.0075</v>
      </c>
      <c r="AG2199" s="88">
        <f t="shared" si="9"/>
        <v>70184.29478</v>
      </c>
      <c r="AH2199" s="88">
        <f>AG2199*'⚙️ Config'!$B$11</f>
        <v>350921.4739</v>
      </c>
      <c r="AI2199" s="88">
        <f>AH2199*'⚙️ Config'!$B$12</f>
        <v>105276.4422</v>
      </c>
      <c r="AJ2199" s="64"/>
      <c r="AK2199" s="84"/>
      <c r="AL2199" s="84"/>
      <c r="AM2199" s="84"/>
      <c r="AN2199" s="84"/>
      <c r="AO2199" s="84"/>
      <c r="AP2199" s="84"/>
      <c r="AQ2199" s="84"/>
    </row>
    <row r="2200" ht="15.0" customHeight="1">
      <c r="A2200" s="93">
        <v>2197.0</v>
      </c>
      <c r="B2200" s="94" t="s">
        <v>4787</v>
      </c>
      <c r="C2200" s="93" t="s">
        <v>141</v>
      </c>
      <c r="D2200" s="93" t="s">
        <v>4788</v>
      </c>
      <c r="E2200" s="95">
        <v>24.39</v>
      </c>
      <c r="F2200" s="93" t="s">
        <v>85</v>
      </c>
      <c r="G2200" s="93" t="s">
        <v>423</v>
      </c>
      <c r="H2200" s="96">
        <v>9326015.11</v>
      </c>
      <c r="I2200" s="93">
        <v>4.0</v>
      </c>
      <c r="J2200" s="97">
        <v>3.2</v>
      </c>
      <c r="K2200" s="94">
        <v>2023.0</v>
      </c>
      <c r="L2200" s="93" t="s">
        <v>4609</v>
      </c>
      <c r="M2200" s="93">
        <v>2022.0</v>
      </c>
      <c r="N2200" s="93" t="s">
        <v>4351</v>
      </c>
      <c r="O2200" s="65" t="str">
        <f t="shared" si="1"/>
        <v>536111410001</v>
      </c>
      <c r="P2200" s="65">
        <f t="shared" si="2"/>
        <v>0</v>
      </c>
      <c r="Q2200" s="65">
        <f t="shared" si="3"/>
        <v>7</v>
      </c>
      <c r="R2200" s="65" t="str">
        <f t="shared" si="12"/>
        <v>53.611.141/0001-07</v>
      </c>
      <c r="S2200" s="84"/>
      <c r="T2200" s="84" t="str">
        <f t="shared" si="10"/>
        <v/>
      </c>
      <c r="U2200" s="84" t="str">
        <f t="shared" si="11"/>
        <v/>
      </c>
      <c r="V2200" s="65" t="str">
        <f t="shared" si="5"/>
        <v/>
      </c>
      <c r="W2200" s="84"/>
      <c r="X2200" s="84"/>
      <c r="Y2200" s="85"/>
      <c r="Z2200" s="85"/>
      <c r="AA2200" s="65" t="str">
        <f t="shared" si="6"/>
        <v/>
      </c>
      <c r="AB2200" s="65" t="str">
        <f t="shared" si="7"/>
        <v/>
      </c>
      <c r="AC2200" s="86"/>
      <c r="AD2200" s="87" t="str">
        <f t="shared" si="8"/>
        <v/>
      </c>
      <c r="AE2200" s="84"/>
      <c r="AF2200" s="86">
        <f>IF(AC2200&gt;0,AC2200,'⚙️ Config'!$B$10)</f>
        <v>0.0075</v>
      </c>
      <c r="AG2200" s="88">
        <f t="shared" si="9"/>
        <v>69945.11333</v>
      </c>
      <c r="AH2200" s="88">
        <f>AG2200*'⚙️ Config'!$B$11</f>
        <v>349725.5666</v>
      </c>
      <c r="AI2200" s="88">
        <f>AH2200*'⚙️ Config'!$B$12</f>
        <v>104917.67</v>
      </c>
      <c r="AJ2200" s="64"/>
      <c r="AK2200" s="84"/>
      <c r="AL2200" s="84"/>
      <c r="AM2200" s="84"/>
      <c r="AN2200" s="84"/>
      <c r="AO2200" s="84"/>
      <c r="AP2200" s="84"/>
      <c r="AQ2200" s="84"/>
    </row>
    <row r="2201" ht="15.0" customHeight="1">
      <c r="A2201" s="93">
        <v>2198.0</v>
      </c>
      <c r="B2201" s="94" t="s">
        <v>4789</v>
      </c>
      <c r="C2201" s="93" t="s">
        <v>141</v>
      </c>
      <c r="D2201" s="93" t="s">
        <v>4790</v>
      </c>
      <c r="E2201" s="95">
        <v>45.8</v>
      </c>
      <c r="F2201" s="93" t="s">
        <v>85</v>
      </c>
      <c r="G2201" s="93" t="s">
        <v>423</v>
      </c>
      <c r="H2201" s="96">
        <v>9282613.43</v>
      </c>
      <c r="I2201" s="93">
        <v>3.0</v>
      </c>
      <c r="J2201" s="97">
        <v>1.3</v>
      </c>
      <c r="K2201" s="94">
        <v>2024.0</v>
      </c>
      <c r="L2201" s="93" t="s">
        <v>719</v>
      </c>
      <c r="M2201" s="93">
        <v>2024.0</v>
      </c>
      <c r="N2201" s="93" t="s">
        <v>145</v>
      </c>
      <c r="O2201" s="65" t="str">
        <f t="shared" si="1"/>
        <v>068800710001</v>
      </c>
      <c r="P2201" s="65">
        <f t="shared" si="2"/>
        <v>0</v>
      </c>
      <c r="Q2201" s="65">
        <f t="shared" si="3"/>
        <v>2</v>
      </c>
      <c r="R2201" s="65" t="str">
        <f t="shared" si="12"/>
        <v>06.880.071/0001-02</v>
      </c>
      <c r="S2201" s="84"/>
      <c r="T2201" s="84" t="str">
        <f t="shared" si="10"/>
        <v/>
      </c>
      <c r="U2201" s="84" t="str">
        <f t="shared" si="11"/>
        <v/>
      </c>
      <c r="V2201" s="65" t="str">
        <f t="shared" si="5"/>
        <v/>
      </c>
      <c r="W2201" s="84"/>
      <c r="X2201" s="84"/>
      <c r="Y2201" s="85"/>
      <c r="Z2201" s="85"/>
      <c r="AA2201" s="65" t="str">
        <f t="shared" si="6"/>
        <v/>
      </c>
      <c r="AB2201" s="65" t="str">
        <f t="shared" si="7"/>
        <v/>
      </c>
      <c r="AC2201" s="86"/>
      <c r="AD2201" s="87" t="str">
        <f t="shared" si="8"/>
        <v/>
      </c>
      <c r="AE2201" s="84"/>
      <c r="AF2201" s="86">
        <f>IF(AC2201&gt;0,AC2201,'⚙️ Config'!$B$10)</f>
        <v>0.0075</v>
      </c>
      <c r="AG2201" s="88">
        <f t="shared" si="9"/>
        <v>69619.60073</v>
      </c>
      <c r="AH2201" s="88">
        <f>AG2201*'⚙️ Config'!$B$11</f>
        <v>348098.0036</v>
      </c>
      <c r="AI2201" s="88">
        <f>AH2201*'⚙️ Config'!$B$12</f>
        <v>104429.4011</v>
      </c>
      <c r="AJ2201" s="64"/>
      <c r="AK2201" s="84"/>
      <c r="AL2201" s="84"/>
      <c r="AM2201" s="84"/>
      <c r="AN2201" s="84"/>
      <c r="AO2201" s="84"/>
      <c r="AP2201" s="84"/>
      <c r="AQ2201" s="84"/>
    </row>
    <row r="2202" ht="15.0" customHeight="1">
      <c r="A2202" s="93">
        <v>2199.0</v>
      </c>
      <c r="B2202" s="94" t="s">
        <v>4791</v>
      </c>
      <c r="C2202" s="93" t="s">
        <v>141</v>
      </c>
      <c r="D2202" s="93" t="s">
        <v>4792</v>
      </c>
      <c r="E2202" s="95">
        <v>26.16</v>
      </c>
      <c r="F2202" s="93" t="s">
        <v>85</v>
      </c>
      <c r="G2202" s="93" t="s">
        <v>423</v>
      </c>
      <c r="H2202" s="96">
        <v>9227182.7</v>
      </c>
      <c r="I2202" s="93">
        <v>2.0</v>
      </c>
      <c r="J2202" s="97">
        <v>3.9</v>
      </c>
      <c r="K2202" s="94">
        <v>2022.0</v>
      </c>
      <c r="L2202" s="93" t="s">
        <v>144</v>
      </c>
      <c r="M2202" s="93">
        <v>2022.0</v>
      </c>
      <c r="N2202" s="93" t="s">
        <v>145</v>
      </c>
      <c r="O2202" s="65" t="str">
        <f t="shared" si="1"/>
        <v>056328500001</v>
      </c>
      <c r="P2202" s="65">
        <f t="shared" si="2"/>
        <v>2</v>
      </c>
      <c r="Q2202" s="65">
        <f t="shared" si="3"/>
        <v>6</v>
      </c>
      <c r="R2202" s="65" t="str">
        <f t="shared" si="12"/>
        <v>05.632.850/0001-26</v>
      </c>
      <c r="S2202" s="84"/>
      <c r="T2202" s="84" t="str">
        <f t="shared" si="10"/>
        <v/>
      </c>
      <c r="U2202" s="84" t="str">
        <f t="shared" si="11"/>
        <v/>
      </c>
      <c r="V2202" s="65" t="str">
        <f t="shared" si="5"/>
        <v/>
      </c>
      <c r="W2202" s="84"/>
      <c r="X2202" s="84"/>
      <c r="Y2202" s="85"/>
      <c r="Z2202" s="85"/>
      <c r="AA2202" s="65" t="str">
        <f t="shared" si="6"/>
        <v/>
      </c>
      <c r="AB2202" s="65" t="str">
        <f t="shared" si="7"/>
        <v/>
      </c>
      <c r="AC2202" s="86"/>
      <c r="AD2202" s="87" t="str">
        <f t="shared" si="8"/>
        <v/>
      </c>
      <c r="AE2202" s="84"/>
      <c r="AF2202" s="86">
        <f>IF(AC2202&gt;0,AC2202,'⚙️ Config'!$B$10)</f>
        <v>0.0075</v>
      </c>
      <c r="AG2202" s="88">
        <f t="shared" si="9"/>
        <v>69203.87025</v>
      </c>
      <c r="AH2202" s="88">
        <f>AG2202*'⚙️ Config'!$B$11</f>
        <v>346019.3513</v>
      </c>
      <c r="AI2202" s="88">
        <f>AH2202*'⚙️ Config'!$B$12</f>
        <v>103805.8054</v>
      </c>
      <c r="AJ2202" s="64"/>
      <c r="AK2202" s="84"/>
      <c r="AL2202" s="84"/>
      <c r="AM2202" s="84"/>
      <c r="AN2202" s="84"/>
      <c r="AO2202" s="84"/>
      <c r="AP2202" s="84"/>
      <c r="AQ2202" s="84"/>
    </row>
    <row r="2203" ht="15.0" customHeight="1">
      <c r="A2203" s="93">
        <v>2200.0</v>
      </c>
      <c r="B2203" s="94" t="s">
        <v>4793</v>
      </c>
      <c r="C2203" s="93" t="s">
        <v>141</v>
      </c>
      <c r="D2203" s="93" t="s">
        <v>4794</v>
      </c>
      <c r="E2203" s="95">
        <v>76.91</v>
      </c>
      <c r="F2203" s="93" t="s">
        <v>85</v>
      </c>
      <c r="G2203" s="93" t="s">
        <v>423</v>
      </c>
      <c r="H2203" s="96">
        <v>9226320.38</v>
      </c>
      <c r="I2203" s="93">
        <v>3.0</v>
      </c>
      <c r="J2203" s="97">
        <v>0.5</v>
      </c>
      <c r="K2203" s="94">
        <v>2025.0</v>
      </c>
      <c r="L2203" s="93" t="s">
        <v>4795</v>
      </c>
      <c r="M2203" s="93">
        <v>2025.0</v>
      </c>
      <c r="N2203" s="93" t="s">
        <v>713</v>
      </c>
      <c r="O2203" s="65" t="str">
        <f t="shared" si="1"/>
        <v>499679610001</v>
      </c>
      <c r="P2203" s="65">
        <f t="shared" si="2"/>
        <v>6</v>
      </c>
      <c r="Q2203" s="65">
        <f t="shared" si="3"/>
        <v>9</v>
      </c>
      <c r="R2203" s="65" t="str">
        <f t="shared" si="12"/>
        <v>49.967.961/0001-69</v>
      </c>
      <c r="S2203" s="84"/>
      <c r="T2203" s="84" t="str">
        <f t="shared" si="10"/>
        <v/>
      </c>
      <c r="U2203" s="84" t="str">
        <f t="shared" si="11"/>
        <v/>
      </c>
      <c r="V2203" s="65" t="str">
        <f t="shared" si="5"/>
        <v/>
      </c>
      <c r="W2203" s="84"/>
      <c r="X2203" s="84"/>
      <c r="Y2203" s="85"/>
      <c r="Z2203" s="85"/>
      <c r="AA2203" s="65" t="str">
        <f t="shared" si="6"/>
        <v/>
      </c>
      <c r="AB2203" s="65" t="str">
        <f t="shared" si="7"/>
        <v/>
      </c>
      <c r="AC2203" s="86"/>
      <c r="AD2203" s="87" t="str">
        <f t="shared" si="8"/>
        <v/>
      </c>
      <c r="AE2203" s="84"/>
      <c r="AF2203" s="86">
        <f>IF(AC2203&gt;0,AC2203,'⚙️ Config'!$B$10)</f>
        <v>0.0075</v>
      </c>
      <c r="AG2203" s="88">
        <f t="shared" si="9"/>
        <v>69197.40285</v>
      </c>
      <c r="AH2203" s="88">
        <f>AG2203*'⚙️ Config'!$B$11</f>
        <v>345987.0143</v>
      </c>
      <c r="AI2203" s="88">
        <f>AH2203*'⚙️ Config'!$B$12</f>
        <v>103796.1043</v>
      </c>
      <c r="AJ2203" s="64"/>
      <c r="AK2203" s="84"/>
      <c r="AL2203" s="84"/>
      <c r="AM2203" s="84"/>
      <c r="AN2203" s="84"/>
      <c r="AO2203" s="84"/>
      <c r="AP2203" s="84"/>
      <c r="AQ2203" s="84"/>
    </row>
    <row r="2204" ht="15.0" customHeight="1">
      <c r="A2204" s="93">
        <v>2201.0</v>
      </c>
      <c r="B2204" s="94" t="s">
        <v>4796</v>
      </c>
      <c r="C2204" s="93" t="s">
        <v>141</v>
      </c>
      <c r="D2204" s="93" t="s">
        <v>4797</v>
      </c>
      <c r="E2204" s="95">
        <v>47.47</v>
      </c>
      <c r="F2204" s="93" t="s">
        <v>85</v>
      </c>
      <c r="G2204" s="93" t="s">
        <v>423</v>
      </c>
      <c r="H2204" s="96">
        <v>9134798.47</v>
      </c>
      <c r="I2204" s="93">
        <v>4.0</v>
      </c>
      <c r="J2204" s="97">
        <v>4.0</v>
      </c>
      <c r="K2204" s="94">
        <v>2025.0</v>
      </c>
      <c r="L2204" s="93" t="s">
        <v>315</v>
      </c>
      <c r="M2204" s="93">
        <v>2022.0</v>
      </c>
      <c r="N2204" s="93" t="s">
        <v>713</v>
      </c>
      <c r="O2204" s="65" t="str">
        <f t="shared" si="1"/>
        <v>718253500001</v>
      </c>
      <c r="P2204" s="65">
        <f t="shared" si="2"/>
        <v>3</v>
      </c>
      <c r="Q2204" s="65">
        <f t="shared" si="3"/>
        <v>5</v>
      </c>
      <c r="R2204" s="65" t="str">
        <f t="shared" si="12"/>
        <v>71.825.350/0001-35</v>
      </c>
      <c r="S2204" s="84"/>
      <c r="T2204" s="84" t="str">
        <f t="shared" si="10"/>
        <v/>
      </c>
      <c r="U2204" s="84" t="str">
        <f t="shared" si="11"/>
        <v/>
      </c>
      <c r="V2204" s="65" t="str">
        <f t="shared" si="5"/>
        <v/>
      </c>
      <c r="W2204" s="84"/>
      <c r="X2204" s="84"/>
      <c r="Y2204" s="85"/>
      <c r="Z2204" s="85"/>
      <c r="AA2204" s="65" t="str">
        <f t="shared" si="6"/>
        <v/>
      </c>
      <c r="AB2204" s="65" t="str">
        <f t="shared" si="7"/>
        <v/>
      </c>
      <c r="AC2204" s="86"/>
      <c r="AD2204" s="87" t="str">
        <f t="shared" si="8"/>
        <v/>
      </c>
      <c r="AE2204" s="84"/>
      <c r="AF2204" s="86">
        <f>IF(AC2204&gt;0,AC2204,'⚙️ Config'!$B$10)</f>
        <v>0.0075</v>
      </c>
      <c r="AG2204" s="88">
        <f t="shared" si="9"/>
        <v>68510.98853</v>
      </c>
      <c r="AH2204" s="88">
        <f>AG2204*'⚙️ Config'!$B$11</f>
        <v>342554.9426</v>
      </c>
      <c r="AI2204" s="88">
        <f>AH2204*'⚙️ Config'!$B$12</f>
        <v>102766.4828</v>
      </c>
      <c r="AJ2204" s="64"/>
      <c r="AK2204" s="84"/>
      <c r="AL2204" s="84"/>
      <c r="AM2204" s="84"/>
      <c r="AN2204" s="84"/>
      <c r="AO2204" s="84"/>
      <c r="AP2204" s="84"/>
      <c r="AQ2204" s="84"/>
    </row>
    <row r="2205" ht="15.0" customHeight="1">
      <c r="A2205" s="93">
        <v>2202.0</v>
      </c>
      <c r="B2205" s="94" t="s">
        <v>4798</v>
      </c>
      <c r="C2205" s="93" t="s">
        <v>141</v>
      </c>
      <c r="D2205" s="93" t="s">
        <v>4799</v>
      </c>
      <c r="E2205" s="95">
        <v>63.8</v>
      </c>
      <c r="F2205" s="93" t="s">
        <v>85</v>
      </c>
      <c r="G2205" s="93" t="s">
        <v>423</v>
      </c>
      <c r="H2205" s="96">
        <v>9070322.44</v>
      </c>
      <c r="I2205" s="93">
        <v>4.0</v>
      </c>
      <c r="J2205" s="97">
        <v>1.4</v>
      </c>
      <c r="K2205" s="94">
        <v>2025.0</v>
      </c>
      <c r="L2205" s="93" t="s">
        <v>719</v>
      </c>
      <c r="M2205" s="93">
        <v>2024.0</v>
      </c>
      <c r="N2205" s="93" t="s">
        <v>208</v>
      </c>
      <c r="O2205" s="65" t="str">
        <f t="shared" si="1"/>
        <v>004856050001</v>
      </c>
      <c r="P2205" s="65">
        <f t="shared" si="2"/>
        <v>1</v>
      </c>
      <c r="Q2205" s="65">
        <f t="shared" si="3"/>
        <v>0</v>
      </c>
      <c r="R2205" s="65" t="str">
        <f t="shared" si="12"/>
        <v>00.485.605/0001-10</v>
      </c>
      <c r="S2205" s="84"/>
      <c r="T2205" s="84" t="str">
        <f t="shared" si="10"/>
        <v/>
      </c>
      <c r="U2205" s="84" t="str">
        <f t="shared" si="11"/>
        <v/>
      </c>
      <c r="V2205" s="65" t="str">
        <f t="shared" si="5"/>
        <v/>
      </c>
      <c r="W2205" s="84"/>
      <c r="X2205" s="84"/>
      <c r="Y2205" s="85"/>
      <c r="Z2205" s="85"/>
      <c r="AA2205" s="65" t="str">
        <f t="shared" si="6"/>
        <v/>
      </c>
      <c r="AB2205" s="65" t="str">
        <f t="shared" si="7"/>
        <v/>
      </c>
      <c r="AC2205" s="86"/>
      <c r="AD2205" s="87" t="str">
        <f t="shared" si="8"/>
        <v/>
      </c>
      <c r="AE2205" s="84"/>
      <c r="AF2205" s="86">
        <f>IF(AC2205&gt;0,AC2205,'⚙️ Config'!$B$10)</f>
        <v>0.0075</v>
      </c>
      <c r="AG2205" s="88">
        <f t="shared" si="9"/>
        <v>68027.4183</v>
      </c>
      <c r="AH2205" s="88">
        <f>AG2205*'⚙️ Config'!$B$11</f>
        <v>340137.0915</v>
      </c>
      <c r="AI2205" s="88">
        <f>AH2205*'⚙️ Config'!$B$12</f>
        <v>102041.1275</v>
      </c>
      <c r="AJ2205" s="64"/>
      <c r="AK2205" s="84"/>
      <c r="AL2205" s="84"/>
      <c r="AM2205" s="84"/>
      <c r="AN2205" s="84"/>
      <c r="AO2205" s="84"/>
      <c r="AP2205" s="84"/>
      <c r="AQ2205" s="84"/>
    </row>
    <row r="2206" ht="15.0" customHeight="1">
      <c r="A2206" s="93">
        <v>2203.0</v>
      </c>
      <c r="B2206" s="94" t="s">
        <v>4800</v>
      </c>
      <c r="C2206" s="93" t="s">
        <v>141</v>
      </c>
      <c r="D2206" s="93" t="s">
        <v>4801</v>
      </c>
      <c r="E2206" s="95">
        <v>32.0</v>
      </c>
      <c r="F2206" s="93" t="s">
        <v>85</v>
      </c>
      <c r="G2206" s="93" t="s">
        <v>423</v>
      </c>
      <c r="H2206" s="96">
        <v>9064036.19</v>
      </c>
      <c r="I2206" s="93">
        <v>3.0</v>
      </c>
      <c r="J2206" s="97">
        <v>3.8</v>
      </c>
      <c r="K2206" s="94">
        <v>2024.0</v>
      </c>
      <c r="L2206" s="93" t="s">
        <v>719</v>
      </c>
      <c r="M2206" s="93">
        <v>2022.0</v>
      </c>
      <c r="N2206" s="93" t="s">
        <v>161</v>
      </c>
      <c r="O2206" s="65" t="str">
        <f t="shared" si="1"/>
        <v>166972380001</v>
      </c>
      <c r="P2206" s="65">
        <f t="shared" si="2"/>
        <v>5</v>
      </c>
      <c r="Q2206" s="65">
        <f t="shared" si="3"/>
        <v>8</v>
      </c>
      <c r="R2206" s="65" t="str">
        <f t="shared" si="12"/>
        <v>16.697.238/0001-58</v>
      </c>
      <c r="S2206" s="84"/>
      <c r="T2206" s="84" t="str">
        <f t="shared" si="10"/>
        <v/>
      </c>
      <c r="U2206" s="84" t="str">
        <f t="shared" si="11"/>
        <v/>
      </c>
      <c r="V2206" s="65" t="str">
        <f t="shared" si="5"/>
        <v/>
      </c>
      <c r="W2206" s="84"/>
      <c r="X2206" s="84"/>
      <c r="Y2206" s="85"/>
      <c r="Z2206" s="85"/>
      <c r="AA2206" s="65" t="str">
        <f t="shared" si="6"/>
        <v/>
      </c>
      <c r="AB2206" s="65" t="str">
        <f t="shared" si="7"/>
        <v/>
      </c>
      <c r="AC2206" s="86"/>
      <c r="AD2206" s="87" t="str">
        <f t="shared" si="8"/>
        <v/>
      </c>
      <c r="AE2206" s="84"/>
      <c r="AF2206" s="86">
        <f>IF(AC2206&gt;0,AC2206,'⚙️ Config'!$B$10)</f>
        <v>0.0075</v>
      </c>
      <c r="AG2206" s="88">
        <f t="shared" si="9"/>
        <v>67980.27143</v>
      </c>
      <c r="AH2206" s="88">
        <f>AG2206*'⚙️ Config'!$B$11</f>
        <v>339901.3571</v>
      </c>
      <c r="AI2206" s="88">
        <f>AH2206*'⚙️ Config'!$B$12</f>
        <v>101970.4071</v>
      </c>
      <c r="AJ2206" s="64"/>
      <c r="AK2206" s="84"/>
      <c r="AL2206" s="84"/>
      <c r="AM2206" s="84"/>
      <c r="AN2206" s="84"/>
      <c r="AO2206" s="84"/>
      <c r="AP2206" s="84"/>
      <c r="AQ2206" s="84"/>
    </row>
    <row r="2207" ht="15.0" customHeight="1">
      <c r="A2207" s="93">
        <v>2204.0</v>
      </c>
      <c r="B2207" s="94" t="s">
        <v>4802</v>
      </c>
      <c r="C2207" s="93" t="s">
        <v>141</v>
      </c>
      <c r="D2207" s="93" t="s">
        <v>4803</v>
      </c>
      <c r="E2207" s="95">
        <v>24.56</v>
      </c>
      <c r="F2207" s="93" t="s">
        <v>85</v>
      </c>
      <c r="G2207" s="93" t="s">
        <v>423</v>
      </c>
      <c r="H2207" s="96">
        <v>9053899.79</v>
      </c>
      <c r="I2207" s="93">
        <v>3.0</v>
      </c>
      <c r="J2207" s="97">
        <v>3.6</v>
      </c>
      <c r="K2207" s="94">
        <v>2022.0</v>
      </c>
      <c r="L2207" s="93" t="s">
        <v>1043</v>
      </c>
      <c r="M2207" s="93">
        <v>2022.0</v>
      </c>
      <c r="N2207" s="93" t="s">
        <v>145</v>
      </c>
      <c r="O2207" s="65" t="str">
        <f t="shared" si="1"/>
        <v>547793430001</v>
      </c>
      <c r="P2207" s="65">
        <f t="shared" si="2"/>
        <v>2</v>
      </c>
      <c r="Q2207" s="65">
        <f t="shared" si="3"/>
        <v>5</v>
      </c>
      <c r="R2207" s="65" t="str">
        <f t="shared" si="12"/>
        <v>54.779.343/0001-25</v>
      </c>
      <c r="S2207" s="84"/>
      <c r="T2207" s="84" t="str">
        <f t="shared" si="10"/>
        <v/>
      </c>
      <c r="U2207" s="84" t="str">
        <f t="shared" si="11"/>
        <v/>
      </c>
      <c r="V2207" s="65" t="str">
        <f t="shared" si="5"/>
        <v/>
      </c>
      <c r="W2207" s="84"/>
      <c r="X2207" s="84"/>
      <c r="Y2207" s="85"/>
      <c r="Z2207" s="85"/>
      <c r="AA2207" s="65" t="str">
        <f t="shared" si="6"/>
        <v/>
      </c>
      <c r="AB2207" s="65" t="str">
        <f t="shared" si="7"/>
        <v/>
      </c>
      <c r="AC2207" s="86"/>
      <c r="AD2207" s="87" t="str">
        <f t="shared" si="8"/>
        <v/>
      </c>
      <c r="AE2207" s="84"/>
      <c r="AF2207" s="86">
        <f>IF(AC2207&gt;0,AC2207,'⚙️ Config'!$B$10)</f>
        <v>0.0075</v>
      </c>
      <c r="AG2207" s="88">
        <f t="shared" si="9"/>
        <v>67904.24843</v>
      </c>
      <c r="AH2207" s="88">
        <f>AG2207*'⚙️ Config'!$B$11</f>
        <v>339521.2421</v>
      </c>
      <c r="AI2207" s="88">
        <f>AH2207*'⚙️ Config'!$B$12</f>
        <v>101856.3726</v>
      </c>
      <c r="AJ2207" s="64"/>
      <c r="AK2207" s="84"/>
      <c r="AL2207" s="84"/>
      <c r="AM2207" s="84"/>
      <c r="AN2207" s="84"/>
      <c r="AO2207" s="84"/>
      <c r="AP2207" s="84"/>
      <c r="AQ2207" s="84"/>
    </row>
    <row r="2208" ht="15.0" customHeight="1">
      <c r="A2208" s="93">
        <v>2205.0</v>
      </c>
      <c r="B2208" s="94" t="s">
        <v>4804</v>
      </c>
      <c r="C2208" s="93" t="s">
        <v>141</v>
      </c>
      <c r="D2208" s="93" t="s">
        <v>4805</v>
      </c>
      <c r="E2208" s="95">
        <v>27.32</v>
      </c>
      <c r="F2208" s="93" t="s">
        <v>85</v>
      </c>
      <c r="G2208" s="93" t="s">
        <v>423</v>
      </c>
      <c r="H2208" s="96">
        <v>9052656.15</v>
      </c>
      <c r="I2208" s="93">
        <v>2.0</v>
      </c>
      <c r="J2208" s="97">
        <v>3.6</v>
      </c>
      <c r="K2208" s="94">
        <v>2022.0</v>
      </c>
      <c r="L2208" s="93" t="s">
        <v>144</v>
      </c>
      <c r="M2208" s="93">
        <v>2022.0</v>
      </c>
      <c r="N2208" s="93" t="s">
        <v>4351</v>
      </c>
      <c r="O2208" s="65" t="str">
        <f t="shared" si="1"/>
        <v>086275790001</v>
      </c>
      <c r="P2208" s="65">
        <f t="shared" si="2"/>
        <v>2</v>
      </c>
      <c r="Q2208" s="65">
        <f t="shared" si="3"/>
        <v>9</v>
      </c>
      <c r="R2208" s="65" t="str">
        <f t="shared" si="12"/>
        <v>08.627.579/0001-29</v>
      </c>
      <c r="S2208" s="84"/>
      <c r="T2208" s="84" t="str">
        <f t="shared" si="10"/>
        <v/>
      </c>
      <c r="U2208" s="84" t="str">
        <f t="shared" si="11"/>
        <v/>
      </c>
      <c r="V2208" s="65" t="str">
        <f t="shared" si="5"/>
        <v/>
      </c>
      <c r="W2208" s="84"/>
      <c r="X2208" s="84"/>
      <c r="Y2208" s="85"/>
      <c r="Z2208" s="85"/>
      <c r="AA2208" s="65" t="str">
        <f t="shared" si="6"/>
        <v/>
      </c>
      <c r="AB2208" s="65" t="str">
        <f t="shared" si="7"/>
        <v/>
      </c>
      <c r="AC2208" s="86"/>
      <c r="AD2208" s="87" t="str">
        <f t="shared" si="8"/>
        <v/>
      </c>
      <c r="AE2208" s="84"/>
      <c r="AF2208" s="86">
        <f>IF(AC2208&gt;0,AC2208,'⚙️ Config'!$B$10)</f>
        <v>0.0075</v>
      </c>
      <c r="AG2208" s="88">
        <f t="shared" si="9"/>
        <v>67894.92113</v>
      </c>
      <c r="AH2208" s="88">
        <f>AG2208*'⚙️ Config'!$B$11</f>
        <v>339474.6056</v>
      </c>
      <c r="AI2208" s="88">
        <f>AH2208*'⚙️ Config'!$B$12</f>
        <v>101842.3817</v>
      </c>
      <c r="AJ2208" s="64"/>
      <c r="AK2208" s="84"/>
      <c r="AL2208" s="84"/>
      <c r="AM2208" s="84"/>
      <c r="AN2208" s="84"/>
      <c r="AO2208" s="84"/>
      <c r="AP2208" s="84"/>
      <c r="AQ2208" s="84"/>
    </row>
    <row r="2209" ht="15.0" customHeight="1">
      <c r="A2209" s="93">
        <v>2206.0</v>
      </c>
      <c r="B2209" s="94" t="s">
        <v>4806</v>
      </c>
      <c r="C2209" s="93" t="s">
        <v>141</v>
      </c>
      <c r="D2209" s="93" t="s">
        <v>4807</v>
      </c>
      <c r="E2209" s="95">
        <v>36.52</v>
      </c>
      <c r="F2209" s="93" t="s">
        <v>85</v>
      </c>
      <c r="G2209" s="93" t="s">
        <v>423</v>
      </c>
      <c r="H2209" s="96">
        <v>9034518.32</v>
      </c>
      <c r="I2209" s="93">
        <v>1.0</v>
      </c>
      <c r="J2209" s="97">
        <v>3.8</v>
      </c>
      <c r="K2209" s="94">
        <v>2022.0</v>
      </c>
      <c r="L2209" s="93" t="s">
        <v>295</v>
      </c>
      <c r="M2209" s="93">
        <v>2022.0</v>
      </c>
      <c r="N2209" s="93" t="s">
        <v>161</v>
      </c>
      <c r="O2209" s="65" t="str">
        <f t="shared" si="1"/>
        <v>075486600001</v>
      </c>
      <c r="P2209" s="65">
        <f t="shared" si="2"/>
        <v>5</v>
      </c>
      <c r="Q2209" s="65">
        <f t="shared" si="3"/>
        <v>0</v>
      </c>
      <c r="R2209" s="65" t="str">
        <f t="shared" si="12"/>
        <v>07.548.660/0001-50</v>
      </c>
      <c r="S2209" s="84"/>
      <c r="T2209" s="84" t="str">
        <f t="shared" si="10"/>
        <v/>
      </c>
      <c r="U2209" s="84" t="str">
        <f t="shared" si="11"/>
        <v/>
      </c>
      <c r="V2209" s="65" t="str">
        <f t="shared" si="5"/>
        <v/>
      </c>
      <c r="W2209" s="84"/>
      <c r="X2209" s="84"/>
      <c r="Y2209" s="85"/>
      <c r="Z2209" s="85"/>
      <c r="AA2209" s="65" t="str">
        <f t="shared" si="6"/>
        <v/>
      </c>
      <c r="AB2209" s="65" t="str">
        <f t="shared" si="7"/>
        <v/>
      </c>
      <c r="AC2209" s="86"/>
      <c r="AD2209" s="87" t="str">
        <f t="shared" si="8"/>
        <v/>
      </c>
      <c r="AE2209" s="84"/>
      <c r="AF2209" s="86">
        <f>IF(AC2209&gt;0,AC2209,'⚙️ Config'!$B$10)</f>
        <v>0.0075</v>
      </c>
      <c r="AG2209" s="88">
        <f t="shared" si="9"/>
        <v>67758.8874</v>
      </c>
      <c r="AH2209" s="88">
        <f>AG2209*'⚙️ Config'!$B$11</f>
        <v>338794.437</v>
      </c>
      <c r="AI2209" s="88">
        <f>AH2209*'⚙️ Config'!$B$12</f>
        <v>101638.3311</v>
      </c>
      <c r="AJ2209" s="64"/>
      <c r="AK2209" s="84"/>
      <c r="AL2209" s="84"/>
      <c r="AM2209" s="84"/>
      <c r="AN2209" s="84"/>
      <c r="AO2209" s="84"/>
      <c r="AP2209" s="84"/>
      <c r="AQ2209" s="84"/>
    </row>
    <row r="2210" ht="15.0" customHeight="1">
      <c r="A2210" s="93">
        <v>2207.0</v>
      </c>
      <c r="B2210" s="94" t="s">
        <v>4808</v>
      </c>
      <c r="C2210" s="93" t="s">
        <v>141</v>
      </c>
      <c r="D2210" s="93" t="s">
        <v>4809</v>
      </c>
      <c r="E2210" s="95">
        <v>25.83</v>
      </c>
      <c r="F2210" s="93" t="s">
        <v>85</v>
      </c>
      <c r="G2210" s="93" t="s">
        <v>423</v>
      </c>
      <c r="H2210" s="96">
        <v>9032961.45</v>
      </c>
      <c r="I2210" s="93">
        <v>3.0</v>
      </c>
      <c r="J2210" s="97">
        <v>3.2</v>
      </c>
      <c r="K2210" s="94">
        <v>2023.0</v>
      </c>
      <c r="L2210" s="93" t="s">
        <v>719</v>
      </c>
      <c r="M2210" s="93">
        <v>2023.0</v>
      </c>
      <c r="N2210" s="93" t="s">
        <v>161</v>
      </c>
      <c r="O2210" s="65" t="str">
        <f t="shared" si="1"/>
        <v>044226690001</v>
      </c>
      <c r="P2210" s="65">
        <f t="shared" si="2"/>
        <v>2</v>
      </c>
      <c r="Q2210" s="65">
        <f t="shared" si="3"/>
        <v>2</v>
      </c>
      <c r="R2210" s="65" t="str">
        <f t="shared" si="12"/>
        <v>04.422.669/0001-22</v>
      </c>
      <c r="S2210" s="84"/>
      <c r="T2210" s="84" t="str">
        <f t="shared" si="10"/>
        <v/>
      </c>
      <c r="U2210" s="84" t="str">
        <f t="shared" si="11"/>
        <v/>
      </c>
      <c r="V2210" s="65" t="str">
        <f t="shared" si="5"/>
        <v/>
      </c>
      <c r="W2210" s="84"/>
      <c r="X2210" s="84"/>
      <c r="Y2210" s="85"/>
      <c r="Z2210" s="85"/>
      <c r="AA2210" s="65" t="str">
        <f t="shared" si="6"/>
        <v/>
      </c>
      <c r="AB2210" s="65" t="str">
        <f t="shared" si="7"/>
        <v/>
      </c>
      <c r="AC2210" s="86"/>
      <c r="AD2210" s="87" t="str">
        <f t="shared" si="8"/>
        <v/>
      </c>
      <c r="AE2210" s="84"/>
      <c r="AF2210" s="86">
        <f>IF(AC2210&gt;0,AC2210,'⚙️ Config'!$B$10)</f>
        <v>0.0075</v>
      </c>
      <c r="AG2210" s="88">
        <f t="shared" si="9"/>
        <v>67747.21088</v>
      </c>
      <c r="AH2210" s="88">
        <f>AG2210*'⚙️ Config'!$B$11</f>
        <v>338736.0544</v>
      </c>
      <c r="AI2210" s="88">
        <f>AH2210*'⚙️ Config'!$B$12</f>
        <v>101620.8163</v>
      </c>
      <c r="AJ2210" s="64"/>
      <c r="AK2210" s="84"/>
      <c r="AL2210" s="84"/>
      <c r="AM2210" s="84"/>
      <c r="AN2210" s="84"/>
      <c r="AO2210" s="84"/>
      <c r="AP2210" s="84"/>
      <c r="AQ2210" s="84"/>
    </row>
    <row r="2211" ht="15.0" customHeight="1">
      <c r="A2211" s="93">
        <v>2208.0</v>
      </c>
      <c r="B2211" s="94" t="s">
        <v>4810</v>
      </c>
      <c r="C2211" s="93" t="s">
        <v>141</v>
      </c>
      <c r="D2211" s="93" t="s">
        <v>4811</v>
      </c>
      <c r="E2211" s="95">
        <v>32.72</v>
      </c>
      <c r="F2211" s="93" t="s">
        <v>85</v>
      </c>
      <c r="G2211" s="93" t="s">
        <v>423</v>
      </c>
      <c r="H2211" s="96">
        <v>9004602.17</v>
      </c>
      <c r="I2211" s="93">
        <v>4.0</v>
      </c>
      <c r="J2211" s="97">
        <v>3.2</v>
      </c>
      <c r="K2211" s="94">
        <v>2024.0</v>
      </c>
      <c r="L2211" s="93" t="s">
        <v>144</v>
      </c>
      <c r="M2211" s="93">
        <v>2023.0</v>
      </c>
      <c r="N2211" s="93" t="s">
        <v>189</v>
      </c>
      <c r="O2211" s="65" t="str">
        <f t="shared" si="1"/>
        <v>044138170001</v>
      </c>
      <c r="P2211" s="65">
        <f t="shared" si="2"/>
        <v>4</v>
      </c>
      <c r="Q2211" s="65">
        <f t="shared" si="3"/>
        <v>2</v>
      </c>
      <c r="R2211" s="65" t="str">
        <f t="shared" si="12"/>
        <v>04.413.817/0001-42</v>
      </c>
      <c r="S2211" s="84"/>
      <c r="T2211" s="84" t="str">
        <f t="shared" si="10"/>
        <v/>
      </c>
      <c r="U2211" s="84" t="str">
        <f t="shared" si="11"/>
        <v/>
      </c>
      <c r="V2211" s="65" t="str">
        <f t="shared" si="5"/>
        <v/>
      </c>
      <c r="W2211" s="84"/>
      <c r="X2211" s="84"/>
      <c r="Y2211" s="85"/>
      <c r="Z2211" s="85"/>
      <c r="AA2211" s="65" t="str">
        <f t="shared" si="6"/>
        <v/>
      </c>
      <c r="AB2211" s="65" t="str">
        <f t="shared" si="7"/>
        <v/>
      </c>
      <c r="AC2211" s="86"/>
      <c r="AD2211" s="87" t="str">
        <f t="shared" si="8"/>
        <v/>
      </c>
      <c r="AE2211" s="84"/>
      <c r="AF2211" s="86">
        <f>IF(AC2211&gt;0,AC2211,'⚙️ Config'!$B$10)</f>
        <v>0.0075</v>
      </c>
      <c r="AG2211" s="88">
        <f t="shared" si="9"/>
        <v>67534.51628</v>
      </c>
      <c r="AH2211" s="88">
        <f>AG2211*'⚙️ Config'!$B$11</f>
        <v>337672.5814</v>
      </c>
      <c r="AI2211" s="88">
        <f>AH2211*'⚙️ Config'!$B$12</f>
        <v>101301.7744</v>
      </c>
      <c r="AJ2211" s="64"/>
      <c r="AK2211" s="84"/>
      <c r="AL2211" s="84"/>
      <c r="AM2211" s="84"/>
      <c r="AN2211" s="84"/>
      <c r="AO2211" s="84"/>
      <c r="AP2211" s="84"/>
      <c r="AQ2211" s="84"/>
    </row>
    <row r="2212" ht="15.0" customHeight="1">
      <c r="A2212" s="93">
        <v>2209.0</v>
      </c>
      <c r="B2212" s="94" t="s">
        <v>4812</v>
      </c>
      <c r="C2212" s="93" t="s">
        <v>141</v>
      </c>
      <c r="D2212" s="93" t="s">
        <v>4813</v>
      </c>
      <c r="E2212" s="95">
        <v>34.38</v>
      </c>
      <c r="F2212" s="93" t="s">
        <v>85</v>
      </c>
      <c r="G2212" s="93" t="s">
        <v>423</v>
      </c>
      <c r="H2212" s="96">
        <v>8988085.44</v>
      </c>
      <c r="I2212" s="93">
        <v>2.0</v>
      </c>
      <c r="J2212" s="97">
        <v>2.4</v>
      </c>
      <c r="K2212" s="94">
        <v>2023.0</v>
      </c>
      <c r="L2212" s="93" t="s">
        <v>453</v>
      </c>
      <c r="M2212" s="93">
        <v>2023.0</v>
      </c>
      <c r="N2212" s="93" t="s">
        <v>161</v>
      </c>
      <c r="O2212" s="65" t="str">
        <f t="shared" si="1"/>
        <v>548496820001</v>
      </c>
      <c r="P2212" s="65">
        <f t="shared" si="2"/>
        <v>3</v>
      </c>
      <c r="Q2212" s="65">
        <f t="shared" si="3"/>
        <v>0</v>
      </c>
      <c r="R2212" s="65" t="str">
        <f t="shared" si="12"/>
        <v>54.849.682/0001-30</v>
      </c>
      <c r="S2212" s="84"/>
      <c r="T2212" s="84" t="str">
        <f t="shared" si="10"/>
        <v/>
      </c>
      <c r="U2212" s="84" t="str">
        <f t="shared" si="11"/>
        <v/>
      </c>
      <c r="V2212" s="65" t="str">
        <f t="shared" si="5"/>
        <v/>
      </c>
      <c r="W2212" s="84"/>
      <c r="X2212" s="84"/>
      <c r="Y2212" s="85"/>
      <c r="Z2212" s="85"/>
      <c r="AA2212" s="65" t="str">
        <f t="shared" si="6"/>
        <v/>
      </c>
      <c r="AB2212" s="65" t="str">
        <f t="shared" si="7"/>
        <v/>
      </c>
      <c r="AC2212" s="86"/>
      <c r="AD2212" s="87" t="str">
        <f t="shared" si="8"/>
        <v/>
      </c>
      <c r="AE2212" s="84"/>
      <c r="AF2212" s="86">
        <f>IF(AC2212&gt;0,AC2212,'⚙️ Config'!$B$10)</f>
        <v>0.0075</v>
      </c>
      <c r="AG2212" s="88">
        <f t="shared" si="9"/>
        <v>67410.6408</v>
      </c>
      <c r="AH2212" s="88">
        <f>AG2212*'⚙️ Config'!$B$11</f>
        <v>337053.204</v>
      </c>
      <c r="AI2212" s="88">
        <f>AH2212*'⚙️ Config'!$B$12</f>
        <v>101115.9612</v>
      </c>
      <c r="AJ2212" s="64"/>
      <c r="AK2212" s="84"/>
      <c r="AL2212" s="84"/>
      <c r="AM2212" s="84"/>
      <c r="AN2212" s="84"/>
      <c r="AO2212" s="84"/>
      <c r="AP2212" s="84"/>
      <c r="AQ2212" s="84"/>
    </row>
    <row r="2213" ht="15.0" customHeight="1">
      <c r="A2213" s="93">
        <v>2210.0</v>
      </c>
      <c r="B2213" s="94" t="s">
        <v>4814</v>
      </c>
      <c r="C2213" s="93" t="s">
        <v>141</v>
      </c>
      <c r="D2213" s="93" t="s">
        <v>4815</v>
      </c>
      <c r="E2213" s="95">
        <v>54.51</v>
      </c>
      <c r="F2213" s="93" t="s">
        <v>85</v>
      </c>
      <c r="G2213" s="93" t="s">
        <v>423</v>
      </c>
      <c r="H2213" s="96">
        <v>8969985.22</v>
      </c>
      <c r="I2213" s="93">
        <v>4.0</v>
      </c>
      <c r="J2213" s="97">
        <v>2.9</v>
      </c>
      <c r="K2213" s="94">
        <v>2025.0</v>
      </c>
      <c r="L2213" s="93" t="s">
        <v>4502</v>
      </c>
      <c r="M2213" s="93">
        <v>2023.0</v>
      </c>
      <c r="N2213" s="93" t="s">
        <v>208</v>
      </c>
      <c r="O2213" s="65" t="str">
        <f t="shared" si="1"/>
        <v>447864320001</v>
      </c>
      <c r="P2213" s="65">
        <f t="shared" si="2"/>
        <v>4</v>
      </c>
      <c r="Q2213" s="65">
        <f t="shared" si="3"/>
        <v>5</v>
      </c>
      <c r="R2213" s="65" t="str">
        <f t="shared" si="12"/>
        <v>44.786.432/0001-45</v>
      </c>
      <c r="S2213" s="84"/>
      <c r="T2213" s="84" t="str">
        <f t="shared" si="10"/>
        <v/>
      </c>
      <c r="U2213" s="84" t="str">
        <f t="shared" si="11"/>
        <v/>
      </c>
      <c r="V2213" s="65" t="str">
        <f t="shared" si="5"/>
        <v/>
      </c>
      <c r="W2213" s="84"/>
      <c r="X2213" s="84"/>
      <c r="Y2213" s="85"/>
      <c r="Z2213" s="85"/>
      <c r="AA2213" s="65" t="str">
        <f t="shared" si="6"/>
        <v/>
      </c>
      <c r="AB2213" s="65" t="str">
        <f t="shared" si="7"/>
        <v/>
      </c>
      <c r="AC2213" s="86"/>
      <c r="AD2213" s="87" t="str">
        <f t="shared" si="8"/>
        <v/>
      </c>
      <c r="AE2213" s="84"/>
      <c r="AF2213" s="86">
        <f>IF(AC2213&gt;0,AC2213,'⚙️ Config'!$B$10)</f>
        <v>0.0075</v>
      </c>
      <c r="AG2213" s="88">
        <f t="shared" si="9"/>
        <v>67274.88915</v>
      </c>
      <c r="AH2213" s="88">
        <f>AG2213*'⚙️ Config'!$B$11</f>
        <v>336374.4458</v>
      </c>
      <c r="AI2213" s="88">
        <f>AH2213*'⚙️ Config'!$B$12</f>
        <v>100912.3337</v>
      </c>
      <c r="AJ2213" s="64"/>
      <c r="AK2213" s="84"/>
      <c r="AL2213" s="84"/>
      <c r="AM2213" s="84"/>
      <c r="AN2213" s="84"/>
      <c r="AO2213" s="84"/>
      <c r="AP2213" s="84"/>
      <c r="AQ2213" s="84"/>
    </row>
    <row r="2214" ht="15.0" customHeight="1">
      <c r="A2214" s="93">
        <v>2211.0</v>
      </c>
      <c r="B2214" s="94" t="s">
        <v>4816</v>
      </c>
      <c r="C2214" s="93" t="s">
        <v>141</v>
      </c>
      <c r="D2214" s="93" t="s">
        <v>4817</v>
      </c>
      <c r="E2214" s="95">
        <v>36.07</v>
      </c>
      <c r="F2214" s="93" t="s">
        <v>85</v>
      </c>
      <c r="G2214" s="93" t="s">
        <v>423</v>
      </c>
      <c r="H2214" s="96">
        <v>8903580.02</v>
      </c>
      <c r="I2214" s="93">
        <v>3.0</v>
      </c>
      <c r="J2214" s="97">
        <v>1.9</v>
      </c>
      <c r="K2214" s="94">
        <v>2024.0</v>
      </c>
      <c r="L2214" s="93" t="s">
        <v>719</v>
      </c>
      <c r="M2214" s="93">
        <v>2024.0</v>
      </c>
      <c r="N2214" s="93" t="s">
        <v>145</v>
      </c>
      <c r="O2214" s="65" t="str">
        <f t="shared" si="1"/>
        <v>675433060001</v>
      </c>
      <c r="P2214" s="65">
        <f t="shared" si="2"/>
        <v>6</v>
      </c>
      <c r="Q2214" s="65">
        <f t="shared" si="3"/>
        <v>5</v>
      </c>
      <c r="R2214" s="65" t="str">
        <f t="shared" si="12"/>
        <v>67.543.306/0001-65</v>
      </c>
      <c r="S2214" s="84"/>
      <c r="T2214" s="84" t="str">
        <f t="shared" si="10"/>
        <v/>
      </c>
      <c r="U2214" s="84" t="str">
        <f t="shared" si="11"/>
        <v/>
      </c>
      <c r="V2214" s="65" t="str">
        <f t="shared" si="5"/>
        <v/>
      </c>
      <c r="W2214" s="84"/>
      <c r="X2214" s="84"/>
      <c r="Y2214" s="85"/>
      <c r="Z2214" s="85"/>
      <c r="AA2214" s="65" t="str">
        <f t="shared" si="6"/>
        <v/>
      </c>
      <c r="AB2214" s="65" t="str">
        <f t="shared" si="7"/>
        <v/>
      </c>
      <c r="AC2214" s="86"/>
      <c r="AD2214" s="87" t="str">
        <f t="shared" si="8"/>
        <v/>
      </c>
      <c r="AE2214" s="84"/>
      <c r="AF2214" s="86">
        <f>IF(AC2214&gt;0,AC2214,'⚙️ Config'!$B$10)</f>
        <v>0.0075</v>
      </c>
      <c r="AG2214" s="88">
        <f t="shared" si="9"/>
        <v>66776.85015</v>
      </c>
      <c r="AH2214" s="88">
        <f>AG2214*'⚙️ Config'!$B$11</f>
        <v>333884.2508</v>
      </c>
      <c r="AI2214" s="88">
        <f>AH2214*'⚙️ Config'!$B$12</f>
        <v>100165.2752</v>
      </c>
      <c r="AJ2214" s="64"/>
      <c r="AK2214" s="84"/>
      <c r="AL2214" s="84"/>
      <c r="AM2214" s="84"/>
      <c r="AN2214" s="84"/>
      <c r="AO2214" s="84"/>
      <c r="AP2214" s="84"/>
      <c r="AQ2214" s="84"/>
    </row>
    <row r="2215" ht="15.0" customHeight="1">
      <c r="A2215" s="93">
        <v>2212.0</v>
      </c>
      <c r="B2215" s="94" t="s">
        <v>4818</v>
      </c>
      <c r="C2215" s="93" t="s">
        <v>141</v>
      </c>
      <c r="D2215" s="93" t="s">
        <v>4819</v>
      </c>
      <c r="E2215" s="95">
        <v>30.24</v>
      </c>
      <c r="F2215" s="93" t="s">
        <v>85</v>
      </c>
      <c r="G2215" s="93" t="s">
        <v>423</v>
      </c>
      <c r="H2215" s="96">
        <v>8877331.45</v>
      </c>
      <c r="I2215" s="93">
        <v>3.0</v>
      </c>
      <c r="J2215" s="97">
        <v>2.5</v>
      </c>
      <c r="K2215" s="94">
        <v>2023.0</v>
      </c>
      <c r="L2215" s="93" t="s">
        <v>4385</v>
      </c>
      <c r="M2215" s="93">
        <v>2023.0</v>
      </c>
      <c r="N2215" s="93" t="s">
        <v>145</v>
      </c>
      <c r="O2215" s="65" t="str">
        <f t="shared" si="1"/>
        <v>013191090001</v>
      </c>
      <c r="P2215" s="65">
        <f t="shared" si="2"/>
        <v>5</v>
      </c>
      <c r="Q2215" s="65">
        <f t="shared" si="3"/>
        <v>9</v>
      </c>
      <c r="R2215" s="65" t="str">
        <f t="shared" si="12"/>
        <v>01.319.109/0001-59</v>
      </c>
      <c r="S2215" s="84"/>
      <c r="T2215" s="84" t="str">
        <f t="shared" si="10"/>
        <v/>
      </c>
      <c r="U2215" s="84" t="str">
        <f t="shared" si="11"/>
        <v/>
      </c>
      <c r="V2215" s="65" t="str">
        <f t="shared" si="5"/>
        <v/>
      </c>
      <c r="W2215" s="84"/>
      <c r="X2215" s="84"/>
      <c r="Y2215" s="85"/>
      <c r="Z2215" s="85"/>
      <c r="AA2215" s="65" t="str">
        <f t="shared" si="6"/>
        <v/>
      </c>
      <c r="AB2215" s="65" t="str">
        <f t="shared" si="7"/>
        <v/>
      </c>
      <c r="AC2215" s="86"/>
      <c r="AD2215" s="87" t="str">
        <f t="shared" si="8"/>
        <v/>
      </c>
      <c r="AE2215" s="84"/>
      <c r="AF2215" s="86">
        <f>IF(AC2215&gt;0,AC2215,'⚙️ Config'!$B$10)</f>
        <v>0.0075</v>
      </c>
      <c r="AG2215" s="88">
        <f t="shared" si="9"/>
        <v>66579.98588</v>
      </c>
      <c r="AH2215" s="88">
        <f>AG2215*'⚙️ Config'!$B$11</f>
        <v>332899.9294</v>
      </c>
      <c r="AI2215" s="88">
        <f>AH2215*'⚙️ Config'!$B$12</f>
        <v>99869.97881</v>
      </c>
      <c r="AJ2215" s="64"/>
      <c r="AK2215" s="84"/>
      <c r="AL2215" s="84"/>
      <c r="AM2215" s="84"/>
      <c r="AN2215" s="84"/>
      <c r="AO2215" s="84"/>
      <c r="AP2215" s="84"/>
      <c r="AQ2215" s="84"/>
    </row>
    <row r="2216" ht="15.0" customHeight="1">
      <c r="A2216" s="93">
        <v>2213.0</v>
      </c>
      <c r="B2216" s="94" t="s">
        <v>4820</v>
      </c>
      <c r="C2216" s="93" t="s">
        <v>141</v>
      </c>
      <c r="D2216" s="93" t="s">
        <v>4821</v>
      </c>
      <c r="E2216" s="95">
        <v>70.54</v>
      </c>
      <c r="F2216" s="93" t="s">
        <v>85</v>
      </c>
      <c r="G2216" s="93" t="s">
        <v>423</v>
      </c>
      <c r="H2216" s="96">
        <v>8868144.03</v>
      </c>
      <c r="I2216" s="93">
        <v>3.0</v>
      </c>
      <c r="J2216" s="97">
        <v>0.6</v>
      </c>
      <c r="K2216" s="94">
        <v>2025.0</v>
      </c>
      <c r="L2216" s="93" t="s">
        <v>719</v>
      </c>
      <c r="M2216" s="93">
        <v>2025.0</v>
      </c>
      <c r="N2216" s="93" t="s">
        <v>145</v>
      </c>
      <c r="O2216" s="65" t="str">
        <f t="shared" si="1"/>
        <v>255332810001</v>
      </c>
      <c r="P2216" s="65">
        <f t="shared" si="2"/>
        <v>7</v>
      </c>
      <c r="Q2216" s="65">
        <f t="shared" si="3"/>
        <v>9</v>
      </c>
      <c r="R2216" s="65" t="str">
        <f t="shared" si="12"/>
        <v>25.533.281/0001-79</v>
      </c>
      <c r="S2216" s="84"/>
      <c r="T2216" s="84" t="str">
        <f t="shared" si="10"/>
        <v/>
      </c>
      <c r="U2216" s="84" t="str">
        <f t="shared" si="11"/>
        <v/>
      </c>
      <c r="V2216" s="65" t="str">
        <f t="shared" si="5"/>
        <v/>
      </c>
      <c r="W2216" s="84"/>
      <c r="X2216" s="84"/>
      <c r="Y2216" s="85"/>
      <c r="Z2216" s="85"/>
      <c r="AA2216" s="65" t="str">
        <f t="shared" si="6"/>
        <v/>
      </c>
      <c r="AB2216" s="65" t="str">
        <f t="shared" si="7"/>
        <v/>
      </c>
      <c r="AC2216" s="86"/>
      <c r="AD2216" s="87" t="str">
        <f t="shared" si="8"/>
        <v/>
      </c>
      <c r="AE2216" s="84"/>
      <c r="AF2216" s="86">
        <f>IF(AC2216&gt;0,AC2216,'⚙️ Config'!$B$10)</f>
        <v>0.0075</v>
      </c>
      <c r="AG2216" s="88">
        <f t="shared" si="9"/>
        <v>66511.08023</v>
      </c>
      <c r="AH2216" s="88">
        <f>AG2216*'⚙️ Config'!$B$11</f>
        <v>332555.4011</v>
      </c>
      <c r="AI2216" s="88">
        <f>AH2216*'⚙️ Config'!$B$12</f>
        <v>99766.62034</v>
      </c>
      <c r="AJ2216" s="64"/>
      <c r="AK2216" s="84"/>
      <c r="AL2216" s="84"/>
      <c r="AM2216" s="84"/>
      <c r="AN2216" s="84"/>
      <c r="AO2216" s="84"/>
      <c r="AP2216" s="84"/>
      <c r="AQ2216" s="84"/>
    </row>
    <row r="2217" ht="15.0" customHeight="1">
      <c r="A2217" s="93">
        <v>2214.0</v>
      </c>
      <c r="B2217" s="94" t="s">
        <v>4822</v>
      </c>
      <c r="C2217" s="93" t="s">
        <v>141</v>
      </c>
      <c r="D2217" s="93" t="s">
        <v>4823</v>
      </c>
      <c r="E2217" s="95">
        <v>34.51</v>
      </c>
      <c r="F2217" s="93" t="s">
        <v>85</v>
      </c>
      <c r="G2217" s="93" t="s">
        <v>423</v>
      </c>
      <c r="H2217" s="96">
        <v>8862273.75</v>
      </c>
      <c r="I2217" s="93">
        <v>4.0</v>
      </c>
      <c r="J2217" s="97">
        <v>3.3</v>
      </c>
      <c r="K2217" s="94">
        <v>2025.0</v>
      </c>
      <c r="L2217" s="93" t="s">
        <v>4824</v>
      </c>
      <c r="M2217" s="93">
        <v>2022.0</v>
      </c>
      <c r="N2217" s="93" t="s">
        <v>145</v>
      </c>
      <c r="O2217" s="65" t="str">
        <f t="shared" si="1"/>
        <v>621526570001</v>
      </c>
      <c r="P2217" s="65">
        <f t="shared" si="2"/>
        <v>2</v>
      </c>
      <c r="Q2217" s="65">
        <f t="shared" si="3"/>
        <v>1</v>
      </c>
      <c r="R2217" s="65" t="str">
        <f t="shared" si="12"/>
        <v>62.152.657/0001-21</v>
      </c>
      <c r="S2217" s="84"/>
      <c r="T2217" s="84" t="str">
        <f t="shared" si="10"/>
        <v/>
      </c>
      <c r="U2217" s="84" t="str">
        <f t="shared" si="11"/>
        <v/>
      </c>
      <c r="V2217" s="65" t="str">
        <f t="shared" si="5"/>
        <v/>
      </c>
      <c r="W2217" s="84"/>
      <c r="X2217" s="84"/>
      <c r="Y2217" s="85"/>
      <c r="Z2217" s="85"/>
      <c r="AA2217" s="65" t="str">
        <f t="shared" si="6"/>
        <v/>
      </c>
      <c r="AB2217" s="65" t="str">
        <f t="shared" si="7"/>
        <v/>
      </c>
      <c r="AC2217" s="86"/>
      <c r="AD2217" s="87" t="str">
        <f t="shared" si="8"/>
        <v/>
      </c>
      <c r="AE2217" s="84"/>
      <c r="AF2217" s="86">
        <f>IF(AC2217&gt;0,AC2217,'⚙️ Config'!$B$10)</f>
        <v>0.0075</v>
      </c>
      <c r="AG2217" s="88">
        <f t="shared" si="9"/>
        <v>66467.05313</v>
      </c>
      <c r="AH2217" s="88">
        <f>AG2217*'⚙️ Config'!$B$11</f>
        <v>332335.2656</v>
      </c>
      <c r="AI2217" s="88">
        <f>AH2217*'⚙️ Config'!$B$12</f>
        <v>99700.57969</v>
      </c>
      <c r="AJ2217" s="64"/>
      <c r="AK2217" s="84"/>
      <c r="AL2217" s="84"/>
      <c r="AM2217" s="84"/>
      <c r="AN2217" s="84"/>
      <c r="AO2217" s="84"/>
      <c r="AP2217" s="84"/>
      <c r="AQ2217" s="84"/>
    </row>
    <row r="2218" ht="15.0" customHeight="1">
      <c r="A2218" s="93">
        <v>2215.0</v>
      </c>
      <c r="B2218" s="94" t="s">
        <v>4825</v>
      </c>
      <c r="C2218" s="93" t="s">
        <v>141</v>
      </c>
      <c r="D2218" s="93" t="s">
        <v>4826</v>
      </c>
      <c r="E2218" s="95">
        <v>24.4</v>
      </c>
      <c r="F2218" s="93" t="s">
        <v>85</v>
      </c>
      <c r="G2218" s="93" t="s">
        <v>423</v>
      </c>
      <c r="H2218" s="96">
        <v>8861610.56</v>
      </c>
      <c r="I2218" s="93">
        <v>3.0</v>
      </c>
      <c r="J2218" s="97">
        <v>3.5</v>
      </c>
      <c r="K2218" s="94">
        <v>2022.0</v>
      </c>
      <c r="L2218" s="93" t="s">
        <v>719</v>
      </c>
      <c r="M2218" s="93">
        <v>2022.0</v>
      </c>
      <c r="N2218" s="93" t="s">
        <v>161</v>
      </c>
      <c r="O2218" s="65" t="str">
        <f t="shared" si="1"/>
        <v>157877780001</v>
      </c>
      <c r="P2218" s="65">
        <f t="shared" si="2"/>
        <v>6</v>
      </c>
      <c r="Q2218" s="65">
        <f t="shared" si="3"/>
        <v>0</v>
      </c>
      <c r="R2218" s="65" t="str">
        <f t="shared" si="12"/>
        <v>15.787.778/0001-60</v>
      </c>
      <c r="S2218" s="84"/>
      <c r="T2218" s="84" t="str">
        <f t="shared" si="10"/>
        <v/>
      </c>
      <c r="U2218" s="84" t="str">
        <f t="shared" si="11"/>
        <v/>
      </c>
      <c r="V2218" s="65" t="str">
        <f t="shared" si="5"/>
        <v/>
      </c>
      <c r="W2218" s="84"/>
      <c r="X2218" s="84"/>
      <c r="Y2218" s="85"/>
      <c r="Z2218" s="85"/>
      <c r="AA2218" s="65" t="str">
        <f t="shared" si="6"/>
        <v/>
      </c>
      <c r="AB2218" s="65" t="str">
        <f t="shared" si="7"/>
        <v/>
      </c>
      <c r="AC2218" s="86"/>
      <c r="AD2218" s="87" t="str">
        <f t="shared" si="8"/>
        <v/>
      </c>
      <c r="AE2218" s="84"/>
      <c r="AF2218" s="86">
        <f>IF(AC2218&gt;0,AC2218,'⚙️ Config'!$B$10)</f>
        <v>0.0075</v>
      </c>
      <c r="AG2218" s="88">
        <f t="shared" si="9"/>
        <v>66462.0792</v>
      </c>
      <c r="AH2218" s="88">
        <f>AG2218*'⚙️ Config'!$B$11</f>
        <v>332310.396</v>
      </c>
      <c r="AI2218" s="88">
        <f>AH2218*'⚙️ Config'!$B$12</f>
        <v>99693.1188</v>
      </c>
      <c r="AJ2218" s="64"/>
      <c r="AK2218" s="84"/>
      <c r="AL2218" s="84"/>
      <c r="AM2218" s="84"/>
      <c r="AN2218" s="84"/>
      <c r="AO2218" s="84"/>
      <c r="AP2218" s="84"/>
      <c r="AQ2218" s="84"/>
    </row>
    <row r="2219" ht="15.0" customHeight="1">
      <c r="A2219" s="93">
        <v>2216.0</v>
      </c>
      <c r="B2219" s="94" t="s">
        <v>4827</v>
      </c>
      <c r="C2219" s="93" t="s">
        <v>141</v>
      </c>
      <c r="D2219" s="93" t="s">
        <v>4828</v>
      </c>
      <c r="E2219" s="95">
        <v>30.24</v>
      </c>
      <c r="F2219" s="93" t="s">
        <v>85</v>
      </c>
      <c r="G2219" s="93" t="s">
        <v>423</v>
      </c>
      <c r="H2219" s="96">
        <v>8815992.76</v>
      </c>
      <c r="I2219" s="93">
        <v>2.0</v>
      </c>
      <c r="J2219" s="97">
        <v>3.0</v>
      </c>
      <c r="K2219" s="94">
        <v>2023.0</v>
      </c>
      <c r="L2219" s="93" t="s">
        <v>144</v>
      </c>
      <c r="M2219" s="93">
        <v>2023.0</v>
      </c>
      <c r="N2219" s="93" t="s">
        <v>161</v>
      </c>
      <c r="O2219" s="65" t="str">
        <f t="shared" si="1"/>
        <v>487867430001</v>
      </c>
      <c r="P2219" s="65">
        <f t="shared" si="2"/>
        <v>6</v>
      </c>
      <c r="Q2219" s="65">
        <f t="shared" si="3"/>
        <v>5</v>
      </c>
      <c r="R2219" s="65" t="str">
        <f t="shared" si="12"/>
        <v>48.786.743/0001-65</v>
      </c>
      <c r="S2219" s="84"/>
      <c r="T2219" s="84" t="str">
        <f t="shared" si="10"/>
        <v/>
      </c>
      <c r="U2219" s="84" t="str">
        <f t="shared" si="11"/>
        <v/>
      </c>
      <c r="V2219" s="65" t="str">
        <f t="shared" si="5"/>
        <v/>
      </c>
      <c r="W2219" s="84"/>
      <c r="X2219" s="84"/>
      <c r="Y2219" s="85"/>
      <c r="Z2219" s="85"/>
      <c r="AA2219" s="65" t="str">
        <f t="shared" si="6"/>
        <v/>
      </c>
      <c r="AB2219" s="65" t="str">
        <f t="shared" si="7"/>
        <v/>
      </c>
      <c r="AC2219" s="86"/>
      <c r="AD2219" s="87" t="str">
        <f t="shared" si="8"/>
        <v/>
      </c>
      <c r="AE2219" s="84"/>
      <c r="AF2219" s="86">
        <f>IF(AC2219&gt;0,AC2219,'⚙️ Config'!$B$10)</f>
        <v>0.0075</v>
      </c>
      <c r="AG2219" s="88">
        <f t="shared" si="9"/>
        <v>66119.9457</v>
      </c>
      <c r="AH2219" s="88">
        <f>AG2219*'⚙️ Config'!$B$11</f>
        <v>330599.7285</v>
      </c>
      <c r="AI2219" s="88">
        <f>AH2219*'⚙️ Config'!$B$12</f>
        <v>99179.91855</v>
      </c>
      <c r="AJ2219" s="64"/>
      <c r="AK2219" s="84"/>
      <c r="AL2219" s="84"/>
      <c r="AM2219" s="84"/>
      <c r="AN2219" s="84"/>
      <c r="AO2219" s="84"/>
      <c r="AP2219" s="84"/>
      <c r="AQ2219" s="84"/>
    </row>
    <row r="2220" ht="15.0" customHeight="1">
      <c r="A2220" s="93">
        <v>2217.0</v>
      </c>
      <c r="B2220" s="94" t="s">
        <v>4829</v>
      </c>
      <c r="C2220" s="93" t="s">
        <v>154</v>
      </c>
      <c r="D2220" s="93" t="s">
        <v>4830</v>
      </c>
      <c r="E2220" s="95">
        <v>25.82</v>
      </c>
      <c r="F2220" s="93" t="s">
        <v>85</v>
      </c>
      <c r="G2220" s="93" t="s">
        <v>423</v>
      </c>
      <c r="H2220" s="96">
        <v>8777598.42</v>
      </c>
      <c r="I2220" s="93">
        <v>4.0</v>
      </c>
      <c r="J2220" s="97">
        <v>2.9</v>
      </c>
      <c r="K2220" s="94">
        <v>2023.0</v>
      </c>
      <c r="L2220" s="93" t="s">
        <v>501</v>
      </c>
      <c r="M2220" s="93">
        <v>2023.0</v>
      </c>
      <c r="N2220" s="93" t="s">
        <v>161</v>
      </c>
      <c r="O2220" s="65" t="str">
        <f t="shared" si="1"/>
        <v>035684330001</v>
      </c>
      <c r="P2220" s="65">
        <f t="shared" si="2"/>
        <v>3</v>
      </c>
      <c r="Q2220" s="65">
        <f t="shared" si="3"/>
        <v>6</v>
      </c>
      <c r="R2220" s="65" t="str">
        <f t="shared" si="12"/>
        <v>03.568.433/0001-36</v>
      </c>
      <c r="S2220" s="84"/>
      <c r="T2220" s="84" t="str">
        <f t="shared" si="10"/>
        <v/>
      </c>
      <c r="U2220" s="84" t="str">
        <f t="shared" si="11"/>
        <v/>
      </c>
      <c r="V2220" s="65" t="str">
        <f t="shared" si="5"/>
        <v/>
      </c>
      <c r="W2220" s="84"/>
      <c r="X2220" s="84"/>
      <c r="Y2220" s="85"/>
      <c r="Z2220" s="85"/>
      <c r="AA2220" s="65" t="str">
        <f t="shared" si="6"/>
        <v/>
      </c>
      <c r="AB2220" s="65" t="str">
        <f t="shared" si="7"/>
        <v/>
      </c>
      <c r="AC2220" s="86"/>
      <c r="AD2220" s="87" t="str">
        <f t="shared" si="8"/>
        <v/>
      </c>
      <c r="AE2220" s="84"/>
      <c r="AF2220" s="86">
        <f>IF(AC2220&gt;0,AC2220,'⚙️ Config'!$B$10)</f>
        <v>0.0075</v>
      </c>
      <c r="AG2220" s="88">
        <f t="shared" si="9"/>
        <v>65831.98815</v>
      </c>
      <c r="AH2220" s="88">
        <f>AG2220*'⚙️ Config'!$B$11</f>
        <v>329159.9408</v>
      </c>
      <c r="AI2220" s="88">
        <f>AH2220*'⚙️ Config'!$B$12</f>
        <v>98747.98223</v>
      </c>
      <c r="AJ2220" s="64"/>
      <c r="AK2220" s="84"/>
      <c r="AL2220" s="84"/>
      <c r="AM2220" s="84"/>
      <c r="AN2220" s="84"/>
      <c r="AO2220" s="84"/>
      <c r="AP2220" s="84"/>
      <c r="AQ2220" s="84"/>
    </row>
    <row r="2221" ht="15.0" customHeight="1">
      <c r="A2221" s="93">
        <v>2218.0</v>
      </c>
      <c r="B2221" s="94" t="s">
        <v>4831</v>
      </c>
      <c r="C2221" s="93" t="s">
        <v>141</v>
      </c>
      <c r="D2221" s="93" t="s">
        <v>4832</v>
      </c>
      <c r="E2221" s="95">
        <v>45.79</v>
      </c>
      <c r="F2221" s="93" t="s">
        <v>85</v>
      </c>
      <c r="G2221" s="93" t="s">
        <v>423</v>
      </c>
      <c r="H2221" s="96">
        <v>8762092.22</v>
      </c>
      <c r="I2221" s="93">
        <v>3.0</v>
      </c>
      <c r="J2221" s="97">
        <v>1.3</v>
      </c>
      <c r="K2221" s="94">
        <v>2024.0</v>
      </c>
      <c r="L2221" s="93" t="s">
        <v>719</v>
      </c>
      <c r="M2221" s="93">
        <v>2024.0</v>
      </c>
      <c r="N2221" s="93" t="s">
        <v>145</v>
      </c>
      <c r="O2221" s="65" t="str">
        <f t="shared" si="1"/>
        <v>467386350001</v>
      </c>
      <c r="P2221" s="65">
        <f t="shared" si="2"/>
        <v>9</v>
      </c>
      <c r="Q2221" s="65">
        <f t="shared" si="3"/>
        <v>1</v>
      </c>
      <c r="R2221" s="65" t="str">
        <f t="shared" si="12"/>
        <v>46.738.635/0001-91</v>
      </c>
      <c r="S2221" s="84"/>
      <c r="T2221" s="84" t="str">
        <f t="shared" si="10"/>
        <v/>
      </c>
      <c r="U2221" s="84" t="str">
        <f t="shared" si="11"/>
        <v/>
      </c>
      <c r="V2221" s="65" t="str">
        <f t="shared" si="5"/>
        <v/>
      </c>
      <c r="W2221" s="84"/>
      <c r="X2221" s="84"/>
      <c r="Y2221" s="85"/>
      <c r="Z2221" s="85"/>
      <c r="AA2221" s="65" t="str">
        <f t="shared" si="6"/>
        <v/>
      </c>
      <c r="AB2221" s="65" t="str">
        <f t="shared" si="7"/>
        <v/>
      </c>
      <c r="AC2221" s="86"/>
      <c r="AD2221" s="87" t="str">
        <f t="shared" si="8"/>
        <v/>
      </c>
      <c r="AE2221" s="84"/>
      <c r="AF2221" s="86">
        <f>IF(AC2221&gt;0,AC2221,'⚙️ Config'!$B$10)</f>
        <v>0.0075</v>
      </c>
      <c r="AG2221" s="88">
        <f t="shared" si="9"/>
        <v>65715.69165</v>
      </c>
      <c r="AH2221" s="88">
        <f>AG2221*'⚙️ Config'!$B$11</f>
        <v>328578.4583</v>
      </c>
      <c r="AI2221" s="88">
        <f>AH2221*'⚙️ Config'!$B$12</f>
        <v>98573.53748</v>
      </c>
      <c r="AJ2221" s="64"/>
      <c r="AK2221" s="84"/>
      <c r="AL2221" s="84"/>
      <c r="AM2221" s="84"/>
      <c r="AN2221" s="84"/>
      <c r="AO2221" s="84"/>
      <c r="AP2221" s="84"/>
      <c r="AQ2221" s="84"/>
    </row>
    <row r="2222" ht="15.0" customHeight="1">
      <c r="A2222" s="93">
        <v>2219.0</v>
      </c>
      <c r="B2222" s="94" t="s">
        <v>4833</v>
      </c>
      <c r="C2222" s="93" t="s">
        <v>141</v>
      </c>
      <c r="D2222" s="93" t="s">
        <v>4834</v>
      </c>
      <c r="E2222" s="95">
        <v>24.4</v>
      </c>
      <c r="F2222" s="93" t="s">
        <v>85</v>
      </c>
      <c r="G2222" s="93" t="s">
        <v>423</v>
      </c>
      <c r="H2222" s="96">
        <v>8739527.69</v>
      </c>
      <c r="I2222" s="93">
        <v>3.0</v>
      </c>
      <c r="J2222" s="97">
        <v>3.5</v>
      </c>
      <c r="K2222" s="94">
        <v>2022.0</v>
      </c>
      <c r="L2222" s="93" t="s">
        <v>719</v>
      </c>
      <c r="M2222" s="93">
        <v>2022.0</v>
      </c>
      <c r="N2222" s="93" t="s">
        <v>161</v>
      </c>
      <c r="O2222" s="65" t="str">
        <f t="shared" si="1"/>
        <v>046732620001</v>
      </c>
      <c r="P2222" s="65">
        <f t="shared" si="2"/>
        <v>7</v>
      </c>
      <c r="Q2222" s="65">
        <f t="shared" si="3"/>
        <v>8</v>
      </c>
      <c r="R2222" s="65" t="str">
        <f t="shared" si="12"/>
        <v>04.673.262/0001-78</v>
      </c>
      <c r="S2222" s="84"/>
      <c r="T2222" s="84" t="str">
        <f t="shared" si="10"/>
        <v/>
      </c>
      <c r="U2222" s="84" t="str">
        <f t="shared" si="11"/>
        <v/>
      </c>
      <c r="V2222" s="65" t="str">
        <f t="shared" si="5"/>
        <v/>
      </c>
      <c r="W2222" s="84"/>
      <c r="X2222" s="84"/>
      <c r="Y2222" s="85"/>
      <c r="Z2222" s="85"/>
      <c r="AA2222" s="65" t="str">
        <f t="shared" si="6"/>
        <v/>
      </c>
      <c r="AB2222" s="65" t="str">
        <f t="shared" si="7"/>
        <v/>
      </c>
      <c r="AC2222" s="86"/>
      <c r="AD2222" s="87" t="str">
        <f t="shared" si="8"/>
        <v/>
      </c>
      <c r="AE2222" s="84"/>
      <c r="AF2222" s="86">
        <f>IF(AC2222&gt;0,AC2222,'⚙️ Config'!$B$10)</f>
        <v>0.0075</v>
      </c>
      <c r="AG2222" s="88">
        <f t="shared" si="9"/>
        <v>65546.45768</v>
      </c>
      <c r="AH2222" s="88">
        <f>AG2222*'⚙️ Config'!$B$11</f>
        <v>327732.2884</v>
      </c>
      <c r="AI2222" s="88">
        <f>AH2222*'⚙️ Config'!$B$12</f>
        <v>98319.68651</v>
      </c>
      <c r="AJ2222" s="64"/>
      <c r="AK2222" s="84"/>
      <c r="AL2222" s="84"/>
      <c r="AM2222" s="84"/>
      <c r="AN2222" s="84"/>
      <c r="AO2222" s="84"/>
      <c r="AP2222" s="84"/>
      <c r="AQ2222" s="84"/>
    </row>
    <row r="2223" ht="15.0" customHeight="1">
      <c r="A2223" s="93">
        <v>2220.0</v>
      </c>
      <c r="B2223" s="94" t="s">
        <v>4835</v>
      </c>
      <c r="C2223" s="93" t="s">
        <v>141</v>
      </c>
      <c r="D2223" s="93" t="s">
        <v>4836</v>
      </c>
      <c r="E2223" s="95">
        <v>37.34</v>
      </c>
      <c r="F2223" s="93" t="s">
        <v>85</v>
      </c>
      <c r="G2223" s="93" t="s">
        <v>423</v>
      </c>
      <c r="H2223" s="96">
        <v>8721882.22</v>
      </c>
      <c r="I2223" s="93">
        <v>3.0</v>
      </c>
      <c r="J2223" s="97">
        <v>1.8</v>
      </c>
      <c r="K2223" s="94">
        <v>2024.0</v>
      </c>
      <c r="L2223" s="93" t="s">
        <v>719</v>
      </c>
      <c r="M2223" s="93">
        <v>2024.0</v>
      </c>
      <c r="N2223" s="93" t="s">
        <v>145</v>
      </c>
      <c r="O2223" s="65" t="str">
        <f t="shared" si="1"/>
        <v>000050730001</v>
      </c>
      <c r="P2223" s="65">
        <f t="shared" si="2"/>
        <v>7</v>
      </c>
      <c r="Q2223" s="65">
        <f t="shared" si="3"/>
        <v>6</v>
      </c>
      <c r="R2223" s="65" t="str">
        <f t="shared" si="12"/>
        <v>00.005.073/0001-76</v>
      </c>
      <c r="S2223" s="84"/>
      <c r="T2223" s="84" t="str">
        <f t="shared" si="10"/>
        <v/>
      </c>
      <c r="U2223" s="84" t="str">
        <f t="shared" si="11"/>
        <v/>
      </c>
      <c r="V2223" s="65" t="str">
        <f t="shared" si="5"/>
        <v/>
      </c>
      <c r="W2223" s="84"/>
      <c r="X2223" s="84"/>
      <c r="Y2223" s="85"/>
      <c r="Z2223" s="85"/>
      <c r="AA2223" s="65" t="str">
        <f t="shared" si="6"/>
        <v/>
      </c>
      <c r="AB2223" s="65" t="str">
        <f t="shared" si="7"/>
        <v/>
      </c>
      <c r="AC2223" s="86"/>
      <c r="AD2223" s="87" t="str">
        <f t="shared" si="8"/>
        <v/>
      </c>
      <c r="AE2223" s="84"/>
      <c r="AF2223" s="86">
        <f>IF(AC2223&gt;0,AC2223,'⚙️ Config'!$B$10)</f>
        <v>0.0075</v>
      </c>
      <c r="AG2223" s="88">
        <f t="shared" si="9"/>
        <v>65414.11665</v>
      </c>
      <c r="AH2223" s="88">
        <f>AG2223*'⚙️ Config'!$B$11</f>
        <v>327070.5833</v>
      </c>
      <c r="AI2223" s="88">
        <f>AH2223*'⚙️ Config'!$B$12</f>
        <v>98121.17498</v>
      </c>
      <c r="AJ2223" s="64"/>
      <c r="AK2223" s="84"/>
      <c r="AL2223" s="84"/>
      <c r="AM2223" s="84"/>
      <c r="AN2223" s="84"/>
      <c r="AO2223" s="84"/>
      <c r="AP2223" s="84"/>
      <c r="AQ2223" s="84"/>
    </row>
    <row r="2224" ht="15.0" customHeight="1">
      <c r="A2224" s="93">
        <v>2221.0</v>
      </c>
      <c r="B2224" s="94" t="s">
        <v>4837</v>
      </c>
      <c r="C2224" s="93" t="s">
        <v>141</v>
      </c>
      <c r="D2224" s="93" t="s">
        <v>4838</v>
      </c>
      <c r="E2224" s="95">
        <v>27.58</v>
      </c>
      <c r="F2224" s="93" t="s">
        <v>85</v>
      </c>
      <c r="G2224" s="93" t="s">
        <v>423</v>
      </c>
      <c r="H2224" s="96">
        <v>8691253.9</v>
      </c>
      <c r="I2224" s="93">
        <v>4.0</v>
      </c>
      <c r="J2224" s="97">
        <v>3.2</v>
      </c>
      <c r="K2224" s="94">
        <v>2024.0</v>
      </c>
      <c r="L2224" s="93" t="s">
        <v>4839</v>
      </c>
      <c r="M2224" s="93">
        <v>2023.0</v>
      </c>
      <c r="N2224" s="93" t="s">
        <v>161</v>
      </c>
      <c r="O2224" s="65" t="str">
        <f t="shared" si="1"/>
        <v>692891710001</v>
      </c>
      <c r="P2224" s="65">
        <f t="shared" si="2"/>
        <v>8</v>
      </c>
      <c r="Q2224" s="65">
        <f t="shared" si="3"/>
        <v>9</v>
      </c>
      <c r="R2224" s="65" t="str">
        <f t="shared" si="12"/>
        <v>69.289.171/0001-89</v>
      </c>
      <c r="S2224" s="84"/>
      <c r="T2224" s="84" t="str">
        <f t="shared" si="10"/>
        <v/>
      </c>
      <c r="U2224" s="84" t="str">
        <f t="shared" si="11"/>
        <v/>
      </c>
      <c r="V2224" s="65" t="str">
        <f t="shared" si="5"/>
        <v/>
      </c>
      <c r="W2224" s="84"/>
      <c r="X2224" s="84"/>
      <c r="Y2224" s="85"/>
      <c r="Z2224" s="85"/>
      <c r="AA2224" s="65" t="str">
        <f t="shared" si="6"/>
        <v/>
      </c>
      <c r="AB2224" s="65" t="str">
        <f t="shared" si="7"/>
        <v/>
      </c>
      <c r="AC2224" s="86"/>
      <c r="AD2224" s="87" t="str">
        <f t="shared" si="8"/>
        <v/>
      </c>
      <c r="AE2224" s="84"/>
      <c r="AF2224" s="86">
        <f>IF(AC2224&gt;0,AC2224,'⚙️ Config'!$B$10)</f>
        <v>0.0075</v>
      </c>
      <c r="AG2224" s="88">
        <f t="shared" si="9"/>
        <v>65184.40425</v>
      </c>
      <c r="AH2224" s="88">
        <f>AG2224*'⚙️ Config'!$B$11</f>
        <v>325922.0213</v>
      </c>
      <c r="AI2224" s="88">
        <f>AH2224*'⚙️ Config'!$B$12</f>
        <v>97776.60638</v>
      </c>
      <c r="AJ2224" s="64"/>
      <c r="AK2224" s="84"/>
      <c r="AL2224" s="84"/>
      <c r="AM2224" s="84"/>
      <c r="AN2224" s="84"/>
      <c r="AO2224" s="84"/>
      <c r="AP2224" s="84"/>
      <c r="AQ2224" s="84"/>
    </row>
    <row r="2225" ht="15.0" customHeight="1">
      <c r="A2225" s="93">
        <v>2222.0</v>
      </c>
      <c r="B2225" s="94" t="s">
        <v>4840</v>
      </c>
      <c r="C2225" s="93" t="s">
        <v>141</v>
      </c>
      <c r="D2225" s="93" t="s">
        <v>4841</v>
      </c>
      <c r="E2225" s="95">
        <v>56.29</v>
      </c>
      <c r="F2225" s="93" t="s">
        <v>85</v>
      </c>
      <c r="G2225" s="93" t="s">
        <v>423</v>
      </c>
      <c r="H2225" s="96">
        <v>8687553.4</v>
      </c>
      <c r="I2225" s="93">
        <v>4.0</v>
      </c>
      <c r="J2225" s="97">
        <v>1.4</v>
      </c>
      <c r="K2225" s="94">
        <v>2025.0</v>
      </c>
      <c r="L2225" s="93" t="s">
        <v>4558</v>
      </c>
      <c r="M2225" s="93">
        <v>2024.0</v>
      </c>
      <c r="N2225" s="93" t="s">
        <v>208</v>
      </c>
      <c r="O2225" s="65" t="str">
        <f t="shared" si="1"/>
        <v>317951650001</v>
      </c>
      <c r="P2225" s="65">
        <f t="shared" si="2"/>
        <v>2</v>
      </c>
      <c r="Q2225" s="65">
        <f t="shared" si="3"/>
        <v>0</v>
      </c>
      <c r="R2225" s="65" t="str">
        <f t="shared" si="12"/>
        <v>31.795.165/0001-20</v>
      </c>
      <c r="S2225" s="84"/>
      <c r="T2225" s="84" t="str">
        <f t="shared" si="10"/>
        <v/>
      </c>
      <c r="U2225" s="84" t="str">
        <f t="shared" si="11"/>
        <v/>
      </c>
      <c r="V2225" s="65" t="str">
        <f t="shared" si="5"/>
        <v/>
      </c>
      <c r="W2225" s="84"/>
      <c r="X2225" s="84"/>
      <c r="Y2225" s="85"/>
      <c r="Z2225" s="85"/>
      <c r="AA2225" s="65" t="str">
        <f t="shared" si="6"/>
        <v/>
      </c>
      <c r="AB2225" s="65" t="str">
        <f t="shared" si="7"/>
        <v/>
      </c>
      <c r="AC2225" s="86"/>
      <c r="AD2225" s="87" t="str">
        <f t="shared" si="8"/>
        <v/>
      </c>
      <c r="AE2225" s="84"/>
      <c r="AF2225" s="86">
        <f>IF(AC2225&gt;0,AC2225,'⚙️ Config'!$B$10)</f>
        <v>0.0075</v>
      </c>
      <c r="AG2225" s="88">
        <f t="shared" si="9"/>
        <v>65156.6505</v>
      </c>
      <c r="AH2225" s="88">
        <f>AG2225*'⚙️ Config'!$B$11</f>
        <v>325783.2525</v>
      </c>
      <c r="AI2225" s="88">
        <f>AH2225*'⚙️ Config'!$B$12</f>
        <v>97734.97575</v>
      </c>
      <c r="AJ2225" s="64"/>
      <c r="AK2225" s="84"/>
      <c r="AL2225" s="84"/>
      <c r="AM2225" s="84"/>
      <c r="AN2225" s="84"/>
      <c r="AO2225" s="84"/>
      <c r="AP2225" s="84"/>
      <c r="AQ2225" s="84"/>
    </row>
    <row r="2226" ht="15.0" customHeight="1">
      <c r="A2226" s="93">
        <v>2223.0</v>
      </c>
      <c r="B2226" s="94" t="s">
        <v>4842</v>
      </c>
      <c r="C2226" s="93" t="s">
        <v>141</v>
      </c>
      <c r="D2226" s="93" t="s">
        <v>4843</v>
      </c>
      <c r="E2226" s="95">
        <v>47.96</v>
      </c>
      <c r="F2226" s="93" t="s">
        <v>85</v>
      </c>
      <c r="G2226" s="93" t="s">
        <v>423</v>
      </c>
      <c r="H2226" s="96">
        <v>8633260.06</v>
      </c>
      <c r="I2226" s="93">
        <v>3.0</v>
      </c>
      <c r="J2226" s="97">
        <v>2.4</v>
      </c>
      <c r="K2226" s="94">
        <v>2025.0</v>
      </c>
      <c r="L2226" s="93" t="s">
        <v>295</v>
      </c>
      <c r="M2226" s="93">
        <v>2023.0</v>
      </c>
      <c r="N2226" s="93" t="s">
        <v>145</v>
      </c>
      <c r="O2226" s="65" t="str">
        <f t="shared" si="1"/>
        <v>626228570001</v>
      </c>
      <c r="P2226" s="65">
        <f t="shared" si="2"/>
        <v>0</v>
      </c>
      <c r="Q2226" s="65">
        <f t="shared" si="3"/>
        <v>9</v>
      </c>
      <c r="R2226" s="65" t="str">
        <f t="shared" si="12"/>
        <v>62.622.857/0001-09</v>
      </c>
      <c r="S2226" s="84"/>
      <c r="T2226" s="84" t="str">
        <f t="shared" si="10"/>
        <v/>
      </c>
      <c r="U2226" s="84" t="str">
        <f t="shared" si="11"/>
        <v/>
      </c>
      <c r="V2226" s="65" t="str">
        <f t="shared" si="5"/>
        <v/>
      </c>
      <c r="W2226" s="84"/>
      <c r="X2226" s="84"/>
      <c r="Y2226" s="85"/>
      <c r="Z2226" s="85"/>
      <c r="AA2226" s="65" t="str">
        <f t="shared" si="6"/>
        <v/>
      </c>
      <c r="AB2226" s="65" t="str">
        <f t="shared" si="7"/>
        <v/>
      </c>
      <c r="AC2226" s="86"/>
      <c r="AD2226" s="87" t="str">
        <f t="shared" si="8"/>
        <v/>
      </c>
      <c r="AE2226" s="84"/>
      <c r="AF2226" s="86">
        <f>IF(AC2226&gt;0,AC2226,'⚙️ Config'!$B$10)</f>
        <v>0.0075</v>
      </c>
      <c r="AG2226" s="88">
        <f t="shared" si="9"/>
        <v>64749.45045</v>
      </c>
      <c r="AH2226" s="88">
        <f>AG2226*'⚙️ Config'!$B$11</f>
        <v>323747.2523</v>
      </c>
      <c r="AI2226" s="88">
        <f>AH2226*'⚙️ Config'!$B$12</f>
        <v>97124.17568</v>
      </c>
      <c r="AJ2226" s="64"/>
      <c r="AK2226" s="84"/>
      <c r="AL2226" s="84"/>
      <c r="AM2226" s="84"/>
      <c r="AN2226" s="84"/>
      <c r="AO2226" s="84"/>
      <c r="AP2226" s="84"/>
      <c r="AQ2226" s="84"/>
    </row>
    <row r="2227" ht="15.0" customHeight="1">
      <c r="A2227" s="93">
        <v>2224.0</v>
      </c>
      <c r="B2227" s="94" t="s">
        <v>4844</v>
      </c>
      <c r="C2227" s="93" t="s">
        <v>141</v>
      </c>
      <c r="D2227" s="93" t="s">
        <v>4845</v>
      </c>
      <c r="E2227" s="95">
        <v>37.15</v>
      </c>
      <c r="F2227" s="93" t="s">
        <v>85</v>
      </c>
      <c r="G2227" s="93" t="s">
        <v>423</v>
      </c>
      <c r="H2227" s="96">
        <v>8627414.67</v>
      </c>
      <c r="I2227" s="93">
        <v>2.0</v>
      </c>
      <c r="J2227" s="97">
        <v>2.1</v>
      </c>
      <c r="K2227" s="94">
        <v>2024.0</v>
      </c>
      <c r="L2227" s="93" t="s">
        <v>256</v>
      </c>
      <c r="M2227" s="93">
        <v>2024.0</v>
      </c>
      <c r="N2227" s="93" t="s">
        <v>145</v>
      </c>
      <c r="O2227" s="65" t="str">
        <f t="shared" si="1"/>
        <v>610903380001</v>
      </c>
      <c r="P2227" s="65">
        <f t="shared" si="2"/>
        <v>7</v>
      </c>
      <c r="Q2227" s="65">
        <f t="shared" si="3"/>
        <v>6</v>
      </c>
      <c r="R2227" s="65" t="str">
        <f t="shared" si="12"/>
        <v>61.090.338/0001-76</v>
      </c>
      <c r="S2227" s="84"/>
      <c r="T2227" s="84" t="str">
        <f t="shared" si="10"/>
        <v/>
      </c>
      <c r="U2227" s="84" t="str">
        <f t="shared" si="11"/>
        <v/>
      </c>
      <c r="V2227" s="65" t="str">
        <f t="shared" si="5"/>
        <v/>
      </c>
      <c r="W2227" s="84"/>
      <c r="X2227" s="84"/>
      <c r="Y2227" s="85"/>
      <c r="Z2227" s="85"/>
      <c r="AA2227" s="65" t="str">
        <f t="shared" si="6"/>
        <v/>
      </c>
      <c r="AB2227" s="65" t="str">
        <f t="shared" si="7"/>
        <v/>
      </c>
      <c r="AC2227" s="86"/>
      <c r="AD2227" s="87" t="str">
        <f t="shared" si="8"/>
        <v/>
      </c>
      <c r="AE2227" s="84"/>
      <c r="AF2227" s="86">
        <f>IF(AC2227&gt;0,AC2227,'⚙️ Config'!$B$10)</f>
        <v>0.0075</v>
      </c>
      <c r="AG2227" s="88">
        <f t="shared" si="9"/>
        <v>64705.61003</v>
      </c>
      <c r="AH2227" s="88">
        <f>AG2227*'⚙️ Config'!$B$11</f>
        <v>323528.0501</v>
      </c>
      <c r="AI2227" s="88">
        <f>AH2227*'⚙️ Config'!$B$12</f>
        <v>97058.41504</v>
      </c>
      <c r="AJ2227" s="64"/>
      <c r="AK2227" s="84"/>
      <c r="AL2227" s="84"/>
      <c r="AM2227" s="84"/>
      <c r="AN2227" s="84"/>
      <c r="AO2227" s="84"/>
      <c r="AP2227" s="84"/>
      <c r="AQ2227" s="84"/>
    </row>
    <row r="2228" ht="15.0" customHeight="1">
      <c r="A2228" s="93">
        <v>2225.0</v>
      </c>
      <c r="B2228" s="94" t="s">
        <v>4846</v>
      </c>
      <c r="C2228" s="93" t="s">
        <v>141</v>
      </c>
      <c r="D2228" s="93" t="s">
        <v>4847</v>
      </c>
      <c r="E2228" s="95">
        <v>37.15</v>
      </c>
      <c r="F2228" s="93" t="s">
        <v>85</v>
      </c>
      <c r="G2228" s="93" t="s">
        <v>423</v>
      </c>
      <c r="H2228" s="96">
        <v>8589575.93</v>
      </c>
      <c r="I2228" s="93">
        <v>2.0</v>
      </c>
      <c r="J2228" s="97">
        <v>2.1</v>
      </c>
      <c r="K2228" s="94">
        <v>2024.0</v>
      </c>
      <c r="L2228" s="93" t="s">
        <v>144</v>
      </c>
      <c r="M2228" s="93">
        <v>2024.0</v>
      </c>
      <c r="N2228" s="93" t="s">
        <v>145</v>
      </c>
      <c r="O2228" s="65" t="str">
        <f t="shared" si="1"/>
        <v>594292410001</v>
      </c>
      <c r="P2228" s="65">
        <f t="shared" si="2"/>
        <v>0</v>
      </c>
      <c r="Q2228" s="65">
        <f t="shared" si="3"/>
        <v>1</v>
      </c>
      <c r="R2228" s="65" t="str">
        <f t="shared" si="12"/>
        <v>59.429.241/0001-01</v>
      </c>
      <c r="S2228" s="84"/>
      <c r="T2228" s="84" t="str">
        <f t="shared" si="10"/>
        <v/>
      </c>
      <c r="U2228" s="84" t="str">
        <f t="shared" si="11"/>
        <v/>
      </c>
      <c r="V2228" s="65" t="str">
        <f t="shared" si="5"/>
        <v/>
      </c>
      <c r="W2228" s="84"/>
      <c r="X2228" s="84"/>
      <c r="Y2228" s="85"/>
      <c r="Z2228" s="85"/>
      <c r="AA2228" s="65" t="str">
        <f t="shared" si="6"/>
        <v/>
      </c>
      <c r="AB2228" s="65" t="str">
        <f t="shared" si="7"/>
        <v/>
      </c>
      <c r="AC2228" s="86"/>
      <c r="AD2228" s="87" t="str">
        <f t="shared" si="8"/>
        <v/>
      </c>
      <c r="AE2228" s="84"/>
      <c r="AF2228" s="86">
        <f>IF(AC2228&gt;0,AC2228,'⚙️ Config'!$B$10)</f>
        <v>0.0075</v>
      </c>
      <c r="AG2228" s="88">
        <f t="shared" si="9"/>
        <v>64421.81948</v>
      </c>
      <c r="AH2228" s="88">
        <f>AG2228*'⚙️ Config'!$B$11</f>
        <v>322109.0974</v>
      </c>
      <c r="AI2228" s="88">
        <f>AH2228*'⚙️ Config'!$B$12</f>
        <v>96632.72921</v>
      </c>
      <c r="AJ2228" s="64"/>
      <c r="AK2228" s="84"/>
      <c r="AL2228" s="84"/>
      <c r="AM2228" s="84"/>
      <c r="AN2228" s="84"/>
      <c r="AO2228" s="84"/>
      <c r="AP2228" s="84"/>
      <c r="AQ2228" s="84"/>
    </row>
    <row r="2229" ht="15.0" customHeight="1">
      <c r="A2229" s="93">
        <v>2226.0</v>
      </c>
      <c r="B2229" s="94" t="s">
        <v>4848</v>
      </c>
      <c r="C2229" s="93" t="s">
        <v>141</v>
      </c>
      <c r="D2229" s="93" t="s">
        <v>4849</v>
      </c>
      <c r="E2229" s="95">
        <v>34.02</v>
      </c>
      <c r="F2229" s="93" t="s">
        <v>85</v>
      </c>
      <c r="G2229" s="93" t="s">
        <v>423</v>
      </c>
      <c r="H2229" s="96">
        <v>8532511.84</v>
      </c>
      <c r="I2229" s="93">
        <v>3.0</v>
      </c>
      <c r="J2229" s="97">
        <v>2.8</v>
      </c>
      <c r="K2229" s="94">
        <v>2024.0</v>
      </c>
      <c r="L2229" s="93" t="s">
        <v>691</v>
      </c>
      <c r="M2229" s="93">
        <v>2023.0</v>
      </c>
      <c r="N2229" s="93" t="s">
        <v>161</v>
      </c>
      <c r="O2229" s="65" t="str">
        <f t="shared" si="1"/>
        <v>039565190001</v>
      </c>
      <c r="P2229" s="65">
        <f t="shared" si="2"/>
        <v>3</v>
      </c>
      <c r="Q2229" s="65">
        <f t="shared" si="3"/>
        <v>6</v>
      </c>
      <c r="R2229" s="65" t="str">
        <f t="shared" si="12"/>
        <v>03.956.519/0001-36</v>
      </c>
      <c r="S2229" s="84"/>
      <c r="T2229" s="84" t="str">
        <f t="shared" si="10"/>
        <v/>
      </c>
      <c r="U2229" s="84" t="str">
        <f t="shared" si="11"/>
        <v/>
      </c>
      <c r="V2229" s="65" t="str">
        <f t="shared" si="5"/>
        <v/>
      </c>
      <c r="W2229" s="84"/>
      <c r="X2229" s="84"/>
      <c r="Y2229" s="85"/>
      <c r="Z2229" s="85"/>
      <c r="AA2229" s="65" t="str">
        <f t="shared" si="6"/>
        <v/>
      </c>
      <c r="AB2229" s="65" t="str">
        <f t="shared" si="7"/>
        <v/>
      </c>
      <c r="AC2229" s="86"/>
      <c r="AD2229" s="87" t="str">
        <f t="shared" si="8"/>
        <v/>
      </c>
      <c r="AE2229" s="84"/>
      <c r="AF2229" s="86">
        <f>IF(AC2229&gt;0,AC2229,'⚙️ Config'!$B$10)</f>
        <v>0.0075</v>
      </c>
      <c r="AG2229" s="88">
        <f t="shared" si="9"/>
        <v>63993.8388</v>
      </c>
      <c r="AH2229" s="88">
        <f>AG2229*'⚙️ Config'!$B$11</f>
        <v>319969.194</v>
      </c>
      <c r="AI2229" s="88">
        <f>AH2229*'⚙️ Config'!$B$12</f>
        <v>95990.7582</v>
      </c>
      <c r="AJ2229" s="64"/>
      <c r="AK2229" s="84"/>
      <c r="AL2229" s="84"/>
      <c r="AM2229" s="84"/>
      <c r="AN2229" s="84"/>
      <c r="AO2229" s="84"/>
      <c r="AP2229" s="84"/>
      <c r="AQ2229" s="84"/>
    </row>
    <row r="2230" ht="15.0" customHeight="1">
      <c r="A2230" s="93">
        <v>2227.0</v>
      </c>
      <c r="B2230" s="94" t="s">
        <v>4850</v>
      </c>
      <c r="C2230" s="93" t="s">
        <v>141</v>
      </c>
      <c r="D2230" s="93" t="s">
        <v>4851</v>
      </c>
      <c r="E2230" s="95">
        <v>45.23</v>
      </c>
      <c r="F2230" s="93" t="s">
        <v>85</v>
      </c>
      <c r="G2230" s="93" t="s">
        <v>423</v>
      </c>
      <c r="H2230" s="96">
        <v>8521860.86</v>
      </c>
      <c r="I2230" s="93">
        <v>3.0</v>
      </c>
      <c r="J2230" s="97">
        <v>2.5</v>
      </c>
      <c r="K2230" s="94">
        <v>2025.0</v>
      </c>
      <c r="L2230" s="93" t="s">
        <v>387</v>
      </c>
      <c r="M2230" s="93">
        <v>2023.0</v>
      </c>
      <c r="N2230" s="93" t="s">
        <v>189</v>
      </c>
      <c r="O2230" s="65" t="str">
        <f t="shared" si="1"/>
        <v>269597780001</v>
      </c>
      <c r="P2230" s="65">
        <f t="shared" si="2"/>
        <v>1</v>
      </c>
      <c r="Q2230" s="65">
        <f t="shared" si="3"/>
        <v>6</v>
      </c>
      <c r="R2230" s="65" t="str">
        <f t="shared" si="12"/>
        <v>26.959.778/0001-16</v>
      </c>
      <c r="S2230" s="84"/>
      <c r="T2230" s="84" t="str">
        <f t="shared" si="10"/>
        <v/>
      </c>
      <c r="U2230" s="84" t="str">
        <f t="shared" si="11"/>
        <v/>
      </c>
      <c r="V2230" s="65" t="str">
        <f t="shared" si="5"/>
        <v/>
      </c>
      <c r="W2230" s="84"/>
      <c r="X2230" s="84"/>
      <c r="Y2230" s="85"/>
      <c r="Z2230" s="85"/>
      <c r="AA2230" s="65" t="str">
        <f t="shared" si="6"/>
        <v/>
      </c>
      <c r="AB2230" s="65" t="str">
        <f t="shared" si="7"/>
        <v/>
      </c>
      <c r="AC2230" s="86"/>
      <c r="AD2230" s="87" t="str">
        <f t="shared" si="8"/>
        <v/>
      </c>
      <c r="AE2230" s="84"/>
      <c r="AF2230" s="86">
        <f>IF(AC2230&gt;0,AC2230,'⚙️ Config'!$B$10)</f>
        <v>0.0075</v>
      </c>
      <c r="AG2230" s="88">
        <f t="shared" si="9"/>
        <v>63913.95645</v>
      </c>
      <c r="AH2230" s="88">
        <f>AG2230*'⚙️ Config'!$B$11</f>
        <v>319569.7823</v>
      </c>
      <c r="AI2230" s="88">
        <f>AH2230*'⚙️ Config'!$B$12</f>
        <v>95870.93468</v>
      </c>
      <c r="AJ2230" s="64"/>
      <c r="AK2230" s="84"/>
      <c r="AL2230" s="84"/>
      <c r="AM2230" s="84"/>
      <c r="AN2230" s="84"/>
      <c r="AO2230" s="84"/>
      <c r="AP2230" s="84"/>
      <c r="AQ2230" s="84"/>
    </row>
    <row r="2231" ht="15.0" customHeight="1">
      <c r="A2231" s="93">
        <v>2228.0</v>
      </c>
      <c r="B2231" s="94" t="s">
        <v>4852</v>
      </c>
      <c r="C2231" s="93" t="s">
        <v>4853</v>
      </c>
      <c r="D2231" s="93" t="s">
        <v>4854</v>
      </c>
      <c r="E2231" s="95">
        <v>25.81</v>
      </c>
      <c r="F2231" s="93" t="s">
        <v>85</v>
      </c>
      <c r="G2231" s="93" t="s">
        <v>423</v>
      </c>
      <c r="H2231" s="96">
        <v>8456220.86</v>
      </c>
      <c r="I2231" s="93">
        <v>3.0</v>
      </c>
      <c r="J2231" s="97">
        <v>3.2</v>
      </c>
      <c r="K2231" s="94">
        <v>2023.0</v>
      </c>
      <c r="L2231" s="93" t="s">
        <v>144</v>
      </c>
      <c r="M2231" s="93">
        <v>2023.0</v>
      </c>
      <c r="N2231" s="93" t="s">
        <v>161</v>
      </c>
      <c r="O2231" s="65" t="str">
        <f t="shared" si="1"/>
        <v>035353300001</v>
      </c>
      <c r="P2231" s="65">
        <f t="shared" si="2"/>
        <v>7</v>
      </c>
      <c r="Q2231" s="65">
        <f t="shared" si="3"/>
        <v>0</v>
      </c>
      <c r="R2231" s="65" t="str">
        <f t="shared" si="12"/>
        <v>03.535.330/0001-70</v>
      </c>
      <c r="S2231" s="84"/>
      <c r="T2231" s="84" t="str">
        <f t="shared" si="10"/>
        <v/>
      </c>
      <c r="U2231" s="84" t="str">
        <f t="shared" si="11"/>
        <v/>
      </c>
      <c r="V2231" s="65" t="str">
        <f t="shared" si="5"/>
        <v/>
      </c>
      <c r="W2231" s="84"/>
      <c r="X2231" s="84"/>
      <c r="Y2231" s="85"/>
      <c r="Z2231" s="85"/>
      <c r="AA2231" s="65" t="str">
        <f t="shared" si="6"/>
        <v/>
      </c>
      <c r="AB2231" s="65" t="str">
        <f t="shared" si="7"/>
        <v/>
      </c>
      <c r="AC2231" s="86"/>
      <c r="AD2231" s="87" t="str">
        <f t="shared" si="8"/>
        <v/>
      </c>
      <c r="AE2231" s="84"/>
      <c r="AF2231" s="86">
        <f>IF(AC2231&gt;0,AC2231,'⚙️ Config'!$B$10)</f>
        <v>0.0075</v>
      </c>
      <c r="AG2231" s="88">
        <f t="shared" si="9"/>
        <v>63421.65645</v>
      </c>
      <c r="AH2231" s="88">
        <f>AG2231*'⚙️ Config'!$B$11</f>
        <v>317108.2823</v>
      </c>
      <c r="AI2231" s="88">
        <f>AH2231*'⚙️ Config'!$B$12</f>
        <v>95132.48468</v>
      </c>
      <c r="AJ2231" s="64"/>
      <c r="AK2231" s="84"/>
      <c r="AL2231" s="84"/>
      <c r="AM2231" s="84"/>
      <c r="AN2231" s="84"/>
      <c r="AO2231" s="84"/>
      <c r="AP2231" s="84"/>
      <c r="AQ2231" s="84"/>
    </row>
    <row r="2232" ht="15.0" customHeight="1">
      <c r="A2232" s="93">
        <v>2229.0</v>
      </c>
      <c r="B2232" s="94" t="s">
        <v>4855</v>
      </c>
      <c r="C2232" s="93" t="s">
        <v>141</v>
      </c>
      <c r="D2232" s="93" t="s">
        <v>4856</v>
      </c>
      <c r="E2232" s="95">
        <v>38.18</v>
      </c>
      <c r="F2232" s="93" t="s">
        <v>85</v>
      </c>
      <c r="G2232" s="93" t="s">
        <v>423</v>
      </c>
      <c r="H2232" s="96">
        <v>8451059.8</v>
      </c>
      <c r="I2232" s="93">
        <v>1.0</v>
      </c>
      <c r="J2232" s="97">
        <v>3.4</v>
      </c>
      <c r="K2232" s="94">
        <v>2022.0</v>
      </c>
      <c r="L2232" s="93" t="s">
        <v>630</v>
      </c>
      <c r="M2232" s="93">
        <v>2022.0</v>
      </c>
      <c r="N2232" s="93" t="s">
        <v>145</v>
      </c>
      <c r="O2232" s="65" t="str">
        <f t="shared" si="1"/>
        <v>086751010001</v>
      </c>
      <c r="P2232" s="65">
        <f t="shared" si="2"/>
        <v>7</v>
      </c>
      <c r="Q2232" s="65">
        <f t="shared" si="3"/>
        <v>4</v>
      </c>
      <c r="R2232" s="65" t="str">
        <f t="shared" si="12"/>
        <v>08.675.101/0001-74</v>
      </c>
      <c r="S2232" s="84"/>
      <c r="T2232" s="84" t="str">
        <f t="shared" si="10"/>
        <v/>
      </c>
      <c r="U2232" s="84" t="str">
        <f t="shared" si="11"/>
        <v/>
      </c>
      <c r="V2232" s="65" t="str">
        <f t="shared" si="5"/>
        <v/>
      </c>
      <c r="W2232" s="84"/>
      <c r="X2232" s="84"/>
      <c r="Y2232" s="85"/>
      <c r="Z2232" s="85"/>
      <c r="AA2232" s="65" t="str">
        <f t="shared" si="6"/>
        <v/>
      </c>
      <c r="AB2232" s="65" t="str">
        <f t="shared" si="7"/>
        <v/>
      </c>
      <c r="AC2232" s="86"/>
      <c r="AD2232" s="87" t="str">
        <f t="shared" si="8"/>
        <v/>
      </c>
      <c r="AE2232" s="84"/>
      <c r="AF2232" s="86">
        <f>IF(AC2232&gt;0,AC2232,'⚙️ Config'!$B$10)</f>
        <v>0.0075</v>
      </c>
      <c r="AG2232" s="88">
        <f t="shared" si="9"/>
        <v>63382.9485</v>
      </c>
      <c r="AH2232" s="88">
        <f>AG2232*'⚙️ Config'!$B$11</f>
        <v>316914.7425</v>
      </c>
      <c r="AI2232" s="88">
        <f>AH2232*'⚙️ Config'!$B$12</f>
        <v>95074.42275</v>
      </c>
      <c r="AJ2232" s="64"/>
      <c r="AK2232" s="84"/>
      <c r="AL2232" s="84"/>
      <c r="AM2232" s="84"/>
      <c r="AN2232" s="84"/>
      <c r="AO2232" s="84"/>
      <c r="AP2232" s="84"/>
      <c r="AQ2232" s="84"/>
    </row>
    <row r="2233" ht="15.0" customHeight="1">
      <c r="A2233" s="93">
        <v>2230.0</v>
      </c>
      <c r="B2233" s="94" t="s">
        <v>4857</v>
      </c>
      <c r="C2233" s="93" t="s">
        <v>141</v>
      </c>
      <c r="D2233" s="93" t="s">
        <v>4858</v>
      </c>
      <c r="E2233" s="95">
        <v>33.56</v>
      </c>
      <c r="F2233" s="93" t="s">
        <v>85</v>
      </c>
      <c r="G2233" s="93" t="s">
        <v>423</v>
      </c>
      <c r="H2233" s="96">
        <v>8450197.46</v>
      </c>
      <c r="I2233" s="93">
        <v>2.0</v>
      </c>
      <c r="J2233" s="97">
        <v>2.5</v>
      </c>
      <c r="K2233" s="94">
        <v>2023.0</v>
      </c>
      <c r="L2233" s="93" t="s">
        <v>4519</v>
      </c>
      <c r="M2233" s="93">
        <v>2023.0</v>
      </c>
      <c r="N2233" s="93" t="s">
        <v>145</v>
      </c>
      <c r="O2233" s="65" t="str">
        <f t="shared" si="1"/>
        <v>314164270001</v>
      </c>
      <c r="P2233" s="65">
        <f t="shared" si="2"/>
        <v>0</v>
      </c>
      <c r="Q2233" s="65">
        <f t="shared" si="3"/>
        <v>7</v>
      </c>
      <c r="R2233" s="65" t="str">
        <f t="shared" si="12"/>
        <v>31.416.427/0001-07</v>
      </c>
      <c r="S2233" s="84"/>
      <c r="T2233" s="84" t="str">
        <f t="shared" si="10"/>
        <v/>
      </c>
      <c r="U2233" s="84" t="str">
        <f t="shared" si="11"/>
        <v/>
      </c>
      <c r="V2233" s="65" t="str">
        <f t="shared" si="5"/>
        <v/>
      </c>
      <c r="W2233" s="84"/>
      <c r="X2233" s="84"/>
      <c r="Y2233" s="85"/>
      <c r="Z2233" s="85"/>
      <c r="AA2233" s="65" t="str">
        <f t="shared" si="6"/>
        <v/>
      </c>
      <c r="AB2233" s="65" t="str">
        <f t="shared" si="7"/>
        <v/>
      </c>
      <c r="AC2233" s="86"/>
      <c r="AD2233" s="87" t="str">
        <f t="shared" si="8"/>
        <v/>
      </c>
      <c r="AE2233" s="84"/>
      <c r="AF2233" s="86">
        <f>IF(AC2233&gt;0,AC2233,'⚙️ Config'!$B$10)</f>
        <v>0.0075</v>
      </c>
      <c r="AG2233" s="88">
        <f t="shared" si="9"/>
        <v>63376.48095</v>
      </c>
      <c r="AH2233" s="88">
        <f>AG2233*'⚙️ Config'!$B$11</f>
        <v>316882.4048</v>
      </c>
      <c r="AI2233" s="88">
        <f>AH2233*'⚙️ Config'!$B$12</f>
        <v>95064.72143</v>
      </c>
      <c r="AJ2233" s="64"/>
      <c r="AK2233" s="84"/>
      <c r="AL2233" s="84"/>
      <c r="AM2233" s="84"/>
      <c r="AN2233" s="84"/>
      <c r="AO2233" s="84"/>
      <c r="AP2233" s="84"/>
      <c r="AQ2233" s="84"/>
    </row>
    <row r="2234" ht="15.0" customHeight="1">
      <c r="A2234" s="93">
        <v>2231.0</v>
      </c>
      <c r="B2234" s="94" t="s">
        <v>4859</v>
      </c>
      <c r="C2234" s="93" t="s">
        <v>141</v>
      </c>
      <c r="D2234" s="93" t="s">
        <v>4860</v>
      </c>
      <c r="E2234" s="95">
        <v>36.46</v>
      </c>
      <c r="F2234" s="93" t="s">
        <v>85</v>
      </c>
      <c r="G2234" s="93" t="s">
        <v>423</v>
      </c>
      <c r="H2234" s="96">
        <v>8435840.39</v>
      </c>
      <c r="I2234" s="93">
        <v>3.0</v>
      </c>
      <c r="J2234" s="97">
        <v>2.6</v>
      </c>
      <c r="K2234" s="94">
        <v>2024.0</v>
      </c>
      <c r="L2234" s="93" t="s">
        <v>4400</v>
      </c>
      <c r="M2234" s="93">
        <v>2023.0</v>
      </c>
      <c r="N2234" s="93" t="s">
        <v>189</v>
      </c>
      <c r="O2234" s="65" t="str">
        <f t="shared" si="1"/>
        <v>232067800001</v>
      </c>
      <c r="P2234" s="65">
        <f t="shared" si="2"/>
        <v>2</v>
      </c>
      <c r="Q2234" s="65">
        <f t="shared" si="3"/>
        <v>6</v>
      </c>
      <c r="R2234" s="65" t="str">
        <f t="shared" si="12"/>
        <v>23.206.780/0001-26</v>
      </c>
      <c r="S2234" s="84"/>
      <c r="T2234" s="84" t="str">
        <f t="shared" si="10"/>
        <v/>
      </c>
      <c r="U2234" s="84" t="str">
        <f t="shared" si="11"/>
        <v/>
      </c>
      <c r="V2234" s="65" t="str">
        <f t="shared" si="5"/>
        <v/>
      </c>
      <c r="W2234" s="84"/>
      <c r="X2234" s="84"/>
      <c r="Y2234" s="85"/>
      <c r="Z2234" s="85"/>
      <c r="AA2234" s="65" t="str">
        <f t="shared" si="6"/>
        <v/>
      </c>
      <c r="AB2234" s="65" t="str">
        <f t="shared" si="7"/>
        <v/>
      </c>
      <c r="AC2234" s="86"/>
      <c r="AD2234" s="87" t="str">
        <f t="shared" si="8"/>
        <v/>
      </c>
      <c r="AE2234" s="84"/>
      <c r="AF2234" s="86">
        <f>IF(AC2234&gt;0,AC2234,'⚙️ Config'!$B$10)</f>
        <v>0.0075</v>
      </c>
      <c r="AG2234" s="88">
        <f t="shared" si="9"/>
        <v>63268.80293</v>
      </c>
      <c r="AH2234" s="88">
        <f>AG2234*'⚙️ Config'!$B$11</f>
        <v>316344.0146</v>
      </c>
      <c r="AI2234" s="88">
        <f>AH2234*'⚙️ Config'!$B$12</f>
        <v>94903.20439</v>
      </c>
      <c r="AJ2234" s="64"/>
      <c r="AK2234" s="84"/>
      <c r="AL2234" s="84"/>
      <c r="AM2234" s="84"/>
      <c r="AN2234" s="84"/>
      <c r="AO2234" s="84"/>
      <c r="AP2234" s="84"/>
      <c r="AQ2234" s="84"/>
    </row>
    <row r="2235" ht="15.0" customHeight="1">
      <c r="A2235" s="93">
        <v>2232.0</v>
      </c>
      <c r="B2235" s="94" t="s">
        <v>4861</v>
      </c>
      <c r="C2235" s="93" t="s">
        <v>141</v>
      </c>
      <c r="D2235" s="93" t="s">
        <v>4862</v>
      </c>
      <c r="E2235" s="95">
        <v>41.65</v>
      </c>
      <c r="F2235" s="93" t="s">
        <v>85</v>
      </c>
      <c r="G2235" s="93" t="s">
        <v>423</v>
      </c>
      <c r="H2235" s="96">
        <v>8380503.19</v>
      </c>
      <c r="I2235" s="93">
        <v>4.0</v>
      </c>
      <c r="J2235" s="97">
        <v>3.0</v>
      </c>
      <c r="K2235" s="94">
        <v>2025.0</v>
      </c>
      <c r="L2235" s="93" t="s">
        <v>387</v>
      </c>
      <c r="M2235" s="93">
        <v>2023.0</v>
      </c>
      <c r="N2235" s="93" t="s">
        <v>189</v>
      </c>
      <c r="O2235" s="65" t="str">
        <f t="shared" si="1"/>
        <v>054296150001</v>
      </c>
      <c r="P2235" s="65">
        <f t="shared" si="2"/>
        <v>5</v>
      </c>
      <c r="Q2235" s="65">
        <f t="shared" si="3"/>
        <v>1</v>
      </c>
      <c r="R2235" s="65" t="str">
        <f t="shared" si="12"/>
        <v>05.429.615/0001-51</v>
      </c>
      <c r="S2235" s="84"/>
      <c r="T2235" s="84" t="str">
        <f t="shared" si="10"/>
        <v/>
      </c>
      <c r="U2235" s="84" t="str">
        <f t="shared" si="11"/>
        <v/>
      </c>
      <c r="V2235" s="65" t="str">
        <f t="shared" si="5"/>
        <v/>
      </c>
      <c r="W2235" s="84"/>
      <c r="X2235" s="84"/>
      <c r="Y2235" s="85"/>
      <c r="Z2235" s="85"/>
      <c r="AA2235" s="65" t="str">
        <f t="shared" si="6"/>
        <v/>
      </c>
      <c r="AB2235" s="65" t="str">
        <f t="shared" si="7"/>
        <v/>
      </c>
      <c r="AC2235" s="86"/>
      <c r="AD2235" s="87" t="str">
        <f t="shared" si="8"/>
        <v/>
      </c>
      <c r="AE2235" s="84"/>
      <c r="AF2235" s="86">
        <f>IF(AC2235&gt;0,AC2235,'⚙️ Config'!$B$10)</f>
        <v>0.0075</v>
      </c>
      <c r="AG2235" s="88">
        <f t="shared" si="9"/>
        <v>62853.77393</v>
      </c>
      <c r="AH2235" s="88">
        <f>AG2235*'⚙️ Config'!$B$11</f>
        <v>314268.8696</v>
      </c>
      <c r="AI2235" s="88">
        <f>AH2235*'⚙️ Config'!$B$12</f>
        <v>94280.66089</v>
      </c>
      <c r="AJ2235" s="64"/>
      <c r="AK2235" s="84"/>
      <c r="AL2235" s="84"/>
      <c r="AM2235" s="84"/>
      <c r="AN2235" s="84"/>
      <c r="AO2235" s="84"/>
      <c r="AP2235" s="84"/>
      <c r="AQ2235" s="84"/>
    </row>
    <row r="2236" ht="15.0" customHeight="1">
      <c r="A2236" s="93">
        <v>2233.0</v>
      </c>
      <c r="B2236" s="94" t="s">
        <v>4863</v>
      </c>
      <c r="C2236" s="93" t="s">
        <v>141</v>
      </c>
      <c r="D2236" s="93" t="s">
        <v>4864</v>
      </c>
      <c r="E2236" s="95">
        <v>26.19</v>
      </c>
      <c r="F2236" s="93" t="s">
        <v>85</v>
      </c>
      <c r="G2236" s="93" t="s">
        <v>423</v>
      </c>
      <c r="H2236" s="96">
        <v>8352550.35</v>
      </c>
      <c r="I2236" s="93">
        <v>3.0</v>
      </c>
      <c r="J2236" s="97">
        <v>3.8</v>
      </c>
      <c r="K2236" s="94">
        <v>2023.0</v>
      </c>
      <c r="L2236" s="93" t="s">
        <v>144</v>
      </c>
      <c r="M2236" s="93">
        <v>2022.0</v>
      </c>
      <c r="N2236" s="93" t="s">
        <v>161</v>
      </c>
      <c r="O2236" s="65" t="str">
        <f t="shared" si="1"/>
        <v>606273120001</v>
      </c>
      <c r="P2236" s="65">
        <f t="shared" si="2"/>
        <v>5</v>
      </c>
      <c r="Q2236" s="65">
        <f t="shared" si="3"/>
        <v>1</v>
      </c>
      <c r="R2236" s="65" t="str">
        <f t="shared" si="12"/>
        <v>60.627.312/0001-51</v>
      </c>
      <c r="S2236" s="84"/>
      <c r="T2236" s="84" t="str">
        <f t="shared" si="10"/>
        <v/>
      </c>
      <c r="U2236" s="84" t="str">
        <f t="shared" si="11"/>
        <v/>
      </c>
      <c r="V2236" s="65" t="str">
        <f t="shared" si="5"/>
        <v/>
      </c>
      <c r="W2236" s="84"/>
      <c r="X2236" s="84"/>
      <c r="Y2236" s="85"/>
      <c r="Z2236" s="85"/>
      <c r="AA2236" s="65" t="str">
        <f t="shared" si="6"/>
        <v/>
      </c>
      <c r="AB2236" s="65" t="str">
        <f t="shared" si="7"/>
        <v/>
      </c>
      <c r="AC2236" s="86"/>
      <c r="AD2236" s="87" t="str">
        <f t="shared" si="8"/>
        <v/>
      </c>
      <c r="AE2236" s="84"/>
      <c r="AF2236" s="86">
        <f>IF(AC2236&gt;0,AC2236,'⚙️ Config'!$B$10)</f>
        <v>0.0075</v>
      </c>
      <c r="AG2236" s="88">
        <f t="shared" si="9"/>
        <v>62644.12763</v>
      </c>
      <c r="AH2236" s="88">
        <f>AG2236*'⚙️ Config'!$B$11</f>
        <v>313220.6381</v>
      </c>
      <c r="AI2236" s="88">
        <f>AH2236*'⚙️ Config'!$B$12</f>
        <v>93966.19144</v>
      </c>
      <c r="AJ2236" s="64"/>
      <c r="AK2236" s="84"/>
      <c r="AL2236" s="84"/>
      <c r="AM2236" s="84"/>
      <c r="AN2236" s="84"/>
      <c r="AO2236" s="84"/>
      <c r="AP2236" s="84"/>
      <c r="AQ2236" s="84"/>
    </row>
    <row r="2237" ht="15.0" customHeight="1">
      <c r="A2237" s="93">
        <v>2234.0</v>
      </c>
      <c r="B2237" s="94" t="s">
        <v>4865</v>
      </c>
      <c r="C2237" s="93" t="s">
        <v>141</v>
      </c>
      <c r="D2237" s="93" t="s">
        <v>4866</v>
      </c>
      <c r="E2237" s="95">
        <v>57.84</v>
      </c>
      <c r="F2237" s="93" t="s">
        <v>85</v>
      </c>
      <c r="G2237" s="93" t="s">
        <v>423</v>
      </c>
      <c r="H2237" s="96">
        <v>8322215.97</v>
      </c>
      <c r="I2237" s="93">
        <v>2.0</v>
      </c>
      <c r="J2237" s="97">
        <v>2.3</v>
      </c>
      <c r="K2237" s="94">
        <v>2025.0</v>
      </c>
      <c r="L2237" s="93" t="s">
        <v>448</v>
      </c>
      <c r="M2237" s="93">
        <v>2023.0</v>
      </c>
      <c r="N2237" s="93" t="s">
        <v>208</v>
      </c>
      <c r="O2237" s="65" t="str">
        <f t="shared" si="1"/>
        <v>075144110001</v>
      </c>
      <c r="P2237" s="65">
        <f t="shared" si="2"/>
        <v>4</v>
      </c>
      <c r="Q2237" s="65">
        <f t="shared" si="3"/>
        <v>4</v>
      </c>
      <c r="R2237" s="65" t="str">
        <f t="shared" si="12"/>
        <v>07.514.411/0001-44</v>
      </c>
      <c r="S2237" s="84"/>
      <c r="T2237" s="84" t="str">
        <f t="shared" si="10"/>
        <v/>
      </c>
      <c r="U2237" s="84" t="str">
        <f t="shared" si="11"/>
        <v/>
      </c>
      <c r="V2237" s="65" t="str">
        <f t="shared" si="5"/>
        <v/>
      </c>
      <c r="W2237" s="84"/>
      <c r="X2237" s="84"/>
      <c r="Y2237" s="85"/>
      <c r="Z2237" s="85"/>
      <c r="AA2237" s="65" t="str">
        <f t="shared" si="6"/>
        <v/>
      </c>
      <c r="AB2237" s="65" t="str">
        <f t="shared" si="7"/>
        <v/>
      </c>
      <c r="AC2237" s="86"/>
      <c r="AD2237" s="87" t="str">
        <f t="shared" si="8"/>
        <v/>
      </c>
      <c r="AE2237" s="84"/>
      <c r="AF2237" s="86">
        <f>IF(AC2237&gt;0,AC2237,'⚙️ Config'!$B$10)</f>
        <v>0.0075</v>
      </c>
      <c r="AG2237" s="88">
        <f t="shared" si="9"/>
        <v>62416.61978</v>
      </c>
      <c r="AH2237" s="88">
        <f>AG2237*'⚙️ Config'!$B$11</f>
        <v>312083.0989</v>
      </c>
      <c r="AI2237" s="88">
        <f>AH2237*'⚙️ Config'!$B$12</f>
        <v>93624.92966</v>
      </c>
      <c r="AJ2237" s="64"/>
      <c r="AK2237" s="84"/>
      <c r="AL2237" s="84"/>
      <c r="AM2237" s="84"/>
      <c r="AN2237" s="84"/>
      <c r="AO2237" s="84"/>
      <c r="AP2237" s="84"/>
      <c r="AQ2237" s="84"/>
    </row>
    <row r="2238" ht="15.0" customHeight="1">
      <c r="A2238" s="93">
        <v>2235.0</v>
      </c>
      <c r="B2238" s="94" t="s">
        <v>4867</v>
      </c>
      <c r="C2238" s="93" t="s">
        <v>141</v>
      </c>
      <c r="D2238" s="93" t="s">
        <v>4868</v>
      </c>
      <c r="E2238" s="95">
        <v>28.82</v>
      </c>
      <c r="F2238" s="93" t="s">
        <v>85</v>
      </c>
      <c r="G2238" s="93" t="s">
        <v>423</v>
      </c>
      <c r="H2238" s="96">
        <v>8289681.16</v>
      </c>
      <c r="I2238" s="93">
        <v>3.0</v>
      </c>
      <c r="J2238" s="97">
        <v>4.0</v>
      </c>
      <c r="K2238" s="94">
        <v>2024.0</v>
      </c>
      <c r="L2238" s="93" t="s">
        <v>4869</v>
      </c>
      <c r="M2238" s="93">
        <v>2022.0</v>
      </c>
      <c r="N2238" s="93" t="s">
        <v>189</v>
      </c>
      <c r="O2238" s="65" t="str">
        <f t="shared" si="1"/>
        <v>118150910001</v>
      </c>
      <c r="P2238" s="65">
        <f t="shared" si="2"/>
        <v>3</v>
      </c>
      <c r="Q2238" s="65">
        <f t="shared" si="3"/>
        <v>0</v>
      </c>
      <c r="R2238" s="65" t="str">
        <f t="shared" si="12"/>
        <v>11.815.091/0001-30</v>
      </c>
      <c r="S2238" s="84"/>
      <c r="T2238" s="84" t="str">
        <f t="shared" si="10"/>
        <v/>
      </c>
      <c r="U2238" s="84" t="str">
        <f t="shared" si="11"/>
        <v/>
      </c>
      <c r="V2238" s="65" t="str">
        <f t="shared" si="5"/>
        <v/>
      </c>
      <c r="W2238" s="84"/>
      <c r="X2238" s="84"/>
      <c r="Y2238" s="85"/>
      <c r="Z2238" s="85"/>
      <c r="AA2238" s="65" t="str">
        <f t="shared" si="6"/>
        <v/>
      </c>
      <c r="AB2238" s="65" t="str">
        <f t="shared" si="7"/>
        <v/>
      </c>
      <c r="AC2238" s="86"/>
      <c r="AD2238" s="87" t="str">
        <f t="shared" si="8"/>
        <v/>
      </c>
      <c r="AE2238" s="84"/>
      <c r="AF2238" s="86">
        <f>IF(AC2238&gt;0,AC2238,'⚙️ Config'!$B$10)</f>
        <v>0.0075</v>
      </c>
      <c r="AG2238" s="88">
        <f t="shared" si="9"/>
        <v>62172.6087</v>
      </c>
      <c r="AH2238" s="88">
        <f>AG2238*'⚙️ Config'!$B$11</f>
        <v>310863.0435</v>
      </c>
      <c r="AI2238" s="88">
        <f>AH2238*'⚙️ Config'!$B$12</f>
        <v>93258.91305</v>
      </c>
      <c r="AJ2238" s="64"/>
      <c r="AK2238" s="84"/>
      <c r="AL2238" s="84"/>
      <c r="AM2238" s="84"/>
      <c r="AN2238" s="84"/>
      <c r="AO2238" s="84"/>
      <c r="AP2238" s="84"/>
      <c r="AQ2238" s="84"/>
    </row>
    <row r="2239" ht="15.0" customHeight="1">
      <c r="A2239" s="93">
        <v>2236.0</v>
      </c>
      <c r="B2239" s="94" t="s">
        <v>4870</v>
      </c>
      <c r="C2239" s="93" t="s">
        <v>141</v>
      </c>
      <c r="D2239" s="93" t="s">
        <v>4871</v>
      </c>
      <c r="E2239" s="95">
        <v>31.15</v>
      </c>
      <c r="F2239" s="93" t="s">
        <v>85</v>
      </c>
      <c r="G2239" s="93" t="s">
        <v>423</v>
      </c>
      <c r="H2239" s="96">
        <v>8284198.52</v>
      </c>
      <c r="I2239" s="93">
        <v>4.0</v>
      </c>
      <c r="J2239" s="97">
        <v>2.2</v>
      </c>
      <c r="K2239" s="94">
        <v>2024.0</v>
      </c>
      <c r="L2239" s="93" t="s">
        <v>387</v>
      </c>
      <c r="M2239" s="93">
        <v>2024.0</v>
      </c>
      <c r="N2239" s="93" t="s">
        <v>145</v>
      </c>
      <c r="O2239" s="65" t="str">
        <f t="shared" si="1"/>
        <v>007963520001</v>
      </c>
      <c r="P2239" s="65">
        <f t="shared" si="2"/>
        <v>0</v>
      </c>
      <c r="Q2239" s="65">
        <f t="shared" si="3"/>
        <v>3</v>
      </c>
      <c r="R2239" s="65" t="str">
        <f t="shared" si="12"/>
        <v>00.796.352/0001-03</v>
      </c>
      <c r="S2239" s="84"/>
      <c r="T2239" s="84" t="str">
        <f t="shared" si="10"/>
        <v/>
      </c>
      <c r="U2239" s="84" t="str">
        <f t="shared" si="11"/>
        <v/>
      </c>
      <c r="V2239" s="65" t="str">
        <f t="shared" si="5"/>
        <v/>
      </c>
      <c r="W2239" s="84"/>
      <c r="X2239" s="84"/>
      <c r="Y2239" s="85"/>
      <c r="Z2239" s="85"/>
      <c r="AA2239" s="65" t="str">
        <f t="shared" si="6"/>
        <v/>
      </c>
      <c r="AB2239" s="65" t="str">
        <f t="shared" si="7"/>
        <v/>
      </c>
      <c r="AC2239" s="86"/>
      <c r="AD2239" s="87" t="str">
        <f t="shared" si="8"/>
        <v/>
      </c>
      <c r="AE2239" s="84"/>
      <c r="AF2239" s="86">
        <f>IF(AC2239&gt;0,AC2239,'⚙️ Config'!$B$10)</f>
        <v>0.0075</v>
      </c>
      <c r="AG2239" s="88">
        <f t="shared" si="9"/>
        <v>62131.4889</v>
      </c>
      <c r="AH2239" s="88">
        <f>AG2239*'⚙️ Config'!$B$11</f>
        <v>310657.4445</v>
      </c>
      <c r="AI2239" s="88">
        <f>AH2239*'⚙️ Config'!$B$12</f>
        <v>93197.23335</v>
      </c>
      <c r="AJ2239" s="64"/>
      <c r="AK2239" s="84"/>
      <c r="AL2239" s="84"/>
      <c r="AM2239" s="84"/>
      <c r="AN2239" s="84"/>
      <c r="AO2239" s="84"/>
      <c r="AP2239" s="84"/>
      <c r="AQ2239" s="84"/>
    </row>
    <row r="2240" ht="15.0" customHeight="1">
      <c r="A2240" s="93">
        <v>2237.0</v>
      </c>
      <c r="B2240" s="94" t="s">
        <v>4872</v>
      </c>
      <c r="C2240" s="93" t="s">
        <v>141</v>
      </c>
      <c r="D2240" s="93" t="s">
        <v>4873</v>
      </c>
      <c r="E2240" s="95">
        <v>37.29</v>
      </c>
      <c r="F2240" s="93" t="s">
        <v>85</v>
      </c>
      <c r="G2240" s="93" t="s">
        <v>423</v>
      </c>
      <c r="H2240" s="96">
        <v>8265076.01</v>
      </c>
      <c r="I2240" s="93">
        <v>1.0</v>
      </c>
      <c r="J2240" s="97">
        <v>3.6</v>
      </c>
      <c r="K2240" s="94">
        <v>2022.0</v>
      </c>
      <c r="L2240" s="93" t="s">
        <v>197</v>
      </c>
      <c r="M2240" s="93">
        <v>2022.0</v>
      </c>
      <c r="N2240" s="93" t="s">
        <v>145</v>
      </c>
      <c r="O2240" s="65" t="str">
        <f t="shared" si="1"/>
        <v>325735890001</v>
      </c>
      <c r="P2240" s="65">
        <f t="shared" si="2"/>
        <v>0</v>
      </c>
      <c r="Q2240" s="65">
        <f t="shared" si="3"/>
        <v>3</v>
      </c>
      <c r="R2240" s="65" t="str">
        <f t="shared" si="12"/>
        <v>32.573.589/0001-03</v>
      </c>
      <c r="S2240" s="84"/>
      <c r="T2240" s="84" t="str">
        <f t="shared" si="10"/>
        <v/>
      </c>
      <c r="U2240" s="84" t="str">
        <f t="shared" si="11"/>
        <v/>
      </c>
      <c r="V2240" s="65" t="str">
        <f t="shared" si="5"/>
        <v/>
      </c>
      <c r="W2240" s="84"/>
      <c r="X2240" s="84"/>
      <c r="Y2240" s="85"/>
      <c r="Z2240" s="85"/>
      <c r="AA2240" s="65" t="str">
        <f t="shared" si="6"/>
        <v/>
      </c>
      <c r="AB2240" s="65" t="str">
        <f t="shared" si="7"/>
        <v/>
      </c>
      <c r="AC2240" s="86"/>
      <c r="AD2240" s="87" t="str">
        <f t="shared" si="8"/>
        <v/>
      </c>
      <c r="AE2240" s="84"/>
      <c r="AF2240" s="86">
        <f>IF(AC2240&gt;0,AC2240,'⚙️ Config'!$B$10)</f>
        <v>0.0075</v>
      </c>
      <c r="AG2240" s="88">
        <f t="shared" si="9"/>
        <v>61988.07008</v>
      </c>
      <c r="AH2240" s="88">
        <f>AG2240*'⚙️ Config'!$B$11</f>
        <v>309940.3504</v>
      </c>
      <c r="AI2240" s="88">
        <f>AH2240*'⚙️ Config'!$B$12</f>
        <v>92982.10511</v>
      </c>
      <c r="AJ2240" s="64"/>
      <c r="AK2240" s="84"/>
      <c r="AL2240" s="84"/>
      <c r="AM2240" s="84"/>
      <c r="AN2240" s="84"/>
      <c r="AO2240" s="84"/>
      <c r="AP2240" s="84"/>
      <c r="AQ2240" s="84"/>
    </row>
    <row r="2241" ht="15.0" customHeight="1">
      <c r="A2241" s="93">
        <v>2238.0</v>
      </c>
      <c r="B2241" s="94" t="s">
        <v>4874</v>
      </c>
      <c r="C2241" s="93" t="s">
        <v>141</v>
      </c>
      <c r="D2241" s="93" t="s">
        <v>4875</v>
      </c>
      <c r="E2241" s="95">
        <v>53.55</v>
      </c>
      <c r="F2241" s="93" t="s">
        <v>85</v>
      </c>
      <c r="G2241" s="93" t="s">
        <v>423</v>
      </c>
      <c r="H2241" s="96">
        <v>8235560.55</v>
      </c>
      <c r="I2241" s="93">
        <v>3.0</v>
      </c>
      <c r="J2241" s="97">
        <v>1.0</v>
      </c>
      <c r="K2241" s="94">
        <v>2025.0</v>
      </c>
      <c r="L2241" s="93" t="s">
        <v>827</v>
      </c>
      <c r="M2241" s="93">
        <v>2025.0</v>
      </c>
      <c r="N2241" s="93" t="s">
        <v>161</v>
      </c>
      <c r="O2241" s="65" t="str">
        <f t="shared" si="1"/>
        <v>327783500001</v>
      </c>
      <c r="P2241" s="65">
        <f t="shared" si="2"/>
        <v>7</v>
      </c>
      <c r="Q2241" s="65">
        <f t="shared" si="3"/>
        <v>0</v>
      </c>
      <c r="R2241" s="65" t="str">
        <f t="shared" si="12"/>
        <v>32.778.350/0001-70</v>
      </c>
      <c r="S2241" s="84"/>
      <c r="T2241" s="84" t="str">
        <f t="shared" si="10"/>
        <v/>
      </c>
      <c r="U2241" s="84" t="str">
        <f t="shared" si="11"/>
        <v/>
      </c>
      <c r="V2241" s="65" t="str">
        <f t="shared" si="5"/>
        <v/>
      </c>
      <c r="W2241" s="84"/>
      <c r="X2241" s="84"/>
      <c r="Y2241" s="85"/>
      <c r="Z2241" s="85"/>
      <c r="AA2241" s="65" t="str">
        <f t="shared" si="6"/>
        <v/>
      </c>
      <c r="AB2241" s="65" t="str">
        <f t="shared" si="7"/>
        <v/>
      </c>
      <c r="AC2241" s="86"/>
      <c r="AD2241" s="87" t="str">
        <f t="shared" si="8"/>
        <v/>
      </c>
      <c r="AE2241" s="84"/>
      <c r="AF2241" s="86">
        <f>IF(AC2241&gt;0,AC2241,'⚙️ Config'!$B$10)</f>
        <v>0.0075</v>
      </c>
      <c r="AG2241" s="88">
        <f t="shared" si="9"/>
        <v>61766.70413</v>
      </c>
      <c r="AH2241" s="88">
        <f>AG2241*'⚙️ Config'!$B$11</f>
        <v>308833.5206</v>
      </c>
      <c r="AI2241" s="88">
        <f>AH2241*'⚙️ Config'!$B$12</f>
        <v>92650.05619</v>
      </c>
      <c r="AJ2241" s="64"/>
      <c r="AK2241" s="84"/>
      <c r="AL2241" s="84"/>
      <c r="AM2241" s="84"/>
      <c r="AN2241" s="84"/>
      <c r="AO2241" s="84"/>
      <c r="AP2241" s="84"/>
      <c r="AQ2241" s="84"/>
    </row>
    <row r="2242" ht="15.0" customHeight="1">
      <c r="A2242" s="93">
        <v>2239.0</v>
      </c>
      <c r="B2242" s="94" t="s">
        <v>4876</v>
      </c>
      <c r="C2242" s="93" t="s">
        <v>141</v>
      </c>
      <c r="D2242" s="93" t="s">
        <v>4877</v>
      </c>
      <c r="E2242" s="95">
        <v>31.82</v>
      </c>
      <c r="F2242" s="93" t="s">
        <v>85</v>
      </c>
      <c r="G2242" s="93" t="s">
        <v>423</v>
      </c>
      <c r="H2242" s="96">
        <v>8198415.87</v>
      </c>
      <c r="I2242" s="93">
        <v>4.0</v>
      </c>
      <c r="J2242" s="97">
        <v>3.2</v>
      </c>
      <c r="K2242" s="94">
        <v>2024.0</v>
      </c>
      <c r="L2242" s="93" t="s">
        <v>4502</v>
      </c>
      <c r="M2242" s="93">
        <v>2023.0</v>
      </c>
      <c r="N2242" s="93" t="s">
        <v>189</v>
      </c>
      <c r="O2242" s="65" t="str">
        <f t="shared" si="1"/>
        <v>584453620001</v>
      </c>
      <c r="P2242" s="65">
        <f t="shared" si="2"/>
        <v>7</v>
      </c>
      <c r="Q2242" s="65">
        <f t="shared" si="3"/>
        <v>6</v>
      </c>
      <c r="R2242" s="65" t="str">
        <f t="shared" si="12"/>
        <v>58.445.362/0001-76</v>
      </c>
      <c r="S2242" s="84"/>
      <c r="T2242" s="84" t="str">
        <f t="shared" si="10"/>
        <v/>
      </c>
      <c r="U2242" s="84" t="str">
        <f t="shared" si="11"/>
        <v/>
      </c>
      <c r="V2242" s="65" t="str">
        <f t="shared" si="5"/>
        <v/>
      </c>
      <c r="W2242" s="84"/>
      <c r="X2242" s="84"/>
      <c r="Y2242" s="85"/>
      <c r="Z2242" s="85"/>
      <c r="AA2242" s="65" t="str">
        <f t="shared" si="6"/>
        <v/>
      </c>
      <c r="AB2242" s="65" t="str">
        <f t="shared" si="7"/>
        <v/>
      </c>
      <c r="AC2242" s="86"/>
      <c r="AD2242" s="87" t="str">
        <f t="shared" si="8"/>
        <v/>
      </c>
      <c r="AE2242" s="84"/>
      <c r="AF2242" s="86">
        <f>IF(AC2242&gt;0,AC2242,'⚙️ Config'!$B$10)</f>
        <v>0.0075</v>
      </c>
      <c r="AG2242" s="88">
        <f t="shared" si="9"/>
        <v>61488.11903</v>
      </c>
      <c r="AH2242" s="88">
        <f>AG2242*'⚙️ Config'!$B$11</f>
        <v>307440.5951</v>
      </c>
      <c r="AI2242" s="88">
        <f>AH2242*'⚙️ Config'!$B$12</f>
        <v>92232.17854</v>
      </c>
      <c r="AJ2242" s="64"/>
      <c r="AK2242" s="84"/>
      <c r="AL2242" s="84"/>
      <c r="AM2242" s="84"/>
      <c r="AN2242" s="84"/>
      <c r="AO2242" s="84"/>
      <c r="AP2242" s="84"/>
      <c r="AQ2242" s="84"/>
    </row>
    <row r="2243" ht="15.0" customHeight="1">
      <c r="A2243" s="93">
        <v>2240.0</v>
      </c>
      <c r="B2243" s="94" t="s">
        <v>4878</v>
      </c>
      <c r="C2243" s="93" t="s">
        <v>141</v>
      </c>
      <c r="D2243" s="93" t="s">
        <v>4879</v>
      </c>
      <c r="E2243" s="95">
        <v>24.52</v>
      </c>
      <c r="F2243" s="93" t="s">
        <v>85</v>
      </c>
      <c r="G2243" s="93" t="s">
        <v>423</v>
      </c>
      <c r="H2243" s="96">
        <v>8182267.62</v>
      </c>
      <c r="I2243" s="93">
        <v>4.0</v>
      </c>
      <c r="J2243" s="97">
        <v>3.8</v>
      </c>
      <c r="K2243" s="94">
        <v>2023.0</v>
      </c>
      <c r="L2243" s="93" t="s">
        <v>508</v>
      </c>
      <c r="M2243" s="93">
        <v>2022.0</v>
      </c>
      <c r="N2243" s="93" t="s">
        <v>161</v>
      </c>
      <c r="O2243" s="65" t="str">
        <f t="shared" si="1"/>
        <v>072583830001</v>
      </c>
      <c r="P2243" s="65">
        <f t="shared" si="2"/>
        <v>4</v>
      </c>
      <c r="Q2243" s="65">
        <f t="shared" si="3"/>
        <v>1</v>
      </c>
      <c r="R2243" s="65" t="str">
        <f t="shared" si="12"/>
        <v>07.258.383/0001-41</v>
      </c>
      <c r="S2243" s="84"/>
      <c r="T2243" s="84" t="str">
        <f t="shared" si="10"/>
        <v/>
      </c>
      <c r="U2243" s="84" t="str">
        <f t="shared" si="11"/>
        <v/>
      </c>
      <c r="V2243" s="65" t="str">
        <f t="shared" si="5"/>
        <v/>
      </c>
      <c r="W2243" s="84"/>
      <c r="X2243" s="84"/>
      <c r="Y2243" s="85"/>
      <c r="Z2243" s="85"/>
      <c r="AA2243" s="65" t="str">
        <f t="shared" si="6"/>
        <v/>
      </c>
      <c r="AB2243" s="65" t="str">
        <f t="shared" si="7"/>
        <v/>
      </c>
      <c r="AC2243" s="86"/>
      <c r="AD2243" s="87" t="str">
        <f t="shared" si="8"/>
        <v/>
      </c>
      <c r="AE2243" s="84"/>
      <c r="AF2243" s="86">
        <f>IF(AC2243&gt;0,AC2243,'⚙️ Config'!$B$10)</f>
        <v>0.0075</v>
      </c>
      <c r="AG2243" s="88">
        <f t="shared" si="9"/>
        <v>61367.00715</v>
      </c>
      <c r="AH2243" s="88">
        <f>AG2243*'⚙️ Config'!$B$11</f>
        <v>306835.0358</v>
      </c>
      <c r="AI2243" s="88">
        <f>AH2243*'⚙️ Config'!$B$12</f>
        <v>92050.51073</v>
      </c>
      <c r="AJ2243" s="64"/>
      <c r="AK2243" s="84"/>
      <c r="AL2243" s="84"/>
      <c r="AM2243" s="84"/>
      <c r="AN2243" s="84"/>
      <c r="AO2243" s="84"/>
      <c r="AP2243" s="84"/>
      <c r="AQ2243" s="84"/>
    </row>
    <row r="2244" ht="15.0" customHeight="1">
      <c r="A2244" s="93">
        <v>2241.0</v>
      </c>
      <c r="B2244" s="94" t="s">
        <v>4880</v>
      </c>
      <c r="C2244" s="93" t="s">
        <v>141</v>
      </c>
      <c r="D2244" s="93" t="s">
        <v>4881</v>
      </c>
      <c r="E2244" s="95">
        <v>30.22</v>
      </c>
      <c r="F2244" s="93" t="s">
        <v>85</v>
      </c>
      <c r="G2244" s="93" t="s">
        <v>423</v>
      </c>
      <c r="H2244" s="96">
        <v>8180971.41</v>
      </c>
      <c r="I2244" s="93">
        <v>2.0</v>
      </c>
      <c r="J2244" s="97">
        <v>3.0</v>
      </c>
      <c r="K2244" s="94">
        <v>2023.0</v>
      </c>
      <c r="L2244" s="93" t="s">
        <v>315</v>
      </c>
      <c r="M2244" s="93">
        <v>2023.0</v>
      </c>
      <c r="N2244" s="93" t="s">
        <v>161</v>
      </c>
      <c r="O2244" s="65" t="str">
        <f t="shared" si="1"/>
        <v>106706330001</v>
      </c>
      <c r="P2244" s="65">
        <f t="shared" si="2"/>
        <v>6</v>
      </c>
      <c r="Q2244" s="65">
        <f t="shared" si="3"/>
        <v>0</v>
      </c>
      <c r="R2244" s="65" t="str">
        <f t="shared" si="12"/>
        <v>10.670.633/0001-60</v>
      </c>
      <c r="S2244" s="84"/>
      <c r="T2244" s="84" t="str">
        <f t="shared" si="10"/>
        <v/>
      </c>
      <c r="U2244" s="84" t="str">
        <f t="shared" si="11"/>
        <v/>
      </c>
      <c r="V2244" s="65" t="str">
        <f t="shared" si="5"/>
        <v/>
      </c>
      <c r="W2244" s="84"/>
      <c r="X2244" s="84"/>
      <c r="Y2244" s="85"/>
      <c r="Z2244" s="85"/>
      <c r="AA2244" s="65" t="str">
        <f t="shared" si="6"/>
        <v/>
      </c>
      <c r="AB2244" s="65" t="str">
        <f t="shared" si="7"/>
        <v/>
      </c>
      <c r="AC2244" s="86"/>
      <c r="AD2244" s="87" t="str">
        <f t="shared" si="8"/>
        <v/>
      </c>
      <c r="AE2244" s="84"/>
      <c r="AF2244" s="86">
        <f>IF(AC2244&gt;0,AC2244,'⚙️ Config'!$B$10)</f>
        <v>0.0075</v>
      </c>
      <c r="AG2244" s="88">
        <f t="shared" si="9"/>
        <v>61357.28558</v>
      </c>
      <c r="AH2244" s="88">
        <f>AG2244*'⚙️ Config'!$B$11</f>
        <v>306786.4279</v>
      </c>
      <c r="AI2244" s="88">
        <f>AH2244*'⚙️ Config'!$B$12</f>
        <v>92035.92836</v>
      </c>
      <c r="AJ2244" s="64"/>
      <c r="AK2244" s="84"/>
      <c r="AL2244" s="84"/>
      <c r="AM2244" s="84"/>
      <c r="AN2244" s="84"/>
      <c r="AO2244" s="84"/>
      <c r="AP2244" s="84"/>
      <c r="AQ2244" s="84"/>
    </row>
    <row r="2245" ht="15.0" customHeight="1">
      <c r="A2245" s="93">
        <v>2242.0</v>
      </c>
      <c r="B2245" s="94" t="s">
        <v>4882</v>
      </c>
      <c r="C2245" s="93" t="s">
        <v>141</v>
      </c>
      <c r="D2245" s="93" t="s">
        <v>4883</v>
      </c>
      <c r="E2245" s="95">
        <v>28.1</v>
      </c>
      <c r="F2245" s="93" t="s">
        <v>85</v>
      </c>
      <c r="G2245" s="93" t="s">
        <v>423</v>
      </c>
      <c r="H2245" s="96">
        <v>8168860.26</v>
      </c>
      <c r="I2245" s="93">
        <v>3.0</v>
      </c>
      <c r="J2245" s="97">
        <v>2.8</v>
      </c>
      <c r="K2245" s="94">
        <v>2023.0</v>
      </c>
      <c r="L2245" s="93" t="s">
        <v>4884</v>
      </c>
      <c r="M2245" s="93">
        <v>2023.0</v>
      </c>
      <c r="N2245" s="93" t="s">
        <v>161</v>
      </c>
      <c r="O2245" s="65" t="str">
        <f t="shared" si="1"/>
        <v>620888280001</v>
      </c>
      <c r="P2245" s="65">
        <f t="shared" si="2"/>
        <v>0</v>
      </c>
      <c r="Q2245" s="65">
        <f t="shared" si="3"/>
        <v>9</v>
      </c>
      <c r="R2245" s="65" t="str">
        <f t="shared" si="12"/>
        <v>62.088.828/0001-09</v>
      </c>
      <c r="S2245" s="84"/>
      <c r="T2245" s="84" t="str">
        <f t="shared" si="10"/>
        <v/>
      </c>
      <c r="U2245" s="84" t="str">
        <f t="shared" si="11"/>
        <v/>
      </c>
      <c r="V2245" s="65" t="str">
        <f t="shared" si="5"/>
        <v/>
      </c>
      <c r="W2245" s="84"/>
      <c r="X2245" s="84"/>
      <c r="Y2245" s="85"/>
      <c r="Z2245" s="85"/>
      <c r="AA2245" s="65" t="str">
        <f t="shared" si="6"/>
        <v/>
      </c>
      <c r="AB2245" s="65" t="str">
        <f t="shared" si="7"/>
        <v/>
      </c>
      <c r="AC2245" s="86"/>
      <c r="AD2245" s="87" t="str">
        <f t="shared" si="8"/>
        <v/>
      </c>
      <c r="AE2245" s="84"/>
      <c r="AF2245" s="86">
        <f>IF(AC2245&gt;0,AC2245,'⚙️ Config'!$B$10)</f>
        <v>0.0075</v>
      </c>
      <c r="AG2245" s="88">
        <f t="shared" si="9"/>
        <v>61266.45195</v>
      </c>
      <c r="AH2245" s="88">
        <f>AG2245*'⚙️ Config'!$B$11</f>
        <v>306332.2598</v>
      </c>
      <c r="AI2245" s="88">
        <f>AH2245*'⚙️ Config'!$B$12</f>
        <v>91899.67793</v>
      </c>
      <c r="AJ2245" s="64"/>
      <c r="AK2245" s="84"/>
      <c r="AL2245" s="84"/>
      <c r="AM2245" s="84"/>
      <c r="AN2245" s="84"/>
      <c r="AO2245" s="84"/>
      <c r="AP2245" s="84"/>
      <c r="AQ2245" s="84"/>
    </row>
    <row r="2246" ht="15.0" customHeight="1">
      <c r="A2246" s="93">
        <v>2243.0</v>
      </c>
      <c r="B2246" s="94" t="s">
        <v>4885</v>
      </c>
      <c r="C2246" s="93" t="s">
        <v>141</v>
      </c>
      <c r="D2246" s="93" t="s">
        <v>4886</v>
      </c>
      <c r="E2246" s="95">
        <v>50.42</v>
      </c>
      <c r="F2246" s="93" t="s">
        <v>85</v>
      </c>
      <c r="G2246" s="93" t="s">
        <v>423</v>
      </c>
      <c r="H2246" s="96">
        <v>8164941.28</v>
      </c>
      <c r="I2246" s="93">
        <v>3.0</v>
      </c>
      <c r="J2246" s="97">
        <v>1.2</v>
      </c>
      <c r="K2246" s="94">
        <v>2025.0</v>
      </c>
      <c r="L2246" s="93" t="s">
        <v>144</v>
      </c>
      <c r="M2246" s="93">
        <v>2025.0</v>
      </c>
      <c r="N2246" s="93" t="s">
        <v>161</v>
      </c>
      <c r="O2246" s="65" t="str">
        <f t="shared" si="1"/>
        <v>140224890001</v>
      </c>
      <c r="P2246" s="65">
        <f t="shared" si="2"/>
        <v>0</v>
      </c>
      <c r="Q2246" s="65">
        <f t="shared" si="3"/>
        <v>7</v>
      </c>
      <c r="R2246" s="65" t="str">
        <f t="shared" si="12"/>
        <v>14.022.489/0001-07</v>
      </c>
      <c r="S2246" s="84"/>
      <c r="T2246" s="84" t="str">
        <f t="shared" si="10"/>
        <v/>
      </c>
      <c r="U2246" s="84" t="str">
        <f t="shared" si="11"/>
        <v/>
      </c>
      <c r="V2246" s="65" t="str">
        <f t="shared" si="5"/>
        <v/>
      </c>
      <c r="W2246" s="84"/>
      <c r="X2246" s="84"/>
      <c r="Y2246" s="85"/>
      <c r="Z2246" s="85"/>
      <c r="AA2246" s="65" t="str">
        <f t="shared" si="6"/>
        <v/>
      </c>
      <c r="AB2246" s="65" t="str">
        <f t="shared" si="7"/>
        <v/>
      </c>
      <c r="AC2246" s="86"/>
      <c r="AD2246" s="87" t="str">
        <f t="shared" si="8"/>
        <v/>
      </c>
      <c r="AE2246" s="84"/>
      <c r="AF2246" s="86">
        <f>IF(AC2246&gt;0,AC2246,'⚙️ Config'!$B$10)</f>
        <v>0.0075</v>
      </c>
      <c r="AG2246" s="88">
        <f t="shared" si="9"/>
        <v>61237.0596</v>
      </c>
      <c r="AH2246" s="88">
        <f>AG2246*'⚙️ Config'!$B$11</f>
        <v>306185.298</v>
      </c>
      <c r="AI2246" s="88">
        <f>AH2246*'⚙️ Config'!$B$12</f>
        <v>91855.5894</v>
      </c>
      <c r="AJ2246" s="64"/>
      <c r="AK2246" s="84"/>
      <c r="AL2246" s="84"/>
      <c r="AM2246" s="84"/>
      <c r="AN2246" s="84"/>
      <c r="AO2246" s="84"/>
      <c r="AP2246" s="84"/>
      <c r="AQ2246" s="84"/>
    </row>
    <row r="2247" ht="15.0" customHeight="1">
      <c r="A2247" s="93">
        <v>2244.0</v>
      </c>
      <c r="B2247" s="94" t="s">
        <v>4887</v>
      </c>
      <c r="C2247" s="93" t="s">
        <v>141</v>
      </c>
      <c r="D2247" s="93" t="s">
        <v>4888</v>
      </c>
      <c r="E2247" s="95">
        <v>38.7</v>
      </c>
      <c r="F2247" s="93" t="s">
        <v>85</v>
      </c>
      <c r="G2247" s="93" t="s">
        <v>423</v>
      </c>
      <c r="H2247" s="96">
        <v>8163267.67</v>
      </c>
      <c r="I2247" s="93">
        <v>3.0</v>
      </c>
      <c r="J2247" s="97">
        <v>1.7</v>
      </c>
      <c r="K2247" s="94">
        <v>2024.0</v>
      </c>
      <c r="L2247" s="93" t="s">
        <v>1438</v>
      </c>
      <c r="M2247" s="93">
        <v>2024.0</v>
      </c>
      <c r="N2247" s="93" t="s">
        <v>145</v>
      </c>
      <c r="O2247" s="65" t="str">
        <f t="shared" si="1"/>
        <v>356182500001</v>
      </c>
      <c r="P2247" s="65">
        <f t="shared" si="2"/>
        <v>7</v>
      </c>
      <c r="Q2247" s="65">
        <f t="shared" si="3"/>
        <v>4</v>
      </c>
      <c r="R2247" s="65" t="str">
        <f t="shared" si="12"/>
        <v>35.618.250/0001-74</v>
      </c>
      <c r="S2247" s="84"/>
      <c r="T2247" s="84" t="str">
        <f t="shared" si="10"/>
        <v/>
      </c>
      <c r="U2247" s="84" t="str">
        <f t="shared" si="11"/>
        <v/>
      </c>
      <c r="V2247" s="65" t="str">
        <f t="shared" si="5"/>
        <v/>
      </c>
      <c r="W2247" s="84"/>
      <c r="X2247" s="84"/>
      <c r="Y2247" s="85"/>
      <c r="Z2247" s="85"/>
      <c r="AA2247" s="65" t="str">
        <f t="shared" si="6"/>
        <v/>
      </c>
      <c r="AB2247" s="65" t="str">
        <f t="shared" si="7"/>
        <v/>
      </c>
      <c r="AC2247" s="86"/>
      <c r="AD2247" s="87" t="str">
        <f t="shared" si="8"/>
        <v/>
      </c>
      <c r="AE2247" s="84"/>
      <c r="AF2247" s="86">
        <f>IF(AC2247&gt;0,AC2247,'⚙️ Config'!$B$10)</f>
        <v>0.0075</v>
      </c>
      <c r="AG2247" s="88">
        <f t="shared" si="9"/>
        <v>61224.50753</v>
      </c>
      <c r="AH2247" s="88">
        <f>AG2247*'⚙️ Config'!$B$11</f>
        <v>306122.5376</v>
      </c>
      <c r="AI2247" s="88">
        <f>AH2247*'⚙️ Config'!$B$12</f>
        <v>91836.76129</v>
      </c>
      <c r="AJ2247" s="64"/>
      <c r="AK2247" s="84"/>
      <c r="AL2247" s="84"/>
      <c r="AM2247" s="84"/>
      <c r="AN2247" s="84"/>
      <c r="AO2247" s="84"/>
      <c r="AP2247" s="84"/>
      <c r="AQ2247" s="84"/>
    </row>
    <row r="2248" ht="15.0" customHeight="1">
      <c r="A2248" s="93">
        <v>2245.0</v>
      </c>
      <c r="B2248" s="94" t="s">
        <v>4889</v>
      </c>
      <c r="C2248" s="93" t="s">
        <v>141</v>
      </c>
      <c r="D2248" s="93" t="s">
        <v>4890</v>
      </c>
      <c r="E2248" s="95">
        <v>45.22</v>
      </c>
      <c r="F2248" s="93" t="s">
        <v>85</v>
      </c>
      <c r="G2248" s="93" t="s">
        <v>423</v>
      </c>
      <c r="H2248" s="96">
        <v>8086011.76</v>
      </c>
      <c r="I2248" s="93">
        <v>1.0</v>
      </c>
      <c r="J2248" s="97">
        <v>2.3</v>
      </c>
      <c r="K2248" s="94">
        <v>2023.0</v>
      </c>
      <c r="L2248" s="93" t="s">
        <v>197</v>
      </c>
      <c r="M2248" s="93">
        <v>2023.0</v>
      </c>
      <c r="N2248" s="93" t="s">
        <v>145</v>
      </c>
      <c r="O2248" s="65" t="str">
        <f t="shared" si="1"/>
        <v>683614680001</v>
      </c>
      <c r="P2248" s="65">
        <f t="shared" si="2"/>
        <v>4</v>
      </c>
      <c r="Q2248" s="65">
        <f t="shared" si="3"/>
        <v>5</v>
      </c>
      <c r="R2248" s="65" t="str">
        <f t="shared" si="12"/>
        <v>68.361.468/0001-45</v>
      </c>
      <c r="S2248" s="84"/>
      <c r="T2248" s="84" t="str">
        <f t="shared" si="10"/>
        <v/>
      </c>
      <c r="U2248" s="84" t="str">
        <f t="shared" si="11"/>
        <v/>
      </c>
      <c r="V2248" s="65" t="str">
        <f t="shared" si="5"/>
        <v/>
      </c>
      <c r="W2248" s="84"/>
      <c r="X2248" s="84"/>
      <c r="Y2248" s="85"/>
      <c r="Z2248" s="85"/>
      <c r="AA2248" s="65" t="str">
        <f t="shared" si="6"/>
        <v/>
      </c>
      <c r="AB2248" s="65" t="str">
        <f t="shared" si="7"/>
        <v/>
      </c>
      <c r="AC2248" s="86"/>
      <c r="AD2248" s="87" t="str">
        <f t="shared" si="8"/>
        <v/>
      </c>
      <c r="AE2248" s="84"/>
      <c r="AF2248" s="86">
        <f>IF(AC2248&gt;0,AC2248,'⚙️ Config'!$B$10)</f>
        <v>0.0075</v>
      </c>
      <c r="AG2248" s="88">
        <f t="shared" si="9"/>
        <v>60645.0882</v>
      </c>
      <c r="AH2248" s="88">
        <f>AG2248*'⚙️ Config'!$B$11</f>
        <v>303225.441</v>
      </c>
      <c r="AI2248" s="88">
        <f>AH2248*'⚙️ Config'!$B$12</f>
        <v>90967.6323</v>
      </c>
      <c r="AJ2248" s="64"/>
      <c r="AK2248" s="84"/>
      <c r="AL2248" s="84"/>
      <c r="AM2248" s="84"/>
      <c r="AN2248" s="84"/>
      <c r="AO2248" s="84"/>
      <c r="AP2248" s="84"/>
      <c r="AQ2248" s="84"/>
    </row>
    <row r="2249" ht="15.0" customHeight="1">
      <c r="A2249" s="93">
        <v>2246.0</v>
      </c>
      <c r="B2249" s="94" t="s">
        <v>4891</v>
      </c>
      <c r="C2249" s="93" t="s">
        <v>141</v>
      </c>
      <c r="D2249" s="93" t="s">
        <v>4892</v>
      </c>
      <c r="E2249" s="95">
        <v>34.38</v>
      </c>
      <c r="F2249" s="93" t="s">
        <v>85</v>
      </c>
      <c r="G2249" s="93" t="s">
        <v>423</v>
      </c>
      <c r="H2249" s="96">
        <v>8069045.17</v>
      </c>
      <c r="I2249" s="93">
        <v>3.0</v>
      </c>
      <c r="J2249" s="97">
        <v>2.7</v>
      </c>
      <c r="K2249" s="94">
        <v>2024.0</v>
      </c>
      <c r="L2249" s="93" t="s">
        <v>501</v>
      </c>
      <c r="M2249" s="93">
        <v>2023.0</v>
      </c>
      <c r="N2249" s="93" t="s">
        <v>145</v>
      </c>
      <c r="O2249" s="65" t="str">
        <f t="shared" si="1"/>
        <v>045607820001</v>
      </c>
      <c r="P2249" s="65">
        <f t="shared" si="2"/>
        <v>7</v>
      </c>
      <c r="Q2249" s="65">
        <f t="shared" si="3"/>
        <v>4</v>
      </c>
      <c r="R2249" s="65" t="str">
        <f t="shared" si="12"/>
        <v>04.560.782/0001-74</v>
      </c>
      <c r="S2249" s="84"/>
      <c r="T2249" s="84" t="str">
        <f t="shared" si="10"/>
        <v/>
      </c>
      <c r="U2249" s="84" t="str">
        <f t="shared" si="11"/>
        <v/>
      </c>
      <c r="V2249" s="65" t="str">
        <f t="shared" si="5"/>
        <v/>
      </c>
      <c r="W2249" s="84"/>
      <c r="X2249" s="84"/>
      <c r="Y2249" s="85"/>
      <c r="Z2249" s="85"/>
      <c r="AA2249" s="65" t="str">
        <f t="shared" si="6"/>
        <v/>
      </c>
      <c r="AB2249" s="65" t="str">
        <f t="shared" si="7"/>
        <v/>
      </c>
      <c r="AC2249" s="86"/>
      <c r="AD2249" s="87" t="str">
        <f t="shared" si="8"/>
        <v/>
      </c>
      <c r="AE2249" s="84"/>
      <c r="AF2249" s="86">
        <f>IF(AC2249&gt;0,AC2249,'⚙️ Config'!$B$10)</f>
        <v>0.0075</v>
      </c>
      <c r="AG2249" s="88">
        <f t="shared" si="9"/>
        <v>60517.83878</v>
      </c>
      <c r="AH2249" s="88">
        <f>AG2249*'⚙️ Config'!$B$11</f>
        <v>302589.1939</v>
      </c>
      <c r="AI2249" s="88">
        <f>AH2249*'⚙️ Config'!$B$12</f>
        <v>90776.75816</v>
      </c>
      <c r="AJ2249" s="64"/>
      <c r="AK2249" s="84"/>
      <c r="AL2249" s="84"/>
      <c r="AM2249" s="84"/>
      <c r="AN2249" s="84"/>
      <c r="AO2249" s="84"/>
      <c r="AP2249" s="84"/>
      <c r="AQ2249" s="84"/>
    </row>
    <row r="2250" ht="15.0" customHeight="1">
      <c r="A2250" s="93">
        <v>2247.0</v>
      </c>
      <c r="B2250" s="94" t="s">
        <v>4893</v>
      </c>
      <c r="C2250" s="93" t="s">
        <v>141</v>
      </c>
      <c r="D2250" s="93" t="s">
        <v>4894</v>
      </c>
      <c r="E2250" s="95">
        <v>76.88</v>
      </c>
      <c r="F2250" s="93" t="s">
        <v>85</v>
      </c>
      <c r="G2250" s="93" t="s">
        <v>423</v>
      </c>
      <c r="H2250" s="96">
        <v>8055212.99</v>
      </c>
      <c r="I2250" s="93">
        <v>3.0</v>
      </c>
      <c r="J2250" s="97">
        <v>0.5</v>
      </c>
      <c r="K2250" s="94">
        <v>2025.0</v>
      </c>
      <c r="L2250" s="93" t="s">
        <v>719</v>
      </c>
      <c r="M2250" s="93">
        <v>2025.0</v>
      </c>
      <c r="N2250" s="93" t="s">
        <v>145</v>
      </c>
      <c r="O2250" s="65" t="str">
        <f t="shared" si="1"/>
        <v>086398960001</v>
      </c>
      <c r="P2250" s="65">
        <f t="shared" si="2"/>
        <v>6</v>
      </c>
      <c r="Q2250" s="65">
        <f t="shared" si="3"/>
        <v>5</v>
      </c>
      <c r="R2250" s="65" t="str">
        <f t="shared" si="12"/>
        <v>08.639.896/0001-65</v>
      </c>
      <c r="S2250" s="84"/>
      <c r="T2250" s="84" t="str">
        <f t="shared" si="10"/>
        <v/>
      </c>
      <c r="U2250" s="84" t="str">
        <f t="shared" si="11"/>
        <v/>
      </c>
      <c r="V2250" s="65" t="str">
        <f t="shared" si="5"/>
        <v/>
      </c>
      <c r="W2250" s="84"/>
      <c r="X2250" s="84"/>
      <c r="Y2250" s="85"/>
      <c r="Z2250" s="85"/>
      <c r="AA2250" s="65" t="str">
        <f t="shared" si="6"/>
        <v/>
      </c>
      <c r="AB2250" s="65" t="str">
        <f t="shared" si="7"/>
        <v/>
      </c>
      <c r="AC2250" s="86"/>
      <c r="AD2250" s="87" t="str">
        <f t="shared" si="8"/>
        <v/>
      </c>
      <c r="AE2250" s="84"/>
      <c r="AF2250" s="86">
        <f>IF(AC2250&gt;0,AC2250,'⚙️ Config'!$B$10)</f>
        <v>0.0075</v>
      </c>
      <c r="AG2250" s="88">
        <f t="shared" si="9"/>
        <v>60414.09743</v>
      </c>
      <c r="AH2250" s="88">
        <f>AG2250*'⚙️ Config'!$B$11</f>
        <v>302070.4871</v>
      </c>
      <c r="AI2250" s="88">
        <f>AH2250*'⚙️ Config'!$B$12</f>
        <v>90621.14614</v>
      </c>
      <c r="AJ2250" s="64"/>
      <c r="AK2250" s="84"/>
      <c r="AL2250" s="84"/>
      <c r="AM2250" s="84"/>
      <c r="AN2250" s="84"/>
      <c r="AO2250" s="84"/>
      <c r="AP2250" s="84"/>
      <c r="AQ2250" s="84"/>
    </row>
    <row r="2251" ht="15.0" customHeight="1">
      <c r="A2251" s="93">
        <v>2248.0</v>
      </c>
      <c r="B2251" s="94" t="s">
        <v>4895</v>
      </c>
      <c r="C2251" s="93" t="s">
        <v>141</v>
      </c>
      <c r="D2251" s="93" t="s">
        <v>4896</v>
      </c>
      <c r="E2251" s="95">
        <v>34.52</v>
      </c>
      <c r="F2251" s="93" t="s">
        <v>85</v>
      </c>
      <c r="G2251" s="93" t="s">
        <v>423</v>
      </c>
      <c r="H2251" s="96">
        <v>8037313.96</v>
      </c>
      <c r="I2251" s="93">
        <v>4.0</v>
      </c>
      <c r="J2251" s="97">
        <v>3.8</v>
      </c>
      <c r="K2251" s="94">
        <v>2025.0</v>
      </c>
      <c r="L2251" s="93" t="s">
        <v>268</v>
      </c>
      <c r="M2251" s="93">
        <v>2022.0</v>
      </c>
      <c r="N2251" s="93" t="s">
        <v>189</v>
      </c>
      <c r="O2251" s="65" t="str">
        <f t="shared" si="1"/>
        <v>037614280001</v>
      </c>
      <c r="P2251" s="65">
        <f t="shared" si="2"/>
        <v>4</v>
      </c>
      <c r="Q2251" s="65">
        <f t="shared" si="3"/>
        <v>5</v>
      </c>
      <c r="R2251" s="65" t="str">
        <f t="shared" si="12"/>
        <v>03.761.428/0001-45</v>
      </c>
      <c r="S2251" s="84"/>
      <c r="T2251" s="84" t="str">
        <f t="shared" si="10"/>
        <v/>
      </c>
      <c r="U2251" s="84" t="str">
        <f t="shared" si="11"/>
        <v/>
      </c>
      <c r="V2251" s="65" t="str">
        <f t="shared" si="5"/>
        <v/>
      </c>
      <c r="W2251" s="84"/>
      <c r="X2251" s="84"/>
      <c r="Y2251" s="85"/>
      <c r="Z2251" s="85"/>
      <c r="AA2251" s="65" t="str">
        <f t="shared" si="6"/>
        <v/>
      </c>
      <c r="AB2251" s="65" t="str">
        <f t="shared" si="7"/>
        <v/>
      </c>
      <c r="AC2251" s="86"/>
      <c r="AD2251" s="87" t="str">
        <f t="shared" si="8"/>
        <v/>
      </c>
      <c r="AE2251" s="84"/>
      <c r="AF2251" s="86">
        <f>IF(AC2251&gt;0,AC2251,'⚙️ Config'!$B$10)</f>
        <v>0.0075</v>
      </c>
      <c r="AG2251" s="88">
        <f t="shared" si="9"/>
        <v>60279.8547</v>
      </c>
      <c r="AH2251" s="88">
        <f>AG2251*'⚙️ Config'!$B$11</f>
        <v>301399.2735</v>
      </c>
      <c r="AI2251" s="88">
        <f>AH2251*'⚙️ Config'!$B$12</f>
        <v>90419.78205</v>
      </c>
      <c r="AJ2251" s="64"/>
      <c r="AK2251" s="84"/>
      <c r="AL2251" s="84"/>
      <c r="AM2251" s="84"/>
      <c r="AN2251" s="84"/>
      <c r="AO2251" s="84"/>
      <c r="AP2251" s="84"/>
      <c r="AQ2251" s="84"/>
    </row>
    <row r="2252" ht="15.0" customHeight="1">
      <c r="A2252" s="93">
        <v>2249.0</v>
      </c>
      <c r="B2252" s="94" t="s">
        <v>4897</v>
      </c>
      <c r="C2252" s="93" t="s">
        <v>141</v>
      </c>
      <c r="D2252" s="93" t="s">
        <v>4898</v>
      </c>
      <c r="E2252" s="95">
        <v>26.88</v>
      </c>
      <c r="F2252" s="93" t="s">
        <v>85</v>
      </c>
      <c r="G2252" s="93" t="s">
        <v>423</v>
      </c>
      <c r="H2252" s="96">
        <v>7949237.07</v>
      </c>
      <c r="I2252" s="93">
        <v>2.0</v>
      </c>
      <c r="J2252" s="97">
        <v>3.7</v>
      </c>
      <c r="K2252" s="94">
        <v>2022.0</v>
      </c>
      <c r="L2252" s="93" t="s">
        <v>144</v>
      </c>
      <c r="M2252" s="93">
        <v>2022.0</v>
      </c>
      <c r="N2252" s="93" t="s">
        <v>161</v>
      </c>
      <c r="O2252" s="65" t="str">
        <f t="shared" si="1"/>
        <v>088438280001</v>
      </c>
      <c r="P2252" s="65">
        <f t="shared" si="2"/>
        <v>1</v>
      </c>
      <c r="Q2252" s="65">
        <f t="shared" si="3"/>
        <v>3</v>
      </c>
      <c r="R2252" s="65" t="str">
        <f t="shared" si="12"/>
        <v>08.843.828/0001-13</v>
      </c>
      <c r="S2252" s="84"/>
      <c r="T2252" s="84" t="str">
        <f t="shared" si="10"/>
        <v/>
      </c>
      <c r="U2252" s="84" t="str">
        <f t="shared" si="11"/>
        <v/>
      </c>
      <c r="V2252" s="65" t="str">
        <f t="shared" si="5"/>
        <v/>
      </c>
      <c r="W2252" s="84"/>
      <c r="X2252" s="84"/>
      <c r="Y2252" s="85"/>
      <c r="Z2252" s="85"/>
      <c r="AA2252" s="65" t="str">
        <f t="shared" si="6"/>
        <v/>
      </c>
      <c r="AB2252" s="65" t="str">
        <f t="shared" si="7"/>
        <v/>
      </c>
      <c r="AC2252" s="86"/>
      <c r="AD2252" s="87" t="str">
        <f t="shared" si="8"/>
        <v/>
      </c>
      <c r="AE2252" s="84"/>
      <c r="AF2252" s="86">
        <f>IF(AC2252&gt;0,AC2252,'⚙️ Config'!$B$10)</f>
        <v>0.0075</v>
      </c>
      <c r="AG2252" s="88">
        <f t="shared" si="9"/>
        <v>59619.27803</v>
      </c>
      <c r="AH2252" s="88">
        <f>AG2252*'⚙️ Config'!$B$11</f>
        <v>298096.3901</v>
      </c>
      <c r="AI2252" s="88">
        <f>AH2252*'⚙️ Config'!$B$12</f>
        <v>89428.91704</v>
      </c>
      <c r="AJ2252" s="64"/>
      <c r="AK2252" s="84"/>
      <c r="AL2252" s="84"/>
      <c r="AM2252" s="84"/>
      <c r="AN2252" s="84"/>
      <c r="AO2252" s="84"/>
      <c r="AP2252" s="84"/>
      <c r="AQ2252" s="84"/>
    </row>
    <row r="2253" ht="15.0" customHeight="1">
      <c r="A2253" s="93">
        <v>2250.0</v>
      </c>
      <c r="B2253" s="94" t="s">
        <v>4899</v>
      </c>
      <c r="C2253" s="93" t="s">
        <v>141</v>
      </c>
      <c r="D2253" s="93" t="s">
        <v>4900</v>
      </c>
      <c r="E2253" s="95">
        <v>25.77</v>
      </c>
      <c r="F2253" s="93" t="s">
        <v>85</v>
      </c>
      <c r="G2253" s="93" t="s">
        <v>423</v>
      </c>
      <c r="H2253" s="96">
        <v>7934409.98</v>
      </c>
      <c r="I2253" s="93">
        <v>2.0</v>
      </c>
      <c r="J2253" s="97">
        <v>4.0</v>
      </c>
      <c r="K2253" s="94">
        <v>2022.0</v>
      </c>
      <c r="L2253" s="93" t="s">
        <v>256</v>
      </c>
      <c r="M2253" s="93">
        <v>2022.0</v>
      </c>
      <c r="N2253" s="93" t="s">
        <v>161</v>
      </c>
      <c r="O2253" s="65" t="str">
        <f t="shared" si="1"/>
        <v>409005780001</v>
      </c>
      <c r="P2253" s="65">
        <f t="shared" si="2"/>
        <v>1</v>
      </c>
      <c r="Q2253" s="65">
        <f t="shared" si="3"/>
        <v>9</v>
      </c>
      <c r="R2253" s="65" t="str">
        <f t="shared" si="12"/>
        <v>40.900.578/0001-19</v>
      </c>
      <c r="S2253" s="84"/>
      <c r="T2253" s="84" t="str">
        <f t="shared" si="10"/>
        <v/>
      </c>
      <c r="U2253" s="84" t="str">
        <f t="shared" si="11"/>
        <v/>
      </c>
      <c r="V2253" s="65" t="str">
        <f t="shared" si="5"/>
        <v/>
      </c>
      <c r="W2253" s="84"/>
      <c r="X2253" s="84"/>
      <c r="Y2253" s="85"/>
      <c r="Z2253" s="85"/>
      <c r="AA2253" s="65" t="str">
        <f t="shared" si="6"/>
        <v/>
      </c>
      <c r="AB2253" s="65" t="str">
        <f t="shared" si="7"/>
        <v/>
      </c>
      <c r="AC2253" s="86"/>
      <c r="AD2253" s="87" t="str">
        <f t="shared" si="8"/>
        <v/>
      </c>
      <c r="AE2253" s="84"/>
      <c r="AF2253" s="86">
        <f>IF(AC2253&gt;0,AC2253,'⚙️ Config'!$B$10)</f>
        <v>0.0075</v>
      </c>
      <c r="AG2253" s="88">
        <f t="shared" si="9"/>
        <v>59508.07485</v>
      </c>
      <c r="AH2253" s="88">
        <f>AG2253*'⚙️ Config'!$B$11</f>
        <v>297540.3743</v>
      </c>
      <c r="AI2253" s="88">
        <f>AH2253*'⚙️ Config'!$B$12</f>
        <v>89262.11228</v>
      </c>
      <c r="AJ2253" s="64"/>
      <c r="AK2253" s="84"/>
      <c r="AL2253" s="84"/>
      <c r="AM2253" s="84"/>
      <c r="AN2253" s="84"/>
      <c r="AO2253" s="84"/>
      <c r="AP2253" s="84"/>
      <c r="AQ2253" s="84"/>
    </row>
    <row r="2254" ht="15.0" customHeight="1">
      <c r="A2254" s="93">
        <v>2251.0</v>
      </c>
      <c r="B2254" s="94" t="s">
        <v>4901</v>
      </c>
      <c r="C2254" s="93" t="s">
        <v>141</v>
      </c>
      <c r="D2254" s="93" t="s">
        <v>4902</v>
      </c>
      <c r="E2254" s="95">
        <v>30.73</v>
      </c>
      <c r="F2254" s="93" t="s">
        <v>85</v>
      </c>
      <c r="G2254" s="93" t="s">
        <v>423</v>
      </c>
      <c r="H2254" s="96">
        <v>7933748.74</v>
      </c>
      <c r="I2254" s="93">
        <v>3.0</v>
      </c>
      <c r="J2254" s="97">
        <v>3.2</v>
      </c>
      <c r="K2254" s="94">
        <v>2024.0</v>
      </c>
      <c r="L2254" s="93" t="s">
        <v>716</v>
      </c>
      <c r="M2254" s="93">
        <v>2023.0</v>
      </c>
      <c r="N2254" s="93" t="s">
        <v>189</v>
      </c>
      <c r="O2254" s="65" t="str">
        <f t="shared" si="1"/>
        <v>115221200001</v>
      </c>
      <c r="P2254" s="65">
        <f t="shared" si="2"/>
        <v>7</v>
      </c>
      <c r="Q2254" s="65">
        <f t="shared" si="3"/>
        <v>5</v>
      </c>
      <c r="R2254" s="65" t="str">
        <f t="shared" si="12"/>
        <v>11.522.120/0001-75</v>
      </c>
      <c r="S2254" s="84"/>
      <c r="T2254" s="84" t="str">
        <f t="shared" si="10"/>
        <v/>
      </c>
      <c r="U2254" s="84" t="str">
        <f t="shared" si="11"/>
        <v/>
      </c>
      <c r="V2254" s="65" t="str">
        <f t="shared" si="5"/>
        <v/>
      </c>
      <c r="W2254" s="84"/>
      <c r="X2254" s="84"/>
      <c r="Y2254" s="85"/>
      <c r="Z2254" s="85"/>
      <c r="AA2254" s="65" t="str">
        <f t="shared" si="6"/>
        <v/>
      </c>
      <c r="AB2254" s="65" t="str">
        <f t="shared" si="7"/>
        <v/>
      </c>
      <c r="AC2254" s="86"/>
      <c r="AD2254" s="87" t="str">
        <f t="shared" si="8"/>
        <v/>
      </c>
      <c r="AE2254" s="84"/>
      <c r="AF2254" s="86">
        <f>IF(AC2254&gt;0,AC2254,'⚙️ Config'!$B$10)</f>
        <v>0.0075</v>
      </c>
      <c r="AG2254" s="88">
        <f t="shared" si="9"/>
        <v>59503.11555</v>
      </c>
      <c r="AH2254" s="88">
        <f>AG2254*'⚙️ Config'!$B$11</f>
        <v>297515.5778</v>
      </c>
      <c r="AI2254" s="88">
        <f>AH2254*'⚙️ Config'!$B$12</f>
        <v>89254.67333</v>
      </c>
      <c r="AJ2254" s="64"/>
      <c r="AK2254" s="84"/>
      <c r="AL2254" s="84"/>
      <c r="AM2254" s="84"/>
      <c r="AN2254" s="84"/>
      <c r="AO2254" s="84"/>
      <c r="AP2254" s="84"/>
      <c r="AQ2254" s="84"/>
    </row>
    <row r="2255" ht="15.0" customHeight="1">
      <c r="A2255" s="93">
        <v>2252.0</v>
      </c>
      <c r="B2255" s="94" t="s">
        <v>4903</v>
      </c>
      <c r="C2255" s="93" t="s">
        <v>141</v>
      </c>
      <c r="D2255" s="93" t="s">
        <v>4904</v>
      </c>
      <c r="E2255" s="95">
        <v>50.63</v>
      </c>
      <c r="F2255" s="93" t="s">
        <v>85</v>
      </c>
      <c r="G2255" s="93" t="s">
        <v>423</v>
      </c>
      <c r="H2255" s="96">
        <v>7920059.94</v>
      </c>
      <c r="I2255" s="93">
        <v>3.0</v>
      </c>
      <c r="J2255" s="97">
        <v>1.1</v>
      </c>
      <c r="K2255" s="94">
        <v>2025.0</v>
      </c>
      <c r="L2255" s="93" t="s">
        <v>4558</v>
      </c>
      <c r="M2255" s="93">
        <v>2025.0</v>
      </c>
      <c r="N2255" s="93" t="s">
        <v>161</v>
      </c>
      <c r="O2255" s="65" t="str">
        <f t="shared" si="1"/>
        <v>116055350001</v>
      </c>
      <c r="P2255" s="65">
        <f t="shared" si="2"/>
        <v>0</v>
      </c>
      <c r="Q2255" s="65">
        <f t="shared" si="3"/>
        <v>2</v>
      </c>
      <c r="R2255" s="65" t="str">
        <f t="shared" si="12"/>
        <v>11.605.535/0001-02</v>
      </c>
      <c r="S2255" s="84"/>
      <c r="T2255" s="84" t="str">
        <f t="shared" si="10"/>
        <v/>
      </c>
      <c r="U2255" s="84" t="str">
        <f t="shared" si="11"/>
        <v/>
      </c>
      <c r="V2255" s="65" t="str">
        <f t="shared" si="5"/>
        <v/>
      </c>
      <c r="W2255" s="84"/>
      <c r="X2255" s="84"/>
      <c r="Y2255" s="85"/>
      <c r="Z2255" s="85"/>
      <c r="AA2255" s="65" t="str">
        <f t="shared" si="6"/>
        <v/>
      </c>
      <c r="AB2255" s="65" t="str">
        <f t="shared" si="7"/>
        <v/>
      </c>
      <c r="AC2255" s="86"/>
      <c r="AD2255" s="87" t="str">
        <f t="shared" si="8"/>
        <v/>
      </c>
      <c r="AE2255" s="84"/>
      <c r="AF2255" s="86">
        <f>IF(AC2255&gt;0,AC2255,'⚙️ Config'!$B$10)</f>
        <v>0.0075</v>
      </c>
      <c r="AG2255" s="88">
        <f t="shared" si="9"/>
        <v>59400.44955</v>
      </c>
      <c r="AH2255" s="88">
        <f>AG2255*'⚙️ Config'!$B$11</f>
        <v>297002.2478</v>
      </c>
      <c r="AI2255" s="88">
        <f>AH2255*'⚙️ Config'!$B$12</f>
        <v>89100.67433</v>
      </c>
      <c r="AJ2255" s="64"/>
      <c r="AK2255" s="84"/>
      <c r="AL2255" s="84"/>
      <c r="AM2255" s="84"/>
      <c r="AN2255" s="84"/>
      <c r="AO2255" s="84"/>
      <c r="AP2255" s="84"/>
      <c r="AQ2255" s="84"/>
    </row>
    <row r="2256" ht="15.0" customHeight="1">
      <c r="A2256" s="93">
        <v>2253.0</v>
      </c>
      <c r="B2256" s="94" t="s">
        <v>4905</v>
      </c>
      <c r="C2256" s="93" t="s">
        <v>141</v>
      </c>
      <c r="D2256" s="93" t="s">
        <v>4906</v>
      </c>
      <c r="E2256" s="95">
        <v>32.59</v>
      </c>
      <c r="F2256" s="93" t="s">
        <v>85</v>
      </c>
      <c r="G2256" s="93" t="s">
        <v>423</v>
      </c>
      <c r="H2256" s="96">
        <v>7909820.8</v>
      </c>
      <c r="I2256" s="93">
        <v>3.0</v>
      </c>
      <c r="J2256" s="97">
        <v>3.0</v>
      </c>
      <c r="K2256" s="94">
        <v>2024.0</v>
      </c>
      <c r="L2256" s="93" t="s">
        <v>812</v>
      </c>
      <c r="M2256" s="93">
        <v>2023.0</v>
      </c>
      <c r="N2256" s="93" t="s">
        <v>189</v>
      </c>
      <c r="O2256" s="65" t="str">
        <f t="shared" si="1"/>
        <v>583381380001</v>
      </c>
      <c r="P2256" s="65">
        <f t="shared" si="2"/>
        <v>8</v>
      </c>
      <c r="Q2256" s="65">
        <f t="shared" si="3"/>
        <v>5</v>
      </c>
      <c r="R2256" s="65" t="str">
        <f t="shared" si="12"/>
        <v>58.338.138/0001-85</v>
      </c>
      <c r="S2256" s="84"/>
      <c r="T2256" s="84" t="str">
        <f t="shared" si="10"/>
        <v/>
      </c>
      <c r="U2256" s="84" t="str">
        <f t="shared" si="11"/>
        <v/>
      </c>
      <c r="V2256" s="65" t="str">
        <f t="shared" si="5"/>
        <v/>
      </c>
      <c r="W2256" s="84"/>
      <c r="X2256" s="84"/>
      <c r="Y2256" s="85"/>
      <c r="Z2256" s="85"/>
      <c r="AA2256" s="65" t="str">
        <f t="shared" si="6"/>
        <v/>
      </c>
      <c r="AB2256" s="65" t="str">
        <f t="shared" si="7"/>
        <v/>
      </c>
      <c r="AC2256" s="86"/>
      <c r="AD2256" s="87" t="str">
        <f t="shared" si="8"/>
        <v/>
      </c>
      <c r="AE2256" s="84"/>
      <c r="AF2256" s="86">
        <f>IF(AC2256&gt;0,AC2256,'⚙️ Config'!$B$10)</f>
        <v>0.0075</v>
      </c>
      <c r="AG2256" s="88">
        <f t="shared" si="9"/>
        <v>59323.656</v>
      </c>
      <c r="AH2256" s="88">
        <f>AG2256*'⚙️ Config'!$B$11</f>
        <v>296618.28</v>
      </c>
      <c r="AI2256" s="88">
        <f>AH2256*'⚙️ Config'!$B$12</f>
        <v>88985.484</v>
      </c>
      <c r="AJ2256" s="64"/>
      <c r="AK2256" s="84"/>
      <c r="AL2256" s="84"/>
      <c r="AM2256" s="84"/>
      <c r="AN2256" s="84"/>
      <c r="AO2256" s="84"/>
      <c r="AP2256" s="84"/>
      <c r="AQ2256" s="84"/>
    </row>
    <row r="2257" ht="15.0" customHeight="1">
      <c r="A2257" s="93">
        <v>2254.0</v>
      </c>
      <c r="B2257" s="94" t="s">
        <v>4907</v>
      </c>
      <c r="C2257" s="93" t="s">
        <v>141</v>
      </c>
      <c r="D2257" s="93" t="s">
        <v>4908</v>
      </c>
      <c r="E2257" s="95">
        <v>29.72</v>
      </c>
      <c r="F2257" s="93" t="s">
        <v>85</v>
      </c>
      <c r="G2257" s="93" t="s">
        <v>423</v>
      </c>
      <c r="H2257" s="96">
        <v>7905513.25</v>
      </c>
      <c r="I2257" s="93">
        <v>4.0</v>
      </c>
      <c r="J2257" s="97">
        <v>2.4</v>
      </c>
      <c r="K2257" s="94">
        <v>2023.0</v>
      </c>
      <c r="L2257" s="93" t="s">
        <v>387</v>
      </c>
      <c r="M2257" s="93">
        <v>2023.0</v>
      </c>
      <c r="N2257" s="93" t="s">
        <v>161</v>
      </c>
      <c r="O2257" s="65" t="str">
        <f t="shared" si="1"/>
        <v>094393200001</v>
      </c>
      <c r="P2257" s="65">
        <f t="shared" si="2"/>
        <v>1</v>
      </c>
      <c r="Q2257" s="65">
        <f t="shared" si="3"/>
        <v>7</v>
      </c>
      <c r="R2257" s="65" t="str">
        <f t="shared" si="12"/>
        <v>09.439.320/0001-17</v>
      </c>
      <c r="S2257" s="84"/>
      <c r="T2257" s="84" t="str">
        <f t="shared" si="10"/>
        <v/>
      </c>
      <c r="U2257" s="84" t="str">
        <f t="shared" si="11"/>
        <v/>
      </c>
      <c r="V2257" s="65" t="str">
        <f t="shared" si="5"/>
        <v/>
      </c>
      <c r="W2257" s="84"/>
      <c r="X2257" s="84"/>
      <c r="Y2257" s="85"/>
      <c r="Z2257" s="85"/>
      <c r="AA2257" s="65" t="str">
        <f t="shared" si="6"/>
        <v/>
      </c>
      <c r="AB2257" s="65" t="str">
        <f t="shared" si="7"/>
        <v/>
      </c>
      <c r="AC2257" s="86"/>
      <c r="AD2257" s="87" t="str">
        <f t="shared" si="8"/>
        <v/>
      </c>
      <c r="AE2257" s="84"/>
      <c r="AF2257" s="86">
        <f>IF(AC2257&gt;0,AC2257,'⚙️ Config'!$B$10)</f>
        <v>0.0075</v>
      </c>
      <c r="AG2257" s="88">
        <f t="shared" si="9"/>
        <v>59291.34938</v>
      </c>
      <c r="AH2257" s="88">
        <f>AG2257*'⚙️ Config'!$B$11</f>
        <v>296456.7469</v>
      </c>
      <c r="AI2257" s="88">
        <f>AH2257*'⚙️ Config'!$B$12</f>
        <v>88937.02406</v>
      </c>
      <c r="AJ2257" s="64"/>
      <c r="AK2257" s="84"/>
      <c r="AL2257" s="84"/>
      <c r="AM2257" s="84"/>
      <c r="AN2257" s="84"/>
      <c r="AO2257" s="84"/>
      <c r="AP2257" s="84"/>
      <c r="AQ2257" s="84"/>
    </row>
    <row r="2258" ht="15.0" customHeight="1">
      <c r="A2258" s="93">
        <v>2255.0</v>
      </c>
      <c r="B2258" s="94" t="s">
        <v>4909</v>
      </c>
      <c r="C2258" s="93" t="s">
        <v>141</v>
      </c>
      <c r="D2258" s="93" t="s">
        <v>4910</v>
      </c>
      <c r="E2258" s="95">
        <v>24.29</v>
      </c>
      <c r="F2258" s="93" t="s">
        <v>85</v>
      </c>
      <c r="G2258" s="93" t="s">
        <v>423</v>
      </c>
      <c r="H2258" s="96">
        <v>7886698.52</v>
      </c>
      <c r="I2258" s="93">
        <v>3.0</v>
      </c>
      <c r="J2258" s="97">
        <v>3.8</v>
      </c>
      <c r="K2258" s="94">
        <v>2023.0</v>
      </c>
      <c r="L2258" s="93" t="s">
        <v>144</v>
      </c>
      <c r="M2258" s="93">
        <v>2022.0</v>
      </c>
      <c r="N2258" s="93" t="s">
        <v>145</v>
      </c>
      <c r="O2258" s="65" t="str">
        <f t="shared" si="1"/>
        <v>032111640001</v>
      </c>
      <c r="P2258" s="65">
        <f t="shared" si="2"/>
        <v>5</v>
      </c>
      <c r="Q2258" s="65">
        <f t="shared" si="3"/>
        <v>6</v>
      </c>
      <c r="R2258" s="65" t="str">
        <f t="shared" si="12"/>
        <v>03.211.164/0001-56</v>
      </c>
      <c r="S2258" s="84"/>
      <c r="T2258" s="84" t="str">
        <f t="shared" si="10"/>
        <v/>
      </c>
      <c r="U2258" s="84" t="str">
        <f t="shared" si="11"/>
        <v/>
      </c>
      <c r="V2258" s="65" t="str">
        <f t="shared" si="5"/>
        <v/>
      </c>
      <c r="W2258" s="84"/>
      <c r="X2258" s="84"/>
      <c r="Y2258" s="85"/>
      <c r="Z2258" s="85"/>
      <c r="AA2258" s="65" t="str">
        <f t="shared" si="6"/>
        <v/>
      </c>
      <c r="AB2258" s="65" t="str">
        <f t="shared" si="7"/>
        <v/>
      </c>
      <c r="AC2258" s="86"/>
      <c r="AD2258" s="87" t="str">
        <f t="shared" si="8"/>
        <v/>
      </c>
      <c r="AE2258" s="84"/>
      <c r="AF2258" s="86">
        <f>IF(AC2258&gt;0,AC2258,'⚙️ Config'!$B$10)</f>
        <v>0.0075</v>
      </c>
      <c r="AG2258" s="88">
        <f t="shared" si="9"/>
        <v>59150.2389</v>
      </c>
      <c r="AH2258" s="88">
        <f>AG2258*'⚙️ Config'!$B$11</f>
        <v>295751.1945</v>
      </c>
      <c r="AI2258" s="88">
        <f>AH2258*'⚙️ Config'!$B$12</f>
        <v>88725.35835</v>
      </c>
      <c r="AJ2258" s="64"/>
      <c r="AK2258" s="84"/>
      <c r="AL2258" s="84"/>
      <c r="AM2258" s="84"/>
      <c r="AN2258" s="84"/>
      <c r="AO2258" s="84"/>
      <c r="AP2258" s="84"/>
      <c r="AQ2258" s="84"/>
    </row>
    <row r="2259" ht="15.0" customHeight="1">
      <c r="A2259" s="93">
        <v>2256.0</v>
      </c>
      <c r="B2259" s="94" t="s">
        <v>4911</v>
      </c>
      <c r="C2259" s="93" t="s">
        <v>141</v>
      </c>
      <c r="D2259" s="93" t="s">
        <v>4912</v>
      </c>
      <c r="E2259" s="95">
        <v>35.65</v>
      </c>
      <c r="F2259" s="93" t="s">
        <v>85</v>
      </c>
      <c r="G2259" s="93" t="s">
        <v>423</v>
      </c>
      <c r="H2259" s="96">
        <v>7875300.25</v>
      </c>
      <c r="I2259" s="93">
        <v>4.0</v>
      </c>
      <c r="J2259" s="97">
        <v>1.8</v>
      </c>
      <c r="K2259" s="94">
        <v>2024.0</v>
      </c>
      <c r="L2259" s="93" t="s">
        <v>4502</v>
      </c>
      <c r="M2259" s="93">
        <v>2024.0</v>
      </c>
      <c r="N2259" s="93" t="s">
        <v>161</v>
      </c>
      <c r="O2259" s="65" t="str">
        <f t="shared" si="1"/>
        <v>270720760001</v>
      </c>
      <c r="P2259" s="65">
        <f t="shared" si="2"/>
        <v>8</v>
      </c>
      <c r="Q2259" s="65">
        <f t="shared" si="3"/>
        <v>9</v>
      </c>
      <c r="R2259" s="65" t="str">
        <f t="shared" si="12"/>
        <v>27.072.076/0001-89</v>
      </c>
      <c r="S2259" s="84"/>
      <c r="T2259" s="84" t="str">
        <f t="shared" si="10"/>
        <v/>
      </c>
      <c r="U2259" s="84" t="str">
        <f t="shared" si="11"/>
        <v/>
      </c>
      <c r="V2259" s="65" t="str">
        <f t="shared" si="5"/>
        <v/>
      </c>
      <c r="W2259" s="84"/>
      <c r="X2259" s="84"/>
      <c r="Y2259" s="85"/>
      <c r="Z2259" s="85"/>
      <c r="AA2259" s="65" t="str">
        <f t="shared" si="6"/>
        <v/>
      </c>
      <c r="AB2259" s="65" t="str">
        <f t="shared" si="7"/>
        <v/>
      </c>
      <c r="AC2259" s="86"/>
      <c r="AD2259" s="87" t="str">
        <f t="shared" si="8"/>
        <v/>
      </c>
      <c r="AE2259" s="84"/>
      <c r="AF2259" s="86">
        <f>IF(AC2259&gt;0,AC2259,'⚙️ Config'!$B$10)</f>
        <v>0.0075</v>
      </c>
      <c r="AG2259" s="88">
        <f t="shared" si="9"/>
        <v>59064.75188</v>
      </c>
      <c r="AH2259" s="88">
        <f>AG2259*'⚙️ Config'!$B$11</f>
        <v>295323.7594</v>
      </c>
      <c r="AI2259" s="88">
        <f>AH2259*'⚙️ Config'!$B$12</f>
        <v>88597.12781</v>
      </c>
      <c r="AJ2259" s="64"/>
      <c r="AK2259" s="84"/>
      <c r="AL2259" s="84"/>
      <c r="AM2259" s="84"/>
      <c r="AN2259" s="84"/>
      <c r="AO2259" s="84"/>
      <c r="AP2259" s="84"/>
      <c r="AQ2259" s="84"/>
    </row>
    <row r="2260" ht="15.0" customHeight="1">
      <c r="A2260" s="93">
        <v>2257.0</v>
      </c>
      <c r="B2260" s="94" t="s">
        <v>4913</v>
      </c>
      <c r="C2260" s="93" t="s">
        <v>141</v>
      </c>
      <c r="D2260" s="93" t="s">
        <v>4914</v>
      </c>
      <c r="E2260" s="95">
        <v>43.72</v>
      </c>
      <c r="F2260" s="93" t="s">
        <v>85</v>
      </c>
      <c r="G2260" s="93" t="s">
        <v>423</v>
      </c>
      <c r="H2260" s="96">
        <v>7828445.22</v>
      </c>
      <c r="I2260" s="93">
        <v>3.0</v>
      </c>
      <c r="J2260" s="97">
        <v>1.4</v>
      </c>
      <c r="K2260" s="94">
        <v>2024.0</v>
      </c>
      <c r="L2260" s="93" t="s">
        <v>719</v>
      </c>
      <c r="M2260" s="93">
        <v>2024.0</v>
      </c>
      <c r="N2260" s="93" t="s">
        <v>161</v>
      </c>
      <c r="O2260" s="65" t="str">
        <f t="shared" si="1"/>
        <v>185013060001</v>
      </c>
      <c r="P2260" s="65">
        <f t="shared" si="2"/>
        <v>9</v>
      </c>
      <c r="Q2260" s="65">
        <f t="shared" si="3"/>
        <v>7</v>
      </c>
      <c r="R2260" s="65" t="str">
        <f t="shared" si="12"/>
        <v>18.501.306/0001-97</v>
      </c>
      <c r="S2260" s="84"/>
      <c r="T2260" s="84" t="str">
        <f t="shared" si="10"/>
        <v/>
      </c>
      <c r="U2260" s="84" t="str">
        <f t="shared" si="11"/>
        <v/>
      </c>
      <c r="V2260" s="65" t="str">
        <f t="shared" si="5"/>
        <v/>
      </c>
      <c r="W2260" s="84"/>
      <c r="X2260" s="84"/>
      <c r="Y2260" s="85"/>
      <c r="Z2260" s="85"/>
      <c r="AA2260" s="65" t="str">
        <f t="shared" si="6"/>
        <v/>
      </c>
      <c r="AB2260" s="65" t="str">
        <f t="shared" si="7"/>
        <v/>
      </c>
      <c r="AC2260" s="86"/>
      <c r="AD2260" s="87" t="str">
        <f t="shared" si="8"/>
        <v/>
      </c>
      <c r="AE2260" s="84"/>
      <c r="AF2260" s="86">
        <f>IF(AC2260&gt;0,AC2260,'⚙️ Config'!$B$10)</f>
        <v>0.0075</v>
      </c>
      <c r="AG2260" s="88">
        <f t="shared" si="9"/>
        <v>58713.33915</v>
      </c>
      <c r="AH2260" s="88">
        <f>AG2260*'⚙️ Config'!$B$11</f>
        <v>293566.6958</v>
      </c>
      <c r="AI2260" s="88">
        <f>AH2260*'⚙️ Config'!$B$12</f>
        <v>88070.00873</v>
      </c>
      <c r="AJ2260" s="64"/>
      <c r="AK2260" s="84"/>
      <c r="AL2260" s="84"/>
      <c r="AM2260" s="84"/>
      <c r="AN2260" s="84"/>
      <c r="AO2260" s="84"/>
      <c r="AP2260" s="84"/>
      <c r="AQ2260" s="84"/>
    </row>
    <row r="2261" ht="15.0" customHeight="1">
      <c r="A2261" s="93">
        <v>2258.0</v>
      </c>
      <c r="B2261" s="94" t="s">
        <v>4915</v>
      </c>
      <c r="C2261" s="93" t="s">
        <v>141</v>
      </c>
      <c r="D2261" s="93" t="s">
        <v>4916</v>
      </c>
      <c r="E2261" s="95">
        <v>36.13</v>
      </c>
      <c r="F2261" s="93" t="s">
        <v>85</v>
      </c>
      <c r="G2261" s="93" t="s">
        <v>423</v>
      </c>
      <c r="H2261" s="96">
        <v>7788008.21</v>
      </c>
      <c r="I2261" s="93">
        <v>2.0</v>
      </c>
      <c r="J2261" s="97">
        <v>2.2</v>
      </c>
      <c r="K2261" s="94">
        <v>2024.0</v>
      </c>
      <c r="L2261" s="93" t="s">
        <v>144</v>
      </c>
      <c r="M2261" s="93">
        <v>2024.0</v>
      </c>
      <c r="N2261" s="93" t="s">
        <v>145</v>
      </c>
      <c r="O2261" s="65" t="str">
        <f t="shared" si="1"/>
        <v>009474420001</v>
      </c>
      <c r="P2261" s="65">
        <f t="shared" si="2"/>
        <v>4</v>
      </c>
      <c r="Q2261" s="65">
        <f t="shared" si="3"/>
        <v>0</v>
      </c>
      <c r="R2261" s="65" t="str">
        <f t="shared" si="12"/>
        <v>00.947.442/0001-40</v>
      </c>
      <c r="S2261" s="84"/>
      <c r="T2261" s="84" t="str">
        <f t="shared" si="10"/>
        <v/>
      </c>
      <c r="U2261" s="84" t="str">
        <f t="shared" si="11"/>
        <v/>
      </c>
      <c r="V2261" s="65" t="str">
        <f t="shared" si="5"/>
        <v/>
      </c>
      <c r="W2261" s="84"/>
      <c r="X2261" s="84"/>
      <c r="Y2261" s="85"/>
      <c r="Z2261" s="85"/>
      <c r="AA2261" s="65" t="str">
        <f t="shared" si="6"/>
        <v/>
      </c>
      <c r="AB2261" s="65" t="str">
        <f t="shared" si="7"/>
        <v/>
      </c>
      <c r="AC2261" s="86"/>
      <c r="AD2261" s="87" t="str">
        <f t="shared" si="8"/>
        <v/>
      </c>
      <c r="AE2261" s="84"/>
      <c r="AF2261" s="86">
        <f>IF(AC2261&gt;0,AC2261,'⚙️ Config'!$B$10)</f>
        <v>0.0075</v>
      </c>
      <c r="AG2261" s="88">
        <f t="shared" si="9"/>
        <v>58410.06158</v>
      </c>
      <c r="AH2261" s="88">
        <f>AG2261*'⚙️ Config'!$B$11</f>
        <v>292050.3079</v>
      </c>
      <c r="AI2261" s="88">
        <f>AH2261*'⚙️ Config'!$B$12</f>
        <v>87615.09236</v>
      </c>
      <c r="AJ2261" s="64"/>
      <c r="AK2261" s="84"/>
      <c r="AL2261" s="84"/>
      <c r="AM2261" s="84"/>
      <c r="AN2261" s="84"/>
      <c r="AO2261" s="84"/>
      <c r="AP2261" s="84"/>
      <c r="AQ2261" s="84"/>
    </row>
    <row r="2262" ht="15.0" customHeight="1">
      <c r="A2262" s="93">
        <v>2259.0</v>
      </c>
      <c r="B2262" s="94" t="s">
        <v>4917</v>
      </c>
      <c r="C2262" s="93" t="s">
        <v>141</v>
      </c>
      <c r="D2262" s="93" t="s">
        <v>4918</v>
      </c>
      <c r="E2262" s="95">
        <v>31.88</v>
      </c>
      <c r="F2262" s="93" t="s">
        <v>85</v>
      </c>
      <c r="G2262" s="93" t="s">
        <v>423</v>
      </c>
      <c r="H2262" s="96">
        <v>7778811.26</v>
      </c>
      <c r="I2262" s="93">
        <v>3.0</v>
      </c>
      <c r="J2262" s="97">
        <v>2.3</v>
      </c>
      <c r="K2262" s="94">
        <v>2023.0</v>
      </c>
      <c r="L2262" s="93" t="s">
        <v>719</v>
      </c>
      <c r="M2262" s="93">
        <v>2023.0</v>
      </c>
      <c r="N2262" s="93" t="s">
        <v>145</v>
      </c>
      <c r="O2262" s="65" t="str">
        <f t="shared" si="1"/>
        <v>040534870001</v>
      </c>
      <c r="P2262" s="65">
        <f t="shared" si="2"/>
        <v>2</v>
      </c>
      <c r="Q2262" s="65">
        <f t="shared" si="3"/>
        <v>1</v>
      </c>
      <c r="R2262" s="65" t="str">
        <f t="shared" si="12"/>
        <v>04.053.487/0001-21</v>
      </c>
      <c r="S2262" s="84"/>
      <c r="T2262" s="84" t="str">
        <f t="shared" si="10"/>
        <v/>
      </c>
      <c r="U2262" s="84" t="str">
        <f t="shared" si="11"/>
        <v/>
      </c>
      <c r="V2262" s="65" t="str">
        <f t="shared" si="5"/>
        <v/>
      </c>
      <c r="W2262" s="84"/>
      <c r="X2262" s="84"/>
      <c r="Y2262" s="85"/>
      <c r="Z2262" s="85"/>
      <c r="AA2262" s="65" t="str">
        <f t="shared" si="6"/>
        <v/>
      </c>
      <c r="AB2262" s="65" t="str">
        <f t="shared" si="7"/>
        <v/>
      </c>
      <c r="AC2262" s="86"/>
      <c r="AD2262" s="87" t="str">
        <f t="shared" si="8"/>
        <v/>
      </c>
      <c r="AE2262" s="84"/>
      <c r="AF2262" s="86">
        <f>IF(AC2262&gt;0,AC2262,'⚙️ Config'!$B$10)</f>
        <v>0.0075</v>
      </c>
      <c r="AG2262" s="88">
        <f t="shared" si="9"/>
        <v>58341.08445</v>
      </c>
      <c r="AH2262" s="88">
        <f>AG2262*'⚙️ Config'!$B$11</f>
        <v>291705.4223</v>
      </c>
      <c r="AI2262" s="88">
        <f>AH2262*'⚙️ Config'!$B$12</f>
        <v>87511.62668</v>
      </c>
      <c r="AJ2262" s="64"/>
      <c r="AK2262" s="84"/>
      <c r="AL2262" s="84"/>
      <c r="AM2262" s="84"/>
      <c r="AN2262" s="84"/>
      <c r="AO2262" s="84"/>
      <c r="AP2262" s="84"/>
      <c r="AQ2262" s="84"/>
    </row>
    <row r="2263" ht="15.0" customHeight="1">
      <c r="A2263" s="93">
        <v>2260.0</v>
      </c>
      <c r="B2263" s="94" t="s">
        <v>4919</v>
      </c>
      <c r="C2263" s="93" t="s">
        <v>141</v>
      </c>
      <c r="D2263" s="93" t="s">
        <v>4920</v>
      </c>
      <c r="E2263" s="95">
        <v>34.93</v>
      </c>
      <c r="F2263" s="93" t="s">
        <v>85</v>
      </c>
      <c r="G2263" s="93" t="s">
        <v>423</v>
      </c>
      <c r="H2263" s="96">
        <v>7776045.56</v>
      </c>
      <c r="I2263" s="93">
        <v>3.0</v>
      </c>
      <c r="J2263" s="97">
        <v>3.8</v>
      </c>
      <c r="K2263" s="94">
        <v>2025.0</v>
      </c>
      <c r="L2263" s="93" t="s">
        <v>4921</v>
      </c>
      <c r="M2263" s="93">
        <v>2022.0</v>
      </c>
      <c r="N2263" s="93" t="s">
        <v>189</v>
      </c>
      <c r="O2263" s="65" t="str">
        <f t="shared" si="1"/>
        <v>044371610001</v>
      </c>
      <c r="P2263" s="65">
        <f t="shared" si="2"/>
        <v>0</v>
      </c>
      <c r="Q2263" s="65">
        <f t="shared" si="3"/>
        <v>6</v>
      </c>
      <c r="R2263" s="65" t="str">
        <f t="shared" si="12"/>
        <v>04.437.161/0001-06</v>
      </c>
      <c r="S2263" s="84"/>
      <c r="T2263" s="84" t="str">
        <f t="shared" si="10"/>
        <v/>
      </c>
      <c r="U2263" s="84" t="str">
        <f t="shared" si="11"/>
        <v/>
      </c>
      <c r="V2263" s="65" t="str">
        <f t="shared" si="5"/>
        <v/>
      </c>
      <c r="W2263" s="84"/>
      <c r="X2263" s="84"/>
      <c r="Y2263" s="85"/>
      <c r="Z2263" s="85"/>
      <c r="AA2263" s="65" t="str">
        <f t="shared" si="6"/>
        <v/>
      </c>
      <c r="AB2263" s="65" t="str">
        <f t="shared" si="7"/>
        <v/>
      </c>
      <c r="AC2263" s="86"/>
      <c r="AD2263" s="87" t="str">
        <f t="shared" si="8"/>
        <v/>
      </c>
      <c r="AE2263" s="84"/>
      <c r="AF2263" s="86">
        <f>IF(AC2263&gt;0,AC2263,'⚙️ Config'!$B$10)</f>
        <v>0.0075</v>
      </c>
      <c r="AG2263" s="88">
        <f t="shared" si="9"/>
        <v>58320.3417</v>
      </c>
      <c r="AH2263" s="88">
        <f>AG2263*'⚙️ Config'!$B$11</f>
        <v>291601.7085</v>
      </c>
      <c r="AI2263" s="88">
        <f>AH2263*'⚙️ Config'!$B$12</f>
        <v>87480.51255</v>
      </c>
      <c r="AJ2263" s="64"/>
      <c r="AK2263" s="84"/>
      <c r="AL2263" s="84"/>
      <c r="AM2263" s="84"/>
      <c r="AN2263" s="84"/>
      <c r="AO2263" s="84"/>
      <c r="AP2263" s="84"/>
      <c r="AQ2263" s="84"/>
    </row>
    <row r="2264" ht="15.0" customHeight="1">
      <c r="A2264" s="93">
        <v>2261.0</v>
      </c>
      <c r="B2264" s="94" t="s">
        <v>4922</v>
      </c>
      <c r="C2264" s="93" t="s">
        <v>141</v>
      </c>
      <c r="D2264" s="93" t="s">
        <v>4923</v>
      </c>
      <c r="E2264" s="95">
        <v>37.9</v>
      </c>
      <c r="F2264" s="93" t="s">
        <v>85</v>
      </c>
      <c r="G2264" s="93" t="s">
        <v>423</v>
      </c>
      <c r="H2264" s="96">
        <v>7771464.78</v>
      </c>
      <c r="I2264" s="93">
        <v>3.0</v>
      </c>
      <c r="J2264" s="97">
        <v>1.8</v>
      </c>
      <c r="K2264" s="94">
        <v>2024.0</v>
      </c>
      <c r="L2264" s="93" t="s">
        <v>4456</v>
      </c>
      <c r="M2264" s="93">
        <v>2024.0</v>
      </c>
      <c r="N2264" s="93" t="s">
        <v>145</v>
      </c>
      <c r="O2264" s="65" t="str">
        <f t="shared" si="1"/>
        <v>129201370001</v>
      </c>
      <c r="P2264" s="65">
        <f t="shared" si="2"/>
        <v>4</v>
      </c>
      <c r="Q2264" s="65">
        <f t="shared" si="3"/>
        <v>3</v>
      </c>
      <c r="R2264" s="65" t="str">
        <f t="shared" si="12"/>
        <v>12.920.137/0001-43</v>
      </c>
      <c r="S2264" s="84"/>
      <c r="T2264" s="84" t="str">
        <f t="shared" si="10"/>
        <v/>
      </c>
      <c r="U2264" s="84" t="str">
        <f t="shared" si="11"/>
        <v/>
      </c>
      <c r="V2264" s="65" t="str">
        <f t="shared" si="5"/>
        <v/>
      </c>
      <c r="W2264" s="84"/>
      <c r="X2264" s="84"/>
      <c r="Y2264" s="85"/>
      <c r="Z2264" s="85"/>
      <c r="AA2264" s="65" t="str">
        <f t="shared" si="6"/>
        <v/>
      </c>
      <c r="AB2264" s="65" t="str">
        <f t="shared" si="7"/>
        <v/>
      </c>
      <c r="AC2264" s="86"/>
      <c r="AD2264" s="87" t="str">
        <f t="shared" si="8"/>
        <v/>
      </c>
      <c r="AE2264" s="84"/>
      <c r="AF2264" s="86">
        <f>IF(AC2264&gt;0,AC2264,'⚙️ Config'!$B$10)</f>
        <v>0.0075</v>
      </c>
      <c r="AG2264" s="88">
        <f t="shared" si="9"/>
        <v>58285.98585</v>
      </c>
      <c r="AH2264" s="88">
        <f>AG2264*'⚙️ Config'!$B$11</f>
        <v>291429.9293</v>
      </c>
      <c r="AI2264" s="88">
        <f>AH2264*'⚙️ Config'!$B$12</f>
        <v>87428.97878</v>
      </c>
      <c r="AJ2264" s="64"/>
      <c r="AK2264" s="84"/>
      <c r="AL2264" s="84"/>
      <c r="AM2264" s="84"/>
      <c r="AN2264" s="84"/>
      <c r="AO2264" s="84"/>
      <c r="AP2264" s="84"/>
      <c r="AQ2264" s="84"/>
    </row>
    <row r="2265" ht="15.0" customHeight="1">
      <c r="A2265" s="93">
        <v>2262.0</v>
      </c>
      <c r="B2265" s="94" t="s">
        <v>4924</v>
      </c>
      <c r="C2265" s="93" t="s">
        <v>141</v>
      </c>
      <c r="D2265" s="93" t="s">
        <v>4925</v>
      </c>
      <c r="E2265" s="95">
        <v>30.3</v>
      </c>
      <c r="F2265" s="93" t="s">
        <v>85</v>
      </c>
      <c r="G2265" s="93" t="s">
        <v>423</v>
      </c>
      <c r="H2265" s="96">
        <v>7769825.09</v>
      </c>
      <c r="I2265" s="93">
        <v>4.0</v>
      </c>
      <c r="J2265" s="97">
        <v>3.8</v>
      </c>
      <c r="K2265" s="94">
        <v>2024.0</v>
      </c>
      <c r="L2265" s="93" t="s">
        <v>4795</v>
      </c>
      <c r="M2265" s="93">
        <v>2022.0</v>
      </c>
      <c r="N2265" s="93" t="s">
        <v>161</v>
      </c>
      <c r="O2265" s="65" t="str">
        <f t="shared" si="1"/>
        <v>555689190001</v>
      </c>
      <c r="P2265" s="65">
        <f t="shared" si="2"/>
        <v>7</v>
      </c>
      <c r="Q2265" s="65">
        <f t="shared" si="3"/>
        <v>8</v>
      </c>
      <c r="R2265" s="65" t="str">
        <f t="shared" si="12"/>
        <v>55.568.919/0001-78</v>
      </c>
      <c r="S2265" s="84"/>
      <c r="T2265" s="84" t="str">
        <f t="shared" si="10"/>
        <v/>
      </c>
      <c r="U2265" s="84" t="str">
        <f t="shared" si="11"/>
        <v/>
      </c>
      <c r="V2265" s="65" t="str">
        <f t="shared" si="5"/>
        <v/>
      </c>
      <c r="W2265" s="84"/>
      <c r="X2265" s="84"/>
      <c r="Y2265" s="85"/>
      <c r="Z2265" s="85"/>
      <c r="AA2265" s="65" t="str">
        <f t="shared" si="6"/>
        <v/>
      </c>
      <c r="AB2265" s="65" t="str">
        <f t="shared" si="7"/>
        <v/>
      </c>
      <c r="AC2265" s="86"/>
      <c r="AD2265" s="87" t="str">
        <f t="shared" si="8"/>
        <v/>
      </c>
      <c r="AE2265" s="84"/>
      <c r="AF2265" s="86">
        <f>IF(AC2265&gt;0,AC2265,'⚙️ Config'!$B$10)</f>
        <v>0.0075</v>
      </c>
      <c r="AG2265" s="88">
        <f t="shared" si="9"/>
        <v>58273.68818</v>
      </c>
      <c r="AH2265" s="88">
        <f>AG2265*'⚙️ Config'!$B$11</f>
        <v>291368.4409</v>
      </c>
      <c r="AI2265" s="88">
        <f>AH2265*'⚙️ Config'!$B$12</f>
        <v>87410.53226</v>
      </c>
      <c r="AJ2265" s="64"/>
      <c r="AK2265" s="84"/>
      <c r="AL2265" s="84"/>
      <c r="AM2265" s="84"/>
      <c r="AN2265" s="84"/>
      <c r="AO2265" s="84"/>
      <c r="AP2265" s="84"/>
      <c r="AQ2265" s="84"/>
    </row>
    <row r="2266" ht="15.0" customHeight="1">
      <c r="A2266" s="93">
        <v>2263.0</v>
      </c>
      <c r="B2266" s="94" t="s">
        <v>4926</v>
      </c>
      <c r="C2266" s="93" t="s">
        <v>141</v>
      </c>
      <c r="D2266" s="93" t="s">
        <v>4927</v>
      </c>
      <c r="E2266" s="95">
        <v>49.65</v>
      </c>
      <c r="F2266" s="93" t="s">
        <v>85</v>
      </c>
      <c r="G2266" s="93" t="s">
        <v>423</v>
      </c>
      <c r="H2266" s="96">
        <v>7697879.13</v>
      </c>
      <c r="I2266" s="93">
        <v>4.0</v>
      </c>
      <c r="J2266" s="97">
        <v>3.1</v>
      </c>
      <c r="K2266" s="94">
        <v>2025.0</v>
      </c>
      <c r="L2266" s="93" t="s">
        <v>144</v>
      </c>
      <c r="M2266" s="93">
        <v>2023.0</v>
      </c>
      <c r="N2266" s="93" t="s">
        <v>208</v>
      </c>
      <c r="O2266" s="65" t="str">
        <f t="shared" si="1"/>
        <v>096630650001</v>
      </c>
      <c r="P2266" s="65">
        <f t="shared" si="2"/>
        <v>9</v>
      </c>
      <c r="Q2266" s="65">
        <f t="shared" si="3"/>
        <v>1</v>
      </c>
      <c r="R2266" s="65" t="str">
        <f t="shared" si="12"/>
        <v>09.663.065/0001-91</v>
      </c>
      <c r="S2266" s="84"/>
      <c r="T2266" s="84" t="str">
        <f t="shared" si="10"/>
        <v/>
      </c>
      <c r="U2266" s="84" t="str">
        <f t="shared" si="11"/>
        <v/>
      </c>
      <c r="V2266" s="65" t="str">
        <f t="shared" si="5"/>
        <v/>
      </c>
      <c r="W2266" s="84"/>
      <c r="X2266" s="84"/>
      <c r="Y2266" s="85"/>
      <c r="Z2266" s="85"/>
      <c r="AA2266" s="65" t="str">
        <f t="shared" si="6"/>
        <v/>
      </c>
      <c r="AB2266" s="65" t="str">
        <f t="shared" si="7"/>
        <v/>
      </c>
      <c r="AC2266" s="86"/>
      <c r="AD2266" s="87" t="str">
        <f t="shared" si="8"/>
        <v/>
      </c>
      <c r="AE2266" s="84"/>
      <c r="AF2266" s="86">
        <f>IF(AC2266&gt;0,AC2266,'⚙️ Config'!$B$10)</f>
        <v>0.0075</v>
      </c>
      <c r="AG2266" s="88">
        <f t="shared" si="9"/>
        <v>57734.09348</v>
      </c>
      <c r="AH2266" s="88">
        <f>AG2266*'⚙️ Config'!$B$11</f>
        <v>288670.4674</v>
      </c>
      <c r="AI2266" s="88">
        <f>AH2266*'⚙️ Config'!$B$12</f>
        <v>86601.14021</v>
      </c>
      <c r="AJ2266" s="64"/>
      <c r="AK2266" s="84"/>
      <c r="AL2266" s="84"/>
      <c r="AM2266" s="84"/>
      <c r="AN2266" s="84"/>
      <c r="AO2266" s="84"/>
      <c r="AP2266" s="84"/>
      <c r="AQ2266" s="84"/>
    </row>
    <row r="2267" ht="15.0" customHeight="1">
      <c r="A2267" s="93">
        <v>2264.0</v>
      </c>
      <c r="B2267" s="94" t="s">
        <v>4928</v>
      </c>
      <c r="C2267" s="93" t="s">
        <v>141</v>
      </c>
      <c r="D2267" s="93" t="s">
        <v>4929</v>
      </c>
      <c r="E2267" s="95">
        <v>30.54</v>
      </c>
      <c r="F2267" s="93" t="s">
        <v>85</v>
      </c>
      <c r="G2267" s="93" t="s">
        <v>423</v>
      </c>
      <c r="H2267" s="96">
        <v>7683250.17</v>
      </c>
      <c r="I2267" s="93">
        <v>4.0</v>
      </c>
      <c r="J2267" s="97">
        <v>2.4</v>
      </c>
      <c r="K2267" s="94">
        <v>2024.0</v>
      </c>
      <c r="L2267" s="93" t="s">
        <v>4930</v>
      </c>
      <c r="M2267" s="93">
        <v>2023.0</v>
      </c>
      <c r="N2267" s="93" t="s">
        <v>161</v>
      </c>
      <c r="O2267" s="65" t="str">
        <f t="shared" si="1"/>
        <v>153074060001</v>
      </c>
      <c r="P2267" s="65">
        <f t="shared" si="2"/>
        <v>9</v>
      </c>
      <c r="Q2267" s="65">
        <f t="shared" si="3"/>
        <v>9</v>
      </c>
      <c r="R2267" s="65" t="str">
        <f t="shared" si="12"/>
        <v>15.307.406/0001-99</v>
      </c>
      <c r="S2267" s="84"/>
      <c r="T2267" s="84" t="str">
        <f t="shared" si="10"/>
        <v/>
      </c>
      <c r="U2267" s="84" t="str">
        <f t="shared" si="11"/>
        <v/>
      </c>
      <c r="V2267" s="65" t="str">
        <f t="shared" si="5"/>
        <v/>
      </c>
      <c r="W2267" s="84"/>
      <c r="X2267" s="84"/>
      <c r="Y2267" s="85"/>
      <c r="Z2267" s="85"/>
      <c r="AA2267" s="65" t="str">
        <f t="shared" si="6"/>
        <v/>
      </c>
      <c r="AB2267" s="65" t="str">
        <f t="shared" si="7"/>
        <v/>
      </c>
      <c r="AC2267" s="86"/>
      <c r="AD2267" s="87" t="str">
        <f t="shared" si="8"/>
        <v/>
      </c>
      <c r="AE2267" s="84"/>
      <c r="AF2267" s="86">
        <f>IF(AC2267&gt;0,AC2267,'⚙️ Config'!$B$10)</f>
        <v>0.0075</v>
      </c>
      <c r="AG2267" s="88">
        <f t="shared" si="9"/>
        <v>57624.37628</v>
      </c>
      <c r="AH2267" s="88">
        <f>AG2267*'⚙️ Config'!$B$11</f>
        <v>288121.8814</v>
      </c>
      <c r="AI2267" s="88">
        <f>AH2267*'⚙️ Config'!$B$12</f>
        <v>86436.56441</v>
      </c>
      <c r="AJ2267" s="64"/>
      <c r="AK2267" s="84"/>
      <c r="AL2267" s="84"/>
      <c r="AM2267" s="84"/>
      <c r="AN2267" s="84"/>
      <c r="AO2267" s="84"/>
      <c r="AP2267" s="84"/>
      <c r="AQ2267" s="84"/>
    </row>
    <row r="2268" ht="15.0" customHeight="1">
      <c r="A2268" s="93">
        <v>2265.0</v>
      </c>
      <c r="B2268" s="94" t="s">
        <v>4931</v>
      </c>
      <c r="C2268" s="93" t="s">
        <v>141</v>
      </c>
      <c r="D2268" s="93" t="s">
        <v>4932</v>
      </c>
      <c r="E2268" s="95">
        <v>48.05</v>
      </c>
      <c r="F2268" s="93" t="s">
        <v>85</v>
      </c>
      <c r="G2268" s="93" t="s">
        <v>423</v>
      </c>
      <c r="H2268" s="96">
        <v>7609752.05</v>
      </c>
      <c r="I2268" s="93">
        <v>3.0</v>
      </c>
      <c r="J2268" s="97">
        <v>1.2</v>
      </c>
      <c r="K2268" s="94">
        <v>2025.0</v>
      </c>
      <c r="L2268" s="93" t="s">
        <v>719</v>
      </c>
      <c r="M2268" s="93">
        <v>2025.0</v>
      </c>
      <c r="N2268" s="93" t="s">
        <v>145</v>
      </c>
      <c r="O2268" s="65" t="str">
        <f t="shared" si="1"/>
        <v>082844530001</v>
      </c>
      <c r="P2268" s="65">
        <f t="shared" si="2"/>
        <v>0</v>
      </c>
      <c r="Q2268" s="65">
        <f t="shared" si="3"/>
        <v>7</v>
      </c>
      <c r="R2268" s="65" t="str">
        <f t="shared" si="12"/>
        <v>08.284.453/0001-07</v>
      </c>
      <c r="S2268" s="84"/>
      <c r="T2268" s="84" t="str">
        <f t="shared" si="10"/>
        <v/>
      </c>
      <c r="U2268" s="84" t="str">
        <f t="shared" si="11"/>
        <v/>
      </c>
      <c r="V2268" s="65" t="str">
        <f t="shared" si="5"/>
        <v/>
      </c>
      <c r="W2268" s="84"/>
      <c r="X2268" s="84"/>
      <c r="Y2268" s="85"/>
      <c r="Z2268" s="85"/>
      <c r="AA2268" s="65" t="str">
        <f t="shared" si="6"/>
        <v/>
      </c>
      <c r="AB2268" s="65" t="str">
        <f t="shared" si="7"/>
        <v/>
      </c>
      <c r="AC2268" s="86"/>
      <c r="AD2268" s="87" t="str">
        <f t="shared" si="8"/>
        <v/>
      </c>
      <c r="AE2268" s="84"/>
      <c r="AF2268" s="86">
        <f>IF(AC2268&gt;0,AC2268,'⚙️ Config'!$B$10)</f>
        <v>0.0075</v>
      </c>
      <c r="AG2268" s="88">
        <f t="shared" si="9"/>
        <v>57073.14038</v>
      </c>
      <c r="AH2268" s="88">
        <f>AG2268*'⚙️ Config'!$B$11</f>
        <v>285365.7019</v>
      </c>
      <c r="AI2268" s="88">
        <f>AH2268*'⚙️ Config'!$B$12</f>
        <v>85609.71056</v>
      </c>
      <c r="AJ2268" s="64"/>
      <c r="AK2268" s="84"/>
      <c r="AL2268" s="84"/>
      <c r="AM2268" s="84"/>
      <c r="AN2268" s="84"/>
      <c r="AO2268" s="84"/>
      <c r="AP2268" s="84"/>
      <c r="AQ2268" s="84"/>
    </row>
    <row r="2269" ht="15.0" customHeight="1">
      <c r="A2269" s="93">
        <v>2266.0</v>
      </c>
      <c r="B2269" s="94" t="s">
        <v>4933</v>
      </c>
      <c r="C2269" s="93" t="s">
        <v>141</v>
      </c>
      <c r="D2269" s="93" t="s">
        <v>4934</v>
      </c>
      <c r="E2269" s="95">
        <v>46.38</v>
      </c>
      <c r="F2269" s="93" t="s">
        <v>85</v>
      </c>
      <c r="G2269" s="93" t="s">
        <v>423</v>
      </c>
      <c r="H2269" s="96">
        <v>7585717.82</v>
      </c>
      <c r="I2269" s="93">
        <v>4.0</v>
      </c>
      <c r="J2269" s="97">
        <v>1.2</v>
      </c>
      <c r="K2269" s="94">
        <v>2025.0</v>
      </c>
      <c r="L2269" s="93" t="s">
        <v>4935</v>
      </c>
      <c r="M2269" s="93">
        <v>2025.0</v>
      </c>
      <c r="N2269" s="93" t="s">
        <v>161</v>
      </c>
      <c r="O2269" s="65" t="str">
        <f t="shared" si="1"/>
        <v>612826120001</v>
      </c>
      <c r="P2269" s="65">
        <f t="shared" si="2"/>
        <v>0</v>
      </c>
      <c r="Q2269" s="65">
        <f t="shared" si="3"/>
        <v>9</v>
      </c>
      <c r="R2269" s="65" t="str">
        <f t="shared" si="12"/>
        <v>61.282.612/0001-09</v>
      </c>
      <c r="S2269" s="84"/>
      <c r="T2269" s="84" t="str">
        <f t="shared" si="10"/>
        <v/>
      </c>
      <c r="U2269" s="84" t="str">
        <f t="shared" si="11"/>
        <v/>
      </c>
      <c r="V2269" s="65" t="str">
        <f t="shared" si="5"/>
        <v/>
      </c>
      <c r="W2269" s="84"/>
      <c r="X2269" s="84"/>
      <c r="Y2269" s="85"/>
      <c r="Z2269" s="85"/>
      <c r="AA2269" s="65" t="str">
        <f t="shared" si="6"/>
        <v/>
      </c>
      <c r="AB2269" s="65" t="str">
        <f t="shared" si="7"/>
        <v/>
      </c>
      <c r="AC2269" s="86"/>
      <c r="AD2269" s="87" t="str">
        <f t="shared" si="8"/>
        <v/>
      </c>
      <c r="AE2269" s="84"/>
      <c r="AF2269" s="86">
        <f>IF(AC2269&gt;0,AC2269,'⚙️ Config'!$B$10)</f>
        <v>0.0075</v>
      </c>
      <c r="AG2269" s="88">
        <f t="shared" si="9"/>
        <v>56892.88365</v>
      </c>
      <c r="AH2269" s="88">
        <f>AG2269*'⚙️ Config'!$B$11</f>
        <v>284464.4183</v>
      </c>
      <c r="AI2269" s="88">
        <f>AH2269*'⚙️ Config'!$B$12</f>
        <v>85339.32548</v>
      </c>
      <c r="AJ2269" s="64"/>
      <c r="AK2269" s="84"/>
      <c r="AL2269" s="84"/>
      <c r="AM2269" s="84"/>
      <c r="AN2269" s="84"/>
      <c r="AO2269" s="84"/>
      <c r="AP2269" s="84"/>
      <c r="AQ2269" s="84"/>
    </row>
    <row r="2270" ht="15.0" customHeight="1">
      <c r="A2270" s="93">
        <v>2267.0</v>
      </c>
      <c r="B2270" s="94" t="s">
        <v>4936</v>
      </c>
      <c r="C2270" s="93" t="s">
        <v>141</v>
      </c>
      <c r="D2270" s="93" t="s">
        <v>4937</v>
      </c>
      <c r="E2270" s="95">
        <v>53.73</v>
      </c>
      <c r="F2270" s="93" t="s">
        <v>85</v>
      </c>
      <c r="G2270" s="93" t="s">
        <v>423</v>
      </c>
      <c r="H2270" s="96">
        <v>7579795.5</v>
      </c>
      <c r="I2270" s="93">
        <v>4.0</v>
      </c>
      <c r="J2270" s="97">
        <v>1.2</v>
      </c>
      <c r="K2270" s="94">
        <v>2025.0</v>
      </c>
      <c r="L2270" s="93" t="s">
        <v>4726</v>
      </c>
      <c r="M2270" s="93">
        <v>2024.0</v>
      </c>
      <c r="N2270" s="93" t="s">
        <v>189</v>
      </c>
      <c r="O2270" s="65" t="str">
        <f t="shared" si="1"/>
        <v>038354260001</v>
      </c>
      <c r="P2270" s="65">
        <f t="shared" si="2"/>
        <v>5</v>
      </c>
      <c r="Q2270" s="65">
        <f t="shared" si="3"/>
        <v>3</v>
      </c>
      <c r="R2270" s="65" t="str">
        <f t="shared" si="12"/>
        <v>03.835.426/0001-53</v>
      </c>
      <c r="S2270" s="84"/>
      <c r="T2270" s="84" t="str">
        <f t="shared" si="10"/>
        <v/>
      </c>
      <c r="U2270" s="84" t="str">
        <f t="shared" si="11"/>
        <v/>
      </c>
      <c r="V2270" s="65" t="str">
        <f t="shared" si="5"/>
        <v/>
      </c>
      <c r="W2270" s="84"/>
      <c r="X2270" s="84"/>
      <c r="Y2270" s="85"/>
      <c r="Z2270" s="85"/>
      <c r="AA2270" s="65" t="str">
        <f t="shared" si="6"/>
        <v/>
      </c>
      <c r="AB2270" s="65" t="str">
        <f t="shared" si="7"/>
        <v/>
      </c>
      <c r="AC2270" s="86"/>
      <c r="AD2270" s="87" t="str">
        <f t="shared" si="8"/>
        <v/>
      </c>
      <c r="AE2270" s="84"/>
      <c r="AF2270" s="86">
        <f>IF(AC2270&gt;0,AC2270,'⚙️ Config'!$B$10)</f>
        <v>0.0075</v>
      </c>
      <c r="AG2270" s="88">
        <f t="shared" si="9"/>
        <v>56848.46625</v>
      </c>
      <c r="AH2270" s="88">
        <f>AG2270*'⚙️ Config'!$B$11</f>
        <v>284242.3313</v>
      </c>
      <c r="AI2270" s="88">
        <f>AH2270*'⚙️ Config'!$B$12</f>
        <v>85272.69938</v>
      </c>
      <c r="AJ2270" s="64"/>
      <c r="AK2270" s="84"/>
      <c r="AL2270" s="84"/>
      <c r="AM2270" s="84"/>
      <c r="AN2270" s="84"/>
      <c r="AO2270" s="84"/>
      <c r="AP2270" s="84"/>
      <c r="AQ2270" s="84"/>
    </row>
    <row r="2271" ht="15.0" customHeight="1">
      <c r="A2271" s="93">
        <v>2268.0</v>
      </c>
      <c r="B2271" s="94" t="s">
        <v>4938</v>
      </c>
      <c r="C2271" s="93" t="s">
        <v>141</v>
      </c>
      <c r="D2271" s="93" t="s">
        <v>4939</v>
      </c>
      <c r="E2271" s="95">
        <v>36.87</v>
      </c>
      <c r="F2271" s="93" t="s">
        <v>85</v>
      </c>
      <c r="G2271" s="93" t="s">
        <v>423</v>
      </c>
      <c r="H2271" s="96">
        <v>7576061.84</v>
      </c>
      <c r="I2271" s="93">
        <v>1.0</v>
      </c>
      <c r="J2271" s="97">
        <v>3.7</v>
      </c>
      <c r="K2271" s="94">
        <v>2022.0</v>
      </c>
      <c r="L2271" s="93" t="s">
        <v>197</v>
      </c>
      <c r="M2271" s="93">
        <v>2022.0</v>
      </c>
      <c r="N2271" s="93" t="s">
        <v>161</v>
      </c>
      <c r="O2271" s="65" t="str">
        <f t="shared" si="1"/>
        <v>110316540001</v>
      </c>
      <c r="P2271" s="65">
        <f t="shared" si="2"/>
        <v>0</v>
      </c>
      <c r="Q2271" s="65">
        <f t="shared" si="3"/>
        <v>7</v>
      </c>
      <c r="R2271" s="65" t="str">
        <f t="shared" si="12"/>
        <v>11.031.654/0001-07</v>
      </c>
      <c r="S2271" s="84"/>
      <c r="T2271" s="84" t="str">
        <f t="shared" si="10"/>
        <v/>
      </c>
      <c r="U2271" s="84" t="str">
        <f t="shared" si="11"/>
        <v/>
      </c>
      <c r="V2271" s="65" t="str">
        <f t="shared" si="5"/>
        <v/>
      </c>
      <c r="W2271" s="84"/>
      <c r="X2271" s="84"/>
      <c r="Y2271" s="85"/>
      <c r="Z2271" s="85"/>
      <c r="AA2271" s="65" t="str">
        <f t="shared" si="6"/>
        <v/>
      </c>
      <c r="AB2271" s="65" t="str">
        <f t="shared" si="7"/>
        <v/>
      </c>
      <c r="AC2271" s="86"/>
      <c r="AD2271" s="87" t="str">
        <f t="shared" si="8"/>
        <v/>
      </c>
      <c r="AE2271" s="84"/>
      <c r="AF2271" s="86">
        <f>IF(AC2271&gt;0,AC2271,'⚙️ Config'!$B$10)</f>
        <v>0.0075</v>
      </c>
      <c r="AG2271" s="88">
        <f t="shared" si="9"/>
        <v>56820.4638</v>
      </c>
      <c r="AH2271" s="88">
        <f>AG2271*'⚙️ Config'!$B$11</f>
        <v>284102.319</v>
      </c>
      <c r="AI2271" s="88">
        <f>AH2271*'⚙️ Config'!$B$12</f>
        <v>85230.6957</v>
      </c>
      <c r="AJ2271" s="64"/>
      <c r="AK2271" s="84"/>
      <c r="AL2271" s="84"/>
      <c r="AM2271" s="84"/>
      <c r="AN2271" s="84"/>
      <c r="AO2271" s="84"/>
      <c r="AP2271" s="84"/>
      <c r="AQ2271" s="84"/>
    </row>
    <row r="2272" ht="15.0" customHeight="1">
      <c r="A2272" s="93">
        <v>2269.0</v>
      </c>
      <c r="B2272" s="94" t="s">
        <v>4940</v>
      </c>
      <c r="C2272" s="93" t="s">
        <v>141</v>
      </c>
      <c r="D2272" s="93" t="s">
        <v>4941</v>
      </c>
      <c r="E2272" s="95">
        <v>43.74</v>
      </c>
      <c r="F2272" s="93" t="s">
        <v>85</v>
      </c>
      <c r="G2272" s="93" t="s">
        <v>423</v>
      </c>
      <c r="H2272" s="96">
        <v>7569449.2</v>
      </c>
      <c r="I2272" s="93">
        <v>3.0</v>
      </c>
      <c r="J2272" s="97">
        <v>2.4</v>
      </c>
      <c r="K2272" s="94">
        <v>2025.0</v>
      </c>
      <c r="L2272" s="93" t="s">
        <v>4709</v>
      </c>
      <c r="M2272" s="93">
        <v>2023.0</v>
      </c>
      <c r="N2272" s="93" t="s">
        <v>189</v>
      </c>
      <c r="O2272" s="65" t="str">
        <f t="shared" si="1"/>
        <v>034972360001</v>
      </c>
      <c r="P2272" s="65">
        <f t="shared" si="2"/>
        <v>7</v>
      </c>
      <c r="Q2272" s="65">
        <f t="shared" si="3"/>
        <v>3</v>
      </c>
      <c r="R2272" s="65" t="str">
        <f t="shared" si="12"/>
        <v>03.497.236/0001-73</v>
      </c>
      <c r="S2272" s="84"/>
      <c r="T2272" s="84" t="str">
        <f t="shared" si="10"/>
        <v/>
      </c>
      <c r="U2272" s="84" t="str">
        <f t="shared" si="11"/>
        <v/>
      </c>
      <c r="V2272" s="65" t="str">
        <f t="shared" si="5"/>
        <v/>
      </c>
      <c r="W2272" s="84"/>
      <c r="X2272" s="84"/>
      <c r="Y2272" s="85"/>
      <c r="Z2272" s="85"/>
      <c r="AA2272" s="65" t="str">
        <f t="shared" si="6"/>
        <v/>
      </c>
      <c r="AB2272" s="65" t="str">
        <f t="shared" si="7"/>
        <v/>
      </c>
      <c r="AC2272" s="86"/>
      <c r="AD2272" s="87" t="str">
        <f t="shared" si="8"/>
        <v/>
      </c>
      <c r="AE2272" s="84"/>
      <c r="AF2272" s="86">
        <f>IF(AC2272&gt;0,AC2272,'⚙️ Config'!$B$10)</f>
        <v>0.0075</v>
      </c>
      <c r="AG2272" s="88">
        <f t="shared" si="9"/>
        <v>56770.869</v>
      </c>
      <c r="AH2272" s="88">
        <f>AG2272*'⚙️ Config'!$B$11</f>
        <v>283854.345</v>
      </c>
      <c r="AI2272" s="88">
        <f>AH2272*'⚙️ Config'!$B$12</f>
        <v>85156.3035</v>
      </c>
      <c r="AJ2272" s="64"/>
      <c r="AK2272" s="84"/>
      <c r="AL2272" s="84"/>
      <c r="AM2272" s="84"/>
      <c r="AN2272" s="84"/>
      <c r="AO2272" s="84"/>
      <c r="AP2272" s="84"/>
      <c r="AQ2272" s="84"/>
    </row>
    <row r="2273" ht="15.0" customHeight="1">
      <c r="A2273" s="93">
        <v>2270.0</v>
      </c>
      <c r="B2273" s="94" t="s">
        <v>4942</v>
      </c>
      <c r="C2273" s="93" t="s">
        <v>141</v>
      </c>
      <c r="D2273" s="93" t="s">
        <v>4943</v>
      </c>
      <c r="E2273" s="95">
        <v>42.57</v>
      </c>
      <c r="F2273" s="93" t="s">
        <v>85</v>
      </c>
      <c r="G2273" s="93" t="s">
        <v>423</v>
      </c>
      <c r="H2273" s="96">
        <v>7564950.05</v>
      </c>
      <c r="I2273" s="93">
        <v>4.0</v>
      </c>
      <c r="J2273" s="97">
        <v>2.3</v>
      </c>
      <c r="K2273" s="94">
        <v>2025.0</v>
      </c>
      <c r="L2273" s="93" t="s">
        <v>691</v>
      </c>
      <c r="M2273" s="93">
        <v>2023.0</v>
      </c>
      <c r="N2273" s="93" t="s">
        <v>189</v>
      </c>
      <c r="O2273" s="65" t="str">
        <f t="shared" si="1"/>
        <v>201052910001</v>
      </c>
      <c r="P2273" s="65">
        <f t="shared" si="2"/>
        <v>9</v>
      </c>
      <c r="Q2273" s="65">
        <f t="shared" si="3"/>
        <v>0</v>
      </c>
      <c r="R2273" s="65" t="str">
        <f t="shared" si="12"/>
        <v>20.105.291/0001-90</v>
      </c>
      <c r="S2273" s="84"/>
      <c r="T2273" s="84" t="str">
        <f t="shared" si="10"/>
        <v/>
      </c>
      <c r="U2273" s="84" t="str">
        <f t="shared" si="11"/>
        <v/>
      </c>
      <c r="V2273" s="65" t="str">
        <f t="shared" si="5"/>
        <v/>
      </c>
      <c r="W2273" s="84"/>
      <c r="X2273" s="84"/>
      <c r="Y2273" s="85"/>
      <c r="Z2273" s="85"/>
      <c r="AA2273" s="65" t="str">
        <f t="shared" si="6"/>
        <v/>
      </c>
      <c r="AB2273" s="65" t="str">
        <f t="shared" si="7"/>
        <v/>
      </c>
      <c r="AC2273" s="86"/>
      <c r="AD2273" s="87" t="str">
        <f t="shared" si="8"/>
        <v/>
      </c>
      <c r="AE2273" s="84"/>
      <c r="AF2273" s="86">
        <f>IF(AC2273&gt;0,AC2273,'⚙️ Config'!$B$10)</f>
        <v>0.0075</v>
      </c>
      <c r="AG2273" s="88">
        <f t="shared" si="9"/>
        <v>56737.12538</v>
      </c>
      <c r="AH2273" s="88">
        <f>AG2273*'⚙️ Config'!$B$11</f>
        <v>283685.6269</v>
      </c>
      <c r="AI2273" s="88">
        <f>AH2273*'⚙️ Config'!$B$12</f>
        <v>85105.68806</v>
      </c>
      <c r="AJ2273" s="64"/>
      <c r="AK2273" s="84"/>
      <c r="AL2273" s="84"/>
      <c r="AM2273" s="84"/>
      <c r="AN2273" s="84"/>
      <c r="AO2273" s="84"/>
      <c r="AP2273" s="84"/>
      <c r="AQ2273" s="84"/>
    </row>
    <row r="2274" ht="15.0" customHeight="1">
      <c r="A2274" s="93">
        <v>2271.0</v>
      </c>
      <c r="B2274" s="94" t="s">
        <v>4944</v>
      </c>
      <c r="C2274" s="93" t="s">
        <v>141</v>
      </c>
      <c r="D2274" s="93" t="s">
        <v>4945</v>
      </c>
      <c r="E2274" s="95">
        <v>33.79</v>
      </c>
      <c r="F2274" s="93" t="s">
        <v>85</v>
      </c>
      <c r="G2274" s="93" t="s">
        <v>423</v>
      </c>
      <c r="H2274" s="96">
        <v>7555626.26</v>
      </c>
      <c r="I2274" s="93">
        <v>3.0</v>
      </c>
      <c r="J2274" s="97">
        <v>2.1</v>
      </c>
      <c r="K2274" s="94">
        <v>2024.0</v>
      </c>
      <c r="L2274" s="93" t="s">
        <v>719</v>
      </c>
      <c r="M2274" s="93">
        <v>2024.0</v>
      </c>
      <c r="N2274" s="93" t="s">
        <v>145</v>
      </c>
      <c r="O2274" s="65" t="str">
        <f t="shared" si="1"/>
        <v>657105350001</v>
      </c>
      <c r="P2274" s="65">
        <f t="shared" si="2"/>
        <v>0</v>
      </c>
      <c r="Q2274" s="65">
        <f t="shared" si="3"/>
        <v>0</v>
      </c>
      <c r="R2274" s="65" t="str">
        <f t="shared" si="12"/>
        <v>65.710.535/0001-00</v>
      </c>
      <c r="S2274" s="84"/>
      <c r="T2274" s="84" t="str">
        <f t="shared" si="10"/>
        <v/>
      </c>
      <c r="U2274" s="84" t="str">
        <f t="shared" si="11"/>
        <v/>
      </c>
      <c r="V2274" s="65" t="str">
        <f t="shared" si="5"/>
        <v/>
      </c>
      <c r="W2274" s="84"/>
      <c r="X2274" s="84"/>
      <c r="Y2274" s="85"/>
      <c r="Z2274" s="85"/>
      <c r="AA2274" s="65" t="str">
        <f t="shared" si="6"/>
        <v/>
      </c>
      <c r="AB2274" s="65" t="str">
        <f t="shared" si="7"/>
        <v/>
      </c>
      <c r="AC2274" s="86"/>
      <c r="AD2274" s="87" t="str">
        <f t="shared" si="8"/>
        <v/>
      </c>
      <c r="AE2274" s="84"/>
      <c r="AF2274" s="86">
        <f>IF(AC2274&gt;0,AC2274,'⚙️ Config'!$B$10)</f>
        <v>0.0075</v>
      </c>
      <c r="AG2274" s="88">
        <f t="shared" si="9"/>
        <v>56667.19695</v>
      </c>
      <c r="AH2274" s="88">
        <f>AG2274*'⚙️ Config'!$B$11</f>
        <v>283335.9848</v>
      </c>
      <c r="AI2274" s="88">
        <f>AH2274*'⚙️ Config'!$B$12</f>
        <v>85000.79543</v>
      </c>
      <c r="AJ2274" s="64"/>
      <c r="AK2274" s="84"/>
      <c r="AL2274" s="84"/>
      <c r="AM2274" s="84"/>
      <c r="AN2274" s="84"/>
      <c r="AO2274" s="84"/>
      <c r="AP2274" s="84"/>
      <c r="AQ2274" s="84"/>
    </row>
    <row r="2275" ht="15.0" customHeight="1">
      <c r="A2275" s="93">
        <v>2272.0</v>
      </c>
      <c r="B2275" s="94" t="s">
        <v>4946</v>
      </c>
      <c r="C2275" s="93" t="s">
        <v>141</v>
      </c>
      <c r="D2275" s="93" t="s">
        <v>4947</v>
      </c>
      <c r="E2275" s="95">
        <v>33.11</v>
      </c>
      <c r="F2275" s="93" t="s">
        <v>85</v>
      </c>
      <c r="G2275" s="93" t="s">
        <v>423</v>
      </c>
      <c r="H2275" s="96">
        <v>7536932.4</v>
      </c>
      <c r="I2275" s="93">
        <v>4.0</v>
      </c>
      <c r="J2275" s="97">
        <v>2.8</v>
      </c>
      <c r="K2275" s="94">
        <v>2024.0</v>
      </c>
      <c r="L2275" s="93" t="s">
        <v>501</v>
      </c>
      <c r="M2275" s="93">
        <v>2023.0</v>
      </c>
      <c r="N2275" s="93" t="s">
        <v>189</v>
      </c>
      <c r="O2275" s="65" t="str">
        <f t="shared" si="1"/>
        <v>503853840001</v>
      </c>
      <c r="P2275" s="65">
        <f t="shared" si="2"/>
        <v>8</v>
      </c>
      <c r="Q2275" s="65">
        <f t="shared" si="3"/>
        <v>6</v>
      </c>
      <c r="R2275" s="65" t="str">
        <f t="shared" si="12"/>
        <v>50.385.384/0001-86</v>
      </c>
      <c r="S2275" s="84"/>
      <c r="T2275" s="84" t="str">
        <f t="shared" si="10"/>
        <v/>
      </c>
      <c r="U2275" s="84" t="str">
        <f t="shared" si="11"/>
        <v/>
      </c>
      <c r="V2275" s="65" t="str">
        <f t="shared" si="5"/>
        <v/>
      </c>
      <c r="W2275" s="84"/>
      <c r="X2275" s="84"/>
      <c r="Y2275" s="85"/>
      <c r="Z2275" s="85"/>
      <c r="AA2275" s="65" t="str">
        <f t="shared" si="6"/>
        <v/>
      </c>
      <c r="AB2275" s="65" t="str">
        <f t="shared" si="7"/>
        <v/>
      </c>
      <c r="AC2275" s="86"/>
      <c r="AD2275" s="87" t="str">
        <f t="shared" si="8"/>
        <v/>
      </c>
      <c r="AE2275" s="84"/>
      <c r="AF2275" s="86">
        <f>IF(AC2275&gt;0,AC2275,'⚙️ Config'!$B$10)</f>
        <v>0.0075</v>
      </c>
      <c r="AG2275" s="88">
        <f t="shared" si="9"/>
        <v>56526.993</v>
      </c>
      <c r="AH2275" s="88">
        <f>AG2275*'⚙️ Config'!$B$11</f>
        <v>282634.965</v>
      </c>
      <c r="AI2275" s="88">
        <f>AH2275*'⚙️ Config'!$B$12</f>
        <v>84790.4895</v>
      </c>
      <c r="AJ2275" s="64"/>
      <c r="AK2275" s="84"/>
      <c r="AL2275" s="84"/>
      <c r="AM2275" s="84"/>
      <c r="AN2275" s="84"/>
      <c r="AO2275" s="84"/>
      <c r="AP2275" s="84"/>
      <c r="AQ2275" s="84"/>
    </row>
    <row r="2276" ht="15.0" customHeight="1">
      <c r="A2276" s="93">
        <v>2273.0</v>
      </c>
      <c r="B2276" s="94" t="s">
        <v>4948</v>
      </c>
      <c r="C2276" s="93" t="s">
        <v>141</v>
      </c>
      <c r="D2276" s="93" t="s">
        <v>4949</v>
      </c>
      <c r="E2276" s="95">
        <v>25.29</v>
      </c>
      <c r="F2276" s="93" t="s">
        <v>85</v>
      </c>
      <c r="G2276" s="93" t="s">
        <v>423</v>
      </c>
      <c r="H2276" s="96">
        <v>7534997.42</v>
      </c>
      <c r="I2276" s="93">
        <v>3.0</v>
      </c>
      <c r="J2276" s="97">
        <v>3.3</v>
      </c>
      <c r="K2276" s="94">
        <v>2022.0</v>
      </c>
      <c r="L2276" s="93" t="s">
        <v>719</v>
      </c>
      <c r="M2276" s="93">
        <v>2022.0</v>
      </c>
      <c r="N2276" s="93" t="s">
        <v>161</v>
      </c>
      <c r="O2276" s="65" t="str">
        <f t="shared" si="1"/>
        <v>428127900001</v>
      </c>
      <c r="P2276" s="65">
        <f t="shared" si="2"/>
        <v>5</v>
      </c>
      <c r="Q2276" s="65">
        <f t="shared" si="3"/>
        <v>0</v>
      </c>
      <c r="R2276" s="65" t="str">
        <f t="shared" si="12"/>
        <v>42.812.790/0001-50</v>
      </c>
      <c r="S2276" s="84"/>
      <c r="T2276" s="84" t="str">
        <f t="shared" si="10"/>
        <v/>
      </c>
      <c r="U2276" s="84" t="str">
        <f t="shared" si="11"/>
        <v/>
      </c>
      <c r="V2276" s="65" t="str">
        <f t="shared" si="5"/>
        <v/>
      </c>
      <c r="W2276" s="84"/>
      <c r="X2276" s="84"/>
      <c r="Y2276" s="85"/>
      <c r="Z2276" s="85"/>
      <c r="AA2276" s="65" t="str">
        <f t="shared" si="6"/>
        <v/>
      </c>
      <c r="AB2276" s="65" t="str">
        <f t="shared" si="7"/>
        <v/>
      </c>
      <c r="AC2276" s="86"/>
      <c r="AD2276" s="87" t="str">
        <f t="shared" si="8"/>
        <v/>
      </c>
      <c r="AE2276" s="84"/>
      <c r="AF2276" s="86">
        <f>IF(AC2276&gt;0,AC2276,'⚙️ Config'!$B$10)</f>
        <v>0.0075</v>
      </c>
      <c r="AG2276" s="88">
        <f t="shared" si="9"/>
        <v>56512.48065</v>
      </c>
      <c r="AH2276" s="88">
        <f>AG2276*'⚙️ Config'!$B$11</f>
        <v>282562.4033</v>
      </c>
      <c r="AI2276" s="88">
        <f>AH2276*'⚙️ Config'!$B$12</f>
        <v>84768.72098</v>
      </c>
      <c r="AJ2276" s="64"/>
      <c r="AK2276" s="84"/>
      <c r="AL2276" s="84"/>
      <c r="AM2276" s="84"/>
      <c r="AN2276" s="84"/>
      <c r="AO2276" s="84"/>
      <c r="AP2276" s="84"/>
      <c r="AQ2276" s="84"/>
    </row>
    <row r="2277" ht="15.0" customHeight="1">
      <c r="A2277" s="93">
        <v>2274.0</v>
      </c>
      <c r="B2277" s="94" t="s">
        <v>4950</v>
      </c>
      <c r="C2277" s="93" t="s">
        <v>141</v>
      </c>
      <c r="D2277" s="93" t="s">
        <v>4951</v>
      </c>
      <c r="E2277" s="95">
        <v>27.46</v>
      </c>
      <c r="F2277" s="93" t="s">
        <v>85</v>
      </c>
      <c r="G2277" s="93" t="s">
        <v>423</v>
      </c>
      <c r="H2277" s="96">
        <v>7497781.25</v>
      </c>
      <c r="I2277" s="93">
        <v>3.0</v>
      </c>
      <c r="J2277" s="97">
        <v>2.9</v>
      </c>
      <c r="K2277" s="94">
        <v>2023.0</v>
      </c>
      <c r="L2277" s="93" t="s">
        <v>716</v>
      </c>
      <c r="M2277" s="93">
        <v>2023.0</v>
      </c>
      <c r="N2277" s="93" t="s">
        <v>161</v>
      </c>
      <c r="O2277" s="65" t="str">
        <f t="shared" si="1"/>
        <v>151030390001</v>
      </c>
      <c r="P2277" s="65">
        <f t="shared" si="2"/>
        <v>0</v>
      </c>
      <c r="Q2277" s="65">
        <f t="shared" si="3"/>
        <v>1</v>
      </c>
      <c r="R2277" s="65" t="str">
        <f t="shared" si="12"/>
        <v>15.103.039/0001-01</v>
      </c>
      <c r="S2277" s="84"/>
      <c r="T2277" s="84" t="str">
        <f t="shared" si="10"/>
        <v/>
      </c>
      <c r="U2277" s="84" t="str">
        <f t="shared" si="11"/>
        <v/>
      </c>
      <c r="V2277" s="65" t="str">
        <f t="shared" si="5"/>
        <v/>
      </c>
      <c r="W2277" s="84"/>
      <c r="X2277" s="84"/>
      <c r="Y2277" s="85"/>
      <c r="Z2277" s="85"/>
      <c r="AA2277" s="65" t="str">
        <f t="shared" si="6"/>
        <v/>
      </c>
      <c r="AB2277" s="65" t="str">
        <f t="shared" si="7"/>
        <v/>
      </c>
      <c r="AC2277" s="86"/>
      <c r="AD2277" s="87" t="str">
        <f t="shared" si="8"/>
        <v/>
      </c>
      <c r="AE2277" s="84"/>
      <c r="AF2277" s="86">
        <f>IF(AC2277&gt;0,AC2277,'⚙️ Config'!$B$10)</f>
        <v>0.0075</v>
      </c>
      <c r="AG2277" s="88">
        <f t="shared" si="9"/>
        <v>56233.35938</v>
      </c>
      <c r="AH2277" s="88">
        <f>AG2277*'⚙️ Config'!$B$11</f>
        <v>281166.7969</v>
      </c>
      <c r="AI2277" s="88">
        <f>AH2277*'⚙️ Config'!$B$12</f>
        <v>84350.03906</v>
      </c>
      <c r="AJ2277" s="64"/>
      <c r="AK2277" s="84"/>
      <c r="AL2277" s="84"/>
      <c r="AM2277" s="84"/>
      <c r="AN2277" s="84"/>
      <c r="AO2277" s="84"/>
      <c r="AP2277" s="84"/>
      <c r="AQ2277" s="84"/>
    </row>
    <row r="2278" ht="15.0" customHeight="1">
      <c r="A2278" s="93">
        <v>2275.0</v>
      </c>
      <c r="B2278" s="94" t="s">
        <v>4952</v>
      </c>
      <c r="C2278" s="93" t="s">
        <v>154</v>
      </c>
      <c r="D2278" s="93" t="s">
        <v>4953</v>
      </c>
      <c r="E2278" s="95">
        <v>38.38</v>
      </c>
      <c r="F2278" s="93" t="s">
        <v>85</v>
      </c>
      <c r="G2278" s="93" t="s">
        <v>423</v>
      </c>
      <c r="H2278" s="96">
        <v>7495337.9</v>
      </c>
      <c r="I2278" s="93">
        <v>4.0</v>
      </c>
      <c r="J2278" s="97">
        <v>1.8</v>
      </c>
      <c r="K2278" s="94">
        <v>2024.0</v>
      </c>
      <c r="L2278" s="93" t="s">
        <v>4795</v>
      </c>
      <c r="M2278" s="93">
        <v>2024.0</v>
      </c>
      <c r="N2278" s="93" t="s">
        <v>161</v>
      </c>
      <c r="O2278" s="65" t="str">
        <f t="shared" si="1"/>
        <v>031515780001</v>
      </c>
      <c r="P2278" s="65">
        <f t="shared" si="2"/>
        <v>3</v>
      </c>
      <c r="Q2278" s="65">
        <f t="shared" si="3"/>
        <v>7</v>
      </c>
      <c r="R2278" s="65" t="str">
        <f t="shared" si="12"/>
        <v>03.151.578/0001-37</v>
      </c>
      <c r="S2278" s="84"/>
      <c r="T2278" s="84" t="str">
        <f t="shared" si="10"/>
        <v/>
      </c>
      <c r="U2278" s="84" t="str">
        <f t="shared" si="11"/>
        <v/>
      </c>
      <c r="V2278" s="65" t="str">
        <f t="shared" si="5"/>
        <v/>
      </c>
      <c r="W2278" s="84"/>
      <c r="X2278" s="84"/>
      <c r="Y2278" s="85"/>
      <c r="Z2278" s="85"/>
      <c r="AA2278" s="65" t="str">
        <f t="shared" si="6"/>
        <v/>
      </c>
      <c r="AB2278" s="65" t="str">
        <f t="shared" si="7"/>
        <v/>
      </c>
      <c r="AC2278" s="86"/>
      <c r="AD2278" s="87" t="str">
        <f t="shared" si="8"/>
        <v/>
      </c>
      <c r="AE2278" s="84"/>
      <c r="AF2278" s="86">
        <f>IF(AC2278&gt;0,AC2278,'⚙️ Config'!$B$10)</f>
        <v>0.0075</v>
      </c>
      <c r="AG2278" s="88">
        <f t="shared" si="9"/>
        <v>56215.03425</v>
      </c>
      <c r="AH2278" s="88">
        <f>AG2278*'⚙️ Config'!$B$11</f>
        <v>281075.1713</v>
      </c>
      <c r="AI2278" s="88">
        <f>AH2278*'⚙️ Config'!$B$12</f>
        <v>84322.55138</v>
      </c>
      <c r="AJ2278" s="64"/>
      <c r="AK2278" s="84"/>
      <c r="AL2278" s="84"/>
      <c r="AM2278" s="84"/>
      <c r="AN2278" s="84"/>
      <c r="AO2278" s="84"/>
      <c r="AP2278" s="84"/>
      <c r="AQ2278" s="84"/>
    </row>
    <row r="2279" ht="15.0" customHeight="1">
      <c r="A2279" s="93">
        <v>2276.0</v>
      </c>
      <c r="B2279" s="94" t="s">
        <v>4954</v>
      </c>
      <c r="C2279" s="93" t="s">
        <v>141</v>
      </c>
      <c r="D2279" s="93" t="s">
        <v>4955</v>
      </c>
      <c r="E2279" s="95">
        <v>25.79</v>
      </c>
      <c r="F2279" s="93" t="s">
        <v>85</v>
      </c>
      <c r="G2279" s="93" t="s">
        <v>423</v>
      </c>
      <c r="H2279" s="96">
        <v>7478533.9</v>
      </c>
      <c r="I2279" s="93">
        <v>3.0</v>
      </c>
      <c r="J2279" s="97">
        <v>3.2</v>
      </c>
      <c r="K2279" s="94">
        <v>2023.0</v>
      </c>
      <c r="L2279" s="93" t="s">
        <v>4709</v>
      </c>
      <c r="M2279" s="93">
        <v>2023.0</v>
      </c>
      <c r="N2279" s="93" t="s">
        <v>161</v>
      </c>
      <c r="O2279" s="65" t="str">
        <f t="shared" si="1"/>
        <v>001572190001</v>
      </c>
      <c r="P2279" s="65">
        <f t="shared" si="2"/>
        <v>0</v>
      </c>
      <c r="Q2279" s="65">
        <f t="shared" si="3"/>
        <v>7</v>
      </c>
      <c r="R2279" s="65" t="str">
        <f t="shared" si="12"/>
        <v>00.157.219/0001-07</v>
      </c>
      <c r="S2279" s="84"/>
      <c r="T2279" s="84" t="str">
        <f t="shared" si="10"/>
        <v/>
      </c>
      <c r="U2279" s="84" t="str">
        <f t="shared" si="11"/>
        <v/>
      </c>
      <c r="V2279" s="65" t="str">
        <f t="shared" si="5"/>
        <v/>
      </c>
      <c r="W2279" s="84"/>
      <c r="X2279" s="84"/>
      <c r="Y2279" s="85"/>
      <c r="Z2279" s="85"/>
      <c r="AA2279" s="65" t="str">
        <f t="shared" si="6"/>
        <v/>
      </c>
      <c r="AB2279" s="65" t="str">
        <f t="shared" si="7"/>
        <v/>
      </c>
      <c r="AC2279" s="86"/>
      <c r="AD2279" s="87" t="str">
        <f t="shared" si="8"/>
        <v/>
      </c>
      <c r="AE2279" s="84"/>
      <c r="AF2279" s="86">
        <f>IF(AC2279&gt;0,AC2279,'⚙️ Config'!$B$10)</f>
        <v>0.0075</v>
      </c>
      <c r="AG2279" s="88">
        <f t="shared" si="9"/>
        <v>56089.00425</v>
      </c>
      <c r="AH2279" s="88">
        <f>AG2279*'⚙️ Config'!$B$11</f>
        <v>280445.0213</v>
      </c>
      <c r="AI2279" s="88">
        <f>AH2279*'⚙️ Config'!$B$12</f>
        <v>84133.50638</v>
      </c>
      <c r="AJ2279" s="64"/>
      <c r="AK2279" s="84"/>
      <c r="AL2279" s="84"/>
      <c r="AM2279" s="84"/>
      <c r="AN2279" s="84"/>
      <c r="AO2279" s="84"/>
      <c r="AP2279" s="84"/>
      <c r="AQ2279" s="84"/>
    </row>
    <row r="2280" ht="15.0" customHeight="1">
      <c r="A2280" s="93">
        <v>2277.0</v>
      </c>
      <c r="B2280" s="94" t="s">
        <v>4956</v>
      </c>
      <c r="C2280" s="93" t="s">
        <v>141</v>
      </c>
      <c r="D2280" s="93" t="s">
        <v>4957</v>
      </c>
      <c r="E2280" s="95">
        <v>30.4</v>
      </c>
      <c r="F2280" s="93" t="s">
        <v>85</v>
      </c>
      <c r="G2280" s="93" t="s">
        <v>423</v>
      </c>
      <c r="H2280" s="96">
        <v>7475474.0</v>
      </c>
      <c r="I2280" s="93">
        <v>2.0</v>
      </c>
      <c r="J2280" s="97">
        <v>3.9</v>
      </c>
      <c r="K2280" s="94">
        <v>2024.0</v>
      </c>
      <c r="L2280" s="93" t="s">
        <v>615</v>
      </c>
      <c r="M2280" s="93">
        <v>2022.0</v>
      </c>
      <c r="N2280" s="93" t="s">
        <v>189</v>
      </c>
      <c r="O2280" s="65" t="str">
        <f t="shared" si="1"/>
        <v>552714640001</v>
      </c>
      <c r="P2280" s="65">
        <f t="shared" si="2"/>
        <v>2</v>
      </c>
      <c r="Q2280" s="65">
        <f t="shared" si="3"/>
        <v>4</v>
      </c>
      <c r="R2280" s="65" t="str">
        <f t="shared" si="12"/>
        <v>55.271.464/0001-24</v>
      </c>
      <c r="S2280" s="84"/>
      <c r="T2280" s="84" t="str">
        <f t="shared" si="10"/>
        <v/>
      </c>
      <c r="U2280" s="84" t="str">
        <f t="shared" si="11"/>
        <v/>
      </c>
      <c r="V2280" s="65" t="str">
        <f t="shared" si="5"/>
        <v/>
      </c>
      <c r="W2280" s="84"/>
      <c r="X2280" s="84"/>
      <c r="Y2280" s="85"/>
      <c r="Z2280" s="85"/>
      <c r="AA2280" s="65" t="str">
        <f t="shared" si="6"/>
        <v/>
      </c>
      <c r="AB2280" s="65" t="str">
        <f t="shared" si="7"/>
        <v/>
      </c>
      <c r="AC2280" s="86"/>
      <c r="AD2280" s="87" t="str">
        <f t="shared" si="8"/>
        <v/>
      </c>
      <c r="AE2280" s="84"/>
      <c r="AF2280" s="86">
        <f>IF(AC2280&gt;0,AC2280,'⚙️ Config'!$B$10)</f>
        <v>0.0075</v>
      </c>
      <c r="AG2280" s="88">
        <f t="shared" si="9"/>
        <v>56066.055</v>
      </c>
      <c r="AH2280" s="88">
        <f>AG2280*'⚙️ Config'!$B$11</f>
        <v>280330.275</v>
      </c>
      <c r="AI2280" s="88">
        <f>AH2280*'⚙️ Config'!$B$12</f>
        <v>84099.0825</v>
      </c>
      <c r="AJ2280" s="64"/>
      <c r="AK2280" s="84"/>
      <c r="AL2280" s="84"/>
      <c r="AM2280" s="84"/>
      <c r="AN2280" s="84"/>
      <c r="AO2280" s="84"/>
      <c r="AP2280" s="84"/>
      <c r="AQ2280" s="84"/>
    </row>
    <row r="2281" ht="15.0" customHeight="1">
      <c r="A2281" s="93">
        <v>2278.0</v>
      </c>
      <c r="B2281" s="94" t="s">
        <v>4958</v>
      </c>
      <c r="C2281" s="93" t="s">
        <v>141</v>
      </c>
      <c r="D2281" s="93" t="s">
        <v>4959</v>
      </c>
      <c r="E2281" s="95">
        <v>33.16</v>
      </c>
      <c r="F2281" s="93" t="s">
        <v>85</v>
      </c>
      <c r="G2281" s="93" t="s">
        <v>423</v>
      </c>
      <c r="H2281" s="96">
        <v>7461772.67</v>
      </c>
      <c r="I2281" s="93">
        <v>3.0</v>
      </c>
      <c r="J2281" s="97">
        <v>2.4</v>
      </c>
      <c r="K2281" s="94">
        <v>2024.0</v>
      </c>
      <c r="L2281" s="93" t="s">
        <v>315</v>
      </c>
      <c r="M2281" s="93">
        <v>2023.0</v>
      </c>
      <c r="N2281" s="93" t="s">
        <v>161</v>
      </c>
      <c r="O2281" s="65" t="str">
        <f t="shared" si="1"/>
        <v>510292390001</v>
      </c>
      <c r="P2281" s="65">
        <f t="shared" si="2"/>
        <v>2</v>
      </c>
      <c r="Q2281" s="65">
        <f t="shared" si="3"/>
        <v>5</v>
      </c>
      <c r="R2281" s="65" t="str">
        <f t="shared" si="12"/>
        <v>51.029.239/0001-25</v>
      </c>
      <c r="S2281" s="84"/>
      <c r="T2281" s="84" t="str">
        <f t="shared" si="10"/>
        <v/>
      </c>
      <c r="U2281" s="84" t="str">
        <f t="shared" si="11"/>
        <v/>
      </c>
      <c r="V2281" s="65" t="str">
        <f t="shared" si="5"/>
        <v/>
      </c>
      <c r="W2281" s="84"/>
      <c r="X2281" s="84"/>
      <c r="Y2281" s="85"/>
      <c r="Z2281" s="85"/>
      <c r="AA2281" s="65" t="str">
        <f t="shared" si="6"/>
        <v/>
      </c>
      <c r="AB2281" s="65" t="str">
        <f t="shared" si="7"/>
        <v/>
      </c>
      <c r="AC2281" s="86"/>
      <c r="AD2281" s="87" t="str">
        <f t="shared" si="8"/>
        <v/>
      </c>
      <c r="AE2281" s="84"/>
      <c r="AF2281" s="86">
        <f>IF(AC2281&gt;0,AC2281,'⚙️ Config'!$B$10)</f>
        <v>0.0075</v>
      </c>
      <c r="AG2281" s="88">
        <f t="shared" si="9"/>
        <v>55963.29503</v>
      </c>
      <c r="AH2281" s="88">
        <f>AG2281*'⚙️ Config'!$B$11</f>
        <v>279816.4751</v>
      </c>
      <c r="AI2281" s="88">
        <f>AH2281*'⚙️ Config'!$B$12</f>
        <v>83944.94254</v>
      </c>
      <c r="AJ2281" s="64"/>
      <c r="AK2281" s="84"/>
      <c r="AL2281" s="84"/>
      <c r="AM2281" s="84"/>
      <c r="AN2281" s="84"/>
      <c r="AO2281" s="84"/>
      <c r="AP2281" s="84"/>
      <c r="AQ2281" s="84"/>
    </row>
    <row r="2282" ht="15.0" customHeight="1">
      <c r="A2282" s="93">
        <v>2279.0</v>
      </c>
      <c r="B2282" s="94" t="s">
        <v>4960</v>
      </c>
      <c r="C2282" s="93" t="s">
        <v>141</v>
      </c>
      <c r="D2282" s="93" t="s">
        <v>4961</v>
      </c>
      <c r="E2282" s="95">
        <v>26.11</v>
      </c>
      <c r="F2282" s="93" t="s">
        <v>85</v>
      </c>
      <c r="G2282" s="93" t="s">
        <v>423</v>
      </c>
      <c r="H2282" s="96">
        <v>7452058.3</v>
      </c>
      <c r="I2282" s="93">
        <v>2.0</v>
      </c>
      <c r="J2282" s="97">
        <v>3.9</v>
      </c>
      <c r="K2282" s="94">
        <v>2022.0</v>
      </c>
      <c r="L2282" s="93" t="s">
        <v>615</v>
      </c>
      <c r="M2282" s="93">
        <v>2022.0</v>
      </c>
      <c r="N2282" s="93" t="s">
        <v>145</v>
      </c>
      <c r="O2282" s="65" t="str">
        <f t="shared" si="1"/>
        <v>511948350001</v>
      </c>
      <c r="P2282" s="65">
        <f t="shared" si="2"/>
        <v>6</v>
      </c>
      <c r="Q2282" s="65">
        <f t="shared" si="3"/>
        <v>0</v>
      </c>
      <c r="R2282" s="65" t="str">
        <f t="shared" si="12"/>
        <v>51.194.835/0001-60</v>
      </c>
      <c r="S2282" s="84"/>
      <c r="T2282" s="84" t="str">
        <f t="shared" si="10"/>
        <v/>
      </c>
      <c r="U2282" s="84" t="str">
        <f t="shared" si="11"/>
        <v/>
      </c>
      <c r="V2282" s="65" t="str">
        <f t="shared" si="5"/>
        <v/>
      </c>
      <c r="W2282" s="84"/>
      <c r="X2282" s="84"/>
      <c r="Y2282" s="85"/>
      <c r="Z2282" s="85"/>
      <c r="AA2282" s="65" t="str">
        <f t="shared" si="6"/>
        <v/>
      </c>
      <c r="AB2282" s="65" t="str">
        <f t="shared" si="7"/>
        <v/>
      </c>
      <c r="AC2282" s="86"/>
      <c r="AD2282" s="87" t="str">
        <f t="shared" si="8"/>
        <v/>
      </c>
      <c r="AE2282" s="84"/>
      <c r="AF2282" s="86">
        <f>IF(AC2282&gt;0,AC2282,'⚙️ Config'!$B$10)</f>
        <v>0.0075</v>
      </c>
      <c r="AG2282" s="88">
        <f t="shared" si="9"/>
        <v>55890.43725</v>
      </c>
      <c r="AH2282" s="88">
        <f>AG2282*'⚙️ Config'!$B$11</f>
        <v>279452.1863</v>
      </c>
      <c r="AI2282" s="88">
        <f>AH2282*'⚙️ Config'!$B$12</f>
        <v>83835.65588</v>
      </c>
      <c r="AJ2282" s="64"/>
      <c r="AK2282" s="84"/>
      <c r="AL2282" s="84"/>
      <c r="AM2282" s="84"/>
      <c r="AN2282" s="84"/>
      <c r="AO2282" s="84"/>
      <c r="AP2282" s="84"/>
      <c r="AQ2282" s="84"/>
    </row>
    <row r="2283" ht="15.0" customHeight="1">
      <c r="A2283" s="93">
        <v>2280.0</v>
      </c>
      <c r="B2283" s="94" t="s">
        <v>4962</v>
      </c>
      <c r="C2283" s="93" t="s">
        <v>141</v>
      </c>
      <c r="D2283" s="93" t="s">
        <v>4963</v>
      </c>
      <c r="E2283" s="95">
        <v>60.2</v>
      </c>
      <c r="F2283" s="93" t="s">
        <v>85</v>
      </c>
      <c r="G2283" s="93" t="s">
        <v>423</v>
      </c>
      <c r="H2283" s="96">
        <v>7437406.77</v>
      </c>
      <c r="I2283" s="93">
        <v>3.0</v>
      </c>
      <c r="J2283" s="97">
        <v>1.5</v>
      </c>
      <c r="K2283" s="94">
        <v>2025.0</v>
      </c>
      <c r="L2283" s="93" t="s">
        <v>719</v>
      </c>
      <c r="M2283" s="93">
        <v>2024.0</v>
      </c>
      <c r="N2283" s="93" t="s">
        <v>208</v>
      </c>
      <c r="O2283" s="65" t="str">
        <f t="shared" si="1"/>
        <v>426430920001</v>
      </c>
      <c r="P2283" s="65">
        <f t="shared" si="2"/>
        <v>7</v>
      </c>
      <c r="Q2283" s="65">
        <f t="shared" si="3"/>
        <v>8</v>
      </c>
      <c r="R2283" s="65" t="str">
        <f t="shared" si="12"/>
        <v>42.643.092/0001-78</v>
      </c>
      <c r="S2283" s="84"/>
      <c r="T2283" s="84" t="str">
        <f t="shared" si="10"/>
        <v/>
      </c>
      <c r="U2283" s="84" t="str">
        <f t="shared" si="11"/>
        <v/>
      </c>
      <c r="V2283" s="65" t="str">
        <f t="shared" si="5"/>
        <v/>
      </c>
      <c r="W2283" s="84"/>
      <c r="X2283" s="84"/>
      <c r="Y2283" s="85"/>
      <c r="Z2283" s="85"/>
      <c r="AA2283" s="65" t="str">
        <f t="shared" si="6"/>
        <v/>
      </c>
      <c r="AB2283" s="65" t="str">
        <f t="shared" si="7"/>
        <v/>
      </c>
      <c r="AC2283" s="86"/>
      <c r="AD2283" s="87" t="str">
        <f t="shared" si="8"/>
        <v/>
      </c>
      <c r="AE2283" s="84"/>
      <c r="AF2283" s="86">
        <f>IF(AC2283&gt;0,AC2283,'⚙️ Config'!$B$10)</f>
        <v>0.0075</v>
      </c>
      <c r="AG2283" s="88">
        <f t="shared" si="9"/>
        <v>55780.55078</v>
      </c>
      <c r="AH2283" s="88">
        <f>AG2283*'⚙️ Config'!$B$11</f>
        <v>278902.7539</v>
      </c>
      <c r="AI2283" s="88">
        <f>AH2283*'⚙️ Config'!$B$12</f>
        <v>83670.82616</v>
      </c>
      <c r="AJ2283" s="64"/>
      <c r="AK2283" s="84"/>
      <c r="AL2283" s="84"/>
      <c r="AM2283" s="84"/>
      <c r="AN2283" s="84"/>
      <c r="AO2283" s="84"/>
      <c r="AP2283" s="84"/>
      <c r="AQ2283" s="84"/>
    </row>
    <row r="2284" ht="15.0" customHeight="1">
      <c r="A2284" s="93">
        <v>2281.0</v>
      </c>
      <c r="B2284" s="94" t="s">
        <v>4964</v>
      </c>
      <c r="C2284" s="93" t="s">
        <v>141</v>
      </c>
      <c r="D2284" s="93" t="s">
        <v>4965</v>
      </c>
      <c r="E2284" s="95">
        <v>26.11</v>
      </c>
      <c r="F2284" s="93" t="s">
        <v>85</v>
      </c>
      <c r="G2284" s="93" t="s">
        <v>423</v>
      </c>
      <c r="H2284" s="96">
        <v>7387759.61</v>
      </c>
      <c r="I2284" s="93">
        <v>2.0</v>
      </c>
      <c r="J2284" s="97">
        <v>3.9</v>
      </c>
      <c r="K2284" s="94">
        <v>2022.0</v>
      </c>
      <c r="L2284" s="93" t="s">
        <v>144</v>
      </c>
      <c r="M2284" s="93">
        <v>2022.0</v>
      </c>
      <c r="N2284" s="93" t="s">
        <v>145</v>
      </c>
      <c r="O2284" s="65" t="str">
        <f t="shared" si="1"/>
        <v>033642760001</v>
      </c>
      <c r="P2284" s="65">
        <f t="shared" si="2"/>
        <v>4</v>
      </c>
      <c r="Q2284" s="65">
        <f t="shared" si="3"/>
        <v>7</v>
      </c>
      <c r="R2284" s="65" t="str">
        <f t="shared" si="12"/>
        <v>03.364.276/0001-47</v>
      </c>
      <c r="S2284" s="84"/>
      <c r="T2284" s="84" t="str">
        <f t="shared" si="10"/>
        <v/>
      </c>
      <c r="U2284" s="84" t="str">
        <f t="shared" si="11"/>
        <v/>
      </c>
      <c r="V2284" s="65" t="str">
        <f t="shared" si="5"/>
        <v/>
      </c>
      <c r="W2284" s="84"/>
      <c r="X2284" s="84"/>
      <c r="Y2284" s="85"/>
      <c r="Z2284" s="85"/>
      <c r="AA2284" s="65" t="str">
        <f t="shared" si="6"/>
        <v/>
      </c>
      <c r="AB2284" s="65" t="str">
        <f t="shared" si="7"/>
        <v/>
      </c>
      <c r="AC2284" s="86"/>
      <c r="AD2284" s="87" t="str">
        <f t="shared" si="8"/>
        <v/>
      </c>
      <c r="AE2284" s="84"/>
      <c r="AF2284" s="86">
        <f>IF(AC2284&gt;0,AC2284,'⚙️ Config'!$B$10)</f>
        <v>0.0075</v>
      </c>
      <c r="AG2284" s="88">
        <f t="shared" si="9"/>
        <v>55408.19708</v>
      </c>
      <c r="AH2284" s="88">
        <f>AG2284*'⚙️ Config'!$B$11</f>
        <v>277040.9854</v>
      </c>
      <c r="AI2284" s="88">
        <f>AH2284*'⚙️ Config'!$B$12</f>
        <v>83112.29561</v>
      </c>
      <c r="AJ2284" s="64"/>
      <c r="AK2284" s="84"/>
      <c r="AL2284" s="84"/>
      <c r="AM2284" s="84"/>
      <c r="AN2284" s="84"/>
      <c r="AO2284" s="84"/>
      <c r="AP2284" s="84"/>
      <c r="AQ2284" s="84"/>
    </row>
    <row r="2285" ht="15.0" customHeight="1">
      <c r="A2285" s="93">
        <v>2282.0</v>
      </c>
      <c r="B2285" s="94" t="s">
        <v>4966</v>
      </c>
      <c r="C2285" s="93" t="s">
        <v>141</v>
      </c>
      <c r="D2285" s="93" t="s">
        <v>4967</v>
      </c>
      <c r="E2285" s="95">
        <v>26.41</v>
      </c>
      <c r="F2285" s="93" t="s">
        <v>85</v>
      </c>
      <c r="G2285" s="93" t="s">
        <v>423</v>
      </c>
      <c r="H2285" s="96">
        <v>7381780.03</v>
      </c>
      <c r="I2285" s="93">
        <v>4.0</v>
      </c>
      <c r="J2285" s="97">
        <v>2.8</v>
      </c>
      <c r="K2285" s="94">
        <v>2023.0</v>
      </c>
      <c r="L2285" s="93" t="s">
        <v>719</v>
      </c>
      <c r="M2285" s="93">
        <v>2023.0</v>
      </c>
      <c r="N2285" s="93" t="s">
        <v>161</v>
      </c>
      <c r="O2285" s="65" t="str">
        <f t="shared" si="1"/>
        <v>060193160001</v>
      </c>
      <c r="P2285" s="65">
        <f t="shared" si="2"/>
        <v>0</v>
      </c>
      <c r="Q2285" s="65">
        <f t="shared" si="3"/>
        <v>1</v>
      </c>
      <c r="R2285" s="65" t="str">
        <f t="shared" si="12"/>
        <v>06.019.316/0001-01</v>
      </c>
      <c r="S2285" s="84"/>
      <c r="T2285" s="84" t="str">
        <f t="shared" si="10"/>
        <v/>
      </c>
      <c r="U2285" s="84" t="str">
        <f t="shared" si="11"/>
        <v/>
      </c>
      <c r="V2285" s="65" t="str">
        <f t="shared" si="5"/>
        <v/>
      </c>
      <c r="W2285" s="84"/>
      <c r="X2285" s="84"/>
      <c r="Y2285" s="85"/>
      <c r="Z2285" s="85"/>
      <c r="AA2285" s="65" t="str">
        <f t="shared" si="6"/>
        <v/>
      </c>
      <c r="AB2285" s="65" t="str">
        <f t="shared" si="7"/>
        <v/>
      </c>
      <c r="AC2285" s="86"/>
      <c r="AD2285" s="87" t="str">
        <f t="shared" si="8"/>
        <v/>
      </c>
      <c r="AE2285" s="84"/>
      <c r="AF2285" s="86">
        <f>IF(AC2285&gt;0,AC2285,'⚙️ Config'!$B$10)</f>
        <v>0.0075</v>
      </c>
      <c r="AG2285" s="88">
        <f t="shared" si="9"/>
        <v>55363.35023</v>
      </c>
      <c r="AH2285" s="88">
        <f>AG2285*'⚙️ Config'!$B$11</f>
        <v>276816.7511</v>
      </c>
      <c r="AI2285" s="88">
        <f>AH2285*'⚙️ Config'!$B$12</f>
        <v>83045.02534</v>
      </c>
      <c r="AJ2285" s="64"/>
      <c r="AK2285" s="84"/>
      <c r="AL2285" s="84"/>
      <c r="AM2285" s="84"/>
      <c r="AN2285" s="84"/>
      <c r="AO2285" s="84"/>
      <c r="AP2285" s="84"/>
      <c r="AQ2285" s="84"/>
    </row>
    <row r="2286" ht="15.0" customHeight="1">
      <c r="A2286" s="93">
        <v>2283.0</v>
      </c>
      <c r="B2286" s="94" t="s">
        <v>4968</v>
      </c>
      <c r="C2286" s="93" t="s">
        <v>141</v>
      </c>
      <c r="D2286" s="93" t="s">
        <v>4969</v>
      </c>
      <c r="E2286" s="95">
        <v>39.7</v>
      </c>
      <c r="F2286" s="93" t="s">
        <v>85</v>
      </c>
      <c r="G2286" s="93" t="s">
        <v>423</v>
      </c>
      <c r="H2286" s="96">
        <v>7357081.99</v>
      </c>
      <c r="I2286" s="93">
        <v>4.0</v>
      </c>
      <c r="J2286" s="97">
        <v>3.0</v>
      </c>
      <c r="K2286" s="94">
        <v>2025.0</v>
      </c>
      <c r="L2286" s="93" t="s">
        <v>144</v>
      </c>
      <c r="M2286" s="93">
        <v>2023.0</v>
      </c>
      <c r="N2286" s="93" t="s">
        <v>189</v>
      </c>
      <c r="O2286" s="65" t="str">
        <f t="shared" si="1"/>
        <v>154698340001</v>
      </c>
      <c r="P2286" s="65">
        <f t="shared" si="2"/>
        <v>1</v>
      </c>
      <c r="Q2286" s="65">
        <f t="shared" si="3"/>
        <v>8</v>
      </c>
      <c r="R2286" s="65" t="str">
        <f t="shared" si="12"/>
        <v>15.469.834/0001-18</v>
      </c>
      <c r="S2286" s="84"/>
      <c r="T2286" s="84" t="str">
        <f t="shared" si="10"/>
        <v/>
      </c>
      <c r="U2286" s="84" t="str">
        <f t="shared" si="11"/>
        <v/>
      </c>
      <c r="V2286" s="65" t="str">
        <f t="shared" si="5"/>
        <v/>
      </c>
      <c r="W2286" s="84"/>
      <c r="X2286" s="84"/>
      <c r="Y2286" s="85"/>
      <c r="Z2286" s="85"/>
      <c r="AA2286" s="65" t="str">
        <f t="shared" si="6"/>
        <v/>
      </c>
      <c r="AB2286" s="65" t="str">
        <f t="shared" si="7"/>
        <v/>
      </c>
      <c r="AC2286" s="86"/>
      <c r="AD2286" s="87" t="str">
        <f t="shared" si="8"/>
        <v/>
      </c>
      <c r="AE2286" s="84"/>
      <c r="AF2286" s="86">
        <f>IF(AC2286&gt;0,AC2286,'⚙️ Config'!$B$10)</f>
        <v>0.0075</v>
      </c>
      <c r="AG2286" s="88">
        <f t="shared" si="9"/>
        <v>55178.11493</v>
      </c>
      <c r="AH2286" s="88">
        <f>AG2286*'⚙️ Config'!$B$11</f>
        <v>275890.5746</v>
      </c>
      <c r="AI2286" s="88">
        <f>AH2286*'⚙️ Config'!$B$12</f>
        <v>82767.17239</v>
      </c>
      <c r="AJ2286" s="64"/>
      <c r="AK2286" s="84"/>
      <c r="AL2286" s="84"/>
      <c r="AM2286" s="84"/>
      <c r="AN2286" s="84"/>
      <c r="AO2286" s="84"/>
      <c r="AP2286" s="84"/>
      <c r="AQ2286" s="84"/>
    </row>
    <row r="2287" ht="15.0" customHeight="1">
      <c r="A2287" s="93">
        <v>2284.0</v>
      </c>
      <c r="B2287" s="94" t="s">
        <v>4970</v>
      </c>
      <c r="C2287" s="93" t="s">
        <v>141</v>
      </c>
      <c r="D2287" s="93" t="s">
        <v>4971</v>
      </c>
      <c r="E2287" s="95">
        <v>24.5</v>
      </c>
      <c r="F2287" s="93" t="s">
        <v>85</v>
      </c>
      <c r="G2287" s="93" t="s">
        <v>423</v>
      </c>
      <c r="H2287" s="96">
        <v>7321699.91</v>
      </c>
      <c r="I2287" s="93">
        <v>3.0</v>
      </c>
      <c r="J2287" s="97">
        <v>3.8</v>
      </c>
      <c r="K2287" s="94">
        <v>2023.0</v>
      </c>
      <c r="L2287" s="93" t="s">
        <v>4972</v>
      </c>
      <c r="M2287" s="93">
        <v>2022.0</v>
      </c>
      <c r="N2287" s="93" t="s">
        <v>145</v>
      </c>
      <c r="O2287" s="65" t="str">
        <f t="shared" si="1"/>
        <v>208039080001</v>
      </c>
      <c r="P2287" s="65">
        <f t="shared" si="2"/>
        <v>4</v>
      </c>
      <c r="Q2287" s="65">
        <f t="shared" si="3"/>
        <v>0</v>
      </c>
      <c r="R2287" s="65" t="str">
        <f t="shared" si="12"/>
        <v>20.803.908/0001-40</v>
      </c>
      <c r="S2287" s="84"/>
      <c r="T2287" s="84" t="str">
        <f t="shared" si="10"/>
        <v/>
      </c>
      <c r="U2287" s="84" t="str">
        <f t="shared" si="11"/>
        <v/>
      </c>
      <c r="V2287" s="65" t="str">
        <f t="shared" si="5"/>
        <v/>
      </c>
      <c r="W2287" s="84"/>
      <c r="X2287" s="84"/>
      <c r="Y2287" s="85"/>
      <c r="Z2287" s="85"/>
      <c r="AA2287" s="65" t="str">
        <f t="shared" si="6"/>
        <v/>
      </c>
      <c r="AB2287" s="65" t="str">
        <f t="shared" si="7"/>
        <v/>
      </c>
      <c r="AC2287" s="86"/>
      <c r="AD2287" s="87" t="str">
        <f t="shared" si="8"/>
        <v/>
      </c>
      <c r="AE2287" s="84"/>
      <c r="AF2287" s="86">
        <f>IF(AC2287&gt;0,AC2287,'⚙️ Config'!$B$10)</f>
        <v>0.0075</v>
      </c>
      <c r="AG2287" s="88">
        <f t="shared" si="9"/>
        <v>54912.74933</v>
      </c>
      <c r="AH2287" s="88">
        <f>AG2287*'⚙️ Config'!$B$11</f>
        <v>274563.7466</v>
      </c>
      <c r="AI2287" s="88">
        <f>AH2287*'⚙️ Config'!$B$12</f>
        <v>82369.12399</v>
      </c>
      <c r="AJ2287" s="64"/>
      <c r="AK2287" s="84"/>
      <c r="AL2287" s="84"/>
      <c r="AM2287" s="84"/>
      <c r="AN2287" s="84"/>
      <c r="AO2287" s="84"/>
      <c r="AP2287" s="84"/>
      <c r="AQ2287" s="84"/>
    </row>
    <row r="2288" ht="15.0" customHeight="1">
      <c r="A2288" s="93">
        <v>2285.0</v>
      </c>
      <c r="B2288" s="94" t="s">
        <v>4973</v>
      </c>
      <c r="C2288" s="93" t="s">
        <v>141</v>
      </c>
      <c r="D2288" s="93" t="s">
        <v>4974</v>
      </c>
      <c r="E2288" s="95">
        <v>25.78</v>
      </c>
      <c r="F2288" s="93" t="s">
        <v>85</v>
      </c>
      <c r="G2288" s="93" t="s">
        <v>423</v>
      </c>
      <c r="H2288" s="96">
        <v>7317689.58</v>
      </c>
      <c r="I2288" s="93">
        <v>3.0</v>
      </c>
      <c r="J2288" s="97">
        <v>3.2</v>
      </c>
      <c r="K2288" s="94">
        <v>2023.0</v>
      </c>
      <c r="L2288" s="93" t="s">
        <v>719</v>
      </c>
      <c r="M2288" s="93">
        <v>2023.0</v>
      </c>
      <c r="N2288" s="93" t="s">
        <v>161</v>
      </c>
      <c r="O2288" s="65" t="str">
        <f t="shared" si="1"/>
        <v>963371750001</v>
      </c>
      <c r="P2288" s="65">
        <f t="shared" si="2"/>
        <v>6</v>
      </c>
      <c r="Q2288" s="65">
        <f t="shared" si="3"/>
        <v>8</v>
      </c>
      <c r="R2288" s="65" t="str">
        <f t="shared" si="12"/>
        <v>96.337.175/0001-68</v>
      </c>
      <c r="S2288" s="84"/>
      <c r="T2288" s="84" t="str">
        <f t="shared" si="10"/>
        <v/>
      </c>
      <c r="U2288" s="84" t="str">
        <f t="shared" si="11"/>
        <v/>
      </c>
      <c r="V2288" s="65" t="str">
        <f t="shared" si="5"/>
        <v/>
      </c>
      <c r="W2288" s="84"/>
      <c r="X2288" s="84"/>
      <c r="Y2288" s="85"/>
      <c r="Z2288" s="85"/>
      <c r="AA2288" s="65" t="str">
        <f t="shared" si="6"/>
        <v/>
      </c>
      <c r="AB2288" s="65" t="str">
        <f t="shared" si="7"/>
        <v/>
      </c>
      <c r="AC2288" s="86"/>
      <c r="AD2288" s="87" t="str">
        <f t="shared" si="8"/>
        <v/>
      </c>
      <c r="AE2288" s="84"/>
      <c r="AF2288" s="86">
        <f>IF(AC2288&gt;0,AC2288,'⚙️ Config'!$B$10)</f>
        <v>0.0075</v>
      </c>
      <c r="AG2288" s="88">
        <f t="shared" si="9"/>
        <v>54882.67185</v>
      </c>
      <c r="AH2288" s="88">
        <f>AG2288*'⚙️ Config'!$B$11</f>
        <v>274413.3593</v>
      </c>
      <c r="AI2288" s="88">
        <f>AH2288*'⚙️ Config'!$B$12</f>
        <v>82324.00778</v>
      </c>
      <c r="AJ2288" s="64"/>
      <c r="AK2288" s="84"/>
      <c r="AL2288" s="84"/>
      <c r="AM2288" s="84"/>
      <c r="AN2288" s="84"/>
      <c r="AO2288" s="84"/>
      <c r="AP2288" s="84"/>
      <c r="AQ2288" s="84"/>
    </row>
    <row r="2289" ht="15.0" customHeight="1">
      <c r="A2289" s="93">
        <v>2286.0</v>
      </c>
      <c r="B2289" s="94" t="s">
        <v>4975</v>
      </c>
      <c r="C2289" s="93" t="s">
        <v>154</v>
      </c>
      <c r="D2289" s="93" t="s">
        <v>4976</v>
      </c>
      <c r="E2289" s="95">
        <v>40.04</v>
      </c>
      <c r="F2289" s="93" t="s">
        <v>85</v>
      </c>
      <c r="G2289" s="93" t="s">
        <v>423</v>
      </c>
      <c r="H2289" s="96">
        <v>7305870.13</v>
      </c>
      <c r="I2289" s="93">
        <v>3.0</v>
      </c>
      <c r="J2289" s="97">
        <v>1.7</v>
      </c>
      <c r="K2289" s="94">
        <v>2024.0</v>
      </c>
      <c r="L2289" s="93" t="s">
        <v>719</v>
      </c>
      <c r="M2289" s="93">
        <v>2024.0</v>
      </c>
      <c r="N2289" s="93" t="s">
        <v>161</v>
      </c>
      <c r="O2289" s="65" t="str">
        <f t="shared" si="1"/>
        <v>304045680001</v>
      </c>
      <c r="P2289" s="65">
        <f t="shared" si="2"/>
        <v>3</v>
      </c>
      <c r="Q2289" s="65">
        <f t="shared" si="3"/>
        <v>9</v>
      </c>
      <c r="R2289" s="65" t="str">
        <f t="shared" si="12"/>
        <v>30.404.568/0001-39</v>
      </c>
      <c r="S2289" s="84"/>
      <c r="T2289" s="84" t="str">
        <f t="shared" si="10"/>
        <v/>
      </c>
      <c r="U2289" s="84" t="str">
        <f t="shared" si="11"/>
        <v/>
      </c>
      <c r="V2289" s="65" t="str">
        <f t="shared" si="5"/>
        <v/>
      </c>
      <c r="W2289" s="84"/>
      <c r="X2289" s="84"/>
      <c r="Y2289" s="85"/>
      <c r="Z2289" s="85"/>
      <c r="AA2289" s="65" t="str">
        <f t="shared" si="6"/>
        <v/>
      </c>
      <c r="AB2289" s="65" t="str">
        <f t="shared" si="7"/>
        <v/>
      </c>
      <c r="AC2289" s="86"/>
      <c r="AD2289" s="87" t="str">
        <f t="shared" si="8"/>
        <v/>
      </c>
      <c r="AE2289" s="84"/>
      <c r="AF2289" s="86">
        <f>IF(AC2289&gt;0,AC2289,'⚙️ Config'!$B$10)</f>
        <v>0.0075</v>
      </c>
      <c r="AG2289" s="88">
        <f t="shared" si="9"/>
        <v>54794.02598</v>
      </c>
      <c r="AH2289" s="88">
        <f>AG2289*'⚙️ Config'!$B$11</f>
        <v>273970.1299</v>
      </c>
      <c r="AI2289" s="88">
        <f>AH2289*'⚙️ Config'!$B$12</f>
        <v>82191.03896</v>
      </c>
      <c r="AJ2289" s="64"/>
      <c r="AK2289" s="84"/>
      <c r="AL2289" s="84"/>
      <c r="AM2289" s="84"/>
      <c r="AN2289" s="84"/>
      <c r="AO2289" s="84"/>
      <c r="AP2289" s="84"/>
      <c r="AQ2289" s="84"/>
    </row>
    <row r="2290" ht="15.0" customHeight="1">
      <c r="A2290" s="93">
        <v>2287.0</v>
      </c>
      <c r="B2290" s="94" t="s">
        <v>4977</v>
      </c>
      <c r="C2290" s="93" t="s">
        <v>141</v>
      </c>
      <c r="D2290" s="93" t="s">
        <v>4978</v>
      </c>
      <c r="E2290" s="95">
        <v>28.83</v>
      </c>
      <c r="F2290" s="93" t="s">
        <v>85</v>
      </c>
      <c r="G2290" s="93" t="s">
        <v>423</v>
      </c>
      <c r="H2290" s="96">
        <v>7294578.58</v>
      </c>
      <c r="I2290" s="93">
        <v>2.0</v>
      </c>
      <c r="J2290" s="97">
        <v>3.3</v>
      </c>
      <c r="K2290" s="94">
        <v>2022.0</v>
      </c>
      <c r="L2290" s="93" t="s">
        <v>448</v>
      </c>
      <c r="M2290" s="93">
        <v>2022.0</v>
      </c>
      <c r="N2290" s="93" t="s">
        <v>161</v>
      </c>
      <c r="O2290" s="65" t="str">
        <f t="shared" si="1"/>
        <v>010525260001</v>
      </c>
      <c r="P2290" s="65">
        <f t="shared" si="2"/>
        <v>8</v>
      </c>
      <c r="Q2290" s="65">
        <f t="shared" si="3"/>
        <v>8</v>
      </c>
      <c r="R2290" s="65" t="str">
        <f t="shared" si="12"/>
        <v>01.052.526/0001-88</v>
      </c>
      <c r="S2290" s="84"/>
      <c r="T2290" s="84" t="str">
        <f t="shared" si="10"/>
        <v/>
      </c>
      <c r="U2290" s="84" t="str">
        <f t="shared" si="11"/>
        <v/>
      </c>
      <c r="V2290" s="65" t="str">
        <f t="shared" si="5"/>
        <v/>
      </c>
      <c r="W2290" s="84"/>
      <c r="X2290" s="84"/>
      <c r="Y2290" s="85"/>
      <c r="Z2290" s="85"/>
      <c r="AA2290" s="65" t="str">
        <f t="shared" si="6"/>
        <v/>
      </c>
      <c r="AB2290" s="65" t="str">
        <f t="shared" si="7"/>
        <v/>
      </c>
      <c r="AC2290" s="86"/>
      <c r="AD2290" s="87" t="str">
        <f t="shared" si="8"/>
        <v/>
      </c>
      <c r="AE2290" s="84"/>
      <c r="AF2290" s="86">
        <f>IF(AC2290&gt;0,AC2290,'⚙️ Config'!$B$10)</f>
        <v>0.0075</v>
      </c>
      <c r="AG2290" s="88">
        <f t="shared" si="9"/>
        <v>54709.33935</v>
      </c>
      <c r="AH2290" s="88">
        <f>AG2290*'⚙️ Config'!$B$11</f>
        <v>273546.6968</v>
      </c>
      <c r="AI2290" s="88">
        <f>AH2290*'⚙️ Config'!$B$12</f>
        <v>82064.00903</v>
      </c>
      <c r="AJ2290" s="64"/>
      <c r="AK2290" s="84"/>
      <c r="AL2290" s="84"/>
      <c r="AM2290" s="84"/>
      <c r="AN2290" s="84"/>
      <c r="AO2290" s="84"/>
      <c r="AP2290" s="84"/>
      <c r="AQ2290" s="84"/>
    </row>
    <row r="2291" ht="15.0" customHeight="1">
      <c r="A2291" s="93">
        <v>2288.0</v>
      </c>
      <c r="B2291" s="94" t="s">
        <v>4979</v>
      </c>
      <c r="C2291" s="93" t="s">
        <v>141</v>
      </c>
      <c r="D2291" s="93" t="s">
        <v>4980</v>
      </c>
      <c r="E2291" s="95">
        <v>29.63</v>
      </c>
      <c r="F2291" s="93" t="s">
        <v>85</v>
      </c>
      <c r="G2291" s="93" t="s">
        <v>423</v>
      </c>
      <c r="H2291" s="96">
        <v>7273369.76</v>
      </c>
      <c r="I2291" s="93">
        <v>2.0</v>
      </c>
      <c r="J2291" s="97">
        <v>3.6</v>
      </c>
      <c r="K2291" s="94">
        <v>2023.0</v>
      </c>
      <c r="L2291" s="93" t="s">
        <v>197</v>
      </c>
      <c r="M2291" s="93">
        <v>2022.0</v>
      </c>
      <c r="N2291" s="93" t="s">
        <v>145</v>
      </c>
      <c r="O2291" s="65" t="str">
        <f t="shared" si="1"/>
        <v>037786910001</v>
      </c>
      <c r="P2291" s="65">
        <f t="shared" si="2"/>
        <v>4</v>
      </c>
      <c r="Q2291" s="65">
        <f t="shared" si="3"/>
        <v>7</v>
      </c>
      <c r="R2291" s="65" t="str">
        <f t="shared" si="12"/>
        <v>03.778.691/0001-47</v>
      </c>
      <c r="S2291" s="84"/>
      <c r="T2291" s="84" t="str">
        <f t="shared" si="10"/>
        <v/>
      </c>
      <c r="U2291" s="84" t="str">
        <f t="shared" si="11"/>
        <v/>
      </c>
      <c r="V2291" s="65" t="str">
        <f t="shared" si="5"/>
        <v/>
      </c>
      <c r="W2291" s="84"/>
      <c r="X2291" s="84"/>
      <c r="Y2291" s="85"/>
      <c r="Z2291" s="85"/>
      <c r="AA2291" s="65" t="str">
        <f t="shared" si="6"/>
        <v/>
      </c>
      <c r="AB2291" s="65" t="str">
        <f t="shared" si="7"/>
        <v/>
      </c>
      <c r="AC2291" s="86"/>
      <c r="AD2291" s="87" t="str">
        <f t="shared" si="8"/>
        <v/>
      </c>
      <c r="AE2291" s="84"/>
      <c r="AF2291" s="86">
        <f>IF(AC2291&gt;0,AC2291,'⚙️ Config'!$B$10)</f>
        <v>0.0075</v>
      </c>
      <c r="AG2291" s="88">
        <f t="shared" si="9"/>
        <v>54550.2732</v>
      </c>
      <c r="AH2291" s="88">
        <f>AG2291*'⚙️ Config'!$B$11</f>
        <v>272751.366</v>
      </c>
      <c r="AI2291" s="88">
        <f>AH2291*'⚙️ Config'!$B$12</f>
        <v>81825.4098</v>
      </c>
      <c r="AJ2291" s="64"/>
      <c r="AK2291" s="84"/>
      <c r="AL2291" s="84"/>
      <c r="AM2291" s="84"/>
      <c r="AN2291" s="84"/>
      <c r="AO2291" s="84"/>
      <c r="AP2291" s="84"/>
      <c r="AQ2291" s="84"/>
    </row>
    <row r="2292" ht="15.0" customHeight="1">
      <c r="A2292" s="93">
        <v>2289.0</v>
      </c>
      <c r="B2292" s="94" t="s">
        <v>4981</v>
      </c>
      <c r="C2292" s="93" t="s">
        <v>141</v>
      </c>
      <c r="D2292" s="93" t="s">
        <v>4982</v>
      </c>
      <c r="E2292" s="95">
        <v>32.41</v>
      </c>
      <c r="F2292" s="93" t="s">
        <v>85</v>
      </c>
      <c r="G2292" s="93" t="s">
        <v>423</v>
      </c>
      <c r="H2292" s="96">
        <v>7264372.4</v>
      </c>
      <c r="I2292" s="93">
        <v>4.0</v>
      </c>
      <c r="J2292" s="97">
        <v>3.0</v>
      </c>
      <c r="K2292" s="94">
        <v>2024.0</v>
      </c>
      <c r="L2292" s="93" t="s">
        <v>4983</v>
      </c>
      <c r="M2292" s="93">
        <v>2023.0</v>
      </c>
      <c r="N2292" s="93" t="s">
        <v>161</v>
      </c>
      <c r="O2292" s="65" t="str">
        <f t="shared" si="1"/>
        <v>068879240001</v>
      </c>
      <c r="P2292" s="65">
        <f t="shared" si="2"/>
        <v>3</v>
      </c>
      <c r="Q2292" s="65">
        <f t="shared" si="3"/>
        <v>8</v>
      </c>
      <c r="R2292" s="65" t="str">
        <f t="shared" si="12"/>
        <v>06.887.924/0001-38</v>
      </c>
      <c r="S2292" s="84"/>
      <c r="T2292" s="84" t="str">
        <f t="shared" si="10"/>
        <v/>
      </c>
      <c r="U2292" s="84" t="str">
        <f t="shared" si="11"/>
        <v/>
      </c>
      <c r="V2292" s="65" t="str">
        <f t="shared" si="5"/>
        <v/>
      </c>
      <c r="W2292" s="84"/>
      <c r="X2292" s="84"/>
      <c r="Y2292" s="85"/>
      <c r="Z2292" s="85"/>
      <c r="AA2292" s="65" t="str">
        <f t="shared" si="6"/>
        <v/>
      </c>
      <c r="AB2292" s="65" t="str">
        <f t="shared" si="7"/>
        <v/>
      </c>
      <c r="AC2292" s="86"/>
      <c r="AD2292" s="87" t="str">
        <f t="shared" si="8"/>
        <v/>
      </c>
      <c r="AE2292" s="84"/>
      <c r="AF2292" s="86">
        <f>IF(AC2292&gt;0,AC2292,'⚙️ Config'!$B$10)</f>
        <v>0.0075</v>
      </c>
      <c r="AG2292" s="88">
        <f t="shared" si="9"/>
        <v>54482.793</v>
      </c>
      <c r="AH2292" s="88">
        <f>AG2292*'⚙️ Config'!$B$11</f>
        <v>272413.965</v>
      </c>
      <c r="AI2292" s="88">
        <f>AH2292*'⚙️ Config'!$B$12</f>
        <v>81724.1895</v>
      </c>
      <c r="AJ2292" s="64"/>
      <c r="AK2292" s="84"/>
      <c r="AL2292" s="84"/>
      <c r="AM2292" s="84"/>
      <c r="AN2292" s="84"/>
      <c r="AO2292" s="84"/>
      <c r="AP2292" s="84"/>
      <c r="AQ2292" s="84"/>
    </row>
    <row r="2293" ht="15.0" customHeight="1">
      <c r="A2293" s="93">
        <v>2290.0</v>
      </c>
      <c r="B2293" s="94" t="s">
        <v>4984</v>
      </c>
      <c r="C2293" s="93" t="s">
        <v>141</v>
      </c>
      <c r="D2293" s="93" t="s">
        <v>4985</v>
      </c>
      <c r="E2293" s="95">
        <v>26.31</v>
      </c>
      <c r="F2293" s="93" t="s">
        <v>85</v>
      </c>
      <c r="G2293" s="93" t="s">
        <v>423</v>
      </c>
      <c r="H2293" s="96">
        <v>7245062.14</v>
      </c>
      <c r="I2293" s="93">
        <v>3.0</v>
      </c>
      <c r="J2293" s="97">
        <v>3.1</v>
      </c>
      <c r="K2293" s="94">
        <v>2023.0</v>
      </c>
      <c r="L2293" s="93" t="s">
        <v>719</v>
      </c>
      <c r="M2293" s="93">
        <v>2023.0</v>
      </c>
      <c r="N2293" s="93" t="s">
        <v>161</v>
      </c>
      <c r="O2293" s="65" t="str">
        <f t="shared" si="1"/>
        <v>310278640001</v>
      </c>
      <c r="P2293" s="65">
        <f t="shared" si="2"/>
        <v>2</v>
      </c>
      <c r="Q2293" s="65">
        <f t="shared" si="3"/>
        <v>0</v>
      </c>
      <c r="R2293" s="65" t="str">
        <f t="shared" si="12"/>
        <v>31.027.864/0001-20</v>
      </c>
      <c r="S2293" s="84"/>
      <c r="T2293" s="84" t="str">
        <f t="shared" si="10"/>
        <v/>
      </c>
      <c r="U2293" s="84" t="str">
        <f t="shared" si="11"/>
        <v/>
      </c>
      <c r="V2293" s="65" t="str">
        <f t="shared" si="5"/>
        <v/>
      </c>
      <c r="W2293" s="84"/>
      <c r="X2293" s="84"/>
      <c r="Y2293" s="85"/>
      <c r="Z2293" s="85"/>
      <c r="AA2293" s="65" t="str">
        <f t="shared" si="6"/>
        <v/>
      </c>
      <c r="AB2293" s="65" t="str">
        <f t="shared" si="7"/>
        <v/>
      </c>
      <c r="AC2293" s="86"/>
      <c r="AD2293" s="87" t="str">
        <f t="shared" si="8"/>
        <v/>
      </c>
      <c r="AE2293" s="84"/>
      <c r="AF2293" s="86">
        <f>IF(AC2293&gt;0,AC2293,'⚙️ Config'!$B$10)</f>
        <v>0.0075</v>
      </c>
      <c r="AG2293" s="88">
        <f t="shared" si="9"/>
        <v>54337.96605</v>
      </c>
      <c r="AH2293" s="88">
        <f>AG2293*'⚙️ Config'!$B$11</f>
        <v>271689.8303</v>
      </c>
      <c r="AI2293" s="88">
        <f>AH2293*'⚙️ Config'!$B$12</f>
        <v>81506.94908</v>
      </c>
      <c r="AJ2293" s="64"/>
      <c r="AK2293" s="84"/>
      <c r="AL2293" s="84"/>
      <c r="AM2293" s="84"/>
      <c r="AN2293" s="84"/>
      <c r="AO2293" s="84"/>
      <c r="AP2293" s="84"/>
      <c r="AQ2293" s="84"/>
    </row>
    <row r="2294" ht="15.0" customHeight="1">
      <c r="A2294" s="93">
        <v>2291.0</v>
      </c>
      <c r="B2294" s="94" t="s">
        <v>4986</v>
      </c>
      <c r="C2294" s="93" t="s">
        <v>141</v>
      </c>
      <c r="D2294" s="93" t="s">
        <v>4987</v>
      </c>
      <c r="E2294" s="95">
        <v>32.32</v>
      </c>
      <c r="F2294" s="93" t="s">
        <v>85</v>
      </c>
      <c r="G2294" s="93" t="s">
        <v>423</v>
      </c>
      <c r="H2294" s="96">
        <v>7235695.94</v>
      </c>
      <c r="I2294" s="93">
        <v>4.0</v>
      </c>
      <c r="J2294" s="97">
        <v>2.8</v>
      </c>
      <c r="K2294" s="94">
        <v>2024.0</v>
      </c>
      <c r="L2294" s="93" t="s">
        <v>501</v>
      </c>
      <c r="M2294" s="93">
        <v>2023.0</v>
      </c>
      <c r="N2294" s="93" t="s">
        <v>145</v>
      </c>
      <c r="O2294" s="65" t="str">
        <f t="shared" si="1"/>
        <v>378204190001</v>
      </c>
      <c r="P2294" s="65">
        <f t="shared" si="2"/>
        <v>0</v>
      </c>
      <c r="Q2294" s="65">
        <f t="shared" si="3"/>
        <v>8</v>
      </c>
      <c r="R2294" s="65" t="str">
        <f t="shared" si="12"/>
        <v>37.820.419/0001-08</v>
      </c>
      <c r="S2294" s="84"/>
      <c r="T2294" s="84" t="str">
        <f t="shared" si="10"/>
        <v/>
      </c>
      <c r="U2294" s="84" t="str">
        <f t="shared" si="11"/>
        <v/>
      </c>
      <c r="V2294" s="65" t="str">
        <f t="shared" si="5"/>
        <v/>
      </c>
      <c r="W2294" s="84"/>
      <c r="X2294" s="84"/>
      <c r="Y2294" s="85"/>
      <c r="Z2294" s="85"/>
      <c r="AA2294" s="65" t="str">
        <f t="shared" si="6"/>
        <v/>
      </c>
      <c r="AB2294" s="65" t="str">
        <f t="shared" si="7"/>
        <v/>
      </c>
      <c r="AC2294" s="86"/>
      <c r="AD2294" s="87" t="str">
        <f t="shared" si="8"/>
        <v/>
      </c>
      <c r="AE2294" s="84"/>
      <c r="AF2294" s="86">
        <f>IF(AC2294&gt;0,AC2294,'⚙️ Config'!$B$10)</f>
        <v>0.0075</v>
      </c>
      <c r="AG2294" s="88">
        <f t="shared" si="9"/>
        <v>54267.71955</v>
      </c>
      <c r="AH2294" s="88">
        <f>AG2294*'⚙️ Config'!$B$11</f>
        <v>271338.5978</v>
      </c>
      <c r="AI2294" s="88">
        <f>AH2294*'⚙️ Config'!$B$12</f>
        <v>81401.57933</v>
      </c>
      <c r="AJ2294" s="64"/>
      <c r="AK2294" s="84"/>
      <c r="AL2294" s="84"/>
      <c r="AM2294" s="84"/>
      <c r="AN2294" s="84"/>
      <c r="AO2294" s="84"/>
      <c r="AP2294" s="84"/>
      <c r="AQ2294" s="84"/>
    </row>
    <row r="2295" ht="15.0" customHeight="1">
      <c r="A2295" s="93">
        <v>2292.0</v>
      </c>
      <c r="B2295" s="94" t="s">
        <v>4988</v>
      </c>
      <c r="C2295" s="93" t="s">
        <v>141</v>
      </c>
      <c r="D2295" s="93" t="s">
        <v>4989</v>
      </c>
      <c r="E2295" s="95">
        <v>26.1</v>
      </c>
      <c r="F2295" s="93" t="s">
        <v>85</v>
      </c>
      <c r="G2295" s="93" t="s">
        <v>423</v>
      </c>
      <c r="H2295" s="96">
        <v>7199737.42</v>
      </c>
      <c r="I2295" s="93">
        <v>2.0</v>
      </c>
      <c r="J2295" s="97">
        <v>3.9</v>
      </c>
      <c r="K2295" s="94">
        <v>2022.0</v>
      </c>
      <c r="L2295" s="93" t="s">
        <v>691</v>
      </c>
      <c r="M2295" s="93">
        <v>2022.0</v>
      </c>
      <c r="N2295" s="93" t="s">
        <v>161</v>
      </c>
      <c r="O2295" s="65" t="str">
        <f t="shared" si="1"/>
        <v>238390080001</v>
      </c>
      <c r="P2295" s="65">
        <f t="shared" si="2"/>
        <v>4</v>
      </c>
      <c r="Q2295" s="65">
        <f t="shared" si="3"/>
        <v>1</v>
      </c>
      <c r="R2295" s="65" t="str">
        <f t="shared" si="12"/>
        <v>23.839.008/0001-41</v>
      </c>
      <c r="S2295" s="84"/>
      <c r="T2295" s="84" t="str">
        <f t="shared" si="10"/>
        <v/>
      </c>
      <c r="U2295" s="84" t="str">
        <f t="shared" si="11"/>
        <v/>
      </c>
      <c r="V2295" s="65" t="str">
        <f t="shared" si="5"/>
        <v/>
      </c>
      <c r="W2295" s="84"/>
      <c r="X2295" s="84"/>
      <c r="Y2295" s="85"/>
      <c r="Z2295" s="85"/>
      <c r="AA2295" s="65" t="str">
        <f t="shared" si="6"/>
        <v/>
      </c>
      <c r="AB2295" s="65" t="str">
        <f t="shared" si="7"/>
        <v/>
      </c>
      <c r="AC2295" s="86"/>
      <c r="AD2295" s="87" t="str">
        <f t="shared" si="8"/>
        <v/>
      </c>
      <c r="AE2295" s="84"/>
      <c r="AF2295" s="86">
        <f>IF(AC2295&gt;0,AC2295,'⚙️ Config'!$B$10)</f>
        <v>0.0075</v>
      </c>
      <c r="AG2295" s="88">
        <f t="shared" si="9"/>
        <v>53998.03065</v>
      </c>
      <c r="AH2295" s="88">
        <f>AG2295*'⚙️ Config'!$B$11</f>
        <v>269990.1533</v>
      </c>
      <c r="AI2295" s="88">
        <f>AH2295*'⚙️ Config'!$B$12</f>
        <v>80997.04598</v>
      </c>
      <c r="AJ2295" s="64"/>
      <c r="AK2295" s="84"/>
      <c r="AL2295" s="84"/>
      <c r="AM2295" s="84"/>
      <c r="AN2295" s="84"/>
      <c r="AO2295" s="84"/>
      <c r="AP2295" s="84"/>
      <c r="AQ2295" s="84"/>
    </row>
    <row r="2296" ht="15.0" customHeight="1">
      <c r="A2296" s="93">
        <v>2293.0</v>
      </c>
      <c r="B2296" s="94" t="s">
        <v>4990</v>
      </c>
      <c r="C2296" s="93" t="s">
        <v>141</v>
      </c>
      <c r="D2296" s="93" t="s">
        <v>4991</v>
      </c>
      <c r="E2296" s="95">
        <v>32.41</v>
      </c>
      <c r="F2296" s="93" t="s">
        <v>85</v>
      </c>
      <c r="G2296" s="93" t="s">
        <v>423</v>
      </c>
      <c r="H2296" s="96">
        <v>7167131.2</v>
      </c>
      <c r="I2296" s="93">
        <v>4.0</v>
      </c>
      <c r="J2296" s="97">
        <v>3.0</v>
      </c>
      <c r="K2296" s="94">
        <v>2024.0</v>
      </c>
      <c r="L2296" s="93" t="s">
        <v>387</v>
      </c>
      <c r="M2296" s="93">
        <v>2023.0</v>
      </c>
      <c r="N2296" s="93" t="s">
        <v>161</v>
      </c>
      <c r="O2296" s="65" t="str">
        <f t="shared" si="1"/>
        <v>050797760001</v>
      </c>
      <c r="P2296" s="65">
        <f t="shared" si="2"/>
        <v>6</v>
      </c>
      <c r="Q2296" s="65">
        <f t="shared" si="3"/>
        <v>2</v>
      </c>
      <c r="R2296" s="65" t="str">
        <f t="shared" si="12"/>
        <v>05.079.776/0001-62</v>
      </c>
      <c r="S2296" s="84"/>
      <c r="T2296" s="84" t="str">
        <f t="shared" si="10"/>
        <v/>
      </c>
      <c r="U2296" s="84" t="str">
        <f t="shared" si="11"/>
        <v/>
      </c>
      <c r="V2296" s="65" t="str">
        <f t="shared" si="5"/>
        <v/>
      </c>
      <c r="W2296" s="84"/>
      <c r="X2296" s="84"/>
      <c r="Y2296" s="85"/>
      <c r="Z2296" s="85"/>
      <c r="AA2296" s="65" t="str">
        <f t="shared" si="6"/>
        <v/>
      </c>
      <c r="AB2296" s="65" t="str">
        <f t="shared" si="7"/>
        <v/>
      </c>
      <c r="AC2296" s="86"/>
      <c r="AD2296" s="87" t="str">
        <f t="shared" si="8"/>
        <v/>
      </c>
      <c r="AE2296" s="84"/>
      <c r="AF2296" s="86">
        <f>IF(AC2296&gt;0,AC2296,'⚙️ Config'!$B$10)</f>
        <v>0.0075</v>
      </c>
      <c r="AG2296" s="88">
        <f t="shared" si="9"/>
        <v>53753.484</v>
      </c>
      <c r="AH2296" s="88">
        <f>AG2296*'⚙️ Config'!$B$11</f>
        <v>268767.42</v>
      </c>
      <c r="AI2296" s="88">
        <f>AH2296*'⚙️ Config'!$B$12</f>
        <v>80630.226</v>
      </c>
      <c r="AJ2296" s="64"/>
      <c r="AK2296" s="84"/>
      <c r="AL2296" s="84"/>
      <c r="AM2296" s="84"/>
      <c r="AN2296" s="84"/>
      <c r="AO2296" s="84"/>
      <c r="AP2296" s="84"/>
      <c r="AQ2296" s="84"/>
    </row>
    <row r="2297" ht="15.0" customHeight="1">
      <c r="A2297" s="93">
        <v>2294.0</v>
      </c>
      <c r="B2297" s="94" t="s">
        <v>4992</v>
      </c>
      <c r="C2297" s="93" t="s">
        <v>141</v>
      </c>
      <c r="D2297" s="93" t="s">
        <v>4993</v>
      </c>
      <c r="E2297" s="95">
        <v>65.19</v>
      </c>
      <c r="F2297" s="93" t="s">
        <v>85</v>
      </c>
      <c r="G2297" s="93" t="s">
        <v>423</v>
      </c>
      <c r="H2297" s="96">
        <v>7146461.03</v>
      </c>
      <c r="I2297" s="93">
        <v>3.0</v>
      </c>
      <c r="J2297" s="97">
        <v>0.7</v>
      </c>
      <c r="K2297" s="94">
        <v>2025.0</v>
      </c>
      <c r="L2297" s="93" t="s">
        <v>4994</v>
      </c>
      <c r="M2297" s="93">
        <v>2025.0</v>
      </c>
      <c r="N2297" s="93" t="s">
        <v>145</v>
      </c>
      <c r="O2297" s="65" t="str">
        <f t="shared" si="1"/>
        <v>082663270001</v>
      </c>
      <c r="P2297" s="65">
        <f t="shared" si="2"/>
        <v>1</v>
      </c>
      <c r="Q2297" s="65">
        <f t="shared" si="3"/>
        <v>1</v>
      </c>
      <c r="R2297" s="65" t="str">
        <f t="shared" si="12"/>
        <v>08.266.327/0001-11</v>
      </c>
      <c r="S2297" s="84"/>
      <c r="T2297" s="84" t="str">
        <f t="shared" si="10"/>
        <v/>
      </c>
      <c r="U2297" s="84" t="str">
        <f t="shared" si="11"/>
        <v/>
      </c>
      <c r="V2297" s="65" t="str">
        <f t="shared" si="5"/>
        <v/>
      </c>
      <c r="W2297" s="84"/>
      <c r="X2297" s="84"/>
      <c r="Y2297" s="85"/>
      <c r="Z2297" s="85"/>
      <c r="AA2297" s="65" t="str">
        <f t="shared" si="6"/>
        <v/>
      </c>
      <c r="AB2297" s="65" t="str">
        <f t="shared" si="7"/>
        <v/>
      </c>
      <c r="AC2297" s="86"/>
      <c r="AD2297" s="87" t="str">
        <f t="shared" si="8"/>
        <v/>
      </c>
      <c r="AE2297" s="84"/>
      <c r="AF2297" s="86">
        <f>IF(AC2297&gt;0,AC2297,'⚙️ Config'!$B$10)</f>
        <v>0.0075</v>
      </c>
      <c r="AG2297" s="88">
        <f t="shared" si="9"/>
        <v>53598.45773</v>
      </c>
      <c r="AH2297" s="88">
        <f>AG2297*'⚙️ Config'!$B$11</f>
        <v>267992.2886</v>
      </c>
      <c r="AI2297" s="88">
        <f>AH2297*'⚙️ Config'!$B$12</f>
        <v>80397.68659</v>
      </c>
      <c r="AJ2297" s="64"/>
      <c r="AK2297" s="84"/>
      <c r="AL2297" s="84"/>
      <c r="AM2297" s="84"/>
      <c r="AN2297" s="84"/>
      <c r="AO2297" s="84"/>
      <c r="AP2297" s="84"/>
      <c r="AQ2297" s="84"/>
    </row>
    <row r="2298" ht="15.0" customHeight="1">
      <c r="A2298" s="93">
        <v>2295.0</v>
      </c>
      <c r="B2298" s="94" t="s">
        <v>4995</v>
      </c>
      <c r="C2298" s="93" t="s">
        <v>141</v>
      </c>
      <c r="D2298" s="93" t="s">
        <v>4996</v>
      </c>
      <c r="E2298" s="95">
        <v>32.26</v>
      </c>
      <c r="F2298" s="93" t="s">
        <v>85</v>
      </c>
      <c r="G2298" s="93" t="s">
        <v>423</v>
      </c>
      <c r="H2298" s="96">
        <v>7119162.52</v>
      </c>
      <c r="I2298" s="93">
        <v>3.0</v>
      </c>
      <c r="J2298" s="97">
        <v>2.9</v>
      </c>
      <c r="K2298" s="94">
        <v>2024.0</v>
      </c>
      <c r="L2298" s="93" t="s">
        <v>501</v>
      </c>
      <c r="M2298" s="93">
        <v>2023.0</v>
      </c>
      <c r="N2298" s="93" t="s">
        <v>161</v>
      </c>
      <c r="O2298" s="65" t="str">
        <f t="shared" si="1"/>
        <v>231799540001</v>
      </c>
      <c r="P2298" s="65">
        <f t="shared" si="2"/>
        <v>0</v>
      </c>
      <c r="Q2298" s="65">
        <f t="shared" si="3"/>
        <v>9</v>
      </c>
      <c r="R2298" s="65" t="str">
        <f t="shared" si="12"/>
        <v>23.179.954/0001-09</v>
      </c>
      <c r="S2298" s="84"/>
      <c r="T2298" s="84" t="str">
        <f t="shared" si="10"/>
        <v/>
      </c>
      <c r="U2298" s="84" t="str">
        <f t="shared" si="11"/>
        <v/>
      </c>
      <c r="V2298" s="65" t="str">
        <f t="shared" si="5"/>
        <v/>
      </c>
      <c r="W2298" s="84"/>
      <c r="X2298" s="84"/>
      <c r="Y2298" s="85"/>
      <c r="Z2298" s="85"/>
      <c r="AA2298" s="65" t="str">
        <f t="shared" si="6"/>
        <v/>
      </c>
      <c r="AB2298" s="65" t="str">
        <f t="shared" si="7"/>
        <v/>
      </c>
      <c r="AC2298" s="86"/>
      <c r="AD2298" s="87" t="str">
        <f t="shared" si="8"/>
        <v/>
      </c>
      <c r="AE2298" s="84"/>
      <c r="AF2298" s="86">
        <f>IF(AC2298&gt;0,AC2298,'⚙️ Config'!$B$10)</f>
        <v>0.0075</v>
      </c>
      <c r="AG2298" s="88">
        <f t="shared" si="9"/>
        <v>53393.7189</v>
      </c>
      <c r="AH2298" s="88">
        <f>AG2298*'⚙️ Config'!$B$11</f>
        <v>266968.5945</v>
      </c>
      <c r="AI2298" s="88">
        <f>AH2298*'⚙️ Config'!$B$12</f>
        <v>80090.57835</v>
      </c>
      <c r="AJ2298" s="64"/>
      <c r="AK2298" s="84"/>
      <c r="AL2298" s="84"/>
      <c r="AM2298" s="84"/>
      <c r="AN2298" s="84"/>
      <c r="AO2298" s="84"/>
      <c r="AP2298" s="84"/>
      <c r="AQ2298" s="84"/>
    </row>
    <row r="2299" ht="15.0" customHeight="1">
      <c r="A2299" s="93">
        <v>2296.0</v>
      </c>
      <c r="B2299" s="94" t="s">
        <v>4997</v>
      </c>
      <c r="C2299" s="93" t="s">
        <v>141</v>
      </c>
      <c r="D2299" s="93" t="s">
        <v>4998</v>
      </c>
      <c r="E2299" s="95">
        <v>44.33</v>
      </c>
      <c r="F2299" s="93" t="s">
        <v>85</v>
      </c>
      <c r="G2299" s="93" t="s">
        <v>423</v>
      </c>
      <c r="H2299" s="96">
        <v>7091949.75</v>
      </c>
      <c r="I2299" s="93">
        <v>1.0</v>
      </c>
      <c r="J2299" s="97">
        <v>2.4</v>
      </c>
      <c r="K2299" s="94">
        <v>2023.0</v>
      </c>
      <c r="L2299" s="93" t="s">
        <v>268</v>
      </c>
      <c r="M2299" s="93">
        <v>2023.0</v>
      </c>
      <c r="N2299" s="93" t="s">
        <v>161</v>
      </c>
      <c r="O2299" s="65" t="str">
        <f t="shared" si="1"/>
        <v>035489950001</v>
      </c>
      <c r="P2299" s="65">
        <f t="shared" si="2"/>
        <v>1</v>
      </c>
      <c r="Q2299" s="65">
        <f t="shared" si="3"/>
        <v>8</v>
      </c>
      <c r="R2299" s="65" t="str">
        <f t="shared" si="12"/>
        <v>03.548.995/0001-18</v>
      </c>
      <c r="S2299" s="84"/>
      <c r="T2299" s="84" t="str">
        <f t="shared" si="10"/>
        <v/>
      </c>
      <c r="U2299" s="84" t="str">
        <f t="shared" si="11"/>
        <v/>
      </c>
      <c r="V2299" s="65" t="str">
        <f t="shared" si="5"/>
        <v/>
      </c>
      <c r="W2299" s="84"/>
      <c r="X2299" s="84"/>
      <c r="Y2299" s="85"/>
      <c r="Z2299" s="85"/>
      <c r="AA2299" s="65" t="str">
        <f t="shared" si="6"/>
        <v/>
      </c>
      <c r="AB2299" s="65" t="str">
        <f t="shared" si="7"/>
        <v/>
      </c>
      <c r="AC2299" s="86"/>
      <c r="AD2299" s="87" t="str">
        <f t="shared" si="8"/>
        <v/>
      </c>
      <c r="AE2299" s="84"/>
      <c r="AF2299" s="86">
        <f>IF(AC2299&gt;0,AC2299,'⚙️ Config'!$B$10)</f>
        <v>0.0075</v>
      </c>
      <c r="AG2299" s="88">
        <f t="shared" si="9"/>
        <v>53189.62313</v>
      </c>
      <c r="AH2299" s="88">
        <f>AG2299*'⚙️ Config'!$B$11</f>
        <v>265948.1156</v>
      </c>
      <c r="AI2299" s="88">
        <f>AH2299*'⚙️ Config'!$B$12</f>
        <v>79784.43469</v>
      </c>
      <c r="AJ2299" s="64"/>
      <c r="AK2299" s="84"/>
      <c r="AL2299" s="84"/>
      <c r="AM2299" s="84"/>
      <c r="AN2299" s="84"/>
      <c r="AO2299" s="84"/>
      <c r="AP2299" s="84"/>
      <c r="AQ2299" s="84"/>
    </row>
    <row r="2300" ht="15.0" customHeight="1">
      <c r="A2300" s="93">
        <v>2297.0</v>
      </c>
      <c r="B2300" s="94" t="s">
        <v>4999</v>
      </c>
      <c r="C2300" s="93" t="s">
        <v>141</v>
      </c>
      <c r="D2300" s="93" t="s">
        <v>5000</v>
      </c>
      <c r="E2300" s="95">
        <v>45.19</v>
      </c>
      <c r="F2300" s="93" t="s">
        <v>85</v>
      </c>
      <c r="G2300" s="93" t="s">
        <v>423</v>
      </c>
      <c r="H2300" s="96">
        <v>7077652.17</v>
      </c>
      <c r="I2300" s="93">
        <v>1.0</v>
      </c>
      <c r="J2300" s="97">
        <v>2.3</v>
      </c>
      <c r="K2300" s="94">
        <v>2023.0</v>
      </c>
      <c r="L2300" s="93" t="s">
        <v>197</v>
      </c>
      <c r="M2300" s="93">
        <v>2023.0</v>
      </c>
      <c r="N2300" s="93" t="s">
        <v>161</v>
      </c>
      <c r="O2300" s="65" t="str">
        <f t="shared" si="1"/>
        <v>037557840001</v>
      </c>
      <c r="P2300" s="65">
        <f t="shared" si="2"/>
        <v>5</v>
      </c>
      <c r="Q2300" s="65">
        <f t="shared" si="3"/>
        <v>6</v>
      </c>
      <c r="R2300" s="65" t="str">
        <f t="shared" si="12"/>
        <v>03.755.784/0001-56</v>
      </c>
      <c r="S2300" s="84"/>
      <c r="T2300" s="84" t="str">
        <f t="shared" si="10"/>
        <v/>
      </c>
      <c r="U2300" s="84" t="str">
        <f t="shared" si="11"/>
        <v/>
      </c>
      <c r="V2300" s="65" t="str">
        <f t="shared" si="5"/>
        <v/>
      </c>
      <c r="W2300" s="84"/>
      <c r="X2300" s="84"/>
      <c r="Y2300" s="85"/>
      <c r="Z2300" s="85"/>
      <c r="AA2300" s="65" t="str">
        <f t="shared" si="6"/>
        <v/>
      </c>
      <c r="AB2300" s="65" t="str">
        <f t="shared" si="7"/>
        <v/>
      </c>
      <c r="AC2300" s="86"/>
      <c r="AD2300" s="87" t="str">
        <f t="shared" si="8"/>
        <v/>
      </c>
      <c r="AE2300" s="84"/>
      <c r="AF2300" s="86">
        <f>IF(AC2300&gt;0,AC2300,'⚙️ Config'!$B$10)</f>
        <v>0.0075</v>
      </c>
      <c r="AG2300" s="88">
        <f t="shared" si="9"/>
        <v>53082.39128</v>
      </c>
      <c r="AH2300" s="88">
        <f>AG2300*'⚙️ Config'!$B$11</f>
        <v>265411.9564</v>
      </c>
      <c r="AI2300" s="88">
        <f>AH2300*'⚙️ Config'!$B$12</f>
        <v>79623.58691</v>
      </c>
      <c r="AJ2300" s="64"/>
      <c r="AK2300" s="84"/>
      <c r="AL2300" s="84"/>
      <c r="AM2300" s="84"/>
      <c r="AN2300" s="84"/>
      <c r="AO2300" s="84"/>
      <c r="AP2300" s="84"/>
      <c r="AQ2300" s="84"/>
    </row>
    <row r="2301" ht="15.0" customHeight="1">
      <c r="A2301" s="93">
        <v>2298.0</v>
      </c>
      <c r="B2301" s="94" t="s">
        <v>5001</v>
      </c>
      <c r="C2301" s="93" t="s">
        <v>141</v>
      </c>
      <c r="D2301" s="93" t="s">
        <v>5002</v>
      </c>
      <c r="E2301" s="95">
        <v>56.48</v>
      </c>
      <c r="F2301" s="93" t="s">
        <v>85</v>
      </c>
      <c r="G2301" s="93" t="s">
        <v>423</v>
      </c>
      <c r="H2301" s="96">
        <v>7069654.15</v>
      </c>
      <c r="I2301" s="93">
        <v>3.0</v>
      </c>
      <c r="J2301" s="97">
        <v>2.8</v>
      </c>
      <c r="K2301" s="94">
        <v>2025.0</v>
      </c>
      <c r="L2301" s="93" t="s">
        <v>1160</v>
      </c>
      <c r="M2301" s="93">
        <v>2023.0</v>
      </c>
      <c r="N2301" s="93" t="s">
        <v>310</v>
      </c>
      <c r="O2301" s="65" t="str">
        <f t="shared" si="1"/>
        <v>453831060001</v>
      </c>
      <c r="P2301" s="65">
        <f t="shared" si="2"/>
        <v>5</v>
      </c>
      <c r="Q2301" s="65">
        <f t="shared" si="3"/>
        <v>0</v>
      </c>
      <c r="R2301" s="65" t="str">
        <f t="shared" si="12"/>
        <v>45.383.106/0001-50</v>
      </c>
      <c r="S2301" s="84"/>
      <c r="T2301" s="84" t="str">
        <f t="shared" si="10"/>
        <v/>
      </c>
      <c r="U2301" s="84" t="str">
        <f t="shared" si="11"/>
        <v/>
      </c>
      <c r="V2301" s="65" t="str">
        <f t="shared" si="5"/>
        <v/>
      </c>
      <c r="W2301" s="84"/>
      <c r="X2301" s="84"/>
      <c r="Y2301" s="85"/>
      <c r="Z2301" s="85"/>
      <c r="AA2301" s="65" t="str">
        <f t="shared" si="6"/>
        <v/>
      </c>
      <c r="AB2301" s="65" t="str">
        <f t="shared" si="7"/>
        <v/>
      </c>
      <c r="AC2301" s="86"/>
      <c r="AD2301" s="87" t="str">
        <f t="shared" si="8"/>
        <v/>
      </c>
      <c r="AE2301" s="84"/>
      <c r="AF2301" s="86">
        <f>IF(AC2301&gt;0,AC2301,'⚙️ Config'!$B$10)</f>
        <v>0.0075</v>
      </c>
      <c r="AG2301" s="88">
        <f t="shared" si="9"/>
        <v>53022.40613</v>
      </c>
      <c r="AH2301" s="88">
        <f>AG2301*'⚙️ Config'!$B$11</f>
        <v>265112.0306</v>
      </c>
      <c r="AI2301" s="88">
        <f>AH2301*'⚙️ Config'!$B$12</f>
        <v>79533.60919</v>
      </c>
      <c r="AJ2301" s="64"/>
      <c r="AK2301" s="84"/>
      <c r="AL2301" s="84"/>
      <c r="AM2301" s="84"/>
      <c r="AN2301" s="84"/>
      <c r="AO2301" s="84"/>
      <c r="AP2301" s="84"/>
      <c r="AQ2301" s="84"/>
    </row>
    <row r="2302" ht="15.0" customHeight="1">
      <c r="A2302" s="93">
        <v>2299.0</v>
      </c>
      <c r="B2302" s="94" t="s">
        <v>5003</v>
      </c>
      <c r="C2302" s="93" t="s">
        <v>141</v>
      </c>
      <c r="D2302" s="93" t="s">
        <v>5004</v>
      </c>
      <c r="E2302" s="95">
        <v>37.26</v>
      </c>
      <c r="F2302" s="93" t="s">
        <v>85</v>
      </c>
      <c r="G2302" s="93" t="s">
        <v>423</v>
      </c>
      <c r="H2302" s="96">
        <v>7067994.32</v>
      </c>
      <c r="I2302" s="93">
        <v>1.0</v>
      </c>
      <c r="J2302" s="97">
        <v>3.6</v>
      </c>
      <c r="K2302" s="94">
        <v>2022.0</v>
      </c>
      <c r="L2302" s="93" t="s">
        <v>197</v>
      </c>
      <c r="M2302" s="93">
        <v>2022.0</v>
      </c>
      <c r="N2302" s="93" t="s">
        <v>161</v>
      </c>
      <c r="O2302" s="65" t="str">
        <f t="shared" si="1"/>
        <v>367252170001</v>
      </c>
      <c r="P2302" s="65">
        <f t="shared" si="2"/>
        <v>0</v>
      </c>
      <c r="Q2302" s="65">
        <f t="shared" si="3"/>
        <v>6</v>
      </c>
      <c r="R2302" s="65" t="str">
        <f t="shared" si="12"/>
        <v>36.725.217/0001-06</v>
      </c>
      <c r="S2302" s="84"/>
      <c r="T2302" s="84" t="str">
        <f t="shared" si="10"/>
        <v/>
      </c>
      <c r="U2302" s="84" t="str">
        <f t="shared" si="11"/>
        <v/>
      </c>
      <c r="V2302" s="65" t="str">
        <f t="shared" si="5"/>
        <v/>
      </c>
      <c r="W2302" s="84"/>
      <c r="X2302" s="84"/>
      <c r="Y2302" s="85"/>
      <c r="Z2302" s="85"/>
      <c r="AA2302" s="65" t="str">
        <f t="shared" si="6"/>
        <v/>
      </c>
      <c r="AB2302" s="65" t="str">
        <f t="shared" si="7"/>
        <v/>
      </c>
      <c r="AC2302" s="86"/>
      <c r="AD2302" s="87" t="str">
        <f t="shared" si="8"/>
        <v/>
      </c>
      <c r="AE2302" s="84"/>
      <c r="AF2302" s="86">
        <f>IF(AC2302&gt;0,AC2302,'⚙️ Config'!$B$10)</f>
        <v>0.0075</v>
      </c>
      <c r="AG2302" s="88">
        <f t="shared" si="9"/>
        <v>53009.9574</v>
      </c>
      <c r="AH2302" s="88">
        <f>AG2302*'⚙️ Config'!$B$11</f>
        <v>265049.787</v>
      </c>
      <c r="AI2302" s="88">
        <f>AH2302*'⚙️ Config'!$B$12</f>
        <v>79514.9361</v>
      </c>
      <c r="AJ2302" s="64"/>
      <c r="AK2302" s="84"/>
      <c r="AL2302" s="84"/>
      <c r="AM2302" s="84"/>
      <c r="AN2302" s="84"/>
      <c r="AO2302" s="84"/>
      <c r="AP2302" s="84"/>
      <c r="AQ2302" s="84"/>
    </row>
    <row r="2303" ht="15.0" customHeight="1">
      <c r="A2303" s="93">
        <v>2300.0</v>
      </c>
      <c r="B2303" s="94" t="s">
        <v>5005</v>
      </c>
      <c r="C2303" s="93" t="s">
        <v>141</v>
      </c>
      <c r="D2303" s="93" t="s">
        <v>5006</v>
      </c>
      <c r="E2303" s="95">
        <v>37.73</v>
      </c>
      <c r="F2303" s="93" t="s">
        <v>85</v>
      </c>
      <c r="G2303" s="93" t="s">
        <v>423</v>
      </c>
      <c r="H2303" s="96">
        <v>7059292.89</v>
      </c>
      <c r="I2303" s="93">
        <v>4.0</v>
      </c>
      <c r="J2303" s="97">
        <v>2.4</v>
      </c>
      <c r="K2303" s="94">
        <v>2025.0</v>
      </c>
      <c r="L2303" s="93" t="s">
        <v>4633</v>
      </c>
      <c r="M2303" s="93">
        <v>2023.0</v>
      </c>
      <c r="N2303" s="93" t="s">
        <v>161</v>
      </c>
      <c r="O2303" s="65" t="str">
        <f t="shared" si="1"/>
        <v>366996300001</v>
      </c>
      <c r="P2303" s="65">
        <f t="shared" si="2"/>
        <v>4</v>
      </c>
      <c r="Q2303" s="65">
        <f t="shared" si="3"/>
        <v>3</v>
      </c>
      <c r="R2303" s="65" t="str">
        <f t="shared" si="12"/>
        <v>36.699.630/0001-43</v>
      </c>
      <c r="S2303" s="84"/>
      <c r="T2303" s="84" t="str">
        <f t="shared" si="10"/>
        <v/>
      </c>
      <c r="U2303" s="84" t="str">
        <f t="shared" si="11"/>
        <v/>
      </c>
      <c r="V2303" s="65" t="str">
        <f t="shared" si="5"/>
        <v/>
      </c>
      <c r="W2303" s="84"/>
      <c r="X2303" s="84"/>
      <c r="Y2303" s="85"/>
      <c r="Z2303" s="85"/>
      <c r="AA2303" s="65" t="str">
        <f t="shared" si="6"/>
        <v/>
      </c>
      <c r="AB2303" s="65" t="str">
        <f t="shared" si="7"/>
        <v/>
      </c>
      <c r="AC2303" s="86"/>
      <c r="AD2303" s="87" t="str">
        <f t="shared" si="8"/>
        <v/>
      </c>
      <c r="AE2303" s="84"/>
      <c r="AF2303" s="86">
        <f>IF(AC2303&gt;0,AC2303,'⚙️ Config'!$B$10)</f>
        <v>0.0075</v>
      </c>
      <c r="AG2303" s="88">
        <f t="shared" si="9"/>
        <v>52944.69668</v>
      </c>
      <c r="AH2303" s="88">
        <f>AG2303*'⚙️ Config'!$B$11</f>
        <v>264723.4834</v>
      </c>
      <c r="AI2303" s="88">
        <f>AH2303*'⚙️ Config'!$B$12</f>
        <v>79417.04501</v>
      </c>
      <c r="AJ2303" s="64"/>
      <c r="AK2303" s="84"/>
      <c r="AL2303" s="84"/>
      <c r="AM2303" s="84"/>
      <c r="AN2303" s="84"/>
      <c r="AO2303" s="84"/>
      <c r="AP2303" s="84"/>
      <c r="AQ2303" s="84"/>
    </row>
    <row r="2304" ht="15.0" customHeight="1">
      <c r="A2304" s="93">
        <v>2301.0</v>
      </c>
      <c r="B2304" s="94" t="s">
        <v>5007</v>
      </c>
      <c r="C2304" s="93" t="s">
        <v>141</v>
      </c>
      <c r="D2304" s="93" t="s">
        <v>5008</v>
      </c>
      <c r="E2304" s="95">
        <v>34.33</v>
      </c>
      <c r="F2304" s="93" t="s">
        <v>85</v>
      </c>
      <c r="G2304" s="93" t="s">
        <v>423</v>
      </c>
      <c r="H2304" s="96">
        <v>7038559.01</v>
      </c>
      <c r="I2304" s="93">
        <v>2.0</v>
      </c>
      <c r="J2304" s="97">
        <v>2.4</v>
      </c>
      <c r="K2304" s="94">
        <v>2023.0</v>
      </c>
      <c r="L2304" s="93" t="s">
        <v>144</v>
      </c>
      <c r="M2304" s="93">
        <v>2023.0</v>
      </c>
      <c r="N2304" s="93" t="s">
        <v>145</v>
      </c>
      <c r="O2304" s="65" t="str">
        <f t="shared" si="1"/>
        <v>103121050001</v>
      </c>
      <c r="P2304" s="65">
        <f t="shared" si="2"/>
        <v>3</v>
      </c>
      <c r="Q2304" s="65">
        <f t="shared" si="3"/>
        <v>0</v>
      </c>
      <c r="R2304" s="65" t="str">
        <f t="shared" si="12"/>
        <v>10.312.105/0001-30</v>
      </c>
      <c r="S2304" s="84"/>
      <c r="T2304" s="84" t="str">
        <f t="shared" si="10"/>
        <v/>
      </c>
      <c r="U2304" s="84" t="str">
        <f t="shared" si="11"/>
        <v/>
      </c>
      <c r="V2304" s="65" t="str">
        <f t="shared" si="5"/>
        <v/>
      </c>
      <c r="W2304" s="84"/>
      <c r="X2304" s="84"/>
      <c r="Y2304" s="85"/>
      <c r="Z2304" s="85"/>
      <c r="AA2304" s="65" t="str">
        <f t="shared" si="6"/>
        <v/>
      </c>
      <c r="AB2304" s="65" t="str">
        <f t="shared" si="7"/>
        <v/>
      </c>
      <c r="AC2304" s="86"/>
      <c r="AD2304" s="87" t="str">
        <f t="shared" si="8"/>
        <v/>
      </c>
      <c r="AE2304" s="84"/>
      <c r="AF2304" s="86">
        <f>IF(AC2304&gt;0,AC2304,'⚙️ Config'!$B$10)</f>
        <v>0.0075</v>
      </c>
      <c r="AG2304" s="88">
        <f t="shared" si="9"/>
        <v>52789.19258</v>
      </c>
      <c r="AH2304" s="88">
        <f>AG2304*'⚙️ Config'!$B$11</f>
        <v>263945.9629</v>
      </c>
      <c r="AI2304" s="88">
        <f>AH2304*'⚙️ Config'!$B$12</f>
        <v>79183.78886</v>
      </c>
      <c r="AJ2304" s="64"/>
      <c r="AK2304" s="84"/>
      <c r="AL2304" s="84"/>
      <c r="AM2304" s="84"/>
      <c r="AN2304" s="84"/>
      <c r="AO2304" s="84"/>
      <c r="AP2304" s="84"/>
      <c r="AQ2304" s="84"/>
    </row>
    <row r="2305" ht="15.0" customHeight="1">
      <c r="A2305" s="93">
        <v>2302.0</v>
      </c>
      <c r="B2305" s="94" t="s">
        <v>5009</v>
      </c>
      <c r="C2305" s="93" t="s">
        <v>141</v>
      </c>
      <c r="D2305" s="93" t="s">
        <v>5010</v>
      </c>
      <c r="E2305" s="95">
        <v>37.29</v>
      </c>
      <c r="F2305" s="93" t="s">
        <v>85</v>
      </c>
      <c r="G2305" s="93" t="s">
        <v>423</v>
      </c>
      <c r="H2305" s="96">
        <v>7033769.06</v>
      </c>
      <c r="I2305" s="93">
        <v>3.0</v>
      </c>
      <c r="J2305" s="97">
        <v>1.8</v>
      </c>
      <c r="K2305" s="94">
        <v>2024.0</v>
      </c>
      <c r="L2305" s="93" t="s">
        <v>719</v>
      </c>
      <c r="M2305" s="93">
        <v>2024.0</v>
      </c>
      <c r="N2305" s="93" t="s">
        <v>145</v>
      </c>
      <c r="O2305" s="65" t="str">
        <f t="shared" si="1"/>
        <v>719251010001</v>
      </c>
      <c r="P2305" s="65">
        <f t="shared" si="2"/>
        <v>1</v>
      </c>
      <c r="Q2305" s="65">
        <f t="shared" si="3"/>
        <v>1</v>
      </c>
      <c r="R2305" s="65" t="str">
        <f t="shared" si="12"/>
        <v>71.925.101/0001-11</v>
      </c>
      <c r="S2305" s="84"/>
      <c r="T2305" s="84" t="str">
        <f t="shared" si="10"/>
        <v/>
      </c>
      <c r="U2305" s="84" t="str">
        <f t="shared" si="11"/>
        <v/>
      </c>
      <c r="V2305" s="65" t="str">
        <f t="shared" si="5"/>
        <v/>
      </c>
      <c r="W2305" s="84"/>
      <c r="X2305" s="84"/>
      <c r="Y2305" s="85"/>
      <c r="Z2305" s="85"/>
      <c r="AA2305" s="65" t="str">
        <f t="shared" si="6"/>
        <v/>
      </c>
      <c r="AB2305" s="65" t="str">
        <f t="shared" si="7"/>
        <v/>
      </c>
      <c r="AC2305" s="86"/>
      <c r="AD2305" s="87" t="str">
        <f t="shared" si="8"/>
        <v/>
      </c>
      <c r="AE2305" s="84"/>
      <c r="AF2305" s="86">
        <f>IF(AC2305&gt;0,AC2305,'⚙️ Config'!$B$10)</f>
        <v>0.0075</v>
      </c>
      <c r="AG2305" s="88">
        <f t="shared" si="9"/>
        <v>52753.26795</v>
      </c>
      <c r="AH2305" s="88">
        <f>AG2305*'⚙️ Config'!$B$11</f>
        <v>263766.3398</v>
      </c>
      <c r="AI2305" s="88">
        <f>AH2305*'⚙️ Config'!$B$12</f>
        <v>79129.90193</v>
      </c>
      <c r="AJ2305" s="64"/>
      <c r="AK2305" s="84"/>
      <c r="AL2305" s="84"/>
      <c r="AM2305" s="84"/>
      <c r="AN2305" s="84"/>
      <c r="AO2305" s="84"/>
      <c r="AP2305" s="84"/>
      <c r="AQ2305" s="84"/>
    </row>
    <row r="2306" ht="15.0" customHeight="1">
      <c r="A2306" s="93">
        <v>2303.0</v>
      </c>
      <c r="B2306" s="94" t="s">
        <v>5011</v>
      </c>
      <c r="C2306" s="93" t="s">
        <v>141</v>
      </c>
      <c r="D2306" s="93" t="s">
        <v>5012</v>
      </c>
      <c r="E2306" s="95">
        <v>49.13</v>
      </c>
      <c r="F2306" s="93" t="s">
        <v>85</v>
      </c>
      <c r="G2306" s="93" t="s">
        <v>423</v>
      </c>
      <c r="H2306" s="96">
        <v>7025910.71</v>
      </c>
      <c r="I2306" s="93">
        <v>4.0</v>
      </c>
      <c r="J2306" s="97">
        <v>1.9</v>
      </c>
      <c r="K2306" s="94">
        <v>2025.0</v>
      </c>
      <c r="L2306" s="93" t="s">
        <v>5013</v>
      </c>
      <c r="M2306" s="93">
        <v>2024.0</v>
      </c>
      <c r="N2306" s="93" t="s">
        <v>189</v>
      </c>
      <c r="O2306" s="65" t="str">
        <f t="shared" si="1"/>
        <v>093135350001</v>
      </c>
      <c r="P2306" s="65">
        <f t="shared" si="2"/>
        <v>9</v>
      </c>
      <c r="Q2306" s="65">
        <f t="shared" si="3"/>
        <v>7</v>
      </c>
      <c r="R2306" s="65" t="str">
        <f t="shared" si="12"/>
        <v>09.313.535/0001-97</v>
      </c>
      <c r="S2306" s="84"/>
      <c r="T2306" s="84" t="str">
        <f t="shared" si="10"/>
        <v/>
      </c>
      <c r="U2306" s="84" t="str">
        <f t="shared" si="11"/>
        <v/>
      </c>
      <c r="V2306" s="65" t="str">
        <f t="shared" si="5"/>
        <v/>
      </c>
      <c r="W2306" s="84"/>
      <c r="X2306" s="84"/>
      <c r="Y2306" s="85"/>
      <c r="Z2306" s="85"/>
      <c r="AA2306" s="65" t="str">
        <f t="shared" si="6"/>
        <v/>
      </c>
      <c r="AB2306" s="65" t="str">
        <f t="shared" si="7"/>
        <v/>
      </c>
      <c r="AC2306" s="86"/>
      <c r="AD2306" s="87" t="str">
        <f t="shared" si="8"/>
        <v/>
      </c>
      <c r="AE2306" s="84"/>
      <c r="AF2306" s="86">
        <f>IF(AC2306&gt;0,AC2306,'⚙️ Config'!$B$10)</f>
        <v>0.0075</v>
      </c>
      <c r="AG2306" s="88">
        <f t="shared" si="9"/>
        <v>52694.33033</v>
      </c>
      <c r="AH2306" s="88">
        <f>AG2306*'⚙️ Config'!$B$11</f>
        <v>263471.6516</v>
      </c>
      <c r="AI2306" s="88">
        <f>AH2306*'⚙️ Config'!$B$12</f>
        <v>79041.49549</v>
      </c>
      <c r="AJ2306" s="64"/>
      <c r="AK2306" s="84"/>
      <c r="AL2306" s="84"/>
      <c r="AM2306" s="84"/>
      <c r="AN2306" s="84"/>
      <c r="AO2306" s="84"/>
      <c r="AP2306" s="84"/>
      <c r="AQ2306" s="84"/>
    </row>
    <row r="2307" ht="15.0" customHeight="1">
      <c r="A2307" s="93">
        <v>2304.0</v>
      </c>
      <c r="B2307" s="94" t="s">
        <v>5014</v>
      </c>
      <c r="C2307" s="93" t="s">
        <v>141</v>
      </c>
      <c r="D2307" s="93" t="s">
        <v>5015</v>
      </c>
      <c r="E2307" s="95">
        <v>33.62</v>
      </c>
      <c r="F2307" s="93" t="s">
        <v>85</v>
      </c>
      <c r="G2307" s="93" t="s">
        <v>423</v>
      </c>
      <c r="H2307" s="96">
        <v>7011151.41</v>
      </c>
      <c r="I2307" s="93">
        <v>3.0</v>
      </c>
      <c r="J2307" s="97">
        <v>2.9</v>
      </c>
      <c r="K2307" s="94">
        <v>2024.0</v>
      </c>
      <c r="L2307" s="93" t="s">
        <v>144</v>
      </c>
      <c r="M2307" s="93">
        <v>2023.0</v>
      </c>
      <c r="N2307" s="93" t="s">
        <v>161</v>
      </c>
      <c r="O2307" s="65" t="str">
        <f t="shared" si="1"/>
        <v>205954060001</v>
      </c>
      <c r="P2307" s="65">
        <f t="shared" si="2"/>
        <v>7</v>
      </c>
      <c r="Q2307" s="65">
        <f t="shared" si="3"/>
        <v>1</v>
      </c>
      <c r="R2307" s="65" t="str">
        <f t="shared" si="12"/>
        <v>20.595.406/0001-71</v>
      </c>
      <c r="S2307" s="84"/>
      <c r="T2307" s="84" t="str">
        <f t="shared" si="10"/>
        <v/>
      </c>
      <c r="U2307" s="84" t="str">
        <f t="shared" si="11"/>
        <v/>
      </c>
      <c r="V2307" s="65" t="str">
        <f t="shared" si="5"/>
        <v/>
      </c>
      <c r="W2307" s="84"/>
      <c r="X2307" s="84"/>
      <c r="Y2307" s="85"/>
      <c r="Z2307" s="85"/>
      <c r="AA2307" s="65" t="str">
        <f t="shared" si="6"/>
        <v/>
      </c>
      <c r="AB2307" s="65" t="str">
        <f t="shared" si="7"/>
        <v/>
      </c>
      <c r="AC2307" s="86"/>
      <c r="AD2307" s="87" t="str">
        <f t="shared" si="8"/>
        <v/>
      </c>
      <c r="AE2307" s="84"/>
      <c r="AF2307" s="86">
        <f>IF(AC2307&gt;0,AC2307,'⚙️ Config'!$B$10)</f>
        <v>0.0075</v>
      </c>
      <c r="AG2307" s="88">
        <f t="shared" si="9"/>
        <v>52583.63558</v>
      </c>
      <c r="AH2307" s="88">
        <f>AG2307*'⚙️ Config'!$B$11</f>
        <v>262918.1779</v>
      </c>
      <c r="AI2307" s="88">
        <f>AH2307*'⚙️ Config'!$B$12</f>
        <v>78875.45336</v>
      </c>
      <c r="AJ2307" s="64"/>
      <c r="AK2307" s="84"/>
      <c r="AL2307" s="84"/>
      <c r="AM2307" s="84"/>
      <c r="AN2307" s="84"/>
      <c r="AO2307" s="84"/>
      <c r="AP2307" s="84"/>
      <c r="AQ2307" s="84"/>
    </row>
    <row r="2308" ht="15.0" customHeight="1">
      <c r="A2308" s="93">
        <v>2305.0</v>
      </c>
      <c r="B2308" s="94" t="s">
        <v>5016</v>
      </c>
      <c r="C2308" s="93" t="s">
        <v>141</v>
      </c>
      <c r="D2308" s="93" t="s">
        <v>5017</v>
      </c>
      <c r="E2308" s="95">
        <v>32.78</v>
      </c>
      <c r="F2308" s="93" t="s">
        <v>85</v>
      </c>
      <c r="G2308" s="93" t="s">
        <v>423</v>
      </c>
      <c r="H2308" s="96">
        <v>6981952.05</v>
      </c>
      <c r="I2308" s="93">
        <v>3.0</v>
      </c>
      <c r="J2308" s="97">
        <v>2.2</v>
      </c>
      <c r="K2308" s="94">
        <v>2024.0</v>
      </c>
      <c r="L2308" s="93" t="s">
        <v>719</v>
      </c>
      <c r="M2308" s="93">
        <v>2024.0</v>
      </c>
      <c r="N2308" s="93" t="s">
        <v>145</v>
      </c>
      <c r="O2308" s="65" t="str">
        <f t="shared" si="1"/>
        <v>022914440001</v>
      </c>
      <c r="P2308" s="65">
        <f t="shared" si="2"/>
        <v>5</v>
      </c>
      <c r="Q2308" s="65">
        <f t="shared" si="3"/>
        <v>9</v>
      </c>
      <c r="R2308" s="65" t="str">
        <f t="shared" si="12"/>
        <v>02.291.444/0001-59</v>
      </c>
      <c r="S2308" s="84"/>
      <c r="T2308" s="84" t="str">
        <f t="shared" si="10"/>
        <v/>
      </c>
      <c r="U2308" s="84" t="str">
        <f t="shared" si="11"/>
        <v/>
      </c>
      <c r="V2308" s="65" t="str">
        <f t="shared" si="5"/>
        <v/>
      </c>
      <c r="W2308" s="84"/>
      <c r="X2308" s="84"/>
      <c r="Y2308" s="85"/>
      <c r="Z2308" s="85"/>
      <c r="AA2308" s="65" t="str">
        <f t="shared" si="6"/>
        <v/>
      </c>
      <c r="AB2308" s="65" t="str">
        <f t="shared" si="7"/>
        <v/>
      </c>
      <c r="AC2308" s="86"/>
      <c r="AD2308" s="87" t="str">
        <f t="shared" si="8"/>
        <v/>
      </c>
      <c r="AE2308" s="84"/>
      <c r="AF2308" s="86">
        <f>IF(AC2308&gt;0,AC2308,'⚙️ Config'!$B$10)</f>
        <v>0.0075</v>
      </c>
      <c r="AG2308" s="88">
        <f t="shared" si="9"/>
        <v>52364.64038</v>
      </c>
      <c r="AH2308" s="88">
        <f>AG2308*'⚙️ Config'!$B$11</f>
        <v>261823.2019</v>
      </c>
      <c r="AI2308" s="88">
        <f>AH2308*'⚙️ Config'!$B$12</f>
        <v>78546.96056</v>
      </c>
      <c r="AJ2308" s="64"/>
      <c r="AK2308" s="84"/>
      <c r="AL2308" s="84"/>
      <c r="AM2308" s="84"/>
      <c r="AN2308" s="84"/>
      <c r="AO2308" s="84"/>
      <c r="AP2308" s="84"/>
      <c r="AQ2308" s="84"/>
    </row>
    <row r="2309" ht="15.0" customHeight="1">
      <c r="A2309" s="93">
        <v>2306.0</v>
      </c>
      <c r="B2309" s="94" t="s">
        <v>5018</v>
      </c>
      <c r="C2309" s="93" t="s">
        <v>141</v>
      </c>
      <c r="D2309" s="93" t="s">
        <v>5019</v>
      </c>
      <c r="E2309" s="95">
        <v>36.02</v>
      </c>
      <c r="F2309" s="93" t="s">
        <v>85</v>
      </c>
      <c r="G2309" s="93" t="s">
        <v>423</v>
      </c>
      <c r="H2309" s="96">
        <v>6972123.34</v>
      </c>
      <c r="I2309" s="93">
        <v>3.0</v>
      </c>
      <c r="J2309" s="97">
        <v>1.9</v>
      </c>
      <c r="K2309" s="94">
        <v>2024.0</v>
      </c>
      <c r="L2309" s="93" t="s">
        <v>4689</v>
      </c>
      <c r="M2309" s="93">
        <v>2024.0</v>
      </c>
      <c r="N2309" s="93" t="s">
        <v>161</v>
      </c>
      <c r="O2309" s="65" t="str">
        <f t="shared" si="1"/>
        <v>187419070001</v>
      </c>
      <c r="P2309" s="65">
        <f t="shared" si="2"/>
        <v>7</v>
      </c>
      <c r="Q2309" s="65">
        <f t="shared" si="3"/>
        <v>7</v>
      </c>
      <c r="R2309" s="65" t="str">
        <f t="shared" si="12"/>
        <v>18.741.907/0001-77</v>
      </c>
      <c r="S2309" s="84"/>
      <c r="T2309" s="84" t="str">
        <f t="shared" si="10"/>
        <v/>
      </c>
      <c r="U2309" s="84" t="str">
        <f t="shared" si="11"/>
        <v/>
      </c>
      <c r="V2309" s="65" t="str">
        <f t="shared" si="5"/>
        <v/>
      </c>
      <c r="W2309" s="84"/>
      <c r="X2309" s="84"/>
      <c r="Y2309" s="85"/>
      <c r="Z2309" s="85"/>
      <c r="AA2309" s="65" t="str">
        <f t="shared" si="6"/>
        <v/>
      </c>
      <c r="AB2309" s="65" t="str">
        <f t="shared" si="7"/>
        <v/>
      </c>
      <c r="AC2309" s="86"/>
      <c r="AD2309" s="87" t="str">
        <f t="shared" si="8"/>
        <v/>
      </c>
      <c r="AE2309" s="84"/>
      <c r="AF2309" s="86">
        <f>IF(AC2309&gt;0,AC2309,'⚙️ Config'!$B$10)</f>
        <v>0.0075</v>
      </c>
      <c r="AG2309" s="88">
        <f t="shared" si="9"/>
        <v>52290.92505</v>
      </c>
      <c r="AH2309" s="88">
        <f>AG2309*'⚙️ Config'!$B$11</f>
        <v>261454.6253</v>
      </c>
      <c r="AI2309" s="88">
        <f>AH2309*'⚙️ Config'!$B$12</f>
        <v>78436.38758</v>
      </c>
      <c r="AJ2309" s="64"/>
      <c r="AK2309" s="84"/>
      <c r="AL2309" s="84"/>
      <c r="AM2309" s="84"/>
      <c r="AN2309" s="84"/>
      <c r="AO2309" s="84"/>
      <c r="AP2309" s="84"/>
      <c r="AQ2309" s="84"/>
    </row>
    <row r="2310" ht="15.0" customHeight="1">
      <c r="A2310" s="93">
        <v>2307.0</v>
      </c>
      <c r="B2310" s="94" t="s">
        <v>5020</v>
      </c>
      <c r="C2310" s="93" t="s">
        <v>141</v>
      </c>
      <c r="D2310" s="93" t="s">
        <v>5021</v>
      </c>
      <c r="E2310" s="95">
        <v>57.5</v>
      </c>
      <c r="F2310" s="93" t="s">
        <v>85</v>
      </c>
      <c r="G2310" s="93" t="s">
        <v>423</v>
      </c>
      <c r="H2310" s="96">
        <v>6969782.93</v>
      </c>
      <c r="I2310" s="93">
        <v>4.0</v>
      </c>
      <c r="J2310" s="97">
        <v>2.2</v>
      </c>
      <c r="K2310" s="94">
        <v>2025.0</v>
      </c>
      <c r="L2310" s="93" t="s">
        <v>4726</v>
      </c>
      <c r="M2310" s="93">
        <v>2024.0</v>
      </c>
      <c r="N2310" s="93" t="s">
        <v>208</v>
      </c>
      <c r="O2310" s="65" t="str">
        <f t="shared" si="1"/>
        <v>246783000001</v>
      </c>
      <c r="P2310" s="65">
        <f t="shared" si="2"/>
        <v>9</v>
      </c>
      <c r="Q2310" s="65">
        <f t="shared" si="3"/>
        <v>2</v>
      </c>
      <c r="R2310" s="65" t="str">
        <f t="shared" si="12"/>
        <v>24.678.300/0001-92</v>
      </c>
      <c r="S2310" s="84"/>
      <c r="T2310" s="84" t="str">
        <f t="shared" si="10"/>
        <v/>
      </c>
      <c r="U2310" s="84" t="str">
        <f t="shared" si="11"/>
        <v/>
      </c>
      <c r="V2310" s="65" t="str">
        <f t="shared" si="5"/>
        <v/>
      </c>
      <c r="W2310" s="84"/>
      <c r="X2310" s="84"/>
      <c r="Y2310" s="85"/>
      <c r="Z2310" s="85"/>
      <c r="AA2310" s="65" t="str">
        <f t="shared" si="6"/>
        <v/>
      </c>
      <c r="AB2310" s="65" t="str">
        <f t="shared" si="7"/>
        <v/>
      </c>
      <c r="AC2310" s="86"/>
      <c r="AD2310" s="87" t="str">
        <f t="shared" si="8"/>
        <v/>
      </c>
      <c r="AE2310" s="84"/>
      <c r="AF2310" s="86">
        <f>IF(AC2310&gt;0,AC2310,'⚙️ Config'!$B$10)</f>
        <v>0.0075</v>
      </c>
      <c r="AG2310" s="88">
        <f t="shared" si="9"/>
        <v>52273.37198</v>
      </c>
      <c r="AH2310" s="88">
        <f>AG2310*'⚙️ Config'!$B$11</f>
        <v>261366.8599</v>
      </c>
      <c r="AI2310" s="88">
        <f>AH2310*'⚙️ Config'!$B$12</f>
        <v>78410.05796</v>
      </c>
      <c r="AJ2310" s="64"/>
      <c r="AK2310" s="84"/>
      <c r="AL2310" s="84"/>
      <c r="AM2310" s="84"/>
      <c r="AN2310" s="84"/>
      <c r="AO2310" s="84"/>
      <c r="AP2310" s="84"/>
      <c r="AQ2310" s="84"/>
    </row>
    <row r="2311" ht="15.0" customHeight="1">
      <c r="A2311" s="93">
        <v>2308.0</v>
      </c>
      <c r="B2311" s="94" t="s">
        <v>5022</v>
      </c>
      <c r="C2311" s="93" t="s">
        <v>141</v>
      </c>
      <c r="D2311" s="93" t="s">
        <v>5023</v>
      </c>
      <c r="E2311" s="95">
        <v>60.19</v>
      </c>
      <c r="F2311" s="93" t="s">
        <v>85</v>
      </c>
      <c r="G2311" s="93" t="s">
        <v>423</v>
      </c>
      <c r="H2311" s="96">
        <v>6949045.91</v>
      </c>
      <c r="I2311" s="93">
        <v>3.0</v>
      </c>
      <c r="J2311" s="97">
        <v>1.5</v>
      </c>
      <c r="K2311" s="94">
        <v>2025.0</v>
      </c>
      <c r="L2311" s="93" t="s">
        <v>719</v>
      </c>
      <c r="M2311" s="93">
        <v>2024.0</v>
      </c>
      <c r="N2311" s="93" t="s">
        <v>208</v>
      </c>
      <c r="O2311" s="65" t="str">
        <f t="shared" si="1"/>
        <v>422014660001</v>
      </c>
      <c r="P2311" s="65">
        <f t="shared" si="2"/>
        <v>0</v>
      </c>
      <c r="Q2311" s="65">
        <f t="shared" si="3"/>
        <v>3</v>
      </c>
      <c r="R2311" s="65" t="str">
        <f t="shared" si="12"/>
        <v>42.201.466/0001-03</v>
      </c>
      <c r="S2311" s="84"/>
      <c r="T2311" s="84" t="str">
        <f t="shared" si="10"/>
        <v/>
      </c>
      <c r="U2311" s="84" t="str">
        <f t="shared" si="11"/>
        <v/>
      </c>
      <c r="V2311" s="65" t="str">
        <f t="shared" si="5"/>
        <v/>
      </c>
      <c r="W2311" s="84"/>
      <c r="X2311" s="84"/>
      <c r="Y2311" s="85"/>
      <c r="Z2311" s="85"/>
      <c r="AA2311" s="65" t="str">
        <f t="shared" si="6"/>
        <v/>
      </c>
      <c r="AB2311" s="65" t="str">
        <f t="shared" si="7"/>
        <v/>
      </c>
      <c r="AC2311" s="86"/>
      <c r="AD2311" s="87" t="str">
        <f t="shared" si="8"/>
        <v/>
      </c>
      <c r="AE2311" s="84"/>
      <c r="AF2311" s="86">
        <f>IF(AC2311&gt;0,AC2311,'⚙️ Config'!$B$10)</f>
        <v>0.0075</v>
      </c>
      <c r="AG2311" s="88">
        <f t="shared" si="9"/>
        <v>52117.84433</v>
      </c>
      <c r="AH2311" s="88">
        <f>AG2311*'⚙️ Config'!$B$11</f>
        <v>260589.2216</v>
      </c>
      <c r="AI2311" s="88">
        <f>AH2311*'⚙️ Config'!$B$12</f>
        <v>78176.76649</v>
      </c>
      <c r="AJ2311" s="64"/>
      <c r="AK2311" s="84"/>
      <c r="AL2311" s="84"/>
      <c r="AM2311" s="84"/>
      <c r="AN2311" s="84"/>
      <c r="AO2311" s="84"/>
      <c r="AP2311" s="84"/>
      <c r="AQ2311" s="84"/>
    </row>
    <row r="2312" ht="15.0" customHeight="1">
      <c r="A2312" s="93">
        <v>2309.0</v>
      </c>
      <c r="B2312" s="94" t="s">
        <v>5024</v>
      </c>
      <c r="C2312" s="93" t="s">
        <v>141</v>
      </c>
      <c r="D2312" s="93" t="s">
        <v>5025</v>
      </c>
      <c r="E2312" s="95">
        <v>56.85</v>
      </c>
      <c r="F2312" s="93" t="s">
        <v>85</v>
      </c>
      <c r="G2312" s="93" t="s">
        <v>423</v>
      </c>
      <c r="H2312" s="96">
        <v>6933605.84</v>
      </c>
      <c r="I2312" s="93">
        <v>3.0</v>
      </c>
      <c r="J2312" s="97">
        <v>0.9</v>
      </c>
      <c r="K2312" s="94">
        <v>2025.0</v>
      </c>
      <c r="L2312" s="93" t="s">
        <v>719</v>
      </c>
      <c r="M2312" s="93">
        <v>2025.0</v>
      </c>
      <c r="N2312" s="93" t="s">
        <v>161</v>
      </c>
      <c r="O2312" s="65" t="str">
        <f t="shared" si="1"/>
        <v>086061690001</v>
      </c>
      <c r="P2312" s="65">
        <f t="shared" si="2"/>
        <v>0</v>
      </c>
      <c r="Q2312" s="65">
        <f t="shared" si="3"/>
        <v>0</v>
      </c>
      <c r="R2312" s="65" t="str">
        <f t="shared" si="12"/>
        <v>08.606.169/0001-00</v>
      </c>
      <c r="S2312" s="84"/>
      <c r="T2312" s="84" t="str">
        <f t="shared" si="10"/>
        <v/>
      </c>
      <c r="U2312" s="84" t="str">
        <f t="shared" si="11"/>
        <v/>
      </c>
      <c r="V2312" s="65" t="str">
        <f t="shared" si="5"/>
        <v/>
      </c>
      <c r="W2312" s="84"/>
      <c r="X2312" s="84"/>
      <c r="Y2312" s="85"/>
      <c r="Z2312" s="85"/>
      <c r="AA2312" s="65" t="str">
        <f t="shared" si="6"/>
        <v/>
      </c>
      <c r="AB2312" s="65" t="str">
        <f t="shared" si="7"/>
        <v/>
      </c>
      <c r="AC2312" s="86"/>
      <c r="AD2312" s="87" t="str">
        <f t="shared" si="8"/>
        <v/>
      </c>
      <c r="AE2312" s="84"/>
      <c r="AF2312" s="86">
        <f>IF(AC2312&gt;0,AC2312,'⚙️ Config'!$B$10)</f>
        <v>0.0075</v>
      </c>
      <c r="AG2312" s="88">
        <f t="shared" si="9"/>
        <v>52002.0438</v>
      </c>
      <c r="AH2312" s="88">
        <f>AG2312*'⚙️ Config'!$B$11</f>
        <v>260010.219</v>
      </c>
      <c r="AI2312" s="88">
        <f>AH2312*'⚙️ Config'!$B$12</f>
        <v>78003.0657</v>
      </c>
      <c r="AJ2312" s="64"/>
      <c r="AK2312" s="84"/>
      <c r="AL2312" s="84"/>
      <c r="AM2312" s="84"/>
      <c r="AN2312" s="84"/>
      <c r="AO2312" s="84"/>
      <c r="AP2312" s="84"/>
      <c r="AQ2312" s="84"/>
    </row>
    <row r="2313" ht="15.0" customHeight="1">
      <c r="A2313" s="93">
        <v>2310.0</v>
      </c>
      <c r="B2313" s="94" t="s">
        <v>5026</v>
      </c>
      <c r="C2313" s="93" t="s">
        <v>141</v>
      </c>
      <c r="D2313" s="93" t="s">
        <v>5027</v>
      </c>
      <c r="E2313" s="95">
        <v>43.69</v>
      </c>
      <c r="F2313" s="93" t="s">
        <v>85</v>
      </c>
      <c r="G2313" s="93" t="s">
        <v>423</v>
      </c>
      <c r="H2313" s="96">
        <v>6883823.65</v>
      </c>
      <c r="I2313" s="93">
        <v>3.0</v>
      </c>
      <c r="J2313" s="97">
        <v>1.4</v>
      </c>
      <c r="K2313" s="94">
        <v>2024.0</v>
      </c>
      <c r="L2313" s="93" t="s">
        <v>719</v>
      </c>
      <c r="M2313" s="93">
        <v>2024.0</v>
      </c>
      <c r="N2313" s="93" t="s">
        <v>161</v>
      </c>
      <c r="O2313" s="65" t="str">
        <f t="shared" si="1"/>
        <v>400330610001</v>
      </c>
      <c r="P2313" s="65">
        <f t="shared" si="2"/>
        <v>7</v>
      </c>
      <c r="Q2313" s="65">
        <f t="shared" si="3"/>
        <v>0</v>
      </c>
      <c r="R2313" s="65" t="str">
        <f t="shared" si="12"/>
        <v>40.033.061/0001-70</v>
      </c>
      <c r="S2313" s="84"/>
      <c r="T2313" s="84" t="str">
        <f t="shared" si="10"/>
        <v/>
      </c>
      <c r="U2313" s="84" t="str">
        <f t="shared" si="11"/>
        <v/>
      </c>
      <c r="V2313" s="65" t="str">
        <f t="shared" si="5"/>
        <v/>
      </c>
      <c r="W2313" s="84"/>
      <c r="X2313" s="84"/>
      <c r="Y2313" s="85"/>
      <c r="Z2313" s="85"/>
      <c r="AA2313" s="65" t="str">
        <f t="shared" si="6"/>
        <v/>
      </c>
      <c r="AB2313" s="65" t="str">
        <f t="shared" si="7"/>
        <v/>
      </c>
      <c r="AC2313" s="86"/>
      <c r="AD2313" s="87" t="str">
        <f t="shared" si="8"/>
        <v/>
      </c>
      <c r="AE2313" s="84"/>
      <c r="AF2313" s="86">
        <f>IF(AC2313&gt;0,AC2313,'⚙️ Config'!$B$10)</f>
        <v>0.0075</v>
      </c>
      <c r="AG2313" s="88">
        <f t="shared" si="9"/>
        <v>51628.67738</v>
      </c>
      <c r="AH2313" s="88">
        <f>AG2313*'⚙️ Config'!$B$11</f>
        <v>258143.3869</v>
      </c>
      <c r="AI2313" s="88">
        <f>AH2313*'⚙️ Config'!$B$12</f>
        <v>77443.01606</v>
      </c>
      <c r="AJ2313" s="64"/>
      <c r="AK2313" s="84"/>
      <c r="AL2313" s="84"/>
      <c r="AM2313" s="84"/>
      <c r="AN2313" s="84"/>
      <c r="AO2313" s="84"/>
      <c r="AP2313" s="84"/>
      <c r="AQ2313" s="84"/>
    </row>
    <row r="2314" ht="15.0" customHeight="1">
      <c r="A2314" s="93">
        <v>2311.0</v>
      </c>
      <c r="B2314" s="94" t="s">
        <v>5028</v>
      </c>
      <c r="C2314" s="93" t="s">
        <v>141</v>
      </c>
      <c r="D2314" s="93" t="s">
        <v>5029</v>
      </c>
      <c r="E2314" s="95">
        <v>26.39</v>
      </c>
      <c r="F2314" s="93" t="s">
        <v>85</v>
      </c>
      <c r="G2314" s="93" t="s">
        <v>423</v>
      </c>
      <c r="H2314" s="96">
        <v>6803193.48</v>
      </c>
      <c r="I2314" s="93">
        <v>2.0</v>
      </c>
      <c r="J2314" s="97">
        <v>4.0</v>
      </c>
      <c r="K2314" s="94">
        <v>2022.0</v>
      </c>
      <c r="L2314" s="93" t="s">
        <v>615</v>
      </c>
      <c r="M2314" s="93">
        <v>2022.0</v>
      </c>
      <c r="N2314" s="93" t="s">
        <v>189</v>
      </c>
      <c r="O2314" s="65" t="str">
        <f t="shared" si="1"/>
        <v>060929550001</v>
      </c>
      <c r="P2314" s="65">
        <f t="shared" si="2"/>
        <v>0</v>
      </c>
      <c r="Q2314" s="65">
        <f t="shared" si="3"/>
        <v>0</v>
      </c>
      <c r="R2314" s="65" t="str">
        <f t="shared" si="12"/>
        <v>06.092.955/0001-00</v>
      </c>
      <c r="S2314" s="84"/>
      <c r="T2314" s="84" t="str">
        <f t="shared" si="10"/>
        <v/>
      </c>
      <c r="U2314" s="84" t="str">
        <f t="shared" si="11"/>
        <v/>
      </c>
      <c r="V2314" s="65" t="str">
        <f t="shared" si="5"/>
        <v/>
      </c>
      <c r="W2314" s="84"/>
      <c r="X2314" s="84"/>
      <c r="Y2314" s="85"/>
      <c r="Z2314" s="85"/>
      <c r="AA2314" s="65" t="str">
        <f t="shared" si="6"/>
        <v/>
      </c>
      <c r="AB2314" s="65" t="str">
        <f t="shared" si="7"/>
        <v/>
      </c>
      <c r="AC2314" s="86"/>
      <c r="AD2314" s="87" t="str">
        <f t="shared" si="8"/>
        <v/>
      </c>
      <c r="AE2314" s="84"/>
      <c r="AF2314" s="86">
        <f>IF(AC2314&gt;0,AC2314,'⚙️ Config'!$B$10)</f>
        <v>0.0075</v>
      </c>
      <c r="AG2314" s="88">
        <f t="shared" si="9"/>
        <v>51023.9511</v>
      </c>
      <c r="AH2314" s="88">
        <f>AG2314*'⚙️ Config'!$B$11</f>
        <v>255119.7555</v>
      </c>
      <c r="AI2314" s="88">
        <f>AH2314*'⚙️ Config'!$B$12</f>
        <v>76535.92665</v>
      </c>
      <c r="AJ2314" s="64"/>
      <c r="AK2314" s="84"/>
      <c r="AL2314" s="84"/>
      <c r="AM2314" s="84"/>
      <c r="AN2314" s="84"/>
      <c r="AO2314" s="84"/>
      <c r="AP2314" s="84"/>
      <c r="AQ2314" s="84"/>
    </row>
    <row r="2315" ht="15.0" customHeight="1">
      <c r="A2315" s="93">
        <v>2312.0</v>
      </c>
      <c r="B2315" s="94" t="s">
        <v>5030</v>
      </c>
      <c r="C2315" s="93" t="s">
        <v>141</v>
      </c>
      <c r="D2315" s="93" t="s">
        <v>5031</v>
      </c>
      <c r="E2315" s="95">
        <v>34.32</v>
      </c>
      <c r="F2315" s="93" t="s">
        <v>85</v>
      </c>
      <c r="G2315" s="93" t="s">
        <v>423</v>
      </c>
      <c r="H2315" s="96">
        <v>6784523.67</v>
      </c>
      <c r="I2315" s="93">
        <v>2.0</v>
      </c>
      <c r="J2315" s="97">
        <v>2.4</v>
      </c>
      <c r="K2315" s="94">
        <v>2023.0</v>
      </c>
      <c r="L2315" s="93" t="s">
        <v>144</v>
      </c>
      <c r="M2315" s="93">
        <v>2023.0</v>
      </c>
      <c r="N2315" s="93" t="s">
        <v>145</v>
      </c>
      <c r="O2315" s="65" t="str">
        <f t="shared" si="1"/>
        <v>284260780001</v>
      </c>
      <c r="P2315" s="65">
        <f t="shared" si="2"/>
        <v>9</v>
      </c>
      <c r="Q2315" s="65">
        <f t="shared" si="3"/>
        <v>1</v>
      </c>
      <c r="R2315" s="65" t="str">
        <f t="shared" si="12"/>
        <v>28.426.078/0001-91</v>
      </c>
      <c r="S2315" s="84"/>
      <c r="T2315" s="84" t="str">
        <f t="shared" si="10"/>
        <v/>
      </c>
      <c r="U2315" s="84" t="str">
        <f t="shared" si="11"/>
        <v/>
      </c>
      <c r="V2315" s="65" t="str">
        <f t="shared" si="5"/>
        <v/>
      </c>
      <c r="W2315" s="84"/>
      <c r="X2315" s="84"/>
      <c r="Y2315" s="85"/>
      <c r="Z2315" s="85"/>
      <c r="AA2315" s="65" t="str">
        <f t="shared" si="6"/>
        <v/>
      </c>
      <c r="AB2315" s="65" t="str">
        <f t="shared" si="7"/>
        <v/>
      </c>
      <c r="AC2315" s="86"/>
      <c r="AD2315" s="87" t="str">
        <f t="shared" si="8"/>
        <v/>
      </c>
      <c r="AE2315" s="84"/>
      <c r="AF2315" s="86">
        <f>IF(AC2315&gt;0,AC2315,'⚙️ Config'!$B$10)</f>
        <v>0.0075</v>
      </c>
      <c r="AG2315" s="88">
        <f t="shared" si="9"/>
        <v>50883.92753</v>
      </c>
      <c r="AH2315" s="88">
        <f>AG2315*'⚙️ Config'!$B$11</f>
        <v>254419.6376</v>
      </c>
      <c r="AI2315" s="88">
        <f>AH2315*'⚙️ Config'!$B$12</f>
        <v>76325.89129</v>
      </c>
      <c r="AJ2315" s="64"/>
      <c r="AK2315" s="84"/>
      <c r="AL2315" s="84"/>
      <c r="AM2315" s="84"/>
      <c r="AN2315" s="84"/>
      <c r="AO2315" s="84"/>
      <c r="AP2315" s="84"/>
      <c r="AQ2315" s="84"/>
    </row>
    <row r="2316" ht="15.0" customHeight="1">
      <c r="A2316" s="93">
        <v>2313.0</v>
      </c>
      <c r="B2316" s="94" t="s">
        <v>5032</v>
      </c>
      <c r="C2316" s="93" t="s">
        <v>141</v>
      </c>
      <c r="D2316" s="93" t="s">
        <v>5033</v>
      </c>
      <c r="E2316" s="95">
        <v>38.67</v>
      </c>
      <c r="F2316" s="93" t="s">
        <v>85</v>
      </c>
      <c r="G2316" s="93" t="s">
        <v>423</v>
      </c>
      <c r="H2316" s="96">
        <v>6766943.87</v>
      </c>
      <c r="I2316" s="93">
        <v>3.0</v>
      </c>
      <c r="J2316" s="97">
        <v>1.7</v>
      </c>
      <c r="K2316" s="94">
        <v>2024.0</v>
      </c>
      <c r="L2316" s="93" t="s">
        <v>719</v>
      </c>
      <c r="M2316" s="93">
        <v>2024.0</v>
      </c>
      <c r="N2316" s="93" t="s">
        <v>161</v>
      </c>
      <c r="O2316" s="65" t="str">
        <f t="shared" si="1"/>
        <v>306808170001</v>
      </c>
      <c r="P2316" s="65">
        <f t="shared" si="2"/>
        <v>1</v>
      </c>
      <c r="Q2316" s="65">
        <f t="shared" si="3"/>
        <v>9</v>
      </c>
      <c r="R2316" s="65" t="str">
        <f t="shared" si="12"/>
        <v>30.680.817/0001-19</v>
      </c>
      <c r="S2316" s="84"/>
      <c r="T2316" s="84" t="str">
        <f t="shared" si="10"/>
        <v/>
      </c>
      <c r="U2316" s="84" t="str">
        <f t="shared" si="11"/>
        <v/>
      </c>
      <c r="V2316" s="65" t="str">
        <f t="shared" si="5"/>
        <v/>
      </c>
      <c r="W2316" s="84"/>
      <c r="X2316" s="84"/>
      <c r="Y2316" s="85"/>
      <c r="Z2316" s="85"/>
      <c r="AA2316" s="65" t="str">
        <f t="shared" si="6"/>
        <v/>
      </c>
      <c r="AB2316" s="65" t="str">
        <f t="shared" si="7"/>
        <v/>
      </c>
      <c r="AC2316" s="86"/>
      <c r="AD2316" s="87" t="str">
        <f t="shared" si="8"/>
        <v/>
      </c>
      <c r="AE2316" s="84"/>
      <c r="AF2316" s="86">
        <f>IF(AC2316&gt;0,AC2316,'⚙️ Config'!$B$10)</f>
        <v>0.0075</v>
      </c>
      <c r="AG2316" s="88">
        <f t="shared" si="9"/>
        <v>50752.07903</v>
      </c>
      <c r="AH2316" s="88">
        <f>AG2316*'⚙️ Config'!$B$11</f>
        <v>253760.3951</v>
      </c>
      <c r="AI2316" s="88">
        <f>AH2316*'⚙️ Config'!$B$12</f>
        <v>76128.11854</v>
      </c>
      <c r="AJ2316" s="64"/>
      <c r="AK2316" s="84"/>
      <c r="AL2316" s="84"/>
      <c r="AM2316" s="84"/>
      <c r="AN2316" s="84"/>
      <c r="AO2316" s="84"/>
      <c r="AP2316" s="84"/>
      <c r="AQ2316" s="84"/>
    </row>
    <row r="2317" ht="15.0" customHeight="1">
      <c r="A2317" s="93">
        <v>2314.0</v>
      </c>
      <c r="B2317" s="94" t="s">
        <v>5034</v>
      </c>
      <c r="C2317" s="93" t="s">
        <v>141</v>
      </c>
      <c r="D2317" s="93" t="s">
        <v>5035</v>
      </c>
      <c r="E2317" s="95">
        <v>36.01</v>
      </c>
      <c r="F2317" s="93" t="s">
        <v>85</v>
      </c>
      <c r="G2317" s="93" t="s">
        <v>423</v>
      </c>
      <c r="H2317" s="96">
        <v>6758150.09</v>
      </c>
      <c r="I2317" s="93">
        <v>3.0</v>
      </c>
      <c r="J2317" s="97">
        <v>1.9</v>
      </c>
      <c r="K2317" s="94">
        <v>2024.0</v>
      </c>
      <c r="L2317" s="93" t="s">
        <v>315</v>
      </c>
      <c r="M2317" s="93">
        <v>2024.0</v>
      </c>
      <c r="N2317" s="93" t="s">
        <v>161</v>
      </c>
      <c r="O2317" s="65" t="str">
        <f t="shared" si="1"/>
        <v>053894910001</v>
      </c>
      <c r="P2317" s="65">
        <f t="shared" si="2"/>
        <v>2</v>
      </c>
      <c r="Q2317" s="65">
        <f t="shared" si="3"/>
        <v>8</v>
      </c>
      <c r="R2317" s="65" t="str">
        <f t="shared" si="12"/>
        <v>05.389.491/0001-28</v>
      </c>
      <c r="S2317" s="84"/>
      <c r="T2317" s="84" t="str">
        <f t="shared" si="10"/>
        <v/>
      </c>
      <c r="U2317" s="84" t="str">
        <f t="shared" si="11"/>
        <v/>
      </c>
      <c r="V2317" s="65" t="str">
        <f t="shared" si="5"/>
        <v/>
      </c>
      <c r="W2317" s="84"/>
      <c r="X2317" s="84"/>
      <c r="Y2317" s="85"/>
      <c r="Z2317" s="85"/>
      <c r="AA2317" s="65" t="str">
        <f t="shared" si="6"/>
        <v/>
      </c>
      <c r="AB2317" s="65" t="str">
        <f t="shared" si="7"/>
        <v/>
      </c>
      <c r="AC2317" s="86"/>
      <c r="AD2317" s="87" t="str">
        <f t="shared" si="8"/>
        <v/>
      </c>
      <c r="AE2317" s="84"/>
      <c r="AF2317" s="86">
        <f>IF(AC2317&gt;0,AC2317,'⚙️ Config'!$B$10)</f>
        <v>0.0075</v>
      </c>
      <c r="AG2317" s="88">
        <f t="shared" si="9"/>
        <v>50686.12568</v>
      </c>
      <c r="AH2317" s="88">
        <f>AG2317*'⚙️ Config'!$B$11</f>
        <v>253430.6284</v>
      </c>
      <c r="AI2317" s="88">
        <f>AH2317*'⚙️ Config'!$B$12</f>
        <v>76029.18851</v>
      </c>
      <c r="AJ2317" s="64"/>
      <c r="AK2317" s="84"/>
      <c r="AL2317" s="84"/>
      <c r="AM2317" s="84"/>
      <c r="AN2317" s="84"/>
      <c r="AO2317" s="84"/>
      <c r="AP2317" s="84"/>
      <c r="AQ2317" s="84"/>
    </row>
    <row r="2318" ht="15.0" customHeight="1">
      <c r="A2318" s="93">
        <v>2315.0</v>
      </c>
      <c r="B2318" s="94" t="s">
        <v>5036</v>
      </c>
      <c r="C2318" s="93" t="s">
        <v>141</v>
      </c>
      <c r="D2318" s="93" t="s">
        <v>5037</v>
      </c>
      <c r="E2318" s="95">
        <v>49.71</v>
      </c>
      <c r="F2318" s="93" t="s">
        <v>85</v>
      </c>
      <c r="G2318" s="93" t="s">
        <v>423</v>
      </c>
      <c r="H2318" s="96">
        <v>6752550.34</v>
      </c>
      <c r="I2318" s="93">
        <v>3.0</v>
      </c>
      <c r="J2318" s="97">
        <v>3.7</v>
      </c>
      <c r="K2318" s="94">
        <v>2025.0</v>
      </c>
      <c r="L2318" s="93" t="s">
        <v>256</v>
      </c>
      <c r="M2318" s="93">
        <v>2022.0</v>
      </c>
      <c r="N2318" s="93" t="s">
        <v>208</v>
      </c>
      <c r="O2318" s="65" t="str">
        <f t="shared" si="1"/>
        <v>010625290001</v>
      </c>
      <c r="P2318" s="65">
        <f t="shared" si="2"/>
        <v>0</v>
      </c>
      <c r="Q2318" s="65">
        <f t="shared" si="3"/>
        <v>0</v>
      </c>
      <c r="R2318" s="65" t="str">
        <f t="shared" si="12"/>
        <v>01.062.529/0001-00</v>
      </c>
      <c r="S2318" s="84"/>
      <c r="T2318" s="84" t="str">
        <f t="shared" si="10"/>
        <v/>
      </c>
      <c r="U2318" s="84" t="str">
        <f t="shared" si="11"/>
        <v/>
      </c>
      <c r="V2318" s="65" t="str">
        <f t="shared" si="5"/>
        <v/>
      </c>
      <c r="W2318" s="84"/>
      <c r="X2318" s="84"/>
      <c r="Y2318" s="85"/>
      <c r="Z2318" s="85"/>
      <c r="AA2318" s="65" t="str">
        <f t="shared" si="6"/>
        <v/>
      </c>
      <c r="AB2318" s="65" t="str">
        <f t="shared" si="7"/>
        <v/>
      </c>
      <c r="AC2318" s="86"/>
      <c r="AD2318" s="87" t="str">
        <f t="shared" si="8"/>
        <v/>
      </c>
      <c r="AE2318" s="84"/>
      <c r="AF2318" s="86">
        <f>IF(AC2318&gt;0,AC2318,'⚙️ Config'!$B$10)</f>
        <v>0.0075</v>
      </c>
      <c r="AG2318" s="88">
        <f t="shared" si="9"/>
        <v>50644.12755</v>
      </c>
      <c r="AH2318" s="88">
        <f>AG2318*'⚙️ Config'!$B$11</f>
        <v>253220.6378</v>
      </c>
      <c r="AI2318" s="88">
        <f>AH2318*'⚙️ Config'!$B$12</f>
        <v>75966.19133</v>
      </c>
      <c r="AJ2318" s="64"/>
      <c r="AK2318" s="84"/>
      <c r="AL2318" s="84"/>
      <c r="AM2318" s="84"/>
      <c r="AN2318" s="84"/>
      <c r="AO2318" s="84"/>
      <c r="AP2318" s="84"/>
      <c r="AQ2318" s="84"/>
    </row>
    <row r="2319" ht="15.0" customHeight="1">
      <c r="A2319" s="93">
        <v>2316.0</v>
      </c>
      <c r="B2319" s="94" t="s">
        <v>5038</v>
      </c>
      <c r="C2319" s="93" t="s">
        <v>141</v>
      </c>
      <c r="D2319" s="93" t="s">
        <v>5039</v>
      </c>
      <c r="E2319" s="95">
        <v>59.12</v>
      </c>
      <c r="F2319" s="93" t="s">
        <v>85</v>
      </c>
      <c r="G2319" s="93" t="s">
        <v>423</v>
      </c>
      <c r="H2319" s="96">
        <v>6720712.29</v>
      </c>
      <c r="I2319" s="93">
        <v>3.0</v>
      </c>
      <c r="J2319" s="97">
        <v>1.1</v>
      </c>
      <c r="K2319" s="94">
        <v>2025.0</v>
      </c>
      <c r="L2319" s="93" t="s">
        <v>295</v>
      </c>
      <c r="M2319" s="93">
        <v>2025.0</v>
      </c>
      <c r="N2319" s="93" t="s">
        <v>189</v>
      </c>
      <c r="O2319" s="65" t="str">
        <f t="shared" si="1"/>
        <v>144878110001</v>
      </c>
      <c r="P2319" s="65">
        <f t="shared" si="2"/>
        <v>7</v>
      </c>
      <c r="Q2319" s="65">
        <f t="shared" si="3"/>
        <v>3</v>
      </c>
      <c r="R2319" s="65" t="str">
        <f t="shared" si="12"/>
        <v>14.487.811/0001-73</v>
      </c>
      <c r="S2319" s="84"/>
      <c r="T2319" s="84" t="str">
        <f t="shared" si="10"/>
        <v/>
      </c>
      <c r="U2319" s="84" t="str">
        <f t="shared" si="11"/>
        <v/>
      </c>
      <c r="V2319" s="65" t="str">
        <f t="shared" si="5"/>
        <v/>
      </c>
      <c r="W2319" s="84"/>
      <c r="X2319" s="84"/>
      <c r="Y2319" s="85"/>
      <c r="Z2319" s="85"/>
      <c r="AA2319" s="65" t="str">
        <f t="shared" si="6"/>
        <v/>
      </c>
      <c r="AB2319" s="65" t="str">
        <f t="shared" si="7"/>
        <v/>
      </c>
      <c r="AC2319" s="86"/>
      <c r="AD2319" s="87" t="str">
        <f t="shared" si="8"/>
        <v/>
      </c>
      <c r="AE2319" s="84"/>
      <c r="AF2319" s="86">
        <f>IF(AC2319&gt;0,AC2319,'⚙️ Config'!$B$10)</f>
        <v>0.0075</v>
      </c>
      <c r="AG2319" s="88">
        <f t="shared" si="9"/>
        <v>50405.34218</v>
      </c>
      <c r="AH2319" s="88">
        <f>AG2319*'⚙️ Config'!$B$11</f>
        <v>252026.7109</v>
      </c>
      <c r="AI2319" s="88">
        <f>AH2319*'⚙️ Config'!$B$12</f>
        <v>75608.01326</v>
      </c>
      <c r="AJ2319" s="64"/>
      <c r="AK2319" s="84"/>
      <c r="AL2319" s="84"/>
      <c r="AM2319" s="84"/>
      <c r="AN2319" s="84"/>
      <c r="AO2319" s="84"/>
      <c r="AP2319" s="84"/>
      <c r="AQ2319" s="84"/>
    </row>
    <row r="2320" ht="15.0" customHeight="1">
      <c r="A2320" s="93">
        <v>2317.0</v>
      </c>
      <c r="B2320" s="94" t="s">
        <v>5040</v>
      </c>
      <c r="C2320" s="93" t="s">
        <v>141</v>
      </c>
      <c r="D2320" s="93" t="s">
        <v>5041</v>
      </c>
      <c r="E2320" s="95">
        <v>43.69</v>
      </c>
      <c r="F2320" s="93" t="s">
        <v>85</v>
      </c>
      <c r="G2320" s="93" t="s">
        <v>423</v>
      </c>
      <c r="H2320" s="96">
        <v>6678119.13</v>
      </c>
      <c r="I2320" s="93">
        <v>3.0</v>
      </c>
      <c r="J2320" s="97">
        <v>1.4</v>
      </c>
      <c r="K2320" s="94">
        <v>2024.0</v>
      </c>
      <c r="L2320" s="93" t="s">
        <v>719</v>
      </c>
      <c r="M2320" s="93">
        <v>2024.0</v>
      </c>
      <c r="N2320" s="93" t="s">
        <v>161</v>
      </c>
      <c r="O2320" s="65" t="str">
        <f t="shared" si="1"/>
        <v>266773860001</v>
      </c>
      <c r="P2320" s="65">
        <f t="shared" si="2"/>
        <v>6</v>
      </c>
      <c r="Q2320" s="65">
        <f t="shared" si="3"/>
        <v>4</v>
      </c>
      <c r="R2320" s="65" t="str">
        <f t="shared" si="12"/>
        <v>26.677.386/0001-64</v>
      </c>
      <c r="S2320" s="84"/>
      <c r="T2320" s="84" t="str">
        <f t="shared" si="10"/>
        <v/>
      </c>
      <c r="U2320" s="84" t="str">
        <f t="shared" si="11"/>
        <v/>
      </c>
      <c r="V2320" s="65" t="str">
        <f t="shared" si="5"/>
        <v/>
      </c>
      <c r="W2320" s="84"/>
      <c r="X2320" s="84"/>
      <c r="Y2320" s="85"/>
      <c r="Z2320" s="85"/>
      <c r="AA2320" s="65" t="str">
        <f t="shared" si="6"/>
        <v/>
      </c>
      <c r="AB2320" s="65" t="str">
        <f t="shared" si="7"/>
        <v/>
      </c>
      <c r="AC2320" s="86"/>
      <c r="AD2320" s="87" t="str">
        <f t="shared" si="8"/>
        <v/>
      </c>
      <c r="AE2320" s="84"/>
      <c r="AF2320" s="86">
        <f>IF(AC2320&gt;0,AC2320,'⚙️ Config'!$B$10)</f>
        <v>0.0075</v>
      </c>
      <c r="AG2320" s="88">
        <f t="shared" si="9"/>
        <v>50085.89348</v>
      </c>
      <c r="AH2320" s="88">
        <f>AG2320*'⚙️ Config'!$B$11</f>
        <v>250429.4674</v>
      </c>
      <c r="AI2320" s="88">
        <f>AH2320*'⚙️ Config'!$B$12</f>
        <v>75128.84021</v>
      </c>
      <c r="AJ2320" s="64"/>
      <c r="AK2320" s="84"/>
      <c r="AL2320" s="84"/>
      <c r="AM2320" s="84"/>
      <c r="AN2320" s="84"/>
      <c r="AO2320" s="84"/>
      <c r="AP2320" s="84"/>
      <c r="AQ2320" s="84"/>
    </row>
    <row r="2321" ht="15.0" customHeight="1">
      <c r="A2321" s="93">
        <v>2318.0</v>
      </c>
      <c r="B2321" s="94" t="s">
        <v>5042</v>
      </c>
      <c r="C2321" s="93" t="s">
        <v>141</v>
      </c>
      <c r="D2321" s="93" t="s">
        <v>5043</v>
      </c>
      <c r="E2321" s="95">
        <v>30.98</v>
      </c>
      <c r="F2321" s="93" t="s">
        <v>85</v>
      </c>
      <c r="G2321" s="93" t="s">
        <v>423</v>
      </c>
      <c r="H2321" s="96">
        <v>6650572.78</v>
      </c>
      <c r="I2321" s="93">
        <v>3.0</v>
      </c>
      <c r="J2321" s="97">
        <v>2.4</v>
      </c>
      <c r="K2321" s="94">
        <v>2023.0</v>
      </c>
      <c r="L2321" s="93" t="s">
        <v>719</v>
      </c>
      <c r="M2321" s="93">
        <v>2023.0</v>
      </c>
      <c r="N2321" s="93" t="s">
        <v>145</v>
      </c>
      <c r="O2321" s="65" t="str">
        <f t="shared" si="1"/>
        <v>134706020001</v>
      </c>
      <c r="P2321" s="65">
        <f t="shared" si="2"/>
        <v>5</v>
      </c>
      <c r="Q2321" s="65">
        <f t="shared" si="3"/>
        <v>4</v>
      </c>
      <c r="R2321" s="65" t="str">
        <f t="shared" si="12"/>
        <v>13.470.602/0001-54</v>
      </c>
      <c r="S2321" s="84"/>
      <c r="T2321" s="84" t="str">
        <f t="shared" si="10"/>
        <v/>
      </c>
      <c r="U2321" s="84" t="str">
        <f t="shared" si="11"/>
        <v/>
      </c>
      <c r="V2321" s="65" t="str">
        <f t="shared" si="5"/>
        <v/>
      </c>
      <c r="W2321" s="84"/>
      <c r="X2321" s="84"/>
      <c r="Y2321" s="85"/>
      <c r="Z2321" s="85"/>
      <c r="AA2321" s="65" t="str">
        <f t="shared" si="6"/>
        <v/>
      </c>
      <c r="AB2321" s="65" t="str">
        <f t="shared" si="7"/>
        <v/>
      </c>
      <c r="AC2321" s="86"/>
      <c r="AD2321" s="87" t="str">
        <f t="shared" si="8"/>
        <v/>
      </c>
      <c r="AE2321" s="84"/>
      <c r="AF2321" s="86">
        <f>IF(AC2321&gt;0,AC2321,'⚙️ Config'!$B$10)</f>
        <v>0.0075</v>
      </c>
      <c r="AG2321" s="88">
        <f t="shared" si="9"/>
        <v>49879.29585</v>
      </c>
      <c r="AH2321" s="88">
        <f>AG2321*'⚙️ Config'!$B$11</f>
        <v>249396.4793</v>
      </c>
      <c r="AI2321" s="88">
        <f>AH2321*'⚙️ Config'!$B$12</f>
        <v>74818.94378</v>
      </c>
      <c r="AJ2321" s="64"/>
      <c r="AK2321" s="84"/>
      <c r="AL2321" s="84"/>
      <c r="AM2321" s="84"/>
      <c r="AN2321" s="84"/>
      <c r="AO2321" s="84"/>
      <c r="AP2321" s="84"/>
      <c r="AQ2321" s="84"/>
    </row>
    <row r="2322" ht="15.0" customHeight="1">
      <c r="A2322" s="93">
        <v>2319.0</v>
      </c>
      <c r="B2322" s="94" t="s">
        <v>5044</v>
      </c>
      <c r="C2322" s="93" t="s">
        <v>141</v>
      </c>
      <c r="D2322" s="93" t="s">
        <v>5045</v>
      </c>
      <c r="E2322" s="95">
        <v>31.94</v>
      </c>
      <c r="F2322" s="93" t="s">
        <v>85</v>
      </c>
      <c r="G2322" s="93" t="s">
        <v>423</v>
      </c>
      <c r="H2322" s="96">
        <v>6620452.11</v>
      </c>
      <c r="I2322" s="93">
        <v>4.0</v>
      </c>
      <c r="J2322" s="97">
        <v>2.9</v>
      </c>
      <c r="K2322" s="94">
        <v>2024.0</v>
      </c>
      <c r="L2322" s="93" t="s">
        <v>812</v>
      </c>
      <c r="M2322" s="93">
        <v>2023.0</v>
      </c>
      <c r="N2322" s="93" t="s">
        <v>161</v>
      </c>
      <c r="O2322" s="65" t="str">
        <f t="shared" si="1"/>
        <v>302521550001</v>
      </c>
      <c r="P2322" s="65">
        <f t="shared" si="2"/>
        <v>8</v>
      </c>
      <c r="Q2322" s="65">
        <f t="shared" si="3"/>
        <v>6</v>
      </c>
      <c r="R2322" s="65" t="str">
        <f t="shared" si="12"/>
        <v>30.252.155/0001-86</v>
      </c>
      <c r="S2322" s="84"/>
      <c r="T2322" s="84" t="str">
        <f t="shared" si="10"/>
        <v/>
      </c>
      <c r="U2322" s="84" t="str">
        <f t="shared" si="11"/>
        <v/>
      </c>
      <c r="V2322" s="65" t="str">
        <f t="shared" si="5"/>
        <v/>
      </c>
      <c r="W2322" s="84"/>
      <c r="X2322" s="84"/>
      <c r="Y2322" s="85"/>
      <c r="Z2322" s="85"/>
      <c r="AA2322" s="65" t="str">
        <f t="shared" si="6"/>
        <v/>
      </c>
      <c r="AB2322" s="65" t="str">
        <f t="shared" si="7"/>
        <v/>
      </c>
      <c r="AC2322" s="86"/>
      <c r="AD2322" s="87" t="str">
        <f t="shared" si="8"/>
        <v/>
      </c>
      <c r="AE2322" s="84"/>
      <c r="AF2322" s="86">
        <f>IF(AC2322&gt;0,AC2322,'⚙️ Config'!$B$10)</f>
        <v>0.0075</v>
      </c>
      <c r="AG2322" s="88">
        <f t="shared" si="9"/>
        <v>49653.39083</v>
      </c>
      <c r="AH2322" s="88">
        <f>AG2322*'⚙️ Config'!$B$11</f>
        <v>248266.9541</v>
      </c>
      <c r="AI2322" s="88">
        <f>AH2322*'⚙️ Config'!$B$12</f>
        <v>74480.08624</v>
      </c>
      <c r="AJ2322" s="64"/>
      <c r="AK2322" s="84"/>
      <c r="AL2322" s="84"/>
      <c r="AM2322" s="84"/>
      <c r="AN2322" s="84"/>
      <c r="AO2322" s="84"/>
      <c r="AP2322" s="84"/>
      <c r="AQ2322" s="84"/>
    </row>
    <row r="2323" ht="15.0" customHeight="1">
      <c r="A2323" s="93">
        <v>2320.0</v>
      </c>
      <c r="B2323" s="94" t="s">
        <v>5046</v>
      </c>
      <c r="C2323" s="93" t="s">
        <v>141</v>
      </c>
      <c r="D2323" s="93" t="s">
        <v>5047</v>
      </c>
      <c r="E2323" s="95">
        <v>33.97</v>
      </c>
      <c r="F2323" s="93" t="s">
        <v>85</v>
      </c>
      <c r="G2323" s="93" t="s">
        <v>423</v>
      </c>
      <c r="H2323" s="96">
        <v>6615445.14</v>
      </c>
      <c r="I2323" s="93">
        <v>3.0</v>
      </c>
      <c r="J2323" s="97">
        <v>2.8</v>
      </c>
      <c r="K2323" s="94">
        <v>2024.0</v>
      </c>
      <c r="L2323" s="93" t="s">
        <v>144</v>
      </c>
      <c r="M2323" s="93">
        <v>2023.0</v>
      </c>
      <c r="N2323" s="93" t="s">
        <v>161</v>
      </c>
      <c r="O2323" s="65" t="str">
        <f t="shared" si="1"/>
        <v>045422330001</v>
      </c>
      <c r="P2323" s="65">
        <f t="shared" si="2"/>
        <v>7</v>
      </c>
      <c r="Q2323" s="65">
        <f t="shared" si="3"/>
        <v>7</v>
      </c>
      <c r="R2323" s="65" t="str">
        <f t="shared" si="12"/>
        <v>04.542.233/0001-77</v>
      </c>
      <c r="S2323" s="84"/>
      <c r="T2323" s="84" t="str">
        <f t="shared" si="10"/>
        <v/>
      </c>
      <c r="U2323" s="84" t="str">
        <f t="shared" si="11"/>
        <v/>
      </c>
      <c r="V2323" s="65" t="str">
        <f t="shared" si="5"/>
        <v/>
      </c>
      <c r="W2323" s="84"/>
      <c r="X2323" s="84"/>
      <c r="Y2323" s="85"/>
      <c r="Z2323" s="85"/>
      <c r="AA2323" s="65" t="str">
        <f t="shared" si="6"/>
        <v/>
      </c>
      <c r="AB2323" s="65" t="str">
        <f t="shared" si="7"/>
        <v/>
      </c>
      <c r="AC2323" s="86"/>
      <c r="AD2323" s="87" t="str">
        <f t="shared" si="8"/>
        <v/>
      </c>
      <c r="AE2323" s="84"/>
      <c r="AF2323" s="86">
        <f>IF(AC2323&gt;0,AC2323,'⚙️ Config'!$B$10)</f>
        <v>0.0075</v>
      </c>
      <c r="AG2323" s="88">
        <f t="shared" si="9"/>
        <v>49615.83855</v>
      </c>
      <c r="AH2323" s="88">
        <f>AG2323*'⚙️ Config'!$B$11</f>
        <v>248079.1928</v>
      </c>
      <c r="AI2323" s="88">
        <f>AH2323*'⚙️ Config'!$B$12</f>
        <v>74423.75783</v>
      </c>
      <c r="AJ2323" s="64"/>
      <c r="AK2323" s="84"/>
      <c r="AL2323" s="84"/>
      <c r="AM2323" s="84"/>
      <c r="AN2323" s="84"/>
      <c r="AO2323" s="84"/>
      <c r="AP2323" s="84"/>
      <c r="AQ2323" s="84"/>
    </row>
    <row r="2324" ht="15.0" customHeight="1">
      <c r="A2324" s="93">
        <v>2321.0</v>
      </c>
      <c r="B2324" s="94" t="s">
        <v>5048</v>
      </c>
      <c r="C2324" s="93" t="s">
        <v>141</v>
      </c>
      <c r="D2324" s="93" t="s">
        <v>5049</v>
      </c>
      <c r="E2324" s="95">
        <v>37.1</v>
      </c>
      <c r="F2324" s="93" t="s">
        <v>85</v>
      </c>
      <c r="G2324" s="93" t="s">
        <v>423</v>
      </c>
      <c r="H2324" s="96">
        <v>6592166.01</v>
      </c>
      <c r="I2324" s="93">
        <v>2.0</v>
      </c>
      <c r="J2324" s="97">
        <v>2.1</v>
      </c>
      <c r="K2324" s="94">
        <v>2024.0</v>
      </c>
      <c r="L2324" s="93" t="s">
        <v>501</v>
      </c>
      <c r="M2324" s="93">
        <v>2024.0</v>
      </c>
      <c r="N2324" s="93" t="s">
        <v>145</v>
      </c>
      <c r="O2324" s="65" t="str">
        <f t="shared" si="1"/>
        <v>195588370001</v>
      </c>
      <c r="P2324" s="65">
        <f t="shared" si="2"/>
        <v>8</v>
      </c>
      <c r="Q2324" s="65">
        <f t="shared" si="3"/>
        <v>9</v>
      </c>
      <c r="R2324" s="65" t="str">
        <f t="shared" si="12"/>
        <v>19.558.837/0001-89</v>
      </c>
      <c r="S2324" s="84"/>
      <c r="T2324" s="84" t="str">
        <f t="shared" si="10"/>
        <v/>
      </c>
      <c r="U2324" s="84" t="str">
        <f t="shared" si="11"/>
        <v/>
      </c>
      <c r="V2324" s="65" t="str">
        <f t="shared" si="5"/>
        <v/>
      </c>
      <c r="W2324" s="84"/>
      <c r="X2324" s="84"/>
      <c r="Y2324" s="85"/>
      <c r="Z2324" s="85"/>
      <c r="AA2324" s="65" t="str">
        <f t="shared" si="6"/>
        <v/>
      </c>
      <c r="AB2324" s="65" t="str">
        <f t="shared" si="7"/>
        <v/>
      </c>
      <c r="AC2324" s="86"/>
      <c r="AD2324" s="87" t="str">
        <f t="shared" si="8"/>
        <v/>
      </c>
      <c r="AE2324" s="84"/>
      <c r="AF2324" s="86">
        <f>IF(AC2324&gt;0,AC2324,'⚙️ Config'!$B$10)</f>
        <v>0.0075</v>
      </c>
      <c r="AG2324" s="88">
        <f t="shared" si="9"/>
        <v>49441.24508</v>
      </c>
      <c r="AH2324" s="88">
        <f>AG2324*'⚙️ Config'!$B$11</f>
        <v>247206.2254</v>
      </c>
      <c r="AI2324" s="88">
        <f>AH2324*'⚙️ Config'!$B$12</f>
        <v>74161.86761</v>
      </c>
      <c r="AJ2324" s="64"/>
      <c r="AK2324" s="84"/>
      <c r="AL2324" s="84"/>
      <c r="AM2324" s="84"/>
      <c r="AN2324" s="84"/>
      <c r="AO2324" s="84"/>
      <c r="AP2324" s="84"/>
      <c r="AQ2324" s="84"/>
    </row>
    <row r="2325" ht="15.0" customHeight="1">
      <c r="A2325" s="93">
        <v>2322.0</v>
      </c>
      <c r="B2325" s="94" t="s">
        <v>5050</v>
      </c>
      <c r="C2325" s="93" t="s">
        <v>141</v>
      </c>
      <c r="D2325" s="93" t="s">
        <v>5051</v>
      </c>
      <c r="E2325" s="95">
        <v>58.36</v>
      </c>
      <c r="F2325" s="93" t="s">
        <v>85</v>
      </c>
      <c r="G2325" s="93" t="s">
        <v>423</v>
      </c>
      <c r="H2325" s="96">
        <v>6565550.35</v>
      </c>
      <c r="I2325" s="93">
        <v>3.0</v>
      </c>
      <c r="J2325" s="97">
        <v>1.7</v>
      </c>
      <c r="K2325" s="94">
        <v>2025.0</v>
      </c>
      <c r="L2325" s="93" t="s">
        <v>691</v>
      </c>
      <c r="M2325" s="93">
        <v>2024.0</v>
      </c>
      <c r="N2325" s="93" t="s">
        <v>208</v>
      </c>
      <c r="O2325" s="65" t="str">
        <f t="shared" si="1"/>
        <v>225061150001</v>
      </c>
      <c r="P2325" s="65">
        <f t="shared" si="2"/>
        <v>9</v>
      </c>
      <c r="Q2325" s="65">
        <f t="shared" si="3"/>
        <v>5</v>
      </c>
      <c r="R2325" s="65" t="str">
        <f t="shared" si="12"/>
        <v>22.506.115/0001-95</v>
      </c>
      <c r="S2325" s="84"/>
      <c r="T2325" s="84" t="str">
        <f t="shared" si="10"/>
        <v/>
      </c>
      <c r="U2325" s="84" t="str">
        <f t="shared" si="11"/>
        <v/>
      </c>
      <c r="V2325" s="65" t="str">
        <f t="shared" si="5"/>
        <v/>
      </c>
      <c r="W2325" s="84"/>
      <c r="X2325" s="84"/>
      <c r="Y2325" s="85"/>
      <c r="Z2325" s="85"/>
      <c r="AA2325" s="65" t="str">
        <f t="shared" si="6"/>
        <v/>
      </c>
      <c r="AB2325" s="65" t="str">
        <f t="shared" si="7"/>
        <v/>
      </c>
      <c r="AC2325" s="86"/>
      <c r="AD2325" s="87" t="str">
        <f t="shared" si="8"/>
        <v/>
      </c>
      <c r="AE2325" s="84"/>
      <c r="AF2325" s="86">
        <f>IF(AC2325&gt;0,AC2325,'⚙️ Config'!$B$10)</f>
        <v>0.0075</v>
      </c>
      <c r="AG2325" s="88">
        <f t="shared" si="9"/>
        <v>49241.62763</v>
      </c>
      <c r="AH2325" s="88">
        <f>AG2325*'⚙️ Config'!$B$11</f>
        <v>246208.1381</v>
      </c>
      <c r="AI2325" s="88">
        <f>AH2325*'⚙️ Config'!$B$12</f>
        <v>73862.44144</v>
      </c>
      <c r="AJ2325" s="64"/>
      <c r="AK2325" s="84"/>
      <c r="AL2325" s="84"/>
      <c r="AM2325" s="84"/>
      <c r="AN2325" s="84"/>
      <c r="AO2325" s="84"/>
      <c r="AP2325" s="84"/>
      <c r="AQ2325" s="84"/>
    </row>
    <row r="2326" ht="15.0" customHeight="1">
      <c r="A2326" s="93">
        <v>2323.0</v>
      </c>
      <c r="B2326" s="94" t="s">
        <v>5052</v>
      </c>
      <c r="C2326" s="93" t="s">
        <v>141</v>
      </c>
      <c r="D2326" s="93" t="s">
        <v>5053</v>
      </c>
      <c r="E2326" s="95">
        <v>25.73</v>
      </c>
      <c r="F2326" s="93" t="s">
        <v>85</v>
      </c>
      <c r="G2326" s="93" t="s">
        <v>423</v>
      </c>
      <c r="H2326" s="96">
        <v>6558326.43</v>
      </c>
      <c r="I2326" s="93">
        <v>2.0</v>
      </c>
      <c r="J2326" s="97">
        <v>4.0</v>
      </c>
      <c r="K2326" s="94">
        <v>2022.0</v>
      </c>
      <c r="L2326" s="93" t="s">
        <v>144</v>
      </c>
      <c r="M2326" s="93">
        <v>2022.0</v>
      </c>
      <c r="N2326" s="93" t="s">
        <v>161</v>
      </c>
      <c r="O2326" s="65" t="str">
        <f t="shared" si="1"/>
        <v>019028710001</v>
      </c>
      <c r="P2326" s="65">
        <f t="shared" si="2"/>
        <v>6</v>
      </c>
      <c r="Q2326" s="65">
        <f t="shared" si="3"/>
        <v>3</v>
      </c>
      <c r="R2326" s="65" t="str">
        <f t="shared" si="12"/>
        <v>01.902.871/0001-63</v>
      </c>
      <c r="S2326" s="84"/>
      <c r="T2326" s="84" t="str">
        <f t="shared" si="10"/>
        <v/>
      </c>
      <c r="U2326" s="84" t="str">
        <f t="shared" si="11"/>
        <v/>
      </c>
      <c r="V2326" s="65" t="str">
        <f t="shared" si="5"/>
        <v/>
      </c>
      <c r="W2326" s="84"/>
      <c r="X2326" s="84"/>
      <c r="Y2326" s="85"/>
      <c r="Z2326" s="85"/>
      <c r="AA2326" s="65" t="str">
        <f t="shared" si="6"/>
        <v/>
      </c>
      <c r="AB2326" s="65" t="str">
        <f t="shared" si="7"/>
        <v/>
      </c>
      <c r="AC2326" s="86"/>
      <c r="AD2326" s="87" t="str">
        <f t="shared" si="8"/>
        <v/>
      </c>
      <c r="AE2326" s="84"/>
      <c r="AF2326" s="86">
        <f>IF(AC2326&gt;0,AC2326,'⚙️ Config'!$B$10)</f>
        <v>0.0075</v>
      </c>
      <c r="AG2326" s="88">
        <f t="shared" si="9"/>
        <v>49187.44823</v>
      </c>
      <c r="AH2326" s="88">
        <f>AG2326*'⚙️ Config'!$B$11</f>
        <v>245937.2411</v>
      </c>
      <c r="AI2326" s="88">
        <f>AH2326*'⚙️ Config'!$B$12</f>
        <v>73781.17234</v>
      </c>
      <c r="AJ2326" s="64"/>
      <c r="AK2326" s="84"/>
      <c r="AL2326" s="84"/>
      <c r="AM2326" s="84"/>
      <c r="AN2326" s="84"/>
      <c r="AO2326" s="84"/>
      <c r="AP2326" s="84"/>
      <c r="AQ2326" s="84"/>
    </row>
    <row r="2327" ht="15.0" customHeight="1">
      <c r="A2327" s="93">
        <v>2324.0</v>
      </c>
      <c r="B2327" s="94" t="s">
        <v>5054</v>
      </c>
      <c r="C2327" s="93" t="s">
        <v>141</v>
      </c>
      <c r="D2327" s="93" t="s">
        <v>5055</v>
      </c>
      <c r="E2327" s="95">
        <v>33.96</v>
      </c>
      <c r="F2327" s="93" t="s">
        <v>85</v>
      </c>
      <c r="G2327" s="93" t="s">
        <v>423</v>
      </c>
      <c r="H2327" s="96">
        <v>6555134.48</v>
      </c>
      <c r="I2327" s="93">
        <v>4.0</v>
      </c>
      <c r="J2327" s="97">
        <v>2.8</v>
      </c>
      <c r="K2327" s="94">
        <v>2024.0</v>
      </c>
      <c r="L2327" s="93" t="s">
        <v>295</v>
      </c>
      <c r="M2327" s="93">
        <v>2023.0</v>
      </c>
      <c r="N2327" s="93" t="s">
        <v>161</v>
      </c>
      <c r="O2327" s="65" t="str">
        <f t="shared" si="1"/>
        <v>072378090001</v>
      </c>
      <c r="P2327" s="65">
        <f t="shared" si="2"/>
        <v>8</v>
      </c>
      <c r="Q2327" s="65">
        <f t="shared" si="3"/>
        <v>0</v>
      </c>
      <c r="R2327" s="65" t="str">
        <f t="shared" si="12"/>
        <v>07.237.809/0001-80</v>
      </c>
      <c r="S2327" s="84"/>
      <c r="T2327" s="84" t="str">
        <f t="shared" si="10"/>
        <v/>
      </c>
      <c r="U2327" s="84" t="str">
        <f t="shared" si="11"/>
        <v/>
      </c>
      <c r="V2327" s="65" t="str">
        <f t="shared" si="5"/>
        <v/>
      </c>
      <c r="W2327" s="84"/>
      <c r="X2327" s="84"/>
      <c r="Y2327" s="85"/>
      <c r="Z2327" s="85"/>
      <c r="AA2327" s="65" t="str">
        <f t="shared" si="6"/>
        <v/>
      </c>
      <c r="AB2327" s="65" t="str">
        <f t="shared" si="7"/>
        <v/>
      </c>
      <c r="AC2327" s="86"/>
      <c r="AD2327" s="87" t="str">
        <f t="shared" si="8"/>
        <v/>
      </c>
      <c r="AE2327" s="84"/>
      <c r="AF2327" s="86">
        <f>IF(AC2327&gt;0,AC2327,'⚙️ Config'!$B$10)</f>
        <v>0.0075</v>
      </c>
      <c r="AG2327" s="88">
        <f t="shared" si="9"/>
        <v>49163.5086</v>
      </c>
      <c r="AH2327" s="88">
        <f>AG2327*'⚙️ Config'!$B$11</f>
        <v>245817.543</v>
      </c>
      <c r="AI2327" s="88">
        <f>AH2327*'⚙️ Config'!$B$12</f>
        <v>73745.2629</v>
      </c>
      <c r="AJ2327" s="64"/>
      <c r="AK2327" s="84"/>
      <c r="AL2327" s="84"/>
      <c r="AM2327" s="84"/>
      <c r="AN2327" s="84"/>
      <c r="AO2327" s="84"/>
      <c r="AP2327" s="84"/>
      <c r="AQ2327" s="84"/>
    </row>
    <row r="2328" ht="15.0" customHeight="1">
      <c r="A2328" s="93">
        <v>2325.0</v>
      </c>
      <c r="B2328" s="94" t="s">
        <v>5056</v>
      </c>
      <c r="C2328" s="93" t="s">
        <v>141</v>
      </c>
      <c r="D2328" s="93" t="s">
        <v>5057</v>
      </c>
      <c r="E2328" s="95">
        <v>28.72</v>
      </c>
      <c r="F2328" s="93" t="s">
        <v>85</v>
      </c>
      <c r="G2328" s="93" t="s">
        <v>423</v>
      </c>
      <c r="H2328" s="96">
        <v>6525459.86</v>
      </c>
      <c r="I2328" s="93">
        <v>3.0</v>
      </c>
      <c r="J2328" s="97">
        <v>2.7</v>
      </c>
      <c r="K2328" s="94">
        <v>2023.0</v>
      </c>
      <c r="L2328" s="93" t="s">
        <v>719</v>
      </c>
      <c r="M2328" s="93">
        <v>2023.0</v>
      </c>
      <c r="N2328" s="93" t="s">
        <v>4351</v>
      </c>
      <c r="O2328" s="65" t="str">
        <f t="shared" si="1"/>
        <v>680627280001</v>
      </c>
      <c r="P2328" s="65">
        <f t="shared" si="2"/>
        <v>8</v>
      </c>
      <c r="Q2328" s="65">
        <f t="shared" si="3"/>
        <v>1</v>
      </c>
      <c r="R2328" s="65" t="str">
        <f t="shared" si="12"/>
        <v>68.062.728/0001-81</v>
      </c>
      <c r="S2328" s="84"/>
      <c r="T2328" s="84" t="str">
        <f t="shared" si="10"/>
        <v/>
      </c>
      <c r="U2328" s="84" t="str">
        <f t="shared" si="11"/>
        <v/>
      </c>
      <c r="V2328" s="65" t="str">
        <f t="shared" si="5"/>
        <v/>
      </c>
      <c r="W2328" s="84"/>
      <c r="X2328" s="84"/>
      <c r="Y2328" s="85"/>
      <c r="Z2328" s="85"/>
      <c r="AA2328" s="65" t="str">
        <f t="shared" si="6"/>
        <v/>
      </c>
      <c r="AB2328" s="65" t="str">
        <f t="shared" si="7"/>
        <v/>
      </c>
      <c r="AC2328" s="86"/>
      <c r="AD2328" s="87" t="str">
        <f t="shared" si="8"/>
        <v/>
      </c>
      <c r="AE2328" s="84"/>
      <c r="AF2328" s="86">
        <f>IF(AC2328&gt;0,AC2328,'⚙️ Config'!$B$10)</f>
        <v>0.0075</v>
      </c>
      <c r="AG2328" s="88">
        <f t="shared" si="9"/>
        <v>48940.94895</v>
      </c>
      <c r="AH2328" s="88">
        <f>AG2328*'⚙️ Config'!$B$11</f>
        <v>244704.7448</v>
      </c>
      <c r="AI2328" s="88">
        <f>AH2328*'⚙️ Config'!$B$12</f>
        <v>73411.42343</v>
      </c>
      <c r="AJ2328" s="64"/>
      <c r="AK2328" s="84"/>
      <c r="AL2328" s="84"/>
      <c r="AM2328" s="84"/>
      <c r="AN2328" s="84"/>
      <c r="AO2328" s="84"/>
      <c r="AP2328" s="84"/>
      <c r="AQ2328" s="84"/>
    </row>
    <row r="2329" ht="15.0" customHeight="1">
      <c r="A2329" s="93">
        <v>2326.0</v>
      </c>
      <c r="B2329" s="94" t="s">
        <v>5058</v>
      </c>
      <c r="C2329" s="93" t="s">
        <v>141</v>
      </c>
      <c r="D2329" s="93" t="s">
        <v>5059</v>
      </c>
      <c r="E2329" s="95">
        <v>31.39</v>
      </c>
      <c r="F2329" s="93" t="s">
        <v>85</v>
      </c>
      <c r="G2329" s="93" t="s">
        <v>423</v>
      </c>
      <c r="H2329" s="96">
        <v>6511347.22</v>
      </c>
      <c r="I2329" s="93">
        <v>2.0</v>
      </c>
      <c r="J2329" s="97">
        <v>2.8</v>
      </c>
      <c r="K2329" s="94">
        <v>2023.0</v>
      </c>
      <c r="L2329" s="93" t="s">
        <v>615</v>
      </c>
      <c r="M2329" s="93">
        <v>2023.0</v>
      </c>
      <c r="N2329" s="93" t="s">
        <v>161</v>
      </c>
      <c r="O2329" s="65" t="str">
        <f t="shared" si="1"/>
        <v>623595910001</v>
      </c>
      <c r="P2329" s="65">
        <f t="shared" si="2"/>
        <v>4</v>
      </c>
      <c r="Q2329" s="65">
        <f t="shared" si="3"/>
        <v>5</v>
      </c>
      <c r="R2329" s="65" t="str">
        <f t="shared" si="12"/>
        <v>62.359.591/0001-45</v>
      </c>
      <c r="S2329" s="84"/>
      <c r="T2329" s="84" t="str">
        <f t="shared" si="10"/>
        <v/>
      </c>
      <c r="U2329" s="84" t="str">
        <f t="shared" si="11"/>
        <v/>
      </c>
      <c r="V2329" s="65" t="str">
        <f t="shared" si="5"/>
        <v/>
      </c>
      <c r="W2329" s="84"/>
      <c r="X2329" s="84"/>
      <c r="Y2329" s="85"/>
      <c r="Z2329" s="85"/>
      <c r="AA2329" s="65" t="str">
        <f t="shared" si="6"/>
        <v/>
      </c>
      <c r="AB2329" s="65" t="str">
        <f t="shared" si="7"/>
        <v/>
      </c>
      <c r="AC2329" s="86"/>
      <c r="AD2329" s="87" t="str">
        <f t="shared" si="8"/>
        <v/>
      </c>
      <c r="AE2329" s="84"/>
      <c r="AF2329" s="86">
        <f>IF(AC2329&gt;0,AC2329,'⚙️ Config'!$B$10)</f>
        <v>0.0075</v>
      </c>
      <c r="AG2329" s="88">
        <f t="shared" si="9"/>
        <v>48835.10415</v>
      </c>
      <c r="AH2329" s="88">
        <f>AG2329*'⚙️ Config'!$B$11</f>
        <v>244175.5208</v>
      </c>
      <c r="AI2329" s="88">
        <f>AH2329*'⚙️ Config'!$B$12</f>
        <v>73252.65623</v>
      </c>
      <c r="AJ2329" s="64"/>
      <c r="AK2329" s="84"/>
      <c r="AL2329" s="84"/>
      <c r="AM2329" s="84"/>
      <c r="AN2329" s="84"/>
      <c r="AO2329" s="84"/>
      <c r="AP2329" s="84"/>
      <c r="AQ2329" s="84"/>
    </row>
    <row r="2330" ht="15.0" customHeight="1">
      <c r="A2330" s="93">
        <v>2327.0</v>
      </c>
      <c r="B2330" s="94" t="s">
        <v>5060</v>
      </c>
      <c r="C2330" s="93" t="s">
        <v>154</v>
      </c>
      <c r="D2330" s="93" t="s">
        <v>5061</v>
      </c>
      <c r="E2330" s="95">
        <v>34.34</v>
      </c>
      <c r="F2330" s="93" t="s">
        <v>85</v>
      </c>
      <c r="G2330" s="93" t="s">
        <v>423</v>
      </c>
      <c r="H2330" s="96">
        <v>6475967.65</v>
      </c>
      <c r="I2330" s="93">
        <v>4.0</v>
      </c>
      <c r="J2330" s="97">
        <v>1.9</v>
      </c>
      <c r="K2330" s="94">
        <v>2024.0</v>
      </c>
      <c r="L2330" s="93" t="s">
        <v>719</v>
      </c>
      <c r="M2330" s="93">
        <v>2024.0</v>
      </c>
      <c r="N2330" s="93" t="s">
        <v>145</v>
      </c>
      <c r="O2330" s="65" t="str">
        <f t="shared" si="1"/>
        <v>335884610001</v>
      </c>
      <c r="P2330" s="65">
        <f t="shared" si="2"/>
        <v>8</v>
      </c>
      <c r="Q2330" s="65">
        <f t="shared" si="3"/>
        <v>6</v>
      </c>
      <c r="R2330" s="65" t="str">
        <f t="shared" si="12"/>
        <v>33.588.461/0001-86</v>
      </c>
      <c r="S2330" s="84"/>
      <c r="T2330" s="84" t="str">
        <f t="shared" si="10"/>
        <v/>
      </c>
      <c r="U2330" s="84" t="str">
        <f t="shared" si="11"/>
        <v/>
      </c>
      <c r="V2330" s="65" t="str">
        <f t="shared" si="5"/>
        <v/>
      </c>
      <c r="W2330" s="84"/>
      <c r="X2330" s="84"/>
      <c r="Y2330" s="85"/>
      <c r="Z2330" s="85"/>
      <c r="AA2330" s="65" t="str">
        <f t="shared" si="6"/>
        <v/>
      </c>
      <c r="AB2330" s="65" t="str">
        <f t="shared" si="7"/>
        <v/>
      </c>
      <c r="AC2330" s="86"/>
      <c r="AD2330" s="87" t="str">
        <f t="shared" si="8"/>
        <v/>
      </c>
      <c r="AE2330" s="84"/>
      <c r="AF2330" s="86">
        <f>IF(AC2330&gt;0,AC2330,'⚙️ Config'!$B$10)</f>
        <v>0.0075</v>
      </c>
      <c r="AG2330" s="88">
        <f t="shared" si="9"/>
        <v>48569.75738</v>
      </c>
      <c r="AH2330" s="88">
        <f>AG2330*'⚙️ Config'!$B$11</f>
        <v>242848.7869</v>
      </c>
      <c r="AI2330" s="88">
        <f>AH2330*'⚙️ Config'!$B$12</f>
        <v>72854.63606</v>
      </c>
      <c r="AJ2330" s="64"/>
      <c r="AK2330" s="84"/>
      <c r="AL2330" s="84"/>
      <c r="AM2330" s="84"/>
      <c r="AN2330" s="84"/>
      <c r="AO2330" s="84"/>
      <c r="AP2330" s="84"/>
      <c r="AQ2330" s="84"/>
    </row>
    <row r="2331" ht="15.0" customHeight="1">
      <c r="A2331" s="93">
        <v>2328.0</v>
      </c>
      <c r="B2331" s="94" t="s">
        <v>5062</v>
      </c>
      <c r="C2331" s="93" t="s">
        <v>141</v>
      </c>
      <c r="D2331" s="93" t="s">
        <v>5063</v>
      </c>
      <c r="E2331" s="95">
        <v>45.17</v>
      </c>
      <c r="F2331" s="93" t="s">
        <v>85</v>
      </c>
      <c r="G2331" s="93" t="s">
        <v>423</v>
      </c>
      <c r="H2331" s="96">
        <v>6471213.36</v>
      </c>
      <c r="I2331" s="93">
        <v>1.0</v>
      </c>
      <c r="J2331" s="97">
        <v>2.3</v>
      </c>
      <c r="K2331" s="94">
        <v>2023.0</v>
      </c>
      <c r="L2331" s="93" t="s">
        <v>331</v>
      </c>
      <c r="M2331" s="93">
        <v>2023.0</v>
      </c>
      <c r="N2331" s="93" t="s">
        <v>145</v>
      </c>
      <c r="O2331" s="65" t="str">
        <f t="shared" si="1"/>
        <v>059655320001</v>
      </c>
      <c r="P2331" s="65">
        <f t="shared" si="2"/>
        <v>8</v>
      </c>
      <c r="Q2331" s="65">
        <f t="shared" si="3"/>
        <v>7</v>
      </c>
      <c r="R2331" s="65" t="str">
        <f t="shared" si="12"/>
        <v>05.965.532/0001-87</v>
      </c>
      <c r="S2331" s="84"/>
      <c r="T2331" s="84" t="str">
        <f t="shared" si="10"/>
        <v/>
      </c>
      <c r="U2331" s="84" t="str">
        <f t="shared" si="11"/>
        <v/>
      </c>
      <c r="V2331" s="65" t="str">
        <f t="shared" si="5"/>
        <v/>
      </c>
      <c r="W2331" s="84"/>
      <c r="X2331" s="84"/>
      <c r="Y2331" s="85"/>
      <c r="Z2331" s="85"/>
      <c r="AA2331" s="65" t="str">
        <f t="shared" si="6"/>
        <v/>
      </c>
      <c r="AB2331" s="65" t="str">
        <f t="shared" si="7"/>
        <v/>
      </c>
      <c r="AC2331" s="86"/>
      <c r="AD2331" s="87" t="str">
        <f t="shared" si="8"/>
        <v/>
      </c>
      <c r="AE2331" s="84"/>
      <c r="AF2331" s="86">
        <f>IF(AC2331&gt;0,AC2331,'⚙️ Config'!$B$10)</f>
        <v>0.0075</v>
      </c>
      <c r="AG2331" s="88">
        <f t="shared" si="9"/>
        <v>48534.1002</v>
      </c>
      <c r="AH2331" s="88">
        <f>AG2331*'⚙️ Config'!$B$11</f>
        <v>242670.501</v>
      </c>
      <c r="AI2331" s="88">
        <f>AH2331*'⚙️ Config'!$B$12</f>
        <v>72801.1503</v>
      </c>
      <c r="AJ2331" s="64"/>
      <c r="AK2331" s="84"/>
      <c r="AL2331" s="84"/>
      <c r="AM2331" s="84"/>
      <c r="AN2331" s="84"/>
      <c r="AO2331" s="84"/>
      <c r="AP2331" s="84"/>
      <c r="AQ2331" s="84"/>
    </row>
    <row r="2332" ht="15.0" customHeight="1">
      <c r="A2332" s="93">
        <v>2329.0</v>
      </c>
      <c r="B2332" s="94" t="s">
        <v>5064</v>
      </c>
      <c r="C2332" s="93" t="s">
        <v>141</v>
      </c>
      <c r="D2332" s="93" t="s">
        <v>5065</v>
      </c>
      <c r="E2332" s="95">
        <v>30.98</v>
      </c>
      <c r="F2332" s="93" t="s">
        <v>85</v>
      </c>
      <c r="G2332" s="93" t="s">
        <v>423</v>
      </c>
      <c r="H2332" s="96">
        <v>6447936.57</v>
      </c>
      <c r="I2332" s="93">
        <v>3.0</v>
      </c>
      <c r="J2332" s="97">
        <v>2.4</v>
      </c>
      <c r="K2332" s="94">
        <v>2023.0</v>
      </c>
      <c r="L2332" s="93" t="s">
        <v>719</v>
      </c>
      <c r="M2332" s="93">
        <v>2023.0</v>
      </c>
      <c r="N2332" s="93" t="s">
        <v>145</v>
      </c>
      <c r="O2332" s="65" t="str">
        <f t="shared" si="1"/>
        <v>528322760001</v>
      </c>
      <c r="P2332" s="65">
        <f t="shared" si="2"/>
        <v>3</v>
      </c>
      <c r="Q2332" s="65">
        <f t="shared" si="3"/>
        <v>0</v>
      </c>
      <c r="R2332" s="65" t="str">
        <f t="shared" si="12"/>
        <v>52.832.276/0001-30</v>
      </c>
      <c r="S2332" s="84"/>
      <c r="T2332" s="84" t="str">
        <f t="shared" si="10"/>
        <v/>
      </c>
      <c r="U2332" s="84" t="str">
        <f t="shared" si="11"/>
        <v/>
      </c>
      <c r="V2332" s="65" t="str">
        <f t="shared" si="5"/>
        <v/>
      </c>
      <c r="W2332" s="84"/>
      <c r="X2332" s="84"/>
      <c r="Y2332" s="85"/>
      <c r="Z2332" s="85"/>
      <c r="AA2332" s="65" t="str">
        <f t="shared" si="6"/>
        <v/>
      </c>
      <c r="AB2332" s="65" t="str">
        <f t="shared" si="7"/>
        <v/>
      </c>
      <c r="AC2332" s="86"/>
      <c r="AD2332" s="87" t="str">
        <f t="shared" si="8"/>
        <v/>
      </c>
      <c r="AE2332" s="84"/>
      <c r="AF2332" s="86">
        <f>IF(AC2332&gt;0,AC2332,'⚙️ Config'!$B$10)</f>
        <v>0.0075</v>
      </c>
      <c r="AG2332" s="88">
        <f t="shared" si="9"/>
        <v>48359.52428</v>
      </c>
      <c r="AH2332" s="88">
        <f>AG2332*'⚙️ Config'!$B$11</f>
        <v>241797.6214</v>
      </c>
      <c r="AI2332" s="88">
        <f>AH2332*'⚙️ Config'!$B$12</f>
        <v>72539.28641</v>
      </c>
      <c r="AJ2332" s="64"/>
      <c r="AK2332" s="84"/>
      <c r="AL2332" s="84"/>
      <c r="AM2332" s="84"/>
      <c r="AN2332" s="84"/>
      <c r="AO2332" s="84"/>
      <c r="AP2332" s="84"/>
      <c r="AQ2332" s="84"/>
    </row>
    <row r="2333" ht="15.0" customHeight="1">
      <c r="A2333" s="93">
        <v>2330.0</v>
      </c>
      <c r="B2333" s="94" t="s">
        <v>5066</v>
      </c>
      <c r="C2333" s="93" t="s">
        <v>141</v>
      </c>
      <c r="D2333" s="93" t="s">
        <v>5067</v>
      </c>
      <c r="E2333" s="95">
        <v>30.76</v>
      </c>
      <c r="F2333" s="93" t="s">
        <v>85</v>
      </c>
      <c r="G2333" s="93" t="s">
        <v>423</v>
      </c>
      <c r="H2333" s="96">
        <v>6435198.99</v>
      </c>
      <c r="I2333" s="93">
        <v>2.0</v>
      </c>
      <c r="J2333" s="97">
        <v>2.9</v>
      </c>
      <c r="K2333" s="94">
        <v>2023.0</v>
      </c>
      <c r="L2333" s="93" t="s">
        <v>144</v>
      </c>
      <c r="M2333" s="93">
        <v>2023.0</v>
      </c>
      <c r="N2333" s="93" t="s">
        <v>161</v>
      </c>
      <c r="O2333" s="65" t="str">
        <f t="shared" si="1"/>
        <v>170806440001</v>
      </c>
      <c r="P2333" s="65">
        <f t="shared" si="2"/>
        <v>3</v>
      </c>
      <c r="Q2333" s="65">
        <f t="shared" si="3"/>
        <v>0</v>
      </c>
      <c r="R2333" s="65" t="str">
        <f t="shared" si="12"/>
        <v>17.080.644/0001-30</v>
      </c>
      <c r="S2333" s="84"/>
      <c r="T2333" s="84" t="str">
        <f t="shared" si="10"/>
        <v/>
      </c>
      <c r="U2333" s="84" t="str">
        <f t="shared" si="11"/>
        <v/>
      </c>
      <c r="V2333" s="65" t="str">
        <f t="shared" si="5"/>
        <v/>
      </c>
      <c r="W2333" s="84"/>
      <c r="X2333" s="84"/>
      <c r="Y2333" s="85"/>
      <c r="Z2333" s="85"/>
      <c r="AA2333" s="65" t="str">
        <f t="shared" si="6"/>
        <v/>
      </c>
      <c r="AB2333" s="65" t="str">
        <f t="shared" si="7"/>
        <v/>
      </c>
      <c r="AC2333" s="86"/>
      <c r="AD2333" s="87" t="str">
        <f t="shared" si="8"/>
        <v/>
      </c>
      <c r="AE2333" s="84"/>
      <c r="AF2333" s="86">
        <f>IF(AC2333&gt;0,AC2333,'⚙️ Config'!$B$10)</f>
        <v>0.0075</v>
      </c>
      <c r="AG2333" s="88">
        <f t="shared" si="9"/>
        <v>48263.99243</v>
      </c>
      <c r="AH2333" s="88">
        <f>AG2333*'⚙️ Config'!$B$11</f>
        <v>241319.9621</v>
      </c>
      <c r="AI2333" s="88">
        <f>AH2333*'⚙️ Config'!$B$12</f>
        <v>72395.98864</v>
      </c>
      <c r="AJ2333" s="64"/>
      <c r="AK2333" s="84"/>
      <c r="AL2333" s="84"/>
      <c r="AM2333" s="84"/>
      <c r="AN2333" s="84"/>
      <c r="AO2333" s="84"/>
      <c r="AP2333" s="84"/>
      <c r="AQ2333" s="84"/>
    </row>
    <row r="2334" ht="15.0" customHeight="1">
      <c r="A2334" s="93">
        <v>2331.0</v>
      </c>
      <c r="B2334" s="94" t="s">
        <v>5068</v>
      </c>
      <c r="C2334" s="93" t="s">
        <v>141</v>
      </c>
      <c r="D2334" s="93" t="s">
        <v>5069</v>
      </c>
      <c r="E2334" s="95">
        <v>22.37</v>
      </c>
      <c r="F2334" s="93" t="s">
        <v>85</v>
      </c>
      <c r="G2334" s="93" t="s">
        <v>423</v>
      </c>
      <c r="H2334" s="96">
        <v>6434351.68</v>
      </c>
      <c r="I2334" s="93">
        <v>4.0</v>
      </c>
      <c r="J2334" s="97">
        <v>3.8</v>
      </c>
      <c r="K2334" s="94">
        <v>2022.0</v>
      </c>
      <c r="L2334" s="93" t="s">
        <v>719</v>
      </c>
      <c r="M2334" s="93">
        <v>2022.0</v>
      </c>
      <c r="N2334" s="93" t="s">
        <v>161</v>
      </c>
      <c r="O2334" s="65" t="str">
        <f t="shared" si="1"/>
        <v>415197390001</v>
      </c>
      <c r="P2334" s="65">
        <f t="shared" si="2"/>
        <v>9</v>
      </c>
      <c r="Q2334" s="65">
        <f t="shared" si="3"/>
        <v>1</v>
      </c>
      <c r="R2334" s="65" t="str">
        <f t="shared" si="12"/>
        <v>41.519.739/0001-91</v>
      </c>
      <c r="S2334" s="84"/>
      <c r="T2334" s="84" t="str">
        <f t="shared" si="10"/>
        <v/>
      </c>
      <c r="U2334" s="84" t="str">
        <f t="shared" si="11"/>
        <v/>
      </c>
      <c r="V2334" s="65" t="str">
        <f t="shared" si="5"/>
        <v/>
      </c>
      <c r="W2334" s="84"/>
      <c r="X2334" s="84"/>
      <c r="Y2334" s="85"/>
      <c r="Z2334" s="85"/>
      <c r="AA2334" s="65" t="str">
        <f t="shared" si="6"/>
        <v/>
      </c>
      <c r="AB2334" s="65" t="str">
        <f t="shared" si="7"/>
        <v/>
      </c>
      <c r="AC2334" s="86"/>
      <c r="AD2334" s="87" t="str">
        <f t="shared" si="8"/>
        <v/>
      </c>
      <c r="AE2334" s="84"/>
      <c r="AF2334" s="86">
        <f>IF(AC2334&gt;0,AC2334,'⚙️ Config'!$B$10)</f>
        <v>0.0075</v>
      </c>
      <c r="AG2334" s="88">
        <f t="shared" si="9"/>
        <v>48257.6376</v>
      </c>
      <c r="AH2334" s="88">
        <f>AG2334*'⚙️ Config'!$B$11</f>
        <v>241288.188</v>
      </c>
      <c r="AI2334" s="88">
        <f>AH2334*'⚙️ Config'!$B$12</f>
        <v>72386.4564</v>
      </c>
      <c r="AJ2334" s="64"/>
      <c r="AK2334" s="84"/>
      <c r="AL2334" s="84"/>
      <c r="AM2334" s="84"/>
      <c r="AN2334" s="84"/>
      <c r="AO2334" s="84"/>
      <c r="AP2334" s="84"/>
      <c r="AQ2334" s="84"/>
    </row>
    <row r="2335" ht="15.0" customHeight="1">
      <c r="A2335" s="93">
        <v>2332.0</v>
      </c>
      <c r="B2335" s="94" t="s">
        <v>5070</v>
      </c>
      <c r="C2335" s="93" t="s">
        <v>141</v>
      </c>
      <c r="D2335" s="93" t="s">
        <v>5071</v>
      </c>
      <c r="E2335" s="95">
        <v>26.45</v>
      </c>
      <c r="F2335" s="93" t="s">
        <v>85</v>
      </c>
      <c r="G2335" s="93" t="s">
        <v>423</v>
      </c>
      <c r="H2335" s="96">
        <v>6434141.18</v>
      </c>
      <c r="I2335" s="93">
        <v>2.0</v>
      </c>
      <c r="J2335" s="97">
        <v>3.8</v>
      </c>
      <c r="K2335" s="94">
        <v>2022.0</v>
      </c>
      <c r="L2335" s="93" t="s">
        <v>144</v>
      </c>
      <c r="M2335" s="93">
        <v>2022.0</v>
      </c>
      <c r="N2335" s="93" t="s">
        <v>161</v>
      </c>
      <c r="O2335" s="65" t="str">
        <f t="shared" si="1"/>
        <v>226685570001</v>
      </c>
      <c r="P2335" s="65">
        <f t="shared" si="2"/>
        <v>3</v>
      </c>
      <c r="Q2335" s="65">
        <f t="shared" si="3"/>
        <v>8</v>
      </c>
      <c r="R2335" s="65" t="str">
        <f t="shared" si="12"/>
        <v>22.668.557/0001-38</v>
      </c>
      <c r="S2335" s="84"/>
      <c r="T2335" s="84" t="str">
        <f t="shared" si="10"/>
        <v/>
      </c>
      <c r="U2335" s="84" t="str">
        <f t="shared" si="11"/>
        <v/>
      </c>
      <c r="V2335" s="65" t="str">
        <f t="shared" si="5"/>
        <v/>
      </c>
      <c r="W2335" s="84"/>
      <c r="X2335" s="84"/>
      <c r="Y2335" s="85"/>
      <c r="Z2335" s="85"/>
      <c r="AA2335" s="65" t="str">
        <f t="shared" si="6"/>
        <v/>
      </c>
      <c r="AB2335" s="65" t="str">
        <f t="shared" si="7"/>
        <v/>
      </c>
      <c r="AC2335" s="86"/>
      <c r="AD2335" s="87" t="str">
        <f t="shared" si="8"/>
        <v/>
      </c>
      <c r="AE2335" s="84"/>
      <c r="AF2335" s="86">
        <f>IF(AC2335&gt;0,AC2335,'⚙️ Config'!$B$10)</f>
        <v>0.0075</v>
      </c>
      <c r="AG2335" s="88">
        <f t="shared" si="9"/>
        <v>48256.05885</v>
      </c>
      <c r="AH2335" s="88">
        <f>AG2335*'⚙️ Config'!$B$11</f>
        <v>241280.2943</v>
      </c>
      <c r="AI2335" s="88">
        <f>AH2335*'⚙️ Config'!$B$12</f>
        <v>72384.08828</v>
      </c>
      <c r="AJ2335" s="64"/>
      <c r="AK2335" s="84"/>
      <c r="AL2335" s="84"/>
      <c r="AM2335" s="84"/>
      <c r="AN2335" s="84"/>
      <c r="AO2335" s="84"/>
      <c r="AP2335" s="84"/>
      <c r="AQ2335" s="84"/>
    </row>
    <row r="2336" ht="15.0" customHeight="1">
      <c r="A2336" s="93">
        <v>2333.0</v>
      </c>
      <c r="B2336" s="94" t="s">
        <v>5072</v>
      </c>
      <c r="C2336" s="93" t="s">
        <v>141</v>
      </c>
      <c r="D2336" s="93" t="s">
        <v>5073</v>
      </c>
      <c r="E2336" s="95">
        <v>35.13</v>
      </c>
      <c r="F2336" s="93" t="s">
        <v>85</v>
      </c>
      <c r="G2336" s="93" t="s">
        <v>423</v>
      </c>
      <c r="H2336" s="96">
        <v>6428697.5</v>
      </c>
      <c r="I2336" s="93">
        <v>3.0</v>
      </c>
      <c r="J2336" s="97">
        <v>2.7</v>
      </c>
      <c r="K2336" s="94">
        <v>2024.0</v>
      </c>
      <c r="L2336" s="93" t="s">
        <v>295</v>
      </c>
      <c r="M2336" s="93">
        <v>2023.0</v>
      </c>
      <c r="N2336" s="93" t="s">
        <v>161</v>
      </c>
      <c r="O2336" s="65" t="str">
        <f t="shared" si="1"/>
        <v>023308200001</v>
      </c>
      <c r="P2336" s="65">
        <f t="shared" si="2"/>
        <v>7</v>
      </c>
      <c r="Q2336" s="65">
        <f t="shared" si="3"/>
        <v>7</v>
      </c>
      <c r="R2336" s="65" t="str">
        <f t="shared" si="12"/>
        <v>02.330.820/0001-77</v>
      </c>
      <c r="S2336" s="84"/>
      <c r="T2336" s="84" t="str">
        <f t="shared" si="10"/>
        <v/>
      </c>
      <c r="U2336" s="84" t="str">
        <f t="shared" si="11"/>
        <v/>
      </c>
      <c r="V2336" s="65" t="str">
        <f t="shared" si="5"/>
        <v/>
      </c>
      <c r="W2336" s="84"/>
      <c r="X2336" s="84"/>
      <c r="Y2336" s="85"/>
      <c r="Z2336" s="85"/>
      <c r="AA2336" s="65" t="str">
        <f t="shared" si="6"/>
        <v/>
      </c>
      <c r="AB2336" s="65" t="str">
        <f t="shared" si="7"/>
        <v/>
      </c>
      <c r="AC2336" s="86"/>
      <c r="AD2336" s="87" t="str">
        <f t="shared" si="8"/>
        <v/>
      </c>
      <c r="AE2336" s="84"/>
      <c r="AF2336" s="86">
        <f>IF(AC2336&gt;0,AC2336,'⚙️ Config'!$B$10)</f>
        <v>0.0075</v>
      </c>
      <c r="AG2336" s="88">
        <f t="shared" si="9"/>
        <v>48215.23125</v>
      </c>
      <c r="AH2336" s="88">
        <f>AG2336*'⚙️ Config'!$B$11</f>
        <v>241076.1563</v>
      </c>
      <c r="AI2336" s="88">
        <f>AH2336*'⚙️ Config'!$B$12</f>
        <v>72322.84688</v>
      </c>
      <c r="AJ2336" s="64"/>
      <c r="AK2336" s="84"/>
      <c r="AL2336" s="84"/>
      <c r="AM2336" s="84"/>
      <c r="AN2336" s="84"/>
      <c r="AO2336" s="84"/>
      <c r="AP2336" s="84"/>
      <c r="AQ2336" s="84"/>
    </row>
    <row r="2337" ht="15.0" customHeight="1">
      <c r="A2337" s="93">
        <v>2334.0</v>
      </c>
      <c r="B2337" s="94" t="s">
        <v>5074</v>
      </c>
      <c r="C2337" s="93" t="s">
        <v>141</v>
      </c>
      <c r="D2337" s="93" t="s">
        <v>5075</v>
      </c>
      <c r="E2337" s="95">
        <v>30.98</v>
      </c>
      <c r="F2337" s="93" t="s">
        <v>85</v>
      </c>
      <c r="G2337" s="93" t="s">
        <v>423</v>
      </c>
      <c r="H2337" s="96">
        <v>6413631.03</v>
      </c>
      <c r="I2337" s="93">
        <v>4.0</v>
      </c>
      <c r="J2337" s="97">
        <v>3.2</v>
      </c>
      <c r="K2337" s="94">
        <v>2024.0</v>
      </c>
      <c r="L2337" s="93" t="s">
        <v>1173</v>
      </c>
      <c r="M2337" s="93">
        <v>2023.0</v>
      </c>
      <c r="N2337" s="93" t="s">
        <v>161</v>
      </c>
      <c r="O2337" s="65" t="str">
        <f t="shared" si="1"/>
        <v>027091720001</v>
      </c>
      <c r="P2337" s="65">
        <f t="shared" si="2"/>
        <v>6</v>
      </c>
      <c r="Q2337" s="65">
        <f t="shared" si="3"/>
        <v>4</v>
      </c>
      <c r="R2337" s="65" t="str">
        <f t="shared" si="12"/>
        <v>02.709.172/0001-64</v>
      </c>
      <c r="S2337" s="84"/>
      <c r="T2337" s="84" t="str">
        <f t="shared" si="10"/>
        <v/>
      </c>
      <c r="U2337" s="84" t="str">
        <f t="shared" si="11"/>
        <v/>
      </c>
      <c r="V2337" s="65" t="str">
        <f t="shared" si="5"/>
        <v/>
      </c>
      <c r="W2337" s="84"/>
      <c r="X2337" s="84"/>
      <c r="Y2337" s="85"/>
      <c r="Z2337" s="85"/>
      <c r="AA2337" s="65" t="str">
        <f t="shared" si="6"/>
        <v/>
      </c>
      <c r="AB2337" s="65" t="str">
        <f t="shared" si="7"/>
        <v/>
      </c>
      <c r="AC2337" s="86"/>
      <c r="AD2337" s="87" t="str">
        <f t="shared" si="8"/>
        <v/>
      </c>
      <c r="AE2337" s="84"/>
      <c r="AF2337" s="86">
        <f>IF(AC2337&gt;0,AC2337,'⚙️ Config'!$B$10)</f>
        <v>0.0075</v>
      </c>
      <c r="AG2337" s="88">
        <f t="shared" si="9"/>
        <v>48102.23273</v>
      </c>
      <c r="AH2337" s="88">
        <f>AG2337*'⚙️ Config'!$B$11</f>
        <v>240511.1636</v>
      </c>
      <c r="AI2337" s="88">
        <f>AH2337*'⚙️ Config'!$B$12</f>
        <v>72153.34909</v>
      </c>
      <c r="AJ2337" s="64"/>
      <c r="AK2337" s="84"/>
      <c r="AL2337" s="84"/>
      <c r="AM2337" s="84"/>
      <c r="AN2337" s="84"/>
      <c r="AO2337" s="84"/>
      <c r="AP2337" s="84"/>
      <c r="AQ2337" s="84"/>
    </row>
    <row r="2338" ht="15.0" customHeight="1">
      <c r="A2338" s="93">
        <v>2335.0</v>
      </c>
      <c r="B2338" s="94" t="s">
        <v>5076</v>
      </c>
      <c r="C2338" s="93" t="s">
        <v>141</v>
      </c>
      <c r="D2338" s="93" t="s">
        <v>5077</v>
      </c>
      <c r="E2338" s="95">
        <v>40.17</v>
      </c>
      <c r="F2338" s="93" t="s">
        <v>85</v>
      </c>
      <c r="G2338" s="93" t="s">
        <v>423</v>
      </c>
      <c r="H2338" s="96">
        <v>6389812.69</v>
      </c>
      <c r="I2338" s="93">
        <v>3.0</v>
      </c>
      <c r="J2338" s="97">
        <v>1.6</v>
      </c>
      <c r="K2338" s="94">
        <v>2024.0</v>
      </c>
      <c r="L2338" s="93" t="s">
        <v>5078</v>
      </c>
      <c r="M2338" s="93">
        <v>2024.0</v>
      </c>
      <c r="N2338" s="93" t="s">
        <v>161</v>
      </c>
      <c r="O2338" s="65" t="str">
        <f t="shared" si="1"/>
        <v>050516200001</v>
      </c>
      <c r="P2338" s="65">
        <f t="shared" si="2"/>
        <v>7</v>
      </c>
      <c r="Q2338" s="65">
        <f t="shared" si="3"/>
        <v>3</v>
      </c>
      <c r="R2338" s="65" t="str">
        <f t="shared" si="12"/>
        <v>05.051.620/0001-73</v>
      </c>
      <c r="S2338" s="84"/>
      <c r="T2338" s="84" t="str">
        <f t="shared" si="10"/>
        <v/>
      </c>
      <c r="U2338" s="84" t="str">
        <f t="shared" si="11"/>
        <v/>
      </c>
      <c r="V2338" s="65" t="str">
        <f t="shared" si="5"/>
        <v/>
      </c>
      <c r="W2338" s="84"/>
      <c r="X2338" s="84"/>
      <c r="Y2338" s="85"/>
      <c r="Z2338" s="85"/>
      <c r="AA2338" s="65" t="str">
        <f t="shared" si="6"/>
        <v/>
      </c>
      <c r="AB2338" s="65" t="str">
        <f t="shared" si="7"/>
        <v/>
      </c>
      <c r="AC2338" s="86"/>
      <c r="AD2338" s="87" t="str">
        <f t="shared" si="8"/>
        <v/>
      </c>
      <c r="AE2338" s="84"/>
      <c r="AF2338" s="86">
        <f>IF(AC2338&gt;0,AC2338,'⚙️ Config'!$B$10)</f>
        <v>0.0075</v>
      </c>
      <c r="AG2338" s="88">
        <f t="shared" si="9"/>
        <v>47923.59518</v>
      </c>
      <c r="AH2338" s="88">
        <f>AG2338*'⚙️ Config'!$B$11</f>
        <v>239617.9759</v>
      </c>
      <c r="AI2338" s="88">
        <f>AH2338*'⚙️ Config'!$B$12</f>
        <v>71885.39276</v>
      </c>
      <c r="AJ2338" s="64"/>
      <c r="AK2338" s="84"/>
      <c r="AL2338" s="84"/>
      <c r="AM2338" s="84"/>
      <c r="AN2338" s="84"/>
      <c r="AO2338" s="84"/>
      <c r="AP2338" s="84"/>
      <c r="AQ2338" s="84"/>
    </row>
    <row r="2339" ht="15.0" customHeight="1">
      <c r="A2339" s="93">
        <v>2336.0</v>
      </c>
      <c r="B2339" s="94" t="s">
        <v>5079</v>
      </c>
      <c r="C2339" s="93" t="s">
        <v>141</v>
      </c>
      <c r="D2339" s="93" t="s">
        <v>5080</v>
      </c>
      <c r="E2339" s="95">
        <v>30.69</v>
      </c>
      <c r="F2339" s="93" t="s">
        <v>85</v>
      </c>
      <c r="G2339" s="93" t="s">
        <v>423</v>
      </c>
      <c r="H2339" s="96">
        <v>6387316.75</v>
      </c>
      <c r="I2339" s="93">
        <v>3.0</v>
      </c>
      <c r="J2339" s="97">
        <v>3.2</v>
      </c>
      <c r="K2339" s="94">
        <v>2024.0</v>
      </c>
      <c r="L2339" s="93" t="s">
        <v>387</v>
      </c>
      <c r="M2339" s="93">
        <v>2023.0</v>
      </c>
      <c r="N2339" s="93" t="s">
        <v>161</v>
      </c>
      <c r="O2339" s="65" t="str">
        <f t="shared" si="1"/>
        <v>301700160001</v>
      </c>
      <c r="P2339" s="65">
        <f t="shared" si="2"/>
        <v>0</v>
      </c>
      <c r="Q2339" s="65">
        <f t="shared" si="3"/>
        <v>3</v>
      </c>
      <c r="R2339" s="65" t="str">
        <f t="shared" si="12"/>
        <v>30.170.016/0001-03</v>
      </c>
      <c r="S2339" s="84"/>
      <c r="T2339" s="84" t="str">
        <f t="shared" si="10"/>
        <v/>
      </c>
      <c r="U2339" s="84" t="str">
        <f t="shared" si="11"/>
        <v/>
      </c>
      <c r="V2339" s="65" t="str">
        <f t="shared" si="5"/>
        <v/>
      </c>
      <c r="W2339" s="84"/>
      <c r="X2339" s="84"/>
      <c r="Y2339" s="85"/>
      <c r="Z2339" s="85"/>
      <c r="AA2339" s="65" t="str">
        <f t="shared" si="6"/>
        <v/>
      </c>
      <c r="AB2339" s="65" t="str">
        <f t="shared" si="7"/>
        <v/>
      </c>
      <c r="AC2339" s="86"/>
      <c r="AD2339" s="87" t="str">
        <f t="shared" si="8"/>
        <v/>
      </c>
      <c r="AE2339" s="84"/>
      <c r="AF2339" s="86">
        <f>IF(AC2339&gt;0,AC2339,'⚙️ Config'!$B$10)</f>
        <v>0.0075</v>
      </c>
      <c r="AG2339" s="88">
        <f t="shared" si="9"/>
        <v>47904.87563</v>
      </c>
      <c r="AH2339" s="88">
        <f>AG2339*'⚙️ Config'!$B$11</f>
        <v>239524.3781</v>
      </c>
      <c r="AI2339" s="88">
        <f>AH2339*'⚙️ Config'!$B$12</f>
        <v>71857.31344</v>
      </c>
      <c r="AJ2339" s="64"/>
      <c r="AK2339" s="84"/>
      <c r="AL2339" s="84"/>
      <c r="AM2339" s="84"/>
      <c r="AN2339" s="84"/>
      <c r="AO2339" s="84"/>
      <c r="AP2339" s="84"/>
      <c r="AQ2339" s="84"/>
    </row>
    <row r="2340" ht="15.0" customHeight="1">
      <c r="A2340" s="93">
        <v>2337.0</v>
      </c>
      <c r="B2340" s="94" t="s">
        <v>5081</v>
      </c>
      <c r="C2340" s="93" t="s">
        <v>141</v>
      </c>
      <c r="D2340" s="93" t="s">
        <v>5082</v>
      </c>
      <c r="E2340" s="95">
        <v>41.88</v>
      </c>
      <c r="F2340" s="93" t="s">
        <v>85</v>
      </c>
      <c r="G2340" s="93" t="s">
        <v>423</v>
      </c>
      <c r="H2340" s="96">
        <v>6386912.94</v>
      </c>
      <c r="I2340" s="93">
        <v>3.0</v>
      </c>
      <c r="J2340" s="97">
        <v>1.8</v>
      </c>
      <c r="K2340" s="94">
        <v>2024.0</v>
      </c>
      <c r="L2340" s="93" t="s">
        <v>691</v>
      </c>
      <c r="M2340" s="93">
        <v>2024.0</v>
      </c>
      <c r="N2340" s="93" t="s">
        <v>161</v>
      </c>
      <c r="O2340" s="65" t="str">
        <f t="shared" si="1"/>
        <v>203692470001</v>
      </c>
      <c r="P2340" s="65">
        <f t="shared" si="2"/>
        <v>9</v>
      </c>
      <c r="Q2340" s="65">
        <f t="shared" si="3"/>
        <v>7</v>
      </c>
      <c r="R2340" s="65" t="str">
        <f t="shared" si="12"/>
        <v>20.369.247/0001-97</v>
      </c>
      <c r="S2340" s="84"/>
      <c r="T2340" s="84" t="str">
        <f t="shared" si="10"/>
        <v/>
      </c>
      <c r="U2340" s="84" t="str">
        <f t="shared" si="11"/>
        <v/>
      </c>
      <c r="V2340" s="65" t="str">
        <f t="shared" si="5"/>
        <v/>
      </c>
      <c r="W2340" s="84"/>
      <c r="X2340" s="84"/>
      <c r="Y2340" s="85"/>
      <c r="Z2340" s="85"/>
      <c r="AA2340" s="65" t="str">
        <f t="shared" si="6"/>
        <v/>
      </c>
      <c r="AB2340" s="65" t="str">
        <f t="shared" si="7"/>
        <v/>
      </c>
      <c r="AC2340" s="86"/>
      <c r="AD2340" s="87" t="str">
        <f t="shared" si="8"/>
        <v/>
      </c>
      <c r="AE2340" s="84"/>
      <c r="AF2340" s="86">
        <f>IF(AC2340&gt;0,AC2340,'⚙️ Config'!$B$10)</f>
        <v>0.0075</v>
      </c>
      <c r="AG2340" s="88">
        <f t="shared" si="9"/>
        <v>47901.84705</v>
      </c>
      <c r="AH2340" s="88">
        <f>AG2340*'⚙️ Config'!$B$11</f>
        <v>239509.2353</v>
      </c>
      <c r="AI2340" s="88">
        <f>AH2340*'⚙️ Config'!$B$12</f>
        <v>71852.77058</v>
      </c>
      <c r="AJ2340" s="64"/>
      <c r="AK2340" s="84"/>
      <c r="AL2340" s="84"/>
      <c r="AM2340" s="84"/>
      <c r="AN2340" s="84"/>
      <c r="AO2340" s="84"/>
      <c r="AP2340" s="84"/>
      <c r="AQ2340" s="84"/>
    </row>
    <row r="2341" ht="15.0" customHeight="1">
      <c r="A2341" s="93">
        <v>2338.0</v>
      </c>
      <c r="B2341" s="94" t="s">
        <v>5083</v>
      </c>
      <c r="C2341" s="93" t="s">
        <v>141</v>
      </c>
      <c r="D2341" s="93" t="s">
        <v>5084</v>
      </c>
      <c r="E2341" s="95">
        <v>53.7</v>
      </c>
      <c r="F2341" s="93" t="s">
        <v>85</v>
      </c>
      <c r="G2341" s="93" t="s">
        <v>423</v>
      </c>
      <c r="H2341" s="96">
        <v>6381220.43</v>
      </c>
      <c r="I2341" s="93">
        <v>4.0</v>
      </c>
      <c r="J2341" s="97">
        <v>1.2</v>
      </c>
      <c r="K2341" s="94">
        <v>2025.0</v>
      </c>
      <c r="L2341" s="93" t="s">
        <v>144</v>
      </c>
      <c r="M2341" s="93">
        <v>2025.0</v>
      </c>
      <c r="N2341" s="93" t="s">
        <v>145</v>
      </c>
      <c r="O2341" s="65" t="str">
        <f t="shared" si="1"/>
        <v>272207250001</v>
      </c>
      <c r="P2341" s="65">
        <f t="shared" si="2"/>
        <v>4</v>
      </c>
      <c r="Q2341" s="65">
        <f t="shared" si="3"/>
        <v>1</v>
      </c>
      <c r="R2341" s="65" t="str">
        <f t="shared" si="12"/>
        <v>27.220.725/0001-41</v>
      </c>
      <c r="S2341" s="84"/>
      <c r="T2341" s="84" t="str">
        <f t="shared" si="10"/>
        <v/>
      </c>
      <c r="U2341" s="84" t="str">
        <f t="shared" si="11"/>
        <v/>
      </c>
      <c r="V2341" s="65" t="str">
        <f t="shared" si="5"/>
        <v/>
      </c>
      <c r="W2341" s="84"/>
      <c r="X2341" s="84"/>
      <c r="Y2341" s="85"/>
      <c r="Z2341" s="85"/>
      <c r="AA2341" s="65" t="str">
        <f t="shared" si="6"/>
        <v/>
      </c>
      <c r="AB2341" s="65" t="str">
        <f t="shared" si="7"/>
        <v/>
      </c>
      <c r="AC2341" s="86"/>
      <c r="AD2341" s="87" t="str">
        <f t="shared" si="8"/>
        <v/>
      </c>
      <c r="AE2341" s="84"/>
      <c r="AF2341" s="86">
        <f>IF(AC2341&gt;0,AC2341,'⚙️ Config'!$B$10)</f>
        <v>0.0075</v>
      </c>
      <c r="AG2341" s="88">
        <f t="shared" si="9"/>
        <v>47859.15323</v>
      </c>
      <c r="AH2341" s="88">
        <f>AG2341*'⚙️ Config'!$B$11</f>
        <v>239295.7661</v>
      </c>
      <c r="AI2341" s="88">
        <f>AH2341*'⚙️ Config'!$B$12</f>
        <v>71788.72984</v>
      </c>
      <c r="AJ2341" s="64"/>
      <c r="AK2341" s="84"/>
      <c r="AL2341" s="84"/>
      <c r="AM2341" s="84"/>
      <c r="AN2341" s="84"/>
      <c r="AO2341" s="84"/>
      <c r="AP2341" s="84"/>
      <c r="AQ2341" s="84"/>
    </row>
    <row r="2342" ht="15.0" customHeight="1">
      <c r="A2342" s="93">
        <v>2339.0</v>
      </c>
      <c r="B2342" s="94" t="s">
        <v>5085</v>
      </c>
      <c r="C2342" s="93" t="s">
        <v>141</v>
      </c>
      <c r="D2342" s="93" t="s">
        <v>5086</v>
      </c>
      <c r="E2342" s="95">
        <v>23.91</v>
      </c>
      <c r="F2342" s="93" t="s">
        <v>85</v>
      </c>
      <c r="G2342" s="93" t="s">
        <v>423</v>
      </c>
      <c r="H2342" s="96">
        <v>6359332.73</v>
      </c>
      <c r="I2342" s="93">
        <v>3.0</v>
      </c>
      <c r="J2342" s="97">
        <v>3.6</v>
      </c>
      <c r="K2342" s="94">
        <v>2022.0</v>
      </c>
      <c r="L2342" s="93" t="s">
        <v>387</v>
      </c>
      <c r="M2342" s="93">
        <v>2022.0</v>
      </c>
      <c r="N2342" s="93" t="s">
        <v>161</v>
      </c>
      <c r="O2342" s="65" t="str">
        <f t="shared" si="1"/>
        <v>272441950001</v>
      </c>
      <c r="P2342" s="65">
        <f t="shared" si="2"/>
        <v>7</v>
      </c>
      <c r="Q2342" s="65">
        <f t="shared" si="3"/>
        <v>1</v>
      </c>
      <c r="R2342" s="65" t="str">
        <f t="shared" si="12"/>
        <v>27.244.195/0001-71</v>
      </c>
      <c r="S2342" s="84"/>
      <c r="T2342" s="84" t="str">
        <f t="shared" si="10"/>
        <v/>
      </c>
      <c r="U2342" s="84" t="str">
        <f t="shared" si="11"/>
        <v/>
      </c>
      <c r="V2342" s="65" t="str">
        <f t="shared" si="5"/>
        <v/>
      </c>
      <c r="W2342" s="84"/>
      <c r="X2342" s="84"/>
      <c r="Y2342" s="85"/>
      <c r="Z2342" s="85"/>
      <c r="AA2342" s="65" t="str">
        <f t="shared" si="6"/>
        <v/>
      </c>
      <c r="AB2342" s="65" t="str">
        <f t="shared" si="7"/>
        <v/>
      </c>
      <c r="AC2342" s="86"/>
      <c r="AD2342" s="87" t="str">
        <f t="shared" si="8"/>
        <v/>
      </c>
      <c r="AE2342" s="84"/>
      <c r="AF2342" s="86">
        <f>IF(AC2342&gt;0,AC2342,'⚙️ Config'!$B$10)</f>
        <v>0.0075</v>
      </c>
      <c r="AG2342" s="88">
        <f t="shared" si="9"/>
        <v>47694.99548</v>
      </c>
      <c r="AH2342" s="88">
        <f>AG2342*'⚙️ Config'!$B$11</f>
        <v>238474.9774</v>
      </c>
      <c r="AI2342" s="88">
        <f>AH2342*'⚙️ Config'!$B$12</f>
        <v>71542.49321</v>
      </c>
      <c r="AJ2342" s="64"/>
      <c r="AK2342" s="84"/>
      <c r="AL2342" s="84"/>
      <c r="AM2342" s="84"/>
      <c r="AN2342" s="84"/>
      <c r="AO2342" s="84"/>
      <c r="AP2342" s="84"/>
      <c r="AQ2342" s="84"/>
    </row>
    <row r="2343" ht="15.0" customHeight="1">
      <c r="A2343" s="93">
        <v>2340.0</v>
      </c>
      <c r="B2343" s="94" t="s">
        <v>5087</v>
      </c>
      <c r="C2343" s="93" t="s">
        <v>141</v>
      </c>
      <c r="D2343" s="93" t="s">
        <v>5088</v>
      </c>
      <c r="E2343" s="95">
        <v>47.09</v>
      </c>
      <c r="F2343" s="93" t="s">
        <v>85</v>
      </c>
      <c r="G2343" s="93" t="s">
        <v>423</v>
      </c>
      <c r="H2343" s="96">
        <v>6347432.68</v>
      </c>
      <c r="I2343" s="93">
        <v>1.0</v>
      </c>
      <c r="J2343" s="97">
        <v>2.1</v>
      </c>
      <c r="K2343" s="94">
        <v>2024.0</v>
      </c>
      <c r="L2343" s="93" t="s">
        <v>295</v>
      </c>
      <c r="M2343" s="93">
        <v>2024.0</v>
      </c>
      <c r="N2343" s="93" t="s">
        <v>145</v>
      </c>
      <c r="O2343" s="65" t="str">
        <f t="shared" si="1"/>
        <v>720276830001</v>
      </c>
      <c r="P2343" s="65">
        <f t="shared" si="2"/>
        <v>8</v>
      </c>
      <c r="Q2343" s="65">
        <f t="shared" si="3"/>
        <v>1</v>
      </c>
      <c r="R2343" s="65" t="str">
        <f t="shared" si="12"/>
        <v>72.027.683/0001-81</v>
      </c>
      <c r="S2343" s="84"/>
      <c r="T2343" s="84" t="str">
        <f t="shared" si="10"/>
        <v/>
      </c>
      <c r="U2343" s="84" t="str">
        <f t="shared" si="11"/>
        <v/>
      </c>
      <c r="V2343" s="65" t="str">
        <f t="shared" si="5"/>
        <v/>
      </c>
      <c r="W2343" s="84"/>
      <c r="X2343" s="84"/>
      <c r="Y2343" s="85"/>
      <c r="Z2343" s="85"/>
      <c r="AA2343" s="65" t="str">
        <f t="shared" si="6"/>
        <v/>
      </c>
      <c r="AB2343" s="65" t="str">
        <f t="shared" si="7"/>
        <v/>
      </c>
      <c r="AC2343" s="86"/>
      <c r="AD2343" s="87" t="str">
        <f t="shared" si="8"/>
        <v/>
      </c>
      <c r="AE2343" s="84"/>
      <c r="AF2343" s="86">
        <f>IF(AC2343&gt;0,AC2343,'⚙️ Config'!$B$10)</f>
        <v>0.0075</v>
      </c>
      <c r="AG2343" s="88">
        <f t="shared" si="9"/>
        <v>47605.7451</v>
      </c>
      <c r="AH2343" s="88">
        <f>AG2343*'⚙️ Config'!$B$11</f>
        <v>238028.7255</v>
      </c>
      <c r="AI2343" s="88">
        <f>AH2343*'⚙️ Config'!$B$12</f>
        <v>71408.61765</v>
      </c>
      <c r="AJ2343" s="64"/>
      <c r="AK2343" s="84"/>
      <c r="AL2343" s="84"/>
      <c r="AM2343" s="84"/>
      <c r="AN2343" s="84"/>
      <c r="AO2343" s="84"/>
      <c r="AP2343" s="84"/>
      <c r="AQ2343" s="84"/>
    </row>
    <row r="2344" ht="15.0" customHeight="1">
      <c r="A2344" s="93">
        <v>2341.0</v>
      </c>
      <c r="B2344" s="94" t="s">
        <v>5089</v>
      </c>
      <c r="C2344" s="93" t="s">
        <v>141</v>
      </c>
      <c r="D2344" s="93" t="s">
        <v>5090</v>
      </c>
      <c r="E2344" s="95">
        <v>26.28</v>
      </c>
      <c r="F2344" s="93" t="s">
        <v>85</v>
      </c>
      <c r="G2344" s="93" t="s">
        <v>423</v>
      </c>
      <c r="H2344" s="96">
        <v>6281405.77</v>
      </c>
      <c r="I2344" s="93">
        <v>3.0</v>
      </c>
      <c r="J2344" s="97">
        <v>3.1</v>
      </c>
      <c r="K2344" s="94">
        <v>2023.0</v>
      </c>
      <c r="L2344" s="93" t="s">
        <v>719</v>
      </c>
      <c r="M2344" s="93">
        <v>2023.0</v>
      </c>
      <c r="N2344" s="93" t="s">
        <v>4351</v>
      </c>
      <c r="O2344" s="65" t="str">
        <f t="shared" si="1"/>
        <v>074666380001</v>
      </c>
      <c r="P2344" s="65">
        <f t="shared" si="2"/>
        <v>6</v>
      </c>
      <c r="Q2344" s="65">
        <f t="shared" si="3"/>
        <v>1</v>
      </c>
      <c r="R2344" s="65" t="str">
        <f t="shared" si="12"/>
        <v>07.466.638/0001-61</v>
      </c>
      <c r="S2344" s="84"/>
      <c r="T2344" s="84" t="str">
        <f t="shared" si="10"/>
        <v/>
      </c>
      <c r="U2344" s="84" t="str">
        <f t="shared" si="11"/>
        <v/>
      </c>
      <c r="V2344" s="65" t="str">
        <f t="shared" si="5"/>
        <v/>
      </c>
      <c r="W2344" s="84"/>
      <c r="X2344" s="84"/>
      <c r="Y2344" s="85"/>
      <c r="Z2344" s="85"/>
      <c r="AA2344" s="65" t="str">
        <f t="shared" si="6"/>
        <v/>
      </c>
      <c r="AB2344" s="65" t="str">
        <f t="shared" si="7"/>
        <v/>
      </c>
      <c r="AC2344" s="86"/>
      <c r="AD2344" s="87" t="str">
        <f t="shared" si="8"/>
        <v/>
      </c>
      <c r="AE2344" s="84"/>
      <c r="AF2344" s="86">
        <f>IF(AC2344&gt;0,AC2344,'⚙️ Config'!$B$10)</f>
        <v>0.0075</v>
      </c>
      <c r="AG2344" s="88">
        <f t="shared" si="9"/>
        <v>47110.54328</v>
      </c>
      <c r="AH2344" s="88">
        <f>AG2344*'⚙️ Config'!$B$11</f>
        <v>235552.7164</v>
      </c>
      <c r="AI2344" s="88">
        <f>AH2344*'⚙️ Config'!$B$12</f>
        <v>70665.81491</v>
      </c>
      <c r="AJ2344" s="64"/>
      <c r="AK2344" s="84"/>
      <c r="AL2344" s="84"/>
      <c r="AM2344" s="84"/>
      <c r="AN2344" s="84"/>
      <c r="AO2344" s="84"/>
      <c r="AP2344" s="84"/>
      <c r="AQ2344" s="84"/>
    </row>
    <row r="2345" ht="15.0" customHeight="1">
      <c r="A2345" s="93">
        <v>2342.0</v>
      </c>
      <c r="B2345" s="94" t="s">
        <v>5091</v>
      </c>
      <c r="C2345" s="93" t="s">
        <v>141</v>
      </c>
      <c r="D2345" s="93" t="s">
        <v>5092</v>
      </c>
      <c r="E2345" s="95">
        <v>36.61</v>
      </c>
      <c r="F2345" s="93" t="s">
        <v>85</v>
      </c>
      <c r="G2345" s="93" t="s">
        <v>423</v>
      </c>
      <c r="H2345" s="96">
        <v>6255315.9</v>
      </c>
      <c r="I2345" s="93">
        <v>4.0</v>
      </c>
      <c r="J2345" s="97">
        <v>2.4</v>
      </c>
      <c r="K2345" s="94">
        <v>2025.0</v>
      </c>
      <c r="L2345" s="93" t="s">
        <v>719</v>
      </c>
      <c r="M2345" s="93">
        <v>2023.0</v>
      </c>
      <c r="N2345" s="93" t="s">
        <v>161</v>
      </c>
      <c r="O2345" s="65" t="str">
        <f t="shared" si="1"/>
        <v>270263110001</v>
      </c>
      <c r="P2345" s="65">
        <f t="shared" si="2"/>
        <v>8</v>
      </c>
      <c r="Q2345" s="65">
        <f t="shared" si="3"/>
        <v>6</v>
      </c>
      <c r="R2345" s="65" t="str">
        <f t="shared" si="12"/>
        <v>27.026.311/0001-86</v>
      </c>
      <c r="S2345" s="84"/>
      <c r="T2345" s="84" t="str">
        <f t="shared" si="10"/>
        <v/>
      </c>
      <c r="U2345" s="84" t="str">
        <f t="shared" si="11"/>
        <v/>
      </c>
      <c r="V2345" s="65" t="str">
        <f t="shared" si="5"/>
        <v/>
      </c>
      <c r="W2345" s="84"/>
      <c r="X2345" s="84"/>
      <c r="Y2345" s="85"/>
      <c r="Z2345" s="85"/>
      <c r="AA2345" s="65" t="str">
        <f t="shared" si="6"/>
        <v/>
      </c>
      <c r="AB2345" s="65" t="str">
        <f t="shared" si="7"/>
        <v/>
      </c>
      <c r="AC2345" s="86"/>
      <c r="AD2345" s="87" t="str">
        <f t="shared" si="8"/>
        <v/>
      </c>
      <c r="AE2345" s="84"/>
      <c r="AF2345" s="86">
        <f>IF(AC2345&gt;0,AC2345,'⚙️ Config'!$B$10)</f>
        <v>0.0075</v>
      </c>
      <c r="AG2345" s="88">
        <f t="shared" si="9"/>
        <v>46914.86925</v>
      </c>
      <c r="AH2345" s="88">
        <f>AG2345*'⚙️ Config'!$B$11</f>
        <v>234574.3463</v>
      </c>
      <c r="AI2345" s="88">
        <f>AH2345*'⚙️ Config'!$B$12</f>
        <v>70372.30388</v>
      </c>
      <c r="AJ2345" s="64"/>
      <c r="AK2345" s="84"/>
      <c r="AL2345" s="84"/>
      <c r="AM2345" s="84"/>
      <c r="AN2345" s="84"/>
      <c r="AO2345" s="84"/>
      <c r="AP2345" s="84"/>
      <c r="AQ2345" s="84"/>
    </row>
    <row r="2346" ht="15.0" customHeight="1">
      <c r="A2346" s="93">
        <v>2343.0</v>
      </c>
      <c r="B2346" s="94" t="s">
        <v>5093</v>
      </c>
      <c r="C2346" s="93" t="s">
        <v>141</v>
      </c>
      <c r="D2346" s="93" t="s">
        <v>5094</v>
      </c>
      <c r="E2346" s="95">
        <v>35.6</v>
      </c>
      <c r="F2346" s="93" t="s">
        <v>85</v>
      </c>
      <c r="G2346" s="93" t="s">
        <v>423</v>
      </c>
      <c r="H2346" s="96">
        <v>6239710.48</v>
      </c>
      <c r="I2346" s="93">
        <v>4.0</v>
      </c>
      <c r="J2346" s="97">
        <v>1.8</v>
      </c>
      <c r="K2346" s="94">
        <v>2024.0</v>
      </c>
      <c r="L2346" s="93" t="s">
        <v>719</v>
      </c>
      <c r="M2346" s="93">
        <v>2024.0</v>
      </c>
      <c r="N2346" s="93" t="s">
        <v>161</v>
      </c>
      <c r="O2346" s="65" t="str">
        <f t="shared" si="1"/>
        <v>047875360001</v>
      </c>
      <c r="P2346" s="65">
        <f t="shared" si="2"/>
        <v>5</v>
      </c>
      <c r="Q2346" s="65">
        <f t="shared" si="3"/>
        <v>0</v>
      </c>
      <c r="R2346" s="65" t="str">
        <f t="shared" si="12"/>
        <v>04.787.536/0001-50</v>
      </c>
      <c r="S2346" s="84"/>
      <c r="T2346" s="84" t="str">
        <f t="shared" si="10"/>
        <v/>
      </c>
      <c r="U2346" s="84" t="str">
        <f t="shared" si="11"/>
        <v/>
      </c>
      <c r="V2346" s="65" t="str">
        <f t="shared" si="5"/>
        <v/>
      </c>
      <c r="W2346" s="84"/>
      <c r="X2346" s="84"/>
      <c r="Y2346" s="85"/>
      <c r="Z2346" s="85"/>
      <c r="AA2346" s="65" t="str">
        <f t="shared" si="6"/>
        <v/>
      </c>
      <c r="AB2346" s="65" t="str">
        <f t="shared" si="7"/>
        <v/>
      </c>
      <c r="AC2346" s="86"/>
      <c r="AD2346" s="87" t="str">
        <f t="shared" si="8"/>
        <v/>
      </c>
      <c r="AE2346" s="84"/>
      <c r="AF2346" s="86">
        <f>IF(AC2346&gt;0,AC2346,'⚙️ Config'!$B$10)</f>
        <v>0.0075</v>
      </c>
      <c r="AG2346" s="88">
        <f t="shared" si="9"/>
        <v>46797.8286</v>
      </c>
      <c r="AH2346" s="88">
        <f>AG2346*'⚙️ Config'!$B$11</f>
        <v>233989.143</v>
      </c>
      <c r="AI2346" s="88">
        <f>AH2346*'⚙️ Config'!$B$12</f>
        <v>70196.7429</v>
      </c>
      <c r="AJ2346" s="64"/>
      <c r="AK2346" s="84"/>
      <c r="AL2346" s="84"/>
      <c r="AM2346" s="84"/>
      <c r="AN2346" s="84"/>
      <c r="AO2346" s="84"/>
      <c r="AP2346" s="84"/>
      <c r="AQ2346" s="84"/>
    </row>
    <row r="2347" ht="15.0" customHeight="1">
      <c r="A2347" s="93">
        <v>2344.0</v>
      </c>
      <c r="B2347" s="94" t="s">
        <v>5095</v>
      </c>
      <c r="C2347" s="93" t="s">
        <v>141</v>
      </c>
      <c r="D2347" s="93" t="s">
        <v>5096</v>
      </c>
      <c r="E2347" s="95">
        <v>28.05</v>
      </c>
      <c r="F2347" s="93" t="s">
        <v>85</v>
      </c>
      <c r="G2347" s="93" t="s">
        <v>423</v>
      </c>
      <c r="H2347" s="96">
        <v>6239183.02</v>
      </c>
      <c r="I2347" s="93">
        <v>3.0</v>
      </c>
      <c r="J2347" s="97">
        <v>2.8</v>
      </c>
      <c r="K2347" s="94">
        <v>2023.0</v>
      </c>
      <c r="L2347" s="93" t="s">
        <v>719</v>
      </c>
      <c r="M2347" s="93">
        <v>2023.0</v>
      </c>
      <c r="N2347" s="93" t="s">
        <v>161</v>
      </c>
      <c r="O2347" s="65" t="str">
        <f t="shared" si="1"/>
        <v>727112940001</v>
      </c>
      <c r="P2347" s="65">
        <f t="shared" si="2"/>
        <v>7</v>
      </c>
      <c r="Q2347" s="65">
        <f t="shared" si="3"/>
        <v>0</v>
      </c>
      <c r="R2347" s="65" t="str">
        <f t="shared" si="12"/>
        <v>72.711.294/0001-70</v>
      </c>
      <c r="S2347" s="84"/>
      <c r="T2347" s="84" t="str">
        <f t="shared" si="10"/>
        <v/>
      </c>
      <c r="U2347" s="84" t="str">
        <f t="shared" si="11"/>
        <v/>
      </c>
      <c r="V2347" s="65" t="str">
        <f t="shared" si="5"/>
        <v/>
      </c>
      <c r="W2347" s="84"/>
      <c r="X2347" s="84"/>
      <c r="Y2347" s="85"/>
      <c r="Z2347" s="85"/>
      <c r="AA2347" s="65" t="str">
        <f t="shared" si="6"/>
        <v/>
      </c>
      <c r="AB2347" s="65" t="str">
        <f t="shared" si="7"/>
        <v/>
      </c>
      <c r="AC2347" s="86"/>
      <c r="AD2347" s="87" t="str">
        <f t="shared" si="8"/>
        <v/>
      </c>
      <c r="AE2347" s="84"/>
      <c r="AF2347" s="86">
        <f>IF(AC2347&gt;0,AC2347,'⚙️ Config'!$B$10)</f>
        <v>0.0075</v>
      </c>
      <c r="AG2347" s="88">
        <f t="shared" si="9"/>
        <v>46793.87265</v>
      </c>
      <c r="AH2347" s="88">
        <f>AG2347*'⚙️ Config'!$B$11</f>
        <v>233969.3633</v>
      </c>
      <c r="AI2347" s="88">
        <f>AH2347*'⚙️ Config'!$B$12</f>
        <v>70190.80898</v>
      </c>
      <c r="AJ2347" s="64"/>
      <c r="AK2347" s="84"/>
      <c r="AL2347" s="84"/>
      <c r="AM2347" s="84"/>
      <c r="AN2347" s="84"/>
      <c r="AO2347" s="84"/>
      <c r="AP2347" s="84"/>
      <c r="AQ2347" s="84"/>
    </row>
    <row r="2348" ht="15.0" customHeight="1">
      <c r="A2348" s="93">
        <v>2345.0</v>
      </c>
      <c r="B2348" s="94" t="s">
        <v>5097</v>
      </c>
      <c r="C2348" s="93" t="s">
        <v>141</v>
      </c>
      <c r="D2348" s="93" t="s">
        <v>5098</v>
      </c>
      <c r="E2348" s="95">
        <v>30.17</v>
      </c>
      <c r="F2348" s="93" t="s">
        <v>85</v>
      </c>
      <c r="G2348" s="93" t="s">
        <v>423</v>
      </c>
      <c r="H2348" s="96">
        <v>6236584.97</v>
      </c>
      <c r="I2348" s="93">
        <v>2.0</v>
      </c>
      <c r="J2348" s="97">
        <v>3.0</v>
      </c>
      <c r="K2348" s="94">
        <v>2023.0</v>
      </c>
      <c r="L2348" s="93" t="s">
        <v>144</v>
      </c>
      <c r="M2348" s="93">
        <v>2023.0</v>
      </c>
      <c r="N2348" s="93" t="s">
        <v>161</v>
      </c>
      <c r="O2348" s="65" t="str">
        <f t="shared" si="1"/>
        <v>055680460001</v>
      </c>
      <c r="P2348" s="65">
        <f t="shared" si="2"/>
        <v>2</v>
      </c>
      <c r="Q2348" s="65">
        <f t="shared" si="3"/>
        <v>5</v>
      </c>
      <c r="R2348" s="65" t="str">
        <f t="shared" si="12"/>
        <v>05.568.046/0001-25</v>
      </c>
      <c r="S2348" s="84"/>
      <c r="T2348" s="84" t="str">
        <f t="shared" si="10"/>
        <v/>
      </c>
      <c r="U2348" s="84" t="str">
        <f t="shared" si="11"/>
        <v/>
      </c>
      <c r="V2348" s="65" t="str">
        <f t="shared" si="5"/>
        <v/>
      </c>
      <c r="W2348" s="84"/>
      <c r="X2348" s="84"/>
      <c r="Y2348" s="85"/>
      <c r="Z2348" s="85"/>
      <c r="AA2348" s="65" t="str">
        <f t="shared" si="6"/>
        <v/>
      </c>
      <c r="AB2348" s="65" t="str">
        <f t="shared" si="7"/>
        <v/>
      </c>
      <c r="AC2348" s="86"/>
      <c r="AD2348" s="87" t="str">
        <f t="shared" si="8"/>
        <v/>
      </c>
      <c r="AE2348" s="84"/>
      <c r="AF2348" s="86">
        <f>IF(AC2348&gt;0,AC2348,'⚙️ Config'!$B$10)</f>
        <v>0.0075</v>
      </c>
      <c r="AG2348" s="88">
        <f t="shared" si="9"/>
        <v>46774.38728</v>
      </c>
      <c r="AH2348" s="88">
        <f>AG2348*'⚙️ Config'!$B$11</f>
        <v>233871.9364</v>
      </c>
      <c r="AI2348" s="88">
        <f>AH2348*'⚙️ Config'!$B$12</f>
        <v>70161.58091</v>
      </c>
      <c r="AJ2348" s="64"/>
      <c r="AK2348" s="84"/>
      <c r="AL2348" s="84"/>
      <c r="AM2348" s="84"/>
      <c r="AN2348" s="84"/>
      <c r="AO2348" s="84"/>
      <c r="AP2348" s="84"/>
      <c r="AQ2348" s="84"/>
    </row>
    <row r="2349" ht="15.0" customHeight="1">
      <c r="A2349" s="93">
        <v>2346.0</v>
      </c>
      <c r="B2349" s="94" t="s">
        <v>5099</v>
      </c>
      <c r="C2349" s="93" t="s">
        <v>154</v>
      </c>
      <c r="D2349" s="93" t="s">
        <v>5100</v>
      </c>
      <c r="E2349" s="95">
        <v>33.8</v>
      </c>
      <c r="F2349" s="93" t="s">
        <v>85</v>
      </c>
      <c r="G2349" s="93" t="s">
        <v>423</v>
      </c>
      <c r="H2349" s="96">
        <v>6224619.37</v>
      </c>
      <c r="I2349" s="93">
        <v>3.0</v>
      </c>
      <c r="J2349" s="97">
        <v>2.5</v>
      </c>
      <c r="K2349" s="94">
        <v>2024.0</v>
      </c>
      <c r="L2349" s="93" t="s">
        <v>144</v>
      </c>
      <c r="M2349" s="93">
        <v>2023.0</v>
      </c>
      <c r="N2349" s="93" t="s">
        <v>145</v>
      </c>
      <c r="O2349" s="65" t="str">
        <f t="shared" si="1"/>
        <v>106927670001</v>
      </c>
      <c r="P2349" s="65">
        <f t="shared" si="2"/>
        <v>8</v>
      </c>
      <c r="Q2349" s="65">
        <f t="shared" si="3"/>
        <v>2</v>
      </c>
      <c r="R2349" s="65" t="str">
        <f t="shared" si="12"/>
        <v>10.692.767/0001-82</v>
      </c>
      <c r="S2349" s="84"/>
      <c r="T2349" s="84" t="str">
        <f t="shared" si="10"/>
        <v/>
      </c>
      <c r="U2349" s="84" t="str">
        <f t="shared" si="11"/>
        <v/>
      </c>
      <c r="V2349" s="65" t="str">
        <f t="shared" si="5"/>
        <v/>
      </c>
      <c r="W2349" s="84"/>
      <c r="X2349" s="84"/>
      <c r="Y2349" s="85"/>
      <c r="Z2349" s="85"/>
      <c r="AA2349" s="65" t="str">
        <f t="shared" si="6"/>
        <v/>
      </c>
      <c r="AB2349" s="65" t="str">
        <f t="shared" si="7"/>
        <v/>
      </c>
      <c r="AC2349" s="86"/>
      <c r="AD2349" s="87" t="str">
        <f t="shared" si="8"/>
        <v/>
      </c>
      <c r="AE2349" s="84"/>
      <c r="AF2349" s="86">
        <f>IF(AC2349&gt;0,AC2349,'⚙️ Config'!$B$10)</f>
        <v>0.0075</v>
      </c>
      <c r="AG2349" s="88">
        <f t="shared" si="9"/>
        <v>46684.64528</v>
      </c>
      <c r="AH2349" s="88">
        <f>AG2349*'⚙️ Config'!$B$11</f>
        <v>233423.2264</v>
      </c>
      <c r="AI2349" s="88">
        <f>AH2349*'⚙️ Config'!$B$12</f>
        <v>70026.96791</v>
      </c>
      <c r="AJ2349" s="64"/>
      <c r="AK2349" s="84"/>
      <c r="AL2349" s="84"/>
      <c r="AM2349" s="84"/>
      <c r="AN2349" s="84"/>
      <c r="AO2349" s="84"/>
      <c r="AP2349" s="84"/>
      <c r="AQ2349" s="84"/>
    </row>
    <row r="2350" ht="15.0" customHeight="1">
      <c r="A2350" s="93">
        <v>2347.0</v>
      </c>
      <c r="B2350" s="94" t="s">
        <v>5101</v>
      </c>
      <c r="C2350" s="93" t="s">
        <v>141</v>
      </c>
      <c r="D2350" s="93" t="s">
        <v>5102</v>
      </c>
      <c r="E2350" s="95">
        <v>30.97</v>
      </c>
      <c r="F2350" s="93" t="s">
        <v>85</v>
      </c>
      <c r="G2350" s="93" t="s">
        <v>423</v>
      </c>
      <c r="H2350" s="96">
        <v>6214468.44</v>
      </c>
      <c r="I2350" s="93">
        <v>3.0</v>
      </c>
      <c r="J2350" s="97">
        <v>2.4</v>
      </c>
      <c r="K2350" s="94">
        <v>2023.0</v>
      </c>
      <c r="L2350" s="93" t="s">
        <v>197</v>
      </c>
      <c r="M2350" s="93">
        <v>2023.0</v>
      </c>
      <c r="N2350" s="93" t="s">
        <v>145</v>
      </c>
      <c r="O2350" s="65" t="str">
        <f t="shared" si="1"/>
        <v>045760030001</v>
      </c>
      <c r="P2350" s="65">
        <f t="shared" si="2"/>
        <v>2</v>
      </c>
      <c r="Q2350" s="65">
        <f t="shared" si="3"/>
        <v>9</v>
      </c>
      <c r="R2350" s="65" t="str">
        <f t="shared" si="12"/>
        <v>04.576.003/0001-29</v>
      </c>
      <c r="S2350" s="84"/>
      <c r="T2350" s="84" t="str">
        <f t="shared" si="10"/>
        <v/>
      </c>
      <c r="U2350" s="84" t="str">
        <f t="shared" si="11"/>
        <v/>
      </c>
      <c r="V2350" s="65" t="str">
        <f t="shared" si="5"/>
        <v/>
      </c>
      <c r="W2350" s="84"/>
      <c r="X2350" s="84"/>
      <c r="Y2350" s="85"/>
      <c r="Z2350" s="85"/>
      <c r="AA2350" s="65" t="str">
        <f t="shared" si="6"/>
        <v/>
      </c>
      <c r="AB2350" s="65" t="str">
        <f t="shared" si="7"/>
        <v/>
      </c>
      <c r="AC2350" s="86"/>
      <c r="AD2350" s="87" t="str">
        <f t="shared" si="8"/>
        <v/>
      </c>
      <c r="AE2350" s="84"/>
      <c r="AF2350" s="86">
        <f>IF(AC2350&gt;0,AC2350,'⚙️ Config'!$B$10)</f>
        <v>0.0075</v>
      </c>
      <c r="AG2350" s="88">
        <f t="shared" si="9"/>
        <v>46608.5133</v>
      </c>
      <c r="AH2350" s="88">
        <f>AG2350*'⚙️ Config'!$B$11</f>
        <v>233042.5665</v>
      </c>
      <c r="AI2350" s="88">
        <f>AH2350*'⚙️ Config'!$B$12</f>
        <v>69912.76995</v>
      </c>
      <c r="AJ2350" s="64"/>
      <c r="AK2350" s="84"/>
      <c r="AL2350" s="84"/>
      <c r="AM2350" s="84"/>
      <c r="AN2350" s="84"/>
      <c r="AO2350" s="84"/>
      <c r="AP2350" s="84"/>
      <c r="AQ2350" s="84"/>
    </row>
    <row r="2351" ht="15.0" customHeight="1">
      <c r="A2351" s="93">
        <v>2348.0</v>
      </c>
      <c r="B2351" s="94" t="s">
        <v>5103</v>
      </c>
      <c r="C2351" s="93" t="s">
        <v>141</v>
      </c>
      <c r="D2351" s="93" t="s">
        <v>5104</v>
      </c>
      <c r="E2351" s="95">
        <v>53.22</v>
      </c>
      <c r="F2351" s="93" t="s">
        <v>85</v>
      </c>
      <c r="G2351" s="93" t="s">
        <v>423</v>
      </c>
      <c r="H2351" s="96">
        <v>6212903.65</v>
      </c>
      <c r="I2351" s="93">
        <v>3.0</v>
      </c>
      <c r="J2351" s="97">
        <v>4.0</v>
      </c>
      <c r="K2351" s="94">
        <v>2025.0</v>
      </c>
      <c r="L2351" s="93" t="s">
        <v>615</v>
      </c>
      <c r="M2351" s="93">
        <v>2022.0</v>
      </c>
      <c r="N2351" s="93" t="s">
        <v>208</v>
      </c>
      <c r="O2351" s="65" t="str">
        <f t="shared" si="1"/>
        <v>677340530001</v>
      </c>
      <c r="P2351" s="65">
        <f t="shared" si="2"/>
        <v>0</v>
      </c>
      <c r="Q2351" s="65">
        <f t="shared" si="3"/>
        <v>7</v>
      </c>
      <c r="R2351" s="65" t="str">
        <f t="shared" si="12"/>
        <v>67.734.053/0001-07</v>
      </c>
      <c r="S2351" s="84"/>
      <c r="T2351" s="84" t="str">
        <f t="shared" si="10"/>
        <v/>
      </c>
      <c r="U2351" s="84" t="str">
        <f t="shared" si="11"/>
        <v/>
      </c>
      <c r="V2351" s="65" t="str">
        <f t="shared" si="5"/>
        <v/>
      </c>
      <c r="W2351" s="84"/>
      <c r="X2351" s="84"/>
      <c r="Y2351" s="85"/>
      <c r="Z2351" s="85"/>
      <c r="AA2351" s="65" t="str">
        <f t="shared" si="6"/>
        <v/>
      </c>
      <c r="AB2351" s="65" t="str">
        <f t="shared" si="7"/>
        <v/>
      </c>
      <c r="AC2351" s="86"/>
      <c r="AD2351" s="87" t="str">
        <f t="shared" si="8"/>
        <v/>
      </c>
      <c r="AE2351" s="84"/>
      <c r="AF2351" s="86">
        <f>IF(AC2351&gt;0,AC2351,'⚙️ Config'!$B$10)</f>
        <v>0.0075</v>
      </c>
      <c r="AG2351" s="88">
        <f t="shared" si="9"/>
        <v>46596.77738</v>
      </c>
      <c r="AH2351" s="88">
        <f>AG2351*'⚙️ Config'!$B$11</f>
        <v>232983.8869</v>
      </c>
      <c r="AI2351" s="88">
        <f>AH2351*'⚙️ Config'!$B$12</f>
        <v>69895.16606</v>
      </c>
      <c r="AJ2351" s="64"/>
      <c r="AK2351" s="84"/>
      <c r="AL2351" s="84"/>
      <c r="AM2351" s="84"/>
      <c r="AN2351" s="84"/>
      <c r="AO2351" s="84"/>
      <c r="AP2351" s="84"/>
      <c r="AQ2351" s="84"/>
    </row>
    <row r="2352" ht="15.0" customHeight="1">
      <c r="A2352" s="93">
        <v>2349.0</v>
      </c>
      <c r="B2352" s="94" t="s">
        <v>5105</v>
      </c>
      <c r="C2352" s="93" t="s">
        <v>141</v>
      </c>
      <c r="D2352" s="93" t="s">
        <v>5106</v>
      </c>
      <c r="E2352" s="95">
        <v>29.63</v>
      </c>
      <c r="F2352" s="93" t="s">
        <v>85</v>
      </c>
      <c r="G2352" s="93" t="s">
        <v>423</v>
      </c>
      <c r="H2352" s="96">
        <v>6201091.42</v>
      </c>
      <c r="I2352" s="93">
        <v>3.0</v>
      </c>
      <c r="J2352" s="97">
        <v>3.6</v>
      </c>
      <c r="K2352" s="94">
        <v>2024.0</v>
      </c>
      <c r="L2352" s="93" t="s">
        <v>387</v>
      </c>
      <c r="M2352" s="93">
        <v>2022.0</v>
      </c>
      <c r="N2352" s="93" t="s">
        <v>4351</v>
      </c>
      <c r="O2352" s="65" t="str">
        <f t="shared" si="1"/>
        <v>000349270001</v>
      </c>
      <c r="P2352" s="65">
        <f t="shared" si="2"/>
        <v>4</v>
      </c>
      <c r="Q2352" s="65">
        <f t="shared" si="3"/>
        <v>2</v>
      </c>
      <c r="R2352" s="65" t="str">
        <f t="shared" si="12"/>
        <v>00.034.927/0001-42</v>
      </c>
      <c r="S2352" s="84"/>
      <c r="T2352" s="84" t="str">
        <f t="shared" si="10"/>
        <v/>
      </c>
      <c r="U2352" s="84" t="str">
        <f t="shared" si="11"/>
        <v/>
      </c>
      <c r="V2352" s="65" t="str">
        <f t="shared" si="5"/>
        <v/>
      </c>
      <c r="W2352" s="84"/>
      <c r="X2352" s="84"/>
      <c r="Y2352" s="85"/>
      <c r="Z2352" s="85"/>
      <c r="AA2352" s="65" t="str">
        <f t="shared" si="6"/>
        <v/>
      </c>
      <c r="AB2352" s="65" t="str">
        <f t="shared" si="7"/>
        <v/>
      </c>
      <c r="AC2352" s="86"/>
      <c r="AD2352" s="87" t="str">
        <f t="shared" si="8"/>
        <v/>
      </c>
      <c r="AE2352" s="84"/>
      <c r="AF2352" s="86">
        <f>IF(AC2352&gt;0,AC2352,'⚙️ Config'!$B$10)</f>
        <v>0.0075</v>
      </c>
      <c r="AG2352" s="88">
        <f t="shared" si="9"/>
        <v>46508.18565</v>
      </c>
      <c r="AH2352" s="88">
        <f>AG2352*'⚙️ Config'!$B$11</f>
        <v>232540.9283</v>
      </c>
      <c r="AI2352" s="88">
        <f>AH2352*'⚙️ Config'!$B$12</f>
        <v>69762.27848</v>
      </c>
      <c r="AJ2352" s="64"/>
      <c r="AK2352" s="84"/>
      <c r="AL2352" s="84"/>
      <c r="AM2352" s="84"/>
      <c r="AN2352" s="84"/>
      <c r="AO2352" s="84"/>
      <c r="AP2352" s="84"/>
      <c r="AQ2352" s="84"/>
    </row>
    <row r="2353" ht="15.0" customHeight="1">
      <c r="A2353" s="93">
        <v>2350.0</v>
      </c>
      <c r="B2353" s="94" t="s">
        <v>5107</v>
      </c>
      <c r="C2353" s="93" t="s">
        <v>141</v>
      </c>
      <c r="D2353" s="93" t="s">
        <v>5108</v>
      </c>
      <c r="E2353" s="95">
        <v>56.83</v>
      </c>
      <c r="F2353" s="93" t="s">
        <v>85</v>
      </c>
      <c r="G2353" s="93" t="s">
        <v>423</v>
      </c>
      <c r="H2353" s="96">
        <v>6163057.14</v>
      </c>
      <c r="I2353" s="93">
        <v>3.0</v>
      </c>
      <c r="J2353" s="97">
        <v>0.9</v>
      </c>
      <c r="K2353" s="94">
        <v>2025.0</v>
      </c>
      <c r="L2353" s="93" t="s">
        <v>719</v>
      </c>
      <c r="M2353" s="93">
        <v>2025.0</v>
      </c>
      <c r="N2353" s="93" t="s">
        <v>145</v>
      </c>
      <c r="O2353" s="65" t="str">
        <f t="shared" si="1"/>
        <v>115163930001</v>
      </c>
      <c r="P2353" s="65">
        <f t="shared" si="2"/>
        <v>0</v>
      </c>
      <c r="Q2353" s="65">
        <f t="shared" si="3"/>
        <v>7</v>
      </c>
      <c r="R2353" s="65" t="str">
        <f t="shared" si="12"/>
        <v>11.516.393/0001-07</v>
      </c>
      <c r="S2353" s="84"/>
      <c r="T2353" s="84" t="str">
        <f t="shared" si="10"/>
        <v/>
      </c>
      <c r="U2353" s="84" t="str">
        <f t="shared" si="11"/>
        <v/>
      </c>
      <c r="V2353" s="65" t="str">
        <f t="shared" si="5"/>
        <v/>
      </c>
      <c r="W2353" s="84"/>
      <c r="X2353" s="84"/>
      <c r="Y2353" s="85"/>
      <c r="Z2353" s="85"/>
      <c r="AA2353" s="65" t="str">
        <f t="shared" si="6"/>
        <v/>
      </c>
      <c r="AB2353" s="65" t="str">
        <f t="shared" si="7"/>
        <v/>
      </c>
      <c r="AC2353" s="86"/>
      <c r="AD2353" s="87" t="str">
        <f t="shared" si="8"/>
        <v/>
      </c>
      <c r="AE2353" s="84"/>
      <c r="AF2353" s="86">
        <f>IF(AC2353&gt;0,AC2353,'⚙️ Config'!$B$10)</f>
        <v>0.0075</v>
      </c>
      <c r="AG2353" s="88">
        <f t="shared" si="9"/>
        <v>46222.92855</v>
      </c>
      <c r="AH2353" s="88">
        <f>AG2353*'⚙️ Config'!$B$11</f>
        <v>231114.6428</v>
      </c>
      <c r="AI2353" s="88">
        <f>AH2353*'⚙️ Config'!$B$12</f>
        <v>69334.39283</v>
      </c>
      <c r="AJ2353" s="64"/>
      <c r="AK2353" s="84"/>
      <c r="AL2353" s="84"/>
      <c r="AM2353" s="84"/>
      <c r="AN2353" s="84"/>
      <c r="AO2353" s="84"/>
      <c r="AP2353" s="84"/>
      <c r="AQ2353" s="84"/>
    </row>
    <row r="2354" ht="15.0" customHeight="1">
      <c r="A2354" s="93">
        <v>2351.0</v>
      </c>
      <c r="B2354" s="94" t="s">
        <v>5109</v>
      </c>
      <c r="C2354" s="93" t="s">
        <v>141</v>
      </c>
      <c r="D2354" s="93" t="s">
        <v>5110</v>
      </c>
      <c r="E2354" s="95">
        <v>28.27</v>
      </c>
      <c r="F2354" s="93" t="s">
        <v>85</v>
      </c>
      <c r="G2354" s="93" t="s">
        <v>423</v>
      </c>
      <c r="H2354" s="96">
        <v>6150141.31</v>
      </c>
      <c r="I2354" s="93">
        <v>3.0</v>
      </c>
      <c r="J2354" s="97">
        <v>2.9</v>
      </c>
      <c r="K2354" s="94">
        <v>2023.0</v>
      </c>
      <c r="L2354" s="93" t="s">
        <v>5111</v>
      </c>
      <c r="M2354" s="93">
        <v>2023.0</v>
      </c>
      <c r="N2354" s="93" t="s">
        <v>161</v>
      </c>
      <c r="O2354" s="65" t="str">
        <f t="shared" si="1"/>
        <v>122407420001</v>
      </c>
      <c r="P2354" s="65">
        <f t="shared" si="2"/>
        <v>7</v>
      </c>
      <c r="Q2354" s="65">
        <f t="shared" si="3"/>
        <v>3</v>
      </c>
      <c r="R2354" s="65" t="str">
        <f t="shared" si="12"/>
        <v>12.240.742/0001-73</v>
      </c>
      <c r="S2354" s="84"/>
      <c r="T2354" s="84" t="str">
        <f t="shared" si="10"/>
        <v/>
      </c>
      <c r="U2354" s="84" t="str">
        <f t="shared" si="11"/>
        <v/>
      </c>
      <c r="V2354" s="65" t="str">
        <f t="shared" si="5"/>
        <v/>
      </c>
      <c r="W2354" s="84"/>
      <c r="X2354" s="84"/>
      <c r="Y2354" s="85"/>
      <c r="Z2354" s="85"/>
      <c r="AA2354" s="65" t="str">
        <f t="shared" si="6"/>
        <v/>
      </c>
      <c r="AB2354" s="65" t="str">
        <f t="shared" si="7"/>
        <v/>
      </c>
      <c r="AC2354" s="86"/>
      <c r="AD2354" s="87" t="str">
        <f t="shared" si="8"/>
        <v/>
      </c>
      <c r="AE2354" s="84"/>
      <c r="AF2354" s="86">
        <f>IF(AC2354&gt;0,AC2354,'⚙️ Config'!$B$10)</f>
        <v>0.0075</v>
      </c>
      <c r="AG2354" s="88">
        <f t="shared" si="9"/>
        <v>46126.05983</v>
      </c>
      <c r="AH2354" s="88">
        <f>AG2354*'⚙️ Config'!$B$11</f>
        <v>230630.2991</v>
      </c>
      <c r="AI2354" s="88">
        <f>AH2354*'⚙️ Config'!$B$12</f>
        <v>69189.08974</v>
      </c>
      <c r="AJ2354" s="64"/>
      <c r="AK2354" s="84"/>
      <c r="AL2354" s="84"/>
      <c r="AM2354" s="84"/>
      <c r="AN2354" s="84"/>
      <c r="AO2354" s="84"/>
      <c r="AP2354" s="84"/>
      <c r="AQ2354" s="84"/>
    </row>
    <row r="2355" ht="15.0" customHeight="1">
      <c r="A2355" s="93">
        <v>2352.0</v>
      </c>
      <c r="B2355" s="94" t="s">
        <v>5112</v>
      </c>
      <c r="C2355" s="93" t="s">
        <v>141</v>
      </c>
      <c r="D2355" s="93" t="s">
        <v>5113</v>
      </c>
      <c r="E2355" s="95">
        <v>36.0</v>
      </c>
      <c r="F2355" s="93" t="s">
        <v>85</v>
      </c>
      <c r="G2355" s="93" t="s">
        <v>423</v>
      </c>
      <c r="H2355" s="96">
        <v>6142172.12</v>
      </c>
      <c r="I2355" s="93">
        <v>3.0</v>
      </c>
      <c r="J2355" s="97">
        <v>1.9</v>
      </c>
      <c r="K2355" s="94">
        <v>2024.0</v>
      </c>
      <c r="L2355" s="93" t="s">
        <v>719</v>
      </c>
      <c r="M2355" s="93">
        <v>2024.0</v>
      </c>
      <c r="N2355" s="93" t="s">
        <v>161</v>
      </c>
      <c r="O2355" s="65" t="str">
        <f t="shared" si="1"/>
        <v>170311120001</v>
      </c>
      <c r="P2355" s="65">
        <f t="shared" si="2"/>
        <v>0</v>
      </c>
      <c r="Q2355" s="65">
        <f t="shared" si="3"/>
        <v>2</v>
      </c>
      <c r="R2355" s="65" t="str">
        <f t="shared" si="12"/>
        <v>17.031.112/0001-02</v>
      </c>
      <c r="S2355" s="84"/>
      <c r="T2355" s="84" t="str">
        <f t="shared" si="10"/>
        <v/>
      </c>
      <c r="U2355" s="84" t="str">
        <f t="shared" si="11"/>
        <v/>
      </c>
      <c r="V2355" s="65" t="str">
        <f t="shared" si="5"/>
        <v/>
      </c>
      <c r="W2355" s="84"/>
      <c r="X2355" s="84"/>
      <c r="Y2355" s="85"/>
      <c r="Z2355" s="85"/>
      <c r="AA2355" s="65" t="str">
        <f t="shared" si="6"/>
        <v/>
      </c>
      <c r="AB2355" s="65" t="str">
        <f t="shared" si="7"/>
        <v/>
      </c>
      <c r="AC2355" s="86"/>
      <c r="AD2355" s="87" t="str">
        <f t="shared" si="8"/>
        <v/>
      </c>
      <c r="AE2355" s="84"/>
      <c r="AF2355" s="86">
        <f>IF(AC2355&gt;0,AC2355,'⚙️ Config'!$B$10)</f>
        <v>0.0075</v>
      </c>
      <c r="AG2355" s="88">
        <f t="shared" si="9"/>
        <v>46066.2909</v>
      </c>
      <c r="AH2355" s="88">
        <f>AG2355*'⚙️ Config'!$B$11</f>
        <v>230331.4545</v>
      </c>
      <c r="AI2355" s="88">
        <f>AH2355*'⚙️ Config'!$B$12</f>
        <v>69099.43635</v>
      </c>
      <c r="AJ2355" s="64"/>
      <c r="AK2355" s="84"/>
      <c r="AL2355" s="84"/>
      <c r="AM2355" s="84"/>
      <c r="AN2355" s="84"/>
      <c r="AO2355" s="84"/>
      <c r="AP2355" s="84"/>
      <c r="AQ2355" s="84"/>
    </row>
    <row r="2356" ht="15.0" customHeight="1">
      <c r="A2356" s="93">
        <v>2353.0</v>
      </c>
      <c r="B2356" s="94" t="s">
        <v>5114</v>
      </c>
      <c r="C2356" s="93" t="s">
        <v>141</v>
      </c>
      <c r="D2356" s="93" t="s">
        <v>5115</v>
      </c>
      <c r="E2356" s="95">
        <v>29.08</v>
      </c>
      <c r="F2356" s="93" t="s">
        <v>85</v>
      </c>
      <c r="G2356" s="93" t="s">
        <v>423</v>
      </c>
      <c r="H2356" s="96">
        <v>6128935.84</v>
      </c>
      <c r="I2356" s="93">
        <v>2.0</v>
      </c>
      <c r="J2356" s="97">
        <v>3.2</v>
      </c>
      <c r="K2356" s="94">
        <v>2023.0</v>
      </c>
      <c r="L2356" s="93" t="s">
        <v>144</v>
      </c>
      <c r="M2356" s="93">
        <v>2023.0</v>
      </c>
      <c r="N2356" s="93" t="s">
        <v>161</v>
      </c>
      <c r="O2356" s="65" t="str">
        <f t="shared" si="1"/>
        <v>329739070001</v>
      </c>
      <c r="P2356" s="65">
        <f t="shared" si="2"/>
        <v>2</v>
      </c>
      <c r="Q2356" s="65">
        <f t="shared" si="3"/>
        <v>3</v>
      </c>
      <c r="R2356" s="65" t="str">
        <f t="shared" si="12"/>
        <v>32.973.907/0001-23</v>
      </c>
      <c r="S2356" s="84"/>
      <c r="T2356" s="84" t="str">
        <f t="shared" si="10"/>
        <v/>
      </c>
      <c r="U2356" s="84" t="str">
        <f t="shared" si="11"/>
        <v/>
      </c>
      <c r="V2356" s="65" t="str">
        <f t="shared" si="5"/>
        <v/>
      </c>
      <c r="W2356" s="84"/>
      <c r="X2356" s="84"/>
      <c r="Y2356" s="85"/>
      <c r="Z2356" s="85"/>
      <c r="AA2356" s="65" t="str">
        <f t="shared" si="6"/>
        <v/>
      </c>
      <c r="AB2356" s="65" t="str">
        <f t="shared" si="7"/>
        <v/>
      </c>
      <c r="AC2356" s="86"/>
      <c r="AD2356" s="87" t="str">
        <f t="shared" si="8"/>
        <v/>
      </c>
      <c r="AE2356" s="84"/>
      <c r="AF2356" s="86">
        <f>IF(AC2356&gt;0,AC2356,'⚙️ Config'!$B$10)</f>
        <v>0.0075</v>
      </c>
      <c r="AG2356" s="88">
        <f t="shared" si="9"/>
        <v>45967.0188</v>
      </c>
      <c r="AH2356" s="88">
        <f>AG2356*'⚙️ Config'!$B$11</f>
        <v>229835.094</v>
      </c>
      <c r="AI2356" s="88">
        <f>AH2356*'⚙️ Config'!$B$12</f>
        <v>68950.5282</v>
      </c>
      <c r="AJ2356" s="64"/>
      <c r="AK2356" s="84"/>
      <c r="AL2356" s="84"/>
      <c r="AM2356" s="84"/>
      <c r="AN2356" s="84"/>
      <c r="AO2356" s="84"/>
      <c r="AP2356" s="84"/>
      <c r="AQ2356" s="84"/>
    </row>
    <row r="2357" ht="15.0" customHeight="1">
      <c r="A2357" s="93">
        <v>2354.0</v>
      </c>
      <c r="B2357" s="94" t="s">
        <v>5116</v>
      </c>
      <c r="C2357" s="93" t="s">
        <v>141</v>
      </c>
      <c r="D2357" s="93" t="s">
        <v>5117</v>
      </c>
      <c r="E2357" s="95">
        <v>26.44</v>
      </c>
      <c r="F2357" s="93" t="s">
        <v>85</v>
      </c>
      <c r="G2357" s="93" t="s">
        <v>423</v>
      </c>
      <c r="H2357" s="96">
        <v>6121978.72</v>
      </c>
      <c r="I2357" s="93">
        <v>2.0</v>
      </c>
      <c r="J2357" s="97">
        <v>3.8</v>
      </c>
      <c r="K2357" s="94">
        <v>2022.0</v>
      </c>
      <c r="L2357" s="93" t="s">
        <v>144</v>
      </c>
      <c r="M2357" s="93">
        <v>2022.0</v>
      </c>
      <c r="N2357" s="93" t="s">
        <v>161</v>
      </c>
      <c r="O2357" s="65" t="str">
        <f t="shared" si="1"/>
        <v>124067580001</v>
      </c>
      <c r="P2357" s="65">
        <f t="shared" si="2"/>
        <v>0</v>
      </c>
      <c r="Q2357" s="65">
        <f t="shared" si="3"/>
        <v>3</v>
      </c>
      <c r="R2357" s="65" t="str">
        <f t="shared" si="12"/>
        <v>12.406.758/0001-03</v>
      </c>
      <c r="S2357" s="84"/>
      <c r="T2357" s="84" t="str">
        <f t="shared" si="10"/>
        <v/>
      </c>
      <c r="U2357" s="84" t="str">
        <f t="shared" si="11"/>
        <v/>
      </c>
      <c r="V2357" s="65" t="str">
        <f t="shared" si="5"/>
        <v/>
      </c>
      <c r="W2357" s="84"/>
      <c r="X2357" s="84"/>
      <c r="Y2357" s="85"/>
      <c r="Z2357" s="85"/>
      <c r="AA2357" s="65" t="str">
        <f t="shared" si="6"/>
        <v/>
      </c>
      <c r="AB2357" s="65" t="str">
        <f t="shared" si="7"/>
        <v/>
      </c>
      <c r="AC2357" s="86"/>
      <c r="AD2357" s="87" t="str">
        <f t="shared" si="8"/>
        <v/>
      </c>
      <c r="AE2357" s="84"/>
      <c r="AF2357" s="86">
        <f>IF(AC2357&gt;0,AC2357,'⚙️ Config'!$B$10)</f>
        <v>0.0075</v>
      </c>
      <c r="AG2357" s="88">
        <f t="shared" si="9"/>
        <v>45914.8404</v>
      </c>
      <c r="AH2357" s="88">
        <f>AG2357*'⚙️ Config'!$B$11</f>
        <v>229574.202</v>
      </c>
      <c r="AI2357" s="88">
        <f>AH2357*'⚙️ Config'!$B$12</f>
        <v>68872.2606</v>
      </c>
      <c r="AJ2357" s="64"/>
      <c r="AK2357" s="84"/>
      <c r="AL2357" s="84"/>
      <c r="AM2357" s="84"/>
      <c r="AN2357" s="84"/>
      <c r="AO2357" s="84"/>
      <c r="AP2357" s="84"/>
      <c r="AQ2357" s="84"/>
    </row>
    <row r="2358" ht="15.0" customHeight="1">
      <c r="A2358" s="93">
        <v>2355.0</v>
      </c>
      <c r="B2358" s="94" t="s">
        <v>5118</v>
      </c>
      <c r="C2358" s="93" t="s">
        <v>141</v>
      </c>
      <c r="D2358" s="93" t="s">
        <v>5119</v>
      </c>
      <c r="E2358" s="95">
        <v>42.01</v>
      </c>
      <c r="F2358" s="93" t="s">
        <v>85</v>
      </c>
      <c r="G2358" s="93" t="s">
        <v>423</v>
      </c>
      <c r="H2358" s="96">
        <v>6120819.68</v>
      </c>
      <c r="I2358" s="93">
        <v>4.0</v>
      </c>
      <c r="J2358" s="97">
        <v>1.4</v>
      </c>
      <c r="K2358" s="94">
        <v>2024.0</v>
      </c>
      <c r="L2358" s="93" t="s">
        <v>4502</v>
      </c>
      <c r="M2358" s="93">
        <v>2024.0</v>
      </c>
      <c r="N2358" s="93" t="s">
        <v>161</v>
      </c>
      <c r="O2358" s="65" t="str">
        <f t="shared" si="1"/>
        <v>005460780001</v>
      </c>
      <c r="P2358" s="65">
        <f t="shared" si="2"/>
        <v>0</v>
      </c>
      <c r="Q2358" s="65">
        <f t="shared" si="3"/>
        <v>6</v>
      </c>
      <c r="R2358" s="65" t="str">
        <f t="shared" si="12"/>
        <v>00.546.078/0001-06</v>
      </c>
      <c r="S2358" s="84"/>
      <c r="T2358" s="84" t="str">
        <f t="shared" si="10"/>
        <v/>
      </c>
      <c r="U2358" s="84" t="str">
        <f t="shared" si="11"/>
        <v/>
      </c>
      <c r="V2358" s="65" t="str">
        <f t="shared" si="5"/>
        <v/>
      </c>
      <c r="W2358" s="84"/>
      <c r="X2358" s="84"/>
      <c r="Y2358" s="85"/>
      <c r="Z2358" s="85"/>
      <c r="AA2358" s="65" t="str">
        <f t="shared" si="6"/>
        <v/>
      </c>
      <c r="AB2358" s="65" t="str">
        <f t="shared" si="7"/>
        <v/>
      </c>
      <c r="AC2358" s="86"/>
      <c r="AD2358" s="87" t="str">
        <f t="shared" si="8"/>
        <v/>
      </c>
      <c r="AE2358" s="84"/>
      <c r="AF2358" s="86">
        <f>IF(AC2358&gt;0,AC2358,'⚙️ Config'!$B$10)</f>
        <v>0.0075</v>
      </c>
      <c r="AG2358" s="88">
        <f t="shared" si="9"/>
        <v>45906.1476</v>
      </c>
      <c r="AH2358" s="88">
        <f>AG2358*'⚙️ Config'!$B$11</f>
        <v>229530.738</v>
      </c>
      <c r="AI2358" s="88">
        <f>AH2358*'⚙️ Config'!$B$12</f>
        <v>68859.2214</v>
      </c>
      <c r="AJ2358" s="64"/>
      <c r="AK2358" s="84"/>
      <c r="AL2358" s="84"/>
      <c r="AM2358" s="84"/>
      <c r="AN2358" s="84"/>
      <c r="AO2358" s="84"/>
      <c r="AP2358" s="84"/>
      <c r="AQ2358" s="84"/>
    </row>
    <row r="2359" ht="15.0" customHeight="1">
      <c r="A2359" s="93">
        <v>2356.0</v>
      </c>
      <c r="B2359" s="94" t="s">
        <v>5120</v>
      </c>
      <c r="C2359" s="93" t="s">
        <v>141</v>
      </c>
      <c r="D2359" s="93" t="s">
        <v>5121</v>
      </c>
      <c r="E2359" s="95">
        <v>37.27</v>
      </c>
      <c r="F2359" s="93" t="s">
        <v>85</v>
      </c>
      <c r="G2359" s="93" t="s">
        <v>423</v>
      </c>
      <c r="H2359" s="96">
        <v>6106883.29</v>
      </c>
      <c r="I2359" s="93">
        <v>3.0</v>
      </c>
      <c r="J2359" s="97">
        <v>1.8</v>
      </c>
      <c r="K2359" s="94">
        <v>2024.0</v>
      </c>
      <c r="L2359" s="93" t="s">
        <v>719</v>
      </c>
      <c r="M2359" s="93">
        <v>2024.0</v>
      </c>
      <c r="N2359" s="93" t="s">
        <v>145</v>
      </c>
      <c r="O2359" s="65" t="str">
        <f t="shared" si="1"/>
        <v>029766390001</v>
      </c>
      <c r="P2359" s="65">
        <f t="shared" si="2"/>
        <v>3</v>
      </c>
      <c r="Q2359" s="65">
        <f t="shared" si="3"/>
        <v>2</v>
      </c>
      <c r="R2359" s="65" t="str">
        <f t="shared" si="12"/>
        <v>02.976.639/0001-32</v>
      </c>
      <c r="S2359" s="84"/>
      <c r="T2359" s="84" t="str">
        <f t="shared" si="10"/>
        <v/>
      </c>
      <c r="U2359" s="84" t="str">
        <f t="shared" si="11"/>
        <v/>
      </c>
      <c r="V2359" s="65" t="str">
        <f t="shared" si="5"/>
        <v/>
      </c>
      <c r="W2359" s="84"/>
      <c r="X2359" s="84"/>
      <c r="Y2359" s="85"/>
      <c r="Z2359" s="85"/>
      <c r="AA2359" s="65" t="str">
        <f t="shared" si="6"/>
        <v/>
      </c>
      <c r="AB2359" s="65" t="str">
        <f t="shared" si="7"/>
        <v/>
      </c>
      <c r="AC2359" s="86"/>
      <c r="AD2359" s="87" t="str">
        <f t="shared" si="8"/>
        <v/>
      </c>
      <c r="AE2359" s="84"/>
      <c r="AF2359" s="86">
        <f>IF(AC2359&gt;0,AC2359,'⚙️ Config'!$B$10)</f>
        <v>0.0075</v>
      </c>
      <c r="AG2359" s="88">
        <f t="shared" si="9"/>
        <v>45801.62468</v>
      </c>
      <c r="AH2359" s="88">
        <f>AG2359*'⚙️ Config'!$B$11</f>
        <v>229008.1234</v>
      </c>
      <c r="AI2359" s="88">
        <f>AH2359*'⚙️ Config'!$B$12</f>
        <v>68702.43701</v>
      </c>
      <c r="AJ2359" s="64"/>
      <c r="AK2359" s="84"/>
      <c r="AL2359" s="84"/>
      <c r="AM2359" s="84"/>
      <c r="AN2359" s="84"/>
      <c r="AO2359" s="84"/>
      <c r="AP2359" s="84"/>
      <c r="AQ2359" s="84"/>
    </row>
    <row r="2360" ht="15.0" customHeight="1">
      <c r="A2360" s="93">
        <v>2357.0</v>
      </c>
      <c r="B2360" s="94" t="s">
        <v>5122</v>
      </c>
      <c r="C2360" s="93" t="s">
        <v>141</v>
      </c>
      <c r="D2360" s="93" t="s">
        <v>5123</v>
      </c>
      <c r="E2360" s="95">
        <v>35.07</v>
      </c>
      <c r="F2360" s="93" t="s">
        <v>85</v>
      </c>
      <c r="G2360" s="93" t="s">
        <v>423</v>
      </c>
      <c r="H2360" s="96">
        <v>6106247.63</v>
      </c>
      <c r="I2360" s="93">
        <v>2.0</v>
      </c>
      <c r="J2360" s="97">
        <v>2.4</v>
      </c>
      <c r="K2360" s="94">
        <v>2024.0</v>
      </c>
      <c r="L2360" s="93" t="s">
        <v>295</v>
      </c>
      <c r="M2360" s="93">
        <v>2023.0</v>
      </c>
      <c r="N2360" s="93" t="s">
        <v>145</v>
      </c>
      <c r="O2360" s="65" t="str">
        <f t="shared" si="1"/>
        <v>175242460001</v>
      </c>
      <c r="P2360" s="65">
        <f t="shared" si="2"/>
        <v>6</v>
      </c>
      <c r="Q2360" s="65">
        <f t="shared" si="3"/>
        <v>5</v>
      </c>
      <c r="R2360" s="65" t="str">
        <f t="shared" si="12"/>
        <v>17.524.246/0001-65</v>
      </c>
      <c r="S2360" s="84"/>
      <c r="T2360" s="84" t="str">
        <f t="shared" si="10"/>
        <v/>
      </c>
      <c r="U2360" s="84" t="str">
        <f t="shared" si="11"/>
        <v/>
      </c>
      <c r="V2360" s="65" t="str">
        <f t="shared" si="5"/>
        <v/>
      </c>
      <c r="W2360" s="84"/>
      <c r="X2360" s="84"/>
      <c r="Y2360" s="85"/>
      <c r="Z2360" s="85"/>
      <c r="AA2360" s="65" t="str">
        <f t="shared" si="6"/>
        <v/>
      </c>
      <c r="AB2360" s="65" t="str">
        <f t="shared" si="7"/>
        <v/>
      </c>
      <c r="AC2360" s="86"/>
      <c r="AD2360" s="87" t="str">
        <f t="shared" si="8"/>
        <v/>
      </c>
      <c r="AE2360" s="84"/>
      <c r="AF2360" s="86">
        <f>IF(AC2360&gt;0,AC2360,'⚙️ Config'!$B$10)</f>
        <v>0.0075</v>
      </c>
      <c r="AG2360" s="88">
        <f t="shared" si="9"/>
        <v>45796.85723</v>
      </c>
      <c r="AH2360" s="88">
        <f>AG2360*'⚙️ Config'!$B$11</f>
        <v>228984.2861</v>
      </c>
      <c r="AI2360" s="88">
        <f>AH2360*'⚙️ Config'!$B$12</f>
        <v>68695.28584</v>
      </c>
      <c r="AJ2360" s="64"/>
      <c r="AK2360" s="84"/>
      <c r="AL2360" s="84"/>
      <c r="AM2360" s="84"/>
      <c r="AN2360" s="84"/>
      <c r="AO2360" s="84"/>
      <c r="AP2360" s="84"/>
      <c r="AQ2360" s="84"/>
    </row>
    <row r="2361" ht="15.0" customHeight="1">
      <c r="A2361" s="93">
        <v>2358.0</v>
      </c>
      <c r="B2361" s="94" t="s">
        <v>5124</v>
      </c>
      <c r="C2361" s="93" t="s">
        <v>141</v>
      </c>
      <c r="D2361" s="93" t="s">
        <v>5125</v>
      </c>
      <c r="E2361" s="95">
        <v>35.42</v>
      </c>
      <c r="F2361" s="93" t="s">
        <v>85</v>
      </c>
      <c r="G2361" s="93" t="s">
        <v>423</v>
      </c>
      <c r="H2361" s="96">
        <v>6106126.31</v>
      </c>
      <c r="I2361" s="93">
        <v>2.0</v>
      </c>
      <c r="J2361" s="97">
        <v>3.4</v>
      </c>
      <c r="K2361" s="94">
        <v>2024.0</v>
      </c>
      <c r="L2361" s="93" t="s">
        <v>1043</v>
      </c>
      <c r="M2361" s="93">
        <v>2022.0</v>
      </c>
      <c r="N2361" s="93" t="s">
        <v>342</v>
      </c>
      <c r="O2361" s="65" t="str">
        <f t="shared" si="1"/>
        <v>390348710001</v>
      </c>
      <c r="P2361" s="65">
        <f t="shared" si="2"/>
        <v>6</v>
      </c>
      <c r="Q2361" s="65">
        <f t="shared" si="3"/>
        <v>1</v>
      </c>
      <c r="R2361" s="65" t="str">
        <f t="shared" si="12"/>
        <v>39.034.871/0001-61</v>
      </c>
      <c r="S2361" s="84"/>
      <c r="T2361" s="84" t="str">
        <f t="shared" si="10"/>
        <v/>
      </c>
      <c r="U2361" s="84" t="str">
        <f t="shared" si="11"/>
        <v/>
      </c>
      <c r="V2361" s="65" t="str">
        <f t="shared" si="5"/>
        <v/>
      </c>
      <c r="W2361" s="84"/>
      <c r="X2361" s="84"/>
      <c r="Y2361" s="85"/>
      <c r="Z2361" s="85"/>
      <c r="AA2361" s="65" t="str">
        <f t="shared" si="6"/>
        <v/>
      </c>
      <c r="AB2361" s="65" t="str">
        <f t="shared" si="7"/>
        <v/>
      </c>
      <c r="AC2361" s="86"/>
      <c r="AD2361" s="87" t="str">
        <f t="shared" si="8"/>
        <v/>
      </c>
      <c r="AE2361" s="84"/>
      <c r="AF2361" s="86">
        <f>IF(AC2361&gt;0,AC2361,'⚙️ Config'!$B$10)</f>
        <v>0.0075</v>
      </c>
      <c r="AG2361" s="88">
        <f t="shared" si="9"/>
        <v>45795.94733</v>
      </c>
      <c r="AH2361" s="88">
        <f>AG2361*'⚙️ Config'!$B$11</f>
        <v>228979.7366</v>
      </c>
      <c r="AI2361" s="88">
        <f>AH2361*'⚙️ Config'!$B$12</f>
        <v>68693.92099</v>
      </c>
      <c r="AJ2361" s="64"/>
      <c r="AK2361" s="84"/>
      <c r="AL2361" s="84"/>
      <c r="AM2361" s="84"/>
      <c r="AN2361" s="84"/>
      <c r="AO2361" s="84"/>
      <c r="AP2361" s="84"/>
      <c r="AQ2361" s="84"/>
    </row>
    <row r="2362" ht="15.0" customHeight="1">
      <c r="A2362" s="93">
        <v>2359.0</v>
      </c>
      <c r="B2362" s="94" t="s">
        <v>5126</v>
      </c>
      <c r="C2362" s="93" t="s">
        <v>141</v>
      </c>
      <c r="D2362" s="93" t="s">
        <v>5127</v>
      </c>
      <c r="E2362" s="95">
        <v>41.38</v>
      </c>
      <c r="F2362" s="93" t="s">
        <v>85</v>
      </c>
      <c r="G2362" s="93" t="s">
        <v>423</v>
      </c>
      <c r="H2362" s="96">
        <v>6091949.16</v>
      </c>
      <c r="I2362" s="93">
        <v>1.0</v>
      </c>
      <c r="J2362" s="97">
        <v>2.8</v>
      </c>
      <c r="K2362" s="94">
        <v>2023.0</v>
      </c>
      <c r="L2362" s="93" t="s">
        <v>197</v>
      </c>
      <c r="M2362" s="93">
        <v>2023.0</v>
      </c>
      <c r="N2362" s="93" t="s">
        <v>161</v>
      </c>
      <c r="O2362" s="65" t="str">
        <f t="shared" si="1"/>
        <v>237188960001</v>
      </c>
      <c r="P2362" s="65">
        <f t="shared" si="2"/>
        <v>4</v>
      </c>
      <c r="Q2362" s="65">
        <f t="shared" si="3"/>
        <v>4</v>
      </c>
      <c r="R2362" s="65" t="str">
        <f t="shared" si="12"/>
        <v>23.718.896/0001-44</v>
      </c>
      <c r="S2362" s="84"/>
      <c r="T2362" s="84" t="str">
        <f t="shared" si="10"/>
        <v/>
      </c>
      <c r="U2362" s="84" t="str">
        <f t="shared" si="11"/>
        <v/>
      </c>
      <c r="V2362" s="65" t="str">
        <f t="shared" si="5"/>
        <v/>
      </c>
      <c r="W2362" s="84"/>
      <c r="X2362" s="84"/>
      <c r="Y2362" s="85"/>
      <c r="Z2362" s="85"/>
      <c r="AA2362" s="65" t="str">
        <f t="shared" si="6"/>
        <v/>
      </c>
      <c r="AB2362" s="65" t="str">
        <f t="shared" si="7"/>
        <v/>
      </c>
      <c r="AC2362" s="86"/>
      <c r="AD2362" s="87" t="str">
        <f t="shared" si="8"/>
        <v/>
      </c>
      <c r="AE2362" s="84"/>
      <c r="AF2362" s="86">
        <f>IF(AC2362&gt;0,AC2362,'⚙️ Config'!$B$10)</f>
        <v>0.0075</v>
      </c>
      <c r="AG2362" s="88">
        <f t="shared" si="9"/>
        <v>45689.6187</v>
      </c>
      <c r="AH2362" s="88">
        <f>AG2362*'⚙️ Config'!$B$11</f>
        <v>228448.0935</v>
      </c>
      <c r="AI2362" s="88">
        <f>AH2362*'⚙️ Config'!$B$12</f>
        <v>68534.42805</v>
      </c>
      <c r="AJ2362" s="64"/>
      <c r="AK2362" s="84"/>
      <c r="AL2362" s="84"/>
      <c r="AM2362" s="84"/>
      <c r="AN2362" s="84"/>
      <c r="AO2362" s="84"/>
      <c r="AP2362" s="84"/>
      <c r="AQ2362" s="84"/>
    </row>
    <row r="2363" ht="15.0" customHeight="1">
      <c r="A2363" s="93">
        <v>2360.0</v>
      </c>
      <c r="B2363" s="94" t="s">
        <v>5128</v>
      </c>
      <c r="C2363" s="93" t="s">
        <v>141</v>
      </c>
      <c r="D2363" s="93" t="s">
        <v>5129</v>
      </c>
      <c r="E2363" s="95">
        <v>27.42</v>
      </c>
      <c r="F2363" s="93" t="s">
        <v>85</v>
      </c>
      <c r="G2363" s="93" t="s">
        <v>423</v>
      </c>
      <c r="H2363" s="96">
        <v>6038961.94</v>
      </c>
      <c r="I2363" s="93">
        <v>3.0</v>
      </c>
      <c r="J2363" s="97">
        <v>2.9</v>
      </c>
      <c r="K2363" s="94">
        <v>2023.0</v>
      </c>
      <c r="L2363" s="93" t="s">
        <v>719</v>
      </c>
      <c r="M2363" s="93">
        <v>2023.0</v>
      </c>
      <c r="N2363" s="93" t="s">
        <v>145</v>
      </c>
      <c r="O2363" s="65" t="str">
        <f t="shared" si="1"/>
        <v>114494540001</v>
      </c>
      <c r="P2363" s="65">
        <f t="shared" si="2"/>
        <v>6</v>
      </c>
      <c r="Q2363" s="65">
        <f t="shared" si="3"/>
        <v>0</v>
      </c>
      <c r="R2363" s="65" t="str">
        <f t="shared" si="12"/>
        <v>11.449.454/0001-60</v>
      </c>
      <c r="S2363" s="84"/>
      <c r="T2363" s="84" t="str">
        <f t="shared" si="10"/>
        <v/>
      </c>
      <c r="U2363" s="84" t="str">
        <f t="shared" si="11"/>
        <v/>
      </c>
      <c r="V2363" s="65" t="str">
        <f t="shared" si="5"/>
        <v/>
      </c>
      <c r="W2363" s="84"/>
      <c r="X2363" s="84"/>
      <c r="Y2363" s="85"/>
      <c r="Z2363" s="85"/>
      <c r="AA2363" s="65" t="str">
        <f t="shared" si="6"/>
        <v/>
      </c>
      <c r="AB2363" s="65" t="str">
        <f t="shared" si="7"/>
        <v/>
      </c>
      <c r="AC2363" s="86"/>
      <c r="AD2363" s="87" t="str">
        <f t="shared" si="8"/>
        <v/>
      </c>
      <c r="AE2363" s="84"/>
      <c r="AF2363" s="86">
        <f>IF(AC2363&gt;0,AC2363,'⚙️ Config'!$B$10)</f>
        <v>0.0075</v>
      </c>
      <c r="AG2363" s="88">
        <f t="shared" si="9"/>
        <v>45292.21455</v>
      </c>
      <c r="AH2363" s="88">
        <f>AG2363*'⚙️ Config'!$B$11</f>
        <v>226461.0728</v>
      </c>
      <c r="AI2363" s="88">
        <f>AH2363*'⚙️ Config'!$B$12</f>
        <v>67938.32183</v>
      </c>
      <c r="AJ2363" s="64"/>
      <c r="AK2363" s="84"/>
      <c r="AL2363" s="84"/>
      <c r="AM2363" s="84"/>
      <c r="AN2363" s="84"/>
      <c r="AO2363" s="84"/>
      <c r="AP2363" s="84"/>
      <c r="AQ2363" s="84"/>
    </row>
    <row r="2364" ht="15.0" customHeight="1">
      <c r="A2364" s="93">
        <v>2361.0</v>
      </c>
      <c r="B2364" s="94" t="s">
        <v>5130</v>
      </c>
      <c r="C2364" s="93" t="s">
        <v>141</v>
      </c>
      <c r="D2364" s="93" t="s">
        <v>5131</v>
      </c>
      <c r="E2364" s="95">
        <v>43.95</v>
      </c>
      <c r="F2364" s="93" t="s">
        <v>85</v>
      </c>
      <c r="G2364" s="93" t="s">
        <v>423</v>
      </c>
      <c r="H2364" s="96">
        <v>5996114.94</v>
      </c>
      <c r="I2364" s="93">
        <v>4.0</v>
      </c>
      <c r="J2364" s="97">
        <v>2.4</v>
      </c>
      <c r="K2364" s="94">
        <v>2025.0</v>
      </c>
      <c r="L2364" s="93" t="s">
        <v>202</v>
      </c>
      <c r="M2364" s="93">
        <v>2023.0</v>
      </c>
      <c r="N2364" s="93" t="s">
        <v>161</v>
      </c>
      <c r="O2364" s="65" t="str">
        <f t="shared" si="1"/>
        <v>019170320001</v>
      </c>
      <c r="P2364" s="65">
        <f t="shared" si="2"/>
        <v>1</v>
      </c>
      <c r="Q2364" s="65">
        <f t="shared" si="3"/>
        <v>9</v>
      </c>
      <c r="R2364" s="65" t="str">
        <f t="shared" si="12"/>
        <v>01.917.032/0001-19</v>
      </c>
      <c r="S2364" s="84"/>
      <c r="T2364" s="84" t="str">
        <f t="shared" si="10"/>
        <v/>
      </c>
      <c r="U2364" s="84" t="str">
        <f t="shared" si="11"/>
        <v/>
      </c>
      <c r="V2364" s="65" t="str">
        <f t="shared" si="5"/>
        <v/>
      </c>
      <c r="W2364" s="84"/>
      <c r="X2364" s="84"/>
      <c r="Y2364" s="85"/>
      <c r="Z2364" s="85"/>
      <c r="AA2364" s="65" t="str">
        <f t="shared" si="6"/>
        <v/>
      </c>
      <c r="AB2364" s="65" t="str">
        <f t="shared" si="7"/>
        <v/>
      </c>
      <c r="AC2364" s="86"/>
      <c r="AD2364" s="87" t="str">
        <f t="shared" si="8"/>
        <v/>
      </c>
      <c r="AE2364" s="84"/>
      <c r="AF2364" s="86">
        <f>IF(AC2364&gt;0,AC2364,'⚙️ Config'!$B$10)</f>
        <v>0.0075</v>
      </c>
      <c r="AG2364" s="88">
        <f t="shared" si="9"/>
        <v>44970.86205</v>
      </c>
      <c r="AH2364" s="88">
        <f>AG2364*'⚙️ Config'!$B$11</f>
        <v>224854.3103</v>
      </c>
      <c r="AI2364" s="88">
        <f>AH2364*'⚙️ Config'!$B$12</f>
        <v>67456.29308</v>
      </c>
      <c r="AJ2364" s="64"/>
      <c r="AK2364" s="84"/>
      <c r="AL2364" s="84"/>
      <c r="AM2364" s="84"/>
      <c r="AN2364" s="84"/>
      <c r="AO2364" s="84"/>
      <c r="AP2364" s="84"/>
      <c r="AQ2364" s="84"/>
    </row>
    <row r="2365" ht="15.0" customHeight="1">
      <c r="A2365" s="93">
        <v>2362.0</v>
      </c>
      <c r="B2365" s="94" t="s">
        <v>5132</v>
      </c>
      <c r="C2365" s="93" t="s">
        <v>141</v>
      </c>
      <c r="D2365" s="93" t="s">
        <v>5133</v>
      </c>
      <c r="E2365" s="95">
        <v>52.28</v>
      </c>
      <c r="F2365" s="93" t="s">
        <v>85</v>
      </c>
      <c r="G2365" s="93" t="s">
        <v>423</v>
      </c>
      <c r="H2365" s="96">
        <v>5966394.64</v>
      </c>
      <c r="I2365" s="93">
        <v>3.0</v>
      </c>
      <c r="J2365" s="97">
        <v>2.8</v>
      </c>
      <c r="K2365" s="94">
        <v>2025.0</v>
      </c>
      <c r="L2365" s="93" t="s">
        <v>501</v>
      </c>
      <c r="M2365" s="93">
        <v>2023.0</v>
      </c>
      <c r="N2365" s="93" t="s">
        <v>208</v>
      </c>
      <c r="O2365" s="65" t="str">
        <f t="shared" si="1"/>
        <v>453374250001</v>
      </c>
      <c r="P2365" s="65">
        <f t="shared" si="2"/>
        <v>2</v>
      </c>
      <c r="Q2365" s="65">
        <f t="shared" si="3"/>
        <v>9</v>
      </c>
      <c r="R2365" s="65" t="str">
        <f t="shared" si="12"/>
        <v>45.337.425/0001-29</v>
      </c>
      <c r="S2365" s="84"/>
      <c r="T2365" s="84" t="str">
        <f t="shared" si="10"/>
        <v/>
      </c>
      <c r="U2365" s="84" t="str">
        <f t="shared" si="11"/>
        <v/>
      </c>
      <c r="V2365" s="65" t="str">
        <f t="shared" si="5"/>
        <v/>
      </c>
      <c r="W2365" s="84"/>
      <c r="X2365" s="84"/>
      <c r="Y2365" s="85"/>
      <c r="Z2365" s="85"/>
      <c r="AA2365" s="65" t="str">
        <f t="shared" si="6"/>
        <v/>
      </c>
      <c r="AB2365" s="65" t="str">
        <f t="shared" si="7"/>
        <v/>
      </c>
      <c r="AC2365" s="86"/>
      <c r="AD2365" s="87" t="str">
        <f t="shared" si="8"/>
        <v/>
      </c>
      <c r="AE2365" s="84"/>
      <c r="AF2365" s="86">
        <f>IF(AC2365&gt;0,AC2365,'⚙️ Config'!$B$10)</f>
        <v>0.0075</v>
      </c>
      <c r="AG2365" s="88">
        <f t="shared" si="9"/>
        <v>44747.9598</v>
      </c>
      <c r="AH2365" s="88">
        <f>AG2365*'⚙️ Config'!$B$11</f>
        <v>223739.799</v>
      </c>
      <c r="AI2365" s="88">
        <f>AH2365*'⚙️ Config'!$B$12</f>
        <v>67121.9397</v>
      </c>
      <c r="AJ2365" s="64"/>
      <c r="AK2365" s="84"/>
      <c r="AL2365" s="84"/>
      <c r="AM2365" s="84"/>
      <c r="AN2365" s="84"/>
      <c r="AO2365" s="84"/>
      <c r="AP2365" s="84"/>
      <c r="AQ2365" s="84"/>
    </row>
    <row r="2366" ht="15.0" customHeight="1">
      <c r="A2366" s="93">
        <v>2363.0</v>
      </c>
      <c r="B2366" s="94" t="s">
        <v>5134</v>
      </c>
      <c r="C2366" s="93" t="s">
        <v>141</v>
      </c>
      <c r="D2366" s="93" t="s">
        <v>5135</v>
      </c>
      <c r="E2366" s="95">
        <v>33.49</v>
      </c>
      <c r="F2366" s="93" t="s">
        <v>85</v>
      </c>
      <c r="G2366" s="93" t="s">
        <v>423</v>
      </c>
      <c r="H2366" s="96">
        <v>5944831.49</v>
      </c>
      <c r="I2366" s="93">
        <v>2.0</v>
      </c>
      <c r="J2366" s="97">
        <v>2.5</v>
      </c>
      <c r="K2366" s="94">
        <v>2023.0</v>
      </c>
      <c r="L2366" s="93" t="s">
        <v>144</v>
      </c>
      <c r="M2366" s="93">
        <v>2023.0</v>
      </c>
      <c r="N2366" s="93" t="s">
        <v>161</v>
      </c>
      <c r="O2366" s="65" t="str">
        <f t="shared" si="1"/>
        <v>108188510001</v>
      </c>
      <c r="P2366" s="65">
        <f t="shared" si="2"/>
        <v>0</v>
      </c>
      <c r="Q2366" s="65">
        <f t="shared" si="3"/>
        <v>8</v>
      </c>
      <c r="R2366" s="65" t="str">
        <f t="shared" si="12"/>
        <v>10.818.851/0001-08</v>
      </c>
      <c r="S2366" s="84"/>
      <c r="T2366" s="84" t="str">
        <f t="shared" si="10"/>
        <v/>
      </c>
      <c r="U2366" s="84" t="str">
        <f t="shared" si="11"/>
        <v/>
      </c>
      <c r="V2366" s="65" t="str">
        <f t="shared" si="5"/>
        <v/>
      </c>
      <c r="W2366" s="84"/>
      <c r="X2366" s="84"/>
      <c r="Y2366" s="85"/>
      <c r="Z2366" s="85"/>
      <c r="AA2366" s="65" t="str">
        <f t="shared" si="6"/>
        <v/>
      </c>
      <c r="AB2366" s="65" t="str">
        <f t="shared" si="7"/>
        <v/>
      </c>
      <c r="AC2366" s="86"/>
      <c r="AD2366" s="87" t="str">
        <f t="shared" si="8"/>
        <v/>
      </c>
      <c r="AE2366" s="84"/>
      <c r="AF2366" s="86">
        <f>IF(AC2366&gt;0,AC2366,'⚙️ Config'!$B$10)</f>
        <v>0.0075</v>
      </c>
      <c r="AG2366" s="88">
        <f t="shared" si="9"/>
        <v>44586.23618</v>
      </c>
      <c r="AH2366" s="88">
        <f>AG2366*'⚙️ Config'!$B$11</f>
        <v>222931.1809</v>
      </c>
      <c r="AI2366" s="88">
        <f>AH2366*'⚙️ Config'!$B$12</f>
        <v>66879.35426</v>
      </c>
      <c r="AJ2366" s="64"/>
      <c r="AK2366" s="84"/>
      <c r="AL2366" s="84"/>
      <c r="AM2366" s="84"/>
      <c r="AN2366" s="84"/>
      <c r="AO2366" s="84"/>
      <c r="AP2366" s="84"/>
      <c r="AQ2366" s="84"/>
    </row>
    <row r="2367" ht="15.0" customHeight="1">
      <c r="A2367" s="93">
        <v>2364.0</v>
      </c>
      <c r="B2367" s="94" t="s">
        <v>5136</v>
      </c>
      <c r="C2367" s="93" t="s">
        <v>141</v>
      </c>
      <c r="D2367" s="93" t="s">
        <v>5137</v>
      </c>
      <c r="E2367" s="95">
        <v>69.07</v>
      </c>
      <c r="F2367" s="93" t="s">
        <v>85</v>
      </c>
      <c r="G2367" s="93" t="s">
        <v>423</v>
      </c>
      <c r="H2367" s="96">
        <v>5935813.76</v>
      </c>
      <c r="I2367" s="93">
        <v>4.0</v>
      </c>
      <c r="J2367" s="97">
        <v>1.4</v>
      </c>
      <c r="K2367" s="94">
        <v>2025.0</v>
      </c>
      <c r="L2367" s="93" t="s">
        <v>719</v>
      </c>
      <c r="M2367" s="93">
        <v>2024.0</v>
      </c>
      <c r="N2367" s="93" t="s">
        <v>208</v>
      </c>
      <c r="O2367" s="65" t="str">
        <f t="shared" si="1"/>
        <v>266488480001</v>
      </c>
      <c r="P2367" s="65">
        <f t="shared" si="2"/>
        <v>1</v>
      </c>
      <c r="Q2367" s="65">
        <f t="shared" si="3"/>
        <v>5</v>
      </c>
      <c r="R2367" s="65" t="str">
        <f t="shared" si="12"/>
        <v>26.648.848/0001-15</v>
      </c>
      <c r="S2367" s="84"/>
      <c r="T2367" s="84" t="str">
        <f t="shared" si="10"/>
        <v/>
      </c>
      <c r="U2367" s="84" t="str">
        <f t="shared" si="11"/>
        <v/>
      </c>
      <c r="V2367" s="65" t="str">
        <f t="shared" si="5"/>
        <v/>
      </c>
      <c r="W2367" s="84"/>
      <c r="X2367" s="84"/>
      <c r="Y2367" s="85"/>
      <c r="Z2367" s="85"/>
      <c r="AA2367" s="65" t="str">
        <f t="shared" si="6"/>
        <v/>
      </c>
      <c r="AB2367" s="65" t="str">
        <f t="shared" si="7"/>
        <v/>
      </c>
      <c r="AC2367" s="86"/>
      <c r="AD2367" s="87" t="str">
        <f t="shared" si="8"/>
        <v/>
      </c>
      <c r="AE2367" s="84"/>
      <c r="AF2367" s="86">
        <f>IF(AC2367&gt;0,AC2367,'⚙️ Config'!$B$10)</f>
        <v>0.0075</v>
      </c>
      <c r="AG2367" s="88">
        <f t="shared" si="9"/>
        <v>44518.6032</v>
      </c>
      <c r="AH2367" s="88">
        <f>AG2367*'⚙️ Config'!$B$11</f>
        <v>222593.016</v>
      </c>
      <c r="AI2367" s="88">
        <f>AH2367*'⚙️ Config'!$B$12</f>
        <v>66777.9048</v>
      </c>
      <c r="AJ2367" s="64"/>
      <c r="AK2367" s="84"/>
      <c r="AL2367" s="84"/>
      <c r="AM2367" s="84"/>
      <c r="AN2367" s="84"/>
      <c r="AO2367" s="84"/>
      <c r="AP2367" s="84"/>
      <c r="AQ2367" s="84"/>
    </row>
    <row r="2368" ht="15.0" customHeight="1">
      <c r="A2368" s="93">
        <v>2365.0</v>
      </c>
      <c r="B2368" s="94" t="s">
        <v>5138</v>
      </c>
      <c r="C2368" s="93" t="s">
        <v>141</v>
      </c>
      <c r="D2368" s="93" t="s">
        <v>5139</v>
      </c>
      <c r="E2368" s="95">
        <v>33.75</v>
      </c>
      <c r="F2368" s="93" t="s">
        <v>85</v>
      </c>
      <c r="G2368" s="93" t="s">
        <v>423</v>
      </c>
      <c r="H2368" s="96">
        <v>5934066.74</v>
      </c>
      <c r="I2368" s="93">
        <v>3.0</v>
      </c>
      <c r="J2368" s="97">
        <v>2.1</v>
      </c>
      <c r="K2368" s="94">
        <v>2024.0</v>
      </c>
      <c r="L2368" s="93" t="s">
        <v>719</v>
      </c>
      <c r="M2368" s="93">
        <v>2024.0</v>
      </c>
      <c r="N2368" s="93" t="s">
        <v>4351</v>
      </c>
      <c r="O2368" s="65" t="str">
        <f t="shared" si="1"/>
        <v>020743320001</v>
      </c>
      <c r="P2368" s="65">
        <f t="shared" si="2"/>
        <v>4</v>
      </c>
      <c r="Q2368" s="65">
        <f t="shared" si="3"/>
        <v>6</v>
      </c>
      <c r="R2368" s="65" t="str">
        <f t="shared" si="12"/>
        <v>02.074.332/0001-46</v>
      </c>
      <c r="S2368" s="84"/>
      <c r="T2368" s="84" t="str">
        <f t="shared" si="10"/>
        <v/>
      </c>
      <c r="U2368" s="84" t="str">
        <f t="shared" si="11"/>
        <v/>
      </c>
      <c r="V2368" s="65" t="str">
        <f t="shared" si="5"/>
        <v/>
      </c>
      <c r="W2368" s="84"/>
      <c r="X2368" s="84"/>
      <c r="Y2368" s="85"/>
      <c r="Z2368" s="85"/>
      <c r="AA2368" s="65" t="str">
        <f t="shared" si="6"/>
        <v/>
      </c>
      <c r="AB2368" s="65" t="str">
        <f t="shared" si="7"/>
        <v/>
      </c>
      <c r="AC2368" s="86"/>
      <c r="AD2368" s="87" t="str">
        <f t="shared" si="8"/>
        <v/>
      </c>
      <c r="AE2368" s="84"/>
      <c r="AF2368" s="86">
        <f>IF(AC2368&gt;0,AC2368,'⚙️ Config'!$B$10)</f>
        <v>0.0075</v>
      </c>
      <c r="AG2368" s="88">
        <f t="shared" si="9"/>
        <v>44505.50055</v>
      </c>
      <c r="AH2368" s="88">
        <f>AG2368*'⚙️ Config'!$B$11</f>
        <v>222527.5028</v>
      </c>
      <c r="AI2368" s="88">
        <f>AH2368*'⚙️ Config'!$B$12</f>
        <v>66758.25083</v>
      </c>
      <c r="AJ2368" s="64"/>
      <c r="AK2368" s="84"/>
      <c r="AL2368" s="84"/>
      <c r="AM2368" s="84"/>
      <c r="AN2368" s="84"/>
      <c r="AO2368" s="84"/>
      <c r="AP2368" s="84"/>
      <c r="AQ2368" s="84"/>
    </row>
    <row r="2369" ht="15.0" customHeight="1">
      <c r="A2369" s="93">
        <v>2366.0</v>
      </c>
      <c r="B2369" s="94" t="s">
        <v>5140</v>
      </c>
      <c r="C2369" s="93" t="s">
        <v>141</v>
      </c>
      <c r="D2369" s="93" t="s">
        <v>5141</v>
      </c>
      <c r="E2369" s="95">
        <v>30.56</v>
      </c>
      <c r="F2369" s="93" t="s">
        <v>85</v>
      </c>
      <c r="G2369" s="93" t="s">
        <v>423</v>
      </c>
      <c r="H2369" s="96">
        <v>5912000.9</v>
      </c>
      <c r="I2369" s="93">
        <v>4.0</v>
      </c>
      <c r="J2369" s="97">
        <v>2.9</v>
      </c>
      <c r="K2369" s="94">
        <v>2024.0</v>
      </c>
      <c r="L2369" s="93" t="s">
        <v>4983</v>
      </c>
      <c r="M2369" s="93">
        <v>2023.0</v>
      </c>
      <c r="N2369" s="93" t="s">
        <v>161</v>
      </c>
      <c r="O2369" s="65" t="str">
        <f t="shared" si="1"/>
        <v>303683660001</v>
      </c>
      <c r="P2369" s="65">
        <f t="shared" si="2"/>
        <v>8</v>
      </c>
      <c r="Q2369" s="65">
        <f t="shared" si="3"/>
        <v>9</v>
      </c>
      <c r="R2369" s="65" t="str">
        <f t="shared" si="12"/>
        <v>30.368.366/0001-89</v>
      </c>
      <c r="S2369" s="84"/>
      <c r="T2369" s="84" t="str">
        <f t="shared" si="10"/>
        <v/>
      </c>
      <c r="U2369" s="84" t="str">
        <f t="shared" si="11"/>
        <v/>
      </c>
      <c r="V2369" s="65" t="str">
        <f t="shared" si="5"/>
        <v/>
      </c>
      <c r="W2369" s="84"/>
      <c r="X2369" s="84"/>
      <c r="Y2369" s="85"/>
      <c r="Z2369" s="85"/>
      <c r="AA2369" s="65" t="str">
        <f t="shared" si="6"/>
        <v/>
      </c>
      <c r="AB2369" s="65" t="str">
        <f t="shared" si="7"/>
        <v/>
      </c>
      <c r="AC2369" s="86"/>
      <c r="AD2369" s="87" t="str">
        <f t="shared" si="8"/>
        <v/>
      </c>
      <c r="AE2369" s="84"/>
      <c r="AF2369" s="86">
        <f>IF(AC2369&gt;0,AC2369,'⚙️ Config'!$B$10)</f>
        <v>0.0075</v>
      </c>
      <c r="AG2369" s="88">
        <f t="shared" si="9"/>
        <v>44340.00675</v>
      </c>
      <c r="AH2369" s="88">
        <f>AG2369*'⚙️ Config'!$B$11</f>
        <v>221700.0338</v>
      </c>
      <c r="AI2369" s="88">
        <f>AH2369*'⚙️ Config'!$B$12</f>
        <v>66510.01013</v>
      </c>
      <c r="AJ2369" s="64"/>
      <c r="AK2369" s="84"/>
      <c r="AL2369" s="84"/>
      <c r="AM2369" s="84"/>
      <c r="AN2369" s="84"/>
      <c r="AO2369" s="84"/>
      <c r="AP2369" s="84"/>
      <c r="AQ2369" s="84"/>
    </row>
    <row r="2370" ht="15.0" customHeight="1">
      <c r="A2370" s="93">
        <v>2367.0</v>
      </c>
      <c r="B2370" s="94" t="s">
        <v>5142</v>
      </c>
      <c r="C2370" s="93" t="s">
        <v>141</v>
      </c>
      <c r="D2370" s="93" t="s">
        <v>5143</v>
      </c>
      <c r="E2370" s="95">
        <v>35.16</v>
      </c>
      <c r="F2370" s="93" t="s">
        <v>85</v>
      </c>
      <c r="G2370" s="93" t="s">
        <v>423</v>
      </c>
      <c r="H2370" s="96">
        <v>5898586.73</v>
      </c>
      <c r="I2370" s="93">
        <v>2.0</v>
      </c>
      <c r="J2370" s="97">
        <v>2.3</v>
      </c>
      <c r="K2370" s="94">
        <v>2023.0</v>
      </c>
      <c r="L2370" s="93" t="s">
        <v>165</v>
      </c>
      <c r="M2370" s="93">
        <v>2023.0</v>
      </c>
      <c r="N2370" s="93" t="s">
        <v>145</v>
      </c>
      <c r="O2370" s="65" t="str">
        <f t="shared" si="1"/>
        <v>561707800001</v>
      </c>
      <c r="P2370" s="65">
        <f t="shared" si="2"/>
        <v>7</v>
      </c>
      <c r="Q2370" s="65">
        <f t="shared" si="3"/>
        <v>2</v>
      </c>
      <c r="R2370" s="65" t="str">
        <f t="shared" si="12"/>
        <v>56.170.780/0001-72</v>
      </c>
      <c r="S2370" s="84"/>
      <c r="T2370" s="84" t="str">
        <f t="shared" si="10"/>
        <v/>
      </c>
      <c r="U2370" s="84" t="str">
        <f t="shared" si="11"/>
        <v/>
      </c>
      <c r="V2370" s="65" t="str">
        <f t="shared" si="5"/>
        <v/>
      </c>
      <c r="W2370" s="84"/>
      <c r="X2370" s="84"/>
      <c r="Y2370" s="85"/>
      <c r="Z2370" s="85"/>
      <c r="AA2370" s="65" t="str">
        <f t="shared" si="6"/>
        <v/>
      </c>
      <c r="AB2370" s="65" t="str">
        <f t="shared" si="7"/>
        <v/>
      </c>
      <c r="AC2370" s="86"/>
      <c r="AD2370" s="87" t="str">
        <f t="shared" si="8"/>
        <v/>
      </c>
      <c r="AE2370" s="84"/>
      <c r="AF2370" s="86">
        <f>IF(AC2370&gt;0,AC2370,'⚙️ Config'!$B$10)</f>
        <v>0.0075</v>
      </c>
      <c r="AG2370" s="88">
        <f t="shared" si="9"/>
        <v>44239.40048</v>
      </c>
      <c r="AH2370" s="88">
        <f>AG2370*'⚙️ Config'!$B$11</f>
        <v>221197.0024</v>
      </c>
      <c r="AI2370" s="88">
        <f>AH2370*'⚙️ Config'!$B$12</f>
        <v>66359.10071</v>
      </c>
      <c r="AJ2370" s="64"/>
      <c r="AK2370" s="84"/>
      <c r="AL2370" s="84"/>
      <c r="AM2370" s="84"/>
      <c r="AN2370" s="84"/>
      <c r="AO2370" s="84"/>
      <c r="AP2370" s="84"/>
      <c r="AQ2370" s="84"/>
    </row>
    <row r="2371" ht="15.0" customHeight="1">
      <c r="A2371" s="93">
        <v>2368.0</v>
      </c>
      <c r="B2371" s="94" t="s">
        <v>5144</v>
      </c>
      <c r="C2371" s="93" t="s">
        <v>141</v>
      </c>
      <c r="D2371" s="93" t="s">
        <v>5145</v>
      </c>
      <c r="E2371" s="95">
        <v>30.25</v>
      </c>
      <c r="F2371" s="93" t="s">
        <v>85</v>
      </c>
      <c r="G2371" s="93" t="s">
        <v>423</v>
      </c>
      <c r="H2371" s="96">
        <v>5895544.18</v>
      </c>
      <c r="I2371" s="93">
        <v>4.0</v>
      </c>
      <c r="J2371" s="97">
        <v>3.8</v>
      </c>
      <c r="K2371" s="94">
        <v>2024.0</v>
      </c>
      <c r="L2371" s="93" t="s">
        <v>387</v>
      </c>
      <c r="M2371" s="93">
        <v>2022.0</v>
      </c>
      <c r="N2371" s="93" t="s">
        <v>161</v>
      </c>
      <c r="O2371" s="65" t="str">
        <f t="shared" si="1"/>
        <v>318411600001</v>
      </c>
      <c r="P2371" s="65">
        <f t="shared" si="2"/>
        <v>9</v>
      </c>
      <c r="Q2371" s="65">
        <f t="shared" si="3"/>
        <v>7</v>
      </c>
      <c r="R2371" s="65" t="str">
        <f t="shared" si="12"/>
        <v>31.841.160/0001-97</v>
      </c>
      <c r="S2371" s="84"/>
      <c r="T2371" s="84" t="str">
        <f t="shared" si="10"/>
        <v/>
      </c>
      <c r="U2371" s="84" t="str">
        <f t="shared" si="11"/>
        <v/>
      </c>
      <c r="V2371" s="65" t="str">
        <f t="shared" si="5"/>
        <v/>
      </c>
      <c r="W2371" s="84"/>
      <c r="X2371" s="84"/>
      <c r="Y2371" s="85"/>
      <c r="Z2371" s="85"/>
      <c r="AA2371" s="65" t="str">
        <f t="shared" si="6"/>
        <v/>
      </c>
      <c r="AB2371" s="65" t="str">
        <f t="shared" si="7"/>
        <v/>
      </c>
      <c r="AC2371" s="86"/>
      <c r="AD2371" s="87" t="str">
        <f t="shared" si="8"/>
        <v/>
      </c>
      <c r="AE2371" s="84"/>
      <c r="AF2371" s="86">
        <f>IF(AC2371&gt;0,AC2371,'⚙️ Config'!$B$10)</f>
        <v>0.0075</v>
      </c>
      <c r="AG2371" s="88">
        <f t="shared" si="9"/>
        <v>44216.58135</v>
      </c>
      <c r="AH2371" s="88">
        <f>AG2371*'⚙️ Config'!$B$11</f>
        <v>221082.9068</v>
      </c>
      <c r="AI2371" s="88">
        <f>AH2371*'⚙️ Config'!$B$12</f>
        <v>66324.87203</v>
      </c>
      <c r="AJ2371" s="64"/>
      <c r="AK2371" s="84"/>
      <c r="AL2371" s="84"/>
      <c r="AM2371" s="84"/>
      <c r="AN2371" s="84"/>
      <c r="AO2371" s="84"/>
      <c r="AP2371" s="84"/>
      <c r="AQ2371" s="84"/>
    </row>
    <row r="2372" ht="15.0" customHeight="1">
      <c r="A2372" s="93">
        <v>2369.0</v>
      </c>
      <c r="B2372" s="94" t="s">
        <v>5146</v>
      </c>
      <c r="C2372" s="93" t="s">
        <v>141</v>
      </c>
      <c r="D2372" s="93" t="s">
        <v>5147</v>
      </c>
      <c r="E2372" s="95">
        <v>27.23</v>
      </c>
      <c r="F2372" s="93" t="s">
        <v>85</v>
      </c>
      <c r="G2372" s="93" t="s">
        <v>423</v>
      </c>
      <c r="H2372" s="96">
        <v>5895183.82</v>
      </c>
      <c r="I2372" s="93">
        <v>2.0</v>
      </c>
      <c r="J2372" s="97">
        <v>3.6</v>
      </c>
      <c r="K2372" s="94">
        <v>2022.0</v>
      </c>
      <c r="L2372" s="93" t="s">
        <v>387</v>
      </c>
      <c r="M2372" s="93">
        <v>2022.0</v>
      </c>
      <c r="N2372" s="93" t="s">
        <v>145</v>
      </c>
      <c r="O2372" s="65" t="str">
        <f t="shared" si="1"/>
        <v>465155320001</v>
      </c>
      <c r="P2372" s="65">
        <f t="shared" si="2"/>
        <v>6</v>
      </c>
      <c r="Q2372" s="65">
        <f t="shared" si="3"/>
        <v>2</v>
      </c>
      <c r="R2372" s="65" t="str">
        <f t="shared" si="12"/>
        <v>46.515.532/0001-62</v>
      </c>
      <c r="S2372" s="84"/>
      <c r="T2372" s="84" t="str">
        <f t="shared" si="10"/>
        <v/>
      </c>
      <c r="U2372" s="84" t="str">
        <f t="shared" si="11"/>
        <v/>
      </c>
      <c r="V2372" s="65" t="str">
        <f t="shared" si="5"/>
        <v/>
      </c>
      <c r="W2372" s="84"/>
      <c r="X2372" s="84"/>
      <c r="Y2372" s="85"/>
      <c r="Z2372" s="85"/>
      <c r="AA2372" s="65" t="str">
        <f t="shared" si="6"/>
        <v/>
      </c>
      <c r="AB2372" s="65" t="str">
        <f t="shared" si="7"/>
        <v/>
      </c>
      <c r="AC2372" s="86"/>
      <c r="AD2372" s="87" t="str">
        <f t="shared" si="8"/>
        <v/>
      </c>
      <c r="AE2372" s="84"/>
      <c r="AF2372" s="86">
        <f>IF(AC2372&gt;0,AC2372,'⚙️ Config'!$B$10)</f>
        <v>0.0075</v>
      </c>
      <c r="AG2372" s="88">
        <f t="shared" si="9"/>
        <v>44213.87865</v>
      </c>
      <c r="AH2372" s="88">
        <f>AG2372*'⚙️ Config'!$B$11</f>
        <v>221069.3933</v>
      </c>
      <c r="AI2372" s="88">
        <f>AH2372*'⚙️ Config'!$B$12</f>
        <v>66320.81798</v>
      </c>
      <c r="AJ2372" s="64"/>
      <c r="AK2372" s="84"/>
      <c r="AL2372" s="84"/>
      <c r="AM2372" s="84"/>
      <c r="AN2372" s="84"/>
      <c r="AO2372" s="84"/>
      <c r="AP2372" s="84"/>
      <c r="AQ2372" s="84"/>
    </row>
    <row r="2373" ht="15.0" customHeight="1">
      <c r="A2373" s="93">
        <v>2370.0</v>
      </c>
      <c r="B2373" s="94" t="s">
        <v>5148</v>
      </c>
      <c r="C2373" s="93" t="s">
        <v>141</v>
      </c>
      <c r="D2373" s="93" t="s">
        <v>5149</v>
      </c>
      <c r="E2373" s="95">
        <v>29.97</v>
      </c>
      <c r="F2373" s="93" t="s">
        <v>85</v>
      </c>
      <c r="G2373" s="93" t="s">
        <v>423</v>
      </c>
      <c r="H2373" s="96">
        <v>5888187.97</v>
      </c>
      <c r="I2373" s="93">
        <v>4.0</v>
      </c>
      <c r="J2373" s="97">
        <v>2.9</v>
      </c>
      <c r="K2373" s="94">
        <v>2024.0</v>
      </c>
      <c r="L2373" s="93" t="s">
        <v>268</v>
      </c>
      <c r="M2373" s="93">
        <v>2023.0</v>
      </c>
      <c r="N2373" s="93" t="s">
        <v>161</v>
      </c>
      <c r="O2373" s="65" t="str">
        <f t="shared" si="1"/>
        <v>300083430001</v>
      </c>
      <c r="P2373" s="65">
        <f t="shared" si="2"/>
        <v>6</v>
      </c>
      <c r="Q2373" s="65">
        <f t="shared" si="3"/>
        <v>3</v>
      </c>
      <c r="R2373" s="65" t="str">
        <f t="shared" si="12"/>
        <v>30.008.343/0001-63</v>
      </c>
      <c r="S2373" s="84"/>
      <c r="T2373" s="84" t="str">
        <f t="shared" si="10"/>
        <v/>
      </c>
      <c r="U2373" s="84" t="str">
        <f t="shared" si="11"/>
        <v/>
      </c>
      <c r="V2373" s="65" t="str">
        <f t="shared" si="5"/>
        <v/>
      </c>
      <c r="W2373" s="84"/>
      <c r="X2373" s="84"/>
      <c r="Y2373" s="85"/>
      <c r="Z2373" s="85"/>
      <c r="AA2373" s="65" t="str">
        <f t="shared" si="6"/>
        <v/>
      </c>
      <c r="AB2373" s="65" t="str">
        <f t="shared" si="7"/>
        <v/>
      </c>
      <c r="AC2373" s="86"/>
      <c r="AD2373" s="87" t="str">
        <f t="shared" si="8"/>
        <v/>
      </c>
      <c r="AE2373" s="84"/>
      <c r="AF2373" s="86">
        <f>IF(AC2373&gt;0,AC2373,'⚙️ Config'!$B$10)</f>
        <v>0.0075</v>
      </c>
      <c r="AG2373" s="88">
        <f t="shared" si="9"/>
        <v>44161.40978</v>
      </c>
      <c r="AH2373" s="88">
        <f>AG2373*'⚙️ Config'!$B$11</f>
        <v>220807.0489</v>
      </c>
      <c r="AI2373" s="88">
        <f>AH2373*'⚙️ Config'!$B$12</f>
        <v>66242.11466</v>
      </c>
      <c r="AJ2373" s="64"/>
      <c r="AK2373" s="84"/>
      <c r="AL2373" s="84"/>
      <c r="AM2373" s="84"/>
      <c r="AN2373" s="84"/>
      <c r="AO2373" s="84"/>
      <c r="AP2373" s="84"/>
      <c r="AQ2373" s="84"/>
    </row>
    <row r="2374" ht="15.0" customHeight="1">
      <c r="A2374" s="93">
        <v>2371.0</v>
      </c>
      <c r="B2374" s="94" t="s">
        <v>5150</v>
      </c>
      <c r="C2374" s="93" t="s">
        <v>141</v>
      </c>
      <c r="D2374" s="93" t="s">
        <v>5151</v>
      </c>
      <c r="E2374" s="95">
        <v>35.71</v>
      </c>
      <c r="F2374" s="93" t="s">
        <v>85</v>
      </c>
      <c r="G2374" s="93" t="s">
        <v>423</v>
      </c>
      <c r="H2374" s="96">
        <v>5881799.63</v>
      </c>
      <c r="I2374" s="93">
        <v>1.0</v>
      </c>
      <c r="J2374" s="97">
        <v>4.0</v>
      </c>
      <c r="K2374" s="94">
        <v>2022.0</v>
      </c>
      <c r="L2374" s="93" t="s">
        <v>400</v>
      </c>
      <c r="M2374" s="93">
        <v>2022.0</v>
      </c>
      <c r="N2374" s="93" t="s">
        <v>145</v>
      </c>
      <c r="O2374" s="65" t="str">
        <f t="shared" si="1"/>
        <v>011584290001</v>
      </c>
      <c r="P2374" s="65">
        <f t="shared" si="2"/>
        <v>7</v>
      </c>
      <c r="Q2374" s="65">
        <f t="shared" si="3"/>
        <v>4</v>
      </c>
      <c r="R2374" s="65" t="str">
        <f t="shared" si="12"/>
        <v>01.158.429/0001-74</v>
      </c>
      <c r="S2374" s="84"/>
      <c r="T2374" s="84" t="str">
        <f t="shared" si="10"/>
        <v/>
      </c>
      <c r="U2374" s="84" t="str">
        <f t="shared" si="11"/>
        <v/>
      </c>
      <c r="V2374" s="65" t="str">
        <f t="shared" si="5"/>
        <v/>
      </c>
      <c r="W2374" s="84"/>
      <c r="X2374" s="84"/>
      <c r="Y2374" s="85"/>
      <c r="Z2374" s="85"/>
      <c r="AA2374" s="65" t="str">
        <f t="shared" si="6"/>
        <v/>
      </c>
      <c r="AB2374" s="65" t="str">
        <f t="shared" si="7"/>
        <v/>
      </c>
      <c r="AC2374" s="86"/>
      <c r="AD2374" s="87" t="str">
        <f t="shared" si="8"/>
        <v/>
      </c>
      <c r="AE2374" s="84"/>
      <c r="AF2374" s="86">
        <f>IF(AC2374&gt;0,AC2374,'⚙️ Config'!$B$10)</f>
        <v>0.0075</v>
      </c>
      <c r="AG2374" s="88">
        <f t="shared" si="9"/>
        <v>44113.49723</v>
      </c>
      <c r="AH2374" s="88">
        <f>AG2374*'⚙️ Config'!$B$11</f>
        <v>220567.4861</v>
      </c>
      <c r="AI2374" s="88">
        <f>AH2374*'⚙️ Config'!$B$12</f>
        <v>66170.24584</v>
      </c>
      <c r="AJ2374" s="64"/>
      <c r="AK2374" s="84"/>
      <c r="AL2374" s="84"/>
      <c r="AM2374" s="84"/>
      <c r="AN2374" s="84"/>
      <c r="AO2374" s="84"/>
      <c r="AP2374" s="84"/>
      <c r="AQ2374" s="84"/>
    </row>
    <row r="2375" ht="15.0" customHeight="1">
      <c r="A2375" s="93">
        <v>2372.0</v>
      </c>
      <c r="B2375" s="94" t="s">
        <v>5152</v>
      </c>
      <c r="C2375" s="93" t="s">
        <v>141</v>
      </c>
      <c r="D2375" s="93" t="s">
        <v>5153</v>
      </c>
      <c r="E2375" s="95">
        <v>36.07</v>
      </c>
      <c r="F2375" s="93" t="s">
        <v>85</v>
      </c>
      <c r="G2375" s="93" t="s">
        <v>423</v>
      </c>
      <c r="H2375" s="96">
        <v>5863777.16</v>
      </c>
      <c r="I2375" s="93">
        <v>1.0</v>
      </c>
      <c r="J2375" s="97">
        <v>3.9</v>
      </c>
      <c r="K2375" s="94">
        <v>2022.0</v>
      </c>
      <c r="L2375" s="93" t="s">
        <v>5154</v>
      </c>
      <c r="M2375" s="93">
        <v>2022.0</v>
      </c>
      <c r="N2375" s="93" t="s">
        <v>145</v>
      </c>
      <c r="O2375" s="65" t="str">
        <f t="shared" si="1"/>
        <v>046407870001</v>
      </c>
      <c r="P2375" s="65">
        <f t="shared" si="2"/>
        <v>0</v>
      </c>
      <c r="Q2375" s="65">
        <f t="shared" si="3"/>
        <v>7</v>
      </c>
      <c r="R2375" s="65" t="str">
        <f t="shared" si="12"/>
        <v>04.640.787/0001-07</v>
      </c>
      <c r="S2375" s="84"/>
      <c r="T2375" s="84" t="str">
        <f t="shared" si="10"/>
        <v/>
      </c>
      <c r="U2375" s="84" t="str">
        <f t="shared" si="11"/>
        <v/>
      </c>
      <c r="V2375" s="65" t="str">
        <f t="shared" si="5"/>
        <v/>
      </c>
      <c r="W2375" s="84"/>
      <c r="X2375" s="84"/>
      <c r="Y2375" s="85"/>
      <c r="Z2375" s="85"/>
      <c r="AA2375" s="65" t="str">
        <f t="shared" si="6"/>
        <v/>
      </c>
      <c r="AB2375" s="65" t="str">
        <f t="shared" si="7"/>
        <v/>
      </c>
      <c r="AC2375" s="86"/>
      <c r="AD2375" s="87" t="str">
        <f t="shared" si="8"/>
        <v/>
      </c>
      <c r="AE2375" s="84"/>
      <c r="AF2375" s="86">
        <f>IF(AC2375&gt;0,AC2375,'⚙️ Config'!$B$10)</f>
        <v>0.0075</v>
      </c>
      <c r="AG2375" s="88">
        <f t="shared" si="9"/>
        <v>43978.3287</v>
      </c>
      <c r="AH2375" s="88">
        <f>AG2375*'⚙️ Config'!$B$11</f>
        <v>219891.6435</v>
      </c>
      <c r="AI2375" s="88">
        <f>AH2375*'⚙️ Config'!$B$12</f>
        <v>65967.49305</v>
      </c>
      <c r="AJ2375" s="64"/>
      <c r="AK2375" s="84"/>
      <c r="AL2375" s="84"/>
      <c r="AM2375" s="84"/>
      <c r="AN2375" s="84"/>
      <c r="AO2375" s="84"/>
      <c r="AP2375" s="84"/>
      <c r="AQ2375" s="84"/>
    </row>
    <row r="2376" ht="15.0" customHeight="1">
      <c r="A2376" s="93">
        <v>2373.0</v>
      </c>
      <c r="B2376" s="94" t="s">
        <v>5155</v>
      </c>
      <c r="C2376" s="93" t="s">
        <v>141</v>
      </c>
      <c r="D2376" s="93" t="s">
        <v>5156</v>
      </c>
      <c r="E2376" s="95">
        <v>67.91</v>
      </c>
      <c r="F2376" s="93" t="s">
        <v>85</v>
      </c>
      <c r="G2376" s="93" t="s">
        <v>423</v>
      </c>
      <c r="H2376" s="96">
        <v>5843769.58</v>
      </c>
      <c r="I2376" s="93">
        <v>1.0</v>
      </c>
      <c r="J2376" s="97">
        <v>3.4</v>
      </c>
      <c r="K2376" s="94">
        <v>2025.0</v>
      </c>
      <c r="L2376" s="93" t="s">
        <v>3739</v>
      </c>
      <c r="M2376" s="93">
        <v>2022.0</v>
      </c>
      <c r="N2376" s="93" t="s">
        <v>208</v>
      </c>
      <c r="O2376" s="65" t="str">
        <f t="shared" si="1"/>
        <v>480680760001</v>
      </c>
      <c r="P2376" s="65">
        <f t="shared" si="2"/>
        <v>8</v>
      </c>
      <c r="Q2376" s="65">
        <f t="shared" si="3"/>
        <v>5</v>
      </c>
      <c r="R2376" s="65" t="str">
        <f t="shared" si="12"/>
        <v>48.068.076/0001-85</v>
      </c>
      <c r="S2376" s="84"/>
      <c r="T2376" s="84" t="str">
        <f t="shared" si="10"/>
        <v/>
      </c>
      <c r="U2376" s="84" t="str">
        <f t="shared" si="11"/>
        <v/>
      </c>
      <c r="V2376" s="65" t="str">
        <f t="shared" si="5"/>
        <v/>
      </c>
      <c r="W2376" s="84"/>
      <c r="X2376" s="84"/>
      <c r="Y2376" s="85"/>
      <c r="Z2376" s="85"/>
      <c r="AA2376" s="65" t="str">
        <f t="shared" si="6"/>
        <v/>
      </c>
      <c r="AB2376" s="65" t="str">
        <f t="shared" si="7"/>
        <v/>
      </c>
      <c r="AC2376" s="86"/>
      <c r="AD2376" s="87" t="str">
        <f t="shared" si="8"/>
        <v/>
      </c>
      <c r="AE2376" s="84"/>
      <c r="AF2376" s="86">
        <f>IF(AC2376&gt;0,AC2376,'⚙️ Config'!$B$10)</f>
        <v>0.0075</v>
      </c>
      <c r="AG2376" s="88">
        <f t="shared" si="9"/>
        <v>43828.27185</v>
      </c>
      <c r="AH2376" s="88">
        <f>AG2376*'⚙️ Config'!$B$11</f>
        <v>219141.3593</v>
      </c>
      <c r="AI2376" s="88">
        <f>AH2376*'⚙️ Config'!$B$12</f>
        <v>65742.40778</v>
      </c>
      <c r="AJ2376" s="64"/>
      <c r="AK2376" s="84"/>
      <c r="AL2376" s="84"/>
      <c r="AM2376" s="84"/>
      <c r="AN2376" s="84"/>
      <c r="AO2376" s="84"/>
      <c r="AP2376" s="84"/>
      <c r="AQ2376" s="84"/>
    </row>
    <row r="2377" ht="15.0" customHeight="1">
      <c r="A2377" s="93">
        <v>2374.0</v>
      </c>
      <c r="B2377" s="94" t="s">
        <v>5157</v>
      </c>
      <c r="C2377" s="93" t="s">
        <v>141</v>
      </c>
      <c r="D2377" s="93" t="s">
        <v>5158</v>
      </c>
      <c r="E2377" s="95">
        <v>47.8</v>
      </c>
      <c r="F2377" s="93" t="s">
        <v>85</v>
      </c>
      <c r="G2377" s="93" t="s">
        <v>423</v>
      </c>
      <c r="H2377" s="96">
        <v>5825748.64</v>
      </c>
      <c r="I2377" s="93">
        <v>3.0</v>
      </c>
      <c r="J2377" s="97">
        <v>1.3</v>
      </c>
      <c r="K2377" s="94">
        <v>2025.0</v>
      </c>
      <c r="L2377" s="93" t="s">
        <v>719</v>
      </c>
      <c r="M2377" s="93">
        <v>2024.0</v>
      </c>
      <c r="N2377" s="93" t="s">
        <v>145</v>
      </c>
      <c r="O2377" s="65" t="str">
        <f t="shared" si="1"/>
        <v>442181540001</v>
      </c>
      <c r="P2377" s="65">
        <f t="shared" si="2"/>
        <v>2</v>
      </c>
      <c r="Q2377" s="65">
        <f t="shared" si="3"/>
        <v>0</v>
      </c>
      <c r="R2377" s="65" t="str">
        <f t="shared" si="12"/>
        <v>44.218.154/0001-20</v>
      </c>
      <c r="S2377" s="84"/>
      <c r="T2377" s="84" t="str">
        <f t="shared" si="10"/>
        <v/>
      </c>
      <c r="U2377" s="84" t="str">
        <f t="shared" si="11"/>
        <v/>
      </c>
      <c r="V2377" s="65" t="str">
        <f t="shared" si="5"/>
        <v/>
      </c>
      <c r="W2377" s="84"/>
      <c r="X2377" s="84"/>
      <c r="Y2377" s="85"/>
      <c r="Z2377" s="85"/>
      <c r="AA2377" s="65" t="str">
        <f t="shared" si="6"/>
        <v/>
      </c>
      <c r="AB2377" s="65" t="str">
        <f t="shared" si="7"/>
        <v/>
      </c>
      <c r="AC2377" s="86"/>
      <c r="AD2377" s="87" t="str">
        <f t="shared" si="8"/>
        <v/>
      </c>
      <c r="AE2377" s="84"/>
      <c r="AF2377" s="86">
        <f>IF(AC2377&gt;0,AC2377,'⚙️ Config'!$B$10)</f>
        <v>0.0075</v>
      </c>
      <c r="AG2377" s="88">
        <f t="shared" si="9"/>
        <v>43693.1148</v>
      </c>
      <c r="AH2377" s="88">
        <f>AG2377*'⚙️ Config'!$B$11</f>
        <v>218465.574</v>
      </c>
      <c r="AI2377" s="88">
        <f>AH2377*'⚙️ Config'!$B$12</f>
        <v>65539.6722</v>
      </c>
      <c r="AJ2377" s="64"/>
      <c r="AK2377" s="84"/>
      <c r="AL2377" s="84"/>
      <c r="AM2377" s="84"/>
      <c r="AN2377" s="84"/>
      <c r="AO2377" s="84"/>
      <c r="AP2377" s="84"/>
      <c r="AQ2377" s="84"/>
    </row>
    <row r="2378" ht="15.0" customHeight="1">
      <c r="A2378" s="93">
        <v>2375.0</v>
      </c>
      <c r="B2378" s="94" t="s">
        <v>5159</v>
      </c>
      <c r="C2378" s="93" t="s">
        <v>141</v>
      </c>
      <c r="D2378" s="93" t="s">
        <v>5160</v>
      </c>
      <c r="E2378" s="95">
        <v>29.4</v>
      </c>
      <c r="F2378" s="93" t="s">
        <v>85</v>
      </c>
      <c r="G2378" s="93" t="s">
        <v>423</v>
      </c>
      <c r="H2378" s="96">
        <v>5816286.87</v>
      </c>
      <c r="I2378" s="93">
        <v>3.0</v>
      </c>
      <c r="J2378" s="97">
        <v>2.6</v>
      </c>
      <c r="K2378" s="94">
        <v>2023.0</v>
      </c>
      <c r="L2378" s="93" t="s">
        <v>4456</v>
      </c>
      <c r="M2378" s="93">
        <v>2023.0</v>
      </c>
      <c r="N2378" s="93" t="s">
        <v>161</v>
      </c>
      <c r="O2378" s="65" t="str">
        <f t="shared" si="1"/>
        <v>021005730001</v>
      </c>
      <c r="P2378" s="65">
        <f t="shared" si="2"/>
        <v>1</v>
      </c>
      <c r="Q2378" s="65">
        <f t="shared" si="3"/>
        <v>2</v>
      </c>
      <c r="R2378" s="65" t="str">
        <f t="shared" si="12"/>
        <v>02.100.573/0001-12</v>
      </c>
      <c r="S2378" s="84"/>
      <c r="T2378" s="84" t="str">
        <f t="shared" si="10"/>
        <v/>
      </c>
      <c r="U2378" s="84" t="str">
        <f t="shared" si="11"/>
        <v/>
      </c>
      <c r="V2378" s="65" t="str">
        <f t="shared" si="5"/>
        <v/>
      </c>
      <c r="W2378" s="84"/>
      <c r="X2378" s="84"/>
      <c r="Y2378" s="85"/>
      <c r="Z2378" s="85"/>
      <c r="AA2378" s="65" t="str">
        <f t="shared" si="6"/>
        <v/>
      </c>
      <c r="AB2378" s="65" t="str">
        <f t="shared" si="7"/>
        <v/>
      </c>
      <c r="AC2378" s="86"/>
      <c r="AD2378" s="87" t="str">
        <f t="shared" si="8"/>
        <v/>
      </c>
      <c r="AE2378" s="84"/>
      <c r="AF2378" s="86">
        <f>IF(AC2378&gt;0,AC2378,'⚙️ Config'!$B$10)</f>
        <v>0.0075</v>
      </c>
      <c r="AG2378" s="88">
        <f t="shared" si="9"/>
        <v>43622.15153</v>
      </c>
      <c r="AH2378" s="88">
        <f>AG2378*'⚙️ Config'!$B$11</f>
        <v>218110.7576</v>
      </c>
      <c r="AI2378" s="88">
        <f>AH2378*'⚙️ Config'!$B$12</f>
        <v>65433.22729</v>
      </c>
      <c r="AJ2378" s="64"/>
      <c r="AK2378" s="84"/>
      <c r="AL2378" s="84"/>
      <c r="AM2378" s="84"/>
      <c r="AN2378" s="84"/>
      <c r="AO2378" s="84"/>
      <c r="AP2378" s="84"/>
      <c r="AQ2378" s="84"/>
    </row>
    <row r="2379" ht="15.0" customHeight="1">
      <c r="A2379" s="93">
        <v>2376.0</v>
      </c>
      <c r="B2379" s="94" t="s">
        <v>5161</v>
      </c>
      <c r="C2379" s="93" t="s">
        <v>141</v>
      </c>
      <c r="D2379" s="93" t="s">
        <v>5162</v>
      </c>
      <c r="E2379" s="95">
        <v>45.21</v>
      </c>
      <c r="F2379" s="93" t="s">
        <v>85</v>
      </c>
      <c r="G2379" s="93" t="s">
        <v>423</v>
      </c>
      <c r="H2379" s="96">
        <v>5815098.39</v>
      </c>
      <c r="I2379" s="93">
        <v>3.0</v>
      </c>
      <c r="J2379" s="97">
        <v>3.1</v>
      </c>
      <c r="K2379" s="94">
        <v>2025.0</v>
      </c>
      <c r="L2379" s="93" t="s">
        <v>387</v>
      </c>
      <c r="M2379" s="93">
        <v>2023.0</v>
      </c>
      <c r="N2379" s="93" t="s">
        <v>161</v>
      </c>
      <c r="O2379" s="65" t="str">
        <f t="shared" si="1"/>
        <v>052752380001</v>
      </c>
      <c r="P2379" s="65">
        <f t="shared" si="2"/>
        <v>4</v>
      </c>
      <c r="Q2379" s="65">
        <f t="shared" si="3"/>
        <v>3</v>
      </c>
      <c r="R2379" s="65" t="str">
        <f t="shared" si="12"/>
        <v>05.275.238/0001-43</v>
      </c>
      <c r="S2379" s="84"/>
      <c r="T2379" s="84" t="str">
        <f t="shared" si="10"/>
        <v/>
      </c>
      <c r="U2379" s="84" t="str">
        <f t="shared" si="11"/>
        <v/>
      </c>
      <c r="V2379" s="65" t="str">
        <f t="shared" si="5"/>
        <v/>
      </c>
      <c r="W2379" s="84"/>
      <c r="X2379" s="84"/>
      <c r="Y2379" s="85"/>
      <c r="Z2379" s="85"/>
      <c r="AA2379" s="65" t="str">
        <f t="shared" si="6"/>
        <v/>
      </c>
      <c r="AB2379" s="65" t="str">
        <f t="shared" si="7"/>
        <v/>
      </c>
      <c r="AC2379" s="86"/>
      <c r="AD2379" s="87" t="str">
        <f t="shared" si="8"/>
        <v/>
      </c>
      <c r="AE2379" s="84"/>
      <c r="AF2379" s="86">
        <f>IF(AC2379&gt;0,AC2379,'⚙️ Config'!$B$10)</f>
        <v>0.0075</v>
      </c>
      <c r="AG2379" s="88">
        <f t="shared" si="9"/>
        <v>43613.23793</v>
      </c>
      <c r="AH2379" s="88">
        <f>AG2379*'⚙️ Config'!$B$11</f>
        <v>218066.1896</v>
      </c>
      <c r="AI2379" s="88">
        <f>AH2379*'⚙️ Config'!$B$12</f>
        <v>65419.85689</v>
      </c>
      <c r="AJ2379" s="64"/>
      <c r="AK2379" s="84"/>
      <c r="AL2379" s="84"/>
      <c r="AM2379" s="84"/>
      <c r="AN2379" s="84"/>
      <c r="AO2379" s="84"/>
      <c r="AP2379" s="84"/>
      <c r="AQ2379" s="84"/>
    </row>
    <row r="2380" ht="15.0" customHeight="1">
      <c r="A2380" s="93">
        <v>2377.0</v>
      </c>
      <c r="B2380" s="94" t="s">
        <v>5163</v>
      </c>
      <c r="C2380" s="93" t="s">
        <v>141</v>
      </c>
      <c r="D2380" s="93" t="s">
        <v>5164</v>
      </c>
      <c r="E2380" s="95">
        <v>34.73</v>
      </c>
      <c r="F2380" s="93" t="s">
        <v>85</v>
      </c>
      <c r="G2380" s="93" t="s">
        <v>423</v>
      </c>
      <c r="H2380" s="96">
        <v>5813668.37</v>
      </c>
      <c r="I2380" s="93">
        <v>3.0</v>
      </c>
      <c r="J2380" s="97">
        <v>2.6</v>
      </c>
      <c r="K2380" s="94">
        <v>2024.0</v>
      </c>
      <c r="L2380" s="93" t="s">
        <v>5165</v>
      </c>
      <c r="M2380" s="93">
        <v>2023.0</v>
      </c>
      <c r="N2380" s="93" t="s">
        <v>161</v>
      </c>
      <c r="O2380" s="65" t="str">
        <f t="shared" si="1"/>
        <v>332474390001</v>
      </c>
      <c r="P2380" s="65">
        <f t="shared" si="2"/>
        <v>7</v>
      </c>
      <c r="Q2380" s="65">
        <f t="shared" si="3"/>
        <v>2</v>
      </c>
      <c r="R2380" s="65" t="str">
        <f t="shared" si="12"/>
        <v>33.247.439/0001-72</v>
      </c>
      <c r="S2380" s="84"/>
      <c r="T2380" s="84" t="str">
        <f t="shared" si="10"/>
        <v/>
      </c>
      <c r="U2380" s="84" t="str">
        <f t="shared" si="11"/>
        <v/>
      </c>
      <c r="V2380" s="65" t="str">
        <f t="shared" si="5"/>
        <v/>
      </c>
      <c r="W2380" s="84"/>
      <c r="X2380" s="84"/>
      <c r="Y2380" s="85"/>
      <c r="Z2380" s="85"/>
      <c r="AA2380" s="65" t="str">
        <f t="shared" si="6"/>
        <v/>
      </c>
      <c r="AB2380" s="65" t="str">
        <f t="shared" si="7"/>
        <v/>
      </c>
      <c r="AC2380" s="86"/>
      <c r="AD2380" s="87" t="str">
        <f t="shared" si="8"/>
        <v/>
      </c>
      <c r="AE2380" s="84"/>
      <c r="AF2380" s="86">
        <f>IF(AC2380&gt;0,AC2380,'⚙️ Config'!$B$10)</f>
        <v>0.0075</v>
      </c>
      <c r="AG2380" s="88">
        <f t="shared" si="9"/>
        <v>43602.51278</v>
      </c>
      <c r="AH2380" s="88">
        <f>AG2380*'⚙️ Config'!$B$11</f>
        <v>218012.5639</v>
      </c>
      <c r="AI2380" s="88">
        <f>AH2380*'⚙️ Config'!$B$12</f>
        <v>65403.76916</v>
      </c>
      <c r="AJ2380" s="64"/>
      <c r="AK2380" s="84"/>
      <c r="AL2380" s="84"/>
      <c r="AM2380" s="84"/>
      <c r="AN2380" s="84"/>
      <c r="AO2380" s="84"/>
      <c r="AP2380" s="84"/>
      <c r="AQ2380" s="84"/>
    </row>
    <row r="2381" ht="15.0" customHeight="1">
      <c r="A2381" s="93">
        <v>2378.0</v>
      </c>
      <c r="B2381" s="94" t="s">
        <v>5166</v>
      </c>
      <c r="C2381" s="93" t="s">
        <v>141</v>
      </c>
      <c r="D2381" s="93" t="s">
        <v>5167</v>
      </c>
      <c r="E2381" s="95">
        <v>39.86</v>
      </c>
      <c r="F2381" s="93" t="s">
        <v>85</v>
      </c>
      <c r="G2381" s="93" t="s">
        <v>423</v>
      </c>
      <c r="H2381" s="96">
        <v>5810691.78</v>
      </c>
      <c r="I2381" s="93">
        <v>3.0</v>
      </c>
      <c r="J2381" s="97">
        <v>2.3</v>
      </c>
      <c r="K2381" s="94">
        <v>2025.0</v>
      </c>
      <c r="L2381" s="93" t="s">
        <v>295</v>
      </c>
      <c r="M2381" s="93">
        <v>2023.0</v>
      </c>
      <c r="N2381" s="93" t="s">
        <v>145</v>
      </c>
      <c r="O2381" s="65" t="str">
        <f t="shared" si="1"/>
        <v>542284160001</v>
      </c>
      <c r="P2381" s="65">
        <f t="shared" si="2"/>
        <v>9</v>
      </c>
      <c r="Q2381" s="65">
        <f t="shared" si="3"/>
        <v>0</v>
      </c>
      <c r="R2381" s="65" t="str">
        <f t="shared" si="12"/>
        <v>54.228.416/0001-90</v>
      </c>
      <c r="S2381" s="84"/>
      <c r="T2381" s="84" t="str">
        <f t="shared" si="10"/>
        <v/>
      </c>
      <c r="U2381" s="84" t="str">
        <f t="shared" si="11"/>
        <v/>
      </c>
      <c r="V2381" s="65" t="str">
        <f t="shared" si="5"/>
        <v/>
      </c>
      <c r="W2381" s="84"/>
      <c r="X2381" s="84"/>
      <c r="Y2381" s="85"/>
      <c r="Z2381" s="85"/>
      <c r="AA2381" s="65" t="str">
        <f t="shared" si="6"/>
        <v/>
      </c>
      <c r="AB2381" s="65" t="str">
        <f t="shared" si="7"/>
        <v/>
      </c>
      <c r="AC2381" s="86"/>
      <c r="AD2381" s="87" t="str">
        <f t="shared" si="8"/>
        <v/>
      </c>
      <c r="AE2381" s="84"/>
      <c r="AF2381" s="86">
        <f>IF(AC2381&gt;0,AC2381,'⚙️ Config'!$B$10)</f>
        <v>0.0075</v>
      </c>
      <c r="AG2381" s="88">
        <f t="shared" si="9"/>
        <v>43580.18835</v>
      </c>
      <c r="AH2381" s="88">
        <f>AG2381*'⚙️ Config'!$B$11</f>
        <v>217900.9418</v>
      </c>
      <c r="AI2381" s="88">
        <f>AH2381*'⚙️ Config'!$B$12</f>
        <v>65370.28253</v>
      </c>
      <c r="AJ2381" s="64"/>
      <c r="AK2381" s="84"/>
      <c r="AL2381" s="84"/>
      <c r="AM2381" s="84"/>
      <c r="AN2381" s="84"/>
      <c r="AO2381" s="84"/>
      <c r="AP2381" s="84"/>
      <c r="AQ2381" s="84"/>
    </row>
    <row r="2382" ht="15.0" customHeight="1">
      <c r="A2382" s="93">
        <v>2379.0</v>
      </c>
      <c r="B2382" s="94" t="s">
        <v>5168</v>
      </c>
      <c r="C2382" s="93" t="s">
        <v>141</v>
      </c>
      <c r="D2382" s="93" t="s">
        <v>5169</v>
      </c>
      <c r="E2382" s="95">
        <v>36.06</v>
      </c>
      <c r="F2382" s="93" t="s">
        <v>85</v>
      </c>
      <c r="G2382" s="93" t="s">
        <v>423</v>
      </c>
      <c r="H2382" s="96">
        <v>5785496.64</v>
      </c>
      <c r="I2382" s="93">
        <v>1.0</v>
      </c>
      <c r="J2382" s="97">
        <v>3.9</v>
      </c>
      <c r="K2382" s="94">
        <v>2022.0</v>
      </c>
      <c r="L2382" s="93" t="s">
        <v>722</v>
      </c>
      <c r="M2382" s="93">
        <v>2022.0</v>
      </c>
      <c r="N2382" s="93" t="s">
        <v>145</v>
      </c>
      <c r="O2382" s="65" t="str">
        <f t="shared" si="1"/>
        <v>033766820001</v>
      </c>
      <c r="P2382" s="65">
        <f t="shared" si="2"/>
        <v>2</v>
      </c>
      <c r="Q2382" s="65">
        <f t="shared" si="3"/>
        <v>0</v>
      </c>
      <c r="R2382" s="65" t="str">
        <f t="shared" si="12"/>
        <v>03.376.682/0001-20</v>
      </c>
      <c r="S2382" s="84"/>
      <c r="T2382" s="84" t="str">
        <f t="shared" si="10"/>
        <v/>
      </c>
      <c r="U2382" s="84" t="str">
        <f t="shared" si="11"/>
        <v/>
      </c>
      <c r="V2382" s="65" t="str">
        <f t="shared" si="5"/>
        <v/>
      </c>
      <c r="W2382" s="84"/>
      <c r="X2382" s="84"/>
      <c r="Y2382" s="85"/>
      <c r="Z2382" s="85"/>
      <c r="AA2382" s="65" t="str">
        <f t="shared" si="6"/>
        <v/>
      </c>
      <c r="AB2382" s="65" t="str">
        <f t="shared" si="7"/>
        <v/>
      </c>
      <c r="AC2382" s="86"/>
      <c r="AD2382" s="87" t="str">
        <f t="shared" si="8"/>
        <v/>
      </c>
      <c r="AE2382" s="84"/>
      <c r="AF2382" s="86">
        <f>IF(AC2382&gt;0,AC2382,'⚙️ Config'!$B$10)</f>
        <v>0.0075</v>
      </c>
      <c r="AG2382" s="88">
        <f t="shared" si="9"/>
        <v>43391.2248</v>
      </c>
      <c r="AH2382" s="88">
        <f>AG2382*'⚙️ Config'!$B$11</f>
        <v>216956.124</v>
      </c>
      <c r="AI2382" s="88">
        <f>AH2382*'⚙️ Config'!$B$12</f>
        <v>65086.8372</v>
      </c>
      <c r="AJ2382" s="64"/>
      <c r="AK2382" s="84"/>
      <c r="AL2382" s="84"/>
      <c r="AM2382" s="84"/>
      <c r="AN2382" s="84"/>
      <c r="AO2382" s="84"/>
      <c r="AP2382" s="84"/>
      <c r="AQ2382" s="84"/>
    </row>
    <row r="2383" ht="15.0" customHeight="1">
      <c r="A2383" s="93">
        <v>2380.0</v>
      </c>
      <c r="B2383" s="94" t="s">
        <v>5170</v>
      </c>
      <c r="C2383" s="93" t="s">
        <v>141</v>
      </c>
      <c r="D2383" s="93" t="s">
        <v>5171</v>
      </c>
      <c r="E2383" s="95">
        <v>29.7</v>
      </c>
      <c r="F2383" s="93" t="s">
        <v>85</v>
      </c>
      <c r="G2383" s="93" t="s">
        <v>423</v>
      </c>
      <c r="H2383" s="96">
        <v>5779674.12</v>
      </c>
      <c r="I2383" s="93">
        <v>3.0</v>
      </c>
      <c r="J2383" s="97">
        <v>2.9</v>
      </c>
      <c r="K2383" s="94">
        <v>2024.0</v>
      </c>
      <c r="L2383" s="93" t="s">
        <v>387</v>
      </c>
      <c r="M2383" s="93">
        <v>2023.0</v>
      </c>
      <c r="N2383" s="93" t="s">
        <v>189</v>
      </c>
      <c r="O2383" s="65" t="str">
        <f t="shared" si="1"/>
        <v>167497010001</v>
      </c>
      <c r="P2383" s="65">
        <f t="shared" si="2"/>
        <v>6</v>
      </c>
      <c r="Q2383" s="65">
        <f t="shared" si="3"/>
        <v>8</v>
      </c>
      <c r="R2383" s="65" t="str">
        <f t="shared" si="12"/>
        <v>16.749.701/0001-68</v>
      </c>
      <c r="S2383" s="84"/>
      <c r="T2383" s="84" t="str">
        <f t="shared" si="10"/>
        <v/>
      </c>
      <c r="U2383" s="84" t="str">
        <f t="shared" si="11"/>
        <v/>
      </c>
      <c r="V2383" s="65" t="str">
        <f t="shared" si="5"/>
        <v/>
      </c>
      <c r="W2383" s="84"/>
      <c r="X2383" s="84"/>
      <c r="Y2383" s="85"/>
      <c r="Z2383" s="85"/>
      <c r="AA2383" s="65" t="str">
        <f t="shared" si="6"/>
        <v/>
      </c>
      <c r="AB2383" s="65" t="str">
        <f t="shared" si="7"/>
        <v/>
      </c>
      <c r="AC2383" s="86"/>
      <c r="AD2383" s="87" t="str">
        <f t="shared" si="8"/>
        <v/>
      </c>
      <c r="AE2383" s="84"/>
      <c r="AF2383" s="86">
        <f>IF(AC2383&gt;0,AC2383,'⚙️ Config'!$B$10)</f>
        <v>0.0075</v>
      </c>
      <c r="AG2383" s="88">
        <f t="shared" si="9"/>
        <v>43347.5559</v>
      </c>
      <c r="AH2383" s="88">
        <f>AG2383*'⚙️ Config'!$B$11</f>
        <v>216737.7795</v>
      </c>
      <c r="AI2383" s="88">
        <f>AH2383*'⚙️ Config'!$B$12</f>
        <v>65021.33385</v>
      </c>
      <c r="AJ2383" s="64"/>
      <c r="AK2383" s="84"/>
      <c r="AL2383" s="84"/>
      <c r="AM2383" s="84"/>
      <c r="AN2383" s="84"/>
      <c r="AO2383" s="84"/>
      <c r="AP2383" s="84"/>
      <c r="AQ2383" s="84"/>
    </row>
    <row r="2384" ht="15.0" customHeight="1">
      <c r="A2384" s="93">
        <v>2381.0</v>
      </c>
      <c r="B2384" s="94" t="s">
        <v>5172</v>
      </c>
      <c r="C2384" s="93" t="s">
        <v>141</v>
      </c>
      <c r="D2384" s="93" t="s">
        <v>5173</v>
      </c>
      <c r="E2384" s="95">
        <v>30.15</v>
      </c>
      <c r="F2384" s="93" t="s">
        <v>85</v>
      </c>
      <c r="G2384" s="93" t="s">
        <v>423</v>
      </c>
      <c r="H2384" s="96">
        <v>5774720.33</v>
      </c>
      <c r="I2384" s="93">
        <v>2.0</v>
      </c>
      <c r="J2384" s="97">
        <v>3.0</v>
      </c>
      <c r="K2384" s="94">
        <v>2023.0</v>
      </c>
      <c r="L2384" s="93" t="s">
        <v>165</v>
      </c>
      <c r="M2384" s="93">
        <v>2023.0</v>
      </c>
      <c r="N2384" s="93" t="s">
        <v>161</v>
      </c>
      <c r="O2384" s="65" t="str">
        <f t="shared" si="1"/>
        <v>445635910001</v>
      </c>
      <c r="P2384" s="65">
        <f t="shared" si="2"/>
        <v>8</v>
      </c>
      <c r="Q2384" s="65">
        <f t="shared" si="3"/>
        <v>0</v>
      </c>
      <c r="R2384" s="65" t="str">
        <f t="shared" si="12"/>
        <v>44.563.591/0001-80</v>
      </c>
      <c r="S2384" s="84"/>
      <c r="T2384" s="84" t="str">
        <f t="shared" si="10"/>
        <v/>
      </c>
      <c r="U2384" s="84" t="str">
        <f t="shared" si="11"/>
        <v/>
      </c>
      <c r="V2384" s="65" t="str">
        <f t="shared" si="5"/>
        <v/>
      </c>
      <c r="W2384" s="84"/>
      <c r="X2384" s="84"/>
      <c r="Y2384" s="85"/>
      <c r="Z2384" s="85"/>
      <c r="AA2384" s="65" t="str">
        <f t="shared" si="6"/>
        <v/>
      </c>
      <c r="AB2384" s="65" t="str">
        <f t="shared" si="7"/>
        <v/>
      </c>
      <c r="AC2384" s="86"/>
      <c r="AD2384" s="87" t="str">
        <f t="shared" si="8"/>
        <v/>
      </c>
      <c r="AE2384" s="84"/>
      <c r="AF2384" s="86">
        <f>IF(AC2384&gt;0,AC2384,'⚙️ Config'!$B$10)</f>
        <v>0.0075</v>
      </c>
      <c r="AG2384" s="88">
        <f t="shared" si="9"/>
        <v>43310.40248</v>
      </c>
      <c r="AH2384" s="88">
        <f>AG2384*'⚙️ Config'!$B$11</f>
        <v>216552.0124</v>
      </c>
      <c r="AI2384" s="88">
        <f>AH2384*'⚙️ Config'!$B$12</f>
        <v>64965.60371</v>
      </c>
      <c r="AJ2384" s="64"/>
      <c r="AK2384" s="84"/>
      <c r="AL2384" s="84"/>
      <c r="AM2384" s="84"/>
      <c r="AN2384" s="84"/>
      <c r="AO2384" s="84"/>
      <c r="AP2384" s="84"/>
      <c r="AQ2384" s="84"/>
    </row>
    <row r="2385" ht="15.0" customHeight="1">
      <c r="A2385" s="93">
        <v>2382.0</v>
      </c>
      <c r="B2385" s="94" t="s">
        <v>5174</v>
      </c>
      <c r="C2385" s="93" t="s">
        <v>141</v>
      </c>
      <c r="D2385" s="93" t="s">
        <v>5175</v>
      </c>
      <c r="E2385" s="95">
        <v>67.83</v>
      </c>
      <c r="F2385" s="93" t="s">
        <v>85</v>
      </c>
      <c r="G2385" s="93" t="s">
        <v>423</v>
      </c>
      <c r="H2385" s="96">
        <v>5761411.91</v>
      </c>
      <c r="I2385" s="93">
        <v>2.0</v>
      </c>
      <c r="J2385" s="97">
        <v>2.2</v>
      </c>
      <c r="K2385" s="94">
        <v>2025.0</v>
      </c>
      <c r="L2385" s="93" t="s">
        <v>937</v>
      </c>
      <c r="M2385" s="93">
        <v>2024.0</v>
      </c>
      <c r="N2385" s="93" t="s">
        <v>713</v>
      </c>
      <c r="O2385" s="65" t="str">
        <f t="shared" si="1"/>
        <v>025140140001</v>
      </c>
      <c r="P2385" s="65">
        <f t="shared" si="2"/>
        <v>5</v>
      </c>
      <c r="Q2385" s="65">
        <f t="shared" si="3"/>
        <v>9</v>
      </c>
      <c r="R2385" s="65" t="str">
        <f t="shared" si="12"/>
        <v>02.514.014/0001-59</v>
      </c>
      <c r="S2385" s="84"/>
      <c r="T2385" s="84" t="str">
        <f t="shared" si="10"/>
        <v/>
      </c>
      <c r="U2385" s="84" t="str">
        <f t="shared" si="11"/>
        <v/>
      </c>
      <c r="V2385" s="65" t="str">
        <f t="shared" si="5"/>
        <v/>
      </c>
      <c r="W2385" s="84"/>
      <c r="X2385" s="84"/>
      <c r="Y2385" s="85"/>
      <c r="Z2385" s="85"/>
      <c r="AA2385" s="65" t="str">
        <f t="shared" si="6"/>
        <v/>
      </c>
      <c r="AB2385" s="65" t="str">
        <f t="shared" si="7"/>
        <v/>
      </c>
      <c r="AC2385" s="86"/>
      <c r="AD2385" s="87" t="str">
        <f t="shared" si="8"/>
        <v/>
      </c>
      <c r="AE2385" s="84"/>
      <c r="AF2385" s="86">
        <f>IF(AC2385&gt;0,AC2385,'⚙️ Config'!$B$10)</f>
        <v>0.0075</v>
      </c>
      <c r="AG2385" s="88">
        <f t="shared" si="9"/>
        <v>43210.58933</v>
      </c>
      <c r="AH2385" s="88">
        <f>AG2385*'⚙️ Config'!$B$11</f>
        <v>216052.9466</v>
      </c>
      <c r="AI2385" s="88">
        <f>AH2385*'⚙️ Config'!$B$12</f>
        <v>64815.88399</v>
      </c>
      <c r="AJ2385" s="64"/>
      <c r="AK2385" s="84"/>
      <c r="AL2385" s="84"/>
      <c r="AM2385" s="84"/>
      <c r="AN2385" s="84"/>
      <c r="AO2385" s="84"/>
      <c r="AP2385" s="84"/>
      <c r="AQ2385" s="84"/>
    </row>
    <row r="2386" ht="15.0" customHeight="1">
      <c r="A2386" s="93">
        <v>2383.0</v>
      </c>
      <c r="B2386" s="94" t="s">
        <v>5176</v>
      </c>
      <c r="C2386" s="93" t="s">
        <v>141</v>
      </c>
      <c r="D2386" s="93" t="s">
        <v>5177</v>
      </c>
      <c r="E2386" s="95">
        <v>42.03</v>
      </c>
      <c r="F2386" s="93" t="s">
        <v>85</v>
      </c>
      <c r="G2386" s="93" t="s">
        <v>423</v>
      </c>
      <c r="H2386" s="96">
        <v>5757470.4</v>
      </c>
      <c r="I2386" s="93">
        <v>1.0</v>
      </c>
      <c r="J2386" s="97">
        <v>2.7</v>
      </c>
      <c r="K2386" s="94">
        <v>2023.0</v>
      </c>
      <c r="L2386" s="93" t="s">
        <v>315</v>
      </c>
      <c r="M2386" s="93">
        <v>2023.0</v>
      </c>
      <c r="N2386" s="93" t="s">
        <v>161</v>
      </c>
      <c r="O2386" s="65" t="str">
        <f t="shared" si="1"/>
        <v>189683810001</v>
      </c>
      <c r="P2386" s="65">
        <f t="shared" si="2"/>
        <v>6</v>
      </c>
      <c r="Q2386" s="65">
        <f t="shared" si="3"/>
        <v>2</v>
      </c>
      <c r="R2386" s="65" t="str">
        <f t="shared" si="12"/>
        <v>18.968.381/0001-62</v>
      </c>
      <c r="S2386" s="84"/>
      <c r="T2386" s="84" t="str">
        <f t="shared" si="10"/>
        <v/>
      </c>
      <c r="U2386" s="84" t="str">
        <f t="shared" si="11"/>
        <v/>
      </c>
      <c r="V2386" s="65" t="str">
        <f t="shared" si="5"/>
        <v/>
      </c>
      <c r="W2386" s="84"/>
      <c r="X2386" s="84"/>
      <c r="Y2386" s="85"/>
      <c r="Z2386" s="85"/>
      <c r="AA2386" s="65" t="str">
        <f t="shared" si="6"/>
        <v/>
      </c>
      <c r="AB2386" s="65" t="str">
        <f t="shared" si="7"/>
        <v/>
      </c>
      <c r="AC2386" s="86"/>
      <c r="AD2386" s="87" t="str">
        <f t="shared" si="8"/>
        <v/>
      </c>
      <c r="AE2386" s="84"/>
      <c r="AF2386" s="86">
        <f>IF(AC2386&gt;0,AC2386,'⚙️ Config'!$B$10)</f>
        <v>0.0075</v>
      </c>
      <c r="AG2386" s="88">
        <f t="shared" si="9"/>
        <v>43181.028</v>
      </c>
      <c r="AH2386" s="88">
        <f>AG2386*'⚙️ Config'!$B$11</f>
        <v>215905.14</v>
      </c>
      <c r="AI2386" s="88">
        <f>AH2386*'⚙️ Config'!$B$12</f>
        <v>64771.542</v>
      </c>
      <c r="AJ2386" s="64"/>
      <c r="AK2386" s="84"/>
      <c r="AL2386" s="84"/>
      <c r="AM2386" s="84"/>
      <c r="AN2386" s="84"/>
      <c r="AO2386" s="84"/>
      <c r="AP2386" s="84"/>
      <c r="AQ2386" s="84"/>
    </row>
    <row r="2387" ht="15.0" customHeight="1">
      <c r="A2387" s="93">
        <v>2384.0</v>
      </c>
      <c r="B2387" s="94" t="s">
        <v>5178</v>
      </c>
      <c r="C2387" s="93" t="s">
        <v>141</v>
      </c>
      <c r="D2387" s="93" t="s">
        <v>5179</v>
      </c>
      <c r="E2387" s="95">
        <v>28.03</v>
      </c>
      <c r="F2387" s="93" t="s">
        <v>85</v>
      </c>
      <c r="G2387" s="93" t="s">
        <v>423</v>
      </c>
      <c r="H2387" s="96">
        <v>5744532.36</v>
      </c>
      <c r="I2387" s="93">
        <v>3.0</v>
      </c>
      <c r="J2387" s="97">
        <v>2.8</v>
      </c>
      <c r="K2387" s="94">
        <v>2023.0</v>
      </c>
      <c r="L2387" s="93" t="s">
        <v>4400</v>
      </c>
      <c r="M2387" s="93">
        <v>2023.0</v>
      </c>
      <c r="N2387" s="93" t="s">
        <v>161</v>
      </c>
      <c r="O2387" s="65" t="str">
        <f t="shared" si="1"/>
        <v>054681540001</v>
      </c>
      <c r="P2387" s="65">
        <f t="shared" si="2"/>
        <v>2</v>
      </c>
      <c r="Q2387" s="65">
        <f t="shared" si="3"/>
        <v>6</v>
      </c>
      <c r="R2387" s="65" t="str">
        <f t="shared" si="12"/>
        <v>05.468.154/0001-26</v>
      </c>
      <c r="S2387" s="84"/>
      <c r="T2387" s="84" t="str">
        <f t="shared" si="10"/>
        <v/>
      </c>
      <c r="U2387" s="84" t="str">
        <f t="shared" si="11"/>
        <v/>
      </c>
      <c r="V2387" s="65" t="str">
        <f t="shared" si="5"/>
        <v/>
      </c>
      <c r="W2387" s="84"/>
      <c r="X2387" s="84"/>
      <c r="Y2387" s="85"/>
      <c r="Z2387" s="85"/>
      <c r="AA2387" s="65" t="str">
        <f t="shared" si="6"/>
        <v/>
      </c>
      <c r="AB2387" s="65" t="str">
        <f t="shared" si="7"/>
        <v/>
      </c>
      <c r="AC2387" s="86"/>
      <c r="AD2387" s="87" t="str">
        <f t="shared" si="8"/>
        <v/>
      </c>
      <c r="AE2387" s="84"/>
      <c r="AF2387" s="86">
        <f>IF(AC2387&gt;0,AC2387,'⚙️ Config'!$B$10)</f>
        <v>0.0075</v>
      </c>
      <c r="AG2387" s="88">
        <f t="shared" si="9"/>
        <v>43083.9927</v>
      </c>
      <c r="AH2387" s="88">
        <f>AG2387*'⚙️ Config'!$B$11</f>
        <v>215419.9635</v>
      </c>
      <c r="AI2387" s="88">
        <f>AH2387*'⚙️ Config'!$B$12</f>
        <v>64625.98905</v>
      </c>
      <c r="AJ2387" s="64"/>
      <c r="AK2387" s="84"/>
      <c r="AL2387" s="84"/>
      <c r="AM2387" s="84"/>
      <c r="AN2387" s="84"/>
      <c r="AO2387" s="84"/>
      <c r="AP2387" s="84"/>
      <c r="AQ2387" s="84"/>
    </row>
    <row r="2388" ht="15.0" customHeight="1">
      <c r="A2388" s="93">
        <v>2385.0</v>
      </c>
      <c r="B2388" s="94" t="s">
        <v>5180</v>
      </c>
      <c r="C2388" s="93" t="s">
        <v>141</v>
      </c>
      <c r="D2388" s="93" t="s">
        <v>5181</v>
      </c>
      <c r="E2388" s="95">
        <v>50.96</v>
      </c>
      <c r="F2388" s="93" t="s">
        <v>85</v>
      </c>
      <c r="G2388" s="93" t="s">
        <v>423</v>
      </c>
      <c r="H2388" s="96">
        <v>5719984.1</v>
      </c>
      <c r="I2388" s="93">
        <v>3.0</v>
      </c>
      <c r="J2388" s="97">
        <v>3.2</v>
      </c>
      <c r="K2388" s="94">
        <v>2025.0</v>
      </c>
      <c r="L2388" s="93" t="s">
        <v>4726</v>
      </c>
      <c r="M2388" s="93">
        <v>2023.0</v>
      </c>
      <c r="N2388" s="93" t="s">
        <v>208</v>
      </c>
      <c r="O2388" s="65" t="str">
        <f t="shared" si="1"/>
        <v>460868640001</v>
      </c>
      <c r="P2388" s="65">
        <f t="shared" si="2"/>
        <v>7</v>
      </c>
      <c r="Q2388" s="65">
        <f t="shared" si="3"/>
        <v>9</v>
      </c>
      <c r="R2388" s="65" t="str">
        <f t="shared" si="12"/>
        <v>46.086.864/0001-79</v>
      </c>
      <c r="S2388" s="84"/>
      <c r="T2388" s="84" t="str">
        <f t="shared" si="10"/>
        <v/>
      </c>
      <c r="U2388" s="84" t="str">
        <f t="shared" si="11"/>
        <v/>
      </c>
      <c r="V2388" s="65" t="str">
        <f t="shared" si="5"/>
        <v/>
      </c>
      <c r="W2388" s="84"/>
      <c r="X2388" s="84"/>
      <c r="Y2388" s="85"/>
      <c r="Z2388" s="85"/>
      <c r="AA2388" s="65" t="str">
        <f t="shared" si="6"/>
        <v/>
      </c>
      <c r="AB2388" s="65" t="str">
        <f t="shared" si="7"/>
        <v/>
      </c>
      <c r="AC2388" s="86"/>
      <c r="AD2388" s="87" t="str">
        <f t="shared" si="8"/>
        <v/>
      </c>
      <c r="AE2388" s="84"/>
      <c r="AF2388" s="86">
        <f>IF(AC2388&gt;0,AC2388,'⚙️ Config'!$B$10)</f>
        <v>0.0075</v>
      </c>
      <c r="AG2388" s="88">
        <f t="shared" si="9"/>
        <v>42899.88075</v>
      </c>
      <c r="AH2388" s="88">
        <f>AG2388*'⚙️ Config'!$B$11</f>
        <v>214499.4038</v>
      </c>
      <c r="AI2388" s="88">
        <f>AH2388*'⚙️ Config'!$B$12</f>
        <v>64349.82113</v>
      </c>
      <c r="AJ2388" s="64"/>
      <c r="AK2388" s="84"/>
      <c r="AL2388" s="84"/>
      <c r="AM2388" s="84"/>
      <c r="AN2388" s="84"/>
      <c r="AO2388" s="84"/>
      <c r="AP2388" s="84"/>
      <c r="AQ2388" s="84"/>
    </row>
    <row r="2389" ht="15.0" customHeight="1">
      <c r="A2389" s="93">
        <v>2386.0</v>
      </c>
      <c r="B2389" s="94" t="s">
        <v>5182</v>
      </c>
      <c r="C2389" s="93" t="s">
        <v>141</v>
      </c>
      <c r="D2389" s="93" t="s">
        <v>5183</v>
      </c>
      <c r="E2389" s="95">
        <v>36.06</v>
      </c>
      <c r="F2389" s="93" t="s">
        <v>85</v>
      </c>
      <c r="G2389" s="93" t="s">
        <v>423</v>
      </c>
      <c r="H2389" s="96">
        <v>5717873.95</v>
      </c>
      <c r="I2389" s="93">
        <v>1.0</v>
      </c>
      <c r="J2389" s="97">
        <v>3.9</v>
      </c>
      <c r="K2389" s="94">
        <v>2022.0</v>
      </c>
      <c r="L2389" s="93" t="s">
        <v>458</v>
      </c>
      <c r="M2389" s="93">
        <v>2022.0</v>
      </c>
      <c r="N2389" s="93" t="s">
        <v>342</v>
      </c>
      <c r="O2389" s="65" t="str">
        <f t="shared" si="1"/>
        <v>173707100001</v>
      </c>
      <c r="P2389" s="65">
        <f t="shared" si="2"/>
        <v>0</v>
      </c>
      <c r="Q2389" s="65">
        <f t="shared" si="3"/>
        <v>6</v>
      </c>
      <c r="R2389" s="65" t="str">
        <f t="shared" si="12"/>
        <v>17.370.710/0001-06</v>
      </c>
      <c r="S2389" s="84"/>
      <c r="T2389" s="84" t="str">
        <f t="shared" si="10"/>
        <v/>
      </c>
      <c r="U2389" s="84" t="str">
        <f t="shared" si="11"/>
        <v/>
      </c>
      <c r="V2389" s="65" t="str">
        <f t="shared" si="5"/>
        <v/>
      </c>
      <c r="W2389" s="84"/>
      <c r="X2389" s="84"/>
      <c r="Y2389" s="85"/>
      <c r="Z2389" s="85"/>
      <c r="AA2389" s="65" t="str">
        <f t="shared" si="6"/>
        <v/>
      </c>
      <c r="AB2389" s="65" t="str">
        <f t="shared" si="7"/>
        <v/>
      </c>
      <c r="AC2389" s="86"/>
      <c r="AD2389" s="87" t="str">
        <f t="shared" si="8"/>
        <v/>
      </c>
      <c r="AE2389" s="84"/>
      <c r="AF2389" s="86">
        <f>IF(AC2389&gt;0,AC2389,'⚙️ Config'!$B$10)</f>
        <v>0.0075</v>
      </c>
      <c r="AG2389" s="88">
        <f t="shared" si="9"/>
        <v>42884.05463</v>
      </c>
      <c r="AH2389" s="88">
        <f>AG2389*'⚙️ Config'!$B$11</f>
        <v>214420.2731</v>
      </c>
      <c r="AI2389" s="88">
        <f>AH2389*'⚙️ Config'!$B$12</f>
        <v>64326.08194</v>
      </c>
      <c r="AJ2389" s="64"/>
      <c r="AK2389" s="84"/>
      <c r="AL2389" s="84"/>
      <c r="AM2389" s="84"/>
      <c r="AN2389" s="84"/>
      <c r="AO2389" s="84"/>
      <c r="AP2389" s="84"/>
      <c r="AQ2389" s="84"/>
    </row>
    <row r="2390" ht="15.0" customHeight="1">
      <c r="A2390" s="93">
        <v>2387.0</v>
      </c>
      <c r="B2390" s="94" t="s">
        <v>5184</v>
      </c>
      <c r="C2390" s="93" t="s">
        <v>141</v>
      </c>
      <c r="D2390" s="93" t="s">
        <v>5185</v>
      </c>
      <c r="E2390" s="95">
        <v>35.15</v>
      </c>
      <c r="F2390" s="93" t="s">
        <v>85</v>
      </c>
      <c r="G2390" s="93" t="s">
        <v>423</v>
      </c>
      <c r="H2390" s="96">
        <v>5705133.23</v>
      </c>
      <c r="I2390" s="93">
        <v>2.0</v>
      </c>
      <c r="J2390" s="97">
        <v>2.3</v>
      </c>
      <c r="K2390" s="94">
        <v>2023.0</v>
      </c>
      <c r="L2390" s="93" t="s">
        <v>387</v>
      </c>
      <c r="M2390" s="93">
        <v>2023.0</v>
      </c>
      <c r="N2390" s="93" t="s">
        <v>145</v>
      </c>
      <c r="O2390" s="65" t="str">
        <f t="shared" si="1"/>
        <v>321616770001</v>
      </c>
      <c r="P2390" s="65">
        <f t="shared" si="2"/>
        <v>0</v>
      </c>
      <c r="Q2390" s="65">
        <f t="shared" si="3"/>
        <v>6</v>
      </c>
      <c r="R2390" s="65" t="str">
        <f t="shared" si="12"/>
        <v>32.161.677/0001-06</v>
      </c>
      <c r="S2390" s="84"/>
      <c r="T2390" s="84" t="str">
        <f t="shared" si="10"/>
        <v/>
      </c>
      <c r="U2390" s="84" t="str">
        <f t="shared" si="11"/>
        <v/>
      </c>
      <c r="V2390" s="65" t="str">
        <f t="shared" si="5"/>
        <v/>
      </c>
      <c r="W2390" s="84"/>
      <c r="X2390" s="84"/>
      <c r="Y2390" s="85"/>
      <c r="Z2390" s="85"/>
      <c r="AA2390" s="65" t="str">
        <f t="shared" si="6"/>
        <v/>
      </c>
      <c r="AB2390" s="65" t="str">
        <f t="shared" si="7"/>
        <v/>
      </c>
      <c r="AC2390" s="86"/>
      <c r="AD2390" s="87" t="str">
        <f t="shared" si="8"/>
        <v/>
      </c>
      <c r="AE2390" s="84"/>
      <c r="AF2390" s="86">
        <f>IF(AC2390&gt;0,AC2390,'⚙️ Config'!$B$10)</f>
        <v>0.0075</v>
      </c>
      <c r="AG2390" s="88">
        <f t="shared" si="9"/>
        <v>42788.49923</v>
      </c>
      <c r="AH2390" s="88">
        <f>AG2390*'⚙️ Config'!$B$11</f>
        <v>213942.4961</v>
      </c>
      <c r="AI2390" s="88">
        <f>AH2390*'⚙️ Config'!$B$12</f>
        <v>64182.74884</v>
      </c>
      <c r="AJ2390" s="64"/>
      <c r="AK2390" s="84"/>
      <c r="AL2390" s="84"/>
      <c r="AM2390" s="84"/>
      <c r="AN2390" s="84"/>
      <c r="AO2390" s="84"/>
      <c r="AP2390" s="84"/>
      <c r="AQ2390" s="84"/>
    </row>
    <row r="2391" ht="15.0" customHeight="1">
      <c r="A2391" s="93">
        <v>2388.0</v>
      </c>
      <c r="B2391" s="94" t="s">
        <v>5186</v>
      </c>
      <c r="C2391" s="93" t="s">
        <v>141</v>
      </c>
      <c r="D2391" s="93" t="s">
        <v>5187</v>
      </c>
      <c r="E2391" s="95">
        <v>23.1</v>
      </c>
      <c r="F2391" s="93" t="s">
        <v>85</v>
      </c>
      <c r="G2391" s="93" t="s">
        <v>423</v>
      </c>
      <c r="H2391" s="96">
        <v>5685129.47</v>
      </c>
      <c r="I2391" s="93">
        <v>3.0</v>
      </c>
      <c r="J2391" s="97">
        <v>3.8</v>
      </c>
      <c r="K2391" s="94">
        <v>2022.0</v>
      </c>
      <c r="L2391" s="93" t="s">
        <v>719</v>
      </c>
      <c r="M2391" s="93">
        <v>2022.0</v>
      </c>
      <c r="N2391" s="93" t="s">
        <v>145</v>
      </c>
      <c r="O2391" s="65" t="str">
        <f t="shared" si="1"/>
        <v>647418530001</v>
      </c>
      <c r="P2391" s="65">
        <f t="shared" si="2"/>
        <v>6</v>
      </c>
      <c r="Q2391" s="65">
        <f t="shared" si="3"/>
        <v>7</v>
      </c>
      <c r="R2391" s="65" t="str">
        <f t="shared" si="12"/>
        <v>64.741.853/0001-67</v>
      </c>
      <c r="S2391" s="84"/>
      <c r="T2391" s="84" t="str">
        <f t="shared" si="10"/>
        <v/>
      </c>
      <c r="U2391" s="84" t="str">
        <f t="shared" si="11"/>
        <v/>
      </c>
      <c r="V2391" s="65" t="str">
        <f t="shared" si="5"/>
        <v/>
      </c>
      <c r="W2391" s="84"/>
      <c r="X2391" s="84"/>
      <c r="Y2391" s="85"/>
      <c r="Z2391" s="85"/>
      <c r="AA2391" s="65" t="str">
        <f t="shared" si="6"/>
        <v/>
      </c>
      <c r="AB2391" s="65" t="str">
        <f t="shared" si="7"/>
        <v/>
      </c>
      <c r="AC2391" s="86"/>
      <c r="AD2391" s="87" t="str">
        <f t="shared" si="8"/>
        <v/>
      </c>
      <c r="AE2391" s="84"/>
      <c r="AF2391" s="86">
        <f>IF(AC2391&gt;0,AC2391,'⚙️ Config'!$B$10)</f>
        <v>0.0075</v>
      </c>
      <c r="AG2391" s="88">
        <f t="shared" si="9"/>
        <v>42638.47103</v>
      </c>
      <c r="AH2391" s="88">
        <f>AG2391*'⚙️ Config'!$B$11</f>
        <v>213192.3551</v>
      </c>
      <c r="AI2391" s="88">
        <f>AH2391*'⚙️ Config'!$B$12</f>
        <v>63957.70654</v>
      </c>
      <c r="AJ2391" s="64"/>
      <c r="AK2391" s="84"/>
      <c r="AL2391" s="84"/>
      <c r="AM2391" s="84"/>
      <c r="AN2391" s="84"/>
      <c r="AO2391" s="84"/>
      <c r="AP2391" s="84"/>
      <c r="AQ2391" s="84"/>
    </row>
    <row r="2392" ht="15.0" customHeight="1">
      <c r="A2392" s="93">
        <v>2389.0</v>
      </c>
      <c r="B2392" s="94" t="s">
        <v>5188</v>
      </c>
      <c r="C2392" s="93" t="s">
        <v>141</v>
      </c>
      <c r="D2392" s="93" t="s">
        <v>5189</v>
      </c>
      <c r="E2392" s="95">
        <v>36.08</v>
      </c>
      <c r="F2392" s="93" t="s">
        <v>85</v>
      </c>
      <c r="G2392" s="93" t="s">
        <v>423</v>
      </c>
      <c r="H2392" s="96">
        <v>5682793.14</v>
      </c>
      <c r="I2392" s="93">
        <v>2.0</v>
      </c>
      <c r="J2392" s="97">
        <v>2.2</v>
      </c>
      <c r="K2392" s="94">
        <v>2024.0</v>
      </c>
      <c r="L2392" s="93" t="s">
        <v>144</v>
      </c>
      <c r="M2392" s="93">
        <v>2024.0</v>
      </c>
      <c r="N2392" s="93" t="s">
        <v>189</v>
      </c>
      <c r="O2392" s="65" t="str">
        <f t="shared" si="1"/>
        <v>081649170001</v>
      </c>
      <c r="P2392" s="65">
        <f t="shared" si="2"/>
        <v>3</v>
      </c>
      <c r="Q2392" s="65">
        <f t="shared" si="3"/>
        <v>3</v>
      </c>
      <c r="R2392" s="65" t="str">
        <f t="shared" si="12"/>
        <v>08.164.917/0001-33</v>
      </c>
      <c r="S2392" s="84"/>
      <c r="T2392" s="84" t="str">
        <f t="shared" si="10"/>
        <v/>
      </c>
      <c r="U2392" s="84" t="str">
        <f t="shared" si="11"/>
        <v/>
      </c>
      <c r="V2392" s="65" t="str">
        <f t="shared" si="5"/>
        <v/>
      </c>
      <c r="W2392" s="84"/>
      <c r="X2392" s="84"/>
      <c r="Y2392" s="85"/>
      <c r="Z2392" s="85"/>
      <c r="AA2392" s="65" t="str">
        <f t="shared" si="6"/>
        <v/>
      </c>
      <c r="AB2392" s="65" t="str">
        <f t="shared" si="7"/>
        <v/>
      </c>
      <c r="AC2392" s="86"/>
      <c r="AD2392" s="87" t="str">
        <f t="shared" si="8"/>
        <v/>
      </c>
      <c r="AE2392" s="84"/>
      <c r="AF2392" s="86">
        <f>IF(AC2392&gt;0,AC2392,'⚙️ Config'!$B$10)</f>
        <v>0.0075</v>
      </c>
      <c r="AG2392" s="88">
        <f t="shared" si="9"/>
        <v>42620.94855</v>
      </c>
      <c r="AH2392" s="88">
        <f>AG2392*'⚙️ Config'!$B$11</f>
        <v>213104.7428</v>
      </c>
      <c r="AI2392" s="88">
        <f>AH2392*'⚙️ Config'!$B$12</f>
        <v>63931.42283</v>
      </c>
      <c r="AJ2392" s="64"/>
      <c r="AK2392" s="84"/>
      <c r="AL2392" s="84"/>
      <c r="AM2392" s="84"/>
      <c r="AN2392" s="84"/>
      <c r="AO2392" s="84"/>
      <c r="AP2392" s="84"/>
      <c r="AQ2392" s="84"/>
    </row>
    <row r="2393" ht="15.0" customHeight="1">
      <c r="A2393" s="93">
        <v>2390.0</v>
      </c>
      <c r="B2393" s="94" t="s">
        <v>5190</v>
      </c>
      <c r="C2393" s="93" t="s">
        <v>141</v>
      </c>
      <c r="D2393" s="93" t="s">
        <v>5191</v>
      </c>
      <c r="E2393" s="95">
        <v>23.3</v>
      </c>
      <c r="F2393" s="93" t="s">
        <v>85</v>
      </c>
      <c r="G2393" s="93" t="s">
        <v>423</v>
      </c>
      <c r="H2393" s="96">
        <v>5681800.36</v>
      </c>
      <c r="I2393" s="93">
        <v>4.0</v>
      </c>
      <c r="J2393" s="97">
        <v>3.4</v>
      </c>
      <c r="K2393" s="94">
        <v>2022.0</v>
      </c>
      <c r="L2393" s="93" t="s">
        <v>448</v>
      </c>
      <c r="M2393" s="93">
        <v>2022.0</v>
      </c>
      <c r="N2393" s="93" t="s">
        <v>161</v>
      </c>
      <c r="O2393" s="65" t="str">
        <f t="shared" si="1"/>
        <v>013116610001</v>
      </c>
      <c r="P2393" s="65">
        <f t="shared" si="2"/>
        <v>0</v>
      </c>
      <c r="Q2393" s="65">
        <f t="shared" si="3"/>
        <v>9</v>
      </c>
      <c r="R2393" s="65" t="str">
        <f t="shared" si="12"/>
        <v>01.311.661/0001-09</v>
      </c>
      <c r="S2393" s="84"/>
      <c r="T2393" s="84" t="str">
        <f t="shared" si="10"/>
        <v/>
      </c>
      <c r="U2393" s="84" t="str">
        <f t="shared" si="11"/>
        <v/>
      </c>
      <c r="V2393" s="65" t="str">
        <f t="shared" si="5"/>
        <v/>
      </c>
      <c r="W2393" s="84"/>
      <c r="X2393" s="84"/>
      <c r="Y2393" s="85"/>
      <c r="Z2393" s="85"/>
      <c r="AA2393" s="65" t="str">
        <f t="shared" si="6"/>
        <v/>
      </c>
      <c r="AB2393" s="65" t="str">
        <f t="shared" si="7"/>
        <v/>
      </c>
      <c r="AC2393" s="86"/>
      <c r="AD2393" s="87" t="str">
        <f t="shared" si="8"/>
        <v/>
      </c>
      <c r="AE2393" s="84"/>
      <c r="AF2393" s="86">
        <f>IF(AC2393&gt;0,AC2393,'⚙️ Config'!$B$10)</f>
        <v>0.0075</v>
      </c>
      <c r="AG2393" s="88">
        <f t="shared" si="9"/>
        <v>42613.5027</v>
      </c>
      <c r="AH2393" s="88">
        <f>AG2393*'⚙️ Config'!$B$11</f>
        <v>213067.5135</v>
      </c>
      <c r="AI2393" s="88">
        <f>AH2393*'⚙️ Config'!$B$12</f>
        <v>63920.25405</v>
      </c>
      <c r="AJ2393" s="64"/>
      <c r="AK2393" s="84"/>
      <c r="AL2393" s="84"/>
      <c r="AM2393" s="84"/>
      <c r="AN2393" s="84"/>
      <c r="AO2393" s="84"/>
      <c r="AP2393" s="84"/>
      <c r="AQ2393" s="84"/>
    </row>
    <row r="2394" ht="15.0" customHeight="1">
      <c r="A2394" s="93">
        <v>2391.0</v>
      </c>
      <c r="B2394" s="94" t="s">
        <v>5192</v>
      </c>
      <c r="C2394" s="93" t="s">
        <v>141</v>
      </c>
      <c r="D2394" s="93" t="s">
        <v>5193</v>
      </c>
      <c r="E2394" s="95">
        <v>53.95</v>
      </c>
      <c r="F2394" s="93" t="s">
        <v>85</v>
      </c>
      <c r="G2394" s="93" t="s">
        <v>423</v>
      </c>
      <c r="H2394" s="96">
        <v>5661204.89</v>
      </c>
      <c r="I2394" s="93">
        <v>3.0</v>
      </c>
      <c r="J2394" s="97">
        <v>2.4</v>
      </c>
      <c r="K2394" s="94">
        <v>2025.0</v>
      </c>
      <c r="L2394" s="93" t="s">
        <v>144</v>
      </c>
      <c r="M2394" s="93">
        <v>2023.0</v>
      </c>
      <c r="N2394" s="93" t="s">
        <v>208</v>
      </c>
      <c r="O2394" s="65" t="str">
        <f t="shared" si="1"/>
        <v>449003440001</v>
      </c>
      <c r="P2394" s="65">
        <f t="shared" si="2"/>
        <v>2</v>
      </c>
      <c r="Q2394" s="65">
        <f t="shared" si="3"/>
        <v>2</v>
      </c>
      <c r="R2394" s="65" t="str">
        <f t="shared" si="12"/>
        <v>44.900.344/0001-22</v>
      </c>
      <c r="S2394" s="84"/>
      <c r="T2394" s="84" t="str">
        <f t="shared" si="10"/>
        <v/>
      </c>
      <c r="U2394" s="84" t="str">
        <f t="shared" si="11"/>
        <v/>
      </c>
      <c r="V2394" s="65" t="str">
        <f t="shared" si="5"/>
        <v/>
      </c>
      <c r="W2394" s="84"/>
      <c r="X2394" s="84"/>
      <c r="Y2394" s="85"/>
      <c r="Z2394" s="85"/>
      <c r="AA2394" s="65" t="str">
        <f t="shared" si="6"/>
        <v/>
      </c>
      <c r="AB2394" s="65" t="str">
        <f t="shared" si="7"/>
        <v/>
      </c>
      <c r="AC2394" s="86"/>
      <c r="AD2394" s="87" t="str">
        <f t="shared" si="8"/>
        <v/>
      </c>
      <c r="AE2394" s="84"/>
      <c r="AF2394" s="86">
        <f>IF(AC2394&gt;0,AC2394,'⚙️ Config'!$B$10)</f>
        <v>0.0075</v>
      </c>
      <c r="AG2394" s="88">
        <f t="shared" si="9"/>
        <v>42459.03668</v>
      </c>
      <c r="AH2394" s="88">
        <f>AG2394*'⚙️ Config'!$B$11</f>
        <v>212295.1834</v>
      </c>
      <c r="AI2394" s="88">
        <f>AH2394*'⚙️ Config'!$B$12</f>
        <v>63688.55501</v>
      </c>
      <c r="AJ2394" s="64"/>
      <c r="AK2394" s="84"/>
      <c r="AL2394" s="84"/>
      <c r="AM2394" s="84"/>
      <c r="AN2394" s="84"/>
      <c r="AO2394" s="84"/>
      <c r="AP2394" s="84"/>
      <c r="AQ2394" s="84"/>
    </row>
    <row r="2395" ht="15.0" customHeight="1">
      <c r="A2395" s="93">
        <v>2392.0</v>
      </c>
      <c r="B2395" s="94" t="s">
        <v>5194</v>
      </c>
      <c r="C2395" s="93" t="s">
        <v>141</v>
      </c>
      <c r="D2395" s="93" t="s">
        <v>5195</v>
      </c>
      <c r="E2395" s="95">
        <v>47.99</v>
      </c>
      <c r="F2395" s="93" t="s">
        <v>85</v>
      </c>
      <c r="G2395" s="93" t="s">
        <v>423</v>
      </c>
      <c r="H2395" s="96">
        <v>5658488.22</v>
      </c>
      <c r="I2395" s="93">
        <v>3.0</v>
      </c>
      <c r="J2395" s="97">
        <v>1.2</v>
      </c>
      <c r="K2395" s="94">
        <v>2025.0</v>
      </c>
      <c r="L2395" s="93" t="s">
        <v>719</v>
      </c>
      <c r="M2395" s="93">
        <v>2025.0</v>
      </c>
      <c r="N2395" s="93" t="s">
        <v>161</v>
      </c>
      <c r="O2395" s="65" t="str">
        <f t="shared" si="1"/>
        <v>234102010001</v>
      </c>
      <c r="P2395" s="65">
        <f t="shared" si="2"/>
        <v>6</v>
      </c>
      <c r="Q2395" s="65">
        <f t="shared" si="3"/>
        <v>2</v>
      </c>
      <c r="R2395" s="65" t="str">
        <f t="shared" si="12"/>
        <v>23.410.201/0001-62</v>
      </c>
      <c r="S2395" s="84"/>
      <c r="T2395" s="84" t="str">
        <f t="shared" si="10"/>
        <v/>
      </c>
      <c r="U2395" s="84" t="str">
        <f t="shared" si="11"/>
        <v/>
      </c>
      <c r="V2395" s="65" t="str">
        <f t="shared" si="5"/>
        <v/>
      </c>
      <c r="W2395" s="84"/>
      <c r="X2395" s="84"/>
      <c r="Y2395" s="85"/>
      <c r="Z2395" s="85"/>
      <c r="AA2395" s="65" t="str">
        <f t="shared" si="6"/>
        <v/>
      </c>
      <c r="AB2395" s="65" t="str">
        <f t="shared" si="7"/>
        <v/>
      </c>
      <c r="AC2395" s="86"/>
      <c r="AD2395" s="87" t="str">
        <f t="shared" si="8"/>
        <v/>
      </c>
      <c r="AE2395" s="84"/>
      <c r="AF2395" s="86">
        <f>IF(AC2395&gt;0,AC2395,'⚙️ Config'!$B$10)</f>
        <v>0.0075</v>
      </c>
      <c r="AG2395" s="88">
        <f t="shared" si="9"/>
        <v>42438.66165</v>
      </c>
      <c r="AH2395" s="88">
        <f>AG2395*'⚙️ Config'!$B$11</f>
        <v>212193.3083</v>
      </c>
      <c r="AI2395" s="88">
        <f>AH2395*'⚙️ Config'!$B$12</f>
        <v>63657.99248</v>
      </c>
      <c r="AJ2395" s="64"/>
      <c r="AK2395" s="84"/>
      <c r="AL2395" s="84"/>
      <c r="AM2395" s="84"/>
      <c r="AN2395" s="84"/>
      <c r="AO2395" s="84"/>
      <c r="AP2395" s="84"/>
      <c r="AQ2395" s="84"/>
    </row>
    <row r="2396" ht="15.0" customHeight="1">
      <c r="A2396" s="93">
        <v>2393.0</v>
      </c>
      <c r="B2396" s="94" t="s">
        <v>5196</v>
      </c>
      <c r="C2396" s="93" t="s">
        <v>141</v>
      </c>
      <c r="D2396" s="93" t="s">
        <v>5197</v>
      </c>
      <c r="E2396" s="95">
        <v>66.34</v>
      </c>
      <c r="F2396" s="93" t="s">
        <v>85</v>
      </c>
      <c r="G2396" s="93" t="s">
        <v>423</v>
      </c>
      <c r="H2396" s="96">
        <v>5610812.47</v>
      </c>
      <c r="I2396" s="93">
        <v>3.0</v>
      </c>
      <c r="J2396" s="97">
        <v>1.9</v>
      </c>
      <c r="K2396" s="94">
        <v>2025.0</v>
      </c>
      <c r="L2396" s="93" t="s">
        <v>1438</v>
      </c>
      <c r="M2396" s="93">
        <v>2024.0</v>
      </c>
      <c r="N2396" s="93" t="s">
        <v>208</v>
      </c>
      <c r="O2396" s="65" t="str">
        <f t="shared" si="1"/>
        <v>742120690001</v>
      </c>
      <c r="P2396" s="65">
        <f t="shared" si="2"/>
        <v>1</v>
      </c>
      <c r="Q2396" s="65">
        <f t="shared" si="3"/>
        <v>5</v>
      </c>
      <c r="R2396" s="65" t="str">
        <f t="shared" si="12"/>
        <v>74.212.069/0001-15</v>
      </c>
      <c r="S2396" s="84"/>
      <c r="T2396" s="84" t="str">
        <f t="shared" si="10"/>
        <v/>
      </c>
      <c r="U2396" s="84" t="str">
        <f t="shared" si="11"/>
        <v/>
      </c>
      <c r="V2396" s="65" t="str">
        <f t="shared" si="5"/>
        <v/>
      </c>
      <c r="W2396" s="84"/>
      <c r="X2396" s="84"/>
      <c r="Y2396" s="85"/>
      <c r="Z2396" s="85"/>
      <c r="AA2396" s="65" t="str">
        <f t="shared" si="6"/>
        <v/>
      </c>
      <c r="AB2396" s="65" t="str">
        <f t="shared" si="7"/>
        <v/>
      </c>
      <c r="AC2396" s="86"/>
      <c r="AD2396" s="87" t="str">
        <f t="shared" si="8"/>
        <v/>
      </c>
      <c r="AE2396" s="84"/>
      <c r="AF2396" s="86">
        <f>IF(AC2396&gt;0,AC2396,'⚙️ Config'!$B$10)</f>
        <v>0.0075</v>
      </c>
      <c r="AG2396" s="88">
        <f t="shared" si="9"/>
        <v>42081.09353</v>
      </c>
      <c r="AH2396" s="88">
        <f>AG2396*'⚙️ Config'!$B$11</f>
        <v>210405.4676</v>
      </c>
      <c r="AI2396" s="88">
        <f>AH2396*'⚙️ Config'!$B$12</f>
        <v>63121.64029</v>
      </c>
      <c r="AJ2396" s="64"/>
      <c r="AK2396" s="84"/>
      <c r="AL2396" s="84"/>
      <c r="AM2396" s="84"/>
      <c r="AN2396" s="84"/>
      <c r="AO2396" s="84"/>
      <c r="AP2396" s="84"/>
      <c r="AQ2396" s="84"/>
    </row>
    <row r="2397" ht="15.0" customHeight="1">
      <c r="A2397" s="93">
        <v>2394.0</v>
      </c>
      <c r="B2397" s="94" t="s">
        <v>5198</v>
      </c>
      <c r="C2397" s="93" t="s">
        <v>141</v>
      </c>
      <c r="D2397" s="93" t="s">
        <v>5199</v>
      </c>
      <c r="E2397" s="95">
        <v>59.13</v>
      </c>
      <c r="F2397" s="93" t="s">
        <v>85</v>
      </c>
      <c r="G2397" s="93" t="s">
        <v>423</v>
      </c>
      <c r="H2397" s="96">
        <v>5609755.31</v>
      </c>
      <c r="I2397" s="93">
        <v>3.0</v>
      </c>
      <c r="J2397" s="97">
        <v>2.2</v>
      </c>
      <c r="K2397" s="94">
        <v>2025.0</v>
      </c>
      <c r="L2397" s="93" t="s">
        <v>4726</v>
      </c>
      <c r="M2397" s="93">
        <v>2024.0</v>
      </c>
      <c r="N2397" s="93" t="s">
        <v>208</v>
      </c>
      <c r="O2397" s="65" t="str">
        <f t="shared" si="1"/>
        <v>389509030001</v>
      </c>
      <c r="P2397" s="65">
        <f t="shared" si="2"/>
        <v>0</v>
      </c>
      <c r="Q2397" s="65">
        <f t="shared" si="3"/>
        <v>6</v>
      </c>
      <c r="R2397" s="65" t="str">
        <f t="shared" si="12"/>
        <v>38.950.903/0001-06</v>
      </c>
      <c r="S2397" s="84"/>
      <c r="T2397" s="84" t="str">
        <f t="shared" si="10"/>
        <v/>
      </c>
      <c r="U2397" s="84" t="str">
        <f t="shared" si="11"/>
        <v/>
      </c>
      <c r="V2397" s="65" t="str">
        <f t="shared" si="5"/>
        <v/>
      </c>
      <c r="W2397" s="84"/>
      <c r="X2397" s="84"/>
      <c r="Y2397" s="85"/>
      <c r="Z2397" s="85"/>
      <c r="AA2397" s="65" t="str">
        <f t="shared" si="6"/>
        <v/>
      </c>
      <c r="AB2397" s="65" t="str">
        <f t="shared" si="7"/>
        <v/>
      </c>
      <c r="AC2397" s="86"/>
      <c r="AD2397" s="87" t="str">
        <f t="shared" si="8"/>
        <v/>
      </c>
      <c r="AE2397" s="84"/>
      <c r="AF2397" s="86">
        <f>IF(AC2397&gt;0,AC2397,'⚙️ Config'!$B$10)</f>
        <v>0.0075</v>
      </c>
      <c r="AG2397" s="88">
        <f t="shared" si="9"/>
        <v>42073.16483</v>
      </c>
      <c r="AH2397" s="88">
        <f>AG2397*'⚙️ Config'!$B$11</f>
        <v>210365.8241</v>
      </c>
      <c r="AI2397" s="88">
        <f>AH2397*'⚙️ Config'!$B$12</f>
        <v>63109.74724</v>
      </c>
      <c r="AJ2397" s="64"/>
      <c r="AK2397" s="84"/>
      <c r="AL2397" s="84"/>
      <c r="AM2397" s="84"/>
      <c r="AN2397" s="84"/>
      <c r="AO2397" s="84"/>
      <c r="AP2397" s="84"/>
      <c r="AQ2397" s="84"/>
    </row>
    <row r="2398" ht="15.0" customHeight="1">
      <c r="A2398" s="93">
        <v>2395.0</v>
      </c>
      <c r="B2398" s="94" t="s">
        <v>5200</v>
      </c>
      <c r="C2398" s="93" t="s">
        <v>141</v>
      </c>
      <c r="D2398" s="93" t="s">
        <v>5201</v>
      </c>
      <c r="E2398" s="95">
        <v>44.04</v>
      </c>
      <c r="F2398" s="93" t="s">
        <v>85</v>
      </c>
      <c r="G2398" s="93" t="s">
        <v>423</v>
      </c>
      <c r="H2398" s="96">
        <v>5574641.18</v>
      </c>
      <c r="I2398" s="93">
        <v>4.0</v>
      </c>
      <c r="J2398" s="97">
        <v>1.3</v>
      </c>
      <c r="K2398" s="94">
        <v>2024.0</v>
      </c>
      <c r="L2398" s="93" t="s">
        <v>719</v>
      </c>
      <c r="M2398" s="93">
        <v>2024.0</v>
      </c>
      <c r="N2398" s="93" t="s">
        <v>161</v>
      </c>
      <c r="O2398" s="65" t="str">
        <f t="shared" si="1"/>
        <v>102103490001</v>
      </c>
      <c r="P2398" s="65">
        <f t="shared" si="2"/>
        <v>0</v>
      </c>
      <c r="Q2398" s="65">
        <f t="shared" si="3"/>
        <v>1</v>
      </c>
      <c r="R2398" s="65" t="str">
        <f t="shared" si="12"/>
        <v>10.210.349/0001-01</v>
      </c>
      <c r="S2398" s="84"/>
      <c r="T2398" s="84" t="str">
        <f t="shared" si="10"/>
        <v/>
      </c>
      <c r="U2398" s="84" t="str">
        <f t="shared" si="11"/>
        <v/>
      </c>
      <c r="V2398" s="65" t="str">
        <f t="shared" si="5"/>
        <v/>
      </c>
      <c r="W2398" s="84"/>
      <c r="X2398" s="84"/>
      <c r="Y2398" s="85"/>
      <c r="Z2398" s="85"/>
      <c r="AA2398" s="65" t="str">
        <f t="shared" si="6"/>
        <v/>
      </c>
      <c r="AB2398" s="65" t="str">
        <f t="shared" si="7"/>
        <v/>
      </c>
      <c r="AC2398" s="86"/>
      <c r="AD2398" s="87" t="str">
        <f t="shared" si="8"/>
        <v/>
      </c>
      <c r="AE2398" s="84"/>
      <c r="AF2398" s="86">
        <f>IF(AC2398&gt;0,AC2398,'⚙️ Config'!$B$10)</f>
        <v>0.0075</v>
      </c>
      <c r="AG2398" s="88">
        <f t="shared" si="9"/>
        <v>41809.80885</v>
      </c>
      <c r="AH2398" s="88">
        <f>AG2398*'⚙️ Config'!$B$11</f>
        <v>209049.0443</v>
      </c>
      <c r="AI2398" s="88">
        <f>AH2398*'⚙️ Config'!$B$12</f>
        <v>62714.71328</v>
      </c>
      <c r="AJ2398" s="64"/>
      <c r="AK2398" s="84"/>
      <c r="AL2398" s="84"/>
      <c r="AM2398" s="84"/>
      <c r="AN2398" s="84"/>
      <c r="AO2398" s="84"/>
      <c r="AP2398" s="84"/>
      <c r="AQ2398" s="84"/>
    </row>
    <row r="2399" ht="15.0" customHeight="1">
      <c r="A2399" s="93">
        <v>2396.0</v>
      </c>
      <c r="B2399" s="94" t="s">
        <v>5202</v>
      </c>
      <c r="C2399" s="93" t="s">
        <v>141</v>
      </c>
      <c r="D2399" s="93" t="s">
        <v>5203</v>
      </c>
      <c r="E2399" s="95">
        <v>47.07</v>
      </c>
      <c r="F2399" s="93" t="s">
        <v>85</v>
      </c>
      <c r="G2399" s="93" t="s">
        <v>423</v>
      </c>
      <c r="H2399" s="96">
        <v>5573812.87</v>
      </c>
      <c r="I2399" s="93">
        <v>1.0</v>
      </c>
      <c r="J2399" s="97">
        <v>2.1</v>
      </c>
      <c r="K2399" s="94">
        <v>2024.0</v>
      </c>
      <c r="L2399" s="93" t="s">
        <v>197</v>
      </c>
      <c r="M2399" s="93">
        <v>2024.0</v>
      </c>
      <c r="N2399" s="93" t="s">
        <v>145</v>
      </c>
      <c r="O2399" s="65" t="str">
        <f t="shared" si="1"/>
        <v>051094380001</v>
      </c>
      <c r="P2399" s="65">
        <f t="shared" si="2"/>
        <v>2</v>
      </c>
      <c r="Q2399" s="65">
        <f t="shared" si="3"/>
        <v>6</v>
      </c>
      <c r="R2399" s="65" t="str">
        <f t="shared" si="12"/>
        <v>05.109.438/0001-26</v>
      </c>
      <c r="S2399" s="84"/>
      <c r="T2399" s="84" t="str">
        <f t="shared" si="10"/>
        <v/>
      </c>
      <c r="U2399" s="84" t="str">
        <f t="shared" si="11"/>
        <v/>
      </c>
      <c r="V2399" s="65" t="str">
        <f t="shared" si="5"/>
        <v/>
      </c>
      <c r="W2399" s="84"/>
      <c r="X2399" s="84"/>
      <c r="Y2399" s="85"/>
      <c r="Z2399" s="85"/>
      <c r="AA2399" s="65" t="str">
        <f t="shared" si="6"/>
        <v/>
      </c>
      <c r="AB2399" s="65" t="str">
        <f t="shared" si="7"/>
        <v/>
      </c>
      <c r="AC2399" s="86"/>
      <c r="AD2399" s="87" t="str">
        <f t="shared" si="8"/>
        <v/>
      </c>
      <c r="AE2399" s="84"/>
      <c r="AF2399" s="86">
        <f>IF(AC2399&gt;0,AC2399,'⚙️ Config'!$B$10)</f>
        <v>0.0075</v>
      </c>
      <c r="AG2399" s="88">
        <f t="shared" si="9"/>
        <v>41803.59653</v>
      </c>
      <c r="AH2399" s="88">
        <f>AG2399*'⚙️ Config'!$B$11</f>
        <v>209017.9826</v>
      </c>
      <c r="AI2399" s="88">
        <f>AH2399*'⚙️ Config'!$B$12</f>
        <v>62705.39479</v>
      </c>
      <c r="AJ2399" s="64"/>
      <c r="AK2399" s="84"/>
      <c r="AL2399" s="84"/>
      <c r="AM2399" s="84"/>
      <c r="AN2399" s="84"/>
      <c r="AO2399" s="84"/>
      <c r="AP2399" s="84"/>
      <c r="AQ2399" s="84"/>
    </row>
    <row r="2400" ht="15.0" customHeight="1">
      <c r="A2400" s="93">
        <v>2397.0</v>
      </c>
      <c r="B2400" s="94" t="s">
        <v>5204</v>
      </c>
      <c r="C2400" s="93" t="s">
        <v>141</v>
      </c>
      <c r="D2400" s="93" t="s">
        <v>5205</v>
      </c>
      <c r="E2400" s="95">
        <v>43.66</v>
      </c>
      <c r="F2400" s="93" t="s">
        <v>85</v>
      </c>
      <c r="G2400" s="93" t="s">
        <v>423</v>
      </c>
      <c r="H2400" s="96">
        <v>5570326.36</v>
      </c>
      <c r="I2400" s="93">
        <v>3.0</v>
      </c>
      <c r="J2400" s="97">
        <v>1.4</v>
      </c>
      <c r="K2400" s="94">
        <v>2024.0</v>
      </c>
      <c r="L2400" s="93" t="s">
        <v>719</v>
      </c>
      <c r="M2400" s="93">
        <v>2024.0</v>
      </c>
      <c r="N2400" s="93" t="s">
        <v>161</v>
      </c>
      <c r="O2400" s="65" t="str">
        <f t="shared" si="1"/>
        <v>572842000001</v>
      </c>
      <c r="P2400" s="65">
        <f t="shared" si="2"/>
        <v>3</v>
      </c>
      <c r="Q2400" s="65">
        <f t="shared" si="3"/>
        <v>0</v>
      </c>
      <c r="R2400" s="65" t="str">
        <f t="shared" si="12"/>
        <v>57.284.200/0001-30</v>
      </c>
      <c r="S2400" s="84"/>
      <c r="T2400" s="84" t="str">
        <f t="shared" si="10"/>
        <v/>
      </c>
      <c r="U2400" s="84" t="str">
        <f t="shared" si="11"/>
        <v/>
      </c>
      <c r="V2400" s="65" t="str">
        <f t="shared" si="5"/>
        <v/>
      </c>
      <c r="W2400" s="84"/>
      <c r="X2400" s="84"/>
      <c r="Y2400" s="85"/>
      <c r="Z2400" s="85"/>
      <c r="AA2400" s="65" t="str">
        <f t="shared" si="6"/>
        <v/>
      </c>
      <c r="AB2400" s="65" t="str">
        <f t="shared" si="7"/>
        <v/>
      </c>
      <c r="AC2400" s="86"/>
      <c r="AD2400" s="87" t="str">
        <f t="shared" si="8"/>
        <v/>
      </c>
      <c r="AE2400" s="84"/>
      <c r="AF2400" s="86">
        <f>IF(AC2400&gt;0,AC2400,'⚙️ Config'!$B$10)</f>
        <v>0.0075</v>
      </c>
      <c r="AG2400" s="88">
        <f t="shared" si="9"/>
        <v>41777.4477</v>
      </c>
      <c r="AH2400" s="88">
        <f>AG2400*'⚙️ Config'!$B$11</f>
        <v>208887.2385</v>
      </c>
      <c r="AI2400" s="88">
        <f>AH2400*'⚙️ Config'!$B$12</f>
        <v>62666.17155</v>
      </c>
      <c r="AJ2400" s="64"/>
      <c r="AK2400" s="84"/>
      <c r="AL2400" s="84"/>
      <c r="AM2400" s="84"/>
      <c r="AN2400" s="84"/>
      <c r="AO2400" s="84"/>
      <c r="AP2400" s="84"/>
      <c r="AQ2400" s="84"/>
    </row>
    <row r="2401" ht="15.0" customHeight="1">
      <c r="A2401" s="93">
        <v>2398.0</v>
      </c>
      <c r="B2401" s="94" t="s">
        <v>5206</v>
      </c>
      <c r="C2401" s="93" t="s">
        <v>141</v>
      </c>
      <c r="D2401" s="93" t="s">
        <v>5207</v>
      </c>
      <c r="E2401" s="95">
        <v>35.96</v>
      </c>
      <c r="F2401" s="93" t="s">
        <v>85</v>
      </c>
      <c r="G2401" s="93" t="s">
        <v>423</v>
      </c>
      <c r="H2401" s="96">
        <v>5550851.55</v>
      </c>
      <c r="I2401" s="93">
        <v>4.0</v>
      </c>
      <c r="J2401" s="97">
        <v>3.2</v>
      </c>
      <c r="K2401" s="94">
        <v>2025.0</v>
      </c>
      <c r="L2401" s="93" t="s">
        <v>4689</v>
      </c>
      <c r="M2401" s="93">
        <v>2023.0</v>
      </c>
      <c r="N2401" s="93" t="s">
        <v>161</v>
      </c>
      <c r="O2401" s="65" t="str">
        <f t="shared" si="1"/>
        <v>112200550001</v>
      </c>
      <c r="P2401" s="65">
        <f t="shared" si="2"/>
        <v>2</v>
      </c>
      <c r="Q2401" s="65">
        <f t="shared" si="3"/>
        <v>3</v>
      </c>
      <c r="R2401" s="65" t="str">
        <f t="shared" si="12"/>
        <v>11.220.055/0001-23</v>
      </c>
      <c r="S2401" s="84"/>
      <c r="T2401" s="84" t="str">
        <f t="shared" si="10"/>
        <v/>
      </c>
      <c r="U2401" s="84" t="str">
        <f t="shared" si="11"/>
        <v/>
      </c>
      <c r="V2401" s="65" t="str">
        <f t="shared" si="5"/>
        <v/>
      </c>
      <c r="W2401" s="84"/>
      <c r="X2401" s="84"/>
      <c r="Y2401" s="85"/>
      <c r="Z2401" s="85"/>
      <c r="AA2401" s="65" t="str">
        <f t="shared" si="6"/>
        <v/>
      </c>
      <c r="AB2401" s="65" t="str">
        <f t="shared" si="7"/>
        <v/>
      </c>
      <c r="AC2401" s="86"/>
      <c r="AD2401" s="87" t="str">
        <f t="shared" si="8"/>
        <v/>
      </c>
      <c r="AE2401" s="84"/>
      <c r="AF2401" s="86">
        <f>IF(AC2401&gt;0,AC2401,'⚙️ Config'!$B$10)</f>
        <v>0.0075</v>
      </c>
      <c r="AG2401" s="88">
        <f t="shared" si="9"/>
        <v>41631.38663</v>
      </c>
      <c r="AH2401" s="88">
        <f>AG2401*'⚙️ Config'!$B$11</f>
        <v>208156.9331</v>
      </c>
      <c r="AI2401" s="88">
        <f>AH2401*'⚙️ Config'!$B$12</f>
        <v>62447.07994</v>
      </c>
      <c r="AJ2401" s="64"/>
      <c r="AK2401" s="84"/>
      <c r="AL2401" s="84"/>
      <c r="AM2401" s="84"/>
      <c r="AN2401" s="84"/>
      <c r="AO2401" s="84"/>
      <c r="AP2401" s="84"/>
      <c r="AQ2401" s="84"/>
    </row>
    <row r="2402" ht="15.0" customHeight="1">
      <c r="A2402" s="93">
        <v>2399.0</v>
      </c>
      <c r="B2402" s="94" t="s">
        <v>5208</v>
      </c>
      <c r="C2402" s="93" t="s">
        <v>141</v>
      </c>
      <c r="D2402" s="93" t="s">
        <v>5209</v>
      </c>
      <c r="E2402" s="95">
        <v>47.07</v>
      </c>
      <c r="F2402" s="93" t="s">
        <v>85</v>
      </c>
      <c r="G2402" s="93" t="s">
        <v>423</v>
      </c>
      <c r="H2402" s="96">
        <v>5508208.16</v>
      </c>
      <c r="I2402" s="93">
        <v>1.0</v>
      </c>
      <c r="J2402" s="97">
        <v>2.1</v>
      </c>
      <c r="K2402" s="94">
        <v>2024.0</v>
      </c>
      <c r="L2402" s="93" t="s">
        <v>268</v>
      </c>
      <c r="M2402" s="93">
        <v>2024.0</v>
      </c>
      <c r="N2402" s="93" t="s">
        <v>161</v>
      </c>
      <c r="O2402" s="65" t="str">
        <f t="shared" si="1"/>
        <v>557739640001</v>
      </c>
      <c r="P2402" s="65">
        <f t="shared" si="2"/>
        <v>6</v>
      </c>
      <c r="Q2402" s="65">
        <f t="shared" si="3"/>
        <v>4</v>
      </c>
      <c r="R2402" s="65" t="str">
        <f t="shared" si="12"/>
        <v>55.773.964/0001-64</v>
      </c>
      <c r="S2402" s="84"/>
      <c r="T2402" s="84" t="str">
        <f t="shared" si="10"/>
        <v/>
      </c>
      <c r="U2402" s="84" t="str">
        <f t="shared" si="11"/>
        <v/>
      </c>
      <c r="V2402" s="65" t="str">
        <f t="shared" si="5"/>
        <v/>
      </c>
      <c r="W2402" s="84"/>
      <c r="X2402" s="84"/>
      <c r="Y2402" s="85"/>
      <c r="Z2402" s="85"/>
      <c r="AA2402" s="65" t="str">
        <f t="shared" si="6"/>
        <v/>
      </c>
      <c r="AB2402" s="65" t="str">
        <f t="shared" si="7"/>
        <v/>
      </c>
      <c r="AC2402" s="86"/>
      <c r="AD2402" s="87" t="str">
        <f t="shared" si="8"/>
        <v/>
      </c>
      <c r="AE2402" s="84"/>
      <c r="AF2402" s="86">
        <f>IF(AC2402&gt;0,AC2402,'⚙️ Config'!$B$10)</f>
        <v>0.0075</v>
      </c>
      <c r="AG2402" s="88">
        <f t="shared" si="9"/>
        <v>41311.5612</v>
      </c>
      <c r="AH2402" s="88">
        <f>AG2402*'⚙️ Config'!$B$11</f>
        <v>206557.806</v>
      </c>
      <c r="AI2402" s="88">
        <f>AH2402*'⚙️ Config'!$B$12</f>
        <v>61967.3418</v>
      </c>
      <c r="AJ2402" s="64"/>
      <c r="AK2402" s="84"/>
      <c r="AL2402" s="84"/>
      <c r="AM2402" s="84"/>
      <c r="AN2402" s="84"/>
      <c r="AO2402" s="84"/>
      <c r="AP2402" s="84"/>
      <c r="AQ2402" s="84"/>
    </row>
    <row r="2403" ht="15.0" customHeight="1">
      <c r="A2403" s="93">
        <v>2400.0</v>
      </c>
      <c r="B2403" s="94" t="s">
        <v>5210</v>
      </c>
      <c r="C2403" s="93" t="s">
        <v>141</v>
      </c>
      <c r="D2403" s="93" t="s">
        <v>5211</v>
      </c>
      <c r="E2403" s="95">
        <v>37.68</v>
      </c>
      <c r="F2403" s="93" t="s">
        <v>85</v>
      </c>
      <c r="G2403" s="93" t="s">
        <v>423</v>
      </c>
      <c r="H2403" s="96">
        <v>5473940.29</v>
      </c>
      <c r="I2403" s="93">
        <v>3.0</v>
      </c>
      <c r="J2403" s="97">
        <v>2.8</v>
      </c>
      <c r="K2403" s="94">
        <v>2025.0</v>
      </c>
      <c r="L2403" s="93" t="s">
        <v>295</v>
      </c>
      <c r="M2403" s="93">
        <v>2023.0</v>
      </c>
      <c r="N2403" s="93" t="s">
        <v>161</v>
      </c>
      <c r="O2403" s="65" t="str">
        <f t="shared" si="1"/>
        <v>106926960001</v>
      </c>
      <c r="P2403" s="65">
        <f t="shared" si="2"/>
        <v>1</v>
      </c>
      <c r="Q2403" s="65">
        <f t="shared" si="3"/>
        <v>8</v>
      </c>
      <c r="R2403" s="65" t="str">
        <f t="shared" si="12"/>
        <v>10.692.696/0001-18</v>
      </c>
      <c r="S2403" s="84"/>
      <c r="T2403" s="84" t="str">
        <f t="shared" si="10"/>
        <v/>
      </c>
      <c r="U2403" s="84" t="str">
        <f t="shared" si="11"/>
        <v/>
      </c>
      <c r="V2403" s="65" t="str">
        <f t="shared" si="5"/>
        <v/>
      </c>
      <c r="W2403" s="84"/>
      <c r="X2403" s="84"/>
      <c r="Y2403" s="85"/>
      <c r="Z2403" s="85"/>
      <c r="AA2403" s="65" t="str">
        <f t="shared" si="6"/>
        <v/>
      </c>
      <c r="AB2403" s="65" t="str">
        <f t="shared" si="7"/>
        <v/>
      </c>
      <c r="AC2403" s="86"/>
      <c r="AD2403" s="87" t="str">
        <f t="shared" si="8"/>
        <v/>
      </c>
      <c r="AE2403" s="84"/>
      <c r="AF2403" s="86">
        <f>IF(AC2403&gt;0,AC2403,'⚙️ Config'!$B$10)</f>
        <v>0.0075</v>
      </c>
      <c r="AG2403" s="88">
        <f t="shared" si="9"/>
        <v>41054.55218</v>
      </c>
      <c r="AH2403" s="88">
        <f>AG2403*'⚙️ Config'!$B$11</f>
        <v>205272.7609</v>
      </c>
      <c r="AI2403" s="88">
        <f>AH2403*'⚙️ Config'!$B$12</f>
        <v>61581.82826</v>
      </c>
      <c r="AJ2403" s="64"/>
      <c r="AK2403" s="84"/>
      <c r="AL2403" s="84"/>
      <c r="AM2403" s="84"/>
      <c r="AN2403" s="84"/>
      <c r="AO2403" s="84"/>
      <c r="AP2403" s="84"/>
      <c r="AQ2403" s="84"/>
    </row>
    <row r="2404" ht="15.0" customHeight="1">
      <c r="A2404" s="93">
        <v>2401.0</v>
      </c>
      <c r="B2404" s="94" t="s">
        <v>5212</v>
      </c>
      <c r="C2404" s="93" t="s">
        <v>154</v>
      </c>
      <c r="D2404" s="93" t="s">
        <v>5213</v>
      </c>
      <c r="E2404" s="95">
        <v>39.36</v>
      </c>
      <c r="F2404" s="93" t="s">
        <v>85</v>
      </c>
      <c r="G2404" s="93" t="s">
        <v>423</v>
      </c>
      <c r="H2404" s="96">
        <v>5472516.56</v>
      </c>
      <c r="I2404" s="93">
        <v>3.0</v>
      </c>
      <c r="J2404" s="97">
        <v>2.4</v>
      </c>
      <c r="K2404" s="94">
        <v>2025.0</v>
      </c>
      <c r="L2404" s="93" t="s">
        <v>4795</v>
      </c>
      <c r="M2404" s="93">
        <v>2023.0</v>
      </c>
      <c r="N2404" s="93" t="s">
        <v>161</v>
      </c>
      <c r="O2404" s="65" t="str">
        <f t="shared" si="1"/>
        <v>050228660001</v>
      </c>
      <c r="P2404" s="65">
        <f t="shared" si="2"/>
        <v>1</v>
      </c>
      <c r="Q2404" s="65">
        <f t="shared" si="3"/>
        <v>7</v>
      </c>
      <c r="R2404" s="65" t="str">
        <f t="shared" si="12"/>
        <v>05.022.866/0001-17</v>
      </c>
      <c r="S2404" s="84"/>
      <c r="T2404" s="84" t="str">
        <f t="shared" si="10"/>
        <v/>
      </c>
      <c r="U2404" s="84" t="str">
        <f t="shared" si="11"/>
        <v/>
      </c>
      <c r="V2404" s="65" t="str">
        <f t="shared" si="5"/>
        <v/>
      </c>
      <c r="W2404" s="84"/>
      <c r="X2404" s="84"/>
      <c r="Y2404" s="85"/>
      <c r="Z2404" s="85"/>
      <c r="AA2404" s="65" t="str">
        <f t="shared" si="6"/>
        <v/>
      </c>
      <c r="AB2404" s="65" t="str">
        <f t="shared" si="7"/>
        <v/>
      </c>
      <c r="AC2404" s="86"/>
      <c r="AD2404" s="87" t="str">
        <f t="shared" si="8"/>
        <v/>
      </c>
      <c r="AE2404" s="84"/>
      <c r="AF2404" s="86">
        <f>IF(AC2404&gt;0,AC2404,'⚙️ Config'!$B$10)</f>
        <v>0.0075</v>
      </c>
      <c r="AG2404" s="88">
        <f t="shared" si="9"/>
        <v>41043.8742</v>
      </c>
      <c r="AH2404" s="88">
        <f>AG2404*'⚙️ Config'!$B$11</f>
        <v>205219.371</v>
      </c>
      <c r="AI2404" s="88">
        <f>AH2404*'⚙️ Config'!$B$12</f>
        <v>61565.8113</v>
      </c>
      <c r="AJ2404" s="64"/>
      <c r="AK2404" s="84"/>
      <c r="AL2404" s="84"/>
      <c r="AM2404" s="84"/>
      <c r="AN2404" s="84"/>
      <c r="AO2404" s="84"/>
      <c r="AP2404" s="84"/>
      <c r="AQ2404" s="84"/>
    </row>
    <row r="2405" ht="15.0" customHeight="1">
      <c r="A2405" s="93">
        <v>2402.0</v>
      </c>
      <c r="B2405" s="94" t="s">
        <v>5214</v>
      </c>
      <c r="C2405" s="93" t="s">
        <v>141</v>
      </c>
      <c r="D2405" s="93" t="s">
        <v>5215</v>
      </c>
      <c r="E2405" s="95">
        <v>44.28</v>
      </c>
      <c r="F2405" s="93" t="s">
        <v>85</v>
      </c>
      <c r="G2405" s="93" t="s">
        <v>423</v>
      </c>
      <c r="H2405" s="96">
        <v>5438191.54</v>
      </c>
      <c r="I2405" s="93">
        <v>1.0</v>
      </c>
      <c r="J2405" s="97">
        <v>2.4</v>
      </c>
      <c r="K2405" s="94">
        <v>2023.0</v>
      </c>
      <c r="L2405" s="93" t="s">
        <v>268</v>
      </c>
      <c r="M2405" s="93">
        <v>2023.0</v>
      </c>
      <c r="N2405" s="93" t="s">
        <v>161</v>
      </c>
      <c r="O2405" s="65" t="str">
        <f t="shared" si="1"/>
        <v>102278290001</v>
      </c>
      <c r="P2405" s="65">
        <f t="shared" si="2"/>
        <v>8</v>
      </c>
      <c r="Q2405" s="65">
        <f t="shared" si="3"/>
        <v>5</v>
      </c>
      <c r="R2405" s="65" t="str">
        <f t="shared" si="12"/>
        <v>10.227.829/0001-85</v>
      </c>
      <c r="S2405" s="84"/>
      <c r="T2405" s="84" t="str">
        <f t="shared" si="10"/>
        <v/>
      </c>
      <c r="U2405" s="84" t="str">
        <f t="shared" si="11"/>
        <v/>
      </c>
      <c r="V2405" s="65" t="str">
        <f t="shared" si="5"/>
        <v/>
      </c>
      <c r="W2405" s="84"/>
      <c r="X2405" s="84"/>
      <c r="Y2405" s="85"/>
      <c r="Z2405" s="85"/>
      <c r="AA2405" s="65" t="str">
        <f t="shared" si="6"/>
        <v/>
      </c>
      <c r="AB2405" s="65" t="str">
        <f t="shared" si="7"/>
        <v/>
      </c>
      <c r="AC2405" s="86"/>
      <c r="AD2405" s="87" t="str">
        <f t="shared" si="8"/>
        <v/>
      </c>
      <c r="AE2405" s="84"/>
      <c r="AF2405" s="86">
        <f>IF(AC2405&gt;0,AC2405,'⚙️ Config'!$B$10)</f>
        <v>0.0075</v>
      </c>
      <c r="AG2405" s="88">
        <f t="shared" si="9"/>
        <v>40786.43655</v>
      </c>
      <c r="AH2405" s="88">
        <f>AG2405*'⚙️ Config'!$B$11</f>
        <v>203932.1828</v>
      </c>
      <c r="AI2405" s="88">
        <f>AH2405*'⚙️ Config'!$B$12</f>
        <v>61179.65483</v>
      </c>
      <c r="AJ2405" s="64"/>
      <c r="AK2405" s="84"/>
      <c r="AL2405" s="84"/>
      <c r="AM2405" s="84"/>
      <c r="AN2405" s="84"/>
      <c r="AO2405" s="84"/>
      <c r="AP2405" s="84"/>
      <c r="AQ2405" s="84"/>
    </row>
    <row r="2406" ht="15.0" customHeight="1">
      <c r="A2406" s="93">
        <v>2403.0</v>
      </c>
      <c r="B2406" s="94" t="s">
        <v>5216</v>
      </c>
      <c r="C2406" s="93" t="s">
        <v>141</v>
      </c>
      <c r="D2406" s="93" t="s">
        <v>5217</v>
      </c>
      <c r="E2406" s="95">
        <v>26.05</v>
      </c>
      <c r="F2406" s="93" t="s">
        <v>85</v>
      </c>
      <c r="G2406" s="93" t="s">
        <v>423</v>
      </c>
      <c r="H2406" s="96">
        <v>5421193.14</v>
      </c>
      <c r="I2406" s="93">
        <v>2.0</v>
      </c>
      <c r="J2406" s="97">
        <v>3.9</v>
      </c>
      <c r="K2406" s="94">
        <v>2022.0</v>
      </c>
      <c r="L2406" s="93" t="s">
        <v>5218</v>
      </c>
      <c r="M2406" s="93">
        <v>2022.0</v>
      </c>
      <c r="N2406" s="93" t="s">
        <v>145</v>
      </c>
      <c r="O2406" s="65" t="str">
        <f t="shared" si="1"/>
        <v>661168800001</v>
      </c>
      <c r="P2406" s="65">
        <f t="shared" si="2"/>
        <v>7</v>
      </c>
      <c r="Q2406" s="65">
        <f t="shared" si="3"/>
        <v>4</v>
      </c>
      <c r="R2406" s="65" t="str">
        <f t="shared" si="12"/>
        <v>66.116.880/0001-74</v>
      </c>
      <c r="S2406" s="84"/>
      <c r="T2406" s="84" t="str">
        <f t="shared" si="10"/>
        <v/>
      </c>
      <c r="U2406" s="84" t="str">
        <f t="shared" si="11"/>
        <v/>
      </c>
      <c r="V2406" s="65" t="str">
        <f t="shared" si="5"/>
        <v/>
      </c>
      <c r="W2406" s="84"/>
      <c r="X2406" s="84"/>
      <c r="Y2406" s="85"/>
      <c r="Z2406" s="85"/>
      <c r="AA2406" s="65" t="str">
        <f t="shared" si="6"/>
        <v/>
      </c>
      <c r="AB2406" s="65" t="str">
        <f t="shared" si="7"/>
        <v/>
      </c>
      <c r="AC2406" s="86"/>
      <c r="AD2406" s="87" t="str">
        <f t="shared" si="8"/>
        <v/>
      </c>
      <c r="AE2406" s="84"/>
      <c r="AF2406" s="86">
        <f>IF(AC2406&gt;0,AC2406,'⚙️ Config'!$B$10)</f>
        <v>0.0075</v>
      </c>
      <c r="AG2406" s="88">
        <f t="shared" si="9"/>
        <v>40658.94855</v>
      </c>
      <c r="AH2406" s="88">
        <f>AG2406*'⚙️ Config'!$B$11</f>
        <v>203294.7428</v>
      </c>
      <c r="AI2406" s="88">
        <f>AH2406*'⚙️ Config'!$B$12</f>
        <v>60988.42283</v>
      </c>
      <c r="AJ2406" s="64"/>
      <c r="AK2406" s="84"/>
      <c r="AL2406" s="84"/>
      <c r="AM2406" s="84"/>
      <c r="AN2406" s="84"/>
      <c r="AO2406" s="84"/>
      <c r="AP2406" s="84"/>
      <c r="AQ2406" s="84"/>
    </row>
    <row r="2407" ht="15.0" customHeight="1">
      <c r="A2407" s="93">
        <v>2404.0</v>
      </c>
      <c r="B2407" s="94" t="s">
        <v>5219</v>
      </c>
      <c r="C2407" s="93" t="s">
        <v>141</v>
      </c>
      <c r="D2407" s="93" t="s">
        <v>5220</v>
      </c>
      <c r="E2407" s="95">
        <v>35.98</v>
      </c>
      <c r="F2407" s="93" t="s">
        <v>85</v>
      </c>
      <c r="G2407" s="93" t="s">
        <v>423</v>
      </c>
      <c r="H2407" s="96">
        <v>5417588.77</v>
      </c>
      <c r="I2407" s="93">
        <v>3.0</v>
      </c>
      <c r="J2407" s="97">
        <v>2.7</v>
      </c>
      <c r="K2407" s="94">
        <v>2024.0</v>
      </c>
      <c r="L2407" s="93" t="s">
        <v>295</v>
      </c>
      <c r="M2407" s="93">
        <v>2023.0</v>
      </c>
      <c r="N2407" s="93" t="s">
        <v>161</v>
      </c>
      <c r="O2407" s="65" t="str">
        <f t="shared" si="1"/>
        <v>587685570001</v>
      </c>
      <c r="P2407" s="65">
        <f t="shared" si="2"/>
        <v>5</v>
      </c>
      <c r="Q2407" s="65">
        <f t="shared" si="3"/>
        <v>7</v>
      </c>
      <c r="R2407" s="65" t="str">
        <f t="shared" si="12"/>
        <v>58.768.557/0001-57</v>
      </c>
      <c r="S2407" s="84"/>
      <c r="T2407" s="84" t="str">
        <f t="shared" si="10"/>
        <v/>
      </c>
      <c r="U2407" s="84" t="str">
        <f t="shared" si="11"/>
        <v/>
      </c>
      <c r="V2407" s="65" t="str">
        <f t="shared" si="5"/>
        <v/>
      </c>
      <c r="W2407" s="84"/>
      <c r="X2407" s="84"/>
      <c r="Y2407" s="85"/>
      <c r="Z2407" s="85"/>
      <c r="AA2407" s="65" t="str">
        <f t="shared" si="6"/>
        <v/>
      </c>
      <c r="AB2407" s="65" t="str">
        <f t="shared" si="7"/>
        <v/>
      </c>
      <c r="AC2407" s="86"/>
      <c r="AD2407" s="87" t="str">
        <f t="shared" si="8"/>
        <v/>
      </c>
      <c r="AE2407" s="84"/>
      <c r="AF2407" s="86">
        <f>IF(AC2407&gt;0,AC2407,'⚙️ Config'!$B$10)</f>
        <v>0.0075</v>
      </c>
      <c r="AG2407" s="88">
        <f t="shared" si="9"/>
        <v>40631.91578</v>
      </c>
      <c r="AH2407" s="88">
        <f>AG2407*'⚙️ Config'!$B$11</f>
        <v>203159.5789</v>
      </c>
      <c r="AI2407" s="88">
        <f>AH2407*'⚙️ Config'!$B$12</f>
        <v>60947.87366</v>
      </c>
      <c r="AJ2407" s="64"/>
      <c r="AK2407" s="84"/>
      <c r="AL2407" s="84"/>
      <c r="AM2407" s="84"/>
      <c r="AN2407" s="84"/>
      <c r="AO2407" s="84"/>
      <c r="AP2407" s="84"/>
      <c r="AQ2407" s="84"/>
    </row>
    <row r="2408" ht="15.0" customHeight="1">
      <c r="A2408" s="93">
        <v>2405.0</v>
      </c>
      <c r="B2408" s="94" t="s">
        <v>5221</v>
      </c>
      <c r="C2408" s="93" t="s">
        <v>141</v>
      </c>
      <c r="D2408" s="93" t="s">
        <v>5222</v>
      </c>
      <c r="E2408" s="95">
        <v>40.73</v>
      </c>
      <c r="F2408" s="93" t="s">
        <v>85</v>
      </c>
      <c r="G2408" s="93" t="s">
        <v>423</v>
      </c>
      <c r="H2408" s="96">
        <v>5412728.04</v>
      </c>
      <c r="I2408" s="93">
        <v>1.0</v>
      </c>
      <c r="J2408" s="97">
        <v>2.9</v>
      </c>
      <c r="K2408" s="94">
        <v>2023.0</v>
      </c>
      <c r="L2408" s="93" t="s">
        <v>197</v>
      </c>
      <c r="M2408" s="93">
        <v>2023.0</v>
      </c>
      <c r="N2408" s="93" t="s">
        <v>161</v>
      </c>
      <c r="O2408" s="65" t="str">
        <f t="shared" si="1"/>
        <v>070133880001</v>
      </c>
      <c r="P2408" s="65">
        <f t="shared" si="2"/>
        <v>0</v>
      </c>
      <c r="Q2408" s="65">
        <f t="shared" si="3"/>
        <v>4</v>
      </c>
      <c r="R2408" s="65" t="str">
        <f t="shared" si="12"/>
        <v>07.013.388/0001-04</v>
      </c>
      <c r="S2408" s="84"/>
      <c r="T2408" s="84" t="str">
        <f t="shared" si="10"/>
        <v/>
      </c>
      <c r="U2408" s="84" t="str">
        <f t="shared" si="11"/>
        <v/>
      </c>
      <c r="V2408" s="65" t="str">
        <f t="shared" si="5"/>
        <v/>
      </c>
      <c r="W2408" s="84"/>
      <c r="X2408" s="84"/>
      <c r="Y2408" s="85"/>
      <c r="Z2408" s="85"/>
      <c r="AA2408" s="65" t="str">
        <f t="shared" si="6"/>
        <v/>
      </c>
      <c r="AB2408" s="65" t="str">
        <f t="shared" si="7"/>
        <v/>
      </c>
      <c r="AC2408" s="86"/>
      <c r="AD2408" s="87" t="str">
        <f t="shared" si="8"/>
        <v/>
      </c>
      <c r="AE2408" s="84"/>
      <c r="AF2408" s="86">
        <f>IF(AC2408&gt;0,AC2408,'⚙️ Config'!$B$10)</f>
        <v>0.0075</v>
      </c>
      <c r="AG2408" s="88">
        <f t="shared" si="9"/>
        <v>40595.4603</v>
      </c>
      <c r="AH2408" s="88">
        <f>AG2408*'⚙️ Config'!$B$11</f>
        <v>202977.3015</v>
      </c>
      <c r="AI2408" s="88">
        <f>AH2408*'⚙️ Config'!$B$12</f>
        <v>60893.19045</v>
      </c>
      <c r="AJ2408" s="64"/>
      <c r="AK2408" s="84"/>
      <c r="AL2408" s="84"/>
      <c r="AM2408" s="84"/>
      <c r="AN2408" s="84"/>
      <c r="AO2408" s="84"/>
      <c r="AP2408" s="84"/>
      <c r="AQ2408" s="84"/>
    </row>
    <row r="2409" ht="15.0" customHeight="1">
      <c r="A2409" s="93">
        <v>2406.0</v>
      </c>
      <c r="B2409" s="94" t="s">
        <v>5223</v>
      </c>
      <c r="C2409" s="93" t="s">
        <v>141</v>
      </c>
      <c r="D2409" s="93" t="s">
        <v>5224</v>
      </c>
      <c r="E2409" s="95">
        <v>35.98</v>
      </c>
      <c r="F2409" s="93" t="s">
        <v>85</v>
      </c>
      <c r="G2409" s="93" t="s">
        <v>423</v>
      </c>
      <c r="H2409" s="96">
        <v>5411077.41</v>
      </c>
      <c r="I2409" s="93">
        <v>3.0</v>
      </c>
      <c r="J2409" s="97">
        <v>1.9</v>
      </c>
      <c r="K2409" s="94">
        <v>2024.0</v>
      </c>
      <c r="L2409" s="93" t="s">
        <v>719</v>
      </c>
      <c r="M2409" s="93">
        <v>2024.0</v>
      </c>
      <c r="N2409" s="93" t="s">
        <v>145</v>
      </c>
      <c r="O2409" s="65" t="str">
        <f t="shared" si="1"/>
        <v>352179150001</v>
      </c>
      <c r="P2409" s="65">
        <f t="shared" si="2"/>
        <v>3</v>
      </c>
      <c r="Q2409" s="65">
        <f t="shared" si="3"/>
        <v>8</v>
      </c>
      <c r="R2409" s="65" t="str">
        <f t="shared" si="12"/>
        <v>35.217.915/0001-38</v>
      </c>
      <c r="S2409" s="84"/>
      <c r="T2409" s="84" t="str">
        <f t="shared" si="10"/>
        <v/>
      </c>
      <c r="U2409" s="84" t="str">
        <f t="shared" si="11"/>
        <v/>
      </c>
      <c r="V2409" s="65" t="str">
        <f t="shared" si="5"/>
        <v/>
      </c>
      <c r="W2409" s="84"/>
      <c r="X2409" s="84"/>
      <c r="Y2409" s="85"/>
      <c r="Z2409" s="85"/>
      <c r="AA2409" s="65" t="str">
        <f t="shared" si="6"/>
        <v/>
      </c>
      <c r="AB2409" s="65" t="str">
        <f t="shared" si="7"/>
        <v/>
      </c>
      <c r="AC2409" s="86"/>
      <c r="AD2409" s="87" t="str">
        <f t="shared" si="8"/>
        <v/>
      </c>
      <c r="AE2409" s="84"/>
      <c r="AF2409" s="86">
        <f>IF(AC2409&gt;0,AC2409,'⚙️ Config'!$B$10)</f>
        <v>0.0075</v>
      </c>
      <c r="AG2409" s="88">
        <f t="shared" si="9"/>
        <v>40583.08058</v>
      </c>
      <c r="AH2409" s="88">
        <f>AG2409*'⚙️ Config'!$B$11</f>
        <v>202915.4029</v>
      </c>
      <c r="AI2409" s="88">
        <f>AH2409*'⚙️ Config'!$B$12</f>
        <v>60874.62086</v>
      </c>
      <c r="AJ2409" s="64"/>
      <c r="AK2409" s="84"/>
      <c r="AL2409" s="84"/>
      <c r="AM2409" s="84"/>
      <c r="AN2409" s="84"/>
      <c r="AO2409" s="84"/>
      <c r="AP2409" s="84"/>
      <c r="AQ2409" s="84"/>
    </row>
    <row r="2410" ht="15.0" customHeight="1">
      <c r="A2410" s="93">
        <v>2407.0</v>
      </c>
      <c r="B2410" s="94" t="s">
        <v>5225</v>
      </c>
      <c r="C2410" s="93" t="s">
        <v>141</v>
      </c>
      <c r="D2410" s="93" t="s">
        <v>5226</v>
      </c>
      <c r="E2410" s="95">
        <v>47.86</v>
      </c>
      <c r="F2410" s="93" t="s">
        <v>85</v>
      </c>
      <c r="G2410" s="93" t="s">
        <v>423</v>
      </c>
      <c r="H2410" s="96">
        <v>5409066.1</v>
      </c>
      <c r="I2410" s="93">
        <v>3.0</v>
      </c>
      <c r="J2410" s="97">
        <v>1.4</v>
      </c>
      <c r="K2410" s="94">
        <v>2025.0</v>
      </c>
      <c r="L2410" s="93" t="s">
        <v>387</v>
      </c>
      <c r="M2410" s="93">
        <v>2024.0</v>
      </c>
      <c r="N2410" s="93" t="s">
        <v>161</v>
      </c>
      <c r="O2410" s="65" t="str">
        <f t="shared" si="1"/>
        <v>070373000001</v>
      </c>
      <c r="P2410" s="65">
        <f t="shared" si="2"/>
        <v>9</v>
      </c>
      <c r="Q2410" s="65">
        <f t="shared" si="3"/>
        <v>4</v>
      </c>
      <c r="R2410" s="65" t="str">
        <f t="shared" si="12"/>
        <v>07.037.300/0001-94</v>
      </c>
      <c r="S2410" s="84"/>
      <c r="T2410" s="84" t="str">
        <f t="shared" si="10"/>
        <v/>
      </c>
      <c r="U2410" s="84" t="str">
        <f t="shared" si="11"/>
        <v/>
      </c>
      <c r="V2410" s="65" t="str">
        <f t="shared" si="5"/>
        <v/>
      </c>
      <c r="W2410" s="84"/>
      <c r="X2410" s="84"/>
      <c r="Y2410" s="85"/>
      <c r="Z2410" s="85"/>
      <c r="AA2410" s="65" t="str">
        <f t="shared" si="6"/>
        <v/>
      </c>
      <c r="AB2410" s="65" t="str">
        <f t="shared" si="7"/>
        <v/>
      </c>
      <c r="AC2410" s="86"/>
      <c r="AD2410" s="87" t="str">
        <f t="shared" si="8"/>
        <v/>
      </c>
      <c r="AE2410" s="84"/>
      <c r="AF2410" s="86">
        <f>IF(AC2410&gt;0,AC2410,'⚙️ Config'!$B$10)</f>
        <v>0.0075</v>
      </c>
      <c r="AG2410" s="88">
        <f t="shared" si="9"/>
        <v>40567.99575</v>
      </c>
      <c r="AH2410" s="88">
        <f>AG2410*'⚙️ Config'!$B$11</f>
        <v>202839.9788</v>
      </c>
      <c r="AI2410" s="88">
        <f>AH2410*'⚙️ Config'!$B$12</f>
        <v>60851.99363</v>
      </c>
      <c r="AJ2410" s="64"/>
      <c r="AK2410" s="84"/>
      <c r="AL2410" s="84"/>
      <c r="AM2410" s="84"/>
      <c r="AN2410" s="84"/>
      <c r="AO2410" s="84"/>
      <c r="AP2410" s="84"/>
      <c r="AQ2410" s="84"/>
    </row>
    <row r="2411" ht="15.0" customHeight="1">
      <c r="A2411" s="93">
        <v>2408.0</v>
      </c>
      <c r="B2411" s="94" t="s">
        <v>5227</v>
      </c>
      <c r="C2411" s="93" t="s">
        <v>141</v>
      </c>
      <c r="D2411" s="93" t="s">
        <v>5228</v>
      </c>
      <c r="E2411" s="95">
        <v>35.14</v>
      </c>
      <c r="F2411" s="93" t="s">
        <v>85</v>
      </c>
      <c r="G2411" s="93" t="s">
        <v>423</v>
      </c>
      <c r="H2411" s="96">
        <v>5399991.79</v>
      </c>
      <c r="I2411" s="93">
        <v>2.0</v>
      </c>
      <c r="J2411" s="97">
        <v>2.3</v>
      </c>
      <c r="K2411" s="94">
        <v>2023.0</v>
      </c>
      <c r="L2411" s="93" t="s">
        <v>315</v>
      </c>
      <c r="M2411" s="93">
        <v>2023.0</v>
      </c>
      <c r="N2411" s="93" t="s">
        <v>161</v>
      </c>
      <c r="O2411" s="65" t="str">
        <f t="shared" si="1"/>
        <v>526781250001</v>
      </c>
      <c r="P2411" s="65">
        <f t="shared" si="2"/>
        <v>7</v>
      </c>
      <c r="Q2411" s="65">
        <f t="shared" si="3"/>
        <v>9</v>
      </c>
      <c r="R2411" s="65" t="str">
        <f t="shared" si="12"/>
        <v>52.678.125/0001-79</v>
      </c>
      <c r="S2411" s="84"/>
      <c r="T2411" s="84" t="str">
        <f t="shared" si="10"/>
        <v/>
      </c>
      <c r="U2411" s="84" t="str">
        <f t="shared" si="11"/>
        <v/>
      </c>
      <c r="V2411" s="65" t="str">
        <f t="shared" si="5"/>
        <v/>
      </c>
      <c r="W2411" s="84"/>
      <c r="X2411" s="84"/>
      <c r="Y2411" s="85"/>
      <c r="Z2411" s="85"/>
      <c r="AA2411" s="65" t="str">
        <f t="shared" si="6"/>
        <v/>
      </c>
      <c r="AB2411" s="65" t="str">
        <f t="shared" si="7"/>
        <v/>
      </c>
      <c r="AC2411" s="86"/>
      <c r="AD2411" s="87" t="str">
        <f t="shared" si="8"/>
        <v/>
      </c>
      <c r="AE2411" s="84"/>
      <c r="AF2411" s="86">
        <f>IF(AC2411&gt;0,AC2411,'⚙️ Config'!$B$10)</f>
        <v>0.0075</v>
      </c>
      <c r="AG2411" s="88">
        <f t="shared" si="9"/>
        <v>40499.93843</v>
      </c>
      <c r="AH2411" s="88">
        <f>AG2411*'⚙️ Config'!$B$11</f>
        <v>202499.6921</v>
      </c>
      <c r="AI2411" s="88">
        <f>AH2411*'⚙️ Config'!$B$12</f>
        <v>60749.90764</v>
      </c>
      <c r="AJ2411" s="64"/>
      <c r="AK2411" s="84"/>
      <c r="AL2411" s="84"/>
      <c r="AM2411" s="84"/>
      <c r="AN2411" s="84"/>
      <c r="AO2411" s="84"/>
      <c r="AP2411" s="84"/>
      <c r="AQ2411" s="84"/>
    </row>
    <row r="2412" ht="15.0" customHeight="1">
      <c r="A2412" s="93">
        <v>2409.0</v>
      </c>
      <c r="B2412" s="94" t="s">
        <v>5229</v>
      </c>
      <c r="C2412" s="93" t="s">
        <v>141</v>
      </c>
      <c r="D2412" s="93" t="s">
        <v>5230</v>
      </c>
      <c r="E2412" s="95">
        <v>68.78</v>
      </c>
      <c r="F2412" s="93" t="s">
        <v>85</v>
      </c>
      <c r="G2412" s="93" t="s">
        <v>423</v>
      </c>
      <c r="H2412" s="96">
        <v>5394602.54</v>
      </c>
      <c r="I2412" s="93">
        <v>4.0</v>
      </c>
      <c r="J2412" s="97">
        <v>0.6</v>
      </c>
      <c r="K2412" s="94">
        <v>2025.0</v>
      </c>
      <c r="L2412" s="93" t="s">
        <v>4726</v>
      </c>
      <c r="M2412" s="93">
        <v>2025.0</v>
      </c>
      <c r="N2412" s="93" t="s">
        <v>145</v>
      </c>
      <c r="O2412" s="65" t="str">
        <f t="shared" si="1"/>
        <v>109805410001</v>
      </c>
      <c r="P2412" s="65">
        <f t="shared" si="2"/>
        <v>8</v>
      </c>
      <c r="Q2412" s="65">
        <f t="shared" si="3"/>
        <v>7</v>
      </c>
      <c r="R2412" s="65" t="str">
        <f t="shared" si="12"/>
        <v>10.980.541/0001-87</v>
      </c>
      <c r="S2412" s="84"/>
      <c r="T2412" s="84" t="str">
        <f t="shared" si="10"/>
        <v/>
      </c>
      <c r="U2412" s="84" t="str">
        <f t="shared" si="11"/>
        <v/>
      </c>
      <c r="V2412" s="65" t="str">
        <f t="shared" si="5"/>
        <v/>
      </c>
      <c r="W2412" s="84"/>
      <c r="X2412" s="84"/>
      <c r="Y2412" s="85"/>
      <c r="Z2412" s="85"/>
      <c r="AA2412" s="65" t="str">
        <f t="shared" si="6"/>
        <v/>
      </c>
      <c r="AB2412" s="65" t="str">
        <f t="shared" si="7"/>
        <v/>
      </c>
      <c r="AC2412" s="86"/>
      <c r="AD2412" s="87" t="str">
        <f t="shared" si="8"/>
        <v/>
      </c>
      <c r="AE2412" s="84"/>
      <c r="AF2412" s="86">
        <f>IF(AC2412&gt;0,AC2412,'⚙️ Config'!$B$10)</f>
        <v>0.0075</v>
      </c>
      <c r="AG2412" s="88">
        <f t="shared" si="9"/>
        <v>40459.51905</v>
      </c>
      <c r="AH2412" s="88">
        <f>AG2412*'⚙️ Config'!$B$11</f>
        <v>202297.5953</v>
      </c>
      <c r="AI2412" s="88">
        <f>AH2412*'⚙️ Config'!$B$12</f>
        <v>60689.27858</v>
      </c>
      <c r="AJ2412" s="64"/>
      <c r="AK2412" s="84"/>
      <c r="AL2412" s="84"/>
      <c r="AM2412" s="84"/>
      <c r="AN2412" s="84"/>
      <c r="AO2412" s="84"/>
      <c r="AP2412" s="84"/>
      <c r="AQ2412" s="84"/>
    </row>
    <row r="2413" ht="15.0" customHeight="1">
      <c r="A2413" s="93">
        <v>2410.0</v>
      </c>
      <c r="B2413" s="94" t="s">
        <v>5231</v>
      </c>
      <c r="C2413" s="93" t="s">
        <v>141</v>
      </c>
      <c r="D2413" s="93" t="s">
        <v>5232</v>
      </c>
      <c r="E2413" s="95">
        <v>37.25</v>
      </c>
      <c r="F2413" s="93" t="s">
        <v>85</v>
      </c>
      <c r="G2413" s="93" t="s">
        <v>423</v>
      </c>
      <c r="H2413" s="96">
        <v>5388177.99</v>
      </c>
      <c r="I2413" s="93">
        <v>3.0</v>
      </c>
      <c r="J2413" s="97">
        <v>1.8</v>
      </c>
      <c r="K2413" s="94">
        <v>2024.0</v>
      </c>
      <c r="L2413" s="93" t="s">
        <v>719</v>
      </c>
      <c r="M2413" s="93">
        <v>2024.0</v>
      </c>
      <c r="N2413" s="93" t="s">
        <v>145</v>
      </c>
      <c r="O2413" s="65" t="str">
        <f t="shared" si="1"/>
        <v>032092040001</v>
      </c>
      <c r="P2413" s="65">
        <f t="shared" si="2"/>
        <v>2</v>
      </c>
      <c r="Q2413" s="65">
        <f t="shared" si="3"/>
        <v>5</v>
      </c>
      <c r="R2413" s="65" t="str">
        <f t="shared" si="12"/>
        <v>03.209.204/0001-25</v>
      </c>
      <c r="S2413" s="84"/>
      <c r="T2413" s="84" t="str">
        <f t="shared" si="10"/>
        <v/>
      </c>
      <c r="U2413" s="84" t="str">
        <f t="shared" si="11"/>
        <v/>
      </c>
      <c r="V2413" s="65" t="str">
        <f t="shared" si="5"/>
        <v/>
      </c>
      <c r="W2413" s="84"/>
      <c r="X2413" s="84"/>
      <c r="Y2413" s="85"/>
      <c r="Z2413" s="85"/>
      <c r="AA2413" s="65" t="str">
        <f t="shared" si="6"/>
        <v/>
      </c>
      <c r="AB2413" s="65" t="str">
        <f t="shared" si="7"/>
        <v/>
      </c>
      <c r="AC2413" s="86"/>
      <c r="AD2413" s="87" t="str">
        <f t="shared" si="8"/>
        <v/>
      </c>
      <c r="AE2413" s="84"/>
      <c r="AF2413" s="86">
        <f>IF(AC2413&gt;0,AC2413,'⚙️ Config'!$B$10)</f>
        <v>0.0075</v>
      </c>
      <c r="AG2413" s="88">
        <f t="shared" si="9"/>
        <v>40411.33493</v>
      </c>
      <c r="AH2413" s="88">
        <f>AG2413*'⚙️ Config'!$B$11</f>
        <v>202056.6746</v>
      </c>
      <c r="AI2413" s="88">
        <f>AH2413*'⚙️ Config'!$B$12</f>
        <v>60617.00239</v>
      </c>
      <c r="AJ2413" s="64"/>
      <c r="AK2413" s="84"/>
      <c r="AL2413" s="84"/>
      <c r="AM2413" s="84"/>
      <c r="AN2413" s="84"/>
      <c r="AO2413" s="84"/>
      <c r="AP2413" s="84"/>
      <c r="AQ2413" s="84"/>
    </row>
    <row r="2414" ht="15.0" customHeight="1">
      <c r="A2414" s="93">
        <v>2411.0</v>
      </c>
      <c r="B2414" s="94" t="s">
        <v>5233</v>
      </c>
      <c r="C2414" s="93" t="s">
        <v>141</v>
      </c>
      <c r="D2414" s="93" t="s">
        <v>5234</v>
      </c>
      <c r="E2414" s="95">
        <v>43.65</v>
      </c>
      <c r="F2414" s="93" t="s">
        <v>85</v>
      </c>
      <c r="G2414" s="93" t="s">
        <v>423</v>
      </c>
      <c r="H2414" s="96">
        <v>5382455.27</v>
      </c>
      <c r="I2414" s="93">
        <v>3.0</v>
      </c>
      <c r="J2414" s="97">
        <v>1.4</v>
      </c>
      <c r="K2414" s="94">
        <v>2024.0</v>
      </c>
      <c r="L2414" s="93" t="s">
        <v>719</v>
      </c>
      <c r="M2414" s="93">
        <v>2024.0</v>
      </c>
      <c r="N2414" s="93" t="s">
        <v>145</v>
      </c>
      <c r="O2414" s="65" t="str">
        <f t="shared" si="1"/>
        <v>450340920001</v>
      </c>
      <c r="P2414" s="65">
        <f t="shared" si="2"/>
        <v>6</v>
      </c>
      <c r="Q2414" s="65">
        <f t="shared" si="3"/>
        <v>9</v>
      </c>
      <c r="R2414" s="65" t="str">
        <f t="shared" si="12"/>
        <v>45.034.092/0001-69</v>
      </c>
      <c r="S2414" s="84"/>
      <c r="T2414" s="84" t="str">
        <f t="shared" si="10"/>
        <v/>
      </c>
      <c r="U2414" s="84" t="str">
        <f t="shared" si="11"/>
        <v/>
      </c>
      <c r="V2414" s="65" t="str">
        <f t="shared" si="5"/>
        <v/>
      </c>
      <c r="W2414" s="84"/>
      <c r="X2414" s="84"/>
      <c r="Y2414" s="85"/>
      <c r="Z2414" s="85"/>
      <c r="AA2414" s="65" t="str">
        <f t="shared" si="6"/>
        <v/>
      </c>
      <c r="AB2414" s="65" t="str">
        <f t="shared" si="7"/>
        <v/>
      </c>
      <c r="AC2414" s="86"/>
      <c r="AD2414" s="87" t="str">
        <f t="shared" si="8"/>
        <v/>
      </c>
      <c r="AE2414" s="84"/>
      <c r="AF2414" s="86">
        <f>IF(AC2414&gt;0,AC2414,'⚙️ Config'!$B$10)</f>
        <v>0.0075</v>
      </c>
      <c r="AG2414" s="88">
        <f t="shared" si="9"/>
        <v>40368.41453</v>
      </c>
      <c r="AH2414" s="88">
        <f>AG2414*'⚙️ Config'!$B$11</f>
        <v>201842.0726</v>
      </c>
      <c r="AI2414" s="88">
        <f>AH2414*'⚙️ Config'!$B$12</f>
        <v>60552.62179</v>
      </c>
      <c r="AJ2414" s="64"/>
      <c r="AK2414" s="84"/>
      <c r="AL2414" s="84"/>
      <c r="AM2414" s="84"/>
      <c r="AN2414" s="84"/>
      <c r="AO2414" s="84"/>
      <c r="AP2414" s="84"/>
      <c r="AQ2414" s="84"/>
    </row>
    <row r="2415" ht="15.0" customHeight="1">
      <c r="A2415" s="93">
        <v>2412.0</v>
      </c>
      <c r="B2415" s="94" t="s">
        <v>5235</v>
      </c>
      <c r="C2415" s="93" t="s">
        <v>141</v>
      </c>
      <c r="D2415" s="93" t="s">
        <v>5236</v>
      </c>
      <c r="E2415" s="95">
        <v>35.98</v>
      </c>
      <c r="F2415" s="93" t="s">
        <v>85</v>
      </c>
      <c r="G2415" s="93" t="s">
        <v>423</v>
      </c>
      <c r="H2415" s="96">
        <v>5380157.97</v>
      </c>
      <c r="I2415" s="93">
        <v>3.0</v>
      </c>
      <c r="J2415" s="97">
        <v>1.9</v>
      </c>
      <c r="K2415" s="94">
        <v>2024.0</v>
      </c>
      <c r="L2415" s="93" t="s">
        <v>719</v>
      </c>
      <c r="M2415" s="93">
        <v>2024.0</v>
      </c>
      <c r="N2415" s="93" t="s">
        <v>161</v>
      </c>
      <c r="O2415" s="65" t="str">
        <f t="shared" si="1"/>
        <v>080121610001</v>
      </c>
      <c r="P2415" s="65">
        <f t="shared" si="2"/>
        <v>0</v>
      </c>
      <c r="Q2415" s="65">
        <f t="shared" si="3"/>
        <v>7</v>
      </c>
      <c r="R2415" s="65" t="str">
        <f t="shared" si="12"/>
        <v>08.012.161/0001-07</v>
      </c>
      <c r="S2415" s="84"/>
      <c r="T2415" s="84" t="str">
        <f t="shared" si="10"/>
        <v/>
      </c>
      <c r="U2415" s="84" t="str">
        <f t="shared" si="11"/>
        <v/>
      </c>
      <c r="V2415" s="65" t="str">
        <f t="shared" si="5"/>
        <v/>
      </c>
      <c r="W2415" s="84"/>
      <c r="X2415" s="84"/>
      <c r="Y2415" s="85"/>
      <c r="Z2415" s="85"/>
      <c r="AA2415" s="65" t="str">
        <f t="shared" si="6"/>
        <v/>
      </c>
      <c r="AB2415" s="65" t="str">
        <f t="shared" si="7"/>
        <v/>
      </c>
      <c r="AC2415" s="86"/>
      <c r="AD2415" s="87" t="str">
        <f t="shared" si="8"/>
        <v/>
      </c>
      <c r="AE2415" s="84"/>
      <c r="AF2415" s="86">
        <f>IF(AC2415&gt;0,AC2415,'⚙️ Config'!$B$10)</f>
        <v>0.0075</v>
      </c>
      <c r="AG2415" s="88">
        <f t="shared" si="9"/>
        <v>40351.18478</v>
      </c>
      <c r="AH2415" s="88">
        <f>AG2415*'⚙️ Config'!$B$11</f>
        <v>201755.9239</v>
      </c>
      <c r="AI2415" s="88">
        <f>AH2415*'⚙️ Config'!$B$12</f>
        <v>60526.77716</v>
      </c>
      <c r="AJ2415" s="64"/>
      <c r="AK2415" s="84"/>
      <c r="AL2415" s="84"/>
      <c r="AM2415" s="84"/>
      <c r="AN2415" s="84"/>
      <c r="AO2415" s="84"/>
      <c r="AP2415" s="84"/>
      <c r="AQ2415" s="84"/>
    </row>
    <row r="2416" ht="15.0" customHeight="1">
      <c r="A2416" s="93">
        <v>2413.0</v>
      </c>
      <c r="B2416" s="94" t="s">
        <v>5237</v>
      </c>
      <c r="C2416" s="93" t="s">
        <v>141</v>
      </c>
      <c r="D2416" s="93" t="s">
        <v>5238</v>
      </c>
      <c r="E2416" s="95">
        <v>28.69</v>
      </c>
      <c r="F2416" s="93" t="s">
        <v>85</v>
      </c>
      <c r="G2416" s="93" t="s">
        <v>423</v>
      </c>
      <c r="H2416" s="96">
        <v>5373560.74</v>
      </c>
      <c r="I2416" s="93">
        <v>3.0</v>
      </c>
      <c r="J2416" s="97">
        <v>2.7</v>
      </c>
      <c r="K2416" s="94">
        <v>2023.0</v>
      </c>
      <c r="L2416" s="93" t="s">
        <v>719</v>
      </c>
      <c r="M2416" s="93">
        <v>2023.0</v>
      </c>
      <c r="N2416" s="93" t="s">
        <v>161</v>
      </c>
      <c r="O2416" s="65" t="str">
        <f t="shared" si="1"/>
        <v>012834610001</v>
      </c>
      <c r="P2416" s="65">
        <f t="shared" si="2"/>
        <v>8</v>
      </c>
      <c r="Q2416" s="65">
        <f t="shared" si="3"/>
        <v>1</v>
      </c>
      <c r="R2416" s="65" t="str">
        <f t="shared" si="12"/>
        <v>01.283.461/0001-81</v>
      </c>
      <c r="S2416" s="84"/>
      <c r="T2416" s="84" t="str">
        <f t="shared" si="10"/>
        <v/>
      </c>
      <c r="U2416" s="84" t="str">
        <f t="shared" si="11"/>
        <v/>
      </c>
      <c r="V2416" s="65" t="str">
        <f t="shared" si="5"/>
        <v/>
      </c>
      <c r="W2416" s="84"/>
      <c r="X2416" s="84"/>
      <c r="Y2416" s="85"/>
      <c r="Z2416" s="85"/>
      <c r="AA2416" s="65" t="str">
        <f t="shared" si="6"/>
        <v/>
      </c>
      <c r="AB2416" s="65" t="str">
        <f t="shared" si="7"/>
        <v/>
      </c>
      <c r="AC2416" s="86"/>
      <c r="AD2416" s="87" t="str">
        <f t="shared" si="8"/>
        <v/>
      </c>
      <c r="AE2416" s="84"/>
      <c r="AF2416" s="86">
        <f>IF(AC2416&gt;0,AC2416,'⚙️ Config'!$B$10)</f>
        <v>0.0075</v>
      </c>
      <c r="AG2416" s="88">
        <f t="shared" si="9"/>
        <v>40301.70555</v>
      </c>
      <c r="AH2416" s="88">
        <f>AG2416*'⚙️ Config'!$B$11</f>
        <v>201508.5278</v>
      </c>
      <c r="AI2416" s="88">
        <f>AH2416*'⚙️ Config'!$B$12</f>
        <v>60452.55833</v>
      </c>
      <c r="AJ2416" s="64"/>
      <c r="AK2416" s="84"/>
      <c r="AL2416" s="84"/>
      <c r="AM2416" s="84"/>
      <c r="AN2416" s="84"/>
      <c r="AO2416" s="84"/>
      <c r="AP2416" s="84"/>
      <c r="AQ2416" s="84"/>
    </row>
    <row r="2417" ht="15.0" customHeight="1">
      <c r="A2417" s="93">
        <v>2414.0</v>
      </c>
      <c r="B2417" s="94" t="s">
        <v>5239</v>
      </c>
      <c r="C2417" s="93" t="s">
        <v>154</v>
      </c>
      <c r="D2417" s="93" t="s">
        <v>5240</v>
      </c>
      <c r="E2417" s="95">
        <v>53.73</v>
      </c>
      <c r="F2417" s="93" t="s">
        <v>85</v>
      </c>
      <c r="G2417" s="93" t="s">
        <v>423</v>
      </c>
      <c r="H2417" s="96">
        <v>5355583.27</v>
      </c>
      <c r="I2417" s="93">
        <v>2.0</v>
      </c>
      <c r="J2417" s="97">
        <v>3.4</v>
      </c>
      <c r="K2417" s="94">
        <v>2025.0</v>
      </c>
      <c r="L2417" s="93" t="s">
        <v>315</v>
      </c>
      <c r="M2417" s="93">
        <v>2022.0</v>
      </c>
      <c r="N2417" s="93" t="s">
        <v>208</v>
      </c>
      <c r="O2417" s="65" t="str">
        <f t="shared" si="1"/>
        <v>103220420001</v>
      </c>
      <c r="P2417" s="65">
        <f t="shared" si="2"/>
        <v>0</v>
      </c>
      <c r="Q2417" s="65">
        <f t="shared" si="3"/>
        <v>0</v>
      </c>
      <c r="R2417" s="65" t="str">
        <f t="shared" si="12"/>
        <v>10.322.042/0001-00</v>
      </c>
      <c r="S2417" s="84"/>
      <c r="T2417" s="84" t="str">
        <f t="shared" si="10"/>
        <v/>
      </c>
      <c r="U2417" s="84" t="str">
        <f t="shared" si="11"/>
        <v/>
      </c>
      <c r="V2417" s="65" t="str">
        <f t="shared" si="5"/>
        <v/>
      </c>
      <c r="W2417" s="84"/>
      <c r="X2417" s="84"/>
      <c r="Y2417" s="85"/>
      <c r="Z2417" s="85"/>
      <c r="AA2417" s="65" t="str">
        <f t="shared" si="6"/>
        <v/>
      </c>
      <c r="AB2417" s="65" t="str">
        <f t="shared" si="7"/>
        <v/>
      </c>
      <c r="AC2417" s="86"/>
      <c r="AD2417" s="87" t="str">
        <f t="shared" si="8"/>
        <v/>
      </c>
      <c r="AE2417" s="84"/>
      <c r="AF2417" s="86">
        <f>IF(AC2417&gt;0,AC2417,'⚙️ Config'!$B$10)</f>
        <v>0.0075</v>
      </c>
      <c r="AG2417" s="88">
        <f t="shared" si="9"/>
        <v>40166.87453</v>
      </c>
      <c r="AH2417" s="88">
        <f>AG2417*'⚙️ Config'!$B$11</f>
        <v>200834.3726</v>
      </c>
      <c r="AI2417" s="88">
        <f>AH2417*'⚙️ Config'!$B$12</f>
        <v>60250.31179</v>
      </c>
      <c r="AJ2417" s="64"/>
      <c r="AK2417" s="84"/>
      <c r="AL2417" s="84"/>
      <c r="AM2417" s="84"/>
      <c r="AN2417" s="84"/>
      <c r="AO2417" s="84"/>
      <c r="AP2417" s="84"/>
      <c r="AQ2417" s="84"/>
    </row>
    <row r="2418" ht="15.0" customHeight="1">
      <c r="A2418" s="93">
        <v>2415.0</v>
      </c>
      <c r="B2418" s="94" t="s">
        <v>5241</v>
      </c>
      <c r="C2418" s="93" t="s">
        <v>154</v>
      </c>
      <c r="D2418" s="93" t="s">
        <v>5242</v>
      </c>
      <c r="E2418" s="95">
        <v>26.05</v>
      </c>
      <c r="F2418" s="93" t="s">
        <v>85</v>
      </c>
      <c r="G2418" s="93" t="s">
        <v>423</v>
      </c>
      <c r="H2418" s="96">
        <v>5353028.51</v>
      </c>
      <c r="I2418" s="93">
        <v>2.0</v>
      </c>
      <c r="J2418" s="97">
        <v>3.9</v>
      </c>
      <c r="K2418" s="94">
        <v>2022.0</v>
      </c>
      <c r="L2418" s="93" t="s">
        <v>5243</v>
      </c>
      <c r="M2418" s="93">
        <v>2022.0</v>
      </c>
      <c r="N2418" s="93" t="s">
        <v>145</v>
      </c>
      <c r="O2418" s="65" t="str">
        <f t="shared" si="1"/>
        <v>058898850001</v>
      </c>
      <c r="P2418" s="65">
        <f t="shared" si="2"/>
        <v>4</v>
      </c>
      <c r="Q2418" s="65">
        <f t="shared" si="3"/>
        <v>5</v>
      </c>
      <c r="R2418" s="65" t="str">
        <f t="shared" si="12"/>
        <v>05.889.885/0001-45</v>
      </c>
      <c r="S2418" s="84"/>
      <c r="T2418" s="84" t="str">
        <f t="shared" si="10"/>
        <v/>
      </c>
      <c r="U2418" s="84" t="str">
        <f t="shared" si="11"/>
        <v/>
      </c>
      <c r="V2418" s="65" t="str">
        <f t="shared" si="5"/>
        <v/>
      </c>
      <c r="W2418" s="84"/>
      <c r="X2418" s="84"/>
      <c r="Y2418" s="85"/>
      <c r="Z2418" s="85"/>
      <c r="AA2418" s="65" t="str">
        <f t="shared" si="6"/>
        <v/>
      </c>
      <c r="AB2418" s="65" t="str">
        <f t="shared" si="7"/>
        <v/>
      </c>
      <c r="AC2418" s="86"/>
      <c r="AD2418" s="87" t="str">
        <f t="shared" si="8"/>
        <v/>
      </c>
      <c r="AE2418" s="84"/>
      <c r="AF2418" s="86">
        <f>IF(AC2418&gt;0,AC2418,'⚙️ Config'!$B$10)</f>
        <v>0.0075</v>
      </c>
      <c r="AG2418" s="88">
        <f t="shared" si="9"/>
        <v>40147.71383</v>
      </c>
      <c r="AH2418" s="88">
        <f>AG2418*'⚙️ Config'!$B$11</f>
        <v>200738.5691</v>
      </c>
      <c r="AI2418" s="88">
        <f>AH2418*'⚙️ Config'!$B$12</f>
        <v>60221.57074</v>
      </c>
      <c r="AJ2418" s="64"/>
      <c r="AK2418" s="84"/>
      <c r="AL2418" s="84"/>
      <c r="AM2418" s="84"/>
      <c r="AN2418" s="84"/>
      <c r="AO2418" s="84"/>
      <c r="AP2418" s="84"/>
      <c r="AQ2418" s="84"/>
    </row>
    <row r="2419" ht="15.0" customHeight="1">
      <c r="A2419" s="93">
        <v>2416.0</v>
      </c>
      <c r="B2419" s="94" t="s">
        <v>5244</v>
      </c>
      <c r="C2419" s="93" t="s">
        <v>141</v>
      </c>
      <c r="D2419" s="93" t="s">
        <v>5245</v>
      </c>
      <c r="E2419" s="95">
        <v>32.78</v>
      </c>
      <c r="F2419" s="93" t="s">
        <v>85</v>
      </c>
      <c r="G2419" s="93" t="s">
        <v>423</v>
      </c>
      <c r="H2419" s="96">
        <v>5338482.79</v>
      </c>
      <c r="I2419" s="93">
        <v>3.0</v>
      </c>
      <c r="J2419" s="97">
        <v>3.8</v>
      </c>
      <c r="K2419" s="94">
        <v>2024.0</v>
      </c>
      <c r="L2419" s="93" t="s">
        <v>448</v>
      </c>
      <c r="M2419" s="93">
        <v>2022.0</v>
      </c>
      <c r="N2419" s="93" t="s">
        <v>161</v>
      </c>
      <c r="O2419" s="65" t="str">
        <f t="shared" si="1"/>
        <v>317167920001</v>
      </c>
      <c r="P2419" s="65">
        <f t="shared" si="2"/>
        <v>2</v>
      </c>
      <c r="Q2419" s="65">
        <f t="shared" si="3"/>
        <v>9</v>
      </c>
      <c r="R2419" s="65" t="str">
        <f t="shared" si="12"/>
        <v>31.716.792/0001-29</v>
      </c>
      <c r="S2419" s="84"/>
      <c r="T2419" s="84" t="str">
        <f t="shared" si="10"/>
        <v/>
      </c>
      <c r="U2419" s="84" t="str">
        <f t="shared" si="11"/>
        <v/>
      </c>
      <c r="V2419" s="65" t="str">
        <f t="shared" si="5"/>
        <v/>
      </c>
      <c r="W2419" s="84"/>
      <c r="X2419" s="84"/>
      <c r="Y2419" s="85"/>
      <c r="Z2419" s="85"/>
      <c r="AA2419" s="65" t="str">
        <f t="shared" si="6"/>
        <v/>
      </c>
      <c r="AB2419" s="65" t="str">
        <f t="shared" si="7"/>
        <v/>
      </c>
      <c r="AC2419" s="86"/>
      <c r="AD2419" s="87" t="str">
        <f t="shared" si="8"/>
        <v/>
      </c>
      <c r="AE2419" s="84"/>
      <c r="AF2419" s="86">
        <f>IF(AC2419&gt;0,AC2419,'⚙️ Config'!$B$10)</f>
        <v>0.0075</v>
      </c>
      <c r="AG2419" s="88">
        <f t="shared" si="9"/>
        <v>40038.62093</v>
      </c>
      <c r="AH2419" s="88">
        <f>AG2419*'⚙️ Config'!$B$11</f>
        <v>200193.1046</v>
      </c>
      <c r="AI2419" s="88">
        <f>AH2419*'⚙️ Config'!$B$12</f>
        <v>60057.93139</v>
      </c>
      <c r="AJ2419" s="64"/>
      <c r="AK2419" s="84"/>
      <c r="AL2419" s="84"/>
      <c r="AM2419" s="84"/>
      <c r="AN2419" s="84"/>
      <c r="AO2419" s="84"/>
      <c r="AP2419" s="84"/>
      <c r="AQ2419" s="84"/>
    </row>
    <row r="2420" ht="15.0" customHeight="1">
      <c r="A2420" s="93">
        <v>2417.0</v>
      </c>
      <c r="B2420" s="94" t="s">
        <v>5246</v>
      </c>
      <c r="C2420" s="93" t="s">
        <v>141</v>
      </c>
      <c r="D2420" s="93" t="s">
        <v>5247</v>
      </c>
      <c r="E2420" s="95">
        <v>36.05</v>
      </c>
      <c r="F2420" s="93" t="s">
        <v>85</v>
      </c>
      <c r="G2420" s="93" t="s">
        <v>423</v>
      </c>
      <c r="H2420" s="96">
        <v>5326210.48</v>
      </c>
      <c r="I2420" s="93">
        <v>1.0</v>
      </c>
      <c r="J2420" s="97">
        <v>3.9</v>
      </c>
      <c r="K2420" s="94">
        <v>2022.0</v>
      </c>
      <c r="L2420" s="93" t="s">
        <v>630</v>
      </c>
      <c r="M2420" s="93">
        <v>2022.0</v>
      </c>
      <c r="N2420" s="93" t="s">
        <v>145</v>
      </c>
      <c r="O2420" s="65" t="str">
        <f t="shared" si="1"/>
        <v>237357630001</v>
      </c>
      <c r="P2420" s="65">
        <f t="shared" si="2"/>
        <v>8</v>
      </c>
      <c r="Q2420" s="65">
        <f t="shared" si="3"/>
        <v>6</v>
      </c>
      <c r="R2420" s="65" t="str">
        <f t="shared" si="12"/>
        <v>23.735.763/0001-86</v>
      </c>
      <c r="S2420" s="84"/>
      <c r="T2420" s="84" t="str">
        <f t="shared" si="10"/>
        <v/>
      </c>
      <c r="U2420" s="84" t="str">
        <f t="shared" si="11"/>
        <v/>
      </c>
      <c r="V2420" s="65" t="str">
        <f t="shared" si="5"/>
        <v/>
      </c>
      <c r="W2420" s="84"/>
      <c r="X2420" s="84"/>
      <c r="Y2420" s="85"/>
      <c r="Z2420" s="85"/>
      <c r="AA2420" s="65" t="str">
        <f t="shared" si="6"/>
        <v/>
      </c>
      <c r="AB2420" s="65" t="str">
        <f t="shared" si="7"/>
        <v/>
      </c>
      <c r="AC2420" s="86"/>
      <c r="AD2420" s="87" t="str">
        <f t="shared" si="8"/>
        <v/>
      </c>
      <c r="AE2420" s="84"/>
      <c r="AF2420" s="86">
        <f>IF(AC2420&gt;0,AC2420,'⚙️ Config'!$B$10)</f>
        <v>0.0075</v>
      </c>
      <c r="AG2420" s="88">
        <f t="shared" si="9"/>
        <v>39946.5786</v>
      </c>
      <c r="AH2420" s="88">
        <f>AG2420*'⚙️ Config'!$B$11</f>
        <v>199732.893</v>
      </c>
      <c r="AI2420" s="88">
        <f>AH2420*'⚙️ Config'!$B$12</f>
        <v>59919.8679</v>
      </c>
      <c r="AJ2420" s="64"/>
      <c r="AK2420" s="84"/>
      <c r="AL2420" s="84"/>
      <c r="AM2420" s="84"/>
      <c r="AN2420" s="84"/>
      <c r="AO2420" s="84"/>
      <c r="AP2420" s="84"/>
      <c r="AQ2420" s="84"/>
    </row>
    <row r="2421" ht="15.0" customHeight="1">
      <c r="A2421" s="93">
        <v>2418.0</v>
      </c>
      <c r="B2421" s="94" t="s">
        <v>5248</v>
      </c>
      <c r="C2421" s="93" t="s">
        <v>141</v>
      </c>
      <c r="D2421" s="93" t="s">
        <v>5249</v>
      </c>
      <c r="E2421" s="95">
        <v>38.48</v>
      </c>
      <c r="F2421" s="93" t="s">
        <v>85</v>
      </c>
      <c r="G2421" s="93" t="s">
        <v>423</v>
      </c>
      <c r="H2421" s="96">
        <v>5324394.34</v>
      </c>
      <c r="I2421" s="93">
        <v>4.0</v>
      </c>
      <c r="J2421" s="97">
        <v>1.6</v>
      </c>
      <c r="K2421" s="94">
        <v>2024.0</v>
      </c>
      <c r="L2421" s="93" t="s">
        <v>448</v>
      </c>
      <c r="M2421" s="93">
        <v>2024.0</v>
      </c>
      <c r="N2421" s="93" t="s">
        <v>161</v>
      </c>
      <c r="O2421" s="65" t="str">
        <f t="shared" si="1"/>
        <v>191671360001</v>
      </c>
      <c r="P2421" s="65">
        <f t="shared" si="2"/>
        <v>1</v>
      </c>
      <c r="Q2421" s="65">
        <f t="shared" si="3"/>
        <v>9</v>
      </c>
      <c r="R2421" s="65" t="str">
        <f t="shared" si="12"/>
        <v>19.167.136/0001-19</v>
      </c>
      <c r="S2421" s="84"/>
      <c r="T2421" s="84" t="str">
        <f t="shared" si="10"/>
        <v/>
      </c>
      <c r="U2421" s="84" t="str">
        <f t="shared" si="11"/>
        <v/>
      </c>
      <c r="V2421" s="65" t="str">
        <f t="shared" si="5"/>
        <v/>
      </c>
      <c r="W2421" s="84"/>
      <c r="X2421" s="84"/>
      <c r="Y2421" s="85"/>
      <c r="Z2421" s="85"/>
      <c r="AA2421" s="65" t="str">
        <f t="shared" si="6"/>
        <v/>
      </c>
      <c r="AB2421" s="65" t="str">
        <f t="shared" si="7"/>
        <v/>
      </c>
      <c r="AC2421" s="86"/>
      <c r="AD2421" s="87" t="str">
        <f t="shared" si="8"/>
        <v/>
      </c>
      <c r="AE2421" s="84"/>
      <c r="AF2421" s="86">
        <f>IF(AC2421&gt;0,AC2421,'⚙️ Config'!$B$10)</f>
        <v>0.0075</v>
      </c>
      <c r="AG2421" s="88">
        <f t="shared" si="9"/>
        <v>39932.95755</v>
      </c>
      <c r="AH2421" s="88">
        <f>AG2421*'⚙️ Config'!$B$11</f>
        <v>199664.7878</v>
      </c>
      <c r="AI2421" s="88">
        <f>AH2421*'⚙️ Config'!$B$12</f>
        <v>59899.43633</v>
      </c>
      <c r="AJ2421" s="64"/>
      <c r="AK2421" s="84"/>
      <c r="AL2421" s="84"/>
      <c r="AM2421" s="84"/>
      <c r="AN2421" s="84"/>
      <c r="AO2421" s="84"/>
      <c r="AP2421" s="84"/>
      <c r="AQ2421" s="84"/>
    </row>
    <row r="2422" ht="15.0" customHeight="1">
      <c r="A2422" s="93">
        <v>2419.0</v>
      </c>
      <c r="B2422" s="94" t="s">
        <v>5250</v>
      </c>
      <c r="C2422" s="93" t="s">
        <v>141</v>
      </c>
      <c r="D2422" s="93" t="s">
        <v>5251</v>
      </c>
      <c r="E2422" s="95">
        <v>31.33</v>
      </c>
      <c r="F2422" s="93" t="s">
        <v>85</v>
      </c>
      <c r="G2422" s="93" t="s">
        <v>423</v>
      </c>
      <c r="H2422" s="96">
        <v>5300849.84</v>
      </c>
      <c r="I2422" s="93">
        <v>3.0</v>
      </c>
      <c r="J2422" s="97">
        <v>3.7</v>
      </c>
      <c r="K2422" s="94">
        <v>2024.0</v>
      </c>
      <c r="L2422" s="93" t="s">
        <v>4766</v>
      </c>
      <c r="M2422" s="93">
        <v>2022.0</v>
      </c>
      <c r="N2422" s="93" t="s">
        <v>161</v>
      </c>
      <c r="O2422" s="65" t="str">
        <f t="shared" si="1"/>
        <v>157615530001</v>
      </c>
      <c r="P2422" s="65">
        <f t="shared" si="2"/>
        <v>3</v>
      </c>
      <c r="Q2422" s="65">
        <f t="shared" si="3"/>
        <v>4</v>
      </c>
      <c r="R2422" s="65" t="str">
        <f t="shared" si="12"/>
        <v>15.761.553/0001-34</v>
      </c>
      <c r="S2422" s="84"/>
      <c r="T2422" s="84" t="str">
        <f t="shared" si="10"/>
        <v/>
      </c>
      <c r="U2422" s="84" t="str">
        <f t="shared" si="11"/>
        <v/>
      </c>
      <c r="V2422" s="65" t="str">
        <f t="shared" si="5"/>
        <v/>
      </c>
      <c r="W2422" s="84"/>
      <c r="X2422" s="84"/>
      <c r="Y2422" s="85"/>
      <c r="Z2422" s="85"/>
      <c r="AA2422" s="65" t="str">
        <f t="shared" si="6"/>
        <v/>
      </c>
      <c r="AB2422" s="65" t="str">
        <f t="shared" si="7"/>
        <v/>
      </c>
      <c r="AC2422" s="86"/>
      <c r="AD2422" s="87" t="str">
        <f t="shared" si="8"/>
        <v/>
      </c>
      <c r="AE2422" s="84"/>
      <c r="AF2422" s="86">
        <f>IF(AC2422&gt;0,AC2422,'⚙️ Config'!$B$10)</f>
        <v>0.0075</v>
      </c>
      <c r="AG2422" s="88">
        <f t="shared" si="9"/>
        <v>39756.3738</v>
      </c>
      <c r="AH2422" s="88">
        <f>AG2422*'⚙️ Config'!$B$11</f>
        <v>198781.869</v>
      </c>
      <c r="AI2422" s="88">
        <f>AH2422*'⚙️ Config'!$B$12</f>
        <v>59634.5607</v>
      </c>
      <c r="AJ2422" s="64"/>
      <c r="AK2422" s="84"/>
      <c r="AL2422" s="84"/>
      <c r="AM2422" s="84"/>
      <c r="AN2422" s="84"/>
      <c r="AO2422" s="84"/>
      <c r="AP2422" s="84"/>
      <c r="AQ2422" s="84"/>
    </row>
    <row r="2423" ht="15.0" customHeight="1">
      <c r="A2423" s="93">
        <v>2420.0</v>
      </c>
      <c r="B2423" s="94" t="s">
        <v>5252</v>
      </c>
      <c r="C2423" s="93" t="s">
        <v>141</v>
      </c>
      <c r="D2423" s="93" t="s">
        <v>5253</v>
      </c>
      <c r="E2423" s="95">
        <v>40.73</v>
      </c>
      <c r="F2423" s="93" t="s">
        <v>85</v>
      </c>
      <c r="G2423" s="93" t="s">
        <v>423</v>
      </c>
      <c r="H2423" s="96">
        <v>5287072.24</v>
      </c>
      <c r="I2423" s="93">
        <v>1.0</v>
      </c>
      <c r="J2423" s="97">
        <v>2.9</v>
      </c>
      <c r="K2423" s="94">
        <v>2023.0</v>
      </c>
      <c r="L2423" s="93" t="s">
        <v>400</v>
      </c>
      <c r="M2423" s="93">
        <v>2023.0</v>
      </c>
      <c r="N2423" s="93" t="s">
        <v>161</v>
      </c>
      <c r="O2423" s="65" t="str">
        <f t="shared" si="1"/>
        <v>817716690001</v>
      </c>
      <c r="P2423" s="65">
        <f t="shared" si="2"/>
        <v>8</v>
      </c>
      <c r="Q2423" s="65">
        <f t="shared" si="3"/>
        <v>9</v>
      </c>
      <c r="R2423" s="65" t="str">
        <f t="shared" si="12"/>
        <v>81.771.669/0001-89</v>
      </c>
      <c r="S2423" s="84"/>
      <c r="T2423" s="84" t="str">
        <f t="shared" si="10"/>
        <v/>
      </c>
      <c r="U2423" s="84" t="str">
        <f t="shared" si="11"/>
        <v/>
      </c>
      <c r="V2423" s="65" t="str">
        <f t="shared" si="5"/>
        <v/>
      </c>
      <c r="W2423" s="84"/>
      <c r="X2423" s="84"/>
      <c r="Y2423" s="85"/>
      <c r="Z2423" s="85"/>
      <c r="AA2423" s="65" t="str">
        <f t="shared" si="6"/>
        <v/>
      </c>
      <c r="AB2423" s="65" t="str">
        <f t="shared" si="7"/>
        <v/>
      </c>
      <c r="AC2423" s="86"/>
      <c r="AD2423" s="87" t="str">
        <f t="shared" si="8"/>
        <v/>
      </c>
      <c r="AE2423" s="84"/>
      <c r="AF2423" s="86">
        <f>IF(AC2423&gt;0,AC2423,'⚙️ Config'!$B$10)</f>
        <v>0.0075</v>
      </c>
      <c r="AG2423" s="88">
        <f t="shared" si="9"/>
        <v>39653.0418</v>
      </c>
      <c r="AH2423" s="88">
        <f>AG2423*'⚙️ Config'!$B$11</f>
        <v>198265.209</v>
      </c>
      <c r="AI2423" s="88">
        <f>AH2423*'⚙️ Config'!$B$12</f>
        <v>59479.5627</v>
      </c>
      <c r="AJ2423" s="64"/>
      <c r="AK2423" s="84"/>
      <c r="AL2423" s="84"/>
      <c r="AM2423" s="84"/>
      <c r="AN2423" s="84"/>
      <c r="AO2423" s="84"/>
      <c r="AP2423" s="84"/>
      <c r="AQ2423" s="84"/>
    </row>
    <row r="2424" ht="15.0" customHeight="1">
      <c r="A2424" s="93">
        <v>2421.0</v>
      </c>
      <c r="B2424" s="94" t="s">
        <v>5254</v>
      </c>
      <c r="C2424" s="93" t="s">
        <v>141</v>
      </c>
      <c r="D2424" s="93" t="s">
        <v>5255</v>
      </c>
      <c r="E2424" s="95">
        <v>34.89</v>
      </c>
      <c r="F2424" s="93" t="s">
        <v>85</v>
      </c>
      <c r="G2424" s="93" t="s">
        <v>423</v>
      </c>
      <c r="H2424" s="96">
        <v>5258337.55</v>
      </c>
      <c r="I2424" s="93">
        <v>3.0</v>
      </c>
      <c r="J2424" s="97">
        <v>2.4</v>
      </c>
      <c r="K2424" s="94">
        <v>2024.0</v>
      </c>
      <c r="L2424" s="93" t="s">
        <v>387</v>
      </c>
      <c r="M2424" s="93">
        <v>2023.0</v>
      </c>
      <c r="N2424" s="93" t="s">
        <v>189</v>
      </c>
      <c r="O2424" s="65" t="str">
        <f t="shared" si="1"/>
        <v>460001230001</v>
      </c>
      <c r="P2424" s="65">
        <f t="shared" si="2"/>
        <v>2</v>
      </c>
      <c r="Q2424" s="65">
        <f t="shared" si="3"/>
        <v>3</v>
      </c>
      <c r="R2424" s="65" t="str">
        <f t="shared" si="12"/>
        <v>46.000.123/0001-23</v>
      </c>
      <c r="S2424" s="84"/>
      <c r="T2424" s="84" t="str">
        <f t="shared" si="10"/>
        <v/>
      </c>
      <c r="U2424" s="84" t="str">
        <f t="shared" si="11"/>
        <v/>
      </c>
      <c r="V2424" s="65" t="str">
        <f t="shared" si="5"/>
        <v/>
      </c>
      <c r="W2424" s="84"/>
      <c r="X2424" s="84"/>
      <c r="Y2424" s="85"/>
      <c r="Z2424" s="85"/>
      <c r="AA2424" s="65" t="str">
        <f t="shared" si="6"/>
        <v/>
      </c>
      <c r="AB2424" s="65" t="str">
        <f t="shared" si="7"/>
        <v/>
      </c>
      <c r="AC2424" s="86"/>
      <c r="AD2424" s="87" t="str">
        <f t="shared" si="8"/>
        <v/>
      </c>
      <c r="AE2424" s="84"/>
      <c r="AF2424" s="86">
        <f>IF(AC2424&gt;0,AC2424,'⚙️ Config'!$B$10)</f>
        <v>0.0075</v>
      </c>
      <c r="AG2424" s="88">
        <f t="shared" si="9"/>
        <v>39437.53163</v>
      </c>
      <c r="AH2424" s="88">
        <f>AG2424*'⚙️ Config'!$B$11</f>
        <v>197187.6581</v>
      </c>
      <c r="AI2424" s="88">
        <f>AH2424*'⚙️ Config'!$B$12</f>
        <v>59156.29744</v>
      </c>
      <c r="AJ2424" s="64"/>
      <c r="AK2424" s="84"/>
      <c r="AL2424" s="84"/>
      <c r="AM2424" s="84"/>
      <c r="AN2424" s="84"/>
      <c r="AO2424" s="84"/>
      <c r="AP2424" s="84"/>
      <c r="AQ2424" s="84"/>
    </row>
    <row r="2425" ht="15.0" customHeight="1">
      <c r="A2425" s="93">
        <v>2422.0</v>
      </c>
      <c r="B2425" s="94" t="s">
        <v>5256</v>
      </c>
      <c r="C2425" s="93" t="s">
        <v>141</v>
      </c>
      <c r="D2425" s="93" t="s">
        <v>5257</v>
      </c>
      <c r="E2425" s="95">
        <v>37.19</v>
      </c>
      <c r="F2425" s="93" t="s">
        <v>85</v>
      </c>
      <c r="G2425" s="93" t="s">
        <v>423</v>
      </c>
      <c r="H2425" s="96">
        <v>5223377.72</v>
      </c>
      <c r="I2425" s="93">
        <v>3.0</v>
      </c>
      <c r="J2425" s="97">
        <v>2.1</v>
      </c>
      <c r="K2425" s="94">
        <v>2024.0</v>
      </c>
      <c r="L2425" s="93" t="s">
        <v>387</v>
      </c>
      <c r="M2425" s="93">
        <v>2024.0</v>
      </c>
      <c r="N2425" s="93" t="s">
        <v>161</v>
      </c>
      <c r="O2425" s="65" t="str">
        <f t="shared" si="1"/>
        <v>283555820001</v>
      </c>
      <c r="P2425" s="65">
        <f t="shared" si="2"/>
        <v>4</v>
      </c>
      <c r="Q2425" s="65">
        <f t="shared" si="3"/>
        <v>8</v>
      </c>
      <c r="R2425" s="65" t="str">
        <f t="shared" si="12"/>
        <v>28.355.582/0001-48</v>
      </c>
      <c r="S2425" s="84"/>
      <c r="T2425" s="84" t="str">
        <f t="shared" si="10"/>
        <v/>
      </c>
      <c r="U2425" s="84" t="str">
        <f t="shared" si="11"/>
        <v/>
      </c>
      <c r="V2425" s="65" t="str">
        <f t="shared" si="5"/>
        <v/>
      </c>
      <c r="W2425" s="84"/>
      <c r="X2425" s="84"/>
      <c r="Y2425" s="85"/>
      <c r="Z2425" s="85"/>
      <c r="AA2425" s="65" t="str">
        <f t="shared" si="6"/>
        <v/>
      </c>
      <c r="AB2425" s="65" t="str">
        <f t="shared" si="7"/>
        <v/>
      </c>
      <c r="AC2425" s="86"/>
      <c r="AD2425" s="87" t="str">
        <f t="shared" si="8"/>
        <v/>
      </c>
      <c r="AE2425" s="84"/>
      <c r="AF2425" s="86">
        <f>IF(AC2425&gt;0,AC2425,'⚙️ Config'!$B$10)</f>
        <v>0.0075</v>
      </c>
      <c r="AG2425" s="88">
        <f t="shared" si="9"/>
        <v>39175.3329</v>
      </c>
      <c r="AH2425" s="88">
        <f>AG2425*'⚙️ Config'!$B$11</f>
        <v>195876.6645</v>
      </c>
      <c r="AI2425" s="88">
        <f>AH2425*'⚙️ Config'!$B$12</f>
        <v>58762.99935</v>
      </c>
      <c r="AJ2425" s="64"/>
      <c r="AK2425" s="84"/>
      <c r="AL2425" s="84"/>
      <c r="AM2425" s="84"/>
      <c r="AN2425" s="84"/>
      <c r="AO2425" s="84"/>
      <c r="AP2425" s="84"/>
      <c r="AQ2425" s="84"/>
    </row>
    <row r="2426" ht="15.0" customHeight="1">
      <c r="A2426" s="93">
        <v>2423.0</v>
      </c>
      <c r="B2426" s="94" t="s">
        <v>5258</v>
      </c>
      <c r="C2426" s="93" t="s">
        <v>141</v>
      </c>
      <c r="D2426" s="93" t="s">
        <v>5259</v>
      </c>
      <c r="E2426" s="95">
        <v>32.02</v>
      </c>
      <c r="F2426" s="93" t="s">
        <v>85</v>
      </c>
      <c r="G2426" s="93" t="s">
        <v>423</v>
      </c>
      <c r="H2426" s="96">
        <v>5218481.13</v>
      </c>
      <c r="I2426" s="93">
        <v>2.0</v>
      </c>
      <c r="J2426" s="97">
        <v>2.7</v>
      </c>
      <c r="K2426" s="94">
        <v>2023.0</v>
      </c>
      <c r="L2426" s="93" t="s">
        <v>144</v>
      </c>
      <c r="M2426" s="93">
        <v>2023.0</v>
      </c>
      <c r="N2426" s="93" t="s">
        <v>161</v>
      </c>
      <c r="O2426" s="65" t="str">
        <f t="shared" si="1"/>
        <v>873226730001</v>
      </c>
      <c r="P2426" s="65">
        <f t="shared" si="2"/>
        <v>4</v>
      </c>
      <c r="Q2426" s="65">
        <f t="shared" si="3"/>
        <v>6</v>
      </c>
      <c r="R2426" s="65" t="str">
        <f t="shared" si="12"/>
        <v>87.322.673/0001-46</v>
      </c>
      <c r="S2426" s="84"/>
      <c r="T2426" s="84" t="str">
        <f t="shared" si="10"/>
        <v/>
      </c>
      <c r="U2426" s="84" t="str">
        <f t="shared" si="11"/>
        <v/>
      </c>
      <c r="V2426" s="65" t="str">
        <f t="shared" si="5"/>
        <v/>
      </c>
      <c r="W2426" s="84"/>
      <c r="X2426" s="84"/>
      <c r="Y2426" s="85"/>
      <c r="Z2426" s="85"/>
      <c r="AA2426" s="65" t="str">
        <f t="shared" si="6"/>
        <v/>
      </c>
      <c r="AB2426" s="65" t="str">
        <f t="shared" si="7"/>
        <v/>
      </c>
      <c r="AC2426" s="86"/>
      <c r="AD2426" s="87" t="str">
        <f t="shared" si="8"/>
        <v/>
      </c>
      <c r="AE2426" s="84"/>
      <c r="AF2426" s="86">
        <f>IF(AC2426&gt;0,AC2426,'⚙️ Config'!$B$10)</f>
        <v>0.0075</v>
      </c>
      <c r="AG2426" s="88">
        <f t="shared" si="9"/>
        <v>39138.60848</v>
      </c>
      <c r="AH2426" s="88">
        <f>AG2426*'⚙️ Config'!$B$11</f>
        <v>195693.0424</v>
      </c>
      <c r="AI2426" s="88">
        <f>AH2426*'⚙️ Config'!$B$12</f>
        <v>58707.91271</v>
      </c>
      <c r="AJ2426" s="64"/>
      <c r="AK2426" s="84"/>
      <c r="AL2426" s="84"/>
      <c r="AM2426" s="84"/>
      <c r="AN2426" s="84"/>
      <c r="AO2426" s="84"/>
      <c r="AP2426" s="84"/>
      <c r="AQ2426" s="84"/>
    </row>
    <row r="2427" ht="15.0" customHeight="1">
      <c r="A2427" s="93">
        <v>2424.0</v>
      </c>
      <c r="B2427" s="94" t="s">
        <v>5260</v>
      </c>
      <c r="C2427" s="93" t="s">
        <v>141</v>
      </c>
      <c r="D2427" s="93" t="s">
        <v>5261</v>
      </c>
      <c r="E2427" s="95">
        <v>38.62</v>
      </c>
      <c r="F2427" s="93" t="s">
        <v>85</v>
      </c>
      <c r="G2427" s="93" t="s">
        <v>423</v>
      </c>
      <c r="H2427" s="96">
        <v>5210926.05</v>
      </c>
      <c r="I2427" s="93">
        <v>3.0</v>
      </c>
      <c r="J2427" s="97">
        <v>1.7</v>
      </c>
      <c r="K2427" s="94">
        <v>2024.0</v>
      </c>
      <c r="L2427" s="93" t="s">
        <v>331</v>
      </c>
      <c r="M2427" s="93">
        <v>2024.0</v>
      </c>
      <c r="N2427" s="93" t="s">
        <v>145</v>
      </c>
      <c r="O2427" s="65" t="str">
        <f t="shared" si="1"/>
        <v>230462290001</v>
      </c>
      <c r="P2427" s="65">
        <f t="shared" si="2"/>
        <v>6</v>
      </c>
      <c r="Q2427" s="65">
        <f t="shared" si="3"/>
        <v>2</v>
      </c>
      <c r="R2427" s="65" t="str">
        <f t="shared" si="12"/>
        <v>23.046.229/0001-62</v>
      </c>
      <c r="S2427" s="84"/>
      <c r="T2427" s="84" t="str">
        <f t="shared" si="10"/>
        <v/>
      </c>
      <c r="U2427" s="84" t="str">
        <f t="shared" si="11"/>
        <v/>
      </c>
      <c r="V2427" s="65" t="str">
        <f t="shared" si="5"/>
        <v/>
      </c>
      <c r="W2427" s="84"/>
      <c r="X2427" s="84"/>
      <c r="Y2427" s="85"/>
      <c r="Z2427" s="85"/>
      <c r="AA2427" s="65" t="str">
        <f t="shared" si="6"/>
        <v/>
      </c>
      <c r="AB2427" s="65" t="str">
        <f t="shared" si="7"/>
        <v/>
      </c>
      <c r="AC2427" s="86"/>
      <c r="AD2427" s="87" t="str">
        <f t="shared" si="8"/>
        <v/>
      </c>
      <c r="AE2427" s="84"/>
      <c r="AF2427" s="86">
        <f>IF(AC2427&gt;0,AC2427,'⚙️ Config'!$B$10)</f>
        <v>0.0075</v>
      </c>
      <c r="AG2427" s="88">
        <f t="shared" si="9"/>
        <v>39081.94538</v>
      </c>
      <c r="AH2427" s="88">
        <f>AG2427*'⚙️ Config'!$B$11</f>
        <v>195409.7269</v>
      </c>
      <c r="AI2427" s="88">
        <f>AH2427*'⚙️ Config'!$B$12</f>
        <v>58622.91806</v>
      </c>
      <c r="AJ2427" s="64"/>
      <c r="AK2427" s="84"/>
      <c r="AL2427" s="84"/>
      <c r="AM2427" s="84"/>
      <c r="AN2427" s="84"/>
      <c r="AO2427" s="84"/>
      <c r="AP2427" s="84"/>
      <c r="AQ2427" s="84"/>
    </row>
    <row r="2428" ht="15.0" customHeight="1">
      <c r="A2428" s="93">
        <v>2425.0</v>
      </c>
      <c r="B2428" s="94" t="s">
        <v>5262</v>
      </c>
      <c r="C2428" s="93" t="s">
        <v>141</v>
      </c>
      <c r="D2428" s="93" t="s">
        <v>5263</v>
      </c>
      <c r="E2428" s="95">
        <v>28.02</v>
      </c>
      <c r="F2428" s="93" t="s">
        <v>85</v>
      </c>
      <c r="G2428" s="93" t="s">
        <v>423</v>
      </c>
      <c r="H2428" s="96">
        <v>5202796.1</v>
      </c>
      <c r="I2428" s="93">
        <v>3.0</v>
      </c>
      <c r="J2428" s="97">
        <v>2.8</v>
      </c>
      <c r="K2428" s="94">
        <v>2023.0</v>
      </c>
      <c r="L2428" s="93" t="s">
        <v>719</v>
      </c>
      <c r="M2428" s="93">
        <v>2023.0</v>
      </c>
      <c r="N2428" s="93" t="s">
        <v>161</v>
      </c>
      <c r="O2428" s="65" t="str">
        <f t="shared" si="1"/>
        <v>103217740001</v>
      </c>
      <c r="P2428" s="65">
        <f t="shared" si="2"/>
        <v>7</v>
      </c>
      <c r="Q2428" s="65">
        <f t="shared" si="3"/>
        <v>8</v>
      </c>
      <c r="R2428" s="65" t="str">
        <f t="shared" si="12"/>
        <v>10.321.774/0001-78</v>
      </c>
      <c r="S2428" s="84"/>
      <c r="T2428" s="84" t="str">
        <f t="shared" si="10"/>
        <v/>
      </c>
      <c r="U2428" s="84" t="str">
        <f t="shared" si="11"/>
        <v/>
      </c>
      <c r="V2428" s="65" t="str">
        <f t="shared" si="5"/>
        <v/>
      </c>
      <c r="W2428" s="84"/>
      <c r="X2428" s="84"/>
      <c r="Y2428" s="85"/>
      <c r="Z2428" s="85"/>
      <c r="AA2428" s="65" t="str">
        <f t="shared" si="6"/>
        <v/>
      </c>
      <c r="AB2428" s="65" t="str">
        <f t="shared" si="7"/>
        <v/>
      </c>
      <c r="AC2428" s="86"/>
      <c r="AD2428" s="87" t="str">
        <f t="shared" si="8"/>
        <v/>
      </c>
      <c r="AE2428" s="84"/>
      <c r="AF2428" s="86">
        <f>IF(AC2428&gt;0,AC2428,'⚙️ Config'!$B$10)</f>
        <v>0.0075</v>
      </c>
      <c r="AG2428" s="88">
        <f t="shared" si="9"/>
        <v>39020.97075</v>
      </c>
      <c r="AH2428" s="88">
        <f>AG2428*'⚙️ Config'!$B$11</f>
        <v>195104.8538</v>
      </c>
      <c r="AI2428" s="88">
        <f>AH2428*'⚙️ Config'!$B$12</f>
        <v>58531.45613</v>
      </c>
      <c r="AJ2428" s="64"/>
      <c r="AK2428" s="84"/>
      <c r="AL2428" s="84"/>
      <c r="AM2428" s="84"/>
      <c r="AN2428" s="84"/>
      <c r="AO2428" s="84"/>
      <c r="AP2428" s="84"/>
      <c r="AQ2428" s="84"/>
    </row>
    <row r="2429" ht="15.0" customHeight="1">
      <c r="A2429" s="93">
        <v>2426.0</v>
      </c>
      <c r="B2429" s="94" t="s">
        <v>5264</v>
      </c>
      <c r="C2429" s="93" t="s">
        <v>141</v>
      </c>
      <c r="D2429" s="93" t="s">
        <v>5265</v>
      </c>
      <c r="E2429" s="95">
        <v>34.73</v>
      </c>
      <c r="F2429" s="93" t="s">
        <v>85</v>
      </c>
      <c r="G2429" s="93" t="s">
        <v>423</v>
      </c>
      <c r="H2429" s="96">
        <v>5199813.96</v>
      </c>
      <c r="I2429" s="93">
        <v>3.0</v>
      </c>
      <c r="J2429" s="97">
        <v>2.3</v>
      </c>
      <c r="K2429" s="94">
        <v>2024.0</v>
      </c>
      <c r="L2429" s="93" t="s">
        <v>144</v>
      </c>
      <c r="M2429" s="93">
        <v>2023.0</v>
      </c>
      <c r="N2429" s="93" t="s">
        <v>145</v>
      </c>
      <c r="O2429" s="65" t="str">
        <f t="shared" si="1"/>
        <v>558824010001</v>
      </c>
      <c r="P2429" s="65">
        <f t="shared" si="2"/>
        <v>0</v>
      </c>
      <c r="Q2429" s="65">
        <f t="shared" si="3"/>
        <v>4</v>
      </c>
      <c r="R2429" s="65" t="str">
        <f t="shared" si="12"/>
        <v>55.882.401/0001-04</v>
      </c>
      <c r="S2429" s="84"/>
      <c r="T2429" s="84" t="str">
        <f t="shared" si="10"/>
        <v/>
      </c>
      <c r="U2429" s="84" t="str">
        <f t="shared" si="11"/>
        <v/>
      </c>
      <c r="V2429" s="65" t="str">
        <f t="shared" si="5"/>
        <v/>
      </c>
      <c r="W2429" s="84"/>
      <c r="X2429" s="84"/>
      <c r="Y2429" s="85"/>
      <c r="Z2429" s="85"/>
      <c r="AA2429" s="65" t="str">
        <f t="shared" si="6"/>
        <v/>
      </c>
      <c r="AB2429" s="65" t="str">
        <f t="shared" si="7"/>
        <v/>
      </c>
      <c r="AC2429" s="86"/>
      <c r="AD2429" s="87" t="str">
        <f t="shared" si="8"/>
        <v/>
      </c>
      <c r="AE2429" s="84"/>
      <c r="AF2429" s="86">
        <f>IF(AC2429&gt;0,AC2429,'⚙️ Config'!$B$10)</f>
        <v>0.0075</v>
      </c>
      <c r="AG2429" s="88">
        <f t="shared" si="9"/>
        <v>38998.6047</v>
      </c>
      <c r="AH2429" s="88">
        <f>AG2429*'⚙️ Config'!$B$11</f>
        <v>194993.0235</v>
      </c>
      <c r="AI2429" s="88">
        <f>AH2429*'⚙️ Config'!$B$12</f>
        <v>58497.90705</v>
      </c>
      <c r="AJ2429" s="64"/>
      <c r="AK2429" s="84"/>
      <c r="AL2429" s="84"/>
      <c r="AM2429" s="84"/>
      <c r="AN2429" s="84"/>
      <c r="AO2429" s="84"/>
      <c r="AP2429" s="84"/>
      <c r="AQ2429" s="84"/>
    </row>
    <row r="2430" ht="15.0" customHeight="1">
      <c r="A2430" s="93">
        <v>2427.0</v>
      </c>
      <c r="B2430" s="94" t="s">
        <v>5266</v>
      </c>
      <c r="C2430" s="93" t="s">
        <v>141</v>
      </c>
      <c r="D2430" s="93" t="s">
        <v>5267</v>
      </c>
      <c r="E2430" s="95">
        <v>52.76</v>
      </c>
      <c r="F2430" s="93" t="s">
        <v>85</v>
      </c>
      <c r="G2430" s="93" t="s">
        <v>423</v>
      </c>
      <c r="H2430" s="96">
        <v>5193358.76</v>
      </c>
      <c r="I2430" s="93">
        <v>4.0</v>
      </c>
      <c r="J2430" s="97">
        <v>2.3</v>
      </c>
      <c r="K2430" s="94">
        <v>2025.0</v>
      </c>
      <c r="L2430" s="93" t="s">
        <v>295</v>
      </c>
      <c r="M2430" s="93">
        <v>2023.0</v>
      </c>
      <c r="N2430" s="93" t="s">
        <v>208</v>
      </c>
      <c r="O2430" s="65" t="str">
        <f t="shared" si="1"/>
        <v>275682250001</v>
      </c>
      <c r="P2430" s="65">
        <f t="shared" si="2"/>
        <v>0</v>
      </c>
      <c r="Q2430" s="65">
        <f t="shared" si="3"/>
        <v>3</v>
      </c>
      <c r="R2430" s="65" t="str">
        <f t="shared" si="12"/>
        <v>27.568.225/0001-03</v>
      </c>
      <c r="S2430" s="84"/>
      <c r="T2430" s="84" t="str">
        <f t="shared" si="10"/>
        <v/>
      </c>
      <c r="U2430" s="84" t="str">
        <f t="shared" si="11"/>
        <v/>
      </c>
      <c r="V2430" s="65" t="str">
        <f t="shared" si="5"/>
        <v/>
      </c>
      <c r="W2430" s="84"/>
      <c r="X2430" s="84"/>
      <c r="Y2430" s="85"/>
      <c r="Z2430" s="85"/>
      <c r="AA2430" s="65" t="str">
        <f t="shared" si="6"/>
        <v/>
      </c>
      <c r="AB2430" s="65" t="str">
        <f t="shared" si="7"/>
        <v/>
      </c>
      <c r="AC2430" s="86"/>
      <c r="AD2430" s="87" t="str">
        <f t="shared" si="8"/>
        <v/>
      </c>
      <c r="AE2430" s="84"/>
      <c r="AF2430" s="86">
        <f>IF(AC2430&gt;0,AC2430,'⚙️ Config'!$B$10)</f>
        <v>0.0075</v>
      </c>
      <c r="AG2430" s="88">
        <f t="shared" si="9"/>
        <v>38950.1907</v>
      </c>
      <c r="AH2430" s="88">
        <f>AG2430*'⚙️ Config'!$B$11</f>
        <v>194750.9535</v>
      </c>
      <c r="AI2430" s="88">
        <f>AH2430*'⚙️ Config'!$B$12</f>
        <v>58425.28605</v>
      </c>
      <c r="AJ2430" s="64"/>
      <c r="AK2430" s="84"/>
      <c r="AL2430" s="84"/>
      <c r="AM2430" s="84"/>
      <c r="AN2430" s="84"/>
      <c r="AO2430" s="84"/>
      <c r="AP2430" s="84"/>
      <c r="AQ2430" s="84"/>
    </row>
    <row r="2431" ht="15.0" customHeight="1">
      <c r="A2431" s="93">
        <v>2428.0</v>
      </c>
      <c r="B2431" s="94" t="s">
        <v>5268</v>
      </c>
      <c r="C2431" s="93" t="s">
        <v>141</v>
      </c>
      <c r="D2431" s="93" t="s">
        <v>5269</v>
      </c>
      <c r="E2431" s="95">
        <v>36.42</v>
      </c>
      <c r="F2431" s="93" t="s">
        <v>85</v>
      </c>
      <c r="G2431" s="93" t="s">
        <v>423</v>
      </c>
      <c r="H2431" s="96">
        <v>5173136.0</v>
      </c>
      <c r="I2431" s="93">
        <v>2.0</v>
      </c>
      <c r="J2431" s="97">
        <v>2.3</v>
      </c>
      <c r="K2431" s="94">
        <v>2024.0</v>
      </c>
      <c r="L2431" s="93" t="s">
        <v>197</v>
      </c>
      <c r="M2431" s="93">
        <v>2023.0</v>
      </c>
      <c r="N2431" s="93" t="s">
        <v>145</v>
      </c>
      <c r="O2431" s="65" t="str">
        <f t="shared" si="1"/>
        <v>846588550001</v>
      </c>
      <c r="P2431" s="65">
        <f t="shared" si="2"/>
        <v>0</v>
      </c>
      <c r="Q2431" s="65">
        <f t="shared" si="3"/>
        <v>2</v>
      </c>
      <c r="R2431" s="65" t="str">
        <f t="shared" si="12"/>
        <v>84.658.855/0001-02</v>
      </c>
      <c r="S2431" s="84"/>
      <c r="T2431" s="84" t="str">
        <f t="shared" si="10"/>
        <v/>
      </c>
      <c r="U2431" s="84" t="str">
        <f t="shared" si="11"/>
        <v/>
      </c>
      <c r="V2431" s="65" t="str">
        <f t="shared" si="5"/>
        <v/>
      </c>
      <c r="W2431" s="84"/>
      <c r="X2431" s="84"/>
      <c r="Y2431" s="85"/>
      <c r="Z2431" s="85"/>
      <c r="AA2431" s="65" t="str">
        <f t="shared" si="6"/>
        <v/>
      </c>
      <c r="AB2431" s="65" t="str">
        <f t="shared" si="7"/>
        <v/>
      </c>
      <c r="AC2431" s="86"/>
      <c r="AD2431" s="87" t="str">
        <f t="shared" si="8"/>
        <v/>
      </c>
      <c r="AE2431" s="84"/>
      <c r="AF2431" s="86">
        <f>IF(AC2431&gt;0,AC2431,'⚙️ Config'!$B$10)</f>
        <v>0.0075</v>
      </c>
      <c r="AG2431" s="88">
        <f t="shared" si="9"/>
        <v>38798.52</v>
      </c>
      <c r="AH2431" s="88">
        <f>AG2431*'⚙️ Config'!$B$11</f>
        <v>193992.6</v>
      </c>
      <c r="AI2431" s="88">
        <f>AH2431*'⚙️ Config'!$B$12</f>
        <v>58197.78</v>
      </c>
      <c r="AJ2431" s="64"/>
      <c r="AK2431" s="84"/>
      <c r="AL2431" s="84"/>
      <c r="AM2431" s="84"/>
      <c r="AN2431" s="84"/>
      <c r="AO2431" s="84"/>
      <c r="AP2431" s="84"/>
      <c r="AQ2431" s="84"/>
    </row>
    <row r="2432" ht="15.0" customHeight="1">
      <c r="A2432" s="93">
        <v>2429.0</v>
      </c>
      <c r="B2432" s="94" t="s">
        <v>5270</v>
      </c>
      <c r="C2432" s="93" t="s">
        <v>141</v>
      </c>
      <c r="D2432" s="93" t="s">
        <v>5271</v>
      </c>
      <c r="E2432" s="95">
        <v>32.75</v>
      </c>
      <c r="F2432" s="93" t="s">
        <v>85</v>
      </c>
      <c r="G2432" s="93" t="s">
        <v>423</v>
      </c>
      <c r="H2432" s="96">
        <v>5167859.82</v>
      </c>
      <c r="I2432" s="93">
        <v>3.0</v>
      </c>
      <c r="J2432" s="97">
        <v>2.6</v>
      </c>
      <c r="K2432" s="94">
        <v>2024.0</v>
      </c>
      <c r="L2432" s="93" t="s">
        <v>501</v>
      </c>
      <c r="M2432" s="93">
        <v>2023.0</v>
      </c>
      <c r="N2432" s="93" t="s">
        <v>161</v>
      </c>
      <c r="O2432" s="65" t="str">
        <f t="shared" si="1"/>
        <v>130941830001</v>
      </c>
      <c r="P2432" s="65">
        <f t="shared" si="2"/>
        <v>0</v>
      </c>
      <c r="Q2432" s="65">
        <f t="shared" si="3"/>
        <v>1</v>
      </c>
      <c r="R2432" s="65" t="str">
        <f t="shared" si="12"/>
        <v>13.094.183/0001-01</v>
      </c>
      <c r="S2432" s="84"/>
      <c r="T2432" s="84" t="str">
        <f t="shared" si="10"/>
        <v/>
      </c>
      <c r="U2432" s="84" t="str">
        <f t="shared" si="11"/>
        <v/>
      </c>
      <c r="V2432" s="65" t="str">
        <f t="shared" si="5"/>
        <v/>
      </c>
      <c r="W2432" s="84"/>
      <c r="X2432" s="84"/>
      <c r="Y2432" s="85"/>
      <c r="Z2432" s="85"/>
      <c r="AA2432" s="65" t="str">
        <f t="shared" si="6"/>
        <v/>
      </c>
      <c r="AB2432" s="65" t="str">
        <f t="shared" si="7"/>
        <v/>
      </c>
      <c r="AC2432" s="86"/>
      <c r="AD2432" s="87" t="str">
        <f t="shared" si="8"/>
        <v/>
      </c>
      <c r="AE2432" s="84"/>
      <c r="AF2432" s="86">
        <f>IF(AC2432&gt;0,AC2432,'⚙️ Config'!$B$10)</f>
        <v>0.0075</v>
      </c>
      <c r="AG2432" s="88">
        <f t="shared" si="9"/>
        <v>38758.94865</v>
      </c>
      <c r="AH2432" s="88">
        <f>AG2432*'⚙️ Config'!$B$11</f>
        <v>193794.7433</v>
      </c>
      <c r="AI2432" s="88">
        <f>AH2432*'⚙️ Config'!$B$12</f>
        <v>58138.42298</v>
      </c>
      <c r="AJ2432" s="64"/>
      <c r="AK2432" s="84"/>
      <c r="AL2432" s="84"/>
      <c r="AM2432" s="84"/>
      <c r="AN2432" s="84"/>
      <c r="AO2432" s="84"/>
      <c r="AP2432" s="84"/>
      <c r="AQ2432" s="84"/>
    </row>
    <row r="2433" ht="15.0" customHeight="1">
      <c r="A2433" s="93">
        <v>2430.0</v>
      </c>
      <c r="B2433" s="94" t="s">
        <v>5272</v>
      </c>
      <c r="C2433" s="93" t="s">
        <v>141</v>
      </c>
      <c r="D2433" s="93" t="s">
        <v>5273</v>
      </c>
      <c r="E2433" s="95">
        <v>35.97</v>
      </c>
      <c r="F2433" s="93" t="s">
        <v>85</v>
      </c>
      <c r="G2433" s="93" t="s">
        <v>423</v>
      </c>
      <c r="H2433" s="96">
        <v>5162447.49</v>
      </c>
      <c r="I2433" s="93">
        <v>3.0</v>
      </c>
      <c r="J2433" s="97">
        <v>2.7</v>
      </c>
      <c r="K2433" s="94">
        <v>2024.0</v>
      </c>
      <c r="L2433" s="93" t="s">
        <v>295</v>
      </c>
      <c r="M2433" s="93">
        <v>2023.0</v>
      </c>
      <c r="N2433" s="93" t="s">
        <v>161</v>
      </c>
      <c r="O2433" s="65" t="str">
        <f t="shared" si="1"/>
        <v>505600930001</v>
      </c>
      <c r="P2433" s="65">
        <f t="shared" si="2"/>
        <v>8</v>
      </c>
      <c r="Q2433" s="65">
        <f t="shared" si="3"/>
        <v>7</v>
      </c>
      <c r="R2433" s="65" t="str">
        <f t="shared" si="12"/>
        <v>50.560.093/0001-87</v>
      </c>
      <c r="S2433" s="84"/>
      <c r="T2433" s="84" t="str">
        <f t="shared" si="10"/>
        <v/>
      </c>
      <c r="U2433" s="84" t="str">
        <f t="shared" si="11"/>
        <v/>
      </c>
      <c r="V2433" s="65" t="str">
        <f t="shared" si="5"/>
        <v/>
      </c>
      <c r="W2433" s="84"/>
      <c r="X2433" s="84"/>
      <c r="Y2433" s="85"/>
      <c r="Z2433" s="85"/>
      <c r="AA2433" s="65" t="str">
        <f t="shared" si="6"/>
        <v/>
      </c>
      <c r="AB2433" s="65" t="str">
        <f t="shared" si="7"/>
        <v/>
      </c>
      <c r="AC2433" s="86"/>
      <c r="AD2433" s="87" t="str">
        <f t="shared" si="8"/>
        <v/>
      </c>
      <c r="AE2433" s="84"/>
      <c r="AF2433" s="86">
        <f>IF(AC2433&gt;0,AC2433,'⚙️ Config'!$B$10)</f>
        <v>0.0075</v>
      </c>
      <c r="AG2433" s="88">
        <f t="shared" si="9"/>
        <v>38718.35618</v>
      </c>
      <c r="AH2433" s="88">
        <f>AG2433*'⚙️ Config'!$B$11</f>
        <v>193591.7809</v>
      </c>
      <c r="AI2433" s="88">
        <f>AH2433*'⚙️ Config'!$B$12</f>
        <v>58077.53426</v>
      </c>
      <c r="AJ2433" s="64"/>
      <c r="AK2433" s="84"/>
      <c r="AL2433" s="84"/>
      <c r="AM2433" s="84"/>
      <c r="AN2433" s="84"/>
      <c r="AO2433" s="84"/>
      <c r="AP2433" s="84"/>
      <c r="AQ2433" s="84"/>
    </row>
    <row r="2434" ht="15.0" customHeight="1">
      <c r="A2434" s="93">
        <v>2431.0</v>
      </c>
      <c r="B2434" s="94" t="s">
        <v>5274</v>
      </c>
      <c r="C2434" s="93" t="s">
        <v>141</v>
      </c>
      <c r="D2434" s="93" t="s">
        <v>5275</v>
      </c>
      <c r="E2434" s="95">
        <v>65.36</v>
      </c>
      <c r="F2434" s="93" t="s">
        <v>85</v>
      </c>
      <c r="G2434" s="93" t="s">
        <v>423</v>
      </c>
      <c r="H2434" s="96">
        <v>5156342.08</v>
      </c>
      <c r="I2434" s="93">
        <v>3.0</v>
      </c>
      <c r="J2434" s="97">
        <v>1.4</v>
      </c>
      <c r="K2434" s="94">
        <v>2025.0</v>
      </c>
      <c r="L2434" s="93" t="s">
        <v>719</v>
      </c>
      <c r="M2434" s="93">
        <v>2024.0</v>
      </c>
      <c r="N2434" s="93" t="s">
        <v>208</v>
      </c>
      <c r="O2434" s="65" t="str">
        <f t="shared" si="1"/>
        <v>302748790001</v>
      </c>
      <c r="P2434" s="65">
        <f t="shared" si="2"/>
        <v>2</v>
      </c>
      <c r="Q2434" s="65">
        <f t="shared" si="3"/>
        <v>0</v>
      </c>
      <c r="R2434" s="65" t="str">
        <f t="shared" si="12"/>
        <v>30.274.879/0001-20</v>
      </c>
      <c r="S2434" s="84"/>
      <c r="T2434" s="84" t="str">
        <f t="shared" si="10"/>
        <v/>
      </c>
      <c r="U2434" s="84" t="str">
        <f t="shared" si="11"/>
        <v/>
      </c>
      <c r="V2434" s="65" t="str">
        <f t="shared" si="5"/>
        <v/>
      </c>
      <c r="W2434" s="84"/>
      <c r="X2434" s="84"/>
      <c r="Y2434" s="85"/>
      <c r="Z2434" s="85"/>
      <c r="AA2434" s="65" t="str">
        <f t="shared" si="6"/>
        <v/>
      </c>
      <c r="AB2434" s="65" t="str">
        <f t="shared" si="7"/>
        <v/>
      </c>
      <c r="AC2434" s="86"/>
      <c r="AD2434" s="87" t="str">
        <f t="shared" si="8"/>
        <v/>
      </c>
      <c r="AE2434" s="84"/>
      <c r="AF2434" s="86">
        <f>IF(AC2434&gt;0,AC2434,'⚙️ Config'!$B$10)</f>
        <v>0.0075</v>
      </c>
      <c r="AG2434" s="88">
        <f t="shared" si="9"/>
        <v>38672.5656</v>
      </c>
      <c r="AH2434" s="88">
        <f>AG2434*'⚙️ Config'!$B$11</f>
        <v>193362.828</v>
      </c>
      <c r="AI2434" s="88">
        <f>AH2434*'⚙️ Config'!$B$12</f>
        <v>58008.8484</v>
      </c>
      <c r="AJ2434" s="64"/>
      <c r="AK2434" s="84"/>
      <c r="AL2434" s="84"/>
      <c r="AM2434" s="84"/>
      <c r="AN2434" s="84"/>
      <c r="AO2434" s="84"/>
      <c r="AP2434" s="84"/>
      <c r="AQ2434" s="84"/>
    </row>
    <row r="2435" ht="15.0" customHeight="1">
      <c r="A2435" s="93">
        <v>2432.0</v>
      </c>
      <c r="B2435" s="94" t="s">
        <v>5276</v>
      </c>
      <c r="C2435" s="93" t="s">
        <v>141</v>
      </c>
      <c r="D2435" s="93" t="s">
        <v>5277</v>
      </c>
      <c r="E2435" s="95">
        <v>37.76</v>
      </c>
      <c r="F2435" s="93" t="s">
        <v>85</v>
      </c>
      <c r="G2435" s="93" t="s">
        <v>423</v>
      </c>
      <c r="H2435" s="96">
        <v>5152372.35</v>
      </c>
      <c r="I2435" s="93">
        <v>3.0</v>
      </c>
      <c r="J2435" s="97">
        <v>1.9</v>
      </c>
      <c r="K2435" s="94">
        <v>2024.0</v>
      </c>
      <c r="L2435" s="93" t="s">
        <v>387</v>
      </c>
      <c r="M2435" s="93">
        <v>2024.0</v>
      </c>
      <c r="N2435" s="93" t="s">
        <v>161</v>
      </c>
      <c r="O2435" s="65" t="str">
        <f t="shared" si="1"/>
        <v>344427000001</v>
      </c>
      <c r="P2435" s="65">
        <f t="shared" si="2"/>
        <v>5</v>
      </c>
      <c r="Q2435" s="65">
        <f t="shared" si="3"/>
        <v>8</v>
      </c>
      <c r="R2435" s="65" t="str">
        <f t="shared" si="12"/>
        <v>34.442.700/0001-58</v>
      </c>
      <c r="S2435" s="84"/>
      <c r="T2435" s="84" t="str">
        <f t="shared" si="10"/>
        <v/>
      </c>
      <c r="U2435" s="84" t="str">
        <f t="shared" si="11"/>
        <v/>
      </c>
      <c r="V2435" s="65" t="str">
        <f t="shared" si="5"/>
        <v/>
      </c>
      <c r="W2435" s="84"/>
      <c r="X2435" s="84"/>
      <c r="Y2435" s="85"/>
      <c r="Z2435" s="85"/>
      <c r="AA2435" s="65" t="str">
        <f t="shared" si="6"/>
        <v/>
      </c>
      <c r="AB2435" s="65" t="str">
        <f t="shared" si="7"/>
        <v/>
      </c>
      <c r="AC2435" s="86"/>
      <c r="AD2435" s="87" t="str">
        <f t="shared" si="8"/>
        <v/>
      </c>
      <c r="AE2435" s="84"/>
      <c r="AF2435" s="86">
        <f>IF(AC2435&gt;0,AC2435,'⚙️ Config'!$B$10)</f>
        <v>0.0075</v>
      </c>
      <c r="AG2435" s="88">
        <f t="shared" si="9"/>
        <v>38642.79263</v>
      </c>
      <c r="AH2435" s="88">
        <f>AG2435*'⚙️ Config'!$B$11</f>
        <v>193213.9631</v>
      </c>
      <c r="AI2435" s="88">
        <f>AH2435*'⚙️ Config'!$B$12</f>
        <v>57964.18894</v>
      </c>
      <c r="AJ2435" s="64"/>
      <c r="AK2435" s="84"/>
      <c r="AL2435" s="84"/>
      <c r="AM2435" s="84"/>
      <c r="AN2435" s="84"/>
      <c r="AO2435" s="84"/>
      <c r="AP2435" s="84"/>
      <c r="AQ2435" s="84"/>
    </row>
    <row r="2436" ht="15.0" customHeight="1">
      <c r="A2436" s="93">
        <v>2433.0</v>
      </c>
      <c r="B2436" s="94" t="s">
        <v>5278</v>
      </c>
      <c r="C2436" s="93" t="s">
        <v>141</v>
      </c>
      <c r="D2436" s="93" t="s">
        <v>5279</v>
      </c>
      <c r="E2436" s="95">
        <v>36.92</v>
      </c>
      <c r="F2436" s="93" t="s">
        <v>85</v>
      </c>
      <c r="G2436" s="93" t="s">
        <v>423</v>
      </c>
      <c r="H2436" s="96">
        <v>5128136.94</v>
      </c>
      <c r="I2436" s="93">
        <v>2.0</v>
      </c>
      <c r="J2436" s="97">
        <v>2.3</v>
      </c>
      <c r="K2436" s="94">
        <v>2024.0</v>
      </c>
      <c r="L2436" s="93" t="s">
        <v>339</v>
      </c>
      <c r="M2436" s="93">
        <v>2023.0</v>
      </c>
      <c r="N2436" s="93" t="s">
        <v>145</v>
      </c>
      <c r="O2436" s="65" t="str">
        <f t="shared" si="1"/>
        <v>012207040001</v>
      </c>
      <c r="P2436" s="65">
        <f t="shared" si="2"/>
        <v>3</v>
      </c>
      <c r="Q2436" s="65">
        <f t="shared" si="3"/>
        <v>2</v>
      </c>
      <c r="R2436" s="65" t="str">
        <f t="shared" si="12"/>
        <v>01.220.704/0001-32</v>
      </c>
      <c r="S2436" s="84"/>
      <c r="T2436" s="84" t="str">
        <f t="shared" si="10"/>
        <v/>
      </c>
      <c r="U2436" s="84" t="str">
        <f t="shared" si="11"/>
        <v/>
      </c>
      <c r="V2436" s="65" t="str">
        <f t="shared" si="5"/>
        <v/>
      </c>
      <c r="W2436" s="84"/>
      <c r="X2436" s="84"/>
      <c r="Y2436" s="85"/>
      <c r="Z2436" s="85"/>
      <c r="AA2436" s="65" t="str">
        <f t="shared" si="6"/>
        <v/>
      </c>
      <c r="AB2436" s="65" t="str">
        <f t="shared" si="7"/>
        <v/>
      </c>
      <c r="AC2436" s="86"/>
      <c r="AD2436" s="87" t="str">
        <f t="shared" si="8"/>
        <v/>
      </c>
      <c r="AE2436" s="84"/>
      <c r="AF2436" s="86">
        <f>IF(AC2436&gt;0,AC2436,'⚙️ Config'!$B$10)</f>
        <v>0.0075</v>
      </c>
      <c r="AG2436" s="88">
        <f t="shared" si="9"/>
        <v>38461.02705</v>
      </c>
      <c r="AH2436" s="88">
        <f>AG2436*'⚙️ Config'!$B$11</f>
        <v>192305.1353</v>
      </c>
      <c r="AI2436" s="88">
        <f>AH2436*'⚙️ Config'!$B$12</f>
        <v>57691.54058</v>
      </c>
      <c r="AJ2436" s="64"/>
      <c r="AK2436" s="84"/>
      <c r="AL2436" s="84"/>
      <c r="AM2436" s="84"/>
      <c r="AN2436" s="84"/>
      <c r="AO2436" s="84"/>
      <c r="AP2436" s="84"/>
      <c r="AQ2436" s="84"/>
    </row>
    <row r="2437" ht="15.0" customHeight="1">
      <c r="A2437" s="93">
        <v>2434.0</v>
      </c>
      <c r="B2437" s="94" t="s">
        <v>5280</v>
      </c>
      <c r="C2437" s="93" t="s">
        <v>141</v>
      </c>
      <c r="D2437" s="93" t="s">
        <v>5281</v>
      </c>
      <c r="E2437" s="95">
        <v>44.44</v>
      </c>
      <c r="F2437" s="93" t="s">
        <v>85</v>
      </c>
      <c r="G2437" s="93" t="s">
        <v>423</v>
      </c>
      <c r="H2437" s="96">
        <v>5107185.29</v>
      </c>
      <c r="I2437" s="93">
        <v>2.0</v>
      </c>
      <c r="J2437" s="97">
        <v>3.8</v>
      </c>
      <c r="K2437" s="94">
        <v>2025.0</v>
      </c>
      <c r="L2437" s="93" t="s">
        <v>4519</v>
      </c>
      <c r="M2437" s="93">
        <v>2022.0</v>
      </c>
      <c r="N2437" s="93" t="s">
        <v>189</v>
      </c>
      <c r="O2437" s="65" t="str">
        <f t="shared" si="1"/>
        <v>054111710001</v>
      </c>
      <c r="P2437" s="65">
        <f t="shared" si="2"/>
        <v>2</v>
      </c>
      <c r="Q2437" s="65">
        <f t="shared" si="3"/>
        <v>7</v>
      </c>
      <c r="R2437" s="65" t="str">
        <f t="shared" si="12"/>
        <v>05.411.171/0001-27</v>
      </c>
      <c r="S2437" s="84"/>
      <c r="T2437" s="84" t="str">
        <f t="shared" si="10"/>
        <v/>
      </c>
      <c r="U2437" s="84" t="str">
        <f t="shared" si="11"/>
        <v/>
      </c>
      <c r="V2437" s="65" t="str">
        <f t="shared" si="5"/>
        <v/>
      </c>
      <c r="W2437" s="84"/>
      <c r="X2437" s="84"/>
      <c r="Y2437" s="85"/>
      <c r="Z2437" s="85"/>
      <c r="AA2437" s="65" t="str">
        <f t="shared" si="6"/>
        <v/>
      </c>
      <c r="AB2437" s="65" t="str">
        <f t="shared" si="7"/>
        <v/>
      </c>
      <c r="AC2437" s="86"/>
      <c r="AD2437" s="87" t="str">
        <f t="shared" si="8"/>
        <v/>
      </c>
      <c r="AE2437" s="84"/>
      <c r="AF2437" s="86">
        <f>IF(AC2437&gt;0,AC2437,'⚙️ Config'!$B$10)</f>
        <v>0.0075</v>
      </c>
      <c r="AG2437" s="88">
        <f t="shared" si="9"/>
        <v>38303.88968</v>
      </c>
      <c r="AH2437" s="88">
        <f>AG2437*'⚙️ Config'!$B$11</f>
        <v>191519.4484</v>
      </c>
      <c r="AI2437" s="88">
        <f>AH2437*'⚙️ Config'!$B$12</f>
        <v>57455.83451</v>
      </c>
      <c r="AJ2437" s="64"/>
      <c r="AK2437" s="84"/>
      <c r="AL2437" s="84"/>
      <c r="AM2437" s="84"/>
      <c r="AN2437" s="84"/>
      <c r="AO2437" s="84"/>
      <c r="AP2437" s="84"/>
      <c r="AQ2437" s="84"/>
    </row>
    <row r="2438" ht="15.0" customHeight="1">
      <c r="A2438" s="93">
        <v>2435.0</v>
      </c>
      <c r="B2438" s="94" t="s">
        <v>5282</v>
      </c>
      <c r="C2438" s="93" t="s">
        <v>141</v>
      </c>
      <c r="D2438" s="93" t="s">
        <v>5283</v>
      </c>
      <c r="E2438" s="95">
        <v>25.22</v>
      </c>
      <c r="F2438" s="93" t="s">
        <v>85</v>
      </c>
      <c r="G2438" s="93" t="s">
        <v>423</v>
      </c>
      <c r="H2438" s="96">
        <v>5084843.68</v>
      </c>
      <c r="I2438" s="93">
        <v>3.0</v>
      </c>
      <c r="J2438" s="97">
        <v>3.3</v>
      </c>
      <c r="K2438" s="94">
        <v>2022.0</v>
      </c>
      <c r="L2438" s="93" t="s">
        <v>719</v>
      </c>
      <c r="M2438" s="93">
        <v>2022.0</v>
      </c>
      <c r="N2438" s="93" t="s">
        <v>161</v>
      </c>
      <c r="O2438" s="65" t="str">
        <f t="shared" si="1"/>
        <v>265756180001</v>
      </c>
      <c r="P2438" s="65">
        <f t="shared" si="2"/>
        <v>7</v>
      </c>
      <c r="Q2438" s="65">
        <f t="shared" si="3"/>
        <v>3</v>
      </c>
      <c r="R2438" s="65" t="str">
        <f t="shared" si="12"/>
        <v>26.575.618/0001-73</v>
      </c>
      <c r="S2438" s="84"/>
      <c r="T2438" s="84" t="str">
        <f t="shared" si="10"/>
        <v/>
      </c>
      <c r="U2438" s="84" t="str">
        <f t="shared" si="11"/>
        <v/>
      </c>
      <c r="V2438" s="65" t="str">
        <f t="shared" si="5"/>
        <v/>
      </c>
      <c r="W2438" s="84"/>
      <c r="X2438" s="84"/>
      <c r="Y2438" s="85"/>
      <c r="Z2438" s="85"/>
      <c r="AA2438" s="65" t="str">
        <f t="shared" si="6"/>
        <v/>
      </c>
      <c r="AB2438" s="65" t="str">
        <f t="shared" si="7"/>
        <v/>
      </c>
      <c r="AC2438" s="86"/>
      <c r="AD2438" s="87" t="str">
        <f t="shared" si="8"/>
        <v/>
      </c>
      <c r="AE2438" s="84"/>
      <c r="AF2438" s="86">
        <f>IF(AC2438&gt;0,AC2438,'⚙️ Config'!$B$10)</f>
        <v>0.0075</v>
      </c>
      <c r="AG2438" s="88">
        <f t="shared" si="9"/>
        <v>38136.3276</v>
      </c>
      <c r="AH2438" s="88">
        <f>AG2438*'⚙️ Config'!$B$11</f>
        <v>190681.638</v>
      </c>
      <c r="AI2438" s="88">
        <f>AH2438*'⚙️ Config'!$B$12</f>
        <v>57204.4914</v>
      </c>
      <c r="AJ2438" s="64"/>
      <c r="AK2438" s="84"/>
      <c r="AL2438" s="84"/>
      <c r="AM2438" s="84"/>
      <c r="AN2438" s="84"/>
      <c r="AO2438" s="84"/>
      <c r="AP2438" s="84"/>
      <c r="AQ2438" s="84"/>
    </row>
    <row r="2439" ht="15.0" customHeight="1">
      <c r="A2439" s="93">
        <v>2436.0</v>
      </c>
      <c r="B2439" s="94" t="s">
        <v>5284</v>
      </c>
      <c r="C2439" s="93" t="s">
        <v>141</v>
      </c>
      <c r="D2439" s="93" t="s">
        <v>5285</v>
      </c>
      <c r="E2439" s="95">
        <v>25.69</v>
      </c>
      <c r="F2439" s="93" t="s">
        <v>85</v>
      </c>
      <c r="G2439" s="93" t="s">
        <v>423</v>
      </c>
      <c r="H2439" s="96">
        <v>5076120.82</v>
      </c>
      <c r="I2439" s="93">
        <v>2.0</v>
      </c>
      <c r="J2439" s="97">
        <v>4.0</v>
      </c>
      <c r="K2439" s="94">
        <v>2022.0</v>
      </c>
      <c r="L2439" s="93" t="s">
        <v>448</v>
      </c>
      <c r="M2439" s="93">
        <v>2022.0</v>
      </c>
      <c r="N2439" s="93" t="s">
        <v>161</v>
      </c>
      <c r="O2439" s="65" t="str">
        <f t="shared" si="1"/>
        <v>105798890001</v>
      </c>
      <c r="P2439" s="65">
        <f t="shared" si="2"/>
        <v>6</v>
      </c>
      <c r="Q2439" s="65">
        <f t="shared" si="3"/>
        <v>7</v>
      </c>
      <c r="R2439" s="65" t="str">
        <f t="shared" si="12"/>
        <v>10.579.889/0001-67</v>
      </c>
      <c r="S2439" s="84"/>
      <c r="T2439" s="84" t="str">
        <f t="shared" si="10"/>
        <v/>
      </c>
      <c r="U2439" s="84" t="str">
        <f t="shared" si="11"/>
        <v/>
      </c>
      <c r="V2439" s="65" t="str">
        <f t="shared" si="5"/>
        <v/>
      </c>
      <c r="W2439" s="84"/>
      <c r="X2439" s="84"/>
      <c r="Y2439" s="85"/>
      <c r="Z2439" s="85"/>
      <c r="AA2439" s="65" t="str">
        <f t="shared" si="6"/>
        <v/>
      </c>
      <c r="AB2439" s="65" t="str">
        <f t="shared" si="7"/>
        <v/>
      </c>
      <c r="AC2439" s="86"/>
      <c r="AD2439" s="87" t="str">
        <f t="shared" si="8"/>
        <v/>
      </c>
      <c r="AE2439" s="84"/>
      <c r="AF2439" s="86">
        <f>IF(AC2439&gt;0,AC2439,'⚙️ Config'!$B$10)</f>
        <v>0.0075</v>
      </c>
      <c r="AG2439" s="88">
        <f t="shared" si="9"/>
        <v>38070.90615</v>
      </c>
      <c r="AH2439" s="88">
        <f>AG2439*'⚙️ Config'!$B$11</f>
        <v>190354.5308</v>
      </c>
      <c r="AI2439" s="88">
        <f>AH2439*'⚙️ Config'!$B$12</f>
        <v>57106.35923</v>
      </c>
      <c r="AJ2439" s="64"/>
      <c r="AK2439" s="84"/>
      <c r="AL2439" s="84"/>
      <c r="AM2439" s="84"/>
      <c r="AN2439" s="84"/>
      <c r="AO2439" s="84"/>
      <c r="AP2439" s="84"/>
      <c r="AQ2439" s="84"/>
    </row>
    <row r="2440" ht="15.0" customHeight="1">
      <c r="A2440" s="93">
        <v>2437.0</v>
      </c>
      <c r="B2440" s="94" t="s">
        <v>5286</v>
      </c>
      <c r="C2440" s="93" t="s">
        <v>141</v>
      </c>
      <c r="D2440" s="93" t="s">
        <v>5287</v>
      </c>
      <c r="E2440" s="95">
        <v>44.98</v>
      </c>
      <c r="F2440" s="93" t="s">
        <v>85</v>
      </c>
      <c r="G2440" s="93" t="s">
        <v>423</v>
      </c>
      <c r="H2440" s="96">
        <v>5071347.12</v>
      </c>
      <c r="I2440" s="93">
        <v>3.0</v>
      </c>
      <c r="J2440" s="97">
        <v>1.7</v>
      </c>
      <c r="K2440" s="94">
        <v>2025.0</v>
      </c>
      <c r="L2440" s="93" t="s">
        <v>387</v>
      </c>
      <c r="M2440" s="93">
        <v>2024.0</v>
      </c>
      <c r="N2440" s="93" t="s">
        <v>189</v>
      </c>
      <c r="O2440" s="65" t="str">
        <f t="shared" si="1"/>
        <v>173538010001</v>
      </c>
      <c r="P2440" s="65">
        <f t="shared" si="2"/>
        <v>3</v>
      </c>
      <c r="Q2440" s="65">
        <f t="shared" si="3"/>
        <v>3</v>
      </c>
      <c r="R2440" s="65" t="str">
        <f t="shared" si="12"/>
        <v>17.353.801/0001-33</v>
      </c>
      <c r="S2440" s="84"/>
      <c r="T2440" s="84" t="str">
        <f t="shared" si="10"/>
        <v/>
      </c>
      <c r="U2440" s="84" t="str">
        <f t="shared" si="11"/>
        <v/>
      </c>
      <c r="V2440" s="65" t="str">
        <f t="shared" si="5"/>
        <v/>
      </c>
      <c r="W2440" s="84"/>
      <c r="X2440" s="84"/>
      <c r="Y2440" s="85"/>
      <c r="Z2440" s="85"/>
      <c r="AA2440" s="65" t="str">
        <f t="shared" si="6"/>
        <v/>
      </c>
      <c r="AB2440" s="65" t="str">
        <f t="shared" si="7"/>
        <v/>
      </c>
      <c r="AC2440" s="86"/>
      <c r="AD2440" s="87" t="str">
        <f t="shared" si="8"/>
        <v/>
      </c>
      <c r="AE2440" s="84"/>
      <c r="AF2440" s="86">
        <f>IF(AC2440&gt;0,AC2440,'⚙️ Config'!$B$10)</f>
        <v>0.0075</v>
      </c>
      <c r="AG2440" s="88">
        <f t="shared" si="9"/>
        <v>38035.1034</v>
      </c>
      <c r="AH2440" s="88">
        <f>AG2440*'⚙️ Config'!$B$11</f>
        <v>190175.517</v>
      </c>
      <c r="AI2440" s="88">
        <f>AH2440*'⚙️ Config'!$B$12</f>
        <v>57052.6551</v>
      </c>
      <c r="AJ2440" s="64"/>
      <c r="AK2440" s="84"/>
      <c r="AL2440" s="84"/>
      <c r="AM2440" s="84"/>
      <c r="AN2440" s="84"/>
      <c r="AO2440" s="84"/>
      <c r="AP2440" s="84"/>
      <c r="AQ2440" s="84"/>
    </row>
    <row r="2441" ht="15.0" customHeight="1">
      <c r="A2441" s="93">
        <v>2438.0</v>
      </c>
      <c r="B2441" s="94" t="s">
        <v>5288</v>
      </c>
      <c r="C2441" s="93" t="s">
        <v>141</v>
      </c>
      <c r="D2441" s="93" t="s">
        <v>5289</v>
      </c>
      <c r="E2441" s="95">
        <v>53.16</v>
      </c>
      <c r="F2441" s="93" t="s">
        <v>85</v>
      </c>
      <c r="G2441" s="93" t="s">
        <v>423</v>
      </c>
      <c r="H2441" s="96">
        <v>5042924.17</v>
      </c>
      <c r="I2441" s="93">
        <v>4.0</v>
      </c>
      <c r="J2441" s="97">
        <v>3.3</v>
      </c>
      <c r="K2441" s="94">
        <v>2025.0</v>
      </c>
      <c r="L2441" s="93" t="s">
        <v>315</v>
      </c>
      <c r="M2441" s="93">
        <v>2022.0</v>
      </c>
      <c r="N2441" s="93" t="s">
        <v>713</v>
      </c>
      <c r="O2441" s="65" t="str">
        <f t="shared" si="1"/>
        <v>055025520001</v>
      </c>
      <c r="P2441" s="65">
        <f t="shared" si="2"/>
        <v>1</v>
      </c>
      <c r="Q2441" s="65">
        <f t="shared" si="3"/>
        <v>1</v>
      </c>
      <c r="R2441" s="65" t="str">
        <f t="shared" si="12"/>
        <v>05.502.552/0001-11</v>
      </c>
      <c r="S2441" s="84"/>
      <c r="T2441" s="84" t="str">
        <f t="shared" si="10"/>
        <v/>
      </c>
      <c r="U2441" s="84" t="str">
        <f t="shared" si="11"/>
        <v/>
      </c>
      <c r="V2441" s="65" t="str">
        <f t="shared" si="5"/>
        <v/>
      </c>
      <c r="W2441" s="84"/>
      <c r="X2441" s="84"/>
      <c r="Y2441" s="85"/>
      <c r="Z2441" s="85"/>
      <c r="AA2441" s="65" t="str">
        <f t="shared" si="6"/>
        <v/>
      </c>
      <c r="AB2441" s="65" t="str">
        <f t="shared" si="7"/>
        <v/>
      </c>
      <c r="AC2441" s="86"/>
      <c r="AD2441" s="87" t="str">
        <f t="shared" si="8"/>
        <v/>
      </c>
      <c r="AE2441" s="84"/>
      <c r="AF2441" s="86">
        <f>IF(AC2441&gt;0,AC2441,'⚙️ Config'!$B$10)</f>
        <v>0.0075</v>
      </c>
      <c r="AG2441" s="88">
        <f t="shared" si="9"/>
        <v>37821.93128</v>
      </c>
      <c r="AH2441" s="88">
        <f>AG2441*'⚙️ Config'!$B$11</f>
        <v>189109.6564</v>
      </c>
      <c r="AI2441" s="88">
        <f>AH2441*'⚙️ Config'!$B$12</f>
        <v>56732.89691</v>
      </c>
      <c r="AJ2441" s="64"/>
      <c r="AK2441" s="84"/>
      <c r="AL2441" s="84"/>
      <c r="AM2441" s="84"/>
      <c r="AN2441" s="84"/>
      <c r="AO2441" s="84"/>
      <c r="AP2441" s="84"/>
      <c r="AQ2441" s="84"/>
    </row>
    <row r="2442" ht="15.0" customHeight="1">
      <c r="A2442" s="93">
        <v>2439.0</v>
      </c>
      <c r="B2442" s="94" t="s">
        <v>5290</v>
      </c>
      <c r="C2442" s="93" t="s">
        <v>141</v>
      </c>
      <c r="D2442" s="93" t="s">
        <v>5291</v>
      </c>
      <c r="E2442" s="95">
        <v>61.19</v>
      </c>
      <c r="F2442" s="93" t="s">
        <v>85</v>
      </c>
      <c r="G2442" s="93" t="s">
        <v>423</v>
      </c>
      <c r="H2442" s="96">
        <v>5040389.96</v>
      </c>
      <c r="I2442" s="93">
        <v>3.0</v>
      </c>
      <c r="J2442" s="97">
        <v>1.4</v>
      </c>
      <c r="K2442" s="94">
        <v>2025.0</v>
      </c>
      <c r="L2442" s="93" t="s">
        <v>719</v>
      </c>
      <c r="M2442" s="93">
        <v>2024.0</v>
      </c>
      <c r="N2442" s="93" t="s">
        <v>208</v>
      </c>
      <c r="O2442" s="65" t="str">
        <f t="shared" si="1"/>
        <v>469099670001</v>
      </c>
      <c r="P2442" s="65">
        <f t="shared" si="2"/>
        <v>9</v>
      </c>
      <c r="Q2442" s="65">
        <f t="shared" si="3"/>
        <v>1</v>
      </c>
      <c r="R2442" s="65" t="str">
        <f t="shared" si="12"/>
        <v>46.909.967/0001-91</v>
      </c>
      <c r="S2442" s="84"/>
      <c r="T2442" s="84" t="str">
        <f t="shared" si="10"/>
        <v/>
      </c>
      <c r="U2442" s="84" t="str">
        <f t="shared" si="11"/>
        <v/>
      </c>
      <c r="V2442" s="65" t="str">
        <f t="shared" si="5"/>
        <v/>
      </c>
      <c r="W2442" s="84"/>
      <c r="X2442" s="84"/>
      <c r="Y2442" s="85"/>
      <c r="Z2442" s="85"/>
      <c r="AA2442" s="65" t="str">
        <f t="shared" si="6"/>
        <v/>
      </c>
      <c r="AB2442" s="65" t="str">
        <f t="shared" si="7"/>
        <v/>
      </c>
      <c r="AC2442" s="86"/>
      <c r="AD2442" s="87" t="str">
        <f t="shared" si="8"/>
        <v/>
      </c>
      <c r="AE2442" s="84"/>
      <c r="AF2442" s="86">
        <f>IF(AC2442&gt;0,AC2442,'⚙️ Config'!$B$10)</f>
        <v>0.0075</v>
      </c>
      <c r="AG2442" s="88">
        <f t="shared" si="9"/>
        <v>37802.9247</v>
      </c>
      <c r="AH2442" s="88">
        <f>AG2442*'⚙️ Config'!$B$11</f>
        <v>189014.6235</v>
      </c>
      <c r="AI2442" s="88">
        <f>AH2442*'⚙️ Config'!$B$12</f>
        <v>56704.38705</v>
      </c>
      <c r="AJ2442" s="64"/>
      <c r="AK2442" s="84"/>
      <c r="AL2442" s="84"/>
      <c r="AM2442" s="84"/>
      <c r="AN2442" s="84"/>
      <c r="AO2442" s="84"/>
      <c r="AP2442" s="84"/>
      <c r="AQ2442" s="84"/>
    </row>
    <row r="2443" ht="15.0" customHeight="1">
      <c r="A2443" s="93">
        <v>2440.0</v>
      </c>
      <c r="B2443" s="94" t="s">
        <v>5292</v>
      </c>
      <c r="C2443" s="93" t="s">
        <v>141</v>
      </c>
      <c r="D2443" s="93" t="s">
        <v>5293</v>
      </c>
      <c r="E2443" s="95">
        <v>26.8</v>
      </c>
      <c r="F2443" s="93" t="s">
        <v>85</v>
      </c>
      <c r="G2443" s="93" t="s">
        <v>423</v>
      </c>
      <c r="H2443" s="96">
        <v>5018176.0</v>
      </c>
      <c r="I2443" s="93">
        <v>3.0</v>
      </c>
      <c r="J2443" s="97">
        <v>3.0</v>
      </c>
      <c r="K2443" s="94">
        <v>2023.0</v>
      </c>
      <c r="L2443" s="93" t="s">
        <v>4709</v>
      </c>
      <c r="M2443" s="93">
        <v>2023.0</v>
      </c>
      <c r="N2443" s="93" t="s">
        <v>145</v>
      </c>
      <c r="O2443" s="65" t="str">
        <f t="shared" si="1"/>
        <v>040027330001</v>
      </c>
      <c r="P2443" s="65">
        <f t="shared" si="2"/>
        <v>1</v>
      </c>
      <c r="Q2443" s="65">
        <f t="shared" si="3"/>
        <v>6</v>
      </c>
      <c r="R2443" s="65" t="str">
        <f t="shared" si="12"/>
        <v>04.002.733/0001-16</v>
      </c>
      <c r="S2443" s="84"/>
      <c r="T2443" s="84" t="str">
        <f t="shared" si="10"/>
        <v/>
      </c>
      <c r="U2443" s="84" t="str">
        <f t="shared" si="11"/>
        <v/>
      </c>
      <c r="V2443" s="65" t="str">
        <f t="shared" si="5"/>
        <v/>
      </c>
      <c r="W2443" s="84"/>
      <c r="X2443" s="84"/>
      <c r="Y2443" s="85"/>
      <c r="Z2443" s="85"/>
      <c r="AA2443" s="65" t="str">
        <f t="shared" si="6"/>
        <v/>
      </c>
      <c r="AB2443" s="65" t="str">
        <f t="shared" si="7"/>
        <v/>
      </c>
      <c r="AC2443" s="86"/>
      <c r="AD2443" s="87" t="str">
        <f t="shared" si="8"/>
        <v/>
      </c>
      <c r="AE2443" s="84"/>
      <c r="AF2443" s="86">
        <f>IF(AC2443&gt;0,AC2443,'⚙️ Config'!$B$10)</f>
        <v>0.0075</v>
      </c>
      <c r="AG2443" s="88">
        <f t="shared" si="9"/>
        <v>37636.32</v>
      </c>
      <c r="AH2443" s="88">
        <f>AG2443*'⚙️ Config'!$B$11</f>
        <v>188181.6</v>
      </c>
      <c r="AI2443" s="88">
        <f>AH2443*'⚙️ Config'!$B$12</f>
        <v>56454.48</v>
      </c>
      <c r="AJ2443" s="64"/>
      <c r="AK2443" s="84"/>
      <c r="AL2443" s="84"/>
      <c r="AM2443" s="84"/>
      <c r="AN2443" s="84"/>
      <c r="AO2443" s="84"/>
      <c r="AP2443" s="84"/>
      <c r="AQ2443" s="84"/>
    </row>
    <row r="2444" ht="15.0" customHeight="1">
      <c r="A2444" s="93">
        <v>2441.0</v>
      </c>
      <c r="B2444" s="94" t="s">
        <v>5294</v>
      </c>
      <c r="C2444" s="93" t="s">
        <v>141</v>
      </c>
      <c r="D2444" s="93" t="s">
        <v>5295</v>
      </c>
      <c r="E2444" s="95">
        <v>31.56</v>
      </c>
      <c r="F2444" s="93" t="s">
        <v>85</v>
      </c>
      <c r="G2444" s="93" t="s">
        <v>423</v>
      </c>
      <c r="H2444" s="96">
        <v>5000250.94</v>
      </c>
      <c r="I2444" s="93">
        <v>3.0</v>
      </c>
      <c r="J2444" s="97">
        <v>3.6</v>
      </c>
      <c r="K2444" s="94">
        <v>2024.0</v>
      </c>
      <c r="L2444" s="93" t="s">
        <v>615</v>
      </c>
      <c r="M2444" s="93">
        <v>2022.0</v>
      </c>
      <c r="N2444" s="93" t="s">
        <v>145</v>
      </c>
      <c r="O2444" s="65" t="str">
        <f t="shared" si="1"/>
        <v>287482970001</v>
      </c>
      <c r="P2444" s="65">
        <f t="shared" si="2"/>
        <v>9</v>
      </c>
      <c r="Q2444" s="65">
        <f t="shared" si="3"/>
        <v>7</v>
      </c>
      <c r="R2444" s="65" t="str">
        <f t="shared" si="12"/>
        <v>28.748.297/0001-97</v>
      </c>
      <c r="S2444" s="84"/>
      <c r="T2444" s="84" t="str">
        <f t="shared" si="10"/>
        <v/>
      </c>
      <c r="U2444" s="84" t="str">
        <f t="shared" si="11"/>
        <v/>
      </c>
      <c r="V2444" s="65" t="str">
        <f t="shared" si="5"/>
        <v/>
      </c>
      <c r="W2444" s="84"/>
      <c r="X2444" s="84"/>
      <c r="Y2444" s="85"/>
      <c r="Z2444" s="85"/>
      <c r="AA2444" s="65" t="str">
        <f t="shared" si="6"/>
        <v/>
      </c>
      <c r="AB2444" s="65" t="str">
        <f t="shared" si="7"/>
        <v/>
      </c>
      <c r="AC2444" s="86"/>
      <c r="AD2444" s="87" t="str">
        <f t="shared" si="8"/>
        <v/>
      </c>
      <c r="AE2444" s="84"/>
      <c r="AF2444" s="86">
        <f>IF(AC2444&gt;0,AC2444,'⚙️ Config'!$B$10)</f>
        <v>0.0075</v>
      </c>
      <c r="AG2444" s="88">
        <f t="shared" si="9"/>
        <v>37501.88205</v>
      </c>
      <c r="AH2444" s="88">
        <f>AG2444*'⚙️ Config'!$B$11</f>
        <v>187509.4103</v>
      </c>
      <c r="AI2444" s="88">
        <f>AH2444*'⚙️ Config'!$B$12</f>
        <v>56252.82308</v>
      </c>
      <c r="AJ2444" s="64"/>
      <c r="AK2444" s="84"/>
      <c r="AL2444" s="84"/>
      <c r="AM2444" s="84"/>
      <c r="AN2444" s="84"/>
      <c r="AO2444" s="84"/>
      <c r="AP2444" s="84"/>
      <c r="AQ2444" s="84"/>
    </row>
    <row r="2445" ht="15.0" customHeight="1">
      <c r="A2445" s="93">
        <v>2442.0</v>
      </c>
      <c r="B2445" s="94" t="s">
        <v>5296</v>
      </c>
      <c r="C2445" s="93" t="s">
        <v>141</v>
      </c>
      <c r="D2445" s="93" t="s">
        <v>5297</v>
      </c>
      <c r="E2445" s="95">
        <v>26.41</v>
      </c>
      <c r="F2445" s="93" t="s">
        <v>85</v>
      </c>
      <c r="G2445" s="93" t="s">
        <v>606</v>
      </c>
      <c r="H2445" s="96">
        <v>4993065.34</v>
      </c>
      <c r="I2445" s="93">
        <v>2.0</v>
      </c>
      <c r="J2445" s="97">
        <v>3.8</v>
      </c>
      <c r="K2445" s="94">
        <v>2022.0</v>
      </c>
      <c r="L2445" s="93" t="s">
        <v>387</v>
      </c>
      <c r="M2445" s="93">
        <v>2022.0</v>
      </c>
      <c r="N2445" s="93" t="s">
        <v>161</v>
      </c>
      <c r="O2445" s="65" t="str">
        <f t="shared" si="1"/>
        <v>116324660001</v>
      </c>
      <c r="P2445" s="65">
        <f t="shared" si="2"/>
        <v>2</v>
      </c>
      <c r="Q2445" s="65">
        <f t="shared" si="3"/>
        <v>6</v>
      </c>
      <c r="R2445" s="65" t="str">
        <f t="shared" si="12"/>
        <v>11.632.466/0001-26</v>
      </c>
      <c r="S2445" s="84"/>
      <c r="T2445" s="84" t="str">
        <f t="shared" si="10"/>
        <v/>
      </c>
      <c r="U2445" s="84" t="str">
        <f t="shared" si="11"/>
        <v/>
      </c>
      <c r="V2445" s="65" t="str">
        <f t="shared" si="5"/>
        <v/>
      </c>
      <c r="W2445" s="84"/>
      <c r="X2445" s="84"/>
      <c r="Y2445" s="85"/>
      <c r="Z2445" s="85"/>
      <c r="AA2445" s="65" t="str">
        <f t="shared" si="6"/>
        <v/>
      </c>
      <c r="AB2445" s="65" t="str">
        <f t="shared" si="7"/>
        <v/>
      </c>
      <c r="AC2445" s="86"/>
      <c r="AD2445" s="87" t="str">
        <f t="shared" si="8"/>
        <v/>
      </c>
      <c r="AE2445" s="84"/>
      <c r="AF2445" s="86">
        <f>IF(AC2445&gt;0,AC2445,'⚙️ Config'!$B$10)</f>
        <v>0.0075</v>
      </c>
      <c r="AG2445" s="88">
        <f t="shared" si="9"/>
        <v>37447.99005</v>
      </c>
      <c r="AH2445" s="88">
        <f>AG2445*'⚙️ Config'!$B$11</f>
        <v>187239.9503</v>
      </c>
      <c r="AI2445" s="88">
        <f>AH2445*'⚙️ Config'!$B$12</f>
        <v>56171.98508</v>
      </c>
      <c r="AJ2445" s="64"/>
      <c r="AK2445" s="84"/>
      <c r="AL2445" s="84"/>
      <c r="AM2445" s="84"/>
      <c r="AN2445" s="84"/>
      <c r="AO2445" s="84"/>
      <c r="AP2445" s="84"/>
      <c r="AQ2445" s="84"/>
    </row>
    <row r="2446" ht="15.0" customHeight="1">
      <c r="A2446" s="93">
        <v>2443.0</v>
      </c>
      <c r="B2446" s="94" t="s">
        <v>5298</v>
      </c>
      <c r="C2446" s="93" t="s">
        <v>141</v>
      </c>
      <c r="D2446" s="93" t="s">
        <v>5299</v>
      </c>
      <c r="E2446" s="95">
        <v>34.95</v>
      </c>
      <c r="F2446" s="93" t="s">
        <v>85</v>
      </c>
      <c r="G2446" s="93" t="s">
        <v>606</v>
      </c>
      <c r="H2446" s="96">
        <v>4973683.78</v>
      </c>
      <c r="I2446" s="93">
        <v>4.0</v>
      </c>
      <c r="J2446" s="97">
        <v>2.2</v>
      </c>
      <c r="K2446" s="94">
        <v>2024.0</v>
      </c>
      <c r="L2446" s="93" t="s">
        <v>890</v>
      </c>
      <c r="M2446" s="93">
        <v>2024.0</v>
      </c>
      <c r="N2446" s="93" t="s">
        <v>161</v>
      </c>
      <c r="O2446" s="65" t="str">
        <f t="shared" si="1"/>
        <v>229395190001</v>
      </c>
      <c r="P2446" s="65">
        <f t="shared" si="2"/>
        <v>7</v>
      </c>
      <c r="Q2446" s="65">
        <f t="shared" si="3"/>
        <v>2</v>
      </c>
      <c r="R2446" s="65" t="str">
        <f t="shared" si="12"/>
        <v>22.939.519/0001-72</v>
      </c>
      <c r="S2446" s="84"/>
      <c r="T2446" s="84" t="str">
        <f t="shared" si="10"/>
        <v/>
      </c>
      <c r="U2446" s="84" t="str">
        <f t="shared" si="11"/>
        <v/>
      </c>
      <c r="V2446" s="65" t="str">
        <f t="shared" si="5"/>
        <v/>
      </c>
      <c r="W2446" s="84"/>
      <c r="X2446" s="84"/>
      <c r="Y2446" s="85"/>
      <c r="Z2446" s="85"/>
      <c r="AA2446" s="65" t="str">
        <f t="shared" si="6"/>
        <v/>
      </c>
      <c r="AB2446" s="65" t="str">
        <f t="shared" si="7"/>
        <v/>
      </c>
      <c r="AC2446" s="86"/>
      <c r="AD2446" s="87" t="str">
        <f t="shared" si="8"/>
        <v/>
      </c>
      <c r="AE2446" s="84"/>
      <c r="AF2446" s="86">
        <f>IF(AC2446&gt;0,AC2446,'⚙️ Config'!$B$10)</f>
        <v>0.0075</v>
      </c>
      <c r="AG2446" s="88">
        <f t="shared" si="9"/>
        <v>37302.62835</v>
      </c>
      <c r="AH2446" s="88">
        <f>AG2446*'⚙️ Config'!$B$11</f>
        <v>186513.1418</v>
      </c>
      <c r="AI2446" s="88">
        <f>AH2446*'⚙️ Config'!$B$12</f>
        <v>55953.94253</v>
      </c>
      <c r="AJ2446" s="64"/>
      <c r="AK2446" s="84"/>
      <c r="AL2446" s="84"/>
      <c r="AM2446" s="84"/>
      <c r="AN2446" s="84"/>
      <c r="AO2446" s="84"/>
      <c r="AP2446" s="84"/>
      <c r="AQ2446" s="84"/>
    </row>
    <row r="2447" ht="15.0" customHeight="1">
      <c r="A2447" s="93">
        <v>2444.0</v>
      </c>
      <c r="B2447" s="94" t="s">
        <v>5300</v>
      </c>
      <c r="C2447" s="93" t="s">
        <v>141</v>
      </c>
      <c r="D2447" s="93" t="s">
        <v>5301</v>
      </c>
      <c r="E2447" s="95">
        <v>26.41</v>
      </c>
      <c r="F2447" s="93" t="s">
        <v>85</v>
      </c>
      <c r="G2447" s="93" t="s">
        <v>606</v>
      </c>
      <c r="H2447" s="96">
        <v>4972498.38</v>
      </c>
      <c r="I2447" s="93">
        <v>2.0</v>
      </c>
      <c r="J2447" s="97">
        <v>3.8</v>
      </c>
      <c r="K2447" s="94">
        <v>2022.0</v>
      </c>
      <c r="L2447" s="93" t="s">
        <v>339</v>
      </c>
      <c r="M2447" s="93">
        <v>2022.0</v>
      </c>
      <c r="N2447" s="93" t="s">
        <v>161</v>
      </c>
      <c r="O2447" s="65" t="str">
        <f t="shared" si="1"/>
        <v>744510220001</v>
      </c>
      <c r="P2447" s="65">
        <f t="shared" si="2"/>
        <v>0</v>
      </c>
      <c r="Q2447" s="65">
        <f t="shared" si="3"/>
        <v>4</v>
      </c>
      <c r="R2447" s="65" t="str">
        <f t="shared" si="12"/>
        <v>74.451.022/0001-04</v>
      </c>
      <c r="S2447" s="84"/>
      <c r="T2447" s="84" t="str">
        <f t="shared" si="10"/>
        <v/>
      </c>
      <c r="U2447" s="84" t="str">
        <f t="shared" si="11"/>
        <v/>
      </c>
      <c r="V2447" s="65" t="str">
        <f t="shared" si="5"/>
        <v/>
      </c>
      <c r="W2447" s="84"/>
      <c r="X2447" s="84"/>
      <c r="Y2447" s="85"/>
      <c r="Z2447" s="85"/>
      <c r="AA2447" s="65" t="str">
        <f t="shared" si="6"/>
        <v/>
      </c>
      <c r="AB2447" s="65" t="str">
        <f t="shared" si="7"/>
        <v/>
      </c>
      <c r="AC2447" s="86"/>
      <c r="AD2447" s="87" t="str">
        <f t="shared" si="8"/>
        <v/>
      </c>
      <c r="AE2447" s="84"/>
      <c r="AF2447" s="86">
        <f>IF(AC2447&gt;0,AC2447,'⚙️ Config'!$B$10)</f>
        <v>0.0075</v>
      </c>
      <c r="AG2447" s="88">
        <f t="shared" si="9"/>
        <v>37293.73785</v>
      </c>
      <c r="AH2447" s="88">
        <f>AG2447*'⚙️ Config'!$B$11</f>
        <v>186468.6893</v>
      </c>
      <c r="AI2447" s="88">
        <f>AH2447*'⚙️ Config'!$B$12</f>
        <v>55940.60678</v>
      </c>
      <c r="AJ2447" s="64"/>
      <c r="AK2447" s="84"/>
      <c r="AL2447" s="84"/>
      <c r="AM2447" s="84"/>
      <c r="AN2447" s="84"/>
      <c r="AO2447" s="84"/>
      <c r="AP2447" s="84"/>
      <c r="AQ2447" s="84"/>
    </row>
    <row r="2448" ht="15.0" customHeight="1">
      <c r="A2448" s="93">
        <v>2445.0</v>
      </c>
      <c r="B2448" s="94" t="s">
        <v>5302</v>
      </c>
      <c r="C2448" s="93" t="s">
        <v>141</v>
      </c>
      <c r="D2448" s="93" t="s">
        <v>5303</v>
      </c>
      <c r="E2448" s="95">
        <v>47.98</v>
      </c>
      <c r="F2448" s="93" t="s">
        <v>85</v>
      </c>
      <c r="G2448" s="93" t="s">
        <v>606</v>
      </c>
      <c r="H2448" s="96">
        <v>4951477.08</v>
      </c>
      <c r="I2448" s="93">
        <v>3.0</v>
      </c>
      <c r="J2448" s="97">
        <v>1.2</v>
      </c>
      <c r="K2448" s="94">
        <v>2025.0</v>
      </c>
      <c r="L2448" s="93" t="s">
        <v>1043</v>
      </c>
      <c r="M2448" s="93">
        <v>2025.0</v>
      </c>
      <c r="N2448" s="93" t="s">
        <v>161</v>
      </c>
      <c r="O2448" s="65" t="str">
        <f t="shared" si="1"/>
        <v>247954160001</v>
      </c>
      <c r="P2448" s="65">
        <f t="shared" si="2"/>
        <v>0</v>
      </c>
      <c r="Q2448" s="65">
        <f t="shared" si="3"/>
        <v>1</v>
      </c>
      <c r="R2448" s="65" t="str">
        <f t="shared" si="12"/>
        <v>24.795.416/0001-01</v>
      </c>
      <c r="S2448" s="84"/>
      <c r="T2448" s="84" t="str">
        <f t="shared" si="10"/>
        <v/>
      </c>
      <c r="U2448" s="84" t="str">
        <f t="shared" si="11"/>
        <v/>
      </c>
      <c r="V2448" s="65" t="str">
        <f t="shared" si="5"/>
        <v/>
      </c>
      <c r="W2448" s="84"/>
      <c r="X2448" s="84"/>
      <c r="Y2448" s="85"/>
      <c r="Z2448" s="85"/>
      <c r="AA2448" s="65" t="str">
        <f t="shared" si="6"/>
        <v/>
      </c>
      <c r="AB2448" s="65" t="str">
        <f t="shared" si="7"/>
        <v/>
      </c>
      <c r="AC2448" s="86"/>
      <c r="AD2448" s="87" t="str">
        <f t="shared" si="8"/>
        <v/>
      </c>
      <c r="AE2448" s="84"/>
      <c r="AF2448" s="86">
        <f>IF(AC2448&gt;0,AC2448,'⚙️ Config'!$B$10)</f>
        <v>0.0075</v>
      </c>
      <c r="AG2448" s="88">
        <f t="shared" si="9"/>
        <v>37136.0781</v>
      </c>
      <c r="AH2448" s="88">
        <f>AG2448*'⚙️ Config'!$B$11</f>
        <v>185680.3905</v>
      </c>
      <c r="AI2448" s="88">
        <f>AH2448*'⚙️ Config'!$B$12</f>
        <v>55704.11715</v>
      </c>
      <c r="AJ2448" s="64"/>
      <c r="AK2448" s="84"/>
      <c r="AL2448" s="84"/>
      <c r="AM2448" s="84"/>
      <c r="AN2448" s="84"/>
      <c r="AO2448" s="84"/>
      <c r="AP2448" s="84"/>
      <c r="AQ2448" s="84"/>
    </row>
    <row r="2449" ht="15.0" customHeight="1">
      <c r="A2449" s="93">
        <v>2446.0</v>
      </c>
      <c r="B2449" s="94" t="s">
        <v>5304</v>
      </c>
      <c r="C2449" s="93" t="s">
        <v>141</v>
      </c>
      <c r="D2449" s="93" t="s">
        <v>5305</v>
      </c>
      <c r="E2449" s="95">
        <v>32.77</v>
      </c>
      <c r="F2449" s="93" t="s">
        <v>85</v>
      </c>
      <c r="G2449" s="93" t="s">
        <v>606</v>
      </c>
      <c r="H2449" s="96">
        <v>4948293.18</v>
      </c>
      <c r="I2449" s="93">
        <v>3.0</v>
      </c>
      <c r="J2449" s="97">
        <v>3.8</v>
      </c>
      <c r="K2449" s="94">
        <v>2024.0</v>
      </c>
      <c r="L2449" s="93" t="s">
        <v>615</v>
      </c>
      <c r="M2449" s="93">
        <v>2022.0</v>
      </c>
      <c r="N2449" s="93" t="s">
        <v>189</v>
      </c>
      <c r="O2449" s="65" t="str">
        <f t="shared" si="1"/>
        <v>006400480001</v>
      </c>
      <c r="P2449" s="65">
        <f t="shared" si="2"/>
        <v>6</v>
      </c>
      <c r="Q2449" s="65">
        <f t="shared" si="3"/>
        <v>4</v>
      </c>
      <c r="R2449" s="65" t="str">
        <f t="shared" si="12"/>
        <v>00.640.048/0001-64</v>
      </c>
      <c r="S2449" s="84"/>
      <c r="T2449" s="84" t="str">
        <f t="shared" si="10"/>
        <v/>
      </c>
      <c r="U2449" s="84" t="str">
        <f t="shared" si="11"/>
        <v/>
      </c>
      <c r="V2449" s="65" t="str">
        <f t="shared" si="5"/>
        <v/>
      </c>
      <c r="W2449" s="84"/>
      <c r="X2449" s="84"/>
      <c r="Y2449" s="85"/>
      <c r="Z2449" s="85"/>
      <c r="AA2449" s="65" t="str">
        <f t="shared" si="6"/>
        <v/>
      </c>
      <c r="AB2449" s="65" t="str">
        <f t="shared" si="7"/>
        <v/>
      </c>
      <c r="AC2449" s="86"/>
      <c r="AD2449" s="87" t="str">
        <f t="shared" si="8"/>
        <v/>
      </c>
      <c r="AE2449" s="84"/>
      <c r="AF2449" s="86">
        <f>IF(AC2449&gt;0,AC2449,'⚙️ Config'!$B$10)</f>
        <v>0.0075</v>
      </c>
      <c r="AG2449" s="88">
        <f t="shared" si="9"/>
        <v>37112.19885</v>
      </c>
      <c r="AH2449" s="88">
        <f>AG2449*'⚙️ Config'!$B$11</f>
        <v>185560.9943</v>
      </c>
      <c r="AI2449" s="88">
        <f>AH2449*'⚙️ Config'!$B$12</f>
        <v>55668.29828</v>
      </c>
      <c r="AJ2449" s="64"/>
      <c r="AK2449" s="84"/>
      <c r="AL2449" s="84"/>
      <c r="AM2449" s="84"/>
      <c r="AN2449" s="84"/>
      <c r="AO2449" s="84"/>
      <c r="AP2449" s="84"/>
      <c r="AQ2449" s="84"/>
    </row>
    <row r="2450" ht="15.0" customHeight="1">
      <c r="A2450" s="93">
        <v>2447.0</v>
      </c>
      <c r="B2450" s="94" t="s">
        <v>5306</v>
      </c>
      <c r="C2450" s="93" t="s">
        <v>141</v>
      </c>
      <c r="D2450" s="93" t="s">
        <v>5307</v>
      </c>
      <c r="E2450" s="95">
        <v>35.13</v>
      </c>
      <c r="F2450" s="93" t="s">
        <v>85</v>
      </c>
      <c r="G2450" s="93" t="s">
        <v>606</v>
      </c>
      <c r="H2450" s="96">
        <v>4936911.48</v>
      </c>
      <c r="I2450" s="93">
        <v>2.0</v>
      </c>
      <c r="J2450" s="97">
        <v>2.3</v>
      </c>
      <c r="K2450" s="94">
        <v>2023.0</v>
      </c>
      <c r="L2450" s="93" t="s">
        <v>165</v>
      </c>
      <c r="M2450" s="93">
        <v>2023.0</v>
      </c>
      <c r="N2450" s="93" t="s">
        <v>145</v>
      </c>
      <c r="O2450" s="65" t="str">
        <f t="shared" si="1"/>
        <v>746449720001</v>
      </c>
      <c r="P2450" s="65">
        <f t="shared" si="2"/>
        <v>5</v>
      </c>
      <c r="Q2450" s="65">
        <f t="shared" si="3"/>
        <v>5</v>
      </c>
      <c r="R2450" s="65" t="str">
        <f t="shared" si="12"/>
        <v>74.644.972/0001-55</v>
      </c>
      <c r="S2450" s="84"/>
      <c r="T2450" s="84" t="str">
        <f t="shared" si="10"/>
        <v/>
      </c>
      <c r="U2450" s="84" t="str">
        <f t="shared" si="11"/>
        <v/>
      </c>
      <c r="V2450" s="65" t="str">
        <f t="shared" si="5"/>
        <v/>
      </c>
      <c r="W2450" s="84"/>
      <c r="X2450" s="84"/>
      <c r="Y2450" s="85"/>
      <c r="Z2450" s="85"/>
      <c r="AA2450" s="65" t="str">
        <f t="shared" si="6"/>
        <v/>
      </c>
      <c r="AB2450" s="65" t="str">
        <f t="shared" si="7"/>
        <v/>
      </c>
      <c r="AC2450" s="86"/>
      <c r="AD2450" s="87" t="str">
        <f t="shared" si="8"/>
        <v/>
      </c>
      <c r="AE2450" s="84"/>
      <c r="AF2450" s="86">
        <f>IF(AC2450&gt;0,AC2450,'⚙️ Config'!$B$10)</f>
        <v>0.0075</v>
      </c>
      <c r="AG2450" s="88">
        <f t="shared" si="9"/>
        <v>37026.8361</v>
      </c>
      <c r="AH2450" s="88">
        <f>AG2450*'⚙️ Config'!$B$11</f>
        <v>185134.1805</v>
      </c>
      <c r="AI2450" s="88">
        <f>AH2450*'⚙️ Config'!$B$12</f>
        <v>55540.25415</v>
      </c>
      <c r="AJ2450" s="64"/>
      <c r="AK2450" s="84"/>
      <c r="AL2450" s="84"/>
      <c r="AM2450" s="84"/>
      <c r="AN2450" s="84"/>
      <c r="AO2450" s="84"/>
      <c r="AP2450" s="84"/>
      <c r="AQ2450" s="84"/>
    </row>
    <row r="2451" ht="15.0" customHeight="1">
      <c r="A2451" s="93">
        <v>2448.0</v>
      </c>
      <c r="B2451" s="94" t="s">
        <v>5308</v>
      </c>
      <c r="C2451" s="93" t="s">
        <v>141</v>
      </c>
      <c r="D2451" s="93" t="s">
        <v>5309</v>
      </c>
      <c r="E2451" s="95">
        <v>36.8</v>
      </c>
      <c r="F2451" s="93" t="s">
        <v>85</v>
      </c>
      <c r="G2451" s="93" t="s">
        <v>606</v>
      </c>
      <c r="H2451" s="96">
        <v>4927664.1</v>
      </c>
      <c r="I2451" s="93">
        <v>3.0</v>
      </c>
      <c r="J2451" s="97">
        <v>2.5</v>
      </c>
      <c r="K2451" s="94">
        <v>2024.0</v>
      </c>
      <c r="L2451" s="93" t="s">
        <v>976</v>
      </c>
      <c r="M2451" s="93">
        <v>2023.0</v>
      </c>
      <c r="N2451" s="93" t="s">
        <v>161</v>
      </c>
      <c r="O2451" s="65" t="str">
        <f t="shared" si="1"/>
        <v>111650290001</v>
      </c>
      <c r="P2451" s="65">
        <f t="shared" si="2"/>
        <v>4</v>
      </c>
      <c r="Q2451" s="65">
        <f t="shared" si="3"/>
        <v>0</v>
      </c>
      <c r="R2451" s="65" t="str">
        <f t="shared" si="12"/>
        <v>11.165.029/0001-40</v>
      </c>
      <c r="S2451" s="84"/>
      <c r="T2451" s="84" t="str">
        <f t="shared" si="10"/>
        <v/>
      </c>
      <c r="U2451" s="84" t="str">
        <f t="shared" si="11"/>
        <v/>
      </c>
      <c r="V2451" s="65" t="str">
        <f t="shared" si="5"/>
        <v/>
      </c>
      <c r="W2451" s="84"/>
      <c r="X2451" s="84"/>
      <c r="Y2451" s="85"/>
      <c r="Z2451" s="85"/>
      <c r="AA2451" s="65" t="str">
        <f t="shared" si="6"/>
        <v/>
      </c>
      <c r="AB2451" s="65" t="str">
        <f t="shared" si="7"/>
        <v/>
      </c>
      <c r="AC2451" s="86"/>
      <c r="AD2451" s="87" t="str">
        <f t="shared" si="8"/>
        <v/>
      </c>
      <c r="AE2451" s="84"/>
      <c r="AF2451" s="86">
        <f>IF(AC2451&gt;0,AC2451,'⚙️ Config'!$B$10)</f>
        <v>0.0075</v>
      </c>
      <c r="AG2451" s="88">
        <f t="shared" si="9"/>
        <v>36957.48075</v>
      </c>
      <c r="AH2451" s="88">
        <f>AG2451*'⚙️ Config'!$B$11</f>
        <v>184787.4038</v>
      </c>
      <c r="AI2451" s="88">
        <f>AH2451*'⚙️ Config'!$B$12</f>
        <v>55436.22113</v>
      </c>
      <c r="AJ2451" s="64"/>
      <c r="AK2451" s="84"/>
      <c r="AL2451" s="84"/>
      <c r="AM2451" s="84"/>
      <c r="AN2451" s="84"/>
      <c r="AO2451" s="84"/>
      <c r="AP2451" s="84"/>
      <c r="AQ2451" s="84"/>
    </row>
    <row r="2452" ht="15.0" customHeight="1">
      <c r="A2452" s="93">
        <v>2449.0</v>
      </c>
      <c r="B2452" s="94" t="s">
        <v>5310</v>
      </c>
      <c r="C2452" s="93" t="s">
        <v>141</v>
      </c>
      <c r="D2452" s="93" t="s">
        <v>5311</v>
      </c>
      <c r="E2452" s="95">
        <v>34.88</v>
      </c>
      <c r="F2452" s="93" t="s">
        <v>85</v>
      </c>
      <c r="G2452" s="93" t="s">
        <v>606</v>
      </c>
      <c r="H2452" s="96">
        <v>4921468.74</v>
      </c>
      <c r="I2452" s="93">
        <v>3.0</v>
      </c>
      <c r="J2452" s="97">
        <v>2.4</v>
      </c>
      <c r="K2452" s="94">
        <v>2024.0</v>
      </c>
      <c r="L2452" s="93" t="s">
        <v>144</v>
      </c>
      <c r="M2452" s="93">
        <v>2023.0</v>
      </c>
      <c r="N2452" s="93" t="s">
        <v>161</v>
      </c>
      <c r="O2452" s="65" t="str">
        <f t="shared" si="1"/>
        <v>588283770001</v>
      </c>
      <c r="P2452" s="65">
        <f t="shared" si="2"/>
        <v>1</v>
      </c>
      <c r="Q2452" s="65">
        <f t="shared" si="3"/>
        <v>3</v>
      </c>
      <c r="R2452" s="65" t="str">
        <f t="shared" si="12"/>
        <v>58.828.377/0001-13</v>
      </c>
      <c r="S2452" s="84"/>
      <c r="T2452" s="84" t="str">
        <f t="shared" si="10"/>
        <v/>
      </c>
      <c r="U2452" s="84" t="str">
        <f t="shared" si="11"/>
        <v/>
      </c>
      <c r="V2452" s="65" t="str">
        <f t="shared" si="5"/>
        <v/>
      </c>
      <c r="W2452" s="84"/>
      <c r="X2452" s="84"/>
      <c r="Y2452" s="85"/>
      <c r="Z2452" s="85"/>
      <c r="AA2452" s="65" t="str">
        <f t="shared" si="6"/>
        <v/>
      </c>
      <c r="AB2452" s="65" t="str">
        <f t="shared" si="7"/>
        <v/>
      </c>
      <c r="AC2452" s="86"/>
      <c r="AD2452" s="87" t="str">
        <f t="shared" si="8"/>
        <v/>
      </c>
      <c r="AE2452" s="84"/>
      <c r="AF2452" s="86">
        <f>IF(AC2452&gt;0,AC2452,'⚙️ Config'!$B$10)</f>
        <v>0.0075</v>
      </c>
      <c r="AG2452" s="88">
        <f t="shared" si="9"/>
        <v>36911.01555</v>
      </c>
      <c r="AH2452" s="88">
        <f>AG2452*'⚙️ Config'!$B$11</f>
        <v>184555.0778</v>
      </c>
      <c r="AI2452" s="88">
        <f>AH2452*'⚙️ Config'!$B$12</f>
        <v>55366.52333</v>
      </c>
      <c r="AJ2452" s="64"/>
      <c r="AK2452" s="84"/>
      <c r="AL2452" s="84"/>
      <c r="AM2452" s="84"/>
      <c r="AN2452" s="84"/>
      <c r="AO2452" s="84"/>
      <c r="AP2452" s="84"/>
      <c r="AQ2452" s="84"/>
    </row>
    <row r="2453" ht="15.0" customHeight="1">
      <c r="A2453" s="93">
        <v>2450.0</v>
      </c>
      <c r="B2453" s="94" t="s">
        <v>5312</v>
      </c>
      <c r="C2453" s="93" t="s">
        <v>141</v>
      </c>
      <c r="D2453" s="93" t="s">
        <v>5313</v>
      </c>
      <c r="E2453" s="95">
        <v>34.88</v>
      </c>
      <c r="F2453" s="93" t="s">
        <v>85</v>
      </c>
      <c r="G2453" s="93" t="s">
        <v>606</v>
      </c>
      <c r="H2453" s="96">
        <v>4919579.12</v>
      </c>
      <c r="I2453" s="93">
        <v>2.0</v>
      </c>
      <c r="J2453" s="97">
        <v>3.1</v>
      </c>
      <c r="K2453" s="94">
        <v>2024.0</v>
      </c>
      <c r="L2453" s="93" t="s">
        <v>268</v>
      </c>
      <c r="M2453" s="93">
        <v>2023.0</v>
      </c>
      <c r="N2453" s="93" t="s">
        <v>145</v>
      </c>
      <c r="O2453" s="65" t="str">
        <f t="shared" si="1"/>
        <v>030084770001</v>
      </c>
      <c r="P2453" s="65">
        <f t="shared" si="2"/>
        <v>0</v>
      </c>
      <c r="Q2453" s="65">
        <f t="shared" si="3"/>
        <v>1</v>
      </c>
      <c r="R2453" s="65" t="str">
        <f t="shared" si="12"/>
        <v>03.008.477/0001-01</v>
      </c>
      <c r="S2453" s="84"/>
      <c r="T2453" s="84" t="str">
        <f t="shared" si="10"/>
        <v/>
      </c>
      <c r="U2453" s="84" t="str">
        <f t="shared" si="11"/>
        <v/>
      </c>
      <c r="V2453" s="65" t="str">
        <f t="shared" si="5"/>
        <v/>
      </c>
      <c r="W2453" s="84"/>
      <c r="X2453" s="84"/>
      <c r="Y2453" s="85"/>
      <c r="Z2453" s="85"/>
      <c r="AA2453" s="65" t="str">
        <f t="shared" si="6"/>
        <v/>
      </c>
      <c r="AB2453" s="65" t="str">
        <f t="shared" si="7"/>
        <v/>
      </c>
      <c r="AC2453" s="86"/>
      <c r="AD2453" s="87" t="str">
        <f t="shared" si="8"/>
        <v/>
      </c>
      <c r="AE2453" s="84"/>
      <c r="AF2453" s="86">
        <f>IF(AC2453&gt;0,AC2453,'⚙️ Config'!$B$10)</f>
        <v>0.0075</v>
      </c>
      <c r="AG2453" s="88">
        <f t="shared" si="9"/>
        <v>36896.8434</v>
      </c>
      <c r="AH2453" s="88">
        <f>AG2453*'⚙️ Config'!$B$11</f>
        <v>184484.217</v>
      </c>
      <c r="AI2453" s="88">
        <f>AH2453*'⚙️ Config'!$B$12</f>
        <v>55345.2651</v>
      </c>
      <c r="AJ2453" s="64"/>
      <c r="AK2453" s="84"/>
      <c r="AL2453" s="84"/>
      <c r="AM2453" s="84"/>
      <c r="AN2453" s="84"/>
      <c r="AO2453" s="84"/>
      <c r="AP2453" s="84"/>
      <c r="AQ2453" s="84"/>
    </row>
    <row r="2454" ht="15.0" customHeight="1">
      <c r="A2454" s="93">
        <v>2451.0</v>
      </c>
      <c r="B2454" s="94" t="s">
        <v>5314</v>
      </c>
      <c r="C2454" s="93" t="s">
        <v>141</v>
      </c>
      <c r="D2454" s="93" t="s">
        <v>5315</v>
      </c>
      <c r="E2454" s="95">
        <v>36.8</v>
      </c>
      <c r="F2454" s="93" t="s">
        <v>85</v>
      </c>
      <c r="G2454" s="93" t="s">
        <v>606</v>
      </c>
      <c r="H2454" s="96">
        <v>4918384.81</v>
      </c>
      <c r="I2454" s="93">
        <v>2.0</v>
      </c>
      <c r="J2454" s="97">
        <v>3.5</v>
      </c>
      <c r="K2454" s="94">
        <v>2024.0</v>
      </c>
      <c r="L2454" s="93" t="s">
        <v>630</v>
      </c>
      <c r="M2454" s="93">
        <v>2022.0</v>
      </c>
      <c r="N2454" s="93" t="s">
        <v>189</v>
      </c>
      <c r="O2454" s="65" t="str">
        <f t="shared" si="1"/>
        <v>221981060001</v>
      </c>
      <c r="P2454" s="65">
        <f t="shared" si="2"/>
        <v>8</v>
      </c>
      <c r="Q2454" s="65">
        <f t="shared" si="3"/>
        <v>4</v>
      </c>
      <c r="R2454" s="65" t="str">
        <f t="shared" si="12"/>
        <v>22.198.106/0001-84</v>
      </c>
      <c r="S2454" s="84"/>
      <c r="T2454" s="84" t="str">
        <f t="shared" si="10"/>
        <v/>
      </c>
      <c r="U2454" s="84" t="str">
        <f t="shared" si="11"/>
        <v/>
      </c>
      <c r="V2454" s="65" t="str">
        <f t="shared" si="5"/>
        <v/>
      </c>
      <c r="W2454" s="84"/>
      <c r="X2454" s="84"/>
      <c r="Y2454" s="85"/>
      <c r="Z2454" s="85"/>
      <c r="AA2454" s="65" t="str">
        <f t="shared" si="6"/>
        <v/>
      </c>
      <c r="AB2454" s="65" t="str">
        <f t="shared" si="7"/>
        <v/>
      </c>
      <c r="AC2454" s="86"/>
      <c r="AD2454" s="87" t="str">
        <f t="shared" si="8"/>
        <v/>
      </c>
      <c r="AE2454" s="84"/>
      <c r="AF2454" s="86">
        <f>IF(AC2454&gt;0,AC2454,'⚙️ Config'!$B$10)</f>
        <v>0.0075</v>
      </c>
      <c r="AG2454" s="88">
        <f t="shared" si="9"/>
        <v>36887.88608</v>
      </c>
      <c r="AH2454" s="88">
        <f>AG2454*'⚙️ Config'!$B$11</f>
        <v>184439.4304</v>
      </c>
      <c r="AI2454" s="88">
        <f>AH2454*'⚙️ Config'!$B$12</f>
        <v>55331.82911</v>
      </c>
      <c r="AJ2454" s="64"/>
      <c r="AK2454" s="84"/>
      <c r="AL2454" s="84"/>
      <c r="AM2454" s="84"/>
      <c r="AN2454" s="84"/>
      <c r="AO2454" s="84"/>
      <c r="AP2454" s="84"/>
      <c r="AQ2454" s="84"/>
    </row>
    <row r="2455" ht="15.0" customHeight="1">
      <c r="A2455" s="93">
        <v>2452.0</v>
      </c>
      <c r="B2455" s="94" t="s">
        <v>5316</v>
      </c>
      <c r="C2455" s="93" t="s">
        <v>154</v>
      </c>
      <c r="D2455" s="93" t="s">
        <v>5317</v>
      </c>
      <c r="E2455" s="95">
        <v>33.47</v>
      </c>
      <c r="F2455" s="93" t="s">
        <v>85</v>
      </c>
      <c r="G2455" s="93" t="s">
        <v>606</v>
      </c>
      <c r="H2455" s="96">
        <v>4914681.3</v>
      </c>
      <c r="I2455" s="93">
        <v>2.0</v>
      </c>
      <c r="J2455" s="97">
        <v>2.5</v>
      </c>
      <c r="K2455" s="94">
        <v>2023.0</v>
      </c>
      <c r="L2455" s="93" t="s">
        <v>144</v>
      </c>
      <c r="M2455" s="93">
        <v>2023.0</v>
      </c>
      <c r="N2455" s="93" t="s">
        <v>145</v>
      </c>
      <c r="O2455" s="65" t="str">
        <f t="shared" si="1"/>
        <v>047311080001</v>
      </c>
      <c r="P2455" s="65">
        <f t="shared" si="2"/>
        <v>0</v>
      </c>
      <c r="Q2455" s="65">
        <f t="shared" si="3"/>
        <v>5</v>
      </c>
      <c r="R2455" s="65" t="str">
        <f t="shared" si="12"/>
        <v>04.731.108/0001-05</v>
      </c>
      <c r="S2455" s="84"/>
      <c r="T2455" s="84" t="str">
        <f t="shared" si="10"/>
        <v/>
      </c>
      <c r="U2455" s="84" t="str">
        <f t="shared" si="11"/>
        <v/>
      </c>
      <c r="V2455" s="65" t="str">
        <f t="shared" si="5"/>
        <v/>
      </c>
      <c r="W2455" s="84"/>
      <c r="X2455" s="84"/>
      <c r="Y2455" s="85"/>
      <c r="Z2455" s="85"/>
      <c r="AA2455" s="65" t="str">
        <f t="shared" si="6"/>
        <v/>
      </c>
      <c r="AB2455" s="65" t="str">
        <f t="shared" si="7"/>
        <v/>
      </c>
      <c r="AC2455" s="86"/>
      <c r="AD2455" s="87" t="str">
        <f t="shared" si="8"/>
        <v/>
      </c>
      <c r="AE2455" s="84"/>
      <c r="AF2455" s="86">
        <f>IF(AC2455&gt;0,AC2455,'⚙️ Config'!$B$10)</f>
        <v>0.0075</v>
      </c>
      <c r="AG2455" s="88">
        <f t="shared" si="9"/>
        <v>36860.10975</v>
      </c>
      <c r="AH2455" s="88">
        <f>AG2455*'⚙️ Config'!$B$11</f>
        <v>184300.5488</v>
      </c>
      <c r="AI2455" s="88">
        <f>AH2455*'⚙️ Config'!$B$12</f>
        <v>55290.16463</v>
      </c>
      <c r="AJ2455" s="64"/>
      <c r="AK2455" s="84"/>
      <c r="AL2455" s="84"/>
      <c r="AM2455" s="84"/>
      <c r="AN2455" s="84"/>
      <c r="AO2455" s="84"/>
      <c r="AP2455" s="84"/>
      <c r="AQ2455" s="84"/>
    </row>
    <row r="2456" ht="15.0" customHeight="1">
      <c r="A2456" s="93">
        <v>2453.0</v>
      </c>
      <c r="B2456" s="94" t="s">
        <v>5318</v>
      </c>
      <c r="C2456" s="93" t="s">
        <v>141</v>
      </c>
      <c r="D2456" s="93" t="s">
        <v>5319</v>
      </c>
      <c r="E2456" s="95">
        <v>40.59</v>
      </c>
      <c r="F2456" s="93" t="s">
        <v>85</v>
      </c>
      <c r="G2456" s="93" t="s">
        <v>606</v>
      </c>
      <c r="H2456" s="96">
        <v>4906408.37</v>
      </c>
      <c r="I2456" s="93">
        <v>2.0</v>
      </c>
      <c r="J2456" s="97">
        <v>2.4</v>
      </c>
      <c r="K2456" s="94">
        <v>2024.0</v>
      </c>
      <c r="L2456" s="93" t="s">
        <v>268</v>
      </c>
      <c r="M2456" s="93">
        <v>2023.0</v>
      </c>
      <c r="N2456" s="93" t="s">
        <v>189</v>
      </c>
      <c r="O2456" s="65" t="str">
        <f t="shared" si="1"/>
        <v>244560930001</v>
      </c>
      <c r="P2456" s="65">
        <f t="shared" si="2"/>
        <v>2</v>
      </c>
      <c r="Q2456" s="65">
        <f t="shared" si="3"/>
        <v>1</v>
      </c>
      <c r="R2456" s="65" t="str">
        <f t="shared" si="12"/>
        <v>24.456.093/0001-21</v>
      </c>
      <c r="S2456" s="84"/>
      <c r="T2456" s="84" t="str">
        <f t="shared" si="10"/>
        <v/>
      </c>
      <c r="U2456" s="84" t="str">
        <f t="shared" si="11"/>
        <v/>
      </c>
      <c r="V2456" s="65" t="str">
        <f t="shared" si="5"/>
        <v/>
      </c>
      <c r="W2456" s="84"/>
      <c r="X2456" s="84"/>
      <c r="Y2456" s="85"/>
      <c r="Z2456" s="85"/>
      <c r="AA2456" s="65" t="str">
        <f t="shared" si="6"/>
        <v/>
      </c>
      <c r="AB2456" s="65" t="str">
        <f t="shared" si="7"/>
        <v/>
      </c>
      <c r="AC2456" s="86"/>
      <c r="AD2456" s="87" t="str">
        <f t="shared" si="8"/>
        <v/>
      </c>
      <c r="AE2456" s="84"/>
      <c r="AF2456" s="86">
        <f>IF(AC2456&gt;0,AC2456,'⚙️ Config'!$B$10)</f>
        <v>0.0075</v>
      </c>
      <c r="AG2456" s="88">
        <f t="shared" si="9"/>
        <v>36798.06278</v>
      </c>
      <c r="AH2456" s="88">
        <f>AG2456*'⚙️ Config'!$B$11</f>
        <v>183990.3139</v>
      </c>
      <c r="AI2456" s="88">
        <f>AH2456*'⚙️ Config'!$B$12</f>
        <v>55197.09416</v>
      </c>
      <c r="AJ2456" s="64"/>
      <c r="AK2456" s="84"/>
      <c r="AL2456" s="84"/>
      <c r="AM2456" s="84"/>
      <c r="AN2456" s="84"/>
      <c r="AO2456" s="84"/>
      <c r="AP2456" s="84"/>
      <c r="AQ2456" s="84"/>
    </row>
    <row r="2457" ht="15.0" customHeight="1">
      <c r="A2457" s="93">
        <v>2454.0</v>
      </c>
      <c r="B2457" s="94" t="s">
        <v>5320</v>
      </c>
      <c r="C2457" s="93" t="s">
        <v>141</v>
      </c>
      <c r="D2457" s="93" t="s">
        <v>5321</v>
      </c>
      <c r="E2457" s="95">
        <v>35.52</v>
      </c>
      <c r="F2457" s="93" t="s">
        <v>85</v>
      </c>
      <c r="G2457" s="93" t="s">
        <v>606</v>
      </c>
      <c r="H2457" s="96">
        <v>4900303.19</v>
      </c>
      <c r="I2457" s="93">
        <v>4.0</v>
      </c>
      <c r="J2457" s="97">
        <v>2.1</v>
      </c>
      <c r="K2457" s="94">
        <v>2024.0</v>
      </c>
      <c r="L2457" s="93" t="s">
        <v>4689</v>
      </c>
      <c r="M2457" s="93">
        <v>2024.0</v>
      </c>
      <c r="N2457" s="93" t="s">
        <v>161</v>
      </c>
      <c r="O2457" s="65" t="str">
        <f t="shared" si="1"/>
        <v>592797370001</v>
      </c>
      <c r="P2457" s="65">
        <f t="shared" si="2"/>
        <v>3</v>
      </c>
      <c r="Q2457" s="65">
        <f t="shared" si="3"/>
        <v>8</v>
      </c>
      <c r="R2457" s="65" t="str">
        <f t="shared" si="12"/>
        <v>59.279.737/0001-38</v>
      </c>
      <c r="S2457" s="84"/>
      <c r="T2457" s="84" t="str">
        <f t="shared" si="10"/>
        <v/>
      </c>
      <c r="U2457" s="84" t="str">
        <f t="shared" si="11"/>
        <v/>
      </c>
      <c r="V2457" s="65" t="str">
        <f t="shared" si="5"/>
        <v/>
      </c>
      <c r="W2457" s="84"/>
      <c r="X2457" s="84"/>
      <c r="Y2457" s="85"/>
      <c r="Z2457" s="85"/>
      <c r="AA2457" s="65" t="str">
        <f t="shared" si="6"/>
        <v/>
      </c>
      <c r="AB2457" s="65" t="str">
        <f t="shared" si="7"/>
        <v/>
      </c>
      <c r="AC2457" s="86"/>
      <c r="AD2457" s="87" t="str">
        <f t="shared" si="8"/>
        <v/>
      </c>
      <c r="AE2457" s="84"/>
      <c r="AF2457" s="86">
        <f>IF(AC2457&gt;0,AC2457,'⚙️ Config'!$B$10)</f>
        <v>0.0075</v>
      </c>
      <c r="AG2457" s="88">
        <f t="shared" si="9"/>
        <v>36752.27393</v>
      </c>
      <c r="AH2457" s="88">
        <f>AG2457*'⚙️ Config'!$B$11</f>
        <v>183761.3696</v>
      </c>
      <c r="AI2457" s="88">
        <f>AH2457*'⚙️ Config'!$B$12</f>
        <v>55128.41089</v>
      </c>
      <c r="AJ2457" s="64"/>
      <c r="AK2457" s="84"/>
      <c r="AL2457" s="84"/>
      <c r="AM2457" s="84"/>
      <c r="AN2457" s="84"/>
      <c r="AO2457" s="84"/>
      <c r="AP2457" s="84"/>
      <c r="AQ2457" s="84"/>
    </row>
    <row r="2458" ht="15.0" customHeight="1">
      <c r="A2458" s="93">
        <v>2455.0</v>
      </c>
      <c r="B2458" s="94" t="s">
        <v>5322</v>
      </c>
      <c r="C2458" s="93" t="s">
        <v>141</v>
      </c>
      <c r="D2458" s="93" t="s">
        <v>5323</v>
      </c>
      <c r="E2458" s="95">
        <v>30.34</v>
      </c>
      <c r="F2458" s="93" t="s">
        <v>85</v>
      </c>
      <c r="G2458" s="93" t="s">
        <v>606</v>
      </c>
      <c r="H2458" s="96">
        <v>4896433.47</v>
      </c>
      <c r="I2458" s="93">
        <v>2.0</v>
      </c>
      <c r="J2458" s="97">
        <v>3.3</v>
      </c>
      <c r="K2458" s="94">
        <v>2023.0</v>
      </c>
      <c r="L2458" s="93" t="s">
        <v>976</v>
      </c>
      <c r="M2458" s="93">
        <v>2022.0</v>
      </c>
      <c r="N2458" s="93" t="s">
        <v>4351</v>
      </c>
      <c r="O2458" s="65" t="str">
        <f t="shared" si="1"/>
        <v>139539070001</v>
      </c>
      <c r="P2458" s="65">
        <f t="shared" si="2"/>
        <v>1</v>
      </c>
      <c r="Q2458" s="65">
        <f t="shared" si="3"/>
        <v>7</v>
      </c>
      <c r="R2458" s="65" t="str">
        <f t="shared" si="12"/>
        <v>13.953.907/0001-17</v>
      </c>
      <c r="S2458" s="84"/>
      <c r="T2458" s="84" t="str">
        <f t="shared" si="10"/>
        <v/>
      </c>
      <c r="U2458" s="84" t="str">
        <f t="shared" si="11"/>
        <v/>
      </c>
      <c r="V2458" s="65" t="str">
        <f t="shared" si="5"/>
        <v/>
      </c>
      <c r="W2458" s="84"/>
      <c r="X2458" s="84"/>
      <c r="Y2458" s="85"/>
      <c r="Z2458" s="85"/>
      <c r="AA2458" s="65" t="str">
        <f t="shared" si="6"/>
        <v/>
      </c>
      <c r="AB2458" s="65" t="str">
        <f t="shared" si="7"/>
        <v/>
      </c>
      <c r="AC2458" s="86"/>
      <c r="AD2458" s="87" t="str">
        <f t="shared" si="8"/>
        <v/>
      </c>
      <c r="AE2458" s="84"/>
      <c r="AF2458" s="86">
        <f>IF(AC2458&gt;0,AC2458,'⚙️ Config'!$B$10)</f>
        <v>0.0075</v>
      </c>
      <c r="AG2458" s="88">
        <f t="shared" si="9"/>
        <v>36723.25103</v>
      </c>
      <c r="AH2458" s="88">
        <f>AG2458*'⚙️ Config'!$B$11</f>
        <v>183616.2551</v>
      </c>
      <c r="AI2458" s="88">
        <f>AH2458*'⚙️ Config'!$B$12</f>
        <v>55084.87654</v>
      </c>
      <c r="AJ2458" s="64"/>
      <c r="AK2458" s="84"/>
      <c r="AL2458" s="84"/>
      <c r="AM2458" s="84"/>
      <c r="AN2458" s="84"/>
      <c r="AO2458" s="84"/>
      <c r="AP2458" s="84"/>
      <c r="AQ2458" s="84"/>
    </row>
    <row r="2459" ht="15.0" customHeight="1">
      <c r="A2459" s="93">
        <v>2456.0</v>
      </c>
      <c r="B2459" s="94" t="s">
        <v>5324</v>
      </c>
      <c r="C2459" s="93" t="s">
        <v>141</v>
      </c>
      <c r="D2459" s="93" t="s">
        <v>5325</v>
      </c>
      <c r="E2459" s="95">
        <v>43.64</v>
      </c>
      <c r="F2459" s="93" t="s">
        <v>85</v>
      </c>
      <c r="G2459" s="93" t="s">
        <v>606</v>
      </c>
      <c r="H2459" s="96">
        <v>4887993.82</v>
      </c>
      <c r="I2459" s="93">
        <v>3.0</v>
      </c>
      <c r="J2459" s="97">
        <v>1.4</v>
      </c>
      <c r="K2459" s="94">
        <v>2024.0</v>
      </c>
      <c r="L2459" s="93" t="s">
        <v>4795</v>
      </c>
      <c r="M2459" s="93">
        <v>2024.0</v>
      </c>
      <c r="N2459" s="93" t="s">
        <v>161</v>
      </c>
      <c r="O2459" s="65" t="str">
        <f t="shared" si="1"/>
        <v>309946420001</v>
      </c>
      <c r="P2459" s="65">
        <f t="shared" si="2"/>
        <v>1</v>
      </c>
      <c r="Q2459" s="65">
        <f t="shared" si="3"/>
        <v>4</v>
      </c>
      <c r="R2459" s="65" t="str">
        <f t="shared" si="12"/>
        <v>30.994.642/0001-14</v>
      </c>
      <c r="S2459" s="84"/>
      <c r="T2459" s="84" t="str">
        <f t="shared" si="10"/>
        <v/>
      </c>
      <c r="U2459" s="84" t="str">
        <f t="shared" si="11"/>
        <v/>
      </c>
      <c r="V2459" s="65" t="str">
        <f t="shared" si="5"/>
        <v/>
      </c>
      <c r="W2459" s="84"/>
      <c r="X2459" s="84"/>
      <c r="Y2459" s="85"/>
      <c r="Z2459" s="85"/>
      <c r="AA2459" s="65" t="str">
        <f t="shared" si="6"/>
        <v/>
      </c>
      <c r="AB2459" s="65" t="str">
        <f t="shared" si="7"/>
        <v/>
      </c>
      <c r="AC2459" s="86"/>
      <c r="AD2459" s="87" t="str">
        <f t="shared" si="8"/>
        <v/>
      </c>
      <c r="AE2459" s="84"/>
      <c r="AF2459" s="86">
        <f>IF(AC2459&gt;0,AC2459,'⚙️ Config'!$B$10)</f>
        <v>0.0075</v>
      </c>
      <c r="AG2459" s="88">
        <f t="shared" si="9"/>
        <v>36659.95365</v>
      </c>
      <c r="AH2459" s="88">
        <f>AG2459*'⚙️ Config'!$B$11</f>
        <v>183299.7683</v>
      </c>
      <c r="AI2459" s="88">
        <f>AH2459*'⚙️ Config'!$B$12</f>
        <v>54989.93048</v>
      </c>
      <c r="AJ2459" s="64"/>
      <c r="AK2459" s="84"/>
      <c r="AL2459" s="84"/>
      <c r="AM2459" s="84"/>
      <c r="AN2459" s="84"/>
      <c r="AO2459" s="84"/>
      <c r="AP2459" s="84"/>
      <c r="AQ2459" s="84"/>
    </row>
    <row r="2460" ht="15.0" customHeight="1">
      <c r="A2460" s="93">
        <v>2457.0</v>
      </c>
      <c r="B2460" s="94" t="s">
        <v>5326</v>
      </c>
      <c r="C2460" s="93" t="s">
        <v>141</v>
      </c>
      <c r="D2460" s="93" t="s">
        <v>5327</v>
      </c>
      <c r="E2460" s="95">
        <v>36.41</v>
      </c>
      <c r="F2460" s="93" t="s">
        <v>85</v>
      </c>
      <c r="G2460" s="93" t="s">
        <v>606</v>
      </c>
      <c r="H2460" s="96">
        <v>4874006.07</v>
      </c>
      <c r="I2460" s="93">
        <v>1.0</v>
      </c>
      <c r="J2460" s="97">
        <v>3.8</v>
      </c>
      <c r="K2460" s="94">
        <v>2022.0</v>
      </c>
      <c r="L2460" s="93" t="s">
        <v>630</v>
      </c>
      <c r="M2460" s="93">
        <v>2022.0</v>
      </c>
      <c r="N2460" s="93" t="s">
        <v>145</v>
      </c>
      <c r="O2460" s="65" t="str">
        <f t="shared" si="1"/>
        <v>216388850001</v>
      </c>
      <c r="P2460" s="65">
        <f t="shared" si="2"/>
        <v>2</v>
      </c>
      <c r="Q2460" s="65">
        <f t="shared" si="3"/>
        <v>9</v>
      </c>
      <c r="R2460" s="65" t="str">
        <f t="shared" si="12"/>
        <v>21.638.885/0001-29</v>
      </c>
      <c r="S2460" s="84"/>
      <c r="T2460" s="84" t="str">
        <f t="shared" si="10"/>
        <v/>
      </c>
      <c r="U2460" s="84" t="str">
        <f t="shared" si="11"/>
        <v/>
      </c>
      <c r="V2460" s="65" t="str">
        <f t="shared" si="5"/>
        <v/>
      </c>
      <c r="W2460" s="84"/>
      <c r="X2460" s="84"/>
      <c r="Y2460" s="85"/>
      <c r="Z2460" s="85"/>
      <c r="AA2460" s="65" t="str">
        <f t="shared" si="6"/>
        <v/>
      </c>
      <c r="AB2460" s="65" t="str">
        <f t="shared" si="7"/>
        <v/>
      </c>
      <c r="AC2460" s="86"/>
      <c r="AD2460" s="87" t="str">
        <f t="shared" si="8"/>
        <v/>
      </c>
      <c r="AE2460" s="84"/>
      <c r="AF2460" s="86">
        <f>IF(AC2460&gt;0,AC2460,'⚙️ Config'!$B$10)</f>
        <v>0.0075</v>
      </c>
      <c r="AG2460" s="88">
        <f t="shared" si="9"/>
        <v>36555.04553</v>
      </c>
      <c r="AH2460" s="88">
        <f>AG2460*'⚙️ Config'!$B$11</f>
        <v>182775.2276</v>
      </c>
      <c r="AI2460" s="88">
        <f>AH2460*'⚙️ Config'!$B$12</f>
        <v>54832.56829</v>
      </c>
      <c r="AJ2460" s="64"/>
      <c r="AK2460" s="84"/>
      <c r="AL2460" s="84"/>
      <c r="AM2460" s="84"/>
      <c r="AN2460" s="84"/>
      <c r="AO2460" s="84"/>
      <c r="AP2460" s="84"/>
      <c r="AQ2460" s="84"/>
    </row>
    <row r="2461" ht="15.0" customHeight="1">
      <c r="A2461" s="93">
        <v>2458.0</v>
      </c>
      <c r="B2461" s="94" t="s">
        <v>5328</v>
      </c>
      <c r="C2461" s="93" t="s">
        <v>141</v>
      </c>
      <c r="D2461" s="93" t="s">
        <v>5329</v>
      </c>
      <c r="E2461" s="95">
        <v>36.8</v>
      </c>
      <c r="F2461" s="93" t="s">
        <v>85</v>
      </c>
      <c r="G2461" s="93" t="s">
        <v>606</v>
      </c>
      <c r="H2461" s="96">
        <v>4869201.5</v>
      </c>
      <c r="I2461" s="93">
        <v>1.0</v>
      </c>
      <c r="J2461" s="97">
        <v>3.7</v>
      </c>
      <c r="K2461" s="94">
        <v>2022.0</v>
      </c>
      <c r="L2461" s="93" t="s">
        <v>400</v>
      </c>
      <c r="M2461" s="93">
        <v>2022.0</v>
      </c>
      <c r="N2461" s="93" t="s">
        <v>161</v>
      </c>
      <c r="O2461" s="65" t="str">
        <f t="shared" si="1"/>
        <v>043149350001</v>
      </c>
      <c r="P2461" s="65">
        <f t="shared" si="2"/>
        <v>0</v>
      </c>
      <c r="Q2461" s="65">
        <f t="shared" si="3"/>
        <v>1</v>
      </c>
      <c r="R2461" s="65" t="str">
        <f t="shared" si="12"/>
        <v>04.314.935/0001-01</v>
      </c>
      <c r="S2461" s="84"/>
      <c r="T2461" s="84" t="str">
        <f t="shared" si="10"/>
        <v/>
      </c>
      <c r="U2461" s="84" t="str">
        <f t="shared" si="11"/>
        <v/>
      </c>
      <c r="V2461" s="65" t="str">
        <f t="shared" si="5"/>
        <v/>
      </c>
      <c r="W2461" s="84"/>
      <c r="X2461" s="84"/>
      <c r="Y2461" s="85"/>
      <c r="Z2461" s="85"/>
      <c r="AA2461" s="65" t="str">
        <f t="shared" si="6"/>
        <v/>
      </c>
      <c r="AB2461" s="65" t="str">
        <f t="shared" si="7"/>
        <v/>
      </c>
      <c r="AC2461" s="86"/>
      <c r="AD2461" s="87" t="str">
        <f t="shared" si="8"/>
        <v/>
      </c>
      <c r="AE2461" s="84"/>
      <c r="AF2461" s="86">
        <f>IF(AC2461&gt;0,AC2461,'⚙️ Config'!$B$10)</f>
        <v>0.0075</v>
      </c>
      <c r="AG2461" s="88">
        <f t="shared" si="9"/>
        <v>36519.01125</v>
      </c>
      <c r="AH2461" s="88">
        <f>AG2461*'⚙️ Config'!$B$11</f>
        <v>182595.0563</v>
      </c>
      <c r="AI2461" s="88">
        <f>AH2461*'⚙️ Config'!$B$12</f>
        <v>54778.51688</v>
      </c>
      <c r="AJ2461" s="64"/>
      <c r="AK2461" s="84"/>
      <c r="AL2461" s="84"/>
      <c r="AM2461" s="84"/>
      <c r="AN2461" s="84"/>
      <c r="AO2461" s="84"/>
      <c r="AP2461" s="84"/>
      <c r="AQ2461" s="84"/>
    </row>
    <row r="2462" ht="15.0" customHeight="1">
      <c r="A2462" s="93">
        <v>2459.0</v>
      </c>
      <c r="B2462" s="94" t="s">
        <v>5330</v>
      </c>
      <c r="C2462" s="93" t="s">
        <v>141</v>
      </c>
      <c r="D2462" s="93" t="s">
        <v>5331</v>
      </c>
      <c r="E2462" s="95">
        <v>30.13</v>
      </c>
      <c r="F2462" s="93" t="s">
        <v>85</v>
      </c>
      <c r="G2462" s="93" t="s">
        <v>606</v>
      </c>
      <c r="H2462" s="96">
        <v>4861165.3</v>
      </c>
      <c r="I2462" s="93">
        <v>2.0</v>
      </c>
      <c r="J2462" s="97">
        <v>3.0</v>
      </c>
      <c r="K2462" s="94">
        <v>2023.0</v>
      </c>
      <c r="L2462" s="93" t="s">
        <v>144</v>
      </c>
      <c r="M2462" s="93">
        <v>2023.0</v>
      </c>
      <c r="N2462" s="93" t="s">
        <v>145</v>
      </c>
      <c r="O2462" s="65" t="str">
        <f t="shared" si="1"/>
        <v>109713370001</v>
      </c>
      <c r="P2462" s="65">
        <f t="shared" si="2"/>
        <v>0</v>
      </c>
      <c r="Q2462" s="65">
        <f t="shared" si="3"/>
        <v>8</v>
      </c>
      <c r="R2462" s="65" t="str">
        <f t="shared" si="12"/>
        <v>10.971.337/0001-08</v>
      </c>
      <c r="S2462" s="84"/>
      <c r="T2462" s="84" t="str">
        <f t="shared" si="10"/>
        <v/>
      </c>
      <c r="U2462" s="84" t="str">
        <f t="shared" si="11"/>
        <v/>
      </c>
      <c r="V2462" s="65" t="str">
        <f t="shared" si="5"/>
        <v/>
      </c>
      <c r="W2462" s="84"/>
      <c r="X2462" s="84"/>
      <c r="Y2462" s="85"/>
      <c r="Z2462" s="85"/>
      <c r="AA2462" s="65" t="str">
        <f t="shared" si="6"/>
        <v/>
      </c>
      <c r="AB2462" s="65" t="str">
        <f t="shared" si="7"/>
        <v/>
      </c>
      <c r="AC2462" s="86"/>
      <c r="AD2462" s="87" t="str">
        <f t="shared" si="8"/>
        <v/>
      </c>
      <c r="AE2462" s="84"/>
      <c r="AF2462" s="86">
        <f>IF(AC2462&gt;0,AC2462,'⚙️ Config'!$B$10)</f>
        <v>0.0075</v>
      </c>
      <c r="AG2462" s="88">
        <f t="shared" si="9"/>
        <v>36458.73975</v>
      </c>
      <c r="AH2462" s="88">
        <f>AG2462*'⚙️ Config'!$B$11</f>
        <v>182293.6988</v>
      </c>
      <c r="AI2462" s="88">
        <f>AH2462*'⚙️ Config'!$B$12</f>
        <v>54688.10963</v>
      </c>
      <c r="AJ2462" s="64"/>
      <c r="AK2462" s="84"/>
      <c r="AL2462" s="84"/>
      <c r="AM2462" s="84"/>
      <c r="AN2462" s="84"/>
      <c r="AO2462" s="84"/>
      <c r="AP2462" s="84"/>
      <c r="AQ2462" s="84"/>
    </row>
    <row r="2463" ht="15.0" customHeight="1">
      <c r="A2463" s="93">
        <v>2460.0</v>
      </c>
      <c r="B2463" s="94" t="s">
        <v>5332</v>
      </c>
      <c r="C2463" s="93" t="s">
        <v>141</v>
      </c>
      <c r="D2463" s="93" t="s">
        <v>5333</v>
      </c>
      <c r="E2463" s="95">
        <v>40.72</v>
      </c>
      <c r="F2463" s="93" t="s">
        <v>85</v>
      </c>
      <c r="G2463" s="93" t="s">
        <v>606</v>
      </c>
      <c r="H2463" s="96">
        <v>4843588.12</v>
      </c>
      <c r="I2463" s="93">
        <v>1.0</v>
      </c>
      <c r="J2463" s="97">
        <v>2.9</v>
      </c>
      <c r="K2463" s="94">
        <v>2023.0</v>
      </c>
      <c r="L2463" s="93" t="s">
        <v>177</v>
      </c>
      <c r="M2463" s="93">
        <v>2023.0</v>
      </c>
      <c r="N2463" s="93" t="s">
        <v>161</v>
      </c>
      <c r="O2463" s="65" t="str">
        <f t="shared" si="1"/>
        <v>194884640001</v>
      </c>
      <c r="P2463" s="65">
        <f t="shared" si="2"/>
        <v>1</v>
      </c>
      <c r="Q2463" s="65">
        <f t="shared" si="3"/>
        <v>7</v>
      </c>
      <c r="R2463" s="65" t="str">
        <f t="shared" si="12"/>
        <v>19.488.464/0001-17</v>
      </c>
      <c r="S2463" s="84"/>
      <c r="T2463" s="84" t="str">
        <f t="shared" si="10"/>
        <v/>
      </c>
      <c r="U2463" s="84" t="str">
        <f t="shared" si="11"/>
        <v/>
      </c>
      <c r="V2463" s="65" t="str">
        <f t="shared" si="5"/>
        <v/>
      </c>
      <c r="W2463" s="84"/>
      <c r="X2463" s="84"/>
      <c r="Y2463" s="85"/>
      <c r="Z2463" s="85"/>
      <c r="AA2463" s="65" t="str">
        <f t="shared" si="6"/>
        <v/>
      </c>
      <c r="AB2463" s="65" t="str">
        <f t="shared" si="7"/>
        <v/>
      </c>
      <c r="AC2463" s="86"/>
      <c r="AD2463" s="87" t="str">
        <f t="shared" si="8"/>
        <v/>
      </c>
      <c r="AE2463" s="84"/>
      <c r="AF2463" s="86">
        <f>IF(AC2463&gt;0,AC2463,'⚙️ Config'!$B$10)</f>
        <v>0.0075</v>
      </c>
      <c r="AG2463" s="88">
        <f t="shared" si="9"/>
        <v>36326.9109</v>
      </c>
      <c r="AH2463" s="88">
        <f>AG2463*'⚙️ Config'!$B$11</f>
        <v>181634.5545</v>
      </c>
      <c r="AI2463" s="88">
        <f>AH2463*'⚙️ Config'!$B$12</f>
        <v>54490.36635</v>
      </c>
      <c r="AJ2463" s="64"/>
      <c r="AK2463" s="84"/>
      <c r="AL2463" s="84"/>
      <c r="AM2463" s="84"/>
      <c r="AN2463" s="84"/>
      <c r="AO2463" s="84"/>
      <c r="AP2463" s="84"/>
      <c r="AQ2463" s="84"/>
    </row>
    <row r="2464" ht="15.0" customHeight="1">
      <c r="A2464" s="93">
        <v>2461.0</v>
      </c>
      <c r="B2464" s="94" t="s">
        <v>5334</v>
      </c>
      <c r="C2464" s="93" t="s">
        <v>141</v>
      </c>
      <c r="D2464" s="93" t="s">
        <v>5335</v>
      </c>
      <c r="E2464" s="95">
        <v>29.89</v>
      </c>
      <c r="F2464" s="93" t="s">
        <v>85</v>
      </c>
      <c r="G2464" s="93" t="s">
        <v>606</v>
      </c>
      <c r="H2464" s="96">
        <v>4841773.84</v>
      </c>
      <c r="I2464" s="93">
        <v>4.0</v>
      </c>
      <c r="J2464" s="97">
        <v>3.6</v>
      </c>
      <c r="K2464" s="94">
        <v>2024.0</v>
      </c>
      <c r="L2464" s="93" t="s">
        <v>691</v>
      </c>
      <c r="M2464" s="93">
        <v>2022.0</v>
      </c>
      <c r="N2464" s="93" t="s">
        <v>161</v>
      </c>
      <c r="O2464" s="65" t="str">
        <f t="shared" si="1"/>
        <v>307883240001</v>
      </c>
      <c r="P2464" s="65">
        <f t="shared" si="2"/>
        <v>0</v>
      </c>
      <c r="Q2464" s="65">
        <f t="shared" si="3"/>
        <v>5</v>
      </c>
      <c r="R2464" s="65" t="str">
        <f t="shared" si="12"/>
        <v>30.788.324/0001-05</v>
      </c>
      <c r="S2464" s="84"/>
      <c r="T2464" s="84" t="str">
        <f t="shared" si="10"/>
        <v/>
      </c>
      <c r="U2464" s="84" t="str">
        <f t="shared" si="11"/>
        <v/>
      </c>
      <c r="V2464" s="65" t="str">
        <f t="shared" si="5"/>
        <v/>
      </c>
      <c r="W2464" s="84"/>
      <c r="X2464" s="84"/>
      <c r="Y2464" s="85"/>
      <c r="Z2464" s="85"/>
      <c r="AA2464" s="65" t="str">
        <f t="shared" si="6"/>
        <v/>
      </c>
      <c r="AB2464" s="65" t="str">
        <f t="shared" si="7"/>
        <v/>
      </c>
      <c r="AC2464" s="86"/>
      <c r="AD2464" s="87" t="str">
        <f t="shared" si="8"/>
        <v/>
      </c>
      <c r="AE2464" s="84"/>
      <c r="AF2464" s="86">
        <f>IF(AC2464&gt;0,AC2464,'⚙️ Config'!$B$10)</f>
        <v>0.0075</v>
      </c>
      <c r="AG2464" s="88">
        <f t="shared" si="9"/>
        <v>36313.3038</v>
      </c>
      <c r="AH2464" s="88">
        <f>AG2464*'⚙️ Config'!$B$11</f>
        <v>181566.519</v>
      </c>
      <c r="AI2464" s="88">
        <f>AH2464*'⚙️ Config'!$B$12</f>
        <v>54469.9557</v>
      </c>
      <c r="AJ2464" s="64"/>
      <c r="AK2464" s="84"/>
      <c r="AL2464" s="84"/>
      <c r="AM2464" s="84"/>
      <c r="AN2464" s="84"/>
      <c r="AO2464" s="84"/>
      <c r="AP2464" s="84"/>
      <c r="AQ2464" s="84"/>
    </row>
    <row r="2465" ht="15.0" customHeight="1">
      <c r="A2465" s="93">
        <v>2462.0</v>
      </c>
      <c r="B2465" s="94" t="s">
        <v>5336</v>
      </c>
      <c r="C2465" s="93" t="s">
        <v>141</v>
      </c>
      <c r="D2465" s="93" t="s">
        <v>5337</v>
      </c>
      <c r="E2465" s="95">
        <v>25.69</v>
      </c>
      <c r="F2465" s="93" t="s">
        <v>85</v>
      </c>
      <c r="G2465" s="93" t="s">
        <v>606</v>
      </c>
      <c r="H2465" s="96">
        <v>4839465.18</v>
      </c>
      <c r="I2465" s="93">
        <v>2.0</v>
      </c>
      <c r="J2465" s="97">
        <v>4.0</v>
      </c>
      <c r="K2465" s="94">
        <v>2022.0</v>
      </c>
      <c r="L2465" s="93" t="s">
        <v>387</v>
      </c>
      <c r="M2465" s="93">
        <v>2022.0</v>
      </c>
      <c r="N2465" s="93" t="s">
        <v>161</v>
      </c>
      <c r="O2465" s="65" t="str">
        <f t="shared" si="1"/>
        <v>076886060001</v>
      </c>
      <c r="P2465" s="65">
        <f t="shared" si="2"/>
        <v>0</v>
      </c>
      <c r="Q2465" s="65">
        <f t="shared" si="3"/>
        <v>0</v>
      </c>
      <c r="R2465" s="65" t="str">
        <f t="shared" si="12"/>
        <v>07.688.606/0001-00</v>
      </c>
      <c r="S2465" s="84"/>
      <c r="T2465" s="84" t="str">
        <f t="shared" si="10"/>
        <v/>
      </c>
      <c r="U2465" s="84" t="str">
        <f t="shared" si="11"/>
        <v/>
      </c>
      <c r="V2465" s="65" t="str">
        <f t="shared" si="5"/>
        <v/>
      </c>
      <c r="W2465" s="84"/>
      <c r="X2465" s="84"/>
      <c r="Y2465" s="85"/>
      <c r="Z2465" s="85"/>
      <c r="AA2465" s="65" t="str">
        <f t="shared" si="6"/>
        <v/>
      </c>
      <c r="AB2465" s="65" t="str">
        <f t="shared" si="7"/>
        <v/>
      </c>
      <c r="AC2465" s="86"/>
      <c r="AD2465" s="87" t="str">
        <f t="shared" si="8"/>
        <v/>
      </c>
      <c r="AE2465" s="84"/>
      <c r="AF2465" s="86">
        <f>IF(AC2465&gt;0,AC2465,'⚙️ Config'!$B$10)</f>
        <v>0.0075</v>
      </c>
      <c r="AG2465" s="88">
        <f t="shared" si="9"/>
        <v>36295.98885</v>
      </c>
      <c r="AH2465" s="88">
        <f>AG2465*'⚙️ Config'!$B$11</f>
        <v>181479.9443</v>
      </c>
      <c r="AI2465" s="88">
        <f>AH2465*'⚙️ Config'!$B$12</f>
        <v>54443.98328</v>
      </c>
      <c r="AJ2465" s="64"/>
      <c r="AK2465" s="84"/>
      <c r="AL2465" s="84"/>
      <c r="AM2465" s="84"/>
      <c r="AN2465" s="84"/>
      <c r="AO2465" s="84"/>
      <c r="AP2465" s="84"/>
      <c r="AQ2465" s="84"/>
    </row>
    <row r="2466" ht="15.0" customHeight="1">
      <c r="A2466" s="93">
        <v>2463.0</v>
      </c>
      <c r="B2466" s="94" t="s">
        <v>5338</v>
      </c>
      <c r="C2466" s="93" t="s">
        <v>154</v>
      </c>
      <c r="D2466" s="93" t="s">
        <v>5339</v>
      </c>
      <c r="E2466" s="95">
        <v>35.59</v>
      </c>
      <c r="F2466" s="93" t="s">
        <v>85</v>
      </c>
      <c r="G2466" s="93" t="s">
        <v>606</v>
      </c>
      <c r="H2466" s="96">
        <v>4839316.26</v>
      </c>
      <c r="I2466" s="93">
        <v>3.0</v>
      </c>
      <c r="J2466" s="97">
        <v>2.4</v>
      </c>
      <c r="K2466" s="94">
        <v>2024.0</v>
      </c>
      <c r="L2466" s="93" t="s">
        <v>5340</v>
      </c>
      <c r="M2466" s="93">
        <v>2023.0</v>
      </c>
      <c r="N2466" s="93" t="s">
        <v>161</v>
      </c>
      <c r="O2466" s="65" t="str">
        <f t="shared" si="1"/>
        <v>341523180001</v>
      </c>
      <c r="P2466" s="65">
        <f t="shared" si="2"/>
        <v>0</v>
      </c>
      <c r="Q2466" s="65">
        <f t="shared" si="3"/>
        <v>0</v>
      </c>
      <c r="R2466" s="65" t="str">
        <f t="shared" si="12"/>
        <v>34.152.318/0001-00</v>
      </c>
      <c r="S2466" s="84"/>
      <c r="T2466" s="84" t="str">
        <f t="shared" si="10"/>
        <v/>
      </c>
      <c r="U2466" s="84" t="str">
        <f t="shared" si="11"/>
        <v/>
      </c>
      <c r="V2466" s="65" t="str">
        <f t="shared" si="5"/>
        <v/>
      </c>
      <c r="W2466" s="84"/>
      <c r="X2466" s="84"/>
      <c r="Y2466" s="85"/>
      <c r="Z2466" s="85"/>
      <c r="AA2466" s="65" t="str">
        <f t="shared" si="6"/>
        <v/>
      </c>
      <c r="AB2466" s="65" t="str">
        <f t="shared" si="7"/>
        <v/>
      </c>
      <c r="AC2466" s="86"/>
      <c r="AD2466" s="87" t="str">
        <f t="shared" si="8"/>
        <v/>
      </c>
      <c r="AE2466" s="84"/>
      <c r="AF2466" s="86">
        <f>IF(AC2466&gt;0,AC2466,'⚙️ Config'!$B$10)</f>
        <v>0.0075</v>
      </c>
      <c r="AG2466" s="88">
        <f t="shared" si="9"/>
        <v>36294.87195</v>
      </c>
      <c r="AH2466" s="88">
        <f>AG2466*'⚙️ Config'!$B$11</f>
        <v>181474.3598</v>
      </c>
      <c r="AI2466" s="88">
        <f>AH2466*'⚙️ Config'!$B$12</f>
        <v>54442.30793</v>
      </c>
      <c r="AJ2466" s="64"/>
      <c r="AK2466" s="84"/>
      <c r="AL2466" s="84"/>
      <c r="AM2466" s="84"/>
      <c r="AN2466" s="84"/>
      <c r="AO2466" s="84"/>
      <c r="AP2466" s="84"/>
      <c r="AQ2466" s="84"/>
    </row>
    <row r="2467" ht="15.0" customHeight="1">
      <c r="A2467" s="93">
        <v>2464.0</v>
      </c>
      <c r="B2467" s="94" t="s">
        <v>5341</v>
      </c>
      <c r="C2467" s="93" t="s">
        <v>141</v>
      </c>
      <c r="D2467" s="93" t="s">
        <v>5342</v>
      </c>
      <c r="E2467" s="95">
        <v>57.39</v>
      </c>
      <c r="F2467" s="93" t="s">
        <v>85</v>
      </c>
      <c r="G2467" s="93" t="s">
        <v>606</v>
      </c>
      <c r="H2467" s="96">
        <v>4821268.09</v>
      </c>
      <c r="I2467" s="93">
        <v>2.0</v>
      </c>
      <c r="J2467" s="97">
        <v>3.6</v>
      </c>
      <c r="K2467" s="94">
        <v>2025.0</v>
      </c>
      <c r="L2467" s="93" t="s">
        <v>144</v>
      </c>
      <c r="M2467" s="93">
        <v>2022.0</v>
      </c>
      <c r="N2467" s="93" t="s">
        <v>208</v>
      </c>
      <c r="O2467" s="65" t="str">
        <f t="shared" si="1"/>
        <v>611007720001</v>
      </c>
      <c r="P2467" s="65">
        <f t="shared" si="2"/>
        <v>9</v>
      </c>
      <c r="Q2467" s="65">
        <f t="shared" si="3"/>
        <v>0</v>
      </c>
      <c r="R2467" s="65" t="str">
        <f t="shared" si="12"/>
        <v>61.100.772/0001-90</v>
      </c>
      <c r="S2467" s="84"/>
      <c r="T2467" s="84" t="str">
        <f t="shared" si="10"/>
        <v/>
      </c>
      <c r="U2467" s="84" t="str">
        <f t="shared" si="11"/>
        <v/>
      </c>
      <c r="V2467" s="65" t="str">
        <f t="shared" si="5"/>
        <v/>
      </c>
      <c r="W2467" s="84"/>
      <c r="X2467" s="84"/>
      <c r="Y2467" s="85"/>
      <c r="Z2467" s="85"/>
      <c r="AA2467" s="65" t="str">
        <f t="shared" si="6"/>
        <v/>
      </c>
      <c r="AB2467" s="65" t="str">
        <f t="shared" si="7"/>
        <v/>
      </c>
      <c r="AC2467" s="86"/>
      <c r="AD2467" s="87" t="str">
        <f t="shared" si="8"/>
        <v/>
      </c>
      <c r="AE2467" s="84"/>
      <c r="AF2467" s="86">
        <f>IF(AC2467&gt;0,AC2467,'⚙️ Config'!$B$10)</f>
        <v>0.0075</v>
      </c>
      <c r="AG2467" s="88">
        <f t="shared" si="9"/>
        <v>36159.51068</v>
      </c>
      <c r="AH2467" s="88">
        <f>AG2467*'⚙️ Config'!$B$11</f>
        <v>180797.5534</v>
      </c>
      <c r="AI2467" s="88">
        <f>AH2467*'⚙️ Config'!$B$12</f>
        <v>54239.26601</v>
      </c>
      <c r="AJ2467" s="64"/>
      <c r="AK2467" s="84"/>
      <c r="AL2467" s="84"/>
      <c r="AM2467" s="84"/>
      <c r="AN2467" s="84"/>
      <c r="AO2467" s="84"/>
      <c r="AP2467" s="84"/>
      <c r="AQ2467" s="84"/>
    </row>
    <row r="2468" ht="15.0" customHeight="1">
      <c r="A2468" s="93">
        <v>2465.0</v>
      </c>
      <c r="B2468" s="94" t="s">
        <v>5343</v>
      </c>
      <c r="C2468" s="93" t="s">
        <v>141</v>
      </c>
      <c r="D2468" s="93" t="s">
        <v>5344</v>
      </c>
      <c r="E2468" s="95">
        <v>29.05</v>
      </c>
      <c r="F2468" s="93" t="s">
        <v>85</v>
      </c>
      <c r="G2468" s="93" t="s">
        <v>606</v>
      </c>
      <c r="H2468" s="96">
        <v>4813799.82</v>
      </c>
      <c r="I2468" s="93">
        <v>3.0</v>
      </c>
      <c r="J2468" s="97">
        <v>3.6</v>
      </c>
      <c r="K2468" s="94">
        <v>2024.0</v>
      </c>
      <c r="L2468" s="93" t="s">
        <v>295</v>
      </c>
      <c r="M2468" s="93">
        <v>2022.0</v>
      </c>
      <c r="N2468" s="93" t="s">
        <v>161</v>
      </c>
      <c r="O2468" s="65" t="str">
        <f t="shared" si="1"/>
        <v>080493940001</v>
      </c>
      <c r="P2468" s="65">
        <f t="shared" si="2"/>
        <v>8</v>
      </c>
      <c r="Q2468" s="65">
        <f t="shared" si="3"/>
        <v>4</v>
      </c>
      <c r="R2468" s="65" t="str">
        <f t="shared" si="12"/>
        <v>08.049.394/0001-84</v>
      </c>
      <c r="S2468" s="84"/>
      <c r="T2468" s="84" t="str">
        <f t="shared" si="10"/>
        <v/>
      </c>
      <c r="U2468" s="84" t="str">
        <f t="shared" si="11"/>
        <v/>
      </c>
      <c r="V2468" s="65" t="str">
        <f t="shared" si="5"/>
        <v/>
      </c>
      <c r="W2468" s="84"/>
      <c r="X2468" s="84"/>
      <c r="Y2468" s="85"/>
      <c r="Z2468" s="85"/>
      <c r="AA2468" s="65" t="str">
        <f t="shared" si="6"/>
        <v/>
      </c>
      <c r="AB2468" s="65" t="str">
        <f t="shared" si="7"/>
        <v/>
      </c>
      <c r="AC2468" s="86"/>
      <c r="AD2468" s="87" t="str">
        <f t="shared" si="8"/>
        <v/>
      </c>
      <c r="AE2468" s="84"/>
      <c r="AF2468" s="86">
        <f>IF(AC2468&gt;0,AC2468,'⚙️ Config'!$B$10)</f>
        <v>0.0075</v>
      </c>
      <c r="AG2468" s="88">
        <f t="shared" si="9"/>
        <v>36103.49865</v>
      </c>
      <c r="AH2468" s="88">
        <f>AG2468*'⚙️ Config'!$B$11</f>
        <v>180517.4933</v>
      </c>
      <c r="AI2468" s="88">
        <f>AH2468*'⚙️ Config'!$B$12</f>
        <v>54155.24798</v>
      </c>
      <c r="AJ2468" s="64"/>
      <c r="AK2468" s="84"/>
      <c r="AL2468" s="84"/>
      <c r="AM2468" s="84"/>
      <c r="AN2468" s="84"/>
      <c r="AO2468" s="84"/>
      <c r="AP2468" s="84"/>
      <c r="AQ2468" s="84"/>
    </row>
    <row r="2469" ht="15.0" customHeight="1">
      <c r="A2469" s="93">
        <v>2466.0</v>
      </c>
      <c r="B2469" s="94" t="s">
        <v>5345</v>
      </c>
      <c r="C2469" s="93" t="s">
        <v>141</v>
      </c>
      <c r="D2469" s="93" t="s">
        <v>5346</v>
      </c>
      <c r="E2469" s="95">
        <v>56.8</v>
      </c>
      <c r="F2469" s="93" t="s">
        <v>85</v>
      </c>
      <c r="G2469" s="93" t="s">
        <v>606</v>
      </c>
      <c r="H2469" s="96">
        <v>4808148.01</v>
      </c>
      <c r="I2469" s="93">
        <v>3.0</v>
      </c>
      <c r="J2469" s="97">
        <v>1.9</v>
      </c>
      <c r="K2469" s="94">
        <v>2025.0</v>
      </c>
      <c r="L2469" s="93" t="s">
        <v>856</v>
      </c>
      <c r="M2469" s="93">
        <v>2024.0</v>
      </c>
      <c r="N2469" s="93" t="s">
        <v>208</v>
      </c>
      <c r="O2469" s="65" t="str">
        <f t="shared" si="1"/>
        <v>352561500001</v>
      </c>
      <c r="P2469" s="65">
        <f t="shared" si="2"/>
        <v>4</v>
      </c>
      <c r="Q2469" s="65">
        <f t="shared" si="3"/>
        <v>5</v>
      </c>
      <c r="R2469" s="65" t="str">
        <f t="shared" si="12"/>
        <v>35.256.150/0001-45</v>
      </c>
      <c r="S2469" s="84"/>
      <c r="T2469" s="84" t="str">
        <f t="shared" si="10"/>
        <v/>
      </c>
      <c r="U2469" s="84" t="str">
        <f t="shared" si="11"/>
        <v/>
      </c>
      <c r="V2469" s="65" t="str">
        <f t="shared" si="5"/>
        <v/>
      </c>
      <c r="W2469" s="84"/>
      <c r="X2469" s="84"/>
      <c r="Y2469" s="85"/>
      <c r="Z2469" s="85"/>
      <c r="AA2469" s="65" t="str">
        <f t="shared" si="6"/>
        <v/>
      </c>
      <c r="AB2469" s="65" t="str">
        <f t="shared" si="7"/>
        <v/>
      </c>
      <c r="AC2469" s="86"/>
      <c r="AD2469" s="87" t="str">
        <f t="shared" si="8"/>
        <v/>
      </c>
      <c r="AE2469" s="84"/>
      <c r="AF2469" s="86">
        <f>IF(AC2469&gt;0,AC2469,'⚙️ Config'!$B$10)</f>
        <v>0.0075</v>
      </c>
      <c r="AG2469" s="88">
        <f t="shared" si="9"/>
        <v>36061.11008</v>
      </c>
      <c r="AH2469" s="88">
        <f>AG2469*'⚙️ Config'!$B$11</f>
        <v>180305.5504</v>
      </c>
      <c r="AI2469" s="88">
        <f>AH2469*'⚙️ Config'!$B$12</f>
        <v>54091.66511</v>
      </c>
      <c r="AJ2469" s="64"/>
      <c r="AK2469" s="84"/>
      <c r="AL2469" s="84"/>
      <c r="AM2469" s="84"/>
      <c r="AN2469" s="84"/>
      <c r="AO2469" s="84"/>
      <c r="AP2469" s="84"/>
      <c r="AQ2469" s="84"/>
    </row>
    <row r="2470" ht="15.0" customHeight="1">
      <c r="A2470" s="93">
        <v>2467.0</v>
      </c>
      <c r="B2470" s="94" t="s">
        <v>5347</v>
      </c>
      <c r="C2470" s="93" t="s">
        <v>141</v>
      </c>
      <c r="D2470" s="93" t="s">
        <v>5348</v>
      </c>
      <c r="E2470" s="95">
        <v>36.87</v>
      </c>
      <c r="F2470" s="93" t="s">
        <v>85</v>
      </c>
      <c r="G2470" s="93" t="s">
        <v>606</v>
      </c>
      <c r="H2470" s="96">
        <v>4798539.79</v>
      </c>
      <c r="I2470" s="93">
        <v>3.0</v>
      </c>
      <c r="J2470" s="97">
        <v>2.3</v>
      </c>
      <c r="K2470" s="94">
        <v>2024.0</v>
      </c>
      <c r="L2470" s="93" t="s">
        <v>837</v>
      </c>
      <c r="M2470" s="93">
        <v>2023.0</v>
      </c>
      <c r="N2470" s="93" t="s">
        <v>161</v>
      </c>
      <c r="O2470" s="65" t="str">
        <f t="shared" si="1"/>
        <v>341785640001</v>
      </c>
      <c r="P2470" s="65">
        <f t="shared" si="2"/>
        <v>3</v>
      </c>
      <c r="Q2470" s="65">
        <f t="shared" si="3"/>
        <v>0</v>
      </c>
      <c r="R2470" s="65" t="str">
        <f t="shared" si="12"/>
        <v>34.178.564/0001-30</v>
      </c>
      <c r="S2470" s="84"/>
      <c r="T2470" s="84" t="str">
        <f t="shared" si="10"/>
        <v/>
      </c>
      <c r="U2470" s="84" t="str">
        <f t="shared" si="11"/>
        <v/>
      </c>
      <c r="V2470" s="65" t="str">
        <f t="shared" si="5"/>
        <v/>
      </c>
      <c r="W2470" s="84"/>
      <c r="X2470" s="84"/>
      <c r="Y2470" s="85"/>
      <c r="Z2470" s="85"/>
      <c r="AA2470" s="65" t="str">
        <f t="shared" si="6"/>
        <v/>
      </c>
      <c r="AB2470" s="65" t="str">
        <f t="shared" si="7"/>
        <v/>
      </c>
      <c r="AC2470" s="86"/>
      <c r="AD2470" s="87" t="str">
        <f t="shared" si="8"/>
        <v/>
      </c>
      <c r="AE2470" s="84"/>
      <c r="AF2470" s="86">
        <f>IF(AC2470&gt;0,AC2470,'⚙️ Config'!$B$10)</f>
        <v>0.0075</v>
      </c>
      <c r="AG2470" s="88">
        <f t="shared" si="9"/>
        <v>35989.04843</v>
      </c>
      <c r="AH2470" s="88">
        <f>AG2470*'⚙️ Config'!$B$11</f>
        <v>179945.2421</v>
      </c>
      <c r="AI2470" s="88">
        <f>AH2470*'⚙️ Config'!$B$12</f>
        <v>53983.57264</v>
      </c>
      <c r="AJ2470" s="64"/>
      <c r="AK2470" s="84"/>
      <c r="AL2470" s="84"/>
      <c r="AM2470" s="84"/>
      <c r="AN2470" s="84"/>
      <c r="AO2470" s="84"/>
      <c r="AP2470" s="84"/>
      <c r="AQ2470" s="84"/>
    </row>
    <row r="2471" ht="15.0" customHeight="1">
      <c r="A2471" s="93">
        <v>2468.0</v>
      </c>
      <c r="B2471" s="94" t="s">
        <v>5349</v>
      </c>
      <c r="C2471" s="93" t="s">
        <v>141</v>
      </c>
      <c r="D2471" s="93" t="s">
        <v>5350</v>
      </c>
      <c r="E2471" s="95">
        <v>32.55</v>
      </c>
      <c r="F2471" s="93" t="s">
        <v>85</v>
      </c>
      <c r="G2471" s="93" t="s">
        <v>606</v>
      </c>
      <c r="H2471" s="96">
        <v>4792062.9</v>
      </c>
      <c r="I2471" s="93">
        <v>3.0</v>
      </c>
      <c r="J2471" s="97">
        <v>2.8</v>
      </c>
      <c r="K2471" s="94">
        <v>2024.0</v>
      </c>
      <c r="L2471" s="93" t="s">
        <v>630</v>
      </c>
      <c r="M2471" s="93">
        <v>2023.0</v>
      </c>
      <c r="N2471" s="93" t="s">
        <v>161</v>
      </c>
      <c r="O2471" s="65" t="str">
        <f t="shared" si="1"/>
        <v>320864130001</v>
      </c>
      <c r="P2471" s="65">
        <f t="shared" si="2"/>
        <v>2</v>
      </c>
      <c r="Q2471" s="65">
        <f t="shared" si="3"/>
        <v>7</v>
      </c>
      <c r="R2471" s="65" t="str">
        <f t="shared" si="12"/>
        <v>32.086.413/0001-27</v>
      </c>
      <c r="S2471" s="84"/>
      <c r="T2471" s="84" t="str">
        <f t="shared" si="10"/>
        <v/>
      </c>
      <c r="U2471" s="84" t="str">
        <f t="shared" si="11"/>
        <v/>
      </c>
      <c r="V2471" s="65" t="str">
        <f t="shared" si="5"/>
        <v/>
      </c>
      <c r="W2471" s="84"/>
      <c r="X2471" s="84"/>
      <c r="Y2471" s="85"/>
      <c r="Z2471" s="85"/>
      <c r="AA2471" s="65" t="str">
        <f t="shared" si="6"/>
        <v/>
      </c>
      <c r="AB2471" s="65" t="str">
        <f t="shared" si="7"/>
        <v/>
      </c>
      <c r="AC2471" s="86"/>
      <c r="AD2471" s="87" t="str">
        <f t="shared" si="8"/>
        <v/>
      </c>
      <c r="AE2471" s="84"/>
      <c r="AF2471" s="86">
        <f>IF(AC2471&gt;0,AC2471,'⚙️ Config'!$B$10)</f>
        <v>0.0075</v>
      </c>
      <c r="AG2471" s="88">
        <f t="shared" si="9"/>
        <v>35940.47175</v>
      </c>
      <c r="AH2471" s="88">
        <f>AG2471*'⚙️ Config'!$B$11</f>
        <v>179702.3588</v>
      </c>
      <c r="AI2471" s="88">
        <f>AH2471*'⚙️ Config'!$B$12</f>
        <v>53910.70763</v>
      </c>
      <c r="AJ2471" s="64"/>
      <c r="AK2471" s="84"/>
      <c r="AL2471" s="84"/>
      <c r="AM2471" s="84"/>
      <c r="AN2471" s="84"/>
      <c r="AO2471" s="84"/>
      <c r="AP2471" s="84"/>
      <c r="AQ2471" s="84"/>
    </row>
    <row r="2472" ht="15.0" customHeight="1">
      <c r="A2472" s="93">
        <v>2469.0</v>
      </c>
      <c r="B2472" s="94" t="s">
        <v>5351</v>
      </c>
      <c r="C2472" s="93" t="s">
        <v>141</v>
      </c>
      <c r="D2472" s="93" t="s">
        <v>5352</v>
      </c>
      <c r="E2472" s="95">
        <v>33.4</v>
      </c>
      <c r="F2472" s="93" t="s">
        <v>85</v>
      </c>
      <c r="G2472" s="93" t="s">
        <v>606</v>
      </c>
      <c r="H2472" s="96">
        <v>4787523.35</v>
      </c>
      <c r="I2472" s="93">
        <v>3.0</v>
      </c>
      <c r="J2472" s="97">
        <v>3.2</v>
      </c>
      <c r="K2472" s="94">
        <v>2024.0</v>
      </c>
      <c r="L2472" s="93" t="s">
        <v>387</v>
      </c>
      <c r="M2472" s="93">
        <v>2023.0</v>
      </c>
      <c r="N2472" s="93" t="s">
        <v>189</v>
      </c>
      <c r="O2472" s="65" t="str">
        <f t="shared" si="1"/>
        <v>359493930001</v>
      </c>
      <c r="P2472" s="65">
        <f t="shared" si="2"/>
        <v>6</v>
      </c>
      <c r="Q2472" s="65">
        <f t="shared" si="3"/>
        <v>9</v>
      </c>
      <c r="R2472" s="65" t="str">
        <f t="shared" si="12"/>
        <v>35.949.393/0001-69</v>
      </c>
      <c r="S2472" s="84"/>
      <c r="T2472" s="84" t="str">
        <f t="shared" si="10"/>
        <v/>
      </c>
      <c r="U2472" s="84" t="str">
        <f t="shared" si="11"/>
        <v/>
      </c>
      <c r="V2472" s="65" t="str">
        <f t="shared" si="5"/>
        <v/>
      </c>
      <c r="W2472" s="84"/>
      <c r="X2472" s="84"/>
      <c r="Y2472" s="85"/>
      <c r="Z2472" s="85"/>
      <c r="AA2472" s="65" t="str">
        <f t="shared" si="6"/>
        <v/>
      </c>
      <c r="AB2472" s="65" t="str">
        <f t="shared" si="7"/>
        <v/>
      </c>
      <c r="AC2472" s="86"/>
      <c r="AD2472" s="87" t="str">
        <f t="shared" si="8"/>
        <v/>
      </c>
      <c r="AE2472" s="84"/>
      <c r="AF2472" s="86">
        <f>IF(AC2472&gt;0,AC2472,'⚙️ Config'!$B$10)</f>
        <v>0.0075</v>
      </c>
      <c r="AG2472" s="88">
        <f t="shared" si="9"/>
        <v>35906.42513</v>
      </c>
      <c r="AH2472" s="88">
        <f>AG2472*'⚙️ Config'!$B$11</f>
        <v>179532.1256</v>
      </c>
      <c r="AI2472" s="88">
        <f>AH2472*'⚙️ Config'!$B$12</f>
        <v>53859.63769</v>
      </c>
      <c r="AJ2472" s="64"/>
      <c r="AK2472" s="84"/>
      <c r="AL2472" s="84"/>
      <c r="AM2472" s="84"/>
      <c r="AN2472" s="84"/>
      <c r="AO2472" s="84"/>
      <c r="AP2472" s="84"/>
      <c r="AQ2472" s="84"/>
    </row>
    <row r="2473" ht="15.0" customHeight="1">
      <c r="A2473" s="93">
        <v>2470.0</v>
      </c>
      <c r="B2473" s="94" t="s">
        <v>5353</v>
      </c>
      <c r="C2473" s="93" t="s">
        <v>141</v>
      </c>
      <c r="D2473" s="93" t="s">
        <v>5354</v>
      </c>
      <c r="E2473" s="95">
        <v>37.82</v>
      </c>
      <c r="F2473" s="93" t="s">
        <v>85</v>
      </c>
      <c r="G2473" s="93" t="s">
        <v>606</v>
      </c>
      <c r="H2473" s="96">
        <v>4779458.65</v>
      </c>
      <c r="I2473" s="93">
        <v>3.0</v>
      </c>
      <c r="J2473" s="97">
        <v>1.8</v>
      </c>
      <c r="K2473" s="94">
        <v>2024.0</v>
      </c>
      <c r="L2473" s="93" t="s">
        <v>501</v>
      </c>
      <c r="M2473" s="93">
        <v>2024.0</v>
      </c>
      <c r="N2473" s="93" t="s">
        <v>161</v>
      </c>
      <c r="O2473" s="65" t="str">
        <f t="shared" si="1"/>
        <v>446994940001</v>
      </c>
      <c r="P2473" s="65">
        <f t="shared" si="2"/>
        <v>1</v>
      </c>
      <c r="Q2473" s="65">
        <f t="shared" si="3"/>
        <v>0</v>
      </c>
      <c r="R2473" s="65" t="str">
        <f t="shared" si="12"/>
        <v>44.699.494/0001-10</v>
      </c>
      <c r="S2473" s="84"/>
      <c r="T2473" s="84" t="str">
        <f t="shared" si="10"/>
        <v/>
      </c>
      <c r="U2473" s="84" t="str">
        <f t="shared" si="11"/>
        <v/>
      </c>
      <c r="V2473" s="65" t="str">
        <f t="shared" si="5"/>
        <v/>
      </c>
      <c r="W2473" s="84"/>
      <c r="X2473" s="84"/>
      <c r="Y2473" s="85"/>
      <c r="Z2473" s="85"/>
      <c r="AA2473" s="65" t="str">
        <f t="shared" si="6"/>
        <v/>
      </c>
      <c r="AB2473" s="65" t="str">
        <f t="shared" si="7"/>
        <v/>
      </c>
      <c r="AC2473" s="86"/>
      <c r="AD2473" s="87" t="str">
        <f t="shared" si="8"/>
        <v/>
      </c>
      <c r="AE2473" s="84"/>
      <c r="AF2473" s="86">
        <f>IF(AC2473&gt;0,AC2473,'⚙️ Config'!$B$10)</f>
        <v>0.0075</v>
      </c>
      <c r="AG2473" s="88">
        <f t="shared" si="9"/>
        <v>35845.93988</v>
      </c>
      <c r="AH2473" s="88">
        <f>AG2473*'⚙️ Config'!$B$11</f>
        <v>179229.6994</v>
      </c>
      <c r="AI2473" s="88">
        <f>AH2473*'⚙️ Config'!$B$12</f>
        <v>53768.90981</v>
      </c>
      <c r="AJ2473" s="64"/>
      <c r="AK2473" s="84"/>
      <c r="AL2473" s="84"/>
      <c r="AM2473" s="84"/>
      <c r="AN2473" s="84"/>
      <c r="AO2473" s="84"/>
      <c r="AP2473" s="84"/>
      <c r="AQ2473" s="84"/>
    </row>
    <row r="2474" ht="15.0" customHeight="1">
      <c r="A2474" s="93">
        <v>2471.0</v>
      </c>
      <c r="B2474" s="94" t="s">
        <v>5355</v>
      </c>
      <c r="C2474" s="93" t="s">
        <v>141</v>
      </c>
      <c r="D2474" s="93" t="s">
        <v>5356</v>
      </c>
      <c r="E2474" s="95">
        <v>28.59</v>
      </c>
      <c r="F2474" s="93" t="s">
        <v>85</v>
      </c>
      <c r="G2474" s="93" t="s">
        <v>606</v>
      </c>
      <c r="H2474" s="96">
        <v>4775394.1</v>
      </c>
      <c r="I2474" s="93">
        <v>3.0</v>
      </c>
      <c r="J2474" s="97">
        <v>2.8</v>
      </c>
      <c r="K2474" s="94">
        <v>2023.0</v>
      </c>
      <c r="L2474" s="93" t="s">
        <v>719</v>
      </c>
      <c r="M2474" s="93">
        <v>2023.0</v>
      </c>
      <c r="N2474" s="93" t="s">
        <v>145</v>
      </c>
      <c r="O2474" s="65" t="str">
        <f t="shared" si="1"/>
        <v>776014330001</v>
      </c>
      <c r="P2474" s="65">
        <f t="shared" si="2"/>
        <v>2</v>
      </c>
      <c r="Q2474" s="65">
        <f t="shared" si="3"/>
        <v>7</v>
      </c>
      <c r="R2474" s="65" t="str">
        <f t="shared" si="12"/>
        <v>77.601.433/0001-27</v>
      </c>
      <c r="S2474" s="84"/>
      <c r="T2474" s="84" t="str">
        <f t="shared" si="10"/>
        <v/>
      </c>
      <c r="U2474" s="84" t="str">
        <f t="shared" si="11"/>
        <v/>
      </c>
      <c r="V2474" s="65" t="str">
        <f t="shared" si="5"/>
        <v/>
      </c>
      <c r="W2474" s="84"/>
      <c r="X2474" s="84"/>
      <c r="Y2474" s="85"/>
      <c r="Z2474" s="85"/>
      <c r="AA2474" s="65" t="str">
        <f t="shared" si="6"/>
        <v/>
      </c>
      <c r="AB2474" s="65" t="str">
        <f t="shared" si="7"/>
        <v/>
      </c>
      <c r="AC2474" s="86"/>
      <c r="AD2474" s="87" t="str">
        <f t="shared" si="8"/>
        <v/>
      </c>
      <c r="AE2474" s="84"/>
      <c r="AF2474" s="86">
        <f>IF(AC2474&gt;0,AC2474,'⚙️ Config'!$B$10)</f>
        <v>0.0075</v>
      </c>
      <c r="AG2474" s="88">
        <f t="shared" si="9"/>
        <v>35815.45575</v>
      </c>
      <c r="AH2474" s="88">
        <f>AG2474*'⚙️ Config'!$B$11</f>
        <v>179077.2788</v>
      </c>
      <c r="AI2474" s="88">
        <f>AH2474*'⚙️ Config'!$B$12</f>
        <v>53723.18363</v>
      </c>
      <c r="AJ2474" s="64"/>
      <c r="AK2474" s="84"/>
      <c r="AL2474" s="84"/>
      <c r="AM2474" s="84"/>
      <c r="AN2474" s="84"/>
      <c r="AO2474" s="84"/>
      <c r="AP2474" s="84"/>
      <c r="AQ2474" s="84"/>
    </row>
    <row r="2475" ht="15.0" customHeight="1">
      <c r="A2475" s="93">
        <v>2472.0</v>
      </c>
      <c r="B2475" s="94" t="s">
        <v>5357</v>
      </c>
      <c r="C2475" s="93" t="s">
        <v>141</v>
      </c>
      <c r="D2475" s="93" t="s">
        <v>5358</v>
      </c>
      <c r="E2475" s="95">
        <v>37.31</v>
      </c>
      <c r="F2475" s="93" t="s">
        <v>85</v>
      </c>
      <c r="G2475" s="93" t="s">
        <v>606</v>
      </c>
      <c r="H2475" s="96">
        <v>4772672.18</v>
      </c>
      <c r="I2475" s="93">
        <v>3.0</v>
      </c>
      <c r="J2475" s="97">
        <v>3.9</v>
      </c>
      <c r="K2475" s="94">
        <v>2025.0</v>
      </c>
      <c r="L2475" s="93" t="s">
        <v>5359</v>
      </c>
      <c r="M2475" s="93">
        <v>2022.0</v>
      </c>
      <c r="N2475" s="93" t="s">
        <v>595</v>
      </c>
      <c r="O2475" s="65" t="str">
        <f t="shared" si="1"/>
        <v>511378590001</v>
      </c>
      <c r="P2475" s="65">
        <f t="shared" si="2"/>
        <v>8</v>
      </c>
      <c r="Q2475" s="65">
        <f t="shared" si="3"/>
        <v>8</v>
      </c>
      <c r="R2475" s="65" t="str">
        <f t="shared" si="12"/>
        <v>51.137.859/0001-88</v>
      </c>
      <c r="S2475" s="84"/>
      <c r="T2475" s="84" t="str">
        <f t="shared" si="10"/>
        <v/>
      </c>
      <c r="U2475" s="84" t="str">
        <f t="shared" si="11"/>
        <v/>
      </c>
      <c r="V2475" s="65" t="str">
        <f t="shared" si="5"/>
        <v/>
      </c>
      <c r="W2475" s="84"/>
      <c r="X2475" s="84"/>
      <c r="Y2475" s="85"/>
      <c r="Z2475" s="85"/>
      <c r="AA2475" s="65" t="str">
        <f t="shared" si="6"/>
        <v/>
      </c>
      <c r="AB2475" s="65" t="str">
        <f t="shared" si="7"/>
        <v/>
      </c>
      <c r="AC2475" s="86"/>
      <c r="AD2475" s="87" t="str">
        <f t="shared" si="8"/>
        <v/>
      </c>
      <c r="AE2475" s="84"/>
      <c r="AF2475" s="86">
        <f>IF(AC2475&gt;0,AC2475,'⚙️ Config'!$B$10)</f>
        <v>0.0075</v>
      </c>
      <c r="AG2475" s="88">
        <f t="shared" si="9"/>
        <v>35795.04135</v>
      </c>
      <c r="AH2475" s="88">
        <f>AG2475*'⚙️ Config'!$B$11</f>
        <v>178975.2068</v>
      </c>
      <c r="AI2475" s="88">
        <f>AH2475*'⚙️ Config'!$B$12</f>
        <v>53692.56203</v>
      </c>
      <c r="AJ2475" s="64"/>
      <c r="AK2475" s="84"/>
      <c r="AL2475" s="84"/>
      <c r="AM2475" s="84"/>
      <c r="AN2475" s="84"/>
      <c r="AO2475" s="84"/>
      <c r="AP2475" s="84"/>
      <c r="AQ2475" s="84"/>
    </row>
    <row r="2476" ht="15.0" customHeight="1">
      <c r="A2476" s="93">
        <v>2473.0</v>
      </c>
      <c r="B2476" s="94" t="s">
        <v>5360</v>
      </c>
      <c r="C2476" s="93" t="s">
        <v>141</v>
      </c>
      <c r="D2476" s="93" t="s">
        <v>5361</v>
      </c>
      <c r="E2476" s="95">
        <v>58.85</v>
      </c>
      <c r="F2476" s="93" t="s">
        <v>85</v>
      </c>
      <c r="G2476" s="93" t="s">
        <v>606</v>
      </c>
      <c r="H2476" s="96">
        <v>4760521.96</v>
      </c>
      <c r="I2476" s="93">
        <v>2.0</v>
      </c>
      <c r="J2476" s="97">
        <v>2.1</v>
      </c>
      <c r="K2476" s="94">
        <v>2025.0</v>
      </c>
      <c r="L2476" s="93" t="s">
        <v>1160</v>
      </c>
      <c r="M2476" s="93">
        <v>2024.0</v>
      </c>
      <c r="N2476" s="93" t="s">
        <v>713</v>
      </c>
      <c r="O2476" s="65" t="str">
        <f t="shared" si="1"/>
        <v>492706710001</v>
      </c>
      <c r="P2476" s="65">
        <f t="shared" si="2"/>
        <v>6</v>
      </c>
      <c r="Q2476" s="65">
        <f t="shared" si="3"/>
        <v>1</v>
      </c>
      <c r="R2476" s="65" t="str">
        <f t="shared" si="12"/>
        <v>49.270.671/0001-61</v>
      </c>
      <c r="S2476" s="84"/>
      <c r="T2476" s="84" t="str">
        <f t="shared" si="10"/>
        <v/>
      </c>
      <c r="U2476" s="84" t="str">
        <f t="shared" si="11"/>
        <v/>
      </c>
      <c r="V2476" s="65" t="str">
        <f t="shared" si="5"/>
        <v/>
      </c>
      <c r="W2476" s="84"/>
      <c r="X2476" s="84"/>
      <c r="Y2476" s="85"/>
      <c r="Z2476" s="85"/>
      <c r="AA2476" s="65" t="str">
        <f t="shared" si="6"/>
        <v/>
      </c>
      <c r="AB2476" s="65" t="str">
        <f t="shared" si="7"/>
        <v/>
      </c>
      <c r="AC2476" s="86"/>
      <c r="AD2476" s="87" t="str">
        <f t="shared" si="8"/>
        <v/>
      </c>
      <c r="AE2476" s="84"/>
      <c r="AF2476" s="86">
        <f>IF(AC2476&gt;0,AC2476,'⚙️ Config'!$B$10)</f>
        <v>0.0075</v>
      </c>
      <c r="AG2476" s="88">
        <f t="shared" si="9"/>
        <v>35703.9147</v>
      </c>
      <c r="AH2476" s="88">
        <f>AG2476*'⚙️ Config'!$B$11</f>
        <v>178519.5735</v>
      </c>
      <c r="AI2476" s="88">
        <f>AH2476*'⚙️ Config'!$B$12</f>
        <v>53555.87205</v>
      </c>
      <c r="AJ2476" s="64"/>
      <c r="AK2476" s="84"/>
      <c r="AL2476" s="84"/>
      <c r="AM2476" s="84"/>
      <c r="AN2476" s="84"/>
      <c r="AO2476" s="84"/>
      <c r="AP2476" s="84"/>
      <c r="AQ2476" s="84"/>
    </row>
    <row r="2477" ht="15.0" customHeight="1">
      <c r="A2477" s="93">
        <v>2474.0</v>
      </c>
      <c r="B2477" s="94" t="s">
        <v>5362</v>
      </c>
      <c r="C2477" s="93" t="s">
        <v>141</v>
      </c>
      <c r="D2477" s="93" t="s">
        <v>5363</v>
      </c>
      <c r="E2477" s="95">
        <v>45.13</v>
      </c>
      <c r="F2477" s="93" t="s">
        <v>85</v>
      </c>
      <c r="G2477" s="93" t="s">
        <v>606</v>
      </c>
      <c r="H2477" s="96">
        <v>4745185.72</v>
      </c>
      <c r="I2477" s="93">
        <v>1.0</v>
      </c>
      <c r="J2477" s="97">
        <v>2.3</v>
      </c>
      <c r="K2477" s="94">
        <v>2023.0</v>
      </c>
      <c r="L2477" s="93" t="s">
        <v>295</v>
      </c>
      <c r="M2477" s="93">
        <v>2023.0</v>
      </c>
      <c r="N2477" s="93" t="s">
        <v>145</v>
      </c>
      <c r="O2477" s="65" t="str">
        <f t="shared" si="1"/>
        <v>114556780001</v>
      </c>
      <c r="P2477" s="65">
        <f t="shared" si="2"/>
        <v>8</v>
      </c>
      <c r="Q2477" s="65">
        <f t="shared" si="3"/>
        <v>5</v>
      </c>
      <c r="R2477" s="65" t="str">
        <f t="shared" si="12"/>
        <v>11.455.678/0001-85</v>
      </c>
      <c r="S2477" s="84"/>
      <c r="T2477" s="84" t="str">
        <f t="shared" si="10"/>
        <v/>
      </c>
      <c r="U2477" s="84" t="str">
        <f t="shared" si="11"/>
        <v/>
      </c>
      <c r="V2477" s="65" t="str">
        <f t="shared" si="5"/>
        <v/>
      </c>
      <c r="W2477" s="84"/>
      <c r="X2477" s="84"/>
      <c r="Y2477" s="85"/>
      <c r="Z2477" s="85"/>
      <c r="AA2477" s="65" t="str">
        <f t="shared" si="6"/>
        <v/>
      </c>
      <c r="AB2477" s="65" t="str">
        <f t="shared" si="7"/>
        <v/>
      </c>
      <c r="AC2477" s="86"/>
      <c r="AD2477" s="87" t="str">
        <f t="shared" si="8"/>
        <v/>
      </c>
      <c r="AE2477" s="84"/>
      <c r="AF2477" s="86">
        <f>IF(AC2477&gt;0,AC2477,'⚙️ Config'!$B$10)</f>
        <v>0.0075</v>
      </c>
      <c r="AG2477" s="88">
        <f t="shared" si="9"/>
        <v>35588.8929</v>
      </c>
      <c r="AH2477" s="88">
        <f>AG2477*'⚙️ Config'!$B$11</f>
        <v>177944.4645</v>
      </c>
      <c r="AI2477" s="88">
        <f>AH2477*'⚙️ Config'!$B$12</f>
        <v>53383.33935</v>
      </c>
      <c r="AJ2477" s="64"/>
      <c r="AK2477" s="84"/>
      <c r="AL2477" s="84"/>
      <c r="AM2477" s="84"/>
      <c r="AN2477" s="84"/>
      <c r="AO2477" s="84"/>
      <c r="AP2477" s="84"/>
      <c r="AQ2477" s="84"/>
    </row>
    <row r="2478" ht="15.0" customHeight="1">
      <c r="A2478" s="93">
        <v>2475.0</v>
      </c>
      <c r="B2478" s="94" t="s">
        <v>5364</v>
      </c>
      <c r="C2478" s="93" t="s">
        <v>141</v>
      </c>
      <c r="D2478" s="93" t="s">
        <v>5365</v>
      </c>
      <c r="E2478" s="95">
        <v>35.67</v>
      </c>
      <c r="F2478" s="93" t="s">
        <v>85</v>
      </c>
      <c r="G2478" s="93" t="s">
        <v>606</v>
      </c>
      <c r="H2478" s="96">
        <v>4739197.93</v>
      </c>
      <c r="I2478" s="93">
        <v>2.0</v>
      </c>
      <c r="J2478" s="97">
        <v>3.6</v>
      </c>
      <c r="K2478" s="94">
        <v>2024.0</v>
      </c>
      <c r="L2478" s="93" t="s">
        <v>976</v>
      </c>
      <c r="M2478" s="93">
        <v>2022.0</v>
      </c>
      <c r="N2478" s="93" t="s">
        <v>161</v>
      </c>
      <c r="O2478" s="65" t="str">
        <f t="shared" si="1"/>
        <v>179600030001</v>
      </c>
      <c r="P2478" s="65">
        <f t="shared" si="2"/>
        <v>7</v>
      </c>
      <c r="Q2478" s="65">
        <f t="shared" si="3"/>
        <v>0</v>
      </c>
      <c r="R2478" s="65" t="str">
        <f t="shared" si="12"/>
        <v>17.960.003/0001-70</v>
      </c>
      <c r="S2478" s="84"/>
      <c r="T2478" s="84" t="str">
        <f t="shared" si="10"/>
        <v/>
      </c>
      <c r="U2478" s="84" t="str">
        <f t="shared" si="11"/>
        <v/>
      </c>
      <c r="V2478" s="65" t="str">
        <f t="shared" si="5"/>
        <v/>
      </c>
      <c r="W2478" s="84"/>
      <c r="X2478" s="84"/>
      <c r="Y2478" s="85"/>
      <c r="Z2478" s="85"/>
      <c r="AA2478" s="65" t="str">
        <f t="shared" si="6"/>
        <v/>
      </c>
      <c r="AB2478" s="65" t="str">
        <f t="shared" si="7"/>
        <v/>
      </c>
      <c r="AC2478" s="86"/>
      <c r="AD2478" s="87" t="str">
        <f t="shared" si="8"/>
        <v/>
      </c>
      <c r="AE2478" s="84"/>
      <c r="AF2478" s="86">
        <f>IF(AC2478&gt;0,AC2478,'⚙️ Config'!$B$10)</f>
        <v>0.0075</v>
      </c>
      <c r="AG2478" s="88">
        <f t="shared" si="9"/>
        <v>35543.98448</v>
      </c>
      <c r="AH2478" s="88">
        <f>AG2478*'⚙️ Config'!$B$11</f>
        <v>177719.9224</v>
      </c>
      <c r="AI2478" s="88">
        <f>AH2478*'⚙️ Config'!$B$12</f>
        <v>53315.97671</v>
      </c>
      <c r="AJ2478" s="64"/>
      <c r="AK2478" s="84"/>
      <c r="AL2478" s="84"/>
      <c r="AM2478" s="84"/>
      <c r="AN2478" s="84"/>
      <c r="AO2478" s="84"/>
      <c r="AP2478" s="84"/>
      <c r="AQ2478" s="84"/>
    </row>
    <row r="2479" ht="15.0" customHeight="1">
      <c r="A2479" s="93">
        <v>2476.0</v>
      </c>
      <c r="B2479" s="94" t="s">
        <v>5366</v>
      </c>
      <c r="C2479" s="93" t="s">
        <v>141</v>
      </c>
      <c r="D2479" s="93" t="s">
        <v>5367</v>
      </c>
      <c r="E2479" s="95">
        <v>43.73</v>
      </c>
      <c r="F2479" s="93" t="s">
        <v>85</v>
      </c>
      <c r="G2479" s="93" t="s">
        <v>606</v>
      </c>
      <c r="H2479" s="96">
        <v>4727359.26</v>
      </c>
      <c r="I2479" s="93">
        <v>3.0</v>
      </c>
      <c r="J2479" s="97">
        <v>1.7</v>
      </c>
      <c r="K2479" s="94">
        <v>2025.0</v>
      </c>
      <c r="L2479" s="93" t="s">
        <v>691</v>
      </c>
      <c r="M2479" s="93">
        <v>2024.0</v>
      </c>
      <c r="N2479" s="93" t="s">
        <v>161</v>
      </c>
      <c r="O2479" s="65" t="str">
        <f t="shared" si="1"/>
        <v>315589990001</v>
      </c>
      <c r="P2479" s="65">
        <f t="shared" si="2"/>
        <v>1</v>
      </c>
      <c r="Q2479" s="65">
        <f t="shared" si="3"/>
        <v>2</v>
      </c>
      <c r="R2479" s="65" t="str">
        <f t="shared" si="12"/>
        <v>31.558.999/0001-12</v>
      </c>
      <c r="S2479" s="84"/>
      <c r="T2479" s="84" t="str">
        <f t="shared" si="10"/>
        <v/>
      </c>
      <c r="U2479" s="84" t="str">
        <f t="shared" si="11"/>
        <v/>
      </c>
      <c r="V2479" s="65" t="str">
        <f t="shared" si="5"/>
        <v/>
      </c>
      <c r="W2479" s="84"/>
      <c r="X2479" s="84"/>
      <c r="Y2479" s="85"/>
      <c r="Z2479" s="85"/>
      <c r="AA2479" s="65" t="str">
        <f t="shared" si="6"/>
        <v/>
      </c>
      <c r="AB2479" s="65" t="str">
        <f t="shared" si="7"/>
        <v/>
      </c>
      <c r="AC2479" s="86"/>
      <c r="AD2479" s="87" t="str">
        <f t="shared" si="8"/>
        <v/>
      </c>
      <c r="AE2479" s="84"/>
      <c r="AF2479" s="86">
        <f>IF(AC2479&gt;0,AC2479,'⚙️ Config'!$B$10)</f>
        <v>0.0075</v>
      </c>
      <c r="AG2479" s="88">
        <f t="shared" si="9"/>
        <v>35455.19445</v>
      </c>
      <c r="AH2479" s="88">
        <f>AG2479*'⚙️ Config'!$B$11</f>
        <v>177275.9723</v>
      </c>
      <c r="AI2479" s="88">
        <f>AH2479*'⚙️ Config'!$B$12</f>
        <v>53182.79168</v>
      </c>
      <c r="AJ2479" s="64"/>
      <c r="AK2479" s="84"/>
      <c r="AL2479" s="84"/>
      <c r="AM2479" s="84"/>
      <c r="AN2479" s="84"/>
      <c r="AO2479" s="84"/>
      <c r="AP2479" s="84"/>
      <c r="AQ2479" s="84"/>
    </row>
    <row r="2480" ht="15.0" customHeight="1">
      <c r="A2480" s="93">
        <v>2477.0</v>
      </c>
      <c r="B2480" s="94" t="s">
        <v>5368</v>
      </c>
      <c r="C2480" s="93" t="s">
        <v>141</v>
      </c>
      <c r="D2480" s="93" t="s">
        <v>5369</v>
      </c>
      <c r="E2480" s="95">
        <v>37.18</v>
      </c>
      <c r="F2480" s="93" t="s">
        <v>85</v>
      </c>
      <c r="G2480" s="93" t="s">
        <v>606</v>
      </c>
      <c r="H2480" s="96">
        <v>4724607.91</v>
      </c>
      <c r="I2480" s="93">
        <v>3.0</v>
      </c>
      <c r="J2480" s="97">
        <v>2.1</v>
      </c>
      <c r="K2480" s="94">
        <v>2024.0</v>
      </c>
      <c r="L2480" s="93" t="s">
        <v>508</v>
      </c>
      <c r="M2480" s="93">
        <v>2024.0</v>
      </c>
      <c r="N2480" s="93" t="s">
        <v>161</v>
      </c>
      <c r="O2480" s="65" t="str">
        <f t="shared" si="1"/>
        <v>082203320001</v>
      </c>
      <c r="P2480" s="65">
        <f t="shared" si="2"/>
        <v>9</v>
      </c>
      <c r="Q2480" s="65">
        <f t="shared" si="3"/>
        <v>3</v>
      </c>
      <c r="R2480" s="65" t="str">
        <f t="shared" si="12"/>
        <v>08.220.332/0001-93</v>
      </c>
      <c r="S2480" s="84"/>
      <c r="T2480" s="84" t="str">
        <f t="shared" si="10"/>
        <v/>
      </c>
      <c r="U2480" s="84" t="str">
        <f t="shared" si="11"/>
        <v/>
      </c>
      <c r="V2480" s="65" t="str">
        <f t="shared" si="5"/>
        <v/>
      </c>
      <c r="W2480" s="84"/>
      <c r="X2480" s="84"/>
      <c r="Y2480" s="85"/>
      <c r="Z2480" s="85"/>
      <c r="AA2480" s="65" t="str">
        <f t="shared" si="6"/>
        <v/>
      </c>
      <c r="AB2480" s="65" t="str">
        <f t="shared" si="7"/>
        <v/>
      </c>
      <c r="AC2480" s="86"/>
      <c r="AD2480" s="87" t="str">
        <f t="shared" si="8"/>
        <v/>
      </c>
      <c r="AE2480" s="84"/>
      <c r="AF2480" s="86">
        <f>IF(AC2480&gt;0,AC2480,'⚙️ Config'!$B$10)</f>
        <v>0.0075</v>
      </c>
      <c r="AG2480" s="88">
        <f t="shared" si="9"/>
        <v>35434.55933</v>
      </c>
      <c r="AH2480" s="88">
        <f>AG2480*'⚙️ Config'!$B$11</f>
        <v>177172.7966</v>
      </c>
      <c r="AI2480" s="88">
        <f>AH2480*'⚙️ Config'!$B$12</f>
        <v>53151.83899</v>
      </c>
      <c r="AJ2480" s="64"/>
      <c r="AK2480" s="84"/>
      <c r="AL2480" s="84"/>
      <c r="AM2480" s="84"/>
      <c r="AN2480" s="84"/>
      <c r="AO2480" s="84"/>
      <c r="AP2480" s="84"/>
      <c r="AQ2480" s="84"/>
    </row>
    <row r="2481" ht="15.0" customHeight="1">
      <c r="A2481" s="93">
        <v>2478.0</v>
      </c>
      <c r="B2481" s="94" t="s">
        <v>5370</v>
      </c>
      <c r="C2481" s="93" t="s">
        <v>141</v>
      </c>
      <c r="D2481" s="93" t="s">
        <v>5371</v>
      </c>
      <c r="E2481" s="95">
        <v>36.79</v>
      </c>
      <c r="F2481" s="93" t="s">
        <v>85</v>
      </c>
      <c r="G2481" s="93" t="s">
        <v>606</v>
      </c>
      <c r="H2481" s="96">
        <v>4717289.59</v>
      </c>
      <c r="I2481" s="93">
        <v>1.0</v>
      </c>
      <c r="J2481" s="97">
        <v>3.7</v>
      </c>
      <c r="K2481" s="94">
        <v>2022.0</v>
      </c>
      <c r="L2481" s="93" t="s">
        <v>448</v>
      </c>
      <c r="M2481" s="93">
        <v>2022.0</v>
      </c>
      <c r="N2481" s="93" t="s">
        <v>145</v>
      </c>
      <c r="O2481" s="65" t="str">
        <f t="shared" si="1"/>
        <v>476932700001</v>
      </c>
      <c r="P2481" s="65">
        <f t="shared" si="2"/>
        <v>9</v>
      </c>
      <c r="Q2481" s="65">
        <f t="shared" si="3"/>
        <v>9</v>
      </c>
      <c r="R2481" s="65" t="str">
        <f t="shared" si="12"/>
        <v>47.693.270/0001-99</v>
      </c>
      <c r="S2481" s="84"/>
      <c r="T2481" s="84" t="str">
        <f t="shared" si="10"/>
        <v/>
      </c>
      <c r="U2481" s="84" t="str">
        <f t="shared" si="11"/>
        <v/>
      </c>
      <c r="V2481" s="65" t="str">
        <f t="shared" si="5"/>
        <v/>
      </c>
      <c r="W2481" s="84"/>
      <c r="X2481" s="84"/>
      <c r="Y2481" s="85"/>
      <c r="Z2481" s="85"/>
      <c r="AA2481" s="65" t="str">
        <f t="shared" si="6"/>
        <v/>
      </c>
      <c r="AB2481" s="65" t="str">
        <f t="shared" si="7"/>
        <v/>
      </c>
      <c r="AC2481" s="86"/>
      <c r="AD2481" s="87" t="str">
        <f t="shared" si="8"/>
        <v/>
      </c>
      <c r="AE2481" s="84"/>
      <c r="AF2481" s="86">
        <f>IF(AC2481&gt;0,AC2481,'⚙️ Config'!$B$10)</f>
        <v>0.0075</v>
      </c>
      <c r="AG2481" s="88">
        <f t="shared" si="9"/>
        <v>35379.67193</v>
      </c>
      <c r="AH2481" s="88">
        <f>AG2481*'⚙️ Config'!$B$11</f>
        <v>176898.3596</v>
      </c>
      <c r="AI2481" s="88">
        <f>AH2481*'⚙️ Config'!$B$12</f>
        <v>53069.50789</v>
      </c>
      <c r="AJ2481" s="64"/>
      <c r="AK2481" s="84"/>
      <c r="AL2481" s="84"/>
      <c r="AM2481" s="84"/>
      <c r="AN2481" s="84"/>
      <c r="AO2481" s="84"/>
      <c r="AP2481" s="84"/>
      <c r="AQ2481" s="84"/>
    </row>
    <row r="2482" ht="15.0" customHeight="1">
      <c r="A2482" s="93">
        <v>2479.0</v>
      </c>
      <c r="B2482" s="94" t="s">
        <v>5372</v>
      </c>
      <c r="C2482" s="93" t="s">
        <v>141</v>
      </c>
      <c r="D2482" s="93" t="s">
        <v>5373</v>
      </c>
      <c r="E2482" s="95">
        <v>30.71</v>
      </c>
      <c r="F2482" s="93" t="s">
        <v>85</v>
      </c>
      <c r="G2482" s="93" t="s">
        <v>606</v>
      </c>
      <c r="H2482" s="96">
        <v>4712549.68</v>
      </c>
      <c r="I2482" s="93">
        <v>2.0</v>
      </c>
      <c r="J2482" s="97">
        <v>2.9</v>
      </c>
      <c r="K2482" s="94">
        <v>2023.0</v>
      </c>
      <c r="L2482" s="93" t="s">
        <v>387</v>
      </c>
      <c r="M2482" s="93">
        <v>2023.0</v>
      </c>
      <c r="N2482" s="93" t="s">
        <v>161</v>
      </c>
      <c r="O2482" s="65" t="str">
        <f t="shared" si="1"/>
        <v>008098950001</v>
      </c>
      <c r="P2482" s="65">
        <f t="shared" si="2"/>
        <v>0</v>
      </c>
      <c r="Q2482" s="65">
        <f t="shared" si="3"/>
        <v>0</v>
      </c>
      <c r="R2482" s="65" t="str">
        <f t="shared" si="12"/>
        <v>00.809.895/0001-00</v>
      </c>
      <c r="S2482" s="84"/>
      <c r="T2482" s="84" t="str">
        <f t="shared" si="10"/>
        <v/>
      </c>
      <c r="U2482" s="84" t="str">
        <f t="shared" si="11"/>
        <v/>
      </c>
      <c r="V2482" s="65" t="str">
        <f t="shared" si="5"/>
        <v/>
      </c>
      <c r="W2482" s="84"/>
      <c r="X2482" s="84"/>
      <c r="Y2482" s="85"/>
      <c r="Z2482" s="85"/>
      <c r="AA2482" s="65" t="str">
        <f t="shared" si="6"/>
        <v/>
      </c>
      <c r="AB2482" s="65" t="str">
        <f t="shared" si="7"/>
        <v/>
      </c>
      <c r="AC2482" s="86"/>
      <c r="AD2482" s="87" t="str">
        <f t="shared" si="8"/>
        <v/>
      </c>
      <c r="AE2482" s="84"/>
      <c r="AF2482" s="86">
        <f>IF(AC2482&gt;0,AC2482,'⚙️ Config'!$B$10)</f>
        <v>0.0075</v>
      </c>
      <c r="AG2482" s="88">
        <f t="shared" si="9"/>
        <v>35344.1226</v>
      </c>
      <c r="AH2482" s="88">
        <f>AG2482*'⚙️ Config'!$B$11</f>
        <v>176720.613</v>
      </c>
      <c r="AI2482" s="88">
        <f>AH2482*'⚙️ Config'!$B$12</f>
        <v>53016.1839</v>
      </c>
      <c r="AJ2482" s="64"/>
      <c r="AK2482" s="84"/>
      <c r="AL2482" s="84"/>
      <c r="AM2482" s="84"/>
      <c r="AN2482" s="84"/>
      <c r="AO2482" s="84"/>
      <c r="AP2482" s="84"/>
      <c r="AQ2482" s="84"/>
    </row>
    <row r="2483" ht="15.0" customHeight="1">
      <c r="A2483" s="93">
        <v>2480.0</v>
      </c>
      <c r="B2483" s="94" t="s">
        <v>5374</v>
      </c>
      <c r="C2483" s="93" t="s">
        <v>141</v>
      </c>
      <c r="D2483" s="93" t="s">
        <v>5375</v>
      </c>
      <c r="E2483" s="95">
        <v>31.34</v>
      </c>
      <c r="F2483" s="93" t="s">
        <v>85</v>
      </c>
      <c r="G2483" s="93" t="s">
        <v>606</v>
      </c>
      <c r="H2483" s="96">
        <v>4710456.6</v>
      </c>
      <c r="I2483" s="93">
        <v>2.0</v>
      </c>
      <c r="J2483" s="97">
        <v>2.8</v>
      </c>
      <c r="K2483" s="94">
        <v>2023.0</v>
      </c>
      <c r="L2483" s="93" t="s">
        <v>615</v>
      </c>
      <c r="M2483" s="93">
        <v>2023.0</v>
      </c>
      <c r="N2483" s="93" t="s">
        <v>161</v>
      </c>
      <c r="O2483" s="65" t="str">
        <f t="shared" si="1"/>
        <v>615499780001</v>
      </c>
      <c r="P2483" s="65">
        <f t="shared" si="2"/>
        <v>0</v>
      </c>
      <c r="Q2483" s="65">
        <f t="shared" si="3"/>
        <v>0</v>
      </c>
      <c r="R2483" s="65" t="str">
        <f t="shared" si="12"/>
        <v>61.549.978/0001-00</v>
      </c>
      <c r="S2483" s="84"/>
      <c r="T2483" s="84" t="str">
        <f t="shared" si="10"/>
        <v/>
      </c>
      <c r="U2483" s="84" t="str">
        <f t="shared" si="11"/>
        <v/>
      </c>
      <c r="V2483" s="65" t="str">
        <f t="shared" si="5"/>
        <v/>
      </c>
      <c r="W2483" s="84"/>
      <c r="X2483" s="84"/>
      <c r="Y2483" s="85"/>
      <c r="Z2483" s="85"/>
      <c r="AA2483" s="65" t="str">
        <f t="shared" si="6"/>
        <v/>
      </c>
      <c r="AB2483" s="65" t="str">
        <f t="shared" si="7"/>
        <v/>
      </c>
      <c r="AC2483" s="86"/>
      <c r="AD2483" s="87" t="str">
        <f t="shared" si="8"/>
        <v/>
      </c>
      <c r="AE2483" s="84"/>
      <c r="AF2483" s="86">
        <f>IF(AC2483&gt;0,AC2483,'⚙️ Config'!$B$10)</f>
        <v>0.0075</v>
      </c>
      <c r="AG2483" s="88">
        <f t="shared" si="9"/>
        <v>35328.4245</v>
      </c>
      <c r="AH2483" s="88">
        <f>AG2483*'⚙️ Config'!$B$11</f>
        <v>176642.1225</v>
      </c>
      <c r="AI2483" s="88">
        <f>AH2483*'⚙️ Config'!$B$12</f>
        <v>52992.63675</v>
      </c>
      <c r="AJ2483" s="64"/>
      <c r="AK2483" s="84"/>
      <c r="AL2483" s="84"/>
      <c r="AM2483" s="84"/>
      <c r="AN2483" s="84"/>
      <c r="AO2483" s="84"/>
      <c r="AP2483" s="84"/>
      <c r="AQ2483" s="84"/>
    </row>
    <row r="2484" ht="15.0" customHeight="1">
      <c r="A2484" s="93">
        <v>2481.0</v>
      </c>
      <c r="B2484" s="94" t="s">
        <v>5376</v>
      </c>
      <c r="C2484" s="93" t="s">
        <v>141</v>
      </c>
      <c r="D2484" s="93" t="s">
        <v>5377</v>
      </c>
      <c r="E2484" s="95">
        <v>31.88</v>
      </c>
      <c r="F2484" s="93" t="s">
        <v>85</v>
      </c>
      <c r="G2484" s="93" t="s">
        <v>606</v>
      </c>
      <c r="H2484" s="96">
        <v>4698624.55</v>
      </c>
      <c r="I2484" s="93">
        <v>3.0</v>
      </c>
      <c r="J2484" s="97">
        <v>3.8</v>
      </c>
      <c r="K2484" s="94">
        <v>2024.0</v>
      </c>
      <c r="L2484" s="93" t="s">
        <v>268</v>
      </c>
      <c r="M2484" s="93">
        <v>2022.0</v>
      </c>
      <c r="N2484" s="93" t="s">
        <v>161</v>
      </c>
      <c r="O2484" s="65" t="str">
        <f t="shared" si="1"/>
        <v>109824830001</v>
      </c>
      <c r="P2484" s="65">
        <f t="shared" si="2"/>
        <v>2</v>
      </c>
      <c r="Q2484" s="65">
        <f t="shared" si="3"/>
        <v>0</v>
      </c>
      <c r="R2484" s="65" t="str">
        <f t="shared" si="12"/>
        <v>10.982.483/0001-20</v>
      </c>
      <c r="S2484" s="84"/>
      <c r="T2484" s="84" t="str">
        <f t="shared" si="10"/>
        <v/>
      </c>
      <c r="U2484" s="84" t="str">
        <f t="shared" si="11"/>
        <v/>
      </c>
      <c r="V2484" s="65" t="str">
        <f t="shared" si="5"/>
        <v/>
      </c>
      <c r="W2484" s="84"/>
      <c r="X2484" s="84"/>
      <c r="Y2484" s="85"/>
      <c r="Z2484" s="85"/>
      <c r="AA2484" s="65" t="str">
        <f t="shared" si="6"/>
        <v/>
      </c>
      <c r="AB2484" s="65" t="str">
        <f t="shared" si="7"/>
        <v/>
      </c>
      <c r="AC2484" s="86"/>
      <c r="AD2484" s="87" t="str">
        <f t="shared" si="8"/>
        <v/>
      </c>
      <c r="AE2484" s="84"/>
      <c r="AF2484" s="86">
        <f>IF(AC2484&gt;0,AC2484,'⚙️ Config'!$B$10)</f>
        <v>0.0075</v>
      </c>
      <c r="AG2484" s="88">
        <f t="shared" si="9"/>
        <v>35239.68413</v>
      </c>
      <c r="AH2484" s="88">
        <f>AG2484*'⚙️ Config'!$B$11</f>
        <v>176198.4206</v>
      </c>
      <c r="AI2484" s="88">
        <f>AH2484*'⚙️ Config'!$B$12</f>
        <v>52859.52619</v>
      </c>
      <c r="AJ2484" s="64"/>
      <c r="AK2484" s="84"/>
      <c r="AL2484" s="84"/>
      <c r="AM2484" s="84"/>
      <c r="AN2484" s="84"/>
      <c r="AO2484" s="84"/>
      <c r="AP2484" s="84"/>
      <c r="AQ2484" s="84"/>
    </row>
    <row r="2485" ht="15.0" customHeight="1">
      <c r="A2485" s="93">
        <v>2482.0</v>
      </c>
      <c r="B2485" s="94" t="s">
        <v>5378</v>
      </c>
      <c r="C2485" s="93" t="s">
        <v>141</v>
      </c>
      <c r="D2485" s="93" t="s">
        <v>5379</v>
      </c>
      <c r="E2485" s="95">
        <v>40.13</v>
      </c>
      <c r="F2485" s="93" t="s">
        <v>85</v>
      </c>
      <c r="G2485" s="93" t="s">
        <v>606</v>
      </c>
      <c r="H2485" s="96">
        <v>4698381.32</v>
      </c>
      <c r="I2485" s="93">
        <v>3.0</v>
      </c>
      <c r="J2485" s="97">
        <v>1.6</v>
      </c>
      <c r="K2485" s="94">
        <v>2024.0</v>
      </c>
      <c r="L2485" s="93" t="s">
        <v>719</v>
      </c>
      <c r="M2485" s="93">
        <v>2024.0</v>
      </c>
      <c r="N2485" s="93" t="s">
        <v>161</v>
      </c>
      <c r="O2485" s="65" t="str">
        <f t="shared" si="1"/>
        <v>511450270001</v>
      </c>
      <c r="P2485" s="65">
        <f t="shared" si="2"/>
        <v>0</v>
      </c>
      <c r="Q2485" s="65">
        <f t="shared" si="3"/>
        <v>3</v>
      </c>
      <c r="R2485" s="65" t="str">
        <f t="shared" si="12"/>
        <v>51.145.027/0001-03</v>
      </c>
      <c r="S2485" s="84"/>
      <c r="T2485" s="84" t="str">
        <f t="shared" si="10"/>
        <v/>
      </c>
      <c r="U2485" s="84" t="str">
        <f t="shared" si="11"/>
        <v/>
      </c>
      <c r="V2485" s="65" t="str">
        <f t="shared" si="5"/>
        <v/>
      </c>
      <c r="W2485" s="84"/>
      <c r="X2485" s="84"/>
      <c r="Y2485" s="85"/>
      <c r="Z2485" s="85"/>
      <c r="AA2485" s="65" t="str">
        <f t="shared" si="6"/>
        <v/>
      </c>
      <c r="AB2485" s="65" t="str">
        <f t="shared" si="7"/>
        <v/>
      </c>
      <c r="AC2485" s="86"/>
      <c r="AD2485" s="87" t="str">
        <f t="shared" si="8"/>
        <v/>
      </c>
      <c r="AE2485" s="84"/>
      <c r="AF2485" s="86">
        <f>IF(AC2485&gt;0,AC2485,'⚙️ Config'!$B$10)</f>
        <v>0.0075</v>
      </c>
      <c r="AG2485" s="88">
        <f t="shared" si="9"/>
        <v>35237.8599</v>
      </c>
      <c r="AH2485" s="88">
        <f>AG2485*'⚙️ Config'!$B$11</f>
        <v>176189.2995</v>
      </c>
      <c r="AI2485" s="88">
        <f>AH2485*'⚙️ Config'!$B$12</f>
        <v>52856.78985</v>
      </c>
      <c r="AJ2485" s="64"/>
      <c r="AK2485" s="84"/>
      <c r="AL2485" s="84"/>
      <c r="AM2485" s="84"/>
      <c r="AN2485" s="84"/>
      <c r="AO2485" s="84"/>
      <c r="AP2485" s="84"/>
      <c r="AQ2485" s="84"/>
    </row>
    <row r="2486" ht="15.0" customHeight="1">
      <c r="A2486" s="93">
        <v>2483.0</v>
      </c>
      <c r="B2486" s="94" t="s">
        <v>5380</v>
      </c>
      <c r="C2486" s="93" t="s">
        <v>141</v>
      </c>
      <c r="D2486" s="93" t="s">
        <v>5381</v>
      </c>
      <c r="E2486" s="95">
        <v>37.77</v>
      </c>
      <c r="F2486" s="93" t="s">
        <v>85</v>
      </c>
      <c r="G2486" s="93" t="s">
        <v>606</v>
      </c>
      <c r="H2486" s="96">
        <v>4693683.36</v>
      </c>
      <c r="I2486" s="93">
        <v>3.0</v>
      </c>
      <c r="J2486" s="97">
        <v>2.5</v>
      </c>
      <c r="K2486" s="94">
        <v>2024.0</v>
      </c>
      <c r="L2486" s="93" t="s">
        <v>508</v>
      </c>
      <c r="M2486" s="93">
        <v>2023.0</v>
      </c>
      <c r="N2486" s="93" t="s">
        <v>161</v>
      </c>
      <c r="O2486" s="65" t="str">
        <f t="shared" si="1"/>
        <v>075882990001</v>
      </c>
      <c r="P2486" s="65">
        <f t="shared" si="2"/>
        <v>9</v>
      </c>
      <c r="Q2486" s="65">
        <f t="shared" si="3"/>
        <v>6</v>
      </c>
      <c r="R2486" s="65" t="str">
        <f t="shared" si="12"/>
        <v>07.588.299/0001-96</v>
      </c>
      <c r="S2486" s="84"/>
      <c r="T2486" s="84" t="str">
        <f t="shared" si="10"/>
        <v/>
      </c>
      <c r="U2486" s="84" t="str">
        <f t="shared" si="11"/>
        <v/>
      </c>
      <c r="V2486" s="65" t="str">
        <f t="shared" si="5"/>
        <v/>
      </c>
      <c r="W2486" s="84"/>
      <c r="X2486" s="84"/>
      <c r="Y2486" s="85"/>
      <c r="Z2486" s="85"/>
      <c r="AA2486" s="65" t="str">
        <f t="shared" si="6"/>
        <v/>
      </c>
      <c r="AB2486" s="65" t="str">
        <f t="shared" si="7"/>
        <v/>
      </c>
      <c r="AC2486" s="86"/>
      <c r="AD2486" s="87" t="str">
        <f t="shared" si="8"/>
        <v/>
      </c>
      <c r="AE2486" s="84"/>
      <c r="AF2486" s="86">
        <f>IF(AC2486&gt;0,AC2486,'⚙️ Config'!$B$10)</f>
        <v>0.0075</v>
      </c>
      <c r="AG2486" s="88">
        <f t="shared" si="9"/>
        <v>35202.6252</v>
      </c>
      <c r="AH2486" s="88">
        <f>AG2486*'⚙️ Config'!$B$11</f>
        <v>176013.126</v>
      </c>
      <c r="AI2486" s="88">
        <f>AH2486*'⚙️ Config'!$B$12</f>
        <v>52803.9378</v>
      </c>
      <c r="AJ2486" s="64"/>
      <c r="AK2486" s="84"/>
      <c r="AL2486" s="84"/>
      <c r="AM2486" s="84"/>
      <c r="AN2486" s="84"/>
      <c r="AO2486" s="84"/>
      <c r="AP2486" s="84"/>
      <c r="AQ2486" s="84"/>
    </row>
    <row r="2487" ht="15.0" customHeight="1">
      <c r="A2487" s="93">
        <v>2484.0</v>
      </c>
      <c r="B2487" s="94" t="s">
        <v>5382</v>
      </c>
      <c r="C2487" s="93" t="s">
        <v>141</v>
      </c>
      <c r="D2487" s="93" t="s">
        <v>5383</v>
      </c>
      <c r="E2487" s="95">
        <v>43.46</v>
      </c>
      <c r="F2487" s="93" t="s">
        <v>85</v>
      </c>
      <c r="G2487" s="93" t="s">
        <v>606</v>
      </c>
      <c r="H2487" s="96">
        <v>4673154.38</v>
      </c>
      <c r="I2487" s="93">
        <v>1.0</v>
      </c>
      <c r="J2487" s="97">
        <v>2.5</v>
      </c>
      <c r="K2487" s="94">
        <v>2023.0</v>
      </c>
      <c r="L2487" s="93" t="s">
        <v>448</v>
      </c>
      <c r="M2487" s="93">
        <v>2023.0</v>
      </c>
      <c r="N2487" s="93" t="s">
        <v>145</v>
      </c>
      <c r="O2487" s="65" t="str">
        <f t="shared" si="1"/>
        <v>608935340001</v>
      </c>
      <c r="P2487" s="65">
        <f t="shared" si="2"/>
        <v>1</v>
      </c>
      <c r="Q2487" s="65">
        <f t="shared" si="3"/>
        <v>6</v>
      </c>
      <c r="R2487" s="65" t="str">
        <f t="shared" si="12"/>
        <v>60.893.534/0001-16</v>
      </c>
      <c r="S2487" s="84"/>
      <c r="T2487" s="84" t="str">
        <f t="shared" si="10"/>
        <v/>
      </c>
      <c r="U2487" s="84" t="str">
        <f t="shared" si="11"/>
        <v/>
      </c>
      <c r="V2487" s="65" t="str">
        <f t="shared" si="5"/>
        <v/>
      </c>
      <c r="W2487" s="84"/>
      <c r="X2487" s="84"/>
      <c r="Y2487" s="85"/>
      <c r="Z2487" s="85"/>
      <c r="AA2487" s="65" t="str">
        <f t="shared" si="6"/>
        <v/>
      </c>
      <c r="AB2487" s="65" t="str">
        <f t="shared" si="7"/>
        <v/>
      </c>
      <c r="AC2487" s="86"/>
      <c r="AD2487" s="87" t="str">
        <f t="shared" si="8"/>
        <v/>
      </c>
      <c r="AE2487" s="84"/>
      <c r="AF2487" s="86">
        <f>IF(AC2487&gt;0,AC2487,'⚙️ Config'!$B$10)</f>
        <v>0.0075</v>
      </c>
      <c r="AG2487" s="88">
        <f t="shared" si="9"/>
        <v>35048.65785</v>
      </c>
      <c r="AH2487" s="88">
        <f>AG2487*'⚙️ Config'!$B$11</f>
        <v>175243.2893</v>
      </c>
      <c r="AI2487" s="88">
        <f>AH2487*'⚙️ Config'!$B$12</f>
        <v>52572.98678</v>
      </c>
      <c r="AJ2487" s="64"/>
      <c r="AK2487" s="84"/>
      <c r="AL2487" s="84"/>
      <c r="AM2487" s="84"/>
      <c r="AN2487" s="84"/>
      <c r="AO2487" s="84"/>
      <c r="AP2487" s="84"/>
      <c r="AQ2487" s="84"/>
    </row>
    <row r="2488" ht="15.0" customHeight="1">
      <c r="A2488" s="93">
        <v>2485.0</v>
      </c>
      <c r="B2488" s="94" t="s">
        <v>5384</v>
      </c>
      <c r="C2488" s="93" t="s">
        <v>141</v>
      </c>
      <c r="D2488" s="93" t="s">
        <v>5385</v>
      </c>
      <c r="E2488" s="95">
        <v>27.28</v>
      </c>
      <c r="F2488" s="93" t="s">
        <v>85</v>
      </c>
      <c r="G2488" s="93" t="s">
        <v>606</v>
      </c>
      <c r="H2488" s="96">
        <v>4664882.49</v>
      </c>
      <c r="I2488" s="93">
        <v>3.0</v>
      </c>
      <c r="J2488" s="97">
        <v>3.2</v>
      </c>
      <c r="K2488" s="94">
        <v>2023.0</v>
      </c>
      <c r="L2488" s="93" t="s">
        <v>5340</v>
      </c>
      <c r="M2488" s="93">
        <v>2023.0</v>
      </c>
      <c r="N2488" s="93" t="s">
        <v>189</v>
      </c>
      <c r="O2488" s="65" t="str">
        <f t="shared" si="1"/>
        <v>400871930001</v>
      </c>
      <c r="P2488" s="65">
        <f t="shared" si="2"/>
        <v>8</v>
      </c>
      <c r="Q2488" s="65">
        <f t="shared" si="3"/>
        <v>4</v>
      </c>
      <c r="R2488" s="65" t="str">
        <f t="shared" si="12"/>
        <v>40.087.193/0001-84</v>
      </c>
      <c r="S2488" s="84"/>
      <c r="T2488" s="84" t="str">
        <f t="shared" si="10"/>
        <v/>
      </c>
      <c r="U2488" s="84" t="str">
        <f t="shared" si="11"/>
        <v/>
      </c>
      <c r="V2488" s="65" t="str">
        <f t="shared" si="5"/>
        <v/>
      </c>
      <c r="W2488" s="84"/>
      <c r="X2488" s="84"/>
      <c r="Y2488" s="85"/>
      <c r="Z2488" s="85"/>
      <c r="AA2488" s="65" t="str">
        <f t="shared" si="6"/>
        <v/>
      </c>
      <c r="AB2488" s="65" t="str">
        <f t="shared" si="7"/>
        <v/>
      </c>
      <c r="AC2488" s="86"/>
      <c r="AD2488" s="87" t="str">
        <f t="shared" si="8"/>
        <v/>
      </c>
      <c r="AE2488" s="84"/>
      <c r="AF2488" s="86">
        <f>IF(AC2488&gt;0,AC2488,'⚙️ Config'!$B$10)</f>
        <v>0.0075</v>
      </c>
      <c r="AG2488" s="88">
        <f t="shared" si="9"/>
        <v>34986.61868</v>
      </c>
      <c r="AH2488" s="88">
        <f>AG2488*'⚙️ Config'!$B$11</f>
        <v>174933.0934</v>
      </c>
      <c r="AI2488" s="88">
        <f>AH2488*'⚙️ Config'!$B$12</f>
        <v>52479.92801</v>
      </c>
      <c r="AJ2488" s="64"/>
      <c r="AK2488" s="84"/>
      <c r="AL2488" s="84"/>
      <c r="AM2488" s="84"/>
      <c r="AN2488" s="84"/>
      <c r="AO2488" s="84"/>
      <c r="AP2488" s="84"/>
      <c r="AQ2488" s="84"/>
    </row>
    <row r="2489" ht="15.0" customHeight="1">
      <c r="A2489" s="93">
        <v>2486.0</v>
      </c>
      <c r="B2489" s="94" t="s">
        <v>5386</v>
      </c>
      <c r="C2489" s="93" t="s">
        <v>141</v>
      </c>
      <c r="D2489" s="93" t="s">
        <v>5387</v>
      </c>
      <c r="E2489" s="95">
        <v>35.96</v>
      </c>
      <c r="F2489" s="93" t="s">
        <v>85</v>
      </c>
      <c r="G2489" s="93" t="s">
        <v>606</v>
      </c>
      <c r="H2489" s="96">
        <v>4626100.07</v>
      </c>
      <c r="I2489" s="93">
        <v>3.0</v>
      </c>
      <c r="J2489" s="97">
        <v>1.9</v>
      </c>
      <c r="K2489" s="94">
        <v>2024.0</v>
      </c>
      <c r="L2489" s="93" t="s">
        <v>5111</v>
      </c>
      <c r="M2489" s="93">
        <v>2024.0</v>
      </c>
      <c r="N2489" s="93" t="s">
        <v>161</v>
      </c>
      <c r="O2489" s="65" t="str">
        <f t="shared" si="1"/>
        <v>051021720001</v>
      </c>
      <c r="P2489" s="65">
        <f t="shared" si="2"/>
        <v>9</v>
      </c>
      <c r="Q2489" s="65">
        <f t="shared" si="3"/>
        <v>0</v>
      </c>
      <c r="R2489" s="65" t="str">
        <f t="shared" si="12"/>
        <v>05.102.172/0001-90</v>
      </c>
      <c r="S2489" s="84"/>
      <c r="T2489" s="84" t="str">
        <f t="shared" si="10"/>
        <v/>
      </c>
      <c r="U2489" s="84" t="str">
        <f t="shared" si="11"/>
        <v/>
      </c>
      <c r="V2489" s="65" t="str">
        <f t="shared" si="5"/>
        <v/>
      </c>
      <c r="W2489" s="84"/>
      <c r="X2489" s="84"/>
      <c r="Y2489" s="85"/>
      <c r="Z2489" s="85"/>
      <c r="AA2489" s="65" t="str">
        <f t="shared" si="6"/>
        <v/>
      </c>
      <c r="AB2489" s="65" t="str">
        <f t="shared" si="7"/>
        <v/>
      </c>
      <c r="AC2489" s="86"/>
      <c r="AD2489" s="87" t="str">
        <f t="shared" si="8"/>
        <v/>
      </c>
      <c r="AE2489" s="84"/>
      <c r="AF2489" s="86">
        <f>IF(AC2489&gt;0,AC2489,'⚙️ Config'!$B$10)</f>
        <v>0.0075</v>
      </c>
      <c r="AG2489" s="88">
        <f t="shared" si="9"/>
        <v>34695.75053</v>
      </c>
      <c r="AH2489" s="88">
        <f>AG2489*'⚙️ Config'!$B$11</f>
        <v>173478.7526</v>
      </c>
      <c r="AI2489" s="88">
        <f>AH2489*'⚙️ Config'!$B$12</f>
        <v>52043.62579</v>
      </c>
      <c r="AJ2489" s="64"/>
      <c r="AK2489" s="84"/>
      <c r="AL2489" s="84"/>
      <c r="AM2489" s="84"/>
      <c r="AN2489" s="84"/>
      <c r="AO2489" s="84"/>
      <c r="AP2489" s="84"/>
      <c r="AQ2489" s="84"/>
    </row>
    <row r="2490" ht="15.0" customHeight="1">
      <c r="A2490" s="93">
        <v>2487.0</v>
      </c>
      <c r="B2490" s="94" t="s">
        <v>5388</v>
      </c>
      <c r="C2490" s="93" t="s">
        <v>141</v>
      </c>
      <c r="D2490" s="93" t="s">
        <v>5389</v>
      </c>
      <c r="E2490" s="95">
        <v>38.7</v>
      </c>
      <c r="F2490" s="93" t="s">
        <v>85</v>
      </c>
      <c r="G2490" s="93" t="s">
        <v>606</v>
      </c>
      <c r="H2490" s="96">
        <v>4609958.69</v>
      </c>
      <c r="I2490" s="93">
        <v>2.0</v>
      </c>
      <c r="J2490" s="97">
        <v>2.3</v>
      </c>
      <c r="K2490" s="94">
        <v>2024.0</v>
      </c>
      <c r="L2490" s="93" t="s">
        <v>448</v>
      </c>
      <c r="M2490" s="93">
        <v>2023.0</v>
      </c>
      <c r="N2490" s="93" t="s">
        <v>161</v>
      </c>
      <c r="O2490" s="65" t="str">
        <f t="shared" si="1"/>
        <v>479796820001</v>
      </c>
      <c r="P2490" s="65">
        <f t="shared" si="2"/>
        <v>9</v>
      </c>
      <c r="Q2490" s="65">
        <f t="shared" si="3"/>
        <v>0</v>
      </c>
      <c r="R2490" s="65" t="str">
        <f t="shared" si="12"/>
        <v>47.979.682/0001-90</v>
      </c>
      <c r="S2490" s="84"/>
      <c r="T2490" s="84" t="str">
        <f t="shared" si="10"/>
        <v/>
      </c>
      <c r="U2490" s="84" t="str">
        <f t="shared" si="11"/>
        <v/>
      </c>
      <c r="V2490" s="65" t="str">
        <f t="shared" si="5"/>
        <v/>
      </c>
      <c r="W2490" s="84"/>
      <c r="X2490" s="84"/>
      <c r="Y2490" s="85"/>
      <c r="Z2490" s="85"/>
      <c r="AA2490" s="65" t="str">
        <f t="shared" si="6"/>
        <v/>
      </c>
      <c r="AB2490" s="65" t="str">
        <f t="shared" si="7"/>
        <v/>
      </c>
      <c r="AC2490" s="86"/>
      <c r="AD2490" s="87" t="str">
        <f t="shared" si="8"/>
        <v/>
      </c>
      <c r="AE2490" s="84"/>
      <c r="AF2490" s="86">
        <f>IF(AC2490&gt;0,AC2490,'⚙️ Config'!$B$10)</f>
        <v>0.0075</v>
      </c>
      <c r="AG2490" s="88">
        <f t="shared" si="9"/>
        <v>34574.69018</v>
      </c>
      <c r="AH2490" s="88">
        <f>AG2490*'⚙️ Config'!$B$11</f>
        <v>172873.4509</v>
      </c>
      <c r="AI2490" s="88">
        <f>AH2490*'⚙️ Config'!$B$12</f>
        <v>51862.03526</v>
      </c>
      <c r="AJ2490" s="64"/>
      <c r="AK2490" s="84"/>
      <c r="AL2490" s="84"/>
      <c r="AM2490" s="84"/>
      <c r="AN2490" s="84"/>
      <c r="AO2490" s="84"/>
      <c r="AP2490" s="84"/>
      <c r="AQ2490" s="84"/>
    </row>
    <row r="2491" ht="15.0" customHeight="1">
      <c r="A2491" s="93">
        <v>2488.0</v>
      </c>
      <c r="B2491" s="94" t="s">
        <v>5390</v>
      </c>
      <c r="C2491" s="93" t="s">
        <v>141</v>
      </c>
      <c r="D2491" s="93" t="s">
        <v>5391</v>
      </c>
      <c r="E2491" s="95">
        <v>34.26</v>
      </c>
      <c r="F2491" s="93" t="s">
        <v>85</v>
      </c>
      <c r="G2491" s="93" t="s">
        <v>606</v>
      </c>
      <c r="H2491" s="96">
        <v>4605552.11</v>
      </c>
      <c r="I2491" s="93">
        <v>2.0</v>
      </c>
      <c r="J2491" s="97">
        <v>2.4</v>
      </c>
      <c r="K2491" s="94">
        <v>2023.0</v>
      </c>
      <c r="L2491" s="93" t="s">
        <v>387</v>
      </c>
      <c r="M2491" s="93">
        <v>2023.0</v>
      </c>
      <c r="N2491" s="93" t="s">
        <v>145</v>
      </c>
      <c r="O2491" s="65" t="str">
        <f t="shared" si="1"/>
        <v>593501240001</v>
      </c>
      <c r="P2491" s="65">
        <f t="shared" si="2"/>
        <v>4</v>
      </c>
      <c r="Q2491" s="65">
        <f t="shared" si="3"/>
        <v>0</v>
      </c>
      <c r="R2491" s="65" t="str">
        <f t="shared" si="12"/>
        <v>59.350.124/0001-40</v>
      </c>
      <c r="S2491" s="84"/>
      <c r="T2491" s="84" t="str">
        <f t="shared" si="10"/>
        <v/>
      </c>
      <c r="U2491" s="84" t="str">
        <f t="shared" si="11"/>
        <v/>
      </c>
      <c r="V2491" s="65" t="str">
        <f t="shared" si="5"/>
        <v/>
      </c>
      <c r="W2491" s="84"/>
      <c r="X2491" s="84"/>
      <c r="Y2491" s="85"/>
      <c r="Z2491" s="85"/>
      <c r="AA2491" s="65" t="str">
        <f t="shared" si="6"/>
        <v/>
      </c>
      <c r="AB2491" s="65" t="str">
        <f t="shared" si="7"/>
        <v/>
      </c>
      <c r="AC2491" s="86"/>
      <c r="AD2491" s="87" t="str">
        <f t="shared" si="8"/>
        <v/>
      </c>
      <c r="AE2491" s="84"/>
      <c r="AF2491" s="86">
        <f>IF(AC2491&gt;0,AC2491,'⚙️ Config'!$B$10)</f>
        <v>0.0075</v>
      </c>
      <c r="AG2491" s="88">
        <f t="shared" si="9"/>
        <v>34541.64083</v>
      </c>
      <c r="AH2491" s="88">
        <f>AG2491*'⚙️ Config'!$B$11</f>
        <v>172708.2041</v>
      </c>
      <c r="AI2491" s="88">
        <f>AH2491*'⚙️ Config'!$B$12</f>
        <v>51812.46124</v>
      </c>
      <c r="AJ2491" s="64"/>
      <c r="AK2491" s="84"/>
      <c r="AL2491" s="84"/>
      <c r="AM2491" s="84"/>
      <c r="AN2491" s="84"/>
      <c r="AO2491" s="84"/>
      <c r="AP2491" s="84"/>
      <c r="AQ2491" s="84"/>
    </row>
    <row r="2492" ht="15.0" customHeight="1">
      <c r="A2492" s="93">
        <v>2489.0</v>
      </c>
      <c r="B2492" s="94" t="s">
        <v>5392</v>
      </c>
      <c r="C2492" s="93" t="s">
        <v>141</v>
      </c>
      <c r="D2492" s="93" t="s">
        <v>5393</v>
      </c>
      <c r="E2492" s="95">
        <v>28.07</v>
      </c>
      <c r="F2492" s="93" t="s">
        <v>85</v>
      </c>
      <c r="G2492" s="93" t="s">
        <v>606</v>
      </c>
      <c r="H2492" s="96">
        <v>4596726.87</v>
      </c>
      <c r="I2492" s="93">
        <v>2.0</v>
      </c>
      <c r="J2492" s="97">
        <v>3.4</v>
      </c>
      <c r="K2492" s="94">
        <v>2022.0</v>
      </c>
      <c r="L2492" s="93" t="s">
        <v>144</v>
      </c>
      <c r="M2492" s="93">
        <v>2022.0</v>
      </c>
      <c r="N2492" s="93" t="s">
        <v>161</v>
      </c>
      <c r="O2492" s="65" t="str">
        <f t="shared" si="1"/>
        <v>061987790001</v>
      </c>
      <c r="P2492" s="65">
        <f t="shared" si="2"/>
        <v>8</v>
      </c>
      <c r="Q2492" s="65">
        <f t="shared" si="3"/>
        <v>8</v>
      </c>
      <c r="R2492" s="65" t="str">
        <f t="shared" si="12"/>
        <v>06.198.779/0001-88</v>
      </c>
      <c r="S2492" s="84"/>
      <c r="T2492" s="84" t="str">
        <f t="shared" si="10"/>
        <v/>
      </c>
      <c r="U2492" s="84" t="str">
        <f t="shared" si="11"/>
        <v/>
      </c>
      <c r="V2492" s="65" t="str">
        <f t="shared" si="5"/>
        <v/>
      </c>
      <c r="W2492" s="84"/>
      <c r="X2492" s="84"/>
      <c r="Y2492" s="85"/>
      <c r="Z2492" s="85"/>
      <c r="AA2492" s="65" t="str">
        <f t="shared" si="6"/>
        <v/>
      </c>
      <c r="AB2492" s="65" t="str">
        <f t="shared" si="7"/>
        <v/>
      </c>
      <c r="AC2492" s="86"/>
      <c r="AD2492" s="87" t="str">
        <f t="shared" si="8"/>
        <v/>
      </c>
      <c r="AE2492" s="84"/>
      <c r="AF2492" s="86">
        <f>IF(AC2492&gt;0,AC2492,'⚙️ Config'!$B$10)</f>
        <v>0.0075</v>
      </c>
      <c r="AG2492" s="88">
        <f t="shared" si="9"/>
        <v>34475.45153</v>
      </c>
      <c r="AH2492" s="88">
        <f>AG2492*'⚙️ Config'!$B$11</f>
        <v>172377.2576</v>
      </c>
      <c r="AI2492" s="88">
        <f>AH2492*'⚙️ Config'!$B$12</f>
        <v>51713.17729</v>
      </c>
      <c r="AJ2492" s="64"/>
      <c r="AK2492" s="84"/>
      <c r="AL2492" s="84"/>
      <c r="AM2492" s="84"/>
      <c r="AN2492" s="84"/>
      <c r="AO2492" s="84"/>
      <c r="AP2492" s="84"/>
      <c r="AQ2492" s="84"/>
    </row>
    <row r="2493" ht="15.0" customHeight="1">
      <c r="A2493" s="93">
        <v>2490.0</v>
      </c>
      <c r="B2493" s="94" t="s">
        <v>5394</v>
      </c>
      <c r="C2493" s="93" t="s">
        <v>141</v>
      </c>
      <c r="D2493" s="93" t="s">
        <v>5395</v>
      </c>
      <c r="E2493" s="95">
        <v>48.91</v>
      </c>
      <c r="F2493" s="93" t="s">
        <v>85</v>
      </c>
      <c r="G2493" s="93" t="s">
        <v>606</v>
      </c>
      <c r="H2493" s="96">
        <v>4594054.16</v>
      </c>
      <c r="I2493" s="93">
        <v>3.0</v>
      </c>
      <c r="J2493" s="97">
        <v>1.6</v>
      </c>
      <c r="K2493" s="94">
        <v>2025.0</v>
      </c>
      <c r="L2493" s="93" t="s">
        <v>448</v>
      </c>
      <c r="M2493" s="93">
        <v>2024.0</v>
      </c>
      <c r="N2493" s="93" t="s">
        <v>161</v>
      </c>
      <c r="O2493" s="65" t="str">
        <f t="shared" si="1"/>
        <v>329331420001</v>
      </c>
      <c r="P2493" s="65">
        <f t="shared" si="2"/>
        <v>0</v>
      </c>
      <c r="Q2493" s="65">
        <f t="shared" si="3"/>
        <v>6</v>
      </c>
      <c r="R2493" s="65" t="str">
        <f t="shared" si="12"/>
        <v>32.933.142/0001-06</v>
      </c>
      <c r="S2493" s="84"/>
      <c r="T2493" s="84" t="str">
        <f t="shared" si="10"/>
        <v/>
      </c>
      <c r="U2493" s="84" t="str">
        <f t="shared" si="11"/>
        <v/>
      </c>
      <c r="V2493" s="65" t="str">
        <f t="shared" si="5"/>
        <v/>
      </c>
      <c r="W2493" s="84"/>
      <c r="X2493" s="84"/>
      <c r="Y2493" s="85"/>
      <c r="Z2493" s="85"/>
      <c r="AA2493" s="65" t="str">
        <f t="shared" si="6"/>
        <v/>
      </c>
      <c r="AB2493" s="65" t="str">
        <f t="shared" si="7"/>
        <v/>
      </c>
      <c r="AC2493" s="86"/>
      <c r="AD2493" s="87" t="str">
        <f t="shared" si="8"/>
        <v/>
      </c>
      <c r="AE2493" s="84"/>
      <c r="AF2493" s="86">
        <f>IF(AC2493&gt;0,AC2493,'⚙️ Config'!$B$10)</f>
        <v>0.0075</v>
      </c>
      <c r="AG2493" s="88">
        <f t="shared" si="9"/>
        <v>34455.4062</v>
      </c>
      <c r="AH2493" s="88">
        <f>AG2493*'⚙️ Config'!$B$11</f>
        <v>172277.031</v>
      </c>
      <c r="AI2493" s="88">
        <f>AH2493*'⚙️ Config'!$B$12</f>
        <v>51683.1093</v>
      </c>
      <c r="AJ2493" s="64"/>
      <c r="AK2493" s="84"/>
      <c r="AL2493" s="84"/>
      <c r="AM2493" s="84"/>
      <c r="AN2493" s="84"/>
      <c r="AO2493" s="84"/>
      <c r="AP2493" s="84"/>
      <c r="AQ2493" s="84"/>
    </row>
    <row r="2494" ht="15.0" customHeight="1">
      <c r="A2494" s="93">
        <v>2491.0</v>
      </c>
      <c r="B2494" s="94" t="s">
        <v>5396</v>
      </c>
      <c r="C2494" s="93" t="s">
        <v>141</v>
      </c>
      <c r="D2494" s="93" t="s">
        <v>5397</v>
      </c>
      <c r="E2494" s="95">
        <v>25.68</v>
      </c>
      <c r="F2494" s="93" t="s">
        <v>85</v>
      </c>
      <c r="G2494" s="93" t="s">
        <v>606</v>
      </c>
      <c r="H2494" s="96">
        <v>4583254.37</v>
      </c>
      <c r="I2494" s="93">
        <v>2.0</v>
      </c>
      <c r="J2494" s="97">
        <v>4.0</v>
      </c>
      <c r="K2494" s="94">
        <v>2022.0</v>
      </c>
      <c r="L2494" s="93" t="s">
        <v>144</v>
      </c>
      <c r="M2494" s="93">
        <v>2022.0</v>
      </c>
      <c r="N2494" s="93" t="s">
        <v>161</v>
      </c>
      <c r="O2494" s="65" t="str">
        <f t="shared" si="1"/>
        <v>154350080001</v>
      </c>
      <c r="P2494" s="65">
        <f t="shared" si="2"/>
        <v>5</v>
      </c>
      <c r="Q2494" s="65">
        <f t="shared" si="3"/>
        <v>8</v>
      </c>
      <c r="R2494" s="65" t="str">
        <f t="shared" si="12"/>
        <v>15.435.008/0001-58</v>
      </c>
      <c r="S2494" s="84"/>
      <c r="T2494" s="84" t="str">
        <f t="shared" si="10"/>
        <v/>
      </c>
      <c r="U2494" s="84" t="str">
        <f t="shared" si="11"/>
        <v/>
      </c>
      <c r="V2494" s="65" t="str">
        <f t="shared" si="5"/>
        <v/>
      </c>
      <c r="W2494" s="84"/>
      <c r="X2494" s="84"/>
      <c r="Y2494" s="85"/>
      <c r="Z2494" s="85"/>
      <c r="AA2494" s="65" t="str">
        <f t="shared" si="6"/>
        <v/>
      </c>
      <c r="AB2494" s="65" t="str">
        <f t="shared" si="7"/>
        <v/>
      </c>
      <c r="AC2494" s="86"/>
      <c r="AD2494" s="87" t="str">
        <f t="shared" si="8"/>
        <v/>
      </c>
      <c r="AE2494" s="84"/>
      <c r="AF2494" s="86">
        <f>IF(AC2494&gt;0,AC2494,'⚙️ Config'!$B$10)</f>
        <v>0.0075</v>
      </c>
      <c r="AG2494" s="88">
        <f t="shared" si="9"/>
        <v>34374.40778</v>
      </c>
      <c r="AH2494" s="88">
        <f>AG2494*'⚙️ Config'!$B$11</f>
        <v>171872.0389</v>
      </c>
      <c r="AI2494" s="88">
        <f>AH2494*'⚙️ Config'!$B$12</f>
        <v>51561.61166</v>
      </c>
      <c r="AJ2494" s="64"/>
      <c r="AK2494" s="84"/>
      <c r="AL2494" s="84"/>
      <c r="AM2494" s="84"/>
      <c r="AN2494" s="84"/>
      <c r="AO2494" s="84"/>
      <c r="AP2494" s="84"/>
      <c r="AQ2494" s="84"/>
    </row>
    <row r="2495" ht="15.0" customHeight="1">
      <c r="A2495" s="93">
        <v>2492.0</v>
      </c>
      <c r="B2495" s="94" t="s">
        <v>5398</v>
      </c>
      <c r="C2495" s="93" t="s">
        <v>141</v>
      </c>
      <c r="D2495" s="93" t="s">
        <v>5399</v>
      </c>
      <c r="E2495" s="95">
        <v>46.05</v>
      </c>
      <c r="F2495" s="93" t="s">
        <v>85</v>
      </c>
      <c r="G2495" s="93" t="s">
        <v>606</v>
      </c>
      <c r="H2495" s="96">
        <v>4583190.13</v>
      </c>
      <c r="I2495" s="93">
        <v>1.0</v>
      </c>
      <c r="J2495" s="97">
        <v>2.2</v>
      </c>
      <c r="K2495" s="94">
        <v>2024.0</v>
      </c>
      <c r="L2495" s="93" t="s">
        <v>177</v>
      </c>
      <c r="M2495" s="93">
        <v>2024.0</v>
      </c>
      <c r="N2495" s="93" t="s">
        <v>145</v>
      </c>
      <c r="O2495" s="65" t="str">
        <f t="shared" si="1"/>
        <v>010629900001</v>
      </c>
      <c r="P2495" s="65">
        <f t="shared" si="2"/>
        <v>5</v>
      </c>
      <c r="Q2495" s="65">
        <f t="shared" si="3"/>
        <v>5</v>
      </c>
      <c r="R2495" s="65" t="str">
        <f t="shared" si="12"/>
        <v>01.062.990/0001-55</v>
      </c>
      <c r="S2495" s="84"/>
      <c r="T2495" s="84" t="str">
        <f t="shared" si="10"/>
        <v/>
      </c>
      <c r="U2495" s="84" t="str">
        <f t="shared" si="11"/>
        <v/>
      </c>
      <c r="V2495" s="65" t="str">
        <f t="shared" si="5"/>
        <v/>
      </c>
      <c r="W2495" s="84"/>
      <c r="X2495" s="84"/>
      <c r="Y2495" s="85"/>
      <c r="Z2495" s="85"/>
      <c r="AA2495" s="65" t="str">
        <f t="shared" si="6"/>
        <v/>
      </c>
      <c r="AB2495" s="65" t="str">
        <f t="shared" si="7"/>
        <v/>
      </c>
      <c r="AC2495" s="86"/>
      <c r="AD2495" s="87" t="str">
        <f t="shared" si="8"/>
        <v/>
      </c>
      <c r="AE2495" s="84"/>
      <c r="AF2495" s="86">
        <f>IF(AC2495&gt;0,AC2495,'⚙️ Config'!$B$10)</f>
        <v>0.0075</v>
      </c>
      <c r="AG2495" s="88">
        <f t="shared" si="9"/>
        <v>34373.92598</v>
      </c>
      <c r="AH2495" s="88">
        <f>AG2495*'⚙️ Config'!$B$11</f>
        <v>171869.6299</v>
      </c>
      <c r="AI2495" s="88">
        <f>AH2495*'⚙️ Config'!$B$12</f>
        <v>51560.88896</v>
      </c>
      <c r="AJ2495" s="64"/>
      <c r="AK2495" s="84"/>
      <c r="AL2495" s="84"/>
      <c r="AM2495" s="84"/>
      <c r="AN2495" s="84"/>
      <c r="AO2495" s="84"/>
      <c r="AP2495" s="84"/>
      <c r="AQ2495" s="84"/>
    </row>
    <row r="2496" ht="15.0" customHeight="1">
      <c r="A2496" s="93">
        <v>2493.0</v>
      </c>
      <c r="B2496" s="94" t="s">
        <v>5400</v>
      </c>
      <c r="C2496" s="93" t="s">
        <v>141</v>
      </c>
      <c r="D2496" s="93" t="s">
        <v>5401</v>
      </c>
      <c r="E2496" s="95">
        <v>32.0</v>
      </c>
      <c r="F2496" s="93" t="s">
        <v>85</v>
      </c>
      <c r="G2496" s="93" t="s">
        <v>606</v>
      </c>
      <c r="H2496" s="96">
        <v>4576064.39</v>
      </c>
      <c r="I2496" s="93">
        <v>2.0</v>
      </c>
      <c r="J2496" s="97">
        <v>2.7</v>
      </c>
      <c r="K2496" s="94">
        <v>2023.0</v>
      </c>
      <c r="L2496" s="93" t="s">
        <v>5402</v>
      </c>
      <c r="M2496" s="93">
        <v>2023.0</v>
      </c>
      <c r="N2496" s="93" t="s">
        <v>161</v>
      </c>
      <c r="O2496" s="65" t="str">
        <f t="shared" si="1"/>
        <v>061121200001</v>
      </c>
      <c r="P2496" s="65">
        <f t="shared" si="2"/>
        <v>6</v>
      </c>
      <c r="Q2496" s="65">
        <f t="shared" si="3"/>
        <v>7</v>
      </c>
      <c r="R2496" s="65" t="str">
        <f t="shared" si="12"/>
        <v>06.112.120/0001-67</v>
      </c>
      <c r="S2496" s="84"/>
      <c r="T2496" s="84" t="str">
        <f t="shared" si="10"/>
        <v/>
      </c>
      <c r="U2496" s="84" t="str">
        <f t="shared" si="11"/>
        <v/>
      </c>
      <c r="V2496" s="65" t="str">
        <f t="shared" si="5"/>
        <v/>
      </c>
      <c r="W2496" s="84"/>
      <c r="X2496" s="84"/>
      <c r="Y2496" s="85"/>
      <c r="Z2496" s="85"/>
      <c r="AA2496" s="65" t="str">
        <f t="shared" si="6"/>
        <v/>
      </c>
      <c r="AB2496" s="65" t="str">
        <f t="shared" si="7"/>
        <v/>
      </c>
      <c r="AC2496" s="86"/>
      <c r="AD2496" s="87" t="str">
        <f t="shared" si="8"/>
        <v/>
      </c>
      <c r="AE2496" s="84"/>
      <c r="AF2496" s="86">
        <f>IF(AC2496&gt;0,AC2496,'⚙️ Config'!$B$10)</f>
        <v>0.0075</v>
      </c>
      <c r="AG2496" s="88">
        <f t="shared" si="9"/>
        <v>34320.48293</v>
      </c>
      <c r="AH2496" s="88">
        <f>AG2496*'⚙️ Config'!$B$11</f>
        <v>171602.4146</v>
      </c>
      <c r="AI2496" s="88">
        <f>AH2496*'⚙️ Config'!$B$12</f>
        <v>51480.72439</v>
      </c>
      <c r="AJ2496" s="64"/>
      <c r="AK2496" s="84"/>
      <c r="AL2496" s="84"/>
      <c r="AM2496" s="84"/>
      <c r="AN2496" s="84"/>
      <c r="AO2496" s="84"/>
      <c r="AP2496" s="84"/>
      <c r="AQ2496" s="84"/>
    </row>
    <row r="2497" ht="15.0" customHeight="1">
      <c r="A2497" s="93">
        <v>2494.0</v>
      </c>
      <c r="B2497" s="94" t="s">
        <v>5403</v>
      </c>
      <c r="C2497" s="93" t="s">
        <v>141</v>
      </c>
      <c r="D2497" s="93" t="s">
        <v>5404</v>
      </c>
      <c r="E2497" s="95">
        <v>34.26</v>
      </c>
      <c r="F2497" s="93" t="s">
        <v>85</v>
      </c>
      <c r="G2497" s="93" t="s">
        <v>606</v>
      </c>
      <c r="H2497" s="96">
        <v>4564536.11</v>
      </c>
      <c r="I2497" s="93">
        <v>2.0</v>
      </c>
      <c r="J2497" s="97">
        <v>2.4</v>
      </c>
      <c r="K2497" s="94">
        <v>2023.0</v>
      </c>
      <c r="L2497" s="93" t="s">
        <v>256</v>
      </c>
      <c r="M2497" s="93">
        <v>2023.0</v>
      </c>
      <c r="N2497" s="93" t="s">
        <v>145</v>
      </c>
      <c r="O2497" s="65" t="str">
        <f t="shared" si="1"/>
        <v>547249500001</v>
      </c>
      <c r="P2497" s="65">
        <f t="shared" si="2"/>
        <v>9</v>
      </c>
      <c r="Q2497" s="65">
        <f t="shared" si="3"/>
        <v>8</v>
      </c>
      <c r="R2497" s="65" t="str">
        <f t="shared" si="12"/>
        <v>54.724.950/0001-98</v>
      </c>
      <c r="S2497" s="84"/>
      <c r="T2497" s="84" t="str">
        <f t="shared" si="10"/>
        <v/>
      </c>
      <c r="U2497" s="84" t="str">
        <f t="shared" si="11"/>
        <v/>
      </c>
      <c r="V2497" s="65" t="str">
        <f t="shared" si="5"/>
        <v/>
      </c>
      <c r="W2497" s="84"/>
      <c r="X2497" s="84"/>
      <c r="Y2497" s="85"/>
      <c r="Z2497" s="85"/>
      <c r="AA2497" s="65" t="str">
        <f t="shared" si="6"/>
        <v/>
      </c>
      <c r="AB2497" s="65" t="str">
        <f t="shared" si="7"/>
        <v/>
      </c>
      <c r="AC2497" s="86"/>
      <c r="AD2497" s="87" t="str">
        <f t="shared" si="8"/>
        <v/>
      </c>
      <c r="AE2497" s="84"/>
      <c r="AF2497" s="86">
        <f>IF(AC2497&gt;0,AC2497,'⚙️ Config'!$B$10)</f>
        <v>0.0075</v>
      </c>
      <c r="AG2497" s="88">
        <f t="shared" si="9"/>
        <v>34234.02083</v>
      </c>
      <c r="AH2497" s="88">
        <f>AG2497*'⚙️ Config'!$B$11</f>
        <v>171170.1041</v>
      </c>
      <c r="AI2497" s="88">
        <f>AH2497*'⚙️ Config'!$B$12</f>
        <v>51351.03124</v>
      </c>
      <c r="AJ2497" s="64"/>
      <c r="AK2497" s="84"/>
      <c r="AL2497" s="84"/>
      <c r="AM2497" s="84"/>
      <c r="AN2497" s="84"/>
      <c r="AO2497" s="84"/>
      <c r="AP2497" s="84"/>
      <c r="AQ2497" s="84"/>
    </row>
    <row r="2498" ht="15.0" customHeight="1">
      <c r="A2498" s="93">
        <v>2495.0</v>
      </c>
      <c r="B2498" s="94" t="s">
        <v>5405</v>
      </c>
      <c r="C2498" s="93" t="s">
        <v>141</v>
      </c>
      <c r="D2498" s="93" t="s">
        <v>5406</v>
      </c>
      <c r="E2498" s="95">
        <v>28.93</v>
      </c>
      <c r="F2498" s="93" t="s">
        <v>85</v>
      </c>
      <c r="G2498" s="93" t="s">
        <v>606</v>
      </c>
      <c r="H2498" s="96">
        <v>4564482.31</v>
      </c>
      <c r="I2498" s="93">
        <v>3.0</v>
      </c>
      <c r="J2498" s="97">
        <v>3.0</v>
      </c>
      <c r="K2498" s="94">
        <v>2023.0</v>
      </c>
      <c r="L2498" s="93" t="s">
        <v>615</v>
      </c>
      <c r="M2498" s="93">
        <v>2023.0</v>
      </c>
      <c r="N2498" s="93" t="s">
        <v>161</v>
      </c>
      <c r="O2498" s="65" t="str">
        <f t="shared" si="1"/>
        <v>289020200001</v>
      </c>
      <c r="P2498" s="65">
        <f t="shared" si="2"/>
        <v>7</v>
      </c>
      <c r="Q2498" s="65">
        <f t="shared" si="3"/>
        <v>7</v>
      </c>
      <c r="R2498" s="65" t="str">
        <f t="shared" si="12"/>
        <v>28.902.020/0001-77</v>
      </c>
      <c r="S2498" s="84"/>
      <c r="T2498" s="84" t="str">
        <f t="shared" si="10"/>
        <v/>
      </c>
      <c r="U2498" s="84" t="str">
        <f t="shared" si="11"/>
        <v/>
      </c>
      <c r="V2498" s="65" t="str">
        <f t="shared" si="5"/>
        <v/>
      </c>
      <c r="W2498" s="84"/>
      <c r="X2498" s="84"/>
      <c r="Y2498" s="85"/>
      <c r="Z2498" s="85"/>
      <c r="AA2498" s="65" t="str">
        <f t="shared" si="6"/>
        <v/>
      </c>
      <c r="AB2498" s="65" t="str">
        <f t="shared" si="7"/>
        <v/>
      </c>
      <c r="AC2498" s="86"/>
      <c r="AD2498" s="87" t="str">
        <f t="shared" si="8"/>
        <v/>
      </c>
      <c r="AE2498" s="84"/>
      <c r="AF2498" s="86">
        <f>IF(AC2498&gt;0,AC2498,'⚙️ Config'!$B$10)</f>
        <v>0.0075</v>
      </c>
      <c r="AG2498" s="88">
        <f t="shared" si="9"/>
        <v>34233.61733</v>
      </c>
      <c r="AH2498" s="88">
        <f>AG2498*'⚙️ Config'!$B$11</f>
        <v>171168.0866</v>
      </c>
      <c r="AI2498" s="88">
        <f>AH2498*'⚙️ Config'!$B$12</f>
        <v>51350.42599</v>
      </c>
      <c r="AJ2498" s="64"/>
      <c r="AK2498" s="84"/>
      <c r="AL2498" s="84"/>
      <c r="AM2498" s="84"/>
      <c r="AN2498" s="84"/>
      <c r="AO2498" s="84"/>
      <c r="AP2498" s="84"/>
      <c r="AQ2498" s="84"/>
    </row>
    <row r="2499" ht="15.0" customHeight="1">
      <c r="A2499" s="93">
        <v>2496.0</v>
      </c>
      <c r="B2499" s="94" t="s">
        <v>5407</v>
      </c>
      <c r="C2499" s="93" t="s">
        <v>141</v>
      </c>
      <c r="D2499" s="93" t="s">
        <v>5408</v>
      </c>
      <c r="E2499" s="95">
        <v>36.79</v>
      </c>
      <c r="F2499" s="93" t="s">
        <v>85</v>
      </c>
      <c r="G2499" s="93" t="s">
        <v>606</v>
      </c>
      <c r="H2499" s="96">
        <v>4557994.84</v>
      </c>
      <c r="I2499" s="93">
        <v>1.0</v>
      </c>
      <c r="J2499" s="97">
        <v>3.7</v>
      </c>
      <c r="K2499" s="94">
        <v>2022.0</v>
      </c>
      <c r="L2499" s="93" t="s">
        <v>630</v>
      </c>
      <c r="M2499" s="93">
        <v>2022.0</v>
      </c>
      <c r="N2499" s="93" t="s">
        <v>161</v>
      </c>
      <c r="O2499" s="65" t="str">
        <f t="shared" si="1"/>
        <v>173691230001</v>
      </c>
      <c r="P2499" s="65">
        <f t="shared" si="2"/>
        <v>0</v>
      </c>
      <c r="Q2499" s="65">
        <f t="shared" si="3"/>
        <v>5</v>
      </c>
      <c r="R2499" s="65" t="str">
        <f t="shared" si="12"/>
        <v>17.369.123/0001-05</v>
      </c>
      <c r="S2499" s="84"/>
      <c r="T2499" s="84" t="str">
        <f t="shared" si="10"/>
        <v/>
      </c>
      <c r="U2499" s="84" t="str">
        <f t="shared" si="11"/>
        <v/>
      </c>
      <c r="V2499" s="65" t="str">
        <f t="shared" si="5"/>
        <v/>
      </c>
      <c r="W2499" s="84"/>
      <c r="X2499" s="84"/>
      <c r="Y2499" s="85"/>
      <c r="Z2499" s="85"/>
      <c r="AA2499" s="65" t="str">
        <f t="shared" si="6"/>
        <v/>
      </c>
      <c r="AB2499" s="65" t="str">
        <f t="shared" si="7"/>
        <v/>
      </c>
      <c r="AC2499" s="86"/>
      <c r="AD2499" s="87" t="str">
        <f t="shared" si="8"/>
        <v/>
      </c>
      <c r="AE2499" s="84"/>
      <c r="AF2499" s="86">
        <f>IF(AC2499&gt;0,AC2499,'⚙️ Config'!$B$10)</f>
        <v>0.0075</v>
      </c>
      <c r="AG2499" s="88">
        <f t="shared" si="9"/>
        <v>34184.9613</v>
      </c>
      <c r="AH2499" s="88">
        <f>AG2499*'⚙️ Config'!$B$11</f>
        <v>170924.8065</v>
      </c>
      <c r="AI2499" s="88">
        <f>AH2499*'⚙️ Config'!$B$12</f>
        <v>51277.44195</v>
      </c>
      <c r="AJ2499" s="64"/>
      <c r="AK2499" s="84"/>
      <c r="AL2499" s="84"/>
      <c r="AM2499" s="84"/>
      <c r="AN2499" s="84"/>
      <c r="AO2499" s="84"/>
      <c r="AP2499" s="84"/>
      <c r="AQ2499" s="84"/>
    </row>
    <row r="2500" ht="15.0" customHeight="1">
      <c r="A2500" s="93">
        <v>2497.0</v>
      </c>
      <c r="B2500" s="94" t="s">
        <v>5409</v>
      </c>
      <c r="C2500" s="93" t="s">
        <v>141</v>
      </c>
      <c r="D2500" s="93" t="s">
        <v>5410</v>
      </c>
      <c r="E2500" s="95">
        <v>42.01</v>
      </c>
      <c r="F2500" s="93" t="s">
        <v>85</v>
      </c>
      <c r="G2500" s="93" t="s">
        <v>606</v>
      </c>
      <c r="H2500" s="96">
        <v>4550191.57</v>
      </c>
      <c r="I2500" s="93">
        <v>3.0</v>
      </c>
      <c r="J2500" s="97">
        <v>2.4</v>
      </c>
      <c r="K2500" s="94">
        <v>2025.0</v>
      </c>
      <c r="L2500" s="93" t="s">
        <v>4385</v>
      </c>
      <c r="M2500" s="93">
        <v>2023.0</v>
      </c>
      <c r="N2500" s="93" t="s">
        <v>145</v>
      </c>
      <c r="O2500" s="65" t="str">
        <f t="shared" si="1"/>
        <v>187586580001</v>
      </c>
      <c r="P2500" s="65">
        <f t="shared" si="2"/>
        <v>2</v>
      </c>
      <c r="Q2500" s="65">
        <f t="shared" si="3"/>
        <v>2</v>
      </c>
      <c r="R2500" s="65" t="str">
        <f t="shared" si="12"/>
        <v>18.758.658/0001-22</v>
      </c>
      <c r="S2500" s="84"/>
      <c r="T2500" s="84" t="str">
        <f t="shared" si="10"/>
        <v/>
      </c>
      <c r="U2500" s="84" t="str">
        <f t="shared" si="11"/>
        <v/>
      </c>
      <c r="V2500" s="65" t="str">
        <f t="shared" si="5"/>
        <v/>
      </c>
      <c r="W2500" s="84"/>
      <c r="X2500" s="84"/>
      <c r="Y2500" s="85"/>
      <c r="Z2500" s="85"/>
      <c r="AA2500" s="65" t="str">
        <f t="shared" si="6"/>
        <v/>
      </c>
      <c r="AB2500" s="65" t="str">
        <f t="shared" si="7"/>
        <v/>
      </c>
      <c r="AC2500" s="86"/>
      <c r="AD2500" s="87" t="str">
        <f t="shared" si="8"/>
        <v/>
      </c>
      <c r="AE2500" s="84"/>
      <c r="AF2500" s="86">
        <f>IF(AC2500&gt;0,AC2500,'⚙️ Config'!$B$10)</f>
        <v>0.0075</v>
      </c>
      <c r="AG2500" s="88">
        <f t="shared" si="9"/>
        <v>34126.43678</v>
      </c>
      <c r="AH2500" s="88">
        <f>AG2500*'⚙️ Config'!$B$11</f>
        <v>170632.1839</v>
      </c>
      <c r="AI2500" s="88">
        <f>AH2500*'⚙️ Config'!$B$12</f>
        <v>51189.65516</v>
      </c>
      <c r="AJ2500" s="64"/>
      <c r="AK2500" s="84"/>
      <c r="AL2500" s="84"/>
      <c r="AM2500" s="84"/>
      <c r="AN2500" s="84"/>
      <c r="AO2500" s="84"/>
      <c r="AP2500" s="84"/>
      <c r="AQ2500" s="84"/>
    </row>
    <row r="2501" ht="15.0" customHeight="1">
      <c r="A2501" s="93">
        <v>2498.0</v>
      </c>
      <c r="B2501" s="94" t="s">
        <v>5411</v>
      </c>
      <c r="C2501" s="93" t="s">
        <v>141</v>
      </c>
      <c r="D2501" s="93" t="s">
        <v>5412</v>
      </c>
      <c r="E2501" s="95">
        <v>36.4</v>
      </c>
      <c r="F2501" s="93" t="s">
        <v>85</v>
      </c>
      <c r="G2501" s="93" t="s">
        <v>606</v>
      </c>
      <c r="H2501" s="96">
        <v>4546949.16</v>
      </c>
      <c r="I2501" s="93">
        <v>1.0</v>
      </c>
      <c r="J2501" s="97">
        <v>3.8</v>
      </c>
      <c r="K2501" s="94">
        <v>2022.0</v>
      </c>
      <c r="L2501" s="93" t="s">
        <v>448</v>
      </c>
      <c r="M2501" s="93">
        <v>2022.0</v>
      </c>
      <c r="N2501" s="93" t="s">
        <v>161</v>
      </c>
      <c r="O2501" s="65" t="str">
        <f t="shared" si="1"/>
        <v>014206130001</v>
      </c>
      <c r="P2501" s="65">
        <f t="shared" si="2"/>
        <v>4</v>
      </c>
      <c r="Q2501" s="65">
        <f t="shared" si="3"/>
        <v>0</v>
      </c>
      <c r="R2501" s="65" t="str">
        <f t="shared" si="12"/>
        <v>01.420.613/0001-40</v>
      </c>
      <c r="S2501" s="84"/>
      <c r="T2501" s="84" t="str">
        <f t="shared" si="10"/>
        <v/>
      </c>
      <c r="U2501" s="84" t="str">
        <f t="shared" si="11"/>
        <v/>
      </c>
      <c r="V2501" s="65" t="str">
        <f t="shared" si="5"/>
        <v/>
      </c>
      <c r="W2501" s="84"/>
      <c r="X2501" s="84"/>
      <c r="Y2501" s="85"/>
      <c r="Z2501" s="85"/>
      <c r="AA2501" s="65" t="str">
        <f t="shared" si="6"/>
        <v/>
      </c>
      <c r="AB2501" s="65" t="str">
        <f t="shared" si="7"/>
        <v/>
      </c>
      <c r="AC2501" s="86"/>
      <c r="AD2501" s="87" t="str">
        <f t="shared" si="8"/>
        <v/>
      </c>
      <c r="AE2501" s="84"/>
      <c r="AF2501" s="86">
        <f>IF(AC2501&gt;0,AC2501,'⚙️ Config'!$B$10)</f>
        <v>0.0075</v>
      </c>
      <c r="AG2501" s="88">
        <f t="shared" si="9"/>
        <v>34102.1187</v>
      </c>
      <c r="AH2501" s="88">
        <f>AG2501*'⚙️ Config'!$B$11</f>
        <v>170510.5935</v>
      </c>
      <c r="AI2501" s="88">
        <f>AH2501*'⚙️ Config'!$B$12</f>
        <v>51153.17805</v>
      </c>
      <c r="AJ2501" s="64"/>
      <c r="AK2501" s="84"/>
      <c r="AL2501" s="84"/>
      <c r="AM2501" s="84"/>
      <c r="AN2501" s="84"/>
      <c r="AO2501" s="84"/>
      <c r="AP2501" s="84"/>
      <c r="AQ2501" s="84"/>
    </row>
    <row r="2502" ht="15.0" customHeight="1">
      <c r="A2502" s="93">
        <v>2499.0</v>
      </c>
      <c r="B2502" s="94" t="s">
        <v>5413</v>
      </c>
      <c r="C2502" s="93" t="s">
        <v>141</v>
      </c>
      <c r="D2502" s="93" t="s">
        <v>5414</v>
      </c>
      <c r="E2502" s="95">
        <v>39.04</v>
      </c>
      <c r="F2502" s="93" t="s">
        <v>85</v>
      </c>
      <c r="G2502" s="93" t="s">
        <v>606</v>
      </c>
      <c r="H2502" s="96">
        <v>4543913.83</v>
      </c>
      <c r="I2502" s="93">
        <v>1.0</v>
      </c>
      <c r="J2502" s="97">
        <v>3.2</v>
      </c>
      <c r="K2502" s="94">
        <v>2023.0</v>
      </c>
      <c r="L2502" s="93" t="s">
        <v>197</v>
      </c>
      <c r="M2502" s="93">
        <v>2023.0</v>
      </c>
      <c r="N2502" s="93" t="s">
        <v>145</v>
      </c>
      <c r="O2502" s="65" t="str">
        <f t="shared" si="1"/>
        <v>285248800001</v>
      </c>
      <c r="P2502" s="65">
        <f t="shared" si="2"/>
        <v>1</v>
      </c>
      <c r="Q2502" s="65">
        <f t="shared" si="3"/>
        <v>4</v>
      </c>
      <c r="R2502" s="65" t="str">
        <f t="shared" si="12"/>
        <v>28.524.880/0001-14</v>
      </c>
      <c r="S2502" s="84"/>
      <c r="T2502" s="84" t="str">
        <f t="shared" si="10"/>
        <v/>
      </c>
      <c r="U2502" s="84" t="str">
        <f t="shared" si="11"/>
        <v/>
      </c>
      <c r="V2502" s="65" t="str">
        <f t="shared" si="5"/>
        <v/>
      </c>
      <c r="W2502" s="84"/>
      <c r="X2502" s="84"/>
      <c r="Y2502" s="85"/>
      <c r="Z2502" s="85"/>
      <c r="AA2502" s="65" t="str">
        <f t="shared" si="6"/>
        <v/>
      </c>
      <c r="AB2502" s="65" t="str">
        <f t="shared" si="7"/>
        <v/>
      </c>
      <c r="AC2502" s="86"/>
      <c r="AD2502" s="87" t="str">
        <f t="shared" si="8"/>
        <v/>
      </c>
      <c r="AE2502" s="84"/>
      <c r="AF2502" s="86">
        <f>IF(AC2502&gt;0,AC2502,'⚙️ Config'!$B$10)</f>
        <v>0.0075</v>
      </c>
      <c r="AG2502" s="88">
        <f t="shared" si="9"/>
        <v>34079.35373</v>
      </c>
      <c r="AH2502" s="88">
        <f>AG2502*'⚙️ Config'!$B$11</f>
        <v>170396.7686</v>
      </c>
      <c r="AI2502" s="88">
        <f>AH2502*'⚙️ Config'!$B$12</f>
        <v>51119.03059</v>
      </c>
      <c r="AJ2502" s="64"/>
      <c r="AK2502" s="84"/>
      <c r="AL2502" s="84"/>
      <c r="AM2502" s="84"/>
      <c r="AN2502" s="84"/>
      <c r="AO2502" s="84"/>
      <c r="AP2502" s="84"/>
      <c r="AQ2502" s="84"/>
    </row>
    <row r="2503" ht="15.0" customHeight="1">
      <c r="A2503" s="93">
        <v>2500.0</v>
      </c>
      <c r="B2503" s="94" t="s">
        <v>5415</v>
      </c>
      <c r="C2503" s="93" t="s">
        <v>141</v>
      </c>
      <c r="D2503" s="93" t="s">
        <v>5416</v>
      </c>
      <c r="E2503" s="95">
        <v>66.31</v>
      </c>
      <c r="F2503" s="93" t="s">
        <v>85</v>
      </c>
      <c r="G2503" s="93" t="s">
        <v>606</v>
      </c>
      <c r="H2503" s="96">
        <v>4525352.39</v>
      </c>
      <c r="I2503" s="93">
        <v>3.0</v>
      </c>
      <c r="J2503" s="97">
        <v>1.9</v>
      </c>
      <c r="K2503" s="94">
        <v>2025.0</v>
      </c>
      <c r="L2503" s="93" t="s">
        <v>1173</v>
      </c>
      <c r="M2503" s="93">
        <v>2024.0</v>
      </c>
      <c r="N2503" s="93" t="s">
        <v>208</v>
      </c>
      <c r="O2503" s="65" t="str">
        <f t="shared" si="1"/>
        <v>053423790001</v>
      </c>
      <c r="P2503" s="65">
        <f t="shared" si="2"/>
        <v>3</v>
      </c>
      <c r="Q2503" s="65">
        <f t="shared" si="3"/>
        <v>1</v>
      </c>
      <c r="R2503" s="65" t="str">
        <f t="shared" si="12"/>
        <v>05.342.379/0001-31</v>
      </c>
      <c r="S2503" s="84"/>
      <c r="T2503" s="84" t="str">
        <f t="shared" si="10"/>
        <v/>
      </c>
      <c r="U2503" s="84" t="str">
        <f t="shared" si="11"/>
        <v/>
      </c>
      <c r="V2503" s="65" t="str">
        <f t="shared" si="5"/>
        <v/>
      </c>
      <c r="W2503" s="84"/>
      <c r="X2503" s="84"/>
      <c r="Y2503" s="85"/>
      <c r="Z2503" s="85"/>
      <c r="AA2503" s="65" t="str">
        <f t="shared" si="6"/>
        <v/>
      </c>
      <c r="AB2503" s="65" t="str">
        <f t="shared" si="7"/>
        <v/>
      </c>
      <c r="AC2503" s="86"/>
      <c r="AD2503" s="87" t="str">
        <f t="shared" si="8"/>
        <v/>
      </c>
      <c r="AE2503" s="84"/>
      <c r="AF2503" s="86">
        <f>IF(AC2503&gt;0,AC2503,'⚙️ Config'!$B$10)</f>
        <v>0.0075</v>
      </c>
      <c r="AG2503" s="88">
        <f t="shared" si="9"/>
        <v>33940.14293</v>
      </c>
      <c r="AH2503" s="88">
        <f>AG2503*'⚙️ Config'!$B$11</f>
        <v>169700.7146</v>
      </c>
      <c r="AI2503" s="88">
        <f>AH2503*'⚙️ Config'!$B$12</f>
        <v>50910.21439</v>
      </c>
      <c r="AJ2503" s="64"/>
      <c r="AK2503" s="84"/>
      <c r="AL2503" s="84"/>
      <c r="AM2503" s="84"/>
      <c r="AN2503" s="84"/>
      <c r="AO2503" s="84"/>
      <c r="AP2503" s="84"/>
      <c r="AQ2503" s="84"/>
    </row>
    <row r="2504" ht="15.0" customHeight="1">
      <c r="A2504" s="93">
        <v>2501.0</v>
      </c>
      <c r="B2504" s="94" t="s">
        <v>5417</v>
      </c>
      <c r="C2504" s="93" t="s">
        <v>141</v>
      </c>
      <c r="D2504" s="93" t="s">
        <v>5418</v>
      </c>
      <c r="E2504" s="95">
        <v>55.72</v>
      </c>
      <c r="F2504" s="93" t="s">
        <v>85</v>
      </c>
      <c r="G2504" s="93" t="s">
        <v>606</v>
      </c>
      <c r="H2504" s="96">
        <v>4524720.25</v>
      </c>
      <c r="I2504" s="93">
        <v>3.0</v>
      </c>
      <c r="J2504" s="97">
        <v>3.0</v>
      </c>
      <c r="K2504" s="94">
        <v>2025.0</v>
      </c>
      <c r="L2504" s="93" t="s">
        <v>202</v>
      </c>
      <c r="M2504" s="93">
        <v>2023.0</v>
      </c>
      <c r="N2504" s="93" t="s">
        <v>208</v>
      </c>
      <c r="O2504" s="65" t="str">
        <f t="shared" si="1"/>
        <v>112741540001</v>
      </c>
      <c r="P2504" s="65">
        <f t="shared" si="2"/>
        <v>9</v>
      </c>
      <c r="Q2504" s="65">
        <f t="shared" si="3"/>
        <v>8</v>
      </c>
      <c r="R2504" s="65" t="str">
        <f t="shared" si="12"/>
        <v>11.274.154/0001-98</v>
      </c>
      <c r="S2504" s="84"/>
      <c r="T2504" s="84" t="str">
        <f t="shared" si="10"/>
        <v/>
      </c>
      <c r="U2504" s="84" t="str">
        <f t="shared" si="11"/>
        <v/>
      </c>
      <c r="V2504" s="65" t="str">
        <f t="shared" si="5"/>
        <v/>
      </c>
      <c r="W2504" s="84"/>
      <c r="X2504" s="84"/>
      <c r="Y2504" s="85"/>
      <c r="Z2504" s="85"/>
      <c r="AA2504" s="65" t="str">
        <f t="shared" si="6"/>
        <v/>
      </c>
      <c r="AB2504" s="65" t="str">
        <f t="shared" si="7"/>
        <v/>
      </c>
      <c r="AC2504" s="86"/>
      <c r="AD2504" s="87" t="str">
        <f t="shared" si="8"/>
        <v/>
      </c>
      <c r="AE2504" s="84"/>
      <c r="AF2504" s="86">
        <f>IF(AC2504&gt;0,AC2504,'⚙️ Config'!$B$10)</f>
        <v>0.0075</v>
      </c>
      <c r="AG2504" s="88">
        <f t="shared" si="9"/>
        <v>33935.40188</v>
      </c>
      <c r="AH2504" s="88">
        <f>AG2504*'⚙️ Config'!$B$11</f>
        <v>169677.0094</v>
      </c>
      <c r="AI2504" s="88">
        <f>AH2504*'⚙️ Config'!$B$12</f>
        <v>50903.10281</v>
      </c>
      <c r="AJ2504" s="64"/>
      <c r="AK2504" s="84"/>
      <c r="AL2504" s="84"/>
      <c r="AM2504" s="84"/>
      <c r="AN2504" s="84"/>
      <c r="AO2504" s="84"/>
      <c r="AP2504" s="84"/>
      <c r="AQ2504" s="84"/>
    </row>
    <row r="2505" ht="15.0" customHeight="1">
      <c r="A2505" s="93">
        <v>2502.0</v>
      </c>
      <c r="B2505" s="94" t="s">
        <v>5419</v>
      </c>
      <c r="C2505" s="93" t="s">
        <v>141</v>
      </c>
      <c r="D2505" s="93" t="s">
        <v>5420</v>
      </c>
      <c r="E2505" s="95">
        <v>56.79</v>
      </c>
      <c r="F2505" s="93" t="s">
        <v>85</v>
      </c>
      <c r="G2505" s="93" t="s">
        <v>606</v>
      </c>
      <c r="H2505" s="96">
        <v>4520519.31</v>
      </c>
      <c r="I2505" s="93">
        <v>3.0</v>
      </c>
      <c r="J2505" s="97">
        <v>0.9</v>
      </c>
      <c r="K2505" s="94">
        <v>2025.0</v>
      </c>
      <c r="L2505" s="93" t="s">
        <v>295</v>
      </c>
      <c r="M2505" s="93">
        <v>2025.0</v>
      </c>
      <c r="N2505" s="93" t="s">
        <v>161</v>
      </c>
      <c r="O2505" s="65" t="str">
        <f t="shared" si="1"/>
        <v>198695820001</v>
      </c>
      <c r="P2505" s="65">
        <f t="shared" si="2"/>
        <v>7</v>
      </c>
      <c r="Q2505" s="65">
        <f t="shared" si="3"/>
        <v>5</v>
      </c>
      <c r="R2505" s="65" t="str">
        <f t="shared" si="12"/>
        <v>19.869.582/0001-75</v>
      </c>
      <c r="S2505" s="84"/>
      <c r="T2505" s="84" t="str">
        <f t="shared" si="10"/>
        <v/>
      </c>
      <c r="U2505" s="84" t="str">
        <f t="shared" si="11"/>
        <v/>
      </c>
      <c r="V2505" s="65" t="str">
        <f t="shared" si="5"/>
        <v/>
      </c>
      <c r="W2505" s="84"/>
      <c r="X2505" s="84"/>
      <c r="Y2505" s="85"/>
      <c r="Z2505" s="85"/>
      <c r="AA2505" s="65" t="str">
        <f t="shared" si="6"/>
        <v/>
      </c>
      <c r="AB2505" s="65" t="str">
        <f t="shared" si="7"/>
        <v/>
      </c>
      <c r="AC2505" s="86"/>
      <c r="AD2505" s="87" t="str">
        <f t="shared" si="8"/>
        <v/>
      </c>
      <c r="AE2505" s="84"/>
      <c r="AF2505" s="86">
        <f>IF(AC2505&gt;0,AC2505,'⚙️ Config'!$B$10)</f>
        <v>0.0075</v>
      </c>
      <c r="AG2505" s="88">
        <f t="shared" si="9"/>
        <v>33903.89483</v>
      </c>
      <c r="AH2505" s="88">
        <f>AG2505*'⚙️ Config'!$B$11</f>
        <v>169519.4741</v>
      </c>
      <c r="AI2505" s="88">
        <f>AH2505*'⚙️ Config'!$B$12</f>
        <v>50855.84224</v>
      </c>
      <c r="AJ2505" s="64"/>
      <c r="AK2505" s="84"/>
      <c r="AL2505" s="84"/>
      <c r="AM2505" s="84"/>
      <c r="AN2505" s="84"/>
      <c r="AO2505" s="84"/>
      <c r="AP2505" s="84"/>
      <c r="AQ2505" s="84"/>
    </row>
    <row r="2506" ht="15.0" customHeight="1">
      <c r="A2506" s="93">
        <v>2503.0</v>
      </c>
      <c r="B2506" s="94" t="s">
        <v>5421</v>
      </c>
      <c r="C2506" s="93" t="s">
        <v>141</v>
      </c>
      <c r="D2506" s="93" t="s">
        <v>5422</v>
      </c>
      <c r="E2506" s="95">
        <v>36.03</v>
      </c>
      <c r="F2506" s="93" t="s">
        <v>85</v>
      </c>
      <c r="G2506" s="93" t="s">
        <v>606</v>
      </c>
      <c r="H2506" s="96">
        <v>4520398.51</v>
      </c>
      <c r="I2506" s="93">
        <v>1.0</v>
      </c>
      <c r="J2506" s="97">
        <v>3.9</v>
      </c>
      <c r="K2506" s="94">
        <v>2022.0</v>
      </c>
      <c r="L2506" s="93" t="s">
        <v>630</v>
      </c>
      <c r="M2506" s="93">
        <v>2022.0</v>
      </c>
      <c r="N2506" s="93" t="s">
        <v>342</v>
      </c>
      <c r="O2506" s="65" t="str">
        <f t="shared" si="1"/>
        <v>005713890001</v>
      </c>
      <c r="P2506" s="65">
        <f t="shared" si="2"/>
        <v>2</v>
      </c>
      <c r="Q2506" s="65">
        <f t="shared" si="3"/>
        <v>5</v>
      </c>
      <c r="R2506" s="65" t="str">
        <f t="shared" si="12"/>
        <v>00.571.389/0001-25</v>
      </c>
      <c r="S2506" s="84"/>
      <c r="T2506" s="84" t="str">
        <f t="shared" si="10"/>
        <v/>
      </c>
      <c r="U2506" s="84" t="str">
        <f t="shared" si="11"/>
        <v/>
      </c>
      <c r="V2506" s="65" t="str">
        <f t="shared" si="5"/>
        <v/>
      </c>
      <c r="W2506" s="84"/>
      <c r="X2506" s="84"/>
      <c r="Y2506" s="85"/>
      <c r="Z2506" s="85"/>
      <c r="AA2506" s="65" t="str">
        <f t="shared" si="6"/>
        <v/>
      </c>
      <c r="AB2506" s="65" t="str">
        <f t="shared" si="7"/>
        <v/>
      </c>
      <c r="AC2506" s="86"/>
      <c r="AD2506" s="87" t="str">
        <f t="shared" si="8"/>
        <v/>
      </c>
      <c r="AE2506" s="84"/>
      <c r="AF2506" s="86">
        <f>IF(AC2506&gt;0,AC2506,'⚙️ Config'!$B$10)</f>
        <v>0.0075</v>
      </c>
      <c r="AG2506" s="88">
        <f t="shared" si="9"/>
        <v>33902.98883</v>
      </c>
      <c r="AH2506" s="88">
        <f>AG2506*'⚙️ Config'!$B$11</f>
        <v>169514.9441</v>
      </c>
      <c r="AI2506" s="88">
        <f>AH2506*'⚙️ Config'!$B$12</f>
        <v>50854.48324</v>
      </c>
      <c r="AJ2506" s="64"/>
      <c r="AK2506" s="84"/>
      <c r="AL2506" s="84"/>
      <c r="AM2506" s="84"/>
      <c r="AN2506" s="84"/>
      <c r="AO2506" s="84"/>
      <c r="AP2506" s="84"/>
      <c r="AQ2506" s="84"/>
    </row>
    <row r="2507" ht="15.0" customHeight="1">
      <c r="A2507" s="93">
        <v>2504.0</v>
      </c>
      <c r="B2507" s="94" t="s">
        <v>5423</v>
      </c>
      <c r="C2507" s="93" t="s">
        <v>141</v>
      </c>
      <c r="D2507" s="93" t="s">
        <v>5424</v>
      </c>
      <c r="E2507" s="95">
        <v>24.97</v>
      </c>
      <c r="F2507" s="93" t="s">
        <v>85</v>
      </c>
      <c r="G2507" s="93" t="s">
        <v>606</v>
      </c>
      <c r="H2507" s="96">
        <v>4517878.04</v>
      </c>
      <c r="I2507" s="93">
        <v>3.0</v>
      </c>
      <c r="J2507" s="97">
        <v>3.9</v>
      </c>
      <c r="K2507" s="94">
        <v>2023.0</v>
      </c>
      <c r="L2507" s="93" t="s">
        <v>144</v>
      </c>
      <c r="M2507" s="93">
        <v>2022.0</v>
      </c>
      <c r="N2507" s="93" t="s">
        <v>145</v>
      </c>
      <c r="O2507" s="65" t="str">
        <f t="shared" si="1"/>
        <v>111440500001</v>
      </c>
      <c r="P2507" s="65">
        <f t="shared" si="2"/>
        <v>6</v>
      </c>
      <c r="Q2507" s="65">
        <f t="shared" si="3"/>
        <v>9</v>
      </c>
      <c r="R2507" s="65" t="str">
        <f t="shared" si="12"/>
        <v>11.144.050/0001-69</v>
      </c>
      <c r="S2507" s="84"/>
      <c r="T2507" s="84" t="str">
        <f t="shared" si="10"/>
        <v/>
      </c>
      <c r="U2507" s="84" t="str">
        <f t="shared" si="11"/>
        <v/>
      </c>
      <c r="V2507" s="65" t="str">
        <f t="shared" si="5"/>
        <v/>
      </c>
      <c r="W2507" s="84"/>
      <c r="X2507" s="84"/>
      <c r="Y2507" s="85"/>
      <c r="Z2507" s="85"/>
      <c r="AA2507" s="65" t="str">
        <f t="shared" si="6"/>
        <v/>
      </c>
      <c r="AB2507" s="65" t="str">
        <f t="shared" si="7"/>
        <v/>
      </c>
      <c r="AC2507" s="86"/>
      <c r="AD2507" s="87" t="str">
        <f t="shared" si="8"/>
        <v/>
      </c>
      <c r="AE2507" s="84"/>
      <c r="AF2507" s="86">
        <f>IF(AC2507&gt;0,AC2507,'⚙️ Config'!$B$10)</f>
        <v>0.0075</v>
      </c>
      <c r="AG2507" s="88">
        <f t="shared" si="9"/>
        <v>33884.0853</v>
      </c>
      <c r="AH2507" s="88">
        <f>AG2507*'⚙️ Config'!$B$11</f>
        <v>169420.4265</v>
      </c>
      <c r="AI2507" s="88">
        <f>AH2507*'⚙️ Config'!$B$12</f>
        <v>50826.12795</v>
      </c>
      <c r="AJ2507" s="64"/>
      <c r="AK2507" s="84"/>
      <c r="AL2507" s="84"/>
      <c r="AM2507" s="84"/>
      <c r="AN2507" s="84"/>
      <c r="AO2507" s="84"/>
      <c r="AP2507" s="84"/>
      <c r="AQ2507" s="84"/>
    </row>
    <row r="2508" ht="15.0" customHeight="1">
      <c r="A2508" s="93">
        <v>2505.0</v>
      </c>
      <c r="B2508" s="94" t="s">
        <v>5425</v>
      </c>
      <c r="C2508" s="93" t="s">
        <v>141</v>
      </c>
      <c r="D2508" s="93" t="s">
        <v>5426</v>
      </c>
      <c r="E2508" s="95">
        <v>36.97</v>
      </c>
      <c r="F2508" s="93" t="s">
        <v>85</v>
      </c>
      <c r="G2508" s="93" t="s">
        <v>606</v>
      </c>
      <c r="H2508" s="96">
        <v>4503785.53</v>
      </c>
      <c r="I2508" s="93">
        <v>3.0</v>
      </c>
      <c r="J2508" s="97">
        <v>3.0</v>
      </c>
      <c r="K2508" s="94">
        <v>2025.0</v>
      </c>
      <c r="L2508" s="93" t="s">
        <v>448</v>
      </c>
      <c r="M2508" s="93">
        <v>2023.0</v>
      </c>
      <c r="N2508" s="93" t="s">
        <v>161</v>
      </c>
      <c r="O2508" s="65" t="str">
        <f t="shared" si="1"/>
        <v>074583020001</v>
      </c>
      <c r="P2508" s="65">
        <f t="shared" si="2"/>
        <v>5</v>
      </c>
      <c r="Q2508" s="65">
        <f t="shared" si="3"/>
        <v>7</v>
      </c>
      <c r="R2508" s="65" t="str">
        <f t="shared" si="12"/>
        <v>07.458.302/0001-57</v>
      </c>
      <c r="S2508" s="84"/>
      <c r="T2508" s="84" t="str">
        <f t="shared" si="10"/>
        <v/>
      </c>
      <c r="U2508" s="84" t="str">
        <f t="shared" si="11"/>
        <v/>
      </c>
      <c r="V2508" s="65" t="str">
        <f t="shared" si="5"/>
        <v/>
      </c>
      <c r="W2508" s="84"/>
      <c r="X2508" s="84"/>
      <c r="Y2508" s="85"/>
      <c r="Z2508" s="85"/>
      <c r="AA2508" s="65" t="str">
        <f t="shared" si="6"/>
        <v/>
      </c>
      <c r="AB2508" s="65" t="str">
        <f t="shared" si="7"/>
        <v/>
      </c>
      <c r="AC2508" s="86"/>
      <c r="AD2508" s="87" t="str">
        <f t="shared" si="8"/>
        <v/>
      </c>
      <c r="AE2508" s="84"/>
      <c r="AF2508" s="86">
        <f>IF(AC2508&gt;0,AC2508,'⚙️ Config'!$B$10)</f>
        <v>0.0075</v>
      </c>
      <c r="AG2508" s="88">
        <f t="shared" si="9"/>
        <v>33778.39148</v>
      </c>
      <c r="AH2508" s="88">
        <f>AG2508*'⚙️ Config'!$B$11</f>
        <v>168891.9574</v>
      </c>
      <c r="AI2508" s="88">
        <f>AH2508*'⚙️ Config'!$B$12</f>
        <v>50667.58721</v>
      </c>
      <c r="AJ2508" s="64"/>
      <c r="AK2508" s="84"/>
      <c r="AL2508" s="84"/>
      <c r="AM2508" s="84"/>
      <c r="AN2508" s="84"/>
      <c r="AO2508" s="84"/>
      <c r="AP2508" s="84"/>
      <c r="AQ2508" s="84"/>
    </row>
    <row r="2509" ht="15.0" customHeight="1">
      <c r="A2509" s="93">
        <v>2506.0</v>
      </c>
      <c r="B2509" s="94" t="s">
        <v>5427</v>
      </c>
      <c r="C2509" s="93" t="s">
        <v>141</v>
      </c>
      <c r="D2509" s="93" t="s">
        <v>5428</v>
      </c>
      <c r="E2509" s="95">
        <v>49.27</v>
      </c>
      <c r="F2509" s="93" t="s">
        <v>85</v>
      </c>
      <c r="G2509" s="93" t="s">
        <v>606</v>
      </c>
      <c r="H2509" s="96">
        <v>4502292.82</v>
      </c>
      <c r="I2509" s="93">
        <v>3.0</v>
      </c>
      <c r="J2509" s="97">
        <v>1.4</v>
      </c>
      <c r="K2509" s="94">
        <v>2025.0</v>
      </c>
      <c r="L2509" s="93" t="s">
        <v>937</v>
      </c>
      <c r="M2509" s="93">
        <v>2024.0</v>
      </c>
      <c r="N2509" s="93" t="s">
        <v>189</v>
      </c>
      <c r="O2509" s="65" t="str">
        <f t="shared" si="1"/>
        <v>227414290001</v>
      </c>
      <c r="P2509" s="65">
        <f t="shared" si="2"/>
        <v>7</v>
      </c>
      <c r="Q2509" s="65">
        <f t="shared" si="3"/>
        <v>2</v>
      </c>
      <c r="R2509" s="65" t="str">
        <f t="shared" si="12"/>
        <v>22.741.429/0001-72</v>
      </c>
      <c r="S2509" s="84"/>
      <c r="T2509" s="84" t="str">
        <f t="shared" si="10"/>
        <v/>
      </c>
      <c r="U2509" s="84" t="str">
        <f t="shared" si="11"/>
        <v/>
      </c>
      <c r="V2509" s="65" t="str">
        <f t="shared" si="5"/>
        <v/>
      </c>
      <c r="W2509" s="84"/>
      <c r="X2509" s="84"/>
      <c r="Y2509" s="85"/>
      <c r="Z2509" s="85"/>
      <c r="AA2509" s="65" t="str">
        <f t="shared" si="6"/>
        <v/>
      </c>
      <c r="AB2509" s="65" t="str">
        <f t="shared" si="7"/>
        <v/>
      </c>
      <c r="AC2509" s="86"/>
      <c r="AD2509" s="87" t="str">
        <f t="shared" si="8"/>
        <v/>
      </c>
      <c r="AE2509" s="84"/>
      <c r="AF2509" s="86">
        <f>IF(AC2509&gt;0,AC2509,'⚙️ Config'!$B$10)</f>
        <v>0.0075</v>
      </c>
      <c r="AG2509" s="88">
        <f t="shared" si="9"/>
        <v>33767.19615</v>
      </c>
      <c r="AH2509" s="88">
        <f>AG2509*'⚙️ Config'!$B$11</f>
        <v>168835.9808</v>
      </c>
      <c r="AI2509" s="88">
        <f>AH2509*'⚙️ Config'!$B$12</f>
        <v>50650.79423</v>
      </c>
      <c r="AJ2509" s="64"/>
      <c r="AK2509" s="84"/>
      <c r="AL2509" s="84"/>
      <c r="AM2509" s="84"/>
      <c r="AN2509" s="84"/>
      <c r="AO2509" s="84"/>
      <c r="AP2509" s="84"/>
      <c r="AQ2509" s="84"/>
    </row>
    <row r="2510" ht="15.0" customHeight="1">
      <c r="A2510" s="93">
        <v>2507.0</v>
      </c>
      <c r="B2510" s="94" t="s">
        <v>5429</v>
      </c>
      <c r="C2510" s="93" t="s">
        <v>141</v>
      </c>
      <c r="D2510" s="93" t="s">
        <v>5430</v>
      </c>
      <c r="E2510" s="95">
        <v>35.08</v>
      </c>
      <c r="F2510" s="93" t="s">
        <v>85</v>
      </c>
      <c r="G2510" s="93" t="s">
        <v>606</v>
      </c>
      <c r="H2510" s="96">
        <v>4502153.66</v>
      </c>
      <c r="I2510" s="93">
        <v>3.0</v>
      </c>
      <c r="J2510" s="97">
        <v>2.7</v>
      </c>
      <c r="K2510" s="94">
        <v>2024.0</v>
      </c>
      <c r="L2510" s="93" t="s">
        <v>1160</v>
      </c>
      <c r="M2510" s="93">
        <v>2023.0</v>
      </c>
      <c r="N2510" s="93" t="s">
        <v>161</v>
      </c>
      <c r="O2510" s="65" t="str">
        <f t="shared" si="1"/>
        <v>538942180001</v>
      </c>
      <c r="P2510" s="65">
        <f t="shared" si="2"/>
        <v>0</v>
      </c>
      <c r="Q2510" s="65">
        <f t="shared" si="3"/>
        <v>1</v>
      </c>
      <c r="R2510" s="65" t="str">
        <f t="shared" si="12"/>
        <v>53.894.218/0001-01</v>
      </c>
      <c r="S2510" s="84"/>
      <c r="T2510" s="84" t="str">
        <f t="shared" si="10"/>
        <v/>
      </c>
      <c r="U2510" s="84" t="str">
        <f t="shared" si="11"/>
        <v/>
      </c>
      <c r="V2510" s="65" t="str">
        <f t="shared" si="5"/>
        <v/>
      </c>
      <c r="W2510" s="84"/>
      <c r="X2510" s="84"/>
      <c r="Y2510" s="85"/>
      <c r="Z2510" s="85"/>
      <c r="AA2510" s="65" t="str">
        <f t="shared" si="6"/>
        <v/>
      </c>
      <c r="AB2510" s="65" t="str">
        <f t="shared" si="7"/>
        <v/>
      </c>
      <c r="AC2510" s="86"/>
      <c r="AD2510" s="87" t="str">
        <f t="shared" si="8"/>
        <v/>
      </c>
      <c r="AE2510" s="84"/>
      <c r="AF2510" s="86">
        <f>IF(AC2510&gt;0,AC2510,'⚙️ Config'!$B$10)</f>
        <v>0.0075</v>
      </c>
      <c r="AG2510" s="88">
        <f t="shared" si="9"/>
        <v>33766.15245</v>
      </c>
      <c r="AH2510" s="88">
        <f>AG2510*'⚙️ Config'!$B$11</f>
        <v>168830.7623</v>
      </c>
      <c r="AI2510" s="88">
        <f>AH2510*'⚙️ Config'!$B$12</f>
        <v>50649.22868</v>
      </c>
      <c r="AJ2510" s="64"/>
      <c r="AK2510" s="84"/>
      <c r="AL2510" s="84"/>
      <c r="AM2510" s="84"/>
      <c r="AN2510" s="84"/>
      <c r="AO2510" s="84"/>
      <c r="AP2510" s="84"/>
      <c r="AQ2510" s="84"/>
    </row>
    <row r="2511" ht="15.0" customHeight="1">
      <c r="A2511" s="93">
        <v>2508.0</v>
      </c>
      <c r="B2511" s="94" t="s">
        <v>5431</v>
      </c>
      <c r="C2511" s="93" t="s">
        <v>141</v>
      </c>
      <c r="D2511" s="93" t="s">
        <v>5432</v>
      </c>
      <c r="E2511" s="95">
        <v>35.95</v>
      </c>
      <c r="F2511" s="93" t="s">
        <v>85</v>
      </c>
      <c r="G2511" s="93" t="s">
        <v>606</v>
      </c>
      <c r="H2511" s="96">
        <v>4490465.24</v>
      </c>
      <c r="I2511" s="93">
        <v>3.0</v>
      </c>
      <c r="J2511" s="97">
        <v>1.9</v>
      </c>
      <c r="K2511" s="94">
        <v>2024.0</v>
      </c>
      <c r="L2511" s="93" t="s">
        <v>144</v>
      </c>
      <c r="M2511" s="93">
        <v>2024.0</v>
      </c>
      <c r="N2511" s="93" t="s">
        <v>161</v>
      </c>
      <c r="O2511" s="65" t="str">
        <f t="shared" si="1"/>
        <v>354204810001</v>
      </c>
      <c r="P2511" s="65">
        <f t="shared" si="2"/>
        <v>7</v>
      </c>
      <c r="Q2511" s="65">
        <f t="shared" si="3"/>
        <v>9</v>
      </c>
      <c r="R2511" s="65" t="str">
        <f t="shared" si="12"/>
        <v>35.420.481/0001-79</v>
      </c>
      <c r="S2511" s="84"/>
      <c r="T2511" s="84" t="str">
        <f t="shared" si="10"/>
        <v/>
      </c>
      <c r="U2511" s="84" t="str">
        <f t="shared" si="11"/>
        <v/>
      </c>
      <c r="V2511" s="65" t="str">
        <f t="shared" si="5"/>
        <v/>
      </c>
      <c r="W2511" s="84"/>
      <c r="X2511" s="84"/>
      <c r="Y2511" s="85"/>
      <c r="Z2511" s="85"/>
      <c r="AA2511" s="65" t="str">
        <f t="shared" si="6"/>
        <v/>
      </c>
      <c r="AB2511" s="65" t="str">
        <f t="shared" si="7"/>
        <v/>
      </c>
      <c r="AC2511" s="86"/>
      <c r="AD2511" s="87" t="str">
        <f t="shared" si="8"/>
        <v/>
      </c>
      <c r="AE2511" s="84"/>
      <c r="AF2511" s="86">
        <f>IF(AC2511&gt;0,AC2511,'⚙️ Config'!$B$10)</f>
        <v>0.0075</v>
      </c>
      <c r="AG2511" s="88">
        <f t="shared" si="9"/>
        <v>33678.4893</v>
      </c>
      <c r="AH2511" s="88">
        <f>AG2511*'⚙️ Config'!$B$11</f>
        <v>168392.4465</v>
      </c>
      <c r="AI2511" s="88">
        <f>AH2511*'⚙️ Config'!$B$12</f>
        <v>50517.73395</v>
      </c>
      <c r="AJ2511" s="64"/>
      <c r="AK2511" s="84"/>
      <c r="AL2511" s="84"/>
      <c r="AM2511" s="84"/>
      <c r="AN2511" s="84"/>
      <c r="AO2511" s="84"/>
      <c r="AP2511" s="84"/>
      <c r="AQ2511" s="84"/>
    </row>
    <row r="2512" ht="15.0" customHeight="1">
      <c r="A2512" s="93">
        <v>2509.0</v>
      </c>
      <c r="B2512" s="94" t="s">
        <v>5433</v>
      </c>
      <c r="C2512" s="93" t="s">
        <v>141</v>
      </c>
      <c r="D2512" s="93" t="s">
        <v>5434</v>
      </c>
      <c r="E2512" s="95">
        <v>45.68</v>
      </c>
      <c r="F2512" s="93" t="s">
        <v>85</v>
      </c>
      <c r="G2512" s="93" t="s">
        <v>606</v>
      </c>
      <c r="H2512" s="96">
        <v>4481877.4</v>
      </c>
      <c r="I2512" s="93">
        <v>3.0</v>
      </c>
      <c r="J2512" s="97">
        <v>1.3</v>
      </c>
      <c r="K2512" s="94">
        <v>2024.0</v>
      </c>
      <c r="L2512" s="93" t="s">
        <v>691</v>
      </c>
      <c r="M2512" s="93">
        <v>2024.0</v>
      </c>
      <c r="N2512" s="93" t="s">
        <v>161</v>
      </c>
      <c r="O2512" s="65" t="str">
        <f t="shared" si="1"/>
        <v>302998450001</v>
      </c>
      <c r="P2512" s="65">
        <f t="shared" si="2"/>
        <v>9</v>
      </c>
      <c r="Q2512" s="65">
        <f t="shared" si="3"/>
        <v>0</v>
      </c>
      <c r="R2512" s="65" t="str">
        <f t="shared" si="12"/>
        <v>30.299.845/0001-90</v>
      </c>
      <c r="S2512" s="84"/>
      <c r="T2512" s="84" t="str">
        <f t="shared" si="10"/>
        <v/>
      </c>
      <c r="U2512" s="84" t="str">
        <f t="shared" si="11"/>
        <v/>
      </c>
      <c r="V2512" s="65" t="str">
        <f t="shared" si="5"/>
        <v/>
      </c>
      <c r="W2512" s="84"/>
      <c r="X2512" s="84"/>
      <c r="Y2512" s="85"/>
      <c r="Z2512" s="85"/>
      <c r="AA2512" s="65" t="str">
        <f t="shared" si="6"/>
        <v/>
      </c>
      <c r="AB2512" s="65" t="str">
        <f t="shared" si="7"/>
        <v/>
      </c>
      <c r="AC2512" s="86"/>
      <c r="AD2512" s="87" t="str">
        <f t="shared" si="8"/>
        <v/>
      </c>
      <c r="AE2512" s="84"/>
      <c r="AF2512" s="86">
        <f>IF(AC2512&gt;0,AC2512,'⚙️ Config'!$B$10)</f>
        <v>0.0075</v>
      </c>
      <c r="AG2512" s="88">
        <f t="shared" si="9"/>
        <v>33614.0805</v>
      </c>
      <c r="AH2512" s="88">
        <f>AG2512*'⚙️ Config'!$B$11</f>
        <v>168070.4025</v>
      </c>
      <c r="AI2512" s="88">
        <f>AH2512*'⚙️ Config'!$B$12</f>
        <v>50421.12075</v>
      </c>
      <c r="AJ2512" s="64"/>
      <c r="AK2512" s="84"/>
      <c r="AL2512" s="84"/>
      <c r="AM2512" s="84"/>
      <c r="AN2512" s="84"/>
      <c r="AO2512" s="84"/>
      <c r="AP2512" s="84"/>
      <c r="AQ2512" s="84"/>
    </row>
    <row r="2513" ht="15.0" customHeight="1">
      <c r="A2513" s="93">
        <v>2510.0</v>
      </c>
      <c r="B2513" s="94" t="s">
        <v>5435</v>
      </c>
      <c r="C2513" s="93" t="s">
        <v>141</v>
      </c>
      <c r="D2513" s="93" t="s">
        <v>5436</v>
      </c>
      <c r="E2513" s="95">
        <v>58.3</v>
      </c>
      <c r="F2513" s="93" t="s">
        <v>85</v>
      </c>
      <c r="G2513" s="93" t="s">
        <v>606</v>
      </c>
      <c r="H2513" s="96">
        <v>4477365.59</v>
      </c>
      <c r="I2513" s="93">
        <v>3.0</v>
      </c>
      <c r="J2513" s="97">
        <v>1.7</v>
      </c>
      <c r="K2513" s="94">
        <v>2025.0</v>
      </c>
      <c r="L2513" s="93" t="s">
        <v>387</v>
      </c>
      <c r="M2513" s="93">
        <v>2024.0</v>
      </c>
      <c r="N2513" s="93" t="s">
        <v>208</v>
      </c>
      <c r="O2513" s="65" t="str">
        <f t="shared" si="1"/>
        <v>103291390001</v>
      </c>
      <c r="P2513" s="65">
        <f t="shared" si="2"/>
        <v>3</v>
      </c>
      <c r="Q2513" s="65">
        <f t="shared" si="3"/>
        <v>7</v>
      </c>
      <c r="R2513" s="65" t="str">
        <f t="shared" si="12"/>
        <v>10.329.139/0001-37</v>
      </c>
      <c r="S2513" s="84"/>
      <c r="T2513" s="84" t="str">
        <f t="shared" si="10"/>
        <v/>
      </c>
      <c r="U2513" s="84" t="str">
        <f t="shared" si="11"/>
        <v/>
      </c>
      <c r="V2513" s="65" t="str">
        <f t="shared" si="5"/>
        <v/>
      </c>
      <c r="W2513" s="84"/>
      <c r="X2513" s="84"/>
      <c r="Y2513" s="85"/>
      <c r="Z2513" s="85"/>
      <c r="AA2513" s="65" t="str">
        <f t="shared" si="6"/>
        <v/>
      </c>
      <c r="AB2513" s="65" t="str">
        <f t="shared" si="7"/>
        <v/>
      </c>
      <c r="AC2513" s="86"/>
      <c r="AD2513" s="87" t="str">
        <f t="shared" si="8"/>
        <v/>
      </c>
      <c r="AE2513" s="84"/>
      <c r="AF2513" s="86">
        <f>IF(AC2513&gt;0,AC2513,'⚙️ Config'!$B$10)</f>
        <v>0.0075</v>
      </c>
      <c r="AG2513" s="88">
        <f t="shared" si="9"/>
        <v>33580.24193</v>
      </c>
      <c r="AH2513" s="88">
        <f>AG2513*'⚙️ Config'!$B$11</f>
        <v>167901.2096</v>
      </c>
      <c r="AI2513" s="88">
        <f>AH2513*'⚙️ Config'!$B$12</f>
        <v>50370.36289</v>
      </c>
      <c r="AJ2513" s="64"/>
      <c r="AK2513" s="84"/>
      <c r="AL2513" s="84"/>
      <c r="AM2513" s="84"/>
      <c r="AN2513" s="84"/>
      <c r="AO2513" s="84"/>
      <c r="AP2513" s="84"/>
      <c r="AQ2513" s="84"/>
    </row>
    <row r="2514" ht="15.0" customHeight="1">
      <c r="A2514" s="93">
        <v>2511.0</v>
      </c>
      <c r="B2514" s="94" t="s">
        <v>5437</v>
      </c>
      <c r="C2514" s="93" t="s">
        <v>141</v>
      </c>
      <c r="D2514" s="93" t="s">
        <v>5438</v>
      </c>
      <c r="E2514" s="95">
        <v>29.72</v>
      </c>
      <c r="F2514" s="93" t="s">
        <v>85</v>
      </c>
      <c r="G2514" s="93" t="s">
        <v>606</v>
      </c>
      <c r="H2514" s="96">
        <v>4446251.69</v>
      </c>
      <c r="I2514" s="93">
        <v>3.0</v>
      </c>
      <c r="J2514" s="97">
        <v>3.8</v>
      </c>
      <c r="K2514" s="94">
        <v>2024.0</v>
      </c>
      <c r="L2514" s="93" t="s">
        <v>501</v>
      </c>
      <c r="M2514" s="93">
        <v>2022.0</v>
      </c>
      <c r="N2514" s="93" t="s">
        <v>161</v>
      </c>
      <c r="O2514" s="65" t="str">
        <f t="shared" si="1"/>
        <v>032438680001</v>
      </c>
      <c r="P2514" s="65">
        <f t="shared" si="2"/>
        <v>0</v>
      </c>
      <c r="Q2514" s="65">
        <f t="shared" si="3"/>
        <v>0</v>
      </c>
      <c r="R2514" s="65" t="str">
        <f t="shared" si="12"/>
        <v>03.243.868/0001-00</v>
      </c>
      <c r="S2514" s="84"/>
      <c r="T2514" s="84" t="str">
        <f t="shared" si="10"/>
        <v/>
      </c>
      <c r="U2514" s="84" t="str">
        <f t="shared" si="11"/>
        <v/>
      </c>
      <c r="V2514" s="65" t="str">
        <f t="shared" si="5"/>
        <v/>
      </c>
      <c r="W2514" s="84"/>
      <c r="X2514" s="84"/>
      <c r="Y2514" s="85"/>
      <c r="Z2514" s="85"/>
      <c r="AA2514" s="65" t="str">
        <f t="shared" si="6"/>
        <v/>
      </c>
      <c r="AB2514" s="65" t="str">
        <f t="shared" si="7"/>
        <v/>
      </c>
      <c r="AC2514" s="86"/>
      <c r="AD2514" s="87" t="str">
        <f t="shared" si="8"/>
        <v/>
      </c>
      <c r="AE2514" s="84"/>
      <c r="AF2514" s="86">
        <f>IF(AC2514&gt;0,AC2514,'⚙️ Config'!$B$10)</f>
        <v>0.0075</v>
      </c>
      <c r="AG2514" s="88">
        <f t="shared" si="9"/>
        <v>33346.88768</v>
      </c>
      <c r="AH2514" s="88">
        <f>AG2514*'⚙️ Config'!$B$11</f>
        <v>166734.4384</v>
      </c>
      <c r="AI2514" s="88">
        <f>AH2514*'⚙️ Config'!$B$12</f>
        <v>50020.33151</v>
      </c>
      <c r="AJ2514" s="64"/>
      <c r="AK2514" s="84"/>
      <c r="AL2514" s="84"/>
      <c r="AM2514" s="84"/>
      <c r="AN2514" s="84"/>
      <c r="AO2514" s="84"/>
      <c r="AP2514" s="84"/>
      <c r="AQ2514" s="84"/>
    </row>
    <row r="2515" ht="15.0" customHeight="1">
      <c r="A2515" s="93">
        <v>2512.0</v>
      </c>
      <c r="B2515" s="94" t="s">
        <v>5439</v>
      </c>
      <c r="C2515" s="93" t="s">
        <v>141</v>
      </c>
      <c r="D2515" s="93" t="s">
        <v>5440</v>
      </c>
      <c r="E2515" s="95">
        <v>45.12</v>
      </c>
      <c r="F2515" s="93" t="s">
        <v>85</v>
      </c>
      <c r="G2515" s="93" t="s">
        <v>606</v>
      </c>
      <c r="H2515" s="96">
        <v>4407928.56</v>
      </c>
      <c r="I2515" s="93">
        <v>1.0</v>
      </c>
      <c r="J2515" s="97">
        <v>2.3</v>
      </c>
      <c r="K2515" s="94">
        <v>2023.0</v>
      </c>
      <c r="L2515" s="93" t="s">
        <v>268</v>
      </c>
      <c r="M2515" s="93">
        <v>2023.0</v>
      </c>
      <c r="N2515" s="93" t="s">
        <v>161</v>
      </c>
      <c r="O2515" s="65" t="str">
        <f t="shared" si="1"/>
        <v>104550280001</v>
      </c>
      <c r="P2515" s="65">
        <f t="shared" si="2"/>
        <v>7</v>
      </c>
      <c r="Q2515" s="65">
        <f t="shared" si="3"/>
        <v>7</v>
      </c>
      <c r="R2515" s="65" t="str">
        <f t="shared" si="12"/>
        <v>10.455.028/0001-77</v>
      </c>
      <c r="S2515" s="84"/>
      <c r="T2515" s="84" t="str">
        <f t="shared" si="10"/>
        <v/>
      </c>
      <c r="U2515" s="84" t="str">
        <f t="shared" si="11"/>
        <v/>
      </c>
      <c r="V2515" s="65" t="str">
        <f t="shared" si="5"/>
        <v/>
      </c>
      <c r="W2515" s="84"/>
      <c r="X2515" s="84"/>
      <c r="Y2515" s="85"/>
      <c r="Z2515" s="85"/>
      <c r="AA2515" s="65" t="str">
        <f t="shared" si="6"/>
        <v/>
      </c>
      <c r="AB2515" s="65" t="str">
        <f t="shared" si="7"/>
        <v/>
      </c>
      <c r="AC2515" s="86"/>
      <c r="AD2515" s="87" t="str">
        <f t="shared" si="8"/>
        <v/>
      </c>
      <c r="AE2515" s="84"/>
      <c r="AF2515" s="86">
        <f>IF(AC2515&gt;0,AC2515,'⚙️ Config'!$B$10)</f>
        <v>0.0075</v>
      </c>
      <c r="AG2515" s="88">
        <f t="shared" si="9"/>
        <v>33059.4642</v>
      </c>
      <c r="AH2515" s="88">
        <f>AG2515*'⚙️ Config'!$B$11</f>
        <v>165297.321</v>
      </c>
      <c r="AI2515" s="88">
        <f>AH2515*'⚙️ Config'!$B$12</f>
        <v>49589.1963</v>
      </c>
      <c r="AJ2515" s="64"/>
      <c r="AK2515" s="84"/>
      <c r="AL2515" s="84"/>
      <c r="AM2515" s="84"/>
      <c r="AN2515" s="84"/>
      <c r="AO2515" s="84"/>
      <c r="AP2515" s="84"/>
      <c r="AQ2515" s="84"/>
    </row>
    <row r="2516" ht="15.0" customHeight="1">
      <c r="A2516" s="93">
        <v>2513.0</v>
      </c>
      <c r="B2516" s="94" t="s">
        <v>5441</v>
      </c>
      <c r="C2516" s="93" t="s">
        <v>141</v>
      </c>
      <c r="D2516" s="93" t="s">
        <v>5442</v>
      </c>
      <c r="E2516" s="95">
        <v>31.33</v>
      </c>
      <c r="F2516" s="93" t="s">
        <v>85</v>
      </c>
      <c r="G2516" s="93" t="s">
        <v>606</v>
      </c>
      <c r="H2516" s="96">
        <v>4398225.23</v>
      </c>
      <c r="I2516" s="93">
        <v>2.0</v>
      </c>
      <c r="J2516" s="97">
        <v>2.8</v>
      </c>
      <c r="K2516" s="94">
        <v>2023.0</v>
      </c>
      <c r="L2516" s="93" t="s">
        <v>501</v>
      </c>
      <c r="M2516" s="93">
        <v>2023.0</v>
      </c>
      <c r="N2516" s="93" t="s">
        <v>4351</v>
      </c>
      <c r="O2516" s="65" t="str">
        <f t="shared" si="1"/>
        <v>300054360001</v>
      </c>
      <c r="P2516" s="65">
        <f t="shared" si="2"/>
        <v>3</v>
      </c>
      <c r="Q2516" s="65">
        <f t="shared" si="3"/>
        <v>4</v>
      </c>
      <c r="R2516" s="65" t="str">
        <f t="shared" si="12"/>
        <v>30.005.436/0001-34</v>
      </c>
      <c r="S2516" s="84"/>
      <c r="T2516" s="84" t="str">
        <f t="shared" si="10"/>
        <v/>
      </c>
      <c r="U2516" s="84" t="str">
        <f t="shared" si="11"/>
        <v/>
      </c>
      <c r="V2516" s="65" t="str">
        <f t="shared" si="5"/>
        <v/>
      </c>
      <c r="W2516" s="84"/>
      <c r="X2516" s="84"/>
      <c r="Y2516" s="85"/>
      <c r="Z2516" s="85"/>
      <c r="AA2516" s="65" t="str">
        <f t="shared" si="6"/>
        <v/>
      </c>
      <c r="AB2516" s="65" t="str">
        <f t="shared" si="7"/>
        <v/>
      </c>
      <c r="AC2516" s="86"/>
      <c r="AD2516" s="87" t="str">
        <f t="shared" si="8"/>
        <v/>
      </c>
      <c r="AE2516" s="84"/>
      <c r="AF2516" s="86">
        <f>IF(AC2516&gt;0,AC2516,'⚙️ Config'!$B$10)</f>
        <v>0.0075</v>
      </c>
      <c r="AG2516" s="88">
        <f t="shared" si="9"/>
        <v>32986.68923</v>
      </c>
      <c r="AH2516" s="88">
        <f>AG2516*'⚙️ Config'!$B$11</f>
        <v>164933.4461</v>
      </c>
      <c r="AI2516" s="88">
        <f>AH2516*'⚙️ Config'!$B$12</f>
        <v>49480.03384</v>
      </c>
      <c r="AJ2516" s="64"/>
      <c r="AK2516" s="84"/>
      <c r="AL2516" s="84"/>
      <c r="AM2516" s="84"/>
      <c r="AN2516" s="84"/>
      <c r="AO2516" s="84"/>
      <c r="AP2516" s="84"/>
      <c r="AQ2516" s="84"/>
    </row>
    <row r="2517" ht="15.0" customHeight="1">
      <c r="A2517" s="93">
        <v>2514.0</v>
      </c>
      <c r="B2517" s="94" t="s">
        <v>5443</v>
      </c>
      <c r="C2517" s="93" t="s">
        <v>141</v>
      </c>
      <c r="D2517" s="93" t="s">
        <v>5444</v>
      </c>
      <c r="E2517" s="95">
        <v>30.12</v>
      </c>
      <c r="F2517" s="93" t="s">
        <v>85</v>
      </c>
      <c r="G2517" s="93" t="s">
        <v>606</v>
      </c>
      <c r="H2517" s="96">
        <v>4394391.81</v>
      </c>
      <c r="I2517" s="93">
        <v>3.0</v>
      </c>
      <c r="J2517" s="97">
        <v>2.5</v>
      </c>
      <c r="K2517" s="94">
        <v>2023.0</v>
      </c>
      <c r="L2517" s="93" t="s">
        <v>716</v>
      </c>
      <c r="M2517" s="93">
        <v>2023.0</v>
      </c>
      <c r="N2517" s="93" t="s">
        <v>189</v>
      </c>
      <c r="O2517" s="65" t="str">
        <f t="shared" si="1"/>
        <v>613312370001</v>
      </c>
      <c r="P2517" s="65">
        <f t="shared" si="2"/>
        <v>4</v>
      </c>
      <c r="Q2517" s="65">
        <f t="shared" si="3"/>
        <v>0</v>
      </c>
      <c r="R2517" s="65" t="str">
        <f t="shared" si="12"/>
        <v>61.331.237/0001-40</v>
      </c>
      <c r="S2517" s="84"/>
      <c r="T2517" s="84" t="str">
        <f t="shared" si="10"/>
        <v/>
      </c>
      <c r="U2517" s="84" t="str">
        <f t="shared" si="11"/>
        <v/>
      </c>
      <c r="V2517" s="65" t="str">
        <f t="shared" si="5"/>
        <v/>
      </c>
      <c r="W2517" s="84"/>
      <c r="X2517" s="84"/>
      <c r="Y2517" s="85"/>
      <c r="Z2517" s="85"/>
      <c r="AA2517" s="65" t="str">
        <f t="shared" si="6"/>
        <v/>
      </c>
      <c r="AB2517" s="65" t="str">
        <f t="shared" si="7"/>
        <v/>
      </c>
      <c r="AC2517" s="86"/>
      <c r="AD2517" s="87" t="str">
        <f t="shared" si="8"/>
        <v/>
      </c>
      <c r="AE2517" s="84"/>
      <c r="AF2517" s="86">
        <f>IF(AC2517&gt;0,AC2517,'⚙️ Config'!$B$10)</f>
        <v>0.0075</v>
      </c>
      <c r="AG2517" s="88">
        <f t="shared" si="9"/>
        <v>32957.93858</v>
      </c>
      <c r="AH2517" s="88">
        <f>AG2517*'⚙️ Config'!$B$11</f>
        <v>164789.6929</v>
      </c>
      <c r="AI2517" s="88">
        <f>AH2517*'⚙️ Config'!$B$12</f>
        <v>49436.90786</v>
      </c>
      <c r="AJ2517" s="64"/>
      <c r="AK2517" s="84"/>
      <c r="AL2517" s="84"/>
      <c r="AM2517" s="84"/>
      <c r="AN2517" s="84"/>
      <c r="AO2517" s="84"/>
      <c r="AP2517" s="84"/>
      <c r="AQ2517" s="84"/>
    </row>
    <row r="2518" ht="15.0" customHeight="1">
      <c r="A2518" s="93">
        <v>2515.0</v>
      </c>
      <c r="B2518" s="94" t="s">
        <v>5445</v>
      </c>
      <c r="C2518" s="93" t="s">
        <v>141</v>
      </c>
      <c r="D2518" s="93" t="s">
        <v>5446</v>
      </c>
      <c r="E2518" s="95">
        <v>61.41</v>
      </c>
      <c r="F2518" s="93" t="s">
        <v>85</v>
      </c>
      <c r="G2518" s="93" t="s">
        <v>606</v>
      </c>
      <c r="H2518" s="96">
        <v>4381777.47</v>
      </c>
      <c r="I2518" s="93">
        <v>2.0</v>
      </c>
      <c r="J2518" s="97">
        <v>2.4</v>
      </c>
      <c r="K2518" s="94">
        <v>2025.0</v>
      </c>
      <c r="L2518" s="93" t="s">
        <v>937</v>
      </c>
      <c r="M2518" s="93">
        <v>2023.0</v>
      </c>
      <c r="N2518" s="93" t="s">
        <v>713</v>
      </c>
      <c r="O2518" s="65" t="str">
        <f t="shared" si="1"/>
        <v>027025570001</v>
      </c>
      <c r="P2518" s="65">
        <f t="shared" si="2"/>
        <v>0</v>
      </c>
      <c r="Q2518" s="65">
        <f t="shared" si="3"/>
        <v>8</v>
      </c>
      <c r="R2518" s="65" t="str">
        <f t="shared" si="12"/>
        <v>02.702.557/0001-08</v>
      </c>
      <c r="S2518" s="84"/>
      <c r="T2518" s="84" t="str">
        <f t="shared" si="10"/>
        <v/>
      </c>
      <c r="U2518" s="84" t="str">
        <f t="shared" si="11"/>
        <v/>
      </c>
      <c r="V2518" s="65" t="str">
        <f t="shared" si="5"/>
        <v/>
      </c>
      <c r="W2518" s="84"/>
      <c r="X2518" s="84"/>
      <c r="Y2518" s="85"/>
      <c r="Z2518" s="85"/>
      <c r="AA2518" s="65" t="str">
        <f t="shared" si="6"/>
        <v/>
      </c>
      <c r="AB2518" s="65" t="str">
        <f t="shared" si="7"/>
        <v/>
      </c>
      <c r="AC2518" s="86"/>
      <c r="AD2518" s="87" t="str">
        <f t="shared" si="8"/>
        <v/>
      </c>
      <c r="AE2518" s="84"/>
      <c r="AF2518" s="86">
        <f>IF(AC2518&gt;0,AC2518,'⚙️ Config'!$B$10)</f>
        <v>0.0075</v>
      </c>
      <c r="AG2518" s="88">
        <f t="shared" si="9"/>
        <v>32863.33103</v>
      </c>
      <c r="AH2518" s="88">
        <f>AG2518*'⚙️ Config'!$B$11</f>
        <v>164316.6551</v>
      </c>
      <c r="AI2518" s="88">
        <f>AH2518*'⚙️ Config'!$B$12</f>
        <v>49294.99654</v>
      </c>
      <c r="AJ2518" s="64"/>
      <c r="AK2518" s="84"/>
      <c r="AL2518" s="84"/>
      <c r="AM2518" s="84"/>
      <c r="AN2518" s="84"/>
      <c r="AO2518" s="84"/>
      <c r="AP2518" s="84"/>
      <c r="AQ2518" s="84"/>
    </row>
    <row r="2519" ht="15.0" customHeight="1">
      <c r="A2519" s="93">
        <v>2516.0</v>
      </c>
      <c r="B2519" s="94" t="s">
        <v>5447</v>
      </c>
      <c r="C2519" s="93" t="s">
        <v>154</v>
      </c>
      <c r="D2519" s="93" t="s">
        <v>5448</v>
      </c>
      <c r="E2519" s="95">
        <v>33.38</v>
      </c>
      <c r="F2519" s="93" t="s">
        <v>85</v>
      </c>
      <c r="G2519" s="93" t="s">
        <v>606</v>
      </c>
      <c r="H2519" s="96">
        <v>4377275.83</v>
      </c>
      <c r="I2519" s="93">
        <v>3.0</v>
      </c>
      <c r="J2519" s="97">
        <v>3.2</v>
      </c>
      <c r="K2519" s="94">
        <v>2024.0</v>
      </c>
      <c r="L2519" s="93" t="s">
        <v>387</v>
      </c>
      <c r="M2519" s="93">
        <v>2023.0</v>
      </c>
      <c r="N2519" s="93" t="s">
        <v>161</v>
      </c>
      <c r="O2519" s="65" t="str">
        <f t="shared" si="1"/>
        <v>298784890001</v>
      </c>
      <c r="P2519" s="65">
        <f t="shared" si="2"/>
        <v>8</v>
      </c>
      <c r="Q2519" s="65">
        <f t="shared" si="3"/>
        <v>0</v>
      </c>
      <c r="R2519" s="65" t="str">
        <f t="shared" si="12"/>
        <v>29.878.489/0001-80</v>
      </c>
      <c r="S2519" s="84"/>
      <c r="T2519" s="84" t="str">
        <f t="shared" si="10"/>
        <v/>
      </c>
      <c r="U2519" s="84" t="str">
        <f t="shared" si="11"/>
        <v/>
      </c>
      <c r="V2519" s="65" t="str">
        <f t="shared" si="5"/>
        <v/>
      </c>
      <c r="W2519" s="84"/>
      <c r="X2519" s="84"/>
      <c r="Y2519" s="85"/>
      <c r="Z2519" s="85"/>
      <c r="AA2519" s="65" t="str">
        <f t="shared" si="6"/>
        <v/>
      </c>
      <c r="AB2519" s="65" t="str">
        <f t="shared" si="7"/>
        <v/>
      </c>
      <c r="AC2519" s="86"/>
      <c r="AD2519" s="87" t="str">
        <f t="shared" si="8"/>
        <v/>
      </c>
      <c r="AE2519" s="84"/>
      <c r="AF2519" s="86">
        <f>IF(AC2519&gt;0,AC2519,'⚙️ Config'!$B$10)</f>
        <v>0.0075</v>
      </c>
      <c r="AG2519" s="88">
        <f t="shared" si="9"/>
        <v>32829.56873</v>
      </c>
      <c r="AH2519" s="88">
        <f>AG2519*'⚙️ Config'!$B$11</f>
        <v>164147.8436</v>
      </c>
      <c r="AI2519" s="88">
        <f>AH2519*'⚙️ Config'!$B$12</f>
        <v>49244.35309</v>
      </c>
      <c r="AJ2519" s="64"/>
      <c r="AK2519" s="84"/>
      <c r="AL2519" s="84"/>
      <c r="AM2519" s="84"/>
      <c r="AN2519" s="84"/>
      <c r="AO2519" s="84"/>
      <c r="AP2519" s="84"/>
      <c r="AQ2519" s="84"/>
    </row>
    <row r="2520" ht="15.0" customHeight="1">
      <c r="A2520" s="93">
        <v>2517.0</v>
      </c>
      <c r="B2520" s="94" t="s">
        <v>5449</v>
      </c>
      <c r="C2520" s="93" t="s">
        <v>141</v>
      </c>
      <c r="D2520" s="93" t="s">
        <v>5450</v>
      </c>
      <c r="E2520" s="95">
        <v>37.05</v>
      </c>
      <c r="F2520" s="93" t="s">
        <v>85</v>
      </c>
      <c r="G2520" s="93" t="s">
        <v>606</v>
      </c>
      <c r="H2520" s="96">
        <v>4375408.79</v>
      </c>
      <c r="I2520" s="93">
        <v>4.0</v>
      </c>
      <c r="J2520" s="97">
        <v>2.3</v>
      </c>
      <c r="K2520" s="94">
        <v>2025.0</v>
      </c>
      <c r="L2520" s="93" t="s">
        <v>508</v>
      </c>
      <c r="M2520" s="93">
        <v>2023.0</v>
      </c>
      <c r="N2520" s="93" t="s">
        <v>161</v>
      </c>
      <c r="O2520" s="65" t="str">
        <f t="shared" si="1"/>
        <v>174953970001</v>
      </c>
      <c r="P2520" s="65">
        <f t="shared" si="2"/>
        <v>3</v>
      </c>
      <c r="Q2520" s="65">
        <f t="shared" si="3"/>
        <v>2</v>
      </c>
      <c r="R2520" s="65" t="str">
        <f t="shared" si="12"/>
        <v>17.495.397/0001-32</v>
      </c>
      <c r="S2520" s="84"/>
      <c r="T2520" s="84" t="str">
        <f t="shared" si="10"/>
        <v/>
      </c>
      <c r="U2520" s="84" t="str">
        <f t="shared" si="11"/>
        <v/>
      </c>
      <c r="V2520" s="65" t="str">
        <f t="shared" si="5"/>
        <v/>
      </c>
      <c r="W2520" s="84"/>
      <c r="X2520" s="84"/>
      <c r="Y2520" s="85"/>
      <c r="Z2520" s="85"/>
      <c r="AA2520" s="65" t="str">
        <f t="shared" si="6"/>
        <v/>
      </c>
      <c r="AB2520" s="65" t="str">
        <f t="shared" si="7"/>
        <v/>
      </c>
      <c r="AC2520" s="86"/>
      <c r="AD2520" s="87" t="str">
        <f t="shared" si="8"/>
        <v/>
      </c>
      <c r="AE2520" s="84"/>
      <c r="AF2520" s="86">
        <f>IF(AC2520&gt;0,AC2520,'⚙️ Config'!$B$10)</f>
        <v>0.0075</v>
      </c>
      <c r="AG2520" s="88">
        <f t="shared" si="9"/>
        <v>32815.56593</v>
      </c>
      <c r="AH2520" s="88">
        <f>AG2520*'⚙️ Config'!$B$11</f>
        <v>164077.8296</v>
      </c>
      <c r="AI2520" s="88">
        <f>AH2520*'⚙️ Config'!$B$12</f>
        <v>49223.34889</v>
      </c>
      <c r="AJ2520" s="64"/>
      <c r="AK2520" s="84"/>
      <c r="AL2520" s="84"/>
      <c r="AM2520" s="84"/>
      <c r="AN2520" s="84"/>
      <c r="AO2520" s="84"/>
      <c r="AP2520" s="84"/>
      <c r="AQ2520" s="84"/>
    </row>
    <row r="2521" ht="15.0" customHeight="1">
      <c r="A2521" s="93">
        <v>2518.0</v>
      </c>
      <c r="B2521" s="94" t="s">
        <v>5451</v>
      </c>
      <c r="C2521" s="93" t="s">
        <v>141</v>
      </c>
      <c r="D2521" s="93" t="s">
        <v>5452</v>
      </c>
      <c r="E2521" s="95">
        <v>26.03</v>
      </c>
      <c r="F2521" s="93" t="s">
        <v>85</v>
      </c>
      <c r="G2521" s="93" t="s">
        <v>606</v>
      </c>
      <c r="H2521" s="96">
        <v>4368887.07</v>
      </c>
      <c r="I2521" s="93">
        <v>2.0</v>
      </c>
      <c r="J2521" s="97">
        <v>3.9</v>
      </c>
      <c r="K2521" s="94">
        <v>2022.0</v>
      </c>
      <c r="L2521" s="93" t="s">
        <v>615</v>
      </c>
      <c r="M2521" s="93">
        <v>2022.0</v>
      </c>
      <c r="N2521" s="93" t="s">
        <v>161</v>
      </c>
      <c r="O2521" s="65" t="str">
        <f t="shared" si="1"/>
        <v>016878510001</v>
      </c>
      <c r="P2521" s="65">
        <f t="shared" si="2"/>
        <v>1</v>
      </c>
      <c r="Q2521" s="65">
        <f t="shared" si="3"/>
        <v>7</v>
      </c>
      <c r="R2521" s="65" t="str">
        <f t="shared" si="12"/>
        <v>01.687.851/0001-17</v>
      </c>
      <c r="S2521" s="84"/>
      <c r="T2521" s="84" t="str">
        <f t="shared" si="10"/>
        <v/>
      </c>
      <c r="U2521" s="84" t="str">
        <f t="shared" si="11"/>
        <v/>
      </c>
      <c r="V2521" s="65" t="str">
        <f t="shared" si="5"/>
        <v/>
      </c>
      <c r="W2521" s="84"/>
      <c r="X2521" s="84"/>
      <c r="Y2521" s="85"/>
      <c r="Z2521" s="85"/>
      <c r="AA2521" s="65" t="str">
        <f t="shared" si="6"/>
        <v/>
      </c>
      <c r="AB2521" s="65" t="str">
        <f t="shared" si="7"/>
        <v/>
      </c>
      <c r="AC2521" s="86"/>
      <c r="AD2521" s="87" t="str">
        <f t="shared" si="8"/>
        <v/>
      </c>
      <c r="AE2521" s="84"/>
      <c r="AF2521" s="86">
        <f>IF(AC2521&gt;0,AC2521,'⚙️ Config'!$B$10)</f>
        <v>0.0075</v>
      </c>
      <c r="AG2521" s="88">
        <f t="shared" si="9"/>
        <v>32766.65303</v>
      </c>
      <c r="AH2521" s="88">
        <f>AG2521*'⚙️ Config'!$B$11</f>
        <v>163833.2651</v>
      </c>
      <c r="AI2521" s="88">
        <f>AH2521*'⚙️ Config'!$B$12</f>
        <v>49149.97954</v>
      </c>
      <c r="AJ2521" s="64"/>
      <c r="AK2521" s="84"/>
      <c r="AL2521" s="84"/>
      <c r="AM2521" s="84"/>
      <c r="AN2521" s="84"/>
      <c r="AO2521" s="84"/>
      <c r="AP2521" s="84"/>
      <c r="AQ2521" s="84"/>
    </row>
    <row r="2522" ht="15.0" customHeight="1">
      <c r="A2522" s="93">
        <v>2519.0</v>
      </c>
      <c r="B2522" s="94" t="s">
        <v>5453</v>
      </c>
      <c r="C2522" s="93" t="s">
        <v>154</v>
      </c>
      <c r="D2522" s="93" t="s">
        <v>5454</v>
      </c>
      <c r="E2522" s="95">
        <v>43.45</v>
      </c>
      <c r="F2522" s="93" t="s">
        <v>85</v>
      </c>
      <c r="G2522" s="93" t="s">
        <v>606</v>
      </c>
      <c r="H2522" s="96">
        <v>4363446.34</v>
      </c>
      <c r="I2522" s="93">
        <v>1.0</v>
      </c>
      <c r="J2522" s="97">
        <v>2.5</v>
      </c>
      <c r="K2522" s="94">
        <v>2023.0</v>
      </c>
      <c r="L2522" s="93" t="s">
        <v>295</v>
      </c>
      <c r="M2522" s="93">
        <v>2023.0</v>
      </c>
      <c r="N2522" s="93" t="s">
        <v>145</v>
      </c>
      <c r="O2522" s="65" t="str">
        <f t="shared" si="1"/>
        <v>106286110001</v>
      </c>
      <c r="P2522" s="65">
        <f t="shared" si="2"/>
        <v>3</v>
      </c>
      <c r="Q2522" s="65">
        <f t="shared" si="3"/>
        <v>2</v>
      </c>
      <c r="R2522" s="65" t="str">
        <f t="shared" si="12"/>
        <v>10.628.611/0001-32</v>
      </c>
      <c r="S2522" s="84"/>
      <c r="T2522" s="84" t="str">
        <f t="shared" si="10"/>
        <v/>
      </c>
      <c r="U2522" s="84" t="str">
        <f t="shared" si="11"/>
        <v/>
      </c>
      <c r="V2522" s="65" t="str">
        <f t="shared" si="5"/>
        <v/>
      </c>
      <c r="W2522" s="84"/>
      <c r="X2522" s="84"/>
      <c r="Y2522" s="85"/>
      <c r="Z2522" s="85"/>
      <c r="AA2522" s="65" t="str">
        <f t="shared" si="6"/>
        <v/>
      </c>
      <c r="AB2522" s="65" t="str">
        <f t="shared" si="7"/>
        <v/>
      </c>
      <c r="AC2522" s="86"/>
      <c r="AD2522" s="87" t="str">
        <f t="shared" si="8"/>
        <v/>
      </c>
      <c r="AE2522" s="84"/>
      <c r="AF2522" s="86">
        <f>IF(AC2522&gt;0,AC2522,'⚙️ Config'!$B$10)</f>
        <v>0.0075</v>
      </c>
      <c r="AG2522" s="88">
        <f t="shared" si="9"/>
        <v>32725.84755</v>
      </c>
      <c r="AH2522" s="88">
        <f>AG2522*'⚙️ Config'!$B$11</f>
        <v>163629.2378</v>
      </c>
      <c r="AI2522" s="88">
        <f>AH2522*'⚙️ Config'!$B$12</f>
        <v>49088.77133</v>
      </c>
      <c r="AJ2522" s="64"/>
      <c r="AK2522" s="84"/>
      <c r="AL2522" s="84"/>
      <c r="AM2522" s="84"/>
      <c r="AN2522" s="84"/>
      <c r="AO2522" s="84"/>
      <c r="AP2522" s="84"/>
      <c r="AQ2522" s="84"/>
    </row>
    <row r="2523" ht="15.0" customHeight="1">
      <c r="A2523" s="93">
        <v>2520.0</v>
      </c>
      <c r="B2523" s="94" t="s">
        <v>5455</v>
      </c>
      <c r="C2523" s="93" t="s">
        <v>141</v>
      </c>
      <c r="D2523" s="93" t="s">
        <v>5456</v>
      </c>
      <c r="E2523" s="95">
        <v>60.12</v>
      </c>
      <c r="F2523" s="93" t="s">
        <v>85</v>
      </c>
      <c r="G2523" s="93" t="s">
        <v>606</v>
      </c>
      <c r="H2523" s="96">
        <v>4330781.99</v>
      </c>
      <c r="I2523" s="93">
        <v>3.0</v>
      </c>
      <c r="J2523" s="97">
        <v>1.5</v>
      </c>
      <c r="K2523" s="94">
        <v>2025.0</v>
      </c>
      <c r="L2523" s="93" t="s">
        <v>719</v>
      </c>
      <c r="M2523" s="93">
        <v>2024.0</v>
      </c>
      <c r="N2523" s="93" t="s">
        <v>208</v>
      </c>
      <c r="O2523" s="65" t="str">
        <f t="shared" si="1"/>
        <v>381316400001</v>
      </c>
      <c r="P2523" s="65">
        <f t="shared" si="2"/>
        <v>0</v>
      </c>
      <c r="Q2523" s="65">
        <f t="shared" si="3"/>
        <v>3</v>
      </c>
      <c r="R2523" s="65" t="str">
        <f t="shared" si="12"/>
        <v>38.131.640/0001-03</v>
      </c>
      <c r="S2523" s="84"/>
      <c r="T2523" s="84" t="str">
        <f t="shared" si="10"/>
        <v/>
      </c>
      <c r="U2523" s="84" t="str">
        <f t="shared" si="11"/>
        <v/>
      </c>
      <c r="V2523" s="65" t="str">
        <f t="shared" si="5"/>
        <v/>
      </c>
      <c r="W2523" s="84"/>
      <c r="X2523" s="84"/>
      <c r="Y2523" s="85"/>
      <c r="Z2523" s="85"/>
      <c r="AA2523" s="65" t="str">
        <f t="shared" si="6"/>
        <v/>
      </c>
      <c r="AB2523" s="65" t="str">
        <f t="shared" si="7"/>
        <v/>
      </c>
      <c r="AC2523" s="86"/>
      <c r="AD2523" s="87" t="str">
        <f t="shared" si="8"/>
        <v/>
      </c>
      <c r="AE2523" s="84"/>
      <c r="AF2523" s="86">
        <f>IF(AC2523&gt;0,AC2523,'⚙️ Config'!$B$10)</f>
        <v>0.0075</v>
      </c>
      <c r="AG2523" s="88">
        <f t="shared" si="9"/>
        <v>32480.86493</v>
      </c>
      <c r="AH2523" s="88">
        <f>AG2523*'⚙️ Config'!$B$11</f>
        <v>162404.3246</v>
      </c>
      <c r="AI2523" s="88">
        <f>AH2523*'⚙️ Config'!$B$12</f>
        <v>48721.29739</v>
      </c>
      <c r="AJ2523" s="64"/>
      <c r="AK2523" s="84"/>
      <c r="AL2523" s="84"/>
      <c r="AM2523" s="84"/>
      <c r="AN2523" s="84"/>
      <c r="AO2523" s="84"/>
      <c r="AP2523" s="84"/>
      <c r="AQ2523" s="84"/>
    </row>
    <row r="2524" ht="15.0" customHeight="1">
      <c r="A2524" s="93">
        <v>2521.0</v>
      </c>
      <c r="B2524" s="94" t="s">
        <v>5457</v>
      </c>
      <c r="C2524" s="93" t="s">
        <v>141</v>
      </c>
      <c r="D2524" s="93" t="s">
        <v>5458</v>
      </c>
      <c r="E2524" s="95">
        <v>43.71</v>
      </c>
      <c r="F2524" s="93" t="s">
        <v>85</v>
      </c>
      <c r="G2524" s="93" t="s">
        <v>606</v>
      </c>
      <c r="H2524" s="96">
        <v>4305213.23</v>
      </c>
      <c r="I2524" s="93">
        <v>3.0</v>
      </c>
      <c r="J2524" s="97">
        <v>1.7</v>
      </c>
      <c r="K2524" s="94">
        <v>2025.0</v>
      </c>
      <c r="L2524" s="93" t="s">
        <v>448</v>
      </c>
      <c r="M2524" s="93">
        <v>2024.0</v>
      </c>
      <c r="N2524" s="93" t="s">
        <v>161</v>
      </c>
      <c r="O2524" s="65" t="str">
        <f t="shared" si="1"/>
        <v>628429680001</v>
      </c>
      <c r="P2524" s="65">
        <f t="shared" si="2"/>
        <v>1</v>
      </c>
      <c r="Q2524" s="65">
        <f t="shared" si="3"/>
        <v>2</v>
      </c>
      <c r="R2524" s="65" t="str">
        <f t="shared" si="12"/>
        <v>62.842.968/0001-12</v>
      </c>
      <c r="S2524" s="84"/>
      <c r="T2524" s="84" t="str">
        <f t="shared" si="10"/>
        <v/>
      </c>
      <c r="U2524" s="84" t="str">
        <f t="shared" si="11"/>
        <v/>
      </c>
      <c r="V2524" s="65" t="str">
        <f t="shared" si="5"/>
        <v/>
      </c>
      <c r="W2524" s="84"/>
      <c r="X2524" s="84"/>
      <c r="Y2524" s="85"/>
      <c r="Z2524" s="85"/>
      <c r="AA2524" s="65" t="str">
        <f t="shared" si="6"/>
        <v/>
      </c>
      <c r="AB2524" s="65" t="str">
        <f t="shared" si="7"/>
        <v/>
      </c>
      <c r="AC2524" s="86"/>
      <c r="AD2524" s="87" t="str">
        <f t="shared" si="8"/>
        <v/>
      </c>
      <c r="AE2524" s="84"/>
      <c r="AF2524" s="86">
        <f>IF(AC2524&gt;0,AC2524,'⚙️ Config'!$B$10)</f>
        <v>0.0075</v>
      </c>
      <c r="AG2524" s="88">
        <f t="shared" si="9"/>
        <v>32289.09923</v>
      </c>
      <c r="AH2524" s="88">
        <f>AG2524*'⚙️ Config'!$B$11</f>
        <v>161445.4961</v>
      </c>
      <c r="AI2524" s="88">
        <f>AH2524*'⚙️ Config'!$B$12</f>
        <v>48433.64884</v>
      </c>
      <c r="AJ2524" s="64"/>
      <c r="AK2524" s="84"/>
      <c r="AL2524" s="84"/>
      <c r="AM2524" s="84"/>
      <c r="AN2524" s="84"/>
      <c r="AO2524" s="84"/>
      <c r="AP2524" s="84"/>
      <c r="AQ2524" s="84"/>
    </row>
    <row r="2525" ht="15.0" customHeight="1">
      <c r="A2525" s="93">
        <v>2522.0</v>
      </c>
      <c r="B2525" s="94" t="s">
        <v>5459</v>
      </c>
      <c r="C2525" s="93" t="s">
        <v>141</v>
      </c>
      <c r="D2525" s="93" t="s">
        <v>5460</v>
      </c>
      <c r="E2525" s="95">
        <v>31.33</v>
      </c>
      <c r="F2525" s="93" t="s">
        <v>85</v>
      </c>
      <c r="G2525" s="93" t="s">
        <v>606</v>
      </c>
      <c r="H2525" s="96">
        <v>4271233.72</v>
      </c>
      <c r="I2525" s="93">
        <v>2.0</v>
      </c>
      <c r="J2525" s="97">
        <v>2.8</v>
      </c>
      <c r="K2525" s="94">
        <v>2023.0</v>
      </c>
      <c r="L2525" s="93" t="s">
        <v>615</v>
      </c>
      <c r="M2525" s="93">
        <v>2023.0</v>
      </c>
      <c r="N2525" s="93" t="s">
        <v>161</v>
      </c>
      <c r="O2525" s="65" t="str">
        <f t="shared" si="1"/>
        <v>555990880001</v>
      </c>
      <c r="P2525" s="65">
        <f t="shared" si="2"/>
        <v>0</v>
      </c>
      <c r="Q2525" s="65">
        <f t="shared" si="3"/>
        <v>0</v>
      </c>
      <c r="R2525" s="65" t="str">
        <f t="shared" si="12"/>
        <v>55.599.088/0001-00</v>
      </c>
      <c r="S2525" s="84"/>
      <c r="T2525" s="84" t="str">
        <f t="shared" si="10"/>
        <v/>
      </c>
      <c r="U2525" s="84" t="str">
        <f t="shared" si="11"/>
        <v/>
      </c>
      <c r="V2525" s="65" t="str">
        <f t="shared" si="5"/>
        <v/>
      </c>
      <c r="W2525" s="84"/>
      <c r="X2525" s="84"/>
      <c r="Y2525" s="85"/>
      <c r="Z2525" s="85"/>
      <c r="AA2525" s="65" t="str">
        <f t="shared" si="6"/>
        <v/>
      </c>
      <c r="AB2525" s="65" t="str">
        <f t="shared" si="7"/>
        <v/>
      </c>
      <c r="AC2525" s="86"/>
      <c r="AD2525" s="87" t="str">
        <f t="shared" si="8"/>
        <v/>
      </c>
      <c r="AE2525" s="84"/>
      <c r="AF2525" s="86">
        <f>IF(AC2525&gt;0,AC2525,'⚙️ Config'!$B$10)</f>
        <v>0.0075</v>
      </c>
      <c r="AG2525" s="88">
        <f t="shared" si="9"/>
        <v>32034.2529</v>
      </c>
      <c r="AH2525" s="88">
        <f>AG2525*'⚙️ Config'!$B$11</f>
        <v>160171.2645</v>
      </c>
      <c r="AI2525" s="88">
        <f>AH2525*'⚙️ Config'!$B$12</f>
        <v>48051.37935</v>
      </c>
      <c r="AJ2525" s="64"/>
      <c r="AK2525" s="84"/>
      <c r="AL2525" s="84"/>
      <c r="AM2525" s="84"/>
      <c r="AN2525" s="84"/>
      <c r="AO2525" s="84"/>
      <c r="AP2525" s="84"/>
      <c r="AQ2525" s="84"/>
    </row>
    <row r="2526" ht="15.0" customHeight="1">
      <c r="A2526" s="93">
        <v>2523.0</v>
      </c>
      <c r="B2526" s="94" t="s">
        <v>5461</v>
      </c>
      <c r="C2526" s="93" t="s">
        <v>141</v>
      </c>
      <c r="D2526" s="93" t="s">
        <v>5462</v>
      </c>
      <c r="E2526" s="95">
        <v>30.59</v>
      </c>
      <c r="F2526" s="93" t="s">
        <v>85</v>
      </c>
      <c r="G2526" s="93" t="s">
        <v>606</v>
      </c>
      <c r="H2526" s="96">
        <v>4269140.29</v>
      </c>
      <c r="I2526" s="93">
        <v>3.0</v>
      </c>
      <c r="J2526" s="97">
        <v>3.7</v>
      </c>
      <c r="K2526" s="94">
        <v>2024.0</v>
      </c>
      <c r="L2526" s="93" t="s">
        <v>268</v>
      </c>
      <c r="M2526" s="93">
        <v>2022.0</v>
      </c>
      <c r="N2526" s="93" t="s">
        <v>4351</v>
      </c>
      <c r="O2526" s="65" t="str">
        <f t="shared" si="1"/>
        <v>369475950001</v>
      </c>
      <c r="P2526" s="65">
        <f t="shared" si="2"/>
        <v>3</v>
      </c>
      <c r="Q2526" s="65">
        <f t="shared" si="3"/>
        <v>4</v>
      </c>
      <c r="R2526" s="65" t="str">
        <f t="shared" si="12"/>
        <v>36.947.595/0001-34</v>
      </c>
      <c r="S2526" s="84"/>
      <c r="T2526" s="84" t="str">
        <f t="shared" si="10"/>
        <v/>
      </c>
      <c r="U2526" s="84" t="str">
        <f t="shared" si="11"/>
        <v/>
      </c>
      <c r="V2526" s="65" t="str">
        <f t="shared" si="5"/>
        <v/>
      </c>
      <c r="W2526" s="84"/>
      <c r="X2526" s="84"/>
      <c r="Y2526" s="85"/>
      <c r="Z2526" s="85"/>
      <c r="AA2526" s="65" t="str">
        <f t="shared" si="6"/>
        <v/>
      </c>
      <c r="AB2526" s="65" t="str">
        <f t="shared" si="7"/>
        <v/>
      </c>
      <c r="AC2526" s="86"/>
      <c r="AD2526" s="87" t="str">
        <f t="shared" si="8"/>
        <v/>
      </c>
      <c r="AE2526" s="84"/>
      <c r="AF2526" s="86">
        <f>IF(AC2526&gt;0,AC2526,'⚙️ Config'!$B$10)</f>
        <v>0.0075</v>
      </c>
      <c r="AG2526" s="88">
        <f t="shared" si="9"/>
        <v>32018.55218</v>
      </c>
      <c r="AH2526" s="88">
        <f>AG2526*'⚙️ Config'!$B$11</f>
        <v>160092.7609</v>
      </c>
      <c r="AI2526" s="88">
        <f>AH2526*'⚙️ Config'!$B$12</f>
        <v>48027.82826</v>
      </c>
      <c r="AJ2526" s="64"/>
      <c r="AK2526" s="84"/>
      <c r="AL2526" s="84"/>
      <c r="AM2526" s="84"/>
      <c r="AN2526" s="84"/>
      <c r="AO2526" s="84"/>
      <c r="AP2526" s="84"/>
      <c r="AQ2526" s="84"/>
    </row>
    <row r="2527" ht="15.0" customHeight="1">
      <c r="A2527" s="93">
        <v>2524.0</v>
      </c>
      <c r="B2527" s="94" t="s">
        <v>5463</v>
      </c>
      <c r="C2527" s="93" t="s">
        <v>141</v>
      </c>
      <c r="D2527" s="93" t="s">
        <v>5464</v>
      </c>
      <c r="E2527" s="95">
        <v>65.33</v>
      </c>
      <c r="F2527" s="93" t="s">
        <v>85</v>
      </c>
      <c r="G2527" s="93" t="s">
        <v>606</v>
      </c>
      <c r="H2527" s="96">
        <v>4259644.53</v>
      </c>
      <c r="I2527" s="93">
        <v>3.0</v>
      </c>
      <c r="J2527" s="97">
        <v>1.4</v>
      </c>
      <c r="K2527" s="94">
        <v>2025.0</v>
      </c>
      <c r="L2527" s="93" t="s">
        <v>4726</v>
      </c>
      <c r="M2527" s="93">
        <v>2024.0</v>
      </c>
      <c r="N2527" s="93" t="s">
        <v>208</v>
      </c>
      <c r="O2527" s="65" t="str">
        <f t="shared" si="1"/>
        <v>544065660001</v>
      </c>
      <c r="P2527" s="65">
        <f t="shared" si="2"/>
        <v>4</v>
      </c>
      <c r="Q2527" s="65">
        <f t="shared" si="3"/>
        <v>7</v>
      </c>
      <c r="R2527" s="65" t="str">
        <f t="shared" si="12"/>
        <v>54.406.566/0001-47</v>
      </c>
      <c r="S2527" s="84"/>
      <c r="T2527" s="84" t="str">
        <f t="shared" si="10"/>
        <v/>
      </c>
      <c r="U2527" s="84" t="str">
        <f t="shared" si="11"/>
        <v/>
      </c>
      <c r="V2527" s="65" t="str">
        <f t="shared" si="5"/>
        <v/>
      </c>
      <c r="W2527" s="84"/>
      <c r="X2527" s="84"/>
      <c r="Y2527" s="85"/>
      <c r="Z2527" s="85"/>
      <c r="AA2527" s="65" t="str">
        <f t="shared" si="6"/>
        <v/>
      </c>
      <c r="AB2527" s="65" t="str">
        <f t="shared" si="7"/>
        <v/>
      </c>
      <c r="AC2527" s="86"/>
      <c r="AD2527" s="87" t="str">
        <f t="shared" si="8"/>
        <v/>
      </c>
      <c r="AE2527" s="84"/>
      <c r="AF2527" s="86">
        <f>IF(AC2527&gt;0,AC2527,'⚙️ Config'!$B$10)</f>
        <v>0.0075</v>
      </c>
      <c r="AG2527" s="88">
        <f t="shared" si="9"/>
        <v>31947.33398</v>
      </c>
      <c r="AH2527" s="88">
        <f>AG2527*'⚙️ Config'!$B$11</f>
        <v>159736.6699</v>
      </c>
      <c r="AI2527" s="88">
        <f>AH2527*'⚙️ Config'!$B$12</f>
        <v>47921.00096</v>
      </c>
      <c r="AJ2527" s="64"/>
      <c r="AK2527" s="84"/>
      <c r="AL2527" s="84"/>
      <c r="AM2527" s="84"/>
      <c r="AN2527" s="84"/>
      <c r="AO2527" s="84"/>
      <c r="AP2527" s="84"/>
      <c r="AQ2527" s="84"/>
    </row>
    <row r="2528" ht="15.0" customHeight="1">
      <c r="A2528" s="93">
        <v>2525.0</v>
      </c>
      <c r="B2528" s="94" t="s">
        <v>5465</v>
      </c>
      <c r="C2528" s="93" t="s">
        <v>141</v>
      </c>
      <c r="D2528" s="93" t="s">
        <v>5466</v>
      </c>
      <c r="E2528" s="95">
        <v>29.62</v>
      </c>
      <c r="F2528" s="93" t="s">
        <v>85</v>
      </c>
      <c r="G2528" s="93" t="s">
        <v>606</v>
      </c>
      <c r="H2528" s="96">
        <v>4258843.47</v>
      </c>
      <c r="I2528" s="93">
        <v>3.0</v>
      </c>
      <c r="J2528" s="97">
        <v>2.8</v>
      </c>
      <c r="K2528" s="94">
        <v>2023.0</v>
      </c>
      <c r="L2528" s="93" t="s">
        <v>5467</v>
      </c>
      <c r="M2528" s="93">
        <v>2023.0</v>
      </c>
      <c r="N2528" s="93" t="s">
        <v>161</v>
      </c>
      <c r="O2528" s="65" t="str">
        <f t="shared" si="1"/>
        <v>374827080001</v>
      </c>
      <c r="P2528" s="65">
        <f t="shared" si="2"/>
        <v>3</v>
      </c>
      <c r="Q2528" s="65">
        <f t="shared" si="3"/>
        <v>6</v>
      </c>
      <c r="R2528" s="65" t="str">
        <f t="shared" si="12"/>
        <v>37.482.708/0001-36</v>
      </c>
      <c r="S2528" s="84"/>
      <c r="T2528" s="84" t="str">
        <f t="shared" si="10"/>
        <v/>
      </c>
      <c r="U2528" s="84" t="str">
        <f t="shared" si="11"/>
        <v/>
      </c>
      <c r="V2528" s="65" t="str">
        <f t="shared" si="5"/>
        <v/>
      </c>
      <c r="W2528" s="84"/>
      <c r="X2528" s="84"/>
      <c r="Y2528" s="85"/>
      <c r="Z2528" s="85"/>
      <c r="AA2528" s="65" t="str">
        <f t="shared" si="6"/>
        <v/>
      </c>
      <c r="AB2528" s="65" t="str">
        <f t="shared" si="7"/>
        <v/>
      </c>
      <c r="AC2528" s="86"/>
      <c r="AD2528" s="87" t="str">
        <f t="shared" si="8"/>
        <v/>
      </c>
      <c r="AE2528" s="84"/>
      <c r="AF2528" s="86">
        <f>IF(AC2528&gt;0,AC2528,'⚙️ Config'!$B$10)</f>
        <v>0.0075</v>
      </c>
      <c r="AG2528" s="88">
        <f t="shared" si="9"/>
        <v>31941.32603</v>
      </c>
      <c r="AH2528" s="88">
        <f>AG2528*'⚙️ Config'!$B$11</f>
        <v>159706.6301</v>
      </c>
      <c r="AI2528" s="88">
        <f>AH2528*'⚙️ Config'!$B$12</f>
        <v>47911.98904</v>
      </c>
      <c r="AJ2528" s="64"/>
      <c r="AK2528" s="84"/>
      <c r="AL2528" s="84"/>
      <c r="AM2528" s="84"/>
      <c r="AN2528" s="84"/>
      <c r="AO2528" s="84"/>
      <c r="AP2528" s="84"/>
      <c r="AQ2528" s="84"/>
    </row>
    <row r="2529" ht="15.0" customHeight="1">
      <c r="A2529" s="93">
        <v>2526.0</v>
      </c>
      <c r="B2529" s="94" t="s">
        <v>5468</v>
      </c>
      <c r="C2529" s="93" t="s">
        <v>141</v>
      </c>
      <c r="D2529" s="93" t="s">
        <v>5469</v>
      </c>
      <c r="E2529" s="95">
        <v>58.3</v>
      </c>
      <c r="F2529" s="93" t="s">
        <v>85</v>
      </c>
      <c r="G2529" s="93" t="s">
        <v>606</v>
      </c>
      <c r="H2529" s="96">
        <v>4249924.43</v>
      </c>
      <c r="I2529" s="93">
        <v>3.0</v>
      </c>
      <c r="J2529" s="97">
        <v>1.7</v>
      </c>
      <c r="K2529" s="94">
        <v>2025.0</v>
      </c>
      <c r="L2529" s="93" t="s">
        <v>387</v>
      </c>
      <c r="M2529" s="93">
        <v>2024.0</v>
      </c>
      <c r="N2529" s="93" t="s">
        <v>208</v>
      </c>
      <c r="O2529" s="65" t="str">
        <f t="shared" si="1"/>
        <v>032357210001</v>
      </c>
      <c r="P2529" s="65">
        <f t="shared" si="2"/>
        <v>7</v>
      </c>
      <c r="Q2529" s="65">
        <f t="shared" si="3"/>
        <v>9</v>
      </c>
      <c r="R2529" s="65" t="str">
        <f t="shared" si="12"/>
        <v>03.235.721/0001-79</v>
      </c>
      <c r="S2529" s="84"/>
      <c r="T2529" s="84" t="str">
        <f t="shared" si="10"/>
        <v/>
      </c>
      <c r="U2529" s="84" t="str">
        <f t="shared" si="11"/>
        <v/>
      </c>
      <c r="V2529" s="65" t="str">
        <f t="shared" si="5"/>
        <v/>
      </c>
      <c r="W2529" s="84"/>
      <c r="X2529" s="84"/>
      <c r="Y2529" s="85"/>
      <c r="Z2529" s="85"/>
      <c r="AA2529" s="65" t="str">
        <f t="shared" si="6"/>
        <v/>
      </c>
      <c r="AB2529" s="65" t="str">
        <f t="shared" si="7"/>
        <v/>
      </c>
      <c r="AC2529" s="86"/>
      <c r="AD2529" s="87" t="str">
        <f t="shared" si="8"/>
        <v/>
      </c>
      <c r="AE2529" s="84"/>
      <c r="AF2529" s="86">
        <f>IF(AC2529&gt;0,AC2529,'⚙️ Config'!$B$10)</f>
        <v>0.0075</v>
      </c>
      <c r="AG2529" s="88">
        <f t="shared" si="9"/>
        <v>31874.43323</v>
      </c>
      <c r="AH2529" s="88">
        <f>AG2529*'⚙️ Config'!$B$11</f>
        <v>159372.1661</v>
      </c>
      <c r="AI2529" s="88">
        <f>AH2529*'⚙️ Config'!$B$12</f>
        <v>47811.64984</v>
      </c>
      <c r="AJ2529" s="64"/>
      <c r="AK2529" s="84"/>
      <c r="AL2529" s="84"/>
      <c r="AM2529" s="84"/>
      <c r="AN2529" s="84"/>
      <c r="AO2529" s="84"/>
      <c r="AP2529" s="84"/>
      <c r="AQ2529" s="84"/>
    </row>
    <row r="2530" ht="15.0" customHeight="1">
      <c r="A2530" s="93">
        <v>2527.0</v>
      </c>
      <c r="B2530" s="94" t="s">
        <v>5470</v>
      </c>
      <c r="C2530" s="93" t="s">
        <v>141</v>
      </c>
      <c r="D2530" s="93" t="s">
        <v>5471</v>
      </c>
      <c r="E2530" s="95">
        <v>36.39</v>
      </c>
      <c r="F2530" s="93" t="s">
        <v>85</v>
      </c>
      <c r="G2530" s="93" t="s">
        <v>606</v>
      </c>
      <c r="H2530" s="96">
        <v>4245741.5</v>
      </c>
      <c r="I2530" s="93">
        <v>1.0</v>
      </c>
      <c r="J2530" s="97">
        <v>3.8</v>
      </c>
      <c r="K2530" s="94">
        <v>2022.0</v>
      </c>
      <c r="L2530" s="93" t="s">
        <v>268</v>
      </c>
      <c r="M2530" s="93">
        <v>2022.0</v>
      </c>
      <c r="N2530" s="93" t="s">
        <v>161</v>
      </c>
      <c r="O2530" s="65" t="str">
        <f t="shared" si="1"/>
        <v>624861620001</v>
      </c>
      <c r="P2530" s="65">
        <f t="shared" si="2"/>
        <v>3</v>
      </c>
      <c r="Q2530" s="65">
        <f t="shared" si="3"/>
        <v>9</v>
      </c>
      <c r="R2530" s="65" t="str">
        <f t="shared" si="12"/>
        <v>62.486.162/0001-39</v>
      </c>
      <c r="S2530" s="84"/>
      <c r="T2530" s="84" t="str">
        <f t="shared" si="10"/>
        <v/>
      </c>
      <c r="U2530" s="84" t="str">
        <f t="shared" si="11"/>
        <v/>
      </c>
      <c r="V2530" s="65" t="str">
        <f t="shared" si="5"/>
        <v/>
      </c>
      <c r="W2530" s="84"/>
      <c r="X2530" s="84"/>
      <c r="Y2530" s="85"/>
      <c r="Z2530" s="85"/>
      <c r="AA2530" s="65" t="str">
        <f t="shared" si="6"/>
        <v/>
      </c>
      <c r="AB2530" s="65" t="str">
        <f t="shared" si="7"/>
        <v/>
      </c>
      <c r="AC2530" s="86"/>
      <c r="AD2530" s="87" t="str">
        <f t="shared" si="8"/>
        <v/>
      </c>
      <c r="AE2530" s="84"/>
      <c r="AF2530" s="86">
        <f>IF(AC2530&gt;0,AC2530,'⚙️ Config'!$B$10)</f>
        <v>0.0075</v>
      </c>
      <c r="AG2530" s="88">
        <f t="shared" si="9"/>
        <v>31843.06125</v>
      </c>
      <c r="AH2530" s="88">
        <f>AG2530*'⚙️ Config'!$B$11</f>
        <v>159215.3063</v>
      </c>
      <c r="AI2530" s="88">
        <f>AH2530*'⚙️ Config'!$B$12</f>
        <v>47764.59188</v>
      </c>
      <c r="AJ2530" s="64"/>
      <c r="AK2530" s="84"/>
      <c r="AL2530" s="84"/>
      <c r="AM2530" s="84"/>
      <c r="AN2530" s="84"/>
      <c r="AO2530" s="84"/>
      <c r="AP2530" s="84"/>
      <c r="AQ2530" s="84"/>
    </row>
    <row r="2531" ht="15.0" customHeight="1">
      <c r="A2531" s="93">
        <v>2528.0</v>
      </c>
      <c r="B2531" s="94" t="s">
        <v>5472</v>
      </c>
      <c r="C2531" s="93" t="s">
        <v>141</v>
      </c>
      <c r="D2531" s="93" t="s">
        <v>5473</v>
      </c>
      <c r="E2531" s="95">
        <v>50.83</v>
      </c>
      <c r="F2531" s="93" t="s">
        <v>85</v>
      </c>
      <c r="G2531" s="93" t="s">
        <v>606</v>
      </c>
      <c r="H2531" s="96">
        <v>4244473.98</v>
      </c>
      <c r="I2531" s="93">
        <v>3.0</v>
      </c>
      <c r="J2531" s="97">
        <v>1.6</v>
      </c>
      <c r="K2531" s="94">
        <v>2025.0</v>
      </c>
      <c r="L2531" s="93" t="s">
        <v>508</v>
      </c>
      <c r="M2531" s="93">
        <v>2024.0</v>
      </c>
      <c r="N2531" s="93" t="s">
        <v>189</v>
      </c>
      <c r="O2531" s="65" t="str">
        <f t="shared" si="1"/>
        <v>362435990001</v>
      </c>
      <c r="P2531" s="65">
        <f t="shared" si="2"/>
        <v>3</v>
      </c>
      <c r="Q2531" s="65">
        <f t="shared" si="3"/>
        <v>1</v>
      </c>
      <c r="R2531" s="65" t="str">
        <f t="shared" si="12"/>
        <v>36.243.599/0001-31</v>
      </c>
      <c r="S2531" s="84"/>
      <c r="T2531" s="84" t="str">
        <f t="shared" si="10"/>
        <v/>
      </c>
      <c r="U2531" s="84" t="str">
        <f t="shared" si="11"/>
        <v/>
      </c>
      <c r="V2531" s="65" t="str">
        <f t="shared" si="5"/>
        <v/>
      </c>
      <c r="W2531" s="84"/>
      <c r="X2531" s="84"/>
      <c r="Y2531" s="85"/>
      <c r="Z2531" s="85"/>
      <c r="AA2531" s="65" t="str">
        <f t="shared" si="6"/>
        <v/>
      </c>
      <c r="AB2531" s="65" t="str">
        <f t="shared" si="7"/>
        <v/>
      </c>
      <c r="AC2531" s="86"/>
      <c r="AD2531" s="87" t="str">
        <f t="shared" si="8"/>
        <v/>
      </c>
      <c r="AE2531" s="84"/>
      <c r="AF2531" s="86">
        <f>IF(AC2531&gt;0,AC2531,'⚙️ Config'!$B$10)</f>
        <v>0.0075</v>
      </c>
      <c r="AG2531" s="88">
        <f t="shared" si="9"/>
        <v>31833.55485</v>
      </c>
      <c r="AH2531" s="88">
        <f>AG2531*'⚙️ Config'!$B$11</f>
        <v>159167.7743</v>
      </c>
      <c r="AI2531" s="88">
        <f>AH2531*'⚙️ Config'!$B$12</f>
        <v>47750.33228</v>
      </c>
      <c r="AJ2531" s="64"/>
      <c r="AK2531" s="84"/>
      <c r="AL2531" s="84"/>
      <c r="AM2531" s="84"/>
      <c r="AN2531" s="84"/>
      <c r="AO2531" s="84"/>
      <c r="AP2531" s="84"/>
      <c r="AQ2531" s="84"/>
    </row>
    <row r="2532" ht="15.0" customHeight="1">
      <c r="A2532" s="93">
        <v>2529.0</v>
      </c>
      <c r="B2532" s="94" t="s">
        <v>5474</v>
      </c>
      <c r="C2532" s="93" t="s">
        <v>141</v>
      </c>
      <c r="D2532" s="93" t="s">
        <v>5475</v>
      </c>
      <c r="E2532" s="95">
        <v>35.23</v>
      </c>
      <c r="F2532" s="93" t="s">
        <v>85</v>
      </c>
      <c r="G2532" s="93" t="s">
        <v>606</v>
      </c>
      <c r="H2532" s="96">
        <v>4238711.72</v>
      </c>
      <c r="I2532" s="93">
        <v>3.0</v>
      </c>
      <c r="J2532" s="97">
        <v>2.2</v>
      </c>
      <c r="K2532" s="94">
        <v>2024.0</v>
      </c>
      <c r="L2532" s="93" t="s">
        <v>202</v>
      </c>
      <c r="M2532" s="93">
        <v>2024.0</v>
      </c>
      <c r="N2532" s="93" t="s">
        <v>161</v>
      </c>
      <c r="O2532" s="65" t="str">
        <f t="shared" si="1"/>
        <v>107728720001</v>
      </c>
      <c r="P2532" s="65">
        <f t="shared" si="2"/>
        <v>2</v>
      </c>
      <c r="Q2532" s="65">
        <f t="shared" si="3"/>
        <v>1</v>
      </c>
      <c r="R2532" s="65" t="str">
        <f t="shared" si="12"/>
        <v>10.772.872/0001-21</v>
      </c>
      <c r="S2532" s="84"/>
      <c r="T2532" s="84" t="str">
        <f t="shared" si="10"/>
        <v/>
      </c>
      <c r="U2532" s="84" t="str">
        <f t="shared" si="11"/>
        <v/>
      </c>
      <c r="V2532" s="65" t="str">
        <f t="shared" si="5"/>
        <v/>
      </c>
      <c r="W2532" s="84"/>
      <c r="X2532" s="84"/>
      <c r="Y2532" s="85"/>
      <c r="Z2532" s="85"/>
      <c r="AA2532" s="65" t="str">
        <f t="shared" si="6"/>
        <v/>
      </c>
      <c r="AB2532" s="65" t="str">
        <f t="shared" si="7"/>
        <v/>
      </c>
      <c r="AC2532" s="86"/>
      <c r="AD2532" s="87" t="str">
        <f t="shared" si="8"/>
        <v/>
      </c>
      <c r="AE2532" s="84"/>
      <c r="AF2532" s="86">
        <f>IF(AC2532&gt;0,AC2532,'⚙️ Config'!$B$10)</f>
        <v>0.0075</v>
      </c>
      <c r="AG2532" s="88">
        <f t="shared" si="9"/>
        <v>31790.3379</v>
      </c>
      <c r="AH2532" s="88">
        <f>AG2532*'⚙️ Config'!$B$11</f>
        <v>158951.6895</v>
      </c>
      <c r="AI2532" s="88">
        <f>AH2532*'⚙️ Config'!$B$12</f>
        <v>47685.50685</v>
      </c>
      <c r="AJ2532" s="64"/>
      <c r="AK2532" s="84"/>
      <c r="AL2532" s="84"/>
      <c r="AM2532" s="84"/>
      <c r="AN2532" s="84"/>
      <c r="AO2532" s="84"/>
      <c r="AP2532" s="84"/>
      <c r="AQ2532" s="84"/>
    </row>
    <row r="2533" ht="15.0" customHeight="1">
      <c r="A2533" s="93">
        <v>2530.0</v>
      </c>
      <c r="B2533" s="94" t="s">
        <v>5476</v>
      </c>
      <c r="C2533" s="93" t="s">
        <v>141</v>
      </c>
      <c r="D2533" s="93" t="s">
        <v>5477</v>
      </c>
      <c r="E2533" s="95">
        <v>36.86</v>
      </c>
      <c r="F2533" s="93" t="s">
        <v>85</v>
      </c>
      <c r="G2533" s="93" t="s">
        <v>606</v>
      </c>
      <c r="H2533" s="96">
        <v>4238544.98</v>
      </c>
      <c r="I2533" s="93">
        <v>3.0</v>
      </c>
      <c r="J2533" s="97">
        <v>2.3</v>
      </c>
      <c r="K2533" s="94">
        <v>2024.0</v>
      </c>
      <c r="L2533" s="93" t="s">
        <v>387</v>
      </c>
      <c r="M2533" s="93">
        <v>2023.0</v>
      </c>
      <c r="N2533" s="93" t="s">
        <v>189</v>
      </c>
      <c r="O2533" s="65" t="str">
        <f t="shared" si="1"/>
        <v>165839850001</v>
      </c>
      <c r="P2533" s="65">
        <f t="shared" si="2"/>
        <v>6</v>
      </c>
      <c r="Q2533" s="65">
        <f t="shared" si="3"/>
        <v>5</v>
      </c>
      <c r="R2533" s="65" t="str">
        <f t="shared" si="12"/>
        <v>16.583.985/0001-65</v>
      </c>
      <c r="S2533" s="84"/>
      <c r="T2533" s="84" t="str">
        <f t="shared" si="10"/>
        <v/>
      </c>
      <c r="U2533" s="84" t="str">
        <f t="shared" si="11"/>
        <v/>
      </c>
      <c r="V2533" s="65" t="str">
        <f t="shared" si="5"/>
        <v/>
      </c>
      <c r="W2533" s="84"/>
      <c r="X2533" s="84"/>
      <c r="Y2533" s="85"/>
      <c r="Z2533" s="85"/>
      <c r="AA2533" s="65" t="str">
        <f t="shared" si="6"/>
        <v/>
      </c>
      <c r="AB2533" s="65" t="str">
        <f t="shared" si="7"/>
        <v/>
      </c>
      <c r="AC2533" s="86"/>
      <c r="AD2533" s="87" t="str">
        <f t="shared" si="8"/>
        <v/>
      </c>
      <c r="AE2533" s="84"/>
      <c r="AF2533" s="86">
        <f>IF(AC2533&gt;0,AC2533,'⚙️ Config'!$B$10)</f>
        <v>0.0075</v>
      </c>
      <c r="AG2533" s="88">
        <f t="shared" si="9"/>
        <v>31789.08735</v>
      </c>
      <c r="AH2533" s="88">
        <f>AG2533*'⚙️ Config'!$B$11</f>
        <v>158945.4368</v>
      </c>
      <c r="AI2533" s="88">
        <f>AH2533*'⚙️ Config'!$B$12</f>
        <v>47683.63103</v>
      </c>
      <c r="AJ2533" s="64"/>
      <c r="AK2533" s="84"/>
      <c r="AL2533" s="84"/>
      <c r="AM2533" s="84"/>
      <c r="AN2533" s="84"/>
      <c r="AO2533" s="84"/>
      <c r="AP2533" s="84"/>
      <c r="AQ2533" s="84"/>
    </row>
    <row r="2534" ht="15.0" customHeight="1">
      <c r="A2534" s="93">
        <v>2531.0</v>
      </c>
      <c r="B2534" s="94" t="s">
        <v>5478</v>
      </c>
      <c r="C2534" s="93" t="s">
        <v>141</v>
      </c>
      <c r="D2534" s="93" t="s">
        <v>5479</v>
      </c>
      <c r="E2534" s="95">
        <v>35.95</v>
      </c>
      <c r="F2534" s="93" t="s">
        <v>85</v>
      </c>
      <c r="G2534" s="93" t="s">
        <v>606</v>
      </c>
      <c r="H2534" s="96">
        <v>4237488.74</v>
      </c>
      <c r="I2534" s="93">
        <v>3.0</v>
      </c>
      <c r="J2534" s="97">
        <v>1.9</v>
      </c>
      <c r="K2534" s="94">
        <v>2024.0</v>
      </c>
      <c r="L2534" s="93" t="s">
        <v>315</v>
      </c>
      <c r="M2534" s="93">
        <v>2024.0</v>
      </c>
      <c r="N2534" s="93" t="s">
        <v>145</v>
      </c>
      <c r="O2534" s="65" t="str">
        <f t="shared" si="1"/>
        <v>053771120001</v>
      </c>
      <c r="P2534" s="65">
        <f t="shared" si="2"/>
        <v>8</v>
      </c>
      <c r="Q2534" s="65">
        <f t="shared" si="3"/>
        <v>0</v>
      </c>
      <c r="R2534" s="65" t="str">
        <f t="shared" si="12"/>
        <v>05.377.112/0001-80</v>
      </c>
      <c r="S2534" s="84"/>
      <c r="T2534" s="84" t="str">
        <f t="shared" si="10"/>
        <v/>
      </c>
      <c r="U2534" s="84" t="str">
        <f t="shared" si="11"/>
        <v/>
      </c>
      <c r="V2534" s="65" t="str">
        <f t="shared" si="5"/>
        <v/>
      </c>
      <c r="W2534" s="84"/>
      <c r="X2534" s="84"/>
      <c r="Y2534" s="85"/>
      <c r="Z2534" s="85"/>
      <c r="AA2534" s="65" t="str">
        <f t="shared" si="6"/>
        <v/>
      </c>
      <c r="AB2534" s="65" t="str">
        <f t="shared" si="7"/>
        <v/>
      </c>
      <c r="AC2534" s="86"/>
      <c r="AD2534" s="87" t="str">
        <f t="shared" si="8"/>
        <v/>
      </c>
      <c r="AE2534" s="84"/>
      <c r="AF2534" s="86">
        <f>IF(AC2534&gt;0,AC2534,'⚙️ Config'!$B$10)</f>
        <v>0.0075</v>
      </c>
      <c r="AG2534" s="88">
        <f t="shared" si="9"/>
        <v>31781.16555</v>
      </c>
      <c r="AH2534" s="88">
        <f>AG2534*'⚙️ Config'!$B$11</f>
        <v>158905.8278</v>
      </c>
      <c r="AI2534" s="88">
        <f>AH2534*'⚙️ Config'!$B$12</f>
        <v>47671.74833</v>
      </c>
      <c r="AJ2534" s="64"/>
      <c r="AK2534" s="84"/>
      <c r="AL2534" s="84"/>
      <c r="AM2534" s="84"/>
      <c r="AN2534" s="84"/>
      <c r="AO2534" s="84"/>
      <c r="AP2534" s="84"/>
      <c r="AQ2534" s="84"/>
    </row>
    <row r="2535" ht="15.0" customHeight="1">
      <c r="A2535" s="93">
        <v>2532.0</v>
      </c>
      <c r="B2535" s="94" t="s">
        <v>5480</v>
      </c>
      <c r="C2535" s="93" t="s">
        <v>141</v>
      </c>
      <c r="D2535" s="93" t="s">
        <v>5481</v>
      </c>
      <c r="E2535" s="95">
        <v>38.53</v>
      </c>
      <c r="F2535" s="93" t="s">
        <v>85</v>
      </c>
      <c r="G2535" s="93" t="s">
        <v>606</v>
      </c>
      <c r="H2535" s="96">
        <v>4232760.03</v>
      </c>
      <c r="I2535" s="93">
        <v>1.0</v>
      </c>
      <c r="J2535" s="97">
        <v>3.3</v>
      </c>
      <c r="K2535" s="94">
        <v>2022.0</v>
      </c>
      <c r="L2535" s="93" t="s">
        <v>331</v>
      </c>
      <c r="M2535" s="93">
        <v>2022.0</v>
      </c>
      <c r="N2535" s="93" t="s">
        <v>145</v>
      </c>
      <c r="O2535" s="65" t="str">
        <f t="shared" si="1"/>
        <v>078268250001</v>
      </c>
      <c r="P2535" s="65">
        <f t="shared" si="2"/>
        <v>0</v>
      </c>
      <c r="Q2535" s="65">
        <f t="shared" si="3"/>
        <v>9</v>
      </c>
      <c r="R2535" s="65" t="str">
        <f t="shared" si="12"/>
        <v>07.826.825/0001-09</v>
      </c>
      <c r="S2535" s="84"/>
      <c r="T2535" s="84" t="str">
        <f t="shared" si="10"/>
        <v/>
      </c>
      <c r="U2535" s="84" t="str">
        <f t="shared" si="11"/>
        <v/>
      </c>
      <c r="V2535" s="65" t="str">
        <f t="shared" si="5"/>
        <v/>
      </c>
      <c r="W2535" s="84"/>
      <c r="X2535" s="84"/>
      <c r="Y2535" s="85"/>
      <c r="Z2535" s="85"/>
      <c r="AA2535" s="65" t="str">
        <f t="shared" si="6"/>
        <v/>
      </c>
      <c r="AB2535" s="65" t="str">
        <f t="shared" si="7"/>
        <v/>
      </c>
      <c r="AC2535" s="86"/>
      <c r="AD2535" s="87" t="str">
        <f t="shared" si="8"/>
        <v/>
      </c>
      <c r="AE2535" s="84"/>
      <c r="AF2535" s="86">
        <f>IF(AC2535&gt;0,AC2535,'⚙️ Config'!$B$10)</f>
        <v>0.0075</v>
      </c>
      <c r="AG2535" s="88">
        <f t="shared" si="9"/>
        <v>31745.70023</v>
      </c>
      <c r="AH2535" s="88">
        <f>AG2535*'⚙️ Config'!$B$11</f>
        <v>158728.5011</v>
      </c>
      <c r="AI2535" s="88">
        <f>AH2535*'⚙️ Config'!$B$12</f>
        <v>47618.55034</v>
      </c>
      <c r="AJ2535" s="64"/>
      <c r="AK2535" s="84"/>
      <c r="AL2535" s="84"/>
      <c r="AM2535" s="84"/>
      <c r="AN2535" s="84"/>
      <c r="AO2535" s="84"/>
      <c r="AP2535" s="84"/>
      <c r="AQ2535" s="84"/>
    </row>
    <row r="2536" ht="15.0" customHeight="1">
      <c r="A2536" s="93">
        <v>2533.0</v>
      </c>
      <c r="B2536" s="94" t="s">
        <v>5482</v>
      </c>
      <c r="C2536" s="93" t="s">
        <v>141</v>
      </c>
      <c r="D2536" s="93" t="s">
        <v>5483</v>
      </c>
      <c r="E2536" s="95">
        <v>32.69</v>
      </c>
      <c r="F2536" s="93" t="s">
        <v>85</v>
      </c>
      <c r="G2536" s="93" t="s">
        <v>606</v>
      </c>
      <c r="H2536" s="96">
        <v>4219294.53</v>
      </c>
      <c r="I2536" s="93">
        <v>2.0</v>
      </c>
      <c r="J2536" s="97">
        <v>2.6</v>
      </c>
      <c r="K2536" s="94">
        <v>2023.0</v>
      </c>
      <c r="L2536" s="93" t="s">
        <v>5484</v>
      </c>
      <c r="M2536" s="93">
        <v>2023.0</v>
      </c>
      <c r="N2536" s="93" t="s">
        <v>145</v>
      </c>
      <c r="O2536" s="65" t="str">
        <f t="shared" si="1"/>
        <v>442902290001</v>
      </c>
      <c r="P2536" s="65">
        <f t="shared" si="2"/>
        <v>8</v>
      </c>
      <c r="Q2536" s="65">
        <f t="shared" si="3"/>
        <v>3</v>
      </c>
      <c r="R2536" s="65" t="str">
        <f t="shared" si="12"/>
        <v>44.290.229/0001-83</v>
      </c>
      <c r="S2536" s="84"/>
      <c r="T2536" s="84" t="str">
        <f t="shared" si="10"/>
        <v/>
      </c>
      <c r="U2536" s="84" t="str">
        <f t="shared" si="11"/>
        <v/>
      </c>
      <c r="V2536" s="65" t="str">
        <f t="shared" si="5"/>
        <v/>
      </c>
      <c r="W2536" s="84"/>
      <c r="X2536" s="84"/>
      <c r="Y2536" s="85"/>
      <c r="Z2536" s="85"/>
      <c r="AA2536" s="65" t="str">
        <f t="shared" si="6"/>
        <v/>
      </c>
      <c r="AB2536" s="65" t="str">
        <f t="shared" si="7"/>
        <v/>
      </c>
      <c r="AC2536" s="86"/>
      <c r="AD2536" s="87" t="str">
        <f t="shared" si="8"/>
        <v/>
      </c>
      <c r="AE2536" s="84"/>
      <c r="AF2536" s="86">
        <f>IF(AC2536&gt;0,AC2536,'⚙️ Config'!$B$10)</f>
        <v>0.0075</v>
      </c>
      <c r="AG2536" s="88">
        <f t="shared" si="9"/>
        <v>31644.70898</v>
      </c>
      <c r="AH2536" s="88">
        <f>AG2536*'⚙️ Config'!$B$11</f>
        <v>158223.5449</v>
      </c>
      <c r="AI2536" s="88">
        <f>AH2536*'⚙️ Config'!$B$12</f>
        <v>47467.06346</v>
      </c>
      <c r="AJ2536" s="64"/>
      <c r="AK2536" s="84"/>
      <c r="AL2536" s="84"/>
      <c r="AM2536" s="84"/>
      <c r="AN2536" s="84"/>
      <c r="AO2536" s="84"/>
      <c r="AP2536" s="84"/>
      <c r="AQ2536" s="84"/>
    </row>
    <row r="2537" ht="15.0" customHeight="1">
      <c r="A2537" s="93">
        <v>2534.0</v>
      </c>
      <c r="B2537" s="94" t="s">
        <v>5485</v>
      </c>
      <c r="C2537" s="93" t="s">
        <v>141</v>
      </c>
      <c r="D2537" s="93" t="s">
        <v>5486</v>
      </c>
      <c r="E2537" s="95">
        <v>38.02</v>
      </c>
      <c r="F2537" s="93" t="s">
        <v>85</v>
      </c>
      <c r="G2537" s="93" t="s">
        <v>606</v>
      </c>
      <c r="H2537" s="96">
        <v>4212085.42</v>
      </c>
      <c r="I2537" s="93">
        <v>2.0</v>
      </c>
      <c r="J2537" s="97">
        <v>2.8</v>
      </c>
      <c r="K2537" s="94">
        <v>2024.0</v>
      </c>
      <c r="L2537" s="93" t="s">
        <v>630</v>
      </c>
      <c r="M2537" s="93">
        <v>2023.0</v>
      </c>
      <c r="N2537" s="93" t="s">
        <v>4351</v>
      </c>
      <c r="O2537" s="65" t="str">
        <f t="shared" si="1"/>
        <v>134907120001</v>
      </c>
      <c r="P2537" s="65">
        <f t="shared" si="2"/>
        <v>8</v>
      </c>
      <c r="Q2537" s="65">
        <f t="shared" si="3"/>
        <v>8</v>
      </c>
      <c r="R2537" s="65" t="str">
        <f t="shared" si="12"/>
        <v>13.490.712/0001-88</v>
      </c>
      <c r="S2537" s="84"/>
      <c r="T2537" s="84" t="str">
        <f t="shared" si="10"/>
        <v/>
      </c>
      <c r="U2537" s="84" t="str">
        <f t="shared" si="11"/>
        <v/>
      </c>
      <c r="V2537" s="65" t="str">
        <f t="shared" si="5"/>
        <v/>
      </c>
      <c r="W2537" s="84"/>
      <c r="X2537" s="84"/>
      <c r="Y2537" s="85"/>
      <c r="Z2537" s="85"/>
      <c r="AA2537" s="65" t="str">
        <f t="shared" si="6"/>
        <v/>
      </c>
      <c r="AB2537" s="65" t="str">
        <f t="shared" si="7"/>
        <v/>
      </c>
      <c r="AC2537" s="86"/>
      <c r="AD2537" s="87" t="str">
        <f t="shared" si="8"/>
        <v/>
      </c>
      <c r="AE2537" s="84"/>
      <c r="AF2537" s="86">
        <f>IF(AC2537&gt;0,AC2537,'⚙️ Config'!$B$10)</f>
        <v>0.0075</v>
      </c>
      <c r="AG2537" s="88">
        <f t="shared" si="9"/>
        <v>31590.64065</v>
      </c>
      <c r="AH2537" s="88">
        <f>AG2537*'⚙️ Config'!$B$11</f>
        <v>157953.2033</v>
      </c>
      <c r="AI2537" s="88">
        <f>AH2537*'⚙️ Config'!$B$12</f>
        <v>47385.96098</v>
      </c>
      <c r="AJ2537" s="64"/>
      <c r="AK2537" s="84"/>
      <c r="AL2537" s="84"/>
      <c r="AM2537" s="84"/>
      <c r="AN2537" s="84"/>
      <c r="AO2537" s="84"/>
      <c r="AP2537" s="84"/>
      <c r="AQ2537" s="84"/>
    </row>
    <row r="2538" ht="15.0" customHeight="1">
      <c r="A2538" s="93">
        <v>2535.0</v>
      </c>
      <c r="B2538" s="94" t="s">
        <v>5487</v>
      </c>
      <c r="C2538" s="93" t="s">
        <v>141</v>
      </c>
      <c r="D2538" s="93" t="s">
        <v>5488</v>
      </c>
      <c r="E2538" s="95">
        <v>27.38</v>
      </c>
      <c r="F2538" s="93" t="s">
        <v>85</v>
      </c>
      <c r="G2538" s="93" t="s">
        <v>606</v>
      </c>
      <c r="H2538" s="96">
        <v>4201761.47</v>
      </c>
      <c r="I2538" s="93">
        <v>3.0</v>
      </c>
      <c r="J2538" s="97">
        <v>3.4</v>
      </c>
      <c r="K2538" s="94">
        <v>2023.0</v>
      </c>
      <c r="L2538" s="93" t="s">
        <v>856</v>
      </c>
      <c r="M2538" s="93">
        <v>2022.0</v>
      </c>
      <c r="N2538" s="93" t="s">
        <v>161</v>
      </c>
      <c r="O2538" s="65" t="str">
        <f t="shared" si="1"/>
        <v>186668720001</v>
      </c>
      <c r="P2538" s="65">
        <f t="shared" si="2"/>
        <v>5</v>
      </c>
      <c r="Q2538" s="65">
        <f t="shared" si="3"/>
        <v>9</v>
      </c>
      <c r="R2538" s="65" t="str">
        <f t="shared" si="12"/>
        <v>18.666.872/0001-59</v>
      </c>
      <c r="S2538" s="84"/>
      <c r="T2538" s="84" t="str">
        <f t="shared" si="10"/>
        <v/>
      </c>
      <c r="U2538" s="84" t="str">
        <f t="shared" si="11"/>
        <v/>
      </c>
      <c r="V2538" s="65" t="str">
        <f t="shared" si="5"/>
        <v/>
      </c>
      <c r="W2538" s="84"/>
      <c r="X2538" s="84"/>
      <c r="Y2538" s="85"/>
      <c r="Z2538" s="85"/>
      <c r="AA2538" s="65" t="str">
        <f t="shared" si="6"/>
        <v/>
      </c>
      <c r="AB2538" s="65" t="str">
        <f t="shared" si="7"/>
        <v/>
      </c>
      <c r="AC2538" s="86"/>
      <c r="AD2538" s="87" t="str">
        <f t="shared" si="8"/>
        <v/>
      </c>
      <c r="AE2538" s="84"/>
      <c r="AF2538" s="86">
        <f>IF(AC2538&gt;0,AC2538,'⚙️ Config'!$B$10)</f>
        <v>0.0075</v>
      </c>
      <c r="AG2538" s="88">
        <f t="shared" si="9"/>
        <v>31513.21103</v>
      </c>
      <c r="AH2538" s="88">
        <f>AG2538*'⚙️ Config'!$B$11</f>
        <v>157566.0551</v>
      </c>
      <c r="AI2538" s="88">
        <f>AH2538*'⚙️ Config'!$B$12</f>
        <v>47269.81654</v>
      </c>
      <c r="AJ2538" s="64"/>
      <c r="AK2538" s="84"/>
      <c r="AL2538" s="84"/>
      <c r="AM2538" s="84"/>
      <c r="AN2538" s="84"/>
      <c r="AO2538" s="84"/>
      <c r="AP2538" s="84"/>
      <c r="AQ2538" s="84"/>
    </row>
    <row r="2539" ht="15.0" customHeight="1">
      <c r="A2539" s="93">
        <v>2536.0</v>
      </c>
      <c r="B2539" s="94" t="s">
        <v>5489</v>
      </c>
      <c r="C2539" s="93" t="s">
        <v>141</v>
      </c>
      <c r="D2539" s="93" t="s">
        <v>5490</v>
      </c>
      <c r="E2539" s="95">
        <v>42.49</v>
      </c>
      <c r="F2539" s="93" t="s">
        <v>85</v>
      </c>
      <c r="G2539" s="93" t="s">
        <v>606</v>
      </c>
      <c r="H2539" s="96">
        <v>4201375.9</v>
      </c>
      <c r="I2539" s="93">
        <v>3.0</v>
      </c>
      <c r="J2539" s="97">
        <v>1.6</v>
      </c>
      <c r="K2539" s="94">
        <v>2024.0</v>
      </c>
      <c r="L2539" s="93" t="s">
        <v>144</v>
      </c>
      <c r="M2539" s="93">
        <v>2024.0</v>
      </c>
      <c r="N2539" s="93" t="s">
        <v>145</v>
      </c>
      <c r="O2539" s="65" t="str">
        <f t="shared" si="1"/>
        <v>479108460001</v>
      </c>
      <c r="P2539" s="65">
        <f t="shared" si="2"/>
        <v>2</v>
      </c>
      <c r="Q2539" s="65">
        <f t="shared" si="3"/>
        <v>2</v>
      </c>
      <c r="R2539" s="65" t="str">
        <f t="shared" si="12"/>
        <v>47.910.846/0001-22</v>
      </c>
      <c r="S2539" s="84"/>
      <c r="T2539" s="84" t="str">
        <f t="shared" si="10"/>
        <v/>
      </c>
      <c r="U2539" s="84" t="str">
        <f t="shared" si="11"/>
        <v/>
      </c>
      <c r="V2539" s="65" t="str">
        <f t="shared" si="5"/>
        <v/>
      </c>
      <c r="W2539" s="84"/>
      <c r="X2539" s="84"/>
      <c r="Y2539" s="85"/>
      <c r="Z2539" s="85"/>
      <c r="AA2539" s="65" t="str">
        <f t="shared" si="6"/>
        <v/>
      </c>
      <c r="AB2539" s="65" t="str">
        <f t="shared" si="7"/>
        <v/>
      </c>
      <c r="AC2539" s="86"/>
      <c r="AD2539" s="87" t="str">
        <f t="shared" si="8"/>
        <v/>
      </c>
      <c r="AE2539" s="84"/>
      <c r="AF2539" s="86">
        <f>IF(AC2539&gt;0,AC2539,'⚙️ Config'!$B$10)</f>
        <v>0.0075</v>
      </c>
      <c r="AG2539" s="88">
        <f t="shared" si="9"/>
        <v>31510.31925</v>
      </c>
      <c r="AH2539" s="88">
        <f>AG2539*'⚙️ Config'!$B$11</f>
        <v>157551.5963</v>
      </c>
      <c r="AI2539" s="88">
        <f>AH2539*'⚙️ Config'!$B$12</f>
        <v>47265.47888</v>
      </c>
      <c r="AJ2539" s="64"/>
      <c r="AK2539" s="84"/>
      <c r="AL2539" s="84"/>
      <c r="AM2539" s="84"/>
      <c r="AN2539" s="84"/>
      <c r="AO2539" s="84"/>
      <c r="AP2539" s="84"/>
      <c r="AQ2539" s="84"/>
    </row>
    <row r="2540" ht="15.0" customHeight="1">
      <c r="A2540" s="93">
        <v>2537.0</v>
      </c>
      <c r="B2540" s="94" t="s">
        <v>5491</v>
      </c>
      <c r="C2540" s="93" t="s">
        <v>141</v>
      </c>
      <c r="D2540" s="93" t="s">
        <v>5492</v>
      </c>
      <c r="E2540" s="95">
        <v>33.07</v>
      </c>
      <c r="F2540" s="93" t="s">
        <v>85</v>
      </c>
      <c r="G2540" s="93" t="s">
        <v>606</v>
      </c>
      <c r="H2540" s="96">
        <v>4200360.18</v>
      </c>
      <c r="I2540" s="93">
        <v>3.0</v>
      </c>
      <c r="J2540" s="97">
        <v>2.4</v>
      </c>
      <c r="K2540" s="94">
        <v>2024.0</v>
      </c>
      <c r="L2540" s="93" t="s">
        <v>387</v>
      </c>
      <c r="M2540" s="93">
        <v>2023.0</v>
      </c>
      <c r="N2540" s="93" t="s">
        <v>189</v>
      </c>
      <c r="O2540" s="65" t="str">
        <f t="shared" si="1"/>
        <v>313199710001</v>
      </c>
      <c r="P2540" s="65">
        <f t="shared" si="2"/>
        <v>2</v>
      </c>
      <c r="Q2540" s="65">
        <f t="shared" si="3"/>
        <v>2</v>
      </c>
      <c r="R2540" s="65" t="str">
        <f t="shared" si="12"/>
        <v>31.319.971/0001-22</v>
      </c>
      <c r="S2540" s="84"/>
      <c r="T2540" s="84" t="str">
        <f t="shared" si="10"/>
        <v/>
      </c>
      <c r="U2540" s="84" t="str">
        <f t="shared" si="11"/>
        <v/>
      </c>
      <c r="V2540" s="65" t="str">
        <f t="shared" si="5"/>
        <v/>
      </c>
      <c r="W2540" s="84"/>
      <c r="X2540" s="84"/>
      <c r="Y2540" s="85"/>
      <c r="Z2540" s="85"/>
      <c r="AA2540" s="65" t="str">
        <f t="shared" si="6"/>
        <v/>
      </c>
      <c r="AB2540" s="65" t="str">
        <f t="shared" si="7"/>
        <v/>
      </c>
      <c r="AC2540" s="86"/>
      <c r="AD2540" s="87" t="str">
        <f t="shared" si="8"/>
        <v/>
      </c>
      <c r="AE2540" s="84"/>
      <c r="AF2540" s="86">
        <f>IF(AC2540&gt;0,AC2540,'⚙️ Config'!$B$10)</f>
        <v>0.0075</v>
      </c>
      <c r="AG2540" s="88">
        <f t="shared" si="9"/>
        <v>31502.70135</v>
      </c>
      <c r="AH2540" s="88">
        <f>AG2540*'⚙️ Config'!$B$11</f>
        <v>157513.5068</v>
      </c>
      <c r="AI2540" s="88">
        <f>AH2540*'⚙️ Config'!$B$12</f>
        <v>47254.05203</v>
      </c>
      <c r="AJ2540" s="64"/>
      <c r="AK2540" s="84"/>
      <c r="AL2540" s="84"/>
      <c r="AM2540" s="84"/>
      <c r="AN2540" s="84"/>
      <c r="AO2540" s="84"/>
      <c r="AP2540" s="84"/>
      <c r="AQ2540" s="84"/>
    </row>
    <row r="2541" ht="15.0" customHeight="1">
      <c r="A2541" s="93">
        <v>2538.0</v>
      </c>
      <c r="B2541" s="94" t="s">
        <v>5493</v>
      </c>
      <c r="C2541" s="93" t="s">
        <v>141</v>
      </c>
      <c r="D2541" s="93" t="s">
        <v>5494</v>
      </c>
      <c r="E2541" s="95">
        <v>27.54</v>
      </c>
      <c r="F2541" s="93" t="s">
        <v>85</v>
      </c>
      <c r="G2541" s="93" t="s">
        <v>606</v>
      </c>
      <c r="H2541" s="96">
        <v>4192342.41</v>
      </c>
      <c r="I2541" s="93">
        <v>2.0</v>
      </c>
      <c r="J2541" s="97">
        <v>3.9</v>
      </c>
      <c r="K2541" s="94">
        <v>2023.0</v>
      </c>
      <c r="L2541" s="93" t="s">
        <v>144</v>
      </c>
      <c r="M2541" s="93">
        <v>2022.0</v>
      </c>
      <c r="N2541" s="93" t="s">
        <v>145</v>
      </c>
      <c r="O2541" s="65" t="str">
        <f t="shared" si="1"/>
        <v>036258700001</v>
      </c>
      <c r="P2541" s="65">
        <f t="shared" si="2"/>
        <v>4</v>
      </c>
      <c r="Q2541" s="65">
        <f t="shared" si="3"/>
        <v>4</v>
      </c>
      <c r="R2541" s="65" t="str">
        <f t="shared" si="12"/>
        <v>03.625.870/0001-44</v>
      </c>
      <c r="S2541" s="84"/>
      <c r="T2541" s="84" t="str">
        <f t="shared" si="10"/>
        <v/>
      </c>
      <c r="U2541" s="84" t="str">
        <f t="shared" si="11"/>
        <v/>
      </c>
      <c r="V2541" s="65" t="str">
        <f t="shared" si="5"/>
        <v/>
      </c>
      <c r="W2541" s="84"/>
      <c r="X2541" s="84"/>
      <c r="Y2541" s="85"/>
      <c r="Z2541" s="85"/>
      <c r="AA2541" s="65" t="str">
        <f t="shared" si="6"/>
        <v/>
      </c>
      <c r="AB2541" s="65" t="str">
        <f t="shared" si="7"/>
        <v/>
      </c>
      <c r="AC2541" s="86"/>
      <c r="AD2541" s="87" t="str">
        <f t="shared" si="8"/>
        <v/>
      </c>
      <c r="AE2541" s="84"/>
      <c r="AF2541" s="86">
        <f>IF(AC2541&gt;0,AC2541,'⚙️ Config'!$B$10)</f>
        <v>0.0075</v>
      </c>
      <c r="AG2541" s="88">
        <f t="shared" si="9"/>
        <v>31442.56808</v>
      </c>
      <c r="AH2541" s="88">
        <f>AG2541*'⚙️ Config'!$B$11</f>
        <v>157212.8404</v>
      </c>
      <c r="AI2541" s="88">
        <f>AH2541*'⚙️ Config'!$B$12</f>
        <v>47163.85211</v>
      </c>
      <c r="AJ2541" s="64"/>
      <c r="AK2541" s="84"/>
      <c r="AL2541" s="84"/>
      <c r="AM2541" s="84"/>
      <c r="AN2541" s="84"/>
      <c r="AO2541" s="84"/>
      <c r="AP2541" s="84"/>
      <c r="AQ2541" s="84"/>
    </row>
    <row r="2542" ht="15.0" customHeight="1">
      <c r="A2542" s="93">
        <v>2539.0</v>
      </c>
      <c r="B2542" s="94" t="s">
        <v>5495</v>
      </c>
      <c r="C2542" s="93" t="s">
        <v>141</v>
      </c>
      <c r="D2542" s="93" t="s">
        <v>5496</v>
      </c>
      <c r="E2542" s="95">
        <v>38.53</v>
      </c>
      <c r="F2542" s="93" t="s">
        <v>85</v>
      </c>
      <c r="G2542" s="93" t="s">
        <v>606</v>
      </c>
      <c r="H2542" s="96">
        <v>4191003.28</v>
      </c>
      <c r="I2542" s="93">
        <v>1.0</v>
      </c>
      <c r="J2542" s="97">
        <v>3.3</v>
      </c>
      <c r="K2542" s="94">
        <v>2022.0</v>
      </c>
      <c r="L2542" s="93" t="s">
        <v>630</v>
      </c>
      <c r="M2542" s="93">
        <v>2022.0</v>
      </c>
      <c r="N2542" s="93" t="s">
        <v>342</v>
      </c>
      <c r="O2542" s="65" t="str">
        <f t="shared" si="1"/>
        <v>104443580001</v>
      </c>
      <c r="P2542" s="65">
        <f t="shared" si="2"/>
        <v>6</v>
      </c>
      <c r="Q2542" s="65">
        <f t="shared" si="3"/>
        <v>7</v>
      </c>
      <c r="R2542" s="65" t="str">
        <f t="shared" si="12"/>
        <v>10.444.358/0001-67</v>
      </c>
      <c r="S2542" s="84"/>
      <c r="T2542" s="84" t="str">
        <f t="shared" si="10"/>
        <v/>
      </c>
      <c r="U2542" s="84" t="str">
        <f t="shared" si="11"/>
        <v/>
      </c>
      <c r="V2542" s="65" t="str">
        <f t="shared" si="5"/>
        <v/>
      </c>
      <c r="W2542" s="84"/>
      <c r="X2542" s="84"/>
      <c r="Y2542" s="85"/>
      <c r="Z2542" s="85"/>
      <c r="AA2542" s="65" t="str">
        <f t="shared" si="6"/>
        <v/>
      </c>
      <c r="AB2542" s="65" t="str">
        <f t="shared" si="7"/>
        <v/>
      </c>
      <c r="AC2542" s="86"/>
      <c r="AD2542" s="87" t="str">
        <f t="shared" si="8"/>
        <v/>
      </c>
      <c r="AE2542" s="84"/>
      <c r="AF2542" s="86">
        <f>IF(AC2542&gt;0,AC2542,'⚙️ Config'!$B$10)</f>
        <v>0.0075</v>
      </c>
      <c r="AG2542" s="88">
        <f t="shared" si="9"/>
        <v>31432.5246</v>
      </c>
      <c r="AH2542" s="88">
        <f>AG2542*'⚙️ Config'!$B$11</f>
        <v>157162.623</v>
      </c>
      <c r="AI2542" s="88">
        <f>AH2542*'⚙️ Config'!$B$12</f>
        <v>47148.7869</v>
      </c>
      <c r="AJ2542" s="64"/>
      <c r="AK2542" s="84"/>
      <c r="AL2542" s="84"/>
      <c r="AM2542" s="84"/>
      <c r="AN2542" s="84"/>
      <c r="AO2542" s="84"/>
      <c r="AP2542" s="84"/>
      <c r="AQ2542" s="84"/>
    </row>
    <row r="2543" ht="15.0" customHeight="1">
      <c r="A2543" s="93">
        <v>2540.0</v>
      </c>
      <c r="B2543" s="94" t="s">
        <v>5497</v>
      </c>
      <c r="C2543" s="93" t="s">
        <v>141</v>
      </c>
      <c r="D2543" s="93" t="s">
        <v>5498</v>
      </c>
      <c r="E2543" s="95">
        <v>55.09</v>
      </c>
      <c r="F2543" s="93" t="s">
        <v>85</v>
      </c>
      <c r="G2543" s="93" t="s">
        <v>606</v>
      </c>
      <c r="H2543" s="96">
        <v>4187186.29</v>
      </c>
      <c r="I2543" s="93">
        <v>3.0</v>
      </c>
      <c r="J2543" s="97">
        <v>3.2</v>
      </c>
      <c r="K2543" s="94">
        <v>2025.0</v>
      </c>
      <c r="L2543" s="93" t="s">
        <v>448</v>
      </c>
      <c r="M2543" s="93">
        <v>2023.0</v>
      </c>
      <c r="N2543" s="93" t="s">
        <v>208</v>
      </c>
      <c r="O2543" s="65" t="str">
        <f t="shared" si="1"/>
        <v>118111110001</v>
      </c>
      <c r="P2543" s="65">
        <f t="shared" si="2"/>
        <v>0</v>
      </c>
      <c r="Q2543" s="65">
        <f t="shared" si="3"/>
        <v>2</v>
      </c>
      <c r="R2543" s="65" t="str">
        <f t="shared" si="12"/>
        <v>11.811.111/0001-02</v>
      </c>
      <c r="S2543" s="84"/>
      <c r="T2543" s="84" t="str">
        <f t="shared" si="10"/>
        <v/>
      </c>
      <c r="U2543" s="84" t="str">
        <f t="shared" si="11"/>
        <v/>
      </c>
      <c r="V2543" s="65" t="str">
        <f t="shared" si="5"/>
        <v/>
      </c>
      <c r="W2543" s="84"/>
      <c r="X2543" s="84"/>
      <c r="Y2543" s="85"/>
      <c r="Z2543" s="85"/>
      <c r="AA2543" s="65" t="str">
        <f t="shared" si="6"/>
        <v/>
      </c>
      <c r="AB2543" s="65" t="str">
        <f t="shared" si="7"/>
        <v/>
      </c>
      <c r="AC2543" s="86"/>
      <c r="AD2543" s="87" t="str">
        <f t="shared" si="8"/>
        <v/>
      </c>
      <c r="AE2543" s="84"/>
      <c r="AF2543" s="86">
        <f>IF(AC2543&gt;0,AC2543,'⚙️ Config'!$B$10)</f>
        <v>0.0075</v>
      </c>
      <c r="AG2543" s="88">
        <f t="shared" si="9"/>
        <v>31403.89718</v>
      </c>
      <c r="AH2543" s="88">
        <f>AG2543*'⚙️ Config'!$B$11</f>
        <v>157019.4859</v>
      </c>
      <c r="AI2543" s="88">
        <f>AH2543*'⚙️ Config'!$B$12</f>
        <v>47105.84576</v>
      </c>
      <c r="AJ2543" s="64"/>
      <c r="AK2543" s="84"/>
      <c r="AL2543" s="84"/>
      <c r="AM2543" s="84"/>
      <c r="AN2543" s="84"/>
      <c r="AO2543" s="84"/>
      <c r="AP2543" s="84"/>
      <c r="AQ2543" s="84"/>
    </row>
    <row r="2544" ht="15.0" customHeight="1">
      <c r="A2544" s="93">
        <v>2541.0</v>
      </c>
      <c r="B2544" s="94" t="s">
        <v>5499</v>
      </c>
      <c r="C2544" s="93" t="s">
        <v>141</v>
      </c>
      <c r="D2544" s="93" t="s">
        <v>5500</v>
      </c>
      <c r="E2544" s="95">
        <v>26.39</v>
      </c>
      <c r="F2544" s="93" t="s">
        <v>85</v>
      </c>
      <c r="G2544" s="93" t="s">
        <v>606</v>
      </c>
      <c r="H2544" s="96">
        <v>4173001.86</v>
      </c>
      <c r="I2544" s="93">
        <v>2.0</v>
      </c>
      <c r="J2544" s="97">
        <v>3.8</v>
      </c>
      <c r="K2544" s="94">
        <v>2022.0</v>
      </c>
      <c r="L2544" s="93" t="s">
        <v>387</v>
      </c>
      <c r="M2544" s="93">
        <v>2022.0</v>
      </c>
      <c r="N2544" s="93" t="s">
        <v>145</v>
      </c>
      <c r="O2544" s="65" t="str">
        <f t="shared" si="1"/>
        <v>010259170001</v>
      </c>
      <c r="P2544" s="65">
        <f t="shared" si="2"/>
        <v>0</v>
      </c>
      <c r="Q2544" s="65">
        <f t="shared" si="3"/>
        <v>3</v>
      </c>
      <c r="R2544" s="65" t="str">
        <f t="shared" si="12"/>
        <v>01.025.917/0001-03</v>
      </c>
      <c r="S2544" s="84"/>
      <c r="T2544" s="84" t="str">
        <f t="shared" si="10"/>
        <v/>
      </c>
      <c r="U2544" s="84" t="str">
        <f t="shared" si="11"/>
        <v/>
      </c>
      <c r="V2544" s="65" t="str">
        <f t="shared" si="5"/>
        <v/>
      </c>
      <c r="W2544" s="84"/>
      <c r="X2544" s="84"/>
      <c r="Y2544" s="85"/>
      <c r="Z2544" s="85"/>
      <c r="AA2544" s="65" t="str">
        <f t="shared" si="6"/>
        <v/>
      </c>
      <c r="AB2544" s="65" t="str">
        <f t="shared" si="7"/>
        <v/>
      </c>
      <c r="AC2544" s="86"/>
      <c r="AD2544" s="87" t="str">
        <f t="shared" si="8"/>
        <v/>
      </c>
      <c r="AE2544" s="84"/>
      <c r="AF2544" s="86">
        <f>IF(AC2544&gt;0,AC2544,'⚙️ Config'!$B$10)</f>
        <v>0.0075</v>
      </c>
      <c r="AG2544" s="88">
        <f t="shared" si="9"/>
        <v>31297.51395</v>
      </c>
      <c r="AH2544" s="88">
        <f>AG2544*'⚙️ Config'!$B$11</f>
        <v>156487.5698</v>
      </c>
      <c r="AI2544" s="88">
        <f>AH2544*'⚙️ Config'!$B$12</f>
        <v>46946.27093</v>
      </c>
      <c r="AJ2544" s="64"/>
      <c r="AK2544" s="84"/>
      <c r="AL2544" s="84"/>
      <c r="AM2544" s="84"/>
      <c r="AN2544" s="84"/>
      <c r="AO2544" s="84"/>
      <c r="AP2544" s="84"/>
      <c r="AQ2544" s="84"/>
    </row>
    <row r="2545" ht="15.0" customHeight="1">
      <c r="A2545" s="93">
        <v>2542.0</v>
      </c>
      <c r="B2545" s="94" t="s">
        <v>5501</v>
      </c>
      <c r="C2545" s="93" t="s">
        <v>141</v>
      </c>
      <c r="D2545" s="93" t="s">
        <v>5502</v>
      </c>
      <c r="E2545" s="95">
        <v>37.21</v>
      </c>
      <c r="F2545" s="93" t="s">
        <v>85</v>
      </c>
      <c r="G2545" s="93" t="s">
        <v>606</v>
      </c>
      <c r="H2545" s="96">
        <v>4172847.62</v>
      </c>
      <c r="I2545" s="93">
        <v>3.0</v>
      </c>
      <c r="J2545" s="97">
        <v>1.8</v>
      </c>
      <c r="K2545" s="94">
        <v>2024.0</v>
      </c>
      <c r="L2545" s="93" t="s">
        <v>144</v>
      </c>
      <c r="M2545" s="93">
        <v>2024.0</v>
      </c>
      <c r="N2545" s="93" t="s">
        <v>161</v>
      </c>
      <c r="O2545" s="65" t="str">
        <f t="shared" si="1"/>
        <v>330309130001</v>
      </c>
      <c r="P2545" s="65">
        <f t="shared" si="2"/>
        <v>0</v>
      </c>
      <c r="Q2545" s="65">
        <f t="shared" si="3"/>
        <v>0</v>
      </c>
      <c r="R2545" s="65" t="str">
        <f t="shared" si="12"/>
        <v>33.030.913/0001-00</v>
      </c>
      <c r="S2545" s="84"/>
      <c r="T2545" s="84" t="str">
        <f t="shared" si="10"/>
        <v/>
      </c>
      <c r="U2545" s="84" t="str">
        <f t="shared" si="11"/>
        <v/>
      </c>
      <c r="V2545" s="65" t="str">
        <f t="shared" si="5"/>
        <v/>
      </c>
      <c r="W2545" s="84"/>
      <c r="X2545" s="84"/>
      <c r="Y2545" s="85"/>
      <c r="Z2545" s="85"/>
      <c r="AA2545" s="65" t="str">
        <f t="shared" si="6"/>
        <v/>
      </c>
      <c r="AB2545" s="65" t="str">
        <f t="shared" si="7"/>
        <v/>
      </c>
      <c r="AC2545" s="86"/>
      <c r="AD2545" s="87" t="str">
        <f t="shared" si="8"/>
        <v/>
      </c>
      <c r="AE2545" s="84"/>
      <c r="AF2545" s="86">
        <f>IF(AC2545&gt;0,AC2545,'⚙️ Config'!$B$10)</f>
        <v>0.0075</v>
      </c>
      <c r="AG2545" s="88">
        <f t="shared" si="9"/>
        <v>31296.35715</v>
      </c>
      <c r="AH2545" s="88">
        <f>AG2545*'⚙️ Config'!$B$11</f>
        <v>156481.7858</v>
      </c>
      <c r="AI2545" s="88">
        <f>AH2545*'⚙️ Config'!$B$12</f>
        <v>46944.53573</v>
      </c>
      <c r="AJ2545" s="64"/>
      <c r="AK2545" s="84"/>
      <c r="AL2545" s="84"/>
      <c r="AM2545" s="84"/>
      <c r="AN2545" s="84"/>
      <c r="AO2545" s="84"/>
      <c r="AP2545" s="84"/>
      <c r="AQ2545" s="84"/>
    </row>
    <row r="2546" ht="15.0" customHeight="1">
      <c r="A2546" s="93">
        <v>2543.0</v>
      </c>
      <c r="B2546" s="94" t="s">
        <v>5503</v>
      </c>
      <c r="C2546" s="93" t="s">
        <v>141</v>
      </c>
      <c r="D2546" s="93" t="s">
        <v>5504</v>
      </c>
      <c r="E2546" s="95">
        <v>27.63</v>
      </c>
      <c r="F2546" s="93" t="s">
        <v>85</v>
      </c>
      <c r="G2546" s="93" t="s">
        <v>606</v>
      </c>
      <c r="H2546" s="96">
        <v>4168416.43</v>
      </c>
      <c r="I2546" s="93">
        <v>3.0</v>
      </c>
      <c r="J2546" s="97">
        <v>2.9</v>
      </c>
      <c r="K2546" s="94">
        <v>2023.0</v>
      </c>
      <c r="L2546" s="93" t="s">
        <v>508</v>
      </c>
      <c r="M2546" s="93">
        <v>2023.0</v>
      </c>
      <c r="N2546" s="93" t="s">
        <v>161</v>
      </c>
      <c r="O2546" s="65" t="str">
        <f t="shared" si="1"/>
        <v>027539000001</v>
      </c>
      <c r="P2546" s="65">
        <f t="shared" si="2"/>
        <v>3</v>
      </c>
      <c r="Q2546" s="65">
        <f t="shared" si="3"/>
        <v>5</v>
      </c>
      <c r="R2546" s="65" t="str">
        <f t="shared" si="12"/>
        <v>02.753.900/0001-35</v>
      </c>
      <c r="S2546" s="84"/>
      <c r="T2546" s="84" t="str">
        <f t="shared" si="10"/>
        <v/>
      </c>
      <c r="U2546" s="84" t="str">
        <f t="shared" si="11"/>
        <v/>
      </c>
      <c r="V2546" s="65" t="str">
        <f t="shared" si="5"/>
        <v/>
      </c>
      <c r="W2546" s="84"/>
      <c r="X2546" s="84"/>
      <c r="Y2546" s="85"/>
      <c r="Z2546" s="85"/>
      <c r="AA2546" s="65" t="str">
        <f t="shared" si="6"/>
        <v/>
      </c>
      <c r="AB2546" s="65" t="str">
        <f t="shared" si="7"/>
        <v/>
      </c>
      <c r="AC2546" s="86"/>
      <c r="AD2546" s="87" t="str">
        <f t="shared" si="8"/>
        <v/>
      </c>
      <c r="AE2546" s="84"/>
      <c r="AF2546" s="86">
        <f>IF(AC2546&gt;0,AC2546,'⚙️ Config'!$B$10)</f>
        <v>0.0075</v>
      </c>
      <c r="AG2546" s="88">
        <f t="shared" si="9"/>
        <v>31263.12323</v>
      </c>
      <c r="AH2546" s="88">
        <f>AG2546*'⚙️ Config'!$B$11</f>
        <v>156315.6161</v>
      </c>
      <c r="AI2546" s="88">
        <f>AH2546*'⚙️ Config'!$B$12</f>
        <v>46894.68484</v>
      </c>
      <c r="AJ2546" s="64"/>
      <c r="AK2546" s="84"/>
      <c r="AL2546" s="84"/>
      <c r="AM2546" s="84"/>
      <c r="AN2546" s="84"/>
      <c r="AO2546" s="84"/>
      <c r="AP2546" s="84"/>
      <c r="AQ2546" s="84"/>
    </row>
    <row r="2547" ht="15.0" customHeight="1">
      <c r="A2547" s="93">
        <v>2544.0</v>
      </c>
      <c r="B2547" s="94" t="s">
        <v>5505</v>
      </c>
      <c r="C2547" s="93" t="s">
        <v>141</v>
      </c>
      <c r="D2547" s="93" t="s">
        <v>5506</v>
      </c>
      <c r="E2547" s="95">
        <v>44.21</v>
      </c>
      <c r="F2547" s="93" t="s">
        <v>85</v>
      </c>
      <c r="G2547" s="93" t="s">
        <v>606</v>
      </c>
      <c r="H2547" s="96">
        <v>4162479.97</v>
      </c>
      <c r="I2547" s="93">
        <v>3.0</v>
      </c>
      <c r="J2547" s="97">
        <v>2.0</v>
      </c>
      <c r="K2547" s="94">
        <v>2025.0</v>
      </c>
      <c r="L2547" s="93" t="s">
        <v>202</v>
      </c>
      <c r="M2547" s="93">
        <v>2024.0</v>
      </c>
      <c r="N2547" s="93" t="s">
        <v>145</v>
      </c>
      <c r="O2547" s="65" t="str">
        <f t="shared" si="1"/>
        <v>041155590001</v>
      </c>
      <c r="P2547" s="65">
        <f t="shared" si="2"/>
        <v>1</v>
      </c>
      <c r="Q2547" s="65">
        <f t="shared" si="3"/>
        <v>8</v>
      </c>
      <c r="R2547" s="65" t="str">
        <f t="shared" si="12"/>
        <v>04.115.559/0001-18</v>
      </c>
      <c r="S2547" s="84"/>
      <c r="T2547" s="84" t="str">
        <f t="shared" si="10"/>
        <v/>
      </c>
      <c r="U2547" s="84" t="str">
        <f t="shared" si="11"/>
        <v/>
      </c>
      <c r="V2547" s="65" t="str">
        <f t="shared" si="5"/>
        <v/>
      </c>
      <c r="W2547" s="84"/>
      <c r="X2547" s="84"/>
      <c r="Y2547" s="85"/>
      <c r="Z2547" s="85"/>
      <c r="AA2547" s="65" t="str">
        <f t="shared" si="6"/>
        <v/>
      </c>
      <c r="AB2547" s="65" t="str">
        <f t="shared" si="7"/>
        <v/>
      </c>
      <c r="AC2547" s="86"/>
      <c r="AD2547" s="87" t="str">
        <f t="shared" si="8"/>
        <v/>
      </c>
      <c r="AE2547" s="84"/>
      <c r="AF2547" s="86">
        <f>IF(AC2547&gt;0,AC2547,'⚙️ Config'!$B$10)</f>
        <v>0.0075</v>
      </c>
      <c r="AG2547" s="88">
        <f t="shared" si="9"/>
        <v>31218.59978</v>
      </c>
      <c r="AH2547" s="88">
        <f>AG2547*'⚙️ Config'!$B$11</f>
        <v>156092.9989</v>
      </c>
      <c r="AI2547" s="88">
        <f>AH2547*'⚙️ Config'!$B$12</f>
        <v>46827.89966</v>
      </c>
      <c r="AJ2547" s="64"/>
      <c r="AK2547" s="84"/>
      <c r="AL2547" s="84"/>
      <c r="AM2547" s="84"/>
      <c r="AN2547" s="84"/>
      <c r="AO2547" s="84"/>
      <c r="AP2547" s="84"/>
      <c r="AQ2547" s="84"/>
    </row>
    <row r="2548" ht="15.0" customHeight="1">
      <c r="A2548" s="93">
        <v>2545.0</v>
      </c>
      <c r="B2548" s="94" t="s">
        <v>5507</v>
      </c>
      <c r="C2548" s="93" t="s">
        <v>141</v>
      </c>
      <c r="D2548" s="93" t="s">
        <v>5508</v>
      </c>
      <c r="E2548" s="95">
        <v>31.4</v>
      </c>
      <c r="F2548" s="93" t="s">
        <v>85</v>
      </c>
      <c r="G2548" s="93" t="s">
        <v>606</v>
      </c>
      <c r="H2548" s="96">
        <v>4148446.39</v>
      </c>
      <c r="I2548" s="93">
        <v>3.0</v>
      </c>
      <c r="J2548" s="97">
        <v>2.8</v>
      </c>
      <c r="K2548" s="94">
        <v>2024.0</v>
      </c>
      <c r="L2548" s="93" t="s">
        <v>202</v>
      </c>
      <c r="M2548" s="93">
        <v>2023.0</v>
      </c>
      <c r="N2548" s="93" t="s">
        <v>161</v>
      </c>
      <c r="O2548" s="65" t="str">
        <f t="shared" si="1"/>
        <v>450872360001</v>
      </c>
      <c r="P2548" s="65">
        <f t="shared" si="2"/>
        <v>4</v>
      </c>
      <c r="Q2548" s="65">
        <f t="shared" si="3"/>
        <v>5</v>
      </c>
      <c r="R2548" s="65" t="str">
        <f t="shared" si="12"/>
        <v>45.087.236/0001-45</v>
      </c>
      <c r="S2548" s="84"/>
      <c r="T2548" s="84" t="str">
        <f t="shared" si="10"/>
        <v/>
      </c>
      <c r="U2548" s="84" t="str">
        <f t="shared" si="11"/>
        <v/>
      </c>
      <c r="V2548" s="65" t="str">
        <f t="shared" si="5"/>
        <v/>
      </c>
      <c r="W2548" s="84"/>
      <c r="X2548" s="84"/>
      <c r="Y2548" s="85"/>
      <c r="Z2548" s="85"/>
      <c r="AA2548" s="65" t="str">
        <f t="shared" si="6"/>
        <v/>
      </c>
      <c r="AB2548" s="65" t="str">
        <f t="shared" si="7"/>
        <v/>
      </c>
      <c r="AC2548" s="86"/>
      <c r="AD2548" s="87" t="str">
        <f t="shared" si="8"/>
        <v/>
      </c>
      <c r="AE2548" s="84"/>
      <c r="AF2548" s="86">
        <f>IF(AC2548&gt;0,AC2548,'⚙️ Config'!$B$10)</f>
        <v>0.0075</v>
      </c>
      <c r="AG2548" s="88">
        <f t="shared" si="9"/>
        <v>31113.34793</v>
      </c>
      <c r="AH2548" s="88">
        <f>AG2548*'⚙️ Config'!$B$11</f>
        <v>155566.7396</v>
      </c>
      <c r="AI2548" s="88">
        <f>AH2548*'⚙️ Config'!$B$12</f>
        <v>46670.02189</v>
      </c>
      <c r="AJ2548" s="64"/>
      <c r="AK2548" s="84"/>
      <c r="AL2548" s="84"/>
      <c r="AM2548" s="84"/>
      <c r="AN2548" s="84"/>
      <c r="AO2548" s="84"/>
      <c r="AP2548" s="84"/>
      <c r="AQ2548" s="84"/>
    </row>
    <row r="2549" ht="15.0" customHeight="1">
      <c r="A2549" s="93">
        <v>2546.0</v>
      </c>
      <c r="B2549" s="94" t="s">
        <v>5509</v>
      </c>
      <c r="C2549" s="93" t="s">
        <v>141</v>
      </c>
      <c r="D2549" s="93" t="s">
        <v>5510</v>
      </c>
      <c r="E2549" s="95">
        <v>31.99</v>
      </c>
      <c r="F2549" s="93" t="s">
        <v>85</v>
      </c>
      <c r="G2549" s="93" t="s">
        <v>606</v>
      </c>
      <c r="H2549" s="96">
        <v>4142673.43</v>
      </c>
      <c r="I2549" s="93">
        <v>2.0</v>
      </c>
      <c r="J2549" s="97">
        <v>2.7</v>
      </c>
      <c r="K2549" s="94">
        <v>2023.0</v>
      </c>
      <c r="L2549" s="93" t="s">
        <v>144</v>
      </c>
      <c r="M2549" s="93">
        <v>2023.0</v>
      </c>
      <c r="N2549" s="93" t="s">
        <v>161</v>
      </c>
      <c r="O2549" s="65" t="str">
        <f t="shared" si="1"/>
        <v>082317350001</v>
      </c>
      <c r="P2549" s="65">
        <f t="shared" si="2"/>
        <v>3</v>
      </c>
      <c r="Q2549" s="65">
        <f t="shared" si="3"/>
        <v>8</v>
      </c>
      <c r="R2549" s="65" t="str">
        <f t="shared" si="12"/>
        <v>08.231.735/0001-38</v>
      </c>
      <c r="S2549" s="84"/>
      <c r="T2549" s="84" t="str">
        <f t="shared" si="10"/>
        <v/>
      </c>
      <c r="U2549" s="84" t="str">
        <f t="shared" si="11"/>
        <v/>
      </c>
      <c r="V2549" s="65" t="str">
        <f t="shared" si="5"/>
        <v/>
      </c>
      <c r="W2549" s="84"/>
      <c r="X2549" s="84"/>
      <c r="Y2549" s="85"/>
      <c r="Z2549" s="85"/>
      <c r="AA2549" s="65" t="str">
        <f t="shared" si="6"/>
        <v/>
      </c>
      <c r="AB2549" s="65" t="str">
        <f t="shared" si="7"/>
        <v/>
      </c>
      <c r="AC2549" s="86"/>
      <c r="AD2549" s="87" t="str">
        <f t="shared" si="8"/>
        <v/>
      </c>
      <c r="AE2549" s="84"/>
      <c r="AF2549" s="86">
        <f>IF(AC2549&gt;0,AC2549,'⚙️ Config'!$B$10)</f>
        <v>0.0075</v>
      </c>
      <c r="AG2549" s="88">
        <f t="shared" si="9"/>
        <v>31070.05073</v>
      </c>
      <c r="AH2549" s="88">
        <f>AG2549*'⚙️ Config'!$B$11</f>
        <v>155350.2536</v>
      </c>
      <c r="AI2549" s="88">
        <f>AH2549*'⚙️ Config'!$B$12</f>
        <v>46605.07609</v>
      </c>
      <c r="AJ2549" s="64"/>
      <c r="AK2549" s="84"/>
      <c r="AL2549" s="84"/>
      <c r="AM2549" s="84"/>
      <c r="AN2549" s="84"/>
      <c r="AO2549" s="84"/>
      <c r="AP2549" s="84"/>
      <c r="AQ2549" s="84"/>
    </row>
    <row r="2550" ht="15.0" customHeight="1">
      <c r="A2550" s="93">
        <v>2547.0</v>
      </c>
      <c r="B2550" s="94" t="s">
        <v>5511</v>
      </c>
      <c r="C2550" s="93" t="s">
        <v>141</v>
      </c>
      <c r="D2550" s="93" t="s">
        <v>5512</v>
      </c>
      <c r="E2550" s="95">
        <v>30.01</v>
      </c>
      <c r="F2550" s="93" t="s">
        <v>85</v>
      </c>
      <c r="G2550" s="93" t="s">
        <v>606</v>
      </c>
      <c r="H2550" s="96">
        <v>4137484.99</v>
      </c>
      <c r="I2550" s="93">
        <v>3.0</v>
      </c>
      <c r="J2550" s="97">
        <v>2.8</v>
      </c>
      <c r="K2550" s="94">
        <v>2023.0</v>
      </c>
      <c r="L2550" s="93" t="s">
        <v>630</v>
      </c>
      <c r="M2550" s="93">
        <v>2023.0</v>
      </c>
      <c r="N2550" s="93" t="s">
        <v>161</v>
      </c>
      <c r="O2550" s="65" t="str">
        <f t="shared" si="1"/>
        <v>035330090001</v>
      </c>
      <c r="P2550" s="65">
        <f t="shared" si="2"/>
        <v>5</v>
      </c>
      <c r="Q2550" s="65">
        <f t="shared" si="3"/>
        <v>6</v>
      </c>
      <c r="R2550" s="65" t="str">
        <f t="shared" si="12"/>
        <v>03.533.009/0001-56</v>
      </c>
      <c r="S2550" s="84"/>
      <c r="T2550" s="84" t="str">
        <f t="shared" si="10"/>
        <v/>
      </c>
      <c r="U2550" s="84" t="str">
        <f t="shared" si="11"/>
        <v/>
      </c>
      <c r="V2550" s="65" t="str">
        <f t="shared" si="5"/>
        <v/>
      </c>
      <c r="W2550" s="84"/>
      <c r="X2550" s="84"/>
      <c r="Y2550" s="85"/>
      <c r="Z2550" s="85"/>
      <c r="AA2550" s="65" t="str">
        <f t="shared" si="6"/>
        <v/>
      </c>
      <c r="AB2550" s="65" t="str">
        <f t="shared" si="7"/>
        <v/>
      </c>
      <c r="AC2550" s="86"/>
      <c r="AD2550" s="87" t="str">
        <f t="shared" si="8"/>
        <v/>
      </c>
      <c r="AE2550" s="84"/>
      <c r="AF2550" s="86">
        <f>IF(AC2550&gt;0,AC2550,'⚙️ Config'!$B$10)</f>
        <v>0.0075</v>
      </c>
      <c r="AG2550" s="88">
        <f t="shared" si="9"/>
        <v>31031.13743</v>
      </c>
      <c r="AH2550" s="88">
        <f>AG2550*'⚙️ Config'!$B$11</f>
        <v>155155.6871</v>
      </c>
      <c r="AI2550" s="88">
        <f>AH2550*'⚙️ Config'!$B$12</f>
        <v>46546.70614</v>
      </c>
      <c r="AJ2550" s="64"/>
      <c r="AK2550" s="84"/>
      <c r="AL2550" s="84"/>
      <c r="AM2550" s="84"/>
      <c r="AN2550" s="84"/>
      <c r="AO2550" s="84"/>
      <c r="AP2550" s="84"/>
      <c r="AQ2550" s="84"/>
    </row>
    <row r="2551" ht="15.0" customHeight="1">
      <c r="A2551" s="93">
        <v>2548.0</v>
      </c>
      <c r="B2551" s="94" t="s">
        <v>5513</v>
      </c>
      <c r="C2551" s="93" t="s">
        <v>141</v>
      </c>
      <c r="D2551" s="93" t="s">
        <v>5514</v>
      </c>
      <c r="E2551" s="95">
        <v>50.37</v>
      </c>
      <c r="F2551" s="93" t="s">
        <v>85</v>
      </c>
      <c r="G2551" s="93" t="s">
        <v>606</v>
      </c>
      <c r="H2551" s="96">
        <v>4112217.4</v>
      </c>
      <c r="I2551" s="93">
        <v>2.0</v>
      </c>
      <c r="J2551" s="97">
        <v>3.4</v>
      </c>
      <c r="K2551" s="94">
        <v>2025.0</v>
      </c>
      <c r="L2551" s="93" t="s">
        <v>508</v>
      </c>
      <c r="M2551" s="93">
        <v>2022.0</v>
      </c>
      <c r="N2551" s="93" t="s">
        <v>189</v>
      </c>
      <c r="O2551" s="65" t="str">
        <f t="shared" si="1"/>
        <v>056341690001</v>
      </c>
      <c r="P2551" s="65">
        <f t="shared" si="2"/>
        <v>1</v>
      </c>
      <c r="Q2551" s="65">
        <f t="shared" si="3"/>
        <v>7</v>
      </c>
      <c r="R2551" s="65" t="str">
        <f t="shared" si="12"/>
        <v>05.634.169/0001-17</v>
      </c>
      <c r="S2551" s="84"/>
      <c r="T2551" s="84" t="str">
        <f t="shared" si="10"/>
        <v/>
      </c>
      <c r="U2551" s="84" t="str">
        <f t="shared" si="11"/>
        <v/>
      </c>
      <c r="V2551" s="65" t="str">
        <f t="shared" si="5"/>
        <v/>
      </c>
      <c r="W2551" s="84"/>
      <c r="X2551" s="84"/>
      <c r="Y2551" s="85"/>
      <c r="Z2551" s="85"/>
      <c r="AA2551" s="65" t="str">
        <f t="shared" si="6"/>
        <v/>
      </c>
      <c r="AB2551" s="65" t="str">
        <f t="shared" si="7"/>
        <v/>
      </c>
      <c r="AC2551" s="86"/>
      <c r="AD2551" s="87" t="str">
        <f t="shared" si="8"/>
        <v/>
      </c>
      <c r="AE2551" s="84"/>
      <c r="AF2551" s="86">
        <f>IF(AC2551&gt;0,AC2551,'⚙️ Config'!$B$10)</f>
        <v>0.0075</v>
      </c>
      <c r="AG2551" s="88">
        <f t="shared" si="9"/>
        <v>30841.6305</v>
      </c>
      <c r="AH2551" s="88">
        <f>AG2551*'⚙️ Config'!$B$11</f>
        <v>154208.1525</v>
      </c>
      <c r="AI2551" s="88">
        <f>AH2551*'⚙️ Config'!$B$12</f>
        <v>46262.44575</v>
      </c>
      <c r="AJ2551" s="64"/>
      <c r="AK2551" s="84"/>
      <c r="AL2551" s="84"/>
      <c r="AM2551" s="84"/>
      <c r="AN2551" s="84"/>
      <c r="AO2551" s="84"/>
      <c r="AP2551" s="84"/>
      <c r="AQ2551" s="84"/>
    </row>
    <row r="2552" ht="15.0" customHeight="1">
      <c r="A2552" s="93">
        <v>2549.0</v>
      </c>
      <c r="B2552" s="94" t="s">
        <v>5515</v>
      </c>
      <c r="C2552" s="93" t="s">
        <v>141</v>
      </c>
      <c r="D2552" s="93" t="s">
        <v>5516</v>
      </c>
      <c r="E2552" s="95">
        <v>37.54</v>
      </c>
      <c r="F2552" s="93" t="s">
        <v>85</v>
      </c>
      <c r="G2552" s="93" t="s">
        <v>606</v>
      </c>
      <c r="H2552" s="96">
        <v>4110670.67</v>
      </c>
      <c r="I2552" s="93">
        <v>2.0</v>
      </c>
      <c r="J2552" s="97">
        <v>2.4</v>
      </c>
      <c r="K2552" s="94">
        <v>2024.0</v>
      </c>
      <c r="L2552" s="93" t="s">
        <v>448</v>
      </c>
      <c r="M2552" s="93">
        <v>2023.0</v>
      </c>
      <c r="N2552" s="93" t="s">
        <v>161</v>
      </c>
      <c r="O2552" s="65" t="str">
        <f t="shared" si="1"/>
        <v>156286320001</v>
      </c>
      <c r="P2552" s="65">
        <f t="shared" si="2"/>
        <v>7</v>
      </c>
      <c r="Q2552" s="65">
        <f t="shared" si="3"/>
        <v>1</v>
      </c>
      <c r="R2552" s="65" t="str">
        <f t="shared" si="12"/>
        <v>15.628.632/0001-71</v>
      </c>
      <c r="S2552" s="84"/>
      <c r="T2552" s="84" t="str">
        <f t="shared" si="10"/>
        <v/>
      </c>
      <c r="U2552" s="84" t="str">
        <f t="shared" si="11"/>
        <v/>
      </c>
      <c r="V2552" s="65" t="str">
        <f t="shared" si="5"/>
        <v/>
      </c>
      <c r="W2552" s="84"/>
      <c r="X2552" s="84"/>
      <c r="Y2552" s="85"/>
      <c r="Z2552" s="85"/>
      <c r="AA2552" s="65" t="str">
        <f t="shared" si="6"/>
        <v/>
      </c>
      <c r="AB2552" s="65" t="str">
        <f t="shared" si="7"/>
        <v/>
      </c>
      <c r="AC2552" s="86"/>
      <c r="AD2552" s="87" t="str">
        <f t="shared" si="8"/>
        <v/>
      </c>
      <c r="AE2552" s="84"/>
      <c r="AF2552" s="86">
        <f>IF(AC2552&gt;0,AC2552,'⚙️ Config'!$B$10)</f>
        <v>0.0075</v>
      </c>
      <c r="AG2552" s="88">
        <f t="shared" si="9"/>
        <v>30830.03003</v>
      </c>
      <c r="AH2552" s="88">
        <f>AG2552*'⚙️ Config'!$B$11</f>
        <v>154150.1501</v>
      </c>
      <c r="AI2552" s="88">
        <f>AH2552*'⚙️ Config'!$B$12</f>
        <v>46245.04504</v>
      </c>
      <c r="AJ2552" s="64"/>
      <c r="AK2552" s="84"/>
      <c r="AL2552" s="84"/>
      <c r="AM2552" s="84"/>
      <c r="AN2552" s="84"/>
      <c r="AO2552" s="84"/>
      <c r="AP2552" s="84"/>
      <c r="AQ2552" s="84"/>
    </row>
    <row r="2553" ht="15.0" customHeight="1">
      <c r="A2553" s="93">
        <v>2550.0</v>
      </c>
      <c r="B2553" s="94" t="s">
        <v>5517</v>
      </c>
      <c r="C2553" s="93" t="s">
        <v>141</v>
      </c>
      <c r="D2553" s="93" t="s">
        <v>5518</v>
      </c>
      <c r="E2553" s="95">
        <v>34.25</v>
      </c>
      <c r="F2553" s="93" t="s">
        <v>85</v>
      </c>
      <c r="G2553" s="93" t="s">
        <v>606</v>
      </c>
      <c r="H2553" s="96">
        <v>4108257.35</v>
      </c>
      <c r="I2553" s="93">
        <v>2.0</v>
      </c>
      <c r="J2553" s="97">
        <v>2.4</v>
      </c>
      <c r="K2553" s="94">
        <v>2023.0</v>
      </c>
      <c r="L2553" s="93" t="s">
        <v>387</v>
      </c>
      <c r="M2553" s="93">
        <v>2023.0</v>
      </c>
      <c r="N2553" s="93" t="s">
        <v>4351</v>
      </c>
      <c r="O2553" s="65" t="str">
        <f t="shared" si="1"/>
        <v>079641700001</v>
      </c>
      <c r="P2553" s="65">
        <f t="shared" si="2"/>
        <v>3</v>
      </c>
      <c r="Q2553" s="65">
        <f t="shared" si="3"/>
        <v>5</v>
      </c>
      <c r="R2553" s="65" t="str">
        <f t="shared" si="12"/>
        <v>07.964.170/0001-35</v>
      </c>
      <c r="S2553" s="84"/>
      <c r="T2553" s="84" t="str">
        <f t="shared" si="10"/>
        <v/>
      </c>
      <c r="U2553" s="84" t="str">
        <f t="shared" si="11"/>
        <v/>
      </c>
      <c r="V2553" s="65" t="str">
        <f t="shared" si="5"/>
        <v/>
      </c>
      <c r="W2553" s="84"/>
      <c r="X2553" s="84"/>
      <c r="Y2553" s="85"/>
      <c r="Z2553" s="85"/>
      <c r="AA2553" s="65" t="str">
        <f t="shared" si="6"/>
        <v/>
      </c>
      <c r="AB2553" s="65" t="str">
        <f t="shared" si="7"/>
        <v/>
      </c>
      <c r="AC2553" s="86"/>
      <c r="AD2553" s="87" t="str">
        <f t="shared" si="8"/>
        <v/>
      </c>
      <c r="AE2553" s="84"/>
      <c r="AF2553" s="86">
        <f>IF(AC2553&gt;0,AC2553,'⚙️ Config'!$B$10)</f>
        <v>0.0075</v>
      </c>
      <c r="AG2553" s="88">
        <f t="shared" si="9"/>
        <v>30811.93013</v>
      </c>
      <c r="AH2553" s="88">
        <f>AG2553*'⚙️ Config'!$B$11</f>
        <v>154059.6506</v>
      </c>
      <c r="AI2553" s="88">
        <f>AH2553*'⚙️ Config'!$B$12</f>
        <v>46217.89519</v>
      </c>
      <c r="AJ2553" s="64"/>
      <c r="AK2553" s="84"/>
      <c r="AL2553" s="84"/>
      <c r="AM2553" s="84"/>
      <c r="AN2553" s="84"/>
      <c r="AO2553" s="84"/>
      <c r="AP2553" s="84"/>
      <c r="AQ2553" s="84"/>
    </row>
    <row r="2554" ht="15.0" customHeight="1">
      <c r="A2554" s="93">
        <v>2551.0</v>
      </c>
      <c r="B2554" s="94" t="s">
        <v>5519</v>
      </c>
      <c r="C2554" s="93" t="s">
        <v>141</v>
      </c>
      <c r="D2554" s="93" t="s">
        <v>5520</v>
      </c>
      <c r="E2554" s="95">
        <v>45.11</v>
      </c>
      <c r="F2554" s="93" t="s">
        <v>85</v>
      </c>
      <c r="G2554" s="93" t="s">
        <v>606</v>
      </c>
      <c r="H2554" s="96">
        <v>4098384.91</v>
      </c>
      <c r="I2554" s="93">
        <v>1.0</v>
      </c>
      <c r="J2554" s="97">
        <v>2.3</v>
      </c>
      <c r="K2554" s="94">
        <v>2023.0</v>
      </c>
      <c r="L2554" s="93" t="s">
        <v>177</v>
      </c>
      <c r="M2554" s="93">
        <v>2023.0</v>
      </c>
      <c r="N2554" s="93" t="s">
        <v>161</v>
      </c>
      <c r="O2554" s="65" t="str">
        <f t="shared" si="1"/>
        <v>306080970001</v>
      </c>
      <c r="P2554" s="65">
        <f t="shared" si="2"/>
        <v>8</v>
      </c>
      <c r="Q2554" s="65">
        <f t="shared" si="3"/>
        <v>0</v>
      </c>
      <c r="R2554" s="65" t="str">
        <f t="shared" si="12"/>
        <v>30.608.097/0001-80</v>
      </c>
      <c r="S2554" s="84"/>
      <c r="T2554" s="84" t="str">
        <f t="shared" si="10"/>
        <v/>
      </c>
      <c r="U2554" s="84" t="str">
        <f t="shared" si="11"/>
        <v/>
      </c>
      <c r="V2554" s="65" t="str">
        <f t="shared" si="5"/>
        <v/>
      </c>
      <c r="W2554" s="84"/>
      <c r="X2554" s="84"/>
      <c r="Y2554" s="85"/>
      <c r="Z2554" s="85"/>
      <c r="AA2554" s="65" t="str">
        <f t="shared" si="6"/>
        <v/>
      </c>
      <c r="AB2554" s="65" t="str">
        <f t="shared" si="7"/>
        <v/>
      </c>
      <c r="AC2554" s="86"/>
      <c r="AD2554" s="87" t="str">
        <f t="shared" si="8"/>
        <v/>
      </c>
      <c r="AE2554" s="84"/>
      <c r="AF2554" s="86">
        <f>IF(AC2554&gt;0,AC2554,'⚙️ Config'!$B$10)</f>
        <v>0.0075</v>
      </c>
      <c r="AG2554" s="88">
        <f t="shared" si="9"/>
        <v>30737.88683</v>
      </c>
      <c r="AH2554" s="88">
        <f>AG2554*'⚙️ Config'!$B$11</f>
        <v>153689.4341</v>
      </c>
      <c r="AI2554" s="88">
        <f>AH2554*'⚙️ Config'!$B$12</f>
        <v>46106.83024</v>
      </c>
      <c r="AJ2554" s="64"/>
      <c r="AK2554" s="84"/>
      <c r="AL2554" s="84"/>
      <c r="AM2554" s="84"/>
      <c r="AN2554" s="84"/>
      <c r="AO2554" s="84"/>
      <c r="AP2554" s="84"/>
      <c r="AQ2554" s="84"/>
    </row>
    <row r="2555" ht="15.0" customHeight="1">
      <c r="A2555" s="93">
        <v>2552.0</v>
      </c>
      <c r="B2555" s="94" t="s">
        <v>5521</v>
      </c>
      <c r="C2555" s="93" t="s">
        <v>141</v>
      </c>
      <c r="D2555" s="93" t="s">
        <v>5522</v>
      </c>
      <c r="E2555" s="95">
        <v>35.2</v>
      </c>
      <c r="F2555" s="93" t="s">
        <v>85</v>
      </c>
      <c r="G2555" s="93" t="s">
        <v>606</v>
      </c>
      <c r="H2555" s="96">
        <v>4081802.43</v>
      </c>
      <c r="I2555" s="93">
        <v>2.0</v>
      </c>
      <c r="J2555" s="97">
        <v>3.8</v>
      </c>
      <c r="K2555" s="94">
        <v>2024.0</v>
      </c>
      <c r="L2555" s="93" t="s">
        <v>202</v>
      </c>
      <c r="M2555" s="93">
        <v>2022.0</v>
      </c>
      <c r="N2555" s="93" t="s">
        <v>161</v>
      </c>
      <c r="O2555" s="65" t="str">
        <f t="shared" si="1"/>
        <v>091129710001</v>
      </c>
      <c r="P2555" s="65">
        <f t="shared" si="2"/>
        <v>0</v>
      </c>
      <c r="Q2555" s="65">
        <f t="shared" si="3"/>
        <v>6</v>
      </c>
      <c r="R2555" s="65" t="str">
        <f t="shared" si="12"/>
        <v>09.112.971/0001-06</v>
      </c>
      <c r="S2555" s="84"/>
      <c r="T2555" s="84" t="str">
        <f t="shared" si="10"/>
        <v/>
      </c>
      <c r="U2555" s="84" t="str">
        <f t="shared" si="11"/>
        <v/>
      </c>
      <c r="V2555" s="65" t="str">
        <f t="shared" si="5"/>
        <v/>
      </c>
      <c r="W2555" s="84"/>
      <c r="X2555" s="84"/>
      <c r="Y2555" s="85"/>
      <c r="Z2555" s="85"/>
      <c r="AA2555" s="65" t="str">
        <f t="shared" si="6"/>
        <v/>
      </c>
      <c r="AB2555" s="65" t="str">
        <f t="shared" si="7"/>
        <v/>
      </c>
      <c r="AC2555" s="86"/>
      <c r="AD2555" s="87" t="str">
        <f t="shared" si="8"/>
        <v/>
      </c>
      <c r="AE2555" s="84"/>
      <c r="AF2555" s="86">
        <f>IF(AC2555&gt;0,AC2555,'⚙️ Config'!$B$10)</f>
        <v>0.0075</v>
      </c>
      <c r="AG2555" s="88">
        <f t="shared" si="9"/>
        <v>30613.51823</v>
      </c>
      <c r="AH2555" s="88">
        <f>AG2555*'⚙️ Config'!$B$11</f>
        <v>153067.5911</v>
      </c>
      <c r="AI2555" s="88">
        <f>AH2555*'⚙️ Config'!$B$12</f>
        <v>45920.27734</v>
      </c>
      <c r="AJ2555" s="64"/>
      <c r="AK2555" s="84"/>
      <c r="AL2555" s="84"/>
      <c r="AM2555" s="84"/>
      <c r="AN2555" s="84"/>
      <c r="AO2555" s="84"/>
      <c r="AP2555" s="84"/>
      <c r="AQ2555" s="84"/>
    </row>
    <row r="2556" ht="15.0" customHeight="1">
      <c r="A2556" s="93">
        <v>2553.0</v>
      </c>
      <c r="B2556" s="94" t="s">
        <v>5523</v>
      </c>
      <c r="C2556" s="93" t="s">
        <v>141</v>
      </c>
      <c r="D2556" s="93" t="s">
        <v>5524</v>
      </c>
      <c r="E2556" s="95">
        <v>42.49</v>
      </c>
      <c r="F2556" s="93" t="s">
        <v>85</v>
      </c>
      <c r="G2556" s="93" t="s">
        <v>606</v>
      </c>
      <c r="H2556" s="96">
        <v>4072426.02</v>
      </c>
      <c r="I2556" s="93">
        <v>3.0</v>
      </c>
      <c r="J2556" s="97">
        <v>1.6</v>
      </c>
      <c r="K2556" s="94">
        <v>2024.0</v>
      </c>
      <c r="L2556" s="93" t="s">
        <v>387</v>
      </c>
      <c r="M2556" s="93">
        <v>2024.0</v>
      </c>
      <c r="N2556" s="93" t="s">
        <v>145</v>
      </c>
      <c r="O2556" s="65" t="str">
        <f t="shared" si="1"/>
        <v>489329290001</v>
      </c>
      <c r="P2556" s="65">
        <f t="shared" si="2"/>
        <v>8</v>
      </c>
      <c r="Q2556" s="65">
        <f t="shared" si="3"/>
        <v>5</v>
      </c>
      <c r="R2556" s="65" t="str">
        <f t="shared" si="12"/>
        <v>48.932.929/0001-85</v>
      </c>
      <c r="S2556" s="84"/>
      <c r="T2556" s="84" t="str">
        <f t="shared" si="10"/>
        <v/>
      </c>
      <c r="U2556" s="84" t="str">
        <f t="shared" si="11"/>
        <v/>
      </c>
      <c r="V2556" s="65" t="str">
        <f t="shared" si="5"/>
        <v/>
      </c>
      <c r="W2556" s="84"/>
      <c r="X2556" s="84"/>
      <c r="Y2556" s="85"/>
      <c r="Z2556" s="85"/>
      <c r="AA2556" s="65" t="str">
        <f t="shared" si="6"/>
        <v/>
      </c>
      <c r="AB2556" s="65" t="str">
        <f t="shared" si="7"/>
        <v/>
      </c>
      <c r="AC2556" s="86"/>
      <c r="AD2556" s="87" t="str">
        <f t="shared" si="8"/>
        <v/>
      </c>
      <c r="AE2556" s="84"/>
      <c r="AF2556" s="86">
        <f>IF(AC2556&gt;0,AC2556,'⚙️ Config'!$B$10)</f>
        <v>0.0075</v>
      </c>
      <c r="AG2556" s="88">
        <f t="shared" si="9"/>
        <v>30543.19515</v>
      </c>
      <c r="AH2556" s="88">
        <f>AG2556*'⚙️ Config'!$B$11</f>
        <v>152715.9758</v>
      </c>
      <c r="AI2556" s="88">
        <f>AH2556*'⚙️ Config'!$B$12</f>
        <v>45814.79273</v>
      </c>
      <c r="AJ2556" s="64"/>
      <c r="AK2556" s="84"/>
      <c r="AL2556" s="84"/>
      <c r="AM2556" s="84"/>
      <c r="AN2556" s="84"/>
      <c r="AO2556" s="84"/>
      <c r="AP2556" s="84"/>
      <c r="AQ2556" s="84"/>
    </row>
    <row r="2557" ht="15.0" customHeight="1">
      <c r="A2557" s="93">
        <v>2554.0</v>
      </c>
      <c r="B2557" s="94" t="s">
        <v>5525</v>
      </c>
      <c r="C2557" s="93" t="s">
        <v>141</v>
      </c>
      <c r="D2557" s="93" t="s">
        <v>5526</v>
      </c>
      <c r="E2557" s="95">
        <v>26.64</v>
      </c>
      <c r="F2557" s="93" t="s">
        <v>85</v>
      </c>
      <c r="G2557" s="93" t="s">
        <v>606</v>
      </c>
      <c r="H2557" s="96">
        <v>4072047.81</v>
      </c>
      <c r="I2557" s="93">
        <v>3.0</v>
      </c>
      <c r="J2557" s="97">
        <v>3.7</v>
      </c>
      <c r="K2557" s="94">
        <v>2023.0</v>
      </c>
      <c r="L2557" s="93" t="s">
        <v>387</v>
      </c>
      <c r="M2557" s="93">
        <v>2022.0</v>
      </c>
      <c r="N2557" s="93" t="s">
        <v>161</v>
      </c>
      <c r="O2557" s="65" t="str">
        <f t="shared" si="1"/>
        <v>043128920001</v>
      </c>
      <c r="P2557" s="65">
        <f t="shared" si="2"/>
        <v>1</v>
      </c>
      <c r="Q2557" s="65">
        <f t="shared" si="3"/>
        <v>7</v>
      </c>
      <c r="R2557" s="65" t="str">
        <f t="shared" si="12"/>
        <v>04.312.892/0001-17</v>
      </c>
      <c r="S2557" s="84"/>
      <c r="T2557" s="84" t="str">
        <f t="shared" si="10"/>
        <v/>
      </c>
      <c r="U2557" s="84" t="str">
        <f t="shared" si="11"/>
        <v/>
      </c>
      <c r="V2557" s="65" t="str">
        <f t="shared" si="5"/>
        <v/>
      </c>
      <c r="W2557" s="84"/>
      <c r="X2557" s="84"/>
      <c r="Y2557" s="85"/>
      <c r="Z2557" s="85"/>
      <c r="AA2557" s="65" t="str">
        <f t="shared" si="6"/>
        <v/>
      </c>
      <c r="AB2557" s="65" t="str">
        <f t="shared" si="7"/>
        <v/>
      </c>
      <c r="AC2557" s="86"/>
      <c r="AD2557" s="87" t="str">
        <f t="shared" si="8"/>
        <v/>
      </c>
      <c r="AE2557" s="84"/>
      <c r="AF2557" s="86">
        <f>IF(AC2557&gt;0,AC2557,'⚙️ Config'!$B$10)</f>
        <v>0.0075</v>
      </c>
      <c r="AG2557" s="88">
        <f t="shared" si="9"/>
        <v>30540.35858</v>
      </c>
      <c r="AH2557" s="88">
        <f>AG2557*'⚙️ Config'!$B$11</f>
        <v>152701.7929</v>
      </c>
      <c r="AI2557" s="88">
        <f>AH2557*'⚙️ Config'!$B$12</f>
        <v>45810.53786</v>
      </c>
      <c r="AJ2557" s="64"/>
      <c r="AK2557" s="84"/>
      <c r="AL2557" s="84"/>
      <c r="AM2557" s="84"/>
      <c r="AN2557" s="84"/>
      <c r="AO2557" s="84"/>
      <c r="AP2557" s="84"/>
      <c r="AQ2557" s="84"/>
    </row>
    <row r="2558" ht="15.0" customHeight="1">
      <c r="A2558" s="93">
        <v>2555.0</v>
      </c>
      <c r="B2558" s="94" t="s">
        <v>5527</v>
      </c>
      <c r="C2558" s="93" t="s">
        <v>141</v>
      </c>
      <c r="D2558" s="93" t="s">
        <v>5528</v>
      </c>
      <c r="E2558" s="95">
        <v>34.87</v>
      </c>
      <c r="F2558" s="93" t="s">
        <v>85</v>
      </c>
      <c r="G2558" s="93" t="s">
        <v>606</v>
      </c>
      <c r="H2558" s="96">
        <v>4063540.99</v>
      </c>
      <c r="I2558" s="93">
        <v>3.0</v>
      </c>
      <c r="J2558" s="97">
        <v>3.0</v>
      </c>
      <c r="K2558" s="94">
        <v>2024.0</v>
      </c>
      <c r="L2558" s="93" t="s">
        <v>202</v>
      </c>
      <c r="M2558" s="93">
        <v>2023.0</v>
      </c>
      <c r="N2558" s="93" t="s">
        <v>161</v>
      </c>
      <c r="O2558" s="65" t="str">
        <f t="shared" si="1"/>
        <v>262662620001</v>
      </c>
      <c r="P2558" s="65">
        <f t="shared" si="2"/>
        <v>9</v>
      </c>
      <c r="Q2558" s="65">
        <f t="shared" si="3"/>
        <v>6</v>
      </c>
      <c r="R2558" s="65" t="str">
        <f t="shared" si="12"/>
        <v>26.266.262/0001-96</v>
      </c>
      <c r="S2558" s="84"/>
      <c r="T2558" s="84" t="str">
        <f t="shared" si="10"/>
        <v/>
      </c>
      <c r="U2558" s="84" t="str">
        <f t="shared" si="11"/>
        <v/>
      </c>
      <c r="V2558" s="65" t="str">
        <f t="shared" si="5"/>
        <v/>
      </c>
      <c r="W2558" s="84"/>
      <c r="X2558" s="84"/>
      <c r="Y2558" s="85"/>
      <c r="Z2558" s="85"/>
      <c r="AA2558" s="65" t="str">
        <f t="shared" si="6"/>
        <v/>
      </c>
      <c r="AB2558" s="65" t="str">
        <f t="shared" si="7"/>
        <v/>
      </c>
      <c r="AC2558" s="86"/>
      <c r="AD2558" s="87" t="str">
        <f t="shared" si="8"/>
        <v/>
      </c>
      <c r="AE2558" s="84"/>
      <c r="AF2558" s="86">
        <f>IF(AC2558&gt;0,AC2558,'⚙️ Config'!$B$10)</f>
        <v>0.0075</v>
      </c>
      <c r="AG2558" s="88">
        <f t="shared" si="9"/>
        <v>30476.55743</v>
      </c>
      <c r="AH2558" s="88">
        <f>AG2558*'⚙️ Config'!$B$11</f>
        <v>152382.7871</v>
      </c>
      <c r="AI2558" s="88">
        <f>AH2558*'⚙️ Config'!$B$12</f>
        <v>45714.83614</v>
      </c>
      <c r="AJ2558" s="64"/>
      <c r="AK2558" s="84"/>
      <c r="AL2558" s="84"/>
      <c r="AM2558" s="84"/>
      <c r="AN2558" s="84"/>
      <c r="AO2558" s="84"/>
      <c r="AP2558" s="84"/>
      <c r="AQ2558" s="84"/>
    </row>
    <row r="2559" ht="15.0" customHeight="1">
      <c r="A2559" s="93">
        <v>2556.0</v>
      </c>
      <c r="B2559" s="94" t="s">
        <v>5529</v>
      </c>
      <c r="C2559" s="93" t="s">
        <v>141</v>
      </c>
      <c r="D2559" s="93" t="s">
        <v>5530</v>
      </c>
      <c r="E2559" s="95">
        <v>27.58</v>
      </c>
      <c r="F2559" s="93" t="s">
        <v>85</v>
      </c>
      <c r="G2559" s="93" t="s">
        <v>606</v>
      </c>
      <c r="H2559" s="96">
        <v>4059661.99</v>
      </c>
      <c r="I2559" s="93">
        <v>3.0</v>
      </c>
      <c r="J2559" s="97">
        <v>3.0</v>
      </c>
      <c r="K2559" s="94">
        <v>2023.0</v>
      </c>
      <c r="L2559" s="93" t="s">
        <v>387</v>
      </c>
      <c r="M2559" s="93">
        <v>2023.0</v>
      </c>
      <c r="N2559" s="93" t="s">
        <v>161</v>
      </c>
      <c r="O2559" s="65" t="str">
        <f t="shared" si="1"/>
        <v>672803390001</v>
      </c>
      <c r="P2559" s="65">
        <f t="shared" si="2"/>
        <v>6</v>
      </c>
      <c r="Q2559" s="65">
        <f t="shared" si="3"/>
        <v>0</v>
      </c>
      <c r="R2559" s="65" t="str">
        <f t="shared" si="12"/>
        <v>67.280.339/0001-60</v>
      </c>
      <c r="S2559" s="84"/>
      <c r="T2559" s="84" t="str">
        <f t="shared" si="10"/>
        <v/>
      </c>
      <c r="U2559" s="84" t="str">
        <f t="shared" si="11"/>
        <v/>
      </c>
      <c r="V2559" s="65" t="str">
        <f t="shared" si="5"/>
        <v/>
      </c>
      <c r="W2559" s="84"/>
      <c r="X2559" s="84"/>
      <c r="Y2559" s="85"/>
      <c r="Z2559" s="85"/>
      <c r="AA2559" s="65" t="str">
        <f t="shared" si="6"/>
        <v/>
      </c>
      <c r="AB2559" s="65" t="str">
        <f t="shared" si="7"/>
        <v/>
      </c>
      <c r="AC2559" s="86"/>
      <c r="AD2559" s="87" t="str">
        <f t="shared" si="8"/>
        <v/>
      </c>
      <c r="AE2559" s="84"/>
      <c r="AF2559" s="86">
        <f>IF(AC2559&gt;0,AC2559,'⚙️ Config'!$B$10)</f>
        <v>0.0075</v>
      </c>
      <c r="AG2559" s="88">
        <f t="shared" si="9"/>
        <v>30447.46493</v>
      </c>
      <c r="AH2559" s="88">
        <f>AG2559*'⚙️ Config'!$B$11</f>
        <v>152237.3246</v>
      </c>
      <c r="AI2559" s="88">
        <f>AH2559*'⚙️ Config'!$B$12</f>
        <v>45671.19739</v>
      </c>
      <c r="AJ2559" s="64"/>
      <c r="AK2559" s="84"/>
      <c r="AL2559" s="84"/>
      <c r="AM2559" s="84"/>
      <c r="AN2559" s="84"/>
      <c r="AO2559" s="84"/>
      <c r="AP2559" s="84"/>
      <c r="AQ2559" s="84"/>
    </row>
    <row r="2560" ht="15.0" customHeight="1">
      <c r="A2560" s="93">
        <v>2557.0</v>
      </c>
      <c r="B2560" s="94" t="s">
        <v>5531</v>
      </c>
      <c r="C2560" s="93" t="s">
        <v>141</v>
      </c>
      <c r="D2560" s="93" t="s">
        <v>5532</v>
      </c>
      <c r="E2560" s="95">
        <v>34.25</v>
      </c>
      <c r="F2560" s="93" t="s">
        <v>85</v>
      </c>
      <c r="G2560" s="93" t="s">
        <v>606</v>
      </c>
      <c r="H2560" s="96">
        <v>4050072.17</v>
      </c>
      <c r="I2560" s="93">
        <v>2.0</v>
      </c>
      <c r="J2560" s="97">
        <v>2.4</v>
      </c>
      <c r="K2560" s="94">
        <v>2023.0</v>
      </c>
      <c r="L2560" s="93" t="s">
        <v>387</v>
      </c>
      <c r="M2560" s="93">
        <v>2023.0</v>
      </c>
      <c r="N2560" s="93" t="s">
        <v>145</v>
      </c>
      <c r="O2560" s="65" t="str">
        <f t="shared" si="1"/>
        <v>591610830001</v>
      </c>
      <c r="P2560" s="65">
        <f t="shared" si="2"/>
        <v>4</v>
      </c>
      <c r="Q2560" s="65">
        <f t="shared" si="3"/>
        <v>3</v>
      </c>
      <c r="R2560" s="65" t="str">
        <f t="shared" si="12"/>
        <v>59.161.083/0001-43</v>
      </c>
      <c r="S2560" s="84"/>
      <c r="T2560" s="84" t="str">
        <f t="shared" si="10"/>
        <v/>
      </c>
      <c r="U2560" s="84" t="str">
        <f t="shared" si="11"/>
        <v/>
      </c>
      <c r="V2560" s="65" t="str">
        <f t="shared" si="5"/>
        <v/>
      </c>
      <c r="W2560" s="84"/>
      <c r="X2560" s="84"/>
      <c r="Y2560" s="85"/>
      <c r="Z2560" s="85"/>
      <c r="AA2560" s="65" t="str">
        <f t="shared" si="6"/>
        <v/>
      </c>
      <c r="AB2560" s="65" t="str">
        <f t="shared" si="7"/>
        <v/>
      </c>
      <c r="AC2560" s="86"/>
      <c r="AD2560" s="87" t="str">
        <f t="shared" si="8"/>
        <v/>
      </c>
      <c r="AE2560" s="84"/>
      <c r="AF2560" s="86">
        <f>IF(AC2560&gt;0,AC2560,'⚙️ Config'!$B$10)</f>
        <v>0.0075</v>
      </c>
      <c r="AG2560" s="88">
        <f t="shared" si="9"/>
        <v>30375.54128</v>
      </c>
      <c r="AH2560" s="88">
        <f>AG2560*'⚙️ Config'!$B$11</f>
        <v>151877.7064</v>
      </c>
      <c r="AI2560" s="88">
        <f>AH2560*'⚙️ Config'!$B$12</f>
        <v>45563.31191</v>
      </c>
      <c r="AJ2560" s="64"/>
      <c r="AK2560" s="84"/>
      <c r="AL2560" s="84"/>
      <c r="AM2560" s="84"/>
      <c r="AN2560" s="84"/>
      <c r="AO2560" s="84"/>
      <c r="AP2560" s="84"/>
      <c r="AQ2560" s="84"/>
    </row>
    <row r="2561" ht="15.0" customHeight="1">
      <c r="A2561" s="93">
        <v>2558.0</v>
      </c>
      <c r="B2561" s="94" t="s">
        <v>5533</v>
      </c>
      <c r="C2561" s="93" t="s">
        <v>141</v>
      </c>
      <c r="D2561" s="93" t="s">
        <v>5534</v>
      </c>
      <c r="E2561" s="95">
        <v>28.06</v>
      </c>
      <c r="F2561" s="93" t="s">
        <v>85</v>
      </c>
      <c r="G2561" s="93" t="s">
        <v>606</v>
      </c>
      <c r="H2561" s="96">
        <v>4046013.8</v>
      </c>
      <c r="I2561" s="93">
        <v>2.0</v>
      </c>
      <c r="J2561" s="97">
        <v>3.4</v>
      </c>
      <c r="K2561" s="94">
        <v>2022.0</v>
      </c>
      <c r="L2561" s="93" t="s">
        <v>144</v>
      </c>
      <c r="M2561" s="93">
        <v>2022.0</v>
      </c>
      <c r="N2561" s="93" t="s">
        <v>145</v>
      </c>
      <c r="O2561" s="65" t="str">
        <f t="shared" si="1"/>
        <v>608507990001</v>
      </c>
      <c r="P2561" s="65">
        <f t="shared" si="2"/>
        <v>3</v>
      </c>
      <c r="Q2561" s="65">
        <f t="shared" si="3"/>
        <v>7</v>
      </c>
      <c r="R2561" s="65" t="str">
        <f t="shared" si="12"/>
        <v>60.850.799/0001-37</v>
      </c>
      <c r="S2561" s="84"/>
      <c r="T2561" s="84" t="str">
        <f t="shared" si="10"/>
        <v/>
      </c>
      <c r="U2561" s="84" t="str">
        <f t="shared" si="11"/>
        <v/>
      </c>
      <c r="V2561" s="65" t="str">
        <f t="shared" si="5"/>
        <v/>
      </c>
      <c r="W2561" s="84"/>
      <c r="X2561" s="84"/>
      <c r="Y2561" s="85"/>
      <c r="Z2561" s="85"/>
      <c r="AA2561" s="65" t="str">
        <f t="shared" si="6"/>
        <v/>
      </c>
      <c r="AB2561" s="65" t="str">
        <f t="shared" si="7"/>
        <v/>
      </c>
      <c r="AC2561" s="86"/>
      <c r="AD2561" s="87" t="str">
        <f t="shared" si="8"/>
        <v/>
      </c>
      <c r="AE2561" s="84"/>
      <c r="AF2561" s="86">
        <f>IF(AC2561&gt;0,AC2561,'⚙️ Config'!$B$10)</f>
        <v>0.0075</v>
      </c>
      <c r="AG2561" s="88">
        <f t="shared" si="9"/>
        <v>30345.1035</v>
      </c>
      <c r="AH2561" s="88">
        <f>AG2561*'⚙️ Config'!$B$11</f>
        <v>151725.5175</v>
      </c>
      <c r="AI2561" s="88">
        <f>AH2561*'⚙️ Config'!$B$12</f>
        <v>45517.65525</v>
      </c>
      <c r="AJ2561" s="64"/>
      <c r="AK2561" s="84"/>
      <c r="AL2561" s="84"/>
      <c r="AM2561" s="84"/>
      <c r="AN2561" s="84"/>
      <c r="AO2561" s="84"/>
      <c r="AP2561" s="84"/>
      <c r="AQ2561" s="84"/>
    </row>
    <row r="2562" ht="15.0" customHeight="1">
      <c r="A2562" s="93">
        <v>2559.0</v>
      </c>
      <c r="B2562" s="94" t="s">
        <v>5535</v>
      </c>
      <c r="C2562" s="93" t="s">
        <v>141</v>
      </c>
      <c r="D2562" s="93" t="s">
        <v>5536</v>
      </c>
      <c r="E2562" s="95">
        <v>37.61</v>
      </c>
      <c r="F2562" s="93" t="s">
        <v>85</v>
      </c>
      <c r="G2562" s="93" t="s">
        <v>606</v>
      </c>
      <c r="H2562" s="96">
        <v>4040865.27</v>
      </c>
      <c r="I2562" s="93">
        <v>1.0</v>
      </c>
      <c r="J2562" s="97">
        <v>3.5</v>
      </c>
      <c r="K2562" s="94">
        <v>2022.0</v>
      </c>
      <c r="L2562" s="93" t="s">
        <v>630</v>
      </c>
      <c r="M2562" s="93">
        <v>2022.0</v>
      </c>
      <c r="N2562" s="93" t="s">
        <v>161</v>
      </c>
      <c r="O2562" s="65" t="str">
        <f t="shared" si="1"/>
        <v>046281570001</v>
      </c>
      <c r="P2562" s="65">
        <f t="shared" si="2"/>
        <v>1</v>
      </c>
      <c r="Q2562" s="65">
        <f t="shared" si="3"/>
        <v>7</v>
      </c>
      <c r="R2562" s="65" t="str">
        <f t="shared" si="12"/>
        <v>04.628.157/0001-17</v>
      </c>
      <c r="S2562" s="84"/>
      <c r="T2562" s="84" t="str">
        <f t="shared" si="10"/>
        <v/>
      </c>
      <c r="U2562" s="84" t="str">
        <f t="shared" si="11"/>
        <v/>
      </c>
      <c r="V2562" s="65" t="str">
        <f t="shared" si="5"/>
        <v/>
      </c>
      <c r="W2562" s="84"/>
      <c r="X2562" s="84"/>
      <c r="Y2562" s="85"/>
      <c r="Z2562" s="85"/>
      <c r="AA2562" s="65" t="str">
        <f t="shared" si="6"/>
        <v/>
      </c>
      <c r="AB2562" s="65" t="str">
        <f t="shared" si="7"/>
        <v/>
      </c>
      <c r="AC2562" s="86"/>
      <c r="AD2562" s="87" t="str">
        <f t="shared" si="8"/>
        <v/>
      </c>
      <c r="AE2562" s="84"/>
      <c r="AF2562" s="86">
        <f>IF(AC2562&gt;0,AC2562,'⚙️ Config'!$B$10)</f>
        <v>0.0075</v>
      </c>
      <c r="AG2562" s="88">
        <f t="shared" si="9"/>
        <v>30306.48953</v>
      </c>
      <c r="AH2562" s="88">
        <f>AG2562*'⚙️ Config'!$B$11</f>
        <v>151532.4476</v>
      </c>
      <c r="AI2562" s="88">
        <f>AH2562*'⚙️ Config'!$B$12</f>
        <v>45459.73429</v>
      </c>
      <c r="AJ2562" s="64"/>
      <c r="AK2562" s="84"/>
      <c r="AL2562" s="84"/>
      <c r="AM2562" s="84"/>
      <c r="AN2562" s="84"/>
      <c r="AO2562" s="84"/>
      <c r="AP2562" s="84"/>
      <c r="AQ2562" s="84"/>
    </row>
    <row r="2563" ht="15.0" customHeight="1">
      <c r="A2563" s="93">
        <v>2560.0</v>
      </c>
      <c r="B2563" s="94" t="s">
        <v>5537</v>
      </c>
      <c r="C2563" s="93" t="s">
        <v>141</v>
      </c>
      <c r="D2563" s="93" t="s">
        <v>5538</v>
      </c>
      <c r="E2563" s="95">
        <v>51.06</v>
      </c>
      <c r="F2563" s="93" t="s">
        <v>85</v>
      </c>
      <c r="G2563" s="93" t="s">
        <v>606</v>
      </c>
      <c r="H2563" s="96">
        <v>4037747.01</v>
      </c>
      <c r="I2563" s="93">
        <v>3.0</v>
      </c>
      <c r="J2563" s="97">
        <v>2.3</v>
      </c>
      <c r="K2563" s="94">
        <v>2025.0</v>
      </c>
      <c r="L2563" s="93" t="s">
        <v>508</v>
      </c>
      <c r="M2563" s="93">
        <v>2023.0</v>
      </c>
      <c r="N2563" s="93" t="s">
        <v>208</v>
      </c>
      <c r="O2563" s="65" t="str">
        <f t="shared" si="1"/>
        <v>015586890001</v>
      </c>
      <c r="P2563" s="65">
        <f t="shared" si="2"/>
        <v>3</v>
      </c>
      <c r="Q2563" s="65">
        <f t="shared" si="3"/>
        <v>7</v>
      </c>
      <c r="R2563" s="65" t="str">
        <f t="shared" si="12"/>
        <v>01.558.689/0001-37</v>
      </c>
      <c r="S2563" s="84"/>
      <c r="T2563" s="84" t="str">
        <f t="shared" si="10"/>
        <v/>
      </c>
      <c r="U2563" s="84" t="str">
        <f t="shared" si="11"/>
        <v/>
      </c>
      <c r="V2563" s="65" t="str">
        <f t="shared" si="5"/>
        <v/>
      </c>
      <c r="W2563" s="84"/>
      <c r="X2563" s="84"/>
      <c r="Y2563" s="85"/>
      <c r="Z2563" s="85"/>
      <c r="AA2563" s="65" t="str">
        <f t="shared" si="6"/>
        <v/>
      </c>
      <c r="AB2563" s="65" t="str">
        <f t="shared" si="7"/>
        <v/>
      </c>
      <c r="AC2563" s="86"/>
      <c r="AD2563" s="87" t="str">
        <f t="shared" si="8"/>
        <v/>
      </c>
      <c r="AE2563" s="84"/>
      <c r="AF2563" s="86">
        <f>IF(AC2563&gt;0,AC2563,'⚙️ Config'!$B$10)</f>
        <v>0.0075</v>
      </c>
      <c r="AG2563" s="88">
        <f t="shared" si="9"/>
        <v>30283.10258</v>
      </c>
      <c r="AH2563" s="88">
        <f>AG2563*'⚙️ Config'!$B$11</f>
        <v>151415.5129</v>
      </c>
      <c r="AI2563" s="88">
        <f>AH2563*'⚙️ Config'!$B$12</f>
        <v>45424.65386</v>
      </c>
      <c r="AJ2563" s="64"/>
      <c r="AK2563" s="84"/>
      <c r="AL2563" s="84"/>
      <c r="AM2563" s="84"/>
      <c r="AN2563" s="84"/>
      <c r="AO2563" s="84"/>
      <c r="AP2563" s="84"/>
      <c r="AQ2563" s="84"/>
    </row>
    <row r="2564" ht="15.0" customHeight="1">
      <c r="A2564" s="93">
        <v>2561.0</v>
      </c>
      <c r="B2564" s="94" t="s">
        <v>5539</v>
      </c>
      <c r="C2564" s="93" t="s">
        <v>141</v>
      </c>
      <c r="D2564" s="93" t="s">
        <v>5540</v>
      </c>
      <c r="E2564" s="95">
        <v>26.42</v>
      </c>
      <c r="F2564" s="93" t="s">
        <v>85</v>
      </c>
      <c r="G2564" s="93" t="s">
        <v>606</v>
      </c>
      <c r="H2564" s="96">
        <v>4037351.93</v>
      </c>
      <c r="I2564" s="93">
        <v>3.0</v>
      </c>
      <c r="J2564" s="97">
        <v>3.8</v>
      </c>
      <c r="K2564" s="94">
        <v>2023.0</v>
      </c>
      <c r="L2564" s="93" t="s">
        <v>387</v>
      </c>
      <c r="M2564" s="93">
        <v>2022.0</v>
      </c>
      <c r="N2564" s="93" t="s">
        <v>161</v>
      </c>
      <c r="O2564" s="65" t="str">
        <f t="shared" si="1"/>
        <v>087933690001</v>
      </c>
      <c r="P2564" s="65">
        <f t="shared" si="2"/>
        <v>0</v>
      </c>
      <c r="Q2564" s="65">
        <f t="shared" si="3"/>
        <v>0</v>
      </c>
      <c r="R2564" s="65" t="str">
        <f t="shared" si="12"/>
        <v>08.793.369/0001-00</v>
      </c>
      <c r="S2564" s="84"/>
      <c r="T2564" s="84" t="str">
        <f t="shared" si="10"/>
        <v/>
      </c>
      <c r="U2564" s="84" t="str">
        <f t="shared" si="11"/>
        <v/>
      </c>
      <c r="V2564" s="65" t="str">
        <f t="shared" si="5"/>
        <v/>
      </c>
      <c r="W2564" s="84"/>
      <c r="X2564" s="84"/>
      <c r="Y2564" s="85"/>
      <c r="Z2564" s="85"/>
      <c r="AA2564" s="65" t="str">
        <f t="shared" si="6"/>
        <v/>
      </c>
      <c r="AB2564" s="65" t="str">
        <f t="shared" si="7"/>
        <v/>
      </c>
      <c r="AC2564" s="86"/>
      <c r="AD2564" s="87" t="str">
        <f t="shared" si="8"/>
        <v/>
      </c>
      <c r="AE2564" s="84"/>
      <c r="AF2564" s="86">
        <f>IF(AC2564&gt;0,AC2564,'⚙️ Config'!$B$10)</f>
        <v>0.0075</v>
      </c>
      <c r="AG2564" s="88">
        <f t="shared" si="9"/>
        <v>30280.13948</v>
      </c>
      <c r="AH2564" s="88">
        <f>AG2564*'⚙️ Config'!$B$11</f>
        <v>151400.6974</v>
      </c>
      <c r="AI2564" s="88">
        <f>AH2564*'⚙️ Config'!$B$12</f>
        <v>45420.20921</v>
      </c>
      <c r="AJ2564" s="64"/>
      <c r="AK2564" s="84"/>
      <c r="AL2564" s="84"/>
      <c r="AM2564" s="84"/>
      <c r="AN2564" s="84"/>
      <c r="AO2564" s="84"/>
      <c r="AP2564" s="84"/>
      <c r="AQ2564" s="84"/>
    </row>
    <row r="2565" ht="15.0" customHeight="1">
      <c r="A2565" s="93">
        <v>2562.0</v>
      </c>
      <c r="B2565" s="94" t="s">
        <v>5541</v>
      </c>
      <c r="C2565" s="93" t="s">
        <v>141</v>
      </c>
      <c r="D2565" s="93" t="s">
        <v>5542</v>
      </c>
      <c r="E2565" s="95">
        <v>34.1</v>
      </c>
      <c r="F2565" s="93" t="s">
        <v>85</v>
      </c>
      <c r="G2565" s="93" t="s">
        <v>606</v>
      </c>
      <c r="H2565" s="96">
        <v>4026510.94</v>
      </c>
      <c r="I2565" s="93">
        <v>3.0</v>
      </c>
      <c r="J2565" s="97">
        <v>2.3</v>
      </c>
      <c r="K2565" s="94">
        <v>2024.0</v>
      </c>
      <c r="L2565" s="93" t="s">
        <v>691</v>
      </c>
      <c r="M2565" s="93">
        <v>2023.0</v>
      </c>
      <c r="N2565" s="93" t="s">
        <v>161</v>
      </c>
      <c r="O2565" s="65" t="str">
        <f t="shared" si="1"/>
        <v>165752980001</v>
      </c>
      <c r="P2565" s="65">
        <f t="shared" si="2"/>
        <v>0</v>
      </c>
      <c r="Q2565" s="65">
        <f t="shared" si="3"/>
        <v>6</v>
      </c>
      <c r="R2565" s="65" t="str">
        <f t="shared" si="12"/>
        <v>16.575.298/0001-06</v>
      </c>
      <c r="S2565" s="84"/>
      <c r="T2565" s="84" t="str">
        <f t="shared" si="10"/>
        <v/>
      </c>
      <c r="U2565" s="84" t="str">
        <f t="shared" si="11"/>
        <v/>
      </c>
      <c r="V2565" s="65" t="str">
        <f t="shared" si="5"/>
        <v/>
      </c>
      <c r="W2565" s="84"/>
      <c r="X2565" s="84"/>
      <c r="Y2565" s="85"/>
      <c r="Z2565" s="85"/>
      <c r="AA2565" s="65" t="str">
        <f t="shared" si="6"/>
        <v/>
      </c>
      <c r="AB2565" s="65" t="str">
        <f t="shared" si="7"/>
        <v/>
      </c>
      <c r="AC2565" s="86"/>
      <c r="AD2565" s="87" t="str">
        <f t="shared" si="8"/>
        <v/>
      </c>
      <c r="AE2565" s="84"/>
      <c r="AF2565" s="86">
        <f>IF(AC2565&gt;0,AC2565,'⚙️ Config'!$B$10)</f>
        <v>0.0075</v>
      </c>
      <c r="AG2565" s="88">
        <f t="shared" si="9"/>
        <v>30198.83205</v>
      </c>
      <c r="AH2565" s="88">
        <f>AG2565*'⚙️ Config'!$B$11</f>
        <v>150994.1603</v>
      </c>
      <c r="AI2565" s="88">
        <f>AH2565*'⚙️ Config'!$B$12</f>
        <v>45298.24808</v>
      </c>
      <c r="AJ2565" s="64"/>
      <c r="AK2565" s="84"/>
      <c r="AL2565" s="84"/>
      <c r="AM2565" s="84"/>
      <c r="AN2565" s="84"/>
      <c r="AO2565" s="84"/>
      <c r="AP2565" s="84"/>
      <c r="AQ2565" s="84"/>
    </row>
    <row r="2566" ht="15.0" customHeight="1">
      <c r="A2566" s="93">
        <v>2563.0</v>
      </c>
      <c r="B2566" s="94" t="s">
        <v>5543</v>
      </c>
      <c r="C2566" s="93" t="s">
        <v>141</v>
      </c>
      <c r="D2566" s="93" t="s">
        <v>5544</v>
      </c>
      <c r="E2566" s="95">
        <v>35.87</v>
      </c>
      <c r="F2566" s="93" t="s">
        <v>85</v>
      </c>
      <c r="G2566" s="93" t="s">
        <v>606</v>
      </c>
      <c r="H2566" s="96">
        <v>4017421.15</v>
      </c>
      <c r="I2566" s="93">
        <v>2.0</v>
      </c>
      <c r="J2566" s="97">
        <v>3.9</v>
      </c>
      <c r="K2566" s="94">
        <v>2024.0</v>
      </c>
      <c r="L2566" s="93" t="s">
        <v>630</v>
      </c>
      <c r="M2566" s="93">
        <v>2022.0</v>
      </c>
      <c r="N2566" s="93" t="s">
        <v>189</v>
      </c>
      <c r="O2566" s="65" t="str">
        <f t="shared" si="1"/>
        <v>209319040001</v>
      </c>
      <c r="P2566" s="65">
        <f t="shared" si="2"/>
        <v>4</v>
      </c>
      <c r="Q2566" s="65">
        <f t="shared" si="3"/>
        <v>8</v>
      </c>
      <c r="R2566" s="65" t="str">
        <f t="shared" si="12"/>
        <v>20.931.904/0001-48</v>
      </c>
      <c r="S2566" s="84"/>
      <c r="T2566" s="84" t="str">
        <f t="shared" si="10"/>
        <v/>
      </c>
      <c r="U2566" s="84" t="str">
        <f t="shared" si="11"/>
        <v/>
      </c>
      <c r="V2566" s="65" t="str">
        <f t="shared" si="5"/>
        <v/>
      </c>
      <c r="W2566" s="84"/>
      <c r="X2566" s="84"/>
      <c r="Y2566" s="85"/>
      <c r="Z2566" s="85"/>
      <c r="AA2566" s="65" t="str">
        <f t="shared" si="6"/>
        <v/>
      </c>
      <c r="AB2566" s="65" t="str">
        <f t="shared" si="7"/>
        <v/>
      </c>
      <c r="AC2566" s="86"/>
      <c r="AD2566" s="87" t="str">
        <f t="shared" si="8"/>
        <v/>
      </c>
      <c r="AE2566" s="84"/>
      <c r="AF2566" s="86">
        <f>IF(AC2566&gt;0,AC2566,'⚙️ Config'!$B$10)</f>
        <v>0.0075</v>
      </c>
      <c r="AG2566" s="88">
        <f t="shared" si="9"/>
        <v>30130.65863</v>
      </c>
      <c r="AH2566" s="88">
        <f>AG2566*'⚙️ Config'!$B$11</f>
        <v>150653.2931</v>
      </c>
      <c r="AI2566" s="88">
        <f>AH2566*'⚙️ Config'!$B$12</f>
        <v>45195.98794</v>
      </c>
      <c r="AJ2566" s="64"/>
      <c r="AK2566" s="84"/>
      <c r="AL2566" s="84"/>
      <c r="AM2566" s="84"/>
      <c r="AN2566" s="84"/>
      <c r="AO2566" s="84"/>
      <c r="AP2566" s="84"/>
      <c r="AQ2566" s="84"/>
    </row>
    <row r="2567" ht="15.0" customHeight="1">
      <c r="A2567" s="93">
        <v>2564.0</v>
      </c>
      <c r="B2567" s="94" t="s">
        <v>5545</v>
      </c>
      <c r="C2567" s="93" t="s">
        <v>141</v>
      </c>
      <c r="D2567" s="93" t="s">
        <v>5546</v>
      </c>
      <c r="E2567" s="95">
        <v>40.7</v>
      </c>
      <c r="F2567" s="93" t="s">
        <v>85</v>
      </c>
      <c r="G2567" s="93" t="s">
        <v>606</v>
      </c>
      <c r="H2567" s="96">
        <v>3991878.14</v>
      </c>
      <c r="I2567" s="93">
        <v>1.0</v>
      </c>
      <c r="J2567" s="97">
        <v>2.9</v>
      </c>
      <c r="K2567" s="94">
        <v>2023.0</v>
      </c>
      <c r="L2567" s="93" t="s">
        <v>197</v>
      </c>
      <c r="M2567" s="93">
        <v>2023.0</v>
      </c>
      <c r="N2567" s="93" t="s">
        <v>145</v>
      </c>
      <c r="O2567" s="65" t="str">
        <f t="shared" si="1"/>
        <v>062802780001</v>
      </c>
      <c r="P2567" s="65">
        <f t="shared" si="2"/>
        <v>4</v>
      </c>
      <c r="Q2567" s="65">
        <f t="shared" si="3"/>
        <v>6</v>
      </c>
      <c r="R2567" s="65" t="str">
        <f t="shared" si="12"/>
        <v>06.280.278/0001-46</v>
      </c>
      <c r="S2567" s="84"/>
      <c r="T2567" s="84" t="str">
        <f t="shared" si="10"/>
        <v/>
      </c>
      <c r="U2567" s="84" t="str">
        <f t="shared" si="11"/>
        <v/>
      </c>
      <c r="V2567" s="65" t="str">
        <f t="shared" si="5"/>
        <v/>
      </c>
      <c r="W2567" s="84"/>
      <c r="X2567" s="84"/>
      <c r="Y2567" s="85"/>
      <c r="Z2567" s="85"/>
      <c r="AA2567" s="65" t="str">
        <f t="shared" si="6"/>
        <v/>
      </c>
      <c r="AB2567" s="65" t="str">
        <f t="shared" si="7"/>
        <v/>
      </c>
      <c r="AC2567" s="86"/>
      <c r="AD2567" s="87" t="str">
        <f t="shared" si="8"/>
        <v/>
      </c>
      <c r="AE2567" s="84"/>
      <c r="AF2567" s="86">
        <f>IF(AC2567&gt;0,AC2567,'⚙️ Config'!$B$10)</f>
        <v>0.0075</v>
      </c>
      <c r="AG2567" s="88">
        <f t="shared" si="9"/>
        <v>29939.08605</v>
      </c>
      <c r="AH2567" s="88">
        <f>AG2567*'⚙️ Config'!$B$11</f>
        <v>149695.4303</v>
      </c>
      <c r="AI2567" s="88">
        <f>AH2567*'⚙️ Config'!$B$12</f>
        <v>44908.62908</v>
      </c>
      <c r="AJ2567" s="64"/>
      <c r="AK2567" s="84"/>
      <c r="AL2567" s="84"/>
      <c r="AM2567" s="84"/>
      <c r="AN2567" s="84"/>
      <c r="AO2567" s="84"/>
      <c r="AP2567" s="84"/>
      <c r="AQ2567" s="84"/>
    </row>
    <row r="2568" ht="15.0" customHeight="1">
      <c r="A2568" s="93">
        <v>2565.0</v>
      </c>
      <c r="B2568" s="94" t="s">
        <v>5547</v>
      </c>
      <c r="C2568" s="93" t="s">
        <v>141</v>
      </c>
      <c r="D2568" s="93" t="s">
        <v>5548</v>
      </c>
      <c r="E2568" s="95">
        <v>33.2</v>
      </c>
      <c r="F2568" s="93" t="s">
        <v>85</v>
      </c>
      <c r="G2568" s="93" t="s">
        <v>606</v>
      </c>
      <c r="H2568" s="96">
        <v>3983598.63</v>
      </c>
      <c r="I2568" s="93">
        <v>3.0</v>
      </c>
      <c r="J2568" s="97">
        <v>3.0</v>
      </c>
      <c r="K2568" s="94">
        <v>2024.0</v>
      </c>
      <c r="L2568" s="93" t="s">
        <v>691</v>
      </c>
      <c r="M2568" s="93">
        <v>2023.0</v>
      </c>
      <c r="N2568" s="93" t="s">
        <v>161</v>
      </c>
      <c r="O2568" s="65" t="str">
        <f t="shared" si="1"/>
        <v>241379210001</v>
      </c>
      <c r="P2568" s="65">
        <f t="shared" si="2"/>
        <v>6</v>
      </c>
      <c r="Q2568" s="65">
        <f t="shared" si="3"/>
        <v>9</v>
      </c>
      <c r="R2568" s="65" t="str">
        <f t="shared" si="12"/>
        <v>24.137.921/0001-69</v>
      </c>
      <c r="S2568" s="84"/>
      <c r="T2568" s="84" t="str">
        <f t="shared" si="10"/>
        <v/>
      </c>
      <c r="U2568" s="84" t="str">
        <f t="shared" si="11"/>
        <v/>
      </c>
      <c r="V2568" s="65" t="str">
        <f t="shared" si="5"/>
        <v/>
      </c>
      <c r="W2568" s="84"/>
      <c r="X2568" s="84"/>
      <c r="Y2568" s="85"/>
      <c r="Z2568" s="85"/>
      <c r="AA2568" s="65" t="str">
        <f t="shared" si="6"/>
        <v/>
      </c>
      <c r="AB2568" s="65" t="str">
        <f t="shared" si="7"/>
        <v/>
      </c>
      <c r="AC2568" s="86"/>
      <c r="AD2568" s="87" t="str">
        <f t="shared" si="8"/>
        <v/>
      </c>
      <c r="AE2568" s="84"/>
      <c r="AF2568" s="86">
        <f>IF(AC2568&gt;0,AC2568,'⚙️ Config'!$B$10)</f>
        <v>0.0075</v>
      </c>
      <c r="AG2568" s="88">
        <f t="shared" si="9"/>
        <v>29876.98973</v>
      </c>
      <c r="AH2568" s="88">
        <f>AG2568*'⚙️ Config'!$B$11</f>
        <v>149384.9486</v>
      </c>
      <c r="AI2568" s="88">
        <f>AH2568*'⚙️ Config'!$B$12</f>
        <v>44815.48459</v>
      </c>
      <c r="AJ2568" s="64"/>
      <c r="AK2568" s="84"/>
      <c r="AL2568" s="84"/>
      <c r="AM2568" s="84"/>
      <c r="AN2568" s="84"/>
      <c r="AO2568" s="84"/>
      <c r="AP2568" s="84"/>
      <c r="AQ2568" s="84"/>
    </row>
    <row r="2569" ht="15.0" customHeight="1">
      <c r="A2569" s="93">
        <v>2566.0</v>
      </c>
      <c r="B2569" s="94" t="s">
        <v>5549</v>
      </c>
      <c r="C2569" s="93" t="s">
        <v>141</v>
      </c>
      <c r="D2569" s="93" t="s">
        <v>5550</v>
      </c>
      <c r="E2569" s="95">
        <v>26.68</v>
      </c>
      <c r="F2569" s="93" t="s">
        <v>85</v>
      </c>
      <c r="G2569" s="93" t="s">
        <v>606</v>
      </c>
      <c r="H2569" s="96">
        <v>3973544.79</v>
      </c>
      <c r="I2569" s="93">
        <v>3.0</v>
      </c>
      <c r="J2569" s="97">
        <v>3.2</v>
      </c>
      <c r="K2569" s="94">
        <v>2023.0</v>
      </c>
      <c r="L2569" s="93" t="s">
        <v>387</v>
      </c>
      <c r="M2569" s="93">
        <v>2023.0</v>
      </c>
      <c r="N2569" s="93" t="s">
        <v>161</v>
      </c>
      <c r="O2569" s="65" t="str">
        <f t="shared" si="1"/>
        <v>673546390001</v>
      </c>
      <c r="P2569" s="65">
        <f t="shared" si="2"/>
        <v>4</v>
      </c>
      <c r="Q2569" s="65">
        <f t="shared" si="3"/>
        <v>6</v>
      </c>
      <c r="R2569" s="65" t="str">
        <f t="shared" si="12"/>
        <v>67.354.639/0001-46</v>
      </c>
      <c r="S2569" s="84"/>
      <c r="T2569" s="84" t="str">
        <f t="shared" si="10"/>
        <v/>
      </c>
      <c r="U2569" s="84" t="str">
        <f t="shared" si="11"/>
        <v/>
      </c>
      <c r="V2569" s="65" t="str">
        <f t="shared" si="5"/>
        <v/>
      </c>
      <c r="W2569" s="84"/>
      <c r="X2569" s="84"/>
      <c r="Y2569" s="85"/>
      <c r="Z2569" s="85"/>
      <c r="AA2569" s="65" t="str">
        <f t="shared" si="6"/>
        <v/>
      </c>
      <c r="AB2569" s="65" t="str">
        <f t="shared" si="7"/>
        <v/>
      </c>
      <c r="AC2569" s="86"/>
      <c r="AD2569" s="87" t="str">
        <f t="shared" si="8"/>
        <v/>
      </c>
      <c r="AE2569" s="84"/>
      <c r="AF2569" s="86">
        <f>IF(AC2569&gt;0,AC2569,'⚙️ Config'!$B$10)</f>
        <v>0.0075</v>
      </c>
      <c r="AG2569" s="88">
        <f t="shared" si="9"/>
        <v>29801.58593</v>
      </c>
      <c r="AH2569" s="88">
        <f>AG2569*'⚙️ Config'!$B$11</f>
        <v>149007.9296</v>
      </c>
      <c r="AI2569" s="88">
        <f>AH2569*'⚙️ Config'!$B$12</f>
        <v>44702.37889</v>
      </c>
      <c r="AJ2569" s="64"/>
      <c r="AK2569" s="84"/>
      <c r="AL2569" s="84"/>
      <c r="AM2569" s="84"/>
      <c r="AN2569" s="84"/>
      <c r="AO2569" s="84"/>
      <c r="AP2569" s="84"/>
      <c r="AQ2569" s="84"/>
    </row>
    <row r="2570" ht="15.0" customHeight="1">
      <c r="A2570" s="93">
        <v>2567.0</v>
      </c>
      <c r="B2570" s="94" t="s">
        <v>5551</v>
      </c>
      <c r="C2570" s="93" t="s">
        <v>141</v>
      </c>
      <c r="D2570" s="93" t="s">
        <v>5552</v>
      </c>
      <c r="E2570" s="95">
        <v>31.58</v>
      </c>
      <c r="F2570" s="93" t="s">
        <v>85</v>
      </c>
      <c r="G2570" s="93" t="s">
        <v>606</v>
      </c>
      <c r="H2570" s="96">
        <v>3972660.7</v>
      </c>
      <c r="I2570" s="93">
        <v>3.0</v>
      </c>
      <c r="J2570" s="97">
        <v>2.9</v>
      </c>
      <c r="K2570" s="94">
        <v>2024.0</v>
      </c>
      <c r="L2570" s="93" t="s">
        <v>387</v>
      </c>
      <c r="M2570" s="93">
        <v>2023.0</v>
      </c>
      <c r="N2570" s="93" t="s">
        <v>161</v>
      </c>
      <c r="O2570" s="65" t="str">
        <f t="shared" si="1"/>
        <v>184101300001</v>
      </c>
      <c r="P2570" s="65">
        <f t="shared" si="2"/>
        <v>6</v>
      </c>
      <c r="Q2570" s="65">
        <f t="shared" si="3"/>
        <v>8</v>
      </c>
      <c r="R2570" s="65" t="str">
        <f t="shared" si="12"/>
        <v>18.410.130/0001-68</v>
      </c>
      <c r="S2570" s="84"/>
      <c r="T2570" s="84" t="str">
        <f t="shared" si="10"/>
        <v/>
      </c>
      <c r="U2570" s="84" t="str">
        <f t="shared" si="11"/>
        <v/>
      </c>
      <c r="V2570" s="65" t="str">
        <f t="shared" si="5"/>
        <v/>
      </c>
      <c r="W2570" s="84"/>
      <c r="X2570" s="84"/>
      <c r="Y2570" s="85"/>
      <c r="Z2570" s="85"/>
      <c r="AA2570" s="65" t="str">
        <f t="shared" si="6"/>
        <v/>
      </c>
      <c r="AB2570" s="65" t="str">
        <f t="shared" si="7"/>
        <v/>
      </c>
      <c r="AC2570" s="86"/>
      <c r="AD2570" s="87" t="str">
        <f t="shared" si="8"/>
        <v/>
      </c>
      <c r="AE2570" s="84"/>
      <c r="AF2570" s="86">
        <f>IF(AC2570&gt;0,AC2570,'⚙️ Config'!$B$10)</f>
        <v>0.0075</v>
      </c>
      <c r="AG2570" s="88">
        <f t="shared" si="9"/>
        <v>29794.95525</v>
      </c>
      <c r="AH2570" s="88">
        <f>AG2570*'⚙️ Config'!$B$11</f>
        <v>148974.7763</v>
      </c>
      <c r="AI2570" s="88">
        <f>AH2570*'⚙️ Config'!$B$12</f>
        <v>44692.43288</v>
      </c>
      <c r="AJ2570" s="64"/>
      <c r="AK2570" s="84"/>
      <c r="AL2570" s="84"/>
      <c r="AM2570" s="84"/>
      <c r="AN2570" s="84"/>
      <c r="AO2570" s="84"/>
      <c r="AP2570" s="84"/>
      <c r="AQ2570" s="84"/>
    </row>
    <row r="2571" ht="15.0" customHeight="1">
      <c r="A2571" s="93">
        <v>2568.0</v>
      </c>
      <c r="B2571" s="94" t="s">
        <v>5553</v>
      </c>
      <c r="C2571" s="93" t="s">
        <v>141</v>
      </c>
      <c r="D2571" s="93" t="s">
        <v>5554</v>
      </c>
      <c r="E2571" s="95">
        <v>29.55</v>
      </c>
      <c r="F2571" s="93" t="s">
        <v>85</v>
      </c>
      <c r="G2571" s="93" t="s">
        <v>606</v>
      </c>
      <c r="H2571" s="96">
        <v>3965682.13</v>
      </c>
      <c r="I2571" s="93">
        <v>2.0</v>
      </c>
      <c r="J2571" s="97">
        <v>3.1</v>
      </c>
      <c r="K2571" s="94">
        <v>2023.0</v>
      </c>
      <c r="L2571" s="93" t="s">
        <v>387</v>
      </c>
      <c r="M2571" s="93">
        <v>2023.0</v>
      </c>
      <c r="N2571" s="93" t="s">
        <v>145</v>
      </c>
      <c r="O2571" s="65" t="str">
        <f t="shared" si="1"/>
        <v>247175100001</v>
      </c>
      <c r="P2571" s="65">
        <f t="shared" si="2"/>
        <v>4</v>
      </c>
      <c r="Q2571" s="65">
        <f t="shared" si="3"/>
        <v>2</v>
      </c>
      <c r="R2571" s="65" t="str">
        <f t="shared" si="12"/>
        <v>24.717.510/0001-42</v>
      </c>
      <c r="S2571" s="84"/>
      <c r="T2571" s="84" t="str">
        <f t="shared" si="10"/>
        <v/>
      </c>
      <c r="U2571" s="84" t="str">
        <f t="shared" si="11"/>
        <v/>
      </c>
      <c r="V2571" s="65" t="str">
        <f t="shared" si="5"/>
        <v/>
      </c>
      <c r="W2571" s="84"/>
      <c r="X2571" s="84"/>
      <c r="Y2571" s="85"/>
      <c r="Z2571" s="85"/>
      <c r="AA2571" s="65" t="str">
        <f t="shared" si="6"/>
        <v/>
      </c>
      <c r="AB2571" s="65" t="str">
        <f t="shared" si="7"/>
        <v/>
      </c>
      <c r="AC2571" s="86"/>
      <c r="AD2571" s="87" t="str">
        <f t="shared" si="8"/>
        <v/>
      </c>
      <c r="AE2571" s="84"/>
      <c r="AF2571" s="86">
        <f>IF(AC2571&gt;0,AC2571,'⚙️ Config'!$B$10)</f>
        <v>0.0075</v>
      </c>
      <c r="AG2571" s="88">
        <f t="shared" si="9"/>
        <v>29742.61598</v>
      </c>
      <c r="AH2571" s="88">
        <f>AG2571*'⚙️ Config'!$B$11</f>
        <v>148713.0799</v>
      </c>
      <c r="AI2571" s="88">
        <f>AH2571*'⚙️ Config'!$B$12</f>
        <v>44613.92396</v>
      </c>
      <c r="AJ2571" s="64"/>
      <c r="AK2571" s="84"/>
      <c r="AL2571" s="84"/>
      <c r="AM2571" s="84"/>
      <c r="AN2571" s="84"/>
      <c r="AO2571" s="84"/>
      <c r="AP2571" s="84"/>
      <c r="AQ2571" s="84"/>
    </row>
    <row r="2572" ht="15.0" customHeight="1">
      <c r="A2572" s="93">
        <v>2569.0</v>
      </c>
      <c r="B2572" s="94" t="s">
        <v>5555</v>
      </c>
      <c r="C2572" s="93" t="s">
        <v>141</v>
      </c>
      <c r="D2572" s="93" t="s">
        <v>5556</v>
      </c>
      <c r="E2572" s="95">
        <v>34.23</v>
      </c>
      <c r="F2572" s="93" t="s">
        <v>85</v>
      </c>
      <c r="G2572" s="93" t="s">
        <v>606</v>
      </c>
      <c r="H2572" s="96">
        <v>3965025.26</v>
      </c>
      <c r="I2572" s="93">
        <v>2.0</v>
      </c>
      <c r="J2572" s="97">
        <v>2.8</v>
      </c>
      <c r="K2572" s="94">
        <v>2024.0</v>
      </c>
      <c r="L2572" s="93" t="s">
        <v>630</v>
      </c>
      <c r="M2572" s="93">
        <v>2023.0</v>
      </c>
      <c r="N2572" s="93" t="s">
        <v>161</v>
      </c>
      <c r="O2572" s="65" t="str">
        <f t="shared" si="1"/>
        <v>023098580001</v>
      </c>
      <c r="P2572" s="65">
        <f t="shared" si="2"/>
        <v>6</v>
      </c>
      <c r="Q2572" s="65">
        <f t="shared" si="3"/>
        <v>8</v>
      </c>
      <c r="R2572" s="65" t="str">
        <f t="shared" si="12"/>
        <v>02.309.858/0001-68</v>
      </c>
      <c r="S2572" s="84"/>
      <c r="T2572" s="84" t="str">
        <f t="shared" si="10"/>
        <v/>
      </c>
      <c r="U2572" s="84" t="str">
        <f t="shared" si="11"/>
        <v/>
      </c>
      <c r="V2572" s="65" t="str">
        <f t="shared" si="5"/>
        <v/>
      </c>
      <c r="W2572" s="84"/>
      <c r="X2572" s="84"/>
      <c r="Y2572" s="85"/>
      <c r="Z2572" s="85"/>
      <c r="AA2572" s="65" t="str">
        <f t="shared" si="6"/>
        <v/>
      </c>
      <c r="AB2572" s="65" t="str">
        <f t="shared" si="7"/>
        <v/>
      </c>
      <c r="AC2572" s="86"/>
      <c r="AD2572" s="87" t="str">
        <f t="shared" si="8"/>
        <v/>
      </c>
      <c r="AE2572" s="84"/>
      <c r="AF2572" s="86">
        <f>IF(AC2572&gt;0,AC2572,'⚙️ Config'!$B$10)</f>
        <v>0.0075</v>
      </c>
      <c r="AG2572" s="88">
        <f t="shared" si="9"/>
        <v>29737.68945</v>
      </c>
      <c r="AH2572" s="88">
        <f>AG2572*'⚙️ Config'!$B$11</f>
        <v>148688.4473</v>
      </c>
      <c r="AI2572" s="88">
        <f>AH2572*'⚙️ Config'!$B$12</f>
        <v>44606.53418</v>
      </c>
      <c r="AJ2572" s="64"/>
      <c r="AK2572" s="84"/>
      <c r="AL2572" s="84"/>
      <c r="AM2572" s="84"/>
      <c r="AN2572" s="84"/>
      <c r="AO2572" s="84"/>
      <c r="AP2572" s="84"/>
      <c r="AQ2572" s="84"/>
    </row>
    <row r="2573" ht="15.0" customHeight="1">
      <c r="A2573" s="93">
        <v>2570.0</v>
      </c>
      <c r="B2573" s="94" t="s">
        <v>5557</v>
      </c>
      <c r="C2573" s="93" t="s">
        <v>141</v>
      </c>
      <c r="D2573" s="93" t="s">
        <v>5558</v>
      </c>
      <c r="E2573" s="95">
        <v>32.09</v>
      </c>
      <c r="F2573" s="93" t="s">
        <v>85</v>
      </c>
      <c r="G2573" s="93" t="s">
        <v>606</v>
      </c>
      <c r="H2573" s="96">
        <v>3940484.08</v>
      </c>
      <c r="I2573" s="93">
        <v>3.0</v>
      </c>
      <c r="J2573" s="97">
        <v>3.7</v>
      </c>
      <c r="K2573" s="94">
        <v>2024.0</v>
      </c>
      <c r="L2573" s="93" t="s">
        <v>837</v>
      </c>
      <c r="M2573" s="93">
        <v>2022.0</v>
      </c>
      <c r="N2573" s="93" t="s">
        <v>161</v>
      </c>
      <c r="O2573" s="65" t="str">
        <f t="shared" si="1"/>
        <v>132073400001</v>
      </c>
      <c r="P2573" s="65">
        <f t="shared" si="2"/>
        <v>3</v>
      </c>
      <c r="Q2573" s="65">
        <f t="shared" si="3"/>
        <v>0</v>
      </c>
      <c r="R2573" s="65" t="str">
        <f t="shared" si="12"/>
        <v>13.207.340/0001-30</v>
      </c>
      <c r="S2573" s="84"/>
      <c r="T2573" s="84" t="str">
        <f t="shared" si="10"/>
        <v/>
      </c>
      <c r="U2573" s="84" t="str">
        <f t="shared" si="11"/>
        <v/>
      </c>
      <c r="V2573" s="65" t="str">
        <f t="shared" si="5"/>
        <v/>
      </c>
      <c r="W2573" s="84"/>
      <c r="X2573" s="84"/>
      <c r="Y2573" s="85"/>
      <c r="Z2573" s="85"/>
      <c r="AA2573" s="65" t="str">
        <f t="shared" si="6"/>
        <v/>
      </c>
      <c r="AB2573" s="65" t="str">
        <f t="shared" si="7"/>
        <v/>
      </c>
      <c r="AC2573" s="86"/>
      <c r="AD2573" s="87" t="str">
        <f t="shared" si="8"/>
        <v/>
      </c>
      <c r="AE2573" s="84"/>
      <c r="AF2573" s="86">
        <f>IF(AC2573&gt;0,AC2573,'⚙️ Config'!$B$10)</f>
        <v>0.0075</v>
      </c>
      <c r="AG2573" s="88">
        <f t="shared" si="9"/>
        <v>29553.6306</v>
      </c>
      <c r="AH2573" s="88">
        <f>AG2573*'⚙️ Config'!$B$11</f>
        <v>147768.153</v>
      </c>
      <c r="AI2573" s="88">
        <f>AH2573*'⚙️ Config'!$B$12</f>
        <v>44330.4459</v>
      </c>
      <c r="AJ2573" s="64"/>
      <c r="AK2573" s="84"/>
      <c r="AL2573" s="84"/>
      <c r="AM2573" s="84"/>
      <c r="AN2573" s="84"/>
      <c r="AO2573" s="84"/>
      <c r="AP2573" s="84"/>
      <c r="AQ2573" s="84"/>
    </row>
    <row r="2574" ht="15.0" customHeight="1">
      <c r="A2574" s="93">
        <v>2571.0</v>
      </c>
      <c r="B2574" s="94" t="s">
        <v>5559</v>
      </c>
      <c r="C2574" s="93" t="s">
        <v>141</v>
      </c>
      <c r="D2574" s="93" t="s">
        <v>5560</v>
      </c>
      <c r="E2574" s="95">
        <v>40.11</v>
      </c>
      <c r="F2574" s="93" t="s">
        <v>85</v>
      </c>
      <c r="G2574" s="93" t="s">
        <v>606</v>
      </c>
      <c r="H2574" s="96">
        <v>3933538.12</v>
      </c>
      <c r="I2574" s="93">
        <v>3.0</v>
      </c>
      <c r="J2574" s="97">
        <v>2.5</v>
      </c>
      <c r="K2574" s="94">
        <v>2025.0</v>
      </c>
      <c r="L2574" s="93" t="s">
        <v>4689</v>
      </c>
      <c r="M2574" s="93">
        <v>2023.0</v>
      </c>
      <c r="N2574" s="93" t="s">
        <v>145</v>
      </c>
      <c r="O2574" s="65" t="str">
        <f t="shared" si="1"/>
        <v>093381230001</v>
      </c>
      <c r="P2574" s="65">
        <f t="shared" si="2"/>
        <v>0</v>
      </c>
      <c r="Q2574" s="65">
        <f t="shared" si="3"/>
        <v>1</v>
      </c>
      <c r="R2574" s="65" t="str">
        <f t="shared" si="12"/>
        <v>09.338.123/0001-01</v>
      </c>
      <c r="S2574" s="84"/>
      <c r="T2574" s="84" t="str">
        <f t="shared" si="10"/>
        <v/>
      </c>
      <c r="U2574" s="84" t="str">
        <f t="shared" si="11"/>
        <v/>
      </c>
      <c r="V2574" s="65" t="str">
        <f t="shared" si="5"/>
        <v/>
      </c>
      <c r="W2574" s="84"/>
      <c r="X2574" s="84"/>
      <c r="Y2574" s="85"/>
      <c r="Z2574" s="85"/>
      <c r="AA2574" s="65" t="str">
        <f t="shared" si="6"/>
        <v/>
      </c>
      <c r="AB2574" s="65" t="str">
        <f t="shared" si="7"/>
        <v/>
      </c>
      <c r="AC2574" s="86"/>
      <c r="AD2574" s="87" t="str">
        <f t="shared" si="8"/>
        <v/>
      </c>
      <c r="AE2574" s="84"/>
      <c r="AF2574" s="86">
        <f>IF(AC2574&gt;0,AC2574,'⚙️ Config'!$B$10)</f>
        <v>0.0075</v>
      </c>
      <c r="AG2574" s="88">
        <f t="shared" si="9"/>
        <v>29501.5359</v>
      </c>
      <c r="AH2574" s="88">
        <f>AG2574*'⚙️ Config'!$B$11</f>
        <v>147507.6795</v>
      </c>
      <c r="AI2574" s="88">
        <f>AH2574*'⚙️ Config'!$B$12</f>
        <v>44252.30385</v>
      </c>
      <c r="AJ2574" s="64"/>
      <c r="AK2574" s="84"/>
      <c r="AL2574" s="84"/>
      <c r="AM2574" s="84"/>
      <c r="AN2574" s="84"/>
      <c r="AO2574" s="84"/>
      <c r="AP2574" s="84"/>
      <c r="AQ2574" s="84"/>
    </row>
    <row r="2575" ht="15.0" customHeight="1">
      <c r="A2575" s="93">
        <v>2572.0</v>
      </c>
      <c r="B2575" s="94" t="s">
        <v>5561</v>
      </c>
      <c r="C2575" s="93" t="s">
        <v>141</v>
      </c>
      <c r="D2575" s="93" t="s">
        <v>5562</v>
      </c>
      <c r="E2575" s="95">
        <v>33.89</v>
      </c>
      <c r="F2575" s="93" t="s">
        <v>85</v>
      </c>
      <c r="G2575" s="93" t="s">
        <v>606</v>
      </c>
      <c r="H2575" s="96">
        <v>3931885.05</v>
      </c>
      <c r="I2575" s="93">
        <v>3.0</v>
      </c>
      <c r="J2575" s="97">
        <v>2.8</v>
      </c>
      <c r="K2575" s="94">
        <v>2024.0</v>
      </c>
      <c r="L2575" s="93" t="s">
        <v>630</v>
      </c>
      <c r="M2575" s="93">
        <v>2023.0</v>
      </c>
      <c r="N2575" s="93" t="s">
        <v>161</v>
      </c>
      <c r="O2575" s="65" t="str">
        <f t="shared" si="1"/>
        <v>197934640001</v>
      </c>
      <c r="P2575" s="65">
        <f t="shared" si="2"/>
        <v>2</v>
      </c>
      <c r="Q2575" s="65">
        <f t="shared" si="3"/>
        <v>0</v>
      </c>
      <c r="R2575" s="65" t="str">
        <f t="shared" si="12"/>
        <v>19.793.464/0001-20</v>
      </c>
      <c r="S2575" s="84"/>
      <c r="T2575" s="84" t="str">
        <f t="shared" si="10"/>
        <v/>
      </c>
      <c r="U2575" s="84" t="str">
        <f t="shared" si="11"/>
        <v/>
      </c>
      <c r="V2575" s="65" t="str">
        <f t="shared" si="5"/>
        <v/>
      </c>
      <c r="W2575" s="84"/>
      <c r="X2575" s="84"/>
      <c r="Y2575" s="85"/>
      <c r="Z2575" s="85"/>
      <c r="AA2575" s="65" t="str">
        <f t="shared" si="6"/>
        <v/>
      </c>
      <c r="AB2575" s="65" t="str">
        <f t="shared" si="7"/>
        <v/>
      </c>
      <c r="AC2575" s="86"/>
      <c r="AD2575" s="87" t="str">
        <f t="shared" si="8"/>
        <v/>
      </c>
      <c r="AE2575" s="84"/>
      <c r="AF2575" s="86">
        <f>IF(AC2575&gt;0,AC2575,'⚙️ Config'!$B$10)</f>
        <v>0.0075</v>
      </c>
      <c r="AG2575" s="88">
        <f t="shared" si="9"/>
        <v>29489.13788</v>
      </c>
      <c r="AH2575" s="88">
        <f>AG2575*'⚙️ Config'!$B$11</f>
        <v>147445.6894</v>
      </c>
      <c r="AI2575" s="88">
        <f>AH2575*'⚙️ Config'!$B$12</f>
        <v>44233.70681</v>
      </c>
      <c r="AJ2575" s="64"/>
      <c r="AK2575" s="84"/>
      <c r="AL2575" s="84"/>
      <c r="AM2575" s="84"/>
      <c r="AN2575" s="84"/>
      <c r="AO2575" s="84"/>
      <c r="AP2575" s="84"/>
      <c r="AQ2575" s="84"/>
    </row>
    <row r="2576" ht="15.0" customHeight="1">
      <c r="A2576" s="93">
        <v>2573.0</v>
      </c>
      <c r="B2576" s="94" t="s">
        <v>5563</v>
      </c>
      <c r="C2576" s="93" t="s">
        <v>141</v>
      </c>
      <c r="D2576" s="93" t="s">
        <v>5564</v>
      </c>
      <c r="E2576" s="95">
        <v>34.24</v>
      </c>
      <c r="F2576" s="93" t="s">
        <v>85</v>
      </c>
      <c r="G2576" s="93" t="s">
        <v>606</v>
      </c>
      <c r="H2576" s="96">
        <v>3928191.3</v>
      </c>
      <c r="I2576" s="93">
        <v>2.0</v>
      </c>
      <c r="J2576" s="97">
        <v>2.4</v>
      </c>
      <c r="K2576" s="94">
        <v>2023.0</v>
      </c>
      <c r="L2576" s="93" t="s">
        <v>144</v>
      </c>
      <c r="M2576" s="93">
        <v>2023.0</v>
      </c>
      <c r="N2576" s="93" t="s">
        <v>189</v>
      </c>
      <c r="O2576" s="65" t="str">
        <f t="shared" si="1"/>
        <v>699653330001</v>
      </c>
      <c r="P2576" s="65">
        <f t="shared" si="2"/>
        <v>5</v>
      </c>
      <c r="Q2576" s="65">
        <f t="shared" si="3"/>
        <v>1</v>
      </c>
      <c r="R2576" s="65" t="str">
        <f t="shared" si="12"/>
        <v>69.965.333/0001-51</v>
      </c>
      <c r="S2576" s="84"/>
      <c r="T2576" s="84" t="str">
        <f t="shared" si="10"/>
        <v/>
      </c>
      <c r="U2576" s="84" t="str">
        <f t="shared" si="11"/>
        <v/>
      </c>
      <c r="V2576" s="65" t="str">
        <f t="shared" si="5"/>
        <v/>
      </c>
      <c r="W2576" s="84"/>
      <c r="X2576" s="84"/>
      <c r="Y2576" s="85"/>
      <c r="Z2576" s="85"/>
      <c r="AA2576" s="65" t="str">
        <f t="shared" si="6"/>
        <v/>
      </c>
      <c r="AB2576" s="65" t="str">
        <f t="shared" si="7"/>
        <v/>
      </c>
      <c r="AC2576" s="86"/>
      <c r="AD2576" s="87" t="str">
        <f t="shared" si="8"/>
        <v/>
      </c>
      <c r="AE2576" s="84"/>
      <c r="AF2576" s="86">
        <f>IF(AC2576&gt;0,AC2576,'⚙️ Config'!$B$10)</f>
        <v>0.0075</v>
      </c>
      <c r="AG2576" s="88">
        <f t="shared" si="9"/>
        <v>29461.43475</v>
      </c>
      <c r="AH2576" s="88">
        <f>AG2576*'⚙️ Config'!$B$11</f>
        <v>147307.1738</v>
      </c>
      <c r="AI2576" s="88">
        <f>AH2576*'⚙️ Config'!$B$12</f>
        <v>44192.15213</v>
      </c>
      <c r="AJ2576" s="64"/>
      <c r="AK2576" s="84"/>
      <c r="AL2576" s="84"/>
      <c r="AM2576" s="84"/>
      <c r="AN2576" s="84"/>
      <c r="AO2576" s="84"/>
      <c r="AP2576" s="84"/>
      <c r="AQ2576" s="84"/>
    </row>
    <row r="2577" ht="15.0" customHeight="1">
      <c r="A2577" s="93">
        <v>2574.0</v>
      </c>
      <c r="B2577" s="94" t="s">
        <v>5565</v>
      </c>
      <c r="C2577" s="93" t="s">
        <v>141</v>
      </c>
      <c r="D2577" s="93" t="s">
        <v>5566</v>
      </c>
      <c r="E2577" s="95">
        <v>35.06</v>
      </c>
      <c r="F2577" s="93" t="s">
        <v>85</v>
      </c>
      <c r="G2577" s="93" t="s">
        <v>606</v>
      </c>
      <c r="H2577" s="96">
        <v>3906906.74</v>
      </c>
      <c r="I2577" s="93">
        <v>3.0</v>
      </c>
      <c r="J2577" s="97">
        <v>2.7</v>
      </c>
      <c r="K2577" s="94">
        <v>2024.0</v>
      </c>
      <c r="L2577" s="93" t="s">
        <v>630</v>
      </c>
      <c r="M2577" s="93">
        <v>2023.0</v>
      </c>
      <c r="N2577" s="93" t="s">
        <v>161</v>
      </c>
      <c r="O2577" s="65" t="str">
        <f t="shared" si="1"/>
        <v>032944300001</v>
      </c>
      <c r="P2577" s="65">
        <f t="shared" si="2"/>
        <v>5</v>
      </c>
      <c r="Q2577" s="65">
        <f t="shared" si="3"/>
        <v>1</v>
      </c>
      <c r="R2577" s="65" t="str">
        <f t="shared" si="12"/>
        <v>03.294.430/0001-51</v>
      </c>
      <c r="S2577" s="84"/>
      <c r="T2577" s="84" t="str">
        <f t="shared" si="10"/>
        <v/>
      </c>
      <c r="U2577" s="84" t="str">
        <f t="shared" si="11"/>
        <v/>
      </c>
      <c r="V2577" s="65" t="str">
        <f t="shared" si="5"/>
        <v/>
      </c>
      <c r="W2577" s="84"/>
      <c r="X2577" s="84"/>
      <c r="Y2577" s="85"/>
      <c r="Z2577" s="85"/>
      <c r="AA2577" s="65" t="str">
        <f t="shared" si="6"/>
        <v/>
      </c>
      <c r="AB2577" s="65" t="str">
        <f t="shared" si="7"/>
        <v/>
      </c>
      <c r="AC2577" s="86"/>
      <c r="AD2577" s="87" t="str">
        <f t="shared" si="8"/>
        <v/>
      </c>
      <c r="AE2577" s="84"/>
      <c r="AF2577" s="86">
        <f>IF(AC2577&gt;0,AC2577,'⚙️ Config'!$B$10)</f>
        <v>0.0075</v>
      </c>
      <c r="AG2577" s="88">
        <f t="shared" si="9"/>
        <v>29301.80055</v>
      </c>
      <c r="AH2577" s="88">
        <f>AG2577*'⚙️ Config'!$B$11</f>
        <v>146509.0028</v>
      </c>
      <c r="AI2577" s="88">
        <f>AH2577*'⚙️ Config'!$B$12</f>
        <v>43952.70083</v>
      </c>
      <c r="AJ2577" s="64"/>
      <c r="AK2577" s="84"/>
      <c r="AL2577" s="84"/>
      <c r="AM2577" s="84"/>
      <c r="AN2577" s="84"/>
      <c r="AO2577" s="84"/>
      <c r="AP2577" s="84"/>
      <c r="AQ2577" s="84"/>
    </row>
    <row r="2578" ht="15.0" customHeight="1">
      <c r="A2578" s="93">
        <v>2575.0</v>
      </c>
      <c r="B2578" s="94" t="s">
        <v>5567</v>
      </c>
      <c r="C2578" s="93" t="s">
        <v>141</v>
      </c>
      <c r="D2578" s="93" t="s">
        <v>5568</v>
      </c>
      <c r="E2578" s="95">
        <v>33.99</v>
      </c>
      <c r="F2578" s="93" t="s">
        <v>85</v>
      </c>
      <c r="G2578" s="93" t="s">
        <v>606</v>
      </c>
      <c r="H2578" s="96">
        <v>3887937.41</v>
      </c>
      <c r="I2578" s="93">
        <v>3.0</v>
      </c>
      <c r="J2578" s="97">
        <v>3.0</v>
      </c>
      <c r="K2578" s="94">
        <v>2024.0</v>
      </c>
      <c r="L2578" s="93" t="s">
        <v>508</v>
      </c>
      <c r="M2578" s="93">
        <v>2023.0</v>
      </c>
      <c r="N2578" s="93" t="s">
        <v>161</v>
      </c>
      <c r="O2578" s="65" t="str">
        <f t="shared" si="1"/>
        <v>175496460001</v>
      </c>
      <c r="P2578" s="65">
        <f t="shared" si="2"/>
        <v>2</v>
      </c>
      <c r="Q2578" s="65">
        <f t="shared" si="3"/>
        <v>5</v>
      </c>
      <c r="R2578" s="65" t="str">
        <f t="shared" si="12"/>
        <v>17.549.646/0001-25</v>
      </c>
      <c r="S2578" s="84"/>
      <c r="T2578" s="84" t="str">
        <f t="shared" si="10"/>
        <v/>
      </c>
      <c r="U2578" s="84" t="str">
        <f t="shared" si="11"/>
        <v/>
      </c>
      <c r="V2578" s="65" t="str">
        <f t="shared" si="5"/>
        <v/>
      </c>
      <c r="W2578" s="84"/>
      <c r="X2578" s="84"/>
      <c r="Y2578" s="85"/>
      <c r="Z2578" s="85"/>
      <c r="AA2578" s="65" t="str">
        <f t="shared" si="6"/>
        <v/>
      </c>
      <c r="AB2578" s="65" t="str">
        <f t="shared" si="7"/>
        <v/>
      </c>
      <c r="AC2578" s="86"/>
      <c r="AD2578" s="87" t="str">
        <f t="shared" si="8"/>
        <v/>
      </c>
      <c r="AE2578" s="84"/>
      <c r="AF2578" s="86">
        <f>IF(AC2578&gt;0,AC2578,'⚙️ Config'!$B$10)</f>
        <v>0.0075</v>
      </c>
      <c r="AG2578" s="88">
        <f t="shared" si="9"/>
        <v>29159.53058</v>
      </c>
      <c r="AH2578" s="88">
        <f>AG2578*'⚙️ Config'!$B$11</f>
        <v>145797.6529</v>
      </c>
      <c r="AI2578" s="88">
        <f>AH2578*'⚙️ Config'!$B$12</f>
        <v>43739.29586</v>
      </c>
      <c r="AJ2578" s="64"/>
      <c r="AK2578" s="84"/>
      <c r="AL2578" s="84"/>
      <c r="AM2578" s="84"/>
      <c r="AN2578" s="84"/>
      <c r="AO2578" s="84"/>
      <c r="AP2578" s="84"/>
      <c r="AQ2578" s="84"/>
    </row>
    <row r="2579" ht="15.0" customHeight="1">
      <c r="A2579" s="93">
        <v>2576.0</v>
      </c>
      <c r="B2579" s="94" t="s">
        <v>5569</v>
      </c>
      <c r="C2579" s="93" t="s">
        <v>141</v>
      </c>
      <c r="D2579" s="93" t="s">
        <v>5570</v>
      </c>
      <c r="E2579" s="95">
        <v>26.77</v>
      </c>
      <c r="F2579" s="93" t="s">
        <v>85</v>
      </c>
      <c r="G2579" s="93" t="s">
        <v>606</v>
      </c>
      <c r="H2579" s="96">
        <v>3884132.77</v>
      </c>
      <c r="I2579" s="93">
        <v>2.0</v>
      </c>
      <c r="J2579" s="97">
        <v>3.7</v>
      </c>
      <c r="K2579" s="94">
        <v>2022.0</v>
      </c>
      <c r="L2579" s="93" t="s">
        <v>144</v>
      </c>
      <c r="M2579" s="93">
        <v>2022.0</v>
      </c>
      <c r="N2579" s="93" t="s">
        <v>161</v>
      </c>
      <c r="O2579" s="65" t="str">
        <f t="shared" si="1"/>
        <v>127962820001</v>
      </c>
      <c r="P2579" s="65">
        <f t="shared" si="2"/>
        <v>6</v>
      </c>
      <c r="Q2579" s="65">
        <f t="shared" si="3"/>
        <v>4</v>
      </c>
      <c r="R2579" s="65" t="str">
        <f t="shared" si="12"/>
        <v>12.796.282/0001-64</v>
      </c>
      <c r="S2579" s="84"/>
      <c r="T2579" s="84" t="str">
        <f t="shared" si="10"/>
        <v/>
      </c>
      <c r="U2579" s="84" t="str">
        <f t="shared" si="11"/>
        <v/>
      </c>
      <c r="V2579" s="65" t="str">
        <f t="shared" si="5"/>
        <v/>
      </c>
      <c r="W2579" s="84"/>
      <c r="X2579" s="84"/>
      <c r="Y2579" s="85"/>
      <c r="Z2579" s="85"/>
      <c r="AA2579" s="65" t="str">
        <f t="shared" si="6"/>
        <v/>
      </c>
      <c r="AB2579" s="65" t="str">
        <f t="shared" si="7"/>
        <v/>
      </c>
      <c r="AC2579" s="86"/>
      <c r="AD2579" s="87" t="str">
        <f t="shared" si="8"/>
        <v/>
      </c>
      <c r="AE2579" s="84"/>
      <c r="AF2579" s="86">
        <f>IF(AC2579&gt;0,AC2579,'⚙️ Config'!$B$10)</f>
        <v>0.0075</v>
      </c>
      <c r="AG2579" s="88">
        <f t="shared" si="9"/>
        <v>29130.99578</v>
      </c>
      <c r="AH2579" s="88">
        <f>AG2579*'⚙️ Config'!$B$11</f>
        <v>145654.9789</v>
      </c>
      <c r="AI2579" s="88">
        <f>AH2579*'⚙️ Config'!$B$12</f>
        <v>43696.49366</v>
      </c>
      <c r="AJ2579" s="64"/>
      <c r="AK2579" s="84"/>
      <c r="AL2579" s="84"/>
      <c r="AM2579" s="84"/>
      <c r="AN2579" s="84"/>
      <c r="AO2579" s="84"/>
      <c r="AP2579" s="84"/>
      <c r="AQ2579" s="84"/>
    </row>
    <row r="2580" ht="15.0" customHeight="1">
      <c r="A2580" s="93">
        <v>2577.0</v>
      </c>
      <c r="B2580" s="94" t="s">
        <v>5571</v>
      </c>
      <c r="C2580" s="93" t="s">
        <v>141</v>
      </c>
      <c r="D2580" s="93" t="s">
        <v>5572</v>
      </c>
      <c r="E2580" s="95">
        <v>41.77</v>
      </c>
      <c r="F2580" s="93" t="s">
        <v>85</v>
      </c>
      <c r="G2580" s="93" t="s">
        <v>606</v>
      </c>
      <c r="H2580" s="96">
        <v>3882795.77</v>
      </c>
      <c r="I2580" s="93">
        <v>3.0</v>
      </c>
      <c r="J2580" s="97">
        <v>1.5</v>
      </c>
      <c r="K2580" s="94">
        <v>2024.0</v>
      </c>
      <c r="L2580" s="93" t="s">
        <v>4726</v>
      </c>
      <c r="M2580" s="93">
        <v>2024.0</v>
      </c>
      <c r="N2580" s="93" t="s">
        <v>161</v>
      </c>
      <c r="O2580" s="65" t="str">
        <f t="shared" si="1"/>
        <v>092583460001</v>
      </c>
      <c r="P2580" s="65">
        <f t="shared" si="2"/>
        <v>6</v>
      </c>
      <c r="Q2580" s="65">
        <f t="shared" si="3"/>
        <v>9</v>
      </c>
      <c r="R2580" s="65" t="str">
        <f t="shared" si="12"/>
        <v>09.258.346/0001-69</v>
      </c>
      <c r="S2580" s="84"/>
      <c r="T2580" s="84" t="str">
        <f t="shared" si="10"/>
        <v/>
      </c>
      <c r="U2580" s="84" t="str">
        <f t="shared" si="11"/>
        <v/>
      </c>
      <c r="V2580" s="65" t="str">
        <f t="shared" si="5"/>
        <v/>
      </c>
      <c r="W2580" s="84"/>
      <c r="X2580" s="84"/>
      <c r="Y2580" s="85"/>
      <c r="Z2580" s="85"/>
      <c r="AA2580" s="65" t="str">
        <f t="shared" si="6"/>
        <v/>
      </c>
      <c r="AB2580" s="65" t="str">
        <f t="shared" si="7"/>
        <v/>
      </c>
      <c r="AC2580" s="86"/>
      <c r="AD2580" s="87" t="str">
        <f t="shared" si="8"/>
        <v/>
      </c>
      <c r="AE2580" s="84"/>
      <c r="AF2580" s="86">
        <f>IF(AC2580&gt;0,AC2580,'⚙️ Config'!$B$10)</f>
        <v>0.0075</v>
      </c>
      <c r="AG2580" s="88">
        <f t="shared" si="9"/>
        <v>29120.96828</v>
      </c>
      <c r="AH2580" s="88">
        <f>AG2580*'⚙️ Config'!$B$11</f>
        <v>145604.8414</v>
      </c>
      <c r="AI2580" s="88">
        <f>AH2580*'⚙️ Config'!$B$12</f>
        <v>43681.45241</v>
      </c>
      <c r="AJ2580" s="64"/>
      <c r="AK2580" s="84"/>
      <c r="AL2580" s="84"/>
      <c r="AM2580" s="84"/>
      <c r="AN2580" s="84"/>
      <c r="AO2580" s="84"/>
      <c r="AP2580" s="84"/>
      <c r="AQ2580" s="84"/>
    </row>
    <row r="2581" ht="15.0" customHeight="1">
      <c r="A2581" s="93">
        <v>2578.0</v>
      </c>
      <c r="B2581" s="94" t="s">
        <v>5573</v>
      </c>
      <c r="C2581" s="93" t="s">
        <v>141</v>
      </c>
      <c r="D2581" s="93" t="s">
        <v>5574</v>
      </c>
      <c r="E2581" s="95">
        <v>49.25</v>
      </c>
      <c r="F2581" s="93" t="s">
        <v>85</v>
      </c>
      <c r="G2581" s="93" t="s">
        <v>606</v>
      </c>
      <c r="H2581" s="96">
        <v>3862241.4</v>
      </c>
      <c r="I2581" s="93">
        <v>3.0</v>
      </c>
      <c r="J2581" s="97">
        <v>1.4</v>
      </c>
      <c r="K2581" s="94">
        <v>2025.0</v>
      </c>
      <c r="L2581" s="93" t="s">
        <v>856</v>
      </c>
      <c r="M2581" s="93">
        <v>2024.0</v>
      </c>
      <c r="N2581" s="93" t="s">
        <v>161</v>
      </c>
      <c r="O2581" s="65" t="str">
        <f t="shared" si="1"/>
        <v>379332180001</v>
      </c>
      <c r="P2581" s="65">
        <f t="shared" si="2"/>
        <v>0</v>
      </c>
      <c r="Q2581" s="65">
        <f t="shared" si="3"/>
        <v>9</v>
      </c>
      <c r="R2581" s="65" t="str">
        <f t="shared" si="12"/>
        <v>37.933.218/0001-09</v>
      </c>
      <c r="S2581" s="84"/>
      <c r="T2581" s="84" t="str">
        <f t="shared" si="10"/>
        <v/>
      </c>
      <c r="U2581" s="84" t="str">
        <f t="shared" si="11"/>
        <v/>
      </c>
      <c r="V2581" s="65" t="str">
        <f t="shared" si="5"/>
        <v/>
      </c>
      <c r="W2581" s="84"/>
      <c r="X2581" s="84"/>
      <c r="Y2581" s="85"/>
      <c r="Z2581" s="85"/>
      <c r="AA2581" s="65" t="str">
        <f t="shared" si="6"/>
        <v/>
      </c>
      <c r="AB2581" s="65" t="str">
        <f t="shared" si="7"/>
        <v/>
      </c>
      <c r="AC2581" s="86"/>
      <c r="AD2581" s="87" t="str">
        <f t="shared" si="8"/>
        <v/>
      </c>
      <c r="AE2581" s="84"/>
      <c r="AF2581" s="86">
        <f>IF(AC2581&gt;0,AC2581,'⚙️ Config'!$B$10)</f>
        <v>0.0075</v>
      </c>
      <c r="AG2581" s="88">
        <f t="shared" si="9"/>
        <v>28966.8105</v>
      </c>
      <c r="AH2581" s="88">
        <f>AG2581*'⚙️ Config'!$B$11</f>
        <v>144834.0525</v>
      </c>
      <c r="AI2581" s="88">
        <f>AH2581*'⚙️ Config'!$B$12</f>
        <v>43450.21575</v>
      </c>
      <c r="AJ2581" s="64"/>
      <c r="AK2581" s="84"/>
      <c r="AL2581" s="84"/>
      <c r="AM2581" s="84"/>
      <c r="AN2581" s="84"/>
      <c r="AO2581" s="84"/>
      <c r="AP2581" s="84"/>
      <c r="AQ2581" s="84"/>
    </row>
    <row r="2582" ht="15.0" customHeight="1">
      <c r="A2582" s="93">
        <v>2579.0</v>
      </c>
      <c r="B2582" s="94" t="s">
        <v>5575</v>
      </c>
      <c r="C2582" s="93" t="s">
        <v>141</v>
      </c>
      <c r="D2582" s="93" t="s">
        <v>5576</v>
      </c>
      <c r="E2582" s="95">
        <v>94.27</v>
      </c>
      <c r="F2582" s="93" t="s">
        <v>85</v>
      </c>
      <c r="G2582" s="93" t="s">
        <v>606</v>
      </c>
      <c r="H2582" s="96">
        <v>3858611.1</v>
      </c>
      <c r="I2582" s="93">
        <v>3.0</v>
      </c>
      <c r="J2582" s="97">
        <v>0.3</v>
      </c>
      <c r="K2582" s="94">
        <v>2025.0</v>
      </c>
      <c r="L2582" s="93" t="s">
        <v>716</v>
      </c>
      <c r="M2582" s="93">
        <v>2025.0</v>
      </c>
      <c r="N2582" s="93" t="s">
        <v>161</v>
      </c>
      <c r="O2582" s="65" t="str">
        <f t="shared" si="1"/>
        <v>622394880001</v>
      </c>
      <c r="P2582" s="65">
        <f t="shared" si="2"/>
        <v>6</v>
      </c>
      <c r="Q2582" s="65">
        <f t="shared" si="3"/>
        <v>1</v>
      </c>
      <c r="R2582" s="65" t="str">
        <f t="shared" si="12"/>
        <v>62.239.488/0001-61</v>
      </c>
      <c r="S2582" s="84"/>
      <c r="T2582" s="84" t="str">
        <f t="shared" si="10"/>
        <v/>
      </c>
      <c r="U2582" s="84" t="str">
        <f t="shared" si="11"/>
        <v/>
      </c>
      <c r="V2582" s="65" t="str">
        <f t="shared" si="5"/>
        <v/>
      </c>
      <c r="W2582" s="84"/>
      <c r="X2582" s="84"/>
      <c r="Y2582" s="85"/>
      <c r="Z2582" s="85"/>
      <c r="AA2582" s="65" t="str">
        <f t="shared" si="6"/>
        <v/>
      </c>
      <c r="AB2582" s="65" t="str">
        <f t="shared" si="7"/>
        <v/>
      </c>
      <c r="AC2582" s="86"/>
      <c r="AD2582" s="87" t="str">
        <f t="shared" si="8"/>
        <v/>
      </c>
      <c r="AE2582" s="84"/>
      <c r="AF2582" s="86">
        <f>IF(AC2582&gt;0,AC2582,'⚙️ Config'!$B$10)</f>
        <v>0.0075</v>
      </c>
      <c r="AG2582" s="88">
        <f t="shared" si="9"/>
        <v>28939.58325</v>
      </c>
      <c r="AH2582" s="88">
        <f>AG2582*'⚙️ Config'!$B$11</f>
        <v>144697.9163</v>
      </c>
      <c r="AI2582" s="88">
        <f>AH2582*'⚙️ Config'!$B$12</f>
        <v>43409.37488</v>
      </c>
      <c r="AJ2582" s="64"/>
      <c r="AK2582" s="84"/>
      <c r="AL2582" s="84"/>
      <c r="AM2582" s="84"/>
      <c r="AN2582" s="84"/>
      <c r="AO2582" s="84"/>
      <c r="AP2582" s="84"/>
      <c r="AQ2582" s="84"/>
    </row>
    <row r="2583" ht="15.0" customHeight="1">
      <c r="A2583" s="93">
        <v>2580.0</v>
      </c>
      <c r="B2583" s="94" t="s">
        <v>5577</v>
      </c>
      <c r="C2583" s="93" t="s">
        <v>141</v>
      </c>
      <c r="D2583" s="93" t="s">
        <v>5578</v>
      </c>
      <c r="E2583" s="95">
        <v>33.44</v>
      </c>
      <c r="F2583" s="93" t="s">
        <v>85</v>
      </c>
      <c r="G2583" s="93" t="s">
        <v>606</v>
      </c>
      <c r="H2583" s="96">
        <v>3854988.38</v>
      </c>
      <c r="I2583" s="93">
        <v>2.0</v>
      </c>
      <c r="J2583" s="97">
        <v>2.5</v>
      </c>
      <c r="K2583" s="94">
        <v>2023.0</v>
      </c>
      <c r="L2583" s="93" t="s">
        <v>387</v>
      </c>
      <c r="M2583" s="93">
        <v>2023.0</v>
      </c>
      <c r="N2583" s="93" t="s">
        <v>145</v>
      </c>
      <c r="O2583" s="65" t="str">
        <f t="shared" si="1"/>
        <v>052051670001</v>
      </c>
      <c r="P2583" s="65">
        <f t="shared" si="2"/>
        <v>0</v>
      </c>
      <c r="Q2583" s="65">
        <f t="shared" si="3"/>
        <v>2</v>
      </c>
      <c r="R2583" s="65" t="str">
        <f t="shared" si="12"/>
        <v>05.205.167/0001-02</v>
      </c>
      <c r="S2583" s="84"/>
      <c r="T2583" s="84" t="str">
        <f t="shared" si="10"/>
        <v/>
      </c>
      <c r="U2583" s="84" t="str">
        <f t="shared" si="11"/>
        <v/>
      </c>
      <c r="V2583" s="65" t="str">
        <f t="shared" si="5"/>
        <v/>
      </c>
      <c r="W2583" s="84"/>
      <c r="X2583" s="84"/>
      <c r="Y2583" s="85"/>
      <c r="Z2583" s="85"/>
      <c r="AA2583" s="65" t="str">
        <f t="shared" si="6"/>
        <v/>
      </c>
      <c r="AB2583" s="65" t="str">
        <f t="shared" si="7"/>
        <v/>
      </c>
      <c r="AC2583" s="86"/>
      <c r="AD2583" s="87" t="str">
        <f t="shared" si="8"/>
        <v/>
      </c>
      <c r="AE2583" s="84"/>
      <c r="AF2583" s="86">
        <f>IF(AC2583&gt;0,AC2583,'⚙️ Config'!$B$10)</f>
        <v>0.0075</v>
      </c>
      <c r="AG2583" s="88">
        <f t="shared" si="9"/>
        <v>28912.41285</v>
      </c>
      <c r="AH2583" s="88">
        <f>AG2583*'⚙️ Config'!$B$11</f>
        <v>144562.0643</v>
      </c>
      <c r="AI2583" s="88">
        <f>AH2583*'⚙️ Config'!$B$12</f>
        <v>43368.61928</v>
      </c>
      <c r="AJ2583" s="64"/>
      <c r="AK2583" s="84"/>
      <c r="AL2583" s="84"/>
      <c r="AM2583" s="84"/>
      <c r="AN2583" s="84"/>
      <c r="AO2583" s="84"/>
      <c r="AP2583" s="84"/>
      <c r="AQ2583" s="84"/>
    </row>
    <row r="2584" ht="15.0" customHeight="1">
      <c r="A2584" s="93">
        <v>2581.0</v>
      </c>
      <c r="B2584" s="94" t="s">
        <v>5579</v>
      </c>
      <c r="C2584" s="93" t="s">
        <v>141</v>
      </c>
      <c r="D2584" s="93" t="s">
        <v>5580</v>
      </c>
      <c r="E2584" s="95">
        <v>38.28</v>
      </c>
      <c r="F2584" s="93" t="s">
        <v>85</v>
      </c>
      <c r="G2584" s="93" t="s">
        <v>606</v>
      </c>
      <c r="H2584" s="96">
        <v>3849442.76</v>
      </c>
      <c r="I2584" s="93">
        <v>2.0</v>
      </c>
      <c r="J2584" s="97">
        <v>3.3</v>
      </c>
      <c r="K2584" s="94">
        <v>2024.0</v>
      </c>
      <c r="L2584" s="93" t="s">
        <v>448</v>
      </c>
      <c r="M2584" s="93">
        <v>2022.0</v>
      </c>
      <c r="N2584" s="93" t="s">
        <v>4351</v>
      </c>
      <c r="O2584" s="65" t="str">
        <f t="shared" si="1"/>
        <v>743955420001</v>
      </c>
      <c r="P2584" s="65">
        <f t="shared" si="2"/>
        <v>4</v>
      </c>
      <c r="Q2584" s="65">
        <f t="shared" si="3"/>
        <v>7</v>
      </c>
      <c r="R2584" s="65" t="str">
        <f t="shared" si="12"/>
        <v>74.395.542/0001-47</v>
      </c>
      <c r="S2584" s="84"/>
      <c r="T2584" s="84" t="str">
        <f t="shared" si="10"/>
        <v/>
      </c>
      <c r="U2584" s="84" t="str">
        <f t="shared" si="11"/>
        <v/>
      </c>
      <c r="V2584" s="65" t="str">
        <f t="shared" si="5"/>
        <v/>
      </c>
      <c r="W2584" s="84"/>
      <c r="X2584" s="84"/>
      <c r="Y2584" s="85"/>
      <c r="Z2584" s="85"/>
      <c r="AA2584" s="65" t="str">
        <f t="shared" si="6"/>
        <v/>
      </c>
      <c r="AB2584" s="65" t="str">
        <f t="shared" si="7"/>
        <v/>
      </c>
      <c r="AC2584" s="86"/>
      <c r="AD2584" s="87" t="str">
        <f t="shared" si="8"/>
        <v/>
      </c>
      <c r="AE2584" s="84"/>
      <c r="AF2584" s="86">
        <f>IF(AC2584&gt;0,AC2584,'⚙️ Config'!$B$10)</f>
        <v>0.0075</v>
      </c>
      <c r="AG2584" s="88">
        <f t="shared" si="9"/>
        <v>28870.8207</v>
      </c>
      <c r="AH2584" s="88">
        <f>AG2584*'⚙️ Config'!$B$11</f>
        <v>144354.1035</v>
      </c>
      <c r="AI2584" s="88">
        <f>AH2584*'⚙️ Config'!$B$12</f>
        <v>43306.23105</v>
      </c>
      <c r="AJ2584" s="64"/>
      <c r="AK2584" s="84"/>
      <c r="AL2584" s="84"/>
      <c r="AM2584" s="84"/>
      <c r="AN2584" s="84"/>
      <c r="AO2584" s="84"/>
      <c r="AP2584" s="84"/>
      <c r="AQ2584" s="84"/>
    </row>
    <row r="2585" ht="15.0" customHeight="1">
      <c r="A2585" s="93">
        <v>2582.0</v>
      </c>
      <c r="B2585" s="94" t="s">
        <v>5581</v>
      </c>
      <c r="C2585" s="93" t="s">
        <v>141</v>
      </c>
      <c r="D2585" s="93" t="s">
        <v>5582</v>
      </c>
      <c r="E2585" s="95">
        <v>26.38</v>
      </c>
      <c r="F2585" s="93" t="s">
        <v>85</v>
      </c>
      <c r="G2585" s="93" t="s">
        <v>606</v>
      </c>
      <c r="H2585" s="96">
        <v>3847940.77</v>
      </c>
      <c r="I2585" s="93">
        <v>2.0</v>
      </c>
      <c r="J2585" s="97">
        <v>3.8</v>
      </c>
      <c r="K2585" s="94">
        <v>2022.0</v>
      </c>
      <c r="L2585" s="93" t="s">
        <v>144</v>
      </c>
      <c r="M2585" s="93">
        <v>2022.0</v>
      </c>
      <c r="N2585" s="93" t="s">
        <v>161</v>
      </c>
      <c r="O2585" s="65" t="str">
        <f t="shared" si="1"/>
        <v>389101880001</v>
      </c>
      <c r="P2585" s="65">
        <f t="shared" si="2"/>
        <v>8</v>
      </c>
      <c r="Q2585" s="65">
        <f t="shared" si="3"/>
        <v>8</v>
      </c>
      <c r="R2585" s="65" t="str">
        <f t="shared" si="12"/>
        <v>38.910.188/0001-88</v>
      </c>
      <c r="S2585" s="84"/>
      <c r="T2585" s="84" t="str">
        <f t="shared" si="10"/>
        <v/>
      </c>
      <c r="U2585" s="84" t="str">
        <f t="shared" si="11"/>
        <v/>
      </c>
      <c r="V2585" s="65" t="str">
        <f t="shared" si="5"/>
        <v/>
      </c>
      <c r="W2585" s="84"/>
      <c r="X2585" s="84"/>
      <c r="Y2585" s="85"/>
      <c r="Z2585" s="85"/>
      <c r="AA2585" s="65" t="str">
        <f t="shared" si="6"/>
        <v/>
      </c>
      <c r="AB2585" s="65" t="str">
        <f t="shared" si="7"/>
        <v/>
      </c>
      <c r="AC2585" s="86"/>
      <c r="AD2585" s="87" t="str">
        <f t="shared" si="8"/>
        <v/>
      </c>
      <c r="AE2585" s="84"/>
      <c r="AF2585" s="86">
        <f>IF(AC2585&gt;0,AC2585,'⚙️ Config'!$B$10)</f>
        <v>0.0075</v>
      </c>
      <c r="AG2585" s="88">
        <f t="shared" si="9"/>
        <v>28859.55578</v>
      </c>
      <c r="AH2585" s="88">
        <f>AG2585*'⚙️ Config'!$B$11</f>
        <v>144297.7789</v>
      </c>
      <c r="AI2585" s="88">
        <f>AH2585*'⚙️ Config'!$B$12</f>
        <v>43289.33366</v>
      </c>
      <c r="AJ2585" s="64"/>
      <c r="AK2585" s="84"/>
      <c r="AL2585" s="84"/>
      <c r="AM2585" s="84"/>
      <c r="AN2585" s="84"/>
      <c r="AO2585" s="84"/>
      <c r="AP2585" s="84"/>
      <c r="AQ2585" s="84"/>
    </row>
    <row r="2586" ht="15.0" customHeight="1">
      <c r="A2586" s="93">
        <v>2583.0</v>
      </c>
      <c r="B2586" s="94" t="s">
        <v>5583</v>
      </c>
      <c r="C2586" s="93" t="s">
        <v>141</v>
      </c>
      <c r="D2586" s="93" t="s">
        <v>5584</v>
      </c>
      <c r="E2586" s="95">
        <v>44.57</v>
      </c>
      <c r="F2586" s="93" t="s">
        <v>85</v>
      </c>
      <c r="G2586" s="93" t="s">
        <v>606</v>
      </c>
      <c r="H2586" s="96">
        <v>3847012.37</v>
      </c>
      <c r="I2586" s="93">
        <v>3.0</v>
      </c>
      <c r="J2586" s="97">
        <v>1.6</v>
      </c>
      <c r="K2586" s="94">
        <v>2025.0</v>
      </c>
      <c r="L2586" s="93" t="s">
        <v>387</v>
      </c>
      <c r="M2586" s="93">
        <v>2024.0</v>
      </c>
      <c r="N2586" s="93" t="s">
        <v>161</v>
      </c>
      <c r="O2586" s="65" t="str">
        <f t="shared" si="1"/>
        <v>255260380001</v>
      </c>
      <c r="P2586" s="65">
        <f t="shared" si="2"/>
        <v>2</v>
      </c>
      <c r="Q2586" s="65">
        <f t="shared" si="3"/>
        <v>3</v>
      </c>
      <c r="R2586" s="65" t="str">
        <f t="shared" si="12"/>
        <v>25.526.038/0001-23</v>
      </c>
      <c r="S2586" s="84"/>
      <c r="T2586" s="84" t="str">
        <f t="shared" si="10"/>
        <v/>
      </c>
      <c r="U2586" s="84" t="str">
        <f t="shared" si="11"/>
        <v/>
      </c>
      <c r="V2586" s="65" t="str">
        <f t="shared" si="5"/>
        <v/>
      </c>
      <c r="W2586" s="84"/>
      <c r="X2586" s="84"/>
      <c r="Y2586" s="85"/>
      <c r="Z2586" s="85"/>
      <c r="AA2586" s="65" t="str">
        <f t="shared" si="6"/>
        <v/>
      </c>
      <c r="AB2586" s="65" t="str">
        <f t="shared" si="7"/>
        <v/>
      </c>
      <c r="AC2586" s="86"/>
      <c r="AD2586" s="87" t="str">
        <f t="shared" si="8"/>
        <v/>
      </c>
      <c r="AE2586" s="84"/>
      <c r="AF2586" s="86">
        <f>IF(AC2586&gt;0,AC2586,'⚙️ Config'!$B$10)</f>
        <v>0.0075</v>
      </c>
      <c r="AG2586" s="88">
        <f t="shared" si="9"/>
        <v>28852.59278</v>
      </c>
      <c r="AH2586" s="88">
        <f>AG2586*'⚙️ Config'!$B$11</f>
        <v>144262.9639</v>
      </c>
      <c r="AI2586" s="88">
        <f>AH2586*'⚙️ Config'!$B$12</f>
        <v>43278.88916</v>
      </c>
      <c r="AJ2586" s="64"/>
      <c r="AK2586" s="84"/>
      <c r="AL2586" s="84"/>
      <c r="AM2586" s="84"/>
      <c r="AN2586" s="84"/>
      <c r="AO2586" s="84"/>
      <c r="AP2586" s="84"/>
      <c r="AQ2586" s="84"/>
    </row>
    <row r="2587" ht="15.0" customHeight="1">
      <c r="A2587" s="93">
        <v>2584.0</v>
      </c>
      <c r="B2587" s="94" t="s">
        <v>5585</v>
      </c>
      <c r="C2587" s="93" t="s">
        <v>141</v>
      </c>
      <c r="D2587" s="93" t="s">
        <v>5586</v>
      </c>
      <c r="E2587" s="95">
        <v>29.35</v>
      </c>
      <c r="F2587" s="93" t="s">
        <v>85</v>
      </c>
      <c r="G2587" s="93" t="s">
        <v>606</v>
      </c>
      <c r="H2587" s="96">
        <v>3846330.77</v>
      </c>
      <c r="I2587" s="93">
        <v>3.0</v>
      </c>
      <c r="J2587" s="97">
        <v>2.6</v>
      </c>
      <c r="K2587" s="94">
        <v>2023.0</v>
      </c>
      <c r="L2587" s="93" t="s">
        <v>508</v>
      </c>
      <c r="M2587" s="93">
        <v>2023.0</v>
      </c>
      <c r="N2587" s="93" t="s">
        <v>145</v>
      </c>
      <c r="O2587" s="65" t="str">
        <f t="shared" si="1"/>
        <v>308383590001</v>
      </c>
      <c r="P2587" s="65">
        <f t="shared" si="2"/>
        <v>0</v>
      </c>
      <c r="Q2587" s="65">
        <f t="shared" si="3"/>
        <v>1</v>
      </c>
      <c r="R2587" s="65" t="str">
        <f t="shared" si="12"/>
        <v>30.838.359/0001-01</v>
      </c>
      <c r="S2587" s="84"/>
      <c r="T2587" s="84" t="str">
        <f t="shared" si="10"/>
        <v/>
      </c>
      <c r="U2587" s="84" t="str">
        <f t="shared" si="11"/>
        <v/>
      </c>
      <c r="V2587" s="65" t="str">
        <f t="shared" si="5"/>
        <v/>
      </c>
      <c r="W2587" s="84"/>
      <c r="X2587" s="84"/>
      <c r="Y2587" s="85"/>
      <c r="Z2587" s="85"/>
      <c r="AA2587" s="65" t="str">
        <f t="shared" si="6"/>
        <v/>
      </c>
      <c r="AB2587" s="65" t="str">
        <f t="shared" si="7"/>
        <v/>
      </c>
      <c r="AC2587" s="86"/>
      <c r="AD2587" s="87" t="str">
        <f t="shared" si="8"/>
        <v/>
      </c>
      <c r="AE2587" s="84"/>
      <c r="AF2587" s="86">
        <f>IF(AC2587&gt;0,AC2587,'⚙️ Config'!$B$10)</f>
        <v>0.0075</v>
      </c>
      <c r="AG2587" s="88">
        <f t="shared" si="9"/>
        <v>28847.48078</v>
      </c>
      <c r="AH2587" s="88">
        <f>AG2587*'⚙️ Config'!$B$11</f>
        <v>144237.4039</v>
      </c>
      <c r="AI2587" s="88">
        <f>AH2587*'⚙️ Config'!$B$12</f>
        <v>43271.22116</v>
      </c>
      <c r="AJ2587" s="64"/>
      <c r="AK2587" s="84"/>
      <c r="AL2587" s="84"/>
      <c r="AM2587" s="84"/>
      <c r="AN2587" s="84"/>
      <c r="AO2587" s="84"/>
      <c r="AP2587" s="84"/>
      <c r="AQ2587" s="84"/>
    </row>
    <row r="2588" ht="15.0" customHeight="1">
      <c r="A2588" s="93">
        <v>2585.0</v>
      </c>
      <c r="B2588" s="94" t="s">
        <v>5587</v>
      </c>
      <c r="C2588" s="93" t="s">
        <v>141</v>
      </c>
      <c r="D2588" s="93" t="s">
        <v>5588</v>
      </c>
      <c r="E2588" s="95">
        <v>35.94</v>
      </c>
      <c r="F2588" s="93" t="s">
        <v>85</v>
      </c>
      <c r="G2588" s="93" t="s">
        <v>606</v>
      </c>
      <c r="H2588" s="96">
        <v>3841105.81</v>
      </c>
      <c r="I2588" s="93">
        <v>3.0</v>
      </c>
      <c r="J2588" s="97">
        <v>2.7</v>
      </c>
      <c r="K2588" s="94">
        <v>2024.0</v>
      </c>
      <c r="L2588" s="93" t="s">
        <v>5589</v>
      </c>
      <c r="M2588" s="93">
        <v>2023.0</v>
      </c>
      <c r="N2588" s="93" t="s">
        <v>189</v>
      </c>
      <c r="O2588" s="65" t="str">
        <f t="shared" si="1"/>
        <v>329255030001</v>
      </c>
      <c r="P2588" s="65">
        <f t="shared" si="2"/>
        <v>6</v>
      </c>
      <c r="Q2588" s="65">
        <f t="shared" si="3"/>
        <v>4</v>
      </c>
      <c r="R2588" s="65" t="str">
        <f t="shared" si="12"/>
        <v>32.925.503/0001-64</v>
      </c>
      <c r="S2588" s="84"/>
      <c r="T2588" s="84" t="str">
        <f t="shared" si="10"/>
        <v/>
      </c>
      <c r="U2588" s="84" t="str">
        <f t="shared" si="11"/>
        <v/>
      </c>
      <c r="V2588" s="65" t="str">
        <f t="shared" si="5"/>
        <v/>
      </c>
      <c r="W2588" s="84"/>
      <c r="X2588" s="84"/>
      <c r="Y2588" s="85"/>
      <c r="Z2588" s="85"/>
      <c r="AA2588" s="65" t="str">
        <f t="shared" si="6"/>
        <v/>
      </c>
      <c r="AB2588" s="65" t="str">
        <f t="shared" si="7"/>
        <v/>
      </c>
      <c r="AC2588" s="86"/>
      <c r="AD2588" s="87" t="str">
        <f t="shared" si="8"/>
        <v/>
      </c>
      <c r="AE2588" s="84"/>
      <c r="AF2588" s="86">
        <f>IF(AC2588&gt;0,AC2588,'⚙️ Config'!$B$10)</f>
        <v>0.0075</v>
      </c>
      <c r="AG2588" s="88">
        <f t="shared" si="9"/>
        <v>28808.29358</v>
      </c>
      <c r="AH2588" s="88">
        <f>AG2588*'⚙️ Config'!$B$11</f>
        <v>144041.4679</v>
      </c>
      <c r="AI2588" s="88">
        <f>AH2588*'⚙️ Config'!$B$12</f>
        <v>43212.44036</v>
      </c>
      <c r="AJ2588" s="64"/>
      <c r="AK2588" s="84"/>
      <c r="AL2588" s="84"/>
      <c r="AM2588" s="84"/>
      <c r="AN2588" s="84"/>
      <c r="AO2588" s="84"/>
      <c r="AP2588" s="84"/>
      <c r="AQ2588" s="84"/>
    </row>
    <row r="2589" ht="15.0" customHeight="1">
      <c r="A2589" s="93">
        <v>2586.0</v>
      </c>
      <c r="B2589" s="94" t="s">
        <v>5590</v>
      </c>
      <c r="C2589" s="93" t="s">
        <v>141</v>
      </c>
      <c r="D2589" s="93" t="s">
        <v>5591</v>
      </c>
      <c r="E2589" s="95">
        <v>47.74</v>
      </c>
      <c r="F2589" s="93" t="s">
        <v>85</v>
      </c>
      <c r="G2589" s="93" t="s">
        <v>606</v>
      </c>
      <c r="H2589" s="96">
        <v>3833313.43</v>
      </c>
      <c r="I2589" s="93">
        <v>3.0</v>
      </c>
      <c r="J2589" s="97">
        <v>1.3</v>
      </c>
      <c r="K2589" s="94">
        <v>2025.0</v>
      </c>
      <c r="L2589" s="93" t="s">
        <v>387</v>
      </c>
      <c r="M2589" s="93">
        <v>2024.0</v>
      </c>
      <c r="N2589" s="93" t="s">
        <v>161</v>
      </c>
      <c r="O2589" s="65" t="str">
        <f t="shared" si="1"/>
        <v>338495180001</v>
      </c>
      <c r="P2589" s="65">
        <f t="shared" si="2"/>
        <v>5</v>
      </c>
      <c r="Q2589" s="65">
        <f t="shared" si="3"/>
        <v>3</v>
      </c>
      <c r="R2589" s="65" t="str">
        <f t="shared" si="12"/>
        <v>33.849.518/0001-53</v>
      </c>
      <c r="S2589" s="84"/>
      <c r="T2589" s="84" t="str">
        <f t="shared" si="10"/>
        <v/>
      </c>
      <c r="U2589" s="84" t="str">
        <f t="shared" si="11"/>
        <v/>
      </c>
      <c r="V2589" s="65" t="str">
        <f t="shared" si="5"/>
        <v/>
      </c>
      <c r="W2589" s="84"/>
      <c r="X2589" s="84"/>
      <c r="Y2589" s="85"/>
      <c r="Z2589" s="85"/>
      <c r="AA2589" s="65" t="str">
        <f t="shared" si="6"/>
        <v/>
      </c>
      <c r="AB2589" s="65" t="str">
        <f t="shared" si="7"/>
        <v/>
      </c>
      <c r="AC2589" s="86"/>
      <c r="AD2589" s="87" t="str">
        <f t="shared" si="8"/>
        <v/>
      </c>
      <c r="AE2589" s="84"/>
      <c r="AF2589" s="86">
        <f>IF(AC2589&gt;0,AC2589,'⚙️ Config'!$B$10)</f>
        <v>0.0075</v>
      </c>
      <c r="AG2589" s="88">
        <f t="shared" si="9"/>
        <v>28749.85073</v>
      </c>
      <c r="AH2589" s="88">
        <f>AG2589*'⚙️ Config'!$B$11</f>
        <v>143749.2536</v>
      </c>
      <c r="AI2589" s="88">
        <f>AH2589*'⚙️ Config'!$B$12</f>
        <v>43124.77609</v>
      </c>
      <c r="AJ2589" s="64"/>
      <c r="AK2589" s="84"/>
      <c r="AL2589" s="84"/>
      <c r="AM2589" s="84"/>
      <c r="AN2589" s="84"/>
      <c r="AO2589" s="84"/>
      <c r="AP2589" s="84"/>
      <c r="AQ2589" s="84"/>
    </row>
    <row r="2590" ht="15.0" customHeight="1">
      <c r="A2590" s="93">
        <v>2587.0</v>
      </c>
      <c r="B2590" s="94" t="s">
        <v>5592</v>
      </c>
      <c r="C2590" s="93" t="s">
        <v>141</v>
      </c>
      <c r="D2590" s="93" t="s">
        <v>5593</v>
      </c>
      <c r="E2590" s="95">
        <v>27.18</v>
      </c>
      <c r="F2590" s="93" t="s">
        <v>85</v>
      </c>
      <c r="G2590" s="93" t="s">
        <v>606</v>
      </c>
      <c r="H2590" s="96">
        <v>3831041.38</v>
      </c>
      <c r="I2590" s="93">
        <v>2.0</v>
      </c>
      <c r="J2590" s="97">
        <v>3.6</v>
      </c>
      <c r="K2590" s="94">
        <v>2022.0</v>
      </c>
      <c r="L2590" s="93" t="s">
        <v>202</v>
      </c>
      <c r="M2590" s="93">
        <v>2022.0</v>
      </c>
      <c r="N2590" s="93" t="s">
        <v>161</v>
      </c>
      <c r="O2590" s="65" t="str">
        <f t="shared" si="1"/>
        <v>092841070001</v>
      </c>
      <c r="P2590" s="65">
        <f t="shared" si="2"/>
        <v>8</v>
      </c>
      <c r="Q2590" s="65">
        <f t="shared" si="3"/>
        <v>3</v>
      </c>
      <c r="R2590" s="65" t="str">
        <f t="shared" si="12"/>
        <v>09.284.107/0001-83</v>
      </c>
      <c r="S2590" s="84"/>
      <c r="T2590" s="84" t="str">
        <f t="shared" si="10"/>
        <v/>
      </c>
      <c r="U2590" s="84" t="str">
        <f t="shared" si="11"/>
        <v/>
      </c>
      <c r="V2590" s="65" t="str">
        <f t="shared" si="5"/>
        <v/>
      </c>
      <c r="W2590" s="84"/>
      <c r="X2590" s="84"/>
      <c r="Y2590" s="85"/>
      <c r="Z2590" s="85"/>
      <c r="AA2590" s="65" t="str">
        <f t="shared" si="6"/>
        <v/>
      </c>
      <c r="AB2590" s="65" t="str">
        <f t="shared" si="7"/>
        <v/>
      </c>
      <c r="AC2590" s="86"/>
      <c r="AD2590" s="87" t="str">
        <f t="shared" si="8"/>
        <v/>
      </c>
      <c r="AE2590" s="84"/>
      <c r="AF2590" s="86">
        <f>IF(AC2590&gt;0,AC2590,'⚙️ Config'!$B$10)</f>
        <v>0.0075</v>
      </c>
      <c r="AG2590" s="88">
        <f t="shared" si="9"/>
        <v>28732.81035</v>
      </c>
      <c r="AH2590" s="88">
        <f>AG2590*'⚙️ Config'!$B$11</f>
        <v>143664.0518</v>
      </c>
      <c r="AI2590" s="88">
        <f>AH2590*'⚙️ Config'!$B$12</f>
        <v>43099.21553</v>
      </c>
      <c r="AJ2590" s="64"/>
      <c r="AK2590" s="84"/>
      <c r="AL2590" s="84"/>
      <c r="AM2590" s="84"/>
      <c r="AN2590" s="84"/>
      <c r="AO2590" s="84"/>
      <c r="AP2590" s="84"/>
      <c r="AQ2590" s="84"/>
    </row>
    <row r="2591" ht="15.0" customHeight="1">
      <c r="A2591" s="93">
        <v>2588.0</v>
      </c>
      <c r="B2591" s="94" t="s">
        <v>5594</v>
      </c>
      <c r="C2591" s="93" t="s">
        <v>141</v>
      </c>
      <c r="D2591" s="93" t="s">
        <v>5595</v>
      </c>
      <c r="E2591" s="95">
        <v>44.24</v>
      </c>
      <c r="F2591" s="93" t="s">
        <v>85</v>
      </c>
      <c r="G2591" s="93" t="s">
        <v>606</v>
      </c>
      <c r="H2591" s="96">
        <v>3827671.39</v>
      </c>
      <c r="I2591" s="93">
        <v>1.0</v>
      </c>
      <c r="J2591" s="97">
        <v>2.4</v>
      </c>
      <c r="K2591" s="94">
        <v>2023.0</v>
      </c>
      <c r="L2591" s="93" t="s">
        <v>630</v>
      </c>
      <c r="M2591" s="93">
        <v>2023.0</v>
      </c>
      <c r="N2591" s="93" t="s">
        <v>145</v>
      </c>
      <c r="O2591" s="65" t="str">
        <f t="shared" si="1"/>
        <v>115992490001</v>
      </c>
      <c r="P2591" s="65">
        <f t="shared" si="2"/>
        <v>8</v>
      </c>
      <c r="Q2591" s="65">
        <f t="shared" si="3"/>
        <v>1</v>
      </c>
      <c r="R2591" s="65" t="str">
        <f t="shared" si="12"/>
        <v>11.599.249/0001-81</v>
      </c>
      <c r="S2591" s="84"/>
      <c r="T2591" s="84" t="str">
        <f t="shared" si="10"/>
        <v/>
      </c>
      <c r="U2591" s="84" t="str">
        <f t="shared" si="11"/>
        <v/>
      </c>
      <c r="V2591" s="65" t="str">
        <f t="shared" si="5"/>
        <v/>
      </c>
      <c r="W2591" s="84"/>
      <c r="X2591" s="84"/>
      <c r="Y2591" s="85"/>
      <c r="Z2591" s="85"/>
      <c r="AA2591" s="65" t="str">
        <f t="shared" si="6"/>
        <v/>
      </c>
      <c r="AB2591" s="65" t="str">
        <f t="shared" si="7"/>
        <v/>
      </c>
      <c r="AC2591" s="86"/>
      <c r="AD2591" s="87" t="str">
        <f t="shared" si="8"/>
        <v/>
      </c>
      <c r="AE2591" s="84"/>
      <c r="AF2591" s="86">
        <f>IF(AC2591&gt;0,AC2591,'⚙️ Config'!$B$10)</f>
        <v>0.0075</v>
      </c>
      <c r="AG2591" s="88">
        <f t="shared" si="9"/>
        <v>28707.53543</v>
      </c>
      <c r="AH2591" s="88">
        <f>AG2591*'⚙️ Config'!$B$11</f>
        <v>143537.6771</v>
      </c>
      <c r="AI2591" s="88">
        <f>AH2591*'⚙️ Config'!$B$12</f>
        <v>43061.30314</v>
      </c>
      <c r="AJ2591" s="64"/>
      <c r="AK2591" s="84"/>
      <c r="AL2591" s="84"/>
      <c r="AM2591" s="84"/>
      <c r="AN2591" s="84"/>
      <c r="AO2591" s="84"/>
      <c r="AP2591" s="84"/>
      <c r="AQ2591" s="84"/>
    </row>
    <row r="2592" ht="15.0" customHeight="1">
      <c r="A2592" s="93">
        <v>2589.0</v>
      </c>
      <c r="B2592" s="94" t="s">
        <v>5596</v>
      </c>
      <c r="C2592" s="93" t="s">
        <v>141</v>
      </c>
      <c r="D2592" s="93" t="s">
        <v>5597</v>
      </c>
      <c r="E2592" s="95">
        <v>28.54</v>
      </c>
      <c r="F2592" s="93" t="s">
        <v>85</v>
      </c>
      <c r="G2592" s="93" t="s">
        <v>606</v>
      </c>
      <c r="H2592" s="96">
        <v>3822970.29</v>
      </c>
      <c r="I2592" s="93">
        <v>3.0</v>
      </c>
      <c r="J2592" s="97">
        <v>3.0</v>
      </c>
      <c r="K2592" s="94">
        <v>2023.0</v>
      </c>
      <c r="L2592" s="93" t="s">
        <v>448</v>
      </c>
      <c r="M2592" s="93">
        <v>2023.0</v>
      </c>
      <c r="N2592" s="93" t="s">
        <v>161</v>
      </c>
      <c r="O2592" s="65" t="str">
        <f t="shared" si="1"/>
        <v>075676220001</v>
      </c>
      <c r="P2592" s="65">
        <f t="shared" si="2"/>
        <v>4</v>
      </c>
      <c r="Q2592" s="65">
        <f t="shared" si="3"/>
        <v>5</v>
      </c>
      <c r="R2592" s="65" t="str">
        <f t="shared" si="12"/>
        <v>07.567.622/0001-45</v>
      </c>
      <c r="S2592" s="84"/>
      <c r="T2592" s="84" t="str">
        <f t="shared" si="10"/>
        <v/>
      </c>
      <c r="U2592" s="84" t="str">
        <f t="shared" si="11"/>
        <v/>
      </c>
      <c r="V2592" s="65" t="str">
        <f t="shared" si="5"/>
        <v/>
      </c>
      <c r="W2592" s="84"/>
      <c r="X2592" s="84"/>
      <c r="Y2592" s="85"/>
      <c r="Z2592" s="85"/>
      <c r="AA2592" s="65" t="str">
        <f t="shared" si="6"/>
        <v/>
      </c>
      <c r="AB2592" s="65" t="str">
        <f t="shared" si="7"/>
        <v/>
      </c>
      <c r="AC2592" s="86"/>
      <c r="AD2592" s="87" t="str">
        <f t="shared" si="8"/>
        <v/>
      </c>
      <c r="AE2592" s="84"/>
      <c r="AF2592" s="86">
        <f>IF(AC2592&gt;0,AC2592,'⚙️ Config'!$B$10)</f>
        <v>0.0075</v>
      </c>
      <c r="AG2592" s="88">
        <f t="shared" si="9"/>
        <v>28672.27718</v>
      </c>
      <c r="AH2592" s="88">
        <f>AG2592*'⚙️ Config'!$B$11</f>
        <v>143361.3859</v>
      </c>
      <c r="AI2592" s="88">
        <f>AH2592*'⚙️ Config'!$B$12</f>
        <v>43008.41576</v>
      </c>
      <c r="AJ2592" s="64"/>
      <c r="AK2592" s="84"/>
      <c r="AL2592" s="84"/>
      <c r="AM2592" s="84"/>
      <c r="AN2592" s="84"/>
      <c r="AO2592" s="84"/>
      <c r="AP2592" s="84"/>
      <c r="AQ2592" s="84"/>
    </row>
    <row r="2593" ht="15.0" customHeight="1">
      <c r="A2593" s="93">
        <v>2590.0</v>
      </c>
      <c r="B2593" s="94" t="s">
        <v>5598</v>
      </c>
      <c r="C2593" s="93" t="s">
        <v>141</v>
      </c>
      <c r="D2593" s="93" t="s">
        <v>5599</v>
      </c>
      <c r="E2593" s="95">
        <v>41.98</v>
      </c>
      <c r="F2593" s="93" t="s">
        <v>85</v>
      </c>
      <c r="G2593" s="93" t="s">
        <v>606</v>
      </c>
      <c r="H2593" s="96">
        <v>3815332.71</v>
      </c>
      <c r="I2593" s="93">
        <v>1.0</v>
      </c>
      <c r="J2593" s="97">
        <v>2.7</v>
      </c>
      <c r="K2593" s="94">
        <v>2023.0</v>
      </c>
      <c r="L2593" s="93" t="s">
        <v>268</v>
      </c>
      <c r="M2593" s="93">
        <v>2023.0</v>
      </c>
      <c r="N2593" s="93" t="s">
        <v>145</v>
      </c>
      <c r="O2593" s="65" t="str">
        <f t="shared" si="1"/>
        <v>435836160001</v>
      </c>
      <c r="P2593" s="65">
        <f t="shared" si="2"/>
        <v>4</v>
      </c>
      <c r="Q2593" s="65">
        <f t="shared" si="3"/>
        <v>5</v>
      </c>
      <c r="R2593" s="65" t="str">
        <f t="shared" si="12"/>
        <v>43.583.616/0001-45</v>
      </c>
      <c r="S2593" s="84"/>
      <c r="T2593" s="84" t="str">
        <f t="shared" si="10"/>
        <v/>
      </c>
      <c r="U2593" s="84" t="str">
        <f t="shared" si="11"/>
        <v/>
      </c>
      <c r="V2593" s="65" t="str">
        <f t="shared" si="5"/>
        <v/>
      </c>
      <c r="W2593" s="84"/>
      <c r="X2593" s="84"/>
      <c r="Y2593" s="85"/>
      <c r="Z2593" s="85"/>
      <c r="AA2593" s="65" t="str">
        <f t="shared" si="6"/>
        <v/>
      </c>
      <c r="AB2593" s="65" t="str">
        <f t="shared" si="7"/>
        <v/>
      </c>
      <c r="AC2593" s="86"/>
      <c r="AD2593" s="87" t="str">
        <f t="shared" si="8"/>
        <v/>
      </c>
      <c r="AE2593" s="84"/>
      <c r="AF2593" s="86">
        <f>IF(AC2593&gt;0,AC2593,'⚙️ Config'!$B$10)</f>
        <v>0.0075</v>
      </c>
      <c r="AG2593" s="88">
        <f t="shared" si="9"/>
        <v>28614.99533</v>
      </c>
      <c r="AH2593" s="88">
        <f>AG2593*'⚙️ Config'!$B$11</f>
        <v>143074.9766</v>
      </c>
      <c r="AI2593" s="88">
        <f>AH2593*'⚙️ Config'!$B$12</f>
        <v>42922.49299</v>
      </c>
      <c r="AJ2593" s="64"/>
      <c r="AK2593" s="84"/>
      <c r="AL2593" s="84"/>
      <c r="AM2593" s="84"/>
      <c r="AN2593" s="84"/>
      <c r="AO2593" s="84"/>
      <c r="AP2593" s="84"/>
      <c r="AQ2593" s="84"/>
    </row>
    <row r="2594" ht="15.0" customHeight="1">
      <c r="A2594" s="93">
        <v>2591.0</v>
      </c>
      <c r="B2594" s="94" t="s">
        <v>5600</v>
      </c>
      <c r="C2594" s="93" t="s">
        <v>141</v>
      </c>
      <c r="D2594" s="93" t="s">
        <v>5601</v>
      </c>
      <c r="E2594" s="95">
        <v>39.31</v>
      </c>
      <c r="F2594" s="93" t="s">
        <v>85</v>
      </c>
      <c r="G2594" s="93" t="s">
        <v>606</v>
      </c>
      <c r="H2594" s="96">
        <v>3808605.76</v>
      </c>
      <c r="I2594" s="93">
        <v>3.0</v>
      </c>
      <c r="J2594" s="97">
        <v>3.1</v>
      </c>
      <c r="K2594" s="94">
        <v>2025.0</v>
      </c>
      <c r="L2594" s="93" t="s">
        <v>202</v>
      </c>
      <c r="M2594" s="93">
        <v>2023.0</v>
      </c>
      <c r="N2594" s="93" t="s">
        <v>189</v>
      </c>
      <c r="O2594" s="65" t="str">
        <f t="shared" si="1"/>
        <v>006764880001</v>
      </c>
      <c r="P2594" s="65">
        <f t="shared" si="2"/>
        <v>7</v>
      </c>
      <c r="Q2594" s="65">
        <f t="shared" si="3"/>
        <v>1</v>
      </c>
      <c r="R2594" s="65" t="str">
        <f t="shared" si="12"/>
        <v>00.676.488/0001-71</v>
      </c>
      <c r="S2594" s="84"/>
      <c r="T2594" s="84" t="str">
        <f t="shared" si="10"/>
        <v/>
      </c>
      <c r="U2594" s="84" t="str">
        <f t="shared" si="11"/>
        <v/>
      </c>
      <c r="V2594" s="65" t="str">
        <f t="shared" si="5"/>
        <v/>
      </c>
      <c r="W2594" s="84"/>
      <c r="X2594" s="84"/>
      <c r="Y2594" s="85"/>
      <c r="Z2594" s="85"/>
      <c r="AA2594" s="65" t="str">
        <f t="shared" si="6"/>
        <v/>
      </c>
      <c r="AB2594" s="65" t="str">
        <f t="shared" si="7"/>
        <v/>
      </c>
      <c r="AC2594" s="86"/>
      <c r="AD2594" s="87" t="str">
        <f t="shared" si="8"/>
        <v/>
      </c>
      <c r="AE2594" s="84"/>
      <c r="AF2594" s="86">
        <f>IF(AC2594&gt;0,AC2594,'⚙️ Config'!$B$10)</f>
        <v>0.0075</v>
      </c>
      <c r="AG2594" s="88">
        <f t="shared" si="9"/>
        <v>28564.5432</v>
      </c>
      <c r="AH2594" s="88">
        <f>AG2594*'⚙️ Config'!$B$11</f>
        <v>142822.716</v>
      </c>
      <c r="AI2594" s="88">
        <f>AH2594*'⚙️ Config'!$B$12</f>
        <v>42846.8148</v>
      </c>
      <c r="AJ2594" s="64"/>
      <c r="AK2594" s="84"/>
      <c r="AL2594" s="84"/>
      <c r="AM2594" s="84"/>
      <c r="AN2594" s="84"/>
      <c r="AO2594" s="84"/>
      <c r="AP2594" s="84"/>
      <c r="AQ2594" s="84"/>
    </row>
    <row r="2595" ht="15.0" customHeight="1">
      <c r="A2595" s="93">
        <v>2592.0</v>
      </c>
      <c r="B2595" s="94" t="s">
        <v>5602</v>
      </c>
      <c r="C2595" s="93" t="s">
        <v>141</v>
      </c>
      <c r="D2595" s="93" t="s">
        <v>5603</v>
      </c>
      <c r="E2595" s="95">
        <v>42.68</v>
      </c>
      <c r="F2595" s="93" t="s">
        <v>85</v>
      </c>
      <c r="G2595" s="93" t="s">
        <v>606</v>
      </c>
      <c r="H2595" s="96">
        <v>3801889.23</v>
      </c>
      <c r="I2595" s="93">
        <v>1.0</v>
      </c>
      <c r="J2595" s="97">
        <v>2.6</v>
      </c>
      <c r="K2595" s="94">
        <v>2023.0</v>
      </c>
      <c r="L2595" s="93" t="s">
        <v>448</v>
      </c>
      <c r="M2595" s="93">
        <v>2023.0</v>
      </c>
      <c r="N2595" s="93" t="s">
        <v>161</v>
      </c>
      <c r="O2595" s="65" t="str">
        <f t="shared" si="1"/>
        <v>446371630001</v>
      </c>
      <c r="P2595" s="65">
        <f t="shared" si="2"/>
        <v>5</v>
      </c>
      <c r="Q2595" s="65">
        <f t="shared" si="3"/>
        <v>5</v>
      </c>
      <c r="R2595" s="65" t="str">
        <f t="shared" si="12"/>
        <v>44.637.163/0001-55</v>
      </c>
      <c r="S2595" s="84"/>
      <c r="T2595" s="84" t="str">
        <f t="shared" si="10"/>
        <v/>
      </c>
      <c r="U2595" s="84" t="str">
        <f t="shared" si="11"/>
        <v/>
      </c>
      <c r="V2595" s="65" t="str">
        <f t="shared" si="5"/>
        <v/>
      </c>
      <c r="W2595" s="84"/>
      <c r="X2595" s="84"/>
      <c r="Y2595" s="85"/>
      <c r="Z2595" s="85"/>
      <c r="AA2595" s="65" t="str">
        <f t="shared" si="6"/>
        <v/>
      </c>
      <c r="AB2595" s="65" t="str">
        <f t="shared" si="7"/>
        <v/>
      </c>
      <c r="AC2595" s="86"/>
      <c r="AD2595" s="87" t="str">
        <f t="shared" si="8"/>
        <v/>
      </c>
      <c r="AE2595" s="84"/>
      <c r="AF2595" s="86">
        <f>IF(AC2595&gt;0,AC2595,'⚙️ Config'!$B$10)</f>
        <v>0.0075</v>
      </c>
      <c r="AG2595" s="88">
        <f t="shared" si="9"/>
        <v>28514.16923</v>
      </c>
      <c r="AH2595" s="88">
        <f>AG2595*'⚙️ Config'!$B$11</f>
        <v>142570.8461</v>
      </c>
      <c r="AI2595" s="88">
        <f>AH2595*'⚙️ Config'!$B$12</f>
        <v>42771.25384</v>
      </c>
      <c r="AJ2595" s="64"/>
      <c r="AK2595" s="84"/>
      <c r="AL2595" s="84"/>
      <c r="AM2595" s="84"/>
      <c r="AN2595" s="84"/>
      <c r="AO2595" s="84"/>
      <c r="AP2595" s="84"/>
      <c r="AQ2595" s="84"/>
    </row>
    <row r="2596" ht="15.0" customHeight="1">
      <c r="A2596" s="93">
        <v>2593.0</v>
      </c>
      <c r="B2596" s="94" t="s">
        <v>5604</v>
      </c>
      <c r="C2596" s="93" t="s">
        <v>141</v>
      </c>
      <c r="D2596" s="93" t="s">
        <v>5605</v>
      </c>
      <c r="E2596" s="95">
        <v>34.67</v>
      </c>
      <c r="F2596" s="93" t="s">
        <v>85</v>
      </c>
      <c r="G2596" s="93" t="s">
        <v>606</v>
      </c>
      <c r="H2596" s="96">
        <v>3798839.43</v>
      </c>
      <c r="I2596" s="93">
        <v>3.0</v>
      </c>
      <c r="J2596" s="97">
        <v>2.6</v>
      </c>
      <c r="K2596" s="94">
        <v>2024.0</v>
      </c>
      <c r="L2596" s="93" t="s">
        <v>387</v>
      </c>
      <c r="M2596" s="93">
        <v>2023.0</v>
      </c>
      <c r="N2596" s="93" t="s">
        <v>161</v>
      </c>
      <c r="O2596" s="65" t="str">
        <f t="shared" si="1"/>
        <v>449137210001</v>
      </c>
      <c r="P2596" s="65">
        <f t="shared" si="2"/>
        <v>6</v>
      </c>
      <c r="Q2596" s="65">
        <f t="shared" si="3"/>
        <v>8</v>
      </c>
      <c r="R2596" s="65" t="str">
        <f t="shared" si="12"/>
        <v>44.913.721/0001-68</v>
      </c>
      <c r="S2596" s="84"/>
      <c r="T2596" s="84" t="str">
        <f t="shared" si="10"/>
        <v/>
      </c>
      <c r="U2596" s="84" t="str">
        <f t="shared" si="11"/>
        <v/>
      </c>
      <c r="V2596" s="65" t="str">
        <f t="shared" si="5"/>
        <v/>
      </c>
      <c r="W2596" s="84"/>
      <c r="X2596" s="84"/>
      <c r="Y2596" s="85"/>
      <c r="Z2596" s="85"/>
      <c r="AA2596" s="65" t="str">
        <f t="shared" si="6"/>
        <v/>
      </c>
      <c r="AB2596" s="65" t="str">
        <f t="shared" si="7"/>
        <v/>
      </c>
      <c r="AC2596" s="86"/>
      <c r="AD2596" s="87" t="str">
        <f t="shared" si="8"/>
        <v/>
      </c>
      <c r="AE2596" s="84"/>
      <c r="AF2596" s="86">
        <f>IF(AC2596&gt;0,AC2596,'⚙️ Config'!$B$10)</f>
        <v>0.0075</v>
      </c>
      <c r="AG2596" s="88">
        <f t="shared" si="9"/>
        <v>28491.29573</v>
      </c>
      <c r="AH2596" s="88">
        <f>AG2596*'⚙️ Config'!$B$11</f>
        <v>142456.4786</v>
      </c>
      <c r="AI2596" s="88">
        <f>AH2596*'⚙️ Config'!$B$12</f>
        <v>42736.94359</v>
      </c>
      <c r="AJ2596" s="64"/>
      <c r="AK2596" s="84"/>
      <c r="AL2596" s="84"/>
      <c r="AM2596" s="84"/>
      <c r="AN2596" s="84"/>
      <c r="AO2596" s="84"/>
      <c r="AP2596" s="84"/>
      <c r="AQ2596" s="84"/>
    </row>
    <row r="2597" ht="15.0" customHeight="1">
      <c r="A2597" s="93">
        <v>2594.0</v>
      </c>
      <c r="B2597" s="94" t="s">
        <v>5606</v>
      </c>
      <c r="C2597" s="93" t="s">
        <v>141</v>
      </c>
      <c r="D2597" s="93" t="s">
        <v>5607</v>
      </c>
      <c r="E2597" s="95">
        <v>31.9</v>
      </c>
      <c r="F2597" s="93" t="s">
        <v>85</v>
      </c>
      <c r="G2597" s="93" t="s">
        <v>606</v>
      </c>
      <c r="H2597" s="96">
        <v>3796602.55</v>
      </c>
      <c r="I2597" s="93">
        <v>2.0</v>
      </c>
      <c r="J2597" s="97">
        <v>2.8</v>
      </c>
      <c r="K2597" s="94">
        <v>2023.0</v>
      </c>
      <c r="L2597" s="93" t="s">
        <v>4983</v>
      </c>
      <c r="M2597" s="93">
        <v>2023.0</v>
      </c>
      <c r="N2597" s="93" t="s">
        <v>161</v>
      </c>
      <c r="O2597" s="65" t="str">
        <f t="shared" si="1"/>
        <v>016766430001</v>
      </c>
      <c r="P2597" s="65">
        <f t="shared" si="2"/>
        <v>1</v>
      </c>
      <c r="Q2597" s="65">
        <f t="shared" si="3"/>
        <v>2</v>
      </c>
      <c r="R2597" s="65" t="str">
        <f t="shared" si="12"/>
        <v>01.676.643/0001-12</v>
      </c>
      <c r="S2597" s="84"/>
      <c r="T2597" s="84" t="str">
        <f t="shared" si="10"/>
        <v/>
      </c>
      <c r="U2597" s="84" t="str">
        <f t="shared" si="11"/>
        <v/>
      </c>
      <c r="V2597" s="65" t="str">
        <f t="shared" si="5"/>
        <v/>
      </c>
      <c r="W2597" s="84"/>
      <c r="X2597" s="84"/>
      <c r="Y2597" s="85"/>
      <c r="Z2597" s="85"/>
      <c r="AA2597" s="65" t="str">
        <f t="shared" si="6"/>
        <v/>
      </c>
      <c r="AB2597" s="65" t="str">
        <f t="shared" si="7"/>
        <v/>
      </c>
      <c r="AC2597" s="86"/>
      <c r="AD2597" s="87" t="str">
        <f t="shared" si="8"/>
        <v/>
      </c>
      <c r="AE2597" s="84"/>
      <c r="AF2597" s="86">
        <f>IF(AC2597&gt;0,AC2597,'⚙️ Config'!$B$10)</f>
        <v>0.0075</v>
      </c>
      <c r="AG2597" s="88">
        <f t="shared" si="9"/>
        <v>28474.51913</v>
      </c>
      <c r="AH2597" s="88">
        <f>AG2597*'⚙️ Config'!$B$11</f>
        <v>142372.5956</v>
      </c>
      <c r="AI2597" s="88">
        <f>AH2597*'⚙️ Config'!$B$12</f>
        <v>42711.77869</v>
      </c>
      <c r="AJ2597" s="64"/>
      <c r="AK2597" s="84"/>
      <c r="AL2597" s="84"/>
      <c r="AM2597" s="84"/>
      <c r="AN2597" s="84"/>
      <c r="AO2597" s="84"/>
      <c r="AP2597" s="84"/>
      <c r="AQ2597" s="84"/>
    </row>
    <row r="2598" ht="15.0" customHeight="1">
      <c r="A2598" s="93">
        <v>2595.0</v>
      </c>
      <c r="B2598" s="94" t="s">
        <v>5608</v>
      </c>
      <c r="C2598" s="93" t="s">
        <v>141</v>
      </c>
      <c r="D2598" s="93" t="s">
        <v>5609</v>
      </c>
      <c r="E2598" s="95">
        <v>29.02</v>
      </c>
      <c r="F2598" s="93" t="s">
        <v>85</v>
      </c>
      <c r="G2598" s="93" t="s">
        <v>606</v>
      </c>
      <c r="H2598" s="96">
        <v>3791908.17</v>
      </c>
      <c r="I2598" s="93">
        <v>2.0</v>
      </c>
      <c r="J2598" s="97">
        <v>3.2</v>
      </c>
      <c r="K2598" s="94">
        <v>2023.0</v>
      </c>
      <c r="L2598" s="93" t="s">
        <v>448</v>
      </c>
      <c r="M2598" s="93">
        <v>2023.0</v>
      </c>
      <c r="N2598" s="93" t="s">
        <v>161</v>
      </c>
      <c r="O2598" s="65" t="str">
        <f t="shared" si="1"/>
        <v>004110020001</v>
      </c>
      <c r="P2598" s="65">
        <f t="shared" si="2"/>
        <v>7</v>
      </c>
      <c r="Q2598" s="65">
        <f t="shared" si="3"/>
        <v>3</v>
      </c>
      <c r="R2598" s="65" t="str">
        <f t="shared" si="12"/>
        <v>00.411.002/0001-73</v>
      </c>
      <c r="S2598" s="84"/>
      <c r="T2598" s="84" t="str">
        <f t="shared" si="10"/>
        <v/>
      </c>
      <c r="U2598" s="84" t="str">
        <f t="shared" si="11"/>
        <v/>
      </c>
      <c r="V2598" s="65" t="str">
        <f t="shared" si="5"/>
        <v/>
      </c>
      <c r="W2598" s="84"/>
      <c r="X2598" s="84"/>
      <c r="Y2598" s="85"/>
      <c r="Z2598" s="85"/>
      <c r="AA2598" s="65" t="str">
        <f t="shared" si="6"/>
        <v/>
      </c>
      <c r="AB2598" s="65" t="str">
        <f t="shared" si="7"/>
        <v/>
      </c>
      <c r="AC2598" s="86"/>
      <c r="AD2598" s="87" t="str">
        <f t="shared" si="8"/>
        <v/>
      </c>
      <c r="AE2598" s="84"/>
      <c r="AF2598" s="86">
        <f>IF(AC2598&gt;0,AC2598,'⚙️ Config'!$B$10)</f>
        <v>0.0075</v>
      </c>
      <c r="AG2598" s="88">
        <f t="shared" si="9"/>
        <v>28439.31128</v>
      </c>
      <c r="AH2598" s="88">
        <f>AG2598*'⚙️ Config'!$B$11</f>
        <v>142196.5564</v>
      </c>
      <c r="AI2598" s="88">
        <f>AH2598*'⚙️ Config'!$B$12</f>
        <v>42658.96691</v>
      </c>
      <c r="AJ2598" s="64"/>
      <c r="AK2598" s="84"/>
      <c r="AL2598" s="84"/>
      <c r="AM2598" s="84"/>
      <c r="AN2598" s="84"/>
      <c r="AO2598" s="84"/>
      <c r="AP2598" s="84"/>
      <c r="AQ2598" s="84"/>
    </row>
    <row r="2599" ht="15.0" customHeight="1">
      <c r="A2599" s="93">
        <v>2596.0</v>
      </c>
      <c r="B2599" s="94" t="s">
        <v>5610</v>
      </c>
      <c r="C2599" s="93" t="s">
        <v>141</v>
      </c>
      <c r="D2599" s="93" t="s">
        <v>5611</v>
      </c>
      <c r="E2599" s="95">
        <v>41.28</v>
      </c>
      <c r="F2599" s="93" t="s">
        <v>85</v>
      </c>
      <c r="G2599" s="93" t="s">
        <v>606</v>
      </c>
      <c r="H2599" s="96">
        <v>3788889.24</v>
      </c>
      <c r="I2599" s="93">
        <v>2.0</v>
      </c>
      <c r="J2599" s="97">
        <v>2.1</v>
      </c>
      <c r="K2599" s="94">
        <v>2024.0</v>
      </c>
      <c r="L2599" s="93" t="s">
        <v>295</v>
      </c>
      <c r="M2599" s="93">
        <v>2024.0</v>
      </c>
      <c r="N2599" s="93" t="s">
        <v>161</v>
      </c>
      <c r="O2599" s="65" t="str">
        <f t="shared" si="1"/>
        <v>116798280001</v>
      </c>
      <c r="P2599" s="65">
        <f t="shared" si="2"/>
        <v>3</v>
      </c>
      <c r="Q2599" s="65">
        <f t="shared" si="3"/>
        <v>4</v>
      </c>
      <c r="R2599" s="65" t="str">
        <f t="shared" si="12"/>
        <v>11.679.828/0001-34</v>
      </c>
      <c r="S2599" s="84"/>
      <c r="T2599" s="84" t="str">
        <f t="shared" si="10"/>
        <v/>
      </c>
      <c r="U2599" s="84" t="str">
        <f t="shared" si="11"/>
        <v/>
      </c>
      <c r="V2599" s="65" t="str">
        <f t="shared" si="5"/>
        <v/>
      </c>
      <c r="W2599" s="84"/>
      <c r="X2599" s="84"/>
      <c r="Y2599" s="85"/>
      <c r="Z2599" s="85"/>
      <c r="AA2599" s="65" t="str">
        <f t="shared" si="6"/>
        <v/>
      </c>
      <c r="AB2599" s="65" t="str">
        <f t="shared" si="7"/>
        <v/>
      </c>
      <c r="AC2599" s="86"/>
      <c r="AD2599" s="87" t="str">
        <f t="shared" si="8"/>
        <v/>
      </c>
      <c r="AE2599" s="84"/>
      <c r="AF2599" s="86">
        <f>IF(AC2599&gt;0,AC2599,'⚙️ Config'!$B$10)</f>
        <v>0.0075</v>
      </c>
      <c r="AG2599" s="88">
        <f t="shared" si="9"/>
        <v>28416.6693</v>
      </c>
      <c r="AH2599" s="88">
        <f>AG2599*'⚙️ Config'!$B$11</f>
        <v>142083.3465</v>
      </c>
      <c r="AI2599" s="88">
        <f>AH2599*'⚙️ Config'!$B$12</f>
        <v>42625.00395</v>
      </c>
      <c r="AJ2599" s="64"/>
      <c r="AK2599" s="84"/>
      <c r="AL2599" s="84"/>
      <c r="AM2599" s="84"/>
      <c r="AN2599" s="84"/>
      <c r="AO2599" s="84"/>
      <c r="AP2599" s="84"/>
      <c r="AQ2599" s="84"/>
    </row>
    <row r="2600" ht="15.0" customHeight="1">
      <c r="A2600" s="93">
        <v>2597.0</v>
      </c>
      <c r="B2600" s="94" t="s">
        <v>5612</v>
      </c>
      <c r="C2600" s="93" t="s">
        <v>141</v>
      </c>
      <c r="D2600" s="93" t="s">
        <v>5613</v>
      </c>
      <c r="E2600" s="95">
        <v>60.1</v>
      </c>
      <c r="F2600" s="93" t="s">
        <v>85</v>
      </c>
      <c r="G2600" s="93" t="s">
        <v>606</v>
      </c>
      <c r="H2600" s="96">
        <v>3788759.48</v>
      </c>
      <c r="I2600" s="93">
        <v>3.0</v>
      </c>
      <c r="J2600" s="97">
        <v>1.5</v>
      </c>
      <c r="K2600" s="94">
        <v>2025.0</v>
      </c>
      <c r="L2600" s="93" t="s">
        <v>4502</v>
      </c>
      <c r="M2600" s="93">
        <v>2024.0</v>
      </c>
      <c r="N2600" s="93" t="s">
        <v>208</v>
      </c>
      <c r="O2600" s="65" t="str">
        <f t="shared" si="1"/>
        <v>111514450001</v>
      </c>
      <c r="P2600" s="65">
        <f t="shared" si="2"/>
        <v>9</v>
      </c>
      <c r="Q2600" s="65">
        <f t="shared" si="3"/>
        <v>9</v>
      </c>
      <c r="R2600" s="65" t="str">
        <f t="shared" si="12"/>
        <v>11.151.445/0001-99</v>
      </c>
      <c r="S2600" s="84"/>
      <c r="T2600" s="84" t="str">
        <f t="shared" si="10"/>
        <v/>
      </c>
      <c r="U2600" s="84" t="str">
        <f t="shared" si="11"/>
        <v/>
      </c>
      <c r="V2600" s="65" t="str">
        <f t="shared" si="5"/>
        <v/>
      </c>
      <c r="W2600" s="84"/>
      <c r="X2600" s="84"/>
      <c r="Y2600" s="85"/>
      <c r="Z2600" s="85"/>
      <c r="AA2600" s="65" t="str">
        <f t="shared" si="6"/>
        <v/>
      </c>
      <c r="AB2600" s="65" t="str">
        <f t="shared" si="7"/>
        <v/>
      </c>
      <c r="AC2600" s="86"/>
      <c r="AD2600" s="87" t="str">
        <f t="shared" si="8"/>
        <v/>
      </c>
      <c r="AE2600" s="84"/>
      <c r="AF2600" s="86">
        <f>IF(AC2600&gt;0,AC2600,'⚙️ Config'!$B$10)</f>
        <v>0.0075</v>
      </c>
      <c r="AG2600" s="88">
        <f t="shared" si="9"/>
        <v>28415.6961</v>
      </c>
      <c r="AH2600" s="88">
        <f>AG2600*'⚙️ Config'!$B$11</f>
        <v>142078.4805</v>
      </c>
      <c r="AI2600" s="88">
        <f>AH2600*'⚙️ Config'!$B$12</f>
        <v>42623.54415</v>
      </c>
      <c r="AJ2600" s="64"/>
      <c r="AK2600" s="84"/>
      <c r="AL2600" s="84"/>
      <c r="AM2600" s="84"/>
      <c r="AN2600" s="84"/>
      <c r="AO2600" s="84"/>
      <c r="AP2600" s="84"/>
      <c r="AQ2600" s="84"/>
    </row>
    <row r="2601" ht="15.0" customHeight="1">
      <c r="A2601" s="93">
        <v>2598.0</v>
      </c>
      <c r="B2601" s="94" t="s">
        <v>5614</v>
      </c>
      <c r="C2601" s="93" t="s">
        <v>154</v>
      </c>
      <c r="D2601" s="93" t="s">
        <v>5615</v>
      </c>
      <c r="E2601" s="95">
        <v>35.93</v>
      </c>
      <c r="F2601" s="93" t="s">
        <v>85</v>
      </c>
      <c r="G2601" s="93" t="s">
        <v>606</v>
      </c>
      <c r="H2601" s="96">
        <v>3788185.07</v>
      </c>
      <c r="I2601" s="93">
        <v>3.0</v>
      </c>
      <c r="J2601" s="97">
        <v>2.7</v>
      </c>
      <c r="K2601" s="94">
        <v>2024.0</v>
      </c>
      <c r="L2601" s="93" t="s">
        <v>5111</v>
      </c>
      <c r="M2601" s="93">
        <v>2023.0</v>
      </c>
      <c r="N2601" s="93" t="s">
        <v>161</v>
      </c>
      <c r="O2601" s="65" t="str">
        <f t="shared" si="1"/>
        <v>208265450001</v>
      </c>
      <c r="P2601" s="65">
        <f t="shared" si="2"/>
        <v>6</v>
      </c>
      <c r="Q2601" s="65">
        <f t="shared" si="3"/>
        <v>9</v>
      </c>
      <c r="R2601" s="65" t="str">
        <f t="shared" si="12"/>
        <v>20.826.545/0001-69</v>
      </c>
      <c r="S2601" s="84"/>
      <c r="T2601" s="84" t="str">
        <f t="shared" si="10"/>
        <v/>
      </c>
      <c r="U2601" s="84" t="str">
        <f t="shared" si="11"/>
        <v/>
      </c>
      <c r="V2601" s="65" t="str">
        <f t="shared" si="5"/>
        <v/>
      </c>
      <c r="W2601" s="84"/>
      <c r="X2601" s="84"/>
      <c r="Y2601" s="85"/>
      <c r="Z2601" s="85"/>
      <c r="AA2601" s="65" t="str">
        <f t="shared" si="6"/>
        <v/>
      </c>
      <c r="AB2601" s="65" t="str">
        <f t="shared" si="7"/>
        <v/>
      </c>
      <c r="AC2601" s="86"/>
      <c r="AD2601" s="87" t="str">
        <f t="shared" si="8"/>
        <v/>
      </c>
      <c r="AE2601" s="84"/>
      <c r="AF2601" s="86">
        <f>IF(AC2601&gt;0,AC2601,'⚙️ Config'!$B$10)</f>
        <v>0.0075</v>
      </c>
      <c r="AG2601" s="88">
        <f t="shared" si="9"/>
        <v>28411.38803</v>
      </c>
      <c r="AH2601" s="88">
        <f>AG2601*'⚙️ Config'!$B$11</f>
        <v>142056.9401</v>
      </c>
      <c r="AI2601" s="88">
        <f>AH2601*'⚙️ Config'!$B$12</f>
        <v>42617.08204</v>
      </c>
      <c r="AJ2601" s="64"/>
      <c r="AK2601" s="84"/>
      <c r="AL2601" s="84"/>
      <c r="AM2601" s="84"/>
      <c r="AN2601" s="84"/>
      <c r="AO2601" s="84"/>
      <c r="AP2601" s="84"/>
      <c r="AQ2601" s="84"/>
    </row>
    <row r="2602" ht="15.0" customHeight="1">
      <c r="A2602" s="93">
        <v>2599.0</v>
      </c>
      <c r="B2602" s="94" t="s">
        <v>5616</v>
      </c>
      <c r="C2602" s="93" t="s">
        <v>141</v>
      </c>
      <c r="D2602" s="93" t="s">
        <v>5617</v>
      </c>
      <c r="E2602" s="95">
        <v>36.77</v>
      </c>
      <c r="F2602" s="93" t="s">
        <v>85</v>
      </c>
      <c r="G2602" s="93" t="s">
        <v>606</v>
      </c>
      <c r="H2602" s="96">
        <v>3779737.9</v>
      </c>
      <c r="I2602" s="93">
        <v>1.0</v>
      </c>
      <c r="J2602" s="97">
        <v>3.7</v>
      </c>
      <c r="K2602" s="94">
        <v>2022.0</v>
      </c>
      <c r="L2602" s="93" t="s">
        <v>630</v>
      </c>
      <c r="M2602" s="93">
        <v>2022.0</v>
      </c>
      <c r="N2602" s="93" t="s">
        <v>145</v>
      </c>
      <c r="O2602" s="65" t="str">
        <f t="shared" si="1"/>
        <v>063274040001</v>
      </c>
      <c r="P2602" s="65">
        <f t="shared" si="2"/>
        <v>7</v>
      </c>
      <c r="Q2602" s="65">
        <f t="shared" si="3"/>
        <v>0</v>
      </c>
      <c r="R2602" s="65" t="str">
        <f t="shared" si="12"/>
        <v>06.327.404/0001-70</v>
      </c>
      <c r="S2602" s="84"/>
      <c r="T2602" s="84" t="str">
        <f t="shared" si="10"/>
        <v/>
      </c>
      <c r="U2602" s="84" t="str">
        <f t="shared" si="11"/>
        <v/>
      </c>
      <c r="V2602" s="65" t="str">
        <f t="shared" si="5"/>
        <v/>
      </c>
      <c r="W2602" s="84"/>
      <c r="X2602" s="84"/>
      <c r="Y2602" s="85"/>
      <c r="Z2602" s="85"/>
      <c r="AA2602" s="65" t="str">
        <f t="shared" si="6"/>
        <v/>
      </c>
      <c r="AB2602" s="65" t="str">
        <f t="shared" si="7"/>
        <v/>
      </c>
      <c r="AC2602" s="86"/>
      <c r="AD2602" s="87" t="str">
        <f t="shared" si="8"/>
        <v/>
      </c>
      <c r="AE2602" s="84"/>
      <c r="AF2602" s="86">
        <f>IF(AC2602&gt;0,AC2602,'⚙️ Config'!$B$10)</f>
        <v>0.0075</v>
      </c>
      <c r="AG2602" s="88">
        <f t="shared" si="9"/>
        <v>28348.03425</v>
      </c>
      <c r="AH2602" s="88">
        <f>AG2602*'⚙️ Config'!$B$11</f>
        <v>141740.1713</v>
      </c>
      <c r="AI2602" s="88">
        <f>AH2602*'⚙️ Config'!$B$12</f>
        <v>42522.05138</v>
      </c>
      <c r="AJ2602" s="64"/>
      <c r="AK2602" s="84"/>
      <c r="AL2602" s="84"/>
      <c r="AM2602" s="84"/>
      <c r="AN2602" s="84"/>
      <c r="AO2602" s="84"/>
      <c r="AP2602" s="84"/>
      <c r="AQ2602" s="84"/>
    </row>
    <row r="2603" ht="15.0" customHeight="1">
      <c r="A2603" s="93">
        <v>2600.0</v>
      </c>
      <c r="B2603" s="94" t="s">
        <v>5618</v>
      </c>
      <c r="C2603" s="93" t="s">
        <v>141</v>
      </c>
      <c r="D2603" s="93" t="s">
        <v>5619</v>
      </c>
      <c r="E2603" s="95">
        <v>30.57</v>
      </c>
      <c r="F2603" s="93" t="s">
        <v>85</v>
      </c>
      <c r="G2603" s="93" t="s">
        <v>606</v>
      </c>
      <c r="H2603" s="96">
        <v>3777294.79</v>
      </c>
      <c r="I2603" s="93">
        <v>2.0</v>
      </c>
      <c r="J2603" s="97">
        <v>3.6</v>
      </c>
      <c r="K2603" s="94">
        <v>2023.0</v>
      </c>
      <c r="L2603" s="93" t="s">
        <v>315</v>
      </c>
      <c r="M2603" s="93">
        <v>2022.0</v>
      </c>
      <c r="N2603" s="93" t="s">
        <v>189</v>
      </c>
      <c r="O2603" s="65" t="str">
        <f t="shared" si="1"/>
        <v>552074430001</v>
      </c>
      <c r="P2603" s="65">
        <f t="shared" si="2"/>
        <v>4</v>
      </c>
      <c r="Q2603" s="65">
        <f t="shared" si="3"/>
        <v>0</v>
      </c>
      <c r="R2603" s="65" t="str">
        <f t="shared" si="12"/>
        <v>55.207.443/0001-40</v>
      </c>
      <c r="S2603" s="84"/>
      <c r="T2603" s="84" t="str">
        <f t="shared" si="10"/>
        <v/>
      </c>
      <c r="U2603" s="84" t="str">
        <f t="shared" si="11"/>
        <v/>
      </c>
      <c r="V2603" s="65" t="str">
        <f t="shared" si="5"/>
        <v/>
      </c>
      <c r="W2603" s="84"/>
      <c r="X2603" s="84"/>
      <c r="Y2603" s="85"/>
      <c r="Z2603" s="85"/>
      <c r="AA2603" s="65" t="str">
        <f t="shared" si="6"/>
        <v/>
      </c>
      <c r="AB2603" s="65" t="str">
        <f t="shared" si="7"/>
        <v/>
      </c>
      <c r="AC2603" s="86"/>
      <c r="AD2603" s="87" t="str">
        <f t="shared" si="8"/>
        <v/>
      </c>
      <c r="AE2603" s="84"/>
      <c r="AF2603" s="86">
        <f>IF(AC2603&gt;0,AC2603,'⚙️ Config'!$B$10)</f>
        <v>0.0075</v>
      </c>
      <c r="AG2603" s="88">
        <f t="shared" si="9"/>
        <v>28329.71093</v>
      </c>
      <c r="AH2603" s="88">
        <f>AG2603*'⚙️ Config'!$B$11</f>
        <v>141648.5546</v>
      </c>
      <c r="AI2603" s="88">
        <f>AH2603*'⚙️ Config'!$B$12</f>
        <v>42494.56639</v>
      </c>
      <c r="AJ2603" s="64"/>
      <c r="AK2603" s="84"/>
      <c r="AL2603" s="84"/>
      <c r="AM2603" s="84"/>
      <c r="AN2603" s="84"/>
      <c r="AO2603" s="84"/>
      <c r="AP2603" s="84"/>
      <c r="AQ2603" s="84"/>
    </row>
    <row r="2604" ht="15.0" customHeight="1">
      <c r="A2604" s="93">
        <v>2601.0</v>
      </c>
      <c r="B2604" s="94" t="s">
        <v>5620</v>
      </c>
      <c r="C2604" s="93" t="s">
        <v>141</v>
      </c>
      <c r="D2604" s="93" t="s">
        <v>5621</v>
      </c>
      <c r="E2604" s="95">
        <v>55.82</v>
      </c>
      <c r="F2604" s="93" t="s">
        <v>85</v>
      </c>
      <c r="G2604" s="93" t="s">
        <v>606</v>
      </c>
      <c r="H2604" s="96">
        <v>3757783.2</v>
      </c>
      <c r="I2604" s="93">
        <v>3.0</v>
      </c>
      <c r="J2604" s="97">
        <v>1.6</v>
      </c>
      <c r="K2604" s="94">
        <v>2025.0</v>
      </c>
      <c r="L2604" s="93" t="s">
        <v>387</v>
      </c>
      <c r="M2604" s="93">
        <v>2024.0</v>
      </c>
      <c r="N2604" s="93" t="s">
        <v>208</v>
      </c>
      <c r="O2604" s="65" t="str">
        <f t="shared" si="1"/>
        <v>318579900001</v>
      </c>
      <c r="P2604" s="65">
        <f t="shared" si="2"/>
        <v>0</v>
      </c>
      <c r="Q2604" s="65">
        <f t="shared" si="3"/>
        <v>2</v>
      </c>
      <c r="R2604" s="65" t="str">
        <f t="shared" si="12"/>
        <v>31.857.990/0001-02</v>
      </c>
      <c r="S2604" s="84"/>
      <c r="T2604" s="84" t="str">
        <f t="shared" si="10"/>
        <v/>
      </c>
      <c r="U2604" s="84" t="str">
        <f t="shared" si="11"/>
        <v/>
      </c>
      <c r="V2604" s="65" t="str">
        <f t="shared" si="5"/>
        <v/>
      </c>
      <c r="W2604" s="84"/>
      <c r="X2604" s="84"/>
      <c r="Y2604" s="85"/>
      <c r="Z2604" s="85"/>
      <c r="AA2604" s="65" t="str">
        <f t="shared" si="6"/>
        <v/>
      </c>
      <c r="AB2604" s="65" t="str">
        <f t="shared" si="7"/>
        <v/>
      </c>
      <c r="AC2604" s="86"/>
      <c r="AD2604" s="87" t="str">
        <f t="shared" si="8"/>
        <v/>
      </c>
      <c r="AE2604" s="84"/>
      <c r="AF2604" s="86">
        <f>IF(AC2604&gt;0,AC2604,'⚙️ Config'!$B$10)</f>
        <v>0.0075</v>
      </c>
      <c r="AG2604" s="88">
        <f t="shared" si="9"/>
        <v>28183.374</v>
      </c>
      <c r="AH2604" s="88">
        <f>AG2604*'⚙️ Config'!$B$11</f>
        <v>140916.87</v>
      </c>
      <c r="AI2604" s="88">
        <f>AH2604*'⚙️ Config'!$B$12</f>
        <v>42275.061</v>
      </c>
      <c r="AJ2604" s="64"/>
      <c r="AK2604" s="84"/>
      <c r="AL2604" s="84"/>
      <c r="AM2604" s="84"/>
      <c r="AN2604" s="84"/>
      <c r="AO2604" s="84"/>
      <c r="AP2604" s="84"/>
      <c r="AQ2604" s="84"/>
    </row>
    <row r="2605" ht="15.0" customHeight="1">
      <c r="A2605" s="93">
        <v>2602.0</v>
      </c>
      <c r="B2605" s="94" t="s">
        <v>5622</v>
      </c>
      <c r="C2605" s="93" t="s">
        <v>141</v>
      </c>
      <c r="D2605" s="93" t="s">
        <v>5623</v>
      </c>
      <c r="E2605" s="95">
        <v>39.02</v>
      </c>
      <c r="F2605" s="93" t="s">
        <v>85</v>
      </c>
      <c r="G2605" s="93" t="s">
        <v>606</v>
      </c>
      <c r="H2605" s="96">
        <v>3755804.73</v>
      </c>
      <c r="I2605" s="93">
        <v>1.0</v>
      </c>
      <c r="J2605" s="97">
        <v>3.2</v>
      </c>
      <c r="K2605" s="94">
        <v>2023.0</v>
      </c>
      <c r="L2605" s="93" t="s">
        <v>202</v>
      </c>
      <c r="M2605" s="93">
        <v>2023.0</v>
      </c>
      <c r="N2605" s="93" t="s">
        <v>161</v>
      </c>
      <c r="O2605" s="65" t="str">
        <f t="shared" si="1"/>
        <v>012838020001</v>
      </c>
      <c r="P2605" s="65">
        <f t="shared" si="2"/>
        <v>1</v>
      </c>
      <c r="Q2605" s="65">
        <f t="shared" si="3"/>
        <v>9</v>
      </c>
      <c r="R2605" s="65" t="str">
        <f t="shared" si="12"/>
        <v>01.283.802/0001-19</v>
      </c>
      <c r="S2605" s="84"/>
      <c r="T2605" s="84" t="str">
        <f t="shared" si="10"/>
        <v/>
      </c>
      <c r="U2605" s="84" t="str">
        <f t="shared" si="11"/>
        <v/>
      </c>
      <c r="V2605" s="65" t="str">
        <f t="shared" si="5"/>
        <v/>
      </c>
      <c r="W2605" s="84"/>
      <c r="X2605" s="84"/>
      <c r="Y2605" s="85"/>
      <c r="Z2605" s="85"/>
      <c r="AA2605" s="65" t="str">
        <f t="shared" si="6"/>
        <v/>
      </c>
      <c r="AB2605" s="65" t="str">
        <f t="shared" si="7"/>
        <v/>
      </c>
      <c r="AC2605" s="86"/>
      <c r="AD2605" s="87" t="str">
        <f t="shared" si="8"/>
        <v/>
      </c>
      <c r="AE2605" s="84"/>
      <c r="AF2605" s="86">
        <f>IF(AC2605&gt;0,AC2605,'⚙️ Config'!$B$10)</f>
        <v>0.0075</v>
      </c>
      <c r="AG2605" s="88">
        <f t="shared" si="9"/>
        <v>28168.53548</v>
      </c>
      <c r="AH2605" s="88">
        <f>AG2605*'⚙️ Config'!$B$11</f>
        <v>140842.6774</v>
      </c>
      <c r="AI2605" s="88">
        <f>AH2605*'⚙️ Config'!$B$12</f>
        <v>42252.80321</v>
      </c>
      <c r="AJ2605" s="64"/>
      <c r="AK2605" s="84"/>
      <c r="AL2605" s="84"/>
      <c r="AM2605" s="84"/>
      <c r="AN2605" s="84"/>
      <c r="AO2605" s="84"/>
      <c r="AP2605" s="84"/>
      <c r="AQ2605" s="84"/>
    </row>
    <row r="2606" ht="15.0" customHeight="1">
      <c r="A2606" s="93">
        <v>2603.0</v>
      </c>
      <c r="B2606" s="94" t="s">
        <v>5624</v>
      </c>
      <c r="C2606" s="93" t="s">
        <v>141</v>
      </c>
      <c r="D2606" s="93" t="s">
        <v>5625</v>
      </c>
      <c r="E2606" s="95">
        <v>31.58</v>
      </c>
      <c r="F2606" s="93" t="s">
        <v>85</v>
      </c>
      <c r="G2606" s="93" t="s">
        <v>606</v>
      </c>
      <c r="H2606" s="96">
        <v>3749644.79</v>
      </c>
      <c r="I2606" s="93">
        <v>3.0</v>
      </c>
      <c r="J2606" s="97">
        <v>2.9</v>
      </c>
      <c r="K2606" s="94">
        <v>2024.0</v>
      </c>
      <c r="L2606" s="93" t="s">
        <v>202</v>
      </c>
      <c r="M2606" s="93">
        <v>2023.0</v>
      </c>
      <c r="N2606" s="93" t="s">
        <v>161</v>
      </c>
      <c r="O2606" s="65" t="str">
        <f t="shared" si="1"/>
        <v>262726490001</v>
      </c>
      <c r="P2606" s="65">
        <f t="shared" si="2"/>
        <v>5</v>
      </c>
      <c r="Q2606" s="65">
        <f t="shared" si="3"/>
        <v>5</v>
      </c>
      <c r="R2606" s="65" t="str">
        <f t="shared" si="12"/>
        <v>26.272.649/0001-55</v>
      </c>
      <c r="S2606" s="84"/>
      <c r="T2606" s="84" t="str">
        <f t="shared" si="10"/>
        <v/>
      </c>
      <c r="U2606" s="84" t="str">
        <f t="shared" si="11"/>
        <v/>
      </c>
      <c r="V2606" s="65" t="str">
        <f t="shared" si="5"/>
        <v/>
      </c>
      <c r="W2606" s="84"/>
      <c r="X2606" s="84"/>
      <c r="Y2606" s="85"/>
      <c r="Z2606" s="85"/>
      <c r="AA2606" s="65" t="str">
        <f t="shared" si="6"/>
        <v/>
      </c>
      <c r="AB2606" s="65" t="str">
        <f t="shared" si="7"/>
        <v/>
      </c>
      <c r="AC2606" s="86"/>
      <c r="AD2606" s="87" t="str">
        <f t="shared" si="8"/>
        <v/>
      </c>
      <c r="AE2606" s="84"/>
      <c r="AF2606" s="86">
        <f>IF(AC2606&gt;0,AC2606,'⚙️ Config'!$B$10)</f>
        <v>0.0075</v>
      </c>
      <c r="AG2606" s="88">
        <f t="shared" si="9"/>
        <v>28122.33593</v>
      </c>
      <c r="AH2606" s="88">
        <f>AG2606*'⚙️ Config'!$B$11</f>
        <v>140611.6796</v>
      </c>
      <c r="AI2606" s="88">
        <f>AH2606*'⚙️ Config'!$B$12</f>
        <v>42183.50389</v>
      </c>
      <c r="AJ2606" s="64"/>
      <c r="AK2606" s="84"/>
      <c r="AL2606" s="84"/>
      <c r="AM2606" s="84"/>
      <c r="AN2606" s="84"/>
      <c r="AO2606" s="84"/>
      <c r="AP2606" s="84"/>
      <c r="AQ2606" s="84"/>
    </row>
    <row r="2607" ht="15.0" customHeight="1">
      <c r="A2607" s="93">
        <v>2604.0</v>
      </c>
      <c r="B2607" s="94" t="s">
        <v>5626</v>
      </c>
      <c r="C2607" s="93" t="s">
        <v>141</v>
      </c>
      <c r="D2607" s="93" t="s">
        <v>5627</v>
      </c>
      <c r="E2607" s="95">
        <v>39.68</v>
      </c>
      <c r="F2607" s="93" t="s">
        <v>85</v>
      </c>
      <c r="G2607" s="93" t="s">
        <v>606</v>
      </c>
      <c r="H2607" s="96">
        <v>3748340.09</v>
      </c>
      <c r="I2607" s="93">
        <v>2.0</v>
      </c>
      <c r="J2607" s="97">
        <v>2.4</v>
      </c>
      <c r="K2607" s="94">
        <v>2024.0</v>
      </c>
      <c r="L2607" s="93" t="s">
        <v>295</v>
      </c>
      <c r="M2607" s="93">
        <v>2023.0</v>
      </c>
      <c r="N2607" s="93" t="s">
        <v>161</v>
      </c>
      <c r="O2607" s="65" t="str">
        <f t="shared" si="1"/>
        <v>288427130001</v>
      </c>
      <c r="P2607" s="65">
        <f t="shared" si="2"/>
        <v>1</v>
      </c>
      <c r="Q2607" s="65">
        <f t="shared" si="3"/>
        <v>1</v>
      </c>
      <c r="R2607" s="65" t="str">
        <f t="shared" si="12"/>
        <v>28.842.713/0001-11</v>
      </c>
      <c r="S2607" s="84"/>
      <c r="T2607" s="84" t="str">
        <f t="shared" si="10"/>
        <v/>
      </c>
      <c r="U2607" s="84" t="str">
        <f t="shared" si="11"/>
        <v/>
      </c>
      <c r="V2607" s="65" t="str">
        <f t="shared" si="5"/>
        <v/>
      </c>
      <c r="W2607" s="84"/>
      <c r="X2607" s="84"/>
      <c r="Y2607" s="85"/>
      <c r="Z2607" s="85"/>
      <c r="AA2607" s="65" t="str">
        <f t="shared" si="6"/>
        <v/>
      </c>
      <c r="AB2607" s="65" t="str">
        <f t="shared" si="7"/>
        <v/>
      </c>
      <c r="AC2607" s="86"/>
      <c r="AD2607" s="87" t="str">
        <f t="shared" si="8"/>
        <v/>
      </c>
      <c r="AE2607" s="84"/>
      <c r="AF2607" s="86">
        <f>IF(AC2607&gt;0,AC2607,'⚙️ Config'!$B$10)</f>
        <v>0.0075</v>
      </c>
      <c r="AG2607" s="88">
        <f t="shared" si="9"/>
        <v>28112.55068</v>
      </c>
      <c r="AH2607" s="88">
        <f>AG2607*'⚙️ Config'!$B$11</f>
        <v>140562.7534</v>
      </c>
      <c r="AI2607" s="88">
        <f>AH2607*'⚙️ Config'!$B$12</f>
        <v>42168.82601</v>
      </c>
      <c r="AJ2607" s="64"/>
      <c r="AK2607" s="84"/>
      <c r="AL2607" s="84"/>
      <c r="AM2607" s="84"/>
      <c r="AN2607" s="84"/>
      <c r="AO2607" s="84"/>
      <c r="AP2607" s="84"/>
      <c r="AQ2607" s="84"/>
    </row>
    <row r="2608" ht="15.0" customHeight="1">
      <c r="A2608" s="93">
        <v>2605.0</v>
      </c>
      <c r="B2608" s="94" t="s">
        <v>5628</v>
      </c>
      <c r="C2608" s="93" t="s">
        <v>141</v>
      </c>
      <c r="D2608" s="93" t="s">
        <v>5629</v>
      </c>
      <c r="E2608" s="95">
        <v>35.93</v>
      </c>
      <c r="F2608" s="93" t="s">
        <v>85</v>
      </c>
      <c r="G2608" s="93" t="s">
        <v>606</v>
      </c>
      <c r="H2608" s="96">
        <v>3742944.23</v>
      </c>
      <c r="I2608" s="93">
        <v>3.0</v>
      </c>
      <c r="J2608" s="97">
        <v>1.9</v>
      </c>
      <c r="K2608" s="94">
        <v>2024.0</v>
      </c>
      <c r="L2608" s="93" t="s">
        <v>202</v>
      </c>
      <c r="M2608" s="93">
        <v>2024.0</v>
      </c>
      <c r="N2608" s="93" t="s">
        <v>161</v>
      </c>
      <c r="O2608" s="65" t="str">
        <f t="shared" si="1"/>
        <v>237666900001</v>
      </c>
      <c r="P2608" s="65">
        <f t="shared" si="2"/>
        <v>9</v>
      </c>
      <c r="Q2608" s="65">
        <f t="shared" si="3"/>
        <v>0</v>
      </c>
      <c r="R2608" s="65" t="str">
        <f t="shared" si="12"/>
        <v>23.766.690/0001-90</v>
      </c>
      <c r="S2608" s="84"/>
      <c r="T2608" s="84" t="str">
        <f t="shared" si="10"/>
        <v/>
      </c>
      <c r="U2608" s="84" t="str">
        <f t="shared" si="11"/>
        <v/>
      </c>
      <c r="V2608" s="65" t="str">
        <f t="shared" si="5"/>
        <v/>
      </c>
      <c r="W2608" s="84"/>
      <c r="X2608" s="84"/>
      <c r="Y2608" s="85"/>
      <c r="Z2608" s="85"/>
      <c r="AA2608" s="65" t="str">
        <f t="shared" si="6"/>
        <v/>
      </c>
      <c r="AB2608" s="65" t="str">
        <f t="shared" si="7"/>
        <v/>
      </c>
      <c r="AC2608" s="86"/>
      <c r="AD2608" s="87" t="str">
        <f t="shared" si="8"/>
        <v/>
      </c>
      <c r="AE2608" s="84"/>
      <c r="AF2608" s="86">
        <f>IF(AC2608&gt;0,AC2608,'⚙️ Config'!$B$10)</f>
        <v>0.0075</v>
      </c>
      <c r="AG2608" s="88">
        <f t="shared" si="9"/>
        <v>28072.08173</v>
      </c>
      <c r="AH2608" s="88">
        <f>AG2608*'⚙️ Config'!$B$11</f>
        <v>140360.4086</v>
      </c>
      <c r="AI2608" s="88">
        <f>AH2608*'⚙️ Config'!$B$12</f>
        <v>42108.12259</v>
      </c>
      <c r="AJ2608" s="64"/>
      <c r="AK2608" s="84"/>
      <c r="AL2608" s="84"/>
      <c r="AM2608" s="84"/>
      <c r="AN2608" s="84"/>
      <c r="AO2608" s="84"/>
      <c r="AP2608" s="84"/>
      <c r="AQ2608" s="84"/>
    </row>
    <row r="2609" ht="15.0" customHeight="1">
      <c r="A2609" s="93">
        <v>2606.0</v>
      </c>
      <c r="B2609" s="94" t="s">
        <v>5630</v>
      </c>
      <c r="C2609" s="93" t="s">
        <v>141</v>
      </c>
      <c r="D2609" s="93" t="s">
        <v>5631</v>
      </c>
      <c r="E2609" s="95">
        <v>24.18</v>
      </c>
      <c r="F2609" s="93" t="s">
        <v>85</v>
      </c>
      <c r="G2609" s="93" t="s">
        <v>606</v>
      </c>
      <c r="H2609" s="96">
        <v>3741321.74</v>
      </c>
      <c r="I2609" s="93">
        <v>3.0</v>
      </c>
      <c r="J2609" s="97">
        <v>3.8</v>
      </c>
      <c r="K2609" s="94">
        <v>2023.0</v>
      </c>
      <c r="L2609" s="93" t="s">
        <v>615</v>
      </c>
      <c r="M2609" s="93">
        <v>2022.0</v>
      </c>
      <c r="N2609" s="93" t="s">
        <v>161</v>
      </c>
      <c r="O2609" s="65" t="str">
        <f t="shared" si="1"/>
        <v>676863290001</v>
      </c>
      <c r="P2609" s="65">
        <f t="shared" si="2"/>
        <v>2</v>
      </c>
      <c r="Q2609" s="65">
        <f t="shared" si="3"/>
        <v>9</v>
      </c>
      <c r="R2609" s="65" t="str">
        <f t="shared" si="12"/>
        <v>67.686.329/0001-29</v>
      </c>
      <c r="S2609" s="84"/>
      <c r="T2609" s="84" t="str">
        <f t="shared" si="10"/>
        <v/>
      </c>
      <c r="U2609" s="84" t="str">
        <f t="shared" si="11"/>
        <v/>
      </c>
      <c r="V2609" s="65" t="str">
        <f t="shared" si="5"/>
        <v/>
      </c>
      <c r="W2609" s="84"/>
      <c r="X2609" s="84"/>
      <c r="Y2609" s="85"/>
      <c r="Z2609" s="85"/>
      <c r="AA2609" s="65" t="str">
        <f t="shared" si="6"/>
        <v/>
      </c>
      <c r="AB2609" s="65" t="str">
        <f t="shared" si="7"/>
        <v/>
      </c>
      <c r="AC2609" s="86"/>
      <c r="AD2609" s="87" t="str">
        <f t="shared" si="8"/>
        <v/>
      </c>
      <c r="AE2609" s="84"/>
      <c r="AF2609" s="86">
        <f>IF(AC2609&gt;0,AC2609,'⚙️ Config'!$B$10)</f>
        <v>0.0075</v>
      </c>
      <c r="AG2609" s="88">
        <f t="shared" si="9"/>
        <v>28059.91305</v>
      </c>
      <c r="AH2609" s="88">
        <f>AG2609*'⚙️ Config'!$B$11</f>
        <v>140299.5653</v>
      </c>
      <c r="AI2609" s="88">
        <f>AH2609*'⚙️ Config'!$B$12</f>
        <v>42089.86958</v>
      </c>
      <c r="AJ2609" s="64"/>
      <c r="AK2609" s="84"/>
      <c r="AL2609" s="84"/>
      <c r="AM2609" s="84"/>
      <c r="AN2609" s="84"/>
      <c r="AO2609" s="84"/>
      <c r="AP2609" s="84"/>
      <c r="AQ2609" s="84"/>
    </row>
    <row r="2610" ht="15.0" customHeight="1">
      <c r="A2610" s="93">
        <v>2607.0</v>
      </c>
      <c r="B2610" s="94" t="s">
        <v>5632</v>
      </c>
      <c r="C2610" s="93" t="s">
        <v>141</v>
      </c>
      <c r="D2610" s="93" t="s">
        <v>5633</v>
      </c>
      <c r="E2610" s="95">
        <v>43.61</v>
      </c>
      <c r="F2610" s="93" t="s">
        <v>85</v>
      </c>
      <c r="G2610" s="93" t="s">
        <v>606</v>
      </c>
      <c r="H2610" s="96">
        <v>3715839.42</v>
      </c>
      <c r="I2610" s="93">
        <v>3.0</v>
      </c>
      <c r="J2610" s="97">
        <v>1.4</v>
      </c>
      <c r="K2610" s="94">
        <v>2024.0</v>
      </c>
      <c r="L2610" s="93" t="s">
        <v>4726</v>
      </c>
      <c r="M2610" s="93">
        <v>2024.0</v>
      </c>
      <c r="N2610" s="93" t="s">
        <v>161</v>
      </c>
      <c r="O2610" s="65" t="str">
        <f t="shared" si="1"/>
        <v>104986230001</v>
      </c>
      <c r="P2610" s="65">
        <f t="shared" si="2"/>
        <v>9</v>
      </c>
      <c r="Q2610" s="65">
        <f t="shared" si="3"/>
        <v>0</v>
      </c>
      <c r="R2610" s="65" t="str">
        <f t="shared" si="12"/>
        <v>10.498.623/0001-90</v>
      </c>
      <c r="S2610" s="84"/>
      <c r="T2610" s="84" t="str">
        <f t="shared" si="10"/>
        <v/>
      </c>
      <c r="U2610" s="84" t="str">
        <f t="shared" si="11"/>
        <v/>
      </c>
      <c r="V2610" s="65" t="str">
        <f t="shared" si="5"/>
        <v/>
      </c>
      <c r="W2610" s="84"/>
      <c r="X2610" s="84"/>
      <c r="Y2610" s="85"/>
      <c r="Z2610" s="85"/>
      <c r="AA2610" s="65" t="str">
        <f t="shared" si="6"/>
        <v/>
      </c>
      <c r="AB2610" s="65" t="str">
        <f t="shared" si="7"/>
        <v/>
      </c>
      <c r="AC2610" s="86"/>
      <c r="AD2610" s="87" t="str">
        <f t="shared" si="8"/>
        <v/>
      </c>
      <c r="AE2610" s="84"/>
      <c r="AF2610" s="86">
        <f>IF(AC2610&gt;0,AC2610,'⚙️ Config'!$B$10)</f>
        <v>0.0075</v>
      </c>
      <c r="AG2610" s="88">
        <f t="shared" si="9"/>
        <v>27868.79565</v>
      </c>
      <c r="AH2610" s="88">
        <f>AG2610*'⚙️ Config'!$B$11</f>
        <v>139343.9783</v>
      </c>
      <c r="AI2610" s="88">
        <f>AH2610*'⚙️ Config'!$B$12</f>
        <v>41803.19348</v>
      </c>
      <c r="AJ2610" s="64"/>
      <c r="AK2610" s="84"/>
      <c r="AL2610" s="84"/>
      <c r="AM2610" s="84"/>
      <c r="AN2610" s="84"/>
      <c r="AO2610" s="84"/>
      <c r="AP2610" s="84"/>
      <c r="AQ2610" s="84"/>
    </row>
    <row r="2611" ht="15.0" customHeight="1">
      <c r="A2611" s="93">
        <v>2608.0</v>
      </c>
      <c r="B2611" s="94" t="s">
        <v>5634</v>
      </c>
      <c r="C2611" s="93" t="s">
        <v>141</v>
      </c>
      <c r="D2611" s="93" t="s">
        <v>5635</v>
      </c>
      <c r="E2611" s="95">
        <v>50.91</v>
      </c>
      <c r="F2611" s="93" t="s">
        <v>85</v>
      </c>
      <c r="G2611" s="93" t="s">
        <v>606</v>
      </c>
      <c r="H2611" s="96">
        <v>3711591.27</v>
      </c>
      <c r="I2611" s="93">
        <v>2.0</v>
      </c>
      <c r="J2611" s="97">
        <v>3.2</v>
      </c>
      <c r="K2611" s="94">
        <v>2025.0</v>
      </c>
      <c r="L2611" s="93" t="s">
        <v>719</v>
      </c>
      <c r="M2611" s="93">
        <v>2023.0</v>
      </c>
      <c r="N2611" s="93" t="s">
        <v>208</v>
      </c>
      <c r="O2611" s="65" t="str">
        <f t="shared" si="1"/>
        <v>204675760001</v>
      </c>
      <c r="P2611" s="65">
        <f t="shared" si="2"/>
        <v>7</v>
      </c>
      <c r="Q2611" s="65">
        <f t="shared" si="3"/>
        <v>0</v>
      </c>
      <c r="R2611" s="65" t="str">
        <f t="shared" si="12"/>
        <v>20.467.576/0001-70</v>
      </c>
      <c r="S2611" s="84"/>
      <c r="T2611" s="84" t="str">
        <f t="shared" si="10"/>
        <v/>
      </c>
      <c r="U2611" s="84" t="str">
        <f t="shared" si="11"/>
        <v/>
      </c>
      <c r="V2611" s="65" t="str">
        <f t="shared" si="5"/>
        <v/>
      </c>
      <c r="W2611" s="84"/>
      <c r="X2611" s="84"/>
      <c r="Y2611" s="85"/>
      <c r="Z2611" s="85"/>
      <c r="AA2611" s="65" t="str">
        <f t="shared" si="6"/>
        <v/>
      </c>
      <c r="AB2611" s="65" t="str">
        <f t="shared" si="7"/>
        <v/>
      </c>
      <c r="AC2611" s="86"/>
      <c r="AD2611" s="87" t="str">
        <f t="shared" si="8"/>
        <v/>
      </c>
      <c r="AE2611" s="84"/>
      <c r="AF2611" s="86">
        <f>IF(AC2611&gt;0,AC2611,'⚙️ Config'!$B$10)</f>
        <v>0.0075</v>
      </c>
      <c r="AG2611" s="88">
        <f t="shared" si="9"/>
        <v>27836.93453</v>
      </c>
      <c r="AH2611" s="88">
        <f>AG2611*'⚙️ Config'!$B$11</f>
        <v>139184.6726</v>
      </c>
      <c r="AI2611" s="88">
        <f>AH2611*'⚙️ Config'!$B$12</f>
        <v>41755.40179</v>
      </c>
      <c r="AJ2611" s="64"/>
      <c r="AK2611" s="84"/>
      <c r="AL2611" s="84"/>
      <c r="AM2611" s="84"/>
      <c r="AN2611" s="84"/>
      <c r="AO2611" s="84"/>
      <c r="AP2611" s="84"/>
      <c r="AQ2611" s="84"/>
    </row>
    <row r="2612" ht="15.0" customHeight="1">
      <c r="A2612" s="93">
        <v>2609.0</v>
      </c>
      <c r="B2612" s="94" t="s">
        <v>5636</v>
      </c>
      <c r="C2612" s="93" t="s">
        <v>141</v>
      </c>
      <c r="D2612" s="93" t="s">
        <v>5637</v>
      </c>
      <c r="E2612" s="95">
        <v>36.01</v>
      </c>
      <c r="F2612" s="93" t="s">
        <v>85</v>
      </c>
      <c r="G2612" s="93" t="s">
        <v>606</v>
      </c>
      <c r="H2612" s="96">
        <v>3710891.12</v>
      </c>
      <c r="I2612" s="93">
        <v>1.0</v>
      </c>
      <c r="J2612" s="97">
        <v>3.9</v>
      </c>
      <c r="K2612" s="94">
        <v>2022.0</v>
      </c>
      <c r="L2612" s="93" t="s">
        <v>630</v>
      </c>
      <c r="M2612" s="93">
        <v>2022.0</v>
      </c>
      <c r="N2612" s="93" t="s">
        <v>145</v>
      </c>
      <c r="O2612" s="65" t="str">
        <f t="shared" si="1"/>
        <v>178045200001</v>
      </c>
      <c r="P2612" s="65">
        <f t="shared" si="2"/>
        <v>5</v>
      </c>
      <c r="Q2612" s="65">
        <f t="shared" si="3"/>
        <v>0</v>
      </c>
      <c r="R2612" s="65" t="str">
        <f t="shared" si="12"/>
        <v>17.804.520/0001-50</v>
      </c>
      <c r="S2612" s="84"/>
      <c r="T2612" s="84" t="str">
        <f t="shared" si="10"/>
        <v/>
      </c>
      <c r="U2612" s="84" t="str">
        <f t="shared" si="11"/>
        <v/>
      </c>
      <c r="V2612" s="65" t="str">
        <f t="shared" si="5"/>
        <v/>
      </c>
      <c r="W2612" s="84"/>
      <c r="X2612" s="84"/>
      <c r="Y2612" s="85"/>
      <c r="Z2612" s="85"/>
      <c r="AA2612" s="65" t="str">
        <f t="shared" si="6"/>
        <v/>
      </c>
      <c r="AB2612" s="65" t="str">
        <f t="shared" si="7"/>
        <v/>
      </c>
      <c r="AC2612" s="86"/>
      <c r="AD2612" s="87" t="str">
        <f t="shared" si="8"/>
        <v/>
      </c>
      <c r="AE2612" s="84"/>
      <c r="AF2612" s="86">
        <f>IF(AC2612&gt;0,AC2612,'⚙️ Config'!$B$10)</f>
        <v>0.0075</v>
      </c>
      <c r="AG2612" s="88">
        <f t="shared" si="9"/>
        <v>27831.6834</v>
      </c>
      <c r="AH2612" s="88">
        <f>AG2612*'⚙️ Config'!$B$11</f>
        <v>139158.417</v>
      </c>
      <c r="AI2612" s="88">
        <f>AH2612*'⚙️ Config'!$B$12</f>
        <v>41747.5251</v>
      </c>
      <c r="AJ2612" s="64"/>
      <c r="AK2612" s="84"/>
      <c r="AL2612" s="84"/>
      <c r="AM2612" s="84"/>
      <c r="AN2612" s="84"/>
      <c r="AO2612" s="84"/>
      <c r="AP2612" s="84"/>
      <c r="AQ2612" s="84"/>
    </row>
    <row r="2613" ht="15.0" customHeight="1">
      <c r="A2613" s="93">
        <v>2610.0</v>
      </c>
      <c r="B2613" s="94" t="s">
        <v>5638</v>
      </c>
      <c r="C2613" s="93" t="s">
        <v>141</v>
      </c>
      <c r="D2613" s="93" t="s">
        <v>5639</v>
      </c>
      <c r="E2613" s="95">
        <v>26.01</v>
      </c>
      <c r="F2613" s="93" t="s">
        <v>85</v>
      </c>
      <c r="G2613" s="93" t="s">
        <v>606</v>
      </c>
      <c r="H2613" s="96">
        <v>3693994.09</v>
      </c>
      <c r="I2613" s="93">
        <v>2.0</v>
      </c>
      <c r="J2613" s="97">
        <v>3.9</v>
      </c>
      <c r="K2613" s="94">
        <v>2022.0</v>
      </c>
      <c r="L2613" s="93" t="s">
        <v>197</v>
      </c>
      <c r="M2613" s="93">
        <v>2022.0</v>
      </c>
      <c r="N2613" s="93" t="s">
        <v>4351</v>
      </c>
      <c r="O2613" s="65" t="str">
        <f t="shared" si="1"/>
        <v>109261210001</v>
      </c>
      <c r="P2613" s="65">
        <f t="shared" si="2"/>
        <v>1</v>
      </c>
      <c r="Q2613" s="65">
        <f t="shared" si="3"/>
        <v>2</v>
      </c>
      <c r="R2613" s="65" t="str">
        <f t="shared" si="12"/>
        <v>10.926.121/0001-12</v>
      </c>
      <c r="S2613" s="84"/>
      <c r="T2613" s="84" t="str">
        <f t="shared" si="10"/>
        <v/>
      </c>
      <c r="U2613" s="84" t="str">
        <f t="shared" si="11"/>
        <v/>
      </c>
      <c r="V2613" s="65" t="str">
        <f t="shared" si="5"/>
        <v/>
      </c>
      <c r="W2613" s="84"/>
      <c r="X2613" s="84"/>
      <c r="Y2613" s="85"/>
      <c r="Z2613" s="85"/>
      <c r="AA2613" s="65" t="str">
        <f t="shared" si="6"/>
        <v/>
      </c>
      <c r="AB2613" s="65" t="str">
        <f t="shared" si="7"/>
        <v/>
      </c>
      <c r="AC2613" s="86"/>
      <c r="AD2613" s="87" t="str">
        <f t="shared" si="8"/>
        <v/>
      </c>
      <c r="AE2613" s="84"/>
      <c r="AF2613" s="86">
        <f>IF(AC2613&gt;0,AC2613,'⚙️ Config'!$B$10)</f>
        <v>0.0075</v>
      </c>
      <c r="AG2613" s="88">
        <f t="shared" si="9"/>
        <v>27704.95568</v>
      </c>
      <c r="AH2613" s="88">
        <f>AG2613*'⚙️ Config'!$B$11</f>
        <v>138524.7784</v>
      </c>
      <c r="AI2613" s="88">
        <f>AH2613*'⚙️ Config'!$B$12</f>
        <v>41557.43351</v>
      </c>
      <c r="AJ2613" s="64"/>
      <c r="AK2613" s="84"/>
      <c r="AL2613" s="84"/>
      <c r="AM2613" s="84"/>
      <c r="AN2613" s="84"/>
      <c r="AO2613" s="84"/>
      <c r="AP2613" s="84"/>
      <c r="AQ2613" s="84"/>
    </row>
    <row r="2614" ht="15.0" customHeight="1">
      <c r="A2614" s="93">
        <v>2611.0</v>
      </c>
      <c r="B2614" s="94" t="s">
        <v>5640</v>
      </c>
      <c r="C2614" s="93" t="s">
        <v>141</v>
      </c>
      <c r="D2614" s="93" t="s">
        <v>5641</v>
      </c>
      <c r="E2614" s="95">
        <v>26.54</v>
      </c>
      <c r="F2614" s="93" t="s">
        <v>85</v>
      </c>
      <c r="G2614" s="93" t="s">
        <v>606</v>
      </c>
      <c r="H2614" s="96">
        <v>3689908.94</v>
      </c>
      <c r="I2614" s="93">
        <v>2.0</v>
      </c>
      <c r="J2614" s="97">
        <v>3.8</v>
      </c>
      <c r="K2614" s="94">
        <v>2022.0</v>
      </c>
      <c r="L2614" s="93" t="s">
        <v>144</v>
      </c>
      <c r="M2614" s="93">
        <v>2022.0</v>
      </c>
      <c r="N2614" s="93" t="s">
        <v>145</v>
      </c>
      <c r="O2614" s="65" t="str">
        <f t="shared" si="1"/>
        <v>086565490001</v>
      </c>
      <c r="P2614" s="65">
        <f t="shared" si="2"/>
        <v>4</v>
      </c>
      <c r="Q2614" s="65">
        <f t="shared" si="3"/>
        <v>0</v>
      </c>
      <c r="R2614" s="65" t="str">
        <f t="shared" si="12"/>
        <v>08.656.549/0001-40</v>
      </c>
      <c r="S2614" s="84"/>
      <c r="T2614" s="84" t="str">
        <f t="shared" si="10"/>
        <v/>
      </c>
      <c r="U2614" s="84" t="str">
        <f t="shared" si="11"/>
        <v/>
      </c>
      <c r="V2614" s="65" t="str">
        <f t="shared" si="5"/>
        <v/>
      </c>
      <c r="W2614" s="84"/>
      <c r="X2614" s="84"/>
      <c r="Y2614" s="85"/>
      <c r="Z2614" s="85"/>
      <c r="AA2614" s="65" t="str">
        <f t="shared" si="6"/>
        <v/>
      </c>
      <c r="AB2614" s="65" t="str">
        <f t="shared" si="7"/>
        <v/>
      </c>
      <c r="AC2614" s="86"/>
      <c r="AD2614" s="87" t="str">
        <f t="shared" si="8"/>
        <v/>
      </c>
      <c r="AE2614" s="84"/>
      <c r="AF2614" s="86">
        <f>IF(AC2614&gt;0,AC2614,'⚙️ Config'!$B$10)</f>
        <v>0.0075</v>
      </c>
      <c r="AG2614" s="88">
        <f t="shared" si="9"/>
        <v>27674.31705</v>
      </c>
      <c r="AH2614" s="88">
        <f>AG2614*'⚙️ Config'!$B$11</f>
        <v>138371.5853</v>
      </c>
      <c r="AI2614" s="88">
        <f>AH2614*'⚙️ Config'!$B$12</f>
        <v>41511.47558</v>
      </c>
      <c r="AJ2614" s="64"/>
      <c r="AK2614" s="84"/>
      <c r="AL2614" s="84"/>
      <c r="AM2614" s="84"/>
      <c r="AN2614" s="84"/>
      <c r="AO2614" s="84"/>
      <c r="AP2614" s="84"/>
      <c r="AQ2614" s="84"/>
    </row>
    <row r="2615" ht="15.0" customHeight="1">
      <c r="A2615" s="93">
        <v>2612.0</v>
      </c>
      <c r="B2615" s="94" t="s">
        <v>5642</v>
      </c>
      <c r="C2615" s="93" t="s">
        <v>141</v>
      </c>
      <c r="D2615" s="93" t="s">
        <v>5643</v>
      </c>
      <c r="E2615" s="95">
        <v>43.61</v>
      </c>
      <c r="F2615" s="93" t="s">
        <v>85</v>
      </c>
      <c r="G2615" s="93" t="s">
        <v>606</v>
      </c>
      <c r="H2615" s="96">
        <v>3689200.07</v>
      </c>
      <c r="I2615" s="93">
        <v>3.0</v>
      </c>
      <c r="J2615" s="97">
        <v>1.4</v>
      </c>
      <c r="K2615" s="94">
        <v>2024.0</v>
      </c>
      <c r="L2615" s="93" t="s">
        <v>4726</v>
      </c>
      <c r="M2615" s="93">
        <v>2024.0</v>
      </c>
      <c r="N2615" s="93" t="s">
        <v>161</v>
      </c>
      <c r="O2615" s="65" t="str">
        <f t="shared" si="1"/>
        <v>034313440001</v>
      </c>
      <c r="P2615" s="65">
        <f t="shared" si="2"/>
        <v>4</v>
      </c>
      <c r="Q2615" s="65">
        <f t="shared" si="3"/>
        <v>3</v>
      </c>
      <c r="R2615" s="65" t="str">
        <f t="shared" si="12"/>
        <v>03.431.344/0001-43</v>
      </c>
      <c r="S2615" s="84"/>
      <c r="T2615" s="84" t="str">
        <f t="shared" si="10"/>
        <v/>
      </c>
      <c r="U2615" s="84" t="str">
        <f t="shared" si="11"/>
        <v/>
      </c>
      <c r="V2615" s="65" t="str">
        <f t="shared" si="5"/>
        <v/>
      </c>
      <c r="W2615" s="84"/>
      <c r="X2615" s="84"/>
      <c r="Y2615" s="85"/>
      <c r="Z2615" s="85"/>
      <c r="AA2615" s="65" t="str">
        <f t="shared" si="6"/>
        <v/>
      </c>
      <c r="AB2615" s="65" t="str">
        <f t="shared" si="7"/>
        <v/>
      </c>
      <c r="AC2615" s="86"/>
      <c r="AD2615" s="87" t="str">
        <f t="shared" si="8"/>
        <v/>
      </c>
      <c r="AE2615" s="84"/>
      <c r="AF2615" s="86">
        <f>IF(AC2615&gt;0,AC2615,'⚙️ Config'!$B$10)</f>
        <v>0.0075</v>
      </c>
      <c r="AG2615" s="88">
        <f t="shared" si="9"/>
        <v>27669.00053</v>
      </c>
      <c r="AH2615" s="88">
        <f>AG2615*'⚙️ Config'!$B$11</f>
        <v>138345.0026</v>
      </c>
      <c r="AI2615" s="88">
        <f>AH2615*'⚙️ Config'!$B$12</f>
        <v>41503.50079</v>
      </c>
      <c r="AJ2615" s="64"/>
      <c r="AK2615" s="84"/>
      <c r="AL2615" s="84"/>
      <c r="AM2615" s="84"/>
      <c r="AN2615" s="84"/>
      <c r="AO2615" s="84"/>
      <c r="AP2615" s="84"/>
      <c r="AQ2615" s="84"/>
    </row>
    <row r="2616" ht="15.0" customHeight="1">
      <c r="A2616" s="93">
        <v>2613.0</v>
      </c>
      <c r="B2616" s="94" t="s">
        <v>5644</v>
      </c>
      <c r="C2616" s="93" t="s">
        <v>141</v>
      </c>
      <c r="D2616" s="93" t="s">
        <v>5645</v>
      </c>
      <c r="E2616" s="95">
        <v>30.19</v>
      </c>
      <c r="F2616" s="93" t="s">
        <v>85</v>
      </c>
      <c r="G2616" s="93" t="s">
        <v>606</v>
      </c>
      <c r="H2616" s="96">
        <v>3677735.43</v>
      </c>
      <c r="I2616" s="93">
        <v>3.0</v>
      </c>
      <c r="J2616" s="97">
        <v>3.0</v>
      </c>
      <c r="K2616" s="94">
        <v>2024.0</v>
      </c>
      <c r="L2616" s="93" t="s">
        <v>315</v>
      </c>
      <c r="M2616" s="93">
        <v>2023.0</v>
      </c>
      <c r="N2616" s="93" t="s">
        <v>4351</v>
      </c>
      <c r="O2616" s="65" t="str">
        <f t="shared" si="1"/>
        <v>474230740001</v>
      </c>
      <c r="P2616" s="65">
        <f t="shared" si="2"/>
        <v>0</v>
      </c>
      <c r="Q2616" s="65">
        <f t="shared" si="3"/>
        <v>2</v>
      </c>
      <c r="R2616" s="65" t="str">
        <f t="shared" si="12"/>
        <v>47.423.074/0001-02</v>
      </c>
      <c r="S2616" s="84"/>
      <c r="T2616" s="84" t="str">
        <f t="shared" si="10"/>
        <v/>
      </c>
      <c r="U2616" s="84" t="str">
        <f t="shared" si="11"/>
        <v/>
      </c>
      <c r="V2616" s="65" t="str">
        <f t="shared" si="5"/>
        <v/>
      </c>
      <c r="W2616" s="84"/>
      <c r="X2616" s="84"/>
      <c r="Y2616" s="85"/>
      <c r="Z2616" s="85"/>
      <c r="AA2616" s="65" t="str">
        <f t="shared" si="6"/>
        <v/>
      </c>
      <c r="AB2616" s="65" t="str">
        <f t="shared" si="7"/>
        <v/>
      </c>
      <c r="AC2616" s="86"/>
      <c r="AD2616" s="87" t="str">
        <f t="shared" si="8"/>
        <v/>
      </c>
      <c r="AE2616" s="84"/>
      <c r="AF2616" s="86">
        <f>IF(AC2616&gt;0,AC2616,'⚙️ Config'!$B$10)</f>
        <v>0.0075</v>
      </c>
      <c r="AG2616" s="88">
        <f t="shared" si="9"/>
        <v>27583.01573</v>
      </c>
      <c r="AH2616" s="88">
        <f>AG2616*'⚙️ Config'!$B$11</f>
        <v>137915.0786</v>
      </c>
      <c r="AI2616" s="88">
        <f>AH2616*'⚙️ Config'!$B$12</f>
        <v>41374.52359</v>
      </c>
      <c r="AJ2616" s="64"/>
      <c r="AK2616" s="84"/>
      <c r="AL2616" s="84"/>
      <c r="AM2616" s="84"/>
      <c r="AN2616" s="84"/>
      <c r="AO2616" s="84"/>
      <c r="AP2616" s="84"/>
      <c r="AQ2616" s="84"/>
    </row>
    <row r="2617" ht="15.0" customHeight="1">
      <c r="A2617" s="93">
        <v>2614.0</v>
      </c>
      <c r="B2617" s="94" t="s">
        <v>5646</v>
      </c>
      <c r="C2617" s="93" t="s">
        <v>141</v>
      </c>
      <c r="D2617" s="93" t="s">
        <v>5647</v>
      </c>
      <c r="E2617" s="95">
        <v>42.7</v>
      </c>
      <c r="F2617" s="93" t="s">
        <v>85</v>
      </c>
      <c r="G2617" s="93" t="s">
        <v>606</v>
      </c>
      <c r="H2617" s="96">
        <v>3656637.15</v>
      </c>
      <c r="I2617" s="93">
        <v>2.0</v>
      </c>
      <c r="J2617" s="97">
        <v>3.7</v>
      </c>
      <c r="K2617" s="94">
        <v>2025.0</v>
      </c>
      <c r="L2617" s="93" t="s">
        <v>856</v>
      </c>
      <c r="M2617" s="93">
        <v>2022.0</v>
      </c>
      <c r="N2617" s="93" t="s">
        <v>161</v>
      </c>
      <c r="O2617" s="65" t="str">
        <f t="shared" si="1"/>
        <v>279117480001</v>
      </c>
      <c r="P2617" s="65">
        <f t="shared" si="2"/>
        <v>0</v>
      </c>
      <c r="Q2617" s="65">
        <f t="shared" si="3"/>
        <v>0</v>
      </c>
      <c r="R2617" s="65" t="str">
        <f t="shared" si="12"/>
        <v>27.911.748/0001-00</v>
      </c>
      <c r="S2617" s="84"/>
      <c r="T2617" s="84" t="str">
        <f t="shared" si="10"/>
        <v/>
      </c>
      <c r="U2617" s="84" t="str">
        <f t="shared" si="11"/>
        <v/>
      </c>
      <c r="V2617" s="65" t="str">
        <f t="shared" si="5"/>
        <v/>
      </c>
      <c r="W2617" s="84"/>
      <c r="X2617" s="84"/>
      <c r="Y2617" s="85"/>
      <c r="Z2617" s="85"/>
      <c r="AA2617" s="65" t="str">
        <f t="shared" si="6"/>
        <v/>
      </c>
      <c r="AB2617" s="65" t="str">
        <f t="shared" si="7"/>
        <v/>
      </c>
      <c r="AC2617" s="86"/>
      <c r="AD2617" s="87" t="str">
        <f t="shared" si="8"/>
        <v/>
      </c>
      <c r="AE2617" s="84"/>
      <c r="AF2617" s="86">
        <f>IF(AC2617&gt;0,AC2617,'⚙️ Config'!$B$10)</f>
        <v>0.0075</v>
      </c>
      <c r="AG2617" s="88">
        <f t="shared" si="9"/>
        <v>27424.77863</v>
      </c>
      <c r="AH2617" s="88">
        <f>AG2617*'⚙️ Config'!$B$11</f>
        <v>137123.8931</v>
      </c>
      <c r="AI2617" s="88">
        <f>AH2617*'⚙️ Config'!$B$12</f>
        <v>41137.16794</v>
      </c>
      <c r="AJ2617" s="64"/>
      <c r="AK2617" s="84"/>
      <c r="AL2617" s="84"/>
      <c r="AM2617" s="84"/>
      <c r="AN2617" s="84"/>
      <c r="AO2617" s="84"/>
      <c r="AP2617" s="84"/>
      <c r="AQ2617" s="84"/>
    </row>
    <row r="2618" ht="15.0" customHeight="1">
      <c r="A2618" s="93">
        <v>2615.0</v>
      </c>
      <c r="B2618" s="94" t="s">
        <v>5648</v>
      </c>
      <c r="C2618" s="93" t="s">
        <v>141</v>
      </c>
      <c r="D2618" s="93" t="s">
        <v>5649</v>
      </c>
      <c r="E2618" s="95">
        <v>37.17</v>
      </c>
      <c r="F2618" s="93" t="s">
        <v>85</v>
      </c>
      <c r="G2618" s="93" t="s">
        <v>606</v>
      </c>
      <c r="H2618" s="96">
        <v>3644114.04</v>
      </c>
      <c r="I2618" s="93">
        <v>1.0</v>
      </c>
      <c r="J2618" s="97">
        <v>3.6</v>
      </c>
      <c r="K2618" s="94">
        <v>2022.0</v>
      </c>
      <c r="L2618" s="93" t="s">
        <v>448</v>
      </c>
      <c r="M2618" s="93">
        <v>2022.0</v>
      </c>
      <c r="N2618" s="93" t="s">
        <v>161</v>
      </c>
      <c r="O2618" s="65" t="str">
        <f t="shared" si="1"/>
        <v>575414430001</v>
      </c>
      <c r="P2618" s="65">
        <f t="shared" si="2"/>
        <v>0</v>
      </c>
      <c r="Q2618" s="65">
        <f t="shared" si="3"/>
        <v>7</v>
      </c>
      <c r="R2618" s="65" t="str">
        <f t="shared" si="12"/>
        <v>57.541.443/0001-07</v>
      </c>
      <c r="S2618" s="84"/>
      <c r="T2618" s="84" t="str">
        <f t="shared" si="10"/>
        <v/>
      </c>
      <c r="U2618" s="84" t="str">
        <f t="shared" si="11"/>
        <v/>
      </c>
      <c r="V2618" s="65" t="str">
        <f t="shared" si="5"/>
        <v/>
      </c>
      <c r="W2618" s="84"/>
      <c r="X2618" s="84"/>
      <c r="Y2618" s="85"/>
      <c r="Z2618" s="85"/>
      <c r="AA2618" s="65" t="str">
        <f t="shared" si="6"/>
        <v/>
      </c>
      <c r="AB2618" s="65" t="str">
        <f t="shared" si="7"/>
        <v/>
      </c>
      <c r="AC2618" s="86"/>
      <c r="AD2618" s="87" t="str">
        <f t="shared" si="8"/>
        <v/>
      </c>
      <c r="AE2618" s="84"/>
      <c r="AF2618" s="86">
        <f>IF(AC2618&gt;0,AC2618,'⚙️ Config'!$B$10)</f>
        <v>0.0075</v>
      </c>
      <c r="AG2618" s="88">
        <f t="shared" si="9"/>
        <v>27330.8553</v>
      </c>
      <c r="AH2618" s="88">
        <f>AG2618*'⚙️ Config'!$B$11</f>
        <v>136654.2765</v>
      </c>
      <c r="AI2618" s="88">
        <f>AH2618*'⚙️ Config'!$B$12</f>
        <v>40996.28295</v>
      </c>
      <c r="AJ2618" s="64"/>
      <c r="AK2618" s="84"/>
      <c r="AL2618" s="84"/>
      <c r="AM2618" s="84"/>
      <c r="AN2618" s="84"/>
      <c r="AO2618" s="84"/>
      <c r="AP2618" s="84"/>
      <c r="AQ2618" s="84"/>
    </row>
    <row r="2619" ht="15.0" customHeight="1">
      <c r="A2619" s="93">
        <v>2616.0</v>
      </c>
      <c r="B2619" s="94" t="s">
        <v>5650</v>
      </c>
      <c r="C2619" s="93" t="s">
        <v>141</v>
      </c>
      <c r="D2619" s="93" t="s">
        <v>5651</v>
      </c>
      <c r="E2619" s="95">
        <v>36.38</v>
      </c>
      <c r="F2619" s="93" t="s">
        <v>85</v>
      </c>
      <c r="G2619" s="93" t="s">
        <v>606</v>
      </c>
      <c r="H2619" s="96">
        <v>3632996.1</v>
      </c>
      <c r="I2619" s="93">
        <v>1.0</v>
      </c>
      <c r="J2619" s="97">
        <v>3.8</v>
      </c>
      <c r="K2619" s="94">
        <v>2022.0</v>
      </c>
      <c r="L2619" s="93" t="s">
        <v>630</v>
      </c>
      <c r="M2619" s="93">
        <v>2022.0</v>
      </c>
      <c r="N2619" s="93" t="s">
        <v>145</v>
      </c>
      <c r="O2619" s="65" t="str">
        <f t="shared" si="1"/>
        <v>026326970001</v>
      </c>
      <c r="P2619" s="65">
        <f t="shared" si="2"/>
        <v>4</v>
      </c>
      <c r="Q2619" s="65">
        <f t="shared" si="3"/>
        <v>9</v>
      </c>
      <c r="R2619" s="65" t="str">
        <f t="shared" si="12"/>
        <v>02.632.697/0001-49</v>
      </c>
      <c r="S2619" s="84"/>
      <c r="T2619" s="84" t="str">
        <f t="shared" si="10"/>
        <v/>
      </c>
      <c r="U2619" s="84" t="str">
        <f t="shared" si="11"/>
        <v/>
      </c>
      <c r="V2619" s="65" t="str">
        <f t="shared" si="5"/>
        <v/>
      </c>
      <c r="W2619" s="84"/>
      <c r="X2619" s="84"/>
      <c r="Y2619" s="85"/>
      <c r="Z2619" s="85"/>
      <c r="AA2619" s="65" t="str">
        <f t="shared" si="6"/>
        <v/>
      </c>
      <c r="AB2619" s="65" t="str">
        <f t="shared" si="7"/>
        <v/>
      </c>
      <c r="AC2619" s="86"/>
      <c r="AD2619" s="87" t="str">
        <f t="shared" si="8"/>
        <v/>
      </c>
      <c r="AE2619" s="84"/>
      <c r="AF2619" s="86">
        <f>IF(AC2619&gt;0,AC2619,'⚙️ Config'!$B$10)</f>
        <v>0.0075</v>
      </c>
      <c r="AG2619" s="88">
        <f t="shared" si="9"/>
        <v>27247.47075</v>
      </c>
      <c r="AH2619" s="88">
        <f>AG2619*'⚙️ Config'!$B$11</f>
        <v>136237.3538</v>
      </c>
      <c r="AI2619" s="88">
        <f>AH2619*'⚙️ Config'!$B$12</f>
        <v>40871.20613</v>
      </c>
      <c r="AJ2619" s="64"/>
      <c r="AK2619" s="84"/>
      <c r="AL2619" s="84"/>
      <c r="AM2619" s="84"/>
      <c r="AN2619" s="84"/>
      <c r="AO2619" s="84"/>
      <c r="AP2619" s="84"/>
      <c r="AQ2619" s="84"/>
    </row>
    <row r="2620" ht="15.0" customHeight="1">
      <c r="A2620" s="93">
        <v>2617.0</v>
      </c>
      <c r="B2620" s="94" t="s">
        <v>5652</v>
      </c>
      <c r="C2620" s="93" t="s">
        <v>141</v>
      </c>
      <c r="D2620" s="93" t="s">
        <v>5653</v>
      </c>
      <c r="E2620" s="95">
        <v>34.03</v>
      </c>
      <c r="F2620" s="93" t="s">
        <v>85</v>
      </c>
      <c r="G2620" s="93" t="s">
        <v>606</v>
      </c>
      <c r="H2620" s="96">
        <v>3629255.38</v>
      </c>
      <c r="I2620" s="93">
        <v>2.0</v>
      </c>
      <c r="J2620" s="97">
        <v>3.0</v>
      </c>
      <c r="K2620" s="94">
        <v>2024.0</v>
      </c>
      <c r="L2620" s="93" t="s">
        <v>268</v>
      </c>
      <c r="M2620" s="93">
        <v>2023.0</v>
      </c>
      <c r="N2620" s="93" t="s">
        <v>189</v>
      </c>
      <c r="O2620" s="65" t="str">
        <f t="shared" si="1"/>
        <v>017832390001</v>
      </c>
      <c r="P2620" s="65">
        <f t="shared" si="2"/>
        <v>4</v>
      </c>
      <c r="Q2620" s="65">
        <f t="shared" si="3"/>
        <v>8</v>
      </c>
      <c r="R2620" s="65" t="str">
        <f t="shared" si="12"/>
        <v>01.783.239/0001-48</v>
      </c>
      <c r="S2620" s="84"/>
      <c r="T2620" s="84" t="str">
        <f t="shared" si="10"/>
        <v/>
      </c>
      <c r="U2620" s="84" t="str">
        <f t="shared" si="11"/>
        <v/>
      </c>
      <c r="V2620" s="65" t="str">
        <f t="shared" si="5"/>
        <v/>
      </c>
      <c r="W2620" s="84"/>
      <c r="X2620" s="84"/>
      <c r="Y2620" s="85"/>
      <c r="Z2620" s="85"/>
      <c r="AA2620" s="65" t="str">
        <f t="shared" si="6"/>
        <v/>
      </c>
      <c r="AB2620" s="65" t="str">
        <f t="shared" si="7"/>
        <v/>
      </c>
      <c r="AC2620" s="86"/>
      <c r="AD2620" s="87" t="str">
        <f t="shared" si="8"/>
        <v/>
      </c>
      <c r="AE2620" s="84"/>
      <c r="AF2620" s="86">
        <f>IF(AC2620&gt;0,AC2620,'⚙️ Config'!$B$10)</f>
        <v>0.0075</v>
      </c>
      <c r="AG2620" s="88">
        <f t="shared" si="9"/>
        <v>27219.41535</v>
      </c>
      <c r="AH2620" s="88">
        <f>AG2620*'⚙️ Config'!$B$11</f>
        <v>136097.0768</v>
      </c>
      <c r="AI2620" s="88">
        <f>AH2620*'⚙️ Config'!$B$12</f>
        <v>40829.12303</v>
      </c>
      <c r="AJ2620" s="64"/>
      <c r="AK2620" s="84"/>
      <c r="AL2620" s="84"/>
      <c r="AM2620" s="84"/>
      <c r="AN2620" s="84"/>
      <c r="AO2620" s="84"/>
      <c r="AP2620" s="84"/>
      <c r="AQ2620" s="84"/>
    </row>
    <row r="2621" ht="15.0" customHeight="1">
      <c r="A2621" s="93">
        <v>2618.0</v>
      </c>
      <c r="B2621" s="94" t="s">
        <v>5654</v>
      </c>
      <c r="C2621" s="93" t="s">
        <v>141</v>
      </c>
      <c r="D2621" s="93" t="s">
        <v>5655</v>
      </c>
      <c r="E2621" s="95">
        <v>35.41</v>
      </c>
      <c r="F2621" s="93" t="s">
        <v>85</v>
      </c>
      <c r="G2621" s="93" t="s">
        <v>606</v>
      </c>
      <c r="H2621" s="96">
        <v>3626870.73</v>
      </c>
      <c r="I2621" s="93">
        <v>2.0</v>
      </c>
      <c r="J2621" s="97">
        <v>3.7</v>
      </c>
      <c r="K2621" s="94">
        <v>2024.0</v>
      </c>
      <c r="L2621" s="93" t="s">
        <v>837</v>
      </c>
      <c r="M2621" s="93">
        <v>2022.0</v>
      </c>
      <c r="N2621" s="93" t="s">
        <v>161</v>
      </c>
      <c r="O2621" s="65" t="str">
        <f t="shared" si="1"/>
        <v>168449590001</v>
      </c>
      <c r="P2621" s="65">
        <f t="shared" si="2"/>
        <v>4</v>
      </c>
      <c r="Q2621" s="65">
        <f t="shared" si="3"/>
        <v>3</v>
      </c>
      <c r="R2621" s="65" t="str">
        <f t="shared" si="12"/>
        <v>16.844.959/0001-43</v>
      </c>
      <c r="S2621" s="84"/>
      <c r="T2621" s="84" t="str">
        <f t="shared" si="10"/>
        <v/>
      </c>
      <c r="U2621" s="84" t="str">
        <f t="shared" si="11"/>
        <v/>
      </c>
      <c r="V2621" s="65" t="str">
        <f t="shared" si="5"/>
        <v/>
      </c>
      <c r="W2621" s="84"/>
      <c r="X2621" s="84"/>
      <c r="Y2621" s="85"/>
      <c r="Z2621" s="85"/>
      <c r="AA2621" s="65" t="str">
        <f t="shared" si="6"/>
        <v/>
      </c>
      <c r="AB2621" s="65" t="str">
        <f t="shared" si="7"/>
        <v/>
      </c>
      <c r="AC2621" s="86"/>
      <c r="AD2621" s="87" t="str">
        <f t="shared" si="8"/>
        <v/>
      </c>
      <c r="AE2621" s="84"/>
      <c r="AF2621" s="86">
        <f>IF(AC2621&gt;0,AC2621,'⚙️ Config'!$B$10)</f>
        <v>0.0075</v>
      </c>
      <c r="AG2621" s="88">
        <f t="shared" si="9"/>
        <v>27201.53048</v>
      </c>
      <c r="AH2621" s="88">
        <f>AG2621*'⚙️ Config'!$B$11</f>
        <v>136007.6524</v>
      </c>
      <c r="AI2621" s="88">
        <f>AH2621*'⚙️ Config'!$B$12</f>
        <v>40802.29571</v>
      </c>
      <c r="AJ2621" s="64"/>
      <c r="AK2621" s="84"/>
      <c r="AL2621" s="84"/>
      <c r="AM2621" s="84"/>
      <c r="AN2621" s="84"/>
      <c r="AO2621" s="84"/>
      <c r="AP2621" s="84"/>
      <c r="AQ2621" s="84"/>
    </row>
    <row r="2622" ht="15.0" customHeight="1">
      <c r="A2622" s="93">
        <v>2619.0</v>
      </c>
      <c r="B2622" s="94" t="s">
        <v>5656</v>
      </c>
      <c r="C2622" s="93" t="s">
        <v>141</v>
      </c>
      <c r="D2622" s="93" t="s">
        <v>5657</v>
      </c>
      <c r="E2622" s="95">
        <v>31.39</v>
      </c>
      <c r="F2622" s="93" t="s">
        <v>85</v>
      </c>
      <c r="G2622" s="93" t="s">
        <v>606</v>
      </c>
      <c r="H2622" s="96">
        <v>3624098.19</v>
      </c>
      <c r="I2622" s="93">
        <v>3.0</v>
      </c>
      <c r="J2622" s="97">
        <v>2.8</v>
      </c>
      <c r="K2622" s="94">
        <v>2024.0</v>
      </c>
      <c r="L2622" s="93" t="s">
        <v>5589</v>
      </c>
      <c r="M2622" s="93">
        <v>2023.0</v>
      </c>
      <c r="N2622" s="93" t="s">
        <v>161</v>
      </c>
      <c r="O2622" s="65" t="str">
        <f t="shared" si="1"/>
        <v>245038850001</v>
      </c>
      <c r="P2622" s="65">
        <f t="shared" si="2"/>
        <v>0</v>
      </c>
      <c r="Q2622" s="65">
        <f t="shared" si="3"/>
        <v>0</v>
      </c>
      <c r="R2622" s="65" t="str">
        <f t="shared" si="12"/>
        <v>24.503.885/0001-00</v>
      </c>
      <c r="S2622" s="84"/>
      <c r="T2622" s="84" t="str">
        <f t="shared" si="10"/>
        <v/>
      </c>
      <c r="U2622" s="84" t="str">
        <f t="shared" si="11"/>
        <v/>
      </c>
      <c r="V2622" s="65" t="str">
        <f t="shared" si="5"/>
        <v/>
      </c>
      <c r="W2622" s="84"/>
      <c r="X2622" s="84"/>
      <c r="Y2622" s="85"/>
      <c r="Z2622" s="85"/>
      <c r="AA2622" s="65" t="str">
        <f t="shared" si="6"/>
        <v/>
      </c>
      <c r="AB2622" s="65" t="str">
        <f t="shared" si="7"/>
        <v/>
      </c>
      <c r="AC2622" s="86"/>
      <c r="AD2622" s="87" t="str">
        <f t="shared" si="8"/>
        <v/>
      </c>
      <c r="AE2622" s="84"/>
      <c r="AF2622" s="86">
        <f>IF(AC2622&gt;0,AC2622,'⚙️ Config'!$B$10)</f>
        <v>0.0075</v>
      </c>
      <c r="AG2622" s="88">
        <f t="shared" si="9"/>
        <v>27180.73643</v>
      </c>
      <c r="AH2622" s="88">
        <f>AG2622*'⚙️ Config'!$B$11</f>
        <v>135903.6821</v>
      </c>
      <c r="AI2622" s="88">
        <f>AH2622*'⚙️ Config'!$B$12</f>
        <v>40771.10464</v>
      </c>
      <c r="AJ2622" s="64"/>
      <c r="AK2622" s="84"/>
      <c r="AL2622" s="84"/>
      <c r="AM2622" s="84"/>
      <c r="AN2622" s="84"/>
      <c r="AO2622" s="84"/>
      <c r="AP2622" s="84"/>
      <c r="AQ2622" s="84"/>
    </row>
    <row r="2623" ht="15.0" customHeight="1">
      <c r="A2623" s="93">
        <v>2620.0</v>
      </c>
      <c r="B2623" s="94" t="s">
        <v>5658</v>
      </c>
      <c r="C2623" s="93" t="s">
        <v>141</v>
      </c>
      <c r="D2623" s="93" t="s">
        <v>5659</v>
      </c>
      <c r="E2623" s="95">
        <v>53.96</v>
      </c>
      <c r="F2623" s="93" t="s">
        <v>85</v>
      </c>
      <c r="G2623" s="93" t="s">
        <v>606</v>
      </c>
      <c r="H2623" s="96">
        <v>3620778.43</v>
      </c>
      <c r="I2623" s="93">
        <v>2.0</v>
      </c>
      <c r="J2623" s="97">
        <v>3.3</v>
      </c>
      <c r="K2623" s="94">
        <v>2025.0</v>
      </c>
      <c r="L2623" s="93" t="s">
        <v>387</v>
      </c>
      <c r="M2623" s="93">
        <v>2022.0</v>
      </c>
      <c r="N2623" s="93" t="s">
        <v>208</v>
      </c>
      <c r="O2623" s="65" t="str">
        <f t="shared" si="1"/>
        <v>059110440001</v>
      </c>
      <c r="P2623" s="65">
        <f t="shared" si="2"/>
        <v>9</v>
      </c>
      <c r="Q2623" s="65">
        <f t="shared" si="3"/>
        <v>7</v>
      </c>
      <c r="R2623" s="65" t="str">
        <f t="shared" si="12"/>
        <v>05.911.044/0001-97</v>
      </c>
      <c r="S2623" s="84"/>
      <c r="T2623" s="84" t="str">
        <f t="shared" si="10"/>
        <v/>
      </c>
      <c r="U2623" s="84" t="str">
        <f t="shared" si="11"/>
        <v/>
      </c>
      <c r="V2623" s="65" t="str">
        <f t="shared" si="5"/>
        <v/>
      </c>
      <c r="W2623" s="84"/>
      <c r="X2623" s="84"/>
      <c r="Y2623" s="85"/>
      <c r="Z2623" s="85"/>
      <c r="AA2623" s="65" t="str">
        <f t="shared" si="6"/>
        <v/>
      </c>
      <c r="AB2623" s="65" t="str">
        <f t="shared" si="7"/>
        <v/>
      </c>
      <c r="AC2623" s="86"/>
      <c r="AD2623" s="87" t="str">
        <f t="shared" si="8"/>
        <v/>
      </c>
      <c r="AE2623" s="84"/>
      <c r="AF2623" s="86">
        <f>IF(AC2623&gt;0,AC2623,'⚙️ Config'!$B$10)</f>
        <v>0.0075</v>
      </c>
      <c r="AG2623" s="88">
        <f t="shared" si="9"/>
        <v>27155.83823</v>
      </c>
      <c r="AH2623" s="88">
        <f>AG2623*'⚙️ Config'!$B$11</f>
        <v>135779.1911</v>
      </c>
      <c r="AI2623" s="88">
        <f>AH2623*'⚙️ Config'!$B$12</f>
        <v>40733.75734</v>
      </c>
      <c r="AJ2623" s="64"/>
      <c r="AK2623" s="84"/>
      <c r="AL2623" s="84"/>
      <c r="AM2623" s="84"/>
      <c r="AN2623" s="84"/>
      <c r="AO2623" s="84"/>
      <c r="AP2623" s="84"/>
      <c r="AQ2623" s="84"/>
    </row>
    <row r="2624" ht="15.0" customHeight="1">
      <c r="A2624" s="93">
        <v>2621.0</v>
      </c>
      <c r="B2624" s="94" t="s">
        <v>5660</v>
      </c>
      <c r="C2624" s="93" t="s">
        <v>141</v>
      </c>
      <c r="D2624" s="93" t="s">
        <v>5661</v>
      </c>
      <c r="E2624" s="95">
        <v>35.65</v>
      </c>
      <c r="F2624" s="93" t="s">
        <v>85</v>
      </c>
      <c r="G2624" s="93" t="s">
        <v>606</v>
      </c>
      <c r="H2624" s="96">
        <v>3613467.28</v>
      </c>
      <c r="I2624" s="93">
        <v>1.0</v>
      </c>
      <c r="J2624" s="97">
        <v>4.0</v>
      </c>
      <c r="K2624" s="94">
        <v>2022.0</v>
      </c>
      <c r="L2624" s="93" t="s">
        <v>202</v>
      </c>
      <c r="M2624" s="93">
        <v>2022.0</v>
      </c>
      <c r="N2624" s="93" t="s">
        <v>145</v>
      </c>
      <c r="O2624" s="65" t="str">
        <f t="shared" si="1"/>
        <v>440121510001</v>
      </c>
      <c r="P2624" s="65">
        <f t="shared" si="2"/>
        <v>3</v>
      </c>
      <c r="Q2624" s="65">
        <f t="shared" si="3"/>
        <v>5</v>
      </c>
      <c r="R2624" s="65" t="str">
        <f t="shared" si="12"/>
        <v>44.012.151/0001-35</v>
      </c>
      <c r="S2624" s="84"/>
      <c r="T2624" s="84" t="str">
        <f t="shared" si="10"/>
        <v/>
      </c>
      <c r="U2624" s="84" t="str">
        <f t="shared" si="11"/>
        <v/>
      </c>
      <c r="V2624" s="65" t="str">
        <f t="shared" si="5"/>
        <v/>
      </c>
      <c r="W2624" s="84"/>
      <c r="X2624" s="84"/>
      <c r="Y2624" s="85"/>
      <c r="Z2624" s="85"/>
      <c r="AA2624" s="65" t="str">
        <f t="shared" si="6"/>
        <v/>
      </c>
      <c r="AB2624" s="65" t="str">
        <f t="shared" si="7"/>
        <v/>
      </c>
      <c r="AC2624" s="86"/>
      <c r="AD2624" s="87" t="str">
        <f t="shared" si="8"/>
        <v/>
      </c>
      <c r="AE2624" s="84"/>
      <c r="AF2624" s="86">
        <f>IF(AC2624&gt;0,AC2624,'⚙️ Config'!$B$10)</f>
        <v>0.0075</v>
      </c>
      <c r="AG2624" s="88">
        <f t="shared" si="9"/>
        <v>27101.0046</v>
      </c>
      <c r="AH2624" s="88">
        <f>AG2624*'⚙️ Config'!$B$11</f>
        <v>135505.023</v>
      </c>
      <c r="AI2624" s="88">
        <f>AH2624*'⚙️ Config'!$B$12</f>
        <v>40651.5069</v>
      </c>
      <c r="AJ2624" s="64"/>
      <c r="AK2624" s="84"/>
      <c r="AL2624" s="84"/>
      <c r="AM2624" s="84"/>
      <c r="AN2624" s="84"/>
      <c r="AO2624" s="84"/>
      <c r="AP2624" s="84"/>
      <c r="AQ2624" s="84"/>
    </row>
    <row r="2625" ht="15.0" customHeight="1">
      <c r="A2625" s="93">
        <v>2622.0</v>
      </c>
      <c r="B2625" s="94" t="s">
        <v>5662</v>
      </c>
      <c r="C2625" s="93" t="s">
        <v>141</v>
      </c>
      <c r="D2625" s="93" t="s">
        <v>5663</v>
      </c>
      <c r="E2625" s="95">
        <v>28.87</v>
      </c>
      <c r="F2625" s="93" t="s">
        <v>85</v>
      </c>
      <c r="G2625" s="93" t="s">
        <v>606</v>
      </c>
      <c r="H2625" s="96">
        <v>3610466.95</v>
      </c>
      <c r="I2625" s="93">
        <v>3.0</v>
      </c>
      <c r="J2625" s="97">
        <v>2.9</v>
      </c>
      <c r="K2625" s="94">
        <v>2023.0</v>
      </c>
      <c r="L2625" s="93" t="s">
        <v>387</v>
      </c>
      <c r="M2625" s="93">
        <v>2023.0</v>
      </c>
      <c r="N2625" s="93" t="s">
        <v>161</v>
      </c>
      <c r="O2625" s="65" t="str">
        <f t="shared" si="1"/>
        <v>354419130001</v>
      </c>
      <c r="P2625" s="65">
        <f t="shared" si="2"/>
        <v>2</v>
      </c>
      <c r="Q2625" s="65">
        <f t="shared" si="3"/>
        <v>8</v>
      </c>
      <c r="R2625" s="65" t="str">
        <f t="shared" si="12"/>
        <v>35.441.913/0001-28</v>
      </c>
      <c r="S2625" s="84"/>
      <c r="T2625" s="84" t="str">
        <f t="shared" si="10"/>
        <v/>
      </c>
      <c r="U2625" s="84" t="str">
        <f t="shared" si="11"/>
        <v/>
      </c>
      <c r="V2625" s="65" t="str">
        <f t="shared" si="5"/>
        <v/>
      </c>
      <c r="W2625" s="84"/>
      <c r="X2625" s="84"/>
      <c r="Y2625" s="85"/>
      <c r="Z2625" s="85"/>
      <c r="AA2625" s="65" t="str">
        <f t="shared" si="6"/>
        <v/>
      </c>
      <c r="AB2625" s="65" t="str">
        <f t="shared" si="7"/>
        <v/>
      </c>
      <c r="AC2625" s="86"/>
      <c r="AD2625" s="87" t="str">
        <f t="shared" si="8"/>
        <v/>
      </c>
      <c r="AE2625" s="84"/>
      <c r="AF2625" s="86">
        <f>IF(AC2625&gt;0,AC2625,'⚙️ Config'!$B$10)</f>
        <v>0.0075</v>
      </c>
      <c r="AG2625" s="88">
        <f t="shared" si="9"/>
        <v>27078.50213</v>
      </c>
      <c r="AH2625" s="88">
        <f>AG2625*'⚙️ Config'!$B$11</f>
        <v>135392.5106</v>
      </c>
      <c r="AI2625" s="88">
        <f>AH2625*'⚙️ Config'!$B$12</f>
        <v>40617.75319</v>
      </c>
      <c r="AJ2625" s="64"/>
      <c r="AK2625" s="84"/>
      <c r="AL2625" s="84"/>
      <c r="AM2625" s="84"/>
      <c r="AN2625" s="84"/>
      <c r="AO2625" s="84"/>
      <c r="AP2625" s="84"/>
      <c r="AQ2625" s="84"/>
    </row>
    <row r="2626" ht="15.0" customHeight="1">
      <c r="A2626" s="93">
        <v>2623.0</v>
      </c>
      <c r="B2626" s="94" t="s">
        <v>5664</v>
      </c>
      <c r="C2626" s="93" t="s">
        <v>141</v>
      </c>
      <c r="D2626" s="93" t="s">
        <v>5665</v>
      </c>
      <c r="E2626" s="95">
        <v>37.6</v>
      </c>
      <c r="F2626" s="93" t="s">
        <v>85</v>
      </c>
      <c r="G2626" s="93" t="s">
        <v>606</v>
      </c>
      <c r="H2626" s="96">
        <v>3607297.18</v>
      </c>
      <c r="I2626" s="93">
        <v>1.0</v>
      </c>
      <c r="J2626" s="97">
        <v>3.5</v>
      </c>
      <c r="K2626" s="94">
        <v>2022.0</v>
      </c>
      <c r="L2626" s="93" t="s">
        <v>630</v>
      </c>
      <c r="M2626" s="93">
        <v>2022.0</v>
      </c>
      <c r="N2626" s="93" t="s">
        <v>161</v>
      </c>
      <c r="O2626" s="65" t="str">
        <f t="shared" si="1"/>
        <v>119486000001</v>
      </c>
      <c r="P2626" s="65">
        <f t="shared" si="2"/>
        <v>0</v>
      </c>
      <c r="Q2626" s="65">
        <f t="shared" si="3"/>
        <v>0</v>
      </c>
      <c r="R2626" s="65" t="str">
        <f t="shared" si="12"/>
        <v>11.948.600/0001-00</v>
      </c>
      <c r="S2626" s="84"/>
      <c r="T2626" s="84" t="str">
        <f t="shared" si="10"/>
        <v/>
      </c>
      <c r="U2626" s="84" t="str">
        <f t="shared" si="11"/>
        <v/>
      </c>
      <c r="V2626" s="65" t="str">
        <f t="shared" si="5"/>
        <v/>
      </c>
      <c r="W2626" s="84"/>
      <c r="X2626" s="84"/>
      <c r="Y2626" s="85"/>
      <c r="Z2626" s="85"/>
      <c r="AA2626" s="65" t="str">
        <f t="shared" si="6"/>
        <v/>
      </c>
      <c r="AB2626" s="65" t="str">
        <f t="shared" si="7"/>
        <v/>
      </c>
      <c r="AC2626" s="86"/>
      <c r="AD2626" s="87" t="str">
        <f t="shared" si="8"/>
        <v/>
      </c>
      <c r="AE2626" s="84"/>
      <c r="AF2626" s="86">
        <f>IF(AC2626&gt;0,AC2626,'⚙️ Config'!$B$10)</f>
        <v>0.0075</v>
      </c>
      <c r="AG2626" s="88">
        <f t="shared" si="9"/>
        <v>27054.72885</v>
      </c>
      <c r="AH2626" s="88">
        <f>AG2626*'⚙️ Config'!$B$11</f>
        <v>135273.6443</v>
      </c>
      <c r="AI2626" s="88">
        <f>AH2626*'⚙️ Config'!$B$12</f>
        <v>40582.09328</v>
      </c>
      <c r="AJ2626" s="64"/>
      <c r="AK2626" s="84"/>
      <c r="AL2626" s="84"/>
      <c r="AM2626" s="84"/>
      <c r="AN2626" s="84"/>
      <c r="AO2626" s="84"/>
      <c r="AP2626" s="84"/>
      <c r="AQ2626" s="84"/>
    </row>
    <row r="2627" ht="15.0" customHeight="1">
      <c r="A2627" s="93">
        <v>2624.0</v>
      </c>
      <c r="B2627" s="94" t="s">
        <v>5666</v>
      </c>
      <c r="C2627" s="93" t="s">
        <v>154</v>
      </c>
      <c r="D2627" s="93" t="s">
        <v>5667</v>
      </c>
      <c r="E2627" s="95">
        <v>37.17</v>
      </c>
      <c r="F2627" s="93" t="s">
        <v>85</v>
      </c>
      <c r="G2627" s="93" t="s">
        <v>606</v>
      </c>
      <c r="H2627" s="96">
        <v>3600060.69</v>
      </c>
      <c r="I2627" s="93">
        <v>1.0</v>
      </c>
      <c r="J2627" s="97">
        <v>3.6</v>
      </c>
      <c r="K2627" s="94">
        <v>2022.0</v>
      </c>
      <c r="L2627" s="93" t="s">
        <v>458</v>
      </c>
      <c r="M2627" s="93">
        <v>2022.0</v>
      </c>
      <c r="N2627" s="93" t="s">
        <v>145</v>
      </c>
      <c r="O2627" s="65" t="str">
        <f t="shared" si="1"/>
        <v>267738550001</v>
      </c>
      <c r="P2627" s="65">
        <f t="shared" si="2"/>
        <v>4</v>
      </c>
      <c r="Q2627" s="65">
        <f t="shared" si="3"/>
        <v>9</v>
      </c>
      <c r="R2627" s="65" t="str">
        <f t="shared" si="12"/>
        <v>26.773.855/0001-49</v>
      </c>
      <c r="S2627" s="84"/>
      <c r="T2627" s="84" t="str">
        <f t="shared" si="10"/>
        <v/>
      </c>
      <c r="U2627" s="84" t="str">
        <f t="shared" si="11"/>
        <v/>
      </c>
      <c r="V2627" s="65" t="str">
        <f t="shared" si="5"/>
        <v/>
      </c>
      <c r="W2627" s="84"/>
      <c r="X2627" s="84"/>
      <c r="Y2627" s="85"/>
      <c r="Z2627" s="85"/>
      <c r="AA2627" s="65" t="str">
        <f t="shared" si="6"/>
        <v/>
      </c>
      <c r="AB2627" s="65" t="str">
        <f t="shared" si="7"/>
        <v/>
      </c>
      <c r="AC2627" s="86"/>
      <c r="AD2627" s="87" t="str">
        <f t="shared" si="8"/>
        <v/>
      </c>
      <c r="AE2627" s="84"/>
      <c r="AF2627" s="86">
        <f>IF(AC2627&gt;0,AC2627,'⚙️ Config'!$B$10)</f>
        <v>0.0075</v>
      </c>
      <c r="AG2627" s="88">
        <f t="shared" si="9"/>
        <v>27000.45518</v>
      </c>
      <c r="AH2627" s="88">
        <f>AG2627*'⚙️ Config'!$B$11</f>
        <v>135002.2759</v>
      </c>
      <c r="AI2627" s="88">
        <f>AH2627*'⚙️ Config'!$B$12</f>
        <v>40500.68276</v>
      </c>
      <c r="AJ2627" s="64"/>
      <c r="AK2627" s="84"/>
      <c r="AL2627" s="84"/>
      <c r="AM2627" s="84"/>
      <c r="AN2627" s="84"/>
      <c r="AO2627" s="84"/>
      <c r="AP2627" s="84"/>
      <c r="AQ2627" s="84"/>
    </row>
    <row r="2628" ht="15.0" customHeight="1">
      <c r="A2628" s="93">
        <v>2625.0</v>
      </c>
      <c r="B2628" s="94" t="s">
        <v>5668</v>
      </c>
      <c r="C2628" s="93" t="s">
        <v>141</v>
      </c>
      <c r="D2628" s="93" t="s">
        <v>5669</v>
      </c>
      <c r="E2628" s="95">
        <v>47.02</v>
      </c>
      <c r="F2628" s="93" t="s">
        <v>85</v>
      </c>
      <c r="G2628" s="93" t="s">
        <v>606</v>
      </c>
      <c r="H2628" s="96">
        <v>3592124.77</v>
      </c>
      <c r="I2628" s="93">
        <v>1.0</v>
      </c>
      <c r="J2628" s="97">
        <v>2.1</v>
      </c>
      <c r="K2628" s="94">
        <v>2024.0</v>
      </c>
      <c r="L2628" s="93" t="s">
        <v>295</v>
      </c>
      <c r="M2628" s="93">
        <v>2024.0</v>
      </c>
      <c r="N2628" s="93" t="s">
        <v>145</v>
      </c>
      <c r="O2628" s="65" t="str">
        <f t="shared" si="1"/>
        <v>073480070001</v>
      </c>
      <c r="P2628" s="65">
        <f t="shared" si="2"/>
        <v>4</v>
      </c>
      <c r="Q2628" s="65">
        <f t="shared" si="3"/>
        <v>8</v>
      </c>
      <c r="R2628" s="65" t="str">
        <f t="shared" si="12"/>
        <v>07.348.007/0001-48</v>
      </c>
      <c r="S2628" s="84"/>
      <c r="T2628" s="84" t="str">
        <f t="shared" si="10"/>
        <v/>
      </c>
      <c r="U2628" s="84" t="str">
        <f t="shared" si="11"/>
        <v/>
      </c>
      <c r="V2628" s="65" t="str">
        <f t="shared" si="5"/>
        <v/>
      </c>
      <c r="W2628" s="84"/>
      <c r="X2628" s="84"/>
      <c r="Y2628" s="85"/>
      <c r="Z2628" s="85"/>
      <c r="AA2628" s="65" t="str">
        <f t="shared" si="6"/>
        <v/>
      </c>
      <c r="AB2628" s="65" t="str">
        <f t="shared" si="7"/>
        <v/>
      </c>
      <c r="AC2628" s="86"/>
      <c r="AD2628" s="87" t="str">
        <f t="shared" si="8"/>
        <v/>
      </c>
      <c r="AE2628" s="84"/>
      <c r="AF2628" s="86">
        <f>IF(AC2628&gt;0,AC2628,'⚙️ Config'!$B$10)</f>
        <v>0.0075</v>
      </c>
      <c r="AG2628" s="88">
        <f t="shared" si="9"/>
        <v>26940.93578</v>
      </c>
      <c r="AH2628" s="88">
        <f>AG2628*'⚙️ Config'!$B$11</f>
        <v>134704.6789</v>
      </c>
      <c r="AI2628" s="88">
        <f>AH2628*'⚙️ Config'!$B$12</f>
        <v>40411.40366</v>
      </c>
      <c r="AJ2628" s="64"/>
      <c r="AK2628" s="84"/>
      <c r="AL2628" s="84"/>
      <c r="AM2628" s="84"/>
      <c r="AN2628" s="84"/>
      <c r="AO2628" s="84"/>
      <c r="AP2628" s="84"/>
      <c r="AQ2628" s="84"/>
    </row>
    <row r="2629" ht="15.0" customHeight="1">
      <c r="A2629" s="93">
        <v>2626.0</v>
      </c>
      <c r="B2629" s="94" t="s">
        <v>5670</v>
      </c>
      <c r="C2629" s="93" t="s">
        <v>141</v>
      </c>
      <c r="D2629" s="93" t="s">
        <v>5671</v>
      </c>
      <c r="E2629" s="95">
        <v>39.54</v>
      </c>
      <c r="F2629" s="93" t="s">
        <v>85</v>
      </c>
      <c r="G2629" s="93" t="s">
        <v>606</v>
      </c>
      <c r="H2629" s="96">
        <v>3587893.53</v>
      </c>
      <c r="I2629" s="93">
        <v>1.0</v>
      </c>
      <c r="J2629" s="97">
        <v>3.1</v>
      </c>
      <c r="K2629" s="94">
        <v>2023.0</v>
      </c>
      <c r="L2629" s="93" t="s">
        <v>630</v>
      </c>
      <c r="M2629" s="93">
        <v>2023.0</v>
      </c>
      <c r="N2629" s="93" t="s">
        <v>161</v>
      </c>
      <c r="O2629" s="65" t="str">
        <f t="shared" si="1"/>
        <v>307255060001</v>
      </c>
      <c r="P2629" s="65">
        <f t="shared" si="2"/>
        <v>2</v>
      </c>
      <c r="Q2629" s="65">
        <f t="shared" si="3"/>
        <v>9</v>
      </c>
      <c r="R2629" s="65" t="str">
        <f t="shared" si="12"/>
        <v>30.725.506/0001-29</v>
      </c>
      <c r="S2629" s="84"/>
      <c r="T2629" s="84" t="str">
        <f t="shared" si="10"/>
        <v/>
      </c>
      <c r="U2629" s="84" t="str">
        <f t="shared" si="11"/>
        <v/>
      </c>
      <c r="V2629" s="65" t="str">
        <f t="shared" si="5"/>
        <v/>
      </c>
      <c r="W2629" s="84"/>
      <c r="X2629" s="84"/>
      <c r="Y2629" s="85"/>
      <c r="Z2629" s="85"/>
      <c r="AA2629" s="65" t="str">
        <f t="shared" si="6"/>
        <v/>
      </c>
      <c r="AB2629" s="65" t="str">
        <f t="shared" si="7"/>
        <v/>
      </c>
      <c r="AC2629" s="86"/>
      <c r="AD2629" s="87" t="str">
        <f t="shared" si="8"/>
        <v/>
      </c>
      <c r="AE2629" s="84"/>
      <c r="AF2629" s="86">
        <f>IF(AC2629&gt;0,AC2629,'⚙️ Config'!$B$10)</f>
        <v>0.0075</v>
      </c>
      <c r="AG2629" s="88">
        <f t="shared" si="9"/>
        <v>26909.20148</v>
      </c>
      <c r="AH2629" s="88">
        <f>AG2629*'⚙️ Config'!$B$11</f>
        <v>134546.0074</v>
      </c>
      <c r="AI2629" s="88">
        <f>AH2629*'⚙️ Config'!$B$12</f>
        <v>40363.80221</v>
      </c>
      <c r="AJ2629" s="64"/>
      <c r="AK2629" s="84"/>
      <c r="AL2629" s="84"/>
      <c r="AM2629" s="84"/>
      <c r="AN2629" s="84"/>
      <c r="AO2629" s="84"/>
      <c r="AP2629" s="84"/>
      <c r="AQ2629" s="84"/>
    </row>
    <row r="2630" ht="15.0" customHeight="1">
      <c r="A2630" s="93">
        <v>2627.0</v>
      </c>
      <c r="B2630" s="94" t="s">
        <v>5672</v>
      </c>
      <c r="C2630" s="93" t="s">
        <v>141</v>
      </c>
      <c r="D2630" s="93" t="s">
        <v>5673</v>
      </c>
      <c r="E2630" s="95">
        <v>30.68</v>
      </c>
      <c r="F2630" s="93" t="s">
        <v>85</v>
      </c>
      <c r="G2630" s="93" t="s">
        <v>606</v>
      </c>
      <c r="H2630" s="96">
        <v>3580356.05</v>
      </c>
      <c r="I2630" s="93">
        <v>2.0</v>
      </c>
      <c r="J2630" s="97">
        <v>2.9</v>
      </c>
      <c r="K2630" s="94">
        <v>2023.0</v>
      </c>
      <c r="L2630" s="93" t="s">
        <v>144</v>
      </c>
      <c r="M2630" s="93">
        <v>2023.0</v>
      </c>
      <c r="N2630" s="93" t="s">
        <v>161</v>
      </c>
      <c r="O2630" s="65" t="str">
        <f t="shared" si="1"/>
        <v>007710900001</v>
      </c>
      <c r="P2630" s="65">
        <f t="shared" si="2"/>
        <v>1</v>
      </c>
      <c r="Q2630" s="65">
        <f t="shared" si="3"/>
        <v>4</v>
      </c>
      <c r="R2630" s="65" t="str">
        <f t="shared" si="12"/>
        <v>00.771.090/0001-14</v>
      </c>
      <c r="S2630" s="84"/>
      <c r="T2630" s="84" t="str">
        <f t="shared" si="10"/>
        <v/>
      </c>
      <c r="U2630" s="84" t="str">
        <f t="shared" si="11"/>
        <v/>
      </c>
      <c r="V2630" s="65" t="str">
        <f t="shared" si="5"/>
        <v/>
      </c>
      <c r="W2630" s="84"/>
      <c r="X2630" s="84"/>
      <c r="Y2630" s="85"/>
      <c r="Z2630" s="85"/>
      <c r="AA2630" s="65" t="str">
        <f t="shared" si="6"/>
        <v/>
      </c>
      <c r="AB2630" s="65" t="str">
        <f t="shared" si="7"/>
        <v/>
      </c>
      <c r="AC2630" s="86"/>
      <c r="AD2630" s="87" t="str">
        <f t="shared" si="8"/>
        <v/>
      </c>
      <c r="AE2630" s="84"/>
      <c r="AF2630" s="86">
        <f>IF(AC2630&gt;0,AC2630,'⚙️ Config'!$B$10)</f>
        <v>0.0075</v>
      </c>
      <c r="AG2630" s="88">
        <f t="shared" si="9"/>
        <v>26852.67038</v>
      </c>
      <c r="AH2630" s="88">
        <f>AG2630*'⚙️ Config'!$B$11</f>
        <v>134263.3519</v>
      </c>
      <c r="AI2630" s="88">
        <f>AH2630*'⚙️ Config'!$B$12</f>
        <v>40279.00556</v>
      </c>
      <c r="AJ2630" s="64"/>
      <c r="AK2630" s="84"/>
      <c r="AL2630" s="84"/>
      <c r="AM2630" s="84"/>
      <c r="AN2630" s="84"/>
      <c r="AO2630" s="84"/>
      <c r="AP2630" s="84"/>
      <c r="AQ2630" s="84"/>
    </row>
    <row r="2631" ht="15.0" customHeight="1">
      <c r="A2631" s="93">
        <v>2628.0</v>
      </c>
      <c r="B2631" s="94" t="s">
        <v>5674</v>
      </c>
      <c r="C2631" s="93" t="s">
        <v>154</v>
      </c>
      <c r="D2631" s="93" t="s">
        <v>5675</v>
      </c>
      <c r="E2631" s="95">
        <v>31.31</v>
      </c>
      <c r="F2631" s="93" t="s">
        <v>85</v>
      </c>
      <c r="G2631" s="93" t="s">
        <v>606</v>
      </c>
      <c r="H2631" s="96">
        <v>3579658.21</v>
      </c>
      <c r="I2631" s="93">
        <v>2.0</v>
      </c>
      <c r="J2631" s="97">
        <v>2.8</v>
      </c>
      <c r="K2631" s="94">
        <v>2023.0</v>
      </c>
      <c r="L2631" s="93" t="s">
        <v>387</v>
      </c>
      <c r="M2631" s="93">
        <v>2023.0</v>
      </c>
      <c r="N2631" s="93" t="s">
        <v>145</v>
      </c>
      <c r="O2631" s="65" t="str">
        <f t="shared" si="1"/>
        <v>107206020001</v>
      </c>
      <c r="P2631" s="65">
        <f t="shared" si="2"/>
        <v>7</v>
      </c>
      <c r="Q2631" s="65">
        <f t="shared" si="3"/>
        <v>7</v>
      </c>
      <c r="R2631" s="65" t="str">
        <f t="shared" si="12"/>
        <v>10.720.602/0001-77</v>
      </c>
      <c r="S2631" s="84"/>
      <c r="T2631" s="84" t="str">
        <f t="shared" si="10"/>
        <v/>
      </c>
      <c r="U2631" s="84" t="str">
        <f t="shared" si="11"/>
        <v/>
      </c>
      <c r="V2631" s="65" t="str">
        <f t="shared" si="5"/>
        <v/>
      </c>
      <c r="W2631" s="84"/>
      <c r="X2631" s="84"/>
      <c r="Y2631" s="85"/>
      <c r="Z2631" s="85"/>
      <c r="AA2631" s="65" t="str">
        <f t="shared" si="6"/>
        <v/>
      </c>
      <c r="AB2631" s="65" t="str">
        <f t="shared" si="7"/>
        <v/>
      </c>
      <c r="AC2631" s="86"/>
      <c r="AD2631" s="87" t="str">
        <f t="shared" si="8"/>
        <v/>
      </c>
      <c r="AE2631" s="84"/>
      <c r="AF2631" s="86">
        <f>IF(AC2631&gt;0,AC2631,'⚙️ Config'!$B$10)</f>
        <v>0.0075</v>
      </c>
      <c r="AG2631" s="88">
        <f t="shared" si="9"/>
        <v>26847.43658</v>
      </c>
      <c r="AH2631" s="88">
        <f>AG2631*'⚙️ Config'!$B$11</f>
        <v>134237.1829</v>
      </c>
      <c r="AI2631" s="88">
        <f>AH2631*'⚙️ Config'!$B$12</f>
        <v>40271.15486</v>
      </c>
      <c r="AJ2631" s="64"/>
      <c r="AK2631" s="84"/>
      <c r="AL2631" s="84"/>
      <c r="AM2631" s="84"/>
      <c r="AN2631" s="84"/>
      <c r="AO2631" s="84"/>
      <c r="AP2631" s="84"/>
      <c r="AQ2631" s="84"/>
    </row>
    <row r="2632" ht="15.0" customHeight="1">
      <c r="A2632" s="93">
        <v>2629.0</v>
      </c>
      <c r="B2632" s="94" t="s">
        <v>5676</v>
      </c>
      <c r="C2632" s="93" t="s">
        <v>141</v>
      </c>
      <c r="D2632" s="93" t="s">
        <v>5677</v>
      </c>
      <c r="E2632" s="95">
        <v>28.52</v>
      </c>
      <c r="F2632" s="93" t="s">
        <v>85</v>
      </c>
      <c r="G2632" s="93" t="s">
        <v>606</v>
      </c>
      <c r="H2632" s="96">
        <v>3568835.38</v>
      </c>
      <c r="I2632" s="93">
        <v>2.0</v>
      </c>
      <c r="J2632" s="97">
        <v>3.3</v>
      </c>
      <c r="K2632" s="94">
        <v>2022.0</v>
      </c>
      <c r="L2632" s="93" t="s">
        <v>387</v>
      </c>
      <c r="M2632" s="93">
        <v>2022.0</v>
      </c>
      <c r="N2632" s="93" t="s">
        <v>161</v>
      </c>
      <c r="O2632" s="65" t="str">
        <f t="shared" si="1"/>
        <v>088715700001</v>
      </c>
      <c r="P2632" s="65">
        <f t="shared" si="2"/>
        <v>6</v>
      </c>
      <c r="Q2632" s="65">
        <f t="shared" si="3"/>
        <v>9</v>
      </c>
      <c r="R2632" s="65" t="str">
        <f t="shared" si="12"/>
        <v>08.871.570/0001-69</v>
      </c>
      <c r="S2632" s="84"/>
      <c r="T2632" s="84" t="str">
        <f t="shared" si="10"/>
        <v/>
      </c>
      <c r="U2632" s="84" t="str">
        <f t="shared" si="11"/>
        <v/>
      </c>
      <c r="V2632" s="65" t="str">
        <f t="shared" si="5"/>
        <v/>
      </c>
      <c r="W2632" s="84"/>
      <c r="X2632" s="84"/>
      <c r="Y2632" s="85"/>
      <c r="Z2632" s="85"/>
      <c r="AA2632" s="65" t="str">
        <f t="shared" si="6"/>
        <v/>
      </c>
      <c r="AB2632" s="65" t="str">
        <f t="shared" si="7"/>
        <v/>
      </c>
      <c r="AC2632" s="86"/>
      <c r="AD2632" s="87" t="str">
        <f t="shared" si="8"/>
        <v/>
      </c>
      <c r="AE2632" s="84"/>
      <c r="AF2632" s="86">
        <f>IF(AC2632&gt;0,AC2632,'⚙️ Config'!$B$10)</f>
        <v>0.0075</v>
      </c>
      <c r="AG2632" s="88">
        <f t="shared" si="9"/>
        <v>26766.26535</v>
      </c>
      <c r="AH2632" s="88">
        <f>AG2632*'⚙️ Config'!$B$11</f>
        <v>133831.3268</v>
      </c>
      <c r="AI2632" s="88">
        <f>AH2632*'⚙️ Config'!$B$12</f>
        <v>40149.39803</v>
      </c>
      <c r="AJ2632" s="64"/>
      <c r="AK2632" s="84"/>
      <c r="AL2632" s="84"/>
      <c r="AM2632" s="84"/>
      <c r="AN2632" s="84"/>
      <c r="AO2632" s="84"/>
      <c r="AP2632" s="84"/>
      <c r="AQ2632" s="84"/>
    </row>
    <row r="2633" ht="15.0" customHeight="1">
      <c r="A2633" s="93">
        <v>2630.0</v>
      </c>
      <c r="B2633" s="94" t="s">
        <v>5678</v>
      </c>
      <c r="C2633" s="93" t="s">
        <v>154</v>
      </c>
      <c r="D2633" s="93" t="s">
        <v>5679</v>
      </c>
      <c r="E2633" s="95">
        <v>30.78</v>
      </c>
      <c r="F2633" s="93" t="s">
        <v>85</v>
      </c>
      <c r="G2633" s="93" t="s">
        <v>606</v>
      </c>
      <c r="H2633" s="96">
        <v>3562568.35</v>
      </c>
      <c r="I2633" s="93">
        <v>3.0</v>
      </c>
      <c r="J2633" s="97">
        <v>2.6</v>
      </c>
      <c r="K2633" s="94">
        <v>2024.0</v>
      </c>
      <c r="L2633" s="93" t="s">
        <v>448</v>
      </c>
      <c r="M2633" s="93">
        <v>2023.0</v>
      </c>
      <c r="N2633" s="93" t="s">
        <v>161</v>
      </c>
      <c r="O2633" s="65" t="str">
        <f t="shared" si="1"/>
        <v>023896920001</v>
      </c>
      <c r="P2633" s="65">
        <f t="shared" si="2"/>
        <v>3</v>
      </c>
      <c r="Q2633" s="65">
        <f t="shared" si="3"/>
        <v>7</v>
      </c>
      <c r="R2633" s="65" t="str">
        <f t="shared" si="12"/>
        <v>02.389.692/0001-37</v>
      </c>
      <c r="S2633" s="84"/>
      <c r="T2633" s="84" t="str">
        <f t="shared" si="10"/>
        <v/>
      </c>
      <c r="U2633" s="84" t="str">
        <f t="shared" si="11"/>
        <v/>
      </c>
      <c r="V2633" s="65" t="str">
        <f t="shared" si="5"/>
        <v/>
      </c>
      <c r="W2633" s="84"/>
      <c r="X2633" s="84"/>
      <c r="Y2633" s="85"/>
      <c r="Z2633" s="85"/>
      <c r="AA2633" s="65" t="str">
        <f t="shared" si="6"/>
        <v/>
      </c>
      <c r="AB2633" s="65" t="str">
        <f t="shared" si="7"/>
        <v/>
      </c>
      <c r="AC2633" s="86"/>
      <c r="AD2633" s="87" t="str">
        <f t="shared" si="8"/>
        <v/>
      </c>
      <c r="AE2633" s="84"/>
      <c r="AF2633" s="86">
        <f>IF(AC2633&gt;0,AC2633,'⚙️ Config'!$B$10)</f>
        <v>0.0075</v>
      </c>
      <c r="AG2633" s="88">
        <f t="shared" si="9"/>
        <v>26719.26263</v>
      </c>
      <c r="AH2633" s="88">
        <f>AG2633*'⚙️ Config'!$B$11</f>
        <v>133596.3131</v>
      </c>
      <c r="AI2633" s="88">
        <f>AH2633*'⚙️ Config'!$B$12</f>
        <v>40078.89394</v>
      </c>
      <c r="AJ2633" s="64"/>
      <c r="AK2633" s="84"/>
      <c r="AL2633" s="84"/>
      <c r="AM2633" s="84"/>
      <c r="AN2633" s="84"/>
      <c r="AO2633" s="84"/>
      <c r="AP2633" s="84"/>
      <c r="AQ2633" s="84"/>
    </row>
    <row r="2634" ht="15.0" customHeight="1">
      <c r="A2634" s="93">
        <v>2631.0</v>
      </c>
      <c r="B2634" s="94" t="s">
        <v>5680</v>
      </c>
      <c r="C2634" s="93" t="s">
        <v>141</v>
      </c>
      <c r="D2634" s="93" t="s">
        <v>5681</v>
      </c>
      <c r="E2634" s="95">
        <v>32.6</v>
      </c>
      <c r="F2634" s="93" t="s">
        <v>85</v>
      </c>
      <c r="G2634" s="93" t="s">
        <v>606</v>
      </c>
      <c r="H2634" s="96">
        <v>3561215.93</v>
      </c>
      <c r="I2634" s="93">
        <v>2.0</v>
      </c>
      <c r="J2634" s="97">
        <v>2.7</v>
      </c>
      <c r="K2634" s="94">
        <v>2023.0</v>
      </c>
      <c r="L2634" s="93" t="s">
        <v>1043</v>
      </c>
      <c r="M2634" s="93">
        <v>2023.0</v>
      </c>
      <c r="N2634" s="93" t="s">
        <v>145</v>
      </c>
      <c r="O2634" s="65" t="str">
        <f t="shared" si="1"/>
        <v>271483750001</v>
      </c>
      <c r="P2634" s="65">
        <f t="shared" si="2"/>
        <v>5</v>
      </c>
      <c r="Q2634" s="65">
        <f t="shared" si="3"/>
        <v>0</v>
      </c>
      <c r="R2634" s="65" t="str">
        <f t="shared" si="12"/>
        <v>27.148.375/0001-50</v>
      </c>
      <c r="S2634" s="84"/>
      <c r="T2634" s="84" t="str">
        <f t="shared" si="10"/>
        <v/>
      </c>
      <c r="U2634" s="84" t="str">
        <f t="shared" si="11"/>
        <v/>
      </c>
      <c r="V2634" s="65" t="str">
        <f t="shared" si="5"/>
        <v/>
      </c>
      <c r="W2634" s="84"/>
      <c r="X2634" s="84"/>
      <c r="Y2634" s="85"/>
      <c r="Z2634" s="85"/>
      <c r="AA2634" s="65" t="str">
        <f t="shared" si="6"/>
        <v/>
      </c>
      <c r="AB2634" s="65" t="str">
        <f t="shared" si="7"/>
        <v/>
      </c>
      <c r="AC2634" s="86"/>
      <c r="AD2634" s="87" t="str">
        <f t="shared" si="8"/>
        <v/>
      </c>
      <c r="AE2634" s="84"/>
      <c r="AF2634" s="86">
        <f>IF(AC2634&gt;0,AC2634,'⚙️ Config'!$B$10)</f>
        <v>0.0075</v>
      </c>
      <c r="AG2634" s="88">
        <f t="shared" si="9"/>
        <v>26709.11948</v>
      </c>
      <c r="AH2634" s="88">
        <f>AG2634*'⚙️ Config'!$B$11</f>
        <v>133545.5974</v>
      </c>
      <c r="AI2634" s="88">
        <f>AH2634*'⚙️ Config'!$B$12</f>
        <v>40063.67921</v>
      </c>
      <c r="AJ2634" s="64"/>
      <c r="AK2634" s="84"/>
      <c r="AL2634" s="84"/>
      <c r="AM2634" s="84"/>
      <c r="AN2634" s="84"/>
      <c r="AO2634" s="84"/>
      <c r="AP2634" s="84"/>
      <c r="AQ2634" s="84"/>
    </row>
    <row r="2635" ht="15.0" customHeight="1">
      <c r="A2635" s="93">
        <v>2632.0</v>
      </c>
      <c r="B2635" s="94" t="s">
        <v>5682</v>
      </c>
      <c r="C2635" s="93" t="s">
        <v>141</v>
      </c>
      <c r="D2635" s="93" t="s">
        <v>5683</v>
      </c>
      <c r="E2635" s="95">
        <v>29.54</v>
      </c>
      <c r="F2635" s="93" t="s">
        <v>85</v>
      </c>
      <c r="G2635" s="93" t="s">
        <v>606</v>
      </c>
      <c r="H2635" s="96">
        <v>3556536.66</v>
      </c>
      <c r="I2635" s="93">
        <v>2.0</v>
      </c>
      <c r="J2635" s="97">
        <v>3.1</v>
      </c>
      <c r="K2635" s="94">
        <v>2023.0</v>
      </c>
      <c r="L2635" s="93" t="s">
        <v>501</v>
      </c>
      <c r="M2635" s="93">
        <v>2023.0</v>
      </c>
      <c r="N2635" s="93" t="s">
        <v>161</v>
      </c>
      <c r="O2635" s="65" t="str">
        <f t="shared" si="1"/>
        <v>440362340001</v>
      </c>
      <c r="P2635" s="65">
        <f t="shared" si="2"/>
        <v>6</v>
      </c>
      <c r="Q2635" s="65">
        <f t="shared" si="3"/>
        <v>4</v>
      </c>
      <c r="R2635" s="65" t="str">
        <f t="shared" si="12"/>
        <v>44.036.234/0001-64</v>
      </c>
      <c r="S2635" s="84"/>
      <c r="T2635" s="84" t="str">
        <f t="shared" si="10"/>
        <v/>
      </c>
      <c r="U2635" s="84" t="str">
        <f t="shared" si="11"/>
        <v/>
      </c>
      <c r="V2635" s="65" t="str">
        <f t="shared" si="5"/>
        <v/>
      </c>
      <c r="W2635" s="84"/>
      <c r="X2635" s="84"/>
      <c r="Y2635" s="85"/>
      <c r="Z2635" s="85"/>
      <c r="AA2635" s="65" t="str">
        <f t="shared" si="6"/>
        <v/>
      </c>
      <c r="AB2635" s="65" t="str">
        <f t="shared" si="7"/>
        <v/>
      </c>
      <c r="AC2635" s="86"/>
      <c r="AD2635" s="87" t="str">
        <f t="shared" si="8"/>
        <v/>
      </c>
      <c r="AE2635" s="84"/>
      <c r="AF2635" s="86">
        <f>IF(AC2635&gt;0,AC2635,'⚙️ Config'!$B$10)</f>
        <v>0.0075</v>
      </c>
      <c r="AG2635" s="88">
        <f t="shared" si="9"/>
        <v>26674.02495</v>
      </c>
      <c r="AH2635" s="88">
        <f>AG2635*'⚙️ Config'!$B$11</f>
        <v>133370.1248</v>
      </c>
      <c r="AI2635" s="88">
        <f>AH2635*'⚙️ Config'!$B$12</f>
        <v>40011.03743</v>
      </c>
      <c r="AJ2635" s="64"/>
      <c r="AK2635" s="84"/>
      <c r="AL2635" s="84"/>
      <c r="AM2635" s="84"/>
      <c r="AN2635" s="84"/>
      <c r="AO2635" s="84"/>
      <c r="AP2635" s="84"/>
      <c r="AQ2635" s="84"/>
    </row>
    <row r="2636" ht="15.0" customHeight="1">
      <c r="A2636" s="93">
        <v>2633.0</v>
      </c>
      <c r="B2636" s="94" t="s">
        <v>5684</v>
      </c>
      <c r="C2636" s="93" t="s">
        <v>141</v>
      </c>
      <c r="D2636" s="93" t="s">
        <v>5685</v>
      </c>
      <c r="E2636" s="95">
        <v>34.81</v>
      </c>
      <c r="F2636" s="93" t="s">
        <v>85</v>
      </c>
      <c r="G2636" s="93" t="s">
        <v>606</v>
      </c>
      <c r="H2636" s="96">
        <v>3550056.91</v>
      </c>
      <c r="I2636" s="93">
        <v>3.0</v>
      </c>
      <c r="J2636" s="97">
        <v>3.8</v>
      </c>
      <c r="K2636" s="94">
        <v>2025.0</v>
      </c>
      <c r="L2636" s="93" t="s">
        <v>448</v>
      </c>
      <c r="M2636" s="93">
        <v>2022.0</v>
      </c>
      <c r="N2636" s="93" t="s">
        <v>161</v>
      </c>
      <c r="O2636" s="65" t="str">
        <f t="shared" si="1"/>
        <v>312196460001</v>
      </c>
      <c r="P2636" s="65">
        <f t="shared" si="2"/>
        <v>9</v>
      </c>
      <c r="Q2636" s="65">
        <f t="shared" si="3"/>
        <v>8</v>
      </c>
      <c r="R2636" s="65" t="str">
        <f t="shared" si="12"/>
        <v>31.219.646/0001-98</v>
      </c>
      <c r="S2636" s="84"/>
      <c r="T2636" s="84" t="str">
        <f t="shared" si="10"/>
        <v/>
      </c>
      <c r="U2636" s="84" t="str">
        <f t="shared" si="11"/>
        <v/>
      </c>
      <c r="V2636" s="65" t="str">
        <f t="shared" si="5"/>
        <v/>
      </c>
      <c r="W2636" s="84"/>
      <c r="X2636" s="84"/>
      <c r="Y2636" s="85"/>
      <c r="Z2636" s="85"/>
      <c r="AA2636" s="65" t="str">
        <f t="shared" si="6"/>
        <v/>
      </c>
      <c r="AB2636" s="65" t="str">
        <f t="shared" si="7"/>
        <v/>
      </c>
      <c r="AC2636" s="86"/>
      <c r="AD2636" s="87" t="str">
        <f t="shared" si="8"/>
        <v/>
      </c>
      <c r="AE2636" s="84"/>
      <c r="AF2636" s="86">
        <f>IF(AC2636&gt;0,AC2636,'⚙️ Config'!$B$10)</f>
        <v>0.0075</v>
      </c>
      <c r="AG2636" s="88">
        <f t="shared" si="9"/>
        <v>26625.42683</v>
      </c>
      <c r="AH2636" s="88">
        <f>AG2636*'⚙️ Config'!$B$11</f>
        <v>133127.1341</v>
      </c>
      <c r="AI2636" s="88">
        <f>AH2636*'⚙️ Config'!$B$12</f>
        <v>39938.14024</v>
      </c>
      <c r="AJ2636" s="64"/>
      <c r="AK2636" s="84"/>
      <c r="AL2636" s="84"/>
      <c r="AM2636" s="84"/>
      <c r="AN2636" s="84"/>
      <c r="AO2636" s="84"/>
      <c r="AP2636" s="84"/>
      <c r="AQ2636" s="84"/>
    </row>
    <row r="2637" ht="15.75" customHeight="1">
      <c r="A2637" s="93">
        <v>2634.0</v>
      </c>
      <c r="B2637" s="94" t="s">
        <v>5686</v>
      </c>
      <c r="C2637" s="93" t="s">
        <v>141</v>
      </c>
      <c r="D2637" s="93" t="s">
        <v>5687</v>
      </c>
      <c r="E2637" s="95">
        <v>38.04</v>
      </c>
      <c r="F2637" s="93" t="s">
        <v>85</v>
      </c>
      <c r="G2637" s="93" t="s">
        <v>606</v>
      </c>
      <c r="H2637" s="96">
        <v>3548067.81</v>
      </c>
      <c r="I2637" s="93">
        <v>1.0</v>
      </c>
      <c r="J2637" s="97">
        <v>3.4</v>
      </c>
      <c r="K2637" s="94">
        <v>2022.0</v>
      </c>
      <c r="L2637" s="93" t="s">
        <v>188</v>
      </c>
      <c r="M2637" s="93">
        <v>2022.0</v>
      </c>
      <c r="N2637" s="93" t="s">
        <v>161</v>
      </c>
      <c r="O2637" s="65" t="str">
        <f t="shared" si="1"/>
        <v>046782830001</v>
      </c>
      <c r="P2637" s="65">
        <f t="shared" si="2"/>
        <v>8</v>
      </c>
      <c r="Q2637" s="65">
        <f t="shared" si="3"/>
        <v>6</v>
      </c>
      <c r="R2637" s="65" t="str">
        <f t="shared" si="12"/>
        <v>04.678.283/0001-86</v>
      </c>
      <c r="S2637" s="84"/>
      <c r="T2637" s="84" t="str">
        <f t="shared" si="10"/>
        <v/>
      </c>
      <c r="U2637" s="84" t="str">
        <f t="shared" si="11"/>
        <v/>
      </c>
      <c r="V2637" s="65" t="str">
        <f t="shared" si="5"/>
        <v/>
      </c>
      <c r="W2637" s="84"/>
      <c r="X2637" s="84"/>
      <c r="Y2637" s="85"/>
      <c r="Z2637" s="85"/>
      <c r="AA2637" s="65" t="str">
        <f t="shared" si="6"/>
        <v/>
      </c>
      <c r="AB2637" s="65" t="str">
        <f t="shared" si="7"/>
        <v/>
      </c>
      <c r="AC2637" s="86"/>
      <c r="AD2637" s="87" t="str">
        <f t="shared" si="8"/>
        <v/>
      </c>
      <c r="AE2637" s="84"/>
      <c r="AF2637" s="86">
        <f>IF(AC2637&gt;0,AC2637,'⚙️ Config'!$B$10)</f>
        <v>0.0075</v>
      </c>
      <c r="AG2637" s="88">
        <f t="shared" si="9"/>
        <v>26610.50858</v>
      </c>
      <c r="AH2637" s="88">
        <f>AG2637*'⚙️ Config'!$B$11</f>
        <v>133052.5429</v>
      </c>
      <c r="AI2637" s="88">
        <f>AH2637*'⚙️ Config'!$B$12</f>
        <v>39915.76286</v>
      </c>
      <c r="AJ2637" s="64"/>
      <c r="AK2637" s="84"/>
      <c r="AL2637" s="84"/>
      <c r="AM2637" s="84"/>
      <c r="AN2637" s="84"/>
      <c r="AO2637" s="84"/>
      <c r="AP2637" s="84"/>
      <c r="AQ2637" s="84"/>
    </row>
    <row r="2638" ht="15.75" customHeight="1">
      <c r="A2638" s="93">
        <v>2635.0</v>
      </c>
      <c r="B2638" s="94" t="s">
        <v>5688</v>
      </c>
      <c r="C2638" s="93" t="s">
        <v>141</v>
      </c>
      <c r="D2638" s="93" t="s">
        <v>5689</v>
      </c>
      <c r="E2638" s="95">
        <v>32.93</v>
      </c>
      <c r="F2638" s="93" t="s">
        <v>85</v>
      </c>
      <c r="G2638" s="93" t="s">
        <v>606</v>
      </c>
      <c r="H2638" s="96">
        <v>3545965.36</v>
      </c>
      <c r="I2638" s="93">
        <v>2.0</v>
      </c>
      <c r="J2638" s="97">
        <v>2.8</v>
      </c>
      <c r="K2638" s="94">
        <v>2023.0</v>
      </c>
      <c r="L2638" s="93" t="s">
        <v>630</v>
      </c>
      <c r="M2638" s="93">
        <v>2023.0</v>
      </c>
      <c r="N2638" s="93" t="s">
        <v>189</v>
      </c>
      <c r="O2638" s="65" t="str">
        <f t="shared" si="1"/>
        <v>094437720001</v>
      </c>
      <c r="P2638" s="65">
        <f t="shared" si="2"/>
        <v>7</v>
      </c>
      <c r="Q2638" s="65">
        <f t="shared" si="3"/>
        <v>2</v>
      </c>
      <c r="R2638" s="65" t="str">
        <f t="shared" si="12"/>
        <v>09.443.772/0001-72</v>
      </c>
      <c r="S2638" s="84"/>
      <c r="T2638" s="84" t="str">
        <f t="shared" si="10"/>
        <v/>
      </c>
      <c r="U2638" s="84" t="str">
        <f t="shared" si="11"/>
        <v/>
      </c>
      <c r="V2638" s="65" t="str">
        <f t="shared" si="5"/>
        <v/>
      </c>
      <c r="W2638" s="84"/>
      <c r="X2638" s="84"/>
      <c r="Y2638" s="85"/>
      <c r="Z2638" s="85"/>
      <c r="AA2638" s="65" t="str">
        <f t="shared" si="6"/>
        <v/>
      </c>
      <c r="AB2638" s="65" t="str">
        <f t="shared" si="7"/>
        <v/>
      </c>
      <c r="AC2638" s="86"/>
      <c r="AD2638" s="87" t="str">
        <f t="shared" si="8"/>
        <v/>
      </c>
      <c r="AE2638" s="84"/>
      <c r="AF2638" s="86">
        <f>IF(AC2638&gt;0,AC2638,'⚙️ Config'!$B$10)</f>
        <v>0.0075</v>
      </c>
      <c r="AG2638" s="88">
        <f t="shared" si="9"/>
        <v>26594.7402</v>
      </c>
      <c r="AH2638" s="88">
        <f>AG2638*'⚙️ Config'!$B$11</f>
        <v>132973.701</v>
      </c>
      <c r="AI2638" s="88">
        <f>AH2638*'⚙️ Config'!$B$12</f>
        <v>39892.1103</v>
      </c>
      <c r="AJ2638" s="64"/>
      <c r="AK2638" s="84"/>
      <c r="AL2638" s="84"/>
      <c r="AM2638" s="84"/>
      <c r="AN2638" s="84"/>
      <c r="AO2638" s="84"/>
      <c r="AP2638" s="84"/>
      <c r="AQ2638" s="84"/>
    </row>
    <row r="2639" ht="15.0" customHeight="1">
      <c r="A2639" s="93">
        <v>2636.0</v>
      </c>
      <c r="B2639" s="94" t="s">
        <v>5690</v>
      </c>
      <c r="C2639" s="93" t="s">
        <v>141</v>
      </c>
      <c r="D2639" s="93" t="s">
        <v>5691</v>
      </c>
      <c r="E2639" s="95">
        <v>32.35</v>
      </c>
      <c r="F2639" s="93" t="s">
        <v>85</v>
      </c>
      <c r="G2639" s="93" t="s">
        <v>606</v>
      </c>
      <c r="H2639" s="96">
        <v>3528505.88</v>
      </c>
      <c r="I2639" s="93">
        <v>2.0</v>
      </c>
      <c r="J2639" s="97">
        <v>3.6</v>
      </c>
      <c r="K2639" s="94">
        <v>2024.0</v>
      </c>
      <c r="L2639" s="93" t="s">
        <v>387</v>
      </c>
      <c r="M2639" s="93">
        <v>2022.0</v>
      </c>
      <c r="N2639" s="93" t="s">
        <v>189</v>
      </c>
      <c r="O2639" s="65" t="str">
        <f t="shared" si="1"/>
        <v>260831120001</v>
      </c>
      <c r="P2639" s="65">
        <f t="shared" si="2"/>
        <v>4</v>
      </c>
      <c r="Q2639" s="65">
        <f t="shared" si="3"/>
        <v>7</v>
      </c>
      <c r="R2639" s="65" t="str">
        <f t="shared" si="12"/>
        <v>26.083.112/0001-47</v>
      </c>
      <c r="S2639" s="84"/>
      <c r="T2639" s="84" t="str">
        <f t="shared" si="10"/>
        <v/>
      </c>
      <c r="U2639" s="84" t="str">
        <f t="shared" si="11"/>
        <v/>
      </c>
      <c r="V2639" s="65" t="str">
        <f t="shared" si="5"/>
        <v/>
      </c>
      <c r="W2639" s="84"/>
      <c r="X2639" s="84"/>
      <c r="Y2639" s="85"/>
      <c r="Z2639" s="85"/>
      <c r="AA2639" s="65" t="str">
        <f t="shared" si="6"/>
        <v/>
      </c>
      <c r="AB2639" s="65" t="str">
        <f t="shared" si="7"/>
        <v/>
      </c>
      <c r="AC2639" s="86"/>
      <c r="AD2639" s="87" t="str">
        <f t="shared" si="8"/>
        <v/>
      </c>
      <c r="AE2639" s="84"/>
      <c r="AF2639" s="86">
        <f>IF(AC2639&gt;0,AC2639,'⚙️ Config'!$B$10)</f>
        <v>0.0075</v>
      </c>
      <c r="AG2639" s="88">
        <f t="shared" si="9"/>
        <v>26463.7941</v>
      </c>
      <c r="AH2639" s="88">
        <f>AG2639*'⚙️ Config'!$B$11</f>
        <v>132318.9705</v>
      </c>
      <c r="AI2639" s="88">
        <f>AH2639*'⚙️ Config'!$B$12</f>
        <v>39695.69115</v>
      </c>
      <c r="AJ2639" s="64"/>
      <c r="AK2639" s="84"/>
      <c r="AL2639" s="84"/>
      <c r="AM2639" s="84"/>
      <c r="AN2639" s="84"/>
      <c r="AO2639" s="84"/>
      <c r="AP2639" s="84"/>
      <c r="AQ2639" s="84"/>
    </row>
    <row r="2640" ht="15.0" customHeight="1">
      <c r="A2640" s="93">
        <v>2637.0</v>
      </c>
      <c r="B2640" s="94" t="s">
        <v>5692</v>
      </c>
      <c r="C2640" s="93" t="s">
        <v>141</v>
      </c>
      <c r="D2640" s="93" t="s">
        <v>5693</v>
      </c>
      <c r="E2640" s="95">
        <v>39.62</v>
      </c>
      <c r="F2640" s="93" t="s">
        <v>85</v>
      </c>
      <c r="G2640" s="93" t="s">
        <v>606</v>
      </c>
      <c r="H2640" s="96">
        <v>3525774.64</v>
      </c>
      <c r="I2640" s="93">
        <v>3.0</v>
      </c>
      <c r="J2640" s="97">
        <v>3.0</v>
      </c>
      <c r="K2640" s="94">
        <v>2025.0</v>
      </c>
      <c r="L2640" s="93" t="s">
        <v>691</v>
      </c>
      <c r="M2640" s="93">
        <v>2023.0</v>
      </c>
      <c r="N2640" s="93" t="s">
        <v>161</v>
      </c>
      <c r="O2640" s="65" t="str">
        <f t="shared" si="1"/>
        <v>204887620001</v>
      </c>
      <c r="P2640" s="65">
        <f t="shared" si="2"/>
        <v>9</v>
      </c>
      <c r="Q2640" s="65">
        <f t="shared" si="3"/>
        <v>6</v>
      </c>
      <c r="R2640" s="65" t="str">
        <f t="shared" si="12"/>
        <v>20.488.762/0001-96</v>
      </c>
      <c r="S2640" s="84"/>
      <c r="T2640" s="84" t="str">
        <f t="shared" si="10"/>
        <v/>
      </c>
      <c r="U2640" s="84" t="str">
        <f t="shared" si="11"/>
        <v/>
      </c>
      <c r="V2640" s="65" t="str">
        <f t="shared" si="5"/>
        <v/>
      </c>
      <c r="W2640" s="84"/>
      <c r="X2640" s="84"/>
      <c r="Y2640" s="85"/>
      <c r="Z2640" s="85"/>
      <c r="AA2640" s="65" t="str">
        <f t="shared" si="6"/>
        <v/>
      </c>
      <c r="AB2640" s="65" t="str">
        <f t="shared" si="7"/>
        <v/>
      </c>
      <c r="AC2640" s="86"/>
      <c r="AD2640" s="87" t="str">
        <f t="shared" si="8"/>
        <v/>
      </c>
      <c r="AE2640" s="84"/>
      <c r="AF2640" s="86">
        <f>IF(AC2640&gt;0,AC2640,'⚙️ Config'!$B$10)</f>
        <v>0.0075</v>
      </c>
      <c r="AG2640" s="88">
        <f t="shared" si="9"/>
        <v>26443.3098</v>
      </c>
      <c r="AH2640" s="88">
        <f>AG2640*'⚙️ Config'!$B$11</f>
        <v>132216.549</v>
      </c>
      <c r="AI2640" s="88">
        <f>AH2640*'⚙️ Config'!$B$12</f>
        <v>39664.9647</v>
      </c>
      <c r="AJ2640" s="64"/>
      <c r="AK2640" s="84"/>
      <c r="AL2640" s="84"/>
      <c r="AM2640" s="84"/>
      <c r="AN2640" s="84"/>
      <c r="AO2640" s="84"/>
      <c r="AP2640" s="84"/>
      <c r="AQ2640" s="84"/>
    </row>
    <row r="2641" ht="15.0" customHeight="1">
      <c r="A2641" s="93">
        <v>2638.0</v>
      </c>
      <c r="B2641" s="94" t="s">
        <v>5694</v>
      </c>
      <c r="C2641" s="93" t="s">
        <v>141</v>
      </c>
      <c r="D2641" s="93" t="s">
        <v>5695</v>
      </c>
      <c r="E2641" s="95">
        <v>43.43</v>
      </c>
      <c r="F2641" s="93" t="s">
        <v>85</v>
      </c>
      <c r="G2641" s="93" t="s">
        <v>606</v>
      </c>
      <c r="H2641" s="96">
        <v>3520372.16</v>
      </c>
      <c r="I2641" s="93">
        <v>1.0</v>
      </c>
      <c r="J2641" s="97">
        <v>2.5</v>
      </c>
      <c r="K2641" s="94">
        <v>2023.0</v>
      </c>
      <c r="L2641" s="93" t="s">
        <v>448</v>
      </c>
      <c r="M2641" s="93">
        <v>2023.0</v>
      </c>
      <c r="N2641" s="93" t="s">
        <v>145</v>
      </c>
      <c r="O2641" s="65" t="str">
        <f t="shared" si="1"/>
        <v>518770250001</v>
      </c>
      <c r="P2641" s="65">
        <f t="shared" si="2"/>
        <v>0</v>
      </c>
      <c r="Q2641" s="65">
        <f t="shared" si="3"/>
        <v>9</v>
      </c>
      <c r="R2641" s="65" t="str">
        <f t="shared" si="12"/>
        <v>51.877.025/0001-09</v>
      </c>
      <c r="S2641" s="84"/>
      <c r="T2641" s="84" t="str">
        <f t="shared" si="10"/>
        <v/>
      </c>
      <c r="U2641" s="84" t="str">
        <f t="shared" si="11"/>
        <v/>
      </c>
      <c r="V2641" s="65" t="str">
        <f t="shared" si="5"/>
        <v/>
      </c>
      <c r="W2641" s="84"/>
      <c r="X2641" s="84"/>
      <c r="Y2641" s="85"/>
      <c r="Z2641" s="85"/>
      <c r="AA2641" s="65" t="str">
        <f t="shared" si="6"/>
        <v/>
      </c>
      <c r="AB2641" s="65" t="str">
        <f t="shared" si="7"/>
        <v/>
      </c>
      <c r="AC2641" s="86"/>
      <c r="AD2641" s="87" t="str">
        <f t="shared" si="8"/>
        <v/>
      </c>
      <c r="AE2641" s="84"/>
      <c r="AF2641" s="86">
        <f>IF(AC2641&gt;0,AC2641,'⚙️ Config'!$B$10)</f>
        <v>0.0075</v>
      </c>
      <c r="AG2641" s="88">
        <f t="shared" si="9"/>
        <v>26402.7912</v>
      </c>
      <c r="AH2641" s="88">
        <f>AG2641*'⚙️ Config'!$B$11</f>
        <v>132013.956</v>
      </c>
      <c r="AI2641" s="88">
        <f>AH2641*'⚙️ Config'!$B$12</f>
        <v>39604.1868</v>
      </c>
      <c r="AJ2641" s="64"/>
      <c r="AK2641" s="84"/>
      <c r="AL2641" s="84"/>
      <c r="AM2641" s="84"/>
      <c r="AN2641" s="84"/>
      <c r="AO2641" s="84"/>
      <c r="AP2641" s="84"/>
      <c r="AQ2641" s="84"/>
    </row>
    <row r="2642" ht="15.0" customHeight="1">
      <c r="A2642" s="93">
        <v>2639.0</v>
      </c>
      <c r="B2642" s="94" t="s">
        <v>5696</v>
      </c>
      <c r="C2642" s="93" t="s">
        <v>141</v>
      </c>
      <c r="D2642" s="93" t="s">
        <v>5697</v>
      </c>
      <c r="E2642" s="95">
        <v>41.97</v>
      </c>
      <c r="F2642" s="93" t="s">
        <v>85</v>
      </c>
      <c r="G2642" s="93" t="s">
        <v>606</v>
      </c>
      <c r="H2642" s="96">
        <v>3511254.14</v>
      </c>
      <c r="I2642" s="93">
        <v>1.0</v>
      </c>
      <c r="J2642" s="97">
        <v>2.7</v>
      </c>
      <c r="K2642" s="94">
        <v>2023.0</v>
      </c>
      <c r="L2642" s="93" t="s">
        <v>448</v>
      </c>
      <c r="M2642" s="93">
        <v>2023.0</v>
      </c>
      <c r="N2642" s="93" t="s">
        <v>161</v>
      </c>
      <c r="O2642" s="65" t="str">
        <f t="shared" si="1"/>
        <v>491923620001</v>
      </c>
      <c r="P2642" s="65">
        <f t="shared" si="2"/>
        <v>1</v>
      </c>
      <c r="Q2642" s="65">
        <f t="shared" si="3"/>
        <v>0</v>
      </c>
      <c r="R2642" s="65" t="str">
        <f t="shared" si="12"/>
        <v>49.192.362/0001-10</v>
      </c>
      <c r="S2642" s="84"/>
      <c r="T2642" s="84" t="str">
        <f t="shared" si="10"/>
        <v/>
      </c>
      <c r="U2642" s="84" t="str">
        <f t="shared" si="11"/>
        <v/>
      </c>
      <c r="V2642" s="65" t="str">
        <f t="shared" si="5"/>
        <v/>
      </c>
      <c r="W2642" s="84"/>
      <c r="X2642" s="84"/>
      <c r="Y2642" s="85"/>
      <c r="Z2642" s="85"/>
      <c r="AA2642" s="65" t="str">
        <f t="shared" si="6"/>
        <v/>
      </c>
      <c r="AB2642" s="65" t="str">
        <f t="shared" si="7"/>
        <v/>
      </c>
      <c r="AC2642" s="86"/>
      <c r="AD2642" s="87" t="str">
        <f t="shared" si="8"/>
        <v/>
      </c>
      <c r="AE2642" s="84"/>
      <c r="AF2642" s="86">
        <f>IF(AC2642&gt;0,AC2642,'⚙️ Config'!$B$10)</f>
        <v>0.0075</v>
      </c>
      <c r="AG2642" s="88">
        <f t="shared" si="9"/>
        <v>26334.40605</v>
      </c>
      <c r="AH2642" s="88">
        <f>AG2642*'⚙️ Config'!$B$11</f>
        <v>131672.0303</v>
      </c>
      <c r="AI2642" s="88">
        <f>AH2642*'⚙️ Config'!$B$12</f>
        <v>39501.60908</v>
      </c>
      <c r="AJ2642" s="64"/>
      <c r="AK2642" s="84"/>
      <c r="AL2642" s="84"/>
      <c r="AM2642" s="84"/>
      <c r="AN2642" s="84"/>
      <c r="AO2642" s="84"/>
      <c r="AP2642" s="84"/>
      <c r="AQ2642" s="84"/>
    </row>
    <row r="2643" ht="15.0" customHeight="1">
      <c r="A2643" s="93">
        <v>2640.0</v>
      </c>
      <c r="B2643" s="94" t="s">
        <v>5698</v>
      </c>
      <c r="C2643" s="93" t="s">
        <v>141</v>
      </c>
      <c r="D2643" s="93" t="s">
        <v>5699</v>
      </c>
      <c r="E2643" s="95">
        <v>37.65</v>
      </c>
      <c r="F2643" s="93" t="s">
        <v>85</v>
      </c>
      <c r="G2643" s="93" t="s">
        <v>606</v>
      </c>
      <c r="H2643" s="96">
        <v>3511246.21</v>
      </c>
      <c r="I2643" s="93">
        <v>2.0</v>
      </c>
      <c r="J2643" s="97">
        <v>2.9</v>
      </c>
      <c r="K2643" s="94">
        <v>2024.0</v>
      </c>
      <c r="L2643" s="93" t="s">
        <v>448</v>
      </c>
      <c r="M2643" s="93">
        <v>2023.0</v>
      </c>
      <c r="N2643" s="93" t="s">
        <v>189</v>
      </c>
      <c r="O2643" s="65" t="str">
        <f t="shared" si="1"/>
        <v>278207700001</v>
      </c>
      <c r="P2643" s="65">
        <f t="shared" si="2"/>
        <v>3</v>
      </c>
      <c r="Q2643" s="65">
        <f t="shared" si="3"/>
        <v>7</v>
      </c>
      <c r="R2643" s="65" t="str">
        <f t="shared" si="12"/>
        <v>27.820.770/0001-37</v>
      </c>
      <c r="S2643" s="84"/>
      <c r="T2643" s="84" t="str">
        <f t="shared" si="10"/>
        <v/>
      </c>
      <c r="U2643" s="84" t="str">
        <f t="shared" si="11"/>
        <v/>
      </c>
      <c r="V2643" s="65" t="str">
        <f t="shared" si="5"/>
        <v/>
      </c>
      <c r="W2643" s="84"/>
      <c r="X2643" s="84"/>
      <c r="Y2643" s="85"/>
      <c r="Z2643" s="85"/>
      <c r="AA2643" s="65" t="str">
        <f t="shared" si="6"/>
        <v/>
      </c>
      <c r="AB2643" s="65" t="str">
        <f t="shared" si="7"/>
        <v/>
      </c>
      <c r="AC2643" s="86"/>
      <c r="AD2643" s="87" t="str">
        <f t="shared" si="8"/>
        <v/>
      </c>
      <c r="AE2643" s="84"/>
      <c r="AF2643" s="86">
        <f>IF(AC2643&gt;0,AC2643,'⚙️ Config'!$B$10)</f>
        <v>0.0075</v>
      </c>
      <c r="AG2643" s="88">
        <f t="shared" si="9"/>
        <v>26334.34658</v>
      </c>
      <c r="AH2643" s="88">
        <f>AG2643*'⚙️ Config'!$B$11</f>
        <v>131671.7329</v>
      </c>
      <c r="AI2643" s="88">
        <f>AH2643*'⚙️ Config'!$B$12</f>
        <v>39501.51986</v>
      </c>
      <c r="AJ2643" s="64"/>
      <c r="AK2643" s="84"/>
      <c r="AL2643" s="84"/>
      <c r="AM2643" s="84"/>
      <c r="AN2643" s="84"/>
      <c r="AO2643" s="84"/>
      <c r="AP2643" s="84"/>
      <c r="AQ2643" s="84"/>
    </row>
    <row r="2644" ht="15.0" customHeight="1">
      <c r="A2644" s="93">
        <v>2641.0</v>
      </c>
      <c r="B2644" s="94" t="s">
        <v>5700</v>
      </c>
      <c r="C2644" s="93" t="s">
        <v>141</v>
      </c>
      <c r="D2644" s="93" t="s">
        <v>5701</v>
      </c>
      <c r="E2644" s="95">
        <v>34.23</v>
      </c>
      <c r="F2644" s="93" t="s">
        <v>85</v>
      </c>
      <c r="G2644" s="93" t="s">
        <v>606</v>
      </c>
      <c r="H2644" s="96">
        <v>3508074.17</v>
      </c>
      <c r="I2644" s="93">
        <v>2.0</v>
      </c>
      <c r="J2644" s="97">
        <v>2.4</v>
      </c>
      <c r="K2644" s="94">
        <v>2023.0</v>
      </c>
      <c r="L2644" s="93" t="s">
        <v>202</v>
      </c>
      <c r="M2644" s="93">
        <v>2023.0</v>
      </c>
      <c r="N2644" s="93" t="s">
        <v>161</v>
      </c>
      <c r="O2644" s="65" t="str">
        <f t="shared" si="1"/>
        <v>111527050001</v>
      </c>
      <c r="P2644" s="65">
        <f t="shared" si="2"/>
        <v>4</v>
      </c>
      <c r="Q2644" s="65">
        <f t="shared" si="3"/>
        <v>0</v>
      </c>
      <c r="R2644" s="65" t="str">
        <f t="shared" si="12"/>
        <v>11.152.705/0001-40</v>
      </c>
      <c r="S2644" s="84"/>
      <c r="T2644" s="84" t="str">
        <f t="shared" si="10"/>
        <v/>
      </c>
      <c r="U2644" s="84" t="str">
        <f t="shared" si="11"/>
        <v/>
      </c>
      <c r="V2644" s="65" t="str">
        <f t="shared" si="5"/>
        <v/>
      </c>
      <c r="W2644" s="84"/>
      <c r="X2644" s="84"/>
      <c r="Y2644" s="85"/>
      <c r="Z2644" s="85"/>
      <c r="AA2644" s="65" t="str">
        <f t="shared" si="6"/>
        <v/>
      </c>
      <c r="AB2644" s="65" t="str">
        <f t="shared" si="7"/>
        <v/>
      </c>
      <c r="AC2644" s="86"/>
      <c r="AD2644" s="87" t="str">
        <f t="shared" si="8"/>
        <v/>
      </c>
      <c r="AE2644" s="84"/>
      <c r="AF2644" s="86">
        <f>IF(AC2644&gt;0,AC2644,'⚙️ Config'!$B$10)</f>
        <v>0.0075</v>
      </c>
      <c r="AG2644" s="88">
        <f t="shared" si="9"/>
        <v>26310.55628</v>
      </c>
      <c r="AH2644" s="88">
        <f>AG2644*'⚙️ Config'!$B$11</f>
        <v>131552.7814</v>
      </c>
      <c r="AI2644" s="88">
        <f>AH2644*'⚙️ Config'!$B$12</f>
        <v>39465.83441</v>
      </c>
      <c r="AJ2644" s="64"/>
      <c r="AK2644" s="84"/>
      <c r="AL2644" s="84"/>
      <c r="AM2644" s="84"/>
      <c r="AN2644" s="84"/>
      <c r="AO2644" s="84"/>
      <c r="AP2644" s="84"/>
      <c r="AQ2644" s="84"/>
    </row>
    <row r="2645" ht="15.0" customHeight="1">
      <c r="A2645" s="93">
        <v>2642.0</v>
      </c>
      <c r="B2645" s="94" t="s">
        <v>5702</v>
      </c>
      <c r="C2645" s="93" t="s">
        <v>141</v>
      </c>
      <c r="D2645" s="93" t="s">
        <v>5703</v>
      </c>
      <c r="E2645" s="95">
        <v>27.97</v>
      </c>
      <c r="F2645" s="93" t="s">
        <v>85</v>
      </c>
      <c r="G2645" s="93" t="s">
        <v>606</v>
      </c>
      <c r="H2645" s="96">
        <v>3501301.94</v>
      </c>
      <c r="I2645" s="93">
        <v>2.0</v>
      </c>
      <c r="J2645" s="97">
        <v>3.8</v>
      </c>
      <c r="K2645" s="94">
        <v>2023.0</v>
      </c>
      <c r="L2645" s="93" t="s">
        <v>448</v>
      </c>
      <c r="M2645" s="93">
        <v>2022.0</v>
      </c>
      <c r="N2645" s="93" t="s">
        <v>161</v>
      </c>
      <c r="O2645" s="65" t="str">
        <f t="shared" si="1"/>
        <v>266593920001</v>
      </c>
      <c r="P2645" s="65">
        <f t="shared" si="2"/>
        <v>9</v>
      </c>
      <c r="Q2645" s="65">
        <f t="shared" si="3"/>
        <v>9</v>
      </c>
      <c r="R2645" s="65" t="str">
        <f t="shared" si="12"/>
        <v>26.659.392/0001-99</v>
      </c>
      <c r="S2645" s="84"/>
      <c r="T2645" s="84" t="str">
        <f t="shared" si="10"/>
        <v/>
      </c>
      <c r="U2645" s="84" t="str">
        <f t="shared" si="11"/>
        <v/>
      </c>
      <c r="V2645" s="65" t="str">
        <f t="shared" si="5"/>
        <v/>
      </c>
      <c r="W2645" s="84"/>
      <c r="X2645" s="84"/>
      <c r="Y2645" s="85"/>
      <c r="Z2645" s="85"/>
      <c r="AA2645" s="65" t="str">
        <f t="shared" si="6"/>
        <v/>
      </c>
      <c r="AB2645" s="65" t="str">
        <f t="shared" si="7"/>
        <v/>
      </c>
      <c r="AC2645" s="86"/>
      <c r="AD2645" s="87" t="str">
        <f t="shared" si="8"/>
        <v/>
      </c>
      <c r="AE2645" s="84"/>
      <c r="AF2645" s="86">
        <f>IF(AC2645&gt;0,AC2645,'⚙️ Config'!$B$10)</f>
        <v>0.0075</v>
      </c>
      <c r="AG2645" s="88">
        <f t="shared" si="9"/>
        <v>26259.76455</v>
      </c>
      <c r="AH2645" s="88">
        <f>AG2645*'⚙️ Config'!$B$11</f>
        <v>131298.8228</v>
      </c>
      <c r="AI2645" s="88">
        <f>AH2645*'⚙️ Config'!$B$12</f>
        <v>39389.64683</v>
      </c>
      <c r="AJ2645" s="64"/>
      <c r="AK2645" s="84"/>
      <c r="AL2645" s="84"/>
      <c r="AM2645" s="84"/>
      <c r="AN2645" s="84"/>
      <c r="AO2645" s="84"/>
      <c r="AP2645" s="84"/>
      <c r="AQ2645" s="84"/>
    </row>
    <row r="2646" ht="15.0" customHeight="1">
      <c r="A2646" s="93">
        <v>2643.0</v>
      </c>
      <c r="B2646" s="94" t="s">
        <v>5704</v>
      </c>
      <c r="C2646" s="93" t="s">
        <v>141</v>
      </c>
      <c r="D2646" s="93" t="s">
        <v>5705</v>
      </c>
      <c r="E2646" s="95">
        <v>28.56</v>
      </c>
      <c r="F2646" s="93" t="s">
        <v>85</v>
      </c>
      <c r="G2646" s="93" t="s">
        <v>606</v>
      </c>
      <c r="H2646" s="96">
        <v>3501197.3</v>
      </c>
      <c r="I2646" s="93">
        <v>3.0</v>
      </c>
      <c r="J2646" s="97">
        <v>2.8</v>
      </c>
      <c r="K2646" s="94">
        <v>2023.0</v>
      </c>
      <c r="L2646" s="93" t="s">
        <v>856</v>
      </c>
      <c r="M2646" s="93">
        <v>2023.0</v>
      </c>
      <c r="N2646" s="93" t="s">
        <v>161</v>
      </c>
      <c r="O2646" s="65" t="str">
        <f t="shared" si="1"/>
        <v>380806900001</v>
      </c>
      <c r="P2646" s="65">
        <f t="shared" si="2"/>
        <v>0</v>
      </c>
      <c r="Q2646" s="65">
        <f t="shared" si="3"/>
        <v>9</v>
      </c>
      <c r="R2646" s="65" t="str">
        <f t="shared" si="12"/>
        <v>38.080.690/0001-09</v>
      </c>
      <c r="S2646" s="84"/>
      <c r="T2646" s="84" t="str">
        <f t="shared" si="10"/>
        <v/>
      </c>
      <c r="U2646" s="84" t="str">
        <f t="shared" si="11"/>
        <v/>
      </c>
      <c r="V2646" s="65" t="str">
        <f t="shared" si="5"/>
        <v/>
      </c>
      <c r="W2646" s="84"/>
      <c r="X2646" s="84"/>
      <c r="Y2646" s="85"/>
      <c r="Z2646" s="85"/>
      <c r="AA2646" s="65" t="str">
        <f t="shared" si="6"/>
        <v/>
      </c>
      <c r="AB2646" s="65" t="str">
        <f t="shared" si="7"/>
        <v/>
      </c>
      <c r="AC2646" s="86"/>
      <c r="AD2646" s="87" t="str">
        <f t="shared" si="8"/>
        <v/>
      </c>
      <c r="AE2646" s="84"/>
      <c r="AF2646" s="86">
        <f>IF(AC2646&gt;0,AC2646,'⚙️ Config'!$B$10)</f>
        <v>0.0075</v>
      </c>
      <c r="AG2646" s="88">
        <f t="shared" si="9"/>
        <v>26258.97975</v>
      </c>
      <c r="AH2646" s="88">
        <f>AG2646*'⚙️ Config'!$B$11</f>
        <v>131294.8988</v>
      </c>
      <c r="AI2646" s="88">
        <f>AH2646*'⚙️ Config'!$B$12</f>
        <v>39388.46963</v>
      </c>
      <c r="AJ2646" s="64"/>
      <c r="AK2646" s="84"/>
      <c r="AL2646" s="84"/>
      <c r="AM2646" s="84"/>
      <c r="AN2646" s="84"/>
      <c r="AO2646" s="84"/>
      <c r="AP2646" s="84"/>
      <c r="AQ2646" s="84"/>
    </row>
    <row r="2647" ht="15.0" customHeight="1">
      <c r="A2647" s="93">
        <v>2644.0</v>
      </c>
      <c r="B2647" s="94" t="s">
        <v>5706</v>
      </c>
      <c r="C2647" s="93" t="s">
        <v>141</v>
      </c>
      <c r="D2647" s="93" t="s">
        <v>5707</v>
      </c>
      <c r="E2647" s="95">
        <v>26.37</v>
      </c>
      <c r="F2647" s="93" t="s">
        <v>85</v>
      </c>
      <c r="G2647" s="93" t="s">
        <v>606</v>
      </c>
      <c r="H2647" s="96">
        <v>3500284.01</v>
      </c>
      <c r="I2647" s="93">
        <v>2.0</v>
      </c>
      <c r="J2647" s="97">
        <v>3.8</v>
      </c>
      <c r="K2647" s="94">
        <v>2022.0</v>
      </c>
      <c r="L2647" s="93" t="s">
        <v>615</v>
      </c>
      <c r="M2647" s="93">
        <v>2022.0</v>
      </c>
      <c r="N2647" s="93" t="s">
        <v>145</v>
      </c>
      <c r="O2647" s="65" t="str">
        <f t="shared" si="1"/>
        <v>321584490001</v>
      </c>
      <c r="P2647" s="65">
        <f t="shared" si="2"/>
        <v>7</v>
      </c>
      <c r="Q2647" s="65">
        <f t="shared" si="3"/>
        <v>9</v>
      </c>
      <c r="R2647" s="65" t="str">
        <f t="shared" si="12"/>
        <v>32.158.449/0001-79</v>
      </c>
      <c r="S2647" s="84"/>
      <c r="T2647" s="84" t="str">
        <f t="shared" si="10"/>
        <v/>
      </c>
      <c r="U2647" s="84" t="str">
        <f t="shared" si="11"/>
        <v/>
      </c>
      <c r="V2647" s="65" t="str">
        <f t="shared" si="5"/>
        <v/>
      </c>
      <c r="W2647" s="84"/>
      <c r="X2647" s="84"/>
      <c r="Y2647" s="85"/>
      <c r="Z2647" s="85"/>
      <c r="AA2647" s="65" t="str">
        <f t="shared" si="6"/>
        <v/>
      </c>
      <c r="AB2647" s="65" t="str">
        <f t="shared" si="7"/>
        <v/>
      </c>
      <c r="AC2647" s="86"/>
      <c r="AD2647" s="87" t="str">
        <f t="shared" si="8"/>
        <v/>
      </c>
      <c r="AE2647" s="84"/>
      <c r="AF2647" s="86">
        <f>IF(AC2647&gt;0,AC2647,'⚙️ Config'!$B$10)</f>
        <v>0.0075</v>
      </c>
      <c r="AG2647" s="88">
        <f t="shared" si="9"/>
        <v>26252.13008</v>
      </c>
      <c r="AH2647" s="88">
        <f>AG2647*'⚙️ Config'!$B$11</f>
        <v>131260.6504</v>
      </c>
      <c r="AI2647" s="88">
        <f>AH2647*'⚙️ Config'!$B$12</f>
        <v>39378.19511</v>
      </c>
      <c r="AJ2647" s="64"/>
      <c r="AK2647" s="84"/>
      <c r="AL2647" s="84"/>
      <c r="AM2647" s="84"/>
      <c r="AN2647" s="84"/>
      <c r="AO2647" s="84"/>
      <c r="AP2647" s="84"/>
      <c r="AQ2647" s="84"/>
    </row>
    <row r="2648" ht="15.0" customHeight="1">
      <c r="A2648" s="93">
        <v>2645.0</v>
      </c>
      <c r="B2648" s="94" t="s">
        <v>5708</v>
      </c>
      <c r="C2648" s="93" t="s">
        <v>141</v>
      </c>
      <c r="D2648" s="93" t="s">
        <v>5709</v>
      </c>
      <c r="E2648" s="95">
        <v>43.43</v>
      </c>
      <c r="F2648" s="93" t="s">
        <v>85</v>
      </c>
      <c r="G2648" s="93" t="s">
        <v>606</v>
      </c>
      <c r="H2648" s="96">
        <v>3493761.09</v>
      </c>
      <c r="I2648" s="93">
        <v>1.0</v>
      </c>
      <c r="J2648" s="97">
        <v>2.5</v>
      </c>
      <c r="K2648" s="94">
        <v>2023.0</v>
      </c>
      <c r="L2648" s="93" t="s">
        <v>177</v>
      </c>
      <c r="M2648" s="93">
        <v>2023.0</v>
      </c>
      <c r="N2648" s="93" t="s">
        <v>145</v>
      </c>
      <c r="O2648" s="65" t="str">
        <f t="shared" si="1"/>
        <v>029382680001</v>
      </c>
      <c r="P2648" s="65">
        <f t="shared" si="2"/>
        <v>0</v>
      </c>
      <c r="Q2648" s="65">
        <f t="shared" si="3"/>
        <v>2</v>
      </c>
      <c r="R2648" s="65" t="str">
        <f t="shared" si="12"/>
        <v>02.938.268/0001-02</v>
      </c>
      <c r="S2648" s="84"/>
      <c r="T2648" s="84" t="str">
        <f t="shared" si="10"/>
        <v/>
      </c>
      <c r="U2648" s="84" t="str">
        <f t="shared" si="11"/>
        <v/>
      </c>
      <c r="V2648" s="65" t="str">
        <f t="shared" si="5"/>
        <v/>
      </c>
      <c r="W2648" s="84"/>
      <c r="X2648" s="84"/>
      <c r="Y2648" s="85"/>
      <c r="Z2648" s="85"/>
      <c r="AA2648" s="65" t="str">
        <f t="shared" si="6"/>
        <v/>
      </c>
      <c r="AB2648" s="65" t="str">
        <f t="shared" si="7"/>
        <v/>
      </c>
      <c r="AC2648" s="86"/>
      <c r="AD2648" s="87" t="str">
        <f t="shared" si="8"/>
        <v/>
      </c>
      <c r="AE2648" s="84"/>
      <c r="AF2648" s="86">
        <f>IF(AC2648&gt;0,AC2648,'⚙️ Config'!$B$10)</f>
        <v>0.0075</v>
      </c>
      <c r="AG2648" s="88">
        <f t="shared" si="9"/>
        <v>26203.20818</v>
      </c>
      <c r="AH2648" s="88">
        <f>AG2648*'⚙️ Config'!$B$11</f>
        <v>131016.0409</v>
      </c>
      <c r="AI2648" s="88">
        <f>AH2648*'⚙️ Config'!$B$12</f>
        <v>39304.81226</v>
      </c>
      <c r="AJ2648" s="64"/>
      <c r="AK2648" s="84"/>
      <c r="AL2648" s="84"/>
      <c r="AM2648" s="84"/>
      <c r="AN2648" s="84"/>
      <c r="AO2648" s="84"/>
      <c r="AP2648" s="84"/>
      <c r="AQ2648" s="84"/>
    </row>
    <row r="2649" ht="15.0" customHeight="1">
      <c r="A2649" s="93">
        <v>2646.0</v>
      </c>
      <c r="B2649" s="94" t="s">
        <v>5710</v>
      </c>
      <c r="C2649" s="93" t="s">
        <v>141</v>
      </c>
      <c r="D2649" s="93" t="s">
        <v>5711</v>
      </c>
      <c r="E2649" s="95">
        <v>41.53</v>
      </c>
      <c r="F2649" s="93" t="s">
        <v>85</v>
      </c>
      <c r="G2649" s="93" t="s">
        <v>606</v>
      </c>
      <c r="H2649" s="96">
        <v>3484447.74</v>
      </c>
      <c r="I2649" s="93">
        <v>2.0</v>
      </c>
      <c r="J2649" s="97">
        <v>2.4</v>
      </c>
      <c r="K2649" s="94">
        <v>2025.0</v>
      </c>
      <c r="L2649" s="93" t="s">
        <v>202</v>
      </c>
      <c r="M2649" s="93">
        <v>2023.0</v>
      </c>
      <c r="N2649" s="93" t="s">
        <v>161</v>
      </c>
      <c r="O2649" s="65" t="str">
        <f t="shared" si="1"/>
        <v>354007660001</v>
      </c>
      <c r="P2649" s="65">
        <f t="shared" si="2"/>
        <v>4</v>
      </c>
      <c r="Q2649" s="65">
        <f t="shared" si="3"/>
        <v>8</v>
      </c>
      <c r="R2649" s="65" t="str">
        <f t="shared" si="12"/>
        <v>35.400.766/0001-48</v>
      </c>
      <c r="S2649" s="84"/>
      <c r="T2649" s="84" t="str">
        <f t="shared" si="10"/>
        <v/>
      </c>
      <c r="U2649" s="84" t="str">
        <f t="shared" si="11"/>
        <v/>
      </c>
      <c r="V2649" s="65" t="str">
        <f t="shared" si="5"/>
        <v/>
      </c>
      <c r="W2649" s="84"/>
      <c r="X2649" s="84"/>
      <c r="Y2649" s="85"/>
      <c r="Z2649" s="85"/>
      <c r="AA2649" s="65" t="str">
        <f t="shared" si="6"/>
        <v/>
      </c>
      <c r="AB2649" s="65" t="str">
        <f t="shared" si="7"/>
        <v/>
      </c>
      <c r="AC2649" s="86"/>
      <c r="AD2649" s="87" t="str">
        <f t="shared" si="8"/>
        <v/>
      </c>
      <c r="AE2649" s="84"/>
      <c r="AF2649" s="86">
        <f>IF(AC2649&gt;0,AC2649,'⚙️ Config'!$B$10)</f>
        <v>0.0075</v>
      </c>
      <c r="AG2649" s="88">
        <f t="shared" si="9"/>
        <v>26133.35805</v>
      </c>
      <c r="AH2649" s="88">
        <f>AG2649*'⚙️ Config'!$B$11</f>
        <v>130666.7903</v>
      </c>
      <c r="AI2649" s="88">
        <f>AH2649*'⚙️ Config'!$B$12</f>
        <v>39200.03708</v>
      </c>
      <c r="AJ2649" s="64"/>
      <c r="AK2649" s="84"/>
      <c r="AL2649" s="84"/>
      <c r="AM2649" s="84"/>
      <c r="AN2649" s="84"/>
      <c r="AO2649" s="84"/>
      <c r="AP2649" s="84"/>
      <c r="AQ2649" s="84"/>
    </row>
    <row r="2650" ht="15.0" customHeight="1">
      <c r="A2650" s="93">
        <v>2647.0</v>
      </c>
      <c r="B2650" s="94" t="s">
        <v>5712</v>
      </c>
      <c r="C2650" s="93" t="s">
        <v>141</v>
      </c>
      <c r="D2650" s="93" t="s">
        <v>5713</v>
      </c>
      <c r="E2650" s="95">
        <v>36.76</v>
      </c>
      <c r="F2650" s="93" t="s">
        <v>85</v>
      </c>
      <c r="G2650" s="93" t="s">
        <v>606</v>
      </c>
      <c r="H2650" s="96">
        <v>3474152.28</v>
      </c>
      <c r="I2650" s="93">
        <v>1.0</v>
      </c>
      <c r="J2650" s="97">
        <v>3.7</v>
      </c>
      <c r="K2650" s="94">
        <v>2022.0</v>
      </c>
      <c r="L2650" s="93" t="s">
        <v>630</v>
      </c>
      <c r="M2650" s="93">
        <v>2022.0</v>
      </c>
      <c r="N2650" s="93" t="s">
        <v>161</v>
      </c>
      <c r="O2650" s="65" t="str">
        <f t="shared" si="1"/>
        <v>013809390001</v>
      </c>
      <c r="P2650" s="65">
        <f t="shared" si="2"/>
        <v>9</v>
      </c>
      <c r="Q2650" s="65">
        <f t="shared" si="3"/>
        <v>1</v>
      </c>
      <c r="R2650" s="65" t="str">
        <f t="shared" si="12"/>
        <v>01.380.939/0001-91</v>
      </c>
      <c r="S2650" s="84"/>
      <c r="T2650" s="84" t="str">
        <f t="shared" si="10"/>
        <v/>
      </c>
      <c r="U2650" s="84" t="str">
        <f t="shared" si="11"/>
        <v/>
      </c>
      <c r="V2650" s="65" t="str">
        <f t="shared" si="5"/>
        <v/>
      </c>
      <c r="W2650" s="84"/>
      <c r="X2650" s="84"/>
      <c r="Y2650" s="85"/>
      <c r="Z2650" s="85"/>
      <c r="AA2650" s="65" t="str">
        <f t="shared" si="6"/>
        <v/>
      </c>
      <c r="AB2650" s="65" t="str">
        <f t="shared" si="7"/>
        <v/>
      </c>
      <c r="AC2650" s="86"/>
      <c r="AD2650" s="87" t="str">
        <f t="shared" si="8"/>
        <v/>
      </c>
      <c r="AE2650" s="84"/>
      <c r="AF2650" s="86">
        <f>IF(AC2650&gt;0,AC2650,'⚙️ Config'!$B$10)</f>
        <v>0.0075</v>
      </c>
      <c r="AG2650" s="88">
        <f t="shared" si="9"/>
        <v>26056.1421</v>
      </c>
      <c r="AH2650" s="88">
        <f>AG2650*'⚙️ Config'!$B$11</f>
        <v>130280.7105</v>
      </c>
      <c r="AI2650" s="88">
        <f>AH2650*'⚙️ Config'!$B$12</f>
        <v>39084.21315</v>
      </c>
      <c r="AJ2650" s="64"/>
      <c r="AK2650" s="84"/>
      <c r="AL2650" s="84"/>
      <c r="AM2650" s="84"/>
      <c r="AN2650" s="84"/>
      <c r="AO2650" s="84"/>
      <c r="AP2650" s="84"/>
      <c r="AQ2650" s="84"/>
    </row>
    <row r="2651" ht="15.0" customHeight="1">
      <c r="A2651" s="93">
        <v>2648.0</v>
      </c>
      <c r="B2651" s="94" t="s">
        <v>5714</v>
      </c>
      <c r="C2651" s="93" t="s">
        <v>141</v>
      </c>
      <c r="D2651" s="93" t="s">
        <v>5715</v>
      </c>
      <c r="E2651" s="95">
        <v>57.22</v>
      </c>
      <c r="F2651" s="93" t="s">
        <v>85</v>
      </c>
      <c r="G2651" s="93" t="s">
        <v>606</v>
      </c>
      <c r="H2651" s="96">
        <v>3473314.56</v>
      </c>
      <c r="I2651" s="93">
        <v>2.0</v>
      </c>
      <c r="J2651" s="97">
        <v>2.4</v>
      </c>
      <c r="K2651" s="94">
        <v>2025.0</v>
      </c>
      <c r="L2651" s="93" t="s">
        <v>202</v>
      </c>
      <c r="M2651" s="93">
        <v>2023.0</v>
      </c>
      <c r="N2651" s="93" t="s">
        <v>208</v>
      </c>
      <c r="O2651" s="65" t="str">
        <f t="shared" si="1"/>
        <v>043802570001</v>
      </c>
      <c r="P2651" s="65">
        <f t="shared" si="2"/>
        <v>7</v>
      </c>
      <c r="Q2651" s="65">
        <f t="shared" si="3"/>
        <v>7</v>
      </c>
      <c r="R2651" s="65" t="str">
        <f t="shared" si="12"/>
        <v>04.380.257/0001-77</v>
      </c>
      <c r="S2651" s="84"/>
      <c r="T2651" s="84" t="str">
        <f t="shared" si="10"/>
        <v/>
      </c>
      <c r="U2651" s="84" t="str">
        <f t="shared" si="11"/>
        <v/>
      </c>
      <c r="V2651" s="65" t="str">
        <f t="shared" si="5"/>
        <v/>
      </c>
      <c r="W2651" s="84"/>
      <c r="X2651" s="84"/>
      <c r="Y2651" s="85"/>
      <c r="Z2651" s="85"/>
      <c r="AA2651" s="65" t="str">
        <f t="shared" si="6"/>
        <v/>
      </c>
      <c r="AB2651" s="65" t="str">
        <f t="shared" si="7"/>
        <v/>
      </c>
      <c r="AC2651" s="86"/>
      <c r="AD2651" s="87" t="str">
        <f t="shared" si="8"/>
        <v/>
      </c>
      <c r="AE2651" s="84"/>
      <c r="AF2651" s="86">
        <f>IF(AC2651&gt;0,AC2651,'⚙️ Config'!$B$10)</f>
        <v>0.0075</v>
      </c>
      <c r="AG2651" s="88">
        <f t="shared" si="9"/>
        <v>26049.8592</v>
      </c>
      <c r="AH2651" s="88">
        <f>AG2651*'⚙️ Config'!$B$11</f>
        <v>130249.296</v>
      </c>
      <c r="AI2651" s="88">
        <f>AH2651*'⚙️ Config'!$B$12</f>
        <v>39074.7888</v>
      </c>
      <c r="AJ2651" s="64"/>
      <c r="AK2651" s="84"/>
      <c r="AL2651" s="84"/>
      <c r="AM2651" s="84"/>
      <c r="AN2651" s="84"/>
      <c r="AO2651" s="84"/>
      <c r="AP2651" s="84"/>
      <c r="AQ2651" s="84"/>
    </row>
    <row r="2652" ht="15.0" customHeight="1">
      <c r="A2652" s="93">
        <v>2649.0</v>
      </c>
      <c r="B2652" s="94" t="s">
        <v>5716</v>
      </c>
      <c r="C2652" s="93" t="s">
        <v>141</v>
      </c>
      <c r="D2652" s="93" t="s">
        <v>5717</v>
      </c>
      <c r="E2652" s="95">
        <v>43.69</v>
      </c>
      <c r="F2652" s="93" t="s">
        <v>85</v>
      </c>
      <c r="G2652" s="93" t="s">
        <v>606</v>
      </c>
      <c r="H2652" s="96">
        <v>3459698.51</v>
      </c>
      <c r="I2652" s="93">
        <v>3.0</v>
      </c>
      <c r="J2652" s="97">
        <v>1.7</v>
      </c>
      <c r="K2652" s="94">
        <v>2025.0</v>
      </c>
      <c r="L2652" s="93" t="s">
        <v>295</v>
      </c>
      <c r="M2652" s="93">
        <v>2024.0</v>
      </c>
      <c r="N2652" s="93" t="s">
        <v>161</v>
      </c>
      <c r="O2652" s="65" t="str">
        <f t="shared" si="1"/>
        <v>234605810001</v>
      </c>
      <c r="P2652" s="65">
        <f t="shared" si="2"/>
        <v>4</v>
      </c>
      <c r="Q2652" s="65">
        <f t="shared" si="3"/>
        <v>0</v>
      </c>
      <c r="R2652" s="65" t="str">
        <f t="shared" si="12"/>
        <v>23.460.581/0001-40</v>
      </c>
      <c r="S2652" s="84"/>
      <c r="T2652" s="84" t="str">
        <f t="shared" si="10"/>
        <v/>
      </c>
      <c r="U2652" s="84" t="str">
        <f t="shared" si="11"/>
        <v/>
      </c>
      <c r="V2652" s="65" t="str">
        <f t="shared" si="5"/>
        <v/>
      </c>
      <c r="W2652" s="84"/>
      <c r="X2652" s="84"/>
      <c r="Y2652" s="85"/>
      <c r="Z2652" s="85"/>
      <c r="AA2652" s="65" t="str">
        <f t="shared" si="6"/>
        <v/>
      </c>
      <c r="AB2652" s="65" t="str">
        <f t="shared" si="7"/>
        <v/>
      </c>
      <c r="AC2652" s="86"/>
      <c r="AD2652" s="87" t="str">
        <f t="shared" si="8"/>
        <v/>
      </c>
      <c r="AE2652" s="84"/>
      <c r="AF2652" s="86">
        <f>IF(AC2652&gt;0,AC2652,'⚙️ Config'!$B$10)</f>
        <v>0.0075</v>
      </c>
      <c r="AG2652" s="88">
        <f t="shared" si="9"/>
        <v>25947.73883</v>
      </c>
      <c r="AH2652" s="88">
        <f>AG2652*'⚙️ Config'!$B$11</f>
        <v>129738.6941</v>
      </c>
      <c r="AI2652" s="88">
        <f>AH2652*'⚙️ Config'!$B$12</f>
        <v>38921.60824</v>
      </c>
      <c r="AJ2652" s="64"/>
      <c r="AK2652" s="84"/>
      <c r="AL2652" s="84"/>
      <c r="AM2652" s="84"/>
      <c r="AN2652" s="84"/>
      <c r="AO2652" s="84"/>
      <c r="AP2652" s="84"/>
      <c r="AQ2652" s="84"/>
    </row>
    <row r="2653" ht="15.0" customHeight="1">
      <c r="A2653" s="93">
        <v>2650.0</v>
      </c>
      <c r="B2653" s="94" t="s">
        <v>5718</v>
      </c>
      <c r="C2653" s="93" t="s">
        <v>141</v>
      </c>
      <c r="D2653" s="93" t="s">
        <v>5719</v>
      </c>
      <c r="E2653" s="95">
        <v>40.09</v>
      </c>
      <c r="F2653" s="93" t="s">
        <v>85</v>
      </c>
      <c r="G2653" s="93" t="s">
        <v>606</v>
      </c>
      <c r="H2653" s="96">
        <v>3457826.5</v>
      </c>
      <c r="I2653" s="93">
        <v>3.0</v>
      </c>
      <c r="J2653" s="97">
        <v>1.6</v>
      </c>
      <c r="K2653" s="94">
        <v>2024.0</v>
      </c>
      <c r="L2653" s="93" t="s">
        <v>4726</v>
      </c>
      <c r="M2653" s="93">
        <v>2024.0</v>
      </c>
      <c r="N2653" s="93" t="s">
        <v>161</v>
      </c>
      <c r="O2653" s="65" t="str">
        <f t="shared" si="1"/>
        <v>592474600001</v>
      </c>
      <c r="P2653" s="65">
        <f t="shared" si="2"/>
        <v>6</v>
      </c>
      <c r="Q2653" s="65">
        <f t="shared" si="3"/>
        <v>1</v>
      </c>
      <c r="R2653" s="65" t="str">
        <f t="shared" si="12"/>
        <v>59.247.460/0001-61</v>
      </c>
      <c r="S2653" s="84"/>
      <c r="T2653" s="84" t="str">
        <f t="shared" si="10"/>
        <v/>
      </c>
      <c r="U2653" s="84" t="str">
        <f t="shared" si="11"/>
        <v/>
      </c>
      <c r="V2653" s="65" t="str">
        <f t="shared" si="5"/>
        <v/>
      </c>
      <c r="W2653" s="84"/>
      <c r="X2653" s="84"/>
      <c r="Y2653" s="85"/>
      <c r="Z2653" s="85"/>
      <c r="AA2653" s="65" t="str">
        <f t="shared" si="6"/>
        <v/>
      </c>
      <c r="AB2653" s="65" t="str">
        <f t="shared" si="7"/>
        <v/>
      </c>
      <c r="AC2653" s="86"/>
      <c r="AD2653" s="87" t="str">
        <f t="shared" si="8"/>
        <v/>
      </c>
      <c r="AE2653" s="84"/>
      <c r="AF2653" s="86">
        <f>IF(AC2653&gt;0,AC2653,'⚙️ Config'!$B$10)</f>
        <v>0.0075</v>
      </c>
      <c r="AG2653" s="88">
        <f t="shared" si="9"/>
        <v>25933.69875</v>
      </c>
      <c r="AH2653" s="88">
        <f>AG2653*'⚙️ Config'!$B$11</f>
        <v>129668.4938</v>
      </c>
      <c r="AI2653" s="88">
        <f>AH2653*'⚙️ Config'!$B$12</f>
        <v>38900.54813</v>
      </c>
      <c r="AJ2653" s="64"/>
      <c r="AK2653" s="84"/>
      <c r="AL2653" s="84"/>
      <c r="AM2653" s="84"/>
      <c r="AN2653" s="84"/>
      <c r="AO2653" s="84"/>
      <c r="AP2653" s="84"/>
      <c r="AQ2653" s="84"/>
    </row>
    <row r="2654" ht="15.0" customHeight="1">
      <c r="A2654" s="93">
        <v>2651.0</v>
      </c>
      <c r="B2654" s="94" t="s">
        <v>5720</v>
      </c>
      <c r="C2654" s="93" t="s">
        <v>141</v>
      </c>
      <c r="D2654" s="93" t="s">
        <v>5721</v>
      </c>
      <c r="E2654" s="95">
        <v>43.43</v>
      </c>
      <c r="F2654" s="93" t="s">
        <v>85</v>
      </c>
      <c r="G2654" s="93" t="s">
        <v>606</v>
      </c>
      <c r="H2654" s="96">
        <v>3441396.39</v>
      </c>
      <c r="I2654" s="93">
        <v>1.0</v>
      </c>
      <c r="J2654" s="97">
        <v>2.5</v>
      </c>
      <c r="K2654" s="94">
        <v>2023.0</v>
      </c>
      <c r="L2654" s="93" t="s">
        <v>197</v>
      </c>
      <c r="M2654" s="93">
        <v>2023.0</v>
      </c>
      <c r="N2654" s="93" t="s">
        <v>161</v>
      </c>
      <c r="O2654" s="65" t="str">
        <f t="shared" si="1"/>
        <v>659716240001</v>
      </c>
      <c r="P2654" s="65">
        <f t="shared" si="2"/>
        <v>0</v>
      </c>
      <c r="Q2654" s="65">
        <f t="shared" si="3"/>
        <v>0</v>
      </c>
      <c r="R2654" s="65" t="str">
        <f t="shared" si="12"/>
        <v>65.971.624/0001-00</v>
      </c>
      <c r="S2654" s="84"/>
      <c r="T2654" s="84" t="str">
        <f t="shared" si="10"/>
        <v/>
      </c>
      <c r="U2654" s="84" t="str">
        <f t="shared" si="11"/>
        <v/>
      </c>
      <c r="V2654" s="65" t="str">
        <f t="shared" si="5"/>
        <v/>
      </c>
      <c r="W2654" s="84"/>
      <c r="X2654" s="84"/>
      <c r="Y2654" s="85"/>
      <c r="Z2654" s="85"/>
      <c r="AA2654" s="65" t="str">
        <f t="shared" si="6"/>
        <v/>
      </c>
      <c r="AB2654" s="65" t="str">
        <f t="shared" si="7"/>
        <v/>
      </c>
      <c r="AC2654" s="86"/>
      <c r="AD2654" s="87" t="str">
        <f t="shared" si="8"/>
        <v/>
      </c>
      <c r="AE2654" s="84"/>
      <c r="AF2654" s="86">
        <f>IF(AC2654&gt;0,AC2654,'⚙️ Config'!$B$10)</f>
        <v>0.0075</v>
      </c>
      <c r="AG2654" s="88">
        <f t="shared" si="9"/>
        <v>25810.47293</v>
      </c>
      <c r="AH2654" s="88">
        <f>AG2654*'⚙️ Config'!$B$11</f>
        <v>129052.3646</v>
      </c>
      <c r="AI2654" s="88">
        <f>AH2654*'⚙️ Config'!$B$12</f>
        <v>38715.70939</v>
      </c>
      <c r="AJ2654" s="64"/>
      <c r="AK2654" s="84"/>
      <c r="AL2654" s="84"/>
      <c r="AM2654" s="84"/>
      <c r="AN2654" s="84"/>
      <c r="AO2654" s="84"/>
      <c r="AP2654" s="84"/>
      <c r="AQ2654" s="84"/>
    </row>
    <row r="2655" ht="15.0" customHeight="1">
      <c r="A2655" s="93">
        <v>2652.0</v>
      </c>
      <c r="B2655" s="94" t="s">
        <v>5722</v>
      </c>
      <c r="C2655" s="93" t="s">
        <v>141</v>
      </c>
      <c r="D2655" s="93" t="s">
        <v>5723</v>
      </c>
      <c r="E2655" s="95">
        <v>38.01</v>
      </c>
      <c r="F2655" s="93" t="s">
        <v>85</v>
      </c>
      <c r="G2655" s="93" t="s">
        <v>606</v>
      </c>
      <c r="H2655" s="96">
        <v>3435480.55</v>
      </c>
      <c r="I2655" s="93">
        <v>2.0</v>
      </c>
      <c r="J2655" s="97">
        <v>2.3</v>
      </c>
      <c r="K2655" s="94">
        <v>2024.0</v>
      </c>
      <c r="L2655" s="93" t="s">
        <v>5724</v>
      </c>
      <c r="M2655" s="93">
        <v>2023.0</v>
      </c>
      <c r="N2655" s="93" t="s">
        <v>161</v>
      </c>
      <c r="O2655" s="65" t="str">
        <f t="shared" si="1"/>
        <v>411035170001</v>
      </c>
      <c r="P2655" s="65">
        <f t="shared" si="2"/>
        <v>9</v>
      </c>
      <c r="Q2655" s="65">
        <f t="shared" si="3"/>
        <v>3</v>
      </c>
      <c r="R2655" s="65" t="str">
        <f t="shared" si="12"/>
        <v>41.103.517/0001-93</v>
      </c>
      <c r="S2655" s="84"/>
      <c r="T2655" s="84" t="str">
        <f t="shared" si="10"/>
        <v/>
      </c>
      <c r="U2655" s="84" t="str">
        <f t="shared" si="11"/>
        <v/>
      </c>
      <c r="V2655" s="65" t="str">
        <f t="shared" si="5"/>
        <v/>
      </c>
      <c r="W2655" s="84"/>
      <c r="X2655" s="84"/>
      <c r="Y2655" s="85"/>
      <c r="Z2655" s="85"/>
      <c r="AA2655" s="65" t="str">
        <f t="shared" si="6"/>
        <v/>
      </c>
      <c r="AB2655" s="65" t="str">
        <f t="shared" si="7"/>
        <v/>
      </c>
      <c r="AC2655" s="86"/>
      <c r="AD2655" s="87" t="str">
        <f t="shared" si="8"/>
        <v/>
      </c>
      <c r="AE2655" s="84"/>
      <c r="AF2655" s="86">
        <f>IF(AC2655&gt;0,AC2655,'⚙️ Config'!$B$10)</f>
        <v>0.0075</v>
      </c>
      <c r="AG2655" s="88">
        <f t="shared" si="9"/>
        <v>25766.10413</v>
      </c>
      <c r="AH2655" s="88">
        <f>AG2655*'⚙️ Config'!$B$11</f>
        <v>128830.5206</v>
      </c>
      <c r="AI2655" s="88">
        <f>AH2655*'⚙️ Config'!$B$12</f>
        <v>38649.15619</v>
      </c>
      <c r="AJ2655" s="64"/>
      <c r="AK2655" s="84"/>
      <c r="AL2655" s="84"/>
      <c r="AM2655" s="84"/>
      <c r="AN2655" s="84"/>
      <c r="AO2655" s="84"/>
      <c r="AP2655" s="84"/>
      <c r="AQ2655" s="84"/>
    </row>
    <row r="2656" ht="15.0" customHeight="1">
      <c r="A2656" s="93">
        <v>2653.0</v>
      </c>
      <c r="B2656" s="94" t="s">
        <v>5725</v>
      </c>
      <c r="C2656" s="93" t="s">
        <v>141</v>
      </c>
      <c r="D2656" s="93" t="s">
        <v>5726</v>
      </c>
      <c r="E2656" s="95">
        <v>30.68</v>
      </c>
      <c r="F2656" s="93" t="s">
        <v>85</v>
      </c>
      <c r="G2656" s="93" t="s">
        <v>606</v>
      </c>
      <c r="H2656" s="96">
        <v>3434593.32</v>
      </c>
      <c r="I2656" s="93">
        <v>2.0</v>
      </c>
      <c r="J2656" s="97">
        <v>2.9</v>
      </c>
      <c r="K2656" s="94">
        <v>2023.0</v>
      </c>
      <c r="L2656" s="93" t="s">
        <v>387</v>
      </c>
      <c r="M2656" s="93">
        <v>2023.0</v>
      </c>
      <c r="N2656" s="93" t="s">
        <v>4351</v>
      </c>
      <c r="O2656" s="65" t="str">
        <f t="shared" si="1"/>
        <v>020783090001</v>
      </c>
      <c r="P2656" s="65">
        <f t="shared" si="2"/>
        <v>2</v>
      </c>
      <c r="Q2656" s="65">
        <f t="shared" si="3"/>
        <v>0</v>
      </c>
      <c r="R2656" s="65" t="str">
        <f t="shared" si="12"/>
        <v>02.078.309/0001-20</v>
      </c>
      <c r="S2656" s="84"/>
      <c r="T2656" s="84" t="str">
        <f t="shared" si="10"/>
        <v/>
      </c>
      <c r="U2656" s="84" t="str">
        <f t="shared" si="11"/>
        <v/>
      </c>
      <c r="V2656" s="65" t="str">
        <f t="shared" si="5"/>
        <v/>
      </c>
      <c r="W2656" s="84"/>
      <c r="X2656" s="84"/>
      <c r="Y2656" s="85"/>
      <c r="Z2656" s="85"/>
      <c r="AA2656" s="65" t="str">
        <f t="shared" si="6"/>
        <v/>
      </c>
      <c r="AB2656" s="65" t="str">
        <f t="shared" si="7"/>
        <v/>
      </c>
      <c r="AC2656" s="86"/>
      <c r="AD2656" s="87" t="str">
        <f t="shared" si="8"/>
        <v/>
      </c>
      <c r="AE2656" s="84"/>
      <c r="AF2656" s="86">
        <f>IF(AC2656&gt;0,AC2656,'⚙️ Config'!$B$10)</f>
        <v>0.0075</v>
      </c>
      <c r="AG2656" s="88">
        <f t="shared" si="9"/>
        <v>25759.4499</v>
      </c>
      <c r="AH2656" s="88">
        <f>AG2656*'⚙️ Config'!$B$11</f>
        <v>128797.2495</v>
      </c>
      <c r="AI2656" s="88">
        <f>AH2656*'⚙️ Config'!$B$12</f>
        <v>38639.17485</v>
      </c>
      <c r="AJ2656" s="64"/>
      <c r="AK2656" s="84"/>
      <c r="AL2656" s="84"/>
      <c r="AM2656" s="84"/>
      <c r="AN2656" s="84"/>
      <c r="AO2656" s="84"/>
      <c r="AP2656" s="84"/>
      <c r="AQ2656" s="84"/>
    </row>
    <row r="2657" ht="15.0" customHeight="1">
      <c r="A2657" s="93">
        <v>2654.0</v>
      </c>
      <c r="B2657" s="94" t="s">
        <v>5727</v>
      </c>
      <c r="C2657" s="93" t="s">
        <v>141</v>
      </c>
      <c r="D2657" s="93" t="s">
        <v>5728</v>
      </c>
      <c r="E2657" s="95">
        <v>37.93</v>
      </c>
      <c r="F2657" s="93" t="s">
        <v>85</v>
      </c>
      <c r="G2657" s="93" t="s">
        <v>606</v>
      </c>
      <c r="H2657" s="96">
        <v>3428669.63</v>
      </c>
      <c r="I2657" s="93">
        <v>3.0</v>
      </c>
      <c r="J2657" s="97">
        <v>2.1</v>
      </c>
      <c r="K2657" s="94">
        <v>2024.0</v>
      </c>
      <c r="L2657" s="93" t="s">
        <v>387</v>
      </c>
      <c r="M2657" s="93">
        <v>2024.0</v>
      </c>
      <c r="N2657" s="93" t="s">
        <v>161</v>
      </c>
      <c r="O2657" s="65" t="str">
        <f t="shared" si="1"/>
        <v>111849980001</v>
      </c>
      <c r="P2657" s="65">
        <f t="shared" si="2"/>
        <v>4</v>
      </c>
      <c r="Q2657" s="65">
        <f t="shared" si="3"/>
        <v>8</v>
      </c>
      <c r="R2657" s="65" t="str">
        <f t="shared" si="12"/>
        <v>11.184.998/0001-48</v>
      </c>
      <c r="S2657" s="84"/>
      <c r="T2657" s="84" t="str">
        <f t="shared" si="10"/>
        <v/>
      </c>
      <c r="U2657" s="84" t="str">
        <f t="shared" si="11"/>
        <v/>
      </c>
      <c r="V2657" s="65" t="str">
        <f t="shared" si="5"/>
        <v/>
      </c>
      <c r="W2657" s="84"/>
      <c r="X2657" s="84"/>
      <c r="Y2657" s="85"/>
      <c r="Z2657" s="85"/>
      <c r="AA2657" s="65" t="str">
        <f t="shared" si="6"/>
        <v/>
      </c>
      <c r="AB2657" s="65" t="str">
        <f t="shared" si="7"/>
        <v/>
      </c>
      <c r="AC2657" s="86"/>
      <c r="AD2657" s="87" t="str">
        <f t="shared" si="8"/>
        <v/>
      </c>
      <c r="AE2657" s="84"/>
      <c r="AF2657" s="86">
        <f>IF(AC2657&gt;0,AC2657,'⚙️ Config'!$B$10)</f>
        <v>0.0075</v>
      </c>
      <c r="AG2657" s="88">
        <f t="shared" si="9"/>
        <v>25715.02223</v>
      </c>
      <c r="AH2657" s="88">
        <f>AG2657*'⚙️ Config'!$B$11</f>
        <v>128575.1111</v>
      </c>
      <c r="AI2657" s="88">
        <f>AH2657*'⚙️ Config'!$B$12</f>
        <v>38572.53334</v>
      </c>
      <c r="AJ2657" s="64"/>
      <c r="AK2657" s="84"/>
      <c r="AL2657" s="84"/>
      <c r="AM2657" s="84"/>
      <c r="AN2657" s="84"/>
      <c r="AO2657" s="84"/>
      <c r="AP2657" s="84"/>
      <c r="AQ2657" s="84"/>
    </row>
    <row r="2658" ht="15.0" customHeight="1">
      <c r="A2658" s="93">
        <v>2655.0</v>
      </c>
      <c r="B2658" s="94" t="s">
        <v>5729</v>
      </c>
      <c r="C2658" s="93" t="s">
        <v>154</v>
      </c>
      <c r="D2658" s="93" t="s">
        <v>5730</v>
      </c>
      <c r="E2658" s="95">
        <v>54.38</v>
      </c>
      <c r="F2658" s="93" t="s">
        <v>85</v>
      </c>
      <c r="G2658" s="93" t="s">
        <v>606</v>
      </c>
      <c r="H2658" s="96">
        <v>3404942.44</v>
      </c>
      <c r="I2658" s="93">
        <v>3.0</v>
      </c>
      <c r="J2658" s="97">
        <v>2.3</v>
      </c>
      <c r="K2658" s="94">
        <v>2025.0</v>
      </c>
      <c r="L2658" s="93" t="s">
        <v>837</v>
      </c>
      <c r="M2658" s="93">
        <v>2023.0</v>
      </c>
      <c r="N2658" s="93" t="s">
        <v>208</v>
      </c>
      <c r="O2658" s="65" t="str">
        <f t="shared" si="1"/>
        <v>144052650001</v>
      </c>
      <c r="P2658" s="65">
        <f t="shared" si="2"/>
        <v>8</v>
      </c>
      <c r="Q2658" s="65">
        <f t="shared" si="3"/>
        <v>4</v>
      </c>
      <c r="R2658" s="65" t="str">
        <f t="shared" si="12"/>
        <v>14.405.265/0001-84</v>
      </c>
      <c r="S2658" s="84"/>
      <c r="T2658" s="84" t="str">
        <f t="shared" si="10"/>
        <v/>
      </c>
      <c r="U2658" s="84" t="str">
        <f t="shared" si="11"/>
        <v/>
      </c>
      <c r="V2658" s="65" t="str">
        <f t="shared" si="5"/>
        <v/>
      </c>
      <c r="W2658" s="84"/>
      <c r="X2658" s="84"/>
      <c r="Y2658" s="85"/>
      <c r="Z2658" s="85"/>
      <c r="AA2658" s="65" t="str">
        <f t="shared" si="6"/>
        <v/>
      </c>
      <c r="AB2658" s="65" t="str">
        <f t="shared" si="7"/>
        <v/>
      </c>
      <c r="AC2658" s="86"/>
      <c r="AD2658" s="87" t="str">
        <f t="shared" si="8"/>
        <v/>
      </c>
      <c r="AE2658" s="84"/>
      <c r="AF2658" s="86">
        <f>IF(AC2658&gt;0,AC2658,'⚙️ Config'!$B$10)</f>
        <v>0.0075</v>
      </c>
      <c r="AG2658" s="88">
        <f t="shared" si="9"/>
        <v>25537.0683</v>
      </c>
      <c r="AH2658" s="88">
        <f>AG2658*'⚙️ Config'!$B$11</f>
        <v>127685.3415</v>
      </c>
      <c r="AI2658" s="88">
        <f>AH2658*'⚙️ Config'!$B$12</f>
        <v>38305.60245</v>
      </c>
      <c r="AJ2658" s="64"/>
      <c r="AK2658" s="84"/>
      <c r="AL2658" s="84"/>
      <c r="AM2658" s="84"/>
      <c r="AN2658" s="84"/>
      <c r="AO2658" s="84"/>
      <c r="AP2658" s="84"/>
      <c r="AQ2658" s="84"/>
    </row>
    <row r="2659" ht="15.0" customHeight="1">
      <c r="A2659" s="93">
        <v>2656.0</v>
      </c>
      <c r="B2659" s="94" t="s">
        <v>5731</v>
      </c>
      <c r="C2659" s="93" t="s">
        <v>154</v>
      </c>
      <c r="D2659" s="93" t="s">
        <v>5732</v>
      </c>
      <c r="E2659" s="95">
        <v>40.7</v>
      </c>
      <c r="F2659" s="93" t="s">
        <v>85</v>
      </c>
      <c r="G2659" s="93" t="s">
        <v>606</v>
      </c>
      <c r="H2659" s="96">
        <v>3402696.91</v>
      </c>
      <c r="I2659" s="93">
        <v>2.0</v>
      </c>
      <c r="J2659" s="97">
        <v>2.2</v>
      </c>
      <c r="K2659" s="94">
        <v>2024.0</v>
      </c>
      <c r="L2659" s="93" t="s">
        <v>448</v>
      </c>
      <c r="M2659" s="93">
        <v>2024.0</v>
      </c>
      <c r="N2659" s="93" t="s">
        <v>161</v>
      </c>
      <c r="O2659" s="65" t="str">
        <f t="shared" si="1"/>
        <v>188094500001</v>
      </c>
      <c r="P2659" s="65">
        <f t="shared" si="2"/>
        <v>9</v>
      </c>
      <c r="Q2659" s="65">
        <f t="shared" si="3"/>
        <v>5</v>
      </c>
      <c r="R2659" s="65" t="str">
        <f t="shared" si="12"/>
        <v>18.809.450/0001-95</v>
      </c>
      <c r="S2659" s="84"/>
      <c r="T2659" s="84" t="str">
        <f t="shared" si="10"/>
        <v/>
      </c>
      <c r="U2659" s="84" t="str">
        <f t="shared" si="11"/>
        <v/>
      </c>
      <c r="V2659" s="65" t="str">
        <f t="shared" si="5"/>
        <v/>
      </c>
      <c r="W2659" s="84"/>
      <c r="X2659" s="84"/>
      <c r="Y2659" s="85"/>
      <c r="Z2659" s="85"/>
      <c r="AA2659" s="65" t="str">
        <f t="shared" si="6"/>
        <v/>
      </c>
      <c r="AB2659" s="65" t="str">
        <f t="shared" si="7"/>
        <v/>
      </c>
      <c r="AC2659" s="86"/>
      <c r="AD2659" s="87" t="str">
        <f t="shared" si="8"/>
        <v/>
      </c>
      <c r="AE2659" s="84"/>
      <c r="AF2659" s="86">
        <f>IF(AC2659&gt;0,AC2659,'⚙️ Config'!$B$10)</f>
        <v>0.0075</v>
      </c>
      <c r="AG2659" s="88">
        <f t="shared" si="9"/>
        <v>25520.22683</v>
      </c>
      <c r="AH2659" s="88">
        <f>AG2659*'⚙️ Config'!$B$11</f>
        <v>127601.1341</v>
      </c>
      <c r="AI2659" s="88">
        <f>AH2659*'⚙️ Config'!$B$12</f>
        <v>38280.34024</v>
      </c>
      <c r="AJ2659" s="64"/>
      <c r="AK2659" s="84"/>
      <c r="AL2659" s="84"/>
      <c r="AM2659" s="84"/>
      <c r="AN2659" s="84"/>
      <c r="AO2659" s="84"/>
      <c r="AP2659" s="84"/>
      <c r="AQ2659" s="84"/>
    </row>
    <row r="2660" ht="15.0" customHeight="1">
      <c r="A2660" s="93">
        <v>2657.0</v>
      </c>
      <c r="B2660" s="94" t="s">
        <v>5733</v>
      </c>
      <c r="C2660" s="93" t="s">
        <v>141</v>
      </c>
      <c r="D2660" s="93" t="s">
        <v>5734</v>
      </c>
      <c r="E2660" s="95">
        <v>41.3</v>
      </c>
      <c r="F2660" s="93" t="s">
        <v>85</v>
      </c>
      <c r="G2660" s="93" t="s">
        <v>606</v>
      </c>
      <c r="H2660" s="96">
        <v>3402066.86</v>
      </c>
      <c r="I2660" s="93">
        <v>1.0</v>
      </c>
      <c r="J2660" s="97">
        <v>2.8</v>
      </c>
      <c r="K2660" s="94">
        <v>2023.0</v>
      </c>
      <c r="L2660" s="93" t="s">
        <v>630</v>
      </c>
      <c r="M2660" s="93">
        <v>2023.0</v>
      </c>
      <c r="N2660" s="93" t="s">
        <v>145</v>
      </c>
      <c r="O2660" s="65" t="str">
        <f t="shared" si="1"/>
        <v>641255520001</v>
      </c>
      <c r="P2660" s="65">
        <f t="shared" si="2"/>
        <v>0</v>
      </c>
      <c r="Q2660" s="65">
        <f t="shared" si="3"/>
        <v>9</v>
      </c>
      <c r="R2660" s="65" t="str">
        <f t="shared" si="12"/>
        <v>64.125.552/0001-09</v>
      </c>
      <c r="S2660" s="84"/>
      <c r="T2660" s="84" t="str">
        <f t="shared" si="10"/>
        <v/>
      </c>
      <c r="U2660" s="84" t="str">
        <f t="shared" si="11"/>
        <v/>
      </c>
      <c r="V2660" s="65" t="str">
        <f t="shared" si="5"/>
        <v/>
      </c>
      <c r="W2660" s="84"/>
      <c r="X2660" s="84"/>
      <c r="Y2660" s="85"/>
      <c r="Z2660" s="85"/>
      <c r="AA2660" s="65" t="str">
        <f t="shared" si="6"/>
        <v/>
      </c>
      <c r="AB2660" s="65" t="str">
        <f t="shared" si="7"/>
        <v/>
      </c>
      <c r="AC2660" s="86"/>
      <c r="AD2660" s="87" t="str">
        <f t="shared" si="8"/>
        <v/>
      </c>
      <c r="AE2660" s="84"/>
      <c r="AF2660" s="86">
        <f>IF(AC2660&gt;0,AC2660,'⚙️ Config'!$B$10)</f>
        <v>0.0075</v>
      </c>
      <c r="AG2660" s="88">
        <f t="shared" si="9"/>
        <v>25515.50145</v>
      </c>
      <c r="AH2660" s="88">
        <f>AG2660*'⚙️ Config'!$B$11</f>
        <v>127577.5073</v>
      </c>
      <c r="AI2660" s="88">
        <f>AH2660*'⚙️ Config'!$B$12</f>
        <v>38273.25218</v>
      </c>
      <c r="AJ2660" s="64"/>
      <c r="AK2660" s="84"/>
      <c r="AL2660" s="84"/>
      <c r="AM2660" s="84"/>
      <c r="AN2660" s="84"/>
      <c r="AO2660" s="84"/>
      <c r="AP2660" s="84"/>
      <c r="AQ2660" s="84"/>
    </row>
    <row r="2661" ht="15.0" customHeight="1">
      <c r="A2661" s="93">
        <v>2658.0</v>
      </c>
      <c r="B2661" s="94" t="s">
        <v>5735</v>
      </c>
      <c r="C2661" s="93" t="s">
        <v>141</v>
      </c>
      <c r="D2661" s="93" t="s">
        <v>5736</v>
      </c>
      <c r="E2661" s="95">
        <v>42.67</v>
      </c>
      <c r="F2661" s="93" t="s">
        <v>85</v>
      </c>
      <c r="G2661" s="93" t="s">
        <v>606</v>
      </c>
      <c r="H2661" s="96">
        <v>3400303.61</v>
      </c>
      <c r="I2661" s="93">
        <v>1.0</v>
      </c>
      <c r="J2661" s="97">
        <v>2.6</v>
      </c>
      <c r="K2661" s="94">
        <v>2023.0</v>
      </c>
      <c r="L2661" s="93" t="s">
        <v>202</v>
      </c>
      <c r="M2661" s="93">
        <v>2023.0</v>
      </c>
      <c r="N2661" s="93" t="s">
        <v>145</v>
      </c>
      <c r="O2661" s="65" t="str">
        <f t="shared" si="1"/>
        <v>108739610001</v>
      </c>
      <c r="P2661" s="65">
        <f t="shared" si="2"/>
        <v>6</v>
      </c>
      <c r="Q2661" s="65">
        <f t="shared" si="3"/>
        <v>4</v>
      </c>
      <c r="R2661" s="65" t="str">
        <f t="shared" si="12"/>
        <v>10.873.961/0001-64</v>
      </c>
      <c r="S2661" s="84"/>
      <c r="T2661" s="84" t="str">
        <f t="shared" si="10"/>
        <v/>
      </c>
      <c r="U2661" s="84" t="str">
        <f t="shared" si="11"/>
        <v/>
      </c>
      <c r="V2661" s="65" t="str">
        <f t="shared" si="5"/>
        <v/>
      </c>
      <c r="W2661" s="84"/>
      <c r="X2661" s="84"/>
      <c r="Y2661" s="85"/>
      <c r="Z2661" s="85"/>
      <c r="AA2661" s="65" t="str">
        <f t="shared" si="6"/>
        <v/>
      </c>
      <c r="AB2661" s="65" t="str">
        <f t="shared" si="7"/>
        <v/>
      </c>
      <c r="AC2661" s="86"/>
      <c r="AD2661" s="87" t="str">
        <f t="shared" si="8"/>
        <v/>
      </c>
      <c r="AE2661" s="84"/>
      <c r="AF2661" s="86">
        <f>IF(AC2661&gt;0,AC2661,'⚙️ Config'!$B$10)</f>
        <v>0.0075</v>
      </c>
      <c r="AG2661" s="88">
        <f t="shared" si="9"/>
        <v>25502.27708</v>
      </c>
      <c r="AH2661" s="88">
        <f>AG2661*'⚙️ Config'!$B$11</f>
        <v>127511.3854</v>
      </c>
      <c r="AI2661" s="88">
        <f>AH2661*'⚙️ Config'!$B$12</f>
        <v>38253.41561</v>
      </c>
      <c r="AJ2661" s="64"/>
      <c r="AK2661" s="84"/>
      <c r="AL2661" s="84"/>
      <c r="AM2661" s="84"/>
      <c r="AN2661" s="84"/>
      <c r="AO2661" s="84"/>
      <c r="AP2661" s="84"/>
      <c r="AQ2661" s="84"/>
    </row>
    <row r="2662" ht="15.0" customHeight="1">
      <c r="A2662" s="93">
        <v>2659.0</v>
      </c>
      <c r="B2662" s="94" t="s">
        <v>5737</v>
      </c>
      <c r="C2662" s="93" t="s">
        <v>141</v>
      </c>
      <c r="D2662" s="93" t="s">
        <v>5738</v>
      </c>
      <c r="E2662" s="95">
        <v>36.0</v>
      </c>
      <c r="F2662" s="93" t="s">
        <v>85</v>
      </c>
      <c r="G2662" s="93" t="s">
        <v>606</v>
      </c>
      <c r="H2662" s="96">
        <v>3394628.5</v>
      </c>
      <c r="I2662" s="93">
        <v>1.0</v>
      </c>
      <c r="J2662" s="97">
        <v>3.9</v>
      </c>
      <c r="K2662" s="94">
        <v>2022.0</v>
      </c>
      <c r="L2662" s="93" t="s">
        <v>295</v>
      </c>
      <c r="M2662" s="93">
        <v>2022.0</v>
      </c>
      <c r="N2662" s="93" t="s">
        <v>161</v>
      </c>
      <c r="O2662" s="65" t="str">
        <f t="shared" si="1"/>
        <v>063206880001</v>
      </c>
      <c r="P2662" s="65">
        <f t="shared" si="2"/>
        <v>7</v>
      </c>
      <c r="Q2662" s="65">
        <f t="shared" si="3"/>
        <v>3</v>
      </c>
      <c r="R2662" s="65" t="str">
        <f t="shared" si="12"/>
        <v>06.320.688/0001-73</v>
      </c>
      <c r="S2662" s="84"/>
      <c r="T2662" s="84" t="str">
        <f t="shared" si="10"/>
        <v/>
      </c>
      <c r="U2662" s="84" t="str">
        <f t="shared" si="11"/>
        <v/>
      </c>
      <c r="V2662" s="65" t="str">
        <f t="shared" si="5"/>
        <v/>
      </c>
      <c r="W2662" s="84"/>
      <c r="X2662" s="84"/>
      <c r="Y2662" s="85"/>
      <c r="Z2662" s="85"/>
      <c r="AA2662" s="65" t="str">
        <f t="shared" si="6"/>
        <v/>
      </c>
      <c r="AB2662" s="65" t="str">
        <f t="shared" si="7"/>
        <v/>
      </c>
      <c r="AC2662" s="86"/>
      <c r="AD2662" s="87" t="str">
        <f t="shared" si="8"/>
        <v/>
      </c>
      <c r="AE2662" s="84"/>
      <c r="AF2662" s="86">
        <f>IF(AC2662&gt;0,AC2662,'⚙️ Config'!$B$10)</f>
        <v>0.0075</v>
      </c>
      <c r="AG2662" s="88">
        <f t="shared" si="9"/>
        <v>25459.71375</v>
      </c>
      <c r="AH2662" s="88">
        <f>AG2662*'⚙️ Config'!$B$11</f>
        <v>127298.5688</v>
      </c>
      <c r="AI2662" s="88">
        <f>AH2662*'⚙️ Config'!$B$12</f>
        <v>38189.57063</v>
      </c>
      <c r="AJ2662" s="64"/>
      <c r="AK2662" s="84"/>
      <c r="AL2662" s="84"/>
      <c r="AM2662" s="84"/>
      <c r="AN2662" s="84"/>
      <c r="AO2662" s="84"/>
      <c r="AP2662" s="84"/>
      <c r="AQ2662" s="84"/>
    </row>
    <row r="2663" ht="15.0" customHeight="1">
      <c r="A2663" s="93">
        <v>2660.0</v>
      </c>
      <c r="B2663" s="94" t="s">
        <v>5739</v>
      </c>
      <c r="C2663" s="93" t="s">
        <v>141</v>
      </c>
      <c r="D2663" s="93" t="s">
        <v>5740</v>
      </c>
      <c r="E2663" s="95">
        <v>43.42</v>
      </c>
      <c r="F2663" s="93" t="s">
        <v>85</v>
      </c>
      <c r="G2663" s="93" t="s">
        <v>606</v>
      </c>
      <c r="H2663" s="96">
        <v>3386177.8</v>
      </c>
      <c r="I2663" s="93">
        <v>1.0</v>
      </c>
      <c r="J2663" s="97">
        <v>2.5</v>
      </c>
      <c r="K2663" s="94">
        <v>2023.0</v>
      </c>
      <c r="L2663" s="93" t="s">
        <v>197</v>
      </c>
      <c r="M2663" s="93">
        <v>2023.0</v>
      </c>
      <c r="N2663" s="93" t="s">
        <v>161</v>
      </c>
      <c r="O2663" s="65" t="str">
        <f t="shared" si="1"/>
        <v>196165410001</v>
      </c>
      <c r="P2663" s="65">
        <f t="shared" si="2"/>
        <v>7</v>
      </c>
      <c r="Q2663" s="65">
        <f t="shared" si="3"/>
        <v>7</v>
      </c>
      <c r="R2663" s="65" t="str">
        <f t="shared" si="12"/>
        <v>19.616.541/0001-77</v>
      </c>
      <c r="S2663" s="84"/>
      <c r="T2663" s="84" t="str">
        <f t="shared" si="10"/>
        <v/>
      </c>
      <c r="U2663" s="84" t="str">
        <f t="shared" si="11"/>
        <v/>
      </c>
      <c r="V2663" s="65" t="str">
        <f t="shared" si="5"/>
        <v/>
      </c>
      <c r="W2663" s="84"/>
      <c r="X2663" s="84"/>
      <c r="Y2663" s="85"/>
      <c r="Z2663" s="85"/>
      <c r="AA2663" s="65" t="str">
        <f t="shared" si="6"/>
        <v/>
      </c>
      <c r="AB2663" s="65" t="str">
        <f t="shared" si="7"/>
        <v/>
      </c>
      <c r="AC2663" s="86"/>
      <c r="AD2663" s="87" t="str">
        <f t="shared" si="8"/>
        <v/>
      </c>
      <c r="AE2663" s="84"/>
      <c r="AF2663" s="86">
        <f>IF(AC2663&gt;0,AC2663,'⚙️ Config'!$B$10)</f>
        <v>0.0075</v>
      </c>
      <c r="AG2663" s="88">
        <f t="shared" si="9"/>
        <v>25396.3335</v>
      </c>
      <c r="AH2663" s="88">
        <f>AG2663*'⚙️ Config'!$B$11</f>
        <v>126981.6675</v>
      </c>
      <c r="AI2663" s="88">
        <f>AH2663*'⚙️ Config'!$B$12</f>
        <v>38094.50025</v>
      </c>
      <c r="AJ2663" s="64"/>
      <c r="AK2663" s="84"/>
      <c r="AL2663" s="84"/>
      <c r="AM2663" s="84"/>
      <c r="AN2663" s="84"/>
      <c r="AO2663" s="84"/>
      <c r="AP2663" s="84"/>
      <c r="AQ2663" s="84"/>
    </row>
    <row r="2664" ht="15.0" customHeight="1">
      <c r="A2664" s="93">
        <v>2661.0</v>
      </c>
      <c r="B2664" s="94" t="s">
        <v>5741</v>
      </c>
      <c r="C2664" s="93" t="s">
        <v>141</v>
      </c>
      <c r="D2664" s="93" t="s">
        <v>5742</v>
      </c>
      <c r="E2664" s="95">
        <v>39.86</v>
      </c>
      <c r="F2664" s="93" t="s">
        <v>85</v>
      </c>
      <c r="G2664" s="93" t="s">
        <v>606</v>
      </c>
      <c r="H2664" s="96">
        <v>3383614.96</v>
      </c>
      <c r="I2664" s="93">
        <v>2.0</v>
      </c>
      <c r="J2664" s="97">
        <v>2.8</v>
      </c>
      <c r="K2664" s="94">
        <v>2025.0</v>
      </c>
      <c r="L2664" s="93" t="s">
        <v>630</v>
      </c>
      <c r="M2664" s="93">
        <v>2023.0</v>
      </c>
      <c r="N2664" s="93" t="s">
        <v>161</v>
      </c>
      <c r="O2664" s="65" t="str">
        <f t="shared" si="1"/>
        <v>276107910001</v>
      </c>
      <c r="P2664" s="65">
        <f t="shared" si="2"/>
        <v>2</v>
      </c>
      <c r="Q2664" s="65">
        <f t="shared" si="3"/>
        <v>8</v>
      </c>
      <c r="R2664" s="65" t="str">
        <f t="shared" si="12"/>
        <v>27.610.791/0001-28</v>
      </c>
      <c r="S2664" s="84"/>
      <c r="T2664" s="84" t="str">
        <f t="shared" si="10"/>
        <v/>
      </c>
      <c r="U2664" s="84" t="str">
        <f t="shared" si="11"/>
        <v/>
      </c>
      <c r="V2664" s="65" t="str">
        <f t="shared" si="5"/>
        <v/>
      </c>
      <c r="W2664" s="84"/>
      <c r="X2664" s="84"/>
      <c r="Y2664" s="85"/>
      <c r="Z2664" s="85"/>
      <c r="AA2664" s="65" t="str">
        <f t="shared" si="6"/>
        <v/>
      </c>
      <c r="AB2664" s="65" t="str">
        <f t="shared" si="7"/>
        <v/>
      </c>
      <c r="AC2664" s="86"/>
      <c r="AD2664" s="87" t="str">
        <f t="shared" si="8"/>
        <v/>
      </c>
      <c r="AE2664" s="84"/>
      <c r="AF2664" s="86">
        <f>IF(AC2664&gt;0,AC2664,'⚙️ Config'!$B$10)</f>
        <v>0.0075</v>
      </c>
      <c r="AG2664" s="88">
        <f t="shared" si="9"/>
        <v>25377.1122</v>
      </c>
      <c r="AH2664" s="88">
        <f>AG2664*'⚙️ Config'!$B$11</f>
        <v>126885.561</v>
      </c>
      <c r="AI2664" s="88">
        <f>AH2664*'⚙️ Config'!$B$12</f>
        <v>38065.6683</v>
      </c>
      <c r="AJ2664" s="64"/>
      <c r="AK2664" s="84"/>
      <c r="AL2664" s="84"/>
      <c r="AM2664" s="84"/>
      <c r="AN2664" s="84"/>
      <c r="AO2664" s="84"/>
      <c r="AP2664" s="84"/>
      <c r="AQ2664" s="84"/>
    </row>
    <row r="2665" ht="15.0" customHeight="1">
      <c r="A2665" s="93">
        <v>2662.0</v>
      </c>
      <c r="B2665" s="94" t="s">
        <v>5743</v>
      </c>
      <c r="C2665" s="93" t="s">
        <v>141</v>
      </c>
      <c r="D2665" s="93" t="s">
        <v>5744</v>
      </c>
      <c r="E2665" s="95">
        <v>30.68</v>
      </c>
      <c r="F2665" s="93" t="s">
        <v>85</v>
      </c>
      <c r="G2665" s="93" t="s">
        <v>606</v>
      </c>
      <c r="H2665" s="96">
        <v>3377994.54</v>
      </c>
      <c r="I2665" s="93">
        <v>2.0</v>
      </c>
      <c r="J2665" s="97">
        <v>2.9</v>
      </c>
      <c r="K2665" s="94">
        <v>2023.0</v>
      </c>
      <c r="L2665" s="93" t="s">
        <v>387</v>
      </c>
      <c r="M2665" s="93">
        <v>2023.0</v>
      </c>
      <c r="N2665" s="93" t="s">
        <v>145</v>
      </c>
      <c r="O2665" s="65" t="str">
        <f t="shared" si="1"/>
        <v>024004250001</v>
      </c>
      <c r="P2665" s="65">
        <f t="shared" si="2"/>
        <v>1</v>
      </c>
      <c r="Q2665" s="65">
        <f t="shared" si="3"/>
        <v>3</v>
      </c>
      <c r="R2665" s="65" t="str">
        <f t="shared" si="12"/>
        <v>02.400.425/0001-13</v>
      </c>
      <c r="S2665" s="84"/>
      <c r="T2665" s="84" t="str">
        <f t="shared" si="10"/>
        <v/>
      </c>
      <c r="U2665" s="84" t="str">
        <f t="shared" si="11"/>
        <v/>
      </c>
      <c r="V2665" s="65" t="str">
        <f t="shared" si="5"/>
        <v/>
      </c>
      <c r="W2665" s="84"/>
      <c r="X2665" s="84"/>
      <c r="Y2665" s="85"/>
      <c r="Z2665" s="85"/>
      <c r="AA2665" s="65" t="str">
        <f t="shared" si="6"/>
        <v/>
      </c>
      <c r="AB2665" s="65" t="str">
        <f t="shared" si="7"/>
        <v/>
      </c>
      <c r="AC2665" s="86"/>
      <c r="AD2665" s="87" t="str">
        <f t="shared" si="8"/>
        <v/>
      </c>
      <c r="AE2665" s="84"/>
      <c r="AF2665" s="86">
        <f>IF(AC2665&gt;0,AC2665,'⚙️ Config'!$B$10)</f>
        <v>0.0075</v>
      </c>
      <c r="AG2665" s="88">
        <f t="shared" si="9"/>
        <v>25334.95905</v>
      </c>
      <c r="AH2665" s="88">
        <f>AG2665*'⚙️ Config'!$B$11</f>
        <v>126674.7953</v>
      </c>
      <c r="AI2665" s="88">
        <f>AH2665*'⚙️ Config'!$B$12</f>
        <v>38002.43858</v>
      </c>
      <c r="AJ2665" s="64"/>
      <c r="AK2665" s="84"/>
      <c r="AL2665" s="84"/>
      <c r="AM2665" s="84"/>
      <c r="AN2665" s="84"/>
      <c r="AO2665" s="84"/>
      <c r="AP2665" s="84"/>
      <c r="AQ2665" s="84"/>
    </row>
    <row r="2666" ht="15.0" customHeight="1">
      <c r="A2666" s="93">
        <v>2663.0</v>
      </c>
      <c r="B2666" s="94" t="s">
        <v>5745</v>
      </c>
      <c r="C2666" s="93" t="s">
        <v>141</v>
      </c>
      <c r="D2666" s="93" t="s">
        <v>5746</v>
      </c>
      <c r="E2666" s="95">
        <v>41.8</v>
      </c>
      <c r="F2666" s="93" t="s">
        <v>85</v>
      </c>
      <c r="G2666" s="93" t="s">
        <v>606</v>
      </c>
      <c r="H2666" s="96">
        <v>3374748.67</v>
      </c>
      <c r="I2666" s="93">
        <v>3.0</v>
      </c>
      <c r="J2666" s="97">
        <v>1.8</v>
      </c>
      <c r="K2666" s="94">
        <v>2025.0</v>
      </c>
      <c r="L2666" s="93" t="s">
        <v>295</v>
      </c>
      <c r="M2666" s="93">
        <v>2024.0</v>
      </c>
      <c r="N2666" s="93" t="s">
        <v>161</v>
      </c>
      <c r="O2666" s="65" t="str">
        <f t="shared" si="1"/>
        <v>518643530001</v>
      </c>
      <c r="P2666" s="65">
        <f t="shared" si="2"/>
        <v>7</v>
      </c>
      <c r="Q2666" s="65">
        <f t="shared" si="3"/>
        <v>0</v>
      </c>
      <c r="R2666" s="65" t="str">
        <f t="shared" si="12"/>
        <v>51.864.353/0001-70</v>
      </c>
      <c r="S2666" s="84"/>
      <c r="T2666" s="84" t="str">
        <f t="shared" si="10"/>
        <v/>
      </c>
      <c r="U2666" s="84" t="str">
        <f t="shared" si="11"/>
        <v/>
      </c>
      <c r="V2666" s="65" t="str">
        <f t="shared" si="5"/>
        <v/>
      </c>
      <c r="W2666" s="84"/>
      <c r="X2666" s="84"/>
      <c r="Y2666" s="85"/>
      <c r="Z2666" s="85"/>
      <c r="AA2666" s="65" t="str">
        <f t="shared" si="6"/>
        <v/>
      </c>
      <c r="AB2666" s="65" t="str">
        <f t="shared" si="7"/>
        <v/>
      </c>
      <c r="AC2666" s="86"/>
      <c r="AD2666" s="87" t="str">
        <f t="shared" si="8"/>
        <v/>
      </c>
      <c r="AE2666" s="84"/>
      <c r="AF2666" s="86">
        <f>IF(AC2666&gt;0,AC2666,'⚙️ Config'!$B$10)</f>
        <v>0.0075</v>
      </c>
      <c r="AG2666" s="88">
        <f t="shared" si="9"/>
        <v>25310.61503</v>
      </c>
      <c r="AH2666" s="88">
        <f>AG2666*'⚙️ Config'!$B$11</f>
        <v>126553.0751</v>
      </c>
      <c r="AI2666" s="88">
        <f>AH2666*'⚙️ Config'!$B$12</f>
        <v>37965.92254</v>
      </c>
      <c r="AJ2666" s="64"/>
      <c r="AK2666" s="84"/>
      <c r="AL2666" s="84"/>
      <c r="AM2666" s="84"/>
      <c r="AN2666" s="84"/>
      <c r="AO2666" s="84"/>
      <c r="AP2666" s="84"/>
      <c r="AQ2666" s="84"/>
    </row>
    <row r="2667" ht="15.0" customHeight="1">
      <c r="A2667" s="93">
        <v>2664.0</v>
      </c>
      <c r="B2667" s="94" t="s">
        <v>5747</v>
      </c>
      <c r="C2667" s="93" t="s">
        <v>141</v>
      </c>
      <c r="D2667" s="93" t="s">
        <v>5748</v>
      </c>
      <c r="E2667" s="95">
        <v>30.09</v>
      </c>
      <c r="F2667" s="93" t="s">
        <v>85</v>
      </c>
      <c r="G2667" s="93" t="s">
        <v>606</v>
      </c>
      <c r="H2667" s="96">
        <v>3374164.1</v>
      </c>
      <c r="I2667" s="93">
        <v>2.0</v>
      </c>
      <c r="J2667" s="97">
        <v>3.0</v>
      </c>
      <c r="K2667" s="94">
        <v>2023.0</v>
      </c>
      <c r="L2667" s="93" t="s">
        <v>387</v>
      </c>
      <c r="M2667" s="93">
        <v>2023.0</v>
      </c>
      <c r="N2667" s="93" t="s">
        <v>161</v>
      </c>
      <c r="O2667" s="65" t="str">
        <f t="shared" si="1"/>
        <v>308984940001</v>
      </c>
      <c r="P2667" s="65">
        <f t="shared" si="2"/>
        <v>3</v>
      </c>
      <c r="Q2667" s="65">
        <f t="shared" si="3"/>
        <v>4</v>
      </c>
      <c r="R2667" s="65" t="str">
        <f t="shared" si="12"/>
        <v>30.898.494/0001-34</v>
      </c>
      <c r="S2667" s="84"/>
      <c r="T2667" s="84" t="str">
        <f t="shared" si="10"/>
        <v/>
      </c>
      <c r="U2667" s="84" t="str">
        <f t="shared" si="11"/>
        <v/>
      </c>
      <c r="V2667" s="65" t="str">
        <f t="shared" si="5"/>
        <v/>
      </c>
      <c r="W2667" s="84"/>
      <c r="X2667" s="84"/>
      <c r="Y2667" s="85"/>
      <c r="Z2667" s="85"/>
      <c r="AA2667" s="65" t="str">
        <f t="shared" si="6"/>
        <v/>
      </c>
      <c r="AB2667" s="65" t="str">
        <f t="shared" si="7"/>
        <v/>
      </c>
      <c r="AC2667" s="86"/>
      <c r="AD2667" s="87" t="str">
        <f t="shared" si="8"/>
        <v/>
      </c>
      <c r="AE2667" s="84"/>
      <c r="AF2667" s="86">
        <f>IF(AC2667&gt;0,AC2667,'⚙️ Config'!$B$10)</f>
        <v>0.0075</v>
      </c>
      <c r="AG2667" s="88">
        <f t="shared" si="9"/>
        <v>25306.23075</v>
      </c>
      <c r="AH2667" s="88">
        <f>AG2667*'⚙️ Config'!$B$11</f>
        <v>126531.1538</v>
      </c>
      <c r="AI2667" s="88">
        <f>AH2667*'⚙️ Config'!$B$12</f>
        <v>37959.34613</v>
      </c>
      <c r="AJ2667" s="64"/>
      <c r="AK2667" s="84"/>
      <c r="AL2667" s="84"/>
      <c r="AM2667" s="84"/>
      <c r="AN2667" s="84"/>
      <c r="AO2667" s="84"/>
      <c r="AP2667" s="84"/>
      <c r="AQ2667" s="84"/>
    </row>
    <row r="2668" ht="15.0" customHeight="1">
      <c r="A2668" s="93">
        <v>2665.0</v>
      </c>
      <c r="B2668" s="94" t="s">
        <v>5749</v>
      </c>
      <c r="C2668" s="93" t="s">
        <v>141</v>
      </c>
      <c r="D2668" s="93" t="s">
        <v>5750</v>
      </c>
      <c r="E2668" s="95">
        <v>37.14</v>
      </c>
      <c r="F2668" s="93" t="s">
        <v>85</v>
      </c>
      <c r="G2668" s="93" t="s">
        <v>606</v>
      </c>
      <c r="H2668" s="96">
        <v>3372718.22</v>
      </c>
      <c r="I2668" s="93">
        <v>3.0</v>
      </c>
      <c r="J2668" s="97">
        <v>2.1</v>
      </c>
      <c r="K2668" s="94">
        <v>2024.0</v>
      </c>
      <c r="L2668" s="93" t="s">
        <v>508</v>
      </c>
      <c r="M2668" s="93">
        <v>2024.0</v>
      </c>
      <c r="N2668" s="93" t="s">
        <v>161</v>
      </c>
      <c r="O2668" s="65" t="str">
        <f t="shared" si="1"/>
        <v>060674970001</v>
      </c>
      <c r="P2668" s="65">
        <f t="shared" si="2"/>
        <v>4</v>
      </c>
      <c r="Q2668" s="65">
        <f t="shared" si="3"/>
        <v>1</v>
      </c>
      <c r="R2668" s="65" t="str">
        <f t="shared" si="12"/>
        <v>06.067.497/0001-41</v>
      </c>
      <c r="S2668" s="84"/>
      <c r="T2668" s="84" t="str">
        <f t="shared" si="10"/>
        <v/>
      </c>
      <c r="U2668" s="84" t="str">
        <f t="shared" si="11"/>
        <v/>
      </c>
      <c r="V2668" s="65" t="str">
        <f t="shared" si="5"/>
        <v/>
      </c>
      <c r="W2668" s="84"/>
      <c r="X2668" s="84"/>
      <c r="Y2668" s="85"/>
      <c r="Z2668" s="85"/>
      <c r="AA2668" s="65" t="str">
        <f t="shared" si="6"/>
        <v/>
      </c>
      <c r="AB2668" s="65" t="str">
        <f t="shared" si="7"/>
        <v/>
      </c>
      <c r="AC2668" s="86"/>
      <c r="AD2668" s="87" t="str">
        <f t="shared" si="8"/>
        <v/>
      </c>
      <c r="AE2668" s="84"/>
      <c r="AF2668" s="86">
        <f>IF(AC2668&gt;0,AC2668,'⚙️ Config'!$B$10)</f>
        <v>0.0075</v>
      </c>
      <c r="AG2668" s="88">
        <f t="shared" si="9"/>
        <v>25295.38665</v>
      </c>
      <c r="AH2668" s="88">
        <f>AG2668*'⚙️ Config'!$B$11</f>
        <v>126476.9333</v>
      </c>
      <c r="AI2668" s="88">
        <f>AH2668*'⚙️ Config'!$B$12</f>
        <v>37943.07998</v>
      </c>
      <c r="AJ2668" s="64"/>
      <c r="AK2668" s="84"/>
      <c r="AL2668" s="84"/>
      <c r="AM2668" s="84"/>
      <c r="AN2668" s="84"/>
      <c r="AO2668" s="84"/>
      <c r="AP2668" s="84"/>
      <c r="AQ2668" s="84"/>
    </row>
    <row r="2669" ht="15.0" customHeight="1">
      <c r="A2669" s="93">
        <v>2666.0</v>
      </c>
      <c r="B2669" s="94" t="s">
        <v>5751</v>
      </c>
      <c r="C2669" s="93" t="s">
        <v>141</v>
      </c>
      <c r="D2669" s="93" t="s">
        <v>5752</v>
      </c>
      <c r="E2669" s="95">
        <v>37.16</v>
      </c>
      <c r="F2669" s="93" t="s">
        <v>85</v>
      </c>
      <c r="G2669" s="93" t="s">
        <v>606</v>
      </c>
      <c r="H2669" s="96">
        <v>3371797.0</v>
      </c>
      <c r="I2669" s="93">
        <v>1.0</v>
      </c>
      <c r="J2669" s="97">
        <v>3.6</v>
      </c>
      <c r="K2669" s="94">
        <v>2022.0</v>
      </c>
      <c r="L2669" s="93" t="s">
        <v>448</v>
      </c>
      <c r="M2669" s="93">
        <v>2022.0</v>
      </c>
      <c r="N2669" s="93" t="s">
        <v>145</v>
      </c>
      <c r="O2669" s="65" t="str">
        <f t="shared" si="1"/>
        <v>110117110001</v>
      </c>
      <c r="P2669" s="65">
        <f t="shared" si="2"/>
        <v>8</v>
      </c>
      <c r="Q2669" s="65">
        <f t="shared" si="3"/>
        <v>8</v>
      </c>
      <c r="R2669" s="65" t="str">
        <f t="shared" si="12"/>
        <v>11.011.711/0001-88</v>
      </c>
      <c r="S2669" s="84"/>
      <c r="T2669" s="84" t="str">
        <f t="shared" si="10"/>
        <v/>
      </c>
      <c r="U2669" s="84" t="str">
        <f t="shared" si="11"/>
        <v/>
      </c>
      <c r="V2669" s="65" t="str">
        <f t="shared" si="5"/>
        <v/>
      </c>
      <c r="W2669" s="84"/>
      <c r="X2669" s="84"/>
      <c r="Y2669" s="85"/>
      <c r="Z2669" s="85"/>
      <c r="AA2669" s="65" t="str">
        <f t="shared" si="6"/>
        <v/>
      </c>
      <c r="AB2669" s="65" t="str">
        <f t="shared" si="7"/>
        <v/>
      </c>
      <c r="AC2669" s="86"/>
      <c r="AD2669" s="87" t="str">
        <f t="shared" si="8"/>
        <v/>
      </c>
      <c r="AE2669" s="84"/>
      <c r="AF2669" s="86">
        <f>IF(AC2669&gt;0,AC2669,'⚙️ Config'!$B$10)</f>
        <v>0.0075</v>
      </c>
      <c r="AG2669" s="88">
        <f t="shared" si="9"/>
        <v>25288.4775</v>
      </c>
      <c r="AH2669" s="88">
        <f>AG2669*'⚙️ Config'!$B$11</f>
        <v>126442.3875</v>
      </c>
      <c r="AI2669" s="88">
        <f>AH2669*'⚙️ Config'!$B$12</f>
        <v>37932.71625</v>
      </c>
      <c r="AJ2669" s="64"/>
      <c r="AK2669" s="84"/>
      <c r="AL2669" s="84"/>
      <c r="AM2669" s="84"/>
      <c r="AN2669" s="84"/>
      <c r="AO2669" s="84"/>
      <c r="AP2669" s="84"/>
      <c r="AQ2669" s="84"/>
    </row>
    <row r="2670" ht="15.0" customHeight="1">
      <c r="A2670" s="93">
        <v>2667.0</v>
      </c>
      <c r="B2670" s="94" t="s">
        <v>5753</v>
      </c>
      <c r="C2670" s="93" t="s">
        <v>141</v>
      </c>
      <c r="D2670" s="93" t="s">
        <v>5754</v>
      </c>
      <c r="E2670" s="95">
        <v>46.02</v>
      </c>
      <c r="F2670" s="93" t="s">
        <v>85</v>
      </c>
      <c r="G2670" s="93" t="s">
        <v>606</v>
      </c>
      <c r="H2670" s="96">
        <v>3364069.44</v>
      </c>
      <c r="I2670" s="93">
        <v>1.0</v>
      </c>
      <c r="J2670" s="97">
        <v>2.2</v>
      </c>
      <c r="K2670" s="94">
        <v>2023.0</v>
      </c>
      <c r="L2670" s="93" t="s">
        <v>630</v>
      </c>
      <c r="M2670" s="93">
        <v>2023.0</v>
      </c>
      <c r="N2670" s="93" t="s">
        <v>161</v>
      </c>
      <c r="O2670" s="65" t="str">
        <f t="shared" si="1"/>
        <v>023240920001</v>
      </c>
      <c r="P2670" s="65">
        <f t="shared" si="2"/>
        <v>9</v>
      </c>
      <c r="Q2670" s="65">
        <f t="shared" si="3"/>
        <v>0</v>
      </c>
      <c r="R2670" s="65" t="str">
        <f t="shared" si="12"/>
        <v>02.324.092/0001-90</v>
      </c>
      <c r="S2670" s="84"/>
      <c r="T2670" s="84" t="str">
        <f t="shared" si="10"/>
        <v/>
      </c>
      <c r="U2670" s="84" t="str">
        <f t="shared" si="11"/>
        <v/>
      </c>
      <c r="V2670" s="65" t="str">
        <f t="shared" si="5"/>
        <v/>
      </c>
      <c r="W2670" s="84"/>
      <c r="X2670" s="84"/>
      <c r="Y2670" s="85"/>
      <c r="Z2670" s="85"/>
      <c r="AA2670" s="65" t="str">
        <f t="shared" si="6"/>
        <v/>
      </c>
      <c r="AB2670" s="65" t="str">
        <f t="shared" si="7"/>
        <v/>
      </c>
      <c r="AC2670" s="86"/>
      <c r="AD2670" s="87" t="str">
        <f t="shared" si="8"/>
        <v/>
      </c>
      <c r="AE2670" s="84"/>
      <c r="AF2670" s="86">
        <f>IF(AC2670&gt;0,AC2670,'⚙️ Config'!$B$10)</f>
        <v>0.0075</v>
      </c>
      <c r="AG2670" s="88">
        <f t="shared" si="9"/>
        <v>25230.5208</v>
      </c>
      <c r="AH2670" s="88">
        <f>AG2670*'⚙️ Config'!$B$11</f>
        <v>126152.604</v>
      </c>
      <c r="AI2670" s="88">
        <f>AH2670*'⚙️ Config'!$B$12</f>
        <v>37845.7812</v>
      </c>
      <c r="AJ2670" s="64"/>
      <c r="AK2670" s="84"/>
      <c r="AL2670" s="84"/>
      <c r="AM2670" s="84"/>
      <c r="AN2670" s="84"/>
      <c r="AO2670" s="84"/>
      <c r="AP2670" s="84"/>
      <c r="AQ2670" s="84"/>
    </row>
    <row r="2671" ht="15.0" customHeight="1">
      <c r="A2671" s="93">
        <v>2668.0</v>
      </c>
      <c r="B2671" s="94" t="s">
        <v>5755</v>
      </c>
      <c r="C2671" s="93" t="s">
        <v>141</v>
      </c>
      <c r="D2671" s="93" t="s">
        <v>5756</v>
      </c>
      <c r="E2671" s="95">
        <v>25.8</v>
      </c>
      <c r="F2671" s="93" t="s">
        <v>85</v>
      </c>
      <c r="G2671" s="93" t="s">
        <v>606</v>
      </c>
      <c r="H2671" s="96">
        <v>3360763.96</v>
      </c>
      <c r="I2671" s="93">
        <v>2.0</v>
      </c>
      <c r="J2671" s="97">
        <v>4.0</v>
      </c>
      <c r="K2671" s="94">
        <v>2022.0</v>
      </c>
      <c r="L2671" s="93" t="s">
        <v>630</v>
      </c>
      <c r="M2671" s="93">
        <v>2022.0</v>
      </c>
      <c r="N2671" s="93" t="s">
        <v>161</v>
      </c>
      <c r="O2671" s="65" t="str">
        <f t="shared" si="1"/>
        <v>104178620001</v>
      </c>
      <c r="P2671" s="65">
        <f t="shared" si="2"/>
        <v>7</v>
      </c>
      <c r="Q2671" s="65">
        <f t="shared" si="3"/>
        <v>8</v>
      </c>
      <c r="R2671" s="65" t="str">
        <f t="shared" si="12"/>
        <v>10.417.862/0001-78</v>
      </c>
      <c r="S2671" s="84"/>
      <c r="T2671" s="84" t="str">
        <f t="shared" si="10"/>
        <v/>
      </c>
      <c r="U2671" s="84" t="str">
        <f t="shared" si="11"/>
        <v/>
      </c>
      <c r="V2671" s="65" t="str">
        <f t="shared" si="5"/>
        <v/>
      </c>
      <c r="W2671" s="84"/>
      <c r="X2671" s="84"/>
      <c r="Y2671" s="85"/>
      <c r="Z2671" s="85"/>
      <c r="AA2671" s="65" t="str">
        <f t="shared" si="6"/>
        <v/>
      </c>
      <c r="AB2671" s="65" t="str">
        <f t="shared" si="7"/>
        <v/>
      </c>
      <c r="AC2671" s="86"/>
      <c r="AD2671" s="87" t="str">
        <f t="shared" si="8"/>
        <v/>
      </c>
      <c r="AE2671" s="84"/>
      <c r="AF2671" s="86">
        <f>IF(AC2671&gt;0,AC2671,'⚙️ Config'!$B$10)</f>
        <v>0.0075</v>
      </c>
      <c r="AG2671" s="88">
        <f t="shared" si="9"/>
        <v>25205.7297</v>
      </c>
      <c r="AH2671" s="88">
        <f>AG2671*'⚙️ Config'!$B$11</f>
        <v>126028.6485</v>
      </c>
      <c r="AI2671" s="88">
        <f>AH2671*'⚙️ Config'!$B$12</f>
        <v>37808.59455</v>
      </c>
      <c r="AJ2671" s="64"/>
      <c r="AK2671" s="84"/>
      <c r="AL2671" s="84"/>
      <c r="AM2671" s="84"/>
      <c r="AN2671" s="84"/>
      <c r="AO2671" s="84"/>
      <c r="AP2671" s="84"/>
      <c r="AQ2671" s="84"/>
    </row>
    <row r="2672" ht="15.0" customHeight="1">
      <c r="A2672" s="93">
        <v>2669.0</v>
      </c>
      <c r="B2672" s="94" t="s">
        <v>5757</v>
      </c>
      <c r="C2672" s="93" t="s">
        <v>154</v>
      </c>
      <c r="D2672" s="93" t="s">
        <v>5758</v>
      </c>
      <c r="E2672" s="95">
        <v>31.3</v>
      </c>
      <c r="F2672" s="93" t="s">
        <v>85</v>
      </c>
      <c r="G2672" s="93" t="s">
        <v>606</v>
      </c>
      <c r="H2672" s="96">
        <v>3355556.82</v>
      </c>
      <c r="I2672" s="93">
        <v>2.0</v>
      </c>
      <c r="J2672" s="97">
        <v>2.8</v>
      </c>
      <c r="K2672" s="94">
        <v>2023.0</v>
      </c>
      <c r="L2672" s="93" t="s">
        <v>144</v>
      </c>
      <c r="M2672" s="93">
        <v>2023.0</v>
      </c>
      <c r="N2672" s="93" t="s">
        <v>161</v>
      </c>
      <c r="O2672" s="65" t="str">
        <f t="shared" si="1"/>
        <v>249733590001</v>
      </c>
      <c r="P2672" s="65">
        <f t="shared" si="2"/>
        <v>0</v>
      </c>
      <c r="Q2672" s="65">
        <f t="shared" si="3"/>
        <v>3</v>
      </c>
      <c r="R2672" s="65" t="str">
        <f t="shared" si="12"/>
        <v>24.973.359/0001-03</v>
      </c>
      <c r="S2672" s="84"/>
      <c r="T2672" s="84" t="str">
        <f t="shared" si="10"/>
        <v/>
      </c>
      <c r="U2672" s="84" t="str">
        <f t="shared" si="11"/>
        <v/>
      </c>
      <c r="V2672" s="65" t="str">
        <f t="shared" si="5"/>
        <v/>
      </c>
      <c r="W2672" s="84"/>
      <c r="X2672" s="84"/>
      <c r="Y2672" s="85"/>
      <c r="Z2672" s="85"/>
      <c r="AA2672" s="65" t="str">
        <f t="shared" si="6"/>
        <v/>
      </c>
      <c r="AB2672" s="65" t="str">
        <f t="shared" si="7"/>
        <v/>
      </c>
      <c r="AC2672" s="86"/>
      <c r="AD2672" s="87" t="str">
        <f t="shared" si="8"/>
        <v/>
      </c>
      <c r="AE2672" s="84"/>
      <c r="AF2672" s="86">
        <f>IF(AC2672&gt;0,AC2672,'⚙️ Config'!$B$10)</f>
        <v>0.0075</v>
      </c>
      <c r="AG2672" s="88">
        <f t="shared" si="9"/>
        <v>25166.67615</v>
      </c>
      <c r="AH2672" s="88">
        <f>AG2672*'⚙️ Config'!$B$11</f>
        <v>125833.3808</v>
      </c>
      <c r="AI2672" s="88">
        <f>AH2672*'⚙️ Config'!$B$12</f>
        <v>37750.01423</v>
      </c>
      <c r="AJ2672" s="64"/>
      <c r="AK2672" s="84"/>
      <c r="AL2672" s="84"/>
      <c r="AM2672" s="84"/>
      <c r="AN2672" s="84"/>
      <c r="AO2672" s="84"/>
      <c r="AP2672" s="84"/>
      <c r="AQ2672" s="84"/>
    </row>
    <row r="2673" ht="15.0" customHeight="1">
      <c r="A2673" s="93">
        <v>2670.0</v>
      </c>
      <c r="B2673" s="94" t="s">
        <v>5759</v>
      </c>
      <c r="C2673" s="93" t="s">
        <v>141</v>
      </c>
      <c r="D2673" s="93" t="s">
        <v>5760</v>
      </c>
      <c r="E2673" s="95">
        <v>30.28</v>
      </c>
      <c r="F2673" s="93" t="s">
        <v>85</v>
      </c>
      <c r="G2673" s="93" t="s">
        <v>606</v>
      </c>
      <c r="H2673" s="96">
        <v>3350842.09</v>
      </c>
      <c r="I2673" s="93">
        <v>2.0</v>
      </c>
      <c r="J2673" s="97">
        <v>3.2</v>
      </c>
      <c r="K2673" s="94">
        <v>2023.0</v>
      </c>
      <c r="L2673" s="93" t="s">
        <v>387</v>
      </c>
      <c r="M2673" s="93">
        <v>2023.0</v>
      </c>
      <c r="N2673" s="93" t="s">
        <v>145</v>
      </c>
      <c r="O2673" s="65" t="str">
        <f t="shared" si="1"/>
        <v>032097350001</v>
      </c>
      <c r="P2673" s="65">
        <f t="shared" si="2"/>
        <v>1</v>
      </c>
      <c r="Q2673" s="65">
        <f t="shared" si="3"/>
        <v>8</v>
      </c>
      <c r="R2673" s="65" t="str">
        <f t="shared" si="12"/>
        <v>03.209.735/0001-18</v>
      </c>
      <c r="S2673" s="84"/>
      <c r="T2673" s="84" t="str">
        <f t="shared" si="10"/>
        <v/>
      </c>
      <c r="U2673" s="84" t="str">
        <f t="shared" si="11"/>
        <v/>
      </c>
      <c r="V2673" s="65" t="str">
        <f t="shared" si="5"/>
        <v/>
      </c>
      <c r="W2673" s="84"/>
      <c r="X2673" s="84"/>
      <c r="Y2673" s="85"/>
      <c r="Z2673" s="85"/>
      <c r="AA2673" s="65" t="str">
        <f t="shared" si="6"/>
        <v/>
      </c>
      <c r="AB2673" s="65" t="str">
        <f t="shared" si="7"/>
        <v/>
      </c>
      <c r="AC2673" s="86"/>
      <c r="AD2673" s="87" t="str">
        <f t="shared" si="8"/>
        <v/>
      </c>
      <c r="AE2673" s="84"/>
      <c r="AF2673" s="86">
        <f>IF(AC2673&gt;0,AC2673,'⚙️ Config'!$B$10)</f>
        <v>0.0075</v>
      </c>
      <c r="AG2673" s="88">
        <f t="shared" si="9"/>
        <v>25131.31568</v>
      </c>
      <c r="AH2673" s="88">
        <f>AG2673*'⚙️ Config'!$B$11</f>
        <v>125656.5784</v>
      </c>
      <c r="AI2673" s="88">
        <f>AH2673*'⚙️ Config'!$B$12</f>
        <v>37696.97351</v>
      </c>
      <c r="AJ2673" s="64"/>
      <c r="AK2673" s="84"/>
      <c r="AL2673" s="84"/>
      <c r="AM2673" s="84"/>
      <c r="AN2673" s="84"/>
      <c r="AO2673" s="84"/>
      <c r="AP2673" s="84"/>
      <c r="AQ2673" s="84"/>
    </row>
    <row r="2674" ht="15.0" customHeight="1">
      <c r="A2674" s="93">
        <v>2671.0</v>
      </c>
      <c r="B2674" s="94" t="s">
        <v>5761</v>
      </c>
      <c r="C2674" s="93" t="s">
        <v>141</v>
      </c>
      <c r="D2674" s="93" t="s">
        <v>5762</v>
      </c>
      <c r="E2674" s="95">
        <v>28.45</v>
      </c>
      <c r="F2674" s="93" t="s">
        <v>85</v>
      </c>
      <c r="G2674" s="93" t="s">
        <v>606</v>
      </c>
      <c r="H2674" s="96">
        <v>3348334.26</v>
      </c>
      <c r="I2674" s="93">
        <v>2.0</v>
      </c>
      <c r="J2674" s="97">
        <v>3.4</v>
      </c>
      <c r="K2674" s="94">
        <v>2023.0</v>
      </c>
      <c r="L2674" s="93" t="s">
        <v>197</v>
      </c>
      <c r="M2674" s="93">
        <v>2022.0</v>
      </c>
      <c r="N2674" s="93" t="s">
        <v>161</v>
      </c>
      <c r="O2674" s="65" t="str">
        <f t="shared" si="1"/>
        <v>175583280001</v>
      </c>
      <c r="P2674" s="65">
        <f t="shared" si="2"/>
        <v>2</v>
      </c>
      <c r="Q2674" s="65">
        <f t="shared" si="3"/>
        <v>0</v>
      </c>
      <c r="R2674" s="65" t="str">
        <f t="shared" si="12"/>
        <v>17.558.328/0001-20</v>
      </c>
      <c r="S2674" s="84"/>
      <c r="T2674" s="84" t="str">
        <f t="shared" si="10"/>
        <v/>
      </c>
      <c r="U2674" s="84" t="str">
        <f t="shared" si="11"/>
        <v/>
      </c>
      <c r="V2674" s="65" t="str">
        <f t="shared" si="5"/>
        <v/>
      </c>
      <c r="W2674" s="84"/>
      <c r="X2674" s="84"/>
      <c r="Y2674" s="85"/>
      <c r="Z2674" s="85"/>
      <c r="AA2674" s="65" t="str">
        <f t="shared" si="6"/>
        <v/>
      </c>
      <c r="AB2674" s="65" t="str">
        <f t="shared" si="7"/>
        <v/>
      </c>
      <c r="AC2674" s="86"/>
      <c r="AD2674" s="87" t="str">
        <f t="shared" si="8"/>
        <v/>
      </c>
      <c r="AE2674" s="84"/>
      <c r="AF2674" s="86">
        <f>IF(AC2674&gt;0,AC2674,'⚙️ Config'!$B$10)</f>
        <v>0.0075</v>
      </c>
      <c r="AG2674" s="88">
        <f t="shared" si="9"/>
        <v>25112.50695</v>
      </c>
      <c r="AH2674" s="88">
        <f>AG2674*'⚙️ Config'!$B$11</f>
        <v>125562.5348</v>
      </c>
      <c r="AI2674" s="88">
        <f>AH2674*'⚙️ Config'!$B$12</f>
        <v>37668.76043</v>
      </c>
      <c r="AJ2674" s="64"/>
      <c r="AK2674" s="84"/>
      <c r="AL2674" s="84"/>
      <c r="AM2674" s="84"/>
      <c r="AN2674" s="84"/>
      <c r="AO2674" s="84"/>
      <c r="AP2674" s="84"/>
      <c r="AQ2674" s="84"/>
    </row>
    <row r="2675" ht="15.0" customHeight="1">
      <c r="A2675" s="93">
        <v>2672.0</v>
      </c>
      <c r="B2675" s="94" t="s">
        <v>5763</v>
      </c>
      <c r="C2675" s="93" t="s">
        <v>141</v>
      </c>
      <c r="D2675" s="93" t="s">
        <v>5764</v>
      </c>
      <c r="E2675" s="95">
        <v>26.0</v>
      </c>
      <c r="F2675" s="93" t="s">
        <v>85</v>
      </c>
      <c r="G2675" s="93" t="s">
        <v>606</v>
      </c>
      <c r="H2675" s="96">
        <v>3333011.77</v>
      </c>
      <c r="I2675" s="93">
        <v>2.0</v>
      </c>
      <c r="J2675" s="97">
        <v>3.9</v>
      </c>
      <c r="K2675" s="94">
        <v>2022.0</v>
      </c>
      <c r="L2675" s="93" t="s">
        <v>387</v>
      </c>
      <c r="M2675" s="93">
        <v>2022.0</v>
      </c>
      <c r="N2675" s="93" t="s">
        <v>145</v>
      </c>
      <c r="O2675" s="65" t="str">
        <f t="shared" si="1"/>
        <v>594418160001</v>
      </c>
      <c r="P2675" s="65">
        <f t="shared" si="2"/>
        <v>0</v>
      </c>
      <c r="Q2675" s="65">
        <f t="shared" si="3"/>
        <v>1</v>
      </c>
      <c r="R2675" s="65" t="str">
        <f t="shared" si="12"/>
        <v>59.441.816/0001-01</v>
      </c>
      <c r="S2675" s="84"/>
      <c r="T2675" s="84" t="str">
        <f t="shared" si="10"/>
        <v/>
      </c>
      <c r="U2675" s="84" t="str">
        <f t="shared" si="11"/>
        <v/>
      </c>
      <c r="V2675" s="65" t="str">
        <f t="shared" si="5"/>
        <v/>
      </c>
      <c r="W2675" s="84"/>
      <c r="X2675" s="84"/>
      <c r="Y2675" s="85"/>
      <c r="Z2675" s="85"/>
      <c r="AA2675" s="65" t="str">
        <f t="shared" si="6"/>
        <v/>
      </c>
      <c r="AB2675" s="65" t="str">
        <f t="shared" si="7"/>
        <v/>
      </c>
      <c r="AC2675" s="86"/>
      <c r="AD2675" s="87" t="str">
        <f t="shared" si="8"/>
        <v/>
      </c>
      <c r="AE2675" s="84"/>
      <c r="AF2675" s="86">
        <f>IF(AC2675&gt;0,AC2675,'⚙️ Config'!$B$10)</f>
        <v>0.0075</v>
      </c>
      <c r="AG2675" s="88">
        <f t="shared" si="9"/>
        <v>24997.58828</v>
      </c>
      <c r="AH2675" s="88">
        <f>AG2675*'⚙️ Config'!$B$11</f>
        <v>124987.9414</v>
      </c>
      <c r="AI2675" s="88">
        <f>AH2675*'⚙️ Config'!$B$12</f>
        <v>37496.38241</v>
      </c>
      <c r="AJ2675" s="64"/>
      <c r="AK2675" s="84"/>
      <c r="AL2675" s="84"/>
      <c r="AM2675" s="84"/>
      <c r="AN2675" s="84"/>
      <c r="AO2675" s="84"/>
      <c r="AP2675" s="84"/>
      <c r="AQ2675" s="84"/>
    </row>
    <row r="2676" ht="15.0" customHeight="1">
      <c r="A2676" s="93">
        <v>2673.0</v>
      </c>
      <c r="B2676" s="94" t="s">
        <v>5765</v>
      </c>
      <c r="C2676" s="93" t="s">
        <v>141</v>
      </c>
      <c r="D2676" s="93" t="s">
        <v>5766</v>
      </c>
      <c r="E2676" s="95">
        <v>36.76</v>
      </c>
      <c r="F2676" s="93" t="s">
        <v>85</v>
      </c>
      <c r="G2676" s="93" t="s">
        <v>606</v>
      </c>
      <c r="H2676" s="96">
        <v>3331421.88</v>
      </c>
      <c r="I2676" s="93">
        <v>1.0</v>
      </c>
      <c r="J2676" s="97">
        <v>3.7</v>
      </c>
      <c r="K2676" s="94">
        <v>2022.0</v>
      </c>
      <c r="L2676" s="93" t="s">
        <v>630</v>
      </c>
      <c r="M2676" s="93">
        <v>2022.0</v>
      </c>
      <c r="N2676" s="93" t="s">
        <v>145</v>
      </c>
      <c r="O2676" s="65" t="str">
        <f t="shared" si="1"/>
        <v>304324010001</v>
      </c>
      <c r="P2676" s="65">
        <f t="shared" si="2"/>
        <v>8</v>
      </c>
      <c r="Q2676" s="65">
        <f t="shared" si="3"/>
        <v>1</v>
      </c>
      <c r="R2676" s="65" t="str">
        <f t="shared" si="12"/>
        <v>30.432.401/0001-81</v>
      </c>
      <c r="S2676" s="84"/>
      <c r="T2676" s="84" t="str">
        <f t="shared" si="10"/>
        <v/>
      </c>
      <c r="U2676" s="84" t="str">
        <f t="shared" si="11"/>
        <v/>
      </c>
      <c r="V2676" s="65" t="str">
        <f t="shared" si="5"/>
        <v/>
      </c>
      <c r="W2676" s="84"/>
      <c r="X2676" s="84"/>
      <c r="Y2676" s="85"/>
      <c r="Z2676" s="85"/>
      <c r="AA2676" s="65" t="str">
        <f t="shared" si="6"/>
        <v/>
      </c>
      <c r="AB2676" s="65" t="str">
        <f t="shared" si="7"/>
        <v/>
      </c>
      <c r="AC2676" s="86"/>
      <c r="AD2676" s="87" t="str">
        <f t="shared" si="8"/>
        <v/>
      </c>
      <c r="AE2676" s="84"/>
      <c r="AF2676" s="86">
        <f>IF(AC2676&gt;0,AC2676,'⚙️ Config'!$B$10)</f>
        <v>0.0075</v>
      </c>
      <c r="AG2676" s="88">
        <f t="shared" si="9"/>
        <v>24985.6641</v>
      </c>
      <c r="AH2676" s="88">
        <f>AG2676*'⚙️ Config'!$B$11</f>
        <v>124928.3205</v>
      </c>
      <c r="AI2676" s="88">
        <f>AH2676*'⚙️ Config'!$B$12</f>
        <v>37478.49615</v>
      </c>
      <c r="AJ2676" s="64"/>
      <c r="AK2676" s="84"/>
      <c r="AL2676" s="84"/>
      <c r="AM2676" s="84"/>
      <c r="AN2676" s="84"/>
      <c r="AO2676" s="84"/>
      <c r="AP2676" s="84"/>
      <c r="AQ2676" s="84"/>
    </row>
    <row r="2677" ht="15.0" customHeight="1">
      <c r="A2677" s="93">
        <v>2674.0</v>
      </c>
      <c r="B2677" s="94" t="s">
        <v>5767</v>
      </c>
      <c r="C2677" s="93" t="s">
        <v>141</v>
      </c>
      <c r="D2677" s="93" t="s">
        <v>5768</v>
      </c>
      <c r="E2677" s="95">
        <v>26.0</v>
      </c>
      <c r="F2677" s="93" t="s">
        <v>85</v>
      </c>
      <c r="G2677" s="93" t="s">
        <v>606</v>
      </c>
      <c r="H2677" s="96">
        <v>3328772.41</v>
      </c>
      <c r="I2677" s="93">
        <v>2.0</v>
      </c>
      <c r="J2677" s="97">
        <v>3.9</v>
      </c>
      <c r="K2677" s="94">
        <v>2022.0</v>
      </c>
      <c r="L2677" s="93" t="s">
        <v>5769</v>
      </c>
      <c r="M2677" s="93">
        <v>2022.0</v>
      </c>
      <c r="N2677" s="93" t="s">
        <v>161</v>
      </c>
      <c r="O2677" s="65" t="str">
        <f t="shared" si="1"/>
        <v>046525610001</v>
      </c>
      <c r="P2677" s="65">
        <f t="shared" si="2"/>
        <v>2</v>
      </c>
      <c r="Q2677" s="65">
        <f t="shared" si="3"/>
        <v>6</v>
      </c>
      <c r="R2677" s="65" t="str">
        <f t="shared" si="12"/>
        <v>04.652.561/0001-26</v>
      </c>
      <c r="S2677" s="84"/>
      <c r="T2677" s="84" t="str">
        <f t="shared" si="10"/>
        <v/>
      </c>
      <c r="U2677" s="84" t="str">
        <f t="shared" si="11"/>
        <v/>
      </c>
      <c r="V2677" s="65" t="str">
        <f t="shared" si="5"/>
        <v/>
      </c>
      <c r="W2677" s="84"/>
      <c r="X2677" s="84"/>
      <c r="Y2677" s="85"/>
      <c r="Z2677" s="85"/>
      <c r="AA2677" s="65" t="str">
        <f t="shared" si="6"/>
        <v/>
      </c>
      <c r="AB2677" s="65" t="str">
        <f t="shared" si="7"/>
        <v/>
      </c>
      <c r="AC2677" s="86"/>
      <c r="AD2677" s="87" t="str">
        <f t="shared" si="8"/>
        <v/>
      </c>
      <c r="AE2677" s="84"/>
      <c r="AF2677" s="86">
        <f>IF(AC2677&gt;0,AC2677,'⚙️ Config'!$B$10)</f>
        <v>0.0075</v>
      </c>
      <c r="AG2677" s="88">
        <f t="shared" si="9"/>
        <v>24965.79308</v>
      </c>
      <c r="AH2677" s="88">
        <f>AG2677*'⚙️ Config'!$B$11</f>
        <v>124828.9654</v>
      </c>
      <c r="AI2677" s="88">
        <f>AH2677*'⚙️ Config'!$B$12</f>
        <v>37448.68961</v>
      </c>
      <c r="AJ2677" s="64"/>
      <c r="AK2677" s="84"/>
      <c r="AL2677" s="84"/>
      <c r="AM2677" s="84"/>
      <c r="AN2677" s="84"/>
      <c r="AO2677" s="84"/>
      <c r="AP2677" s="84"/>
      <c r="AQ2677" s="84"/>
    </row>
    <row r="2678" ht="15.0" customHeight="1">
      <c r="A2678" s="93">
        <v>2675.0</v>
      </c>
      <c r="B2678" s="94" t="s">
        <v>5770</v>
      </c>
      <c r="C2678" s="93" t="s">
        <v>141</v>
      </c>
      <c r="D2678" s="93" t="s">
        <v>5771</v>
      </c>
      <c r="E2678" s="95">
        <v>36.85</v>
      </c>
      <c r="F2678" s="93" t="s">
        <v>85</v>
      </c>
      <c r="G2678" s="93" t="s">
        <v>606</v>
      </c>
      <c r="H2678" s="96">
        <v>3314593.66</v>
      </c>
      <c r="I2678" s="93">
        <v>2.0</v>
      </c>
      <c r="J2678" s="97">
        <v>2.9</v>
      </c>
      <c r="K2678" s="94">
        <v>2024.0</v>
      </c>
      <c r="L2678" s="93" t="s">
        <v>202</v>
      </c>
      <c r="M2678" s="93">
        <v>2023.0</v>
      </c>
      <c r="N2678" s="93" t="s">
        <v>161</v>
      </c>
      <c r="O2678" s="65" t="str">
        <f t="shared" si="1"/>
        <v>267034140001</v>
      </c>
      <c r="P2678" s="65">
        <f t="shared" si="2"/>
        <v>7</v>
      </c>
      <c r="Q2678" s="65">
        <f t="shared" si="3"/>
        <v>0</v>
      </c>
      <c r="R2678" s="65" t="str">
        <f t="shared" si="12"/>
        <v>26.703.414/0001-70</v>
      </c>
      <c r="S2678" s="84"/>
      <c r="T2678" s="84" t="str">
        <f t="shared" si="10"/>
        <v/>
      </c>
      <c r="U2678" s="84" t="str">
        <f t="shared" si="11"/>
        <v/>
      </c>
      <c r="V2678" s="65" t="str">
        <f t="shared" si="5"/>
        <v/>
      </c>
      <c r="W2678" s="84"/>
      <c r="X2678" s="84"/>
      <c r="Y2678" s="85"/>
      <c r="Z2678" s="85"/>
      <c r="AA2678" s="65" t="str">
        <f t="shared" si="6"/>
        <v/>
      </c>
      <c r="AB2678" s="65" t="str">
        <f t="shared" si="7"/>
        <v/>
      </c>
      <c r="AC2678" s="86"/>
      <c r="AD2678" s="87" t="str">
        <f t="shared" si="8"/>
        <v/>
      </c>
      <c r="AE2678" s="84"/>
      <c r="AF2678" s="86">
        <f>IF(AC2678&gt;0,AC2678,'⚙️ Config'!$B$10)</f>
        <v>0.0075</v>
      </c>
      <c r="AG2678" s="88">
        <f t="shared" si="9"/>
        <v>24859.45245</v>
      </c>
      <c r="AH2678" s="88">
        <f>AG2678*'⚙️ Config'!$B$11</f>
        <v>124297.2623</v>
      </c>
      <c r="AI2678" s="88">
        <f>AH2678*'⚙️ Config'!$B$12</f>
        <v>37289.17868</v>
      </c>
      <c r="AJ2678" s="64"/>
      <c r="AK2678" s="84"/>
      <c r="AL2678" s="84"/>
      <c r="AM2678" s="84"/>
      <c r="AN2678" s="84"/>
      <c r="AO2678" s="84"/>
      <c r="AP2678" s="84"/>
      <c r="AQ2678" s="84"/>
    </row>
    <row r="2679" ht="15.0" customHeight="1">
      <c r="A2679" s="93">
        <v>2676.0</v>
      </c>
      <c r="B2679" s="94" t="s">
        <v>5772</v>
      </c>
      <c r="C2679" s="93" t="s">
        <v>141</v>
      </c>
      <c r="D2679" s="93" t="s">
        <v>5773</v>
      </c>
      <c r="E2679" s="95">
        <v>43.42</v>
      </c>
      <c r="F2679" s="93" t="s">
        <v>85</v>
      </c>
      <c r="G2679" s="93" t="s">
        <v>606</v>
      </c>
      <c r="H2679" s="96">
        <v>3303799.93</v>
      </c>
      <c r="I2679" s="93">
        <v>1.0</v>
      </c>
      <c r="J2679" s="97">
        <v>2.5</v>
      </c>
      <c r="K2679" s="94">
        <v>2023.0</v>
      </c>
      <c r="L2679" s="93" t="s">
        <v>875</v>
      </c>
      <c r="M2679" s="93">
        <v>2023.0</v>
      </c>
      <c r="N2679" s="93" t="s">
        <v>145</v>
      </c>
      <c r="O2679" s="65" t="str">
        <f t="shared" si="1"/>
        <v>037986170001</v>
      </c>
      <c r="P2679" s="65">
        <f t="shared" si="2"/>
        <v>9</v>
      </c>
      <c r="Q2679" s="65">
        <f t="shared" si="3"/>
        <v>2</v>
      </c>
      <c r="R2679" s="65" t="str">
        <f t="shared" si="12"/>
        <v>03.798.617/0001-92</v>
      </c>
      <c r="S2679" s="84"/>
      <c r="T2679" s="84" t="str">
        <f t="shared" si="10"/>
        <v/>
      </c>
      <c r="U2679" s="84" t="str">
        <f t="shared" si="11"/>
        <v/>
      </c>
      <c r="V2679" s="65" t="str">
        <f t="shared" si="5"/>
        <v/>
      </c>
      <c r="W2679" s="84"/>
      <c r="X2679" s="84"/>
      <c r="Y2679" s="85"/>
      <c r="Z2679" s="85"/>
      <c r="AA2679" s="65" t="str">
        <f t="shared" si="6"/>
        <v/>
      </c>
      <c r="AB2679" s="65" t="str">
        <f t="shared" si="7"/>
        <v/>
      </c>
      <c r="AC2679" s="86"/>
      <c r="AD2679" s="87" t="str">
        <f t="shared" si="8"/>
        <v/>
      </c>
      <c r="AE2679" s="84"/>
      <c r="AF2679" s="86">
        <f>IF(AC2679&gt;0,AC2679,'⚙️ Config'!$B$10)</f>
        <v>0.0075</v>
      </c>
      <c r="AG2679" s="88">
        <f t="shared" si="9"/>
        <v>24778.49948</v>
      </c>
      <c r="AH2679" s="88">
        <f>AG2679*'⚙️ Config'!$B$11</f>
        <v>123892.4974</v>
      </c>
      <c r="AI2679" s="88">
        <f>AH2679*'⚙️ Config'!$B$12</f>
        <v>37167.74921</v>
      </c>
      <c r="AJ2679" s="64"/>
      <c r="AK2679" s="84"/>
      <c r="AL2679" s="84"/>
      <c r="AM2679" s="84"/>
      <c r="AN2679" s="84"/>
      <c r="AO2679" s="84"/>
      <c r="AP2679" s="84"/>
      <c r="AQ2679" s="84"/>
    </row>
    <row r="2680" ht="15.0" customHeight="1">
      <c r="A2680" s="93">
        <v>2677.0</v>
      </c>
      <c r="B2680" s="94" t="s">
        <v>5774</v>
      </c>
      <c r="C2680" s="93" t="s">
        <v>141</v>
      </c>
      <c r="D2680" s="93" t="s">
        <v>5775</v>
      </c>
      <c r="E2680" s="95">
        <v>43.42</v>
      </c>
      <c r="F2680" s="93" t="s">
        <v>85</v>
      </c>
      <c r="G2680" s="93" t="s">
        <v>606</v>
      </c>
      <c r="H2680" s="96">
        <v>3303799.93</v>
      </c>
      <c r="I2680" s="93">
        <v>1.0</v>
      </c>
      <c r="J2680" s="97">
        <v>2.5</v>
      </c>
      <c r="K2680" s="94">
        <v>2023.0</v>
      </c>
      <c r="L2680" s="93" t="s">
        <v>875</v>
      </c>
      <c r="M2680" s="93">
        <v>2023.0</v>
      </c>
      <c r="N2680" s="93" t="s">
        <v>145</v>
      </c>
      <c r="O2680" s="65" t="str">
        <f t="shared" si="1"/>
        <v>040397200001</v>
      </c>
      <c r="P2680" s="65">
        <f t="shared" si="2"/>
        <v>1</v>
      </c>
      <c r="Q2680" s="65">
        <f t="shared" si="3"/>
        <v>1</v>
      </c>
      <c r="R2680" s="65" t="str">
        <f t="shared" si="12"/>
        <v>04.039.720/0001-11</v>
      </c>
      <c r="S2680" s="84"/>
      <c r="T2680" s="84" t="str">
        <f t="shared" si="10"/>
        <v/>
      </c>
      <c r="U2680" s="84" t="str">
        <f t="shared" si="11"/>
        <v/>
      </c>
      <c r="V2680" s="65" t="str">
        <f t="shared" si="5"/>
        <v/>
      </c>
      <c r="W2680" s="84"/>
      <c r="X2680" s="84"/>
      <c r="Y2680" s="85"/>
      <c r="Z2680" s="85"/>
      <c r="AA2680" s="65" t="str">
        <f t="shared" si="6"/>
        <v/>
      </c>
      <c r="AB2680" s="65" t="str">
        <f t="shared" si="7"/>
        <v/>
      </c>
      <c r="AC2680" s="86"/>
      <c r="AD2680" s="87" t="str">
        <f t="shared" si="8"/>
        <v/>
      </c>
      <c r="AE2680" s="84"/>
      <c r="AF2680" s="86">
        <f>IF(AC2680&gt;0,AC2680,'⚙️ Config'!$B$10)</f>
        <v>0.0075</v>
      </c>
      <c r="AG2680" s="88">
        <f t="shared" si="9"/>
        <v>24778.49948</v>
      </c>
      <c r="AH2680" s="88">
        <f>AG2680*'⚙️ Config'!$B$11</f>
        <v>123892.4974</v>
      </c>
      <c r="AI2680" s="88">
        <f>AH2680*'⚙️ Config'!$B$12</f>
        <v>37167.74921</v>
      </c>
      <c r="AJ2680" s="64"/>
      <c r="AK2680" s="84"/>
      <c r="AL2680" s="84"/>
      <c r="AM2680" s="84"/>
      <c r="AN2680" s="84"/>
      <c r="AO2680" s="84"/>
      <c r="AP2680" s="84"/>
      <c r="AQ2680" s="84"/>
    </row>
    <row r="2681" ht="15.0" customHeight="1">
      <c r="A2681" s="93">
        <v>2678.0</v>
      </c>
      <c r="B2681" s="94" t="s">
        <v>5776</v>
      </c>
      <c r="C2681" s="93" t="s">
        <v>141</v>
      </c>
      <c r="D2681" s="93" t="s">
        <v>5777</v>
      </c>
      <c r="E2681" s="95">
        <v>41.3</v>
      </c>
      <c r="F2681" s="93" t="s">
        <v>85</v>
      </c>
      <c r="G2681" s="93" t="s">
        <v>606</v>
      </c>
      <c r="H2681" s="96">
        <v>3300690.93</v>
      </c>
      <c r="I2681" s="93">
        <v>1.0</v>
      </c>
      <c r="J2681" s="97">
        <v>2.8</v>
      </c>
      <c r="K2681" s="94">
        <v>2023.0</v>
      </c>
      <c r="L2681" s="93" t="s">
        <v>630</v>
      </c>
      <c r="M2681" s="93">
        <v>2023.0</v>
      </c>
      <c r="N2681" s="93" t="s">
        <v>161</v>
      </c>
      <c r="O2681" s="65" t="str">
        <f t="shared" si="1"/>
        <v>070204340001</v>
      </c>
      <c r="P2681" s="65">
        <f t="shared" si="2"/>
        <v>0</v>
      </c>
      <c r="Q2681" s="65">
        <f t="shared" si="3"/>
        <v>0</v>
      </c>
      <c r="R2681" s="65" t="str">
        <f t="shared" si="12"/>
        <v>07.020.434/0001-00</v>
      </c>
      <c r="S2681" s="84"/>
      <c r="T2681" s="84" t="str">
        <f t="shared" si="10"/>
        <v/>
      </c>
      <c r="U2681" s="84" t="str">
        <f t="shared" si="11"/>
        <v/>
      </c>
      <c r="V2681" s="65" t="str">
        <f t="shared" si="5"/>
        <v/>
      </c>
      <c r="W2681" s="84"/>
      <c r="X2681" s="84"/>
      <c r="Y2681" s="85"/>
      <c r="Z2681" s="85"/>
      <c r="AA2681" s="65" t="str">
        <f t="shared" si="6"/>
        <v/>
      </c>
      <c r="AB2681" s="65" t="str">
        <f t="shared" si="7"/>
        <v/>
      </c>
      <c r="AC2681" s="86"/>
      <c r="AD2681" s="87" t="str">
        <f t="shared" si="8"/>
        <v/>
      </c>
      <c r="AE2681" s="84"/>
      <c r="AF2681" s="86">
        <f>IF(AC2681&gt;0,AC2681,'⚙️ Config'!$B$10)</f>
        <v>0.0075</v>
      </c>
      <c r="AG2681" s="88">
        <f t="shared" si="9"/>
        <v>24755.18198</v>
      </c>
      <c r="AH2681" s="88">
        <f>AG2681*'⚙️ Config'!$B$11</f>
        <v>123775.9099</v>
      </c>
      <c r="AI2681" s="88">
        <f>AH2681*'⚙️ Config'!$B$12</f>
        <v>37132.77296</v>
      </c>
      <c r="AJ2681" s="64"/>
      <c r="AK2681" s="84"/>
      <c r="AL2681" s="84"/>
      <c r="AM2681" s="84"/>
      <c r="AN2681" s="84"/>
      <c r="AO2681" s="84"/>
      <c r="AP2681" s="84"/>
      <c r="AQ2681" s="84"/>
    </row>
    <row r="2682" ht="15.0" customHeight="1">
      <c r="A2682" s="93">
        <v>2679.0</v>
      </c>
      <c r="B2682" s="94" t="s">
        <v>5778</v>
      </c>
      <c r="C2682" s="93" t="s">
        <v>141</v>
      </c>
      <c r="D2682" s="93" t="s">
        <v>5779</v>
      </c>
      <c r="E2682" s="95">
        <v>31.2</v>
      </c>
      <c r="F2682" s="93" t="s">
        <v>85</v>
      </c>
      <c r="G2682" s="93" t="s">
        <v>606</v>
      </c>
      <c r="H2682" s="96">
        <v>3293851.99</v>
      </c>
      <c r="I2682" s="93">
        <v>2.0</v>
      </c>
      <c r="J2682" s="97">
        <v>3.1</v>
      </c>
      <c r="K2682" s="94">
        <v>2023.0</v>
      </c>
      <c r="L2682" s="93" t="s">
        <v>5780</v>
      </c>
      <c r="M2682" s="93">
        <v>2023.0</v>
      </c>
      <c r="N2682" s="93" t="s">
        <v>4351</v>
      </c>
      <c r="O2682" s="65" t="str">
        <f t="shared" si="1"/>
        <v>074145090001</v>
      </c>
      <c r="P2682" s="65">
        <f t="shared" si="2"/>
        <v>2</v>
      </c>
      <c r="Q2682" s="65">
        <f t="shared" si="3"/>
        <v>0</v>
      </c>
      <c r="R2682" s="65" t="str">
        <f t="shared" si="12"/>
        <v>07.414.509/0001-20</v>
      </c>
      <c r="S2682" s="84"/>
      <c r="T2682" s="84" t="str">
        <f t="shared" si="10"/>
        <v/>
      </c>
      <c r="U2682" s="84" t="str">
        <f t="shared" si="11"/>
        <v/>
      </c>
      <c r="V2682" s="65" t="str">
        <f t="shared" si="5"/>
        <v/>
      </c>
      <c r="W2682" s="84"/>
      <c r="X2682" s="84"/>
      <c r="Y2682" s="85"/>
      <c r="Z2682" s="85"/>
      <c r="AA2682" s="65" t="str">
        <f t="shared" si="6"/>
        <v/>
      </c>
      <c r="AB2682" s="65" t="str">
        <f t="shared" si="7"/>
        <v/>
      </c>
      <c r="AC2682" s="86"/>
      <c r="AD2682" s="87" t="str">
        <f t="shared" si="8"/>
        <v/>
      </c>
      <c r="AE2682" s="84"/>
      <c r="AF2682" s="86">
        <f>IF(AC2682&gt;0,AC2682,'⚙️ Config'!$B$10)</f>
        <v>0.0075</v>
      </c>
      <c r="AG2682" s="88">
        <f t="shared" si="9"/>
        <v>24703.88993</v>
      </c>
      <c r="AH2682" s="88">
        <f>AG2682*'⚙️ Config'!$B$11</f>
        <v>123519.4496</v>
      </c>
      <c r="AI2682" s="88">
        <f>AH2682*'⚙️ Config'!$B$12</f>
        <v>37055.83489</v>
      </c>
      <c r="AJ2682" s="64"/>
      <c r="AK2682" s="84"/>
      <c r="AL2682" s="84"/>
      <c r="AM2682" s="84"/>
      <c r="AN2682" s="84"/>
      <c r="AO2682" s="84"/>
      <c r="AP2682" s="84"/>
      <c r="AQ2682" s="84"/>
    </row>
    <row r="2683" ht="15.0" customHeight="1">
      <c r="A2683" s="93">
        <v>2680.0</v>
      </c>
      <c r="B2683" s="94" t="s">
        <v>5781</v>
      </c>
      <c r="C2683" s="93" t="s">
        <v>141</v>
      </c>
      <c r="D2683" s="93" t="s">
        <v>5782</v>
      </c>
      <c r="E2683" s="95">
        <v>27.96</v>
      </c>
      <c r="F2683" s="93" t="s">
        <v>85</v>
      </c>
      <c r="G2683" s="93" t="s">
        <v>606</v>
      </c>
      <c r="H2683" s="96">
        <v>3291884.45</v>
      </c>
      <c r="I2683" s="93">
        <v>2.0</v>
      </c>
      <c r="J2683" s="97">
        <v>3.8</v>
      </c>
      <c r="K2683" s="94">
        <v>2023.0</v>
      </c>
      <c r="L2683" s="93" t="s">
        <v>268</v>
      </c>
      <c r="M2683" s="93">
        <v>2022.0</v>
      </c>
      <c r="N2683" s="93" t="s">
        <v>145</v>
      </c>
      <c r="O2683" s="65" t="str">
        <f t="shared" si="1"/>
        <v>418936440001</v>
      </c>
      <c r="P2683" s="65">
        <f t="shared" si="2"/>
        <v>3</v>
      </c>
      <c r="Q2683" s="65">
        <f t="shared" si="3"/>
        <v>3</v>
      </c>
      <c r="R2683" s="65" t="str">
        <f t="shared" si="12"/>
        <v>41.893.644/0001-33</v>
      </c>
      <c r="S2683" s="84"/>
      <c r="T2683" s="84" t="str">
        <f t="shared" si="10"/>
        <v/>
      </c>
      <c r="U2683" s="84" t="str">
        <f t="shared" si="11"/>
        <v/>
      </c>
      <c r="V2683" s="65" t="str">
        <f t="shared" si="5"/>
        <v/>
      </c>
      <c r="W2683" s="84"/>
      <c r="X2683" s="84"/>
      <c r="Y2683" s="85"/>
      <c r="Z2683" s="85"/>
      <c r="AA2683" s="65" t="str">
        <f t="shared" si="6"/>
        <v/>
      </c>
      <c r="AB2683" s="65" t="str">
        <f t="shared" si="7"/>
        <v/>
      </c>
      <c r="AC2683" s="86"/>
      <c r="AD2683" s="87" t="str">
        <f t="shared" si="8"/>
        <v/>
      </c>
      <c r="AE2683" s="84"/>
      <c r="AF2683" s="86">
        <f>IF(AC2683&gt;0,AC2683,'⚙️ Config'!$B$10)</f>
        <v>0.0075</v>
      </c>
      <c r="AG2683" s="88">
        <f t="shared" si="9"/>
        <v>24689.13338</v>
      </c>
      <c r="AH2683" s="88">
        <f>AG2683*'⚙️ Config'!$B$11</f>
        <v>123445.6669</v>
      </c>
      <c r="AI2683" s="88">
        <f>AH2683*'⚙️ Config'!$B$12</f>
        <v>37033.70006</v>
      </c>
      <c r="AJ2683" s="64"/>
      <c r="AK2683" s="84"/>
      <c r="AL2683" s="84"/>
      <c r="AM2683" s="84"/>
      <c r="AN2683" s="84"/>
      <c r="AO2683" s="84"/>
      <c r="AP2683" s="84"/>
      <c r="AQ2683" s="84"/>
    </row>
    <row r="2684" ht="15.0" customHeight="1">
      <c r="A2684" s="93">
        <v>2681.0</v>
      </c>
      <c r="B2684" s="94" t="s">
        <v>5783</v>
      </c>
      <c r="C2684" s="93" t="s">
        <v>141</v>
      </c>
      <c r="D2684" s="93" t="s">
        <v>5784</v>
      </c>
      <c r="E2684" s="95">
        <v>26.0</v>
      </c>
      <c r="F2684" s="93" t="s">
        <v>85</v>
      </c>
      <c r="G2684" s="93" t="s">
        <v>606</v>
      </c>
      <c r="H2684" s="96">
        <v>3289461.65</v>
      </c>
      <c r="I2684" s="93">
        <v>2.0</v>
      </c>
      <c r="J2684" s="97">
        <v>3.9</v>
      </c>
      <c r="K2684" s="94">
        <v>2022.0</v>
      </c>
      <c r="L2684" s="93" t="s">
        <v>339</v>
      </c>
      <c r="M2684" s="93">
        <v>2022.0</v>
      </c>
      <c r="N2684" s="93" t="s">
        <v>145</v>
      </c>
      <c r="O2684" s="65" t="str">
        <f t="shared" si="1"/>
        <v>672954440001</v>
      </c>
      <c r="P2684" s="65">
        <f t="shared" si="2"/>
        <v>7</v>
      </c>
      <c r="Q2684" s="65">
        <f t="shared" si="3"/>
        <v>2</v>
      </c>
      <c r="R2684" s="65" t="str">
        <f t="shared" si="12"/>
        <v>67.295.444/0001-72</v>
      </c>
      <c r="S2684" s="84"/>
      <c r="T2684" s="84" t="str">
        <f t="shared" si="10"/>
        <v/>
      </c>
      <c r="U2684" s="84" t="str">
        <f t="shared" si="11"/>
        <v/>
      </c>
      <c r="V2684" s="65" t="str">
        <f t="shared" si="5"/>
        <v/>
      </c>
      <c r="W2684" s="84"/>
      <c r="X2684" s="84"/>
      <c r="Y2684" s="85"/>
      <c r="Z2684" s="85"/>
      <c r="AA2684" s="65" t="str">
        <f t="shared" si="6"/>
        <v/>
      </c>
      <c r="AB2684" s="65" t="str">
        <f t="shared" si="7"/>
        <v/>
      </c>
      <c r="AC2684" s="86"/>
      <c r="AD2684" s="87" t="str">
        <f t="shared" si="8"/>
        <v/>
      </c>
      <c r="AE2684" s="84"/>
      <c r="AF2684" s="86">
        <f>IF(AC2684&gt;0,AC2684,'⚙️ Config'!$B$10)</f>
        <v>0.0075</v>
      </c>
      <c r="AG2684" s="88">
        <f t="shared" si="9"/>
        <v>24670.96238</v>
      </c>
      <c r="AH2684" s="88">
        <f>AG2684*'⚙️ Config'!$B$11</f>
        <v>123354.8119</v>
      </c>
      <c r="AI2684" s="88">
        <f>AH2684*'⚙️ Config'!$B$12</f>
        <v>37006.44356</v>
      </c>
      <c r="AJ2684" s="64"/>
      <c r="AK2684" s="84"/>
      <c r="AL2684" s="84"/>
      <c r="AM2684" s="84"/>
      <c r="AN2684" s="84"/>
      <c r="AO2684" s="84"/>
      <c r="AP2684" s="84"/>
      <c r="AQ2684" s="84"/>
    </row>
    <row r="2685" ht="15.0" customHeight="1">
      <c r="A2685" s="93">
        <v>2682.0</v>
      </c>
      <c r="B2685" s="94" t="s">
        <v>5785</v>
      </c>
      <c r="C2685" s="93" t="s">
        <v>141</v>
      </c>
      <c r="D2685" s="93" t="s">
        <v>5786</v>
      </c>
      <c r="E2685" s="95">
        <v>28.44</v>
      </c>
      <c r="F2685" s="93" t="s">
        <v>85</v>
      </c>
      <c r="G2685" s="93" t="s">
        <v>606</v>
      </c>
      <c r="H2685" s="96">
        <v>3286818.79</v>
      </c>
      <c r="I2685" s="93">
        <v>2.0</v>
      </c>
      <c r="J2685" s="97">
        <v>3.7</v>
      </c>
      <c r="K2685" s="94">
        <v>2023.0</v>
      </c>
      <c r="L2685" s="93" t="s">
        <v>630</v>
      </c>
      <c r="M2685" s="93">
        <v>2022.0</v>
      </c>
      <c r="N2685" s="93" t="s">
        <v>189</v>
      </c>
      <c r="O2685" s="65" t="str">
        <f t="shared" si="1"/>
        <v>151562490001</v>
      </c>
      <c r="P2685" s="65">
        <f t="shared" si="2"/>
        <v>6</v>
      </c>
      <c r="Q2685" s="65">
        <f t="shared" si="3"/>
        <v>8</v>
      </c>
      <c r="R2685" s="65" t="str">
        <f t="shared" si="12"/>
        <v>15.156.249/0001-68</v>
      </c>
      <c r="S2685" s="84"/>
      <c r="T2685" s="84" t="str">
        <f t="shared" si="10"/>
        <v/>
      </c>
      <c r="U2685" s="84" t="str">
        <f t="shared" si="11"/>
        <v/>
      </c>
      <c r="V2685" s="65" t="str">
        <f t="shared" si="5"/>
        <v/>
      </c>
      <c r="W2685" s="84"/>
      <c r="X2685" s="84"/>
      <c r="Y2685" s="85"/>
      <c r="Z2685" s="85"/>
      <c r="AA2685" s="65" t="str">
        <f t="shared" si="6"/>
        <v/>
      </c>
      <c r="AB2685" s="65" t="str">
        <f t="shared" si="7"/>
        <v/>
      </c>
      <c r="AC2685" s="86"/>
      <c r="AD2685" s="87" t="str">
        <f t="shared" si="8"/>
        <v/>
      </c>
      <c r="AE2685" s="84"/>
      <c r="AF2685" s="86">
        <f>IF(AC2685&gt;0,AC2685,'⚙️ Config'!$B$10)</f>
        <v>0.0075</v>
      </c>
      <c r="AG2685" s="88">
        <f t="shared" si="9"/>
        <v>24651.14093</v>
      </c>
      <c r="AH2685" s="88">
        <f>AG2685*'⚙️ Config'!$B$11</f>
        <v>123255.7046</v>
      </c>
      <c r="AI2685" s="88">
        <f>AH2685*'⚙️ Config'!$B$12</f>
        <v>36976.71139</v>
      </c>
      <c r="AJ2685" s="64"/>
      <c r="AK2685" s="84"/>
      <c r="AL2685" s="84"/>
      <c r="AM2685" s="84"/>
      <c r="AN2685" s="84"/>
      <c r="AO2685" s="84"/>
      <c r="AP2685" s="84"/>
      <c r="AQ2685" s="84"/>
    </row>
    <row r="2686" ht="15.0" customHeight="1">
      <c r="A2686" s="93">
        <v>2683.0</v>
      </c>
      <c r="B2686" s="94" t="s">
        <v>5787</v>
      </c>
      <c r="C2686" s="93" t="s">
        <v>141</v>
      </c>
      <c r="D2686" s="93" t="s">
        <v>5788</v>
      </c>
      <c r="E2686" s="95">
        <v>41.26</v>
      </c>
      <c r="F2686" s="93" t="s">
        <v>85</v>
      </c>
      <c r="G2686" s="93" t="s">
        <v>606</v>
      </c>
      <c r="H2686" s="96">
        <v>3267690.14</v>
      </c>
      <c r="I2686" s="93">
        <v>2.0</v>
      </c>
      <c r="J2686" s="97">
        <v>2.1</v>
      </c>
      <c r="K2686" s="94">
        <v>2024.0</v>
      </c>
      <c r="L2686" s="93" t="s">
        <v>202</v>
      </c>
      <c r="M2686" s="93">
        <v>2024.0</v>
      </c>
      <c r="N2686" s="93" t="s">
        <v>161</v>
      </c>
      <c r="O2686" s="65" t="str">
        <f t="shared" si="1"/>
        <v>236814750001</v>
      </c>
      <c r="P2686" s="65">
        <f t="shared" si="2"/>
        <v>9</v>
      </c>
      <c r="Q2686" s="65">
        <f t="shared" si="3"/>
        <v>6</v>
      </c>
      <c r="R2686" s="65" t="str">
        <f t="shared" si="12"/>
        <v>23.681.475/0001-96</v>
      </c>
      <c r="S2686" s="84"/>
      <c r="T2686" s="84" t="str">
        <f t="shared" si="10"/>
        <v/>
      </c>
      <c r="U2686" s="84" t="str">
        <f t="shared" si="11"/>
        <v/>
      </c>
      <c r="V2686" s="65" t="str">
        <f t="shared" si="5"/>
        <v/>
      </c>
      <c r="W2686" s="84"/>
      <c r="X2686" s="84"/>
      <c r="Y2686" s="85"/>
      <c r="Z2686" s="85"/>
      <c r="AA2686" s="65" t="str">
        <f t="shared" si="6"/>
        <v/>
      </c>
      <c r="AB2686" s="65" t="str">
        <f t="shared" si="7"/>
        <v/>
      </c>
      <c r="AC2686" s="86"/>
      <c r="AD2686" s="87" t="str">
        <f t="shared" si="8"/>
        <v/>
      </c>
      <c r="AE2686" s="84"/>
      <c r="AF2686" s="86">
        <f>IF(AC2686&gt;0,AC2686,'⚙️ Config'!$B$10)</f>
        <v>0.0075</v>
      </c>
      <c r="AG2686" s="88">
        <f t="shared" si="9"/>
        <v>24507.67605</v>
      </c>
      <c r="AH2686" s="88">
        <f>AG2686*'⚙️ Config'!$B$11</f>
        <v>122538.3803</v>
      </c>
      <c r="AI2686" s="88">
        <f>AH2686*'⚙️ Config'!$B$12</f>
        <v>36761.51408</v>
      </c>
      <c r="AJ2686" s="64"/>
      <c r="AK2686" s="84"/>
      <c r="AL2686" s="84"/>
      <c r="AM2686" s="84"/>
      <c r="AN2686" s="84"/>
      <c r="AO2686" s="84"/>
      <c r="AP2686" s="84"/>
      <c r="AQ2686" s="84"/>
    </row>
    <row r="2687" ht="15.0" customHeight="1">
      <c r="A2687" s="93">
        <v>2684.0</v>
      </c>
      <c r="B2687" s="94" t="s">
        <v>5789</v>
      </c>
      <c r="C2687" s="93" t="s">
        <v>141</v>
      </c>
      <c r="D2687" s="93" t="s">
        <v>5790</v>
      </c>
      <c r="E2687" s="95">
        <v>36.0</v>
      </c>
      <c r="F2687" s="93" t="s">
        <v>85</v>
      </c>
      <c r="G2687" s="93" t="s">
        <v>606</v>
      </c>
      <c r="H2687" s="96">
        <v>3257262.66</v>
      </c>
      <c r="I2687" s="93">
        <v>1.0</v>
      </c>
      <c r="J2687" s="97">
        <v>3.9</v>
      </c>
      <c r="K2687" s="94">
        <v>2022.0</v>
      </c>
      <c r="L2687" s="93" t="s">
        <v>197</v>
      </c>
      <c r="M2687" s="93">
        <v>2022.0</v>
      </c>
      <c r="N2687" s="93" t="s">
        <v>145</v>
      </c>
      <c r="O2687" s="65" t="str">
        <f t="shared" si="1"/>
        <v>016982130001</v>
      </c>
      <c r="P2687" s="65">
        <f t="shared" si="2"/>
        <v>0</v>
      </c>
      <c r="Q2687" s="65">
        <f t="shared" si="3"/>
        <v>0</v>
      </c>
      <c r="R2687" s="65" t="str">
        <f t="shared" si="12"/>
        <v>01.698.213/0001-00</v>
      </c>
      <c r="S2687" s="84"/>
      <c r="T2687" s="84" t="str">
        <f t="shared" si="10"/>
        <v/>
      </c>
      <c r="U2687" s="84" t="str">
        <f t="shared" si="11"/>
        <v/>
      </c>
      <c r="V2687" s="65" t="str">
        <f t="shared" si="5"/>
        <v/>
      </c>
      <c r="W2687" s="84"/>
      <c r="X2687" s="84"/>
      <c r="Y2687" s="85"/>
      <c r="Z2687" s="85"/>
      <c r="AA2687" s="65" t="str">
        <f t="shared" si="6"/>
        <v/>
      </c>
      <c r="AB2687" s="65" t="str">
        <f t="shared" si="7"/>
        <v/>
      </c>
      <c r="AC2687" s="86"/>
      <c r="AD2687" s="87" t="str">
        <f t="shared" si="8"/>
        <v/>
      </c>
      <c r="AE2687" s="84"/>
      <c r="AF2687" s="86">
        <f>IF(AC2687&gt;0,AC2687,'⚙️ Config'!$B$10)</f>
        <v>0.0075</v>
      </c>
      <c r="AG2687" s="88">
        <f t="shared" si="9"/>
        <v>24429.46995</v>
      </c>
      <c r="AH2687" s="88">
        <f>AG2687*'⚙️ Config'!$B$11</f>
        <v>122147.3498</v>
      </c>
      <c r="AI2687" s="88">
        <f>AH2687*'⚙️ Config'!$B$12</f>
        <v>36644.20493</v>
      </c>
      <c r="AJ2687" s="64"/>
      <c r="AK2687" s="84"/>
      <c r="AL2687" s="84"/>
      <c r="AM2687" s="84"/>
      <c r="AN2687" s="84"/>
      <c r="AO2687" s="84"/>
      <c r="AP2687" s="84"/>
      <c r="AQ2687" s="84"/>
    </row>
    <row r="2688" ht="15.0" customHeight="1">
      <c r="A2688" s="93">
        <v>2685.0</v>
      </c>
      <c r="B2688" s="94" t="s">
        <v>5791</v>
      </c>
      <c r="C2688" s="93" t="s">
        <v>141</v>
      </c>
      <c r="D2688" s="93" t="s">
        <v>5792</v>
      </c>
      <c r="E2688" s="95">
        <v>36.37</v>
      </c>
      <c r="F2688" s="93" t="s">
        <v>85</v>
      </c>
      <c r="G2688" s="93" t="s">
        <v>606</v>
      </c>
      <c r="H2688" s="96">
        <v>3255677.98</v>
      </c>
      <c r="I2688" s="93">
        <v>1.0</v>
      </c>
      <c r="J2688" s="97">
        <v>3.8</v>
      </c>
      <c r="K2688" s="94">
        <v>2022.0</v>
      </c>
      <c r="L2688" s="93" t="s">
        <v>177</v>
      </c>
      <c r="M2688" s="93">
        <v>2022.0</v>
      </c>
      <c r="N2688" s="93" t="s">
        <v>342</v>
      </c>
      <c r="O2688" s="65" t="str">
        <f t="shared" si="1"/>
        <v>198463500001</v>
      </c>
      <c r="P2688" s="65">
        <f t="shared" si="2"/>
        <v>0</v>
      </c>
      <c r="Q2688" s="65">
        <f t="shared" si="3"/>
        <v>0</v>
      </c>
      <c r="R2688" s="65" t="str">
        <f t="shared" si="12"/>
        <v>19.846.350/0001-00</v>
      </c>
      <c r="S2688" s="84"/>
      <c r="T2688" s="84" t="str">
        <f t="shared" si="10"/>
        <v/>
      </c>
      <c r="U2688" s="84" t="str">
        <f t="shared" si="11"/>
        <v/>
      </c>
      <c r="V2688" s="65" t="str">
        <f t="shared" si="5"/>
        <v/>
      </c>
      <c r="W2688" s="84"/>
      <c r="X2688" s="84"/>
      <c r="Y2688" s="85"/>
      <c r="Z2688" s="85"/>
      <c r="AA2688" s="65" t="str">
        <f t="shared" si="6"/>
        <v/>
      </c>
      <c r="AB2688" s="65" t="str">
        <f t="shared" si="7"/>
        <v/>
      </c>
      <c r="AC2688" s="86"/>
      <c r="AD2688" s="87" t="str">
        <f t="shared" si="8"/>
        <v/>
      </c>
      <c r="AE2688" s="84"/>
      <c r="AF2688" s="86">
        <f>IF(AC2688&gt;0,AC2688,'⚙️ Config'!$B$10)</f>
        <v>0.0075</v>
      </c>
      <c r="AG2688" s="88">
        <f t="shared" si="9"/>
        <v>24417.58485</v>
      </c>
      <c r="AH2688" s="88">
        <f>AG2688*'⚙️ Config'!$B$11</f>
        <v>122087.9243</v>
      </c>
      <c r="AI2688" s="88">
        <f>AH2688*'⚙️ Config'!$B$12</f>
        <v>36626.37728</v>
      </c>
      <c r="AJ2688" s="64"/>
      <c r="AK2688" s="84"/>
      <c r="AL2688" s="84"/>
      <c r="AM2688" s="84"/>
      <c r="AN2688" s="84"/>
      <c r="AO2688" s="84"/>
      <c r="AP2688" s="84"/>
      <c r="AQ2688" s="84"/>
    </row>
    <row r="2689" ht="15.0" customHeight="1">
      <c r="A2689" s="93">
        <v>2686.0</v>
      </c>
      <c r="B2689" s="94" t="s">
        <v>5793</v>
      </c>
      <c r="C2689" s="93" t="s">
        <v>141</v>
      </c>
      <c r="D2689" s="93" t="s">
        <v>5794</v>
      </c>
      <c r="E2689" s="95">
        <v>29.76</v>
      </c>
      <c r="F2689" s="93" t="s">
        <v>85</v>
      </c>
      <c r="G2689" s="93" t="s">
        <v>606</v>
      </c>
      <c r="H2689" s="96">
        <v>3253444.17</v>
      </c>
      <c r="I2689" s="93">
        <v>2.0</v>
      </c>
      <c r="J2689" s="97">
        <v>3.5</v>
      </c>
      <c r="K2689" s="94">
        <v>2023.0</v>
      </c>
      <c r="L2689" s="93" t="s">
        <v>630</v>
      </c>
      <c r="M2689" s="93">
        <v>2022.0</v>
      </c>
      <c r="N2689" s="93" t="s">
        <v>161</v>
      </c>
      <c r="O2689" s="65" t="str">
        <f t="shared" si="1"/>
        <v>250514090001</v>
      </c>
      <c r="P2689" s="65">
        <f t="shared" si="2"/>
        <v>6</v>
      </c>
      <c r="Q2689" s="65">
        <f t="shared" si="3"/>
        <v>8</v>
      </c>
      <c r="R2689" s="65" t="str">
        <f t="shared" si="12"/>
        <v>25.051.409/0001-68</v>
      </c>
      <c r="S2689" s="84"/>
      <c r="T2689" s="84" t="str">
        <f t="shared" si="10"/>
        <v/>
      </c>
      <c r="U2689" s="84" t="str">
        <f t="shared" si="11"/>
        <v/>
      </c>
      <c r="V2689" s="65" t="str">
        <f t="shared" si="5"/>
        <v/>
      </c>
      <c r="W2689" s="84"/>
      <c r="X2689" s="84"/>
      <c r="Y2689" s="85"/>
      <c r="Z2689" s="85"/>
      <c r="AA2689" s="65" t="str">
        <f t="shared" si="6"/>
        <v/>
      </c>
      <c r="AB2689" s="65" t="str">
        <f t="shared" si="7"/>
        <v/>
      </c>
      <c r="AC2689" s="86"/>
      <c r="AD2689" s="87" t="str">
        <f t="shared" si="8"/>
        <v/>
      </c>
      <c r="AE2689" s="84"/>
      <c r="AF2689" s="86">
        <f>IF(AC2689&gt;0,AC2689,'⚙️ Config'!$B$10)</f>
        <v>0.0075</v>
      </c>
      <c r="AG2689" s="88">
        <f t="shared" si="9"/>
        <v>24400.83128</v>
      </c>
      <c r="AH2689" s="88">
        <f>AG2689*'⚙️ Config'!$B$11</f>
        <v>122004.1564</v>
      </c>
      <c r="AI2689" s="88">
        <f>AH2689*'⚙️ Config'!$B$12</f>
        <v>36601.24691</v>
      </c>
      <c r="AJ2689" s="64"/>
      <c r="AK2689" s="84"/>
      <c r="AL2689" s="84"/>
      <c r="AM2689" s="84"/>
      <c r="AN2689" s="84"/>
      <c r="AO2689" s="84"/>
      <c r="AP2689" s="84"/>
      <c r="AQ2689" s="84"/>
    </row>
    <row r="2690" ht="15.0" customHeight="1">
      <c r="A2690" s="93">
        <v>2687.0</v>
      </c>
      <c r="B2690" s="94" t="s">
        <v>5795</v>
      </c>
      <c r="C2690" s="93" t="s">
        <v>141</v>
      </c>
      <c r="D2690" s="93" t="s">
        <v>5796</v>
      </c>
      <c r="E2690" s="95">
        <v>36.0</v>
      </c>
      <c r="F2690" s="93" t="s">
        <v>85</v>
      </c>
      <c r="G2690" s="93" t="s">
        <v>606</v>
      </c>
      <c r="H2690" s="96">
        <v>3249572.68</v>
      </c>
      <c r="I2690" s="93">
        <v>1.0</v>
      </c>
      <c r="J2690" s="97">
        <v>3.9</v>
      </c>
      <c r="K2690" s="94">
        <v>2022.0</v>
      </c>
      <c r="L2690" s="93" t="s">
        <v>197</v>
      </c>
      <c r="M2690" s="93">
        <v>2022.0</v>
      </c>
      <c r="N2690" s="93" t="s">
        <v>161</v>
      </c>
      <c r="O2690" s="65" t="str">
        <f t="shared" si="1"/>
        <v>055658720001</v>
      </c>
      <c r="P2690" s="65">
        <f t="shared" si="2"/>
        <v>1</v>
      </c>
      <c r="Q2690" s="65">
        <f t="shared" si="3"/>
        <v>0</v>
      </c>
      <c r="R2690" s="65" t="str">
        <f t="shared" si="12"/>
        <v>05.565.872/0001-10</v>
      </c>
      <c r="S2690" s="84"/>
      <c r="T2690" s="84" t="str">
        <f t="shared" si="10"/>
        <v/>
      </c>
      <c r="U2690" s="84" t="str">
        <f t="shared" si="11"/>
        <v/>
      </c>
      <c r="V2690" s="65" t="str">
        <f t="shared" si="5"/>
        <v/>
      </c>
      <c r="W2690" s="84"/>
      <c r="X2690" s="84"/>
      <c r="Y2690" s="85"/>
      <c r="Z2690" s="85"/>
      <c r="AA2690" s="65" t="str">
        <f t="shared" si="6"/>
        <v/>
      </c>
      <c r="AB2690" s="65" t="str">
        <f t="shared" si="7"/>
        <v/>
      </c>
      <c r="AC2690" s="86"/>
      <c r="AD2690" s="87" t="str">
        <f t="shared" si="8"/>
        <v/>
      </c>
      <c r="AE2690" s="84"/>
      <c r="AF2690" s="86">
        <f>IF(AC2690&gt;0,AC2690,'⚙️ Config'!$B$10)</f>
        <v>0.0075</v>
      </c>
      <c r="AG2690" s="88">
        <f t="shared" si="9"/>
        <v>24371.7951</v>
      </c>
      <c r="AH2690" s="88">
        <f>AG2690*'⚙️ Config'!$B$11</f>
        <v>121858.9755</v>
      </c>
      <c r="AI2690" s="88">
        <f>AH2690*'⚙️ Config'!$B$12</f>
        <v>36557.69265</v>
      </c>
      <c r="AJ2690" s="64"/>
      <c r="AK2690" s="84"/>
      <c r="AL2690" s="84"/>
      <c r="AM2690" s="84"/>
      <c r="AN2690" s="84"/>
      <c r="AO2690" s="84"/>
      <c r="AP2690" s="84"/>
      <c r="AQ2690" s="84"/>
    </row>
    <row r="2691" ht="15.0" customHeight="1">
      <c r="A2691" s="93">
        <v>2688.0</v>
      </c>
      <c r="B2691" s="94" t="s">
        <v>5797</v>
      </c>
      <c r="C2691" s="93" t="s">
        <v>141</v>
      </c>
      <c r="D2691" s="93" t="s">
        <v>5798</v>
      </c>
      <c r="E2691" s="95">
        <v>34.66</v>
      </c>
      <c r="F2691" s="93" t="s">
        <v>85</v>
      </c>
      <c r="G2691" s="93" t="s">
        <v>606</v>
      </c>
      <c r="H2691" s="96">
        <v>3248126.42</v>
      </c>
      <c r="I2691" s="93">
        <v>3.0</v>
      </c>
      <c r="J2691" s="97">
        <v>2.8</v>
      </c>
      <c r="K2691" s="94">
        <v>2024.0</v>
      </c>
      <c r="L2691" s="93" t="s">
        <v>1173</v>
      </c>
      <c r="M2691" s="93">
        <v>2023.0</v>
      </c>
      <c r="N2691" s="93" t="s">
        <v>4351</v>
      </c>
      <c r="O2691" s="65" t="str">
        <f t="shared" si="1"/>
        <v>197761440001</v>
      </c>
      <c r="P2691" s="65">
        <f t="shared" si="2"/>
        <v>6</v>
      </c>
      <c r="Q2691" s="65">
        <f t="shared" si="3"/>
        <v>2</v>
      </c>
      <c r="R2691" s="65" t="str">
        <f t="shared" si="12"/>
        <v>19.776.144/0001-62</v>
      </c>
      <c r="S2691" s="84"/>
      <c r="T2691" s="84" t="str">
        <f t="shared" si="10"/>
        <v/>
      </c>
      <c r="U2691" s="84" t="str">
        <f t="shared" si="11"/>
        <v/>
      </c>
      <c r="V2691" s="65" t="str">
        <f t="shared" si="5"/>
        <v/>
      </c>
      <c r="W2691" s="84"/>
      <c r="X2691" s="84"/>
      <c r="Y2691" s="85"/>
      <c r="Z2691" s="85"/>
      <c r="AA2691" s="65" t="str">
        <f t="shared" si="6"/>
        <v/>
      </c>
      <c r="AB2691" s="65" t="str">
        <f t="shared" si="7"/>
        <v/>
      </c>
      <c r="AC2691" s="86"/>
      <c r="AD2691" s="87" t="str">
        <f t="shared" si="8"/>
        <v/>
      </c>
      <c r="AE2691" s="84"/>
      <c r="AF2691" s="86">
        <f>IF(AC2691&gt;0,AC2691,'⚙️ Config'!$B$10)</f>
        <v>0.0075</v>
      </c>
      <c r="AG2691" s="88">
        <f t="shared" si="9"/>
        <v>24360.94815</v>
      </c>
      <c r="AH2691" s="88">
        <f>AG2691*'⚙️ Config'!$B$11</f>
        <v>121804.7408</v>
      </c>
      <c r="AI2691" s="88">
        <f>AH2691*'⚙️ Config'!$B$12</f>
        <v>36541.42223</v>
      </c>
      <c r="AJ2691" s="64"/>
      <c r="AK2691" s="84"/>
      <c r="AL2691" s="84"/>
      <c r="AM2691" s="84"/>
      <c r="AN2691" s="84"/>
      <c r="AO2691" s="84"/>
      <c r="AP2691" s="84"/>
      <c r="AQ2691" s="84"/>
    </row>
    <row r="2692" ht="15.0" customHeight="1">
      <c r="A2692" s="93">
        <v>2689.0</v>
      </c>
      <c r="B2692" s="94" t="s">
        <v>5799</v>
      </c>
      <c r="C2692" s="93" t="s">
        <v>141</v>
      </c>
      <c r="D2692" s="93" t="s">
        <v>5800</v>
      </c>
      <c r="E2692" s="95">
        <v>23.83</v>
      </c>
      <c r="F2692" s="93" t="s">
        <v>85</v>
      </c>
      <c r="G2692" s="93" t="s">
        <v>606</v>
      </c>
      <c r="H2692" s="96">
        <v>3247329.02</v>
      </c>
      <c r="I2692" s="93">
        <v>3.0</v>
      </c>
      <c r="J2692" s="97">
        <v>3.6</v>
      </c>
      <c r="K2692" s="94">
        <v>2022.0</v>
      </c>
      <c r="L2692" s="93" t="s">
        <v>4869</v>
      </c>
      <c r="M2692" s="93">
        <v>2022.0</v>
      </c>
      <c r="N2692" s="93" t="s">
        <v>161</v>
      </c>
      <c r="O2692" s="65" t="str">
        <f t="shared" si="1"/>
        <v>104761980001</v>
      </c>
      <c r="P2692" s="65">
        <f t="shared" si="2"/>
        <v>3</v>
      </c>
      <c r="Q2692" s="65">
        <f t="shared" si="3"/>
        <v>8</v>
      </c>
      <c r="R2692" s="65" t="str">
        <f t="shared" si="12"/>
        <v>10.476.198/0001-38</v>
      </c>
      <c r="S2692" s="84"/>
      <c r="T2692" s="84" t="str">
        <f t="shared" si="10"/>
        <v/>
      </c>
      <c r="U2692" s="84" t="str">
        <f t="shared" si="11"/>
        <v/>
      </c>
      <c r="V2692" s="65" t="str">
        <f t="shared" si="5"/>
        <v/>
      </c>
      <c r="W2692" s="84"/>
      <c r="X2692" s="84"/>
      <c r="Y2692" s="85"/>
      <c r="Z2692" s="85"/>
      <c r="AA2692" s="65" t="str">
        <f t="shared" si="6"/>
        <v/>
      </c>
      <c r="AB2692" s="65" t="str">
        <f t="shared" si="7"/>
        <v/>
      </c>
      <c r="AC2692" s="86"/>
      <c r="AD2692" s="87" t="str">
        <f t="shared" si="8"/>
        <v/>
      </c>
      <c r="AE2692" s="84"/>
      <c r="AF2692" s="86">
        <f>IF(AC2692&gt;0,AC2692,'⚙️ Config'!$B$10)</f>
        <v>0.0075</v>
      </c>
      <c r="AG2692" s="88">
        <f t="shared" si="9"/>
        <v>24354.96765</v>
      </c>
      <c r="AH2692" s="88">
        <f>AG2692*'⚙️ Config'!$B$11</f>
        <v>121774.8383</v>
      </c>
      <c r="AI2692" s="88">
        <f>AH2692*'⚙️ Config'!$B$12</f>
        <v>36532.45148</v>
      </c>
      <c r="AJ2692" s="64"/>
      <c r="AK2692" s="84"/>
      <c r="AL2692" s="84"/>
      <c r="AM2692" s="84"/>
      <c r="AN2692" s="84"/>
      <c r="AO2692" s="84"/>
      <c r="AP2692" s="84"/>
      <c r="AQ2692" s="84"/>
    </row>
    <row r="2693" ht="15.0" customHeight="1">
      <c r="A2693" s="93">
        <v>2690.0</v>
      </c>
      <c r="B2693" s="94" t="s">
        <v>5801</v>
      </c>
      <c r="C2693" s="93" t="s">
        <v>141</v>
      </c>
      <c r="D2693" s="93" t="s">
        <v>5802</v>
      </c>
      <c r="E2693" s="95">
        <v>31.3</v>
      </c>
      <c r="F2693" s="93" t="s">
        <v>85</v>
      </c>
      <c r="G2693" s="93" t="s">
        <v>606</v>
      </c>
      <c r="H2693" s="96">
        <v>3241478.93</v>
      </c>
      <c r="I2693" s="93">
        <v>2.0</v>
      </c>
      <c r="J2693" s="97">
        <v>2.8</v>
      </c>
      <c r="K2693" s="94">
        <v>2023.0</v>
      </c>
      <c r="L2693" s="93" t="s">
        <v>202</v>
      </c>
      <c r="M2693" s="93">
        <v>2023.0</v>
      </c>
      <c r="N2693" s="93" t="s">
        <v>145</v>
      </c>
      <c r="O2693" s="65" t="str">
        <f t="shared" si="1"/>
        <v>096213740001</v>
      </c>
      <c r="P2693" s="65">
        <f t="shared" si="2"/>
        <v>0</v>
      </c>
      <c r="Q2693" s="65">
        <f t="shared" si="3"/>
        <v>7</v>
      </c>
      <c r="R2693" s="65" t="str">
        <f t="shared" si="12"/>
        <v>09.621.374/0001-07</v>
      </c>
      <c r="S2693" s="84"/>
      <c r="T2693" s="84" t="str">
        <f t="shared" si="10"/>
        <v/>
      </c>
      <c r="U2693" s="84" t="str">
        <f t="shared" si="11"/>
        <v/>
      </c>
      <c r="V2693" s="65" t="str">
        <f t="shared" si="5"/>
        <v/>
      </c>
      <c r="W2693" s="84"/>
      <c r="X2693" s="84"/>
      <c r="Y2693" s="85"/>
      <c r="Z2693" s="85"/>
      <c r="AA2693" s="65" t="str">
        <f t="shared" si="6"/>
        <v/>
      </c>
      <c r="AB2693" s="65" t="str">
        <f t="shared" si="7"/>
        <v/>
      </c>
      <c r="AC2693" s="86"/>
      <c r="AD2693" s="87" t="str">
        <f t="shared" si="8"/>
        <v/>
      </c>
      <c r="AE2693" s="84"/>
      <c r="AF2693" s="86">
        <f>IF(AC2693&gt;0,AC2693,'⚙️ Config'!$B$10)</f>
        <v>0.0075</v>
      </c>
      <c r="AG2693" s="88">
        <f t="shared" si="9"/>
        <v>24311.09198</v>
      </c>
      <c r="AH2693" s="88">
        <f>AG2693*'⚙️ Config'!$B$11</f>
        <v>121555.4599</v>
      </c>
      <c r="AI2693" s="88">
        <f>AH2693*'⚙️ Config'!$B$12</f>
        <v>36466.63796</v>
      </c>
      <c r="AJ2693" s="64"/>
      <c r="AK2693" s="84"/>
      <c r="AL2693" s="84"/>
      <c r="AM2693" s="84"/>
      <c r="AN2693" s="84"/>
      <c r="AO2693" s="84"/>
      <c r="AP2693" s="84"/>
      <c r="AQ2693" s="84"/>
    </row>
    <row r="2694" ht="15.0" customHeight="1">
      <c r="A2694" s="93">
        <v>2691.0</v>
      </c>
      <c r="B2694" s="94" t="s">
        <v>5803</v>
      </c>
      <c r="C2694" s="93" t="s">
        <v>141</v>
      </c>
      <c r="D2694" s="93" t="s">
        <v>5804</v>
      </c>
      <c r="E2694" s="95">
        <v>36.92</v>
      </c>
      <c r="F2694" s="93" t="s">
        <v>85</v>
      </c>
      <c r="G2694" s="93" t="s">
        <v>606</v>
      </c>
      <c r="H2694" s="96">
        <v>3231342.95</v>
      </c>
      <c r="I2694" s="93">
        <v>2.0</v>
      </c>
      <c r="J2694" s="97">
        <v>2.4</v>
      </c>
      <c r="K2694" s="94">
        <v>2024.0</v>
      </c>
      <c r="L2694" s="93" t="s">
        <v>295</v>
      </c>
      <c r="M2694" s="93">
        <v>2023.0</v>
      </c>
      <c r="N2694" s="93" t="s">
        <v>161</v>
      </c>
      <c r="O2694" s="65" t="str">
        <f t="shared" si="1"/>
        <v>035606800001</v>
      </c>
      <c r="P2694" s="65">
        <f t="shared" si="2"/>
        <v>9</v>
      </c>
      <c r="Q2694" s="65">
        <f t="shared" si="3"/>
        <v>6</v>
      </c>
      <c r="R2694" s="65" t="str">
        <f t="shared" si="12"/>
        <v>03.560.680/0001-96</v>
      </c>
      <c r="S2694" s="84"/>
      <c r="T2694" s="84" t="str">
        <f t="shared" si="10"/>
        <v/>
      </c>
      <c r="U2694" s="84" t="str">
        <f t="shared" si="11"/>
        <v/>
      </c>
      <c r="V2694" s="65" t="str">
        <f t="shared" si="5"/>
        <v/>
      </c>
      <c r="W2694" s="84"/>
      <c r="X2694" s="84"/>
      <c r="Y2694" s="85"/>
      <c r="Z2694" s="85"/>
      <c r="AA2694" s="65" t="str">
        <f t="shared" si="6"/>
        <v/>
      </c>
      <c r="AB2694" s="65" t="str">
        <f t="shared" si="7"/>
        <v/>
      </c>
      <c r="AC2694" s="86"/>
      <c r="AD2694" s="87" t="str">
        <f t="shared" si="8"/>
        <v/>
      </c>
      <c r="AE2694" s="84"/>
      <c r="AF2694" s="86">
        <f>IF(AC2694&gt;0,AC2694,'⚙️ Config'!$B$10)</f>
        <v>0.0075</v>
      </c>
      <c r="AG2694" s="88">
        <f t="shared" si="9"/>
        <v>24235.07213</v>
      </c>
      <c r="AH2694" s="88">
        <f>AG2694*'⚙️ Config'!$B$11</f>
        <v>121175.3606</v>
      </c>
      <c r="AI2694" s="88">
        <f>AH2694*'⚙️ Config'!$B$12</f>
        <v>36352.60819</v>
      </c>
      <c r="AJ2694" s="64"/>
      <c r="AK2694" s="84"/>
      <c r="AL2694" s="84"/>
      <c r="AM2694" s="84"/>
      <c r="AN2694" s="84"/>
      <c r="AO2694" s="84"/>
      <c r="AP2694" s="84"/>
      <c r="AQ2694" s="84"/>
    </row>
    <row r="2695" ht="15.0" customHeight="1">
      <c r="A2695" s="93">
        <v>2692.0</v>
      </c>
      <c r="B2695" s="94" t="s">
        <v>5805</v>
      </c>
      <c r="C2695" s="93" t="s">
        <v>141</v>
      </c>
      <c r="D2695" s="93" t="s">
        <v>5806</v>
      </c>
      <c r="E2695" s="95">
        <v>27.51</v>
      </c>
      <c r="F2695" s="93" t="s">
        <v>85</v>
      </c>
      <c r="G2695" s="93" t="s">
        <v>606</v>
      </c>
      <c r="H2695" s="96">
        <v>3228951.41</v>
      </c>
      <c r="I2695" s="93">
        <v>2.0</v>
      </c>
      <c r="J2695" s="97">
        <v>3.7</v>
      </c>
      <c r="K2695" s="94">
        <v>2022.0</v>
      </c>
      <c r="L2695" s="93" t="s">
        <v>856</v>
      </c>
      <c r="M2695" s="93">
        <v>2022.0</v>
      </c>
      <c r="N2695" s="93" t="s">
        <v>161</v>
      </c>
      <c r="O2695" s="65" t="str">
        <f t="shared" si="1"/>
        <v>122530810001</v>
      </c>
      <c r="P2695" s="65">
        <f t="shared" si="2"/>
        <v>1</v>
      </c>
      <c r="Q2695" s="65">
        <f t="shared" si="3"/>
        <v>0</v>
      </c>
      <c r="R2695" s="65" t="str">
        <f t="shared" si="12"/>
        <v>12.253.081/0001-10</v>
      </c>
      <c r="S2695" s="84"/>
      <c r="T2695" s="84" t="str">
        <f t="shared" si="10"/>
        <v/>
      </c>
      <c r="U2695" s="84" t="str">
        <f t="shared" si="11"/>
        <v/>
      </c>
      <c r="V2695" s="65" t="str">
        <f t="shared" si="5"/>
        <v/>
      </c>
      <c r="W2695" s="84"/>
      <c r="X2695" s="84"/>
      <c r="Y2695" s="85"/>
      <c r="Z2695" s="85"/>
      <c r="AA2695" s="65" t="str">
        <f t="shared" si="6"/>
        <v/>
      </c>
      <c r="AB2695" s="65" t="str">
        <f t="shared" si="7"/>
        <v/>
      </c>
      <c r="AC2695" s="86"/>
      <c r="AD2695" s="87" t="str">
        <f t="shared" si="8"/>
        <v/>
      </c>
      <c r="AE2695" s="84"/>
      <c r="AF2695" s="86">
        <f>IF(AC2695&gt;0,AC2695,'⚙️ Config'!$B$10)</f>
        <v>0.0075</v>
      </c>
      <c r="AG2695" s="88">
        <f t="shared" si="9"/>
        <v>24217.13558</v>
      </c>
      <c r="AH2695" s="88">
        <f>AG2695*'⚙️ Config'!$B$11</f>
        <v>121085.6779</v>
      </c>
      <c r="AI2695" s="88">
        <f>AH2695*'⚙️ Config'!$B$12</f>
        <v>36325.70336</v>
      </c>
      <c r="AJ2695" s="64"/>
      <c r="AK2695" s="84"/>
      <c r="AL2695" s="84"/>
      <c r="AM2695" s="84"/>
      <c r="AN2695" s="84"/>
      <c r="AO2695" s="84"/>
      <c r="AP2695" s="84"/>
      <c r="AQ2695" s="84"/>
    </row>
    <row r="2696" ht="15.0" customHeight="1">
      <c r="A2696" s="93">
        <v>2693.0</v>
      </c>
      <c r="B2696" s="94" t="s">
        <v>5807</v>
      </c>
      <c r="C2696" s="93" t="s">
        <v>141</v>
      </c>
      <c r="D2696" s="93" t="s">
        <v>5808</v>
      </c>
      <c r="E2696" s="95">
        <v>35.4</v>
      </c>
      <c r="F2696" s="93" t="s">
        <v>85</v>
      </c>
      <c r="G2696" s="93" t="s">
        <v>606</v>
      </c>
      <c r="H2696" s="96">
        <v>3222516.84</v>
      </c>
      <c r="I2696" s="93">
        <v>2.0</v>
      </c>
      <c r="J2696" s="97">
        <v>3.7</v>
      </c>
      <c r="K2696" s="94">
        <v>2024.0</v>
      </c>
      <c r="L2696" s="93" t="s">
        <v>837</v>
      </c>
      <c r="M2696" s="93">
        <v>2022.0</v>
      </c>
      <c r="N2696" s="93" t="s">
        <v>4351</v>
      </c>
      <c r="O2696" s="65" t="str">
        <f t="shared" si="1"/>
        <v>153084320001</v>
      </c>
      <c r="P2696" s="65">
        <f t="shared" si="2"/>
        <v>3</v>
      </c>
      <c r="Q2696" s="65">
        <f t="shared" si="3"/>
        <v>1</v>
      </c>
      <c r="R2696" s="65" t="str">
        <f t="shared" si="12"/>
        <v>15.308.432/0001-31</v>
      </c>
      <c r="S2696" s="84"/>
      <c r="T2696" s="84" t="str">
        <f t="shared" si="10"/>
        <v/>
      </c>
      <c r="U2696" s="84" t="str">
        <f t="shared" si="11"/>
        <v/>
      </c>
      <c r="V2696" s="65" t="str">
        <f t="shared" si="5"/>
        <v/>
      </c>
      <c r="W2696" s="84"/>
      <c r="X2696" s="84"/>
      <c r="Y2696" s="85"/>
      <c r="Z2696" s="85"/>
      <c r="AA2696" s="65" t="str">
        <f t="shared" si="6"/>
        <v/>
      </c>
      <c r="AB2696" s="65" t="str">
        <f t="shared" si="7"/>
        <v/>
      </c>
      <c r="AC2696" s="86"/>
      <c r="AD2696" s="87" t="str">
        <f t="shared" si="8"/>
        <v/>
      </c>
      <c r="AE2696" s="84"/>
      <c r="AF2696" s="86">
        <f>IF(AC2696&gt;0,AC2696,'⚙️ Config'!$B$10)</f>
        <v>0.0075</v>
      </c>
      <c r="AG2696" s="88">
        <f t="shared" si="9"/>
        <v>24168.8763</v>
      </c>
      <c r="AH2696" s="88">
        <f>AG2696*'⚙️ Config'!$B$11</f>
        <v>120844.3815</v>
      </c>
      <c r="AI2696" s="88">
        <f>AH2696*'⚙️ Config'!$B$12</f>
        <v>36253.31445</v>
      </c>
      <c r="AJ2696" s="64"/>
      <c r="AK2696" s="84"/>
      <c r="AL2696" s="84"/>
      <c r="AM2696" s="84"/>
      <c r="AN2696" s="84"/>
      <c r="AO2696" s="84"/>
      <c r="AP2696" s="84"/>
      <c r="AQ2696" s="84"/>
    </row>
    <row r="2697" ht="15.0" customHeight="1">
      <c r="A2697" s="93">
        <v>2694.0</v>
      </c>
      <c r="B2697" s="94" t="s">
        <v>5809</v>
      </c>
      <c r="C2697" s="93" t="s">
        <v>141</v>
      </c>
      <c r="D2697" s="93" t="s">
        <v>5810</v>
      </c>
      <c r="E2697" s="95">
        <v>41.96</v>
      </c>
      <c r="F2697" s="93" t="s">
        <v>85</v>
      </c>
      <c r="G2697" s="93" t="s">
        <v>606</v>
      </c>
      <c r="H2697" s="96">
        <v>3219611.56</v>
      </c>
      <c r="I2697" s="93">
        <v>1.0</v>
      </c>
      <c r="J2697" s="97">
        <v>2.7</v>
      </c>
      <c r="K2697" s="94">
        <v>2023.0</v>
      </c>
      <c r="L2697" s="93" t="s">
        <v>630</v>
      </c>
      <c r="M2697" s="93">
        <v>2023.0</v>
      </c>
      <c r="N2697" s="93" t="s">
        <v>161</v>
      </c>
      <c r="O2697" s="65" t="str">
        <f t="shared" si="1"/>
        <v>093459340001</v>
      </c>
      <c r="P2697" s="65">
        <f t="shared" si="2"/>
        <v>3</v>
      </c>
      <c r="Q2697" s="65">
        <f t="shared" si="3"/>
        <v>0</v>
      </c>
      <c r="R2697" s="65" t="str">
        <f t="shared" si="12"/>
        <v>09.345.934/0001-30</v>
      </c>
      <c r="S2697" s="84"/>
      <c r="T2697" s="84" t="str">
        <f t="shared" si="10"/>
        <v/>
      </c>
      <c r="U2697" s="84" t="str">
        <f t="shared" si="11"/>
        <v/>
      </c>
      <c r="V2697" s="65" t="str">
        <f t="shared" si="5"/>
        <v/>
      </c>
      <c r="W2697" s="84"/>
      <c r="X2697" s="84"/>
      <c r="Y2697" s="85"/>
      <c r="Z2697" s="85"/>
      <c r="AA2697" s="65" t="str">
        <f t="shared" si="6"/>
        <v/>
      </c>
      <c r="AB2697" s="65" t="str">
        <f t="shared" si="7"/>
        <v/>
      </c>
      <c r="AC2697" s="86"/>
      <c r="AD2697" s="87" t="str">
        <f t="shared" si="8"/>
        <v/>
      </c>
      <c r="AE2697" s="84"/>
      <c r="AF2697" s="86">
        <f>IF(AC2697&gt;0,AC2697,'⚙️ Config'!$B$10)</f>
        <v>0.0075</v>
      </c>
      <c r="AG2697" s="88">
        <f t="shared" si="9"/>
        <v>24147.0867</v>
      </c>
      <c r="AH2697" s="88">
        <f>AG2697*'⚙️ Config'!$B$11</f>
        <v>120735.4335</v>
      </c>
      <c r="AI2697" s="88">
        <f>AH2697*'⚙️ Config'!$B$12</f>
        <v>36220.63005</v>
      </c>
      <c r="AJ2697" s="64"/>
      <c r="AK2697" s="84"/>
      <c r="AL2697" s="84"/>
      <c r="AM2697" s="84"/>
      <c r="AN2697" s="84"/>
      <c r="AO2697" s="84"/>
      <c r="AP2697" s="84"/>
      <c r="AQ2697" s="84"/>
    </row>
    <row r="2698" ht="15.0" customHeight="1">
      <c r="A2698" s="93">
        <v>2695.0</v>
      </c>
      <c r="B2698" s="94" t="s">
        <v>5811</v>
      </c>
      <c r="C2698" s="93" t="s">
        <v>141</v>
      </c>
      <c r="D2698" s="93" t="s">
        <v>5812</v>
      </c>
      <c r="E2698" s="95">
        <v>40.67</v>
      </c>
      <c r="F2698" s="93" t="s">
        <v>85</v>
      </c>
      <c r="G2698" s="93" t="s">
        <v>606</v>
      </c>
      <c r="H2698" s="96">
        <v>3208188.96</v>
      </c>
      <c r="I2698" s="93">
        <v>1.0</v>
      </c>
      <c r="J2698" s="97">
        <v>2.9</v>
      </c>
      <c r="K2698" s="94">
        <v>2023.0</v>
      </c>
      <c r="L2698" s="93" t="s">
        <v>630</v>
      </c>
      <c r="M2698" s="93">
        <v>2023.0</v>
      </c>
      <c r="N2698" s="93" t="s">
        <v>145</v>
      </c>
      <c r="O2698" s="65" t="str">
        <f t="shared" si="1"/>
        <v>211324130001</v>
      </c>
      <c r="P2698" s="65">
        <f t="shared" si="2"/>
        <v>0</v>
      </c>
      <c r="Q2698" s="65">
        <f t="shared" si="3"/>
        <v>8</v>
      </c>
      <c r="R2698" s="65" t="str">
        <f t="shared" si="12"/>
        <v>21.132.413/0001-08</v>
      </c>
      <c r="S2698" s="84"/>
      <c r="T2698" s="84" t="str">
        <f t="shared" si="10"/>
        <v/>
      </c>
      <c r="U2698" s="84" t="str">
        <f t="shared" si="11"/>
        <v/>
      </c>
      <c r="V2698" s="65" t="str">
        <f t="shared" si="5"/>
        <v/>
      </c>
      <c r="W2698" s="84"/>
      <c r="X2698" s="84"/>
      <c r="Y2698" s="85"/>
      <c r="Z2698" s="85"/>
      <c r="AA2698" s="65" t="str">
        <f t="shared" si="6"/>
        <v/>
      </c>
      <c r="AB2698" s="65" t="str">
        <f t="shared" si="7"/>
        <v/>
      </c>
      <c r="AC2698" s="86"/>
      <c r="AD2698" s="87" t="str">
        <f t="shared" si="8"/>
        <v/>
      </c>
      <c r="AE2698" s="84"/>
      <c r="AF2698" s="86">
        <f>IF(AC2698&gt;0,AC2698,'⚙️ Config'!$B$10)</f>
        <v>0.0075</v>
      </c>
      <c r="AG2698" s="88">
        <f t="shared" si="9"/>
        <v>24061.4172</v>
      </c>
      <c r="AH2698" s="88">
        <f>AG2698*'⚙️ Config'!$B$11</f>
        <v>120307.086</v>
      </c>
      <c r="AI2698" s="88">
        <f>AH2698*'⚙️ Config'!$B$12</f>
        <v>36092.1258</v>
      </c>
      <c r="AJ2698" s="64"/>
      <c r="AK2698" s="84"/>
      <c r="AL2698" s="84"/>
      <c r="AM2698" s="84"/>
      <c r="AN2698" s="84"/>
      <c r="AO2698" s="84"/>
      <c r="AP2698" s="84"/>
      <c r="AQ2698" s="84"/>
    </row>
    <row r="2699" ht="15.0" customHeight="1">
      <c r="A2699" s="93">
        <v>2696.0</v>
      </c>
      <c r="B2699" s="94" t="s">
        <v>5813</v>
      </c>
      <c r="C2699" s="93" t="s">
        <v>141</v>
      </c>
      <c r="D2699" s="93" t="s">
        <v>5814</v>
      </c>
      <c r="E2699" s="95">
        <v>37.49</v>
      </c>
      <c r="F2699" s="93" t="s">
        <v>85</v>
      </c>
      <c r="G2699" s="93" t="s">
        <v>606</v>
      </c>
      <c r="H2699" s="96">
        <v>3206255.12</v>
      </c>
      <c r="I2699" s="93">
        <v>2.0</v>
      </c>
      <c r="J2699" s="97">
        <v>3.6</v>
      </c>
      <c r="K2699" s="94">
        <v>2024.0</v>
      </c>
      <c r="L2699" s="93" t="s">
        <v>202</v>
      </c>
      <c r="M2699" s="93">
        <v>2022.0</v>
      </c>
      <c r="N2699" s="93" t="s">
        <v>189</v>
      </c>
      <c r="O2699" s="65" t="str">
        <f t="shared" si="1"/>
        <v>196148670001</v>
      </c>
      <c r="P2699" s="65">
        <f t="shared" si="2"/>
        <v>6</v>
      </c>
      <c r="Q2699" s="65">
        <f t="shared" si="3"/>
        <v>5</v>
      </c>
      <c r="R2699" s="65" t="str">
        <f t="shared" si="12"/>
        <v>19.614.867/0001-65</v>
      </c>
      <c r="S2699" s="84"/>
      <c r="T2699" s="84" t="str">
        <f t="shared" si="10"/>
        <v/>
      </c>
      <c r="U2699" s="84" t="str">
        <f t="shared" si="11"/>
        <v/>
      </c>
      <c r="V2699" s="65" t="str">
        <f t="shared" si="5"/>
        <v/>
      </c>
      <c r="W2699" s="84"/>
      <c r="X2699" s="84"/>
      <c r="Y2699" s="85"/>
      <c r="Z2699" s="85"/>
      <c r="AA2699" s="65" t="str">
        <f t="shared" si="6"/>
        <v/>
      </c>
      <c r="AB2699" s="65" t="str">
        <f t="shared" si="7"/>
        <v/>
      </c>
      <c r="AC2699" s="86"/>
      <c r="AD2699" s="87" t="str">
        <f t="shared" si="8"/>
        <v/>
      </c>
      <c r="AE2699" s="84"/>
      <c r="AF2699" s="86">
        <f>IF(AC2699&gt;0,AC2699,'⚙️ Config'!$B$10)</f>
        <v>0.0075</v>
      </c>
      <c r="AG2699" s="88">
        <f t="shared" si="9"/>
        <v>24046.9134</v>
      </c>
      <c r="AH2699" s="88">
        <f>AG2699*'⚙️ Config'!$B$11</f>
        <v>120234.567</v>
      </c>
      <c r="AI2699" s="88">
        <f>AH2699*'⚙️ Config'!$B$12</f>
        <v>36070.3701</v>
      </c>
      <c r="AJ2699" s="64"/>
      <c r="AK2699" s="84"/>
      <c r="AL2699" s="84"/>
      <c r="AM2699" s="84"/>
      <c r="AN2699" s="84"/>
      <c r="AO2699" s="84"/>
      <c r="AP2699" s="84"/>
      <c r="AQ2699" s="84"/>
    </row>
    <row r="2700" ht="15.0" customHeight="1">
      <c r="A2700" s="93">
        <v>2697.0</v>
      </c>
      <c r="B2700" s="94" t="s">
        <v>5815</v>
      </c>
      <c r="C2700" s="93" t="s">
        <v>141</v>
      </c>
      <c r="D2700" s="93" t="s">
        <v>5816</v>
      </c>
      <c r="E2700" s="95">
        <v>38.51</v>
      </c>
      <c r="F2700" s="93" t="s">
        <v>85</v>
      </c>
      <c r="G2700" s="93" t="s">
        <v>606</v>
      </c>
      <c r="H2700" s="96">
        <v>3205694.29</v>
      </c>
      <c r="I2700" s="93">
        <v>1.0</v>
      </c>
      <c r="J2700" s="97">
        <v>3.3</v>
      </c>
      <c r="K2700" s="94">
        <v>2022.0</v>
      </c>
      <c r="L2700" s="93" t="s">
        <v>197</v>
      </c>
      <c r="M2700" s="93">
        <v>2022.0</v>
      </c>
      <c r="N2700" s="93" t="s">
        <v>145</v>
      </c>
      <c r="O2700" s="65" t="str">
        <f t="shared" si="1"/>
        <v>118194700001</v>
      </c>
      <c r="P2700" s="65">
        <f t="shared" si="2"/>
        <v>0</v>
      </c>
      <c r="Q2700" s="65">
        <f t="shared" si="3"/>
        <v>6</v>
      </c>
      <c r="R2700" s="65" t="str">
        <f t="shared" si="12"/>
        <v>11.819.470/0001-06</v>
      </c>
      <c r="S2700" s="84"/>
      <c r="T2700" s="84" t="str">
        <f t="shared" si="10"/>
        <v/>
      </c>
      <c r="U2700" s="84" t="str">
        <f t="shared" si="11"/>
        <v/>
      </c>
      <c r="V2700" s="65" t="str">
        <f t="shared" si="5"/>
        <v/>
      </c>
      <c r="W2700" s="84"/>
      <c r="X2700" s="84"/>
      <c r="Y2700" s="85"/>
      <c r="Z2700" s="85"/>
      <c r="AA2700" s="65" t="str">
        <f t="shared" si="6"/>
        <v/>
      </c>
      <c r="AB2700" s="65" t="str">
        <f t="shared" si="7"/>
        <v/>
      </c>
      <c r="AC2700" s="86"/>
      <c r="AD2700" s="87" t="str">
        <f t="shared" si="8"/>
        <v/>
      </c>
      <c r="AE2700" s="84"/>
      <c r="AF2700" s="86">
        <f>IF(AC2700&gt;0,AC2700,'⚙️ Config'!$B$10)</f>
        <v>0.0075</v>
      </c>
      <c r="AG2700" s="88">
        <f t="shared" si="9"/>
        <v>24042.70718</v>
      </c>
      <c r="AH2700" s="88">
        <f>AG2700*'⚙️ Config'!$B$11</f>
        <v>120213.5359</v>
      </c>
      <c r="AI2700" s="88">
        <f>AH2700*'⚙️ Config'!$B$12</f>
        <v>36064.06076</v>
      </c>
      <c r="AJ2700" s="64"/>
      <c r="AK2700" s="84"/>
      <c r="AL2700" s="84"/>
      <c r="AM2700" s="84"/>
      <c r="AN2700" s="84"/>
      <c r="AO2700" s="84"/>
      <c r="AP2700" s="84"/>
      <c r="AQ2700" s="84"/>
    </row>
    <row r="2701" ht="15.0" customHeight="1">
      <c r="A2701" s="93">
        <v>2698.0</v>
      </c>
      <c r="B2701" s="94" t="s">
        <v>5817</v>
      </c>
      <c r="C2701" s="93" t="s">
        <v>141</v>
      </c>
      <c r="D2701" s="93" t="s">
        <v>5818</v>
      </c>
      <c r="E2701" s="95">
        <v>55.18</v>
      </c>
      <c r="F2701" s="93" t="s">
        <v>85</v>
      </c>
      <c r="G2701" s="93" t="s">
        <v>606</v>
      </c>
      <c r="H2701" s="96">
        <v>3199242.11</v>
      </c>
      <c r="I2701" s="93">
        <v>2.0</v>
      </c>
      <c r="J2701" s="97">
        <v>2.9</v>
      </c>
      <c r="K2701" s="94">
        <v>2025.0</v>
      </c>
      <c r="L2701" s="93" t="s">
        <v>202</v>
      </c>
      <c r="M2701" s="93">
        <v>2023.0</v>
      </c>
      <c r="N2701" s="93" t="s">
        <v>208</v>
      </c>
      <c r="O2701" s="65" t="str">
        <f t="shared" si="1"/>
        <v>343247440001</v>
      </c>
      <c r="P2701" s="65">
        <f t="shared" si="2"/>
        <v>8</v>
      </c>
      <c r="Q2701" s="65">
        <f t="shared" si="3"/>
        <v>3</v>
      </c>
      <c r="R2701" s="65" t="str">
        <f t="shared" si="12"/>
        <v>34.324.744/0001-83</v>
      </c>
      <c r="S2701" s="84"/>
      <c r="T2701" s="84" t="str">
        <f t="shared" si="10"/>
        <v/>
      </c>
      <c r="U2701" s="84" t="str">
        <f t="shared" si="11"/>
        <v/>
      </c>
      <c r="V2701" s="65" t="str">
        <f t="shared" si="5"/>
        <v/>
      </c>
      <c r="W2701" s="84"/>
      <c r="X2701" s="84"/>
      <c r="Y2701" s="85"/>
      <c r="Z2701" s="85"/>
      <c r="AA2701" s="65" t="str">
        <f t="shared" si="6"/>
        <v/>
      </c>
      <c r="AB2701" s="65" t="str">
        <f t="shared" si="7"/>
        <v/>
      </c>
      <c r="AC2701" s="86"/>
      <c r="AD2701" s="87" t="str">
        <f t="shared" si="8"/>
        <v/>
      </c>
      <c r="AE2701" s="84"/>
      <c r="AF2701" s="86">
        <f>IF(AC2701&gt;0,AC2701,'⚙️ Config'!$B$10)</f>
        <v>0.0075</v>
      </c>
      <c r="AG2701" s="88">
        <f t="shared" si="9"/>
        <v>23994.31583</v>
      </c>
      <c r="AH2701" s="88">
        <f>AG2701*'⚙️ Config'!$B$11</f>
        <v>119971.5791</v>
      </c>
      <c r="AI2701" s="88">
        <f>AH2701*'⚙️ Config'!$B$12</f>
        <v>35991.47374</v>
      </c>
      <c r="AJ2701" s="64"/>
      <c r="AK2701" s="84"/>
      <c r="AL2701" s="84"/>
      <c r="AM2701" s="84"/>
      <c r="AN2701" s="84"/>
      <c r="AO2701" s="84"/>
      <c r="AP2701" s="84"/>
      <c r="AQ2701" s="84"/>
    </row>
    <row r="2702" ht="15.0" customHeight="1">
      <c r="A2702" s="93">
        <v>2699.0</v>
      </c>
      <c r="B2702" s="94" t="s">
        <v>5819</v>
      </c>
      <c r="C2702" s="93" t="s">
        <v>141</v>
      </c>
      <c r="D2702" s="93" t="s">
        <v>5820</v>
      </c>
      <c r="E2702" s="95">
        <v>27.72</v>
      </c>
      <c r="F2702" s="93" t="s">
        <v>85</v>
      </c>
      <c r="G2702" s="93" t="s">
        <v>606</v>
      </c>
      <c r="H2702" s="96">
        <v>3198234.45</v>
      </c>
      <c r="I2702" s="93">
        <v>2.0</v>
      </c>
      <c r="J2702" s="97">
        <v>3.8</v>
      </c>
      <c r="K2702" s="94">
        <v>2023.0</v>
      </c>
      <c r="L2702" s="93" t="s">
        <v>202</v>
      </c>
      <c r="M2702" s="93">
        <v>2022.0</v>
      </c>
      <c r="N2702" s="93" t="s">
        <v>161</v>
      </c>
      <c r="O2702" s="65" t="str">
        <f t="shared" si="1"/>
        <v>173154370001</v>
      </c>
      <c r="P2702" s="65">
        <f t="shared" si="2"/>
        <v>1</v>
      </c>
      <c r="Q2702" s="65">
        <f t="shared" si="3"/>
        <v>7</v>
      </c>
      <c r="R2702" s="65" t="str">
        <f t="shared" si="12"/>
        <v>17.315.437/0001-17</v>
      </c>
      <c r="S2702" s="84"/>
      <c r="T2702" s="84" t="str">
        <f t="shared" si="10"/>
        <v/>
      </c>
      <c r="U2702" s="84" t="str">
        <f t="shared" si="11"/>
        <v/>
      </c>
      <c r="V2702" s="65" t="str">
        <f t="shared" si="5"/>
        <v/>
      </c>
      <c r="W2702" s="84"/>
      <c r="X2702" s="84"/>
      <c r="Y2702" s="85"/>
      <c r="Z2702" s="85"/>
      <c r="AA2702" s="65" t="str">
        <f t="shared" si="6"/>
        <v/>
      </c>
      <c r="AB2702" s="65" t="str">
        <f t="shared" si="7"/>
        <v/>
      </c>
      <c r="AC2702" s="86"/>
      <c r="AD2702" s="87" t="str">
        <f t="shared" si="8"/>
        <v/>
      </c>
      <c r="AE2702" s="84"/>
      <c r="AF2702" s="86">
        <f>IF(AC2702&gt;0,AC2702,'⚙️ Config'!$B$10)</f>
        <v>0.0075</v>
      </c>
      <c r="AG2702" s="88">
        <f t="shared" si="9"/>
        <v>23986.75838</v>
      </c>
      <c r="AH2702" s="88">
        <f>AG2702*'⚙️ Config'!$B$11</f>
        <v>119933.7919</v>
      </c>
      <c r="AI2702" s="88">
        <f>AH2702*'⚙️ Config'!$B$12</f>
        <v>35980.13756</v>
      </c>
      <c r="AJ2702" s="64"/>
      <c r="AK2702" s="84"/>
      <c r="AL2702" s="84"/>
      <c r="AM2702" s="84"/>
      <c r="AN2702" s="84"/>
      <c r="AO2702" s="84"/>
      <c r="AP2702" s="84"/>
      <c r="AQ2702" s="84"/>
    </row>
    <row r="2703" ht="15.0" customHeight="1">
      <c r="A2703" s="93">
        <v>2700.0</v>
      </c>
      <c r="B2703" s="94" t="s">
        <v>5821</v>
      </c>
      <c r="C2703" s="93" t="s">
        <v>141</v>
      </c>
      <c r="D2703" s="93" t="s">
        <v>5822</v>
      </c>
      <c r="E2703" s="95">
        <v>38.01</v>
      </c>
      <c r="F2703" s="93" t="s">
        <v>85</v>
      </c>
      <c r="G2703" s="93" t="s">
        <v>606</v>
      </c>
      <c r="H2703" s="96">
        <v>3196727.69</v>
      </c>
      <c r="I2703" s="93">
        <v>2.0</v>
      </c>
      <c r="J2703" s="97">
        <v>2.3</v>
      </c>
      <c r="K2703" s="94">
        <v>2024.0</v>
      </c>
      <c r="L2703" s="93" t="s">
        <v>630</v>
      </c>
      <c r="M2703" s="93">
        <v>2023.0</v>
      </c>
      <c r="N2703" s="93" t="s">
        <v>161</v>
      </c>
      <c r="O2703" s="65" t="str">
        <f t="shared" si="1"/>
        <v>377192220001</v>
      </c>
      <c r="P2703" s="65">
        <f t="shared" si="2"/>
        <v>7</v>
      </c>
      <c r="Q2703" s="65">
        <f t="shared" si="3"/>
        <v>9</v>
      </c>
      <c r="R2703" s="65" t="str">
        <f t="shared" si="12"/>
        <v>37.719.222/0001-79</v>
      </c>
      <c r="S2703" s="84"/>
      <c r="T2703" s="84" t="str">
        <f t="shared" si="10"/>
        <v/>
      </c>
      <c r="U2703" s="84" t="str">
        <f t="shared" si="11"/>
        <v/>
      </c>
      <c r="V2703" s="65" t="str">
        <f t="shared" si="5"/>
        <v/>
      </c>
      <c r="W2703" s="84"/>
      <c r="X2703" s="84"/>
      <c r="Y2703" s="85"/>
      <c r="Z2703" s="85"/>
      <c r="AA2703" s="65" t="str">
        <f t="shared" si="6"/>
        <v/>
      </c>
      <c r="AB2703" s="65" t="str">
        <f t="shared" si="7"/>
        <v/>
      </c>
      <c r="AC2703" s="86"/>
      <c r="AD2703" s="87" t="str">
        <f t="shared" si="8"/>
        <v/>
      </c>
      <c r="AE2703" s="84"/>
      <c r="AF2703" s="86">
        <f>IF(AC2703&gt;0,AC2703,'⚙️ Config'!$B$10)</f>
        <v>0.0075</v>
      </c>
      <c r="AG2703" s="88">
        <f t="shared" si="9"/>
        <v>23975.45768</v>
      </c>
      <c r="AH2703" s="88">
        <f>AG2703*'⚙️ Config'!$B$11</f>
        <v>119877.2884</v>
      </c>
      <c r="AI2703" s="88">
        <f>AH2703*'⚙️ Config'!$B$12</f>
        <v>35963.18651</v>
      </c>
      <c r="AJ2703" s="64"/>
      <c r="AK2703" s="84"/>
      <c r="AL2703" s="84"/>
      <c r="AM2703" s="84"/>
      <c r="AN2703" s="84"/>
      <c r="AO2703" s="84"/>
      <c r="AP2703" s="84"/>
      <c r="AQ2703" s="84"/>
    </row>
    <row r="2704" ht="15.0" customHeight="1">
      <c r="A2704" s="93">
        <v>2701.0</v>
      </c>
      <c r="B2704" s="94" t="s">
        <v>5823</v>
      </c>
      <c r="C2704" s="93" t="s">
        <v>141</v>
      </c>
      <c r="D2704" s="93" t="s">
        <v>5824</v>
      </c>
      <c r="E2704" s="95">
        <v>65.32</v>
      </c>
      <c r="F2704" s="93" t="s">
        <v>85</v>
      </c>
      <c r="G2704" s="93" t="s">
        <v>606</v>
      </c>
      <c r="H2704" s="96">
        <v>3185505.67</v>
      </c>
      <c r="I2704" s="93">
        <v>3.0</v>
      </c>
      <c r="J2704" s="97">
        <v>0.9</v>
      </c>
      <c r="K2704" s="94">
        <v>2025.0</v>
      </c>
      <c r="L2704" s="93" t="s">
        <v>812</v>
      </c>
      <c r="M2704" s="93">
        <v>2025.0</v>
      </c>
      <c r="N2704" s="93" t="s">
        <v>145</v>
      </c>
      <c r="O2704" s="65" t="str">
        <f t="shared" si="1"/>
        <v>032039610001</v>
      </c>
      <c r="P2704" s="65">
        <f t="shared" si="2"/>
        <v>9</v>
      </c>
      <c r="Q2704" s="65">
        <f t="shared" si="3"/>
        <v>1</v>
      </c>
      <c r="R2704" s="65" t="str">
        <f t="shared" si="12"/>
        <v>03.203.961/0001-91</v>
      </c>
      <c r="S2704" s="84"/>
      <c r="T2704" s="84" t="str">
        <f t="shared" si="10"/>
        <v/>
      </c>
      <c r="U2704" s="84" t="str">
        <f t="shared" si="11"/>
        <v/>
      </c>
      <c r="V2704" s="65" t="str">
        <f t="shared" si="5"/>
        <v/>
      </c>
      <c r="W2704" s="84"/>
      <c r="X2704" s="84"/>
      <c r="Y2704" s="85"/>
      <c r="Z2704" s="85"/>
      <c r="AA2704" s="65" t="str">
        <f t="shared" si="6"/>
        <v/>
      </c>
      <c r="AB2704" s="65" t="str">
        <f t="shared" si="7"/>
        <v/>
      </c>
      <c r="AC2704" s="86"/>
      <c r="AD2704" s="87" t="str">
        <f t="shared" si="8"/>
        <v/>
      </c>
      <c r="AE2704" s="84"/>
      <c r="AF2704" s="86">
        <f>IF(AC2704&gt;0,AC2704,'⚙️ Config'!$B$10)</f>
        <v>0.0075</v>
      </c>
      <c r="AG2704" s="88">
        <f t="shared" si="9"/>
        <v>23891.29253</v>
      </c>
      <c r="AH2704" s="88">
        <f>AG2704*'⚙️ Config'!$B$11</f>
        <v>119456.4626</v>
      </c>
      <c r="AI2704" s="88">
        <f>AH2704*'⚙️ Config'!$B$12</f>
        <v>35836.93879</v>
      </c>
      <c r="AJ2704" s="64"/>
      <c r="AK2704" s="84"/>
      <c r="AL2704" s="84"/>
      <c r="AM2704" s="84"/>
      <c r="AN2704" s="84"/>
      <c r="AO2704" s="84"/>
      <c r="AP2704" s="84"/>
      <c r="AQ2704" s="84"/>
    </row>
    <row r="2705" ht="15.0" customHeight="1">
      <c r="A2705" s="93">
        <v>2702.0</v>
      </c>
      <c r="B2705" s="94" t="s">
        <v>5825</v>
      </c>
      <c r="C2705" s="93" t="s">
        <v>141</v>
      </c>
      <c r="D2705" s="93" t="s">
        <v>5826</v>
      </c>
      <c r="E2705" s="95">
        <v>35.9</v>
      </c>
      <c r="F2705" s="93" t="s">
        <v>85</v>
      </c>
      <c r="G2705" s="93" t="s">
        <v>606</v>
      </c>
      <c r="H2705" s="96">
        <v>3173581.43</v>
      </c>
      <c r="I2705" s="93">
        <v>2.0</v>
      </c>
      <c r="J2705" s="97">
        <v>3.2</v>
      </c>
      <c r="K2705" s="94">
        <v>2024.0</v>
      </c>
      <c r="L2705" s="93" t="s">
        <v>448</v>
      </c>
      <c r="M2705" s="93">
        <v>2023.0</v>
      </c>
      <c r="N2705" s="93" t="s">
        <v>161</v>
      </c>
      <c r="O2705" s="65" t="str">
        <f t="shared" si="1"/>
        <v>715817630001</v>
      </c>
      <c r="P2705" s="65">
        <f t="shared" si="2"/>
        <v>1</v>
      </c>
      <c r="Q2705" s="65">
        <f t="shared" si="3"/>
        <v>1</v>
      </c>
      <c r="R2705" s="65" t="str">
        <f t="shared" si="12"/>
        <v>71.581.763/0001-11</v>
      </c>
      <c r="S2705" s="84"/>
      <c r="T2705" s="84" t="str">
        <f t="shared" si="10"/>
        <v/>
      </c>
      <c r="U2705" s="84" t="str">
        <f t="shared" si="11"/>
        <v/>
      </c>
      <c r="V2705" s="65" t="str">
        <f t="shared" si="5"/>
        <v/>
      </c>
      <c r="W2705" s="84"/>
      <c r="X2705" s="84"/>
      <c r="Y2705" s="85"/>
      <c r="Z2705" s="85"/>
      <c r="AA2705" s="65" t="str">
        <f t="shared" si="6"/>
        <v/>
      </c>
      <c r="AB2705" s="65" t="str">
        <f t="shared" si="7"/>
        <v/>
      </c>
      <c r="AC2705" s="86"/>
      <c r="AD2705" s="87" t="str">
        <f t="shared" si="8"/>
        <v/>
      </c>
      <c r="AE2705" s="84"/>
      <c r="AF2705" s="86">
        <f>IF(AC2705&gt;0,AC2705,'⚙️ Config'!$B$10)</f>
        <v>0.0075</v>
      </c>
      <c r="AG2705" s="88">
        <f t="shared" si="9"/>
        <v>23801.86073</v>
      </c>
      <c r="AH2705" s="88">
        <f>AG2705*'⚙️ Config'!$B$11</f>
        <v>119009.3036</v>
      </c>
      <c r="AI2705" s="88">
        <f>AH2705*'⚙️ Config'!$B$12</f>
        <v>35702.79109</v>
      </c>
      <c r="AJ2705" s="64"/>
      <c r="AK2705" s="84"/>
      <c r="AL2705" s="84"/>
      <c r="AM2705" s="84"/>
      <c r="AN2705" s="84"/>
      <c r="AO2705" s="84"/>
      <c r="AP2705" s="84"/>
      <c r="AQ2705" s="84"/>
    </row>
    <row r="2706" ht="15.0" customHeight="1">
      <c r="A2706" s="93">
        <v>2703.0</v>
      </c>
      <c r="B2706" s="94" t="s">
        <v>5827</v>
      </c>
      <c r="C2706" s="93" t="s">
        <v>141</v>
      </c>
      <c r="D2706" s="93" t="s">
        <v>5828</v>
      </c>
      <c r="E2706" s="95">
        <v>39.9</v>
      </c>
      <c r="F2706" s="93" t="s">
        <v>85</v>
      </c>
      <c r="G2706" s="93" t="s">
        <v>606</v>
      </c>
      <c r="H2706" s="96">
        <v>3171173.2</v>
      </c>
      <c r="I2706" s="93">
        <v>2.0</v>
      </c>
      <c r="J2706" s="97">
        <v>2.2</v>
      </c>
      <c r="K2706" s="94">
        <v>2024.0</v>
      </c>
      <c r="L2706" s="93" t="s">
        <v>5724</v>
      </c>
      <c r="M2706" s="93">
        <v>2024.0</v>
      </c>
      <c r="N2706" s="93" t="s">
        <v>161</v>
      </c>
      <c r="O2706" s="65" t="str">
        <f t="shared" si="1"/>
        <v>332349830001</v>
      </c>
      <c r="P2706" s="65">
        <f t="shared" si="2"/>
        <v>8</v>
      </c>
      <c r="Q2706" s="65">
        <f t="shared" si="3"/>
        <v>0</v>
      </c>
      <c r="R2706" s="65" t="str">
        <f t="shared" si="12"/>
        <v>33.234.983/0001-80</v>
      </c>
      <c r="S2706" s="84"/>
      <c r="T2706" s="84" t="str">
        <f t="shared" si="10"/>
        <v/>
      </c>
      <c r="U2706" s="84" t="str">
        <f t="shared" si="11"/>
        <v/>
      </c>
      <c r="V2706" s="65" t="str">
        <f t="shared" si="5"/>
        <v/>
      </c>
      <c r="W2706" s="84"/>
      <c r="X2706" s="84"/>
      <c r="Y2706" s="85"/>
      <c r="Z2706" s="85"/>
      <c r="AA2706" s="65" t="str">
        <f t="shared" si="6"/>
        <v/>
      </c>
      <c r="AB2706" s="65" t="str">
        <f t="shared" si="7"/>
        <v/>
      </c>
      <c r="AC2706" s="86"/>
      <c r="AD2706" s="87" t="str">
        <f t="shared" si="8"/>
        <v/>
      </c>
      <c r="AE2706" s="84"/>
      <c r="AF2706" s="86">
        <f>IF(AC2706&gt;0,AC2706,'⚙️ Config'!$B$10)</f>
        <v>0.0075</v>
      </c>
      <c r="AG2706" s="88">
        <f t="shared" si="9"/>
        <v>23783.799</v>
      </c>
      <c r="AH2706" s="88">
        <f>AG2706*'⚙️ Config'!$B$11</f>
        <v>118918.995</v>
      </c>
      <c r="AI2706" s="88">
        <f>AH2706*'⚙️ Config'!$B$12</f>
        <v>35675.6985</v>
      </c>
      <c r="AJ2706" s="64"/>
      <c r="AK2706" s="84"/>
      <c r="AL2706" s="84"/>
      <c r="AM2706" s="84"/>
      <c r="AN2706" s="84"/>
      <c r="AO2706" s="84"/>
      <c r="AP2706" s="84"/>
      <c r="AQ2706" s="84"/>
    </row>
    <row r="2707" ht="15.0" customHeight="1">
      <c r="A2707" s="93">
        <v>2704.0</v>
      </c>
      <c r="B2707" s="94" t="s">
        <v>5829</v>
      </c>
      <c r="C2707" s="93" t="s">
        <v>141</v>
      </c>
      <c r="D2707" s="93" t="s">
        <v>5830</v>
      </c>
      <c r="E2707" s="95">
        <v>25.99</v>
      </c>
      <c r="F2707" s="93" t="s">
        <v>85</v>
      </c>
      <c r="G2707" s="93" t="s">
        <v>606</v>
      </c>
      <c r="H2707" s="96">
        <v>3157875.37</v>
      </c>
      <c r="I2707" s="93">
        <v>2.0</v>
      </c>
      <c r="J2707" s="97">
        <v>3.9</v>
      </c>
      <c r="K2707" s="94">
        <v>2022.0</v>
      </c>
      <c r="L2707" s="93" t="s">
        <v>387</v>
      </c>
      <c r="M2707" s="93">
        <v>2022.0</v>
      </c>
      <c r="N2707" s="93" t="s">
        <v>145</v>
      </c>
      <c r="O2707" s="65" t="str">
        <f t="shared" si="1"/>
        <v>718735090001</v>
      </c>
      <c r="P2707" s="65">
        <f t="shared" si="2"/>
        <v>9</v>
      </c>
      <c r="Q2707" s="65">
        <f t="shared" si="3"/>
        <v>7</v>
      </c>
      <c r="R2707" s="65" t="str">
        <f t="shared" si="12"/>
        <v>71.873.509/0001-97</v>
      </c>
      <c r="S2707" s="84"/>
      <c r="T2707" s="84" t="str">
        <f t="shared" si="10"/>
        <v/>
      </c>
      <c r="U2707" s="84" t="str">
        <f t="shared" si="11"/>
        <v/>
      </c>
      <c r="V2707" s="65" t="str">
        <f t="shared" si="5"/>
        <v/>
      </c>
      <c r="W2707" s="84"/>
      <c r="X2707" s="84"/>
      <c r="Y2707" s="85"/>
      <c r="Z2707" s="85"/>
      <c r="AA2707" s="65" t="str">
        <f t="shared" si="6"/>
        <v/>
      </c>
      <c r="AB2707" s="65" t="str">
        <f t="shared" si="7"/>
        <v/>
      </c>
      <c r="AC2707" s="86"/>
      <c r="AD2707" s="87" t="str">
        <f t="shared" si="8"/>
        <v/>
      </c>
      <c r="AE2707" s="84"/>
      <c r="AF2707" s="86">
        <f>IF(AC2707&gt;0,AC2707,'⚙️ Config'!$B$10)</f>
        <v>0.0075</v>
      </c>
      <c r="AG2707" s="88">
        <f t="shared" si="9"/>
        <v>23684.06528</v>
      </c>
      <c r="AH2707" s="88">
        <f>AG2707*'⚙️ Config'!$B$11</f>
        <v>118420.3264</v>
      </c>
      <c r="AI2707" s="88">
        <f>AH2707*'⚙️ Config'!$B$12</f>
        <v>35526.09791</v>
      </c>
      <c r="AJ2707" s="64"/>
      <c r="AK2707" s="84"/>
      <c r="AL2707" s="84"/>
      <c r="AM2707" s="84"/>
      <c r="AN2707" s="84"/>
      <c r="AO2707" s="84"/>
      <c r="AP2707" s="84"/>
      <c r="AQ2707" s="84"/>
    </row>
    <row r="2708" ht="15.0" customHeight="1">
      <c r="A2708" s="93">
        <v>2705.0</v>
      </c>
      <c r="B2708" s="94" t="s">
        <v>5831</v>
      </c>
      <c r="C2708" s="93" t="s">
        <v>141</v>
      </c>
      <c r="D2708" s="93" t="s">
        <v>5832</v>
      </c>
      <c r="E2708" s="95">
        <v>33.67</v>
      </c>
      <c r="F2708" s="93" t="s">
        <v>85</v>
      </c>
      <c r="G2708" s="93" t="s">
        <v>606</v>
      </c>
      <c r="H2708" s="96">
        <v>3149629.33</v>
      </c>
      <c r="I2708" s="93">
        <v>2.0</v>
      </c>
      <c r="J2708" s="97">
        <v>3.8</v>
      </c>
      <c r="K2708" s="94">
        <v>2024.0</v>
      </c>
      <c r="L2708" s="93" t="s">
        <v>202</v>
      </c>
      <c r="M2708" s="93">
        <v>2022.0</v>
      </c>
      <c r="N2708" s="93" t="s">
        <v>189</v>
      </c>
      <c r="O2708" s="65" t="str">
        <f t="shared" si="1"/>
        <v>050956420001</v>
      </c>
      <c r="P2708" s="65">
        <f t="shared" si="2"/>
        <v>3</v>
      </c>
      <c r="Q2708" s="65">
        <f t="shared" si="3"/>
        <v>5</v>
      </c>
      <c r="R2708" s="65" t="str">
        <f t="shared" si="12"/>
        <v>05.095.642/0001-35</v>
      </c>
      <c r="S2708" s="84"/>
      <c r="T2708" s="84" t="str">
        <f t="shared" si="10"/>
        <v/>
      </c>
      <c r="U2708" s="84" t="str">
        <f t="shared" si="11"/>
        <v/>
      </c>
      <c r="V2708" s="65" t="str">
        <f t="shared" si="5"/>
        <v/>
      </c>
      <c r="W2708" s="84"/>
      <c r="X2708" s="84"/>
      <c r="Y2708" s="85"/>
      <c r="Z2708" s="85"/>
      <c r="AA2708" s="65" t="str">
        <f t="shared" si="6"/>
        <v/>
      </c>
      <c r="AB2708" s="65" t="str">
        <f t="shared" si="7"/>
        <v/>
      </c>
      <c r="AC2708" s="86"/>
      <c r="AD2708" s="87" t="str">
        <f t="shared" si="8"/>
        <v/>
      </c>
      <c r="AE2708" s="84"/>
      <c r="AF2708" s="86">
        <f>IF(AC2708&gt;0,AC2708,'⚙️ Config'!$B$10)</f>
        <v>0.0075</v>
      </c>
      <c r="AG2708" s="88">
        <f t="shared" si="9"/>
        <v>23622.21998</v>
      </c>
      <c r="AH2708" s="88">
        <f>AG2708*'⚙️ Config'!$B$11</f>
        <v>118111.0999</v>
      </c>
      <c r="AI2708" s="88">
        <f>AH2708*'⚙️ Config'!$B$12</f>
        <v>35433.32996</v>
      </c>
      <c r="AJ2708" s="64"/>
      <c r="AK2708" s="84"/>
      <c r="AL2708" s="84"/>
      <c r="AM2708" s="84"/>
      <c r="AN2708" s="84"/>
      <c r="AO2708" s="84"/>
      <c r="AP2708" s="84"/>
      <c r="AQ2708" s="84"/>
    </row>
    <row r="2709" ht="15.0" customHeight="1">
      <c r="A2709" s="93">
        <v>2706.0</v>
      </c>
      <c r="B2709" s="94" t="s">
        <v>5833</v>
      </c>
      <c r="C2709" s="93" t="s">
        <v>141</v>
      </c>
      <c r="D2709" s="93" t="s">
        <v>5834</v>
      </c>
      <c r="E2709" s="95">
        <v>26.36</v>
      </c>
      <c r="F2709" s="93" t="s">
        <v>85</v>
      </c>
      <c r="G2709" s="93" t="s">
        <v>606</v>
      </c>
      <c r="H2709" s="96">
        <v>3149213.16</v>
      </c>
      <c r="I2709" s="93">
        <v>2.0</v>
      </c>
      <c r="J2709" s="97">
        <v>3.8</v>
      </c>
      <c r="K2709" s="94">
        <v>2022.0</v>
      </c>
      <c r="L2709" s="93" t="s">
        <v>387</v>
      </c>
      <c r="M2709" s="93">
        <v>2022.0</v>
      </c>
      <c r="N2709" s="93" t="s">
        <v>145</v>
      </c>
      <c r="O2709" s="65" t="str">
        <f t="shared" si="1"/>
        <v>027043740001</v>
      </c>
      <c r="P2709" s="65">
        <f t="shared" si="2"/>
        <v>1</v>
      </c>
      <c r="Q2709" s="65">
        <f t="shared" si="3"/>
        <v>3</v>
      </c>
      <c r="R2709" s="65" t="str">
        <f t="shared" si="12"/>
        <v>02.704.374/0001-13</v>
      </c>
      <c r="S2709" s="84"/>
      <c r="T2709" s="84" t="str">
        <f t="shared" si="10"/>
        <v/>
      </c>
      <c r="U2709" s="84" t="str">
        <f t="shared" si="11"/>
        <v/>
      </c>
      <c r="V2709" s="65" t="str">
        <f t="shared" si="5"/>
        <v/>
      </c>
      <c r="W2709" s="84"/>
      <c r="X2709" s="84"/>
      <c r="Y2709" s="85"/>
      <c r="Z2709" s="85"/>
      <c r="AA2709" s="65" t="str">
        <f t="shared" si="6"/>
        <v/>
      </c>
      <c r="AB2709" s="65" t="str">
        <f t="shared" si="7"/>
        <v/>
      </c>
      <c r="AC2709" s="86"/>
      <c r="AD2709" s="87" t="str">
        <f t="shared" si="8"/>
        <v/>
      </c>
      <c r="AE2709" s="84"/>
      <c r="AF2709" s="86">
        <f>IF(AC2709&gt;0,AC2709,'⚙️ Config'!$B$10)</f>
        <v>0.0075</v>
      </c>
      <c r="AG2709" s="88">
        <f t="shared" si="9"/>
        <v>23619.0987</v>
      </c>
      <c r="AH2709" s="88">
        <f>AG2709*'⚙️ Config'!$B$11</f>
        <v>118095.4935</v>
      </c>
      <c r="AI2709" s="88">
        <f>AH2709*'⚙️ Config'!$B$12</f>
        <v>35428.64805</v>
      </c>
      <c r="AJ2709" s="64"/>
      <c r="AK2709" s="84"/>
      <c r="AL2709" s="84"/>
      <c r="AM2709" s="84"/>
      <c r="AN2709" s="84"/>
      <c r="AO2709" s="84"/>
      <c r="AP2709" s="84"/>
      <c r="AQ2709" s="84"/>
    </row>
    <row r="2710" ht="15.0" customHeight="1">
      <c r="A2710" s="93">
        <v>2707.0</v>
      </c>
      <c r="B2710" s="94" t="s">
        <v>5835</v>
      </c>
      <c r="C2710" s="93" t="s">
        <v>141</v>
      </c>
      <c r="D2710" s="93" t="s">
        <v>5836</v>
      </c>
      <c r="E2710" s="95">
        <v>27.95</v>
      </c>
      <c r="F2710" s="93" t="s">
        <v>85</v>
      </c>
      <c r="G2710" s="93" t="s">
        <v>606</v>
      </c>
      <c r="H2710" s="96">
        <v>3137787.84</v>
      </c>
      <c r="I2710" s="93">
        <v>2.0</v>
      </c>
      <c r="J2710" s="97">
        <v>3.6</v>
      </c>
      <c r="K2710" s="94">
        <v>2023.0</v>
      </c>
      <c r="L2710" s="93" t="s">
        <v>856</v>
      </c>
      <c r="M2710" s="93">
        <v>2022.0</v>
      </c>
      <c r="N2710" s="93" t="s">
        <v>145</v>
      </c>
      <c r="O2710" s="65" t="str">
        <f t="shared" si="1"/>
        <v>209834480001</v>
      </c>
      <c r="P2710" s="65">
        <f t="shared" si="2"/>
        <v>8</v>
      </c>
      <c r="Q2710" s="65">
        <f t="shared" si="3"/>
        <v>0</v>
      </c>
      <c r="R2710" s="65" t="str">
        <f t="shared" si="12"/>
        <v>20.983.448/0001-80</v>
      </c>
      <c r="S2710" s="84"/>
      <c r="T2710" s="84" t="str">
        <f t="shared" si="10"/>
        <v/>
      </c>
      <c r="U2710" s="84" t="str">
        <f t="shared" si="11"/>
        <v/>
      </c>
      <c r="V2710" s="65" t="str">
        <f t="shared" si="5"/>
        <v/>
      </c>
      <c r="W2710" s="84"/>
      <c r="X2710" s="84"/>
      <c r="Y2710" s="85"/>
      <c r="Z2710" s="85"/>
      <c r="AA2710" s="65" t="str">
        <f t="shared" si="6"/>
        <v/>
      </c>
      <c r="AB2710" s="65" t="str">
        <f t="shared" si="7"/>
        <v/>
      </c>
      <c r="AC2710" s="86"/>
      <c r="AD2710" s="87" t="str">
        <f t="shared" si="8"/>
        <v/>
      </c>
      <c r="AE2710" s="84"/>
      <c r="AF2710" s="86">
        <f>IF(AC2710&gt;0,AC2710,'⚙️ Config'!$B$10)</f>
        <v>0.0075</v>
      </c>
      <c r="AG2710" s="88">
        <f t="shared" si="9"/>
        <v>23533.4088</v>
      </c>
      <c r="AH2710" s="88">
        <f>AG2710*'⚙️ Config'!$B$11</f>
        <v>117667.044</v>
      </c>
      <c r="AI2710" s="88">
        <f>AH2710*'⚙️ Config'!$B$12</f>
        <v>35300.1132</v>
      </c>
      <c r="AJ2710" s="64"/>
      <c r="AK2710" s="84"/>
      <c r="AL2710" s="84"/>
      <c r="AM2710" s="84"/>
      <c r="AN2710" s="84"/>
      <c r="AO2710" s="84"/>
      <c r="AP2710" s="84"/>
      <c r="AQ2710" s="84"/>
    </row>
    <row r="2711" ht="15.0" customHeight="1">
      <c r="A2711" s="93">
        <v>2708.0</v>
      </c>
      <c r="B2711" s="94" t="s">
        <v>5837</v>
      </c>
      <c r="C2711" s="93" t="s">
        <v>141</v>
      </c>
      <c r="D2711" s="93" t="s">
        <v>5838</v>
      </c>
      <c r="E2711" s="95">
        <v>35.64</v>
      </c>
      <c r="F2711" s="93" t="s">
        <v>85</v>
      </c>
      <c r="G2711" s="93" t="s">
        <v>606</v>
      </c>
      <c r="H2711" s="96">
        <v>3133494.02</v>
      </c>
      <c r="I2711" s="93">
        <v>1.0</v>
      </c>
      <c r="J2711" s="97">
        <v>4.0</v>
      </c>
      <c r="K2711" s="94">
        <v>2022.0</v>
      </c>
      <c r="L2711" s="93" t="s">
        <v>875</v>
      </c>
      <c r="M2711" s="93">
        <v>2022.0</v>
      </c>
      <c r="N2711" s="93" t="s">
        <v>145</v>
      </c>
      <c r="O2711" s="65" t="str">
        <f t="shared" si="1"/>
        <v>106170530001</v>
      </c>
      <c r="P2711" s="65">
        <f t="shared" si="2"/>
        <v>0</v>
      </c>
      <c r="Q2711" s="65">
        <f t="shared" si="3"/>
        <v>0</v>
      </c>
      <c r="R2711" s="65" t="str">
        <f t="shared" si="12"/>
        <v>10.617.053/0001-00</v>
      </c>
      <c r="S2711" s="84"/>
      <c r="T2711" s="84" t="str">
        <f t="shared" si="10"/>
        <v/>
      </c>
      <c r="U2711" s="84" t="str">
        <f t="shared" si="11"/>
        <v/>
      </c>
      <c r="V2711" s="65" t="str">
        <f t="shared" si="5"/>
        <v/>
      </c>
      <c r="W2711" s="84"/>
      <c r="X2711" s="84"/>
      <c r="Y2711" s="85"/>
      <c r="Z2711" s="85"/>
      <c r="AA2711" s="65" t="str">
        <f t="shared" si="6"/>
        <v/>
      </c>
      <c r="AB2711" s="65" t="str">
        <f t="shared" si="7"/>
        <v/>
      </c>
      <c r="AC2711" s="86"/>
      <c r="AD2711" s="87" t="str">
        <f t="shared" si="8"/>
        <v/>
      </c>
      <c r="AE2711" s="84"/>
      <c r="AF2711" s="86">
        <f>IF(AC2711&gt;0,AC2711,'⚙️ Config'!$B$10)</f>
        <v>0.0075</v>
      </c>
      <c r="AG2711" s="88">
        <f t="shared" si="9"/>
        <v>23501.20515</v>
      </c>
      <c r="AH2711" s="88">
        <f>AG2711*'⚙️ Config'!$B$11</f>
        <v>117506.0258</v>
      </c>
      <c r="AI2711" s="88">
        <f>AH2711*'⚙️ Config'!$B$12</f>
        <v>35251.80773</v>
      </c>
      <c r="AJ2711" s="64"/>
      <c r="AK2711" s="84"/>
      <c r="AL2711" s="84"/>
      <c r="AM2711" s="84"/>
      <c r="AN2711" s="84"/>
      <c r="AO2711" s="84"/>
      <c r="AP2711" s="84"/>
      <c r="AQ2711" s="84"/>
    </row>
    <row r="2712" ht="15.0" customHeight="1">
      <c r="A2712" s="93">
        <v>2709.0</v>
      </c>
      <c r="B2712" s="94" t="s">
        <v>5839</v>
      </c>
      <c r="C2712" s="93" t="s">
        <v>141</v>
      </c>
      <c r="D2712" s="93" t="s">
        <v>5840</v>
      </c>
      <c r="E2712" s="95">
        <v>45.08</v>
      </c>
      <c r="F2712" s="93" t="s">
        <v>85</v>
      </c>
      <c r="G2712" s="93" t="s">
        <v>606</v>
      </c>
      <c r="H2712" s="96">
        <v>3131182.02</v>
      </c>
      <c r="I2712" s="93">
        <v>1.0</v>
      </c>
      <c r="J2712" s="97">
        <v>2.3</v>
      </c>
      <c r="K2712" s="94">
        <v>2023.0</v>
      </c>
      <c r="L2712" s="93" t="s">
        <v>268</v>
      </c>
      <c r="M2712" s="93">
        <v>2023.0</v>
      </c>
      <c r="N2712" s="93" t="s">
        <v>145</v>
      </c>
      <c r="O2712" s="65" t="str">
        <f t="shared" si="1"/>
        <v>075653370001</v>
      </c>
      <c r="P2712" s="65">
        <f t="shared" si="2"/>
        <v>9</v>
      </c>
      <c r="Q2712" s="65">
        <f t="shared" si="3"/>
        <v>5</v>
      </c>
      <c r="R2712" s="65" t="str">
        <f t="shared" si="12"/>
        <v>07.565.337/0001-95</v>
      </c>
      <c r="S2712" s="84"/>
      <c r="T2712" s="84" t="str">
        <f t="shared" si="10"/>
        <v/>
      </c>
      <c r="U2712" s="84" t="str">
        <f t="shared" si="11"/>
        <v/>
      </c>
      <c r="V2712" s="65" t="str">
        <f t="shared" si="5"/>
        <v/>
      </c>
      <c r="W2712" s="84"/>
      <c r="X2712" s="84"/>
      <c r="Y2712" s="85"/>
      <c r="Z2712" s="85"/>
      <c r="AA2712" s="65" t="str">
        <f t="shared" si="6"/>
        <v/>
      </c>
      <c r="AB2712" s="65" t="str">
        <f t="shared" si="7"/>
        <v/>
      </c>
      <c r="AC2712" s="86"/>
      <c r="AD2712" s="87" t="str">
        <f t="shared" si="8"/>
        <v/>
      </c>
      <c r="AE2712" s="84"/>
      <c r="AF2712" s="86">
        <f>IF(AC2712&gt;0,AC2712,'⚙️ Config'!$B$10)</f>
        <v>0.0075</v>
      </c>
      <c r="AG2712" s="88">
        <f t="shared" si="9"/>
        <v>23483.86515</v>
      </c>
      <c r="AH2712" s="88">
        <f>AG2712*'⚙️ Config'!$B$11</f>
        <v>117419.3258</v>
      </c>
      <c r="AI2712" s="88">
        <f>AH2712*'⚙️ Config'!$B$12</f>
        <v>35225.79773</v>
      </c>
      <c r="AJ2712" s="64"/>
      <c r="AK2712" s="84"/>
      <c r="AL2712" s="84"/>
      <c r="AM2712" s="84"/>
      <c r="AN2712" s="84"/>
      <c r="AO2712" s="84"/>
      <c r="AP2712" s="84"/>
      <c r="AQ2712" s="84"/>
    </row>
    <row r="2713" ht="15.0" customHeight="1">
      <c r="A2713" s="93">
        <v>2710.0</v>
      </c>
      <c r="B2713" s="94" t="s">
        <v>5841</v>
      </c>
      <c r="C2713" s="93" t="s">
        <v>141</v>
      </c>
      <c r="D2713" s="93" t="s">
        <v>5842</v>
      </c>
      <c r="E2713" s="95">
        <v>47.01</v>
      </c>
      <c r="F2713" s="93" t="s">
        <v>85</v>
      </c>
      <c r="G2713" s="93" t="s">
        <v>606</v>
      </c>
      <c r="H2713" s="96">
        <v>3129423.14</v>
      </c>
      <c r="I2713" s="93">
        <v>1.0</v>
      </c>
      <c r="J2713" s="97">
        <v>2.1</v>
      </c>
      <c r="K2713" s="94">
        <v>2024.0</v>
      </c>
      <c r="L2713" s="93" t="s">
        <v>448</v>
      </c>
      <c r="M2713" s="93">
        <v>2024.0</v>
      </c>
      <c r="N2713" s="93" t="s">
        <v>161</v>
      </c>
      <c r="O2713" s="65" t="str">
        <f t="shared" si="1"/>
        <v>081704620001</v>
      </c>
      <c r="P2713" s="65">
        <f t="shared" si="2"/>
        <v>6</v>
      </c>
      <c r="Q2713" s="65">
        <f t="shared" si="3"/>
        <v>9</v>
      </c>
      <c r="R2713" s="65" t="str">
        <f t="shared" si="12"/>
        <v>08.170.462/0001-69</v>
      </c>
      <c r="S2713" s="84"/>
      <c r="T2713" s="84" t="str">
        <f t="shared" si="10"/>
        <v/>
      </c>
      <c r="U2713" s="84" t="str">
        <f t="shared" si="11"/>
        <v/>
      </c>
      <c r="V2713" s="65" t="str">
        <f t="shared" si="5"/>
        <v/>
      </c>
      <c r="W2713" s="84"/>
      <c r="X2713" s="84"/>
      <c r="Y2713" s="85"/>
      <c r="Z2713" s="85"/>
      <c r="AA2713" s="65" t="str">
        <f t="shared" si="6"/>
        <v/>
      </c>
      <c r="AB2713" s="65" t="str">
        <f t="shared" si="7"/>
        <v/>
      </c>
      <c r="AC2713" s="86"/>
      <c r="AD2713" s="87" t="str">
        <f t="shared" si="8"/>
        <v/>
      </c>
      <c r="AE2713" s="84"/>
      <c r="AF2713" s="86">
        <f>IF(AC2713&gt;0,AC2713,'⚙️ Config'!$B$10)</f>
        <v>0.0075</v>
      </c>
      <c r="AG2713" s="88">
        <f t="shared" si="9"/>
        <v>23470.67355</v>
      </c>
      <c r="AH2713" s="88">
        <f>AG2713*'⚙️ Config'!$B$11</f>
        <v>117353.3678</v>
      </c>
      <c r="AI2713" s="88">
        <f>AH2713*'⚙️ Config'!$B$12</f>
        <v>35206.01033</v>
      </c>
      <c r="AJ2713" s="64"/>
      <c r="AK2713" s="84"/>
      <c r="AL2713" s="84"/>
      <c r="AM2713" s="84"/>
      <c r="AN2713" s="84"/>
      <c r="AO2713" s="84"/>
      <c r="AP2713" s="84"/>
      <c r="AQ2713" s="84"/>
    </row>
    <row r="2714" ht="15.0" customHeight="1">
      <c r="A2714" s="93">
        <v>2711.0</v>
      </c>
      <c r="B2714" s="94" t="s">
        <v>5843</v>
      </c>
      <c r="C2714" s="93" t="s">
        <v>141</v>
      </c>
      <c r="D2714" s="93" t="s">
        <v>5844</v>
      </c>
      <c r="E2714" s="95">
        <v>38.03</v>
      </c>
      <c r="F2714" s="93" t="s">
        <v>85</v>
      </c>
      <c r="G2714" s="93" t="s">
        <v>606</v>
      </c>
      <c r="H2714" s="96">
        <v>3120703.44</v>
      </c>
      <c r="I2714" s="93">
        <v>1.0</v>
      </c>
      <c r="J2714" s="97">
        <v>3.4</v>
      </c>
      <c r="K2714" s="94">
        <v>2022.0</v>
      </c>
      <c r="L2714" s="93" t="s">
        <v>295</v>
      </c>
      <c r="M2714" s="93">
        <v>2022.0</v>
      </c>
      <c r="N2714" s="93" t="s">
        <v>161</v>
      </c>
      <c r="O2714" s="65" t="str">
        <f t="shared" si="1"/>
        <v>679964880001</v>
      </c>
      <c r="P2714" s="65">
        <f t="shared" si="2"/>
        <v>2</v>
      </c>
      <c r="Q2714" s="65">
        <f t="shared" si="3"/>
        <v>0</v>
      </c>
      <c r="R2714" s="65" t="str">
        <f t="shared" si="12"/>
        <v>67.996.488/0001-20</v>
      </c>
      <c r="S2714" s="84"/>
      <c r="T2714" s="84" t="str">
        <f t="shared" si="10"/>
        <v/>
      </c>
      <c r="U2714" s="84" t="str">
        <f t="shared" si="11"/>
        <v/>
      </c>
      <c r="V2714" s="65" t="str">
        <f t="shared" si="5"/>
        <v/>
      </c>
      <c r="W2714" s="84"/>
      <c r="X2714" s="84"/>
      <c r="Y2714" s="85"/>
      <c r="Z2714" s="85"/>
      <c r="AA2714" s="65" t="str">
        <f t="shared" si="6"/>
        <v/>
      </c>
      <c r="AB2714" s="65" t="str">
        <f t="shared" si="7"/>
        <v/>
      </c>
      <c r="AC2714" s="86"/>
      <c r="AD2714" s="87" t="str">
        <f t="shared" si="8"/>
        <v/>
      </c>
      <c r="AE2714" s="84"/>
      <c r="AF2714" s="86">
        <f>IF(AC2714&gt;0,AC2714,'⚙️ Config'!$B$10)</f>
        <v>0.0075</v>
      </c>
      <c r="AG2714" s="88">
        <f t="shared" si="9"/>
        <v>23405.2758</v>
      </c>
      <c r="AH2714" s="88">
        <f>AG2714*'⚙️ Config'!$B$11</f>
        <v>117026.379</v>
      </c>
      <c r="AI2714" s="88">
        <f>AH2714*'⚙️ Config'!$B$12</f>
        <v>35107.9137</v>
      </c>
      <c r="AJ2714" s="64"/>
      <c r="AK2714" s="84"/>
      <c r="AL2714" s="84"/>
      <c r="AM2714" s="84"/>
      <c r="AN2714" s="84"/>
      <c r="AO2714" s="84"/>
      <c r="AP2714" s="84"/>
      <c r="AQ2714" s="84"/>
    </row>
    <row r="2715" ht="15.0" customHeight="1">
      <c r="A2715" s="93">
        <v>2712.0</v>
      </c>
      <c r="B2715" s="94" t="s">
        <v>5845</v>
      </c>
      <c r="C2715" s="93" t="s">
        <v>141</v>
      </c>
      <c r="D2715" s="93" t="s">
        <v>5846</v>
      </c>
      <c r="E2715" s="95">
        <v>51.85</v>
      </c>
      <c r="F2715" s="93" t="s">
        <v>85</v>
      </c>
      <c r="G2715" s="93" t="s">
        <v>606</v>
      </c>
      <c r="H2715" s="96">
        <v>3118542.42</v>
      </c>
      <c r="I2715" s="93">
        <v>2.0</v>
      </c>
      <c r="J2715" s="97">
        <v>2.9</v>
      </c>
      <c r="K2715" s="94">
        <v>2025.0</v>
      </c>
      <c r="L2715" s="93" t="s">
        <v>5165</v>
      </c>
      <c r="M2715" s="93">
        <v>2023.0</v>
      </c>
      <c r="N2715" s="93" t="s">
        <v>208</v>
      </c>
      <c r="O2715" s="65" t="str">
        <f t="shared" si="1"/>
        <v>265098540001</v>
      </c>
      <c r="P2715" s="65">
        <f t="shared" si="2"/>
        <v>9</v>
      </c>
      <c r="Q2715" s="65">
        <f t="shared" si="3"/>
        <v>1</v>
      </c>
      <c r="R2715" s="65" t="str">
        <f t="shared" si="12"/>
        <v>26.509.854/0001-91</v>
      </c>
      <c r="S2715" s="84"/>
      <c r="T2715" s="84" t="str">
        <f t="shared" si="10"/>
        <v/>
      </c>
      <c r="U2715" s="84" t="str">
        <f t="shared" si="11"/>
        <v/>
      </c>
      <c r="V2715" s="65" t="str">
        <f t="shared" si="5"/>
        <v/>
      </c>
      <c r="W2715" s="84"/>
      <c r="X2715" s="84"/>
      <c r="Y2715" s="85"/>
      <c r="Z2715" s="85"/>
      <c r="AA2715" s="65" t="str">
        <f t="shared" si="6"/>
        <v/>
      </c>
      <c r="AB2715" s="65" t="str">
        <f t="shared" si="7"/>
        <v/>
      </c>
      <c r="AC2715" s="86"/>
      <c r="AD2715" s="87" t="str">
        <f t="shared" si="8"/>
        <v/>
      </c>
      <c r="AE2715" s="84"/>
      <c r="AF2715" s="86">
        <f>IF(AC2715&gt;0,AC2715,'⚙️ Config'!$B$10)</f>
        <v>0.0075</v>
      </c>
      <c r="AG2715" s="88">
        <f t="shared" si="9"/>
        <v>23389.06815</v>
      </c>
      <c r="AH2715" s="88">
        <f>AG2715*'⚙️ Config'!$B$11</f>
        <v>116945.3408</v>
      </c>
      <c r="AI2715" s="88">
        <f>AH2715*'⚙️ Config'!$B$12</f>
        <v>35083.60223</v>
      </c>
      <c r="AJ2715" s="64"/>
      <c r="AK2715" s="84"/>
      <c r="AL2715" s="84"/>
      <c r="AM2715" s="84"/>
      <c r="AN2715" s="84"/>
      <c r="AO2715" s="84"/>
      <c r="AP2715" s="84"/>
      <c r="AQ2715" s="84"/>
    </row>
    <row r="2716" ht="15.0" customHeight="1">
      <c r="A2716" s="93">
        <v>2713.0</v>
      </c>
      <c r="B2716" s="94" t="s">
        <v>5847</v>
      </c>
      <c r="C2716" s="93" t="s">
        <v>141</v>
      </c>
      <c r="D2716" s="93" t="s">
        <v>5848</v>
      </c>
      <c r="E2716" s="95">
        <v>28.43</v>
      </c>
      <c r="F2716" s="93" t="s">
        <v>85</v>
      </c>
      <c r="G2716" s="93" t="s">
        <v>606</v>
      </c>
      <c r="H2716" s="96">
        <v>3116653.32</v>
      </c>
      <c r="I2716" s="93">
        <v>2.0</v>
      </c>
      <c r="J2716" s="97">
        <v>3.7</v>
      </c>
      <c r="K2716" s="94">
        <v>2023.0</v>
      </c>
      <c r="L2716" s="93" t="s">
        <v>202</v>
      </c>
      <c r="M2716" s="93">
        <v>2022.0</v>
      </c>
      <c r="N2716" s="93" t="s">
        <v>161</v>
      </c>
      <c r="O2716" s="65" t="str">
        <f t="shared" si="1"/>
        <v>267462930001</v>
      </c>
      <c r="P2716" s="65">
        <f t="shared" si="2"/>
        <v>4</v>
      </c>
      <c r="Q2716" s="65">
        <f t="shared" si="3"/>
        <v>4</v>
      </c>
      <c r="R2716" s="65" t="str">
        <f t="shared" si="12"/>
        <v>26.746.293/0001-44</v>
      </c>
      <c r="S2716" s="84"/>
      <c r="T2716" s="84" t="str">
        <f t="shared" si="10"/>
        <v/>
      </c>
      <c r="U2716" s="84" t="str">
        <f t="shared" si="11"/>
        <v/>
      </c>
      <c r="V2716" s="65" t="str">
        <f t="shared" si="5"/>
        <v/>
      </c>
      <c r="W2716" s="84"/>
      <c r="X2716" s="84"/>
      <c r="Y2716" s="85"/>
      <c r="Z2716" s="85"/>
      <c r="AA2716" s="65" t="str">
        <f t="shared" si="6"/>
        <v/>
      </c>
      <c r="AB2716" s="65" t="str">
        <f t="shared" si="7"/>
        <v/>
      </c>
      <c r="AC2716" s="86"/>
      <c r="AD2716" s="87" t="str">
        <f t="shared" si="8"/>
        <v/>
      </c>
      <c r="AE2716" s="84"/>
      <c r="AF2716" s="86">
        <f>IF(AC2716&gt;0,AC2716,'⚙️ Config'!$B$10)</f>
        <v>0.0075</v>
      </c>
      <c r="AG2716" s="88">
        <f t="shared" si="9"/>
        <v>23374.8999</v>
      </c>
      <c r="AH2716" s="88">
        <f>AG2716*'⚙️ Config'!$B$11</f>
        <v>116874.4995</v>
      </c>
      <c r="AI2716" s="88">
        <f>AH2716*'⚙️ Config'!$B$12</f>
        <v>35062.34985</v>
      </c>
      <c r="AJ2716" s="64"/>
      <c r="AK2716" s="84"/>
      <c r="AL2716" s="84"/>
      <c r="AM2716" s="84"/>
      <c r="AN2716" s="84"/>
      <c r="AO2716" s="84"/>
      <c r="AP2716" s="84"/>
      <c r="AQ2716" s="84"/>
    </row>
    <row r="2717" ht="15.0" customHeight="1">
      <c r="A2717" s="93">
        <v>2714.0</v>
      </c>
      <c r="B2717" s="94" t="s">
        <v>5849</v>
      </c>
      <c r="C2717" s="93" t="s">
        <v>141</v>
      </c>
      <c r="D2717" s="93" t="s">
        <v>5850</v>
      </c>
      <c r="E2717" s="95">
        <v>38.18</v>
      </c>
      <c r="F2717" s="93" t="s">
        <v>85</v>
      </c>
      <c r="G2717" s="93" t="s">
        <v>606</v>
      </c>
      <c r="H2717" s="96">
        <v>3108294.4</v>
      </c>
      <c r="I2717" s="93">
        <v>2.0</v>
      </c>
      <c r="J2717" s="97">
        <v>3.0</v>
      </c>
      <c r="K2717" s="94">
        <v>2024.0</v>
      </c>
      <c r="L2717" s="93" t="s">
        <v>918</v>
      </c>
      <c r="M2717" s="93">
        <v>2023.0</v>
      </c>
      <c r="N2717" s="93" t="s">
        <v>161</v>
      </c>
      <c r="O2717" s="65" t="str">
        <f t="shared" si="1"/>
        <v>366481750001</v>
      </c>
      <c r="P2717" s="65">
        <f t="shared" si="2"/>
        <v>5</v>
      </c>
      <c r="Q2717" s="65">
        <f t="shared" si="3"/>
        <v>7</v>
      </c>
      <c r="R2717" s="65" t="str">
        <f t="shared" si="12"/>
        <v>36.648.175/0001-57</v>
      </c>
      <c r="S2717" s="84"/>
      <c r="T2717" s="84" t="str">
        <f t="shared" si="10"/>
        <v/>
      </c>
      <c r="U2717" s="84" t="str">
        <f t="shared" si="11"/>
        <v/>
      </c>
      <c r="V2717" s="65" t="str">
        <f t="shared" si="5"/>
        <v/>
      </c>
      <c r="W2717" s="84"/>
      <c r="X2717" s="84"/>
      <c r="Y2717" s="85"/>
      <c r="Z2717" s="85"/>
      <c r="AA2717" s="65" t="str">
        <f t="shared" si="6"/>
        <v/>
      </c>
      <c r="AB2717" s="65" t="str">
        <f t="shared" si="7"/>
        <v/>
      </c>
      <c r="AC2717" s="86"/>
      <c r="AD2717" s="87" t="str">
        <f t="shared" si="8"/>
        <v/>
      </c>
      <c r="AE2717" s="84"/>
      <c r="AF2717" s="86">
        <f>IF(AC2717&gt;0,AC2717,'⚙️ Config'!$B$10)</f>
        <v>0.0075</v>
      </c>
      <c r="AG2717" s="88">
        <f t="shared" si="9"/>
        <v>23312.208</v>
      </c>
      <c r="AH2717" s="88">
        <f>AG2717*'⚙️ Config'!$B$11</f>
        <v>116561.04</v>
      </c>
      <c r="AI2717" s="88">
        <f>AH2717*'⚙️ Config'!$B$12</f>
        <v>34968.312</v>
      </c>
      <c r="AJ2717" s="64"/>
      <c r="AK2717" s="84"/>
      <c r="AL2717" s="84"/>
      <c r="AM2717" s="84"/>
      <c r="AN2717" s="84"/>
      <c r="AO2717" s="84"/>
      <c r="AP2717" s="84"/>
      <c r="AQ2717" s="84"/>
    </row>
    <row r="2718" ht="15.0" customHeight="1">
      <c r="A2718" s="93">
        <v>2715.0</v>
      </c>
      <c r="B2718" s="94" t="s">
        <v>5851</v>
      </c>
      <c r="C2718" s="93" t="s">
        <v>141</v>
      </c>
      <c r="D2718" s="93" t="s">
        <v>5852</v>
      </c>
      <c r="E2718" s="95">
        <v>35.99</v>
      </c>
      <c r="F2718" s="93" t="s">
        <v>85</v>
      </c>
      <c r="G2718" s="93" t="s">
        <v>606</v>
      </c>
      <c r="H2718" s="96">
        <v>3099655.8</v>
      </c>
      <c r="I2718" s="93">
        <v>1.0</v>
      </c>
      <c r="J2718" s="97">
        <v>3.9</v>
      </c>
      <c r="K2718" s="94">
        <v>2022.0</v>
      </c>
      <c r="L2718" s="93" t="s">
        <v>630</v>
      </c>
      <c r="M2718" s="93">
        <v>2022.0</v>
      </c>
      <c r="N2718" s="93" t="s">
        <v>145</v>
      </c>
      <c r="O2718" s="65" t="str">
        <f t="shared" si="1"/>
        <v>217257160001</v>
      </c>
      <c r="P2718" s="65">
        <f t="shared" si="2"/>
        <v>2</v>
      </c>
      <c r="Q2718" s="65">
        <f t="shared" si="3"/>
        <v>6</v>
      </c>
      <c r="R2718" s="65" t="str">
        <f t="shared" si="12"/>
        <v>21.725.716/0001-26</v>
      </c>
      <c r="S2718" s="84"/>
      <c r="T2718" s="84" t="str">
        <f t="shared" si="10"/>
        <v/>
      </c>
      <c r="U2718" s="84" t="str">
        <f t="shared" si="11"/>
        <v/>
      </c>
      <c r="V2718" s="65" t="str">
        <f t="shared" si="5"/>
        <v/>
      </c>
      <c r="W2718" s="84"/>
      <c r="X2718" s="84"/>
      <c r="Y2718" s="85"/>
      <c r="Z2718" s="85"/>
      <c r="AA2718" s="65" t="str">
        <f t="shared" si="6"/>
        <v/>
      </c>
      <c r="AB2718" s="65" t="str">
        <f t="shared" si="7"/>
        <v/>
      </c>
      <c r="AC2718" s="86"/>
      <c r="AD2718" s="87" t="str">
        <f t="shared" si="8"/>
        <v/>
      </c>
      <c r="AE2718" s="84"/>
      <c r="AF2718" s="86">
        <f>IF(AC2718&gt;0,AC2718,'⚙️ Config'!$B$10)</f>
        <v>0.0075</v>
      </c>
      <c r="AG2718" s="88">
        <f t="shared" si="9"/>
        <v>23247.4185</v>
      </c>
      <c r="AH2718" s="88">
        <f>AG2718*'⚙️ Config'!$B$11</f>
        <v>116237.0925</v>
      </c>
      <c r="AI2718" s="88">
        <f>AH2718*'⚙️ Config'!$B$12</f>
        <v>34871.12775</v>
      </c>
      <c r="AJ2718" s="64"/>
      <c r="AK2718" s="84"/>
      <c r="AL2718" s="84"/>
      <c r="AM2718" s="84"/>
      <c r="AN2718" s="84"/>
      <c r="AO2718" s="84"/>
      <c r="AP2718" s="84"/>
      <c r="AQ2718" s="84"/>
    </row>
    <row r="2719" ht="15.0" customHeight="1">
      <c r="A2719" s="93">
        <v>2716.0</v>
      </c>
      <c r="B2719" s="94" t="s">
        <v>5853</v>
      </c>
      <c r="C2719" s="93" t="s">
        <v>141</v>
      </c>
      <c r="D2719" s="93" t="s">
        <v>5854</v>
      </c>
      <c r="E2719" s="95">
        <v>31.96</v>
      </c>
      <c r="F2719" s="93" t="s">
        <v>85</v>
      </c>
      <c r="G2719" s="93" t="s">
        <v>606</v>
      </c>
      <c r="H2719" s="96">
        <v>3096066.6</v>
      </c>
      <c r="I2719" s="93">
        <v>2.0</v>
      </c>
      <c r="J2719" s="97">
        <v>2.7</v>
      </c>
      <c r="K2719" s="94">
        <v>2023.0</v>
      </c>
      <c r="L2719" s="93" t="s">
        <v>339</v>
      </c>
      <c r="M2719" s="93">
        <v>2023.0</v>
      </c>
      <c r="N2719" s="93" t="s">
        <v>145</v>
      </c>
      <c r="O2719" s="65" t="str">
        <f t="shared" si="1"/>
        <v>593017700001</v>
      </c>
      <c r="P2719" s="65">
        <f t="shared" si="2"/>
        <v>1</v>
      </c>
      <c r="Q2719" s="65">
        <f t="shared" si="3"/>
        <v>7</v>
      </c>
      <c r="R2719" s="65" t="str">
        <f t="shared" si="12"/>
        <v>59.301.770/0001-17</v>
      </c>
      <c r="S2719" s="84"/>
      <c r="T2719" s="84" t="str">
        <f t="shared" si="10"/>
        <v/>
      </c>
      <c r="U2719" s="84" t="str">
        <f t="shared" si="11"/>
        <v/>
      </c>
      <c r="V2719" s="65" t="str">
        <f t="shared" si="5"/>
        <v/>
      </c>
      <c r="W2719" s="84"/>
      <c r="X2719" s="84"/>
      <c r="Y2719" s="85"/>
      <c r="Z2719" s="85"/>
      <c r="AA2719" s="65" t="str">
        <f t="shared" si="6"/>
        <v/>
      </c>
      <c r="AB2719" s="65" t="str">
        <f t="shared" si="7"/>
        <v/>
      </c>
      <c r="AC2719" s="86"/>
      <c r="AD2719" s="87" t="str">
        <f t="shared" si="8"/>
        <v/>
      </c>
      <c r="AE2719" s="84"/>
      <c r="AF2719" s="86">
        <f>IF(AC2719&gt;0,AC2719,'⚙️ Config'!$B$10)</f>
        <v>0.0075</v>
      </c>
      <c r="AG2719" s="88">
        <f t="shared" si="9"/>
        <v>23220.4995</v>
      </c>
      <c r="AH2719" s="88">
        <f>AG2719*'⚙️ Config'!$B$11</f>
        <v>116102.4975</v>
      </c>
      <c r="AI2719" s="88">
        <f>AH2719*'⚙️ Config'!$B$12</f>
        <v>34830.74925</v>
      </c>
      <c r="AJ2719" s="64"/>
      <c r="AK2719" s="84"/>
      <c r="AL2719" s="84"/>
      <c r="AM2719" s="84"/>
      <c r="AN2719" s="84"/>
      <c r="AO2719" s="84"/>
      <c r="AP2719" s="84"/>
      <c r="AQ2719" s="84"/>
    </row>
    <row r="2720" ht="15.0" customHeight="1">
      <c r="A2720" s="93">
        <v>2717.0</v>
      </c>
      <c r="B2720" s="94" t="s">
        <v>5855</v>
      </c>
      <c r="C2720" s="93" t="s">
        <v>141</v>
      </c>
      <c r="D2720" s="93" t="s">
        <v>5856</v>
      </c>
      <c r="E2720" s="95">
        <v>39.0</v>
      </c>
      <c r="F2720" s="93" t="s">
        <v>85</v>
      </c>
      <c r="G2720" s="93" t="s">
        <v>606</v>
      </c>
      <c r="H2720" s="96">
        <v>3094755.98</v>
      </c>
      <c r="I2720" s="93">
        <v>1.0</v>
      </c>
      <c r="J2720" s="97">
        <v>3.2</v>
      </c>
      <c r="K2720" s="94">
        <v>2023.0</v>
      </c>
      <c r="L2720" s="93" t="s">
        <v>202</v>
      </c>
      <c r="M2720" s="93">
        <v>2023.0</v>
      </c>
      <c r="N2720" s="93" t="s">
        <v>145</v>
      </c>
      <c r="O2720" s="65" t="str">
        <f t="shared" si="1"/>
        <v>671873360001</v>
      </c>
      <c r="P2720" s="65">
        <f t="shared" si="2"/>
        <v>8</v>
      </c>
      <c r="Q2720" s="65">
        <f t="shared" si="3"/>
        <v>6</v>
      </c>
      <c r="R2720" s="65" t="str">
        <f t="shared" si="12"/>
        <v>67.187.336/0001-86</v>
      </c>
      <c r="S2720" s="84"/>
      <c r="T2720" s="84" t="str">
        <f t="shared" si="10"/>
        <v/>
      </c>
      <c r="U2720" s="84" t="str">
        <f t="shared" si="11"/>
        <v/>
      </c>
      <c r="V2720" s="65" t="str">
        <f t="shared" si="5"/>
        <v/>
      </c>
      <c r="W2720" s="84"/>
      <c r="X2720" s="84"/>
      <c r="Y2720" s="85"/>
      <c r="Z2720" s="85"/>
      <c r="AA2720" s="65" t="str">
        <f t="shared" si="6"/>
        <v/>
      </c>
      <c r="AB2720" s="65" t="str">
        <f t="shared" si="7"/>
        <v/>
      </c>
      <c r="AC2720" s="86"/>
      <c r="AD2720" s="87" t="str">
        <f t="shared" si="8"/>
        <v/>
      </c>
      <c r="AE2720" s="84"/>
      <c r="AF2720" s="86">
        <f>IF(AC2720&gt;0,AC2720,'⚙️ Config'!$B$10)</f>
        <v>0.0075</v>
      </c>
      <c r="AG2720" s="88">
        <f t="shared" si="9"/>
        <v>23210.66985</v>
      </c>
      <c r="AH2720" s="88">
        <f>AG2720*'⚙️ Config'!$B$11</f>
        <v>116053.3493</v>
      </c>
      <c r="AI2720" s="88">
        <f>AH2720*'⚙️ Config'!$B$12</f>
        <v>34816.00478</v>
      </c>
      <c r="AJ2720" s="64"/>
      <c r="AK2720" s="84"/>
      <c r="AL2720" s="84"/>
      <c r="AM2720" s="84"/>
      <c r="AN2720" s="84"/>
      <c r="AO2720" s="84"/>
      <c r="AP2720" s="84"/>
      <c r="AQ2720" s="84"/>
    </row>
    <row r="2721" ht="15.0" customHeight="1">
      <c r="A2721" s="93">
        <v>2718.0</v>
      </c>
      <c r="B2721" s="94" t="s">
        <v>5857</v>
      </c>
      <c r="C2721" s="93" t="s">
        <v>141</v>
      </c>
      <c r="D2721" s="93" t="s">
        <v>5858</v>
      </c>
      <c r="E2721" s="95">
        <v>27.3</v>
      </c>
      <c r="F2721" s="93" t="s">
        <v>85</v>
      </c>
      <c r="G2721" s="93" t="s">
        <v>606</v>
      </c>
      <c r="H2721" s="96">
        <v>3093553.75</v>
      </c>
      <c r="I2721" s="93">
        <v>2.0</v>
      </c>
      <c r="J2721" s="97">
        <v>3.7</v>
      </c>
      <c r="K2721" s="94">
        <v>2022.0</v>
      </c>
      <c r="L2721" s="93" t="s">
        <v>630</v>
      </c>
      <c r="M2721" s="93">
        <v>2022.0</v>
      </c>
      <c r="N2721" s="93" t="s">
        <v>161</v>
      </c>
      <c r="O2721" s="65" t="str">
        <f t="shared" si="1"/>
        <v>031477590001</v>
      </c>
      <c r="P2721" s="65">
        <f t="shared" si="2"/>
        <v>9</v>
      </c>
      <c r="Q2721" s="65">
        <f t="shared" si="3"/>
        <v>0</v>
      </c>
      <c r="R2721" s="65" t="str">
        <f t="shared" si="12"/>
        <v>03.147.759/0001-90</v>
      </c>
      <c r="S2721" s="84"/>
      <c r="T2721" s="84" t="str">
        <f t="shared" si="10"/>
        <v/>
      </c>
      <c r="U2721" s="84" t="str">
        <f t="shared" si="11"/>
        <v/>
      </c>
      <c r="V2721" s="65" t="str">
        <f t="shared" si="5"/>
        <v/>
      </c>
      <c r="W2721" s="84"/>
      <c r="X2721" s="84"/>
      <c r="Y2721" s="85"/>
      <c r="Z2721" s="85"/>
      <c r="AA2721" s="65" t="str">
        <f t="shared" si="6"/>
        <v/>
      </c>
      <c r="AB2721" s="65" t="str">
        <f t="shared" si="7"/>
        <v/>
      </c>
      <c r="AC2721" s="86"/>
      <c r="AD2721" s="87" t="str">
        <f t="shared" si="8"/>
        <v/>
      </c>
      <c r="AE2721" s="84"/>
      <c r="AF2721" s="86">
        <f>IF(AC2721&gt;0,AC2721,'⚙️ Config'!$B$10)</f>
        <v>0.0075</v>
      </c>
      <c r="AG2721" s="88">
        <f t="shared" si="9"/>
        <v>23201.65313</v>
      </c>
      <c r="AH2721" s="88">
        <f>AG2721*'⚙️ Config'!$B$11</f>
        <v>116008.2656</v>
      </c>
      <c r="AI2721" s="88">
        <f>AH2721*'⚙️ Config'!$B$12</f>
        <v>34802.47969</v>
      </c>
      <c r="AJ2721" s="64"/>
      <c r="AK2721" s="84"/>
      <c r="AL2721" s="84"/>
      <c r="AM2721" s="84"/>
      <c r="AN2721" s="84"/>
      <c r="AO2721" s="84"/>
      <c r="AP2721" s="84"/>
      <c r="AQ2721" s="84"/>
    </row>
    <row r="2722" ht="15.0" customHeight="1">
      <c r="A2722" s="93">
        <v>2719.0</v>
      </c>
      <c r="B2722" s="94" t="s">
        <v>5859</v>
      </c>
      <c r="C2722" s="93" t="s">
        <v>141</v>
      </c>
      <c r="D2722" s="93" t="s">
        <v>5860</v>
      </c>
      <c r="E2722" s="95">
        <v>35.64</v>
      </c>
      <c r="F2722" s="93" t="s">
        <v>85</v>
      </c>
      <c r="G2722" s="93" t="s">
        <v>606</v>
      </c>
      <c r="H2722" s="96">
        <v>3085903.94</v>
      </c>
      <c r="I2722" s="93">
        <v>1.0</v>
      </c>
      <c r="J2722" s="97">
        <v>4.0</v>
      </c>
      <c r="K2722" s="94">
        <v>2022.0</v>
      </c>
      <c r="L2722" s="93" t="s">
        <v>630</v>
      </c>
      <c r="M2722" s="93">
        <v>2022.0</v>
      </c>
      <c r="N2722" s="93" t="s">
        <v>145</v>
      </c>
      <c r="O2722" s="65" t="str">
        <f t="shared" si="1"/>
        <v>614306660001</v>
      </c>
      <c r="P2722" s="65">
        <f t="shared" si="2"/>
        <v>7</v>
      </c>
      <c r="Q2722" s="65">
        <f t="shared" si="3"/>
        <v>4</v>
      </c>
      <c r="R2722" s="65" t="str">
        <f t="shared" si="12"/>
        <v>61.430.666/0001-74</v>
      </c>
      <c r="S2722" s="84"/>
      <c r="T2722" s="84" t="str">
        <f t="shared" si="10"/>
        <v/>
      </c>
      <c r="U2722" s="84" t="str">
        <f t="shared" si="11"/>
        <v/>
      </c>
      <c r="V2722" s="65" t="str">
        <f t="shared" si="5"/>
        <v/>
      </c>
      <c r="W2722" s="84"/>
      <c r="X2722" s="84"/>
      <c r="Y2722" s="85"/>
      <c r="Z2722" s="85"/>
      <c r="AA2722" s="65" t="str">
        <f t="shared" si="6"/>
        <v/>
      </c>
      <c r="AB2722" s="65" t="str">
        <f t="shared" si="7"/>
        <v/>
      </c>
      <c r="AC2722" s="86"/>
      <c r="AD2722" s="87" t="str">
        <f t="shared" si="8"/>
        <v/>
      </c>
      <c r="AE2722" s="84"/>
      <c r="AF2722" s="86">
        <f>IF(AC2722&gt;0,AC2722,'⚙️ Config'!$B$10)</f>
        <v>0.0075</v>
      </c>
      <c r="AG2722" s="88">
        <f t="shared" si="9"/>
        <v>23144.27955</v>
      </c>
      <c r="AH2722" s="88">
        <f>AG2722*'⚙️ Config'!$B$11</f>
        <v>115721.3978</v>
      </c>
      <c r="AI2722" s="88">
        <f>AH2722*'⚙️ Config'!$B$12</f>
        <v>34716.41933</v>
      </c>
      <c r="AJ2722" s="64"/>
      <c r="AK2722" s="84"/>
      <c r="AL2722" s="84"/>
      <c r="AM2722" s="84"/>
      <c r="AN2722" s="84"/>
      <c r="AO2722" s="84"/>
      <c r="AP2722" s="84"/>
      <c r="AQ2722" s="84"/>
    </row>
    <row r="2723" ht="15.0" customHeight="1">
      <c r="A2723" s="93">
        <v>2720.0</v>
      </c>
      <c r="B2723" s="94" t="s">
        <v>5861</v>
      </c>
      <c r="C2723" s="93" t="s">
        <v>141</v>
      </c>
      <c r="D2723" s="93" t="s">
        <v>5862</v>
      </c>
      <c r="E2723" s="95">
        <v>35.84</v>
      </c>
      <c r="F2723" s="93" t="s">
        <v>85</v>
      </c>
      <c r="G2723" s="93" t="s">
        <v>606</v>
      </c>
      <c r="H2723" s="96">
        <v>3085895.25</v>
      </c>
      <c r="I2723" s="93">
        <v>2.0</v>
      </c>
      <c r="J2723" s="97">
        <v>2.8</v>
      </c>
      <c r="K2723" s="94">
        <v>2024.0</v>
      </c>
      <c r="L2723" s="93" t="s">
        <v>630</v>
      </c>
      <c r="M2723" s="93">
        <v>2023.0</v>
      </c>
      <c r="N2723" s="93" t="s">
        <v>161</v>
      </c>
      <c r="O2723" s="65" t="str">
        <f t="shared" si="1"/>
        <v>076508290001</v>
      </c>
      <c r="P2723" s="65">
        <f t="shared" si="2"/>
        <v>8</v>
      </c>
      <c r="Q2723" s="65">
        <f t="shared" si="3"/>
        <v>9</v>
      </c>
      <c r="R2723" s="65" t="str">
        <f t="shared" si="12"/>
        <v>07.650.829/0001-89</v>
      </c>
      <c r="S2723" s="84"/>
      <c r="T2723" s="84" t="str">
        <f t="shared" si="10"/>
        <v/>
      </c>
      <c r="U2723" s="84" t="str">
        <f t="shared" si="11"/>
        <v/>
      </c>
      <c r="V2723" s="65" t="str">
        <f t="shared" si="5"/>
        <v/>
      </c>
      <c r="W2723" s="84"/>
      <c r="X2723" s="84"/>
      <c r="Y2723" s="85"/>
      <c r="Z2723" s="85"/>
      <c r="AA2723" s="65" t="str">
        <f t="shared" si="6"/>
        <v/>
      </c>
      <c r="AB2723" s="65" t="str">
        <f t="shared" si="7"/>
        <v/>
      </c>
      <c r="AC2723" s="86"/>
      <c r="AD2723" s="87" t="str">
        <f t="shared" si="8"/>
        <v/>
      </c>
      <c r="AE2723" s="84"/>
      <c r="AF2723" s="86">
        <f>IF(AC2723&gt;0,AC2723,'⚙️ Config'!$B$10)</f>
        <v>0.0075</v>
      </c>
      <c r="AG2723" s="88">
        <f t="shared" si="9"/>
        <v>23144.21438</v>
      </c>
      <c r="AH2723" s="88">
        <f>AG2723*'⚙️ Config'!$B$11</f>
        <v>115721.0719</v>
      </c>
      <c r="AI2723" s="88">
        <f>AH2723*'⚙️ Config'!$B$12</f>
        <v>34716.32156</v>
      </c>
      <c r="AJ2723" s="64"/>
      <c r="AK2723" s="84"/>
      <c r="AL2723" s="84"/>
      <c r="AM2723" s="84"/>
      <c r="AN2723" s="84"/>
      <c r="AO2723" s="84"/>
      <c r="AP2723" s="84"/>
      <c r="AQ2723" s="84"/>
    </row>
    <row r="2724" ht="15.0" customHeight="1">
      <c r="A2724" s="93">
        <v>2721.0</v>
      </c>
      <c r="B2724" s="94" t="s">
        <v>5863</v>
      </c>
      <c r="C2724" s="93" t="s">
        <v>141</v>
      </c>
      <c r="D2724" s="93" t="s">
        <v>5864</v>
      </c>
      <c r="E2724" s="95">
        <v>31.88</v>
      </c>
      <c r="F2724" s="93" t="s">
        <v>85</v>
      </c>
      <c r="G2724" s="93" t="s">
        <v>606</v>
      </c>
      <c r="H2724" s="96">
        <v>3080766.02</v>
      </c>
      <c r="I2724" s="93">
        <v>2.0</v>
      </c>
      <c r="J2724" s="97">
        <v>2.8</v>
      </c>
      <c r="K2724" s="94">
        <v>2023.0</v>
      </c>
      <c r="L2724" s="93" t="s">
        <v>630</v>
      </c>
      <c r="M2724" s="93">
        <v>2023.0</v>
      </c>
      <c r="N2724" s="93" t="s">
        <v>161</v>
      </c>
      <c r="O2724" s="65" t="str">
        <f t="shared" si="1"/>
        <v>331967390001</v>
      </c>
      <c r="P2724" s="65">
        <f t="shared" si="2"/>
        <v>7</v>
      </c>
      <c r="Q2724" s="65">
        <f t="shared" si="3"/>
        <v>0</v>
      </c>
      <c r="R2724" s="65" t="str">
        <f t="shared" si="12"/>
        <v>33.196.739/0001-70</v>
      </c>
      <c r="S2724" s="84"/>
      <c r="T2724" s="84" t="str">
        <f t="shared" si="10"/>
        <v/>
      </c>
      <c r="U2724" s="84" t="str">
        <f t="shared" si="11"/>
        <v/>
      </c>
      <c r="V2724" s="65" t="str">
        <f t="shared" si="5"/>
        <v/>
      </c>
      <c r="W2724" s="84"/>
      <c r="X2724" s="84"/>
      <c r="Y2724" s="85"/>
      <c r="Z2724" s="85"/>
      <c r="AA2724" s="65" t="str">
        <f t="shared" si="6"/>
        <v/>
      </c>
      <c r="AB2724" s="65" t="str">
        <f t="shared" si="7"/>
        <v/>
      </c>
      <c r="AC2724" s="86"/>
      <c r="AD2724" s="87" t="str">
        <f t="shared" si="8"/>
        <v/>
      </c>
      <c r="AE2724" s="84"/>
      <c r="AF2724" s="86">
        <f>IF(AC2724&gt;0,AC2724,'⚙️ Config'!$B$10)</f>
        <v>0.0075</v>
      </c>
      <c r="AG2724" s="88">
        <f t="shared" si="9"/>
        <v>23105.74515</v>
      </c>
      <c r="AH2724" s="88">
        <f>AG2724*'⚙️ Config'!$B$11</f>
        <v>115528.7258</v>
      </c>
      <c r="AI2724" s="88">
        <f>AH2724*'⚙️ Config'!$B$12</f>
        <v>34658.61773</v>
      </c>
      <c r="AJ2724" s="64"/>
      <c r="AK2724" s="84"/>
      <c r="AL2724" s="84"/>
      <c r="AM2724" s="84"/>
      <c r="AN2724" s="84"/>
      <c r="AO2724" s="84"/>
      <c r="AP2724" s="84"/>
      <c r="AQ2724" s="84"/>
    </row>
    <row r="2725" ht="15.0" customHeight="1">
      <c r="A2725" s="93">
        <v>2722.0</v>
      </c>
      <c r="B2725" s="94" t="s">
        <v>5865</v>
      </c>
      <c r="C2725" s="93" t="s">
        <v>141</v>
      </c>
      <c r="D2725" s="93" t="s">
        <v>5866</v>
      </c>
      <c r="E2725" s="95">
        <v>57.21</v>
      </c>
      <c r="F2725" s="93" t="s">
        <v>85</v>
      </c>
      <c r="G2725" s="93" t="s">
        <v>606</v>
      </c>
      <c r="H2725" s="96">
        <v>3078149.37</v>
      </c>
      <c r="I2725" s="93">
        <v>2.0</v>
      </c>
      <c r="J2725" s="97">
        <v>2.4</v>
      </c>
      <c r="K2725" s="94">
        <v>2025.0</v>
      </c>
      <c r="L2725" s="93" t="s">
        <v>387</v>
      </c>
      <c r="M2725" s="93">
        <v>2023.0</v>
      </c>
      <c r="N2725" s="93" t="s">
        <v>208</v>
      </c>
      <c r="O2725" s="65" t="str">
        <f t="shared" si="1"/>
        <v>373491870001</v>
      </c>
      <c r="P2725" s="65">
        <f t="shared" si="2"/>
        <v>4</v>
      </c>
      <c r="Q2725" s="65">
        <f t="shared" si="3"/>
        <v>3</v>
      </c>
      <c r="R2725" s="65" t="str">
        <f t="shared" si="12"/>
        <v>37.349.187/0001-43</v>
      </c>
      <c r="S2725" s="84"/>
      <c r="T2725" s="84" t="str">
        <f t="shared" si="10"/>
        <v/>
      </c>
      <c r="U2725" s="84" t="str">
        <f t="shared" si="11"/>
        <v/>
      </c>
      <c r="V2725" s="65" t="str">
        <f t="shared" si="5"/>
        <v/>
      </c>
      <c r="W2725" s="84"/>
      <c r="X2725" s="84"/>
      <c r="Y2725" s="85"/>
      <c r="Z2725" s="85"/>
      <c r="AA2725" s="65" t="str">
        <f t="shared" si="6"/>
        <v/>
      </c>
      <c r="AB2725" s="65" t="str">
        <f t="shared" si="7"/>
        <v/>
      </c>
      <c r="AC2725" s="86"/>
      <c r="AD2725" s="87" t="str">
        <f t="shared" si="8"/>
        <v/>
      </c>
      <c r="AE2725" s="84"/>
      <c r="AF2725" s="86">
        <f>IF(AC2725&gt;0,AC2725,'⚙️ Config'!$B$10)</f>
        <v>0.0075</v>
      </c>
      <c r="AG2725" s="88">
        <f t="shared" si="9"/>
        <v>23086.12028</v>
      </c>
      <c r="AH2725" s="88">
        <f>AG2725*'⚙️ Config'!$B$11</f>
        <v>115430.6014</v>
      </c>
      <c r="AI2725" s="88">
        <f>AH2725*'⚙️ Config'!$B$12</f>
        <v>34629.18041</v>
      </c>
      <c r="AJ2725" s="64"/>
      <c r="AK2725" s="84"/>
      <c r="AL2725" s="84"/>
      <c r="AM2725" s="84"/>
      <c r="AN2725" s="84"/>
      <c r="AO2725" s="84"/>
      <c r="AP2725" s="84"/>
      <c r="AQ2725" s="84"/>
    </row>
    <row r="2726" ht="15.0" customHeight="1">
      <c r="A2726" s="93">
        <v>2723.0</v>
      </c>
      <c r="B2726" s="94" t="s">
        <v>5867</v>
      </c>
      <c r="C2726" s="93" t="s">
        <v>141</v>
      </c>
      <c r="D2726" s="93" t="s">
        <v>5868</v>
      </c>
      <c r="E2726" s="95">
        <v>49.38</v>
      </c>
      <c r="F2726" s="93" t="s">
        <v>85</v>
      </c>
      <c r="G2726" s="93" t="s">
        <v>606</v>
      </c>
      <c r="H2726" s="96">
        <v>3073706.8</v>
      </c>
      <c r="I2726" s="93">
        <v>2.0</v>
      </c>
      <c r="J2726" s="97">
        <v>3.8</v>
      </c>
      <c r="K2726" s="94">
        <v>2025.0</v>
      </c>
      <c r="L2726" s="93" t="s">
        <v>387</v>
      </c>
      <c r="M2726" s="93">
        <v>2022.0</v>
      </c>
      <c r="N2726" s="93" t="s">
        <v>208</v>
      </c>
      <c r="O2726" s="65" t="str">
        <f t="shared" si="1"/>
        <v>233614900001</v>
      </c>
      <c r="P2726" s="65">
        <f t="shared" si="2"/>
        <v>5</v>
      </c>
      <c r="Q2726" s="65">
        <f t="shared" si="3"/>
        <v>7</v>
      </c>
      <c r="R2726" s="65" t="str">
        <f t="shared" si="12"/>
        <v>23.361.490/0001-57</v>
      </c>
      <c r="S2726" s="84"/>
      <c r="T2726" s="84" t="str">
        <f t="shared" si="10"/>
        <v/>
      </c>
      <c r="U2726" s="84" t="str">
        <f t="shared" si="11"/>
        <v/>
      </c>
      <c r="V2726" s="65" t="str">
        <f t="shared" si="5"/>
        <v/>
      </c>
      <c r="W2726" s="84"/>
      <c r="X2726" s="84"/>
      <c r="Y2726" s="85"/>
      <c r="Z2726" s="85"/>
      <c r="AA2726" s="65" t="str">
        <f t="shared" si="6"/>
        <v/>
      </c>
      <c r="AB2726" s="65" t="str">
        <f t="shared" si="7"/>
        <v/>
      </c>
      <c r="AC2726" s="86"/>
      <c r="AD2726" s="87" t="str">
        <f t="shared" si="8"/>
        <v/>
      </c>
      <c r="AE2726" s="84"/>
      <c r="AF2726" s="86">
        <f>IF(AC2726&gt;0,AC2726,'⚙️ Config'!$B$10)</f>
        <v>0.0075</v>
      </c>
      <c r="AG2726" s="88">
        <f t="shared" si="9"/>
        <v>23052.801</v>
      </c>
      <c r="AH2726" s="88">
        <f>AG2726*'⚙️ Config'!$B$11</f>
        <v>115264.005</v>
      </c>
      <c r="AI2726" s="88">
        <f>AH2726*'⚙️ Config'!$B$12</f>
        <v>34579.2015</v>
      </c>
      <c r="AJ2726" s="64"/>
      <c r="AK2726" s="84"/>
      <c r="AL2726" s="84"/>
      <c r="AM2726" s="84"/>
      <c r="AN2726" s="84"/>
      <c r="AO2726" s="84"/>
      <c r="AP2726" s="84"/>
      <c r="AQ2726" s="84"/>
    </row>
    <row r="2727" ht="15.0" customHeight="1">
      <c r="A2727" s="93">
        <v>2724.0</v>
      </c>
      <c r="B2727" s="94" t="s">
        <v>5869</v>
      </c>
      <c r="C2727" s="93" t="s">
        <v>141</v>
      </c>
      <c r="D2727" s="93" t="s">
        <v>5870</v>
      </c>
      <c r="E2727" s="95">
        <v>32.92</v>
      </c>
      <c r="F2727" s="93" t="s">
        <v>85</v>
      </c>
      <c r="G2727" s="93" t="s">
        <v>606</v>
      </c>
      <c r="H2727" s="96">
        <v>3055799.43</v>
      </c>
      <c r="I2727" s="93">
        <v>2.0</v>
      </c>
      <c r="J2727" s="97">
        <v>2.8</v>
      </c>
      <c r="K2727" s="94">
        <v>2023.0</v>
      </c>
      <c r="L2727" s="93" t="s">
        <v>630</v>
      </c>
      <c r="M2727" s="93">
        <v>2023.0</v>
      </c>
      <c r="N2727" s="93" t="s">
        <v>161</v>
      </c>
      <c r="O2727" s="65" t="str">
        <f t="shared" si="1"/>
        <v>315996370001</v>
      </c>
      <c r="P2727" s="65">
        <f t="shared" si="2"/>
        <v>7</v>
      </c>
      <c r="Q2727" s="65">
        <f t="shared" si="3"/>
        <v>0</v>
      </c>
      <c r="R2727" s="65" t="str">
        <f t="shared" si="12"/>
        <v>31.599.637/0001-70</v>
      </c>
      <c r="S2727" s="84"/>
      <c r="T2727" s="84" t="str">
        <f t="shared" si="10"/>
        <v/>
      </c>
      <c r="U2727" s="84" t="str">
        <f t="shared" si="11"/>
        <v/>
      </c>
      <c r="V2727" s="65" t="str">
        <f t="shared" si="5"/>
        <v/>
      </c>
      <c r="W2727" s="84"/>
      <c r="X2727" s="84"/>
      <c r="Y2727" s="85"/>
      <c r="Z2727" s="85"/>
      <c r="AA2727" s="65" t="str">
        <f t="shared" si="6"/>
        <v/>
      </c>
      <c r="AB2727" s="65" t="str">
        <f t="shared" si="7"/>
        <v/>
      </c>
      <c r="AC2727" s="86"/>
      <c r="AD2727" s="87" t="str">
        <f t="shared" si="8"/>
        <v/>
      </c>
      <c r="AE2727" s="84"/>
      <c r="AF2727" s="86">
        <f>IF(AC2727&gt;0,AC2727,'⚙️ Config'!$B$10)</f>
        <v>0.0075</v>
      </c>
      <c r="AG2727" s="88">
        <f t="shared" si="9"/>
        <v>22918.49573</v>
      </c>
      <c r="AH2727" s="88">
        <f>AG2727*'⚙️ Config'!$B$11</f>
        <v>114592.4786</v>
      </c>
      <c r="AI2727" s="88">
        <f>AH2727*'⚙️ Config'!$B$12</f>
        <v>34377.74359</v>
      </c>
      <c r="AJ2727" s="64"/>
      <c r="AK2727" s="84"/>
      <c r="AL2727" s="84"/>
      <c r="AM2727" s="84"/>
      <c r="AN2727" s="84"/>
      <c r="AO2727" s="84"/>
      <c r="AP2727" s="84"/>
      <c r="AQ2727" s="84"/>
    </row>
    <row r="2728" ht="15.0" customHeight="1">
      <c r="A2728" s="93">
        <v>2725.0</v>
      </c>
      <c r="B2728" s="94" t="s">
        <v>5871</v>
      </c>
      <c r="C2728" s="93" t="s">
        <v>141</v>
      </c>
      <c r="D2728" s="93" t="s">
        <v>5872</v>
      </c>
      <c r="E2728" s="95">
        <v>44.22</v>
      </c>
      <c r="F2728" s="93" t="s">
        <v>85</v>
      </c>
      <c r="G2728" s="93" t="s">
        <v>606</v>
      </c>
      <c r="H2728" s="96">
        <v>3052373.58</v>
      </c>
      <c r="I2728" s="93">
        <v>1.0</v>
      </c>
      <c r="J2728" s="97">
        <v>2.4</v>
      </c>
      <c r="K2728" s="94">
        <v>2023.0</v>
      </c>
      <c r="L2728" s="93" t="s">
        <v>177</v>
      </c>
      <c r="M2728" s="93">
        <v>2023.0</v>
      </c>
      <c r="N2728" s="93" t="s">
        <v>161</v>
      </c>
      <c r="O2728" s="65" t="str">
        <f t="shared" si="1"/>
        <v>271885790001</v>
      </c>
      <c r="P2728" s="65">
        <f t="shared" si="2"/>
        <v>1</v>
      </c>
      <c r="Q2728" s="65">
        <f t="shared" si="3"/>
        <v>4</v>
      </c>
      <c r="R2728" s="65" t="str">
        <f t="shared" si="12"/>
        <v>27.188.579/0001-14</v>
      </c>
      <c r="S2728" s="84"/>
      <c r="T2728" s="84" t="str">
        <f t="shared" si="10"/>
        <v/>
      </c>
      <c r="U2728" s="84" t="str">
        <f t="shared" si="11"/>
        <v/>
      </c>
      <c r="V2728" s="65" t="str">
        <f t="shared" si="5"/>
        <v/>
      </c>
      <c r="W2728" s="84"/>
      <c r="X2728" s="84"/>
      <c r="Y2728" s="85"/>
      <c r="Z2728" s="85"/>
      <c r="AA2728" s="65" t="str">
        <f t="shared" si="6"/>
        <v/>
      </c>
      <c r="AB2728" s="65" t="str">
        <f t="shared" si="7"/>
        <v/>
      </c>
      <c r="AC2728" s="86"/>
      <c r="AD2728" s="87" t="str">
        <f t="shared" si="8"/>
        <v/>
      </c>
      <c r="AE2728" s="84"/>
      <c r="AF2728" s="86">
        <f>IF(AC2728&gt;0,AC2728,'⚙️ Config'!$B$10)</f>
        <v>0.0075</v>
      </c>
      <c r="AG2728" s="88">
        <f t="shared" si="9"/>
        <v>22892.80185</v>
      </c>
      <c r="AH2728" s="88">
        <f>AG2728*'⚙️ Config'!$B$11</f>
        <v>114464.0093</v>
      </c>
      <c r="AI2728" s="88">
        <f>AH2728*'⚙️ Config'!$B$12</f>
        <v>34339.20278</v>
      </c>
      <c r="AJ2728" s="64"/>
      <c r="AK2728" s="84"/>
      <c r="AL2728" s="84"/>
      <c r="AM2728" s="84"/>
      <c r="AN2728" s="84"/>
      <c r="AO2728" s="84"/>
      <c r="AP2728" s="84"/>
      <c r="AQ2728" s="84"/>
    </row>
    <row r="2729" ht="15.0" customHeight="1">
      <c r="A2729" s="93">
        <v>2726.0</v>
      </c>
      <c r="B2729" s="94" t="s">
        <v>5873</v>
      </c>
      <c r="C2729" s="93" t="s">
        <v>141</v>
      </c>
      <c r="D2729" s="93" t="s">
        <v>5874</v>
      </c>
      <c r="E2729" s="95">
        <v>36.51</v>
      </c>
      <c r="F2729" s="93" t="s">
        <v>85</v>
      </c>
      <c r="G2729" s="93" t="s">
        <v>606</v>
      </c>
      <c r="H2729" s="96">
        <v>3051602.48</v>
      </c>
      <c r="I2729" s="93">
        <v>2.0</v>
      </c>
      <c r="J2729" s="97">
        <v>3.0</v>
      </c>
      <c r="K2729" s="94">
        <v>2024.0</v>
      </c>
      <c r="L2729" s="93" t="s">
        <v>202</v>
      </c>
      <c r="M2729" s="93">
        <v>2023.0</v>
      </c>
      <c r="N2729" s="93" t="s">
        <v>161</v>
      </c>
      <c r="O2729" s="65" t="str">
        <f t="shared" si="1"/>
        <v>404834660001</v>
      </c>
      <c r="P2729" s="65">
        <f t="shared" si="2"/>
        <v>0</v>
      </c>
      <c r="Q2729" s="65">
        <f t="shared" si="3"/>
        <v>0</v>
      </c>
      <c r="R2729" s="65" t="str">
        <f t="shared" si="12"/>
        <v>40.483.466/0001-00</v>
      </c>
      <c r="S2729" s="84"/>
      <c r="T2729" s="84" t="str">
        <f t="shared" si="10"/>
        <v/>
      </c>
      <c r="U2729" s="84" t="str">
        <f t="shared" si="11"/>
        <v/>
      </c>
      <c r="V2729" s="65" t="str">
        <f t="shared" si="5"/>
        <v/>
      </c>
      <c r="W2729" s="84"/>
      <c r="X2729" s="84"/>
      <c r="Y2729" s="85"/>
      <c r="Z2729" s="85"/>
      <c r="AA2729" s="65" t="str">
        <f t="shared" si="6"/>
        <v/>
      </c>
      <c r="AB2729" s="65" t="str">
        <f t="shared" si="7"/>
        <v/>
      </c>
      <c r="AC2729" s="86"/>
      <c r="AD2729" s="87" t="str">
        <f t="shared" si="8"/>
        <v/>
      </c>
      <c r="AE2729" s="84"/>
      <c r="AF2729" s="86">
        <f>IF(AC2729&gt;0,AC2729,'⚙️ Config'!$B$10)</f>
        <v>0.0075</v>
      </c>
      <c r="AG2729" s="88">
        <f t="shared" si="9"/>
        <v>22887.0186</v>
      </c>
      <c r="AH2729" s="88">
        <f>AG2729*'⚙️ Config'!$B$11</f>
        <v>114435.093</v>
      </c>
      <c r="AI2729" s="88">
        <f>AH2729*'⚙️ Config'!$B$12</f>
        <v>34330.5279</v>
      </c>
      <c r="AJ2729" s="64"/>
      <c r="AK2729" s="84"/>
      <c r="AL2729" s="84"/>
      <c r="AM2729" s="84"/>
      <c r="AN2729" s="84"/>
      <c r="AO2729" s="84"/>
      <c r="AP2729" s="84"/>
      <c r="AQ2729" s="84"/>
    </row>
    <row r="2730" ht="15.0" customHeight="1">
      <c r="A2730" s="93">
        <v>2727.0</v>
      </c>
      <c r="B2730" s="94" t="s">
        <v>5875</v>
      </c>
      <c r="C2730" s="93" t="s">
        <v>141</v>
      </c>
      <c r="D2730" s="93" t="s">
        <v>5876</v>
      </c>
      <c r="E2730" s="95">
        <v>30.67</v>
      </c>
      <c r="F2730" s="93" t="s">
        <v>85</v>
      </c>
      <c r="G2730" s="93" t="s">
        <v>606</v>
      </c>
      <c r="H2730" s="96">
        <v>3047264.45</v>
      </c>
      <c r="I2730" s="93">
        <v>2.0</v>
      </c>
      <c r="J2730" s="97">
        <v>2.9</v>
      </c>
      <c r="K2730" s="94">
        <v>2023.0</v>
      </c>
      <c r="L2730" s="93" t="s">
        <v>144</v>
      </c>
      <c r="M2730" s="93">
        <v>2023.0</v>
      </c>
      <c r="N2730" s="93" t="s">
        <v>161</v>
      </c>
      <c r="O2730" s="65" t="str">
        <f t="shared" si="1"/>
        <v>128685810001</v>
      </c>
      <c r="P2730" s="65">
        <f t="shared" si="2"/>
        <v>6</v>
      </c>
      <c r="Q2730" s="65">
        <f t="shared" si="3"/>
        <v>7</v>
      </c>
      <c r="R2730" s="65" t="str">
        <f t="shared" si="12"/>
        <v>12.868.581/0001-67</v>
      </c>
      <c r="S2730" s="84"/>
      <c r="T2730" s="84" t="str">
        <f t="shared" si="10"/>
        <v/>
      </c>
      <c r="U2730" s="84" t="str">
        <f t="shared" si="11"/>
        <v/>
      </c>
      <c r="V2730" s="65" t="str">
        <f t="shared" si="5"/>
        <v/>
      </c>
      <c r="W2730" s="84"/>
      <c r="X2730" s="84"/>
      <c r="Y2730" s="85"/>
      <c r="Z2730" s="85"/>
      <c r="AA2730" s="65" t="str">
        <f t="shared" si="6"/>
        <v/>
      </c>
      <c r="AB2730" s="65" t="str">
        <f t="shared" si="7"/>
        <v/>
      </c>
      <c r="AC2730" s="86"/>
      <c r="AD2730" s="87" t="str">
        <f t="shared" si="8"/>
        <v/>
      </c>
      <c r="AE2730" s="84"/>
      <c r="AF2730" s="86">
        <f>IF(AC2730&gt;0,AC2730,'⚙️ Config'!$B$10)</f>
        <v>0.0075</v>
      </c>
      <c r="AG2730" s="88">
        <f t="shared" si="9"/>
        <v>22854.48338</v>
      </c>
      <c r="AH2730" s="88">
        <f>AG2730*'⚙️ Config'!$B$11</f>
        <v>114272.4169</v>
      </c>
      <c r="AI2730" s="88">
        <f>AH2730*'⚙️ Config'!$B$12</f>
        <v>34281.72506</v>
      </c>
      <c r="AJ2730" s="64"/>
      <c r="AK2730" s="84"/>
      <c r="AL2730" s="84"/>
      <c r="AM2730" s="84"/>
      <c r="AN2730" s="84"/>
      <c r="AO2730" s="84"/>
      <c r="AP2730" s="84"/>
      <c r="AQ2730" s="84"/>
    </row>
    <row r="2731" ht="15.0" customHeight="1">
      <c r="A2731" s="93">
        <v>2728.0</v>
      </c>
      <c r="B2731" s="94" t="s">
        <v>5877</v>
      </c>
      <c r="C2731" s="93" t="s">
        <v>141</v>
      </c>
      <c r="D2731" s="93" t="s">
        <v>5878</v>
      </c>
      <c r="E2731" s="95">
        <v>35.99</v>
      </c>
      <c r="F2731" s="93" t="s">
        <v>85</v>
      </c>
      <c r="G2731" s="93" t="s">
        <v>606</v>
      </c>
      <c r="H2731" s="96">
        <v>3043795.21</v>
      </c>
      <c r="I2731" s="93">
        <v>1.0</v>
      </c>
      <c r="J2731" s="97">
        <v>3.9</v>
      </c>
      <c r="K2731" s="94">
        <v>2022.0</v>
      </c>
      <c r="L2731" s="93" t="s">
        <v>295</v>
      </c>
      <c r="M2731" s="93">
        <v>2022.0</v>
      </c>
      <c r="N2731" s="93" t="s">
        <v>342</v>
      </c>
      <c r="O2731" s="65" t="str">
        <f t="shared" si="1"/>
        <v>090739000001</v>
      </c>
      <c r="P2731" s="65">
        <f t="shared" si="2"/>
        <v>3</v>
      </c>
      <c r="Q2731" s="65">
        <f t="shared" si="3"/>
        <v>3</v>
      </c>
      <c r="R2731" s="65" t="str">
        <f t="shared" si="12"/>
        <v>09.073.900/0001-33</v>
      </c>
      <c r="S2731" s="84"/>
      <c r="T2731" s="84" t="str">
        <f t="shared" si="10"/>
        <v/>
      </c>
      <c r="U2731" s="84" t="str">
        <f t="shared" si="11"/>
        <v/>
      </c>
      <c r="V2731" s="65" t="str">
        <f t="shared" si="5"/>
        <v/>
      </c>
      <c r="W2731" s="84"/>
      <c r="X2731" s="84"/>
      <c r="Y2731" s="85"/>
      <c r="Z2731" s="85"/>
      <c r="AA2731" s="65" t="str">
        <f t="shared" si="6"/>
        <v/>
      </c>
      <c r="AB2731" s="65" t="str">
        <f t="shared" si="7"/>
        <v/>
      </c>
      <c r="AC2731" s="86"/>
      <c r="AD2731" s="87" t="str">
        <f t="shared" si="8"/>
        <v/>
      </c>
      <c r="AE2731" s="84"/>
      <c r="AF2731" s="86">
        <f>IF(AC2731&gt;0,AC2731,'⚙️ Config'!$B$10)</f>
        <v>0.0075</v>
      </c>
      <c r="AG2731" s="88">
        <f t="shared" si="9"/>
        <v>22828.46408</v>
      </c>
      <c r="AH2731" s="88">
        <f>AG2731*'⚙️ Config'!$B$11</f>
        <v>114142.3204</v>
      </c>
      <c r="AI2731" s="88">
        <f>AH2731*'⚙️ Config'!$B$12</f>
        <v>34242.69611</v>
      </c>
      <c r="AJ2731" s="64"/>
      <c r="AK2731" s="84"/>
      <c r="AL2731" s="84"/>
      <c r="AM2731" s="84"/>
      <c r="AN2731" s="84"/>
      <c r="AO2731" s="84"/>
      <c r="AP2731" s="84"/>
      <c r="AQ2731" s="84"/>
    </row>
    <row r="2732" ht="15.0" customHeight="1">
      <c r="A2732" s="93">
        <v>2729.0</v>
      </c>
      <c r="B2732" s="94" t="s">
        <v>5879</v>
      </c>
      <c r="C2732" s="93" t="s">
        <v>141</v>
      </c>
      <c r="D2732" s="93" t="s">
        <v>5880</v>
      </c>
      <c r="E2732" s="95">
        <v>31.17</v>
      </c>
      <c r="F2732" s="93" t="s">
        <v>85</v>
      </c>
      <c r="G2732" s="93" t="s">
        <v>606</v>
      </c>
      <c r="H2732" s="96">
        <v>3040800.55</v>
      </c>
      <c r="I2732" s="93">
        <v>2.0</v>
      </c>
      <c r="J2732" s="97">
        <v>3.9</v>
      </c>
      <c r="K2732" s="94">
        <v>2024.0</v>
      </c>
      <c r="L2732" s="93" t="s">
        <v>976</v>
      </c>
      <c r="M2732" s="93">
        <v>2022.0</v>
      </c>
      <c r="N2732" s="93" t="s">
        <v>189</v>
      </c>
      <c r="O2732" s="65" t="str">
        <f t="shared" si="1"/>
        <v>105469000001</v>
      </c>
      <c r="P2732" s="65">
        <f t="shared" si="2"/>
        <v>9</v>
      </c>
      <c r="Q2732" s="65">
        <f t="shared" si="3"/>
        <v>2</v>
      </c>
      <c r="R2732" s="65" t="str">
        <f t="shared" si="12"/>
        <v>10.546.900/0001-92</v>
      </c>
      <c r="S2732" s="84"/>
      <c r="T2732" s="84" t="str">
        <f t="shared" si="10"/>
        <v/>
      </c>
      <c r="U2732" s="84" t="str">
        <f t="shared" si="11"/>
        <v/>
      </c>
      <c r="V2732" s="65" t="str">
        <f t="shared" si="5"/>
        <v/>
      </c>
      <c r="W2732" s="84"/>
      <c r="X2732" s="84"/>
      <c r="Y2732" s="85"/>
      <c r="Z2732" s="85"/>
      <c r="AA2732" s="65" t="str">
        <f t="shared" si="6"/>
        <v/>
      </c>
      <c r="AB2732" s="65" t="str">
        <f t="shared" si="7"/>
        <v/>
      </c>
      <c r="AC2732" s="86"/>
      <c r="AD2732" s="87" t="str">
        <f t="shared" si="8"/>
        <v/>
      </c>
      <c r="AE2732" s="84"/>
      <c r="AF2732" s="86">
        <f>IF(AC2732&gt;0,AC2732,'⚙️ Config'!$B$10)</f>
        <v>0.0075</v>
      </c>
      <c r="AG2732" s="88">
        <f t="shared" si="9"/>
        <v>22806.00413</v>
      </c>
      <c r="AH2732" s="88">
        <f>AG2732*'⚙️ Config'!$B$11</f>
        <v>114030.0206</v>
      </c>
      <c r="AI2732" s="88">
        <f>AH2732*'⚙️ Config'!$B$12</f>
        <v>34209.00619</v>
      </c>
      <c r="AJ2732" s="64"/>
      <c r="AK2732" s="84"/>
      <c r="AL2732" s="84"/>
      <c r="AM2732" s="84"/>
      <c r="AN2732" s="84"/>
      <c r="AO2732" s="84"/>
      <c r="AP2732" s="84"/>
      <c r="AQ2732" s="84"/>
    </row>
    <row r="2733" ht="15.0" customHeight="1">
      <c r="A2733" s="93">
        <v>2730.0</v>
      </c>
      <c r="B2733" s="94" t="s">
        <v>5881</v>
      </c>
      <c r="C2733" s="93" t="s">
        <v>141</v>
      </c>
      <c r="D2733" s="93" t="s">
        <v>5882</v>
      </c>
      <c r="E2733" s="95">
        <v>46.01</v>
      </c>
      <c r="F2733" s="93" t="s">
        <v>85</v>
      </c>
      <c r="G2733" s="93" t="s">
        <v>606</v>
      </c>
      <c r="H2733" s="96">
        <v>3024935.46</v>
      </c>
      <c r="I2733" s="93">
        <v>1.0</v>
      </c>
      <c r="J2733" s="97">
        <v>2.2</v>
      </c>
      <c r="K2733" s="94">
        <v>2024.0</v>
      </c>
      <c r="L2733" s="93" t="s">
        <v>268</v>
      </c>
      <c r="M2733" s="93">
        <v>2024.0</v>
      </c>
      <c r="N2733" s="93" t="s">
        <v>145</v>
      </c>
      <c r="O2733" s="65" t="str">
        <f t="shared" si="1"/>
        <v>222616260001</v>
      </c>
      <c r="P2733" s="65">
        <f t="shared" si="2"/>
        <v>9</v>
      </c>
      <c r="Q2733" s="65">
        <f t="shared" si="3"/>
        <v>4</v>
      </c>
      <c r="R2733" s="65" t="str">
        <f t="shared" si="12"/>
        <v>22.261.626/0001-94</v>
      </c>
      <c r="S2733" s="84"/>
      <c r="T2733" s="84" t="str">
        <f t="shared" si="10"/>
        <v/>
      </c>
      <c r="U2733" s="84" t="str">
        <f t="shared" si="11"/>
        <v/>
      </c>
      <c r="V2733" s="65" t="str">
        <f t="shared" si="5"/>
        <v/>
      </c>
      <c r="W2733" s="84"/>
      <c r="X2733" s="84"/>
      <c r="Y2733" s="85"/>
      <c r="Z2733" s="85"/>
      <c r="AA2733" s="65" t="str">
        <f t="shared" si="6"/>
        <v/>
      </c>
      <c r="AB2733" s="65" t="str">
        <f t="shared" si="7"/>
        <v/>
      </c>
      <c r="AC2733" s="86"/>
      <c r="AD2733" s="87" t="str">
        <f t="shared" si="8"/>
        <v/>
      </c>
      <c r="AE2733" s="84"/>
      <c r="AF2733" s="86">
        <f>IF(AC2733&gt;0,AC2733,'⚙️ Config'!$B$10)</f>
        <v>0.0075</v>
      </c>
      <c r="AG2733" s="88">
        <f t="shared" si="9"/>
        <v>22687.01595</v>
      </c>
      <c r="AH2733" s="88">
        <f>AG2733*'⚙️ Config'!$B$11</f>
        <v>113435.0798</v>
      </c>
      <c r="AI2733" s="88">
        <f>AH2733*'⚙️ Config'!$B$12</f>
        <v>34030.52393</v>
      </c>
      <c r="AJ2733" s="64"/>
      <c r="AK2733" s="84"/>
      <c r="AL2733" s="84"/>
      <c r="AM2733" s="84"/>
      <c r="AN2733" s="84"/>
      <c r="AO2733" s="84"/>
      <c r="AP2733" s="84"/>
      <c r="AQ2733" s="84"/>
    </row>
    <row r="2734" ht="15.0" customHeight="1">
      <c r="A2734" s="93">
        <v>2731.0</v>
      </c>
      <c r="B2734" s="94" t="s">
        <v>5883</v>
      </c>
      <c r="C2734" s="93" t="s">
        <v>141</v>
      </c>
      <c r="D2734" s="93" t="s">
        <v>5884</v>
      </c>
      <c r="E2734" s="95">
        <v>36.36</v>
      </c>
      <c r="F2734" s="93" t="s">
        <v>85</v>
      </c>
      <c r="G2734" s="93" t="s">
        <v>606</v>
      </c>
      <c r="H2734" s="96">
        <v>3021841.29</v>
      </c>
      <c r="I2734" s="93">
        <v>1.0</v>
      </c>
      <c r="J2734" s="97">
        <v>3.8</v>
      </c>
      <c r="K2734" s="94">
        <v>2022.0</v>
      </c>
      <c r="L2734" s="93" t="s">
        <v>202</v>
      </c>
      <c r="M2734" s="93">
        <v>2022.0</v>
      </c>
      <c r="N2734" s="93" t="s">
        <v>161</v>
      </c>
      <c r="O2734" s="65" t="str">
        <f t="shared" si="1"/>
        <v>026506140001</v>
      </c>
      <c r="P2734" s="65">
        <f t="shared" si="2"/>
        <v>4</v>
      </c>
      <c r="Q2734" s="65">
        <f t="shared" si="3"/>
        <v>4</v>
      </c>
      <c r="R2734" s="65" t="str">
        <f t="shared" si="12"/>
        <v>02.650.614/0001-44</v>
      </c>
      <c r="S2734" s="84"/>
      <c r="T2734" s="84" t="str">
        <f t="shared" si="10"/>
        <v/>
      </c>
      <c r="U2734" s="84" t="str">
        <f t="shared" si="11"/>
        <v/>
      </c>
      <c r="V2734" s="65" t="str">
        <f t="shared" si="5"/>
        <v/>
      </c>
      <c r="W2734" s="84"/>
      <c r="X2734" s="84"/>
      <c r="Y2734" s="85"/>
      <c r="Z2734" s="85"/>
      <c r="AA2734" s="65" t="str">
        <f t="shared" si="6"/>
        <v/>
      </c>
      <c r="AB2734" s="65" t="str">
        <f t="shared" si="7"/>
        <v/>
      </c>
      <c r="AC2734" s="86"/>
      <c r="AD2734" s="87" t="str">
        <f t="shared" si="8"/>
        <v/>
      </c>
      <c r="AE2734" s="84"/>
      <c r="AF2734" s="86">
        <f>IF(AC2734&gt;0,AC2734,'⚙️ Config'!$B$10)</f>
        <v>0.0075</v>
      </c>
      <c r="AG2734" s="88">
        <f t="shared" si="9"/>
        <v>22663.80968</v>
      </c>
      <c r="AH2734" s="88">
        <f>AG2734*'⚙️ Config'!$B$11</f>
        <v>113319.0484</v>
      </c>
      <c r="AI2734" s="88">
        <f>AH2734*'⚙️ Config'!$B$12</f>
        <v>33995.71451</v>
      </c>
      <c r="AJ2734" s="64"/>
      <c r="AK2734" s="84"/>
      <c r="AL2734" s="84"/>
      <c r="AM2734" s="84"/>
      <c r="AN2734" s="84"/>
      <c r="AO2734" s="84"/>
      <c r="AP2734" s="84"/>
      <c r="AQ2734" s="84"/>
    </row>
    <row r="2735" ht="15.0" customHeight="1">
      <c r="A2735" s="93">
        <v>2732.0</v>
      </c>
      <c r="B2735" s="94" t="s">
        <v>5885</v>
      </c>
      <c r="C2735" s="93" t="s">
        <v>141</v>
      </c>
      <c r="D2735" s="93" t="s">
        <v>5886</v>
      </c>
      <c r="E2735" s="95">
        <v>37.64</v>
      </c>
      <c r="F2735" s="93" t="s">
        <v>85</v>
      </c>
      <c r="G2735" s="93" t="s">
        <v>606</v>
      </c>
      <c r="H2735" s="96">
        <v>3021500.73</v>
      </c>
      <c r="I2735" s="93">
        <v>2.0</v>
      </c>
      <c r="J2735" s="97">
        <v>2.9</v>
      </c>
      <c r="K2735" s="94">
        <v>2024.0</v>
      </c>
      <c r="L2735" s="93" t="s">
        <v>202</v>
      </c>
      <c r="M2735" s="93">
        <v>2023.0</v>
      </c>
      <c r="N2735" s="93" t="s">
        <v>161</v>
      </c>
      <c r="O2735" s="65" t="str">
        <f t="shared" si="1"/>
        <v>178800520001</v>
      </c>
      <c r="P2735" s="65">
        <f t="shared" si="2"/>
        <v>0</v>
      </c>
      <c r="Q2735" s="65">
        <f t="shared" si="3"/>
        <v>0</v>
      </c>
      <c r="R2735" s="65" t="str">
        <f t="shared" si="12"/>
        <v>17.880.052/0001-00</v>
      </c>
      <c r="S2735" s="84"/>
      <c r="T2735" s="84" t="str">
        <f t="shared" si="10"/>
        <v/>
      </c>
      <c r="U2735" s="84" t="str">
        <f t="shared" si="11"/>
        <v/>
      </c>
      <c r="V2735" s="65" t="str">
        <f t="shared" si="5"/>
        <v/>
      </c>
      <c r="W2735" s="84"/>
      <c r="X2735" s="84"/>
      <c r="Y2735" s="85"/>
      <c r="Z2735" s="85"/>
      <c r="AA2735" s="65" t="str">
        <f t="shared" si="6"/>
        <v/>
      </c>
      <c r="AB2735" s="65" t="str">
        <f t="shared" si="7"/>
        <v/>
      </c>
      <c r="AC2735" s="86"/>
      <c r="AD2735" s="87" t="str">
        <f t="shared" si="8"/>
        <v/>
      </c>
      <c r="AE2735" s="84"/>
      <c r="AF2735" s="86">
        <f>IF(AC2735&gt;0,AC2735,'⚙️ Config'!$B$10)</f>
        <v>0.0075</v>
      </c>
      <c r="AG2735" s="88">
        <f t="shared" si="9"/>
        <v>22661.25548</v>
      </c>
      <c r="AH2735" s="88">
        <f>AG2735*'⚙️ Config'!$B$11</f>
        <v>113306.2774</v>
      </c>
      <c r="AI2735" s="88">
        <f>AH2735*'⚙️ Config'!$B$12</f>
        <v>33991.88321</v>
      </c>
      <c r="AJ2735" s="64"/>
      <c r="AK2735" s="84"/>
      <c r="AL2735" s="84"/>
      <c r="AM2735" s="84"/>
      <c r="AN2735" s="84"/>
      <c r="AO2735" s="84"/>
      <c r="AP2735" s="84"/>
      <c r="AQ2735" s="84"/>
    </row>
    <row r="2736" ht="15.0" customHeight="1">
      <c r="A2736" s="93">
        <v>2733.0</v>
      </c>
      <c r="B2736" s="94" t="s">
        <v>5887</v>
      </c>
      <c r="C2736" s="93" t="s">
        <v>5888</v>
      </c>
      <c r="D2736" s="93" t="s">
        <v>5889</v>
      </c>
      <c r="E2736" s="95">
        <v>37.4</v>
      </c>
      <c r="F2736" s="93" t="s">
        <v>85</v>
      </c>
      <c r="G2736" s="93" t="s">
        <v>606</v>
      </c>
      <c r="H2736" s="96">
        <v>3000341.08</v>
      </c>
      <c r="I2736" s="93">
        <v>2.0</v>
      </c>
      <c r="J2736" s="97">
        <v>2.2</v>
      </c>
      <c r="K2736" s="94">
        <v>2024.0</v>
      </c>
      <c r="L2736" s="93" t="s">
        <v>295</v>
      </c>
      <c r="M2736" s="93">
        <v>2024.0</v>
      </c>
      <c r="N2736" s="93" t="s">
        <v>161</v>
      </c>
      <c r="O2736" s="65" t="str">
        <f t="shared" si="1"/>
        <v>105084540001</v>
      </c>
      <c r="P2736" s="65">
        <f t="shared" si="2"/>
        <v>2</v>
      </c>
      <c r="Q2736" s="65">
        <f t="shared" si="3"/>
        <v>1</v>
      </c>
      <c r="R2736" s="65" t="str">
        <f t="shared" si="12"/>
        <v>10.508.454/0001-21</v>
      </c>
      <c r="S2736" s="84"/>
      <c r="T2736" s="84" t="str">
        <f t="shared" si="10"/>
        <v/>
      </c>
      <c r="U2736" s="84" t="str">
        <f t="shared" si="11"/>
        <v/>
      </c>
      <c r="V2736" s="65" t="str">
        <f t="shared" si="5"/>
        <v/>
      </c>
      <c r="W2736" s="84"/>
      <c r="X2736" s="84"/>
      <c r="Y2736" s="85"/>
      <c r="Z2736" s="85"/>
      <c r="AA2736" s="65" t="str">
        <f t="shared" si="6"/>
        <v/>
      </c>
      <c r="AB2736" s="65" t="str">
        <f t="shared" si="7"/>
        <v/>
      </c>
      <c r="AC2736" s="86"/>
      <c r="AD2736" s="87" t="str">
        <f t="shared" si="8"/>
        <v/>
      </c>
      <c r="AE2736" s="84"/>
      <c r="AF2736" s="86">
        <f>IF(AC2736&gt;0,AC2736,'⚙️ Config'!$B$10)</f>
        <v>0.0075</v>
      </c>
      <c r="AG2736" s="88">
        <f t="shared" si="9"/>
        <v>22502.5581</v>
      </c>
      <c r="AH2736" s="88">
        <f>AG2736*'⚙️ Config'!$B$11</f>
        <v>112512.7905</v>
      </c>
      <c r="AI2736" s="88">
        <f>AH2736*'⚙️ Config'!$B$12</f>
        <v>33753.83715</v>
      </c>
      <c r="AJ2736" s="64"/>
      <c r="AK2736" s="84"/>
      <c r="AL2736" s="84"/>
      <c r="AM2736" s="84"/>
      <c r="AN2736" s="84"/>
      <c r="AO2736" s="84"/>
      <c r="AP2736" s="84"/>
      <c r="AQ2736" s="84"/>
    </row>
    <row r="2737" ht="15.0" customHeight="1">
      <c r="A2737" s="93">
        <v>2734.0</v>
      </c>
      <c r="B2737" s="94" t="s">
        <v>5890</v>
      </c>
      <c r="C2737" s="93" t="s">
        <v>141</v>
      </c>
      <c r="D2737" s="93" t="s">
        <v>5891</v>
      </c>
      <c r="E2737" s="95">
        <v>30.67</v>
      </c>
      <c r="F2737" s="93" t="s">
        <v>85</v>
      </c>
      <c r="G2737" s="93" t="s">
        <v>606</v>
      </c>
      <c r="H2737" s="96">
        <v>2999709.52</v>
      </c>
      <c r="I2737" s="93">
        <v>2.0</v>
      </c>
      <c r="J2737" s="97">
        <v>2.9</v>
      </c>
      <c r="K2737" s="94">
        <v>2023.0</v>
      </c>
      <c r="L2737" s="93" t="s">
        <v>387</v>
      </c>
      <c r="M2737" s="93">
        <v>2023.0</v>
      </c>
      <c r="N2737" s="93" t="s">
        <v>161</v>
      </c>
      <c r="O2737" s="65" t="str">
        <f t="shared" si="1"/>
        <v>033843780001</v>
      </c>
      <c r="P2737" s="65">
        <f t="shared" si="2"/>
        <v>2</v>
      </c>
      <c r="Q2737" s="65">
        <f t="shared" si="3"/>
        <v>4</v>
      </c>
      <c r="R2737" s="65" t="str">
        <f t="shared" si="12"/>
        <v>03.384.378/0001-24</v>
      </c>
      <c r="S2737" s="84"/>
      <c r="T2737" s="84" t="str">
        <f t="shared" si="10"/>
        <v/>
      </c>
      <c r="U2737" s="84" t="str">
        <f t="shared" si="11"/>
        <v/>
      </c>
      <c r="V2737" s="65" t="str">
        <f t="shared" si="5"/>
        <v/>
      </c>
      <c r="W2737" s="84"/>
      <c r="X2737" s="84"/>
      <c r="Y2737" s="85"/>
      <c r="Z2737" s="85"/>
      <c r="AA2737" s="65" t="str">
        <f t="shared" si="6"/>
        <v/>
      </c>
      <c r="AB2737" s="65" t="str">
        <f t="shared" si="7"/>
        <v/>
      </c>
      <c r="AC2737" s="86"/>
      <c r="AD2737" s="87" t="str">
        <f t="shared" si="8"/>
        <v/>
      </c>
      <c r="AE2737" s="84"/>
      <c r="AF2737" s="86">
        <f>IF(AC2737&gt;0,AC2737,'⚙️ Config'!$B$10)</f>
        <v>0.0075</v>
      </c>
      <c r="AG2737" s="88">
        <f t="shared" si="9"/>
        <v>22497.8214</v>
      </c>
      <c r="AH2737" s="88">
        <f>AG2737*'⚙️ Config'!$B$11</f>
        <v>112489.107</v>
      </c>
      <c r="AI2737" s="88">
        <f>AH2737*'⚙️ Config'!$B$12</f>
        <v>33746.7321</v>
      </c>
      <c r="AJ2737" s="64"/>
      <c r="AK2737" s="84"/>
      <c r="AL2737" s="84"/>
      <c r="AM2737" s="84"/>
      <c r="AN2737" s="84"/>
      <c r="AO2737" s="84"/>
      <c r="AP2737" s="84"/>
      <c r="AQ2737" s="84"/>
    </row>
    <row r="2738" ht="15.0" customHeight="1">
      <c r="A2738" s="93">
        <v>2735.0</v>
      </c>
      <c r="B2738" s="94" t="s">
        <v>5892</v>
      </c>
      <c r="C2738" s="93" t="s">
        <v>141</v>
      </c>
      <c r="D2738" s="93" t="s">
        <v>5893</v>
      </c>
      <c r="E2738" s="95">
        <v>35.99</v>
      </c>
      <c r="F2738" s="93" t="s">
        <v>85</v>
      </c>
      <c r="G2738" s="93" t="s">
        <v>606</v>
      </c>
      <c r="H2738" s="96">
        <v>2989002.67</v>
      </c>
      <c r="I2738" s="93">
        <v>1.0</v>
      </c>
      <c r="J2738" s="97">
        <v>3.9</v>
      </c>
      <c r="K2738" s="94">
        <v>2022.0</v>
      </c>
      <c r="L2738" s="93" t="s">
        <v>630</v>
      </c>
      <c r="M2738" s="93">
        <v>2022.0</v>
      </c>
      <c r="N2738" s="93" t="s">
        <v>161</v>
      </c>
      <c r="O2738" s="65" t="str">
        <f t="shared" si="1"/>
        <v>080622040001</v>
      </c>
      <c r="P2738" s="65">
        <f t="shared" si="2"/>
        <v>6</v>
      </c>
      <c r="Q2738" s="65">
        <f t="shared" si="3"/>
        <v>9</v>
      </c>
      <c r="R2738" s="65" t="str">
        <f t="shared" si="12"/>
        <v>08.062.204/0001-69</v>
      </c>
      <c r="S2738" s="84"/>
      <c r="T2738" s="84" t="str">
        <f t="shared" si="10"/>
        <v/>
      </c>
      <c r="U2738" s="84" t="str">
        <f t="shared" si="11"/>
        <v/>
      </c>
      <c r="V2738" s="65" t="str">
        <f t="shared" si="5"/>
        <v/>
      </c>
      <c r="W2738" s="84"/>
      <c r="X2738" s="84"/>
      <c r="Y2738" s="85"/>
      <c r="Z2738" s="85"/>
      <c r="AA2738" s="65" t="str">
        <f t="shared" si="6"/>
        <v/>
      </c>
      <c r="AB2738" s="65" t="str">
        <f t="shared" si="7"/>
        <v/>
      </c>
      <c r="AC2738" s="86"/>
      <c r="AD2738" s="87" t="str">
        <f t="shared" si="8"/>
        <v/>
      </c>
      <c r="AE2738" s="84"/>
      <c r="AF2738" s="86">
        <f>IF(AC2738&gt;0,AC2738,'⚙️ Config'!$B$10)</f>
        <v>0.0075</v>
      </c>
      <c r="AG2738" s="88">
        <f t="shared" si="9"/>
        <v>22417.52003</v>
      </c>
      <c r="AH2738" s="88">
        <f>AG2738*'⚙️ Config'!$B$11</f>
        <v>112087.6001</v>
      </c>
      <c r="AI2738" s="88">
        <f>AH2738*'⚙️ Config'!$B$12</f>
        <v>33626.28004</v>
      </c>
      <c r="AJ2738" s="64"/>
      <c r="AK2738" s="84"/>
      <c r="AL2738" s="84"/>
      <c r="AM2738" s="84"/>
      <c r="AN2738" s="84"/>
      <c r="AO2738" s="84"/>
      <c r="AP2738" s="84"/>
      <c r="AQ2738" s="84"/>
    </row>
    <row r="2739" ht="15.0" customHeight="1">
      <c r="A2739" s="93">
        <v>2736.0</v>
      </c>
      <c r="B2739" s="94" t="s">
        <v>5894</v>
      </c>
      <c r="C2739" s="93" t="s">
        <v>141</v>
      </c>
      <c r="D2739" s="93" t="s">
        <v>5895</v>
      </c>
      <c r="E2739" s="95">
        <v>28.43</v>
      </c>
      <c r="F2739" s="93" t="s">
        <v>85</v>
      </c>
      <c r="G2739" s="93" t="s">
        <v>606</v>
      </c>
      <c r="H2739" s="96">
        <v>2983302.29</v>
      </c>
      <c r="I2739" s="93">
        <v>2.0</v>
      </c>
      <c r="J2739" s="97">
        <v>3.7</v>
      </c>
      <c r="K2739" s="94">
        <v>2023.0</v>
      </c>
      <c r="L2739" s="93" t="s">
        <v>630</v>
      </c>
      <c r="M2739" s="93">
        <v>2022.0</v>
      </c>
      <c r="N2739" s="93" t="s">
        <v>161</v>
      </c>
      <c r="O2739" s="65" t="str">
        <f t="shared" si="1"/>
        <v>105401880001</v>
      </c>
      <c r="P2739" s="65">
        <f t="shared" si="2"/>
        <v>1</v>
      </c>
      <c r="Q2739" s="65">
        <f t="shared" si="3"/>
        <v>4</v>
      </c>
      <c r="R2739" s="65" t="str">
        <f t="shared" si="12"/>
        <v>10.540.188/0001-14</v>
      </c>
      <c r="S2739" s="84"/>
      <c r="T2739" s="84" t="str">
        <f t="shared" si="10"/>
        <v/>
      </c>
      <c r="U2739" s="84" t="str">
        <f t="shared" si="11"/>
        <v/>
      </c>
      <c r="V2739" s="65" t="str">
        <f t="shared" si="5"/>
        <v/>
      </c>
      <c r="W2739" s="84"/>
      <c r="X2739" s="84"/>
      <c r="Y2739" s="85"/>
      <c r="Z2739" s="85"/>
      <c r="AA2739" s="65" t="str">
        <f t="shared" si="6"/>
        <v/>
      </c>
      <c r="AB2739" s="65" t="str">
        <f t="shared" si="7"/>
        <v/>
      </c>
      <c r="AC2739" s="86"/>
      <c r="AD2739" s="87" t="str">
        <f t="shared" si="8"/>
        <v/>
      </c>
      <c r="AE2739" s="84"/>
      <c r="AF2739" s="86">
        <f>IF(AC2739&gt;0,AC2739,'⚙️ Config'!$B$10)</f>
        <v>0.0075</v>
      </c>
      <c r="AG2739" s="88">
        <f t="shared" si="9"/>
        <v>22374.76718</v>
      </c>
      <c r="AH2739" s="88">
        <f>AG2739*'⚙️ Config'!$B$11</f>
        <v>111873.8359</v>
      </c>
      <c r="AI2739" s="88">
        <f>AH2739*'⚙️ Config'!$B$12</f>
        <v>33562.15076</v>
      </c>
      <c r="AJ2739" s="64"/>
      <c r="AK2739" s="84"/>
      <c r="AL2739" s="84"/>
      <c r="AM2739" s="84"/>
      <c r="AN2739" s="84"/>
      <c r="AO2739" s="84"/>
      <c r="AP2739" s="84"/>
      <c r="AQ2739" s="84"/>
    </row>
    <row r="2740" ht="15.0" customHeight="1">
      <c r="A2740" s="93">
        <v>2737.0</v>
      </c>
      <c r="B2740" s="94" t="s">
        <v>5896</v>
      </c>
      <c r="C2740" s="93" t="s">
        <v>141</v>
      </c>
      <c r="D2740" s="93" t="s">
        <v>5897</v>
      </c>
      <c r="E2740" s="95">
        <v>27.95</v>
      </c>
      <c r="F2740" s="93" t="s">
        <v>85</v>
      </c>
      <c r="G2740" s="93" t="s">
        <v>606</v>
      </c>
      <c r="H2740" s="96">
        <v>2980089.49</v>
      </c>
      <c r="I2740" s="93">
        <v>2.0</v>
      </c>
      <c r="J2740" s="97">
        <v>3.8</v>
      </c>
      <c r="K2740" s="94">
        <v>2023.0</v>
      </c>
      <c r="L2740" s="93" t="s">
        <v>202</v>
      </c>
      <c r="M2740" s="93">
        <v>2022.0</v>
      </c>
      <c r="N2740" s="93" t="s">
        <v>161</v>
      </c>
      <c r="O2740" s="65" t="str">
        <f t="shared" si="1"/>
        <v>334048030001</v>
      </c>
      <c r="P2740" s="65">
        <f t="shared" si="2"/>
        <v>6</v>
      </c>
      <c r="Q2740" s="65">
        <f t="shared" si="3"/>
        <v>0</v>
      </c>
      <c r="R2740" s="65" t="str">
        <f t="shared" si="12"/>
        <v>33.404.803/0001-60</v>
      </c>
      <c r="S2740" s="84"/>
      <c r="T2740" s="84" t="str">
        <f t="shared" si="10"/>
        <v/>
      </c>
      <c r="U2740" s="84" t="str">
        <f t="shared" si="11"/>
        <v/>
      </c>
      <c r="V2740" s="65" t="str">
        <f t="shared" si="5"/>
        <v/>
      </c>
      <c r="W2740" s="84"/>
      <c r="X2740" s="84"/>
      <c r="Y2740" s="85"/>
      <c r="Z2740" s="85"/>
      <c r="AA2740" s="65" t="str">
        <f t="shared" si="6"/>
        <v/>
      </c>
      <c r="AB2740" s="65" t="str">
        <f t="shared" si="7"/>
        <v/>
      </c>
      <c r="AC2740" s="86"/>
      <c r="AD2740" s="87" t="str">
        <f t="shared" si="8"/>
        <v/>
      </c>
      <c r="AE2740" s="84"/>
      <c r="AF2740" s="86">
        <f>IF(AC2740&gt;0,AC2740,'⚙️ Config'!$B$10)</f>
        <v>0.0075</v>
      </c>
      <c r="AG2740" s="88">
        <f t="shared" si="9"/>
        <v>22350.67118</v>
      </c>
      <c r="AH2740" s="88">
        <f>AG2740*'⚙️ Config'!$B$11</f>
        <v>111753.3559</v>
      </c>
      <c r="AI2740" s="88">
        <f>AH2740*'⚙️ Config'!$B$12</f>
        <v>33526.00676</v>
      </c>
      <c r="AJ2740" s="64"/>
      <c r="AK2740" s="84"/>
      <c r="AL2740" s="84"/>
      <c r="AM2740" s="84"/>
      <c r="AN2740" s="84"/>
      <c r="AO2740" s="84"/>
      <c r="AP2740" s="84"/>
      <c r="AQ2740" s="84"/>
    </row>
    <row r="2741" ht="15.0" customHeight="1">
      <c r="A2741" s="93">
        <v>2738.0</v>
      </c>
      <c r="B2741" s="94" t="s">
        <v>5898</v>
      </c>
      <c r="C2741" s="93" t="s">
        <v>141</v>
      </c>
      <c r="D2741" s="93" t="s">
        <v>5899</v>
      </c>
      <c r="E2741" s="95">
        <v>45.08</v>
      </c>
      <c r="F2741" s="93" t="s">
        <v>85</v>
      </c>
      <c r="G2741" s="93" t="s">
        <v>606</v>
      </c>
      <c r="H2741" s="96">
        <v>2967550.06</v>
      </c>
      <c r="I2741" s="93">
        <v>1.0</v>
      </c>
      <c r="J2741" s="97">
        <v>2.3</v>
      </c>
      <c r="K2741" s="94">
        <v>2023.0</v>
      </c>
      <c r="L2741" s="93" t="s">
        <v>202</v>
      </c>
      <c r="M2741" s="93">
        <v>2023.0</v>
      </c>
      <c r="N2741" s="93" t="s">
        <v>145</v>
      </c>
      <c r="O2741" s="65" t="str">
        <f t="shared" si="1"/>
        <v>002999970001</v>
      </c>
      <c r="P2741" s="65">
        <f t="shared" si="2"/>
        <v>2</v>
      </c>
      <c r="Q2741" s="65">
        <f t="shared" si="3"/>
        <v>2</v>
      </c>
      <c r="R2741" s="65" t="str">
        <f t="shared" si="12"/>
        <v>00.299.997/0001-22</v>
      </c>
      <c r="S2741" s="84"/>
      <c r="T2741" s="84" t="str">
        <f t="shared" si="10"/>
        <v/>
      </c>
      <c r="U2741" s="84" t="str">
        <f t="shared" si="11"/>
        <v/>
      </c>
      <c r="V2741" s="65" t="str">
        <f t="shared" si="5"/>
        <v/>
      </c>
      <c r="W2741" s="84"/>
      <c r="X2741" s="84"/>
      <c r="Y2741" s="85"/>
      <c r="Z2741" s="85"/>
      <c r="AA2741" s="65" t="str">
        <f t="shared" si="6"/>
        <v/>
      </c>
      <c r="AB2741" s="65" t="str">
        <f t="shared" si="7"/>
        <v/>
      </c>
      <c r="AC2741" s="86"/>
      <c r="AD2741" s="87" t="str">
        <f t="shared" si="8"/>
        <v/>
      </c>
      <c r="AE2741" s="84"/>
      <c r="AF2741" s="86">
        <f>IF(AC2741&gt;0,AC2741,'⚙️ Config'!$B$10)</f>
        <v>0.0075</v>
      </c>
      <c r="AG2741" s="88">
        <f t="shared" si="9"/>
        <v>22256.62545</v>
      </c>
      <c r="AH2741" s="88">
        <f>AG2741*'⚙️ Config'!$B$11</f>
        <v>111283.1273</v>
      </c>
      <c r="AI2741" s="88">
        <f>AH2741*'⚙️ Config'!$B$12</f>
        <v>33384.93818</v>
      </c>
      <c r="AJ2741" s="64"/>
      <c r="AK2741" s="84"/>
      <c r="AL2741" s="84"/>
      <c r="AM2741" s="84"/>
      <c r="AN2741" s="84"/>
      <c r="AO2741" s="84"/>
      <c r="AP2741" s="84"/>
      <c r="AQ2741" s="84"/>
    </row>
    <row r="2742" ht="15.0" customHeight="1">
      <c r="A2742" s="93">
        <v>2739.0</v>
      </c>
      <c r="B2742" s="94" t="s">
        <v>5900</v>
      </c>
      <c r="C2742" s="93" t="s">
        <v>141</v>
      </c>
      <c r="D2742" s="93" t="s">
        <v>5901</v>
      </c>
      <c r="E2742" s="95">
        <v>30.34</v>
      </c>
      <c r="F2742" s="93" t="s">
        <v>85</v>
      </c>
      <c r="G2742" s="93" t="s">
        <v>606</v>
      </c>
      <c r="H2742" s="96">
        <v>2961792.24</v>
      </c>
      <c r="I2742" s="93">
        <v>2.0</v>
      </c>
      <c r="J2742" s="97">
        <v>3.4</v>
      </c>
      <c r="K2742" s="94">
        <v>2023.0</v>
      </c>
      <c r="L2742" s="93" t="s">
        <v>630</v>
      </c>
      <c r="M2742" s="93">
        <v>2022.0</v>
      </c>
      <c r="N2742" s="93" t="s">
        <v>145</v>
      </c>
      <c r="O2742" s="65" t="str">
        <f t="shared" si="1"/>
        <v>321621670001</v>
      </c>
      <c r="P2742" s="65">
        <f t="shared" si="2"/>
        <v>4</v>
      </c>
      <c r="Q2742" s="65">
        <f t="shared" si="3"/>
        <v>5</v>
      </c>
      <c r="R2742" s="65" t="str">
        <f t="shared" si="12"/>
        <v>32.162.167/0001-45</v>
      </c>
      <c r="S2742" s="84"/>
      <c r="T2742" s="84" t="str">
        <f t="shared" si="10"/>
        <v/>
      </c>
      <c r="U2742" s="84" t="str">
        <f t="shared" si="11"/>
        <v/>
      </c>
      <c r="V2742" s="65" t="str">
        <f t="shared" si="5"/>
        <v/>
      </c>
      <c r="W2742" s="84"/>
      <c r="X2742" s="84"/>
      <c r="Y2742" s="85"/>
      <c r="Z2742" s="85"/>
      <c r="AA2742" s="65" t="str">
        <f t="shared" si="6"/>
        <v/>
      </c>
      <c r="AB2742" s="65" t="str">
        <f t="shared" si="7"/>
        <v/>
      </c>
      <c r="AC2742" s="86"/>
      <c r="AD2742" s="87" t="str">
        <f t="shared" si="8"/>
        <v/>
      </c>
      <c r="AE2742" s="84"/>
      <c r="AF2742" s="86">
        <f>IF(AC2742&gt;0,AC2742,'⚙️ Config'!$B$10)</f>
        <v>0.0075</v>
      </c>
      <c r="AG2742" s="88">
        <f t="shared" si="9"/>
        <v>22213.4418</v>
      </c>
      <c r="AH2742" s="88">
        <f>AG2742*'⚙️ Config'!$B$11</f>
        <v>111067.209</v>
      </c>
      <c r="AI2742" s="88">
        <f>AH2742*'⚙️ Config'!$B$12</f>
        <v>33320.1627</v>
      </c>
      <c r="AJ2742" s="64"/>
      <c r="AK2742" s="84"/>
      <c r="AL2742" s="84"/>
      <c r="AM2742" s="84"/>
      <c r="AN2742" s="84"/>
      <c r="AO2742" s="84"/>
      <c r="AP2742" s="84"/>
      <c r="AQ2742" s="84"/>
    </row>
    <row r="2743" ht="15.0" customHeight="1">
      <c r="A2743" s="93">
        <v>2740.0</v>
      </c>
      <c r="B2743" s="94" t="s">
        <v>5902</v>
      </c>
      <c r="C2743" s="93" t="s">
        <v>141</v>
      </c>
      <c r="D2743" s="93" t="s">
        <v>5903</v>
      </c>
      <c r="E2743" s="95">
        <v>32.14</v>
      </c>
      <c r="F2743" s="93" t="s">
        <v>85</v>
      </c>
      <c r="G2743" s="93" t="s">
        <v>606</v>
      </c>
      <c r="H2743" s="96">
        <v>2959050.94</v>
      </c>
      <c r="I2743" s="93">
        <v>2.0</v>
      </c>
      <c r="J2743" s="97">
        <v>3.3</v>
      </c>
      <c r="K2743" s="94">
        <v>2024.0</v>
      </c>
      <c r="L2743" s="93" t="s">
        <v>448</v>
      </c>
      <c r="M2743" s="93">
        <v>2022.0</v>
      </c>
      <c r="N2743" s="93" t="s">
        <v>161</v>
      </c>
      <c r="O2743" s="65" t="str">
        <f t="shared" si="1"/>
        <v>236170760001</v>
      </c>
      <c r="P2743" s="65">
        <f t="shared" si="2"/>
        <v>6</v>
      </c>
      <c r="Q2743" s="65">
        <f t="shared" si="3"/>
        <v>6</v>
      </c>
      <c r="R2743" s="65" t="str">
        <f t="shared" si="12"/>
        <v>23.617.076/0001-66</v>
      </c>
      <c r="S2743" s="84"/>
      <c r="T2743" s="84" t="str">
        <f t="shared" si="10"/>
        <v/>
      </c>
      <c r="U2743" s="84" t="str">
        <f t="shared" si="11"/>
        <v/>
      </c>
      <c r="V2743" s="65" t="str">
        <f t="shared" si="5"/>
        <v/>
      </c>
      <c r="W2743" s="84"/>
      <c r="X2743" s="84"/>
      <c r="Y2743" s="85"/>
      <c r="Z2743" s="85"/>
      <c r="AA2743" s="65" t="str">
        <f t="shared" si="6"/>
        <v/>
      </c>
      <c r="AB2743" s="65" t="str">
        <f t="shared" si="7"/>
        <v/>
      </c>
      <c r="AC2743" s="86"/>
      <c r="AD2743" s="87" t="str">
        <f t="shared" si="8"/>
        <v/>
      </c>
      <c r="AE2743" s="84"/>
      <c r="AF2743" s="86">
        <f>IF(AC2743&gt;0,AC2743,'⚙️ Config'!$B$10)</f>
        <v>0.0075</v>
      </c>
      <c r="AG2743" s="88">
        <f t="shared" si="9"/>
        <v>22192.88205</v>
      </c>
      <c r="AH2743" s="88">
        <f>AG2743*'⚙️ Config'!$B$11</f>
        <v>110964.4103</v>
      </c>
      <c r="AI2743" s="88">
        <f>AH2743*'⚙️ Config'!$B$12</f>
        <v>33289.32308</v>
      </c>
      <c r="AJ2743" s="64"/>
      <c r="AK2743" s="84"/>
      <c r="AL2743" s="84"/>
      <c r="AM2743" s="84"/>
      <c r="AN2743" s="84"/>
      <c r="AO2743" s="84"/>
      <c r="AP2743" s="84"/>
      <c r="AQ2743" s="84"/>
    </row>
    <row r="2744" ht="15.0" customHeight="1">
      <c r="A2744" s="93">
        <v>2741.0</v>
      </c>
      <c r="B2744" s="94" t="s">
        <v>5904</v>
      </c>
      <c r="C2744" s="93" t="s">
        <v>141</v>
      </c>
      <c r="D2744" s="93" t="s">
        <v>5905</v>
      </c>
      <c r="E2744" s="95">
        <v>31.54</v>
      </c>
      <c r="F2744" s="93" t="s">
        <v>85</v>
      </c>
      <c r="G2744" s="93" t="s">
        <v>606</v>
      </c>
      <c r="H2744" s="96">
        <v>2957070.38</v>
      </c>
      <c r="I2744" s="93">
        <v>2.0</v>
      </c>
      <c r="J2744" s="97">
        <v>3.1</v>
      </c>
      <c r="K2744" s="94">
        <v>2023.0</v>
      </c>
      <c r="L2744" s="93" t="s">
        <v>202</v>
      </c>
      <c r="M2744" s="93">
        <v>2023.0</v>
      </c>
      <c r="N2744" s="93" t="s">
        <v>189</v>
      </c>
      <c r="O2744" s="65" t="str">
        <f t="shared" si="1"/>
        <v>024961050001</v>
      </c>
      <c r="P2744" s="65">
        <f t="shared" si="2"/>
        <v>0</v>
      </c>
      <c r="Q2744" s="65">
        <f t="shared" si="3"/>
        <v>9</v>
      </c>
      <c r="R2744" s="65" t="str">
        <f t="shared" si="12"/>
        <v>02.496.105/0001-09</v>
      </c>
      <c r="S2744" s="84"/>
      <c r="T2744" s="84" t="str">
        <f t="shared" si="10"/>
        <v/>
      </c>
      <c r="U2744" s="84" t="str">
        <f t="shared" si="11"/>
        <v/>
      </c>
      <c r="V2744" s="65" t="str">
        <f t="shared" si="5"/>
        <v/>
      </c>
      <c r="W2744" s="84"/>
      <c r="X2744" s="84"/>
      <c r="Y2744" s="85"/>
      <c r="Z2744" s="85"/>
      <c r="AA2744" s="65" t="str">
        <f t="shared" si="6"/>
        <v/>
      </c>
      <c r="AB2744" s="65" t="str">
        <f t="shared" si="7"/>
        <v/>
      </c>
      <c r="AC2744" s="86"/>
      <c r="AD2744" s="87" t="str">
        <f t="shared" si="8"/>
        <v/>
      </c>
      <c r="AE2744" s="84"/>
      <c r="AF2744" s="86">
        <f>IF(AC2744&gt;0,AC2744,'⚙️ Config'!$B$10)</f>
        <v>0.0075</v>
      </c>
      <c r="AG2744" s="88">
        <f t="shared" si="9"/>
        <v>22178.02785</v>
      </c>
      <c r="AH2744" s="88">
        <f>AG2744*'⚙️ Config'!$B$11</f>
        <v>110890.1393</v>
      </c>
      <c r="AI2744" s="88">
        <f>AH2744*'⚙️ Config'!$B$12</f>
        <v>33267.04178</v>
      </c>
      <c r="AJ2744" s="64"/>
      <c r="AK2744" s="84"/>
      <c r="AL2744" s="84"/>
      <c r="AM2744" s="84"/>
      <c r="AN2744" s="84"/>
      <c r="AO2744" s="84"/>
      <c r="AP2744" s="84"/>
      <c r="AQ2744" s="84"/>
    </row>
    <row r="2745" ht="15.0" customHeight="1">
      <c r="A2745" s="93">
        <v>2742.0</v>
      </c>
      <c r="B2745" s="94" t="s">
        <v>5906</v>
      </c>
      <c r="C2745" s="93" t="s">
        <v>141</v>
      </c>
      <c r="D2745" s="93" t="s">
        <v>5907</v>
      </c>
      <c r="E2745" s="95">
        <v>34.12</v>
      </c>
      <c r="F2745" s="93" t="s">
        <v>85</v>
      </c>
      <c r="G2745" s="93" t="s">
        <v>606</v>
      </c>
      <c r="H2745" s="96">
        <v>2950873.23</v>
      </c>
      <c r="I2745" s="93">
        <v>2.0</v>
      </c>
      <c r="J2745" s="97">
        <v>2.7</v>
      </c>
      <c r="K2745" s="94">
        <v>2024.0</v>
      </c>
      <c r="L2745" s="93" t="s">
        <v>630</v>
      </c>
      <c r="M2745" s="93">
        <v>2023.0</v>
      </c>
      <c r="N2745" s="93" t="s">
        <v>189</v>
      </c>
      <c r="O2745" s="65" t="str">
        <f t="shared" si="1"/>
        <v>109233910001</v>
      </c>
      <c r="P2745" s="65">
        <f t="shared" si="2"/>
        <v>7</v>
      </c>
      <c r="Q2745" s="65">
        <f t="shared" si="3"/>
        <v>0</v>
      </c>
      <c r="R2745" s="65" t="str">
        <f t="shared" si="12"/>
        <v>10.923.391/0001-70</v>
      </c>
      <c r="S2745" s="84"/>
      <c r="T2745" s="84" t="str">
        <f t="shared" si="10"/>
        <v/>
      </c>
      <c r="U2745" s="84" t="str">
        <f t="shared" si="11"/>
        <v/>
      </c>
      <c r="V2745" s="65" t="str">
        <f t="shared" si="5"/>
        <v/>
      </c>
      <c r="W2745" s="84"/>
      <c r="X2745" s="84"/>
      <c r="Y2745" s="85"/>
      <c r="Z2745" s="85"/>
      <c r="AA2745" s="65" t="str">
        <f t="shared" si="6"/>
        <v/>
      </c>
      <c r="AB2745" s="65" t="str">
        <f t="shared" si="7"/>
        <v/>
      </c>
      <c r="AC2745" s="86"/>
      <c r="AD2745" s="87" t="str">
        <f t="shared" si="8"/>
        <v/>
      </c>
      <c r="AE2745" s="84"/>
      <c r="AF2745" s="86">
        <f>IF(AC2745&gt;0,AC2745,'⚙️ Config'!$B$10)</f>
        <v>0.0075</v>
      </c>
      <c r="AG2745" s="88">
        <f t="shared" si="9"/>
        <v>22131.54923</v>
      </c>
      <c r="AH2745" s="88">
        <f>AG2745*'⚙️ Config'!$B$11</f>
        <v>110657.7461</v>
      </c>
      <c r="AI2745" s="88">
        <f>AH2745*'⚙️ Config'!$B$12</f>
        <v>33197.32384</v>
      </c>
      <c r="AJ2745" s="64"/>
      <c r="AK2745" s="84"/>
      <c r="AL2745" s="84"/>
      <c r="AM2745" s="84"/>
      <c r="AN2745" s="84"/>
      <c r="AO2745" s="84"/>
      <c r="AP2745" s="84"/>
      <c r="AQ2745" s="84"/>
    </row>
    <row r="2746" ht="15.0" customHeight="1">
      <c r="A2746" s="93">
        <v>2743.0</v>
      </c>
      <c r="B2746" s="94" t="s">
        <v>5908</v>
      </c>
      <c r="C2746" s="93" t="s">
        <v>141</v>
      </c>
      <c r="D2746" s="93" t="s">
        <v>5909</v>
      </c>
      <c r="E2746" s="95">
        <v>40.08</v>
      </c>
      <c r="F2746" s="93" t="s">
        <v>85</v>
      </c>
      <c r="G2746" s="93" t="s">
        <v>606</v>
      </c>
      <c r="H2746" s="96">
        <v>2946121.28</v>
      </c>
      <c r="I2746" s="93">
        <v>1.0</v>
      </c>
      <c r="J2746" s="97">
        <v>3.0</v>
      </c>
      <c r="K2746" s="94">
        <v>2023.0</v>
      </c>
      <c r="L2746" s="93" t="s">
        <v>630</v>
      </c>
      <c r="M2746" s="93">
        <v>2023.0</v>
      </c>
      <c r="N2746" s="93" t="s">
        <v>161</v>
      </c>
      <c r="O2746" s="65" t="str">
        <f t="shared" si="1"/>
        <v>326311920001</v>
      </c>
      <c r="P2746" s="65">
        <f t="shared" si="2"/>
        <v>2</v>
      </c>
      <c r="Q2746" s="65">
        <f t="shared" si="3"/>
        <v>0</v>
      </c>
      <c r="R2746" s="65" t="str">
        <f t="shared" si="12"/>
        <v>32.631.192/0001-20</v>
      </c>
      <c r="S2746" s="84"/>
      <c r="T2746" s="84" t="str">
        <f t="shared" si="10"/>
        <v/>
      </c>
      <c r="U2746" s="84" t="str">
        <f t="shared" si="11"/>
        <v/>
      </c>
      <c r="V2746" s="65" t="str">
        <f t="shared" si="5"/>
        <v/>
      </c>
      <c r="W2746" s="84"/>
      <c r="X2746" s="84"/>
      <c r="Y2746" s="85"/>
      <c r="Z2746" s="85"/>
      <c r="AA2746" s="65" t="str">
        <f t="shared" si="6"/>
        <v/>
      </c>
      <c r="AB2746" s="65" t="str">
        <f t="shared" si="7"/>
        <v/>
      </c>
      <c r="AC2746" s="86"/>
      <c r="AD2746" s="87" t="str">
        <f t="shared" si="8"/>
        <v/>
      </c>
      <c r="AE2746" s="84"/>
      <c r="AF2746" s="86">
        <f>IF(AC2746&gt;0,AC2746,'⚙️ Config'!$B$10)</f>
        <v>0.0075</v>
      </c>
      <c r="AG2746" s="88">
        <f t="shared" si="9"/>
        <v>22095.9096</v>
      </c>
      <c r="AH2746" s="88">
        <f>AG2746*'⚙️ Config'!$B$11</f>
        <v>110479.548</v>
      </c>
      <c r="AI2746" s="88">
        <f>AH2746*'⚙️ Config'!$B$12</f>
        <v>33143.8644</v>
      </c>
      <c r="AJ2746" s="64"/>
      <c r="AK2746" s="84"/>
      <c r="AL2746" s="84"/>
      <c r="AM2746" s="84"/>
      <c r="AN2746" s="84"/>
      <c r="AO2746" s="84"/>
      <c r="AP2746" s="84"/>
      <c r="AQ2746" s="84"/>
    </row>
    <row r="2747" ht="15.0" customHeight="1">
      <c r="A2747" s="93">
        <v>2744.0</v>
      </c>
      <c r="B2747" s="94" t="s">
        <v>5910</v>
      </c>
      <c r="C2747" s="93" t="s">
        <v>141</v>
      </c>
      <c r="D2747" s="93" t="s">
        <v>5911</v>
      </c>
      <c r="E2747" s="95">
        <v>26.36</v>
      </c>
      <c r="F2747" s="93" t="s">
        <v>85</v>
      </c>
      <c r="G2747" s="93" t="s">
        <v>606</v>
      </c>
      <c r="H2747" s="96">
        <v>2943989.16</v>
      </c>
      <c r="I2747" s="93">
        <v>2.0</v>
      </c>
      <c r="J2747" s="97">
        <v>3.8</v>
      </c>
      <c r="K2747" s="94">
        <v>2022.0</v>
      </c>
      <c r="L2747" s="93" t="s">
        <v>387</v>
      </c>
      <c r="M2747" s="93">
        <v>2022.0</v>
      </c>
      <c r="N2747" s="93" t="s">
        <v>145</v>
      </c>
      <c r="O2747" s="65" t="str">
        <f t="shared" si="1"/>
        <v>152671030001</v>
      </c>
      <c r="P2747" s="65">
        <f t="shared" si="2"/>
        <v>9</v>
      </c>
      <c r="Q2747" s="65">
        <f t="shared" si="3"/>
        <v>0</v>
      </c>
      <c r="R2747" s="65" t="str">
        <f t="shared" si="12"/>
        <v>15.267.103/0001-90</v>
      </c>
      <c r="S2747" s="84"/>
      <c r="T2747" s="84" t="str">
        <f t="shared" si="10"/>
        <v/>
      </c>
      <c r="U2747" s="84" t="str">
        <f t="shared" si="11"/>
        <v/>
      </c>
      <c r="V2747" s="65" t="str">
        <f t="shared" si="5"/>
        <v/>
      </c>
      <c r="W2747" s="84"/>
      <c r="X2747" s="84"/>
      <c r="Y2747" s="85"/>
      <c r="Z2747" s="85"/>
      <c r="AA2747" s="65" t="str">
        <f t="shared" si="6"/>
        <v/>
      </c>
      <c r="AB2747" s="65" t="str">
        <f t="shared" si="7"/>
        <v/>
      </c>
      <c r="AC2747" s="86"/>
      <c r="AD2747" s="87" t="str">
        <f t="shared" si="8"/>
        <v/>
      </c>
      <c r="AE2747" s="84"/>
      <c r="AF2747" s="86">
        <f>IF(AC2747&gt;0,AC2747,'⚙️ Config'!$B$10)</f>
        <v>0.0075</v>
      </c>
      <c r="AG2747" s="88">
        <f t="shared" si="9"/>
        <v>22079.9187</v>
      </c>
      <c r="AH2747" s="88">
        <f>AG2747*'⚙️ Config'!$B$11</f>
        <v>110399.5935</v>
      </c>
      <c r="AI2747" s="88">
        <f>AH2747*'⚙️ Config'!$B$12</f>
        <v>33119.87805</v>
      </c>
      <c r="AJ2747" s="64"/>
      <c r="AK2747" s="84"/>
      <c r="AL2747" s="84"/>
      <c r="AM2747" s="84"/>
      <c r="AN2747" s="84"/>
      <c r="AO2747" s="84"/>
      <c r="AP2747" s="84"/>
      <c r="AQ2747" s="84"/>
    </row>
    <row r="2748" ht="15.0" customHeight="1">
      <c r="A2748" s="93">
        <v>2745.0</v>
      </c>
      <c r="B2748" s="94" t="s">
        <v>5912</v>
      </c>
      <c r="C2748" s="93" t="s">
        <v>141</v>
      </c>
      <c r="D2748" s="93" t="s">
        <v>5913</v>
      </c>
      <c r="E2748" s="95">
        <v>44.84</v>
      </c>
      <c r="F2748" s="93" t="s">
        <v>85</v>
      </c>
      <c r="G2748" s="93" t="s">
        <v>606</v>
      </c>
      <c r="H2748" s="96">
        <v>2939919.11</v>
      </c>
      <c r="I2748" s="93">
        <v>2.0</v>
      </c>
      <c r="J2748" s="97">
        <v>2.5</v>
      </c>
      <c r="K2748" s="94">
        <v>2025.0</v>
      </c>
      <c r="L2748" s="93" t="s">
        <v>5914</v>
      </c>
      <c r="M2748" s="93">
        <v>2023.0</v>
      </c>
      <c r="N2748" s="93" t="s">
        <v>161</v>
      </c>
      <c r="O2748" s="65" t="str">
        <f t="shared" si="1"/>
        <v>116939550001</v>
      </c>
      <c r="P2748" s="65">
        <f t="shared" si="2"/>
        <v>9</v>
      </c>
      <c r="Q2748" s="65">
        <f t="shared" si="3"/>
        <v>8</v>
      </c>
      <c r="R2748" s="65" t="str">
        <f t="shared" si="12"/>
        <v>11.693.955/0001-98</v>
      </c>
      <c r="S2748" s="84"/>
      <c r="T2748" s="84" t="str">
        <f t="shared" si="10"/>
        <v/>
      </c>
      <c r="U2748" s="84" t="str">
        <f t="shared" si="11"/>
        <v/>
      </c>
      <c r="V2748" s="65" t="str">
        <f t="shared" si="5"/>
        <v/>
      </c>
      <c r="W2748" s="84"/>
      <c r="X2748" s="84"/>
      <c r="Y2748" s="85"/>
      <c r="Z2748" s="85"/>
      <c r="AA2748" s="65" t="str">
        <f t="shared" si="6"/>
        <v/>
      </c>
      <c r="AB2748" s="65" t="str">
        <f t="shared" si="7"/>
        <v/>
      </c>
      <c r="AC2748" s="86"/>
      <c r="AD2748" s="87" t="str">
        <f t="shared" si="8"/>
        <v/>
      </c>
      <c r="AE2748" s="84"/>
      <c r="AF2748" s="86">
        <f>IF(AC2748&gt;0,AC2748,'⚙️ Config'!$B$10)</f>
        <v>0.0075</v>
      </c>
      <c r="AG2748" s="88">
        <f t="shared" si="9"/>
        <v>22049.39333</v>
      </c>
      <c r="AH2748" s="88">
        <f>AG2748*'⚙️ Config'!$B$11</f>
        <v>110246.9666</v>
      </c>
      <c r="AI2748" s="88">
        <f>AH2748*'⚙️ Config'!$B$12</f>
        <v>33074.08999</v>
      </c>
      <c r="AJ2748" s="64"/>
      <c r="AK2748" s="84"/>
      <c r="AL2748" s="84"/>
      <c r="AM2748" s="84"/>
      <c r="AN2748" s="84"/>
      <c r="AO2748" s="84"/>
      <c r="AP2748" s="84"/>
      <c r="AQ2748" s="84"/>
    </row>
    <row r="2749" ht="15.0" customHeight="1">
      <c r="A2749" s="93">
        <v>2746.0</v>
      </c>
      <c r="B2749" s="94" t="s">
        <v>5915</v>
      </c>
      <c r="C2749" s="93" t="s">
        <v>141</v>
      </c>
      <c r="D2749" s="93" t="s">
        <v>5916</v>
      </c>
      <c r="E2749" s="95">
        <v>38.65</v>
      </c>
      <c r="F2749" s="93" t="s">
        <v>85</v>
      </c>
      <c r="G2749" s="93" t="s">
        <v>606</v>
      </c>
      <c r="H2749" s="96">
        <v>2930995.26</v>
      </c>
      <c r="I2749" s="93">
        <v>2.0</v>
      </c>
      <c r="J2749" s="97">
        <v>2.3</v>
      </c>
      <c r="K2749" s="94">
        <v>2024.0</v>
      </c>
      <c r="L2749" s="93" t="s">
        <v>856</v>
      </c>
      <c r="M2749" s="93">
        <v>2023.0</v>
      </c>
      <c r="N2749" s="93" t="s">
        <v>161</v>
      </c>
      <c r="O2749" s="65" t="str">
        <f t="shared" si="1"/>
        <v>427841440001</v>
      </c>
      <c r="P2749" s="65">
        <f t="shared" si="2"/>
        <v>2</v>
      </c>
      <c r="Q2749" s="65">
        <f t="shared" si="3"/>
        <v>6</v>
      </c>
      <c r="R2749" s="65" t="str">
        <f t="shared" si="12"/>
        <v>42.784.144/0001-26</v>
      </c>
      <c r="S2749" s="84"/>
      <c r="T2749" s="84" t="str">
        <f t="shared" si="10"/>
        <v/>
      </c>
      <c r="U2749" s="84" t="str">
        <f t="shared" si="11"/>
        <v/>
      </c>
      <c r="V2749" s="65" t="str">
        <f t="shared" si="5"/>
        <v/>
      </c>
      <c r="W2749" s="84"/>
      <c r="X2749" s="84"/>
      <c r="Y2749" s="85"/>
      <c r="Z2749" s="85"/>
      <c r="AA2749" s="65" t="str">
        <f t="shared" si="6"/>
        <v/>
      </c>
      <c r="AB2749" s="65" t="str">
        <f t="shared" si="7"/>
        <v/>
      </c>
      <c r="AC2749" s="86"/>
      <c r="AD2749" s="87" t="str">
        <f t="shared" si="8"/>
        <v/>
      </c>
      <c r="AE2749" s="84"/>
      <c r="AF2749" s="86">
        <f>IF(AC2749&gt;0,AC2749,'⚙️ Config'!$B$10)</f>
        <v>0.0075</v>
      </c>
      <c r="AG2749" s="88">
        <f t="shared" si="9"/>
        <v>21982.46445</v>
      </c>
      <c r="AH2749" s="88">
        <f>AG2749*'⚙️ Config'!$B$11</f>
        <v>109912.3223</v>
      </c>
      <c r="AI2749" s="88">
        <f>AH2749*'⚙️ Config'!$B$12</f>
        <v>32973.69668</v>
      </c>
      <c r="AJ2749" s="64"/>
      <c r="AK2749" s="84"/>
      <c r="AL2749" s="84"/>
      <c r="AM2749" s="84"/>
      <c r="AN2749" s="84"/>
      <c r="AO2749" s="84"/>
      <c r="AP2749" s="84"/>
      <c r="AQ2749" s="84"/>
    </row>
    <row r="2750" ht="15.0" customHeight="1">
      <c r="A2750" s="93">
        <v>2747.0</v>
      </c>
      <c r="B2750" s="94" t="s">
        <v>5917</v>
      </c>
      <c r="C2750" s="93" t="s">
        <v>141</v>
      </c>
      <c r="D2750" s="93" t="s">
        <v>5918</v>
      </c>
      <c r="E2750" s="95">
        <v>40.95</v>
      </c>
      <c r="F2750" s="93" t="s">
        <v>85</v>
      </c>
      <c r="G2750" s="93" t="s">
        <v>606</v>
      </c>
      <c r="H2750" s="96">
        <v>2927298.87</v>
      </c>
      <c r="I2750" s="93">
        <v>2.0</v>
      </c>
      <c r="J2750" s="97">
        <v>2.8</v>
      </c>
      <c r="K2750" s="94">
        <v>2025.0</v>
      </c>
      <c r="L2750" s="93" t="s">
        <v>630</v>
      </c>
      <c r="M2750" s="93">
        <v>2023.0</v>
      </c>
      <c r="N2750" s="93" t="s">
        <v>161</v>
      </c>
      <c r="O2750" s="65" t="str">
        <f t="shared" si="1"/>
        <v>089179220001</v>
      </c>
      <c r="P2750" s="65">
        <f t="shared" si="2"/>
        <v>7</v>
      </c>
      <c r="Q2750" s="65">
        <f t="shared" si="3"/>
        <v>0</v>
      </c>
      <c r="R2750" s="65" t="str">
        <f t="shared" si="12"/>
        <v>08.917.922/0001-70</v>
      </c>
      <c r="S2750" s="84"/>
      <c r="T2750" s="84" t="str">
        <f t="shared" si="10"/>
        <v/>
      </c>
      <c r="U2750" s="84" t="str">
        <f t="shared" si="11"/>
        <v/>
      </c>
      <c r="V2750" s="65" t="str">
        <f t="shared" si="5"/>
        <v/>
      </c>
      <c r="W2750" s="84"/>
      <c r="X2750" s="84"/>
      <c r="Y2750" s="85"/>
      <c r="Z2750" s="85"/>
      <c r="AA2750" s="65" t="str">
        <f t="shared" si="6"/>
        <v/>
      </c>
      <c r="AB2750" s="65" t="str">
        <f t="shared" si="7"/>
        <v/>
      </c>
      <c r="AC2750" s="86"/>
      <c r="AD2750" s="87" t="str">
        <f t="shared" si="8"/>
        <v/>
      </c>
      <c r="AE2750" s="84"/>
      <c r="AF2750" s="86">
        <f>IF(AC2750&gt;0,AC2750,'⚙️ Config'!$B$10)</f>
        <v>0.0075</v>
      </c>
      <c r="AG2750" s="88">
        <f t="shared" si="9"/>
        <v>21954.74153</v>
      </c>
      <c r="AH2750" s="88">
        <f>AG2750*'⚙️ Config'!$B$11</f>
        <v>109773.7076</v>
      </c>
      <c r="AI2750" s="88">
        <f>AH2750*'⚙️ Config'!$B$12</f>
        <v>32932.11229</v>
      </c>
      <c r="AJ2750" s="64"/>
      <c r="AK2750" s="84"/>
      <c r="AL2750" s="84"/>
      <c r="AM2750" s="84"/>
      <c r="AN2750" s="84"/>
      <c r="AO2750" s="84"/>
      <c r="AP2750" s="84"/>
      <c r="AQ2750" s="84"/>
    </row>
    <row r="2751" ht="15.0" customHeight="1">
      <c r="A2751" s="93">
        <v>2748.0</v>
      </c>
      <c r="B2751" s="94" t="s">
        <v>5919</v>
      </c>
      <c r="C2751" s="93" t="s">
        <v>141</v>
      </c>
      <c r="D2751" s="93" t="s">
        <v>5920</v>
      </c>
      <c r="E2751" s="95">
        <v>31.29</v>
      </c>
      <c r="F2751" s="93" t="s">
        <v>85</v>
      </c>
      <c r="G2751" s="93" t="s">
        <v>606</v>
      </c>
      <c r="H2751" s="96">
        <v>2926978.49</v>
      </c>
      <c r="I2751" s="93">
        <v>2.0</v>
      </c>
      <c r="J2751" s="97">
        <v>2.8</v>
      </c>
      <c r="K2751" s="94">
        <v>2023.0</v>
      </c>
      <c r="L2751" s="93" t="s">
        <v>387</v>
      </c>
      <c r="M2751" s="93">
        <v>2023.0</v>
      </c>
      <c r="N2751" s="93" t="s">
        <v>145</v>
      </c>
      <c r="O2751" s="65" t="str">
        <f t="shared" si="1"/>
        <v>105105330001</v>
      </c>
      <c r="P2751" s="65">
        <f t="shared" si="2"/>
        <v>7</v>
      </c>
      <c r="Q2751" s="65">
        <f t="shared" si="3"/>
        <v>7</v>
      </c>
      <c r="R2751" s="65" t="str">
        <f t="shared" si="12"/>
        <v>10.510.533/0001-77</v>
      </c>
      <c r="S2751" s="84"/>
      <c r="T2751" s="84" t="str">
        <f t="shared" si="10"/>
        <v/>
      </c>
      <c r="U2751" s="84" t="str">
        <f t="shared" si="11"/>
        <v/>
      </c>
      <c r="V2751" s="65" t="str">
        <f t="shared" si="5"/>
        <v/>
      </c>
      <c r="W2751" s="84"/>
      <c r="X2751" s="84"/>
      <c r="Y2751" s="85"/>
      <c r="Z2751" s="85"/>
      <c r="AA2751" s="65" t="str">
        <f t="shared" si="6"/>
        <v/>
      </c>
      <c r="AB2751" s="65" t="str">
        <f t="shared" si="7"/>
        <v/>
      </c>
      <c r="AC2751" s="86"/>
      <c r="AD2751" s="87" t="str">
        <f t="shared" si="8"/>
        <v/>
      </c>
      <c r="AE2751" s="84"/>
      <c r="AF2751" s="86">
        <f>IF(AC2751&gt;0,AC2751,'⚙️ Config'!$B$10)</f>
        <v>0.0075</v>
      </c>
      <c r="AG2751" s="88">
        <f t="shared" si="9"/>
        <v>21952.33868</v>
      </c>
      <c r="AH2751" s="88">
        <f>AG2751*'⚙️ Config'!$B$11</f>
        <v>109761.6934</v>
      </c>
      <c r="AI2751" s="88">
        <f>AH2751*'⚙️ Config'!$B$12</f>
        <v>32928.50801</v>
      </c>
      <c r="AJ2751" s="64"/>
      <c r="AK2751" s="84"/>
      <c r="AL2751" s="84"/>
      <c r="AM2751" s="84"/>
      <c r="AN2751" s="84"/>
      <c r="AO2751" s="84"/>
      <c r="AP2751" s="84"/>
      <c r="AQ2751" s="84"/>
    </row>
    <row r="2752" ht="15.0" customHeight="1">
      <c r="A2752" s="93">
        <v>2749.0</v>
      </c>
      <c r="B2752" s="94" t="s">
        <v>5921</v>
      </c>
      <c r="C2752" s="93" t="s">
        <v>141</v>
      </c>
      <c r="D2752" s="93" t="s">
        <v>5922</v>
      </c>
      <c r="E2752" s="95">
        <v>36.12</v>
      </c>
      <c r="F2752" s="93" t="s">
        <v>85</v>
      </c>
      <c r="G2752" s="93" t="s">
        <v>606</v>
      </c>
      <c r="H2752" s="96">
        <v>2909547.31</v>
      </c>
      <c r="I2752" s="93">
        <v>2.0</v>
      </c>
      <c r="J2752" s="97">
        <v>3.4</v>
      </c>
      <c r="K2752" s="94">
        <v>2024.0</v>
      </c>
      <c r="L2752" s="93" t="s">
        <v>5589</v>
      </c>
      <c r="M2752" s="93">
        <v>2022.0</v>
      </c>
      <c r="N2752" s="93" t="s">
        <v>161</v>
      </c>
      <c r="O2752" s="65" t="str">
        <f t="shared" si="1"/>
        <v>164905040001</v>
      </c>
      <c r="P2752" s="65">
        <f t="shared" si="2"/>
        <v>7</v>
      </c>
      <c r="Q2752" s="65">
        <f t="shared" si="3"/>
        <v>7</v>
      </c>
      <c r="R2752" s="65" t="str">
        <f t="shared" si="12"/>
        <v>16.490.504/0001-77</v>
      </c>
      <c r="S2752" s="84"/>
      <c r="T2752" s="84" t="str">
        <f t="shared" si="10"/>
        <v/>
      </c>
      <c r="U2752" s="84" t="str">
        <f t="shared" si="11"/>
        <v/>
      </c>
      <c r="V2752" s="65" t="str">
        <f t="shared" si="5"/>
        <v/>
      </c>
      <c r="W2752" s="84"/>
      <c r="X2752" s="84"/>
      <c r="Y2752" s="85"/>
      <c r="Z2752" s="85"/>
      <c r="AA2752" s="65" t="str">
        <f t="shared" si="6"/>
        <v/>
      </c>
      <c r="AB2752" s="65" t="str">
        <f t="shared" si="7"/>
        <v/>
      </c>
      <c r="AC2752" s="86"/>
      <c r="AD2752" s="87" t="str">
        <f t="shared" si="8"/>
        <v/>
      </c>
      <c r="AE2752" s="84"/>
      <c r="AF2752" s="86">
        <f>IF(AC2752&gt;0,AC2752,'⚙️ Config'!$B$10)</f>
        <v>0.0075</v>
      </c>
      <c r="AG2752" s="88">
        <f t="shared" si="9"/>
        <v>21821.60483</v>
      </c>
      <c r="AH2752" s="88">
        <f>AG2752*'⚙️ Config'!$B$11</f>
        <v>109108.0241</v>
      </c>
      <c r="AI2752" s="88">
        <f>AH2752*'⚙️ Config'!$B$12</f>
        <v>32732.40724</v>
      </c>
      <c r="AJ2752" s="64"/>
      <c r="AK2752" s="84"/>
      <c r="AL2752" s="84"/>
      <c r="AM2752" s="84"/>
      <c r="AN2752" s="84"/>
      <c r="AO2752" s="84"/>
      <c r="AP2752" s="84"/>
      <c r="AQ2752" s="84"/>
    </row>
    <row r="2753" ht="15.0" customHeight="1">
      <c r="A2753" s="93">
        <v>2750.0</v>
      </c>
      <c r="B2753" s="94" t="s">
        <v>5923</v>
      </c>
      <c r="C2753" s="93" t="s">
        <v>141</v>
      </c>
      <c r="D2753" s="93" t="s">
        <v>5924</v>
      </c>
      <c r="E2753" s="95">
        <v>31.29</v>
      </c>
      <c r="F2753" s="93" t="s">
        <v>85</v>
      </c>
      <c r="G2753" s="93" t="s">
        <v>606</v>
      </c>
      <c r="H2753" s="96">
        <v>2909245.56</v>
      </c>
      <c r="I2753" s="93">
        <v>2.0</v>
      </c>
      <c r="J2753" s="97">
        <v>2.8</v>
      </c>
      <c r="K2753" s="94">
        <v>2023.0</v>
      </c>
      <c r="L2753" s="93" t="s">
        <v>144</v>
      </c>
      <c r="M2753" s="93">
        <v>2023.0</v>
      </c>
      <c r="N2753" s="93" t="s">
        <v>145</v>
      </c>
      <c r="O2753" s="65" t="str">
        <f t="shared" si="1"/>
        <v>358488350001</v>
      </c>
      <c r="P2753" s="65">
        <f t="shared" si="2"/>
        <v>8</v>
      </c>
      <c r="Q2753" s="65">
        <f t="shared" si="3"/>
        <v>0</v>
      </c>
      <c r="R2753" s="65" t="str">
        <f t="shared" si="12"/>
        <v>35.848.835/0001-80</v>
      </c>
      <c r="S2753" s="84"/>
      <c r="T2753" s="84" t="str">
        <f t="shared" si="10"/>
        <v/>
      </c>
      <c r="U2753" s="84" t="str">
        <f t="shared" si="11"/>
        <v/>
      </c>
      <c r="V2753" s="65" t="str">
        <f t="shared" si="5"/>
        <v/>
      </c>
      <c r="W2753" s="84"/>
      <c r="X2753" s="84"/>
      <c r="Y2753" s="85"/>
      <c r="Z2753" s="85"/>
      <c r="AA2753" s="65" t="str">
        <f t="shared" si="6"/>
        <v/>
      </c>
      <c r="AB2753" s="65" t="str">
        <f t="shared" si="7"/>
        <v/>
      </c>
      <c r="AC2753" s="86"/>
      <c r="AD2753" s="87" t="str">
        <f t="shared" si="8"/>
        <v/>
      </c>
      <c r="AE2753" s="84"/>
      <c r="AF2753" s="86">
        <f>IF(AC2753&gt;0,AC2753,'⚙️ Config'!$B$10)</f>
        <v>0.0075</v>
      </c>
      <c r="AG2753" s="88">
        <f t="shared" si="9"/>
        <v>21819.3417</v>
      </c>
      <c r="AH2753" s="88">
        <f>AG2753*'⚙️ Config'!$B$11</f>
        <v>109096.7085</v>
      </c>
      <c r="AI2753" s="88">
        <f>AH2753*'⚙️ Config'!$B$12</f>
        <v>32729.01255</v>
      </c>
      <c r="AJ2753" s="64"/>
      <c r="AK2753" s="84"/>
      <c r="AL2753" s="84"/>
      <c r="AM2753" s="84"/>
      <c r="AN2753" s="84"/>
      <c r="AO2753" s="84"/>
      <c r="AP2753" s="84"/>
      <c r="AQ2753" s="84"/>
    </row>
    <row r="2754" ht="15.0" customHeight="1">
      <c r="A2754" s="93">
        <v>2751.0</v>
      </c>
      <c r="B2754" s="94" t="s">
        <v>5925</v>
      </c>
      <c r="C2754" s="93" t="s">
        <v>141</v>
      </c>
      <c r="D2754" s="93" t="s">
        <v>5926</v>
      </c>
      <c r="E2754" s="95">
        <v>37.15</v>
      </c>
      <c r="F2754" s="93" t="s">
        <v>85</v>
      </c>
      <c r="G2754" s="93" t="s">
        <v>606</v>
      </c>
      <c r="H2754" s="96">
        <v>2907799.86</v>
      </c>
      <c r="I2754" s="93">
        <v>1.0</v>
      </c>
      <c r="J2754" s="97">
        <v>3.6</v>
      </c>
      <c r="K2754" s="94">
        <v>2022.0</v>
      </c>
      <c r="L2754" s="93" t="s">
        <v>268</v>
      </c>
      <c r="M2754" s="93">
        <v>2022.0</v>
      </c>
      <c r="N2754" s="93" t="s">
        <v>161</v>
      </c>
      <c r="O2754" s="65" t="str">
        <f t="shared" si="1"/>
        <v>073424280001</v>
      </c>
      <c r="P2754" s="65">
        <f t="shared" si="2"/>
        <v>6</v>
      </c>
      <c r="Q2754" s="65">
        <f t="shared" si="3"/>
        <v>1</v>
      </c>
      <c r="R2754" s="65" t="str">
        <f t="shared" si="12"/>
        <v>07.342.428/0001-61</v>
      </c>
      <c r="S2754" s="84"/>
      <c r="T2754" s="84" t="str">
        <f t="shared" si="10"/>
        <v/>
      </c>
      <c r="U2754" s="84" t="str">
        <f t="shared" si="11"/>
        <v/>
      </c>
      <c r="V2754" s="65" t="str">
        <f t="shared" si="5"/>
        <v/>
      </c>
      <c r="W2754" s="84"/>
      <c r="X2754" s="84"/>
      <c r="Y2754" s="85"/>
      <c r="Z2754" s="85"/>
      <c r="AA2754" s="65" t="str">
        <f t="shared" si="6"/>
        <v/>
      </c>
      <c r="AB2754" s="65" t="str">
        <f t="shared" si="7"/>
        <v/>
      </c>
      <c r="AC2754" s="86"/>
      <c r="AD2754" s="87" t="str">
        <f t="shared" si="8"/>
        <v/>
      </c>
      <c r="AE2754" s="84"/>
      <c r="AF2754" s="86">
        <f>IF(AC2754&gt;0,AC2754,'⚙️ Config'!$B$10)</f>
        <v>0.0075</v>
      </c>
      <c r="AG2754" s="88">
        <f t="shared" si="9"/>
        <v>21808.49895</v>
      </c>
      <c r="AH2754" s="88">
        <f>AG2754*'⚙️ Config'!$B$11</f>
        <v>109042.4948</v>
      </c>
      <c r="AI2754" s="88">
        <f>AH2754*'⚙️ Config'!$B$12</f>
        <v>32712.74843</v>
      </c>
      <c r="AJ2754" s="64"/>
      <c r="AK2754" s="84"/>
      <c r="AL2754" s="84"/>
      <c r="AM2754" s="84"/>
      <c r="AN2754" s="84"/>
      <c r="AO2754" s="84"/>
      <c r="AP2754" s="84"/>
      <c r="AQ2754" s="84"/>
    </row>
    <row r="2755" ht="15.0" customHeight="1">
      <c r="A2755" s="93">
        <v>2752.0</v>
      </c>
      <c r="B2755" s="94" t="s">
        <v>5927</v>
      </c>
      <c r="C2755" s="93" t="s">
        <v>141</v>
      </c>
      <c r="D2755" s="93" t="s">
        <v>5928</v>
      </c>
      <c r="E2755" s="95">
        <v>45.08</v>
      </c>
      <c r="F2755" s="93" t="s">
        <v>85</v>
      </c>
      <c r="G2755" s="93" t="s">
        <v>606</v>
      </c>
      <c r="H2755" s="96">
        <v>2894335.56</v>
      </c>
      <c r="I2755" s="93">
        <v>1.0</v>
      </c>
      <c r="J2755" s="97">
        <v>2.3</v>
      </c>
      <c r="K2755" s="94">
        <v>2023.0</v>
      </c>
      <c r="L2755" s="93" t="s">
        <v>202</v>
      </c>
      <c r="M2755" s="93">
        <v>2023.0</v>
      </c>
      <c r="N2755" s="93" t="s">
        <v>145</v>
      </c>
      <c r="O2755" s="65" t="str">
        <f t="shared" si="1"/>
        <v>450987870001</v>
      </c>
      <c r="P2755" s="65">
        <f t="shared" si="2"/>
        <v>0</v>
      </c>
      <c r="Q2755" s="65">
        <f t="shared" si="3"/>
        <v>4</v>
      </c>
      <c r="R2755" s="65" t="str">
        <f t="shared" si="12"/>
        <v>45.098.787/0001-04</v>
      </c>
      <c r="S2755" s="84"/>
      <c r="T2755" s="84" t="str">
        <f t="shared" si="10"/>
        <v/>
      </c>
      <c r="U2755" s="84" t="str">
        <f t="shared" si="11"/>
        <v/>
      </c>
      <c r="V2755" s="65" t="str">
        <f t="shared" si="5"/>
        <v/>
      </c>
      <c r="W2755" s="84"/>
      <c r="X2755" s="84"/>
      <c r="Y2755" s="85"/>
      <c r="Z2755" s="85"/>
      <c r="AA2755" s="65" t="str">
        <f t="shared" si="6"/>
        <v/>
      </c>
      <c r="AB2755" s="65" t="str">
        <f t="shared" si="7"/>
        <v/>
      </c>
      <c r="AC2755" s="86"/>
      <c r="AD2755" s="87" t="str">
        <f t="shared" si="8"/>
        <v/>
      </c>
      <c r="AE2755" s="84"/>
      <c r="AF2755" s="86">
        <f>IF(AC2755&gt;0,AC2755,'⚙️ Config'!$B$10)</f>
        <v>0.0075</v>
      </c>
      <c r="AG2755" s="88">
        <f t="shared" si="9"/>
        <v>21707.5167</v>
      </c>
      <c r="AH2755" s="88">
        <f>AG2755*'⚙️ Config'!$B$11</f>
        <v>108537.5835</v>
      </c>
      <c r="AI2755" s="88">
        <f>AH2755*'⚙️ Config'!$B$12</f>
        <v>32561.27505</v>
      </c>
      <c r="AJ2755" s="64"/>
      <c r="AK2755" s="84"/>
      <c r="AL2755" s="84"/>
      <c r="AM2755" s="84"/>
      <c r="AN2755" s="84"/>
      <c r="AO2755" s="84"/>
      <c r="AP2755" s="84"/>
      <c r="AQ2755" s="84"/>
    </row>
    <row r="2756" ht="15.0" customHeight="1">
      <c r="A2756" s="93">
        <v>2753.0</v>
      </c>
      <c r="B2756" s="94" t="s">
        <v>5929</v>
      </c>
      <c r="C2756" s="93" t="s">
        <v>141</v>
      </c>
      <c r="D2756" s="93" t="s">
        <v>5930</v>
      </c>
      <c r="E2756" s="95">
        <v>34.22</v>
      </c>
      <c r="F2756" s="93" t="s">
        <v>85</v>
      </c>
      <c r="G2756" s="93" t="s">
        <v>606</v>
      </c>
      <c r="H2756" s="96">
        <v>2891704.5</v>
      </c>
      <c r="I2756" s="93">
        <v>2.0</v>
      </c>
      <c r="J2756" s="97">
        <v>2.4</v>
      </c>
      <c r="K2756" s="94">
        <v>2023.0</v>
      </c>
      <c r="L2756" s="93" t="s">
        <v>387</v>
      </c>
      <c r="M2756" s="93">
        <v>2023.0</v>
      </c>
      <c r="N2756" s="93" t="s">
        <v>161</v>
      </c>
      <c r="O2756" s="65" t="str">
        <f t="shared" si="1"/>
        <v>055972110001</v>
      </c>
      <c r="P2756" s="65">
        <f t="shared" si="2"/>
        <v>7</v>
      </c>
      <c r="Q2756" s="65">
        <f t="shared" si="3"/>
        <v>7</v>
      </c>
      <c r="R2756" s="65" t="str">
        <f t="shared" si="12"/>
        <v>05.597.211/0001-77</v>
      </c>
      <c r="S2756" s="84"/>
      <c r="T2756" s="84" t="str">
        <f t="shared" si="10"/>
        <v/>
      </c>
      <c r="U2756" s="84" t="str">
        <f t="shared" si="11"/>
        <v/>
      </c>
      <c r="V2756" s="65" t="str">
        <f t="shared" si="5"/>
        <v/>
      </c>
      <c r="W2756" s="84"/>
      <c r="X2756" s="84"/>
      <c r="Y2756" s="85"/>
      <c r="Z2756" s="85"/>
      <c r="AA2756" s="65" t="str">
        <f t="shared" si="6"/>
        <v/>
      </c>
      <c r="AB2756" s="65" t="str">
        <f t="shared" si="7"/>
        <v/>
      </c>
      <c r="AC2756" s="86"/>
      <c r="AD2756" s="87" t="str">
        <f t="shared" si="8"/>
        <v/>
      </c>
      <c r="AE2756" s="84"/>
      <c r="AF2756" s="86">
        <f>IF(AC2756&gt;0,AC2756,'⚙️ Config'!$B$10)</f>
        <v>0.0075</v>
      </c>
      <c r="AG2756" s="88">
        <f t="shared" si="9"/>
        <v>21687.78375</v>
      </c>
      <c r="AH2756" s="88">
        <f>AG2756*'⚙️ Config'!$B$11</f>
        <v>108438.9188</v>
      </c>
      <c r="AI2756" s="88">
        <f>AH2756*'⚙️ Config'!$B$12</f>
        <v>32531.67563</v>
      </c>
      <c r="AJ2756" s="64"/>
      <c r="AK2756" s="84"/>
      <c r="AL2756" s="84"/>
      <c r="AM2756" s="84"/>
      <c r="AN2756" s="84"/>
      <c r="AO2756" s="84"/>
      <c r="AP2756" s="84"/>
      <c r="AQ2756" s="84"/>
    </row>
    <row r="2757" ht="15.0" customHeight="1">
      <c r="A2757" s="93">
        <v>2754.0</v>
      </c>
      <c r="B2757" s="94" t="s">
        <v>5931</v>
      </c>
      <c r="C2757" s="93" t="s">
        <v>141</v>
      </c>
      <c r="D2757" s="93" t="s">
        <v>5932</v>
      </c>
      <c r="E2757" s="95">
        <v>44.22</v>
      </c>
      <c r="F2757" s="93" t="s">
        <v>85</v>
      </c>
      <c r="G2757" s="93" t="s">
        <v>606</v>
      </c>
      <c r="H2757" s="96">
        <v>2881384.15</v>
      </c>
      <c r="I2757" s="93">
        <v>1.0</v>
      </c>
      <c r="J2757" s="97">
        <v>2.4</v>
      </c>
      <c r="K2757" s="94">
        <v>2023.0</v>
      </c>
      <c r="L2757" s="93" t="s">
        <v>630</v>
      </c>
      <c r="M2757" s="93">
        <v>2023.0</v>
      </c>
      <c r="N2757" s="93" t="s">
        <v>161</v>
      </c>
      <c r="O2757" s="65" t="str">
        <f t="shared" si="1"/>
        <v>186252820001</v>
      </c>
      <c r="P2757" s="65">
        <f t="shared" si="2"/>
        <v>8</v>
      </c>
      <c r="Q2757" s="65">
        <f t="shared" si="3"/>
        <v>8</v>
      </c>
      <c r="R2757" s="65" t="str">
        <f t="shared" si="12"/>
        <v>18.625.282/0001-88</v>
      </c>
      <c r="S2757" s="84"/>
      <c r="T2757" s="84" t="str">
        <f t="shared" si="10"/>
        <v/>
      </c>
      <c r="U2757" s="84" t="str">
        <f t="shared" si="11"/>
        <v/>
      </c>
      <c r="V2757" s="65" t="str">
        <f t="shared" si="5"/>
        <v/>
      </c>
      <c r="W2757" s="84"/>
      <c r="X2757" s="84"/>
      <c r="Y2757" s="85"/>
      <c r="Z2757" s="85"/>
      <c r="AA2757" s="65" t="str">
        <f t="shared" si="6"/>
        <v/>
      </c>
      <c r="AB2757" s="65" t="str">
        <f t="shared" si="7"/>
        <v/>
      </c>
      <c r="AC2757" s="86"/>
      <c r="AD2757" s="87" t="str">
        <f t="shared" si="8"/>
        <v/>
      </c>
      <c r="AE2757" s="84"/>
      <c r="AF2757" s="86">
        <f>IF(AC2757&gt;0,AC2757,'⚙️ Config'!$B$10)</f>
        <v>0.0075</v>
      </c>
      <c r="AG2757" s="88">
        <f t="shared" si="9"/>
        <v>21610.38113</v>
      </c>
      <c r="AH2757" s="88">
        <f>AG2757*'⚙️ Config'!$B$11</f>
        <v>108051.9056</v>
      </c>
      <c r="AI2757" s="88">
        <f>AH2757*'⚙️ Config'!$B$12</f>
        <v>32415.57169</v>
      </c>
      <c r="AJ2757" s="64"/>
      <c r="AK2757" s="84"/>
      <c r="AL2757" s="84"/>
      <c r="AM2757" s="84"/>
      <c r="AN2757" s="84"/>
      <c r="AO2757" s="84"/>
      <c r="AP2757" s="84"/>
      <c r="AQ2757" s="84"/>
    </row>
    <row r="2758" ht="15.0" customHeight="1">
      <c r="A2758" s="93">
        <v>2755.0</v>
      </c>
      <c r="B2758" s="94" t="s">
        <v>5933</v>
      </c>
      <c r="C2758" s="93" t="s">
        <v>141</v>
      </c>
      <c r="D2758" s="93" t="s">
        <v>5934</v>
      </c>
      <c r="E2758" s="95">
        <v>30.08</v>
      </c>
      <c r="F2758" s="93" t="s">
        <v>85</v>
      </c>
      <c r="G2758" s="93" t="s">
        <v>606</v>
      </c>
      <c r="H2758" s="96">
        <v>2880283.83</v>
      </c>
      <c r="I2758" s="93">
        <v>2.0</v>
      </c>
      <c r="J2758" s="97">
        <v>3.0</v>
      </c>
      <c r="K2758" s="94">
        <v>2023.0</v>
      </c>
      <c r="L2758" s="93" t="s">
        <v>387</v>
      </c>
      <c r="M2758" s="93">
        <v>2023.0</v>
      </c>
      <c r="N2758" s="93" t="s">
        <v>161</v>
      </c>
      <c r="O2758" s="65" t="str">
        <f t="shared" si="1"/>
        <v>091023420001</v>
      </c>
      <c r="P2758" s="65">
        <f t="shared" si="2"/>
        <v>9</v>
      </c>
      <c r="Q2758" s="65">
        <f t="shared" si="3"/>
        <v>7</v>
      </c>
      <c r="R2758" s="65" t="str">
        <f t="shared" si="12"/>
        <v>09.102.342/0001-97</v>
      </c>
      <c r="S2758" s="84"/>
      <c r="T2758" s="84" t="str">
        <f t="shared" si="10"/>
        <v/>
      </c>
      <c r="U2758" s="84" t="str">
        <f t="shared" si="11"/>
        <v/>
      </c>
      <c r="V2758" s="65" t="str">
        <f t="shared" si="5"/>
        <v/>
      </c>
      <c r="W2758" s="84"/>
      <c r="X2758" s="84"/>
      <c r="Y2758" s="85"/>
      <c r="Z2758" s="85"/>
      <c r="AA2758" s="65" t="str">
        <f t="shared" si="6"/>
        <v/>
      </c>
      <c r="AB2758" s="65" t="str">
        <f t="shared" si="7"/>
        <v/>
      </c>
      <c r="AC2758" s="86"/>
      <c r="AD2758" s="87" t="str">
        <f t="shared" si="8"/>
        <v/>
      </c>
      <c r="AE2758" s="84"/>
      <c r="AF2758" s="86">
        <f>IF(AC2758&gt;0,AC2758,'⚙️ Config'!$B$10)</f>
        <v>0.0075</v>
      </c>
      <c r="AG2758" s="88">
        <f t="shared" si="9"/>
        <v>21602.12873</v>
      </c>
      <c r="AH2758" s="88">
        <f>AG2758*'⚙️ Config'!$B$11</f>
        <v>108010.6436</v>
      </c>
      <c r="AI2758" s="88">
        <f>AH2758*'⚙️ Config'!$B$12</f>
        <v>32403.19309</v>
      </c>
      <c r="AJ2758" s="64"/>
      <c r="AK2758" s="84"/>
      <c r="AL2758" s="84"/>
      <c r="AM2758" s="84"/>
      <c r="AN2758" s="84"/>
      <c r="AO2758" s="84"/>
      <c r="AP2758" s="84"/>
      <c r="AQ2758" s="84"/>
    </row>
    <row r="2759" ht="15.0" customHeight="1">
      <c r="A2759" s="93">
        <v>2756.0</v>
      </c>
      <c r="B2759" s="94" t="s">
        <v>5935</v>
      </c>
      <c r="C2759" s="93" t="s">
        <v>141</v>
      </c>
      <c r="D2759" s="93" t="s">
        <v>5936</v>
      </c>
      <c r="E2759" s="95">
        <v>37.99</v>
      </c>
      <c r="F2759" s="93" t="s">
        <v>85</v>
      </c>
      <c r="G2759" s="93" t="s">
        <v>606</v>
      </c>
      <c r="H2759" s="96">
        <v>2879528.91</v>
      </c>
      <c r="I2759" s="93">
        <v>2.0</v>
      </c>
      <c r="J2759" s="97">
        <v>2.8</v>
      </c>
      <c r="K2759" s="94">
        <v>2024.0</v>
      </c>
      <c r="L2759" s="93" t="s">
        <v>630</v>
      </c>
      <c r="M2759" s="93">
        <v>2023.0</v>
      </c>
      <c r="N2759" s="93" t="s">
        <v>161</v>
      </c>
      <c r="O2759" s="65" t="str">
        <f t="shared" si="1"/>
        <v>595321500001</v>
      </c>
      <c r="P2759" s="65">
        <f t="shared" si="2"/>
        <v>9</v>
      </c>
      <c r="Q2759" s="65">
        <f t="shared" si="3"/>
        <v>9</v>
      </c>
      <c r="R2759" s="65" t="str">
        <f t="shared" si="12"/>
        <v>59.532.150/0001-99</v>
      </c>
      <c r="S2759" s="84"/>
      <c r="T2759" s="84" t="str">
        <f t="shared" si="10"/>
        <v/>
      </c>
      <c r="U2759" s="84" t="str">
        <f t="shared" si="11"/>
        <v/>
      </c>
      <c r="V2759" s="65" t="str">
        <f t="shared" si="5"/>
        <v/>
      </c>
      <c r="W2759" s="84"/>
      <c r="X2759" s="84"/>
      <c r="Y2759" s="85"/>
      <c r="Z2759" s="85"/>
      <c r="AA2759" s="65" t="str">
        <f t="shared" si="6"/>
        <v/>
      </c>
      <c r="AB2759" s="65" t="str">
        <f t="shared" si="7"/>
        <v/>
      </c>
      <c r="AC2759" s="86"/>
      <c r="AD2759" s="87" t="str">
        <f t="shared" si="8"/>
        <v/>
      </c>
      <c r="AE2759" s="84"/>
      <c r="AF2759" s="86">
        <f>IF(AC2759&gt;0,AC2759,'⚙️ Config'!$B$10)</f>
        <v>0.0075</v>
      </c>
      <c r="AG2759" s="88">
        <f t="shared" si="9"/>
        <v>21596.46683</v>
      </c>
      <c r="AH2759" s="88">
        <f>AG2759*'⚙️ Config'!$B$11</f>
        <v>107982.3341</v>
      </c>
      <c r="AI2759" s="88">
        <f>AH2759*'⚙️ Config'!$B$12</f>
        <v>32394.70024</v>
      </c>
      <c r="AJ2759" s="64"/>
      <c r="AK2759" s="84"/>
      <c r="AL2759" s="84"/>
      <c r="AM2759" s="84"/>
      <c r="AN2759" s="84"/>
      <c r="AO2759" s="84"/>
      <c r="AP2759" s="84"/>
      <c r="AQ2759" s="84"/>
    </row>
    <row r="2760" ht="15.0" customHeight="1">
      <c r="A2760" s="93">
        <v>2757.0</v>
      </c>
      <c r="B2760" s="94" t="s">
        <v>5937</v>
      </c>
      <c r="C2760" s="93" t="s">
        <v>141</v>
      </c>
      <c r="D2760" s="93" t="s">
        <v>5938</v>
      </c>
      <c r="E2760" s="95">
        <v>56.74</v>
      </c>
      <c r="F2760" s="93" t="s">
        <v>85</v>
      </c>
      <c r="G2760" s="93" t="s">
        <v>606</v>
      </c>
      <c r="H2760" s="96">
        <v>2863047.5</v>
      </c>
      <c r="I2760" s="93">
        <v>2.0</v>
      </c>
      <c r="J2760" s="97">
        <v>2.5</v>
      </c>
      <c r="K2760" s="94">
        <v>2025.0</v>
      </c>
      <c r="L2760" s="93" t="s">
        <v>144</v>
      </c>
      <c r="M2760" s="93">
        <v>2023.0</v>
      </c>
      <c r="N2760" s="93" t="s">
        <v>208</v>
      </c>
      <c r="O2760" s="65" t="str">
        <f t="shared" si="1"/>
        <v>250880570001</v>
      </c>
      <c r="P2760" s="65">
        <f t="shared" si="2"/>
        <v>1</v>
      </c>
      <c r="Q2760" s="65">
        <f t="shared" si="3"/>
        <v>5</v>
      </c>
      <c r="R2760" s="65" t="str">
        <f t="shared" si="12"/>
        <v>25.088.057/0001-15</v>
      </c>
      <c r="S2760" s="84"/>
      <c r="T2760" s="84" t="str">
        <f t="shared" si="10"/>
        <v/>
      </c>
      <c r="U2760" s="84" t="str">
        <f t="shared" si="11"/>
        <v/>
      </c>
      <c r="V2760" s="65" t="str">
        <f t="shared" si="5"/>
        <v/>
      </c>
      <c r="W2760" s="84"/>
      <c r="X2760" s="84"/>
      <c r="Y2760" s="85"/>
      <c r="Z2760" s="85"/>
      <c r="AA2760" s="65" t="str">
        <f t="shared" si="6"/>
        <v/>
      </c>
      <c r="AB2760" s="65" t="str">
        <f t="shared" si="7"/>
        <v/>
      </c>
      <c r="AC2760" s="86"/>
      <c r="AD2760" s="87" t="str">
        <f t="shared" si="8"/>
        <v/>
      </c>
      <c r="AE2760" s="84"/>
      <c r="AF2760" s="86">
        <f>IF(AC2760&gt;0,AC2760,'⚙️ Config'!$B$10)</f>
        <v>0.0075</v>
      </c>
      <c r="AG2760" s="88">
        <f t="shared" si="9"/>
        <v>21472.85625</v>
      </c>
      <c r="AH2760" s="88">
        <f>AG2760*'⚙️ Config'!$B$11</f>
        <v>107364.2813</v>
      </c>
      <c r="AI2760" s="88">
        <f>AH2760*'⚙️ Config'!$B$12</f>
        <v>32209.28438</v>
      </c>
      <c r="AJ2760" s="64"/>
      <c r="AK2760" s="84"/>
      <c r="AL2760" s="84"/>
      <c r="AM2760" s="84"/>
      <c r="AN2760" s="84"/>
      <c r="AO2760" s="84"/>
      <c r="AP2760" s="84"/>
      <c r="AQ2760" s="84"/>
    </row>
    <row r="2761" ht="15.0" customHeight="1">
      <c r="A2761" s="93">
        <v>2758.0</v>
      </c>
      <c r="B2761" s="94" t="s">
        <v>5939</v>
      </c>
      <c r="C2761" s="93" t="s">
        <v>141</v>
      </c>
      <c r="D2761" s="93" t="s">
        <v>5940</v>
      </c>
      <c r="E2761" s="95">
        <v>39.0</v>
      </c>
      <c r="F2761" s="93" t="s">
        <v>85</v>
      </c>
      <c r="G2761" s="93" t="s">
        <v>606</v>
      </c>
      <c r="H2761" s="96">
        <v>2862086.17</v>
      </c>
      <c r="I2761" s="93">
        <v>1.0</v>
      </c>
      <c r="J2761" s="97">
        <v>3.2</v>
      </c>
      <c r="K2761" s="94">
        <v>2022.0</v>
      </c>
      <c r="L2761" s="93" t="s">
        <v>630</v>
      </c>
      <c r="M2761" s="93">
        <v>2022.0</v>
      </c>
      <c r="N2761" s="93" t="s">
        <v>161</v>
      </c>
      <c r="O2761" s="65" t="str">
        <f t="shared" si="1"/>
        <v>363998290001</v>
      </c>
      <c r="P2761" s="65">
        <f t="shared" si="2"/>
        <v>5</v>
      </c>
      <c r="Q2761" s="65">
        <f t="shared" si="3"/>
        <v>6</v>
      </c>
      <c r="R2761" s="65" t="str">
        <f t="shared" si="12"/>
        <v>36.399.829/0001-56</v>
      </c>
      <c r="S2761" s="84"/>
      <c r="T2761" s="84" t="str">
        <f t="shared" si="10"/>
        <v/>
      </c>
      <c r="U2761" s="84" t="str">
        <f t="shared" si="11"/>
        <v/>
      </c>
      <c r="V2761" s="65" t="str">
        <f t="shared" si="5"/>
        <v/>
      </c>
      <c r="W2761" s="84"/>
      <c r="X2761" s="84"/>
      <c r="Y2761" s="85"/>
      <c r="Z2761" s="85"/>
      <c r="AA2761" s="65" t="str">
        <f t="shared" si="6"/>
        <v/>
      </c>
      <c r="AB2761" s="65" t="str">
        <f t="shared" si="7"/>
        <v/>
      </c>
      <c r="AC2761" s="86"/>
      <c r="AD2761" s="87" t="str">
        <f t="shared" si="8"/>
        <v/>
      </c>
      <c r="AE2761" s="84"/>
      <c r="AF2761" s="86">
        <f>IF(AC2761&gt;0,AC2761,'⚙️ Config'!$B$10)</f>
        <v>0.0075</v>
      </c>
      <c r="AG2761" s="88">
        <f t="shared" si="9"/>
        <v>21465.64628</v>
      </c>
      <c r="AH2761" s="88">
        <f>AG2761*'⚙️ Config'!$B$11</f>
        <v>107328.2314</v>
      </c>
      <c r="AI2761" s="88">
        <f>AH2761*'⚙️ Config'!$B$12</f>
        <v>32198.46941</v>
      </c>
      <c r="AJ2761" s="64"/>
      <c r="AK2761" s="84"/>
      <c r="AL2761" s="84"/>
      <c r="AM2761" s="84"/>
      <c r="AN2761" s="84"/>
      <c r="AO2761" s="84"/>
      <c r="AP2761" s="84"/>
      <c r="AQ2761" s="84"/>
    </row>
    <row r="2762" ht="15.0" customHeight="1">
      <c r="A2762" s="93">
        <v>2759.0</v>
      </c>
      <c r="B2762" s="94" t="s">
        <v>5941</v>
      </c>
      <c r="C2762" s="93" t="s">
        <v>141</v>
      </c>
      <c r="D2762" s="93" t="s">
        <v>5942</v>
      </c>
      <c r="E2762" s="95">
        <v>39.36</v>
      </c>
      <c r="F2762" s="93" t="s">
        <v>85</v>
      </c>
      <c r="G2762" s="93" t="s">
        <v>606</v>
      </c>
      <c r="H2762" s="96">
        <v>2858505.36</v>
      </c>
      <c r="I2762" s="93">
        <v>2.0</v>
      </c>
      <c r="J2762" s="97">
        <v>2.3</v>
      </c>
      <c r="K2762" s="94">
        <v>2024.0</v>
      </c>
      <c r="L2762" s="93" t="s">
        <v>630</v>
      </c>
      <c r="M2762" s="93">
        <v>2023.0</v>
      </c>
      <c r="N2762" s="93" t="s">
        <v>161</v>
      </c>
      <c r="O2762" s="65" t="str">
        <f t="shared" si="1"/>
        <v>298645950001</v>
      </c>
      <c r="P2762" s="65">
        <f t="shared" si="2"/>
        <v>0</v>
      </c>
      <c r="Q2762" s="65">
        <f t="shared" si="3"/>
        <v>5</v>
      </c>
      <c r="R2762" s="65" t="str">
        <f t="shared" si="12"/>
        <v>29.864.595/0001-05</v>
      </c>
      <c r="S2762" s="84"/>
      <c r="T2762" s="84" t="str">
        <f t="shared" si="10"/>
        <v/>
      </c>
      <c r="U2762" s="84" t="str">
        <f t="shared" si="11"/>
        <v/>
      </c>
      <c r="V2762" s="65" t="str">
        <f t="shared" si="5"/>
        <v/>
      </c>
      <c r="W2762" s="84"/>
      <c r="X2762" s="84"/>
      <c r="Y2762" s="85"/>
      <c r="Z2762" s="85"/>
      <c r="AA2762" s="65" t="str">
        <f t="shared" si="6"/>
        <v/>
      </c>
      <c r="AB2762" s="65" t="str">
        <f t="shared" si="7"/>
        <v/>
      </c>
      <c r="AC2762" s="86"/>
      <c r="AD2762" s="87" t="str">
        <f t="shared" si="8"/>
        <v/>
      </c>
      <c r="AE2762" s="84"/>
      <c r="AF2762" s="86">
        <f>IF(AC2762&gt;0,AC2762,'⚙️ Config'!$B$10)</f>
        <v>0.0075</v>
      </c>
      <c r="AG2762" s="88">
        <f t="shared" si="9"/>
        <v>21438.7902</v>
      </c>
      <c r="AH2762" s="88">
        <f>AG2762*'⚙️ Config'!$B$11</f>
        <v>107193.951</v>
      </c>
      <c r="AI2762" s="88">
        <f>AH2762*'⚙️ Config'!$B$12</f>
        <v>32158.1853</v>
      </c>
      <c r="AJ2762" s="64"/>
      <c r="AK2762" s="84"/>
      <c r="AL2762" s="84"/>
      <c r="AM2762" s="84"/>
      <c r="AN2762" s="84"/>
      <c r="AO2762" s="84"/>
      <c r="AP2762" s="84"/>
      <c r="AQ2762" s="84"/>
    </row>
    <row r="2763" ht="15.0" customHeight="1">
      <c r="A2763" s="93">
        <v>2760.0</v>
      </c>
      <c r="B2763" s="94" t="s">
        <v>5943</v>
      </c>
      <c r="C2763" s="93" t="s">
        <v>141</v>
      </c>
      <c r="D2763" s="93" t="s">
        <v>5944</v>
      </c>
      <c r="E2763" s="95">
        <v>43.41</v>
      </c>
      <c r="F2763" s="93" t="s">
        <v>85</v>
      </c>
      <c r="G2763" s="93" t="s">
        <v>606</v>
      </c>
      <c r="H2763" s="96">
        <v>2857953.42</v>
      </c>
      <c r="I2763" s="93">
        <v>1.0</v>
      </c>
      <c r="J2763" s="97">
        <v>2.5</v>
      </c>
      <c r="K2763" s="94">
        <v>2023.0</v>
      </c>
      <c r="L2763" s="93" t="s">
        <v>448</v>
      </c>
      <c r="M2763" s="93">
        <v>2023.0</v>
      </c>
      <c r="N2763" s="93" t="s">
        <v>342</v>
      </c>
      <c r="O2763" s="65" t="str">
        <f t="shared" si="1"/>
        <v>026452910001</v>
      </c>
      <c r="P2763" s="65">
        <f t="shared" si="2"/>
        <v>0</v>
      </c>
      <c r="Q2763" s="65">
        <f t="shared" si="3"/>
        <v>9</v>
      </c>
      <c r="R2763" s="65" t="str">
        <f t="shared" si="12"/>
        <v>02.645.291/0001-09</v>
      </c>
      <c r="S2763" s="84"/>
      <c r="T2763" s="84" t="str">
        <f t="shared" si="10"/>
        <v/>
      </c>
      <c r="U2763" s="84" t="str">
        <f t="shared" si="11"/>
        <v/>
      </c>
      <c r="V2763" s="65" t="str">
        <f t="shared" si="5"/>
        <v/>
      </c>
      <c r="W2763" s="84"/>
      <c r="X2763" s="84"/>
      <c r="Y2763" s="85"/>
      <c r="Z2763" s="85"/>
      <c r="AA2763" s="65" t="str">
        <f t="shared" si="6"/>
        <v/>
      </c>
      <c r="AB2763" s="65" t="str">
        <f t="shared" si="7"/>
        <v/>
      </c>
      <c r="AC2763" s="86"/>
      <c r="AD2763" s="87" t="str">
        <f t="shared" si="8"/>
        <v/>
      </c>
      <c r="AE2763" s="84"/>
      <c r="AF2763" s="86">
        <f>IF(AC2763&gt;0,AC2763,'⚙️ Config'!$B$10)</f>
        <v>0.0075</v>
      </c>
      <c r="AG2763" s="88">
        <f t="shared" si="9"/>
        <v>21434.65065</v>
      </c>
      <c r="AH2763" s="88">
        <f>AG2763*'⚙️ Config'!$B$11</f>
        <v>107173.2533</v>
      </c>
      <c r="AI2763" s="88">
        <f>AH2763*'⚙️ Config'!$B$12</f>
        <v>32151.97598</v>
      </c>
      <c r="AJ2763" s="64"/>
      <c r="AK2763" s="84"/>
      <c r="AL2763" s="84"/>
      <c r="AM2763" s="84"/>
      <c r="AN2763" s="84"/>
      <c r="AO2763" s="84"/>
      <c r="AP2763" s="84"/>
      <c r="AQ2763" s="84"/>
    </row>
    <row r="2764" ht="15.0" customHeight="1">
      <c r="A2764" s="93">
        <v>2761.0</v>
      </c>
      <c r="B2764" s="94" t="s">
        <v>5945</v>
      </c>
      <c r="C2764" s="93" t="s">
        <v>141</v>
      </c>
      <c r="D2764" s="93" t="s">
        <v>5946</v>
      </c>
      <c r="E2764" s="95">
        <v>47.0</v>
      </c>
      <c r="F2764" s="93" t="s">
        <v>85</v>
      </c>
      <c r="G2764" s="93" t="s">
        <v>606</v>
      </c>
      <c r="H2764" s="96">
        <v>2856664.22</v>
      </c>
      <c r="I2764" s="93">
        <v>1.0</v>
      </c>
      <c r="J2764" s="97">
        <v>2.1</v>
      </c>
      <c r="K2764" s="94">
        <v>2024.0</v>
      </c>
      <c r="L2764" s="93" t="s">
        <v>268</v>
      </c>
      <c r="M2764" s="93">
        <v>2024.0</v>
      </c>
      <c r="N2764" s="93" t="s">
        <v>161</v>
      </c>
      <c r="O2764" s="65" t="str">
        <f t="shared" si="1"/>
        <v>009548210001</v>
      </c>
      <c r="P2764" s="65">
        <f t="shared" si="2"/>
        <v>6</v>
      </c>
      <c r="Q2764" s="65">
        <f t="shared" si="3"/>
        <v>7</v>
      </c>
      <c r="R2764" s="65" t="str">
        <f t="shared" si="12"/>
        <v>00.954.821/0001-67</v>
      </c>
      <c r="S2764" s="84"/>
      <c r="T2764" s="84" t="str">
        <f t="shared" si="10"/>
        <v/>
      </c>
      <c r="U2764" s="84" t="str">
        <f t="shared" si="11"/>
        <v/>
      </c>
      <c r="V2764" s="65" t="str">
        <f t="shared" si="5"/>
        <v/>
      </c>
      <c r="W2764" s="84"/>
      <c r="X2764" s="84"/>
      <c r="Y2764" s="85"/>
      <c r="Z2764" s="85"/>
      <c r="AA2764" s="65" t="str">
        <f t="shared" si="6"/>
        <v/>
      </c>
      <c r="AB2764" s="65" t="str">
        <f t="shared" si="7"/>
        <v/>
      </c>
      <c r="AC2764" s="86"/>
      <c r="AD2764" s="87" t="str">
        <f t="shared" si="8"/>
        <v/>
      </c>
      <c r="AE2764" s="84"/>
      <c r="AF2764" s="86">
        <f>IF(AC2764&gt;0,AC2764,'⚙️ Config'!$B$10)</f>
        <v>0.0075</v>
      </c>
      <c r="AG2764" s="88">
        <f t="shared" si="9"/>
        <v>21424.98165</v>
      </c>
      <c r="AH2764" s="88">
        <f>AG2764*'⚙️ Config'!$B$11</f>
        <v>107124.9083</v>
      </c>
      <c r="AI2764" s="88">
        <f>AH2764*'⚙️ Config'!$B$12</f>
        <v>32137.47248</v>
      </c>
      <c r="AJ2764" s="64"/>
      <c r="AK2764" s="84"/>
      <c r="AL2764" s="84"/>
      <c r="AM2764" s="84"/>
      <c r="AN2764" s="84"/>
      <c r="AO2764" s="84"/>
      <c r="AP2764" s="84"/>
      <c r="AQ2764" s="84"/>
    </row>
    <row r="2765" ht="15.0" customHeight="1">
      <c r="A2765" s="93">
        <v>2762.0</v>
      </c>
      <c r="B2765" s="94" t="s">
        <v>5947</v>
      </c>
      <c r="C2765" s="93" t="s">
        <v>154</v>
      </c>
      <c r="D2765" s="93" t="s">
        <v>5948</v>
      </c>
      <c r="E2765" s="95">
        <v>37.15</v>
      </c>
      <c r="F2765" s="93" t="s">
        <v>85</v>
      </c>
      <c r="G2765" s="93" t="s">
        <v>606</v>
      </c>
      <c r="H2765" s="96">
        <v>2853578.69</v>
      </c>
      <c r="I2765" s="93">
        <v>1.0</v>
      </c>
      <c r="J2765" s="97">
        <v>3.6</v>
      </c>
      <c r="K2765" s="94">
        <v>2022.0</v>
      </c>
      <c r="L2765" s="93" t="s">
        <v>197</v>
      </c>
      <c r="M2765" s="93">
        <v>2022.0</v>
      </c>
      <c r="N2765" s="93" t="s">
        <v>145</v>
      </c>
      <c r="O2765" s="65" t="str">
        <f t="shared" si="1"/>
        <v>043358020001</v>
      </c>
      <c r="P2765" s="65">
        <f t="shared" si="2"/>
        <v>0</v>
      </c>
      <c r="Q2765" s="65">
        <f t="shared" si="3"/>
        <v>3</v>
      </c>
      <c r="R2765" s="65" t="str">
        <f t="shared" si="12"/>
        <v>04.335.802/0001-03</v>
      </c>
      <c r="S2765" s="84"/>
      <c r="T2765" s="84" t="str">
        <f t="shared" si="10"/>
        <v/>
      </c>
      <c r="U2765" s="84" t="str">
        <f t="shared" si="11"/>
        <v/>
      </c>
      <c r="V2765" s="65" t="str">
        <f t="shared" si="5"/>
        <v/>
      </c>
      <c r="W2765" s="84"/>
      <c r="X2765" s="84"/>
      <c r="Y2765" s="85"/>
      <c r="Z2765" s="85"/>
      <c r="AA2765" s="65" t="str">
        <f t="shared" si="6"/>
        <v/>
      </c>
      <c r="AB2765" s="65" t="str">
        <f t="shared" si="7"/>
        <v/>
      </c>
      <c r="AC2765" s="86"/>
      <c r="AD2765" s="87" t="str">
        <f t="shared" si="8"/>
        <v/>
      </c>
      <c r="AE2765" s="84"/>
      <c r="AF2765" s="86">
        <f>IF(AC2765&gt;0,AC2765,'⚙️ Config'!$B$10)</f>
        <v>0.0075</v>
      </c>
      <c r="AG2765" s="88">
        <f t="shared" si="9"/>
        <v>21401.84018</v>
      </c>
      <c r="AH2765" s="88">
        <f>AG2765*'⚙️ Config'!$B$11</f>
        <v>107009.2009</v>
      </c>
      <c r="AI2765" s="88">
        <f>AH2765*'⚙️ Config'!$B$12</f>
        <v>32102.76026</v>
      </c>
      <c r="AJ2765" s="64"/>
      <c r="AK2765" s="84"/>
      <c r="AL2765" s="84"/>
      <c r="AM2765" s="84"/>
      <c r="AN2765" s="84"/>
      <c r="AO2765" s="84"/>
      <c r="AP2765" s="84"/>
      <c r="AQ2765" s="84"/>
    </row>
    <row r="2766" ht="15.0" customHeight="1">
      <c r="A2766" s="93">
        <v>2763.0</v>
      </c>
      <c r="B2766" s="94" t="s">
        <v>5949</v>
      </c>
      <c r="C2766" s="93" t="s">
        <v>154</v>
      </c>
      <c r="D2766" s="93" t="s">
        <v>5950</v>
      </c>
      <c r="E2766" s="95">
        <v>45.08</v>
      </c>
      <c r="F2766" s="93" t="s">
        <v>85</v>
      </c>
      <c r="G2766" s="93" t="s">
        <v>606</v>
      </c>
      <c r="H2766" s="96">
        <v>2837484.33</v>
      </c>
      <c r="I2766" s="93">
        <v>1.0</v>
      </c>
      <c r="J2766" s="97">
        <v>2.3</v>
      </c>
      <c r="K2766" s="94">
        <v>2023.0</v>
      </c>
      <c r="L2766" s="93" t="s">
        <v>295</v>
      </c>
      <c r="M2766" s="93">
        <v>2023.0</v>
      </c>
      <c r="N2766" s="93" t="s">
        <v>161</v>
      </c>
      <c r="O2766" s="65" t="str">
        <f t="shared" si="1"/>
        <v>095550500001</v>
      </c>
      <c r="P2766" s="65">
        <f t="shared" si="2"/>
        <v>0</v>
      </c>
      <c r="Q2766" s="65">
        <f t="shared" si="3"/>
        <v>0</v>
      </c>
      <c r="R2766" s="65" t="str">
        <f t="shared" si="12"/>
        <v>09.555.050/0001-00</v>
      </c>
      <c r="S2766" s="84"/>
      <c r="T2766" s="84" t="str">
        <f t="shared" si="10"/>
        <v/>
      </c>
      <c r="U2766" s="84" t="str">
        <f t="shared" si="11"/>
        <v/>
      </c>
      <c r="V2766" s="65" t="str">
        <f t="shared" si="5"/>
        <v/>
      </c>
      <c r="W2766" s="84"/>
      <c r="X2766" s="84"/>
      <c r="Y2766" s="85"/>
      <c r="Z2766" s="85"/>
      <c r="AA2766" s="65" t="str">
        <f t="shared" si="6"/>
        <v/>
      </c>
      <c r="AB2766" s="65" t="str">
        <f t="shared" si="7"/>
        <v/>
      </c>
      <c r="AC2766" s="86"/>
      <c r="AD2766" s="87" t="str">
        <f t="shared" si="8"/>
        <v/>
      </c>
      <c r="AE2766" s="84"/>
      <c r="AF2766" s="86">
        <f>IF(AC2766&gt;0,AC2766,'⚙️ Config'!$B$10)</f>
        <v>0.0075</v>
      </c>
      <c r="AG2766" s="88">
        <f t="shared" si="9"/>
        <v>21281.13248</v>
      </c>
      <c r="AH2766" s="88">
        <f>AG2766*'⚙️ Config'!$B$11</f>
        <v>106405.6624</v>
      </c>
      <c r="AI2766" s="88">
        <f>AH2766*'⚙️ Config'!$B$12</f>
        <v>31921.69871</v>
      </c>
      <c r="AJ2766" s="64"/>
      <c r="AK2766" s="84"/>
      <c r="AL2766" s="84"/>
      <c r="AM2766" s="84"/>
      <c r="AN2766" s="84"/>
      <c r="AO2766" s="84"/>
      <c r="AP2766" s="84"/>
      <c r="AQ2766" s="84"/>
    </row>
    <row r="2767" ht="15.0" customHeight="1">
      <c r="A2767" s="93">
        <v>2764.0</v>
      </c>
      <c r="B2767" s="94" t="s">
        <v>5951</v>
      </c>
      <c r="C2767" s="93" t="s">
        <v>141</v>
      </c>
      <c r="D2767" s="93" t="s">
        <v>5952</v>
      </c>
      <c r="E2767" s="95">
        <v>30.66</v>
      </c>
      <c r="F2767" s="93" t="s">
        <v>85</v>
      </c>
      <c r="G2767" s="93" t="s">
        <v>606</v>
      </c>
      <c r="H2767" s="96">
        <v>2837332.28</v>
      </c>
      <c r="I2767" s="93">
        <v>2.0</v>
      </c>
      <c r="J2767" s="97">
        <v>2.9</v>
      </c>
      <c r="K2767" s="94">
        <v>2023.0</v>
      </c>
      <c r="L2767" s="93" t="s">
        <v>615</v>
      </c>
      <c r="M2767" s="93">
        <v>2023.0</v>
      </c>
      <c r="N2767" s="93" t="s">
        <v>161</v>
      </c>
      <c r="O2767" s="65" t="str">
        <f t="shared" si="1"/>
        <v>029954510001</v>
      </c>
      <c r="P2767" s="65">
        <f t="shared" si="2"/>
        <v>3</v>
      </c>
      <c r="Q2767" s="65">
        <f t="shared" si="3"/>
        <v>1</v>
      </c>
      <c r="R2767" s="65" t="str">
        <f t="shared" si="12"/>
        <v>02.995.451/0001-31</v>
      </c>
      <c r="S2767" s="84"/>
      <c r="T2767" s="84" t="str">
        <f t="shared" si="10"/>
        <v/>
      </c>
      <c r="U2767" s="84" t="str">
        <f t="shared" si="11"/>
        <v/>
      </c>
      <c r="V2767" s="65" t="str">
        <f t="shared" si="5"/>
        <v/>
      </c>
      <c r="W2767" s="84"/>
      <c r="X2767" s="84"/>
      <c r="Y2767" s="85"/>
      <c r="Z2767" s="85"/>
      <c r="AA2767" s="65" t="str">
        <f t="shared" si="6"/>
        <v/>
      </c>
      <c r="AB2767" s="65" t="str">
        <f t="shared" si="7"/>
        <v/>
      </c>
      <c r="AC2767" s="86"/>
      <c r="AD2767" s="87" t="str">
        <f t="shared" si="8"/>
        <v/>
      </c>
      <c r="AE2767" s="84"/>
      <c r="AF2767" s="86">
        <f>IF(AC2767&gt;0,AC2767,'⚙️ Config'!$B$10)</f>
        <v>0.0075</v>
      </c>
      <c r="AG2767" s="88">
        <f t="shared" si="9"/>
        <v>21279.9921</v>
      </c>
      <c r="AH2767" s="88">
        <f>AG2767*'⚙️ Config'!$B$11</f>
        <v>106399.9605</v>
      </c>
      <c r="AI2767" s="88">
        <f>AH2767*'⚙️ Config'!$B$12</f>
        <v>31919.98815</v>
      </c>
      <c r="AJ2767" s="64"/>
      <c r="AK2767" s="84"/>
      <c r="AL2767" s="84"/>
      <c r="AM2767" s="84"/>
      <c r="AN2767" s="84"/>
      <c r="AO2767" s="84"/>
      <c r="AP2767" s="84"/>
      <c r="AQ2767" s="84"/>
    </row>
    <row r="2768" ht="15.0" customHeight="1">
      <c r="A2768" s="93">
        <v>2765.0</v>
      </c>
      <c r="B2768" s="94" t="s">
        <v>5953</v>
      </c>
      <c r="C2768" s="93" t="s">
        <v>141</v>
      </c>
      <c r="D2768" s="93" t="s">
        <v>5954</v>
      </c>
      <c r="E2768" s="95">
        <v>40.08</v>
      </c>
      <c r="F2768" s="93" t="s">
        <v>85</v>
      </c>
      <c r="G2768" s="93" t="s">
        <v>606</v>
      </c>
      <c r="H2768" s="96">
        <v>2835156.67</v>
      </c>
      <c r="I2768" s="93">
        <v>1.0</v>
      </c>
      <c r="J2768" s="97">
        <v>3.0</v>
      </c>
      <c r="K2768" s="94">
        <v>2023.0</v>
      </c>
      <c r="L2768" s="93" t="s">
        <v>448</v>
      </c>
      <c r="M2768" s="93">
        <v>2023.0</v>
      </c>
      <c r="N2768" s="93" t="s">
        <v>145</v>
      </c>
      <c r="O2768" s="65" t="str">
        <f t="shared" si="1"/>
        <v>444418930001</v>
      </c>
      <c r="P2768" s="65">
        <f t="shared" si="2"/>
        <v>8</v>
      </c>
      <c r="Q2768" s="65">
        <f t="shared" si="3"/>
        <v>6</v>
      </c>
      <c r="R2768" s="65" t="str">
        <f t="shared" si="12"/>
        <v>44.441.893/0001-86</v>
      </c>
      <c r="S2768" s="84"/>
      <c r="T2768" s="84" t="str">
        <f t="shared" si="10"/>
        <v/>
      </c>
      <c r="U2768" s="84" t="str">
        <f t="shared" si="11"/>
        <v/>
      </c>
      <c r="V2768" s="65" t="str">
        <f t="shared" si="5"/>
        <v/>
      </c>
      <c r="W2768" s="84"/>
      <c r="X2768" s="84"/>
      <c r="Y2768" s="85"/>
      <c r="Z2768" s="85"/>
      <c r="AA2768" s="65" t="str">
        <f t="shared" si="6"/>
        <v/>
      </c>
      <c r="AB2768" s="65" t="str">
        <f t="shared" si="7"/>
        <v/>
      </c>
      <c r="AC2768" s="86"/>
      <c r="AD2768" s="87" t="str">
        <f t="shared" si="8"/>
        <v/>
      </c>
      <c r="AE2768" s="84"/>
      <c r="AF2768" s="86">
        <f>IF(AC2768&gt;0,AC2768,'⚙️ Config'!$B$10)</f>
        <v>0.0075</v>
      </c>
      <c r="AG2768" s="88">
        <f t="shared" si="9"/>
        <v>21263.67503</v>
      </c>
      <c r="AH2768" s="88">
        <f>AG2768*'⚙️ Config'!$B$11</f>
        <v>106318.3751</v>
      </c>
      <c r="AI2768" s="88">
        <f>AH2768*'⚙️ Config'!$B$12</f>
        <v>31895.51254</v>
      </c>
      <c r="AJ2768" s="64"/>
      <c r="AK2768" s="84"/>
      <c r="AL2768" s="84"/>
      <c r="AM2768" s="84"/>
      <c r="AN2768" s="84"/>
      <c r="AO2768" s="84"/>
      <c r="AP2768" s="84"/>
      <c r="AQ2768" s="84"/>
    </row>
    <row r="2769" ht="15.0" customHeight="1">
      <c r="A2769" s="93">
        <v>2766.0</v>
      </c>
      <c r="B2769" s="94" t="s">
        <v>5955</v>
      </c>
      <c r="C2769" s="93" t="s">
        <v>141</v>
      </c>
      <c r="D2769" s="93" t="s">
        <v>5956</v>
      </c>
      <c r="E2769" s="95">
        <v>36.5</v>
      </c>
      <c r="F2769" s="93" t="s">
        <v>85</v>
      </c>
      <c r="G2769" s="93" t="s">
        <v>606</v>
      </c>
      <c r="H2769" s="96">
        <v>2834858.31</v>
      </c>
      <c r="I2769" s="93">
        <v>2.0</v>
      </c>
      <c r="J2769" s="97">
        <v>3.0</v>
      </c>
      <c r="K2769" s="94">
        <v>2024.0</v>
      </c>
      <c r="L2769" s="93" t="s">
        <v>508</v>
      </c>
      <c r="M2769" s="93">
        <v>2023.0</v>
      </c>
      <c r="N2769" s="93" t="s">
        <v>161</v>
      </c>
      <c r="O2769" s="65" t="str">
        <f t="shared" si="1"/>
        <v>196875350001</v>
      </c>
      <c r="P2769" s="65">
        <f t="shared" si="2"/>
        <v>0</v>
      </c>
      <c r="Q2769" s="65">
        <f t="shared" si="3"/>
        <v>0</v>
      </c>
      <c r="R2769" s="65" t="str">
        <f t="shared" si="12"/>
        <v>19.687.535/0001-00</v>
      </c>
      <c r="S2769" s="84"/>
      <c r="T2769" s="84" t="str">
        <f t="shared" si="10"/>
        <v/>
      </c>
      <c r="U2769" s="84" t="str">
        <f t="shared" si="11"/>
        <v/>
      </c>
      <c r="V2769" s="65" t="str">
        <f t="shared" si="5"/>
        <v/>
      </c>
      <c r="W2769" s="84"/>
      <c r="X2769" s="84"/>
      <c r="Y2769" s="85"/>
      <c r="Z2769" s="85"/>
      <c r="AA2769" s="65" t="str">
        <f t="shared" si="6"/>
        <v/>
      </c>
      <c r="AB2769" s="65" t="str">
        <f t="shared" si="7"/>
        <v/>
      </c>
      <c r="AC2769" s="86"/>
      <c r="AD2769" s="87" t="str">
        <f t="shared" si="8"/>
        <v/>
      </c>
      <c r="AE2769" s="84"/>
      <c r="AF2769" s="86">
        <f>IF(AC2769&gt;0,AC2769,'⚙️ Config'!$B$10)</f>
        <v>0.0075</v>
      </c>
      <c r="AG2769" s="88">
        <f t="shared" si="9"/>
        <v>21261.43733</v>
      </c>
      <c r="AH2769" s="88">
        <f>AG2769*'⚙️ Config'!$B$11</f>
        <v>106307.1866</v>
      </c>
      <c r="AI2769" s="88">
        <f>AH2769*'⚙️ Config'!$B$12</f>
        <v>31892.15599</v>
      </c>
      <c r="AJ2769" s="64"/>
      <c r="AK2769" s="84"/>
      <c r="AL2769" s="84"/>
      <c r="AM2769" s="84"/>
      <c r="AN2769" s="84"/>
      <c r="AO2769" s="84"/>
      <c r="AP2769" s="84"/>
      <c r="AQ2769" s="84"/>
    </row>
    <row r="2770" ht="15.0" customHeight="1">
      <c r="A2770" s="93">
        <v>2767.0</v>
      </c>
      <c r="B2770" s="94" t="s">
        <v>5957</v>
      </c>
      <c r="C2770" s="93" t="s">
        <v>141</v>
      </c>
      <c r="D2770" s="93" t="s">
        <v>5958</v>
      </c>
      <c r="E2770" s="95">
        <v>36.74</v>
      </c>
      <c r="F2770" s="93" t="s">
        <v>85</v>
      </c>
      <c r="G2770" s="93" t="s">
        <v>606</v>
      </c>
      <c r="H2770" s="96">
        <v>2823580.92</v>
      </c>
      <c r="I2770" s="93">
        <v>1.0</v>
      </c>
      <c r="J2770" s="97">
        <v>3.7</v>
      </c>
      <c r="K2770" s="94">
        <v>2022.0</v>
      </c>
      <c r="L2770" s="93" t="s">
        <v>630</v>
      </c>
      <c r="M2770" s="93">
        <v>2022.0</v>
      </c>
      <c r="N2770" s="93" t="s">
        <v>161</v>
      </c>
      <c r="O2770" s="65" t="str">
        <f t="shared" si="1"/>
        <v>142267620001</v>
      </c>
      <c r="P2770" s="65">
        <f t="shared" si="2"/>
        <v>1</v>
      </c>
      <c r="Q2770" s="65">
        <f t="shared" si="3"/>
        <v>5</v>
      </c>
      <c r="R2770" s="65" t="str">
        <f t="shared" si="12"/>
        <v>14.226.762/0001-15</v>
      </c>
      <c r="S2770" s="84"/>
      <c r="T2770" s="84" t="str">
        <f t="shared" si="10"/>
        <v/>
      </c>
      <c r="U2770" s="84" t="str">
        <f t="shared" si="11"/>
        <v/>
      </c>
      <c r="V2770" s="65" t="str">
        <f t="shared" si="5"/>
        <v/>
      </c>
      <c r="W2770" s="84"/>
      <c r="X2770" s="84"/>
      <c r="Y2770" s="85"/>
      <c r="Z2770" s="85"/>
      <c r="AA2770" s="65" t="str">
        <f t="shared" si="6"/>
        <v/>
      </c>
      <c r="AB2770" s="65" t="str">
        <f t="shared" si="7"/>
        <v/>
      </c>
      <c r="AC2770" s="86"/>
      <c r="AD2770" s="87" t="str">
        <f t="shared" si="8"/>
        <v/>
      </c>
      <c r="AE2770" s="84"/>
      <c r="AF2770" s="86">
        <f>IF(AC2770&gt;0,AC2770,'⚙️ Config'!$B$10)</f>
        <v>0.0075</v>
      </c>
      <c r="AG2770" s="88">
        <f t="shared" si="9"/>
        <v>21176.8569</v>
      </c>
      <c r="AH2770" s="88">
        <f>AG2770*'⚙️ Config'!$B$11</f>
        <v>105884.2845</v>
      </c>
      <c r="AI2770" s="88">
        <f>AH2770*'⚙️ Config'!$B$12</f>
        <v>31765.28535</v>
      </c>
      <c r="AJ2770" s="64"/>
      <c r="AK2770" s="84"/>
      <c r="AL2770" s="84"/>
      <c r="AM2770" s="84"/>
      <c r="AN2770" s="84"/>
      <c r="AO2770" s="84"/>
      <c r="AP2770" s="84"/>
      <c r="AQ2770" s="84"/>
    </row>
    <row r="2771" ht="15.0" customHeight="1">
      <c r="A2771" s="93">
        <v>2768.0</v>
      </c>
      <c r="B2771" s="94" t="s">
        <v>5959</v>
      </c>
      <c r="C2771" s="93" t="s">
        <v>141</v>
      </c>
      <c r="D2771" s="93" t="s">
        <v>5960</v>
      </c>
      <c r="E2771" s="95">
        <v>38.5</v>
      </c>
      <c r="F2771" s="93" t="s">
        <v>85</v>
      </c>
      <c r="G2771" s="93" t="s">
        <v>606</v>
      </c>
      <c r="H2771" s="96">
        <v>2823321.13</v>
      </c>
      <c r="I2771" s="93">
        <v>1.0</v>
      </c>
      <c r="J2771" s="97">
        <v>3.3</v>
      </c>
      <c r="K2771" s="94">
        <v>2022.0</v>
      </c>
      <c r="L2771" s="93" t="s">
        <v>268</v>
      </c>
      <c r="M2771" s="93">
        <v>2022.0</v>
      </c>
      <c r="N2771" s="93" t="s">
        <v>145</v>
      </c>
      <c r="O2771" s="65" t="str">
        <f t="shared" si="1"/>
        <v>156160930001</v>
      </c>
      <c r="P2771" s="65">
        <f t="shared" si="2"/>
        <v>5</v>
      </c>
      <c r="Q2771" s="65">
        <f t="shared" si="3"/>
        <v>0</v>
      </c>
      <c r="R2771" s="65" t="str">
        <f t="shared" si="12"/>
        <v>15.616.093/0001-50</v>
      </c>
      <c r="S2771" s="84"/>
      <c r="T2771" s="84" t="str">
        <f t="shared" si="10"/>
        <v/>
      </c>
      <c r="U2771" s="84" t="str">
        <f t="shared" si="11"/>
        <v/>
      </c>
      <c r="V2771" s="65" t="str">
        <f t="shared" si="5"/>
        <v/>
      </c>
      <c r="W2771" s="84"/>
      <c r="X2771" s="84"/>
      <c r="Y2771" s="85"/>
      <c r="Z2771" s="85"/>
      <c r="AA2771" s="65" t="str">
        <f t="shared" si="6"/>
        <v/>
      </c>
      <c r="AB2771" s="65" t="str">
        <f t="shared" si="7"/>
        <v/>
      </c>
      <c r="AC2771" s="86"/>
      <c r="AD2771" s="87" t="str">
        <f t="shared" si="8"/>
        <v/>
      </c>
      <c r="AE2771" s="84"/>
      <c r="AF2771" s="86">
        <f>IF(AC2771&gt;0,AC2771,'⚙️ Config'!$B$10)</f>
        <v>0.0075</v>
      </c>
      <c r="AG2771" s="88">
        <f t="shared" si="9"/>
        <v>21174.90848</v>
      </c>
      <c r="AH2771" s="88">
        <f>AG2771*'⚙️ Config'!$B$11</f>
        <v>105874.5424</v>
      </c>
      <c r="AI2771" s="88">
        <f>AH2771*'⚙️ Config'!$B$12</f>
        <v>31762.36271</v>
      </c>
      <c r="AJ2771" s="64"/>
      <c r="AK2771" s="84"/>
      <c r="AL2771" s="84"/>
      <c r="AM2771" s="84"/>
      <c r="AN2771" s="84"/>
      <c r="AO2771" s="84"/>
      <c r="AP2771" s="84"/>
      <c r="AQ2771" s="84"/>
    </row>
    <row r="2772" ht="15.0" customHeight="1">
      <c r="A2772" s="93">
        <v>2769.0</v>
      </c>
      <c r="B2772" s="94" t="s">
        <v>5961</v>
      </c>
      <c r="C2772" s="93" t="s">
        <v>141</v>
      </c>
      <c r="D2772" s="93" t="s">
        <v>5962</v>
      </c>
      <c r="E2772" s="95">
        <v>41.84</v>
      </c>
      <c r="F2772" s="93" t="s">
        <v>85</v>
      </c>
      <c r="G2772" s="93" t="s">
        <v>606</v>
      </c>
      <c r="H2772" s="96">
        <v>2812327.51</v>
      </c>
      <c r="I2772" s="93">
        <v>2.0</v>
      </c>
      <c r="J2772" s="97">
        <v>2.9</v>
      </c>
      <c r="K2772" s="94">
        <v>2025.0</v>
      </c>
      <c r="L2772" s="93" t="s">
        <v>5963</v>
      </c>
      <c r="M2772" s="93">
        <v>2023.0</v>
      </c>
      <c r="N2772" s="93" t="s">
        <v>161</v>
      </c>
      <c r="O2772" s="65" t="str">
        <f t="shared" si="1"/>
        <v>341331040001</v>
      </c>
      <c r="P2772" s="65">
        <f t="shared" si="2"/>
        <v>9</v>
      </c>
      <c r="Q2772" s="65">
        <f t="shared" si="3"/>
        <v>6</v>
      </c>
      <c r="R2772" s="65" t="str">
        <f t="shared" si="12"/>
        <v>34.133.104/0001-96</v>
      </c>
      <c r="S2772" s="84"/>
      <c r="T2772" s="84" t="str">
        <f t="shared" si="10"/>
        <v/>
      </c>
      <c r="U2772" s="84" t="str">
        <f t="shared" si="11"/>
        <v/>
      </c>
      <c r="V2772" s="65" t="str">
        <f t="shared" si="5"/>
        <v/>
      </c>
      <c r="W2772" s="84"/>
      <c r="X2772" s="84"/>
      <c r="Y2772" s="85"/>
      <c r="Z2772" s="85"/>
      <c r="AA2772" s="65" t="str">
        <f t="shared" si="6"/>
        <v/>
      </c>
      <c r="AB2772" s="65" t="str">
        <f t="shared" si="7"/>
        <v/>
      </c>
      <c r="AC2772" s="86"/>
      <c r="AD2772" s="87" t="str">
        <f t="shared" si="8"/>
        <v/>
      </c>
      <c r="AE2772" s="84"/>
      <c r="AF2772" s="86">
        <f>IF(AC2772&gt;0,AC2772,'⚙️ Config'!$B$10)</f>
        <v>0.0075</v>
      </c>
      <c r="AG2772" s="88">
        <f t="shared" si="9"/>
        <v>21092.45633</v>
      </c>
      <c r="AH2772" s="88">
        <f>AG2772*'⚙️ Config'!$B$11</f>
        <v>105462.2816</v>
      </c>
      <c r="AI2772" s="88">
        <f>AH2772*'⚙️ Config'!$B$12</f>
        <v>31638.68449</v>
      </c>
      <c r="AJ2772" s="64"/>
      <c r="AK2772" s="84"/>
      <c r="AL2772" s="84"/>
      <c r="AM2772" s="84"/>
      <c r="AN2772" s="84"/>
      <c r="AO2772" s="84"/>
      <c r="AP2772" s="84"/>
      <c r="AQ2772" s="84"/>
    </row>
    <row r="2773" ht="15.0" customHeight="1">
      <c r="A2773" s="93">
        <v>2770.0</v>
      </c>
      <c r="B2773" s="94" t="s">
        <v>5964</v>
      </c>
      <c r="C2773" s="93" t="s">
        <v>141</v>
      </c>
      <c r="D2773" s="93" t="s">
        <v>5965</v>
      </c>
      <c r="E2773" s="95">
        <v>35.98</v>
      </c>
      <c r="F2773" s="93" t="s">
        <v>85</v>
      </c>
      <c r="G2773" s="93" t="s">
        <v>606</v>
      </c>
      <c r="H2773" s="96">
        <v>2811517.0</v>
      </c>
      <c r="I2773" s="93">
        <v>1.0</v>
      </c>
      <c r="J2773" s="97">
        <v>3.9</v>
      </c>
      <c r="K2773" s="94">
        <v>2022.0</v>
      </c>
      <c r="L2773" s="93" t="s">
        <v>202</v>
      </c>
      <c r="M2773" s="93">
        <v>2022.0</v>
      </c>
      <c r="N2773" s="93" t="s">
        <v>161</v>
      </c>
      <c r="O2773" s="65" t="str">
        <f t="shared" si="1"/>
        <v>074173640001</v>
      </c>
      <c r="P2773" s="65">
        <f t="shared" si="2"/>
        <v>1</v>
      </c>
      <c r="Q2773" s="65">
        <f t="shared" si="3"/>
        <v>0</v>
      </c>
      <c r="R2773" s="65" t="str">
        <f t="shared" si="12"/>
        <v>07.417.364/0001-10</v>
      </c>
      <c r="S2773" s="84"/>
      <c r="T2773" s="84" t="str">
        <f t="shared" si="10"/>
        <v/>
      </c>
      <c r="U2773" s="84" t="str">
        <f t="shared" si="11"/>
        <v/>
      </c>
      <c r="V2773" s="65" t="str">
        <f t="shared" si="5"/>
        <v/>
      </c>
      <c r="W2773" s="84"/>
      <c r="X2773" s="84"/>
      <c r="Y2773" s="85"/>
      <c r="Z2773" s="85"/>
      <c r="AA2773" s="65" t="str">
        <f t="shared" si="6"/>
        <v/>
      </c>
      <c r="AB2773" s="65" t="str">
        <f t="shared" si="7"/>
        <v/>
      </c>
      <c r="AC2773" s="86"/>
      <c r="AD2773" s="87" t="str">
        <f t="shared" si="8"/>
        <v/>
      </c>
      <c r="AE2773" s="84"/>
      <c r="AF2773" s="86">
        <f>IF(AC2773&gt;0,AC2773,'⚙️ Config'!$B$10)</f>
        <v>0.0075</v>
      </c>
      <c r="AG2773" s="88">
        <f t="shared" si="9"/>
        <v>21086.3775</v>
      </c>
      <c r="AH2773" s="88">
        <f>AG2773*'⚙️ Config'!$B$11</f>
        <v>105431.8875</v>
      </c>
      <c r="AI2773" s="88">
        <f>AH2773*'⚙️ Config'!$B$12</f>
        <v>31629.56625</v>
      </c>
      <c r="AJ2773" s="64"/>
      <c r="AK2773" s="84"/>
      <c r="AL2773" s="84"/>
      <c r="AM2773" s="84"/>
      <c r="AN2773" s="84"/>
      <c r="AO2773" s="84"/>
      <c r="AP2773" s="84"/>
      <c r="AQ2773" s="84"/>
    </row>
    <row r="2774" ht="15.0" customHeight="1">
      <c r="A2774" s="93">
        <v>2771.0</v>
      </c>
      <c r="B2774" s="94" t="s">
        <v>5966</v>
      </c>
      <c r="C2774" s="93" t="s">
        <v>141</v>
      </c>
      <c r="D2774" s="93" t="s">
        <v>5967</v>
      </c>
      <c r="E2774" s="95">
        <v>41.29</v>
      </c>
      <c r="F2774" s="93" t="s">
        <v>85</v>
      </c>
      <c r="G2774" s="93" t="s">
        <v>606</v>
      </c>
      <c r="H2774" s="96">
        <v>2810620.53</v>
      </c>
      <c r="I2774" s="93">
        <v>1.0</v>
      </c>
      <c r="J2774" s="97">
        <v>2.8</v>
      </c>
      <c r="K2774" s="94">
        <v>2023.0</v>
      </c>
      <c r="L2774" s="93" t="s">
        <v>448</v>
      </c>
      <c r="M2774" s="93">
        <v>2023.0</v>
      </c>
      <c r="N2774" s="93" t="s">
        <v>145</v>
      </c>
      <c r="O2774" s="65" t="str">
        <f t="shared" si="1"/>
        <v>512658410001</v>
      </c>
      <c r="P2774" s="65">
        <f t="shared" si="2"/>
        <v>6</v>
      </c>
      <c r="Q2774" s="65">
        <f t="shared" si="3"/>
        <v>1</v>
      </c>
      <c r="R2774" s="65" t="str">
        <f t="shared" si="12"/>
        <v>51.265.841/0001-61</v>
      </c>
      <c r="S2774" s="84"/>
      <c r="T2774" s="84" t="str">
        <f t="shared" si="10"/>
        <v/>
      </c>
      <c r="U2774" s="84" t="str">
        <f t="shared" si="11"/>
        <v/>
      </c>
      <c r="V2774" s="65" t="str">
        <f t="shared" si="5"/>
        <v/>
      </c>
      <c r="W2774" s="84"/>
      <c r="X2774" s="84"/>
      <c r="Y2774" s="85"/>
      <c r="Z2774" s="85"/>
      <c r="AA2774" s="65" t="str">
        <f t="shared" si="6"/>
        <v/>
      </c>
      <c r="AB2774" s="65" t="str">
        <f t="shared" si="7"/>
        <v/>
      </c>
      <c r="AC2774" s="86"/>
      <c r="AD2774" s="87" t="str">
        <f t="shared" si="8"/>
        <v/>
      </c>
      <c r="AE2774" s="84"/>
      <c r="AF2774" s="86">
        <f>IF(AC2774&gt;0,AC2774,'⚙️ Config'!$B$10)</f>
        <v>0.0075</v>
      </c>
      <c r="AG2774" s="88">
        <f t="shared" si="9"/>
        <v>21079.65398</v>
      </c>
      <c r="AH2774" s="88">
        <f>AG2774*'⚙️ Config'!$B$11</f>
        <v>105398.2699</v>
      </c>
      <c r="AI2774" s="88">
        <f>AH2774*'⚙️ Config'!$B$12</f>
        <v>31619.48096</v>
      </c>
      <c r="AJ2774" s="64"/>
      <c r="AK2774" s="84"/>
      <c r="AL2774" s="84"/>
      <c r="AM2774" s="84"/>
      <c r="AN2774" s="84"/>
      <c r="AO2774" s="84"/>
      <c r="AP2774" s="84"/>
      <c r="AQ2774" s="84"/>
    </row>
    <row r="2775" ht="15.0" customHeight="1">
      <c r="A2775" s="93">
        <v>2772.0</v>
      </c>
      <c r="B2775" s="94" t="s">
        <v>5968</v>
      </c>
      <c r="C2775" s="93" t="s">
        <v>141</v>
      </c>
      <c r="D2775" s="93" t="s">
        <v>5969</v>
      </c>
      <c r="E2775" s="95">
        <v>25.63</v>
      </c>
      <c r="F2775" s="93" t="s">
        <v>85</v>
      </c>
      <c r="G2775" s="93" t="s">
        <v>606</v>
      </c>
      <c r="H2775" s="96">
        <v>2810482.83</v>
      </c>
      <c r="I2775" s="93">
        <v>2.0</v>
      </c>
      <c r="J2775" s="97">
        <v>4.0</v>
      </c>
      <c r="K2775" s="94">
        <v>2022.0</v>
      </c>
      <c r="L2775" s="93" t="s">
        <v>144</v>
      </c>
      <c r="M2775" s="93">
        <v>2022.0</v>
      </c>
      <c r="N2775" s="93" t="s">
        <v>161</v>
      </c>
      <c r="O2775" s="65" t="str">
        <f t="shared" si="1"/>
        <v>054658140001</v>
      </c>
      <c r="P2775" s="65">
        <f t="shared" si="2"/>
        <v>1</v>
      </c>
      <c r="Q2775" s="65">
        <f t="shared" si="3"/>
        <v>5</v>
      </c>
      <c r="R2775" s="65" t="str">
        <f t="shared" si="12"/>
        <v>05.465.814/0001-15</v>
      </c>
      <c r="S2775" s="84"/>
      <c r="T2775" s="84" t="str">
        <f t="shared" si="10"/>
        <v/>
      </c>
      <c r="U2775" s="84" t="str">
        <f t="shared" si="11"/>
        <v/>
      </c>
      <c r="V2775" s="65" t="str">
        <f t="shared" si="5"/>
        <v/>
      </c>
      <c r="W2775" s="84"/>
      <c r="X2775" s="84"/>
      <c r="Y2775" s="85"/>
      <c r="Z2775" s="85"/>
      <c r="AA2775" s="65" t="str">
        <f t="shared" si="6"/>
        <v/>
      </c>
      <c r="AB2775" s="65" t="str">
        <f t="shared" si="7"/>
        <v/>
      </c>
      <c r="AC2775" s="86"/>
      <c r="AD2775" s="87" t="str">
        <f t="shared" si="8"/>
        <v/>
      </c>
      <c r="AE2775" s="84"/>
      <c r="AF2775" s="86">
        <f>IF(AC2775&gt;0,AC2775,'⚙️ Config'!$B$10)</f>
        <v>0.0075</v>
      </c>
      <c r="AG2775" s="88">
        <f t="shared" si="9"/>
        <v>21078.62123</v>
      </c>
      <c r="AH2775" s="88">
        <f>AG2775*'⚙️ Config'!$B$11</f>
        <v>105393.1061</v>
      </c>
      <c r="AI2775" s="88">
        <f>AH2775*'⚙️ Config'!$B$12</f>
        <v>31617.93184</v>
      </c>
      <c r="AJ2775" s="64"/>
      <c r="AK2775" s="84"/>
      <c r="AL2775" s="84"/>
      <c r="AM2775" s="84"/>
      <c r="AN2775" s="84"/>
      <c r="AO2775" s="84"/>
      <c r="AP2775" s="84"/>
      <c r="AQ2775" s="84"/>
    </row>
    <row r="2776" ht="15.0" customHeight="1">
      <c r="A2776" s="93">
        <v>2773.0</v>
      </c>
      <c r="B2776" s="94" t="s">
        <v>5970</v>
      </c>
      <c r="C2776" s="93" t="s">
        <v>141</v>
      </c>
      <c r="D2776" s="93" t="s">
        <v>5971</v>
      </c>
      <c r="E2776" s="95">
        <v>39.52</v>
      </c>
      <c r="F2776" s="93" t="s">
        <v>85</v>
      </c>
      <c r="G2776" s="93" t="s">
        <v>606</v>
      </c>
      <c r="H2776" s="96">
        <v>2810280.0</v>
      </c>
      <c r="I2776" s="93">
        <v>1.0</v>
      </c>
      <c r="J2776" s="97">
        <v>3.1</v>
      </c>
      <c r="K2776" s="94">
        <v>2023.0</v>
      </c>
      <c r="L2776" s="93" t="s">
        <v>188</v>
      </c>
      <c r="M2776" s="93">
        <v>2023.0</v>
      </c>
      <c r="N2776" s="93" t="s">
        <v>145</v>
      </c>
      <c r="O2776" s="65" t="str">
        <f t="shared" si="1"/>
        <v>104355820001</v>
      </c>
      <c r="P2776" s="65">
        <f t="shared" si="2"/>
        <v>9</v>
      </c>
      <c r="Q2776" s="65">
        <f t="shared" si="3"/>
        <v>2</v>
      </c>
      <c r="R2776" s="65" t="str">
        <f t="shared" si="12"/>
        <v>10.435.582/0001-92</v>
      </c>
      <c r="S2776" s="84"/>
      <c r="T2776" s="84" t="str">
        <f t="shared" si="10"/>
        <v/>
      </c>
      <c r="U2776" s="84" t="str">
        <f t="shared" si="11"/>
        <v/>
      </c>
      <c r="V2776" s="65" t="str">
        <f t="shared" si="5"/>
        <v/>
      </c>
      <c r="W2776" s="84"/>
      <c r="X2776" s="84"/>
      <c r="Y2776" s="85"/>
      <c r="Z2776" s="85"/>
      <c r="AA2776" s="65" t="str">
        <f t="shared" si="6"/>
        <v/>
      </c>
      <c r="AB2776" s="65" t="str">
        <f t="shared" si="7"/>
        <v/>
      </c>
      <c r="AC2776" s="86"/>
      <c r="AD2776" s="87" t="str">
        <f t="shared" si="8"/>
        <v/>
      </c>
      <c r="AE2776" s="84"/>
      <c r="AF2776" s="86">
        <f>IF(AC2776&gt;0,AC2776,'⚙️ Config'!$B$10)</f>
        <v>0.0075</v>
      </c>
      <c r="AG2776" s="88">
        <f t="shared" si="9"/>
        <v>21077.1</v>
      </c>
      <c r="AH2776" s="88">
        <f>AG2776*'⚙️ Config'!$B$11</f>
        <v>105385.5</v>
      </c>
      <c r="AI2776" s="88">
        <f>AH2776*'⚙️ Config'!$B$12</f>
        <v>31615.65</v>
      </c>
      <c r="AJ2776" s="64"/>
      <c r="AK2776" s="84"/>
      <c r="AL2776" s="84"/>
      <c r="AM2776" s="84"/>
      <c r="AN2776" s="84"/>
      <c r="AO2776" s="84"/>
      <c r="AP2776" s="84"/>
      <c r="AQ2776" s="84"/>
    </row>
    <row r="2777" ht="15.0" customHeight="1">
      <c r="A2777" s="93">
        <v>2774.0</v>
      </c>
      <c r="B2777" s="94" t="s">
        <v>5972</v>
      </c>
      <c r="C2777" s="93" t="s">
        <v>141</v>
      </c>
      <c r="D2777" s="93" t="s">
        <v>5973</v>
      </c>
      <c r="E2777" s="95">
        <v>38.99</v>
      </c>
      <c r="F2777" s="93" t="s">
        <v>85</v>
      </c>
      <c r="G2777" s="93" t="s">
        <v>606</v>
      </c>
      <c r="H2777" s="96">
        <v>2806271.66</v>
      </c>
      <c r="I2777" s="93">
        <v>1.0</v>
      </c>
      <c r="J2777" s="97">
        <v>3.2</v>
      </c>
      <c r="K2777" s="94">
        <v>2023.0</v>
      </c>
      <c r="L2777" s="93" t="s">
        <v>268</v>
      </c>
      <c r="M2777" s="93">
        <v>2023.0</v>
      </c>
      <c r="N2777" s="93" t="s">
        <v>161</v>
      </c>
      <c r="O2777" s="65" t="str">
        <f t="shared" si="1"/>
        <v>562009340001</v>
      </c>
      <c r="P2777" s="65">
        <f t="shared" si="2"/>
        <v>2</v>
      </c>
      <c r="Q2777" s="65">
        <f t="shared" si="3"/>
        <v>1</v>
      </c>
      <c r="R2777" s="65" t="str">
        <f t="shared" si="12"/>
        <v>56.200.934/0001-21</v>
      </c>
      <c r="S2777" s="84"/>
      <c r="T2777" s="84" t="str">
        <f t="shared" si="10"/>
        <v/>
      </c>
      <c r="U2777" s="84" t="str">
        <f t="shared" si="11"/>
        <v/>
      </c>
      <c r="V2777" s="65" t="str">
        <f t="shared" si="5"/>
        <v/>
      </c>
      <c r="W2777" s="84"/>
      <c r="X2777" s="84"/>
      <c r="Y2777" s="85"/>
      <c r="Z2777" s="85"/>
      <c r="AA2777" s="65" t="str">
        <f t="shared" si="6"/>
        <v/>
      </c>
      <c r="AB2777" s="65" t="str">
        <f t="shared" si="7"/>
        <v/>
      </c>
      <c r="AC2777" s="86"/>
      <c r="AD2777" s="87" t="str">
        <f t="shared" si="8"/>
        <v/>
      </c>
      <c r="AE2777" s="84"/>
      <c r="AF2777" s="86">
        <f>IF(AC2777&gt;0,AC2777,'⚙️ Config'!$B$10)</f>
        <v>0.0075</v>
      </c>
      <c r="AG2777" s="88">
        <f t="shared" si="9"/>
        <v>21047.03745</v>
      </c>
      <c r="AH2777" s="88">
        <f>AG2777*'⚙️ Config'!$B$11</f>
        <v>105235.1873</v>
      </c>
      <c r="AI2777" s="88">
        <f>AH2777*'⚙️ Config'!$B$12</f>
        <v>31570.55618</v>
      </c>
      <c r="AJ2777" s="64"/>
      <c r="AK2777" s="84"/>
      <c r="AL2777" s="84"/>
      <c r="AM2777" s="84"/>
      <c r="AN2777" s="84"/>
      <c r="AO2777" s="84"/>
      <c r="AP2777" s="84"/>
      <c r="AQ2777" s="84"/>
    </row>
    <row r="2778" ht="15.0" customHeight="1">
      <c r="A2778" s="93">
        <v>2775.0</v>
      </c>
      <c r="B2778" s="94" t="s">
        <v>5974</v>
      </c>
      <c r="C2778" s="93" t="s">
        <v>141</v>
      </c>
      <c r="D2778" s="93" t="s">
        <v>5975</v>
      </c>
      <c r="E2778" s="95">
        <v>28.5</v>
      </c>
      <c r="F2778" s="93" t="s">
        <v>85</v>
      </c>
      <c r="G2778" s="93" t="s">
        <v>606</v>
      </c>
      <c r="H2778" s="96">
        <v>2794221.48</v>
      </c>
      <c r="I2778" s="93">
        <v>2.0</v>
      </c>
      <c r="J2778" s="97">
        <v>3.3</v>
      </c>
      <c r="K2778" s="94">
        <v>2022.0</v>
      </c>
      <c r="L2778" s="93" t="s">
        <v>5111</v>
      </c>
      <c r="M2778" s="93">
        <v>2022.0</v>
      </c>
      <c r="N2778" s="93" t="s">
        <v>161</v>
      </c>
      <c r="O2778" s="65" t="str">
        <f t="shared" si="1"/>
        <v>539063350001</v>
      </c>
      <c r="P2778" s="65">
        <f t="shared" si="2"/>
        <v>3</v>
      </c>
      <c r="Q2778" s="65">
        <f t="shared" si="3"/>
        <v>0</v>
      </c>
      <c r="R2778" s="65" t="str">
        <f t="shared" si="12"/>
        <v>53.906.335/0001-30</v>
      </c>
      <c r="S2778" s="84"/>
      <c r="T2778" s="84" t="str">
        <f t="shared" si="10"/>
        <v/>
      </c>
      <c r="U2778" s="84" t="str">
        <f t="shared" si="11"/>
        <v/>
      </c>
      <c r="V2778" s="65" t="str">
        <f t="shared" si="5"/>
        <v/>
      </c>
      <c r="W2778" s="84"/>
      <c r="X2778" s="84"/>
      <c r="Y2778" s="85"/>
      <c r="Z2778" s="85"/>
      <c r="AA2778" s="65" t="str">
        <f t="shared" si="6"/>
        <v/>
      </c>
      <c r="AB2778" s="65" t="str">
        <f t="shared" si="7"/>
        <v/>
      </c>
      <c r="AC2778" s="86"/>
      <c r="AD2778" s="87" t="str">
        <f t="shared" si="8"/>
        <v/>
      </c>
      <c r="AE2778" s="84"/>
      <c r="AF2778" s="86">
        <f>IF(AC2778&gt;0,AC2778,'⚙️ Config'!$B$10)</f>
        <v>0.0075</v>
      </c>
      <c r="AG2778" s="88">
        <f t="shared" si="9"/>
        <v>20956.6611</v>
      </c>
      <c r="AH2778" s="88">
        <f>AG2778*'⚙️ Config'!$B$11</f>
        <v>104783.3055</v>
      </c>
      <c r="AI2778" s="88">
        <f>AH2778*'⚙️ Config'!$B$12</f>
        <v>31434.99165</v>
      </c>
      <c r="AJ2778" s="64"/>
      <c r="AK2778" s="84"/>
      <c r="AL2778" s="84"/>
      <c r="AM2778" s="84"/>
      <c r="AN2778" s="84"/>
      <c r="AO2778" s="84"/>
      <c r="AP2778" s="84"/>
      <c r="AQ2778" s="84"/>
    </row>
    <row r="2779" ht="15.0" customHeight="1">
      <c r="A2779" s="93">
        <v>2776.0</v>
      </c>
      <c r="B2779" s="94" t="s">
        <v>5976</v>
      </c>
      <c r="C2779" s="93" t="s">
        <v>141</v>
      </c>
      <c r="D2779" s="93" t="s">
        <v>5977</v>
      </c>
      <c r="E2779" s="95">
        <v>25.63</v>
      </c>
      <c r="F2779" s="93" t="s">
        <v>85</v>
      </c>
      <c r="G2779" s="93" t="s">
        <v>606</v>
      </c>
      <c r="H2779" s="96">
        <v>2784838.42</v>
      </c>
      <c r="I2779" s="93">
        <v>2.0</v>
      </c>
      <c r="J2779" s="97">
        <v>4.0</v>
      </c>
      <c r="K2779" s="94">
        <v>2022.0</v>
      </c>
      <c r="L2779" s="93" t="s">
        <v>387</v>
      </c>
      <c r="M2779" s="93">
        <v>2022.0</v>
      </c>
      <c r="N2779" s="93" t="s">
        <v>161</v>
      </c>
      <c r="O2779" s="65" t="str">
        <f t="shared" si="1"/>
        <v>401481120001</v>
      </c>
      <c r="P2779" s="65">
        <f t="shared" si="2"/>
        <v>0</v>
      </c>
      <c r="Q2779" s="65">
        <f t="shared" si="3"/>
        <v>9</v>
      </c>
      <c r="R2779" s="65" t="str">
        <f t="shared" si="12"/>
        <v>40.148.112/0001-09</v>
      </c>
      <c r="S2779" s="84"/>
      <c r="T2779" s="84" t="str">
        <f t="shared" si="10"/>
        <v/>
      </c>
      <c r="U2779" s="84" t="str">
        <f t="shared" si="11"/>
        <v/>
      </c>
      <c r="V2779" s="65" t="str">
        <f t="shared" si="5"/>
        <v/>
      </c>
      <c r="W2779" s="84"/>
      <c r="X2779" s="84"/>
      <c r="Y2779" s="85"/>
      <c r="Z2779" s="85"/>
      <c r="AA2779" s="65" t="str">
        <f t="shared" si="6"/>
        <v/>
      </c>
      <c r="AB2779" s="65" t="str">
        <f t="shared" si="7"/>
        <v/>
      </c>
      <c r="AC2779" s="86"/>
      <c r="AD2779" s="87" t="str">
        <f t="shared" si="8"/>
        <v/>
      </c>
      <c r="AE2779" s="84"/>
      <c r="AF2779" s="86">
        <f>IF(AC2779&gt;0,AC2779,'⚙️ Config'!$B$10)</f>
        <v>0.0075</v>
      </c>
      <c r="AG2779" s="88">
        <f t="shared" si="9"/>
        <v>20886.28815</v>
      </c>
      <c r="AH2779" s="88">
        <f>AG2779*'⚙️ Config'!$B$11</f>
        <v>104431.4408</v>
      </c>
      <c r="AI2779" s="88">
        <f>AH2779*'⚙️ Config'!$B$12</f>
        <v>31329.43223</v>
      </c>
      <c r="AJ2779" s="64"/>
      <c r="AK2779" s="84"/>
      <c r="AL2779" s="84"/>
      <c r="AM2779" s="84"/>
      <c r="AN2779" s="84"/>
      <c r="AO2779" s="84"/>
      <c r="AP2779" s="84"/>
      <c r="AQ2779" s="84"/>
    </row>
    <row r="2780" ht="15.0" customHeight="1">
      <c r="A2780" s="93">
        <v>2777.0</v>
      </c>
      <c r="B2780" s="94" t="s">
        <v>5978</v>
      </c>
      <c r="C2780" s="93" t="s">
        <v>141</v>
      </c>
      <c r="D2780" s="93" t="s">
        <v>5979</v>
      </c>
      <c r="E2780" s="95">
        <v>35.63</v>
      </c>
      <c r="F2780" s="93" t="s">
        <v>85</v>
      </c>
      <c r="G2780" s="93" t="s">
        <v>606</v>
      </c>
      <c r="H2780" s="96">
        <v>2783396.0</v>
      </c>
      <c r="I2780" s="93">
        <v>1.0</v>
      </c>
      <c r="J2780" s="97">
        <v>4.0</v>
      </c>
      <c r="K2780" s="94">
        <v>2022.0</v>
      </c>
      <c r="L2780" s="93" t="s">
        <v>5980</v>
      </c>
      <c r="M2780" s="93">
        <v>2022.0</v>
      </c>
      <c r="N2780" s="93" t="s">
        <v>145</v>
      </c>
      <c r="O2780" s="65" t="str">
        <f t="shared" si="1"/>
        <v>091850790001</v>
      </c>
      <c r="P2780" s="65">
        <f t="shared" si="2"/>
        <v>4</v>
      </c>
      <c r="Q2780" s="65">
        <f t="shared" si="3"/>
        <v>7</v>
      </c>
      <c r="R2780" s="65" t="str">
        <f t="shared" si="12"/>
        <v>09.185.079/0001-47</v>
      </c>
      <c r="S2780" s="84"/>
      <c r="T2780" s="84" t="str">
        <f t="shared" si="10"/>
        <v/>
      </c>
      <c r="U2780" s="84" t="str">
        <f t="shared" si="11"/>
        <v/>
      </c>
      <c r="V2780" s="65" t="str">
        <f t="shared" si="5"/>
        <v/>
      </c>
      <c r="W2780" s="84"/>
      <c r="X2780" s="84"/>
      <c r="Y2780" s="85"/>
      <c r="Z2780" s="85"/>
      <c r="AA2780" s="65" t="str">
        <f t="shared" si="6"/>
        <v/>
      </c>
      <c r="AB2780" s="65" t="str">
        <f t="shared" si="7"/>
        <v/>
      </c>
      <c r="AC2780" s="86"/>
      <c r="AD2780" s="87" t="str">
        <f t="shared" si="8"/>
        <v/>
      </c>
      <c r="AE2780" s="84"/>
      <c r="AF2780" s="86">
        <f>IF(AC2780&gt;0,AC2780,'⚙️ Config'!$B$10)</f>
        <v>0.0075</v>
      </c>
      <c r="AG2780" s="88">
        <f t="shared" si="9"/>
        <v>20875.47</v>
      </c>
      <c r="AH2780" s="88">
        <f>AG2780*'⚙️ Config'!$B$11</f>
        <v>104377.35</v>
      </c>
      <c r="AI2780" s="88">
        <f>AH2780*'⚙️ Config'!$B$12</f>
        <v>31313.205</v>
      </c>
      <c r="AJ2780" s="64"/>
      <c r="AK2780" s="84"/>
      <c r="AL2780" s="84"/>
      <c r="AM2780" s="84"/>
      <c r="AN2780" s="84"/>
      <c r="AO2780" s="84"/>
      <c r="AP2780" s="84"/>
      <c r="AQ2780" s="84"/>
    </row>
    <row r="2781" ht="15.0" customHeight="1">
      <c r="A2781" s="93">
        <v>2778.0</v>
      </c>
      <c r="B2781" s="94" t="s">
        <v>5981</v>
      </c>
      <c r="C2781" s="93" t="s">
        <v>141</v>
      </c>
      <c r="D2781" s="93" t="s">
        <v>5982</v>
      </c>
      <c r="E2781" s="95">
        <v>40.15</v>
      </c>
      <c r="F2781" s="93" t="s">
        <v>85</v>
      </c>
      <c r="G2781" s="93" t="s">
        <v>606</v>
      </c>
      <c r="H2781" s="96">
        <v>2781510.65</v>
      </c>
      <c r="I2781" s="93">
        <v>2.0</v>
      </c>
      <c r="J2781" s="97">
        <v>2.3</v>
      </c>
      <c r="K2781" s="94">
        <v>2024.0</v>
      </c>
      <c r="L2781" s="93" t="s">
        <v>202</v>
      </c>
      <c r="M2781" s="93">
        <v>2023.0</v>
      </c>
      <c r="N2781" s="93" t="s">
        <v>161</v>
      </c>
      <c r="O2781" s="65" t="str">
        <f t="shared" si="1"/>
        <v>076843250001</v>
      </c>
      <c r="P2781" s="65">
        <f t="shared" si="2"/>
        <v>8</v>
      </c>
      <c r="Q2781" s="65">
        <f t="shared" si="3"/>
        <v>0</v>
      </c>
      <c r="R2781" s="65" t="str">
        <f t="shared" si="12"/>
        <v>07.684.325/0001-80</v>
      </c>
      <c r="S2781" s="84"/>
      <c r="T2781" s="84" t="str">
        <f t="shared" si="10"/>
        <v/>
      </c>
      <c r="U2781" s="84" t="str">
        <f t="shared" si="11"/>
        <v/>
      </c>
      <c r="V2781" s="65" t="str">
        <f t="shared" si="5"/>
        <v/>
      </c>
      <c r="W2781" s="84"/>
      <c r="X2781" s="84"/>
      <c r="Y2781" s="85"/>
      <c r="Z2781" s="85"/>
      <c r="AA2781" s="65" t="str">
        <f t="shared" si="6"/>
        <v/>
      </c>
      <c r="AB2781" s="65" t="str">
        <f t="shared" si="7"/>
        <v/>
      </c>
      <c r="AC2781" s="86"/>
      <c r="AD2781" s="87" t="str">
        <f t="shared" si="8"/>
        <v/>
      </c>
      <c r="AE2781" s="84"/>
      <c r="AF2781" s="86">
        <f>IF(AC2781&gt;0,AC2781,'⚙️ Config'!$B$10)</f>
        <v>0.0075</v>
      </c>
      <c r="AG2781" s="88">
        <f t="shared" si="9"/>
        <v>20861.32988</v>
      </c>
      <c r="AH2781" s="88">
        <f>AG2781*'⚙️ Config'!$B$11</f>
        <v>104306.6494</v>
      </c>
      <c r="AI2781" s="88">
        <f>AH2781*'⚙️ Config'!$B$12</f>
        <v>31291.99481</v>
      </c>
      <c r="AJ2781" s="64"/>
      <c r="AK2781" s="84"/>
      <c r="AL2781" s="84"/>
      <c r="AM2781" s="84"/>
      <c r="AN2781" s="84"/>
      <c r="AO2781" s="84"/>
      <c r="AP2781" s="84"/>
      <c r="AQ2781" s="84"/>
    </row>
    <row r="2782" ht="15.0" customHeight="1">
      <c r="A2782" s="93">
        <v>2779.0</v>
      </c>
      <c r="B2782" s="94" t="s">
        <v>5983</v>
      </c>
      <c r="C2782" s="93" t="s">
        <v>141</v>
      </c>
      <c r="D2782" s="93" t="s">
        <v>5984</v>
      </c>
      <c r="E2782" s="95">
        <v>25.94</v>
      </c>
      <c r="F2782" s="93" t="s">
        <v>85</v>
      </c>
      <c r="G2782" s="93" t="s">
        <v>606</v>
      </c>
      <c r="H2782" s="96">
        <v>2777068.41</v>
      </c>
      <c r="I2782" s="93">
        <v>2.0</v>
      </c>
      <c r="J2782" s="97">
        <v>4.0</v>
      </c>
      <c r="K2782" s="94">
        <v>2022.0</v>
      </c>
      <c r="L2782" s="93" t="s">
        <v>615</v>
      </c>
      <c r="M2782" s="93">
        <v>2022.0</v>
      </c>
      <c r="N2782" s="93" t="s">
        <v>145</v>
      </c>
      <c r="O2782" s="65" t="str">
        <f t="shared" si="1"/>
        <v>010770130001</v>
      </c>
      <c r="P2782" s="65">
        <f t="shared" si="2"/>
        <v>2</v>
      </c>
      <c r="Q2782" s="65">
        <f t="shared" si="3"/>
        <v>1</v>
      </c>
      <c r="R2782" s="65" t="str">
        <f t="shared" si="12"/>
        <v>01.077.013/0001-21</v>
      </c>
      <c r="S2782" s="84"/>
      <c r="T2782" s="84" t="str">
        <f t="shared" si="10"/>
        <v/>
      </c>
      <c r="U2782" s="84" t="str">
        <f t="shared" si="11"/>
        <v/>
      </c>
      <c r="V2782" s="65" t="str">
        <f t="shared" si="5"/>
        <v/>
      </c>
      <c r="W2782" s="84"/>
      <c r="X2782" s="84"/>
      <c r="Y2782" s="85"/>
      <c r="Z2782" s="85"/>
      <c r="AA2782" s="65" t="str">
        <f t="shared" si="6"/>
        <v/>
      </c>
      <c r="AB2782" s="65" t="str">
        <f t="shared" si="7"/>
        <v/>
      </c>
      <c r="AC2782" s="86"/>
      <c r="AD2782" s="87" t="str">
        <f t="shared" si="8"/>
        <v/>
      </c>
      <c r="AE2782" s="84"/>
      <c r="AF2782" s="86">
        <f>IF(AC2782&gt;0,AC2782,'⚙️ Config'!$B$10)</f>
        <v>0.0075</v>
      </c>
      <c r="AG2782" s="88">
        <f t="shared" si="9"/>
        <v>20828.01308</v>
      </c>
      <c r="AH2782" s="88">
        <f>AG2782*'⚙️ Config'!$B$11</f>
        <v>104140.0654</v>
      </c>
      <c r="AI2782" s="88">
        <f>AH2782*'⚙️ Config'!$B$12</f>
        <v>31242.01961</v>
      </c>
      <c r="AJ2782" s="64"/>
      <c r="AK2782" s="84"/>
      <c r="AL2782" s="84"/>
      <c r="AM2782" s="84"/>
      <c r="AN2782" s="84"/>
      <c r="AO2782" s="84"/>
      <c r="AP2782" s="84"/>
      <c r="AQ2782" s="84"/>
    </row>
    <row r="2783" ht="15.0" customHeight="1">
      <c r="A2783" s="93">
        <v>2780.0</v>
      </c>
      <c r="B2783" s="94" t="s">
        <v>5985</v>
      </c>
      <c r="C2783" s="93" t="s">
        <v>141</v>
      </c>
      <c r="D2783" s="93" t="s">
        <v>5986</v>
      </c>
      <c r="E2783" s="95">
        <v>36.74</v>
      </c>
      <c r="F2783" s="93" t="s">
        <v>85</v>
      </c>
      <c r="G2783" s="93" t="s">
        <v>606</v>
      </c>
      <c r="H2783" s="96">
        <v>2763809.36</v>
      </c>
      <c r="I2783" s="93">
        <v>1.0</v>
      </c>
      <c r="J2783" s="97">
        <v>3.7</v>
      </c>
      <c r="K2783" s="94">
        <v>2022.0</v>
      </c>
      <c r="L2783" s="93" t="s">
        <v>630</v>
      </c>
      <c r="M2783" s="93">
        <v>2022.0</v>
      </c>
      <c r="N2783" s="93" t="s">
        <v>161</v>
      </c>
      <c r="O2783" s="65" t="str">
        <f t="shared" si="1"/>
        <v>239101590001</v>
      </c>
      <c r="P2783" s="65">
        <f t="shared" si="2"/>
        <v>4</v>
      </c>
      <c r="Q2783" s="65">
        <f t="shared" si="3"/>
        <v>9</v>
      </c>
      <c r="R2783" s="65" t="str">
        <f t="shared" si="12"/>
        <v>23.910.159/0001-49</v>
      </c>
      <c r="S2783" s="84"/>
      <c r="T2783" s="84" t="str">
        <f t="shared" si="10"/>
        <v/>
      </c>
      <c r="U2783" s="84" t="str">
        <f t="shared" si="11"/>
        <v/>
      </c>
      <c r="V2783" s="65" t="str">
        <f t="shared" si="5"/>
        <v/>
      </c>
      <c r="W2783" s="84"/>
      <c r="X2783" s="84"/>
      <c r="Y2783" s="85"/>
      <c r="Z2783" s="85"/>
      <c r="AA2783" s="65" t="str">
        <f t="shared" si="6"/>
        <v/>
      </c>
      <c r="AB2783" s="65" t="str">
        <f t="shared" si="7"/>
        <v/>
      </c>
      <c r="AC2783" s="86"/>
      <c r="AD2783" s="87" t="str">
        <f t="shared" si="8"/>
        <v/>
      </c>
      <c r="AE2783" s="84"/>
      <c r="AF2783" s="86">
        <f>IF(AC2783&gt;0,AC2783,'⚙️ Config'!$B$10)</f>
        <v>0.0075</v>
      </c>
      <c r="AG2783" s="88">
        <f t="shared" si="9"/>
        <v>20728.5702</v>
      </c>
      <c r="AH2783" s="88">
        <f>AG2783*'⚙️ Config'!$B$11</f>
        <v>103642.851</v>
      </c>
      <c r="AI2783" s="88">
        <f>AH2783*'⚙️ Config'!$B$12</f>
        <v>31092.8553</v>
      </c>
      <c r="AJ2783" s="64"/>
      <c r="AK2783" s="84"/>
      <c r="AL2783" s="84"/>
      <c r="AM2783" s="84"/>
      <c r="AN2783" s="84"/>
      <c r="AO2783" s="84"/>
      <c r="AP2783" s="84"/>
      <c r="AQ2783" s="84"/>
    </row>
    <row r="2784" ht="15.0" customHeight="1">
      <c r="A2784" s="93">
        <v>2781.0</v>
      </c>
      <c r="B2784" s="94" t="s">
        <v>5987</v>
      </c>
      <c r="C2784" s="93" t="s">
        <v>141</v>
      </c>
      <c r="D2784" s="93" t="s">
        <v>5988</v>
      </c>
      <c r="E2784" s="95">
        <v>36.74</v>
      </c>
      <c r="F2784" s="93" t="s">
        <v>85</v>
      </c>
      <c r="G2784" s="93" t="s">
        <v>606</v>
      </c>
      <c r="H2784" s="96">
        <v>2754371.02</v>
      </c>
      <c r="I2784" s="93">
        <v>1.0</v>
      </c>
      <c r="J2784" s="97">
        <v>3.7</v>
      </c>
      <c r="K2784" s="94">
        <v>2022.0</v>
      </c>
      <c r="L2784" s="93" t="s">
        <v>630</v>
      </c>
      <c r="M2784" s="93">
        <v>2022.0</v>
      </c>
      <c r="N2784" s="93" t="s">
        <v>145</v>
      </c>
      <c r="O2784" s="65" t="str">
        <f t="shared" si="1"/>
        <v>188529260001</v>
      </c>
      <c r="P2784" s="65">
        <f t="shared" si="2"/>
        <v>7</v>
      </c>
      <c r="Q2784" s="65">
        <f t="shared" si="3"/>
        <v>0</v>
      </c>
      <c r="R2784" s="65" t="str">
        <f t="shared" si="12"/>
        <v>18.852.926/0001-70</v>
      </c>
      <c r="S2784" s="84"/>
      <c r="T2784" s="84" t="str">
        <f t="shared" si="10"/>
        <v/>
      </c>
      <c r="U2784" s="84" t="str">
        <f t="shared" si="11"/>
        <v/>
      </c>
      <c r="V2784" s="65" t="str">
        <f t="shared" si="5"/>
        <v/>
      </c>
      <c r="W2784" s="84"/>
      <c r="X2784" s="84"/>
      <c r="Y2784" s="85"/>
      <c r="Z2784" s="85"/>
      <c r="AA2784" s="65" t="str">
        <f t="shared" si="6"/>
        <v/>
      </c>
      <c r="AB2784" s="65" t="str">
        <f t="shared" si="7"/>
        <v/>
      </c>
      <c r="AC2784" s="86"/>
      <c r="AD2784" s="87" t="str">
        <f t="shared" si="8"/>
        <v/>
      </c>
      <c r="AE2784" s="84"/>
      <c r="AF2784" s="86">
        <f>IF(AC2784&gt;0,AC2784,'⚙️ Config'!$B$10)</f>
        <v>0.0075</v>
      </c>
      <c r="AG2784" s="88">
        <f t="shared" si="9"/>
        <v>20657.78265</v>
      </c>
      <c r="AH2784" s="88">
        <f>AG2784*'⚙️ Config'!$B$11</f>
        <v>103288.9133</v>
      </c>
      <c r="AI2784" s="88">
        <f>AH2784*'⚙️ Config'!$B$12</f>
        <v>30986.67398</v>
      </c>
      <c r="AJ2784" s="64"/>
      <c r="AK2784" s="84"/>
      <c r="AL2784" s="84"/>
      <c r="AM2784" s="84"/>
      <c r="AN2784" s="84"/>
      <c r="AO2784" s="84"/>
      <c r="AP2784" s="84"/>
      <c r="AQ2784" s="84"/>
    </row>
    <row r="2785" ht="15.0" customHeight="1">
      <c r="A2785" s="93">
        <v>2782.0</v>
      </c>
      <c r="B2785" s="94" t="s">
        <v>5989</v>
      </c>
      <c r="C2785" s="93" t="s">
        <v>141</v>
      </c>
      <c r="D2785" s="93" t="s">
        <v>5990</v>
      </c>
      <c r="E2785" s="95">
        <v>27.15</v>
      </c>
      <c r="F2785" s="93" t="s">
        <v>85</v>
      </c>
      <c r="G2785" s="93" t="s">
        <v>606</v>
      </c>
      <c r="H2785" s="96">
        <v>2754281.34</v>
      </c>
      <c r="I2785" s="93">
        <v>2.0</v>
      </c>
      <c r="J2785" s="97">
        <v>3.6</v>
      </c>
      <c r="K2785" s="94">
        <v>2022.0</v>
      </c>
      <c r="L2785" s="93" t="s">
        <v>812</v>
      </c>
      <c r="M2785" s="93">
        <v>2022.0</v>
      </c>
      <c r="N2785" s="93" t="s">
        <v>161</v>
      </c>
      <c r="O2785" s="65" t="str">
        <f t="shared" si="1"/>
        <v>496962060001</v>
      </c>
      <c r="P2785" s="65">
        <f t="shared" si="2"/>
        <v>9</v>
      </c>
      <c r="Q2785" s="65">
        <f t="shared" si="3"/>
        <v>7</v>
      </c>
      <c r="R2785" s="65" t="str">
        <f t="shared" si="12"/>
        <v>49.696.206/0001-97</v>
      </c>
      <c r="S2785" s="84"/>
      <c r="T2785" s="84" t="str">
        <f t="shared" si="10"/>
        <v/>
      </c>
      <c r="U2785" s="84" t="str">
        <f t="shared" si="11"/>
        <v/>
      </c>
      <c r="V2785" s="65" t="str">
        <f t="shared" si="5"/>
        <v/>
      </c>
      <c r="W2785" s="84"/>
      <c r="X2785" s="84"/>
      <c r="Y2785" s="85"/>
      <c r="Z2785" s="85"/>
      <c r="AA2785" s="65" t="str">
        <f t="shared" si="6"/>
        <v/>
      </c>
      <c r="AB2785" s="65" t="str">
        <f t="shared" si="7"/>
        <v/>
      </c>
      <c r="AC2785" s="86"/>
      <c r="AD2785" s="87" t="str">
        <f t="shared" si="8"/>
        <v/>
      </c>
      <c r="AE2785" s="84"/>
      <c r="AF2785" s="86">
        <f>IF(AC2785&gt;0,AC2785,'⚙️ Config'!$B$10)</f>
        <v>0.0075</v>
      </c>
      <c r="AG2785" s="88">
        <f t="shared" si="9"/>
        <v>20657.11005</v>
      </c>
      <c r="AH2785" s="88">
        <f>AG2785*'⚙️ Config'!$B$11</f>
        <v>103285.5503</v>
      </c>
      <c r="AI2785" s="88">
        <f>AH2785*'⚙️ Config'!$B$12</f>
        <v>30985.66508</v>
      </c>
      <c r="AJ2785" s="64"/>
      <c r="AK2785" s="84"/>
      <c r="AL2785" s="84"/>
      <c r="AM2785" s="84"/>
      <c r="AN2785" s="84"/>
      <c r="AO2785" s="84"/>
      <c r="AP2785" s="84"/>
      <c r="AQ2785" s="84"/>
    </row>
    <row r="2786" ht="15.0" customHeight="1">
      <c r="A2786" s="93">
        <v>2783.0</v>
      </c>
      <c r="B2786" s="94" t="s">
        <v>5991</v>
      </c>
      <c r="C2786" s="93" t="s">
        <v>141</v>
      </c>
      <c r="D2786" s="93" t="s">
        <v>5992</v>
      </c>
      <c r="E2786" s="95">
        <v>28.02</v>
      </c>
      <c r="F2786" s="93" t="s">
        <v>85</v>
      </c>
      <c r="G2786" s="93" t="s">
        <v>606</v>
      </c>
      <c r="H2786" s="96">
        <v>2751014.28</v>
      </c>
      <c r="I2786" s="93">
        <v>2.0</v>
      </c>
      <c r="J2786" s="97">
        <v>3.4</v>
      </c>
      <c r="K2786" s="94">
        <v>2022.0</v>
      </c>
      <c r="L2786" s="93" t="s">
        <v>202</v>
      </c>
      <c r="M2786" s="93">
        <v>2022.0</v>
      </c>
      <c r="N2786" s="93" t="s">
        <v>161</v>
      </c>
      <c r="O2786" s="65" t="str">
        <f t="shared" si="1"/>
        <v>056067660001</v>
      </c>
      <c r="P2786" s="65">
        <f t="shared" si="2"/>
        <v>3</v>
      </c>
      <c r="Q2786" s="65">
        <f t="shared" si="3"/>
        <v>8</v>
      </c>
      <c r="R2786" s="65" t="str">
        <f t="shared" si="12"/>
        <v>05.606.766/0001-38</v>
      </c>
      <c r="S2786" s="84"/>
      <c r="T2786" s="84" t="str">
        <f t="shared" si="10"/>
        <v/>
      </c>
      <c r="U2786" s="84" t="str">
        <f t="shared" si="11"/>
        <v/>
      </c>
      <c r="V2786" s="65" t="str">
        <f t="shared" si="5"/>
        <v/>
      </c>
      <c r="W2786" s="84"/>
      <c r="X2786" s="84"/>
      <c r="Y2786" s="85"/>
      <c r="Z2786" s="85"/>
      <c r="AA2786" s="65" t="str">
        <f t="shared" si="6"/>
        <v/>
      </c>
      <c r="AB2786" s="65" t="str">
        <f t="shared" si="7"/>
        <v/>
      </c>
      <c r="AC2786" s="86"/>
      <c r="AD2786" s="87" t="str">
        <f t="shared" si="8"/>
        <v/>
      </c>
      <c r="AE2786" s="84"/>
      <c r="AF2786" s="86">
        <f>IF(AC2786&gt;0,AC2786,'⚙️ Config'!$B$10)</f>
        <v>0.0075</v>
      </c>
      <c r="AG2786" s="88">
        <f t="shared" si="9"/>
        <v>20632.6071</v>
      </c>
      <c r="AH2786" s="88">
        <f>AG2786*'⚙️ Config'!$B$11</f>
        <v>103163.0355</v>
      </c>
      <c r="AI2786" s="88">
        <f>AH2786*'⚙️ Config'!$B$12</f>
        <v>30948.91065</v>
      </c>
      <c r="AJ2786" s="64"/>
      <c r="AK2786" s="84"/>
      <c r="AL2786" s="84"/>
      <c r="AM2786" s="84"/>
      <c r="AN2786" s="84"/>
      <c r="AO2786" s="84"/>
      <c r="AP2786" s="84"/>
      <c r="AQ2786" s="84"/>
    </row>
    <row r="2787" ht="15.0" customHeight="1">
      <c r="A2787" s="93">
        <v>2784.0</v>
      </c>
      <c r="B2787" s="94" t="s">
        <v>5993</v>
      </c>
      <c r="C2787" s="93" t="s">
        <v>141</v>
      </c>
      <c r="D2787" s="93" t="s">
        <v>5994</v>
      </c>
      <c r="E2787" s="95">
        <v>41.29</v>
      </c>
      <c r="F2787" s="93" t="s">
        <v>85</v>
      </c>
      <c r="G2787" s="93" t="s">
        <v>606</v>
      </c>
      <c r="H2787" s="96">
        <v>2749358.1</v>
      </c>
      <c r="I2787" s="93">
        <v>1.0</v>
      </c>
      <c r="J2787" s="97">
        <v>2.8</v>
      </c>
      <c r="K2787" s="94">
        <v>2023.0</v>
      </c>
      <c r="L2787" s="93" t="s">
        <v>630</v>
      </c>
      <c r="M2787" s="93">
        <v>2023.0</v>
      </c>
      <c r="N2787" s="93" t="s">
        <v>342</v>
      </c>
      <c r="O2787" s="65" t="str">
        <f t="shared" si="1"/>
        <v>210346300001</v>
      </c>
      <c r="P2787" s="65">
        <f t="shared" si="2"/>
        <v>5</v>
      </c>
      <c r="Q2787" s="65">
        <f t="shared" si="3"/>
        <v>7</v>
      </c>
      <c r="R2787" s="65" t="str">
        <f t="shared" si="12"/>
        <v>21.034.630/0001-57</v>
      </c>
      <c r="S2787" s="84"/>
      <c r="T2787" s="84" t="str">
        <f t="shared" si="10"/>
        <v/>
      </c>
      <c r="U2787" s="84" t="str">
        <f t="shared" si="11"/>
        <v/>
      </c>
      <c r="V2787" s="65" t="str">
        <f t="shared" si="5"/>
        <v/>
      </c>
      <c r="W2787" s="84"/>
      <c r="X2787" s="84"/>
      <c r="Y2787" s="85"/>
      <c r="Z2787" s="85"/>
      <c r="AA2787" s="65" t="str">
        <f t="shared" si="6"/>
        <v/>
      </c>
      <c r="AB2787" s="65" t="str">
        <f t="shared" si="7"/>
        <v/>
      </c>
      <c r="AC2787" s="86"/>
      <c r="AD2787" s="87" t="str">
        <f t="shared" si="8"/>
        <v/>
      </c>
      <c r="AE2787" s="84"/>
      <c r="AF2787" s="86">
        <f>IF(AC2787&gt;0,AC2787,'⚙️ Config'!$B$10)</f>
        <v>0.0075</v>
      </c>
      <c r="AG2787" s="88">
        <f t="shared" si="9"/>
        <v>20620.18575</v>
      </c>
      <c r="AH2787" s="88">
        <f>AG2787*'⚙️ Config'!$B$11</f>
        <v>103100.9288</v>
      </c>
      <c r="AI2787" s="88">
        <f>AH2787*'⚙️ Config'!$B$12</f>
        <v>30930.27863</v>
      </c>
      <c r="AJ2787" s="64"/>
      <c r="AK2787" s="84"/>
      <c r="AL2787" s="84"/>
      <c r="AM2787" s="84"/>
      <c r="AN2787" s="84"/>
      <c r="AO2787" s="84"/>
      <c r="AP2787" s="84"/>
      <c r="AQ2787" s="84"/>
    </row>
    <row r="2788" ht="15.0" customHeight="1">
      <c r="A2788" s="93">
        <v>2785.0</v>
      </c>
      <c r="B2788" s="94" t="s">
        <v>5995</v>
      </c>
      <c r="C2788" s="93" t="s">
        <v>141</v>
      </c>
      <c r="D2788" s="93" t="s">
        <v>5996</v>
      </c>
      <c r="E2788" s="95">
        <v>28.42</v>
      </c>
      <c r="F2788" s="93" t="s">
        <v>85</v>
      </c>
      <c r="G2788" s="93" t="s">
        <v>606</v>
      </c>
      <c r="H2788" s="96">
        <v>2747609.87</v>
      </c>
      <c r="I2788" s="93">
        <v>2.0</v>
      </c>
      <c r="J2788" s="97">
        <v>3.7</v>
      </c>
      <c r="K2788" s="94">
        <v>2023.0</v>
      </c>
      <c r="L2788" s="93" t="s">
        <v>716</v>
      </c>
      <c r="M2788" s="93">
        <v>2022.0</v>
      </c>
      <c r="N2788" s="93" t="s">
        <v>189</v>
      </c>
      <c r="O2788" s="65" t="str">
        <f t="shared" si="1"/>
        <v>630583250001</v>
      </c>
      <c r="P2788" s="65">
        <f t="shared" si="2"/>
        <v>4</v>
      </c>
      <c r="Q2788" s="65">
        <f t="shared" si="3"/>
        <v>5</v>
      </c>
      <c r="R2788" s="65" t="str">
        <f t="shared" si="12"/>
        <v>63.058.325/0001-45</v>
      </c>
      <c r="S2788" s="84"/>
      <c r="T2788" s="84" t="str">
        <f t="shared" si="10"/>
        <v/>
      </c>
      <c r="U2788" s="84" t="str">
        <f t="shared" si="11"/>
        <v/>
      </c>
      <c r="V2788" s="65" t="str">
        <f t="shared" si="5"/>
        <v/>
      </c>
      <c r="W2788" s="84"/>
      <c r="X2788" s="84"/>
      <c r="Y2788" s="85"/>
      <c r="Z2788" s="85"/>
      <c r="AA2788" s="65" t="str">
        <f t="shared" si="6"/>
        <v/>
      </c>
      <c r="AB2788" s="65" t="str">
        <f t="shared" si="7"/>
        <v/>
      </c>
      <c r="AC2788" s="86"/>
      <c r="AD2788" s="87" t="str">
        <f t="shared" si="8"/>
        <v/>
      </c>
      <c r="AE2788" s="84"/>
      <c r="AF2788" s="86">
        <f>IF(AC2788&gt;0,AC2788,'⚙️ Config'!$B$10)</f>
        <v>0.0075</v>
      </c>
      <c r="AG2788" s="88">
        <f t="shared" si="9"/>
        <v>20607.07403</v>
      </c>
      <c r="AH2788" s="88">
        <f>AG2788*'⚙️ Config'!$B$11</f>
        <v>103035.3701</v>
      </c>
      <c r="AI2788" s="88">
        <f>AH2788*'⚙️ Config'!$B$12</f>
        <v>30910.61104</v>
      </c>
      <c r="AJ2788" s="64"/>
      <c r="AK2788" s="84"/>
      <c r="AL2788" s="84"/>
      <c r="AM2788" s="84"/>
      <c r="AN2788" s="84"/>
      <c r="AO2788" s="84"/>
      <c r="AP2788" s="84"/>
      <c r="AQ2788" s="84"/>
    </row>
    <row r="2789" ht="15.0" customHeight="1">
      <c r="A2789" s="93">
        <v>2786.0</v>
      </c>
      <c r="B2789" s="94" t="s">
        <v>5997</v>
      </c>
      <c r="C2789" s="93" t="s">
        <v>154</v>
      </c>
      <c r="D2789" s="93" t="s">
        <v>5998</v>
      </c>
      <c r="E2789" s="95">
        <v>40.66</v>
      </c>
      <c r="F2789" s="93" t="s">
        <v>85</v>
      </c>
      <c r="G2789" s="93" t="s">
        <v>606</v>
      </c>
      <c r="H2789" s="96">
        <v>2745764.72</v>
      </c>
      <c r="I2789" s="93">
        <v>1.0</v>
      </c>
      <c r="J2789" s="97">
        <v>2.9</v>
      </c>
      <c r="K2789" s="94">
        <v>2023.0</v>
      </c>
      <c r="L2789" s="93" t="s">
        <v>202</v>
      </c>
      <c r="M2789" s="93">
        <v>2023.0</v>
      </c>
      <c r="N2789" s="93" t="s">
        <v>161</v>
      </c>
      <c r="O2789" s="65" t="str">
        <f t="shared" si="1"/>
        <v>047310790001</v>
      </c>
      <c r="P2789" s="65">
        <f t="shared" si="2"/>
        <v>8</v>
      </c>
      <c r="Q2789" s="65">
        <f t="shared" si="3"/>
        <v>1</v>
      </c>
      <c r="R2789" s="65" t="str">
        <f t="shared" si="12"/>
        <v>04.731.079/0001-81</v>
      </c>
      <c r="S2789" s="84"/>
      <c r="T2789" s="84" t="str">
        <f t="shared" si="10"/>
        <v/>
      </c>
      <c r="U2789" s="84" t="str">
        <f t="shared" si="11"/>
        <v/>
      </c>
      <c r="V2789" s="65" t="str">
        <f t="shared" si="5"/>
        <v/>
      </c>
      <c r="W2789" s="84"/>
      <c r="X2789" s="84"/>
      <c r="Y2789" s="85"/>
      <c r="Z2789" s="85"/>
      <c r="AA2789" s="65" t="str">
        <f t="shared" si="6"/>
        <v/>
      </c>
      <c r="AB2789" s="65" t="str">
        <f t="shared" si="7"/>
        <v/>
      </c>
      <c r="AC2789" s="86"/>
      <c r="AD2789" s="87" t="str">
        <f t="shared" si="8"/>
        <v/>
      </c>
      <c r="AE2789" s="84"/>
      <c r="AF2789" s="86">
        <f>IF(AC2789&gt;0,AC2789,'⚙️ Config'!$B$10)</f>
        <v>0.0075</v>
      </c>
      <c r="AG2789" s="88">
        <f t="shared" si="9"/>
        <v>20593.2354</v>
      </c>
      <c r="AH2789" s="88">
        <f>AG2789*'⚙️ Config'!$B$11</f>
        <v>102966.177</v>
      </c>
      <c r="AI2789" s="88">
        <f>AH2789*'⚙️ Config'!$B$12</f>
        <v>30889.8531</v>
      </c>
      <c r="AJ2789" s="64"/>
      <c r="AK2789" s="84"/>
      <c r="AL2789" s="84"/>
      <c r="AM2789" s="84"/>
      <c r="AN2789" s="84"/>
      <c r="AO2789" s="84"/>
      <c r="AP2789" s="84"/>
      <c r="AQ2789" s="84"/>
    </row>
    <row r="2790" ht="15.0" customHeight="1">
      <c r="A2790" s="93">
        <v>2787.0</v>
      </c>
      <c r="B2790" s="94" t="s">
        <v>5999</v>
      </c>
      <c r="C2790" s="93" t="s">
        <v>141</v>
      </c>
      <c r="D2790" s="93" t="s">
        <v>6000</v>
      </c>
      <c r="E2790" s="95">
        <v>37.15</v>
      </c>
      <c r="F2790" s="93" t="s">
        <v>85</v>
      </c>
      <c r="G2790" s="93" t="s">
        <v>606</v>
      </c>
      <c r="H2790" s="96">
        <v>2740255.94</v>
      </c>
      <c r="I2790" s="93">
        <v>1.0</v>
      </c>
      <c r="J2790" s="97">
        <v>3.6</v>
      </c>
      <c r="K2790" s="94">
        <v>2022.0</v>
      </c>
      <c r="L2790" s="93" t="s">
        <v>630</v>
      </c>
      <c r="M2790" s="93">
        <v>2022.0</v>
      </c>
      <c r="N2790" s="93" t="s">
        <v>161</v>
      </c>
      <c r="O2790" s="65" t="str">
        <f t="shared" si="1"/>
        <v>171018120001</v>
      </c>
      <c r="P2790" s="65">
        <f t="shared" si="2"/>
        <v>2</v>
      </c>
      <c r="Q2790" s="65">
        <f t="shared" si="3"/>
        <v>6</v>
      </c>
      <c r="R2790" s="65" t="str">
        <f t="shared" si="12"/>
        <v>17.101.812/0001-26</v>
      </c>
      <c r="S2790" s="84"/>
      <c r="T2790" s="84" t="str">
        <f t="shared" si="10"/>
        <v/>
      </c>
      <c r="U2790" s="84" t="str">
        <f t="shared" si="11"/>
        <v/>
      </c>
      <c r="V2790" s="65" t="str">
        <f t="shared" si="5"/>
        <v/>
      </c>
      <c r="W2790" s="84"/>
      <c r="X2790" s="84"/>
      <c r="Y2790" s="85"/>
      <c r="Z2790" s="85"/>
      <c r="AA2790" s="65" t="str">
        <f t="shared" si="6"/>
        <v/>
      </c>
      <c r="AB2790" s="65" t="str">
        <f t="shared" si="7"/>
        <v/>
      </c>
      <c r="AC2790" s="86"/>
      <c r="AD2790" s="87" t="str">
        <f t="shared" si="8"/>
        <v/>
      </c>
      <c r="AE2790" s="84"/>
      <c r="AF2790" s="86">
        <f>IF(AC2790&gt;0,AC2790,'⚙️ Config'!$B$10)</f>
        <v>0.0075</v>
      </c>
      <c r="AG2790" s="88">
        <f t="shared" si="9"/>
        <v>20551.91955</v>
      </c>
      <c r="AH2790" s="88">
        <f>AG2790*'⚙️ Config'!$B$11</f>
        <v>102759.5978</v>
      </c>
      <c r="AI2790" s="88">
        <f>AH2790*'⚙️ Config'!$B$12</f>
        <v>30827.87933</v>
      </c>
      <c r="AJ2790" s="64"/>
      <c r="AK2790" s="84"/>
      <c r="AL2790" s="84"/>
      <c r="AM2790" s="84"/>
      <c r="AN2790" s="84"/>
      <c r="AO2790" s="84"/>
      <c r="AP2790" s="84"/>
      <c r="AQ2790" s="84"/>
    </row>
    <row r="2791" ht="15.0" customHeight="1">
      <c r="A2791" s="93">
        <v>2788.0</v>
      </c>
      <c r="B2791" s="94" t="s">
        <v>6001</v>
      </c>
      <c r="C2791" s="93" t="s">
        <v>141</v>
      </c>
      <c r="D2791" s="93" t="s">
        <v>6002</v>
      </c>
      <c r="E2791" s="95">
        <v>28.99</v>
      </c>
      <c r="F2791" s="93" t="s">
        <v>85</v>
      </c>
      <c r="G2791" s="93" t="s">
        <v>606</v>
      </c>
      <c r="H2791" s="96">
        <v>2739143.25</v>
      </c>
      <c r="I2791" s="93">
        <v>2.0</v>
      </c>
      <c r="J2791" s="97">
        <v>3.2</v>
      </c>
      <c r="K2791" s="94">
        <v>2023.0</v>
      </c>
      <c r="L2791" s="93" t="s">
        <v>387</v>
      </c>
      <c r="M2791" s="93">
        <v>2023.0</v>
      </c>
      <c r="N2791" s="93" t="s">
        <v>161</v>
      </c>
      <c r="O2791" s="65" t="str">
        <f t="shared" si="1"/>
        <v>089595560001</v>
      </c>
      <c r="P2791" s="65">
        <f t="shared" si="2"/>
        <v>1</v>
      </c>
      <c r="Q2791" s="65">
        <f t="shared" si="3"/>
        <v>1</v>
      </c>
      <c r="R2791" s="65" t="str">
        <f t="shared" si="12"/>
        <v>08.959.556/0001-11</v>
      </c>
      <c r="S2791" s="84"/>
      <c r="T2791" s="84" t="str">
        <f t="shared" si="10"/>
        <v/>
      </c>
      <c r="U2791" s="84" t="str">
        <f t="shared" si="11"/>
        <v/>
      </c>
      <c r="V2791" s="65" t="str">
        <f t="shared" si="5"/>
        <v/>
      </c>
      <c r="W2791" s="84"/>
      <c r="X2791" s="84"/>
      <c r="Y2791" s="85"/>
      <c r="Z2791" s="85"/>
      <c r="AA2791" s="65" t="str">
        <f t="shared" si="6"/>
        <v/>
      </c>
      <c r="AB2791" s="65" t="str">
        <f t="shared" si="7"/>
        <v/>
      </c>
      <c r="AC2791" s="86"/>
      <c r="AD2791" s="87" t="str">
        <f t="shared" si="8"/>
        <v/>
      </c>
      <c r="AE2791" s="84"/>
      <c r="AF2791" s="86">
        <f>IF(AC2791&gt;0,AC2791,'⚙️ Config'!$B$10)</f>
        <v>0.0075</v>
      </c>
      <c r="AG2791" s="88">
        <f t="shared" si="9"/>
        <v>20543.57438</v>
      </c>
      <c r="AH2791" s="88">
        <f>AG2791*'⚙️ Config'!$B$11</f>
        <v>102717.8719</v>
      </c>
      <c r="AI2791" s="88">
        <f>AH2791*'⚙️ Config'!$B$12</f>
        <v>30815.36156</v>
      </c>
      <c r="AJ2791" s="64"/>
      <c r="AK2791" s="84"/>
      <c r="AL2791" s="84"/>
      <c r="AM2791" s="84"/>
      <c r="AN2791" s="84"/>
      <c r="AO2791" s="84"/>
      <c r="AP2791" s="84"/>
      <c r="AQ2791" s="84"/>
    </row>
    <row r="2792" ht="15.0" customHeight="1">
      <c r="A2792" s="93">
        <v>2789.0</v>
      </c>
      <c r="B2792" s="94" t="s">
        <v>6003</v>
      </c>
      <c r="C2792" s="93" t="s">
        <v>141</v>
      </c>
      <c r="D2792" s="93" t="s">
        <v>6004</v>
      </c>
      <c r="E2792" s="95">
        <v>36.12</v>
      </c>
      <c r="F2792" s="93" t="s">
        <v>85</v>
      </c>
      <c r="G2792" s="93" t="s">
        <v>606</v>
      </c>
      <c r="H2792" s="96">
        <v>2723704.69</v>
      </c>
      <c r="I2792" s="93">
        <v>2.0</v>
      </c>
      <c r="J2792" s="97">
        <v>2.9</v>
      </c>
      <c r="K2792" s="94">
        <v>2024.0</v>
      </c>
      <c r="L2792" s="93" t="s">
        <v>448</v>
      </c>
      <c r="M2792" s="93">
        <v>2023.0</v>
      </c>
      <c r="N2792" s="93" t="s">
        <v>189</v>
      </c>
      <c r="O2792" s="65" t="str">
        <f t="shared" si="1"/>
        <v>299109850001</v>
      </c>
      <c r="P2792" s="65">
        <f t="shared" si="2"/>
        <v>7</v>
      </c>
      <c r="Q2792" s="65">
        <f t="shared" si="3"/>
        <v>4</v>
      </c>
      <c r="R2792" s="65" t="str">
        <f t="shared" si="12"/>
        <v>29.910.985/0001-74</v>
      </c>
      <c r="S2792" s="84"/>
      <c r="T2792" s="84" t="str">
        <f t="shared" si="10"/>
        <v/>
      </c>
      <c r="U2792" s="84" t="str">
        <f t="shared" si="11"/>
        <v/>
      </c>
      <c r="V2792" s="65" t="str">
        <f t="shared" si="5"/>
        <v/>
      </c>
      <c r="W2792" s="84"/>
      <c r="X2792" s="84"/>
      <c r="Y2792" s="85"/>
      <c r="Z2792" s="85"/>
      <c r="AA2792" s="65" t="str">
        <f t="shared" si="6"/>
        <v/>
      </c>
      <c r="AB2792" s="65" t="str">
        <f t="shared" si="7"/>
        <v/>
      </c>
      <c r="AC2792" s="86"/>
      <c r="AD2792" s="87" t="str">
        <f t="shared" si="8"/>
        <v/>
      </c>
      <c r="AE2792" s="84"/>
      <c r="AF2792" s="86">
        <f>IF(AC2792&gt;0,AC2792,'⚙️ Config'!$B$10)</f>
        <v>0.0075</v>
      </c>
      <c r="AG2792" s="88">
        <f t="shared" si="9"/>
        <v>20427.78518</v>
      </c>
      <c r="AH2792" s="88">
        <f>AG2792*'⚙️ Config'!$B$11</f>
        <v>102138.9259</v>
      </c>
      <c r="AI2792" s="88">
        <f>AH2792*'⚙️ Config'!$B$12</f>
        <v>30641.67776</v>
      </c>
      <c r="AJ2792" s="64"/>
      <c r="AK2792" s="84"/>
      <c r="AL2792" s="84"/>
      <c r="AM2792" s="84"/>
      <c r="AN2792" s="84"/>
      <c r="AO2792" s="84"/>
      <c r="AP2792" s="84"/>
      <c r="AQ2792" s="84"/>
    </row>
    <row r="2793" ht="15.0" customHeight="1">
      <c r="A2793" s="93">
        <v>2790.0</v>
      </c>
      <c r="B2793" s="94" t="s">
        <v>6005</v>
      </c>
      <c r="C2793" s="93" t="s">
        <v>141</v>
      </c>
      <c r="D2793" s="93" t="s">
        <v>6006</v>
      </c>
      <c r="E2793" s="95">
        <v>32.18</v>
      </c>
      <c r="F2793" s="93" t="s">
        <v>85</v>
      </c>
      <c r="G2793" s="93" t="s">
        <v>606</v>
      </c>
      <c r="H2793" s="96">
        <v>2723399.75</v>
      </c>
      <c r="I2793" s="93">
        <v>2.0</v>
      </c>
      <c r="J2793" s="97">
        <v>2.9</v>
      </c>
      <c r="K2793" s="94">
        <v>2023.0</v>
      </c>
      <c r="L2793" s="93" t="s">
        <v>691</v>
      </c>
      <c r="M2793" s="93">
        <v>2023.0</v>
      </c>
      <c r="N2793" s="93" t="s">
        <v>161</v>
      </c>
      <c r="O2793" s="65" t="str">
        <f t="shared" si="1"/>
        <v>133583640001</v>
      </c>
      <c r="P2793" s="65">
        <f t="shared" si="2"/>
        <v>9</v>
      </c>
      <c r="Q2793" s="65">
        <f t="shared" si="3"/>
        <v>0</v>
      </c>
      <c r="R2793" s="65" t="str">
        <f t="shared" si="12"/>
        <v>13.358.364/0001-90</v>
      </c>
      <c r="S2793" s="84"/>
      <c r="T2793" s="84" t="str">
        <f t="shared" si="10"/>
        <v/>
      </c>
      <c r="U2793" s="84" t="str">
        <f t="shared" si="11"/>
        <v/>
      </c>
      <c r="V2793" s="65" t="str">
        <f t="shared" si="5"/>
        <v/>
      </c>
      <c r="W2793" s="84"/>
      <c r="X2793" s="84"/>
      <c r="Y2793" s="85"/>
      <c r="Z2793" s="85"/>
      <c r="AA2793" s="65" t="str">
        <f t="shared" si="6"/>
        <v/>
      </c>
      <c r="AB2793" s="65" t="str">
        <f t="shared" si="7"/>
        <v/>
      </c>
      <c r="AC2793" s="86"/>
      <c r="AD2793" s="87" t="str">
        <f t="shared" si="8"/>
        <v/>
      </c>
      <c r="AE2793" s="84"/>
      <c r="AF2793" s="86">
        <f>IF(AC2793&gt;0,AC2793,'⚙️ Config'!$B$10)</f>
        <v>0.0075</v>
      </c>
      <c r="AG2793" s="88">
        <f t="shared" si="9"/>
        <v>20425.49813</v>
      </c>
      <c r="AH2793" s="88">
        <f>AG2793*'⚙️ Config'!$B$11</f>
        <v>102127.4906</v>
      </c>
      <c r="AI2793" s="88">
        <f>AH2793*'⚙️ Config'!$B$12</f>
        <v>30638.24719</v>
      </c>
      <c r="AJ2793" s="64"/>
      <c r="AK2793" s="84"/>
      <c r="AL2793" s="84"/>
      <c r="AM2793" s="84"/>
      <c r="AN2793" s="84"/>
      <c r="AO2793" s="84"/>
      <c r="AP2793" s="84"/>
      <c r="AQ2793" s="84"/>
    </row>
    <row r="2794" ht="15.0" customHeight="1">
      <c r="A2794" s="93">
        <v>2791.0</v>
      </c>
      <c r="B2794" s="94" t="s">
        <v>6007</v>
      </c>
      <c r="C2794" s="93" t="s">
        <v>141</v>
      </c>
      <c r="D2794" s="93" t="s">
        <v>6008</v>
      </c>
      <c r="E2794" s="95">
        <v>40.15</v>
      </c>
      <c r="F2794" s="93" t="s">
        <v>85</v>
      </c>
      <c r="G2794" s="93" t="s">
        <v>606</v>
      </c>
      <c r="H2794" s="96">
        <v>2721824.91</v>
      </c>
      <c r="I2794" s="93">
        <v>2.0</v>
      </c>
      <c r="J2794" s="97">
        <v>2.3</v>
      </c>
      <c r="K2794" s="94">
        <v>2024.0</v>
      </c>
      <c r="L2794" s="93" t="s">
        <v>295</v>
      </c>
      <c r="M2794" s="93">
        <v>2023.0</v>
      </c>
      <c r="N2794" s="93" t="s">
        <v>145</v>
      </c>
      <c r="O2794" s="65" t="str">
        <f t="shared" si="1"/>
        <v>465704200001</v>
      </c>
      <c r="P2794" s="65">
        <f t="shared" si="2"/>
        <v>0</v>
      </c>
      <c r="Q2794" s="65">
        <f t="shared" si="3"/>
        <v>4</v>
      </c>
      <c r="R2794" s="65" t="str">
        <f t="shared" si="12"/>
        <v>46.570.420/0001-04</v>
      </c>
      <c r="S2794" s="84"/>
      <c r="T2794" s="84" t="str">
        <f t="shared" si="10"/>
        <v/>
      </c>
      <c r="U2794" s="84" t="str">
        <f t="shared" si="11"/>
        <v/>
      </c>
      <c r="V2794" s="65" t="str">
        <f t="shared" si="5"/>
        <v/>
      </c>
      <c r="W2794" s="84"/>
      <c r="X2794" s="84"/>
      <c r="Y2794" s="85"/>
      <c r="Z2794" s="85"/>
      <c r="AA2794" s="65" t="str">
        <f t="shared" si="6"/>
        <v/>
      </c>
      <c r="AB2794" s="65" t="str">
        <f t="shared" si="7"/>
        <v/>
      </c>
      <c r="AC2794" s="86"/>
      <c r="AD2794" s="87" t="str">
        <f t="shared" si="8"/>
        <v/>
      </c>
      <c r="AE2794" s="84"/>
      <c r="AF2794" s="86">
        <f>IF(AC2794&gt;0,AC2794,'⚙️ Config'!$B$10)</f>
        <v>0.0075</v>
      </c>
      <c r="AG2794" s="88">
        <f t="shared" si="9"/>
        <v>20413.68683</v>
      </c>
      <c r="AH2794" s="88">
        <f>AG2794*'⚙️ Config'!$B$11</f>
        <v>102068.4341</v>
      </c>
      <c r="AI2794" s="88">
        <f>AH2794*'⚙️ Config'!$B$12</f>
        <v>30620.53024</v>
      </c>
      <c r="AJ2794" s="64"/>
      <c r="AK2794" s="84"/>
      <c r="AL2794" s="84"/>
      <c r="AM2794" s="84"/>
      <c r="AN2794" s="84"/>
      <c r="AO2794" s="84"/>
      <c r="AP2794" s="84"/>
      <c r="AQ2794" s="84"/>
    </row>
    <row r="2795" ht="15.0" customHeight="1">
      <c r="A2795" s="93">
        <v>2792.0</v>
      </c>
      <c r="B2795" s="94" t="s">
        <v>6009</v>
      </c>
      <c r="C2795" s="93" t="s">
        <v>141</v>
      </c>
      <c r="D2795" s="93" t="s">
        <v>6010</v>
      </c>
      <c r="E2795" s="95">
        <v>31.28</v>
      </c>
      <c r="F2795" s="93" t="s">
        <v>85</v>
      </c>
      <c r="G2795" s="93" t="s">
        <v>606</v>
      </c>
      <c r="H2795" s="96">
        <v>2709266.0</v>
      </c>
      <c r="I2795" s="93">
        <v>2.0</v>
      </c>
      <c r="J2795" s="97">
        <v>2.8</v>
      </c>
      <c r="K2795" s="94">
        <v>2023.0</v>
      </c>
      <c r="L2795" s="93" t="s">
        <v>387</v>
      </c>
      <c r="M2795" s="93">
        <v>2023.0</v>
      </c>
      <c r="N2795" s="93" t="s">
        <v>161</v>
      </c>
      <c r="O2795" s="65" t="str">
        <f t="shared" si="1"/>
        <v>647024590001</v>
      </c>
      <c r="P2795" s="65">
        <f t="shared" si="2"/>
        <v>1</v>
      </c>
      <c r="Q2795" s="65">
        <f t="shared" si="3"/>
        <v>0</v>
      </c>
      <c r="R2795" s="65" t="str">
        <f t="shared" si="12"/>
        <v>64.702.459/0001-10</v>
      </c>
      <c r="S2795" s="84"/>
      <c r="T2795" s="84" t="str">
        <f t="shared" si="10"/>
        <v/>
      </c>
      <c r="U2795" s="84" t="str">
        <f t="shared" si="11"/>
        <v/>
      </c>
      <c r="V2795" s="65" t="str">
        <f t="shared" si="5"/>
        <v/>
      </c>
      <c r="W2795" s="84"/>
      <c r="X2795" s="84"/>
      <c r="Y2795" s="85"/>
      <c r="Z2795" s="85"/>
      <c r="AA2795" s="65" t="str">
        <f t="shared" si="6"/>
        <v/>
      </c>
      <c r="AB2795" s="65" t="str">
        <f t="shared" si="7"/>
        <v/>
      </c>
      <c r="AC2795" s="86"/>
      <c r="AD2795" s="87" t="str">
        <f t="shared" si="8"/>
        <v/>
      </c>
      <c r="AE2795" s="84"/>
      <c r="AF2795" s="86">
        <f>IF(AC2795&gt;0,AC2795,'⚙️ Config'!$B$10)</f>
        <v>0.0075</v>
      </c>
      <c r="AG2795" s="88">
        <f t="shared" si="9"/>
        <v>20319.495</v>
      </c>
      <c r="AH2795" s="88">
        <f>AG2795*'⚙️ Config'!$B$11</f>
        <v>101597.475</v>
      </c>
      <c r="AI2795" s="88">
        <f>AH2795*'⚙️ Config'!$B$12</f>
        <v>30479.2425</v>
      </c>
      <c r="AJ2795" s="64"/>
      <c r="AK2795" s="84"/>
      <c r="AL2795" s="84"/>
      <c r="AM2795" s="84"/>
      <c r="AN2795" s="84"/>
      <c r="AO2795" s="84"/>
      <c r="AP2795" s="84"/>
      <c r="AQ2795" s="84"/>
    </row>
    <row r="2796" ht="15.0" customHeight="1">
      <c r="A2796" s="93">
        <v>2793.0</v>
      </c>
      <c r="B2796" s="94" t="s">
        <v>6011</v>
      </c>
      <c r="C2796" s="93" t="s">
        <v>141</v>
      </c>
      <c r="D2796" s="93" t="s">
        <v>6012</v>
      </c>
      <c r="E2796" s="95">
        <v>26.91</v>
      </c>
      <c r="F2796" s="93" t="s">
        <v>85</v>
      </c>
      <c r="G2796" s="93" t="s">
        <v>606</v>
      </c>
      <c r="H2796" s="96">
        <v>2708043.32</v>
      </c>
      <c r="I2796" s="93">
        <v>2.0</v>
      </c>
      <c r="J2796" s="97">
        <v>3.7</v>
      </c>
      <c r="K2796" s="94">
        <v>2022.0</v>
      </c>
      <c r="L2796" s="93" t="s">
        <v>630</v>
      </c>
      <c r="M2796" s="93">
        <v>2022.0</v>
      </c>
      <c r="N2796" s="93" t="s">
        <v>161</v>
      </c>
      <c r="O2796" s="65" t="str">
        <f t="shared" si="1"/>
        <v>134735370001</v>
      </c>
      <c r="P2796" s="65">
        <f t="shared" si="2"/>
        <v>1</v>
      </c>
      <c r="Q2796" s="65">
        <f t="shared" si="3"/>
        <v>0</v>
      </c>
      <c r="R2796" s="65" t="str">
        <f t="shared" si="12"/>
        <v>13.473.537/0001-10</v>
      </c>
      <c r="S2796" s="84"/>
      <c r="T2796" s="84" t="str">
        <f t="shared" si="10"/>
        <v/>
      </c>
      <c r="U2796" s="84" t="str">
        <f t="shared" si="11"/>
        <v/>
      </c>
      <c r="V2796" s="65" t="str">
        <f t="shared" si="5"/>
        <v/>
      </c>
      <c r="W2796" s="84"/>
      <c r="X2796" s="84"/>
      <c r="Y2796" s="85"/>
      <c r="Z2796" s="85"/>
      <c r="AA2796" s="65" t="str">
        <f t="shared" si="6"/>
        <v/>
      </c>
      <c r="AB2796" s="65" t="str">
        <f t="shared" si="7"/>
        <v/>
      </c>
      <c r="AC2796" s="86"/>
      <c r="AD2796" s="87" t="str">
        <f t="shared" si="8"/>
        <v/>
      </c>
      <c r="AE2796" s="84"/>
      <c r="AF2796" s="86">
        <f>IF(AC2796&gt;0,AC2796,'⚙️ Config'!$B$10)</f>
        <v>0.0075</v>
      </c>
      <c r="AG2796" s="88">
        <f t="shared" si="9"/>
        <v>20310.3249</v>
      </c>
      <c r="AH2796" s="88">
        <f>AG2796*'⚙️ Config'!$B$11</f>
        <v>101551.6245</v>
      </c>
      <c r="AI2796" s="88">
        <f>AH2796*'⚙️ Config'!$B$12</f>
        <v>30465.48735</v>
      </c>
      <c r="AJ2796" s="64"/>
      <c r="AK2796" s="84"/>
      <c r="AL2796" s="84"/>
      <c r="AM2796" s="84"/>
      <c r="AN2796" s="84"/>
      <c r="AO2796" s="84"/>
      <c r="AP2796" s="84"/>
      <c r="AQ2796" s="84"/>
    </row>
    <row r="2797" ht="15.0" customHeight="1">
      <c r="A2797" s="93">
        <v>2794.0</v>
      </c>
      <c r="B2797" s="94" t="s">
        <v>6013</v>
      </c>
      <c r="C2797" s="93" t="s">
        <v>141</v>
      </c>
      <c r="D2797" s="93" t="s">
        <v>6014</v>
      </c>
      <c r="E2797" s="95">
        <v>41.95</v>
      </c>
      <c r="F2797" s="93" t="s">
        <v>85</v>
      </c>
      <c r="G2797" s="93" t="s">
        <v>606</v>
      </c>
      <c r="H2797" s="96">
        <v>2707092.85</v>
      </c>
      <c r="I2797" s="93">
        <v>1.0</v>
      </c>
      <c r="J2797" s="97">
        <v>2.7</v>
      </c>
      <c r="K2797" s="94">
        <v>2023.0</v>
      </c>
      <c r="L2797" s="93" t="s">
        <v>295</v>
      </c>
      <c r="M2797" s="93">
        <v>2023.0</v>
      </c>
      <c r="N2797" s="93" t="s">
        <v>161</v>
      </c>
      <c r="O2797" s="65" t="str">
        <f t="shared" si="1"/>
        <v>545161330001</v>
      </c>
      <c r="P2797" s="65">
        <f t="shared" si="2"/>
        <v>4</v>
      </c>
      <c r="Q2797" s="65">
        <f t="shared" si="3"/>
        <v>4</v>
      </c>
      <c r="R2797" s="65" t="str">
        <f t="shared" si="12"/>
        <v>54.516.133/0001-44</v>
      </c>
      <c r="S2797" s="84"/>
      <c r="T2797" s="84" t="str">
        <f t="shared" si="10"/>
        <v/>
      </c>
      <c r="U2797" s="84" t="str">
        <f t="shared" si="11"/>
        <v/>
      </c>
      <c r="V2797" s="65" t="str">
        <f t="shared" si="5"/>
        <v/>
      </c>
      <c r="W2797" s="84"/>
      <c r="X2797" s="84"/>
      <c r="Y2797" s="85"/>
      <c r="Z2797" s="85"/>
      <c r="AA2797" s="65" t="str">
        <f t="shared" si="6"/>
        <v/>
      </c>
      <c r="AB2797" s="65" t="str">
        <f t="shared" si="7"/>
        <v/>
      </c>
      <c r="AC2797" s="86"/>
      <c r="AD2797" s="87" t="str">
        <f t="shared" si="8"/>
        <v/>
      </c>
      <c r="AE2797" s="84"/>
      <c r="AF2797" s="86">
        <f>IF(AC2797&gt;0,AC2797,'⚙️ Config'!$B$10)</f>
        <v>0.0075</v>
      </c>
      <c r="AG2797" s="88">
        <f t="shared" si="9"/>
        <v>20303.19638</v>
      </c>
      <c r="AH2797" s="88">
        <f>AG2797*'⚙️ Config'!$B$11</f>
        <v>101515.9819</v>
      </c>
      <c r="AI2797" s="88">
        <f>AH2797*'⚙️ Config'!$B$12</f>
        <v>30454.79456</v>
      </c>
      <c r="AJ2797" s="64"/>
      <c r="AK2797" s="84"/>
      <c r="AL2797" s="84"/>
      <c r="AM2797" s="84"/>
      <c r="AN2797" s="84"/>
      <c r="AO2797" s="84"/>
      <c r="AP2797" s="84"/>
      <c r="AQ2797" s="84"/>
    </row>
    <row r="2798" ht="15.0" customHeight="1">
      <c r="A2798" s="93">
        <v>2795.0</v>
      </c>
      <c r="B2798" s="94" t="s">
        <v>6015</v>
      </c>
      <c r="C2798" s="93" t="s">
        <v>154</v>
      </c>
      <c r="D2798" s="93" t="s">
        <v>6016</v>
      </c>
      <c r="E2798" s="95">
        <v>35.98</v>
      </c>
      <c r="F2798" s="93" t="s">
        <v>85</v>
      </c>
      <c r="G2798" s="93" t="s">
        <v>606</v>
      </c>
      <c r="H2798" s="96">
        <v>2707025.59</v>
      </c>
      <c r="I2798" s="93">
        <v>1.0</v>
      </c>
      <c r="J2798" s="97">
        <v>3.9</v>
      </c>
      <c r="K2798" s="94">
        <v>2022.0</v>
      </c>
      <c r="L2798" s="93" t="s">
        <v>458</v>
      </c>
      <c r="M2798" s="93">
        <v>2022.0</v>
      </c>
      <c r="N2798" s="93" t="s">
        <v>145</v>
      </c>
      <c r="O2798" s="65" t="str">
        <f t="shared" si="1"/>
        <v>078366500001</v>
      </c>
      <c r="P2798" s="65">
        <f t="shared" si="2"/>
        <v>1</v>
      </c>
      <c r="Q2798" s="65">
        <f t="shared" si="3"/>
        <v>0</v>
      </c>
      <c r="R2798" s="65" t="str">
        <f t="shared" si="12"/>
        <v>07.836.650/0001-10</v>
      </c>
      <c r="S2798" s="84"/>
      <c r="T2798" s="84" t="str">
        <f t="shared" si="10"/>
        <v/>
      </c>
      <c r="U2798" s="84" t="str">
        <f t="shared" si="11"/>
        <v/>
      </c>
      <c r="V2798" s="65" t="str">
        <f t="shared" si="5"/>
        <v/>
      </c>
      <c r="W2798" s="84"/>
      <c r="X2798" s="84"/>
      <c r="Y2798" s="85"/>
      <c r="Z2798" s="85"/>
      <c r="AA2798" s="65" t="str">
        <f t="shared" si="6"/>
        <v/>
      </c>
      <c r="AB2798" s="65" t="str">
        <f t="shared" si="7"/>
        <v/>
      </c>
      <c r="AC2798" s="86"/>
      <c r="AD2798" s="87" t="str">
        <f t="shared" si="8"/>
        <v/>
      </c>
      <c r="AE2798" s="84"/>
      <c r="AF2798" s="86">
        <f>IF(AC2798&gt;0,AC2798,'⚙️ Config'!$B$10)</f>
        <v>0.0075</v>
      </c>
      <c r="AG2798" s="88">
        <f t="shared" si="9"/>
        <v>20302.69193</v>
      </c>
      <c r="AH2798" s="88">
        <f>AG2798*'⚙️ Config'!$B$11</f>
        <v>101513.4596</v>
      </c>
      <c r="AI2798" s="88">
        <f>AH2798*'⚙️ Config'!$B$12</f>
        <v>30454.03789</v>
      </c>
      <c r="AJ2798" s="64"/>
      <c r="AK2798" s="84"/>
      <c r="AL2798" s="84"/>
      <c r="AM2798" s="84"/>
      <c r="AN2798" s="84"/>
      <c r="AO2798" s="84"/>
      <c r="AP2798" s="84"/>
      <c r="AQ2798" s="84"/>
    </row>
    <row r="2799" ht="15.0" customHeight="1">
      <c r="A2799" s="93">
        <v>2796.0</v>
      </c>
      <c r="B2799" s="94" t="s">
        <v>6017</v>
      </c>
      <c r="C2799" s="93" t="s">
        <v>141</v>
      </c>
      <c r="D2799" s="93" t="s">
        <v>6018</v>
      </c>
      <c r="E2799" s="95">
        <v>35.98</v>
      </c>
      <c r="F2799" s="93" t="s">
        <v>85</v>
      </c>
      <c r="G2799" s="93" t="s">
        <v>606</v>
      </c>
      <c r="H2799" s="96">
        <v>2706024.78</v>
      </c>
      <c r="I2799" s="93">
        <v>1.0</v>
      </c>
      <c r="J2799" s="97">
        <v>3.9</v>
      </c>
      <c r="K2799" s="94">
        <v>2022.0</v>
      </c>
      <c r="L2799" s="93" t="s">
        <v>630</v>
      </c>
      <c r="M2799" s="93">
        <v>2022.0</v>
      </c>
      <c r="N2799" s="93" t="s">
        <v>145</v>
      </c>
      <c r="O2799" s="65" t="str">
        <f t="shared" si="1"/>
        <v>053327200001</v>
      </c>
      <c r="P2799" s="65">
        <f t="shared" si="2"/>
        <v>7</v>
      </c>
      <c r="Q2799" s="65">
        <f t="shared" si="3"/>
        <v>8</v>
      </c>
      <c r="R2799" s="65" t="str">
        <f t="shared" si="12"/>
        <v>05.332.720/0001-78</v>
      </c>
      <c r="S2799" s="84"/>
      <c r="T2799" s="84" t="str">
        <f t="shared" si="10"/>
        <v/>
      </c>
      <c r="U2799" s="84" t="str">
        <f t="shared" si="11"/>
        <v/>
      </c>
      <c r="V2799" s="65" t="str">
        <f t="shared" si="5"/>
        <v/>
      </c>
      <c r="W2799" s="84"/>
      <c r="X2799" s="84"/>
      <c r="Y2799" s="85"/>
      <c r="Z2799" s="85"/>
      <c r="AA2799" s="65" t="str">
        <f t="shared" si="6"/>
        <v/>
      </c>
      <c r="AB2799" s="65" t="str">
        <f t="shared" si="7"/>
        <v/>
      </c>
      <c r="AC2799" s="86"/>
      <c r="AD2799" s="87" t="str">
        <f t="shared" si="8"/>
        <v/>
      </c>
      <c r="AE2799" s="84"/>
      <c r="AF2799" s="86">
        <f>IF(AC2799&gt;0,AC2799,'⚙️ Config'!$B$10)</f>
        <v>0.0075</v>
      </c>
      <c r="AG2799" s="88">
        <f t="shared" si="9"/>
        <v>20295.18585</v>
      </c>
      <c r="AH2799" s="88">
        <f>AG2799*'⚙️ Config'!$B$11</f>
        <v>101475.9293</v>
      </c>
      <c r="AI2799" s="88">
        <f>AH2799*'⚙️ Config'!$B$12</f>
        <v>30442.77878</v>
      </c>
      <c r="AJ2799" s="64"/>
      <c r="AK2799" s="84"/>
      <c r="AL2799" s="84"/>
      <c r="AM2799" s="84"/>
      <c r="AN2799" s="84"/>
      <c r="AO2799" s="84"/>
      <c r="AP2799" s="84"/>
      <c r="AQ2799" s="84"/>
    </row>
    <row r="2800" ht="15.0" customHeight="1">
      <c r="A2800" s="93">
        <v>2797.0</v>
      </c>
      <c r="B2800" s="94" t="s">
        <v>6019</v>
      </c>
      <c r="C2800" s="93" t="s">
        <v>141</v>
      </c>
      <c r="D2800" s="93" t="s">
        <v>6020</v>
      </c>
      <c r="E2800" s="95">
        <v>37.57</v>
      </c>
      <c r="F2800" s="93" t="s">
        <v>85</v>
      </c>
      <c r="G2800" s="93" t="s">
        <v>606</v>
      </c>
      <c r="H2800" s="96">
        <v>2704849.78</v>
      </c>
      <c r="I2800" s="93">
        <v>1.0</v>
      </c>
      <c r="J2800" s="97">
        <v>3.5</v>
      </c>
      <c r="K2800" s="94">
        <v>2022.0</v>
      </c>
      <c r="L2800" s="93" t="s">
        <v>875</v>
      </c>
      <c r="M2800" s="93">
        <v>2022.0</v>
      </c>
      <c r="N2800" s="93" t="s">
        <v>145</v>
      </c>
      <c r="O2800" s="65" t="str">
        <f t="shared" si="1"/>
        <v>076735570001</v>
      </c>
      <c r="P2800" s="65">
        <f t="shared" si="2"/>
        <v>3</v>
      </c>
      <c r="Q2800" s="65">
        <f t="shared" si="3"/>
        <v>2</v>
      </c>
      <c r="R2800" s="65" t="str">
        <f t="shared" si="12"/>
        <v>07.673.557/0001-32</v>
      </c>
      <c r="S2800" s="84"/>
      <c r="T2800" s="84" t="str">
        <f t="shared" si="10"/>
        <v/>
      </c>
      <c r="U2800" s="84" t="str">
        <f t="shared" si="11"/>
        <v/>
      </c>
      <c r="V2800" s="65" t="str">
        <f t="shared" si="5"/>
        <v/>
      </c>
      <c r="W2800" s="84"/>
      <c r="X2800" s="84"/>
      <c r="Y2800" s="85"/>
      <c r="Z2800" s="85"/>
      <c r="AA2800" s="65" t="str">
        <f t="shared" si="6"/>
        <v/>
      </c>
      <c r="AB2800" s="65" t="str">
        <f t="shared" si="7"/>
        <v/>
      </c>
      <c r="AC2800" s="86"/>
      <c r="AD2800" s="87" t="str">
        <f t="shared" si="8"/>
        <v/>
      </c>
      <c r="AE2800" s="84"/>
      <c r="AF2800" s="86">
        <f>IF(AC2800&gt;0,AC2800,'⚙️ Config'!$B$10)</f>
        <v>0.0075</v>
      </c>
      <c r="AG2800" s="88">
        <f t="shared" si="9"/>
        <v>20286.37335</v>
      </c>
      <c r="AH2800" s="88">
        <f>AG2800*'⚙️ Config'!$B$11</f>
        <v>101431.8668</v>
      </c>
      <c r="AI2800" s="88">
        <f>AH2800*'⚙️ Config'!$B$12</f>
        <v>30429.56003</v>
      </c>
      <c r="AJ2800" s="64"/>
      <c r="AK2800" s="84"/>
      <c r="AL2800" s="84"/>
      <c r="AM2800" s="84"/>
      <c r="AN2800" s="84"/>
      <c r="AO2800" s="84"/>
      <c r="AP2800" s="84"/>
      <c r="AQ2800" s="84"/>
    </row>
    <row r="2801" ht="15.0" customHeight="1">
      <c r="A2801" s="93">
        <v>2798.0</v>
      </c>
      <c r="B2801" s="94" t="s">
        <v>6021</v>
      </c>
      <c r="C2801" s="93" t="s">
        <v>141</v>
      </c>
      <c r="D2801" s="93" t="s">
        <v>6022</v>
      </c>
      <c r="E2801" s="95">
        <v>36.35</v>
      </c>
      <c r="F2801" s="93" t="s">
        <v>85</v>
      </c>
      <c r="G2801" s="93" t="s">
        <v>606</v>
      </c>
      <c r="H2801" s="96">
        <v>2704849.78</v>
      </c>
      <c r="I2801" s="93">
        <v>1.0</v>
      </c>
      <c r="J2801" s="97">
        <v>3.8</v>
      </c>
      <c r="K2801" s="94">
        <v>2022.0</v>
      </c>
      <c r="L2801" s="93" t="s">
        <v>875</v>
      </c>
      <c r="M2801" s="93">
        <v>2022.0</v>
      </c>
      <c r="N2801" s="93" t="s">
        <v>145</v>
      </c>
      <c r="O2801" s="65" t="str">
        <f t="shared" si="1"/>
        <v>737970450001</v>
      </c>
      <c r="P2801" s="65">
        <f t="shared" si="2"/>
        <v>0</v>
      </c>
      <c r="Q2801" s="65">
        <f t="shared" si="3"/>
        <v>2</v>
      </c>
      <c r="R2801" s="65" t="str">
        <f t="shared" si="12"/>
        <v>73.797.045/0001-02</v>
      </c>
      <c r="S2801" s="84"/>
      <c r="T2801" s="84" t="str">
        <f t="shared" si="10"/>
        <v/>
      </c>
      <c r="U2801" s="84" t="str">
        <f t="shared" si="11"/>
        <v/>
      </c>
      <c r="V2801" s="65" t="str">
        <f t="shared" si="5"/>
        <v/>
      </c>
      <c r="W2801" s="84"/>
      <c r="X2801" s="84"/>
      <c r="Y2801" s="85"/>
      <c r="Z2801" s="85"/>
      <c r="AA2801" s="65" t="str">
        <f t="shared" si="6"/>
        <v/>
      </c>
      <c r="AB2801" s="65" t="str">
        <f t="shared" si="7"/>
        <v/>
      </c>
      <c r="AC2801" s="86"/>
      <c r="AD2801" s="87" t="str">
        <f t="shared" si="8"/>
        <v/>
      </c>
      <c r="AE2801" s="84"/>
      <c r="AF2801" s="86">
        <f>IF(AC2801&gt;0,AC2801,'⚙️ Config'!$B$10)</f>
        <v>0.0075</v>
      </c>
      <c r="AG2801" s="88">
        <f t="shared" si="9"/>
        <v>20286.37335</v>
      </c>
      <c r="AH2801" s="88">
        <f>AG2801*'⚙️ Config'!$B$11</f>
        <v>101431.8668</v>
      </c>
      <c r="AI2801" s="88">
        <f>AH2801*'⚙️ Config'!$B$12</f>
        <v>30429.56003</v>
      </c>
      <c r="AJ2801" s="64"/>
      <c r="AK2801" s="84"/>
      <c r="AL2801" s="84"/>
      <c r="AM2801" s="84"/>
      <c r="AN2801" s="84"/>
      <c r="AO2801" s="84"/>
      <c r="AP2801" s="84"/>
      <c r="AQ2801" s="84"/>
    </row>
    <row r="2802" ht="15.0" customHeight="1">
      <c r="A2802" s="93">
        <v>2799.0</v>
      </c>
      <c r="B2802" s="94" t="s">
        <v>6023</v>
      </c>
      <c r="C2802" s="93" t="s">
        <v>141</v>
      </c>
      <c r="D2802" s="93" t="s">
        <v>6024</v>
      </c>
      <c r="E2802" s="95">
        <v>26.69</v>
      </c>
      <c r="F2802" s="93" t="s">
        <v>85</v>
      </c>
      <c r="G2802" s="93" t="s">
        <v>606</v>
      </c>
      <c r="H2802" s="96">
        <v>2702932.64</v>
      </c>
      <c r="I2802" s="93">
        <v>2.0</v>
      </c>
      <c r="J2802" s="97">
        <v>3.8</v>
      </c>
      <c r="K2802" s="94">
        <v>2022.0</v>
      </c>
      <c r="L2802" s="93" t="s">
        <v>5589</v>
      </c>
      <c r="M2802" s="93">
        <v>2022.0</v>
      </c>
      <c r="N2802" s="93" t="s">
        <v>161</v>
      </c>
      <c r="O2802" s="65" t="str">
        <f t="shared" si="1"/>
        <v>176320510001</v>
      </c>
      <c r="P2802" s="65">
        <f t="shared" si="2"/>
        <v>3</v>
      </c>
      <c r="Q2802" s="65">
        <f t="shared" si="3"/>
        <v>9</v>
      </c>
      <c r="R2802" s="65" t="str">
        <f t="shared" si="12"/>
        <v>17.632.051/0001-39</v>
      </c>
      <c r="S2802" s="84"/>
      <c r="T2802" s="84" t="str">
        <f t="shared" si="10"/>
        <v/>
      </c>
      <c r="U2802" s="84" t="str">
        <f t="shared" si="11"/>
        <v/>
      </c>
      <c r="V2802" s="65" t="str">
        <f t="shared" si="5"/>
        <v/>
      </c>
      <c r="W2802" s="84"/>
      <c r="X2802" s="84"/>
      <c r="Y2802" s="85"/>
      <c r="Z2802" s="85"/>
      <c r="AA2802" s="65" t="str">
        <f t="shared" si="6"/>
        <v/>
      </c>
      <c r="AB2802" s="65" t="str">
        <f t="shared" si="7"/>
        <v/>
      </c>
      <c r="AC2802" s="86"/>
      <c r="AD2802" s="87" t="str">
        <f t="shared" si="8"/>
        <v/>
      </c>
      <c r="AE2802" s="84"/>
      <c r="AF2802" s="86">
        <f>IF(AC2802&gt;0,AC2802,'⚙️ Config'!$B$10)</f>
        <v>0.0075</v>
      </c>
      <c r="AG2802" s="88">
        <f t="shared" si="9"/>
        <v>20271.9948</v>
      </c>
      <c r="AH2802" s="88">
        <f>AG2802*'⚙️ Config'!$B$11</f>
        <v>101359.974</v>
      </c>
      <c r="AI2802" s="88">
        <f>AH2802*'⚙️ Config'!$B$12</f>
        <v>30407.9922</v>
      </c>
      <c r="AJ2802" s="64"/>
      <c r="AK2802" s="84"/>
      <c r="AL2802" s="84"/>
      <c r="AM2802" s="84"/>
      <c r="AN2802" s="84"/>
      <c r="AO2802" s="84"/>
      <c r="AP2802" s="84"/>
      <c r="AQ2802" s="84"/>
    </row>
    <row r="2803" ht="15.0" customHeight="1">
      <c r="A2803" s="93">
        <v>2800.0</v>
      </c>
      <c r="B2803" s="94" t="s">
        <v>6025</v>
      </c>
      <c r="C2803" s="93" t="s">
        <v>141</v>
      </c>
      <c r="D2803" s="93" t="s">
        <v>6026</v>
      </c>
      <c r="E2803" s="95">
        <v>40.25</v>
      </c>
      <c r="F2803" s="93" t="s">
        <v>85</v>
      </c>
      <c r="G2803" s="93" t="s">
        <v>606</v>
      </c>
      <c r="H2803" s="96">
        <v>2702320.5</v>
      </c>
      <c r="I2803" s="93">
        <v>2.0</v>
      </c>
      <c r="J2803" s="97">
        <v>3.0</v>
      </c>
      <c r="K2803" s="94">
        <v>2025.0</v>
      </c>
      <c r="L2803" s="93" t="s">
        <v>6027</v>
      </c>
      <c r="M2803" s="93">
        <v>2023.0</v>
      </c>
      <c r="N2803" s="93" t="s">
        <v>145</v>
      </c>
      <c r="O2803" s="65" t="str">
        <f t="shared" si="1"/>
        <v>605708840001</v>
      </c>
      <c r="P2803" s="65">
        <f t="shared" si="2"/>
        <v>4</v>
      </c>
      <c r="Q2803" s="65">
        <f t="shared" si="3"/>
        <v>1</v>
      </c>
      <c r="R2803" s="65" t="str">
        <f t="shared" si="12"/>
        <v>60.570.884/0001-41</v>
      </c>
      <c r="S2803" s="84"/>
      <c r="T2803" s="84" t="str">
        <f t="shared" si="10"/>
        <v/>
      </c>
      <c r="U2803" s="84" t="str">
        <f t="shared" si="11"/>
        <v/>
      </c>
      <c r="V2803" s="65" t="str">
        <f t="shared" si="5"/>
        <v/>
      </c>
      <c r="W2803" s="84"/>
      <c r="X2803" s="84"/>
      <c r="Y2803" s="85"/>
      <c r="Z2803" s="85"/>
      <c r="AA2803" s="65" t="str">
        <f t="shared" si="6"/>
        <v/>
      </c>
      <c r="AB2803" s="65" t="str">
        <f t="shared" si="7"/>
        <v/>
      </c>
      <c r="AC2803" s="86"/>
      <c r="AD2803" s="87" t="str">
        <f t="shared" si="8"/>
        <v/>
      </c>
      <c r="AE2803" s="84"/>
      <c r="AF2803" s="86">
        <f>IF(AC2803&gt;0,AC2803,'⚙️ Config'!$B$10)</f>
        <v>0.0075</v>
      </c>
      <c r="AG2803" s="88">
        <f t="shared" si="9"/>
        <v>20267.40375</v>
      </c>
      <c r="AH2803" s="88">
        <f>AG2803*'⚙️ Config'!$B$11</f>
        <v>101337.0188</v>
      </c>
      <c r="AI2803" s="88">
        <f>AH2803*'⚙️ Config'!$B$12</f>
        <v>30401.10563</v>
      </c>
      <c r="AJ2803" s="64"/>
      <c r="AK2803" s="84"/>
      <c r="AL2803" s="84"/>
      <c r="AM2803" s="84"/>
      <c r="AN2803" s="84"/>
      <c r="AO2803" s="84"/>
      <c r="AP2803" s="84"/>
      <c r="AQ2803" s="84"/>
    </row>
    <row r="2804" ht="15.0" customHeight="1">
      <c r="A2804" s="93">
        <v>2801.0</v>
      </c>
      <c r="B2804" s="94" t="s">
        <v>6028</v>
      </c>
      <c r="C2804" s="93" t="s">
        <v>141</v>
      </c>
      <c r="D2804" s="93" t="s">
        <v>6029</v>
      </c>
      <c r="E2804" s="95">
        <v>36.35</v>
      </c>
      <c r="F2804" s="93" t="s">
        <v>85</v>
      </c>
      <c r="G2804" s="93" t="s">
        <v>606</v>
      </c>
      <c r="H2804" s="96">
        <v>2701612.45</v>
      </c>
      <c r="I2804" s="93">
        <v>1.0</v>
      </c>
      <c r="J2804" s="97">
        <v>3.8</v>
      </c>
      <c r="K2804" s="94">
        <v>2022.0</v>
      </c>
      <c r="L2804" s="93" t="s">
        <v>448</v>
      </c>
      <c r="M2804" s="93">
        <v>2022.0</v>
      </c>
      <c r="N2804" s="93" t="s">
        <v>145</v>
      </c>
      <c r="O2804" s="65" t="str">
        <f t="shared" si="1"/>
        <v>069277540001</v>
      </c>
      <c r="P2804" s="65">
        <f t="shared" si="2"/>
        <v>7</v>
      </c>
      <c r="Q2804" s="65">
        <f t="shared" si="3"/>
        <v>8</v>
      </c>
      <c r="R2804" s="65" t="str">
        <f t="shared" si="12"/>
        <v>06.927.754/0001-78</v>
      </c>
      <c r="S2804" s="84"/>
      <c r="T2804" s="84" t="str">
        <f t="shared" si="10"/>
        <v/>
      </c>
      <c r="U2804" s="84" t="str">
        <f t="shared" si="11"/>
        <v/>
      </c>
      <c r="V2804" s="65" t="str">
        <f t="shared" si="5"/>
        <v/>
      </c>
      <c r="W2804" s="84"/>
      <c r="X2804" s="84"/>
      <c r="Y2804" s="85"/>
      <c r="Z2804" s="85"/>
      <c r="AA2804" s="65" t="str">
        <f t="shared" si="6"/>
        <v/>
      </c>
      <c r="AB2804" s="65" t="str">
        <f t="shared" si="7"/>
        <v/>
      </c>
      <c r="AC2804" s="86"/>
      <c r="AD2804" s="87" t="str">
        <f t="shared" si="8"/>
        <v/>
      </c>
      <c r="AE2804" s="84"/>
      <c r="AF2804" s="86">
        <f>IF(AC2804&gt;0,AC2804,'⚙️ Config'!$B$10)</f>
        <v>0.0075</v>
      </c>
      <c r="AG2804" s="88">
        <f t="shared" si="9"/>
        <v>20262.09338</v>
      </c>
      <c r="AH2804" s="88">
        <f>AG2804*'⚙️ Config'!$B$11</f>
        <v>101310.4669</v>
      </c>
      <c r="AI2804" s="88">
        <f>AH2804*'⚙️ Config'!$B$12</f>
        <v>30393.14006</v>
      </c>
      <c r="AJ2804" s="64"/>
      <c r="AK2804" s="84"/>
      <c r="AL2804" s="84"/>
      <c r="AM2804" s="84"/>
      <c r="AN2804" s="84"/>
      <c r="AO2804" s="84"/>
      <c r="AP2804" s="84"/>
      <c r="AQ2804" s="84"/>
    </row>
    <row r="2805" ht="15.0" customHeight="1">
      <c r="A2805" s="93">
        <v>2802.0</v>
      </c>
      <c r="B2805" s="94" t="s">
        <v>6030</v>
      </c>
      <c r="C2805" s="93" t="s">
        <v>141</v>
      </c>
      <c r="D2805" s="93" t="s">
        <v>6031</v>
      </c>
      <c r="E2805" s="95">
        <v>35.63</v>
      </c>
      <c r="F2805" s="93" t="s">
        <v>85</v>
      </c>
      <c r="G2805" s="93" t="s">
        <v>606</v>
      </c>
      <c r="H2805" s="96">
        <v>2696955.6</v>
      </c>
      <c r="I2805" s="93">
        <v>1.0</v>
      </c>
      <c r="J2805" s="97">
        <v>4.0</v>
      </c>
      <c r="K2805" s="94">
        <v>2022.0</v>
      </c>
      <c r="L2805" s="93" t="s">
        <v>458</v>
      </c>
      <c r="M2805" s="93">
        <v>2022.0</v>
      </c>
      <c r="N2805" s="93" t="s">
        <v>161</v>
      </c>
      <c r="O2805" s="65" t="str">
        <f t="shared" si="1"/>
        <v>051624290001</v>
      </c>
      <c r="P2805" s="65">
        <f t="shared" si="2"/>
        <v>0</v>
      </c>
      <c r="Q2805" s="65">
        <f t="shared" si="3"/>
        <v>7</v>
      </c>
      <c r="R2805" s="65" t="str">
        <f t="shared" si="12"/>
        <v>05.162.429/0001-07</v>
      </c>
      <c r="S2805" s="84"/>
      <c r="T2805" s="84" t="str">
        <f t="shared" si="10"/>
        <v/>
      </c>
      <c r="U2805" s="84" t="str">
        <f t="shared" si="11"/>
        <v/>
      </c>
      <c r="V2805" s="65" t="str">
        <f t="shared" si="5"/>
        <v/>
      </c>
      <c r="W2805" s="84"/>
      <c r="X2805" s="84"/>
      <c r="Y2805" s="85"/>
      <c r="Z2805" s="85"/>
      <c r="AA2805" s="65" t="str">
        <f t="shared" si="6"/>
        <v/>
      </c>
      <c r="AB2805" s="65" t="str">
        <f t="shared" si="7"/>
        <v/>
      </c>
      <c r="AC2805" s="86"/>
      <c r="AD2805" s="87" t="str">
        <f t="shared" si="8"/>
        <v/>
      </c>
      <c r="AE2805" s="84"/>
      <c r="AF2805" s="86">
        <f>IF(AC2805&gt;0,AC2805,'⚙️ Config'!$B$10)</f>
        <v>0.0075</v>
      </c>
      <c r="AG2805" s="88">
        <f t="shared" si="9"/>
        <v>20227.167</v>
      </c>
      <c r="AH2805" s="88">
        <f>AG2805*'⚙️ Config'!$B$11</f>
        <v>101135.835</v>
      </c>
      <c r="AI2805" s="88">
        <f>AH2805*'⚙️ Config'!$B$12</f>
        <v>30340.7505</v>
      </c>
      <c r="AJ2805" s="64"/>
      <c r="AK2805" s="84"/>
      <c r="AL2805" s="84"/>
      <c r="AM2805" s="84"/>
      <c r="AN2805" s="84"/>
      <c r="AO2805" s="84"/>
      <c r="AP2805" s="84"/>
      <c r="AQ2805" s="84"/>
    </row>
    <row r="2806" ht="15.0" customHeight="1">
      <c r="A2806" s="93">
        <v>2803.0</v>
      </c>
      <c r="B2806" s="94" t="s">
        <v>6032</v>
      </c>
      <c r="C2806" s="93" t="s">
        <v>141</v>
      </c>
      <c r="D2806" s="93" t="s">
        <v>6033</v>
      </c>
      <c r="E2806" s="95">
        <v>40.62</v>
      </c>
      <c r="F2806" s="93" t="s">
        <v>85</v>
      </c>
      <c r="G2806" s="93" t="s">
        <v>606</v>
      </c>
      <c r="H2806" s="96">
        <v>2695520.92</v>
      </c>
      <c r="I2806" s="93">
        <v>2.0</v>
      </c>
      <c r="J2806" s="97">
        <v>2.6</v>
      </c>
      <c r="K2806" s="94">
        <v>2025.0</v>
      </c>
      <c r="L2806" s="93" t="s">
        <v>691</v>
      </c>
      <c r="M2806" s="93">
        <v>2023.0</v>
      </c>
      <c r="N2806" s="93" t="s">
        <v>161</v>
      </c>
      <c r="O2806" s="65" t="str">
        <f t="shared" si="1"/>
        <v>204288460001</v>
      </c>
      <c r="P2806" s="65">
        <f t="shared" si="2"/>
        <v>3</v>
      </c>
      <c r="Q2806" s="65">
        <f t="shared" si="3"/>
        <v>4</v>
      </c>
      <c r="R2806" s="65" t="str">
        <f t="shared" si="12"/>
        <v>20.428.846/0001-34</v>
      </c>
      <c r="S2806" s="84"/>
      <c r="T2806" s="84" t="str">
        <f t="shared" si="10"/>
        <v/>
      </c>
      <c r="U2806" s="84" t="str">
        <f t="shared" si="11"/>
        <v/>
      </c>
      <c r="V2806" s="65" t="str">
        <f t="shared" si="5"/>
        <v/>
      </c>
      <c r="W2806" s="84"/>
      <c r="X2806" s="84"/>
      <c r="Y2806" s="85"/>
      <c r="Z2806" s="85"/>
      <c r="AA2806" s="65" t="str">
        <f t="shared" si="6"/>
        <v/>
      </c>
      <c r="AB2806" s="65" t="str">
        <f t="shared" si="7"/>
        <v/>
      </c>
      <c r="AC2806" s="86"/>
      <c r="AD2806" s="87" t="str">
        <f t="shared" si="8"/>
        <v/>
      </c>
      <c r="AE2806" s="84"/>
      <c r="AF2806" s="86">
        <f>IF(AC2806&gt;0,AC2806,'⚙️ Config'!$B$10)</f>
        <v>0.0075</v>
      </c>
      <c r="AG2806" s="88">
        <f t="shared" si="9"/>
        <v>20216.4069</v>
      </c>
      <c r="AH2806" s="88">
        <f>AG2806*'⚙️ Config'!$B$11</f>
        <v>101082.0345</v>
      </c>
      <c r="AI2806" s="88">
        <f>AH2806*'⚙️ Config'!$B$12</f>
        <v>30324.61035</v>
      </c>
      <c r="AJ2806" s="64"/>
      <c r="AK2806" s="84"/>
      <c r="AL2806" s="84"/>
      <c r="AM2806" s="84"/>
      <c r="AN2806" s="84"/>
      <c r="AO2806" s="84"/>
      <c r="AP2806" s="84"/>
      <c r="AQ2806" s="84"/>
    </row>
    <row r="2807" ht="15.0" customHeight="1">
      <c r="A2807" s="93">
        <v>2804.0</v>
      </c>
      <c r="B2807" s="94" t="s">
        <v>6034</v>
      </c>
      <c r="C2807" s="93" t="s">
        <v>141</v>
      </c>
      <c r="D2807" s="93" t="s">
        <v>6035</v>
      </c>
      <c r="E2807" s="95">
        <v>36.91</v>
      </c>
      <c r="F2807" s="93" t="s">
        <v>85</v>
      </c>
      <c r="G2807" s="93" t="s">
        <v>606</v>
      </c>
      <c r="H2807" s="96">
        <v>2695394.24</v>
      </c>
      <c r="I2807" s="93">
        <v>2.0</v>
      </c>
      <c r="J2807" s="97">
        <v>2.4</v>
      </c>
      <c r="K2807" s="94">
        <v>2024.0</v>
      </c>
      <c r="L2807" s="93" t="s">
        <v>268</v>
      </c>
      <c r="M2807" s="93">
        <v>2023.0</v>
      </c>
      <c r="N2807" s="93" t="s">
        <v>161</v>
      </c>
      <c r="O2807" s="65" t="str">
        <f t="shared" si="1"/>
        <v>464099750001</v>
      </c>
      <c r="P2807" s="65">
        <f t="shared" si="2"/>
        <v>7</v>
      </c>
      <c r="Q2807" s="65">
        <f t="shared" si="3"/>
        <v>9</v>
      </c>
      <c r="R2807" s="65" t="str">
        <f t="shared" si="12"/>
        <v>46.409.975/0001-79</v>
      </c>
      <c r="S2807" s="84"/>
      <c r="T2807" s="84" t="str">
        <f t="shared" si="10"/>
        <v/>
      </c>
      <c r="U2807" s="84" t="str">
        <f t="shared" si="11"/>
        <v/>
      </c>
      <c r="V2807" s="65" t="str">
        <f t="shared" si="5"/>
        <v/>
      </c>
      <c r="W2807" s="84"/>
      <c r="X2807" s="84"/>
      <c r="Y2807" s="85"/>
      <c r="Z2807" s="85"/>
      <c r="AA2807" s="65" t="str">
        <f t="shared" si="6"/>
        <v/>
      </c>
      <c r="AB2807" s="65" t="str">
        <f t="shared" si="7"/>
        <v/>
      </c>
      <c r="AC2807" s="86"/>
      <c r="AD2807" s="87" t="str">
        <f t="shared" si="8"/>
        <v/>
      </c>
      <c r="AE2807" s="84"/>
      <c r="AF2807" s="86">
        <f>IF(AC2807&gt;0,AC2807,'⚙️ Config'!$B$10)</f>
        <v>0.0075</v>
      </c>
      <c r="AG2807" s="88">
        <f t="shared" si="9"/>
        <v>20215.4568</v>
      </c>
      <c r="AH2807" s="88">
        <f>AG2807*'⚙️ Config'!$B$11</f>
        <v>101077.284</v>
      </c>
      <c r="AI2807" s="88">
        <f>AH2807*'⚙️ Config'!$B$12</f>
        <v>30323.1852</v>
      </c>
      <c r="AJ2807" s="64"/>
      <c r="AK2807" s="84"/>
      <c r="AL2807" s="84"/>
      <c r="AM2807" s="84"/>
      <c r="AN2807" s="84"/>
      <c r="AO2807" s="84"/>
      <c r="AP2807" s="84"/>
      <c r="AQ2807" s="84"/>
    </row>
    <row r="2808" ht="15.0" customHeight="1">
      <c r="A2808" s="93">
        <v>2805.0</v>
      </c>
      <c r="B2808" s="94" t="s">
        <v>6036</v>
      </c>
      <c r="C2808" s="93" t="s">
        <v>141</v>
      </c>
      <c r="D2808" s="93" t="s">
        <v>6037</v>
      </c>
      <c r="E2808" s="95">
        <v>45.07</v>
      </c>
      <c r="F2808" s="93" t="s">
        <v>85</v>
      </c>
      <c r="G2808" s="93" t="s">
        <v>606</v>
      </c>
      <c r="H2808" s="96">
        <v>2695367.45</v>
      </c>
      <c r="I2808" s="93">
        <v>1.0</v>
      </c>
      <c r="J2808" s="97">
        <v>2.3</v>
      </c>
      <c r="K2808" s="94">
        <v>2023.0</v>
      </c>
      <c r="L2808" s="93" t="s">
        <v>197</v>
      </c>
      <c r="M2808" s="93">
        <v>2023.0</v>
      </c>
      <c r="N2808" s="93" t="s">
        <v>145</v>
      </c>
      <c r="O2808" s="65" t="str">
        <f t="shared" si="1"/>
        <v>273246750001</v>
      </c>
      <c r="P2808" s="65">
        <f t="shared" si="2"/>
        <v>4</v>
      </c>
      <c r="Q2808" s="65">
        <f t="shared" si="3"/>
        <v>2</v>
      </c>
      <c r="R2808" s="65" t="str">
        <f t="shared" si="12"/>
        <v>27.324.675/0001-42</v>
      </c>
      <c r="S2808" s="84"/>
      <c r="T2808" s="84" t="str">
        <f t="shared" si="10"/>
        <v/>
      </c>
      <c r="U2808" s="84" t="str">
        <f t="shared" si="11"/>
        <v/>
      </c>
      <c r="V2808" s="65" t="str">
        <f t="shared" si="5"/>
        <v/>
      </c>
      <c r="W2808" s="84"/>
      <c r="X2808" s="84"/>
      <c r="Y2808" s="85"/>
      <c r="Z2808" s="85"/>
      <c r="AA2808" s="65" t="str">
        <f t="shared" si="6"/>
        <v/>
      </c>
      <c r="AB2808" s="65" t="str">
        <f t="shared" si="7"/>
        <v/>
      </c>
      <c r="AC2808" s="86"/>
      <c r="AD2808" s="87" t="str">
        <f t="shared" si="8"/>
        <v/>
      </c>
      <c r="AE2808" s="84"/>
      <c r="AF2808" s="86">
        <f>IF(AC2808&gt;0,AC2808,'⚙️ Config'!$B$10)</f>
        <v>0.0075</v>
      </c>
      <c r="AG2808" s="88">
        <f t="shared" si="9"/>
        <v>20215.25588</v>
      </c>
      <c r="AH2808" s="88">
        <f>AG2808*'⚙️ Config'!$B$11</f>
        <v>101076.2794</v>
      </c>
      <c r="AI2808" s="88">
        <f>AH2808*'⚙️ Config'!$B$12</f>
        <v>30322.88381</v>
      </c>
      <c r="AJ2808" s="64"/>
      <c r="AK2808" s="84"/>
      <c r="AL2808" s="84"/>
      <c r="AM2808" s="84"/>
      <c r="AN2808" s="84"/>
      <c r="AO2808" s="84"/>
      <c r="AP2808" s="84"/>
      <c r="AQ2808" s="84"/>
    </row>
    <row r="2809" ht="15.0" customHeight="1">
      <c r="A2809" s="93">
        <v>2806.0</v>
      </c>
      <c r="B2809" s="94" t="s">
        <v>6038</v>
      </c>
      <c r="C2809" s="93" t="s">
        <v>141</v>
      </c>
      <c r="D2809" s="93" t="s">
        <v>6039</v>
      </c>
      <c r="E2809" s="95">
        <v>35.98</v>
      </c>
      <c r="F2809" s="93" t="s">
        <v>85</v>
      </c>
      <c r="G2809" s="93" t="s">
        <v>606</v>
      </c>
      <c r="H2809" s="96">
        <v>2692940.11</v>
      </c>
      <c r="I2809" s="93">
        <v>1.0</v>
      </c>
      <c r="J2809" s="97">
        <v>3.9</v>
      </c>
      <c r="K2809" s="94">
        <v>2022.0</v>
      </c>
      <c r="L2809" s="93" t="s">
        <v>630</v>
      </c>
      <c r="M2809" s="93">
        <v>2022.0</v>
      </c>
      <c r="N2809" s="93" t="s">
        <v>145</v>
      </c>
      <c r="O2809" s="65" t="str">
        <f t="shared" si="1"/>
        <v>106455980001</v>
      </c>
      <c r="P2809" s="65">
        <f t="shared" si="2"/>
        <v>2</v>
      </c>
      <c r="Q2809" s="65">
        <f t="shared" si="3"/>
        <v>0</v>
      </c>
      <c r="R2809" s="65" t="str">
        <f t="shared" si="12"/>
        <v>10.645.598/0001-20</v>
      </c>
      <c r="S2809" s="84"/>
      <c r="T2809" s="84" t="str">
        <f t="shared" si="10"/>
        <v/>
      </c>
      <c r="U2809" s="84" t="str">
        <f t="shared" si="11"/>
        <v/>
      </c>
      <c r="V2809" s="65" t="str">
        <f t="shared" si="5"/>
        <v/>
      </c>
      <c r="W2809" s="84"/>
      <c r="X2809" s="84"/>
      <c r="Y2809" s="85"/>
      <c r="Z2809" s="85"/>
      <c r="AA2809" s="65" t="str">
        <f t="shared" si="6"/>
        <v/>
      </c>
      <c r="AB2809" s="65" t="str">
        <f t="shared" si="7"/>
        <v/>
      </c>
      <c r="AC2809" s="86"/>
      <c r="AD2809" s="87" t="str">
        <f t="shared" si="8"/>
        <v/>
      </c>
      <c r="AE2809" s="84"/>
      <c r="AF2809" s="86">
        <f>IF(AC2809&gt;0,AC2809,'⚙️ Config'!$B$10)</f>
        <v>0.0075</v>
      </c>
      <c r="AG2809" s="88">
        <f t="shared" si="9"/>
        <v>20197.05083</v>
      </c>
      <c r="AH2809" s="88">
        <f>AG2809*'⚙️ Config'!$B$11</f>
        <v>100985.2541</v>
      </c>
      <c r="AI2809" s="88">
        <f>AH2809*'⚙️ Config'!$B$12</f>
        <v>30295.57624</v>
      </c>
      <c r="AJ2809" s="64"/>
      <c r="AK2809" s="84"/>
      <c r="AL2809" s="84"/>
      <c r="AM2809" s="84"/>
      <c r="AN2809" s="84"/>
      <c r="AO2809" s="84"/>
      <c r="AP2809" s="84"/>
      <c r="AQ2809" s="84"/>
    </row>
    <row r="2810" ht="15.0" customHeight="1">
      <c r="A2810" s="93">
        <v>2807.0</v>
      </c>
      <c r="B2810" s="94" t="s">
        <v>6040</v>
      </c>
      <c r="C2810" s="93" t="s">
        <v>141</v>
      </c>
      <c r="D2810" s="93" t="s">
        <v>6041</v>
      </c>
      <c r="E2810" s="95">
        <v>52.73</v>
      </c>
      <c r="F2810" s="93" t="s">
        <v>85</v>
      </c>
      <c r="G2810" s="93" t="s">
        <v>606</v>
      </c>
      <c r="H2810" s="96">
        <v>2687806.6</v>
      </c>
      <c r="I2810" s="93">
        <v>2.0</v>
      </c>
      <c r="J2810" s="97">
        <v>2.1</v>
      </c>
      <c r="K2810" s="94">
        <v>2025.0</v>
      </c>
      <c r="L2810" s="93" t="s">
        <v>387</v>
      </c>
      <c r="M2810" s="93">
        <v>2024.0</v>
      </c>
      <c r="N2810" s="93" t="s">
        <v>189</v>
      </c>
      <c r="O2810" s="65" t="str">
        <f t="shared" si="1"/>
        <v>719767080001</v>
      </c>
      <c r="P2810" s="65">
        <f t="shared" si="2"/>
        <v>2</v>
      </c>
      <c r="Q2810" s="65">
        <f t="shared" si="3"/>
        <v>0</v>
      </c>
      <c r="R2810" s="65" t="str">
        <f t="shared" si="12"/>
        <v>71.976.708/0001-20</v>
      </c>
      <c r="S2810" s="84"/>
      <c r="T2810" s="84" t="str">
        <f t="shared" si="10"/>
        <v/>
      </c>
      <c r="U2810" s="84" t="str">
        <f t="shared" si="11"/>
        <v/>
      </c>
      <c r="V2810" s="65" t="str">
        <f t="shared" si="5"/>
        <v/>
      </c>
      <c r="W2810" s="84"/>
      <c r="X2810" s="84"/>
      <c r="Y2810" s="85"/>
      <c r="Z2810" s="85"/>
      <c r="AA2810" s="65" t="str">
        <f t="shared" si="6"/>
        <v/>
      </c>
      <c r="AB2810" s="65" t="str">
        <f t="shared" si="7"/>
        <v/>
      </c>
      <c r="AC2810" s="86"/>
      <c r="AD2810" s="87" t="str">
        <f t="shared" si="8"/>
        <v/>
      </c>
      <c r="AE2810" s="84"/>
      <c r="AF2810" s="86">
        <f>IF(AC2810&gt;0,AC2810,'⚙️ Config'!$B$10)</f>
        <v>0.0075</v>
      </c>
      <c r="AG2810" s="88">
        <f t="shared" si="9"/>
        <v>20158.5495</v>
      </c>
      <c r="AH2810" s="88">
        <f>AG2810*'⚙️ Config'!$B$11</f>
        <v>100792.7475</v>
      </c>
      <c r="AI2810" s="88">
        <f>AH2810*'⚙️ Config'!$B$12</f>
        <v>30237.82425</v>
      </c>
      <c r="AJ2810" s="64"/>
      <c r="AK2810" s="84"/>
      <c r="AL2810" s="84"/>
      <c r="AM2810" s="84"/>
      <c r="AN2810" s="84"/>
      <c r="AO2810" s="84"/>
      <c r="AP2810" s="84"/>
      <c r="AQ2810" s="84"/>
    </row>
    <row r="2811" ht="15.0" customHeight="1">
      <c r="A2811" s="93">
        <v>2808.0</v>
      </c>
      <c r="B2811" s="94" t="s">
        <v>6042</v>
      </c>
      <c r="C2811" s="93" t="s">
        <v>141</v>
      </c>
      <c r="D2811" s="93" t="s">
        <v>6043</v>
      </c>
      <c r="E2811" s="95">
        <v>28.99</v>
      </c>
      <c r="F2811" s="93" t="s">
        <v>85</v>
      </c>
      <c r="G2811" s="93" t="s">
        <v>606</v>
      </c>
      <c r="H2811" s="96">
        <v>2685830.2</v>
      </c>
      <c r="I2811" s="93">
        <v>2.0</v>
      </c>
      <c r="J2811" s="97">
        <v>3.2</v>
      </c>
      <c r="K2811" s="94">
        <v>2023.0</v>
      </c>
      <c r="L2811" s="93" t="s">
        <v>387</v>
      </c>
      <c r="M2811" s="93">
        <v>2023.0</v>
      </c>
      <c r="N2811" s="93" t="s">
        <v>161</v>
      </c>
      <c r="O2811" s="65" t="str">
        <f t="shared" si="1"/>
        <v>008303020001</v>
      </c>
      <c r="P2811" s="65">
        <f t="shared" si="2"/>
        <v>9</v>
      </c>
      <c r="Q2811" s="65">
        <f t="shared" si="3"/>
        <v>7</v>
      </c>
      <c r="R2811" s="65" t="str">
        <f t="shared" si="12"/>
        <v>00.830.302/0001-97</v>
      </c>
      <c r="S2811" s="84"/>
      <c r="T2811" s="84" t="str">
        <f t="shared" si="10"/>
        <v/>
      </c>
      <c r="U2811" s="84" t="str">
        <f t="shared" si="11"/>
        <v/>
      </c>
      <c r="V2811" s="65" t="str">
        <f t="shared" si="5"/>
        <v/>
      </c>
      <c r="W2811" s="84"/>
      <c r="X2811" s="84"/>
      <c r="Y2811" s="85"/>
      <c r="Z2811" s="85"/>
      <c r="AA2811" s="65" t="str">
        <f t="shared" si="6"/>
        <v/>
      </c>
      <c r="AB2811" s="65" t="str">
        <f t="shared" si="7"/>
        <v/>
      </c>
      <c r="AC2811" s="86"/>
      <c r="AD2811" s="87" t="str">
        <f t="shared" si="8"/>
        <v/>
      </c>
      <c r="AE2811" s="84"/>
      <c r="AF2811" s="86">
        <f>IF(AC2811&gt;0,AC2811,'⚙️ Config'!$B$10)</f>
        <v>0.0075</v>
      </c>
      <c r="AG2811" s="88">
        <f t="shared" si="9"/>
        <v>20143.7265</v>
      </c>
      <c r="AH2811" s="88">
        <f>AG2811*'⚙️ Config'!$B$11</f>
        <v>100718.6325</v>
      </c>
      <c r="AI2811" s="88">
        <f>AH2811*'⚙️ Config'!$B$12</f>
        <v>30215.58975</v>
      </c>
      <c r="AJ2811" s="64"/>
      <c r="AK2811" s="84"/>
      <c r="AL2811" s="84"/>
      <c r="AM2811" s="84"/>
      <c r="AN2811" s="84"/>
      <c r="AO2811" s="84"/>
      <c r="AP2811" s="84"/>
      <c r="AQ2811" s="84"/>
    </row>
    <row r="2812" ht="15.0" customHeight="1">
      <c r="A2812" s="93">
        <v>2809.0</v>
      </c>
      <c r="B2812" s="94" t="s">
        <v>6044</v>
      </c>
      <c r="C2812" s="93" t="s">
        <v>141</v>
      </c>
      <c r="D2812" s="93" t="s">
        <v>6045</v>
      </c>
      <c r="E2812" s="95">
        <v>37.19</v>
      </c>
      <c r="F2812" s="93" t="s">
        <v>85</v>
      </c>
      <c r="G2812" s="93" t="s">
        <v>606</v>
      </c>
      <c r="H2812" s="96">
        <v>2684985.81</v>
      </c>
      <c r="I2812" s="93">
        <v>2.0</v>
      </c>
      <c r="J2812" s="97">
        <v>2.8</v>
      </c>
      <c r="K2812" s="94">
        <v>2024.0</v>
      </c>
      <c r="L2812" s="93" t="s">
        <v>630</v>
      </c>
      <c r="M2812" s="93">
        <v>2023.0</v>
      </c>
      <c r="N2812" s="93" t="s">
        <v>161</v>
      </c>
      <c r="O2812" s="65" t="str">
        <f t="shared" si="1"/>
        <v>263716370001</v>
      </c>
      <c r="P2812" s="65">
        <f t="shared" si="2"/>
        <v>8</v>
      </c>
      <c r="Q2812" s="65">
        <f t="shared" si="3"/>
        <v>8</v>
      </c>
      <c r="R2812" s="65" t="str">
        <f t="shared" si="12"/>
        <v>26.371.637/0001-88</v>
      </c>
      <c r="S2812" s="84"/>
      <c r="T2812" s="84" t="str">
        <f t="shared" si="10"/>
        <v/>
      </c>
      <c r="U2812" s="84" t="str">
        <f t="shared" si="11"/>
        <v/>
      </c>
      <c r="V2812" s="65" t="str">
        <f t="shared" si="5"/>
        <v/>
      </c>
      <c r="W2812" s="84"/>
      <c r="X2812" s="84"/>
      <c r="Y2812" s="85"/>
      <c r="Z2812" s="85"/>
      <c r="AA2812" s="65" t="str">
        <f t="shared" si="6"/>
        <v/>
      </c>
      <c r="AB2812" s="65" t="str">
        <f t="shared" si="7"/>
        <v/>
      </c>
      <c r="AC2812" s="86"/>
      <c r="AD2812" s="87" t="str">
        <f t="shared" si="8"/>
        <v/>
      </c>
      <c r="AE2812" s="84"/>
      <c r="AF2812" s="86">
        <f>IF(AC2812&gt;0,AC2812,'⚙️ Config'!$B$10)</f>
        <v>0.0075</v>
      </c>
      <c r="AG2812" s="88">
        <f t="shared" si="9"/>
        <v>20137.39358</v>
      </c>
      <c r="AH2812" s="88">
        <f>AG2812*'⚙️ Config'!$B$11</f>
        <v>100686.9679</v>
      </c>
      <c r="AI2812" s="88">
        <f>AH2812*'⚙️ Config'!$B$12</f>
        <v>30206.09036</v>
      </c>
      <c r="AJ2812" s="64"/>
      <c r="AK2812" s="84"/>
      <c r="AL2812" s="84"/>
      <c r="AM2812" s="84"/>
      <c r="AN2812" s="84"/>
      <c r="AO2812" s="84"/>
      <c r="AP2812" s="84"/>
      <c r="AQ2812" s="84"/>
    </row>
    <row r="2813" ht="15.0" customHeight="1">
      <c r="A2813" s="93">
        <v>2810.0</v>
      </c>
      <c r="B2813" s="94" t="s">
        <v>6046</v>
      </c>
      <c r="C2813" s="93" t="s">
        <v>141</v>
      </c>
      <c r="D2813" s="93" t="s">
        <v>6047</v>
      </c>
      <c r="E2813" s="95">
        <v>39.52</v>
      </c>
      <c r="F2813" s="93" t="s">
        <v>85</v>
      </c>
      <c r="G2813" s="93" t="s">
        <v>606</v>
      </c>
      <c r="H2813" s="96">
        <v>2682617.85</v>
      </c>
      <c r="I2813" s="93">
        <v>1.0</v>
      </c>
      <c r="J2813" s="97">
        <v>3.1</v>
      </c>
      <c r="K2813" s="94">
        <v>2023.0</v>
      </c>
      <c r="L2813" s="93" t="s">
        <v>295</v>
      </c>
      <c r="M2813" s="93">
        <v>2023.0</v>
      </c>
      <c r="N2813" s="93" t="s">
        <v>161</v>
      </c>
      <c r="O2813" s="65" t="str">
        <f t="shared" si="1"/>
        <v>038414930001</v>
      </c>
      <c r="P2813" s="65">
        <f t="shared" si="2"/>
        <v>8</v>
      </c>
      <c r="Q2813" s="65">
        <f t="shared" si="3"/>
        <v>0</v>
      </c>
      <c r="R2813" s="65" t="str">
        <f t="shared" si="12"/>
        <v>03.841.493/0001-80</v>
      </c>
      <c r="S2813" s="84"/>
      <c r="T2813" s="84" t="str">
        <f t="shared" si="10"/>
        <v/>
      </c>
      <c r="U2813" s="84" t="str">
        <f t="shared" si="11"/>
        <v/>
      </c>
      <c r="V2813" s="65" t="str">
        <f t="shared" si="5"/>
        <v/>
      </c>
      <c r="W2813" s="84"/>
      <c r="X2813" s="84"/>
      <c r="Y2813" s="85"/>
      <c r="Z2813" s="85"/>
      <c r="AA2813" s="65" t="str">
        <f t="shared" si="6"/>
        <v/>
      </c>
      <c r="AB2813" s="65" t="str">
        <f t="shared" si="7"/>
        <v/>
      </c>
      <c r="AC2813" s="86"/>
      <c r="AD2813" s="87" t="str">
        <f t="shared" si="8"/>
        <v/>
      </c>
      <c r="AE2813" s="84"/>
      <c r="AF2813" s="86">
        <f>IF(AC2813&gt;0,AC2813,'⚙️ Config'!$B$10)</f>
        <v>0.0075</v>
      </c>
      <c r="AG2813" s="88">
        <f t="shared" si="9"/>
        <v>20119.63388</v>
      </c>
      <c r="AH2813" s="88">
        <f>AG2813*'⚙️ Config'!$B$11</f>
        <v>100598.1694</v>
      </c>
      <c r="AI2813" s="88">
        <f>AH2813*'⚙️ Config'!$B$12</f>
        <v>30179.45081</v>
      </c>
      <c r="AJ2813" s="64"/>
      <c r="AK2813" s="84"/>
      <c r="AL2813" s="84"/>
      <c r="AM2813" s="84"/>
      <c r="AN2813" s="84"/>
      <c r="AO2813" s="84"/>
      <c r="AP2813" s="84"/>
      <c r="AQ2813" s="84"/>
    </row>
    <row r="2814" ht="15.0" customHeight="1">
      <c r="A2814" s="93">
        <v>2811.0</v>
      </c>
      <c r="B2814" s="94" t="s">
        <v>6048</v>
      </c>
      <c r="C2814" s="93" t="s">
        <v>141</v>
      </c>
      <c r="D2814" s="93" t="s">
        <v>6049</v>
      </c>
      <c r="E2814" s="95">
        <v>35.07</v>
      </c>
      <c r="F2814" s="93" t="s">
        <v>85</v>
      </c>
      <c r="G2814" s="93" t="s">
        <v>606</v>
      </c>
      <c r="H2814" s="96">
        <v>2680604.88</v>
      </c>
      <c r="I2814" s="93">
        <v>2.0</v>
      </c>
      <c r="J2814" s="97">
        <v>2.3</v>
      </c>
      <c r="K2814" s="94">
        <v>2023.0</v>
      </c>
      <c r="L2814" s="93" t="s">
        <v>197</v>
      </c>
      <c r="M2814" s="93">
        <v>2023.0</v>
      </c>
      <c r="N2814" s="93" t="s">
        <v>161</v>
      </c>
      <c r="O2814" s="65" t="str">
        <f t="shared" si="1"/>
        <v>154176930001</v>
      </c>
      <c r="P2814" s="65">
        <f t="shared" si="2"/>
        <v>9</v>
      </c>
      <c r="Q2814" s="65">
        <f t="shared" si="3"/>
        <v>0</v>
      </c>
      <c r="R2814" s="65" t="str">
        <f t="shared" si="12"/>
        <v>15.417.693/0001-90</v>
      </c>
      <c r="S2814" s="84"/>
      <c r="T2814" s="84" t="str">
        <f t="shared" si="10"/>
        <v/>
      </c>
      <c r="U2814" s="84" t="str">
        <f t="shared" si="11"/>
        <v/>
      </c>
      <c r="V2814" s="65" t="str">
        <f t="shared" si="5"/>
        <v/>
      </c>
      <c r="W2814" s="84"/>
      <c r="X2814" s="84"/>
      <c r="Y2814" s="85"/>
      <c r="Z2814" s="85"/>
      <c r="AA2814" s="65" t="str">
        <f t="shared" si="6"/>
        <v/>
      </c>
      <c r="AB2814" s="65" t="str">
        <f t="shared" si="7"/>
        <v/>
      </c>
      <c r="AC2814" s="86"/>
      <c r="AD2814" s="87" t="str">
        <f t="shared" si="8"/>
        <v/>
      </c>
      <c r="AE2814" s="84"/>
      <c r="AF2814" s="86">
        <f>IF(AC2814&gt;0,AC2814,'⚙️ Config'!$B$10)</f>
        <v>0.0075</v>
      </c>
      <c r="AG2814" s="88">
        <f t="shared" si="9"/>
        <v>20104.5366</v>
      </c>
      <c r="AH2814" s="88">
        <f>AG2814*'⚙️ Config'!$B$11</f>
        <v>100522.683</v>
      </c>
      <c r="AI2814" s="88">
        <f>AH2814*'⚙️ Config'!$B$12</f>
        <v>30156.8049</v>
      </c>
      <c r="AJ2814" s="64"/>
      <c r="AK2814" s="84"/>
      <c r="AL2814" s="84"/>
      <c r="AM2814" s="84"/>
      <c r="AN2814" s="84"/>
      <c r="AO2814" s="84"/>
      <c r="AP2814" s="84"/>
      <c r="AQ2814" s="84"/>
    </row>
    <row r="2815" ht="15.0" customHeight="1">
      <c r="A2815" s="93">
        <v>2812.0</v>
      </c>
      <c r="B2815" s="94" t="s">
        <v>6050</v>
      </c>
      <c r="C2815" s="93" t="s">
        <v>141</v>
      </c>
      <c r="D2815" s="93" t="s">
        <v>6051</v>
      </c>
      <c r="E2815" s="95">
        <v>40.66</v>
      </c>
      <c r="F2815" s="93" t="s">
        <v>85</v>
      </c>
      <c r="G2815" s="93" t="s">
        <v>606</v>
      </c>
      <c r="H2815" s="96">
        <v>2670102.13</v>
      </c>
      <c r="I2815" s="93">
        <v>1.0</v>
      </c>
      <c r="J2815" s="97">
        <v>2.9</v>
      </c>
      <c r="K2815" s="94">
        <v>2023.0</v>
      </c>
      <c r="L2815" s="93" t="s">
        <v>202</v>
      </c>
      <c r="M2815" s="93">
        <v>2023.0</v>
      </c>
      <c r="N2815" s="93" t="s">
        <v>161</v>
      </c>
      <c r="O2815" s="65" t="str">
        <f t="shared" si="1"/>
        <v>028243010001</v>
      </c>
      <c r="P2815" s="65">
        <f t="shared" si="2"/>
        <v>6</v>
      </c>
      <c r="Q2815" s="65">
        <f t="shared" si="3"/>
        <v>5</v>
      </c>
      <c r="R2815" s="65" t="str">
        <f t="shared" si="12"/>
        <v>02.824.301/0001-65</v>
      </c>
      <c r="S2815" s="84"/>
      <c r="T2815" s="84" t="str">
        <f t="shared" si="10"/>
        <v/>
      </c>
      <c r="U2815" s="84" t="str">
        <f t="shared" si="11"/>
        <v/>
      </c>
      <c r="V2815" s="65" t="str">
        <f t="shared" si="5"/>
        <v/>
      </c>
      <c r="W2815" s="84"/>
      <c r="X2815" s="84"/>
      <c r="Y2815" s="85"/>
      <c r="Z2815" s="85"/>
      <c r="AA2815" s="65" t="str">
        <f t="shared" si="6"/>
        <v/>
      </c>
      <c r="AB2815" s="65" t="str">
        <f t="shared" si="7"/>
        <v/>
      </c>
      <c r="AC2815" s="86"/>
      <c r="AD2815" s="87" t="str">
        <f t="shared" si="8"/>
        <v/>
      </c>
      <c r="AE2815" s="84"/>
      <c r="AF2815" s="86">
        <f>IF(AC2815&gt;0,AC2815,'⚙️ Config'!$B$10)</f>
        <v>0.0075</v>
      </c>
      <c r="AG2815" s="88">
        <f t="shared" si="9"/>
        <v>20025.76598</v>
      </c>
      <c r="AH2815" s="88">
        <f>AG2815*'⚙️ Config'!$B$11</f>
        <v>100128.8299</v>
      </c>
      <c r="AI2815" s="88">
        <f>AH2815*'⚙️ Config'!$B$12</f>
        <v>30038.64896</v>
      </c>
      <c r="AJ2815" s="64"/>
      <c r="AK2815" s="84"/>
      <c r="AL2815" s="84"/>
      <c r="AM2815" s="84"/>
      <c r="AN2815" s="84"/>
      <c r="AO2815" s="84"/>
      <c r="AP2815" s="84"/>
      <c r="AQ2815" s="84"/>
    </row>
    <row r="2816" ht="15.0" customHeight="1">
      <c r="A2816" s="93">
        <v>2813.0</v>
      </c>
      <c r="B2816" s="94" t="s">
        <v>6052</v>
      </c>
      <c r="C2816" s="93" t="s">
        <v>141</v>
      </c>
      <c r="D2816" s="93" t="s">
        <v>6053</v>
      </c>
      <c r="E2816" s="95">
        <v>40.68</v>
      </c>
      <c r="F2816" s="93" t="s">
        <v>85</v>
      </c>
      <c r="G2816" s="93" t="s">
        <v>606</v>
      </c>
      <c r="H2816" s="96">
        <v>2669737.28</v>
      </c>
      <c r="I2816" s="93">
        <v>2.0</v>
      </c>
      <c r="J2816" s="97">
        <v>2.2</v>
      </c>
      <c r="K2816" s="94">
        <v>2024.0</v>
      </c>
      <c r="L2816" s="93" t="s">
        <v>630</v>
      </c>
      <c r="M2816" s="93">
        <v>2024.0</v>
      </c>
      <c r="N2816" s="93" t="s">
        <v>161</v>
      </c>
      <c r="O2816" s="65" t="str">
        <f t="shared" si="1"/>
        <v>264115570001</v>
      </c>
      <c r="P2816" s="65">
        <f t="shared" si="2"/>
        <v>0</v>
      </c>
      <c r="Q2816" s="65">
        <f t="shared" si="3"/>
        <v>9</v>
      </c>
      <c r="R2816" s="65" t="str">
        <f t="shared" si="12"/>
        <v>26.411.557/0001-09</v>
      </c>
      <c r="S2816" s="84"/>
      <c r="T2816" s="84" t="str">
        <f t="shared" si="10"/>
        <v/>
      </c>
      <c r="U2816" s="84" t="str">
        <f t="shared" si="11"/>
        <v/>
      </c>
      <c r="V2816" s="65" t="str">
        <f t="shared" si="5"/>
        <v/>
      </c>
      <c r="W2816" s="84"/>
      <c r="X2816" s="84"/>
      <c r="Y2816" s="85"/>
      <c r="Z2816" s="85"/>
      <c r="AA2816" s="65" t="str">
        <f t="shared" si="6"/>
        <v/>
      </c>
      <c r="AB2816" s="65" t="str">
        <f t="shared" si="7"/>
        <v/>
      </c>
      <c r="AC2816" s="86"/>
      <c r="AD2816" s="87" t="str">
        <f t="shared" si="8"/>
        <v/>
      </c>
      <c r="AE2816" s="84"/>
      <c r="AF2816" s="86">
        <f>IF(AC2816&gt;0,AC2816,'⚙️ Config'!$B$10)</f>
        <v>0.0075</v>
      </c>
      <c r="AG2816" s="88">
        <f t="shared" si="9"/>
        <v>20023.0296</v>
      </c>
      <c r="AH2816" s="88">
        <f>AG2816*'⚙️ Config'!$B$11</f>
        <v>100115.148</v>
      </c>
      <c r="AI2816" s="88">
        <f>AH2816*'⚙️ Config'!$B$12</f>
        <v>30034.5444</v>
      </c>
      <c r="AJ2816" s="64"/>
      <c r="AK2816" s="84"/>
      <c r="AL2816" s="84"/>
      <c r="AM2816" s="84"/>
      <c r="AN2816" s="84"/>
      <c r="AO2816" s="84"/>
      <c r="AP2816" s="84"/>
      <c r="AQ2816" s="84"/>
    </row>
    <row r="2817" ht="15.0" customHeight="1">
      <c r="A2817" s="93">
        <v>2814.0</v>
      </c>
      <c r="B2817" s="94" t="s">
        <v>6054</v>
      </c>
      <c r="C2817" s="93" t="s">
        <v>141</v>
      </c>
      <c r="D2817" s="93" t="s">
        <v>6055</v>
      </c>
      <c r="E2817" s="95">
        <v>38.99</v>
      </c>
      <c r="F2817" s="93" t="s">
        <v>85</v>
      </c>
      <c r="G2817" s="93" t="s">
        <v>606</v>
      </c>
      <c r="H2817" s="96">
        <v>2663951.95</v>
      </c>
      <c r="I2817" s="93">
        <v>1.0</v>
      </c>
      <c r="J2817" s="97">
        <v>3.2</v>
      </c>
      <c r="K2817" s="94">
        <v>2023.0</v>
      </c>
      <c r="L2817" s="93" t="s">
        <v>448</v>
      </c>
      <c r="M2817" s="93">
        <v>2023.0</v>
      </c>
      <c r="N2817" s="93" t="s">
        <v>145</v>
      </c>
      <c r="O2817" s="65" t="str">
        <f t="shared" si="1"/>
        <v>613816040001</v>
      </c>
      <c r="P2817" s="65">
        <f t="shared" si="2"/>
        <v>1</v>
      </c>
      <c r="Q2817" s="65">
        <f t="shared" si="3"/>
        <v>0</v>
      </c>
      <c r="R2817" s="65" t="str">
        <f t="shared" si="12"/>
        <v>61.381.604/0001-10</v>
      </c>
      <c r="S2817" s="84"/>
      <c r="T2817" s="84" t="str">
        <f t="shared" si="10"/>
        <v/>
      </c>
      <c r="U2817" s="84" t="str">
        <f t="shared" si="11"/>
        <v/>
      </c>
      <c r="V2817" s="65" t="str">
        <f t="shared" si="5"/>
        <v/>
      </c>
      <c r="W2817" s="84"/>
      <c r="X2817" s="84"/>
      <c r="Y2817" s="85"/>
      <c r="Z2817" s="85"/>
      <c r="AA2817" s="65" t="str">
        <f t="shared" si="6"/>
        <v/>
      </c>
      <c r="AB2817" s="65" t="str">
        <f t="shared" si="7"/>
        <v/>
      </c>
      <c r="AC2817" s="86"/>
      <c r="AD2817" s="87" t="str">
        <f t="shared" si="8"/>
        <v/>
      </c>
      <c r="AE2817" s="84"/>
      <c r="AF2817" s="86">
        <f>IF(AC2817&gt;0,AC2817,'⚙️ Config'!$B$10)</f>
        <v>0.0075</v>
      </c>
      <c r="AG2817" s="88">
        <f t="shared" si="9"/>
        <v>19979.63963</v>
      </c>
      <c r="AH2817" s="88">
        <f>AG2817*'⚙️ Config'!$B$11</f>
        <v>99898.19813</v>
      </c>
      <c r="AI2817" s="88">
        <f>AH2817*'⚙️ Config'!$B$12</f>
        <v>29969.45944</v>
      </c>
      <c r="AJ2817" s="64"/>
      <c r="AK2817" s="84"/>
      <c r="AL2817" s="84"/>
      <c r="AM2817" s="84"/>
      <c r="AN2817" s="84"/>
      <c r="AO2817" s="84"/>
      <c r="AP2817" s="84"/>
      <c r="AQ2817" s="84"/>
    </row>
    <row r="2818" ht="15.0" customHeight="1">
      <c r="A2818" s="93">
        <v>2815.0</v>
      </c>
      <c r="B2818" s="94" t="s">
        <v>6056</v>
      </c>
      <c r="C2818" s="93" t="s">
        <v>141</v>
      </c>
      <c r="D2818" s="93" t="s">
        <v>6057</v>
      </c>
      <c r="E2818" s="95">
        <v>35.38</v>
      </c>
      <c r="F2818" s="93" t="s">
        <v>85</v>
      </c>
      <c r="G2818" s="93" t="s">
        <v>606</v>
      </c>
      <c r="H2818" s="96">
        <v>2661121.86</v>
      </c>
      <c r="I2818" s="93">
        <v>2.0</v>
      </c>
      <c r="J2818" s="97">
        <v>3.7</v>
      </c>
      <c r="K2818" s="94">
        <v>2024.0</v>
      </c>
      <c r="L2818" s="93" t="s">
        <v>6058</v>
      </c>
      <c r="M2818" s="93">
        <v>2022.0</v>
      </c>
      <c r="N2818" s="93" t="s">
        <v>161</v>
      </c>
      <c r="O2818" s="65" t="str">
        <f t="shared" si="1"/>
        <v>338227160001</v>
      </c>
      <c r="P2818" s="65">
        <f t="shared" si="2"/>
        <v>2</v>
      </c>
      <c r="Q2818" s="65">
        <f t="shared" si="3"/>
        <v>3</v>
      </c>
      <c r="R2818" s="65" t="str">
        <f t="shared" si="12"/>
        <v>33.822.716/0001-23</v>
      </c>
      <c r="S2818" s="84"/>
      <c r="T2818" s="84" t="str">
        <f t="shared" si="10"/>
        <v/>
      </c>
      <c r="U2818" s="84" t="str">
        <f t="shared" si="11"/>
        <v/>
      </c>
      <c r="V2818" s="65" t="str">
        <f t="shared" si="5"/>
        <v/>
      </c>
      <c r="W2818" s="84"/>
      <c r="X2818" s="84"/>
      <c r="Y2818" s="85"/>
      <c r="Z2818" s="85"/>
      <c r="AA2818" s="65" t="str">
        <f t="shared" si="6"/>
        <v/>
      </c>
      <c r="AB2818" s="65" t="str">
        <f t="shared" si="7"/>
        <v/>
      </c>
      <c r="AC2818" s="86"/>
      <c r="AD2818" s="87" t="str">
        <f t="shared" si="8"/>
        <v/>
      </c>
      <c r="AE2818" s="84"/>
      <c r="AF2818" s="86">
        <f>IF(AC2818&gt;0,AC2818,'⚙️ Config'!$B$10)</f>
        <v>0.0075</v>
      </c>
      <c r="AG2818" s="88">
        <f t="shared" si="9"/>
        <v>19958.41395</v>
      </c>
      <c r="AH2818" s="88">
        <f>AG2818*'⚙️ Config'!$B$11</f>
        <v>99792.06975</v>
      </c>
      <c r="AI2818" s="88">
        <f>AH2818*'⚙️ Config'!$B$12</f>
        <v>29937.62093</v>
      </c>
      <c r="AJ2818" s="64"/>
      <c r="AK2818" s="84"/>
      <c r="AL2818" s="84"/>
      <c r="AM2818" s="84"/>
      <c r="AN2818" s="84"/>
      <c r="AO2818" s="84"/>
      <c r="AP2818" s="84"/>
      <c r="AQ2818" s="84"/>
    </row>
    <row r="2819" ht="15.0" customHeight="1">
      <c r="A2819" s="93">
        <v>2816.0</v>
      </c>
      <c r="B2819" s="94" t="s">
        <v>6059</v>
      </c>
      <c r="C2819" s="93" t="s">
        <v>141</v>
      </c>
      <c r="D2819" s="93" t="s">
        <v>6060</v>
      </c>
      <c r="E2819" s="95">
        <v>31.18</v>
      </c>
      <c r="F2819" s="93" t="s">
        <v>85</v>
      </c>
      <c r="G2819" s="93" t="s">
        <v>606</v>
      </c>
      <c r="H2819" s="96">
        <v>2660707.9</v>
      </c>
      <c r="I2819" s="93">
        <v>2.0</v>
      </c>
      <c r="J2819" s="97">
        <v>3.0</v>
      </c>
      <c r="K2819" s="94">
        <v>2023.0</v>
      </c>
      <c r="L2819" s="93" t="s">
        <v>268</v>
      </c>
      <c r="M2819" s="93">
        <v>2023.0</v>
      </c>
      <c r="N2819" s="93" t="s">
        <v>161</v>
      </c>
      <c r="O2819" s="65" t="str">
        <f t="shared" si="1"/>
        <v>430831530001</v>
      </c>
      <c r="P2819" s="65">
        <f t="shared" si="2"/>
        <v>5</v>
      </c>
      <c r="Q2819" s="65">
        <f t="shared" si="3"/>
        <v>2</v>
      </c>
      <c r="R2819" s="65" t="str">
        <f t="shared" si="12"/>
        <v>43.083.153/0001-52</v>
      </c>
      <c r="S2819" s="84"/>
      <c r="T2819" s="84" t="str">
        <f t="shared" si="10"/>
        <v/>
      </c>
      <c r="U2819" s="84" t="str">
        <f t="shared" si="11"/>
        <v/>
      </c>
      <c r="V2819" s="65" t="str">
        <f t="shared" si="5"/>
        <v/>
      </c>
      <c r="W2819" s="84"/>
      <c r="X2819" s="84"/>
      <c r="Y2819" s="85"/>
      <c r="Z2819" s="85"/>
      <c r="AA2819" s="65" t="str">
        <f t="shared" si="6"/>
        <v/>
      </c>
      <c r="AB2819" s="65" t="str">
        <f t="shared" si="7"/>
        <v/>
      </c>
      <c r="AC2819" s="86"/>
      <c r="AD2819" s="87" t="str">
        <f t="shared" si="8"/>
        <v/>
      </c>
      <c r="AE2819" s="84"/>
      <c r="AF2819" s="86">
        <f>IF(AC2819&gt;0,AC2819,'⚙️ Config'!$B$10)</f>
        <v>0.0075</v>
      </c>
      <c r="AG2819" s="88">
        <f t="shared" si="9"/>
        <v>19955.30925</v>
      </c>
      <c r="AH2819" s="88">
        <f>AG2819*'⚙️ Config'!$B$11</f>
        <v>99776.54625</v>
      </c>
      <c r="AI2819" s="88">
        <f>AH2819*'⚙️ Config'!$B$12</f>
        <v>29932.96388</v>
      </c>
      <c r="AJ2819" s="64"/>
      <c r="AK2819" s="84"/>
      <c r="AL2819" s="84"/>
      <c r="AM2819" s="84"/>
      <c r="AN2819" s="84"/>
      <c r="AO2819" s="84"/>
      <c r="AP2819" s="84"/>
      <c r="AQ2819" s="84"/>
    </row>
    <row r="2820" ht="15.0" customHeight="1">
      <c r="A2820" s="93">
        <v>2817.0</v>
      </c>
      <c r="B2820" s="94" t="s">
        <v>6061</v>
      </c>
      <c r="C2820" s="93" t="s">
        <v>141</v>
      </c>
      <c r="D2820" s="93" t="s">
        <v>6062</v>
      </c>
      <c r="E2820" s="95">
        <v>25.78</v>
      </c>
      <c r="F2820" s="93" t="s">
        <v>85</v>
      </c>
      <c r="G2820" s="93" t="s">
        <v>606</v>
      </c>
      <c r="H2820" s="96">
        <v>2652957.87</v>
      </c>
      <c r="I2820" s="93">
        <v>2.0</v>
      </c>
      <c r="J2820" s="97">
        <v>4.0</v>
      </c>
      <c r="K2820" s="94">
        <v>2022.0</v>
      </c>
      <c r="L2820" s="93" t="s">
        <v>630</v>
      </c>
      <c r="M2820" s="93">
        <v>2022.0</v>
      </c>
      <c r="N2820" s="93" t="s">
        <v>189</v>
      </c>
      <c r="O2820" s="65" t="str">
        <f t="shared" si="1"/>
        <v>104274420001</v>
      </c>
      <c r="P2820" s="65">
        <f t="shared" si="2"/>
        <v>7</v>
      </c>
      <c r="Q2820" s="65">
        <f t="shared" si="3"/>
        <v>2</v>
      </c>
      <c r="R2820" s="65" t="str">
        <f t="shared" si="12"/>
        <v>10.427.442/0001-72</v>
      </c>
      <c r="S2820" s="84"/>
      <c r="T2820" s="84" t="str">
        <f t="shared" si="10"/>
        <v/>
      </c>
      <c r="U2820" s="84" t="str">
        <f t="shared" si="11"/>
        <v/>
      </c>
      <c r="V2820" s="65" t="str">
        <f t="shared" si="5"/>
        <v/>
      </c>
      <c r="W2820" s="84"/>
      <c r="X2820" s="84"/>
      <c r="Y2820" s="85"/>
      <c r="Z2820" s="85"/>
      <c r="AA2820" s="65" t="str">
        <f t="shared" si="6"/>
        <v/>
      </c>
      <c r="AB2820" s="65" t="str">
        <f t="shared" si="7"/>
        <v/>
      </c>
      <c r="AC2820" s="86"/>
      <c r="AD2820" s="87" t="str">
        <f t="shared" si="8"/>
        <v/>
      </c>
      <c r="AE2820" s="84"/>
      <c r="AF2820" s="86">
        <f>IF(AC2820&gt;0,AC2820,'⚙️ Config'!$B$10)</f>
        <v>0.0075</v>
      </c>
      <c r="AG2820" s="88">
        <f t="shared" si="9"/>
        <v>19897.18403</v>
      </c>
      <c r="AH2820" s="88">
        <f>AG2820*'⚙️ Config'!$B$11</f>
        <v>99485.92013</v>
      </c>
      <c r="AI2820" s="88">
        <f>AH2820*'⚙️ Config'!$B$12</f>
        <v>29845.77604</v>
      </c>
      <c r="AJ2820" s="64"/>
      <c r="AK2820" s="84"/>
      <c r="AL2820" s="84"/>
      <c r="AM2820" s="84"/>
      <c r="AN2820" s="84"/>
      <c r="AO2820" s="84"/>
      <c r="AP2820" s="84"/>
      <c r="AQ2820" s="84"/>
    </row>
    <row r="2821" ht="15.0" customHeight="1">
      <c r="A2821" s="93">
        <v>2818.0</v>
      </c>
      <c r="B2821" s="94" t="s">
        <v>6063</v>
      </c>
      <c r="C2821" s="93" t="s">
        <v>141</v>
      </c>
      <c r="D2821" s="93" t="s">
        <v>6064</v>
      </c>
      <c r="E2821" s="95">
        <v>35.83</v>
      </c>
      <c r="F2821" s="93" t="s">
        <v>85</v>
      </c>
      <c r="G2821" s="93" t="s">
        <v>606</v>
      </c>
      <c r="H2821" s="96">
        <v>2652051.74</v>
      </c>
      <c r="I2821" s="93">
        <v>2.0</v>
      </c>
      <c r="J2821" s="97">
        <v>2.8</v>
      </c>
      <c r="K2821" s="94">
        <v>2024.0</v>
      </c>
      <c r="L2821" s="93" t="s">
        <v>630</v>
      </c>
      <c r="M2821" s="93">
        <v>2023.0</v>
      </c>
      <c r="N2821" s="93" t="s">
        <v>161</v>
      </c>
      <c r="O2821" s="65" t="str">
        <f t="shared" si="1"/>
        <v>207086660001</v>
      </c>
      <c r="P2821" s="65">
        <f t="shared" si="2"/>
        <v>0</v>
      </c>
      <c r="Q2821" s="65">
        <f t="shared" si="3"/>
        <v>6</v>
      </c>
      <c r="R2821" s="65" t="str">
        <f t="shared" si="12"/>
        <v>20.708.666/0001-06</v>
      </c>
      <c r="S2821" s="84"/>
      <c r="T2821" s="84" t="str">
        <f t="shared" si="10"/>
        <v/>
      </c>
      <c r="U2821" s="84" t="str">
        <f t="shared" si="11"/>
        <v/>
      </c>
      <c r="V2821" s="65" t="str">
        <f t="shared" si="5"/>
        <v/>
      </c>
      <c r="W2821" s="84"/>
      <c r="X2821" s="84"/>
      <c r="Y2821" s="85"/>
      <c r="Z2821" s="85"/>
      <c r="AA2821" s="65" t="str">
        <f t="shared" si="6"/>
        <v/>
      </c>
      <c r="AB2821" s="65" t="str">
        <f t="shared" si="7"/>
        <v/>
      </c>
      <c r="AC2821" s="86"/>
      <c r="AD2821" s="87" t="str">
        <f t="shared" si="8"/>
        <v/>
      </c>
      <c r="AE2821" s="84"/>
      <c r="AF2821" s="86">
        <f>IF(AC2821&gt;0,AC2821,'⚙️ Config'!$B$10)</f>
        <v>0.0075</v>
      </c>
      <c r="AG2821" s="88">
        <f t="shared" si="9"/>
        <v>19890.38805</v>
      </c>
      <c r="AH2821" s="88">
        <f>AG2821*'⚙️ Config'!$B$11</f>
        <v>99451.94025</v>
      </c>
      <c r="AI2821" s="88">
        <f>AH2821*'⚙️ Config'!$B$12</f>
        <v>29835.58208</v>
      </c>
      <c r="AJ2821" s="64"/>
      <c r="AK2821" s="84"/>
      <c r="AL2821" s="84"/>
      <c r="AM2821" s="84"/>
      <c r="AN2821" s="84"/>
      <c r="AO2821" s="84"/>
      <c r="AP2821" s="84"/>
      <c r="AQ2821" s="84"/>
    </row>
    <row r="2822" ht="15.0" customHeight="1">
      <c r="A2822" s="93">
        <v>2819.0</v>
      </c>
      <c r="B2822" s="94" t="s">
        <v>6065</v>
      </c>
      <c r="C2822" s="93" t="s">
        <v>141</v>
      </c>
      <c r="D2822" s="93" t="s">
        <v>6066</v>
      </c>
      <c r="E2822" s="95">
        <v>40.66</v>
      </c>
      <c r="F2822" s="93" t="s">
        <v>85</v>
      </c>
      <c r="G2822" s="93" t="s">
        <v>606</v>
      </c>
      <c r="H2822" s="96">
        <v>2649567.61</v>
      </c>
      <c r="I2822" s="93">
        <v>1.0</v>
      </c>
      <c r="J2822" s="97">
        <v>2.9</v>
      </c>
      <c r="K2822" s="94">
        <v>2023.0</v>
      </c>
      <c r="L2822" s="93" t="s">
        <v>630</v>
      </c>
      <c r="M2822" s="93">
        <v>2023.0</v>
      </c>
      <c r="N2822" s="93" t="s">
        <v>145</v>
      </c>
      <c r="O2822" s="65" t="str">
        <f t="shared" si="1"/>
        <v>141653410001</v>
      </c>
      <c r="P2822" s="65">
        <f t="shared" si="2"/>
        <v>2</v>
      </c>
      <c r="Q2822" s="65">
        <f t="shared" si="3"/>
        <v>1</v>
      </c>
      <c r="R2822" s="65" t="str">
        <f t="shared" si="12"/>
        <v>14.165.341/0001-21</v>
      </c>
      <c r="S2822" s="84"/>
      <c r="T2822" s="84" t="str">
        <f t="shared" si="10"/>
        <v/>
      </c>
      <c r="U2822" s="84" t="str">
        <f t="shared" si="11"/>
        <v/>
      </c>
      <c r="V2822" s="65" t="str">
        <f t="shared" si="5"/>
        <v/>
      </c>
      <c r="W2822" s="84"/>
      <c r="X2822" s="84"/>
      <c r="Y2822" s="85"/>
      <c r="Z2822" s="85"/>
      <c r="AA2822" s="65" t="str">
        <f t="shared" si="6"/>
        <v/>
      </c>
      <c r="AB2822" s="65" t="str">
        <f t="shared" si="7"/>
        <v/>
      </c>
      <c r="AC2822" s="86"/>
      <c r="AD2822" s="87" t="str">
        <f t="shared" si="8"/>
        <v/>
      </c>
      <c r="AE2822" s="84"/>
      <c r="AF2822" s="86">
        <f>IF(AC2822&gt;0,AC2822,'⚙️ Config'!$B$10)</f>
        <v>0.0075</v>
      </c>
      <c r="AG2822" s="88">
        <f t="shared" si="9"/>
        <v>19871.75708</v>
      </c>
      <c r="AH2822" s="88">
        <f>AG2822*'⚙️ Config'!$B$11</f>
        <v>99358.78538</v>
      </c>
      <c r="AI2822" s="88">
        <f>AH2822*'⚙️ Config'!$B$12</f>
        <v>29807.63561</v>
      </c>
      <c r="AJ2822" s="64"/>
      <c r="AK2822" s="84"/>
      <c r="AL2822" s="84"/>
      <c r="AM2822" s="84"/>
      <c r="AN2822" s="84"/>
      <c r="AO2822" s="84"/>
      <c r="AP2822" s="84"/>
      <c r="AQ2822" s="84"/>
    </row>
    <row r="2823" ht="15.0" customHeight="1">
      <c r="A2823" s="93">
        <v>2820.0</v>
      </c>
      <c r="B2823" s="94" t="s">
        <v>6067</v>
      </c>
      <c r="C2823" s="93" t="s">
        <v>1253</v>
      </c>
      <c r="D2823" s="93" t="s">
        <v>6068</v>
      </c>
      <c r="E2823" s="95">
        <v>36.99</v>
      </c>
      <c r="F2823" s="93" t="s">
        <v>85</v>
      </c>
      <c r="G2823" s="93" t="s">
        <v>606</v>
      </c>
      <c r="H2823" s="96">
        <v>2649317.23</v>
      </c>
      <c r="I2823" s="93">
        <v>2.0</v>
      </c>
      <c r="J2823" s="97">
        <v>2.1</v>
      </c>
      <c r="K2823" s="94">
        <v>2024.0</v>
      </c>
      <c r="L2823" s="93" t="s">
        <v>387</v>
      </c>
      <c r="M2823" s="93">
        <v>2024.0</v>
      </c>
      <c r="N2823" s="93" t="s">
        <v>145</v>
      </c>
      <c r="O2823" s="65" t="str">
        <f t="shared" si="1"/>
        <v>225969900001</v>
      </c>
      <c r="P2823" s="65">
        <f t="shared" si="2"/>
        <v>0</v>
      </c>
      <c r="Q2823" s="65">
        <f t="shared" si="3"/>
        <v>5</v>
      </c>
      <c r="R2823" s="65" t="str">
        <f t="shared" si="12"/>
        <v>22.596.990/0001-05</v>
      </c>
      <c r="S2823" s="84"/>
      <c r="T2823" s="84" t="str">
        <f t="shared" si="10"/>
        <v/>
      </c>
      <c r="U2823" s="84" t="str">
        <f t="shared" si="11"/>
        <v/>
      </c>
      <c r="V2823" s="65" t="str">
        <f t="shared" si="5"/>
        <v/>
      </c>
      <c r="W2823" s="84"/>
      <c r="X2823" s="84"/>
      <c r="Y2823" s="85"/>
      <c r="Z2823" s="85"/>
      <c r="AA2823" s="65" t="str">
        <f t="shared" si="6"/>
        <v/>
      </c>
      <c r="AB2823" s="65" t="str">
        <f t="shared" si="7"/>
        <v/>
      </c>
      <c r="AC2823" s="86"/>
      <c r="AD2823" s="87" t="str">
        <f t="shared" si="8"/>
        <v/>
      </c>
      <c r="AE2823" s="84"/>
      <c r="AF2823" s="86">
        <f>IF(AC2823&gt;0,AC2823,'⚙️ Config'!$B$10)</f>
        <v>0.0075</v>
      </c>
      <c r="AG2823" s="88">
        <f t="shared" si="9"/>
        <v>19869.87923</v>
      </c>
      <c r="AH2823" s="88">
        <f>AG2823*'⚙️ Config'!$B$11</f>
        <v>99349.39613</v>
      </c>
      <c r="AI2823" s="88">
        <f>AH2823*'⚙️ Config'!$B$12</f>
        <v>29804.81884</v>
      </c>
      <c r="AJ2823" s="64"/>
      <c r="AK2823" s="84"/>
      <c r="AL2823" s="84"/>
      <c r="AM2823" s="84"/>
      <c r="AN2823" s="84"/>
      <c r="AO2823" s="84"/>
      <c r="AP2823" s="84"/>
      <c r="AQ2823" s="84"/>
    </row>
    <row r="2824" ht="15.0" customHeight="1">
      <c r="A2824" s="93">
        <v>2821.0</v>
      </c>
      <c r="B2824" s="94" t="s">
        <v>6069</v>
      </c>
      <c r="C2824" s="93" t="s">
        <v>141</v>
      </c>
      <c r="D2824" s="93" t="s">
        <v>6070</v>
      </c>
      <c r="E2824" s="95">
        <v>32.55</v>
      </c>
      <c r="F2824" s="93" t="s">
        <v>85</v>
      </c>
      <c r="G2824" s="93" t="s">
        <v>606</v>
      </c>
      <c r="H2824" s="96">
        <v>2642957.55</v>
      </c>
      <c r="I2824" s="93">
        <v>2.0</v>
      </c>
      <c r="J2824" s="97">
        <v>2.9</v>
      </c>
      <c r="K2824" s="94">
        <v>2023.0</v>
      </c>
      <c r="L2824" s="93" t="s">
        <v>630</v>
      </c>
      <c r="M2824" s="93">
        <v>2023.0</v>
      </c>
      <c r="N2824" s="93" t="s">
        <v>161</v>
      </c>
      <c r="O2824" s="65" t="str">
        <f t="shared" si="1"/>
        <v>189883970001</v>
      </c>
      <c r="P2824" s="65">
        <f t="shared" si="2"/>
        <v>3</v>
      </c>
      <c r="Q2824" s="65">
        <f t="shared" si="3"/>
        <v>7</v>
      </c>
      <c r="R2824" s="65" t="str">
        <f t="shared" si="12"/>
        <v>18.988.397/0001-37</v>
      </c>
      <c r="S2824" s="84"/>
      <c r="T2824" s="84" t="str">
        <f t="shared" si="10"/>
        <v/>
      </c>
      <c r="U2824" s="84" t="str">
        <f t="shared" si="11"/>
        <v/>
      </c>
      <c r="V2824" s="65" t="str">
        <f t="shared" si="5"/>
        <v/>
      </c>
      <c r="W2824" s="84"/>
      <c r="X2824" s="84"/>
      <c r="Y2824" s="85"/>
      <c r="Z2824" s="85"/>
      <c r="AA2824" s="65" t="str">
        <f t="shared" si="6"/>
        <v/>
      </c>
      <c r="AB2824" s="65" t="str">
        <f t="shared" si="7"/>
        <v/>
      </c>
      <c r="AC2824" s="86"/>
      <c r="AD2824" s="87" t="str">
        <f t="shared" si="8"/>
        <v/>
      </c>
      <c r="AE2824" s="84"/>
      <c r="AF2824" s="86">
        <f>IF(AC2824&gt;0,AC2824,'⚙️ Config'!$B$10)</f>
        <v>0.0075</v>
      </c>
      <c r="AG2824" s="88">
        <f t="shared" si="9"/>
        <v>19822.18163</v>
      </c>
      <c r="AH2824" s="88">
        <f>AG2824*'⚙️ Config'!$B$11</f>
        <v>99110.90813</v>
      </c>
      <c r="AI2824" s="88">
        <f>AH2824*'⚙️ Config'!$B$12</f>
        <v>29733.27244</v>
      </c>
      <c r="AJ2824" s="64"/>
      <c r="AK2824" s="84"/>
      <c r="AL2824" s="84"/>
      <c r="AM2824" s="84"/>
      <c r="AN2824" s="84"/>
      <c r="AO2824" s="84"/>
      <c r="AP2824" s="84"/>
      <c r="AQ2824" s="84"/>
    </row>
    <row r="2825" ht="15.0" customHeight="1">
      <c r="A2825" s="93">
        <v>2822.0</v>
      </c>
      <c r="B2825" s="94" t="s">
        <v>6071</v>
      </c>
      <c r="C2825" s="93" t="s">
        <v>141</v>
      </c>
      <c r="D2825" s="93" t="s">
        <v>6072</v>
      </c>
      <c r="E2825" s="95">
        <v>34.61</v>
      </c>
      <c r="F2825" s="93" t="s">
        <v>85</v>
      </c>
      <c r="G2825" s="93" t="s">
        <v>606</v>
      </c>
      <c r="H2825" s="96">
        <v>2638350.55</v>
      </c>
      <c r="I2825" s="93">
        <v>2.0</v>
      </c>
      <c r="J2825" s="97">
        <v>3.4</v>
      </c>
      <c r="K2825" s="94">
        <v>2024.0</v>
      </c>
      <c r="L2825" s="93" t="s">
        <v>630</v>
      </c>
      <c r="M2825" s="93">
        <v>2022.0</v>
      </c>
      <c r="N2825" s="93" t="s">
        <v>161</v>
      </c>
      <c r="O2825" s="65" t="str">
        <f t="shared" si="1"/>
        <v>238292970001</v>
      </c>
      <c r="P2825" s="65">
        <f t="shared" si="2"/>
        <v>0</v>
      </c>
      <c r="Q2825" s="65">
        <f t="shared" si="3"/>
        <v>6</v>
      </c>
      <c r="R2825" s="65" t="str">
        <f t="shared" si="12"/>
        <v>23.829.297/0001-06</v>
      </c>
      <c r="S2825" s="84"/>
      <c r="T2825" s="84" t="str">
        <f t="shared" si="10"/>
        <v/>
      </c>
      <c r="U2825" s="84" t="str">
        <f t="shared" si="11"/>
        <v/>
      </c>
      <c r="V2825" s="65" t="str">
        <f t="shared" si="5"/>
        <v/>
      </c>
      <c r="W2825" s="84"/>
      <c r="X2825" s="84"/>
      <c r="Y2825" s="85"/>
      <c r="Z2825" s="85"/>
      <c r="AA2825" s="65" t="str">
        <f t="shared" si="6"/>
        <v/>
      </c>
      <c r="AB2825" s="65" t="str">
        <f t="shared" si="7"/>
        <v/>
      </c>
      <c r="AC2825" s="86"/>
      <c r="AD2825" s="87" t="str">
        <f t="shared" si="8"/>
        <v/>
      </c>
      <c r="AE2825" s="84"/>
      <c r="AF2825" s="86">
        <f>IF(AC2825&gt;0,AC2825,'⚙️ Config'!$B$10)</f>
        <v>0.0075</v>
      </c>
      <c r="AG2825" s="88">
        <f t="shared" si="9"/>
        <v>19787.62913</v>
      </c>
      <c r="AH2825" s="88">
        <f>AG2825*'⚙️ Config'!$B$11</f>
        <v>98938.14563</v>
      </c>
      <c r="AI2825" s="88">
        <f>AH2825*'⚙️ Config'!$B$12</f>
        <v>29681.44369</v>
      </c>
      <c r="AJ2825" s="64"/>
      <c r="AK2825" s="84"/>
      <c r="AL2825" s="84"/>
      <c r="AM2825" s="84"/>
      <c r="AN2825" s="84"/>
      <c r="AO2825" s="84"/>
      <c r="AP2825" s="84"/>
      <c r="AQ2825" s="84"/>
    </row>
    <row r="2826" ht="15.0" customHeight="1">
      <c r="A2826" s="93">
        <v>2823.0</v>
      </c>
      <c r="B2826" s="94" t="s">
        <v>6073</v>
      </c>
      <c r="C2826" s="93" t="s">
        <v>141</v>
      </c>
      <c r="D2826" s="93" t="s">
        <v>6074</v>
      </c>
      <c r="E2826" s="95">
        <v>36.35</v>
      </c>
      <c r="F2826" s="93" t="s">
        <v>85</v>
      </c>
      <c r="G2826" s="93" t="s">
        <v>606</v>
      </c>
      <c r="H2826" s="96">
        <v>2633571.43</v>
      </c>
      <c r="I2826" s="93">
        <v>1.0</v>
      </c>
      <c r="J2826" s="97">
        <v>3.8</v>
      </c>
      <c r="K2826" s="94">
        <v>2022.0</v>
      </c>
      <c r="L2826" s="93" t="s">
        <v>630</v>
      </c>
      <c r="M2826" s="93">
        <v>2022.0</v>
      </c>
      <c r="N2826" s="93" t="s">
        <v>145</v>
      </c>
      <c r="O2826" s="65" t="str">
        <f t="shared" si="1"/>
        <v>132298220001</v>
      </c>
      <c r="P2826" s="65">
        <f t="shared" si="2"/>
        <v>9</v>
      </c>
      <c r="Q2826" s="65">
        <f t="shared" si="3"/>
        <v>0</v>
      </c>
      <c r="R2826" s="65" t="str">
        <f t="shared" si="12"/>
        <v>13.229.822/0001-90</v>
      </c>
      <c r="S2826" s="84"/>
      <c r="T2826" s="84" t="str">
        <f t="shared" si="10"/>
        <v/>
      </c>
      <c r="U2826" s="84" t="str">
        <f t="shared" si="11"/>
        <v/>
      </c>
      <c r="V2826" s="65" t="str">
        <f t="shared" si="5"/>
        <v/>
      </c>
      <c r="W2826" s="84"/>
      <c r="X2826" s="84"/>
      <c r="Y2826" s="85"/>
      <c r="Z2826" s="85"/>
      <c r="AA2826" s="65" t="str">
        <f t="shared" si="6"/>
        <v/>
      </c>
      <c r="AB2826" s="65" t="str">
        <f t="shared" si="7"/>
        <v/>
      </c>
      <c r="AC2826" s="86"/>
      <c r="AD2826" s="87" t="str">
        <f t="shared" si="8"/>
        <v/>
      </c>
      <c r="AE2826" s="84"/>
      <c r="AF2826" s="86">
        <f>IF(AC2826&gt;0,AC2826,'⚙️ Config'!$B$10)</f>
        <v>0.0075</v>
      </c>
      <c r="AG2826" s="88">
        <f t="shared" si="9"/>
        <v>19751.78573</v>
      </c>
      <c r="AH2826" s="88">
        <f>AG2826*'⚙️ Config'!$B$11</f>
        <v>98758.92863</v>
      </c>
      <c r="AI2826" s="88">
        <f>AH2826*'⚙️ Config'!$B$12</f>
        <v>29627.67859</v>
      </c>
      <c r="AJ2826" s="64"/>
      <c r="AK2826" s="84"/>
      <c r="AL2826" s="84"/>
      <c r="AM2826" s="84"/>
      <c r="AN2826" s="84"/>
      <c r="AO2826" s="84"/>
      <c r="AP2826" s="84"/>
      <c r="AQ2826" s="84"/>
    </row>
    <row r="2827" ht="15.0" customHeight="1">
      <c r="A2827" s="93">
        <v>2824.0</v>
      </c>
      <c r="B2827" s="94" t="s">
        <v>6075</v>
      </c>
      <c r="C2827" s="93" t="s">
        <v>141</v>
      </c>
      <c r="D2827" s="93" t="s">
        <v>6076</v>
      </c>
      <c r="E2827" s="95">
        <v>59.0</v>
      </c>
      <c r="F2827" s="93" t="s">
        <v>85</v>
      </c>
      <c r="G2827" s="93" t="s">
        <v>606</v>
      </c>
      <c r="H2827" s="96">
        <v>2633569.0</v>
      </c>
      <c r="I2827" s="93">
        <v>2.0</v>
      </c>
      <c r="J2827" s="97">
        <v>3.0</v>
      </c>
      <c r="K2827" s="94">
        <v>2025.0</v>
      </c>
      <c r="L2827" s="93" t="s">
        <v>615</v>
      </c>
      <c r="M2827" s="93">
        <v>2023.0</v>
      </c>
      <c r="N2827" s="93" t="s">
        <v>208</v>
      </c>
      <c r="O2827" s="65" t="str">
        <f t="shared" si="1"/>
        <v>350467750001</v>
      </c>
      <c r="P2827" s="65">
        <f t="shared" si="2"/>
        <v>8</v>
      </c>
      <c r="Q2827" s="65">
        <f t="shared" si="3"/>
        <v>2</v>
      </c>
      <c r="R2827" s="65" t="str">
        <f t="shared" si="12"/>
        <v>35.046.775/0001-82</v>
      </c>
      <c r="S2827" s="84"/>
      <c r="T2827" s="84" t="str">
        <f t="shared" si="10"/>
        <v/>
      </c>
      <c r="U2827" s="84" t="str">
        <f t="shared" si="11"/>
        <v/>
      </c>
      <c r="V2827" s="65" t="str">
        <f t="shared" si="5"/>
        <v/>
      </c>
      <c r="W2827" s="84"/>
      <c r="X2827" s="84"/>
      <c r="Y2827" s="85"/>
      <c r="Z2827" s="85"/>
      <c r="AA2827" s="65" t="str">
        <f t="shared" si="6"/>
        <v/>
      </c>
      <c r="AB2827" s="65" t="str">
        <f t="shared" si="7"/>
        <v/>
      </c>
      <c r="AC2827" s="86"/>
      <c r="AD2827" s="87" t="str">
        <f t="shared" si="8"/>
        <v/>
      </c>
      <c r="AE2827" s="84"/>
      <c r="AF2827" s="86">
        <f>IF(AC2827&gt;0,AC2827,'⚙️ Config'!$B$10)</f>
        <v>0.0075</v>
      </c>
      <c r="AG2827" s="88">
        <f t="shared" si="9"/>
        <v>19751.7675</v>
      </c>
      <c r="AH2827" s="88">
        <f>AG2827*'⚙️ Config'!$B$11</f>
        <v>98758.8375</v>
      </c>
      <c r="AI2827" s="88">
        <f>AH2827*'⚙️ Config'!$B$12</f>
        <v>29627.65125</v>
      </c>
      <c r="AJ2827" s="64"/>
      <c r="AK2827" s="84"/>
      <c r="AL2827" s="84"/>
      <c r="AM2827" s="84"/>
      <c r="AN2827" s="84"/>
      <c r="AO2827" s="84"/>
      <c r="AP2827" s="84"/>
      <c r="AQ2827" s="84"/>
    </row>
    <row r="2828" ht="15.0" customHeight="1">
      <c r="A2828" s="93">
        <v>2825.0</v>
      </c>
      <c r="B2828" s="94" t="s">
        <v>6077</v>
      </c>
      <c r="C2828" s="93" t="s">
        <v>141</v>
      </c>
      <c r="D2828" s="93" t="s">
        <v>6078</v>
      </c>
      <c r="E2828" s="95">
        <v>34.37</v>
      </c>
      <c r="F2828" s="93" t="s">
        <v>85</v>
      </c>
      <c r="G2828" s="93" t="s">
        <v>606</v>
      </c>
      <c r="H2828" s="96">
        <v>2633083.47</v>
      </c>
      <c r="I2828" s="93">
        <v>2.0</v>
      </c>
      <c r="J2828" s="97">
        <v>3.8</v>
      </c>
      <c r="K2828" s="94">
        <v>2024.0</v>
      </c>
      <c r="L2828" s="93" t="s">
        <v>448</v>
      </c>
      <c r="M2828" s="93">
        <v>2022.0</v>
      </c>
      <c r="N2828" s="93" t="s">
        <v>161</v>
      </c>
      <c r="O2828" s="65" t="str">
        <f t="shared" si="1"/>
        <v>307809640001</v>
      </c>
      <c r="P2828" s="65">
        <f t="shared" si="2"/>
        <v>6</v>
      </c>
      <c r="Q2828" s="65">
        <f t="shared" si="3"/>
        <v>0</v>
      </c>
      <c r="R2828" s="65" t="str">
        <f t="shared" si="12"/>
        <v>30.780.964/0001-60</v>
      </c>
      <c r="S2828" s="84"/>
      <c r="T2828" s="84" t="str">
        <f t="shared" si="10"/>
        <v/>
      </c>
      <c r="U2828" s="84" t="str">
        <f t="shared" si="11"/>
        <v/>
      </c>
      <c r="V2828" s="65" t="str">
        <f t="shared" si="5"/>
        <v/>
      </c>
      <c r="W2828" s="84"/>
      <c r="X2828" s="84"/>
      <c r="Y2828" s="85"/>
      <c r="Z2828" s="85"/>
      <c r="AA2828" s="65" t="str">
        <f t="shared" si="6"/>
        <v/>
      </c>
      <c r="AB2828" s="65" t="str">
        <f t="shared" si="7"/>
        <v/>
      </c>
      <c r="AC2828" s="86"/>
      <c r="AD2828" s="87" t="str">
        <f t="shared" si="8"/>
        <v/>
      </c>
      <c r="AE2828" s="84"/>
      <c r="AF2828" s="86">
        <f>IF(AC2828&gt;0,AC2828,'⚙️ Config'!$B$10)</f>
        <v>0.0075</v>
      </c>
      <c r="AG2828" s="88">
        <f t="shared" si="9"/>
        <v>19748.12603</v>
      </c>
      <c r="AH2828" s="88">
        <f>AG2828*'⚙️ Config'!$B$11</f>
        <v>98740.63013</v>
      </c>
      <c r="AI2828" s="88">
        <f>AH2828*'⚙️ Config'!$B$12</f>
        <v>29622.18904</v>
      </c>
      <c r="AJ2828" s="64"/>
      <c r="AK2828" s="84"/>
      <c r="AL2828" s="84"/>
      <c r="AM2828" s="84"/>
      <c r="AN2828" s="84"/>
      <c r="AO2828" s="84"/>
      <c r="AP2828" s="84"/>
      <c r="AQ2828" s="84"/>
    </row>
    <row r="2829" ht="15.0" customHeight="1">
      <c r="A2829" s="93">
        <v>2826.0</v>
      </c>
      <c r="B2829" s="94" t="s">
        <v>6079</v>
      </c>
      <c r="C2829" s="93" t="s">
        <v>141</v>
      </c>
      <c r="D2829" s="93" t="s">
        <v>6080</v>
      </c>
      <c r="E2829" s="95">
        <v>38.49</v>
      </c>
      <c r="F2829" s="93" t="s">
        <v>85</v>
      </c>
      <c r="G2829" s="93" t="s">
        <v>606</v>
      </c>
      <c r="H2829" s="96">
        <v>2631560.58</v>
      </c>
      <c r="I2829" s="93">
        <v>1.0</v>
      </c>
      <c r="J2829" s="97">
        <v>3.3</v>
      </c>
      <c r="K2829" s="94">
        <v>2022.0</v>
      </c>
      <c r="L2829" s="93" t="s">
        <v>197</v>
      </c>
      <c r="M2829" s="93">
        <v>2022.0</v>
      </c>
      <c r="N2829" s="93" t="s">
        <v>145</v>
      </c>
      <c r="O2829" s="65" t="str">
        <f t="shared" si="1"/>
        <v>055080870001</v>
      </c>
      <c r="P2829" s="65">
        <f t="shared" si="2"/>
        <v>2</v>
      </c>
      <c r="Q2829" s="65">
        <f t="shared" si="3"/>
        <v>6</v>
      </c>
      <c r="R2829" s="65" t="str">
        <f t="shared" si="12"/>
        <v>05.508.087/0001-26</v>
      </c>
      <c r="S2829" s="84"/>
      <c r="T2829" s="84" t="str">
        <f t="shared" si="10"/>
        <v/>
      </c>
      <c r="U2829" s="84" t="str">
        <f t="shared" si="11"/>
        <v/>
      </c>
      <c r="V2829" s="65" t="str">
        <f t="shared" si="5"/>
        <v/>
      </c>
      <c r="W2829" s="84"/>
      <c r="X2829" s="84"/>
      <c r="Y2829" s="85"/>
      <c r="Z2829" s="85"/>
      <c r="AA2829" s="65" t="str">
        <f t="shared" si="6"/>
        <v/>
      </c>
      <c r="AB2829" s="65" t="str">
        <f t="shared" si="7"/>
        <v/>
      </c>
      <c r="AC2829" s="86"/>
      <c r="AD2829" s="87" t="str">
        <f t="shared" si="8"/>
        <v/>
      </c>
      <c r="AE2829" s="84"/>
      <c r="AF2829" s="86">
        <f>IF(AC2829&gt;0,AC2829,'⚙️ Config'!$B$10)</f>
        <v>0.0075</v>
      </c>
      <c r="AG2829" s="88">
        <f t="shared" si="9"/>
        <v>19736.70435</v>
      </c>
      <c r="AH2829" s="88">
        <f>AG2829*'⚙️ Config'!$B$11</f>
        <v>98683.52175</v>
      </c>
      <c r="AI2829" s="88">
        <f>AH2829*'⚙️ Config'!$B$12</f>
        <v>29605.05653</v>
      </c>
      <c r="AJ2829" s="64"/>
      <c r="AK2829" s="84"/>
      <c r="AL2829" s="84"/>
      <c r="AM2829" s="84"/>
      <c r="AN2829" s="84"/>
      <c r="AO2829" s="84"/>
      <c r="AP2829" s="84"/>
      <c r="AQ2829" s="84"/>
    </row>
    <row r="2830" ht="15.0" customHeight="1">
      <c r="A2830" s="93">
        <v>2827.0</v>
      </c>
      <c r="B2830" s="94" t="s">
        <v>6081</v>
      </c>
      <c r="C2830" s="93" t="s">
        <v>141</v>
      </c>
      <c r="D2830" s="93" t="s">
        <v>6082</v>
      </c>
      <c r="E2830" s="95">
        <v>54.21</v>
      </c>
      <c r="F2830" s="93" t="s">
        <v>85</v>
      </c>
      <c r="G2830" s="93" t="s">
        <v>606</v>
      </c>
      <c r="H2830" s="96">
        <v>2630262.42</v>
      </c>
      <c r="I2830" s="93">
        <v>2.0</v>
      </c>
      <c r="J2830" s="97">
        <v>3.2</v>
      </c>
      <c r="K2830" s="94">
        <v>2025.0</v>
      </c>
      <c r="L2830" s="93" t="s">
        <v>508</v>
      </c>
      <c r="M2830" s="93">
        <v>2023.0</v>
      </c>
      <c r="N2830" s="93" t="s">
        <v>208</v>
      </c>
      <c r="O2830" s="65" t="str">
        <f t="shared" si="1"/>
        <v>105939510001</v>
      </c>
      <c r="P2830" s="65">
        <f t="shared" si="2"/>
        <v>7</v>
      </c>
      <c r="Q2830" s="65">
        <f t="shared" si="3"/>
        <v>5</v>
      </c>
      <c r="R2830" s="65" t="str">
        <f t="shared" si="12"/>
        <v>10.593.951/0001-75</v>
      </c>
      <c r="S2830" s="84"/>
      <c r="T2830" s="84" t="str">
        <f t="shared" si="10"/>
        <v/>
      </c>
      <c r="U2830" s="84" t="str">
        <f t="shared" si="11"/>
        <v/>
      </c>
      <c r="V2830" s="65" t="str">
        <f t="shared" si="5"/>
        <v/>
      </c>
      <c r="W2830" s="84"/>
      <c r="X2830" s="84"/>
      <c r="Y2830" s="85"/>
      <c r="Z2830" s="85"/>
      <c r="AA2830" s="65" t="str">
        <f t="shared" si="6"/>
        <v/>
      </c>
      <c r="AB2830" s="65" t="str">
        <f t="shared" si="7"/>
        <v/>
      </c>
      <c r="AC2830" s="86"/>
      <c r="AD2830" s="87" t="str">
        <f t="shared" si="8"/>
        <v/>
      </c>
      <c r="AE2830" s="84"/>
      <c r="AF2830" s="86">
        <f>IF(AC2830&gt;0,AC2830,'⚙️ Config'!$B$10)</f>
        <v>0.0075</v>
      </c>
      <c r="AG2830" s="88">
        <f t="shared" si="9"/>
        <v>19726.96815</v>
      </c>
      <c r="AH2830" s="88">
        <f>AG2830*'⚙️ Config'!$B$11</f>
        <v>98634.84075</v>
      </c>
      <c r="AI2830" s="88">
        <f>AH2830*'⚙️ Config'!$B$12</f>
        <v>29590.45223</v>
      </c>
      <c r="AJ2830" s="64"/>
      <c r="AK2830" s="84"/>
      <c r="AL2830" s="84"/>
      <c r="AM2830" s="84"/>
      <c r="AN2830" s="84"/>
      <c r="AO2830" s="84"/>
      <c r="AP2830" s="84"/>
      <c r="AQ2830" s="84"/>
    </row>
    <row r="2831" ht="15.0" customHeight="1">
      <c r="A2831" s="93">
        <v>2828.0</v>
      </c>
      <c r="B2831" s="94" t="s">
        <v>6083</v>
      </c>
      <c r="C2831" s="93" t="s">
        <v>141</v>
      </c>
      <c r="D2831" s="93" t="s">
        <v>6084</v>
      </c>
      <c r="E2831" s="95">
        <v>28.99</v>
      </c>
      <c r="F2831" s="93" t="s">
        <v>85</v>
      </c>
      <c r="G2831" s="93" t="s">
        <v>606</v>
      </c>
      <c r="H2831" s="96">
        <v>2629944.08</v>
      </c>
      <c r="I2831" s="93">
        <v>2.0</v>
      </c>
      <c r="J2831" s="97">
        <v>3.2</v>
      </c>
      <c r="K2831" s="94">
        <v>2023.0</v>
      </c>
      <c r="L2831" s="93" t="s">
        <v>387</v>
      </c>
      <c r="M2831" s="93">
        <v>2023.0</v>
      </c>
      <c r="N2831" s="93" t="s">
        <v>161</v>
      </c>
      <c r="O2831" s="65" t="str">
        <f t="shared" si="1"/>
        <v>269943960001</v>
      </c>
      <c r="P2831" s="65">
        <f t="shared" si="2"/>
        <v>2</v>
      </c>
      <c r="Q2831" s="65">
        <f t="shared" si="3"/>
        <v>3</v>
      </c>
      <c r="R2831" s="65" t="str">
        <f t="shared" si="12"/>
        <v>26.994.396/0001-23</v>
      </c>
      <c r="S2831" s="84"/>
      <c r="T2831" s="84" t="str">
        <f t="shared" si="10"/>
        <v/>
      </c>
      <c r="U2831" s="84" t="str">
        <f t="shared" si="11"/>
        <v/>
      </c>
      <c r="V2831" s="65" t="str">
        <f t="shared" si="5"/>
        <v/>
      </c>
      <c r="W2831" s="84"/>
      <c r="X2831" s="84"/>
      <c r="Y2831" s="85"/>
      <c r="Z2831" s="85"/>
      <c r="AA2831" s="65" t="str">
        <f t="shared" si="6"/>
        <v/>
      </c>
      <c r="AB2831" s="65" t="str">
        <f t="shared" si="7"/>
        <v/>
      </c>
      <c r="AC2831" s="86"/>
      <c r="AD2831" s="87" t="str">
        <f t="shared" si="8"/>
        <v/>
      </c>
      <c r="AE2831" s="84"/>
      <c r="AF2831" s="86">
        <f>IF(AC2831&gt;0,AC2831,'⚙️ Config'!$B$10)</f>
        <v>0.0075</v>
      </c>
      <c r="AG2831" s="88">
        <f t="shared" si="9"/>
        <v>19724.5806</v>
      </c>
      <c r="AH2831" s="88">
        <f>AG2831*'⚙️ Config'!$B$11</f>
        <v>98622.903</v>
      </c>
      <c r="AI2831" s="88">
        <f>AH2831*'⚙️ Config'!$B$12</f>
        <v>29586.8709</v>
      </c>
      <c r="AJ2831" s="64"/>
      <c r="AK2831" s="84"/>
      <c r="AL2831" s="84"/>
      <c r="AM2831" s="84"/>
      <c r="AN2831" s="84"/>
      <c r="AO2831" s="84"/>
      <c r="AP2831" s="84"/>
      <c r="AQ2831" s="84"/>
    </row>
    <row r="2832" ht="15.0" customHeight="1">
      <c r="A2832" s="93">
        <v>2829.0</v>
      </c>
      <c r="B2832" s="94" t="s">
        <v>6085</v>
      </c>
      <c r="C2832" s="93" t="s">
        <v>154</v>
      </c>
      <c r="D2832" s="93" t="s">
        <v>6086</v>
      </c>
      <c r="E2832" s="95">
        <v>38.64</v>
      </c>
      <c r="F2832" s="93" t="s">
        <v>85</v>
      </c>
      <c r="G2832" s="93" t="s">
        <v>606</v>
      </c>
      <c r="H2832" s="96">
        <v>2627971.67</v>
      </c>
      <c r="I2832" s="93">
        <v>2.0</v>
      </c>
      <c r="J2832" s="97">
        <v>2.3</v>
      </c>
      <c r="K2832" s="94">
        <v>2024.0</v>
      </c>
      <c r="L2832" s="93" t="s">
        <v>630</v>
      </c>
      <c r="M2832" s="93">
        <v>2023.0</v>
      </c>
      <c r="N2832" s="93" t="s">
        <v>161</v>
      </c>
      <c r="O2832" s="65" t="str">
        <f t="shared" si="1"/>
        <v>454171630001</v>
      </c>
      <c r="P2832" s="65">
        <f t="shared" si="2"/>
        <v>0</v>
      </c>
      <c r="Q2832" s="65">
        <f t="shared" si="3"/>
        <v>2</v>
      </c>
      <c r="R2832" s="65" t="str">
        <f t="shared" si="12"/>
        <v>45.417.163/0001-02</v>
      </c>
      <c r="S2832" s="84"/>
      <c r="T2832" s="84" t="str">
        <f t="shared" si="10"/>
        <v/>
      </c>
      <c r="U2832" s="84" t="str">
        <f t="shared" si="11"/>
        <v/>
      </c>
      <c r="V2832" s="65" t="str">
        <f t="shared" si="5"/>
        <v/>
      </c>
      <c r="W2832" s="84"/>
      <c r="X2832" s="84"/>
      <c r="Y2832" s="85"/>
      <c r="Z2832" s="85"/>
      <c r="AA2832" s="65" t="str">
        <f t="shared" si="6"/>
        <v/>
      </c>
      <c r="AB2832" s="65" t="str">
        <f t="shared" si="7"/>
        <v/>
      </c>
      <c r="AC2832" s="86"/>
      <c r="AD2832" s="87" t="str">
        <f t="shared" si="8"/>
        <v/>
      </c>
      <c r="AE2832" s="84"/>
      <c r="AF2832" s="86">
        <f>IF(AC2832&gt;0,AC2832,'⚙️ Config'!$B$10)</f>
        <v>0.0075</v>
      </c>
      <c r="AG2832" s="88">
        <f t="shared" si="9"/>
        <v>19709.78753</v>
      </c>
      <c r="AH2832" s="88">
        <f>AG2832*'⚙️ Config'!$B$11</f>
        <v>98548.93763</v>
      </c>
      <c r="AI2832" s="88">
        <f>AH2832*'⚙️ Config'!$B$12</f>
        <v>29564.68129</v>
      </c>
      <c r="AJ2832" s="64"/>
      <c r="AK2832" s="84"/>
      <c r="AL2832" s="84"/>
      <c r="AM2832" s="84"/>
      <c r="AN2832" s="84"/>
      <c r="AO2832" s="84"/>
      <c r="AP2832" s="84"/>
      <c r="AQ2832" s="84"/>
    </row>
    <row r="2833" ht="15.0" customHeight="1">
      <c r="A2833" s="93">
        <v>2830.0</v>
      </c>
      <c r="B2833" s="94" t="s">
        <v>6087</v>
      </c>
      <c r="C2833" s="93" t="s">
        <v>141</v>
      </c>
      <c r="D2833" s="93" t="s">
        <v>6088</v>
      </c>
      <c r="E2833" s="95">
        <v>37.14</v>
      </c>
      <c r="F2833" s="93" t="s">
        <v>85</v>
      </c>
      <c r="G2833" s="93" t="s">
        <v>606</v>
      </c>
      <c r="H2833" s="96">
        <v>2624230.36</v>
      </c>
      <c r="I2833" s="93">
        <v>1.0</v>
      </c>
      <c r="J2833" s="97">
        <v>3.6</v>
      </c>
      <c r="K2833" s="94">
        <v>2022.0</v>
      </c>
      <c r="L2833" s="93" t="s">
        <v>202</v>
      </c>
      <c r="M2833" s="93">
        <v>2022.0</v>
      </c>
      <c r="N2833" s="93" t="s">
        <v>145</v>
      </c>
      <c r="O2833" s="65" t="str">
        <f t="shared" si="1"/>
        <v>103060100001</v>
      </c>
      <c r="P2833" s="65">
        <f t="shared" si="2"/>
        <v>0</v>
      </c>
      <c r="Q2833" s="65">
        <f t="shared" si="3"/>
        <v>3</v>
      </c>
      <c r="R2833" s="65" t="str">
        <f t="shared" si="12"/>
        <v>10.306.010/0001-03</v>
      </c>
      <c r="S2833" s="84"/>
      <c r="T2833" s="84" t="str">
        <f t="shared" si="10"/>
        <v/>
      </c>
      <c r="U2833" s="84" t="str">
        <f t="shared" si="11"/>
        <v/>
      </c>
      <c r="V2833" s="65" t="str">
        <f t="shared" si="5"/>
        <v/>
      </c>
      <c r="W2833" s="84"/>
      <c r="X2833" s="84"/>
      <c r="Y2833" s="85"/>
      <c r="Z2833" s="85"/>
      <c r="AA2833" s="65" t="str">
        <f t="shared" si="6"/>
        <v/>
      </c>
      <c r="AB2833" s="65" t="str">
        <f t="shared" si="7"/>
        <v/>
      </c>
      <c r="AC2833" s="86"/>
      <c r="AD2833" s="87" t="str">
        <f t="shared" si="8"/>
        <v/>
      </c>
      <c r="AE2833" s="84"/>
      <c r="AF2833" s="86">
        <f>IF(AC2833&gt;0,AC2833,'⚙️ Config'!$B$10)</f>
        <v>0.0075</v>
      </c>
      <c r="AG2833" s="88">
        <f t="shared" si="9"/>
        <v>19681.7277</v>
      </c>
      <c r="AH2833" s="88">
        <f>AG2833*'⚙️ Config'!$B$11</f>
        <v>98408.6385</v>
      </c>
      <c r="AI2833" s="88">
        <f>AH2833*'⚙️ Config'!$B$12</f>
        <v>29522.59155</v>
      </c>
      <c r="AJ2833" s="64"/>
      <c r="AK2833" s="84"/>
      <c r="AL2833" s="84"/>
      <c r="AM2833" s="84"/>
      <c r="AN2833" s="84"/>
      <c r="AO2833" s="84"/>
      <c r="AP2833" s="84"/>
      <c r="AQ2833" s="84"/>
    </row>
    <row r="2834" ht="15.0" customHeight="1">
      <c r="A2834" s="93">
        <v>2831.0</v>
      </c>
      <c r="B2834" s="94" t="s">
        <v>6089</v>
      </c>
      <c r="C2834" s="93" t="s">
        <v>141</v>
      </c>
      <c r="D2834" s="93" t="s">
        <v>6090</v>
      </c>
      <c r="E2834" s="95">
        <v>46.99</v>
      </c>
      <c r="F2834" s="93" t="s">
        <v>85</v>
      </c>
      <c r="G2834" s="93" t="s">
        <v>606</v>
      </c>
      <c r="H2834" s="96">
        <v>2623950.24</v>
      </c>
      <c r="I2834" s="93">
        <v>1.0</v>
      </c>
      <c r="J2834" s="97">
        <v>2.1</v>
      </c>
      <c r="K2834" s="94">
        <v>2024.0</v>
      </c>
      <c r="L2834" s="93" t="s">
        <v>202</v>
      </c>
      <c r="M2834" s="93">
        <v>2024.0</v>
      </c>
      <c r="N2834" s="93" t="s">
        <v>161</v>
      </c>
      <c r="O2834" s="65" t="str">
        <f t="shared" si="1"/>
        <v>059685680001</v>
      </c>
      <c r="P2834" s="65">
        <f t="shared" si="2"/>
        <v>1</v>
      </c>
      <c r="Q2834" s="65">
        <f t="shared" si="3"/>
        <v>4</v>
      </c>
      <c r="R2834" s="65" t="str">
        <f t="shared" si="12"/>
        <v>05.968.568/0001-14</v>
      </c>
      <c r="S2834" s="84"/>
      <c r="T2834" s="84" t="str">
        <f t="shared" si="10"/>
        <v/>
      </c>
      <c r="U2834" s="84" t="str">
        <f t="shared" si="11"/>
        <v/>
      </c>
      <c r="V2834" s="65" t="str">
        <f t="shared" si="5"/>
        <v/>
      </c>
      <c r="W2834" s="84"/>
      <c r="X2834" s="84"/>
      <c r="Y2834" s="85"/>
      <c r="Z2834" s="85"/>
      <c r="AA2834" s="65" t="str">
        <f t="shared" si="6"/>
        <v/>
      </c>
      <c r="AB2834" s="65" t="str">
        <f t="shared" si="7"/>
        <v/>
      </c>
      <c r="AC2834" s="86"/>
      <c r="AD2834" s="87" t="str">
        <f t="shared" si="8"/>
        <v/>
      </c>
      <c r="AE2834" s="84"/>
      <c r="AF2834" s="86">
        <f>IF(AC2834&gt;0,AC2834,'⚙️ Config'!$B$10)</f>
        <v>0.0075</v>
      </c>
      <c r="AG2834" s="88">
        <f t="shared" si="9"/>
        <v>19679.6268</v>
      </c>
      <c r="AH2834" s="88">
        <f>AG2834*'⚙️ Config'!$B$11</f>
        <v>98398.134</v>
      </c>
      <c r="AI2834" s="88">
        <f>AH2834*'⚙️ Config'!$B$12</f>
        <v>29519.4402</v>
      </c>
      <c r="AJ2834" s="64"/>
      <c r="AK2834" s="84"/>
      <c r="AL2834" s="84"/>
      <c r="AM2834" s="84"/>
      <c r="AN2834" s="84"/>
      <c r="AO2834" s="84"/>
      <c r="AP2834" s="84"/>
      <c r="AQ2834" s="84"/>
    </row>
    <row r="2835" ht="15.0" customHeight="1">
      <c r="A2835" s="93">
        <v>2832.0</v>
      </c>
      <c r="B2835" s="94" t="s">
        <v>6091</v>
      </c>
      <c r="C2835" s="93" t="s">
        <v>141</v>
      </c>
      <c r="D2835" s="93" t="s">
        <v>6092</v>
      </c>
      <c r="E2835" s="95">
        <v>37.57</v>
      </c>
      <c r="F2835" s="93" t="s">
        <v>85</v>
      </c>
      <c r="G2835" s="93" t="s">
        <v>606</v>
      </c>
      <c r="H2835" s="96">
        <v>2616952.36</v>
      </c>
      <c r="I2835" s="93">
        <v>2.0</v>
      </c>
      <c r="J2835" s="97">
        <v>2.7</v>
      </c>
      <c r="K2835" s="94">
        <v>2024.0</v>
      </c>
      <c r="L2835" s="93" t="s">
        <v>5589</v>
      </c>
      <c r="M2835" s="93">
        <v>2023.0</v>
      </c>
      <c r="N2835" s="93" t="s">
        <v>161</v>
      </c>
      <c r="O2835" s="65" t="str">
        <f t="shared" si="1"/>
        <v>298004540001</v>
      </c>
      <c r="P2835" s="65">
        <f t="shared" si="2"/>
        <v>2</v>
      </c>
      <c r="Q2835" s="65">
        <f t="shared" si="3"/>
        <v>9</v>
      </c>
      <c r="R2835" s="65" t="str">
        <f t="shared" si="12"/>
        <v>29.800.454/0001-29</v>
      </c>
      <c r="S2835" s="84"/>
      <c r="T2835" s="84" t="str">
        <f t="shared" si="10"/>
        <v/>
      </c>
      <c r="U2835" s="84" t="str">
        <f t="shared" si="11"/>
        <v/>
      </c>
      <c r="V2835" s="65" t="str">
        <f t="shared" si="5"/>
        <v/>
      </c>
      <c r="W2835" s="84"/>
      <c r="X2835" s="84"/>
      <c r="Y2835" s="85"/>
      <c r="Z2835" s="85"/>
      <c r="AA2835" s="65" t="str">
        <f t="shared" si="6"/>
        <v/>
      </c>
      <c r="AB2835" s="65" t="str">
        <f t="shared" si="7"/>
        <v/>
      </c>
      <c r="AC2835" s="86"/>
      <c r="AD2835" s="87" t="str">
        <f t="shared" si="8"/>
        <v/>
      </c>
      <c r="AE2835" s="84"/>
      <c r="AF2835" s="86">
        <f>IF(AC2835&gt;0,AC2835,'⚙️ Config'!$B$10)</f>
        <v>0.0075</v>
      </c>
      <c r="AG2835" s="88">
        <f t="shared" si="9"/>
        <v>19627.1427</v>
      </c>
      <c r="AH2835" s="88">
        <f>AG2835*'⚙️ Config'!$B$11</f>
        <v>98135.7135</v>
      </c>
      <c r="AI2835" s="88">
        <f>AH2835*'⚙️ Config'!$B$12</f>
        <v>29440.71405</v>
      </c>
      <c r="AJ2835" s="64"/>
      <c r="AK2835" s="84"/>
      <c r="AL2835" s="84"/>
      <c r="AM2835" s="84"/>
      <c r="AN2835" s="84"/>
      <c r="AO2835" s="84"/>
      <c r="AP2835" s="84"/>
      <c r="AQ2835" s="84"/>
    </row>
    <row r="2836" ht="15.0" customHeight="1">
      <c r="A2836" s="93">
        <v>2833.0</v>
      </c>
      <c r="B2836" s="94" t="s">
        <v>6093</v>
      </c>
      <c r="C2836" s="93" t="s">
        <v>141</v>
      </c>
      <c r="D2836" s="93" t="s">
        <v>6094</v>
      </c>
      <c r="E2836" s="95">
        <v>29.51</v>
      </c>
      <c r="F2836" s="93" t="s">
        <v>85</v>
      </c>
      <c r="G2836" s="93" t="s">
        <v>606</v>
      </c>
      <c r="H2836" s="96">
        <v>2616758.72</v>
      </c>
      <c r="I2836" s="93">
        <v>2.0</v>
      </c>
      <c r="J2836" s="97">
        <v>3.1</v>
      </c>
      <c r="K2836" s="94">
        <v>2023.0</v>
      </c>
      <c r="L2836" s="93" t="s">
        <v>387</v>
      </c>
      <c r="M2836" s="93">
        <v>2023.0</v>
      </c>
      <c r="N2836" s="93" t="s">
        <v>161</v>
      </c>
      <c r="O2836" s="65" t="str">
        <f t="shared" si="1"/>
        <v>048799990001</v>
      </c>
      <c r="P2836" s="65">
        <f t="shared" si="2"/>
        <v>4</v>
      </c>
      <c r="Q2836" s="65">
        <f t="shared" si="3"/>
        <v>1</v>
      </c>
      <c r="R2836" s="65" t="str">
        <f t="shared" si="12"/>
        <v>04.879.999/0001-41</v>
      </c>
      <c r="S2836" s="84"/>
      <c r="T2836" s="84" t="str">
        <f t="shared" si="10"/>
        <v/>
      </c>
      <c r="U2836" s="84" t="str">
        <f t="shared" si="11"/>
        <v/>
      </c>
      <c r="V2836" s="65" t="str">
        <f t="shared" si="5"/>
        <v/>
      </c>
      <c r="W2836" s="84"/>
      <c r="X2836" s="84"/>
      <c r="Y2836" s="85"/>
      <c r="Z2836" s="85"/>
      <c r="AA2836" s="65" t="str">
        <f t="shared" si="6"/>
        <v/>
      </c>
      <c r="AB2836" s="65" t="str">
        <f t="shared" si="7"/>
        <v/>
      </c>
      <c r="AC2836" s="86"/>
      <c r="AD2836" s="87" t="str">
        <f t="shared" si="8"/>
        <v/>
      </c>
      <c r="AE2836" s="84"/>
      <c r="AF2836" s="86">
        <f>IF(AC2836&gt;0,AC2836,'⚙️ Config'!$B$10)</f>
        <v>0.0075</v>
      </c>
      <c r="AG2836" s="88">
        <f t="shared" si="9"/>
        <v>19625.6904</v>
      </c>
      <c r="AH2836" s="88">
        <f>AG2836*'⚙️ Config'!$B$11</f>
        <v>98128.452</v>
      </c>
      <c r="AI2836" s="88">
        <f>AH2836*'⚙️ Config'!$B$12</f>
        <v>29438.5356</v>
      </c>
      <c r="AJ2836" s="64"/>
      <c r="AK2836" s="84"/>
      <c r="AL2836" s="84"/>
      <c r="AM2836" s="84"/>
      <c r="AN2836" s="84"/>
      <c r="AO2836" s="84"/>
      <c r="AP2836" s="84"/>
      <c r="AQ2836" s="84"/>
    </row>
    <row r="2837" ht="15.0" customHeight="1">
      <c r="A2837" s="93">
        <v>2834.0</v>
      </c>
      <c r="B2837" s="94" t="s">
        <v>6095</v>
      </c>
      <c r="C2837" s="93" t="s">
        <v>141</v>
      </c>
      <c r="D2837" s="93" t="s">
        <v>6096</v>
      </c>
      <c r="E2837" s="95">
        <v>38.64</v>
      </c>
      <c r="F2837" s="93" t="s">
        <v>85</v>
      </c>
      <c r="G2837" s="93" t="s">
        <v>606</v>
      </c>
      <c r="H2837" s="96">
        <v>2615299.78</v>
      </c>
      <c r="I2837" s="93">
        <v>2.0</v>
      </c>
      <c r="J2837" s="97">
        <v>2.3</v>
      </c>
      <c r="K2837" s="94">
        <v>2024.0</v>
      </c>
      <c r="L2837" s="93" t="s">
        <v>630</v>
      </c>
      <c r="M2837" s="93">
        <v>2023.0</v>
      </c>
      <c r="N2837" s="93" t="s">
        <v>161</v>
      </c>
      <c r="O2837" s="65" t="str">
        <f t="shared" si="1"/>
        <v>293097860001</v>
      </c>
      <c r="P2837" s="65">
        <f t="shared" si="2"/>
        <v>0</v>
      </c>
      <c r="Q2837" s="65">
        <f t="shared" si="3"/>
        <v>5</v>
      </c>
      <c r="R2837" s="65" t="str">
        <f t="shared" si="12"/>
        <v>29.309.786/0001-05</v>
      </c>
      <c r="S2837" s="84"/>
      <c r="T2837" s="84" t="str">
        <f t="shared" si="10"/>
        <v/>
      </c>
      <c r="U2837" s="84" t="str">
        <f t="shared" si="11"/>
        <v/>
      </c>
      <c r="V2837" s="65" t="str">
        <f t="shared" si="5"/>
        <v/>
      </c>
      <c r="W2837" s="84"/>
      <c r="X2837" s="84"/>
      <c r="Y2837" s="85"/>
      <c r="Z2837" s="85"/>
      <c r="AA2837" s="65" t="str">
        <f t="shared" si="6"/>
        <v/>
      </c>
      <c r="AB2837" s="65" t="str">
        <f t="shared" si="7"/>
        <v/>
      </c>
      <c r="AC2837" s="86"/>
      <c r="AD2837" s="87" t="str">
        <f t="shared" si="8"/>
        <v/>
      </c>
      <c r="AE2837" s="84"/>
      <c r="AF2837" s="86">
        <f>IF(AC2837&gt;0,AC2837,'⚙️ Config'!$B$10)</f>
        <v>0.0075</v>
      </c>
      <c r="AG2837" s="88">
        <f t="shared" si="9"/>
        <v>19614.74835</v>
      </c>
      <c r="AH2837" s="88">
        <f>AG2837*'⚙️ Config'!$B$11</f>
        <v>98073.74175</v>
      </c>
      <c r="AI2837" s="88">
        <f>AH2837*'⚙️ Config'!$B$12</f>
        <v>29422.12253</v>
      </c>
      <c r="AJ2837" s="64"/>
      <c r="AK2837" s="84"/>
      <c r="AL2837" s="84"/>
      <c r="AM2837" s="84"/>
      <c r="AN2837" s="84"/>
      <c r="AO2837" s="84"/>
      <c r="AP2837" s="84"/>
      <c r="AQ2837" s="84"/>
    </row>
    <row r="2838" ht="15.0" customHeight="1">
      <c r="A2838" s="93">
        <v>2835.0</v>
      </c>
      <c r="B2838" s="94" t="s">
        <v>6097</v>
      </c>
      <c r="C2838" s="93" t="s">
        <v>141</v>
      </c>
      <c r="D2838" s="93" t="s">
        <v>6098</v>
      </c>
      <c r="E2838" s="95">
        <v>33.64</v>
      </c>
      <c r="F2838" s="93" t="s">
        <v>85</v>
      </c>
      <c r="G2838" s="93" t="s">
        <v>606</v>
      </c>
      <c r="H2838" s="96">
        <v>2611739.4</v>
      </c>
      <c r="I2838" s="93">
        <v>2.0</v>
      </c>
      <c r="J2838" s="97">
        <v>3.3</v>
      </c>
      <c r="K2838" s="94">
        <v>2024.0</v>
      </c>
      <c r="L2838" s="93" t="s">
        <v>6099</v>
      </c>
      <c r="M2838" s="93">
        <v>2022.0</v>
      </c>
      <c r="N2838" s="93" t="s">
        <v>189</v>
      </c>
      <c r="O2838" s="65" t="str">
        <f t="shared" si="1"/>
        <v>136450990001</v>
      </c>
      <c r="P2838" s="65">
        <f t="shared" si="2"/>
        <v>2</v>
      </c>
      <c r="Q2838" s="65">
        <f t="shared" si="3"/>
        <v>0</v>
      </c>
      <c r="R2838" s="65" t="str">
        <f t="shared" si="12"/>
        <v>13.645.099/0001-20</v>
      </c>
      <c r="S2838" s="84"/>
      <c r="T2838" s="84" t="str">
        <f t="shared" si="10"/>
        <v/>
      </c>
      <c r="U2838" s="84" t="str">
        <f t="shared" si="11"/>
        <v/>
      </c>
      <c r="V2838" s="65" t="str">
        <f t="shared" si="5"/>
        <v/>
      </c>
      <c r="W2838" s="84"/>
      <c r="X2838" s="84"/>
      <c r="Y2838" s="85"/>
      <c r="Z2838" s="85"/>
      <c r="AA2838" s="65" t="str">
        <f t="shared" si="6"/>
        <v/>
      </c>
      <c r="AB2838" s="65" t="str">
        <f t="shared" si="7"/>
        <v/>
      </c>
      <c r="AC2838" s="86"/>
      <c r="AD2838" s="87" t="str">
        <f t="shared" si="8"/>
        <v/>
      </c>
      <c r="AE2838" s="84"/>
      <c r="AF2838" s="86">
        <f>IF(AC2838&gt;0,AC2838,'⚙️ Config'!$B$10)</f>
        <v>0.0075</v>
      </c>
      <c r="AG2838" s="88">
        <f t="shared" si="9"/>
        <v>19588.0455</v>
      </c>
      <c r="AH2838" s="88">
        <f>AG2838*'⚙️ Config'!$B$11</f>
        <v>97940.2275</v>
      </c>
      <c r="AI2838" s="88">
        <f>AH2838*'⚙️ Config'!$B$12</f>
        <v>29382.06825</v>
      </c>
      <c r="AJ2838" s="64"/>
      <c r="AK2838" s="84"/>
      <c r="AL2838" s="84"/>
      <c r="AM2838" s="84"/>
      <c r="AN2838" s="84"/>
      <c r="AO2838" s="84"/>
      <c r="AP2838" s="84"/>
      <c r="AQ2838" s="84"/>
    </row>
    <row r="2839" ht="15.0" customHeight="1">
      <c r="A2839" s="93">
        <v>2836.0</v>
      </c>
      <c r="B2839" s="94" t="s">
        <v>6100</v>
      </c>
      <c r="C2839" s="93" t="s">
        <v>141</v>
      </c>
      <c r="D2839" s="93" t="s">
        <v>6101</v>
      </c>
      <c r="E2839" s="95">
        <v>30.07</v>
      </c>
      <c r="F2839" s="93" t="s">
        <v>85</v>
      </c>
      <c r="G2839" s="93" t="s">
        <v>606</v>
      </c>
      <c r="H2839" s="96">
        <v>2605505.42</v>
      </c>
      <c r="I2839" s="93">
        <v>2.0</v>
      </c>
      <c r="J2839" s="97">
        <v>3.0</v>
      </c>
      <c r="K2839" s="94">
        <v>2023.0</v>
      </c>
      <c r="L2839" s="93" t="s">
        <v>387</v>
      </c>
      <c r="M2839" s="93">
        <v>2023.0</v>
      </c>
      <c r="N2839" s="93" t="s">
        <v>161</v>
      </c>
      <c r="O2839" s="65" t="str">
        <f t="shared" si="1"/>
        <v>227712840001</v>
      </c>
      <c r="P2839" s="65">
        <f t="shared" si="2"/>
        <v>5</v>
      </c>
      <c r="Q2839" s="65">
        <f t="shared" si="3"/>
        <v>2</v>
      </c>
      <c r="R2839" s="65" t="str">
        <f t="shared" si="12"/>
        <v>22.771.284/0001-52</v>
      </c>
      <c r="S2839" s="84"/>
      <c r="T2839" s="84" t="str">
        <f t="shared" si="10"/>
        <v/>
      </c>
      <c r="U2839" s="84" t="str">
        <f t="shared" si="11"/>
        <v/>
      </c>
      <c r="V2839" s="65" t="str">
        <f t="shared" si="5"/>
        <v/>
      </c>
      <c r="W2839" s="84"/>
      <c r="X2839" s="84"/>
      <c r="Y2839" s="85"/>
      <c r="Z2839" s="85"/>
      <c r="AA2839" s="65" t="str">
        <f t="shared" si="6"/>
        <v/>
      </c>
      <c r="AB2839" s="65" t="str">
        <f t="shared" si="7"/>
        <v/>
      </c>
      <c r="AC2839" s="86"/>
      <c r="AD2839" s="87" t="str">
        <f t="shared" si="8"/>
        <v/>
      </c>
      <c r="AE2839" s="84"/>
      <c r="AF2839" s="86">
        <f>IF(AC2839&gt;0,AC2839,'⚙️ Config'!$B$10)</f>
        <v>0.0075</v>
      </c>
      <c r="AG2839" s="88">
        <f t="shared" si="9"/>
        <v>19541.29065</v>
      </c>
      <c r="AH2839" s="88">
        <f>AG2839*'⚙️ Config'!$B$11</f>
        <v>97706.45325</v>
      </c>
      <c r="AI2839" s="88">
        <f>AH2839*'⚙️ Config'!$B$12</f>
        <v>29311.93598</v>
      </c>
      <c r="AJ2839" s="64"/>
      <c r="AK2839" s="84"/>
      <c r="AL2839" s="84"/>
      <c r="AM2839" s="84"/>
      <c r="AN2839" s="84"/>
      <c r="AO2839" s="84"/>
      <c r="AP2839" s="84"/>
      <c r="AQ2839" s="84"/>
    </row>
    <row r="2840" ht="15.0" customHeight="1">
      <c r="A2840" s="93">
        <v>2837.0</v>
      </c>
      <c r="B2840" s="94" t="s">
        <v>6102</v>
      </c>
      <c r="C2840" s="93" t="s">
        <v>141</v>
      </c>
      <c r="D2840" s="93" t="s">
        <v>6103</v>
      </c>
      <c r="E2840" s="95">
        <v>36.91</v>
      </c>
      <c r="F2840" s="93" t="s">
        <v>85</v>
      </c>
      <c r="G2840" s="93" t="s">
        <v>606</v>
      </c>
      <c r="H2840" s="96">
        <v>2594412.35</v>
      </c>
      <c r="I2840" s="93">
        <v>2.0</v>
      </c>
      <c r="J2840" s="97">
        <v>2.4</v>
      </c>
      <c r="K2840" s="94">
        <v>2024.0</v>
      </c>
      <c r="L2840" s="93" t="s">
        <v>630</v>
      </c>
      <c r="M2840" s="93">
        <v>2023.0</v>
      </c>
      <c r="N2840" s="93" t="s">
        <v>161</v>
      </c>
      <c r="O2840" s="65" t="str">
        <f t="shared" si="1"/>
        <v>080295590001</v>
      </c>
      <c r="P2840" s="65">
        <f t="shared" si="2"/>
        <v>5</v>
      </c>
      <c r="Q2840" s="65">
        <f t="shared" si="3"/>
        <v>6</v>
      </c>
      <c r="R2840" s="65" t="str">
        <f t="shared" si="12"/>
        <v>08.029.559/0001-56</v>
      </c>
      <c r="S2840" s="84"/>
      <c r="T2840" s="84" t="str">
        <f t="shared" si="10"/>
        <v/>
      </c>
      <c r="U2840" s="84" t="str">
        <f t="shared" si="11"/>
        <v/>
      </c>
      <c r="V2840" s="65" t="str">
        <f t="shared" si="5"/>
        <v/>
      </c>
      <c r="W2840" s="84"/>
      <c r="X2840" s="84"/>
      <c r="Y2840" s="85"/>
      <c r="Z2840" s="85"/>
      <c r="AA2840" s="65" t="str">
        <f t="shared" si="6"/>
        <v/>
      </c>
      <c r="AB2840" s="65" t="str">
        <f t="shared" si="7"/>
        <v/>
      </c>
      <c r="AC2840" s="86"/>
      <c r="AD2840" s="87" t="str">
        <f t="shared" si="8"/>
        <v/>
      </c>
      <c r="AE2840" s="84"/>
      <c r="AF2840" s="86">
        <f>IF(AC2840&gt;0,AC2840,'⚙️ Config'!$B$10)</f>
        <v>0.0075</v>
      </c>
      <c r="AG2840" s="88">
        <f t="shared" si="9"/>
        <v>19458.09263</v>
      </c>
      <c r="AH2840" s="88">
        <f>AG2840*'⚙️ Config'!$B$11</f>
        <v>97290.46313</v>
      </c>
      <c r="AI2840" s="88">
        <f>AH2840*'⚙️ Config'!$B$12</f>
        <v>29187.13894</v>
      </c>
      <c r="AJ2840" s="64"/>
      <c r="AK2840" s="84"/>
      <c r="AL2840" s="84"/>
      <c r="AM2840" s="84"/>
      <c r="AN2840" s="84"/>
      <c r="AO2840" s="84"/>
      <c r="AP2840" s="84"/>
      <c r="AQ2840" s="84"/>
    </row>
    <row r="2841" ht="15.0" customHeight="1">
      <c r="A2841" s="93">
        <v>2838.0</v>
      </c>
      <c r="B2841" s="94" t="s">
        <v>6104</v>
      </c>
      <c r="C2841" s="93" t="s">
        <v>141</v>
      </c>
      <c r="D2841" s="93" t="s">
        <v>6105</v>
      </c>
      <c r="E2841" s="95">
        <v>38.15</v>
      </c>
      <c r="F2841" s="93" t="s">
        <v>85</v>
      </c>
      <c r="G2841" s="93" t="s">
        <v>606</v>
      </c>
      <c r="H2841" s="96">
        <v>2591959.42</v>
      </c>
      <c r="I2841" s="93">
        <v>2.0</v>
      </c>
      <c r="J2841" s="97">
        <v>2.4</v>
      </c>
      <c r="K2841" s="94">
        <v>2024.0</v>
      </c>
      <c r="L2841" s="93" t="s">
        <v>458</v>
      </c>
      <c r="M2841" s="93">
        <v>2023.0</v>
      </c>
      <c r="N2841" s="93" t="s">
        <v>161</v>
      </c>
      <c r="O2841" s="65" t="str">
        <f t="shared" si="1"/>
        <v>244006280001</v>
      </c>
      <c r="P2841" s="65">
        <f t="shared" si="2"/>
        <v>4</v>
      </c>
      <c r="Q2841" s="65">
        <f t="shared" si="3"/>
        <v>2</v>
      </c>
      <c r="R2841" s="65" t="str">
        <f t="shared" si="12"/>
        <v>24.400.628/0001-42</v>
      </c>
      <c r="S2841" s="84"/>
      <c r="T2841" s="84" t="str">
        <f t="shared" si="10"/>
        <v/>
      </c>
      <c r="U2841" s="84" t="str">
        <f t="shared" si="11"/>
        <v/>
      </c>
      <c r="V2841" s="65" t="str">
        <f t="shared" si="5"/>
        <v/>
      </c>
      <c r="W2841" s="84"/>
      <c r="X2841" s="84"/>
      <c r="Y2841" s="85"/>
      <c r="Z2841" s="85"/>
      <c r="AA2841" s="65" t="str">
        <f t="shared" si="6"/>
        <v/>
      </c>
      <c r="AB2841" s="65" t="str">
        <f t="shared" si="7"/>
        <v/>
      </c>
      <c r="AC2841" s="86"/>
      <c r="AD2841" s="87" t="str">
        <f t="shared" si="8"/>
        <v/>
      </c>
      <c r="AE2841" s="84"/>
      <c r="AF2841" s="86">
        <f>IF(AC2841&gt;0,AC2841,'⚙️ Config'!$B$10)</f>
        <v>0.0075</v>
      </c>
      <c r="AG2841" s="88">
        <f t="shared" si="9"/>
        <v>19439.69565</v>
      </c>
      <c r="AH2841" s="88">
        <f>AG2841*'⚙️ Config'!$B$11</f>
        <v>97198.47825</v>
      </c>
      <c r="AI2841" s="88">
        <f>AH2841*'⚙️ Config'!$B$12</f>
        <v>29159.54348</v>
      </c>
      <c r="AJ2841" s="64"/>
      <c r="AK2841" s="84"/>
      <c r="AL2841" s="84"/>
      <c r="AM2841" s="84"/>
      <c r="AN2841" s="84"/>
      <c r="AO2841" s="84"/>
      <c r="AP2841" s="84"/>
      <c r="AQ2841" s="84"/>
    </row>
    <row r="2842" ht="15.0" customHeight="1">
      <c r="A2842" s="93">
        <v>2839.0</v>
      </c>
      <c r="B2842" s="94" t="s">
        <v>6106</v>
      </c>
      <c r="C2842" s="93" t="s">
        <v>141</v>
      </c>
      <c r="D2842" s="93" t="s">
        <v>6107</v>
      </c>
      <c r="E2842" s="95">
        <v>44.21</v>
      </c>
      <c r="F2842" s="93" t="s">
        <v>85</v>
      </c>
      <c r="G2842" s="93" t="s">
        <v>606</v>
      </c>
      <c r="H2842" s="96">
        <v>2590930.18</v>
      </c>
      <c r="I2842" s="93">
        <v>1.0</v>
      </c>
      <c r="J2842" s="97">
        <v>2.4</v>
      </c>
      <c r="K2842" s="94">
        <v>2023.0</v>
      </c>
      <c r="L2842" s="93" t="s">
        <v>197</v>
      </c>
      <c r="M2842" s="93">
        <v>2023.0</v>
      </c>
      <c r="N2842" s="93" t="s">
        <v>161</v>
      </c>
      <c r="O2842" s="65" t="str">
        <f t="shared" si="1"/>
        <v>069732250001</v>
      </c>
      <c r="P2842" s="65">
        <f t="shared" si="2"/>
        <v>0</v>
      </c>
      <c r="Q2842" s="65">
        <f t="shared" si="3"/>
        <v>0</v>
      </c>
      <c r="R2842" s="65" t="str">
        <f t="shared" si="12"/>
        <v>06.973.225/0001-00</v>
      </c>
      <c r="S2842" s="84"/>
      <c r="T2842" s="84" t="str">
        <f t="shared" si="10"/>
        <v/>
      </c>
      <c r="U2842" s="84" t="str">
        <f t="shared" si="11"/>
        <v/>
      </c>
      <c r="V2842" s="65" t="str">
        <f t="shared" si="5"/>
        <v/>
      </c>
      <c r="W2842" s="84"/>
      <c r="X2842" s="84"/>
      <c r="Y2842" s="85"/>
      <c r="Z2842" s="85"/>
      <c r="AA2842" s="65" t="str">
        <f t="shared" si="6"/>
        <v/>
      </c>
      <c r="AB2842" s="65" t="str">
        <f t="shared" si="7"/>
        <v/>
      </c>
      <c r="AC2842" s="86"/>
      <c r="AD2842" s="87" t="str">
        <f t="shared" si="8"/>
        <v/>
      </c>
      <c r="AE2842" s="84"/>
      <c r="AF2842" s="86">
        <f>IF(AC2842&gt;0,AC2842,'⚙️ Config'!$B$10)</f>
        <v>0.0075</v>
      </c>
      <c r="AG2842" s="88">
        <f t="shared" si="9"/>
        <v>19431.97635</v>
      </c>
      <c r="AH2842" s="88">
        <f>AG2842*'⚙️ Config'!$B$11</f>
        <v>97159.88175</v>
      </c>
      <c r="AI2842" s="88">
        <f>AH2842*'⚙️ Config'!$B$12</f>
        <v>29147.96453</v>
      </c>
      <c r="AJ2842" s="64"/>
      <c r="AK2842" s="84"/>
      <c r="AL2842" s="84"/>
      <c r="AM2842" s="84"/>
      <c r="AN2842" s="84"/>
      <c r="AO2842" s="84"/>
      <c r="AP2842" s="84"/>
      <c r="AQ2842" s="84"/>
    </row>
    <row r="2843" ht="15.0" customHeight="1">
      <c r="A2843" s="93">
        <v>2840.0</v>
      </c>
      <c r="B2843" s="94" t="s">
        <v>6108</v>
      </c>
      <c r="C2843" s="93" t="s">
        <v>141</v>
      </c>
      <c r="D2843" s="93" t="s">
        <v>6109</v>
      </c>
      <c r="E2843" s="95">
        <v>38.99</v>
      </c>
      <c r="F2843" s="93" t="s">
        <v>85</v>
      </c>
      <c r="G2843" s="93" t="s">
        <v>606</v>
      </c>
      <c r="H2843" s="96">
        <v>2590184.08</v>
      </c>
      <c r="I2843" s="93">
        <v>1.0</v>
      </c>
      <c r="J2843" s="97">
        <v>3.2</v>
      </c>
      <c r="K2843" s="94">
        <v>2023.0</v>
      </c>
      <c r="L2843" s="93" t="s">
        <v>448</v>
      </c>
      <c r="M2843" s="93">
        <v>2023.0</v>
      </c>
      <c r="N2843" s="93" t="s">
        <v>161</v>
      </c>
      <c r="O2843" s="65" t="str">
        <f t="shared" si="1"/>
        <v>364197560001</v>
      </c>
      <c r="P2843" s="65">
        <f t="shared" si="2"/>
        <v>1</v>
      </c>
      <c r="Q2843" s="65">
        <f t="shared" si="3"/>
        <v>7</v>
      </c>
      <c r="R2843" s="65" t="str">
        <f t="shared" si="12"/>
        <v>36.419.756/0001-17</v>
      </c>
      <c r="S2843" s="84"/>
      <c r="T2843" s="84" t="str">
        <f t="shared" si="10"/>
        <v/>
      </c>
      <c r="U2843" s="84" t="str">
        <f t="shared" si="11"/>
        <v/>
      </c>
      <c r="V2843" s="65" t="str">
        <f t="shared" si="5"/>
        <v/>
      </c>
      <c r="W2843" s="84"/>
      <c r="X2843" s="84"/>
      <c r="Y2843" s="85"/>
      <c r="Z2843" s="85"/>
      <c r="AA2843" s="65" t="str">
        <f t="shared" si="6"/>
        <v/>
      </c>
      <c r="AB2843" s="65" t="str">
        <f t="shared" si="7"/>
        <v/>
      </c>
      <c r="AC2843" s="86"/>
      <c r="AD2843" s="87" t="str">
        <f t="shared" si="8"/>
        <v/>
      </c>
      <c r="AE2843" s="84"/>
      <c r="AF2843" s="86">
        <f>IF(AC2843&gt;0,AC2843,'⚙️ Config'!$B$10)</f>
        <v>0.0075</v>
      </c>
      <c r="AG2843" s="88">
        <f t="shared" si="9"/>
        <v>19426.3806</v>
      </c>
      <c r="AH2843" s="88">
        <f>AG2843*'⚙️ Config'!$B$11</f>
        <v>97131.903</v>
      </c>
      <c r="AI2843" s="88">
        <f>AH2843*'⚙️ Config'!$B$12</f>
        <v>29139.5709</v>
      </c>
      <c r="AJ2843" s="64"/>
      <c r="AK2843" s="84"/>
      <c r="AL2843" s="84"/>
      <c r="AM2843" s="84"/>
      <c r="AN2843" s="84"/>
      <c r="AO2843" s="84"/>
      <c r="AP2843" s="84"/>
      <c r="AQ2843" s="84"/>
    </row>
    <row r="2844" ht="15.0" customHeight="1">
      <c r="A2844" s="93">
        <v>2841.0</v>
      </c>
      <c r="B2844" s="94" t="s">
        <v>6110</v>
      </c>
      <c r="C2844" s="93" t="s">
        <v>141</v>
      </c>
      <c r="D2844" s="93" t="s">
        <v>6111</v>
      </c>
      <c r="E2844" s="95">
        <v>43.4</v>
      </c>
      <c r="F2844" s="93" t="s">
        <v>85</v>
      </c>
      <c r="G2844" s="93" t="s">
        <v>606</v>
      </c>
      <c r="H2844" s="96">
        <v>2589277.62</v>
      </c>
      <c r="I2844" s="93">
        <v>1.0</v>
      </c>
      <c r="J2844" s="97">
        <v>2.5</v>
      </c>
      <c r="K2844" s="94">
        <v>2023.0</v>
      </c>
      <c r="L2844" s="93" t="s">
        <v>448</v>
      </c>
      <c r="M2844" s="93">
        <v>2023.0</v>
      </c>
      <c r="N2844" s="93" t="s">
        <v>145</v>
      </c>
      <c r="O2844" s="65" t="str">
        <f t="shared" si="1"/>
        <v>569957070001</v>
      </c>
      <c r="P2844" s="65">
        <f t="shared" si="2"/>
        <v>3</v>
      </c>
      <c r="Q2844" s="65">
        <f t="shared" si="3"/>
        <v>0</v>
      </c>
      <c r="R2844" s="65" t="str">
        <f t="shared" si="12"/>
        <v>56.995.707/0001-30</v>
      </c>
      <c r="S2844" s="84"/>
      <c r="T2844" s="84" t="str">
        <f t="shared" si="10"/>
        <v/>
      </c>
      <c r="U2844" s="84" t="str">
        <f t="shared" si="11"/>
        <v/>
      </c>
      <c r="V2844" s="65" t="str">
        <f t="shared" si="5"/>
        <v/>
      </c>
      <c r="W2844" s="84"/>
      <c r="X2844" s="84"/>
      <c r="Y2844" s="85"/>
      <c r="Z2844" s="85"/>
      <c r="AA2844" s="65" t="str">
        <f t="shared" si="6"/>
        <v/>
      </c>
      <c r="AB2844" s="65" t="str">
        <f t="shared" si="7"/>
        <v/>
      </c>
      <c r="AC2844" s="86"/>
      <c r="AD2844" s="87" t="str">
        <f t="shared" si="8"/>
        <v/>
      </c>
      <c r="AE2844" s="84"/>
      <c r="AF2844" s="86">
        <f>IF(AC2844&gt;0,AC2844,'⚙️ Config'!$B$10)</f>
        <v>0.0075</v>
      </c>
      <c r="AG2844" s="88">
        <f t="shared" si="9"/>
        <v>19419.58215</v>
      </c>
      <c r="AH2844" s="88">
        <f>AG2844*'⚙️ Config'!$B$11</f>
        <v>97097.91075</v>
      </c>
      <c r="AI2844" s="88">
        <f>AH2844*'⚙️ Config'!$B$12</f>
        <v>29129.37323</v>
      </c>
      <c r="AJ2844" s="64"/>
      <c r="AK2844" s="84"/>
      <c r="AL2844" s="84"/>
      <c r="AM2844" s="84"/>
      <c r="AN2844" s="84"/>
      <c r="AO2844" s="84"/>
      <c r="AP2844" s="84"/>
      <c r="AQ2844" s="84"/>
    </row>
    <row r="2845" ht="15.0" customHeight="1">
      <c r="A2845" s="93">
        <v>2842.0</v>
      </c>
      <c r="B2845" s="94" t="s">
        <v>6112</v>
      </c>
      <c r="C2845" s="93" t="s">
        <v>141</v>
      </c>
      <c r="D2845" s="93" t="s">
        <v>6113</v>
      </c>
      <c r="E2845" s="95">
        <v>41.94</v>
      </c>
      <c r="F2845" s="93" t="s">
        <v>85</v>
      </c>
      <c r="G2845" s="93" t="s">
        <v>606</v>
      </c>
      <c r="H2845" s="96">
        <v>2589011.93</v>
      </c>
      <c r="I2845" s="93">
        <v>1.0</v>
      </c>
      <c r="J2845" s="97">
        <v>2.7</v>
      </c>
      <c r="K2845" s="94">
        <v>2023.0</v>
      </c>
      <c r="L2845" s="93" t="s">
        <v>228</v>
      </c>
      <c r="M2845" s="93">
        <v>2023.0</v>
      </c>
      <c r="N2845" s="93" t="s">
        <v>145</v>
      </c>
      <c r="O2845" s="65" t="str">
        <f t="shared" si="1"/>
        <v>608908370001</v>
      </c>
      <c r="P2845" s="65">
        <f t="shared" si="2"/>
        <v>8</v>
      </c>
      <c r="Q2845" s="65">
        <f t="shared" si="3"/>
        <v>5</v>
      </c>
      <c r="R2845" s="65" t="str">
        <f t="shared" si="12"/>
        <v>60.890.837/0001-85</v>
      </c>
      <c r="S2845" s="84"/>
      <c r="T2845" s="84" t="str">
        <f t="shared" si="10"/>
        <v/>
      </c>
      <c r="U2845" s="84" t="str">
        <f t="shared" si="11"/>
        <v/>
      </c>
      <c r="V2845" s="65" t="str">
        <f t="shared" si="5"/>
        <v/>
      </c>
      <c r="W2845" s="84"/>
      <c r="X2845" s="84"/>
      <c r="Y2845" s="85"/>
      <c r="Z2845" s="85"/>
      <c r="AA2845" s="65" t="str">
        <f t="shared" si="6"/>
        <v/>
      </c>
      <c r="AB2845" s="65" t="str">
        <f t="shared" si="7"/>
        <v/>
      </c>
      <c r="AC2845" s="86"/>
      <c r="AD2845" s="87" t="str">
        <f t="shared" si="8"/>
        <v/>
      </c>
      <c r="AE2845" s="84"/>
      <c r="AF2845" s="86">
        <f>IF(AC2845&gt;0,AC2845,'⚙️ Config'!$B$10)</f>
        <v>0.0075</v>
      </c>
      <c r="AG2845" s="88">
        <f t="shared" si="9"/>
        <v>19417.58948</v>
      </c>
      <c r="AH2845" s="88">
        <f>AG2845*'⚙️ Config'!$B$11</f>
        <v>97087.94738</v>
      </c>
      <c r="AI2845" s="88">
        <f>AH2845*'⚙️ Config'!$B$12</f>
        <v>29126.38421</v>
      </c>
      <c r="AJ2845" s="64"/>
      <c r="AK2845" s="84"/>
      <c r="AL2845" s="84"/>
      <c r="AM2845" s="84"/>
      <c r="AN2845" s="84"/>
      <c r="AO2845" s="84"/>
      <c r="AP2845" s="84"/>
      <c r="AQ2845" s="84"/>
    </row>
    <row r="2846" ht="15.0" customHeight="1">
      <c r="A2846" s="93">
        <v>2843.0</v>
      </c>
      <c r="B2846" s="94" t="s">
        <v>6114</v>
      </c>
      <c r="C2846" s="93" t="s">
        <v>141</v>
      </c>
      <c r="D2846" s="93" t="s">
        <v>6115</v>
      </c>
      <c r="E2846" s="95">
        <v>42.67</v>
      </c>
      <c r="F2846" s="93" t="s">
        <v>85</v>
      </c>
      <c r="G2846" s="93" t="s">
        <v>606</v>
      </c>
      <c r="H2846" s="96">
        <v>2586789.02</v>
      </c>
      <c r="I2846" s="93">
        <v>2.0</v>
      </c>
      <c r="J2846" s="97">
        <v>3.7</v>
      </c>
      <c r="K2846" s="94">
        <v>2025.0</v>
      </c>
      <c r="L2846" s="93" t="s">
        <v>856</v>
      </c>
      <c r="M2846" s="93">
        <v>2022.0</v>
      </c>
      <c r="N2846" s="93" t="s">
        <v>189</v>
      </c>
      <c r="O2846" s="65" t="str">
        <f t="shared" si="1"/>
        <v>408537890001</v>
      </c>
      <c r="P2846" s="65">
        <f t="shared" si="2"/>
        <v>4</v>
      </c>
      <c r="Q2846" s="65">
        <f t="shared" si="3"/>
        <v>8</v>
      </c>
      <c r="R2846" s="65" t="str">
        <f t="shared" si="12"/>
        <v>40.853.789/0001-48</v>
      </c>
      <c r="S2846" s="84"/>
      <c r="T2846" s="84" t="str">
        <f t="shared" si="10"/>
        <v/>
      </c>
      <c r="U2846" s="84" t="str">
        <f t="shared" si="11"/>
        <v/>
      </c>
      <c r="V2846" s="65" t="str">
        <f t="shared" si="5"/>
        <v/>
      </c>
      <c r="W2846" s="84"/>
      <c r="X2846" s="84"/>
      <c r="Y2846" s="85"/>
      <c r="Z2846" s="85"/>
      <c r="AA2846" s="65" t="str">
        <f t="shared" si="6"/>
        <v/>
      </c>
      <c r="AB2846" s="65" t="str">
        <f t="shared" si="7"/>
        <v/>
      </c>
      <c r="AC2846" s="86"/>
      <c r="AD2846" s="87" t="str">
        <f t="shared" si="8"/>
        <v/>
      </c>
      <c r="AE2846" s="84"/>
      <c r="AF2846" s="86">
        <f>IF(AC2846&gt;0,AC2846,'⚙️ Config'!$B$10)</f>
        <v>0.0075</v>
      </c>
      <c r="AG2846" s="88">
        <f t="shared" si="9"/>
        <v>19400.91765</v>
      </c>
      <c r="AH2846" s="88">
        <f>AG2846*'⚙️ Config'!$B$11</f>
        <v>97004.58825</v>
      </c>
      <c r="AI2846" s="88">
        <f>AH2846*'⚙️ Config'!$B$12</f>
        <v>29101.37648</v>
      </c>
      <c r="AJ2846" s="64"/>
      <c r="AK2846" s="84"/>
      <c r="AL2846" s="84"/>
      <c r="AM2846" s="84"/>
      <c r="AN2846" s="84"/>
      <c r="AO2846" s="84"/>
      <c r="AP2846" s="84"/>
      <c r="AQ2846" s="84"/>
    </row>
    <row r="2847" ht="15.0" customHeight="1">
      <c r="A2847" s="93">
        <v>2844.0</v>
      </c>
      <c r="B2847" s="94" t="s">
        <v>6116</v>
      </c>
      <c r="C2847" s="93" t="s">
        <v>141</v>
      </c>
      <c r="D2847" s="93" t="s">
        <v>6117</v>
      </c>
      <c r="E2847" s="95">
        <v>31.28</v>
      </c>
      <c r="F2847" s="93" t="s">
        <v>85</v>
      </c>
      <c r="G2847" s="93" t="s">
        <v>606</v>
      </c>
      <c r="H2847" s="96">
        <v>2582499.19</v>
      </c>
      <c r="I2847" s="93">
        <v>2.0</v>
      </c>
      <c r="J2847" s="97">
        <v>2.8</v>
      </c>
      <c r="K2847" s="94">
        <v>2023.0</v>
      </c>
      <c r="L2847" s="93" t="s">
        <v>202</v>
      </c>
      <c r="M2847" s="93">
        <v>2023.0</v>
      </c>
      <c r="N2847" s="93" t="s">
        <v>161</v>
      </c>
      <c r="O2847" s="65" t="str">
        <f t="shared" si="1"/>
        <v>089559450001</v>
      </c>
      <c r="P2847" s="65">
        <f t="shared" si="2"/>
        <v>7</v>
      </c>
      <c r="Q2847" s="65">
        <f t="shared" si="3"/>
        <v>9</v>
      </c>
      <c r="R2847" s="65" t="str">
        <f t="shared" si="12"/>
        <v>08.955.945/0001-79</v>
      </c>
      <c r="S2847" s="84"/>
      <c r="T2847" s="84" t="str">
        <f t="shared" si="10"/>
        <v/>
      </c>
      <c r="U2847" s="84" t="str">
        <f t="shared" si="11"/>
        <v/>
      </c>
      <c r="V2847" s="65" t="str">
        <f t="shared" si="5"/>
        <v/>
      </c>
      <c r="W2847" s="84"/>
      <c r="X2847" s="84"/>
      <c r="Y2847" s="85"/>
      <c r="Z2847" s="85"/>
      <c r="AA2847" s="65" t="str">
        <f t="shared" si="6"/>
        <v/>
      </c>
      <c r="AB2847" s="65" t="str">
        <f t="shared" si="7"/>
        <v/>
      </c>
      <c r="AC2847" s="86"/>
      <c r="AD2847" s="87" t="str">
        <f t="shared" si="8"/>
        <v/>
      </c>
      <c r="AE2847" s="84"/>
      <c r="AF2847" s="86">
        <f>IF(AC2847&gt;0,AC2847,'⚙️ Config'!$B$10)</f>
        <v>0.0075</v>
      </c>
      <c r="AG2847" s="88">
        <f t="shared" si="9"/>
        <v>19368.74393</v>
      </c>
      <c r="AH2847" s="88">
        <f>AG2847*'⚙️ Config'!$B$11</f>
        <v>96843.71963</v>
      </c>
      <c r="AI2847" s="88">
        <f>AH2847*'⚙️ Config'!$B$12</f>
        <v>29053.11589</v>
      </c>
      <c r="AJ2847" s="64"/>
      <c r="AK2847" s="84"/>
      <c r="AL2847" s="84"/>
      <c r="AM2847" s="84"/>
      <c r="AN2847" s="84"/>
      <c r="AO2847" s="84"/>
      <c r="AP2847" s="84"/>
      <c r="AQ2847" s="84"/>
    </row>
    <row r="2848" ht="15.0" customHeight="1">
      <c r="A2848" s="93">
        <v>2845.0</v>
      </c>
      <c r="B2848" s="94" t="s">
        <v>6118</v>
      </c>
      <c r="C2848" s="93" t="s">
        <v>141</v>
      </c>
      <c r="D2848" s="93" t="s">
        <v>6119</v>
      </c>
      <c r="E2848" s="95">
        <v>30.66</v>
      </c>
      <c r="F2848" s="93" t="s">
        <v>85</v>
      </c>
      <c r="G2848" s="93" t="s">
        <v>606</v>
      </c>
      <c r="H2848" s="96">
        <v>2577693.78</v>
      </c>
      <c r="I2848" s="93">
        <v>2.0</v>
      </c>
      <c r="J2848" s="97">
        <v>2.9</v>
      </c>
      <c r="K2848" s="94">
        <v>2023.0</v>
      </c>
      <c r="L2848" s="93" t="s">
        <v>387</v>
      </c>
      <c r="M2848" s="93">
        <v>2023.0</v>
      </c>
      <c r="N2848" s="93" t="s">
        <v>161</v>
      </c>
      <c r="O2848" s="65" t="str">
        <f t="shared" si="1"/>
        <v>444025680001</v>
      </c>
      <c r="P2848" s="65">
        <f t="shared" si="2"/>
        <v>0</v>
      </c>
      <c r="Q2848" s="65">
        <f t="shared" si="3"/>
        <v>4</v>
      </c>
      <c r="R2848" s="65" t="str">
        <f t="shared" si="12"/>
        <v>44.402.568/0001-04</v>
      </c>
      <c r="S2848" s="84"/>
      <c r="T2848" s="84" t="str">
        <f t="shared" si="10"/>
        <v/>
      </c>
      <c r="U2848" s="84" t="str">
        <f t="shared" si="11"/>
        <v/>
      </c>
      <c r="V2848" s="65" t="str">
        <f t="shared" si="5"/>
        <v/>
      </c>
      <c r="W2848" s="84"/>
      <c r="X2848" s="84"/>
      <c r="Y2848" s="85"/>
      <c r="Z2848" s="85"/>
      <c r="AA2848" s="65" t="str">
        <f t="shared" si="6"/>
        <v/>
      </c>
      <c r="AB2848" s="65" t="str">
        <f t="shared" si="7"/>
        <v/>
      </c>
      <c r="AC2848" s="86"/>
      <c r="AD2848" s="87" t="str">
        <f t="shared" si="8"/>
        <v/>
      </c>
      <c r="AE2848" s="84"/>
      <c r="AF2848" s="86">
        <f>IF(AC2848&gt;0,AC2848,'⚙️ Config'!$B$10)</f>
        <v>0.0075</v>
      </c>
      <c r="AG2848" s="88">
        <f t="shared" si="9"/>
        <v>19332.70335</v>
      </c>
      <c r="AH2848" s="88">
        <f>AG2848*'⚙️ Config'!$B$11</f>
        <v>96663.51675</v>
      </c>
      <c r="AI2848" s="88">
        <f>AH2848*'⚙️ Config'!$B$12</f>
        <v>28999.05503</v>
      </c>
      <c r="AJ2848" s="64"/>
      <c r="AK2848" s="84"/>
      <c r="AL2848" s="84"/>
      <c r="AM2848" s="84"/>
      <c r="AN2848" s="84"/>
      <c r="AO2848" s="84"/>
      <c r="AP2848" s="84"/>
      <c r="AQ2848" s="84"/>
    </row>
    <row r="2849" ht="15.0" customHeight="1">
      <c r="A2849" s="93">
        <v>2846.0</v>
      </c>
      <c r="B2849" s="94" t="s">
        <v>6120</v>
      </c>
      <c r="C2849" s="93" t="s">
        <v>141</v>
      </c>
      <c r="D2849" s="93" t="s">
        <v>6121</v>
      </c>
      <c r="E2849" s="95">
        <v>35.98</v>
      </c>
      <c r="F2849" s="93" t="s">
        <v>85</v>
      </c>
      <c r="G2849" s="93" t="s">
        <v>606</v>
      </c>
      <c r="H2849" s="96">
        <v>2570023.71</v>
      </c>
      <c r="I2849" s="93">
        <v>1.0</v>
      </c>
      <c r="J2849" s="97">
        <v>3.9</v>
      </c>
      <c r="K2849" s="94">
        <v>2022.0</v>
      </c>
      <c r="L2849" s="93" t="s">
        <v>630</v>
      </c>
      <c r="M2849" s="93">
        <v>2022.0</v>
      </c>
      <c r="N2849" s="93" t="s">
        <v>161</v>
      </c>
      <c r="O2849" s="65" t="str">
        <f t="shared" si="1"/>
        <v>083676350001</v>
      </c>
      <c r="P2849" s="65">
        <f t="shared" si="2"/>
        <v>3</v>
      </c>
      <c r="Q2849" s="65">
        <f t="shared" si="3"/>
        <v>3</v>
      </c>
      <c r="R2849" s="65" t="str">
        <f t="shared" si="12"/>
        <v>08.367.635/0001-33</v>
      </c>
      <c r="S2849" s="84"/>
      <c r="T2849" s="84" t="str">
        <f t="shared" si="10"/>
        <v/>
      </c>
      <c r="U2849" s="84" t="str">
        <f t="shared" si="11"/>
        <v/>
      </c>
      <c r="V2849" s="65" t="str">
        <f t="shared" si="5"/>
        <v/>
      </c>
      <c r="W2849" s="84"/>
      <c r="X2849" s="84"/>
      <c r="Y2849" s="85"/>
      <c r="Z2849" s="85"/>
      <c r="AA2849" s="65" t="str">
        <f t="shared" si="6"/>
        <v/>
      </c>
      <c r="AB2849" s="65" t="str">
        <f t="shared" si="7"/>
        <v/>
      </c>
      <c r="AC2849" s="86"/>
      <c r="AD2849" s="87" t="str">
        <f t="shared" si="8"/>
        <v/>
      </c>
      <c r="AE2849" s="84"/>
      <c r="AF2849" s="86">
        <f>IF(AC2849&gt;0,AC2849,'⚙️ Config'!$B$10)</f>
        <v>0.0075</v>
      </c>
      <c r="AG2849" s="88">
        <f t="shared" si="9"/>
        <v>19275.17783</v>
      </c>
      <c r="AH2849" s="88">
        <f>AG2849*'⚙️ Config'!$B$11</f>
        <v>96375.88913</v>
      </c>
      <c r="AI2849" s="88">
        <f>AH2849*'⚙️ Config'!$B$12</f>
        <v>28912.76674</v>
      </c>
      <c r="AJ2849" s="64"/>
      <c r="AK2849" s="84"/>
      <c r="AL2849" s="84"/>
      <c r="AM2849" s="84"/>
      <c r="AN2849" s="84"/>
      <c r="AO2849" s="84"/>
      <c r="AP2849" s="84"/>
      <c r="AQ2849" s="84"/>
    </row>
    <row r="2850" ht="15.0" customHeight="1">
      <c r="A2850" s="93">
        <v>2847.0</v>
      </c>
      <c r="B2850" s="94" t="s">
        <v>6122</v>
      </c>
      <c r="C2850" s="93" t="s">
        <v>141</v>
      </c>
      <c r="D2850" s="93" t="s">
        <v>6123</v>
      </c>
      <c r="E2850" s="95">
        <v>38.99</v>
      </c>
      <c r="F2850" s="93" t="s">
        <v>85</v>
      </c>
      <c r="G2850" s="93" t="s">
        <v>606</v>
      </c>
      <c r="H2850" s="96">
        <v>2569782.16</v>
      </c>
      <c r="I2850" s="93">
        <v>1.0</v>
      </c>
      <c r="J2850" s="97">
        <v>3.2</v>
      </c>
      <c r="K2850" s="94">
        <v>2023.0</v>
      </c>
      <c r="L2850" s="93" t="s">
        <v>268</v>
      </c>
      <c r="M2850" s="93">
        <v>2023.0</v>
      </c>
      <c r="N2850" s="93" t="s">
        <v>342</v>
      </c>
      <c r="O2850" s="65" t="str">
        <f t="shared" si="1"/>
        <v>093307120001</v>
      </c>
      <c r="P2850" s="65">
        <f t="shared" si="2"/>
        <v>4</v>
      </c>
      <c r="Q2850" s="65">
        <f t="shared" si="3"/>
        <v>3</v>
      </c>
      <c r="R2850" s="65" t="str">
        <f t="shared" si="12"/>
        <v>09.330.712/0001-43</v>
      </c>
      <c r="S2850" s="84"/>
      <c r="T2850" s="84" t="str">
        <f t="shared" si="10"/>
        <v/>
      </c>
      <c r="U2850" s="84" t="str">
        <f t="shared" si="11"/>
        <v/>
      </c>
      <c r="V2850" s="65" t="str">
        <f t="shared" si="5"/>
        <v/>
      </c>
      <c r="W2850" s="84"/>
      <c r="X2850" s="84"/>
      <c r="Y2850" s="85"/>
      <c r="Z2850" s="85"/>
      <c r="AA2850" s="65" t="str">
        <f t="shared" si="6"/>
        <v/>
      </c>
      <c r="AB2850" s="65" t="str">
        <f t="shared" si="7"/>
        <v/>
      </c>
      <c r="AC2850" s="86"/>
      <c r="AD2850" s="87" t="str">
        <f t="shared" si="8"/>
        <v/>
      </c>
      <c r="AE2850" s="84"/>
      <c r="AF2850" s="86">
        <f>IF(AC2850&gt;0,AC2850,'⚙️ Config'!$B$10)</f>
        <v>0.0075</v>
      </c>
      <c r="AG2850" s="88">
        <f t="shared" si="9"/>
        <v>19273.3662</v>
      </c>
      <c r="AH2850" s="88">
        <f>AG2850*'⚙️ Config'!$B$11</f>
        <v>96366.831</v>
      </c>
      <c r="AI2850" s="88">
        <f>AH2850*'⚙️ Config'!$B$12</f>
        <v>28910.0493</v>
      </c>
      <c r="AJ2850" s="64"/>
      <c r="AK2850" s="84"/>
      <c r="AL2850" s="84"/>
      <c r="AM2850" s="84"/>
      <c r="AN2850" s="84"/>
      <c r="AO2850" s="84"/>
      <c r="AP2850" s="84"/>
      <c r="AQ2850" s="84"/>
    </row>
    <row r="2851" ht="15.0" customHeight="1">
      <c r="A2851" s="93">
        <v>2848.0</v>
      </c>
      <c r="B2851" s="94" t="s">
        <v>6124</v>
      </c>
      <c r="C2851" s="93" t="s">
        <v>141</v>
      </c>
      <c r="D2851" s="93" t="s">
        <v>6125</v>
      </c>
      <c r="E2851" s="95">
        <v>26.69</v>
      </c>
      <c r="F2851" s="93" t="s">
        <v>85</v>
      </c>
      <c r="G2851" s="93" t="s">
        <v>606</v>
      </c>
      <c r="H2851" s="96">
        <v>2568663.08</v>
      </c>
      <c r="I2851" s="93">
        <v>2.0</v>
      </c>
      <c r="J2851" s="97">
        <v>3.8</v>
      </c>
      <c r="K2851" s="94">
        <v>2022.0</v>
      </c>
      <c r="L2851" s="93" t="s">
        <v>197</v>
      </c>
      <c r="M2851" s="93">
        <v>2022.0</v>
      </c>
      <c r="N2851" s="93" t="s">
        <v>161</v>
      </c>
      <c r="O2851" s="65" t="str">
        <f t="shared" si="1"/>
        <v>015292060001</v>
      </c>
      <c r="P2851" s="65">
        <f t="shared" si="2"/>
        <v>7</v>
      </c>
      <c r="Q2851" s="65">
        <f t="shared" si="3"/>
        <v>6</v>
      </c>
      <c r="R2851" s="65" t="str">
        <f t="shared" si="12"/>
        <v>01.529.206/0001-76</v>
      </c>
      <c r="S2851" s="84"/>
      <c r="T2851" s="84" t="str">
        <f t="shared" si="10"/>
        <v/>
      </c>
      <c r="U2851" s="84" t="str">
        <f t="shared" si="11"/>
        <v/>
      </c>
      <c r="V2851" s="65" t="str">
        <f t="shared" si="5"/>
        <v/>
      </c>
      <c r="W2851" s="84"/>
      <c r="X2851" s="84"/>
      <c r="Y2851" s="85"/>
      <c r="Z2851" s="85"/>
      <c r="AA2851" s="65" t="str">
        <f t="shared" si="6"/>
        <v/>
      </c>
      <c r="AB2851" s="65" t="str">
        <f t="shared" si="7"/>
        <v/>
      </c>
      <c r="AC2851" s="86"/>
      <c r="AD2851" s="87" t="str">
        <f t="shared" si="8"/>
        <v/>
      </c>
      <c r="AE2851" s="84"/>
      <c r="AF2851" s="86">
        <f>IF(AC2851&gt;0,AC2851,'⚙️ Config'!$B$10)</f>
        <v>0.0075</v>
      </c>
      <c r="AG2851" s="88">
        <f t="shared" si="9"/>
        <v>19264.9731</v>
      </c>
      <c r="AH2851" s="88">
        <f>AG2851*'⚙️ Config'!$B$11</f>
        <v>96324.8655</v>
      </c>
      <c r="AI2851" s="88">
        <f>AH2851*'⚙️ Config'!$B$12</f>
        <v>28897.45965</v>
      </c>
      <c r="AJ2851" s="64"/>
      <c r="AK2851" s="84"/>
      <c r="AL2851" s="84"/>
      <c r="AM2851" s="84"/>
      <c r="AN2851" s="84"/>
      <c r="AO2851" s="84"/>
      <c r="AP2851" s="84"/>
      <c r="AQ2851" s="84"/>
    </row>
    <row r="2852" ht="15.0" customHeight="1">
      <c r="A2852" s="93">
        <v>2849.0</v>
      </c>
      <c r="B2852" s="94" t="s">
        <v>6126</v>
      </c>
      <c r="C2852" s="93" t="s">
        <v>141</v>
      </c>
      <c r="D2852" s="93" t="s">
        <v>6127</v>
      </c>
      <c r="E2852" s="95">
        <v>38.86</v>
      </c>
      <c r="F2852" s="93" t="s">
        <v>85</v>
      </c>
      <c r="G2852" s="93" t="s">
        <v>606</v>
      </c>
      <c r="H2852" s="96">
        <v>2567091.2</v>
      </c>
      <c r="I2852" s="93">
        <v>2.0</v>
      </c>
      <c r="J2852" s="97">
        <v>2.4</v>
      </c>
      <c r="K2852" s="94">
        <v>2024.0</v>
      </c>
      <c r="L2852" s="93" t="s">
        <v>448</v>
      </c>
      <c r="M2852" s="93">
        <v>2023.0</v>
      </c>
      <c r="N2852" s="93" t="s">
        <v>161</v>
      </c>
      <c r="O2852" s="65" t="str">
        <f t="shared" si="1"/>
        <v>303065210001</v>
      </c>
      <c r="P2852" s="65">
        <f t="shared" si="2"/>
        <v>3</v>
      </c>
      <c r="Q2852" s="65">
        <f t="shared" si="3"/>
        <v>2</v>
      </c>
      <c r="R2852" s="65" t="str">
        <f t="shared" si="12"/>
        <v>30.306.521/0001-32</v>
      </c>
      <c r="S2852" s="84"/>
      <c r="T2852" s="84" t="str">
        <f t="shared" si="10"/>
        <v/>
      </c>
      <c r="U2852" s="84" t="str">
        <f t="shared" si="11"/>
        <v/>
      </c>
      <c r="V2852" s="65" t="str">
        <f t="shared" si="5"/>
        <v/>
      </c>
      <c r="W2852" s="84"/>
      <c r="X2852" s="84"/>
      <c r="Y2852" s="85"/>
      <c r="Z2852" s="85"/>
      <c r="AA2852" s="65" t="str">
        <f t="shared" si="6"/>
        <v/>
      </c>
      <c r="AB2852" s="65" t="str">
        <f t="shared" si="7"/>
        <v/>
      </c>
      <c r="AC2852" s="86"/>
      <c r="AD2852" s="87" t="str">
        <f t="shared" si="8"/>
        <v/>
      </c>
      <c r="AE2852" s="84"/>
      <c r="AF2852" s="86">
        <f>IF(AC2852&gt;0,AC2852,'⚙️ Config'!$B$10)</f>
        <v>0.0075</v>
      </c>
      <c r="AG2852" s="88">
        <f t="shared" si="9"/>
        <v>19253.184</v>
      </c>
      <c r="AH2852" s="88">
        <f>AG2852*'⚙️ Config'!$B$11</f>
        <v>96265.92</v>
      </c>
      <c r="AI2852" s="88">
        <f>AH2852*'⚙️ Config'!$B$12</f>
        <v>28879.776</v>
      </c>
      <c r="AJ2852" s="64"/>
      <c r="AK2852" s="84"/>
      <c r="AL2852" s="84"/>
      <c r="AM2852" s="84"/>
      <c r="AN2852" s="84"/>
      <c r="AO2852" s="84"/>
      <c r="AP2852" s="84"/>
      <c r="AQ2852" s="84"/>
    </row>
    <row r="2853" ht="15.0" customHeight="1">
      <c r="A2853" s="93">
        <v>2850.0</v>
      </c>
      <c r="B2853" s="94" t="s">
        <v>6128</v>
      </c>
      <c r="C2853" s="93" t="s">
        <v>141</v>
      </c>
      <c r="D2853" s="93" t="s">
        <v>6129</v>
      </c>
      <c r="E2853" s="95">
        <v>28.99</v>
      </c>
      <c r="F2853" s="93" t="s">
        <v>85</v>
      </c>
      <c r="G2853" s="93" t="s">
        <v>606</v>
      </c>
      <c r="H2853" s="96">
        <v>2562308.63</v>
      </c>
      <c r="I2853" s="93">
        <v>2.0</v>
      </c>
      <c r="J2853" s="97">
        <v>3.2</v>
      </c>
      <c r="K2853" s="94">
        <v>2023.0</v>
      </c>
      <c r="L2853" s="93" t="s">
        <v>387</v>
      </c>
      <c r="M2853" s="93">
        <v>2023.0</v>
      </c>
      <c r="N2853" s="93" t="s">
        <v>161</v>
      </c>
      <c r="O2853" s="65" t="str">
        <f t="shared" si="1"/>
        <v>375951250001</v>
      </c>
      <c r="P2853" s="65">
        <f t="shared" si="2"/>
        <v>1</v>
      </c>
      <c r="Q2853" s="65">
        <f t="shared" si="3"/>
        <v>1</v>
      </c>
      <c r="R2853" s="65" t="str">
        <f t="shared" si="12"/>
        <v>37.595.125/0001-11</v>
      </c>
      <c r="S2853" s="84"/>
      <c r="T2853" s="84" t="str">
        <f t="shared" si="10"/>
        <v/>
      </c>
      <c r="U2853" s="84" t="str">
        <f t="shared" si="11"/>
        <v/>
      </c>
      <c r="V2853" s="65" t="str">
        <f t="shared" si="5"/>
        <v/>
      </c>
      <c r="W2853" s="84"/>
      <c r="X2853" s="84"/>
      <c r="Y2853" s="85"/>
      <c r="Z2853" s="85"/>
      <c r="AA2853" s="65" t="str">
        <f t="shared" si="6"/>
        <v/>
      </c>
      <c r="AB2853" s="65" t="str">
        <f t="shared" si="7"/>
        <v/>
      </c>
      <c r="AC2853" s="86"/>
      <c r="AD2853" s="87" t="str">
        <f t="shared" si="8"/>
        <v/>
      </c>
      <c r="AE2853" s="84"/>
      <c r="AF2853" s="86">
        <f>IF(AC2853&gt;0,AC2853,'⚙️ Config'!$B$10)</f>
        <v>0.0075</v>
      </c>
      <c r="AG2853" s="88">
        <f t="shared" si="9"/>
        <v>19217.31473</v>
      </c>
      <c r="AH2853" s="88">
        <f>AG2853*'⚙️ Config'!$B$11</f>
        <v>96086.57363</v>
      </c>
      <c r="AI2853" s="88">
        <f>AH2853*'⚙️ Config'!$B$12</f>
        <v>28825.97209</v>
      </c>
      <c r="AJ2853" s="64"/>
      <c r="AK2853" s="84"/>
      <c r="AL2853" s="84"/>
      <c r="AM2853" s="84"/>
      <c r="AN2853" s="84"/>
      <c r="AO2853" s="84"/>
      <c r="AP2853" s="84"/>
      <c r="AQ2853" s="84"/>
    </row>
    <row r="2854" ht="15.0" customHeight="1">
      <c r="A2854" s="93">
        <v>2851.0</v>
      </c>
      <c r="B2854" s="94" t="s">
        <v>6130</v>
      </c>
      <c r="C2854" s="93" t="s">
        <v>141</v>
      </c>
      <c r="D2854" s="93" t="s">
        <v>6131</v>
      </c>
      <c r="E2854" s="95">
        <v>69.33</v>
      </c>
      <c r="F2854" s="93" t="s">
        <v>85</v>
      </c>
      <c r="G2854" s="93" t="s">
        <v>606</v>
      </c>
      <c r="H2854" s="96">
        <v>2552828.53</v>
      </c>
      <c r="I2854" s="93">
        <v>1.0</v>
      </c>
      <c r="J2854" s="97">
        <v>2.9</v>
      </c>
      <c r="K2854" s="94">
        <v>2025.0</v>
      </c>
      <c r="L2854" s="93" t="s">
        <v>202</v>
      </c>
      <c r="M2854" s="93">
        <v>2023.0</v>
      </c>
      <c r="N2854" s="93" t="s">
        <v>208</v>
      </c>
      <c r="O2854" s="65" t="str">
        <f t="shared" si="1"/>
        <v>242612060001</v>
      </c>
      <c r="P2854" s="65">
        <f t="shared" si="2"/>
        <v>3</v>
      </c>
      <c r="Q2854" s="65">
        <f t="shared" si="3"/>
        <v>3</v>
      </c>
      <c r="R2854" s="65" t="str">
        <f t="shared" si="12"/>
        <v>24.261.206/0001-33</v>
      </c>
      <c r="S2854" s="84"/>
      <c r="T2854" s="84" t="str">
        <f t="shared" si="10"/>
        <v/>
      </c>
      <c r="U2854" s="84" t="str">
        <f t="shared" si="11"/>
        <v/>
      </c>
      <c r="V2854" s="65" t="str">
        <f t="shared" si="5"/>
        <v/>
      </c>
      <c r="W2854" s="84"/>
      <c r="X2854" s="84"/>
      <c r="Y2854" s="85"/>
      <c r="Z2854" s="85"/>
      <c r="AA2854" s="65" t="str">
        <f t="shared" si="6"/>
        <v/>
      </c>
      <c r="AB2854" s="65" t="str">
        <f t="shared" si="7"/>
        <v/>
      </c>
      <c r="AC2854" s="86"/>
      <c r="AD2854" s="87" t="str">
        <f t="shared" si="8"/>
        <v/>
      </c>
      <c r="AE2854" s="84"/>
      <c r="AF2854" s="86">
        <f>IF(AC2854&gt;0,AC2854,'⚙️ Config'!$B$10)</f>
        <v>0.0075</v>
      </c>
      <c r="AG2854" s="88">
        <f t="shared" si="9"/>
        <v>19146.21398</v>
      </c>
      <c r="AH2854" s="88">
        <f>AG2854*'⚙️ Config'!$B$11</f>
        <v>95731.06988</v>
      </c>
      <c r="AI2854" s="88">
        <f>AH2854*'⚙️ Config'!$B$12</f>
        <v>28719.32096</v>
      </c>
      <c r="AJ2854" s="64"/>
      <c r="AK2854" s="84"/>
      <c r="AL2854" s="84"/>
      <c r="AM2854" s="84"/>
      <c r="AN2854" s="84"/>
      <c r="AO2854" s="84"/>
      <c r="AP2854" s="84"/>
      <c r="AQ2854" s="84"/>
    </row>
    <row r="2855" ht="15.0" customHeight="1">
      <c r="A2855" s="93">
        <v>2852.0</v>
      </c>
      <c r="B2855" s="94" t="s">
        <v>6132</v>
      </c>
      <c r="C2855" s="93" t="s">
        <v>141</v>
      </c>
      <c r="D2855" s="93" t="s">
        <v>6133</v>
      </c>
      <c r="E2855" s="95">
        <v>35.07</v>
      </c>
      <c r="F2855" s="93" t="s">
        <v>85</v>
      </c>
      <c r="G2855" s="93" t="s">
        <v>606</v>
      </c>
      <c r="H2855" s="96">
        <v>2552387.46</v>
      </c>
      <c r="I2855" s="93">
        <v>2.0</v>
      </c>
      <c r="J2855" s="97">
        <v>2.3</v>
      </c>
      <c r="K2855" s="94">
        <v>2023.0</v>
      </c>
      <c r="L2855" s="93" t="s">
        <v>387</v>
      </c>
      <c r="M2855" s="93">
        <v>2023.0</v>
      </c>
      <c r="N2855" s="93" t="s">
        <v>161</v>
      </c>
      <c r="O2855" s="65" t="str">
        <f t="shared" si="1"/>
        <v>005321250001</v>
      </c>
      <c r="P2855" s="65">
        <f t="shared" si="2"/>
        <v>6</v>
      </c>
      <c r="Q2855" s="65">
        <f t="shared" si="3"/>
        <v>2</v>
      </c>
      <c r="R2855" s="65" t="str">
        <f t="shared" si="12"/>
        <v>00.532.125/0001-62</v>
      </c>
      <c r="S2855" s="84"/>
      <c r="T2855" s="84" t="str">
        <f t="shared" si="10"/>
        <v/>
      </c>
      <c r="U2855" s="84" t="str">
        <f t="shared" si="11"/>
        <v/>
      </c>
      <c r="V2855" s="65" t="str">
        <f t="shared" si="5"/>
        <v/>
      </c>
      <c r="W2855" s="84"/>
      <c r="X2855" s="84"/>
      <c r="Y2855" s="85"/>
      <c r="Z2855" s="85"/>
      <c r="AA2855" s="65" t="str">
        <f t="shared" si="6"/>
        <v/>
      </c>
      <c r="AB2855" s="65" t="str">
        <f t="shared" si="7"/>
        <v/>
      </c>
      <c r="AC2855" s="86"/>
      <c r="AD2855" s="87" t="str">
        <f t="shared" si="8"/>
        <v/>
      </c>
      <c r="AE2855" s="84"/>
      <c r="AF2855" s="86">
        <f>IF(AC2855&gt;0,AC2855,'⚙️ Config'!$B$10)</f>
        <v>0.0075</v>
      </c>
      <c r="AG2855" s="88">
        <f t="shared" si="9"/>
        <v>19142.90595</v>
      </c>
      <c r="AH2855" s="88">
        <f>AG2855*'⚙️ Config'!$B$11</f>
        <v>95714.52975</v>
      </c>
      <c r="AI2855" s="88">
        <f>AH2855*'⚙️ Config'!$B$12</f>
        <v>28714.35893</v>
      </c>
      <c r="AJ2855" s="64"/>
      <c r="AK2855" s="84"/>
      <c r="AL2855" s="84"/>
      <c r="AM2855" s="84"/>
      <c r="AN2855" s="84"/>
      <c r="AO2855" s="84"/>
      <c r="AP2855" s="84"/>
      <c r="AQ2855" s="84"/>
    </row>
    <row r="2856" ht="15.0" customHeight="1">
      <c r="A2856" s="93">
        <v>2853.0</v>
      </c>
      <c r="B2856" s="94" t="s">
        <v>6134</v>
      </c>
      <c r="C2856" s="93" t="s">
        <v>141</v>
      </c>
      <c r="D2856" s="93" t="s">
        <v>6135</v>
      </c>
      <c r="E2856" s="95">
        <v>39.24</v>
      </c>
      <c r="F2856" s="93" t="s">
        <v>85</v>
      </c>
      <c r="G2856" s="93" t="s">
        <v>606</v>
      </c>
      <c r="H2856" s="96">
        <v>2552369.72</v>
      </c>
      <c r="I2856" s="93">
        <v>2.0</v>
      </c>
      <c r="J2856" s="97">
        <v>2.7</v>
      </c>
      <c r="K2856" s="94">
        <v>2024.0</v>
      </c>
      <c r="L2856" s="93" t="s">
        <v>630</v>
      </c>
      <c r="M2856" s="93">
        <v>2023.0</v>
      </c>
      <c r="N2856" s="93" t="s">
        <v>161</v>
      </c>
      <c r="O2856" s="65" t="str">
        <f t="shared" si="1"/>
        <v>120358490001</v>
      </c>
      <c r="P2856" s="65">
        <f t="shared" si="2"/>
        <v>8</v>
      </c>
      <c r="Q2856" s="65">
        <f t="shared" si="3"/>
        <v>0</v>
      </c>
      <c r="R2856" s="65" t="str">
        <f t="shared" si="12"/>
        <v>12.035.849/0001-80</v>
      </c>
      <c r="S2856" s="84"/>
      <c r="T2856" s="84" t="str">
        <f t="shared" si="10"/>
        <v/>
      </c>
      <c r="U2856" s="84" t="str">
        <f t="shared" si="11"/>
        <v/>
      </c>
      <c r="V2856" s="65" t="str">
        <f t="shared" si="5"/>
        <v/>
      </c>
      <c r="W2856" s="84"/>
      <c r="X2856" s="84"/>
      <c r="Y2856" s="85"/>
      <c r="Z2856" s="85"/>
      <c r="AA2856" s="65" t="str">
        <f t="shared" si="6"/>
        <v/>
      </c>
      <c r="AB2856" s="65" t="str">
        <f t="shared" si="7"/>
        <v/>
      </c>
      <c r="AC2856" s="86"/>
      <c r="AD2856" s="87" t="str">
        <f t="shared" si="8"/>
        <v/>
      </c>
      <c r="AE2856" s="84"/>
      <c r="AF2856" s="86">
        <f>IF(AC2856&gt;0,AC2856,'⚙️ Config'!$B$10)</f>
        <v>0.0075</v>
      </c>
      <c r="AG2856" s="88">
        <f t="shared" si="9"/>
        <v>19142.7729</v>
      </c>
      <c r="AH2856" s="88">
        <f>AG2856*'⚙️ Config'!$B$11</f>
        <v>95713.8645</v>
      </c>
      <c r="AI2856" s="88">
        <f>AH2856*'⚙️ Config'!$B$12</f>
        <v>28714.15935</v>
      </c>
      <c r="AJ2856" s="64"/>
      <c r="AK2856" s="84"/>
      <c r="AL2856" s="84"/>
      <c r="AM2856" s="84"/>
      <c r="AN2856" s="84"/>
      <c r="AO2856" s="84"/>
      <c r="AP2856" s="84"/>
      <c r="AQ2856" s="84"/>
    </row>
    <row r="2857" ht="15.0" customHeight="1">
      <c r="A2857" s="93">
        <v>2854.0</v>
      </c>
      <c r="B2857" s="94" t="s">
        <v>6136</v>
      </c>
      <c r="C2857" s="93" t="s">
        <v>141</v>
      </c>
      <c r="D2857" s="93" t="s">
        <v>6137</v>
      </c>
      <c r="E2857" s="95">
        <v>45.99</v>
      </c>
      <c r="F2857" s="93" t="s">
        <v>85</v>
      </c>
      <c r="G2857" s="93" t="s">
        <v>606</v>
      </c>
      <c r="H2857" s="96">
        <v>2550112.71</v>
      </c>
      <c r="I2857" s="93">
        <v>1.0</v>
      </c>
      <c r="J2857" s="97">
        <v>2.2</v>
      </c>
      <c r="K2857" s="94">
        <v>2024.0</v>
      </c>
      <c r="L2857" s="93" t="s">
        <v>202</v>
      </c>
      <c r="M2857" s="93">
        <v>2024.0</v>
      </c>
      <c r="N2857" s="93" t="s">
        <v>161</v>
      </c>
      <c r="O2857" s="65" t="str">
        <f t="shared" si="1"/>
        <v>122135620001</v>
      </c>
      <c r="P2857" s="65">
        <f t="shared" si="2"/>
        <v>0</v>
      </c>
      <c r="Q2857" s="65">
        <f t="shared" si="3"/>
        <v>0</v>
      </c>
      <c r="R2857" s="65" t="str">
        <f t="shared" si="12"/>
        <v>12.213.562/0001-00</v>
      </c>
      <c r="S2857" s="84"/>
      <c r="T2857" s="84" t="str">
        <f t="shared" si="10"/>
        <v/>
      </c>
      <c r="U2857" s="84" t="str">
        <f t="shared" si="11"/>
        <v/>
      </c>
      <c r="V2857" s="65" t="str">
        <f t="shared" si="5"/>
        <v/>
      </c>
      <c r="W2857" s="84"/>
      <c r="X2857" s="84"/>
      <c r="Y2857" s="85"/>
      <c r="Z2857" s="85"/>
      <c r="AA2857" s="65" t="str">
        <f t="shared" si="6"/>
        <v/>
      </c>
      <c r="AB2857" s="65" t="str">
        <f t="shared" si="7"/>
        <v/>
      </c>
      <c r="AC2857" s="86"/>
      <c r="AD2857" s="87" t="str">
        <f t="shared" si="8"/>
        <v/>
      </c>
      <c r="AE2857" s="84"/>
      <c r="AF2857" s="86">
        <f>IF(AC2857&gt;0,AC2857,'⚙️ Config'!$B$10)</f>
        <v>0.0075</v>
      </c>
      <c r="AG2857" s="88">
        <f t="shared" si="9"/>
        <v>19125.84533</v>
      </c>
      <c r="AH2857" s="88">
        <f>AG2857*'⚙️ Config'!$B$11</f>
        <v>95629.22663</v>
      </c>
      <c r="AI2857" s="88">
        <f>AH2857*'⚙️ Config'!$B$12</f>
        <v>28688.76799</v>
      </c>
      <c r="AJ2857" s="64"/>
      <c r="AK2857" s="84"/>
      <c r="AL2857" s="84"/>
      <c r="AM2857" s="84"/>
      <c r="AN2857" s="84"/>
      <c r="AO2857" s="84"/>
      <c r="AP2857" s="84"/>
      <c r="AQ2857" s="84"/>
    </row>
    <row r="2858" ht="15.0" customHeight="1">
      <c r="A2858" s="93">
        <v>2855.0</v>
      </c>
      <c r="B2858" s="94" t="s">
        <v>6138</v>
      </c>
      <c r="C2858" s="93" t="s">
        <v>141</v>
      </c>
      <c r="D2858" s="93" t="s">
        <v>6139</v>
      </c>
      <c r="E2858" s="95">
        <v>30.7</v>
      </c>
      <c r="F2858" s="93" t="s">
        <v>85</v>
      </c>
      <c r="G2858" s="93" t="s">
        <v>606</v>
      </c>
      <c r="H2858" s="96">
        <v>2547137.14</v>
      </c>
      <c r="I2858" s="93">
        <v>2.0</v>
      </c>
      <c r="J2858" s="97">
        <v>3.7</v>
      </c>
      <c r="K2858" s="94">
        <v>2024.0</v>
      </c>
      <c r="L2858" s="93" t="s">
        <v>630</v>
      </c>
      <c r="M2858" s="93">
        <v>2022.0</v>
      </c>
      <c r="N2858" s="93" t="s">
        <v>161</v>
      </c>
      <c r="O2858" s="65" t="str">
        <f t="shared" si="1"/>
        <v>330757830001</v>
      </c>
      <c r="P2858" s="65">
        <f t="shared" si="2"/>
        <v>2</v>
      </c>
      <c r="Q2858" s="65">
        <f t="shared" si="3"/>
        <v>1</v>
      </c>
      <c r="R2858" s="65" t="str">
        <f t="shared" si="12"/>
        <v>33.075.783/0001-21</v>
      </c>
      <c r="S2858" s="84"/>
      <c r="T2858" s="84" t="str">
        <f t="shared" si="10"/>
        <v/>
      </c>
      <c r="U2858" s="84" t="str">
        <f t="shared" si="11"/>
        <v/>
      </c>
      <c r="V2858" s="65" t="str">
        <f t="shared" si="5"/>
        <v/>
      </c>
      <c r="W2858" s="84"/>
      <c r="X2858" s="84"/>
      <c r="Y2858" s="85"/>
      <c r="Z2858" s="85"/>
      <c r="AA2858" s="65" t="str">
        <f t="shared" si="6"/>
        <v/>
      </c>
      <c r="AB2858" s="65" t="str">
        <f t="shared" si="7"/>
        <v/>
      </c>
      <c r="AC2858" s="86"/>
      <c r="AD2858" s="87" t="str">
        <f t="shared" si="8"/>
        <v/>
      </c>
      <c r="AE2858" s="84"/>
      <c r="AF2858" s="86">
        <f>IF(AC2858&gt;0,AC2858,'⚙️ Config'!$B$10)</f>
        <v>0.0075</v>
      </c>
      <c r="AG2858" s="88">
        <f t="shared" si="9"/>
        <v>19103.52855</v>
      </c>
      <c r="AH2858" s="88">
        <f>AG2858*'⚙️ Config'!$B$11</f>
        <v>95517.64275</v>
      </c>
      <c r="AI2858" s="88">
        <f>AH2858*'⚙️ Config'!$B$12</f>
        <v>28655.29283</v>
      </c>
      <c r="AJ2858" s="64"/>
      <c r="AK2858" s="84"/>
      <c r="AL2858" s="84"/>
      <c r="AM2858" s="84"/>
      <c r="AN2858" s="84"/>
      <c r="AO2858" s="84"/>
      <c r="AP2858" s="84"/>
      <c r="AQ2858" s="84"/>
    </row>
    <row r="2859" ht="15.0" customHeight="1">
      <c r="A2859" s="93">
        <v>2856.0</v>
      </c>
      <c r="B2859" s="94" t="s">
        <v>6140</v>
      </c>
      <c r="C2859" s="93" t="s">
        <v>141</v>
      </c>
      <c r="D2859" s="93" t="s">
        <v>6141</v>
      </c>
      <c r="E2859" s="95">
        <v>29.51</v>
      </c>
      <c r="F2859" s="93" t="s">
        <v>85</v>
      </c>
      <c r="G2859" s="93" t="s">
        <v>606</v>
      </c>
      <c r="H2859" s="96">
        <v>2545619.55</v>
      </c>
      <c r="I2859" s="93">
        <v>2.0</v>
      </c>
      <c r="J2859" s="97">
        <v>3.1</v>
      </c>
      <c r="K2859" s="94">
        <v>2023.0</v>
      </c>
      <c r="L2859" s="93" t="s">
        <v>5243</v>
      </c>
      <c r="M2859" s="93">
        <v>2023.0</v>
      </c>
      <c r="N2859" s="93" t="s">
        <v>145</v>
      </c>
      <c r="O2859" s="65" t="str">
        <f t="shared" si="1"/>
        <v>589523260001</v>
      </c>
      <c r="P2859" s="65">
        <f t="shared" si="2"/>
        <v>0</v>
      </c>
      <c r="Q2859" s="65">
        <f t="shared" si="3"/>
        <v>7</v>
      </c>
      <c r="R2859" s="65" t="str">
        <f t="shared" si="12"/>
        <v>58.952.326/0001-07</v>
      </c>
      <c r="S2859" s="84"/>
      <c r="T2859" s="84" t="str">
        <f t="shared" si="10"/>
        <v/>
      </c>
      <c r="U2859" s="84" t="str">
        <f t="shared" si="11"/>
        <v/>
      </c>
      <c r="V2859" s="65" t="str">
        <f t="shared" si="5"/>
        <v/>
      </c>
      <c r="W2859" s="84"/>
      <c r="X2859" s="84"/>
      <c r="Y2859" s="85"/>
      <c r="Z2859" s="85"/>
      <c r="AA2859" s="65" t="str">
        <f t="shared" si="6"/>
        <v/>
      </c>
      <c r="AB2859" s="65" t="str">
        <f t="shared" si="7"/>
        <v/>
      </c>
      <c r="AC2859" s="86"/>
      <c r="AD2859" s="87" t="str">
        <f t="shared" si="8"/>
        <v/>
      </c>
      <c r="AE2859" s="84"/>
      <c r="AF2859" s="86">
        <f>IF(AC2859&gt;0,AC2859,'⚙️ Config'!$B$10)</f>
        <v>0.0075</v>
      </c>
      <c r="AG2859" s="88">
        <f t="shared" si="9"/>
        <v>19092.14663</v>
      </c>
      <c r="AH2859" s="88">
        <f>AG2859*'⚙️ Config'!$B$11</f>
        <v>95460.73313</v>
      </c>
      <c r="AI2859" s="88">
        <f>AH2859*'⚙️ Config'!$B$12</f>
        <v>28638.21994</v>
      </c>
      <c r="AJ2859" s="64"/>
      <c r="AK2859" s="84"/>
      <c r="AL2859" s="84"/>
      <c r="AM2859" s="84"/>
      <c r="AN2859" s="84"/>
      <c r="AO2859" s="84"/>
      <c r="AP2859" s="84"/>
      <c r="AQ2859" s="84"/>
    </row>
    <row r="2860" ht="15.0" customHeight="1">
      <c r="A2860" s="93">
        <v>2857.0</v>
      </c>
      <c r="B2860" s="94" t="s">
        <v>6142</v>
      </c>
      <c r="C2860" s="93" t="s">
        <v>141</v>
      </c>
      <c r="D2860" s="93" t="s">
        <v>6143</v>
      </c>
      <c r="E2860" s="95">
        <v>34.12</v>
      </c>
      <c r="F2860" s="93" t="s">
        <v>85</v>
      </c>
      <c r="G2860" s="93" t="s">
        <v>606</v>
      </c>
      <c r="H2860" s="96">
        <v>2536947.8</v>
      </c>
      <c r="I2860" s="93">
        <v>2.0</v>
      </c>
      <c r="J2860" s="97">
        <v>2.5</v>
      </c>
      <c r="K2860" s="94">
        <v>2023.0</v>
      </c>
      <c r="L2860" s="93" t="s">
        <v>202</v>
      </c>
      <c r="M2860" s="93">
        <v>2023.0</v>
      </c>
      <c r="N2860" s="93" t="s">
        <v>161</v>
      </c>
      <c r="O2860" s="65" t="str">
        <f t="shared" si="1"/>
        <v>340930990001</v>
      </c>
      <c r="P2860" s="65">
        <f t="shared" si="2"/>
        <v>3</v>
      </c>
      <c r="Q2860" s="65">
        <f t="shared" si="3"/>
        <v>5</v>
      </c>
      <c r="R2860" s="65" t="str">
        <f t="shared" si="12"/>
        <v>34.093.099/0001-35</v>
      </c>
      <c r="S2860" s="84"/>
      <c r="T2860" s="84" t="str">
        <f t="shared" si="10"/>
        <v/>
      </c>
      <c r="U2860" s="84" t="str">
        <f t="shared" si="11"/>
        <v/>
      </c>
      <c r="V2860" s="65" t="str">
        <f t="shared" si="5"/>
        <v/>
      </c>
      <c r="W2860" s="84"/>
      <c r="X2860" s="84"/>
      <c r="Y2860" s="85"/>
      <c r="Z2860" s="85"/>
      <c r="AA2860" s="65" t="str">
        <f t="shared" si="6"/>
        <v/>
      </c>
      <c r="AB2860" s="65" t="str">
        <f t="shared" si="7"/>
        <v/>
      </c>
      <c r="AC2860" s="86"/>
      <c r="AD2860" s="87" t="str">
        <f t="shared" si="8"/>
        <v/>
      </c>
      <c r="AE2860" s="84"/>
      <c r="AF2860" s="86">
        <f>IF(AC2860&gt;0,AC2860,'⚙️ Config'!$B$10)</f>
        <v>0.0075</v>
      </c>
      <c r="AG2860" s="88">
        <f t="shared" si="9"/>
        <v>19027.1085</v>
      </c>
      <c r="AH2860" s="88">
        <f>AG2860*'⚙️ Config'!$B$11</f>
        <v>95135.5425</v>
      </c>
      <c r="AI2860" s="88">
        <f>AH2860*'⚙️ Config'!$B$12</f>
        <v>28540.66275</v>
      </c>
      <c r="AJ2860" s="64"/>
      <c r="AK2860" s="84"/>
      <c r="AL2860" s="84"/>
      <c r="AM2860" s="84"/>
      <c r="AN2860" s="84"/>
      <c r="AO2860" s="84"/>
      <c r="AP2860" s="84"/>
      <c r="AQ2860" s="84"/>
    </row>
    <row r="2861" ht="15.0" customHeight="1">
      <c r="A2861" s="93">
        <v>2858.0</v>
      </c>
      <c r="B2861" s="94" t="s">
        <v>6144</v>
      </c>
      <c r="C2861" s="93" t="s">
        <v>141</v>
      </c>
      <c r="D2861" s="93" t="s">
        <v>6145</v>
      </c>
      <c r="E2861" s="95">
        <v>30.56</v>
      </c>
      <c r="F2861" s="93" t="s">
        <v>85</v>
      </c>
      <c r="G2861" s="93" t="s">
        <v>606</v>
      </c>
      <c r="H2861" s="96">
        <v>2535188.53</v>
      </c>
      <c r="I2861" s="93">
        <v>2.0</v>
      </c>
      <c r="J2861" s="97">
        <v>3.2</v>
      </c>
      <c r="K2861" s="94">
        <v>2023.0</v>
      </c>
      <c r="L2861" s="93" t="s">
        <v>448</v>
      </c>
      <c r="M2861" s="93">
        <v>2023.0</v>
      </c>
      <c r="N2861" s="93" t="s">
        <v>161</v>
      </c>
      <c r="O2861" s="65" t="str">
        <f t="shared" si="1"/>
        <v>149141010001</v>
      </c>
      <c r="P2861" s="65">
        <f t="shared" si="2"/>
        <v>8</v>
      </c>
      <c r="Q2861" s="65">
        <f t="shared" si="3"/>
        <v>2</v>
      </c>
      <c r="R2861" s="65" t="str">
        <f t="shared" si="12"/>
        <v>14.914.101/0001-82</v>
      </c>
      <c r="S2861" s="84"/>
      <c r="T2861" s="84" t="str">
        <f t="shared" si="10"/>
        <v/>
      </c>
      <c r="U2861" s="84" t="str">
        <f t="shared" si="11"/>
        <v/>
      </c>
      <c r="V2861" s="65" t="str">
        <f t="shared" si="5"/>
        <v/>
      </c>
      <c r="W2861" s="84"/>
      <c r="X2861" s="84"/>
      <c r="Y2861" s="85"/>
      <c r="Z2861" s="85"/>
      <c r="AA2861" s="65" t="str">
        <f t="shared" si="6"/>
        <v/>
      </c>
      <c r="AB2861" s="65" t="str">
        <f t="shared" si="7"/>
        <v/>
      </c>
      <c r="AC2861" s="86"/>
      <c r="AD2861" s="87" t="str">
        <f t="shared" si="8"/>
        <v/>
      </c>
      <c r="AE2861" s="84"/>
      <c r="AF2861" s="86">
        <f>IF(AC2861&gt;0,AC2861,'⚙️ Config'!$B$10)</f>
        <v>0.0075</v>
      </c>
      <c r="AG2861" s="88">
        <f t="shared" si="9"/>
        <v>19013.91398</v>
      </c>
      <c r="AH2861" s="88">
        <f>AG2861*'⚙️ Config'!$B$11</f>
        <v>95069.56988</v>
      </c>
      <c r="AI2861" s="88">
        <f>AH2861*'⚙️ Config'!$B$12</f>
        <v>28520.87096</v>
      </c>
      <c r="AJ2861" s="64"/>
      <c r="AK2861" s="84"/>
      <c r="AL2861" s="84"/>
      <c r="AM2861" s="84"/>
      <c r="AN2861" s="84"/>
      <c r="AO2861" s="84"/>
      <c r="AP2861" s="84"/>
      <c r="AQ2861" s="84"/>
    </row>
    <row r="2862" ht="15.0" customHeight="1">
      <c r="A2862" s="93">
        <v>2859.0</v>
      </c>
      <c r="B2862" s="94" t="s">
        <v>6146</v>
      </c>
      <c r="C2862" s="93" t="s">
        <v>141</v>
      </c>
      <c r="D2862" s="93" t="s">
        <v>6147</v>
      </c>
      <c r="E2862" s="95">
        <v>35.59</v>
      </c>
      <c r="F2862" s="93" t="s">
        <v>85</v>
      </c>
      <c r="G2862" s="93" t="s">
        <v>606</v>
      </c>
      <c r="H2862" s="96">
        <v>2534522.97</v>
      </c>
      <c r="I2862" s="93">
        <v>2.0</v>
      </c>
      <c r="J2862" s="97">
        <v>3.3</v>
      </c>
      <c r="K2862" s="94">
        <v>2024.0</v>
      </c>
      <c r="L2862" s="93" t="s">
        <v>856</v>
      </c>
      <c r="M2862" s="93">
        <v>2022.0</v>
      </c>
      <c r="N2862" s="93" t="s">
        <v>161</v>
      </c>
      <c r="O2862" s="65" t="str">
        <f t="shared" si="1"/>
        <v>252861420001</v>
      </c>
      <c r="P2862" s="65">
        <f t="shared" si="2"/>
        <v>9</v>
      </c>
      <c r="Q2862" s="65">
        <f t="shared" si="3"/>
        <v>8</v>
      </c>
      <c r="R2862" s="65" t="str">
        <f t="shared" si="12"/>
        <v>25.286.142/0001-98</v>
      </c>
      <c r="S2862" s="84"/>
      <c r="T2862" s="84" t="str">
        <f t="shared" si="10"/>
        <v/>
      </c>
      <c r="U2862" s="84" t="str">
        <f t="shared" si="11"/>
        <v/>
      </c>
      <c r="V2862" s="65" t="str">
        <f t="shared" si="5"/>
        <v/>
      </c>
      <c r="W2862" s="84"/>
      <c r="X2862" s="84"/>
      <c r="Y2862" s="85"/>
      <c r="Z2862" s="85"/>
      <c r="AA2862" s="65" t="str">
        <f t="shared" si="6"/>
        <v/>
      </c>
      <c r="AB2862" s="65" t="str">
        <f t="shared" si="7"/>
        <v/>
      </c>
      <c r="AC2862" s="86"/>
      <c r="AD2862" s="87" t="str">
        <f t="shared" si="8"/>
        <v/>
      </c>
      <c r="AE2862" s="84"/>
      <c r="AF2862" s="86">
        <f>IF(AC2862&gt;0,AC2862,'⚙️ Config'!$B$10)</f>
        <v>0.0075</v>
      </c>
      <c r="AG2862" s="88">
        <f t="shared" si="9"/>
        <v>19008.92228</v>
      </c>
      <c r="AH2862" s="88">
        <f>AG2862*'⚙️ Config'!$B$11</f>
        <v>95044.61138</v>
      </c>
      <c r="AI2862" s="88">
        <f>AH2862*'⚙️ Config'!$B$12</f>
        <v>28513.38341</v>
      </c>
      <c r="AJ2862" s="64"/>
      <c r="AK2862" s="84"/>
      <c r="AL2862" s="84"/>
      <c r="AM2862" s="84"/>
      <c r="AN2862" s="84"/>
      <c r="AO2862" s="84"/>
      <c r="AP2862" s="84"/>
      <c r="AQ2862" s="84"/>
    </row>
    <row r="2863" ht="15.0" customHeight="1">
      <c r="A2863" s="93">
        <v>2860.0</v>
      </c>
      <c r="B2863" s="94" t="s">
        <v>6148</v>
      </c>
      <c r="C2863" s="93" t="s">
        <v>141</v>
      </c>
      <c r="D2863" s="93" t="s">
        <v>6149</v>
      </c>
      <c r="E2863" s="95">
        <v>43.4</v>
      </c>
      <c r="F2863" s="93" t="s">
        <v>85</v>
      </c>
      <c r="G2863" s="93" t="s">
        <v>606</v>
      </c>
      <c r="H2863" s="96">
        <v>2532937.23</v>
      </c>
      <c r="I2863" s="93">
        <v>1.0</v>
      </c>
      <c r="J2863" s="97">
        <v>2.5</v>
      </c>
      <c r="K2863" s="94">
        <v>2023.0</v>
      </c>
      <c r="L2863" s="93" t="s">
        <v>630</v>
      </c>
      <c r="M2863" s="93">
        <v>2023.0</v>
      </c>
      <c r="N2863" s="93" t="s">
        <v>161</v>
      </c>
      <c r="O2863" s="65" t="str">
        <f t="shared" si="1"/>
        <v>041215740001</v>
      </c>
      <c r="P2863" s="65">
        <f t="shared" si="2"/>
        <v>7</v>
      </c>
      <c r="Q2863" s="65">
        <f t="shared" si="3"/>
        <v>9</v>
      </c>
      <c r="R2863" s="65" t="str">
        <f t="shared" si="12"/>
        <v>04.121.574/0001-79</v>
      </c>
      <c r="S2863" s="84"/>
      <c r="T2863" s="84" t="str">
        <f t="shared" si="10"/>
        <v/>
      </c>
      <c r="U2863" s="84" t="str">
        <f t="shared" si="11"/>
        <v/>
      </c>
      <c r="V2863" s="65" t="str">
        <f t="shared" si="5"/>
        <v/>
      </c>
      <c r="W2863" s="84"/>
      <c r="X2863" s="84"/>
      <c r="Y2863" s="85"/>
      <c r="Z2863" s="85"/>
      <c r="AA2863" s="65" t="str">
        <f t="shared" si="6"/>
        <v/>
      </c>
      <c r="AB2863" s="65" t="str">
        <f t="shared" si="7"/>
        <v/>
      </c>
      <c r="AC2863" s="86"/>
      <c r="AD2863" s="87" t="str">
        <f t="shared" si="8"/>
        <v/>
      </c>
      <c r="AE2863" s="84"/>
      <c r="AF2863" s="86">
        <f>IF(AC2863&gt;0,AC2863,'⚙️ Config'!$B$10)</f>
        <v>0.0075</v>
      </c>
      <c r="AG2863" s="88">
        <f t="shared" si="9"/>
        <v>18997.02923</v>
      </c>
      <c r="AH2863" s="88">
        <f>AG2863*'⚙️ Config'!$B$11</f>
        <v>94985.14613</v>
      </c>
      <c r="AI2863" s="88">
        <f>AH2863*'⚙️ Config'!$B$12</f>
        <v>28495.54384</v>
      </c>
      <c r="AJ2863" s="64"/>
      <c r="AK2863" s="84"/>
      <c r="AL2863" s="84"/>
      <c r="AM2863" s="84"/>
      <c r="AN2863" s="84"/>
      <c r="AO2863" s="84"/>
      <c r="AP2863" s="84"/>
      <c r="AQ2863" s="84"/>
    </row>
    <row r="2864" ht="15.0" customHeight="1">
      <c r="A2864" s="93">
        <v>2861.0</v>
      </c>
      <c r="B2864" s="94" t="s">
        <v>6150</v>
      </c>
      <c r="C2864" s="93" t="s">
        <v>141</v>
      </c>
      <c r="D2864" s="93" t="s">
        <v>6151</v>
      </c>
      <c r="E2864" s="95">
        <v>27.28</v>
      </c>
      <c r="F2864" s="93" t="s">
        <v>85</v>
      </c>
      <c r="G2864" s="93" t="s">
        <v>606</v>
      </c>
      <c r="H2864" s="96">
        <v>2531698.06</v>
      </c>
      <c r="I2864" s="93">
        <v>2.0</v>
      </c>
      <c r="J2864" s="97">
        <v>3.7</v>
      </c>
      <c r="K2864" s="94">
        <v>2022.0</v>
      </c>
      <c r="L2864" s="93" t="s">
        <v>630</v>
      </c>
      <c r="M2864" s="93">
        <v>2022.0</v>
      </c>
      <c r="N2864" s="93" t="s">
        <v>161</v>
      </c>
      <c r="O2864" s="65" t="str">
        <f t="shared" si="1"/>
        <v>292296090001</v>
      </c>
      <c r="P2864" s="65">
        <f t="shared" si="2"/>
        <v>1</v>
      </c>
      <c r="Q2864" s="65">
        <f t="shared" si="3"/>
        <v>9</v>
      </c>
      <c r="R2864" s="65" t="str">
        <f t="shared" si="12"/>
        <v>29.229.609/0001-19</v>
      </c>
      <c r="S2864" s="84"/>
      <c r="T2864" s="84" t="str">
        <f t="shared" si="10"/>
        <v/>
      </c>
      <c r="U2864" s="84" t="str">
        <f t="shared" si="11"/>
        <v/>
      </c>
      <c r="V2864" s="65" t="str">
        <f t="shared" si="5"/>
        <v/>
      </c>
      <c r="W2864" s="84"/>
      <c r="X2864" s="84"/>
      <c r="Y2864" s="85"/>
      <c r="Z2864" s="85"/>
      <c r="AA2864" s="65" t="str">
        <f t="shared" si="6"/>
        <v/>
      </c>
      <c r="AB2864" s="65" t="str">
        <f t="shared" si="7"/>
        <v/>
      </c>
      <c r="AC2864" s="86"/>
      <c r="AD2864" s="87" t="str">
        <f t="shared" si="8"/>
        <v/>
      </c>
      <c r="AE2864" s="84"/>
      <c r="AF2864" s="86">
        <f>IF(AC2864&gt;0,AC2864,'⚙️ Config'!$B$10)</f>
        <v>0.0075</v>
      </c>
      <c r="AG2864" s="88">
        <f t="shared" si="9"/>
        <v>18987.73545</v>
      </c>
      <c r="AH2864" s="88">
        <f>AG2864*'⚙️ Config'!$B$11</f>
        <v>94938.67725</v>
      </c>
      <c r="AI2864" s="88">
        <f>AH2864*'⚙️ Config'!$B$12</f>
        <v>28481.60318</v>
      </c>
      <c r="AJ2864" s="64"/>
      <c r="AK2864" s="84"/>
      <c r="AL2864" s="84"/>
      <c r="AM2864" s="84"/>
      <c r="AN2864" s="84"/>
      <c r="AO2864" s="84"/>
      <c r="AP2864" s="84"/>
      <c r="AQ2864" s="84"/>
    </row>
    <row r="2865" ht="15.0" customHeight="1">
      <c r="A2865" s="93">
        <v>2862.0</v>
      </c>
      <c r="B2865" s="94" t="s">
        <v>6152</v>
      </c>
      <c r="C2865" s="93" t="s">
        <v>141</v>
      </c>
      <c r="D2865" s="93" t="s">
        <v>6153</v>
      </c>
      <c r="E2865" s="95">
        <v>35.98</v>
      </c>
      <c r="F2865" s="93" t="s">
        <v>85</v>
      </c>
      <c r="G2865" s="93" t="s">
        <v>606</v>
      </c>
      <c r="H2865" s="96">
        <v>2530999.36</v>
      </c>
      <c r="I2865" s="93">
        <v>1.0</v>
      </c>
      <c r="J2865" s="97">
        <v>3.9</v>
      </c>
      <c r="K2865" s="94">
        <v>2022.0</v>
      </c>
      <c r="L2865" s="93" t="s">
        <v>630</v>
      </c>
      <c r="M2865" s="93">
        <v>2022.0</v>
      </c>
      <c r="N2865" s="93" t="s">
        <v>145</v>
      </c>
      <c r="O2865" s="65" t="str">
        <f t="shared" si="1"/>
        <v>157375420001</v>
      </c>
      <c r="P2865" s="65">
        <f t="shared" si="2"/>
        <v>1</v>
      </c>
      <c r="Q2865" s="65">
        <f t="shared" si="3"/>
        <v>9</v>
      </c>
      <c r="R2865" s="65" t="str">
        <f t="shared" si="12"/>
        <v>15.737.542/0001-19</v>
      </c>
      <c r="S2865" s="84"/>
      <c r="T2865" s="84" t="str">
        <f t="shared" si="10"/>
        <v/>
      </c>
      <c r="U2865" s="84" t="str">
        <f t="shared" si="11"/>
        <v/>
      </c>
      <c r="V2865" s="65" t="str">
        <f t="shared" si="5"/>
        <v/>
      </c>
      <c r="W2865" s="84"/>
      <c r="X2865" s="84"/>
      <c r="Y2865" s="85"/>
      <c r="Z2865" s="85"/>
      <c r="AA2865" s="65" t="str">
        <f t="shared" si="6"/>
        <v/>
      </c>
      <c r="AB2865" s="65" t="str">
        <f t="shared" si="7"/>
        <v/>
      </c>
      <c r="AC2865" s="86"/>
      <c r="AD2865" s="87" t="str">
        <f t="shared" si="8"/>
        <v/>
      </c>
      <c r="AE2865" s="84"/>
      <c r="AF2865" s="86">
        <f>IF(AC2865&gt;0,AC2865,'⚙️ Config'!$B$10)</f>
        <v>0.0075</v>
      </c>
      <c r="AG2865" s="88">
        <f t="shared" si="9"/>
        <v>18982.4952</v>
      </c>
      <c r="AH2865" s="88">
        <f>AG2865*'⚙️ Config'!$B$11</f>
        <v>94912.476</v>
      </c>
      <c r="AI2865" s="88">
        <f>AH2865*'⚙️ Config'!$B$12</f>
        <v>28473.7428</v>
      </c>
      <c r="AJ2865" s="64"/>
      <c r="AK2865" s="84"/>
      <c r="AL2865" s="84"/>
      <c r="AM2865" s="84"/>
      <c r="AN2865" s="84"/>
      <c r="AO2865" s="84"/>
      <c r="AP2865" s="84"/>
      <c r="AQ2865" s="84"/>
    </row>
    <row r="2866" ht="15.0" customHeight="1">
      <c r="A2866" s="93">
        <v>2863.0</v>
      </c>
      <c r="B2866" s="94" t="s">
        <v>6154</v>
      </c>
      <c r="C2866" s="93" t="s">
        <v>141</v>
      </c>
      <c r="D2866" s="93" t="s">
        <v>6155</v>
      </c>
      <c r="E2866" s="95">
        <v>42.65</v>
      </c>
      <c r="F2866" s="93" t="s">
        <v>85</v>
      </c>
      <c r="G2866" s="93" t="s">
        <v>606</v>
      </c>
      <c r="H2866" s="96">
        <v>2529376.1</v>
      </c>
      <c r="I2866" s="93">
        <v>1.0</v>
      </c>
      <c r="J2866" s="97">
        <v>2.6</v>
      </c>
      <c r="K2866" s="94">
        <v>2023.0</v>
      </c>
      <c r="L2866" s="93" t="s">
        <v>268</v>
      </c>
      <c r="M2866" s="93">
        <v>2023.0</v>
      </c>
      <c r="N2866" s="93" t="s">
        <v>161</v>
      </c>
      <c r="O2866" s="65" t="str">
        <f t="shared" si="1"/>
        <v>499221310001</v>
      </c>
      <c r="P2866" s="65">
        <f t="shared" si="2"/>
        <v>1</v>
      </c>
      <c r="Q2866" s="65">
        <f t="shared" si="3"/>
        <v>5</v>
      </c>
      <c r="R2866" s="65" t="str">
        <f t="shared" si="12"/>
        <v>49.922.131/0001-15</v>
      </c>
      <c r="S2866" s="84"/>
      <c r="T2866" s="84" t="str">
        <f t="shared" si="10"/>
        <v/>
      </c>
      <c r="U2866" s="84" t="str">
        <f t="shared" si="11"/>
        <v/>
      </c>
      <c r="V2866" s="65" t="str">
        <f t="shared" si="5"/>
        <v/>
      </c>
      <c r="W2866" s="84"/>
      <c r="X2866" s="84"/>
      <c r="Y2866" s="85"/>
      <c r="Z2866" s="85"/>
      <c r="AA2866" s="65" t="str">
        <f t="shared" si="6"/>
        <v/>
      </c>
      <c r="AB2866" s="65" t="str">
        <f t="shared" si="7"/>
        <v/>
      </c>
      <c r="AC2866" s="86"/>
      <c r="AD2866" s="87" t="str">
        <f t="shared" si="8"/>
        <v/>
      </c>
      <c r="AE2866" s="84"/>
      <c r="AF2866" s="86">
        <f>IF(AC2866&gt;0,AC2866,'⚙️ Config'!$B$10)</f>
        <v>0.0075</v>
      </c>
      <c r="AG2866" s="88">
        <f t="shared" si="9"/>
        <v>18970.32075</v>
      </c>
      <c r="AH2866" s="88">
        <f>AG2866*'⚙️ Config'!$B$11</f>
        <v>94851.60375</v>
      </c>
      <c r="AI2866" s="88">
        <f>AH2866*'⚙️ Config'!$B$12</f>
        <v>28455.48113</v>
      </c>
      <c r="AJ2866" s="64"/>
      <c r="AK2866" s="84"/>
      <c r="AL2866" s="84"/>
      <c r="AM2866" s="84"/>
      <c r="AN2866" s="84"/>
      <c r="AO2866" s="84"/>
      <c r="AP2866" s="84"/>
      <c r="AQ2866" s="84"/>
    </row>
    <row r="2867" ht="15.0" customHeight="1">
      <c r="A2867" s="93">
        <v>2864.0</v>
      </c>
      <c r="B2867" s="94" t="s">
        <v>6156</v>
      </c>
      <c r="C2867" s="93" t="s">
        <v>141</v>
      </c>
      <c r="D2867" s="93" t="s">
        <v>6157</v>
      </c>
      <c r="E2867" s="95">
        <v>45.07</v>
      </c>
      <c r="F2867" s="93" t="s">
        <v>85</v>
      </c>
      <c r="G2867" s="93" t="s">
        <v>606</v>
      </c>
      <c r="H2867" s="96">
        <v>2528506.5</v>
      </c>
      <c r="I2867" s="93">
        <v>1.0</v>
      </c>
      <c r="J2867" s="97">
        <v>2.3</v>
      </c>
      <c r="K2867" s="94">
        <v>2023.0</v>
      </c>
      <c r="L2867" s="93" t="s">
        <v>448</v>
      </c>
      <c r="M2867" s="93">
        <v>2023.0</v>
      </c>
      <c r="N2867" s="93" t="s">
        <v>161</v>
      </c>
      <c r="O2867" s="65" t="str">
        <f t="shared" si="1"/>
        <v>676123900001</v>
      </c>
      <c r="P2867" s="65">
        <f t="shared" si="2"/>
        <v>2</v>
      </c>
      <c r="Q2867" s="65">
        <f t="shared" si="3"/>
        <v>1</v>
      </c>
      <c r="R2867" s="65" t="str">
        <f t="shared" si="12"/>
        <v>67.612.390/0001-21</v>
      </c>
      <c r="S2867" s="84"/>
      <c r="T2867" s="84" t="str">
        <f t="shared" si="10"/>
        <v/>
      </c>
      <c r="U2867" s="84" t="str">
        <f t="shared" si="11"/>
        <v/>
      </c>
      <c r="V2867" s="65" t="str">
        <f t="shared" si="5"/>
        <v/>
      </c>
      <c r="W2867" s="84"/>
      <c r="X2867" s="84"/>
      <c r="Y2867" s="85"/>
      <c r="Z2867" s="85"/>
      <c r="AA2867" s="65" t="str">
        <f t="shared" si="6"/>
        <v/>
      </c>
      <c r="AB2867" s="65" t="str">
        <f t="shared" si="7"/>
        <v/>
      </c>
      <c r="AC2867" s="86"/>
      <c r="AD2867" s="87" t="str">
        <f t="shared" si="8"/>
        <v/>
      </c>
      <c r="AE2867" s="84"/>
      <c r="AF2867" s="86">
        <f>IF(AC2867&gt;0,AC2867,'⚙️ Config'!$B$10)</f>
        <v>0.0075</v>
      </c>
      <c r="AG2867" s="88">
        <f t="shared" si="9"/>
        <v>18963.79875</v>
      </c>
      <c r="AH2867" s="88">
        <f>AG2867*'⚙️ Config'!$B$11</f>
        <v>94818.99375</v>
      </c>
      <c r="AI2867" s="88">
        <f>AH2867*'⚙️ Config'!$B$12</f>
        <v>28445.69813</v>
      </c>
      <c r="AJ2867" s="64"/>
      <c r="AK2867" s="84"/>
      <c r="AL2867" s="84"/>
      <c r="AM2867" s="84"/>
      <c r="AN2867" s="84"/>
      <c r="AO2867" s="84"/>
      <c r="AP2867" s="84"/>
      <c r="AQ2867" s="84"/>
    </row>
    <row r="2868" ht="15.0" customHeight="1">
      <c r="A2868" s="93">
        <v>2865.0</v>
      </c>
      <c r="B2868" s="94" t="s">
        <v>6158</v>
      </c>
      <c r="C2868" s="93" t="s">
        <v>141</v>
      </c>
      <c r="D2868" s="93" t="s">
        <v>6159</v>
      </c>
      <c r="E2868" s="95">
        <v>30.66</v>
      </c>
      <c r="F2868" s="93" t="s">
        <v>85</v>
      </c>
      <c r="G2868" s="93" t="s">
        <v>606</v>
      </c>
      <c r="H2868" s="96">
        <v>2528150.18</v>
      </c>
      <c r="I2868" s="93">
        <v>2.0</v>
      </c>
      <c r="J2868" s="97">
        <v>2.9</v>
      </c>
      <c r="K2868" s="94">
        <v>2023.0</v>
      </c>
      <c r="L2868" s="93" t="s">
        <v>387</v>
      </c>
      <c r="M2868" s="93">
        <v>2023.0</v>
      </c>
      <c r="N2868" s="93" t="s">
        <v>161</v>
      </c>
      <c r="O2868" s="65" t="str">
        <f t="shared" si="1"/>
        <v>225736760001</v>
      </c>
      <c r="P2868" s="65">
        <f t="shared" si="2"/>
        <v>0</v>
      </c>
      <c r="Q2868" s="65">
        <f t="shared" si="3"/>
        <v>7</v>
      </c>
      <c r="R2868" s="65" t="str">
        <f t="shared" si="12"/>
        <v>22.573.676/0001-07</v>
      </c>
      <c r="S2868" s="84"/>
      <c r="T2868" s="84" t="str">
        <f t="shared" si="10"/>
        <v/>
      </c>
      <c r="U2868" s="84" t="str">
        <f t="shared" si="11"/>
        <v/>
      </c>
      <c r="V2868" s="65" t="str">
        <f t="shared" si="5"/>
        <v/>
      </c>
      <c r="W2868" s="84"/>
      <c r="X2868" s="84"/>
      <c r="Y2868" s="85"/>
      <c r="Z2868" s="85"/>
      <c r="AA2868" s="65" t="str">
        <f t="shared" si="6"/>
        <v/>
      </c>
      <c r="AB2868" s="65" t="str">
        <f t="shared" si="7"/>
        <v/>
      </c>
      <c r="AC2868" s="86"/>
      <c r="AD2868" s="87" t="str">
        <f t="shared" si="8"/>
        <v/>
      </c>
      <c r="AE2868" s="84"/>
      <c r="AF2868" s="86">
        <f>IF(AC2868&gt;0,AC2868,'⚙️ Config'!$B$10)</f>
        <v>0.0075</v>
      </c>
      <c r="AG2868" s="88">
        <f t="shared" si="9"/>
        <v>18961.12635</v>
      </c>
      <c r="AH2868" s="88">
        <f>AG2868*'⚙️ Config'!$B$11</f>
        <v>94805.63175</v>
      </c>
      <c r="AI2868" s="88">
        <f>AH2868*'⚙️ Config'!$B$12</f>
        <v>28441.68953</v>
      </c>
      <c r="AJ2868" s="64"/>
      <c r="AK2868" s="84"/>
      <c r="AL2868" s="84"/>
      <c r="AM2868" s="84"/>
      <c r="AN2868" s="84"/>
      <c r="AO2868" s="84"/>
      <c r="AP2868" s="84"/>
      <c r="AQ2868" s="84"/>
    </row>
    <row r="2869" ht="15.0" customHeight="1">
      <c r="A2869" s="93">
        <v>2866.0</v>
      </c>
      <c r="B2869" s="94" t="s">
        <v>6160</v>
      </c>
      <c r="C2869" s="93" t="s">
        <v>141</v>
      </c>
      <c r="D2869" s="93" t="s">
        <v>6161</v>
      </c>
      <c r="E2869" s="95">
        <v>35.61</v>
      </c>
      <c r="F2869" s="93" t="s">
        <v>85</v>
      </c>
      <c r="G2869" s="93" t="s">
        <v>606</v>
      </c>
      <c r="H2869" s="96">
        <v>2523464.17</v>
      </c>
      <c r="I2869" s="93">
        <v>2.0</v>
      </c>
      <c r="J2869" s="97">
        <v>3.6</v>
      </c>
      <c r="K2869" s="94">
        <v>2024.0</v>
      </c>
      <c r="L2869" s="93" t="s">
        <v>1043</v>
      </c>
      <c r="M2869" s="93">
        <v>2022.0</v>
      </c>
      <c r="N2869" s="93" t="s">
        <v>189</v>
      </c>
      <c r="O2869" s="65" t="str">
        <f t="shared" si="1"/>
        <v>607462030001</v>
      </c>
      <c r="P2869" s="65">
        <f t="shared" si="2"/>
        <v>5</v>
      </c>
      <c r="Q2869" s="65">
        <f t="shared" si="3"/>
        <v>3</v>
      </c>
      <c r="R2869" s="65" t="str">
        <f t="shared" si="12"/>
        <v>60.746.203/0001-53</v>
      </c>
      <c r="S2869" s="84"/>
      <c r="T2869" s="84" t="str">
        <f t="shared" si="10"/>
        <v/>
      </c>
      <c r="U2869" s="84" t="str">
        <f t="shared" si="11"/>
        <v/>
      </c>
      <c r="V2869" s="65" t="str">
        <f t="shared" si="5"/>
        <v/>
      </c>
      <c r="W2869" s="84"/>
      <c r="X2869" s="84"/>
      <c r="Y2869" s="85"/>
      <c r="Z2869" s="85"/>
      <c r="AA2869" s="65" t="str">
        <f t="shared" si="6"/>
        <v/>
      </c>
      <c r="AB2869" s="65" t="str">
        <f t="shared" si="7"/>
        <v/>
      </c>
      <c r="AC2869" s="86"/>
      <c r="AD2869" s="87" t="str">
        <f t="shared" si="8"/>
        <v/>
      </c>
      <c r="AE2869" s="84"/>
      <c r="AF2869" s="86">
        <f>IF(AC2869&gt;0,AC2869,'⚙️ Config'!$B$10)</f>
        <v>0.0075</v>
      </c>
      <c r="AG2869" s="88">
        <f t="shared" si="9"/>
        <v>18925.98128</v>
      </c>
      <c r="AH2869" s="88">
        <f>AG2869*'⚙️ Config'!$B$11</f>
        <v>94629.90638</v>
      </c>
      <c r="AI2869" s="88">
        <f>AH2869*'⚙️ Config'!$B$12</f>
        <v>28388.97191</v>
      </c>
      <c r="AJ2869" s="64"/>
      <c r="AK2869" s="84"/>
      <c r="AL2869" s="84"/>
      <c r="AM2869" s="84"/>
      <c r="AN2869" s="84"/>
      <c r="AO2869" s="84"/>
      <c r="AP2869" s="84"/>
      <c r="AQ2869" s="84"/>
    </row>
    <row r="2870" ht="15.0" customHeight="1">
      <c r="A2870" s="93">
        <v>2867.0</v>
      </c>
      <c r="B2870" s="94" t="s">
        <v>6162</v>
      </c>
      <c r="C2870" s="93" t="s">
        <v>141</v>
      </c>
      <c r="D2870" s="93" t="s">
        <v>6163</v>
      </c>
      <c r="E2870" s="95">
        <v>42.65</v>
      </c>
      <c r="F2870" s="93" t="s">
        <v>85</v>
      </c>
      <c r="G2870" s="93" t="s">
        <v>606</v>
      </c>
      <c r="H2870" s="96">
        <v>2522389.18</v>
      </c>
      <c r="I2870" s="93">
        <v>1.0</v>
      </c>
      <c r="J2870" s="97">
        <v>2.6</v>
      </c>
      <c r="K2870" s="94">
        <v>2023.0</v>
      </c>
      <c r="L2870" s="93" t="s">
        <v>630</v>
      </c>
      <c r="M2870" s="93">
        <v>2023.0</v>
      </c>
      <c r="N2870" s="93" t="s">
        <v>161</v>
      </c>
      <c r="O2870" s="65" t="str">
        <f t="shared" si="1"/>
        <v>104256360001</v>
      </c>
      <c r="P2870" s="65">
        <f t="shared" si="2"/>
        <v>3</v>
      </c>
      <c r="Q2870" s="65">
        <f t="shared" si="3"/>
        <v>9</v>
      </c>
      <c r="R2870" s="65" t="str">
        <f t="shared" si="12"/>
        <v>10.425.636/0001-39</v>
      </c>
      <c r="S2870" s="84"/>
      <c r="T2870" s="84" t="str">
        <f t="shared" si="10"/>
        <v/>
      </c>
      <c r="U2870" s="84" t="str">
        <f t="shared" si="11"/>
        <v/>
      </c>
      <c r="V2870" s="65" t="str">
        <f t="shared" si="5"/>
        <v/>
      </c>
      <c r="W2870" s="84"/>
      <c r="X2870" s="84"/>
      <c r="Y2870" s="85"/>
      <c r="Z2870" s="85"/>
      <c r="AA2870" s="65" t="str">
        <f t="shared" si="6"/>
        <v/>
      </c>
      <c r="AB2870" s="65" t="str">
        <f t="shared" si="7"/>
        <v/>
      </c>
      <c r="AC2870" s="86"/>
      <c r="AD2870" s="87" t="str">
        <f t="shared" si="8"/>
        <v/>
      </c>
      <c r="AE2870" s="84"/>
      <c r="AF2870" s="86">
        <f>IF(AC2870&gt;0,AC2870,'⚙️ Config'!$B$10)</f>
        <v>0.0075</v>
      </c>
      <c r="AG2870" s="88">
        <f t="shared" si="9"/>
        <v>18917.91885</v>
      </c>
      <c r="AH2870" s="88">
        <f>AG2870*'⚙️ Config'!$B$11</f>
        <v>94589.59425</v>
      </c>
      <c r="AI2870" s="88">
        <f>AH2870*'⚙️ Config'!$B$12</f>
        <v>28376.87828</v>
      </c>
      <c r="AJ2870" s="64"/>
      <c r="AK2870" s="84"/>
      <c r="AL2870" s="84"/>
      <c r="AM2870" s="84"/>
      <c r="AN2870" s="84"/>
      <c r="AO2870" s="84"/>
      <c r="AP2870" s="84"/>
      <c r="AQ2870" s="84"/>
    </row>
    <row r="2871" ht="15.0" customHeight="1">
      <c r="A2871" s="93">
        <v>2868.0</v>
      </c>
      <c r="B2871" s="94" t="s">
        <v>6164</v>
      </c>
      <c r="C2871" s="93" t="s">
        <v>141</v>
      </c>
      <c r="D2871" s="93" t="s">
        <v>6165</v>
      </c>
      <c r="E2871" s="95">
        <v>38.99</v>
      </c>
      <c r="F2871" s="93" t="s">
        <v>85</v>
      </c>
      <c r="G2871" s="93" t="s">
        <v>606</v>
      </c>
      <c r="H2871" s="96">
        <v>2521828.63</v>
      </c>
      <c r="I2871" s="93">
        <v>1.0</v>
      </c>
      <c r="J2871" s="97">
        <v>3.2</v>
      </c>
      <c r="K2871" s="94">
        <v>2023.0</v>
      </c>
      <c r="L2871" s="93" t="s">
        <v>202</v>
      </c>
      <c r="M2871" s="93">
        <v>2023.0</v>
      </c>
      <c r="N2871" s="93" t="s">
        <v>161</v>
      </c>
      <c r="O2871" s="65" t="str">
        <f t="shared" si="1"/>
        <v>240956850001</v>
      </c>
      <c r="P2871" s="65">
        <f t="shared" si="2"/>
        <v>6</v>
      </c>
      <c r="Q2871" s="65">
        <f t="shared" si="3"/>
        <v>5</v>
      </c>
      <c r="R2871" s="65" t="str">
        <f t="shared" si="12"/>
        <v>24.095.685/0001-65</v>
      </c>
      <c r="S2871" s="84"/>
      <c r="T2871" s="84" t="str">
        <f t="shared" si="10"/>
        <v/>
      </c>
      <c r="U2871" s="84" t="str">
        <f t="shared" si="11"/>
        <v/>
      </c>
      <c r="V2871" s="65" t="str">
        <f t="shared" si="5"/>
        <v/>
      </c>
      <c r="W2871" s="84"/>
      <c r="X2871" s="84"/>
      <c r="Y2871" s="85"/>
      <c r="Z2871" s="85"/>
      <c r="AA2871" s="65" t="str">
        <f t="shared" si="6"/>
        <v/>
      </c>
      <c r="AB2871" s="65" t="str">
        <f t="shared" si="7"/>
        <v/>
      </c>
      <c r="AC2871" s="86"/>
      <c r="AD2871" s="87" t="str">
        <f t="shared" si="8"/>
        <v/>
      </c>
      <c r="AE2871" s="84"/>
      <c r="AF2871" s="86">
        <f>IF(AC2871&gt;0,AC2871,'⚙️ Config'!$B$10)</f>
        <v>0.0075</v>
      </c>
      <c r="AG2871" s="88">
        <f t="shared" si="9"/>
        <v>18913.71473</v>
      </c>
      <c r="AH2871" s="88">
        <f>AG2871*'⚙️ Config'!$B$11</f>
        <v>94568.57363</v>
      </c>
      <c r="AI2871" s="88">
        <f>AH2871*'⚙️ Config'!$B$12</f>
        <v>28370.57209</v>
      </c>
      <c r="AJ2871" s="64"/>
      <c r="AK2871" s="84"/>
      <c r="AL2871" s="84"/>
      <c r="AM2871" s="84"/>
      <c r="AN2871" s="84"/>
      <c r="AO2871" s="84"/>
      <c r="AP2871" s="84"/>
      <c r="AQ2871" s="84"/>
    </row>
    <row r="2872" ht="15.0" customHeight="1">
      <c r="A2872" s="93">
        <v>2869.0</v>
      </c>
      <c r="B2872" s="94" t="s">
        <v>6166</v>
      </c>
      <c r="C2872" s="93" t="s">
        <v>141</v>
      </c>
      <c r="D2872" s="93" t="s">
        <v>6167</v>
      </c>
      <c r="E2872" s="95">
        <v>41.28</v>
      </c>
      <c r="F2872" s="93" t="s">
        <v>85</v>
      </c>
      <c r="G2872" s="93" t="s">
        <v>606</v>
      </c>
      <c r="H2872" s="96">
        <v>2516853.72</v>
      </c>
      <c r="I2872" s="93">
        <v>1.0</v>
      </c>
      <c r="J2872" s="97">
        <v>2.8</v>
      </c>
      <c r="K2872" s="94">
        <v>2023.0</v>
      </c>
      <c r="L2872" s="93" t="s">
        <v>630</v>
      </c>
      <c r="M2872" s="93">
        <v>2023.0</v>
      </c>
      <c r="N2872" s="93" t="s">
        <v>161</v>
      </c>
      <c r="O2872" s="65" t="str">
        <f t="shared" si="1"/>
        <v>034187220001</v>
      </c>
      <c r="P2872" s="65">
        <f t="shared" si="2"/>
        <v>5</v>
      </c>
      <c r="Q2872" s="65">
        <f t="shared" si="3"/>
        <v>9</v>
      </c>
      <c r="R2872" s="65" t="str">
        <f t="shared" si="12"/>
        <v>03.418.722/0001-59</v>
      </c>
      <c r="S2872" s="84"/>
      <c r="T2872" s="84" t="str">
        <f t="shared" si="10"/>
        <v/>
      </c>
      <c r="U2872" s="84" t="str">
        <f t="shared" si="11"/>
        <v/>
      </c>
      <c r="V2872" s="65" t="str">
        <f t="shared" si="5"/>
        <v/>
      </c>
      <c r="W2872" s="84"/>
      <c r="X2872" s="84"/>
      <c r="Y2872" s="85"/>
      <c r="Z2872" s="85"/>
      <c r="AA2872" s="65" t="str">
        <f t="shared" si="6"/>
        <v/>
      </c>
      <c r="AB2872" s="65" t="str">
        <f t="shared" si="7"/>
        <v/>
      </c>
      <c r="AC2872" s="86"/>
      <c r="AD2872" s="87" t="str">
        <f t="shared" si="8"/>
        <v/>
      </c>
      <c r="AE2872" s="84"/>
      <c r="AF2872" s="86">
        <f>IF(AC2872&gt;0,AC2872,'⚙️ Config'!$B$10)</f>
        <v>0.0075</v>
      </c>
      <c r="AG2872" s="88">
        <f t="shared" si="9"/>
        <v>18876.4029</v>
      </c>
      <c r="AH2872" s="88">
        <f>AG2872*'⚙️ Config'!$B$11</f>
        <v>94382.0145</v>
      </c>
      <c r="AI2872" s="88">
        <f>AH2872*'⚙️ Config'!$B$12</f>
        <v>28314.60435</v>
      </c>
      <c r="AJ2872" s="64"/>
      <c r="AK2872" s="84"/>
      <c r="AL2872" s="84"/>
      <c r="AM2872" s="84"/>
      <c r="AN2872" s="84"/>
      <c r="AO2872" s="84"/>
      <c r="AP2872" s="84"/>
      <c r="AQ2872" s="84"/>
    </row>
    <row r="2873" ht="15.0" customHeight="1">
      <c r="A2873" s="93">
        <v>2870.0</v>
      </c>
      <c r="B2873" s="94" t="s">
        <v>6168</v>
      </c>
      <c r="C2873" s="93" t="s">
        <v>141</v>
      </c>
      <c r="D2873" s="93" t="s">
        <v>6169</v>
      </c>
      <c r="E2873" s="95">
        <v>30.66</v>
      </c>
      <c r="F2873" s="93" t="s">
        <v>85</v>
      </c>
      <c r="G2873" s="93" t="s">
        <v>606</v>
      </c>
      <c r="H2873" s="96">
        <v>2507087.4</v>
      </c>
      <c r="I2873" s="93">
        <v>2.0</v>
      </c>
      <c r="J2873" s="97">
        <v>2.9</v>
      </c>
      <c r="K2873" s="94">
        <v>2023.0</v>
      </c>
      <c r="L2873" s="93" t="s">
        <v>5780</v>
      </c>
      <c r="M2873" s="93">
        <v>2023.0</v>
      </c>
      <c r="N2873" s="93" t="s">
        <v>161</v>
      </c>
      <c r="O2873" s="65" t="str">
        <f t="shared" si="1"/>
        <v>004639750001</v>
      </c>
      <c r="P2873" s="65">
        <f t="shared" si="2"/>
        <v>5</v>
      </c>
      <c r="Q2873" s="65">
        <f t="shared" si="3"/>
        <v>6</v>
      </c>
      <c r="R2873" s="65" t="str">
        <f t="shared" si="12"/>
        <v>00.463.975/0001-56</v>
      </c>
      <c r="S2873" s="84"/>
      <c r="T2873" s="84" t="str">
        <f t="shared" si="10"/>
        <v/>
      </c>
      <c r="U2873" s="84" t="str">
        <f t="shared" si="11"/>
        <v/>
      </c>
      <c r="V2873" s="65" t="str">
        <f t="shared" si="5"/>
        <v/>
      </c>
      <c r="W2873" s="84"/>
      <c r="X2873" s="84"/>
      <c r="Y2873" s="85"/>
      <c r="Z2873" s="85"/>
      <c r="AA2873" s="65" t="str">
        <f t="shared" si="6"/>
        <v/>
      </c>
      <c r="AB2873" s="65" t="str">
        <f t="shared" si="7"/>
        <v/>
      </c>
      <c r="AC2873" s="86"/>
      <c r="AD2873" s="87" t="str">
        <f t="shared" si="8"/>
        <v/>
      </c>
      <c r="AE2873" s="84"/>
      <c r="AF2873" s="86">
        <f>IF(AC2873&gt;0,AC2873,'⚙️ Config'!$B$10)</f>
        <v>0.0075</v>
      </c>
      <c r="AG2873" s="88">
        <f t="shared" si="9"/>
        <v>18803.1555</v>
      </c>
      <c r="AH2873" s="88">
        <f>AG2873*'⚙️ Config'!$B$11</f>
        <v>94015.7775</v>
      </c>
      <c r="AI2873" s="88">
        <f>AH2873*'⚙️ Config'!$B$12</f>
        <v>28204.73325</v>
      </c>
      <c r="AJ2873" s="64"/>
      <c r="AK2873" s="84"/>
      <c r="AL2873" s="84"/>
      <c r="AM2873" s="84"/>
      <c r="AN2873" s="84"/>
      <c r="AO2873" s="84"/>
      <c r="AP2873" s="84"/>
      <c r="AQ2873" s="84"/>
    </row>
    <row r="2874" ht="15.0" customHeight="1">
      <c r="A2874" s="93">
        <v>2871.0</v>
      </c>
      <c r="B2874" s="94" t="s">
        <v>6170</v>
      </c>
      <c r="C2874" s="93" t="s">
        <v>141</v>
      </c>
      <c r="D2874" s="93" t="s">
        <v>6171</v>
      </c>
      <c r="E2874" s="95">
        <v>38.02</v>
      </c>
      <c r="F2874" s="93" t="s">
        <v>85</v>
      </c>
      <c r="G2874" s="93" t="s">
        <v>606</v>
      </c>
      <c r="H2874" s="96">
        <v>2506714.53</v>
      </c>
      <c r="I2874" s="93">
        <v>1.0</v>
      </c>
      <c r="J2874" s="97">
        <v>3.4</v>
      </c>
      <c r="K2874" s="94">
        <v>2022.0</v>
      </c>
      <c r="L2874" s="93" t="s">
        <v>630</v>
      </c>
      <c r="M2874" s="93">
        <v>2022.0</v>
      </c>
      <c r="N2874" s="93" t="s">
        <v>161</v>
      </c>
      <c r="O2874" s="65" t="str">
        <f t="shared" si="1"/>
        <v>413406240001</v>
      </c>
      <c r="P2874" s="65">
        <f t="shared" si="2"/>
        <v>3</v>
      </c>
      <c r="Q2874" s="65">
        <f t="shared" si="3"/>
        <v>5</v>
      </c>
      <c r="R2874" s="65" t="str">
        <f t="shared" si="12"/>
        <v>41.340.624/0001-35</v>
      </c>
      <c r="S2874" s="84"/>
      <c r="T2874" s="84" t="str">
        <f t="shared" si="10"/>
        <v/>
      </c>
      <c r="U2874" s="84" t="str">
        <f t="shared" si="11"/>
        <v/>
      </c>
      <c r="V2874" s="65" t="str">
        <f t="shared" si="5"/>
        <v/>
      </c>
      <c r="W2874" s="84"/>
      <c r="X2874" s="84"/>
      <c r="Y2874" s="85"/>
      <c r="Z2874" s="85"/>
      <c r="AA2874" s="65" t="str">
        <f t="shared" si="6"/>
        <v/>
      </c>
      <c r="AB2874" s="65" t="str">
        <f t="shared" si="7"/>
        <v/>
      </c>
      <c r="AC2874" s="86"/>
      <c r="AD2874" s="87" t="str">
        <f t="shared" si="8"/>
        <v/>
      </c>
      <c r="AE2874" s="84"/>
      <c r="AF2874" s="86">
        <f>IF(AC2874&gt;0,AC2874,'⚙️ Config'!$B$10)</f>
        <v>0.0075</v>
      </c>
      <c r="AG2874" s="88">
        <f t="shared" si="9"/>
        <v>18800.35898</v>
      </c>
      <c r="AH2874" s="88">
        <f>AG2874*'⚙️ Config'!$B$11</f>
        <v>94001.79488</v>
      </c>
      <c r="AI2874" s="88">
        <f>AH2874*'⚙️ Config'!$B$12</f>
        <v>28200.53846</v>
      </c>
      <c r="AJ2874" s="64"/>
      <c r="AK2874" s="84"/>
      <c r="AL2874" s="84"/>
      <c r="AM2874" s="84"/>
      <c r="AN2874" s="84"/>
      <c r="AO2874" s="84"/>
      <c r="AP2874" s="84"/>
      <c r="AQ2874" s="84"/>
    </row>
    <row r="2875" ht="15.0" customHeight="1">
      <c r="A2875" s="93">
        <v>2872.0</v>
      </c>
      <c r="B2875" s="94" t="s">
        <v>6172</v>
      </c>
      <c r="C2875" s="93" t="s">
        <v>141</v>
      </c>
      <c r="D2875" s="93" t="s">
        <v>6173</v>
      </c>
      <c r="E2875" s="95">
        <v>40.66</v>
      </c>
      <c r="F2875" s="93" t="s">
        <v>85</v>
      </c>
      <c r="G2875" s="93" t="s">
        <v>606</v>
      </c>
      <c r="H2875" s="96">
        <v>2502131.66</v>
      </c>
      <c r="I2875" s="93">
        <v>1.0</v>
      </c>
      <c r="J2875" s="97">
        <v>2.9</v>
      </c>
      <c r="K2875" s="94">
        <v>2023.0</v>
      </c>
      <c r="L2875" s="93" t="s">
        <v>202</v>
      </c>
      <c r="M2875" s="93">
        <v>2023.0</v>
      </c>
      <c r="N2875" s="93" t="s">
        <v>161</v>
      </c>
      <c r="O2875" s="65" t="str">
        <f t="shared" si="1"/>
        <v>130342760001</v>
      </c>
      <c r="P2875" s="65">
        <f t="shared" si="2"/>
        <v>3</v>
      </c>
      <c r="Q2875" s="65">
        <f t="shared" si="3"/>
        <v>2</v>
      </c>
      <c r="R2875" s="65" t="str">
        <f t="shared" si="12"/>
        <v>13.034.276/0001-32</v>
      </c>
      <c r="S2875" s="84"/>
      <c r="T2875" s="84" t="str">
        <f t="shared" si="10"/>
        <v/>
      </c>
      <c r="U2875" s="84" t="str">
        <f t="shared" si="11"/>
        <v/>
      </c>
      <c r="V2875" s="65" t="str">
        <f t="shared" si="5"/>
        <v/>
      </c>
      <c r="W2875" s="84"/>
      <c r="X2875" s="84"/>
      <c r="Y2875" s="85"/>
      <c r="Z2875" s="85"/>
      <c r="AA2875" s="65" t="str">
        <f t="shared" si="6"/>
        <v/>
      </c>
      <c r="AB2875" s="65" t="str">
        <f t="shared" si="7"/>
        <v/>
      </c>
      <c r="AC2875" s="86"/>
      <c r="AD2875" s="87" t="str">
        <f t="shared" si="8"/>
        <v/>
      </c>
      <c r="AE2875" s="84"/>
      <c r="AF2875" s="86">
        <f>IF(AC2875&gt;0,AC2875,'⚙️ Config'!$B$10)</f>
        <v>0.0075</v>
      </c>
      <c r="AG2875" s="88">
        <f t="shared" si="9"/>
        <v>18765.98745</v>
      </c>
      <c r="AH2875" s="88">
        <f>AG2875*'⚙️ Config'!$B$11</f>
        <v>93829.93725</v>
      </c>
      <c r="AI2875" s="88">
        <f>AH2875*'⚙️ Config'!$B$12</f>
        <v>28148.98118</v>
      </c>
      <c r="AJ2875" s="64"/>
      <c r="AK2875" s="84"/>
      <c r="AL2875" s="84"/>
      <c r="AM2875" s="84"/>
      <c r="AN2875" s="84"/>
      <c r="AO2875" s="84"/>
      <c r="AP2875" s="84"/>
      <c r="AQ2875" s="84"/>
    </row>
    <row r="2876" ht="15.0" customHeight="1">
      <c r="A2876" s="93">
        <v>2873.0</v>
      </c>
      <c r="B2876" s="94" t="s">
        <v>6174</v>
      </c>
      <c r="C2876" s="93" t="s">
        <v>141</v>
      </c>
      <c r="D2876" s="93" t="s">
        <v>6175</v>
      </c>
      <c r="E2876" s="95">
        <v>36.26</v>
      </c>
      <c r="F2876" s="93" t="s">
        <v>85</v>
      </c>
      <c r="G2876" s="93" t="s">
        <v>606</v>
      </c>
      <c r="H2876" s="96">
        <v>2500367.51</v>
      </c>
      <c r="I2876" s="93">
        <v>2.0</v>
      </c>
      <c r="J2876" s="97">
        <v>3.7</v>
      </c>
      <c r="K2876" s="94">
        <v>2024.0</v>
      </c>
      <c r="L2876" s="93" t="s">
        <v>5589</v>
      </c>
      <c r="M2876" s="93">
        <v>2022.0</v>
      </c>
      <c r="N2876" s="93" t="s">
        <v>161</v>
      </c>
      <c r="O2876" s="65" t="str">
        <f t="shared" si="1"/>
        <v>393434600001</v>
      </c>
      <c r="P2876" s="65">
        <f t="shared" si="2"/>
        <v>5</v>
      </c>
      <c r="Q2876" s="65">
        <f t="shared" si="3"/>
        <v>8</v>
      </c>
      <c r="R2876" s="65" t="str">
        <f t="shared" si="12"/>
        <v>39.343.460/0001-58</v>
      </c>
      <c r="S2876" s="84"/>
      <c r="T2876" s="84" t="str">
        <f t="shared" si="10"/>
        <v/>
      </c>
      <c r="U2876" s="84" t="str">
        <f t="shared" si="11"/>
        <v/>
      </c>
      <c r="V2876" s="65" t="str">
        <f t="shared" si="5"/>
        <v/>
      </c>
      <c r="W2876" s="84"/>
      <c r="X2876" s="84"/>
      <c r="Y2876" s="85"/>
      <c r="Z2876" s="85"/>
      <c r="AA2876" s="65" t="str">
        <f t="shared" si="6"/>
        <v/>
      </c>
      <c r="AB2876" s="65" t="str">
        <f t="shared" si="7"/>
        <v/>
      </c>
      <c r="AC2876" s="86"/>
      <c r="AD2876" s="87" t="str">
        <f t="shared" si="8"/>
        <v/>
      </c>
      <c r="AE2876" s="84"/>
      <c r="AF2876" s="86">
        <f>IF(AC2876&gt;0,AC2876,'⚙️ Config'!$B$10)</f>
        <v>0.0075</v>
      </c>
      <c r="AG2876" s="88">
        <f t="shared" si="9"/>
        <v>18752.75633</v>
      </c>
      <c r="AH2876" s="88">
        <f>AG2876*'⚙️ Config'!$B$11</f>
        <v>93763.78163</v>
      </c>
      <c r="AI2876" s="88">
        <f>AH2876*'⚙️ Config'!$B$12</f>
        <v>28129.13449</v>
      </c>
      <c r="AJ2876" s="64"/>
      <c r="AK2876" s="84"/>
      <c r="AL2876" s="84"/>
      <c r="AM2876" s="84"/>
      <c r="AN2876" s="84"/>
      <c r="AO2876" s="84"/>
      <c r="AP2876" s="84"/>
      <c r="AQ2876" s="84"/>
    </row>
    <row r="2877" ht="15.0" customHeight="1">
      <c r="A2877" s="93">
        <v>2874.0</v>
      </c>
      <c r="B2877" s="94" t="s">
        <v>6176</v>
      </c>
      <c r="C2877" s="93" t="s">
        <v>154</v>
      </c>
      <c r="D2877" s="93" t="s">
        <v>6177</v>
      </c>
      <c r="E2877" s="95">
        <v>35.62</v>
      </c>
      <c r="F2877" s="93" t="s">
        <v>85</v>
      </c>
      <c r="G2877" s="93" t="s">
        <v>606</v>
      </c>
      <c r="H2877" s="96">
        <v>2497097.62</v>
      </c>
      <c r="I2877" s="93">
        <v>1.0</v>
      </c>
      <c r="J2877" s="97">
        <v>4.0</v>
      </c>
      <c r="K2877" s="94">
        <v>2022.0</v>
      </c>
      <c r="L2877" s="93" t="s">
        <v>448</v>
      </c>
      <c r="M2877" s="93">
        <v>2022.0</v>
      </c>
      <c r="N2877" s="93" t="s">
        <v>145</v>
      </c>
      <c r="O2877" s="65" t="str">
        <f t="shared" si="1"/>
        <v>268320300001</v>
      </c>
      <c r="P2877" s="65">
        <f t="shared" si="2"/>
        <v>5</v>
      </c>
      <c r="Q2877" s="65">
        <f t="shared" si="3"/>
        <v>8</v>
      </c>
      <c r="R2877" s="65" t="str">
        <f t="shared" si="12"/>
        <v>26.832.030/0001-58</v>
      </c>
      <c r="S2877" s="84"/>
      <c r="T2877" s="84" t="str">
        <f t="shared" si="10"/>
        <v/>
      </c>
      <c r="U2877" s="84" t="str">
        <f t="shared" si="11"/>
        <v/>
      </c>
      <c r="V2877" s="65" t="str">
        <f t="shared" si="5"/>
        <v/>
      </c>
      <c r="W2877" s="84"/>
      <c r="X2877" s="84"/>
      <c r="Y2877" s="85"/>
      <c r="Z2877" s="85"/>
      <c r="AA2877" s="65" t="str">
        <f t="shared" si="6"/>
        <v/>
      </c>
      <c r="AB2877" s="65" t="str">
        <f t="shared" si="7"/>
        <v/>
      </c>
      <c r="AC2877" s="86"/>
      <c r="AD2877" s="87" t="str">
        <f t="shared" si="8"/>
        <v/>
      </c>
      <c r="AE2877" s="84"/>
      <c r="AF2877" s="86">
        <f>IF(AC2877&gt;0,AC2877,'⚙️ Config'!$B$10)</f>
        <v>0.0075</v>
      </c>
      <c r="AG2877" s="88">
        <f t="shared" si="9"/>
        <v>18728.23215</v>
      </c>
      <c r="AH2877" s="88">
        <f>AG2877*'⚙️ Config'!$B$11</f>
        <v>93641.16075</v>
      </c>
      <c r="AI2877" s="88">
        <f>AH2877*'⚙️ Config'!$B$12</f>
        <v>28092.34823</v>
      </c>
      <c r="AJ2877" s="64"/>
      <c r="AK2877" s="84"/>
      <c r="AL2877" s="84"/>
      <c r="AM2877" s="84"/>
      <c r="AN2877" s="84"/>
      <c r="AO2877" s="84"/>
      <c r="AP2877" s="84"/>
      <c r="AQ2877" s="84"/>
    </row>
    <row r="2878" ht="15.0" customHeight="1">
      <c r="A2878" s="93">
        <v>2875.0</v>
      </c>
      <c r="B2878" s="94" t="s">
        <v>6178</v>
      </c>
      <c r="C2878" s="93" t="s">
        <v>141</v>
      </c>
      <c r="D2878" s="93" t="s">
        <v>6179</v>
      </c>
      <c r="E2878" s="95">
        <v>38.15</v>
      </c>
      <c r="F2878" s="93" t="s">
        <v>85</v>
      </c>
      <c r="G2878" s="93" t="s">
        <v>606</v>
      </c>
      <c r="H2878" s="96">
        <v>2495778.42</v>
      </c>
      <c r="I2878" s="93">
        <v>2.0</v>
      </c>
      <c r="J2878" s="97">
        <v>2.4</v>
      </c>
      <c r="K2878" s="94">
        <v>2024.0</v>
      </c>
      <c r="L2878" s="93" t="s">
        <v>202</v>
      </c>
      <c r="M2878" s="93">
        <v>2023.0</v>
      </c>
      <c r="N2878" s="93" t="s">
        <v>161</v>
      </c>
      <c r="O2878" s="65" t="str">
        <f t="shared" si="1"/>
        <v>285332440001</v>
      </c>
      <c r="P2878" s="65">
        <f t="shared" si="2"/>
        <v>5</v>
      </c>
      <c r="Q2878" s="65">
        <f t="shared" si="3"/>
        <v>9</v>
      </c>
      <c r="R2878" s="65" t="str">
        <f t="shared" si="12"/>
        <v>28.533.244/0001-59</v>
      </c>
      <c r="S2878" s="84"/>
      <c r="T2878" s="84" t="str">
        <f t="shared" si="10"/>
        <v/>
      </c>
      <c r="U2878" s="84" t="str">
        <f t="shared" si="11"/>
        <v/>
      </c>
      <c r="V2878" s="65" t="str">
        <f t="shared" si="5"/>
        <v/>
      </c>
      <c r="W2878" s="84"/>
      <c r="X2878" s="84"/>
      <c r="Y2878" s="85"/>
      <c r="Z2878" s="85"/>
      <c r="AA2878" s="65" t="str">
        <f t="shared" si="6"/>
        <v/>
      </c>
      <c r="AB2878" s="65" t="str">
        <f t="shared" si="7"/>
        <v/>
      </c>
      <c r="AC2878" s="86"/>
      <c r="AD2878" s="87" t="str">
        <f t="shared" si="8"/>
        <v/>
      </c>
      <c r="AE2878" s="84"/>
      <c r="AF2878" s="86">
        <f>IF(AC2878&gt;0,AC2878,'⚙️ Config'!$B$10)</f>
        <v>0.0075</v>
      </c>
      <c r="AG2878" s="88">
        <f t="shared" si="9"/>
        <v>18718.33815</v>
      </c>
      <c r="AH2878" s="88">
        <f>AG2878*'⚙️ Config'!$B$11</f>
        <v>93591.69075</v>
      </c>
      <c r="AI2878" s="88">
        <f>AH2878*'⚙️ Config'!$B$12</f>
        <v>28077.50723</v>
      </c>
      <c r="AJ2878" s="64"/>
      <c r="AK2878" s="84"/>
      <c r="AL2878" s="84"/>
      <c r="AM2878" s="84"/>
      <c r="AN2878" s="84"/>
      <c r="AO2878" s="84"/>
      <c r="AP2878" s="84"/>
      <c r="AQ2878" s="84"/>
    </row>
    <row r="2879" ht="15.0" customHeight="1">
      <c r="A2879" s="93">
        <v>2876.0</v>
      </c>
      <c r="B2879" s="94" t="s">
        <v>6180</v>
      </c>
      <c r="C2879" s="93" t="s">
        <v>141</v>
      </c>
      <c r="D2879" s="93" t="s">
        <v>6181</v>
      </c>
      <c r="E2879" s="95">
        <v>35.07</v>
      </c>
      <c r="F2879" s="93" t="s">
        <v>85</v>
      </c>
      <c r="G2879" s="93" t="s">
        <v>606</v>
      </c>
      <c r="H2879" s="96">
        <v>2490475.56</v>
      </c>
      <c r="I2879" s="93">
        <v>2.0</v>
      </c>
      <c r="J2879" s="97">
        <v>2.3</v>
      </c>
      <c r="K2879" s="94">
        <v>2023.0</v>
      </c>
      <c r="L2879" s="93" t="s">
        <v>387</v>
      </c>
      <c r="M2879" s="93">
        <v>2023.0</v>
      </c>
      <c r="N2879" s="93" t="s">
        <v>161</v>
      </c>
      <c r="O2879" s="65" t="str">
        <f t="shared" si="1"/>
        <v>409694110001</v>
      </c>
      <c r="P2879" s="65">
        <f t="shared" si="2"/>
        <v>0</v>
      </c>
      <c r="Q2879" s="65">
        <f t="shared" si="3"/>
        <v>4</v>
      </c>
      <c r="R2879" s="65" t="str">
        <f t="shared" si="12"/>
        <v>40.969.411/0001-04</v>
      </c>
      <c r="S2879" s="84"/>
      <c r="T2879" s="84" t="str">
        <f t="shared" si="10"/>
        <v/>
      </c>
      <c r="U2879" s="84" t="str">
        <f t="shared" si="11"/>
        <v/>
      </c>
      <c r="V2879" s="65" t="str">
        <f t="shared" si="5"/>
        <v/>
      </c>
      <c r="W2879" s="84"/>
      <c r="X2879" s="84"/>
      <c r="Y2879" s="85"/>
      <c r="Z2879" s="85"/>
      <c r="AA2879" s="65" t="str">
        <f t="shared" si="6"/>
        <v/>
      </c>
      <c r="AB2879" s="65" t="str">
        <f t="shared" si="7"/>
        <v/>
      </c>
      <c r="AC2879" s="86"/>
      <c r="AD2879" s="87" t="str">
        <f t="shared" si="8"/>
        <v/>
      </c>
      <c r="AE2879" s="84"/>
      <c r="AF2879" s="86">
        <f>IF(AC2879&gt;0,AC2879,'⚙️ Config'!$B$10)</f>
        <v>0.0075</v>
      </c>
      <c r="AG2879" s="88">
        <f t="shared" si="9"/>
        <v>18678.5667</v>
      </c>
      <c r="AH2879" s="88">
        <f>AG2879*'⚙️ Config'!$B$11</f>
        <v>93392.8335</v>
      </c>
      <c r="AI2879" s="88">
        <f>AH2879*'⚙️ Config'!$B$12</f>
        <v>28017.85005</v>
      </c>
      <c r="AJ2879" s="64"/>
      <c r="AK2879" s="84"/>
      <c r="AL2879" s="84"/>
      <c r="AM2879" s="84"/>
      <c r="AN2879" s="84"/>
      <c r="AO2879" s="84"/>
      <c r="AP2879" s="84"/>
      <c r="AQ2879" s="84"/>
    </row>
    <row r="2880" ht="15.0" customHeight="1">
      <c r="A2880" s="93">
        <v>2877.0</v>
      </c>
      <c r="B2880" s="94" t="s">
        <v>6182</v>
      </c>
      <c r="C2880" s="93" t="s">
        <v>141</v>
      </c>
      <c r="D2880" s="93" t="s">
        <v>6183</v>
      </c>
      <c r="E2880" s="95">
        <v>31.59</v>
      </c>
      <c r="F2880" s="93" t="s">
        <v>85</v>
      </c>
      <c r="G2880" s="93" t="s">
        <v>606</v>
      </c>
      <c r="H2880" s="96">
        <v>2479598.01</v>
      </c>
      <c r="I2880" s="93">
        <v>2.0</v>
      </c>
      <c r="J2880" s="97">
        <v>3.2</v>
      </c>
      <c r="K2880" s="94">
        <v>2023.0</v>
      </c>
      <c r="L2880" s="93" t="s">
        <v>448</v>
      </c>
      <c r="M2880" s="93">
        <v>2023.0</v>
      </c>
      <c r="N2880" s="93" t="s">
        <v>161</v>
      </c>
      <c r="O2880" s="65" t="str">
        <f t="shared" si="1"/>
        <v>316352820001</v>
      </c>
      <c r="P2880" s="65">
        <f t="shared" si="2"/>
        <v>2</v>
      </c>
      <c r="Q2880" s="65">
        <f t="shared" si="3"/>
        <v>7</v>
      </c>
      <c r="R2880" s="65" t="str">
        <f t="shared" si="12"/>
        <v>31.635.282/0001-27</v>
      </c>
      <c r="S2880" s="84"/>
      <c r="T2880" s="84" t="str">
        <f t="shared" si="10"/>
        <v/>
      </c>
      <c r="U2880" s="84" t="str">
        <f t="shared" si="11"/>
        <v/>
      </c>
      <c r="V2880" s="65" t="str">
        <f t="shared" si="5"/>
        <v/>
      </c>
      <c r="W2880" s="84"/>
      <c r="X2880" s="84"/>
      <c r="Y2880" s="85"/>
      <c r="Z2880" s="85"/>
      <c r="AA2880" s="65" t="str">
        <f t="shared" si="6"/>
        <v/>
      </c>
      <c r="AB2880" s="65" t="str">
        <f t="shared" si="7"/>
        <v/>
      </c>
      <c r="AC2880" s="86"/>
      <c r="AD2880" s="87" t="str">
        <f t="shared" si="8"/>
        <v/>
      </c>
      <c r="AE2880" s="84"/>
      <c r="AF2880" s="86">
        <f>IF(AC2880&gt;0,AC2880,'⚙️ Config'!$B$10)</f>
        <v>0.0075</v>
      </c>
      <c r="AG2880" s="88">
        <f t="shared" si="9"/>
        <v>18596.98508</v>
      </c>
      <c r="AH2880" s="88">
        <f>AG2880*'⚙️ Config'!$B$11</f>
        <v>92984.92538</v>
      </c>
      <c r="AI2880" s="88">
        <f>AH2880*'⚙️ Config'!$B$12</f>
        <v>27895.47761</v>
      </c>
      <c r="AJ2880" s="64"/>
      <c r="AK2880" s="84"/>
      <c r="AL2880" s="84"/>
      <c r="AM2880" s="84"/>
      <c r="AN2880" s="84"/>
      <c r="AO2880" s="84"/>
      <c r="AP2880" s="84"/>
      <c r="AQ2880" s="84"/>
    </row>
    <row r="2881" ht="15.0" customHeight="1">
      <c r="A2881" s="93">
        <v>2878.0</v>
      </c>
      <c r="B2881" s="94" t="s">
        <v>6184</v>
      </c>
      <c r="C2881" s="93" t="s">
        <v>141</v>
      </c>
      <c r="D2881" s="93" t="s">
        <v>6185</v>
      </c>
      <c r="E2881" s="95">
        <v>39.88</v>
      </c>
      <c r="F2881" s="93" t="s">
        <v>85</v>
      </c>
      <c r="G2881" s="93" t="s">
        <v>606</v>
      </c>
      <c r="H2881" s="96">
        <v>2471667.75</v>
      </c>
      <c r="I2881" s="93">
        <v>2.0</v>
      </c>
      <c r="J2881" s="97">
        <v>2.2</v>
      </c>
      <c r="K2881" s="94">
        <v>2024.0</v>
      </c>
      <c r="L2881" s="93" t="s">
        <v>630</v>
      </c>
      <c r="M2881" s="93">
        <v>2024.0</v>
      </c>
      <c r="N2881" s="93" t="s">
        <v>161</v>
      </c>
      <c r="O2881" s="65" t="str">
        <f t="shared" si="1"/>
        <v>031100260001</v>
      </c>
      <c r="P2881" s="65">
        <f t="shared" si="2"/>
        <v>8</v>
      </c>
      <c r="Q2881" s="65">
        <f t="shared" si="3"/>
        <v>0</v>
      </c>
      <c r="R2881" s="65" t="str">
        <f t="shared" si="12"/>
        <v>03.110.026/0001-80</v>
      </c>
      <c r="S2881" s="84"/>
      <c r="T2881" s="84" t="str">
        <f t="shared" si="10"/>
        <v/>
      </c>
      <c r="U2881" s="84" t="str">
        <f t="shared" si="11"/>
        <v/>
      </c>
      <c r="V2881" s="65" t="str">
        <f t="shared" si="5"/>
        <v/>
      </c>
      <c r="W2881" s="84"/>
      <c r="X2881" s="84"/>
      <c r="Y2881" s="85"/>
      <c r="Z2881" s="85"/>
      <c r="AA2881" s="65" t="str">
        <f t="shared" si="6"/>
        <v/>
      </c>
      <c r="AB2881" s="65" t="str">
        <f t="shared" si="7"/>
        <v/>
      </c>
      <c r="AC2881" s="86"/>
      <c r="AD2881" s="87" t="str">
        <f t="shared" si="8"/>
        <v/>
      </c>
      <c r="AE2881" s="84"/>
      <c r="AF2881" s="86">
        <f>IF(AC2881&gt;0,AC2881,'⚙️ Config'!$B$10)</f>
        <v>0.0075</v>
      </c>
      <c r="AG2881" s="88">
        <f t="shared" si="9"/>
        <v>18537.50813</v>
      </c>
      <c r="AH2881" s="88">
        <f>AG2881*'⚙️ Config'!$B$11</f>
        <v>92687.54063</v>
      </c>
      <c r="AI2881" s="88">
        <f>AH2881*'⚙️ Config'!$B$12</f>
        <v>27806.26219</v>
      </c>
      <c r="AJ2881" s="64"/>
      <c r="AK2881" s="84"/>
      <c r="AL2881" s="84"/>
      <c r="AM2881" s="84"/>
      <c r="AN2881" s="84"/>
      <c r="AO2881" s="84"/>
      <c r="AP2881" s="84"/>
      <c r="AQ2881" s="84"/>
    </row>
    <row r="2882" ht="15.0" customHeight="1">
      <c r="A2882" s="93">
        <v>2879.0</v>
      </c>
      <c r="B2882" s="94" t="s">
        <v>6186</v>
      </c>
      <c r="C2882" s="93" t="s">
        <v>141</v>
      </c>
      <c r="D2882" s="93" t="s">
        <v>6187</v>
      </c>
      <c r="E2882" s="95">
        <v>36.67</v>
      </c>
      <c r="F2882" s="93" t="s">
        <v>85</v>
      </c>
      <c r="G2882" s="93" t="s">
        <v>606</v>
      </c>
      <c r="H2882" s="96">
        <v>2470571.81</v>
      </c>
      <c r="I2882" s="93">
        <v>2.0</v>
      </c>
      <c r="J2882" s="97">
        <v>3.2</v>
      </c>
      <c r="K2882" s="94">
        <v>2024.0</v>
      </c>
      <c r="L2882" s="93" t="s">
        <v>387</v>
      </c>
      <c r="M2882" s="93">
        <v>2023.0</v>
      </c>
      <c r="N2882" s="93" t="s">
        <v>161</v>
      </c>
      <c r="O2882" s="65" t="str">
        <f t="shared" si="1"/>
        <v>300026310001</v>
      </c>
      <c r="P2882" s="65">
        <f t="shared" si="2"/>
        <v>0</v>
      </c>
      <c r="Q2882" s="65">
        <f t="shared" si="3"/>
        <v>0</v>
      </c>
      <c r="R2882" s="65" t="str">
        <f t="shared" si="12"/>
        <v>30.002.631/0001-00</v>
      </c>
      <c r="S2882" s="84"/>
      <c r="T2882" s="84" t="str">
        <f t="shared" si="10"/>
        <v/>
      </c>
      <c r="U2882" s="84" t="str">
        <f t="shared" si="11"/>
        <v/>
      </c>
      <c r="V2882" s="65" t="str">
        <f t="shared" si="5"/>
        <v/>
      </c>
      <c r="W2882" s="84"/>
      <c r="X2882" s="84"/>
      <c r="Y2882" s="85"/>
      <c r="Z2882" s="85"/>
      <c r="AA2882" s="65" t="str">
        <f t="shared" si="6"/>
        <v/>
      </c>
      <c r="AB2882" s="65" t="str">
        <f t="shared" si="7"/>
        <v/>
      </c>
      <c r="AC2882" s="86"/>
      <c r="AD2882" s="87" t="str">
        <f t="shared" si="8"/>
        <v/>
      </c>
      <c r="AE2882" s="84"/>
      <c r="AF2882" s="86">
        <f>IF(AC2882&gt;0,AC2882,'⚙️ Config'!$B$10)</f>
        <v>0.0075</v>
      </c>
      <c r="AG2882" s="88">
        <f t="shared" si="9"/>
        <v>18529.28858</v>
      </c>
      <c r="AH2882" s="88">
        <f>AG2882*'⚙️ Config'!$B$11</f>
        <v>92646.44288</v>
      </c>
      <c r="AI2882" s="88">
        <f>AH2882*'⚙️ Config'!$B$12</f>
        <v>27793.93286</v>
      </c>
      <c r="AJ2882" s="64"/>
      <c r="AK2882" s="84"/>
      <c r="AL2882" s="84"/>
      <c r="AM2882" s="84"/>
      <c r="AN2882" s="84"/>
      <c r="AO2882" s="84"/>
      <c r="AP2882" s="84"/>
      <c r="AQ2882" s="84"/>
    </row>
    <row r="2883" ht="15.0" customHeight="1">
      <c r="A2883" s="93">
        <v>2880.0</v>
      </c>
      <c r="B2883" s="94" t="s">
        <v>6188</v>
      </c>
      <c r="C2883" s="93" t="s">
        <v>141</v>
      </c>
      <c r="D2883" s="93" t="s">
        <v>6189</v>
      </c>
      <c r="E2883" s="95">
        <v>45.07</v>
      </c>
      <c r="F2883" s="93" t="s">
        <v>85</v>
      </c>
      <c r="G2883" s="93" t="s">
        <v>606</v>
      </c>
      <c r="H2883" s="96">
        <v>2470237.27</v>
      </c>
      <c r="I2883" s="93">
        <v>1.0</v>
      </c>
      <c r="J2883" s="97">
        <v>2.3</v>
      </c>
      <c r="K2883" s="94">
        <v>2023.0</v>
      </c>
      <c r="L2883" s="93" t="s">
        <v>197</v>
      </c>
      <c r="M2883" s="93">
        <v>2023.0</v>
      </c>
      <c r="N2883" s="93" t="s">
        <v>161</v>
      </c>
      <c r="O2883" s="65" t="str">
        <f t="shared" si="1"/>
        <v>620697600001</v>
      </c>
      <c r="P2883" s="65">
        <f t="shared" si="2"/>
        <v>0</v>
      </c>
      <c r="Q2883" s="65">
        <f t="shared" si="3"/>
        <v>2</v>
      </c>
      <c r="R2883" s="65" t="str">
        <f t="shared" si="12"/>
        <v>62.069.760/0001-02</v>
      </c>
      <c r="S2883" s="84"/>
      <c r="T2883" s="84" t="str">
        <f t="shared" si="10"/>
        <v/>
      </c>
      <c r="U2883" s="84" t="str">
        <f t="shared" si="11"/>
        <v/>
      </c>
      <c r="V2883" s="65" t="str">
        <f t="shared" si="5"/>
        <v/>
      </c>
      <c r="W2883" s="84"/>
      <c r="X2883" s="84"/>
      <c r="Y2883" s="85"/>
      <c r="Z2883" s="85"/>
      <c r="AA2883" s="65" t="str">
        <f t="shared" si="6"/>
        <v/>
      </c>
      <c r="AB2883" s="65" t="str">
        <f t="shared" si="7"/>
        <v/>
      </c>
      <c r="AC2883" s="86"/>
      <c r="AD2883" s="87" t="str">
        <f t="shared" si="8"/>
        <v/>
      </c>
      <c r="AE2883" s="84"/>
      <c r="AF2883" s="86">
        <f>IF(AC2883&gt;0,AC2883,'⚙️ Config'!$B$10)</f>
        <v>0.0075</v>
      </c>
      <c r="AG2883" s="88">
        <f t="shared" si="9"/>
        <v>18526.77953</v>
      </c>
      <c r="AH2883" s="88">
        <f>AG2883*'⚙️ Config'!$B$11</f>
        <v>92633.89763</v>
      </c>
      <c r="AI2883" s="88">
        <f>AH2883*'⚙️ Config'!$B$12</f>
        <v>27790.16929</v>
      </c>
      <c r="AJ2883" s="64"/>
      <c r="AK2883" s="84"/>
      <c r="AL2883" s="84"/>
      <c r="AM2883" s="84"/>
      <c r="AN2883" s="84"/>
      <c r="AO2883" s="84"/>
      <c r="AP2883" s="84"/>
      <c r="AQ2883" s="84"/>
    </row>
    <row r="2884" ht="15.0" customHeight="1">
      <c r="A2884" s="93">
        <v>2881.0</v>
      </c>
      <c r="B2884" s="94" t="s">
        <v>6190</v>
      </c>
      <c r="C2884" s="93" t="s">
        <v>141</v>
      </c>
      <c r="D2884" s="93" t="s">
        <v>6191</v>
      </c>
      <c r="E2884" s="95">
        <v>38.86</v>
      </c>
      <c r="F2884" s="93" t="s">
        <v>85</v>
      </c>
      <c r="G2884" s="93" t="s">
        <v>606</v>
      </c>
      <c r="H2884" s="96">
        <v>2461538.37</v>
      </c>
      <c r="I2884" s="93">
        <v>2.0</v>
      </c>
      <c r="J2884" s="97">
        <v>2.4</v>
      </c>
      <c r="K2884" s="94">
        <v>2024.0</v>
      </c>
      <c r="L2884" s="93" t="s">
        <v>448</v>
      </c>
      <c r="M2884" s="93">
        <v>2023.0</v>
      </c>
      <c r="N2884" s="93" t="s">
        <v>189</v>
      </c>
      <c r="O2884" s="65" t="str">
        <f t="shared" si="1"/>
        <v>267352160001</v>
      </c>
      <c r="P2884" s="65">
        <f t="shared" si="2"/>
        <v>9</v>
      </c>
      <c r="Q2884" s="65">
        <f t="shared" si="3"/>
        <v>9</v>
      </c>
      <c r="R2884" s="65" t="str">
        <f t="shared" si="12"/>
        <v>26.735.216/0001-99</v>
      </c>
      <c r="S2884" s="84"/>
      <c r="T2884" s="84" t="str">
        <f t="shared" si="10"/>
        <v/>
      </c>
      <c r="U2884" s="84" t="str">
        <f t="shared" si="11"/>
        <v/>
      </c>
      <c r="V2884" s="65" t="str">
        <f t="shared" si="5"/>
        <v/>
      </c>
      <c r="W2884" s="84"/>
      <c r="X2884" s="84"/>
      <c r="Y2884" s="85"/>
      <c r="Z2884" s="85"/>
      <c r="AA2884" s="65" t="str">
        <f t="shared" si="6"/>
        <v/>
      </c>
      <c r="AB2884" s="65" t="str">
        <f t="shared" si="7"/>
        <v/>
      </c>
      <c r="AC2884" s="86"/>
      <c r="AD2884" s="87" t="str">
        <f t="shared" si="8"/>
        <v/>
      </c>
      <c r="AE2884" s="84"/>
      <c r="AF2884" s="86">
        <f>IF(AC2884&gt;0,AC2884,'⚙️ Config'!$B$10)</f>
        <v>0.0075</v>
      </c>
      <c r="AG2884" s="88">
        <f t="shared" si="9"/>
        <v>18461.53778</v>
      </c>
      <c r="AH2884" s="88">
        <f>AG2884*'⚙️ Config'!$B$11</f>
        <v>92307.68888</v>
      </c>
      <c r="AI2884" s="88">
        <f>AH2884*'⚙️ Config'!$B$12</f>
        <v>27692.30666</v>
      </c>
      <c r="AJ2884" s="64"/>
      <c r="AK2884" s="84"/>
      <c r="AL2884" s="84"/>
      <c r="AM2884" s="84"/>
      <c r="AN2884" s="84"/>
      <c r="AO2884" s="84"/>
      <c r="AP2884" s="84"/>
      <c r="AQ2884" s="84"/>
    </row>
    <row r="2885" ht="15.0" customHeight="1">
      <c r="A2885" s="93">
        <v>2882.0</v>
      </c>
      <c r="B2885" s="94" t="s">
        <v>6192</v>
      </c>
      <c r="C2885" s="93" t="s">
        <v>141</v>
      </c>
      <c r="D2885" s="93" t="s">
        <v>6193</v>
      </c>
      <c r="E2885" s="95">
        <v>30.0</v>
      </c>
      <c r="F2885" s="93" t="s">
        <v>85</v>
      </c>
      <c r="G2885" s="93" t="s">
        <v>606</v>
      </c>
      <c r="H2885" s="96">
        <v>2457205.24</v>
      </c>
      <c r="I2885" s="93">
        <v>2.0</v>
      </c>
      <c r="J2885" s="97">
        <v>3.1</v>
      </c>
      <c r="K2885" s="94">
        <v>2023.0</v>
      </c>
      <c r="L2885" s="93" t="s">
        <v>448</v>
      </c>
      <c r="M2885" s="93">
        <v>2023.0</v>
      </c>
      <c r="N2885" s="93" t="s">
        <v>161</v>
      </c>
      <c r="O2885" s="65" t="str">
        <f t="shared" si="1"/>
        <v>333045160001</v>
      </c>
      <c r="P2885" s="65">
        <f t="shared" si="2"/>
        <v>8</v>
      </c>
      <c r="Q2885" s="65">
        <f t="shared" si="3"/>
        <v>9</v>
      </c>
      <c r="R2885" s="65" t="str">
        <f t="shared" si="12"/>
        <v>33.304.516/0001-89</v>
      </c>
      <c r="S2885" s="84"/>
      <c r="T2885" s="84" t="str">
        <f t="shared" si="10"/>
        <v/>
      </c>
      <c r="U2885" s="84" t="str">
        <f t="shared" si="11"/>
        <v/>
      </c>
      <c r="V2885" s="65" t="str">
        <f t="shared" si="5"/>
        <v/>
      </c>
      <c r="W2885" s="84"/>
      <c r="X2885" s="84"/>
      <c r="Y2885" s="85"/>
      <c r="Z2885" s="85"/>
      <c r="AA2885" s="65" t="str">
        <f t="shared" si="6"/>
        <v/>
      </c>
      <c r="AB2885" s="65" t="str">
        <f t="shared" si="7"/>
        <v/>
      </c>
      <c r="AC2885" s="86"/>
      <c r="AD2885" s="87" t="str">
        <f t="shared" si="8"/>
        <v/>
      </c>
      <c r="AE2885" s="84"/>
      <c r="AF2885" s="86">
        <f>IF(AC2885&gt;0,AC2885,'⚙️ Config'!$B$10)</f>
        <v>0.0075</v>
      </c>
      <c r="AG2885" s="88">
        <f t="shared" si="9"/>
        <v>18429.0393</v>
      </c>
      <c r="AH2885" s="88">
        <f>AG2885*'⚙️ Config'!$B$11</f>
        <v>92145.1965</v>
      </c>
      <c r="AI2885" s="88">
        <f>AH2885*'⚙️ Config'!$B$12</f>
        <v>27643.55895</v>
      </c>
      <c r="AJ2885" s="64"/>
      <c r="AK2885" s="84"/>
      <c r="AL2885" s="84"/>
      <c r="AM2885" s="84"/>
      <c r="AN2885" s="84"/>
      <c r="AO2885" s="84"/>
      <c r="AP2885" s="84"/>
      <c r="AQ2885" s="84"/>
    </row>
    <row r="2886" ht="15.0" customHeight="1">
      <c r="A2886" s="93">
        <v>2883.0</v>
      </c>
      <c r="B2886" s="94" t="s">
        <v>6194</v>
      </c>
      <c r="C2886" s="93" t="s">
        <v>141</v>
      </c>
      <c r="D2886" s="93" t="s">
        <v>6195</v>
      </c>
      <c r="E2886" s="95">
        <v>37.98</v>
      </c>
      <c r="F2886" s="93" t="s">
        <v>85</v>
      </c>
      <c r="G2886" s="93" t="s">
        <v>606</v>
      </c>
      <c r="H2886" s="96">
        <v>2452972.64</v>
      </c>
      <c r="I2886" s="93">
        <v>2.0</v>
      </c>
      <c r="J2886" s="97">
        <v>2.8</v>
      </c>
      <c r="K2886" s="94">
        <v>2024.0</v>
      </c>
      <c r="L2886" s="93" t="s">
        <v>202</v>
      </c>
      <c r="M2886" s="93">
        <v>2023.0</v>
      </c>
      <c r="N2886" s="93" t="s">
        <v>145</v>
      </c>
      <c r="O2886" s="65" t="str">
        <f t="shared" si="1"/>
        <v>157778710001</v>
      </c>
      <c r="P2886" s="65">
        <f t="shared" si="2"/>
        <v>9</v>
      </c>
      <c r="Q2886" s="65">
        <f t="shared" si="3"/>
        <v>3</v>
      </c>
      <c r="R2886" s="65" t="str">
        <f t="shared" si="12"/>
        <v>15.777.871/0001-93</v>
      </c>
      <c r="S2886" s="84"/>
      <c r="T2886" s="84" t="str">
        <f t="shared" si="10"/>
        <v/>
      </c>
      <c r="U2886" s="84" t="str">
        <f t="shared" si="11"/>
        <v/>
      </c>
      <c r="V2886" s="65" t="str">
        <f t="shared" si="5"/>
        <v/>
      </c>
      <c r="W2886" s="84"/>
      <c r="X2886" s="84"/>
      <c r="Y2886" s="85"/>
      <c r="Z2886" s="85"/>
      <c r="AA2886" s="65" t="str">
        <f t="shared" si="6"/>
        <v/>
      </c>
      <c r="AB2886" s="65" t="str">
        <f t="shared" si="7"/>
        <v/>
      </c>
      <c r="AC2886" s="86"/>
      <c r="AD2886" s="87" t="str">
        <f t="shared" si="8"/>
        <v/>
      </c>
      <c r="AE2886" s="84"/>
      <c r="AF2886" s="86">
        <f>IF(AC2886&gt;0,AC2886,'⚙️ Config'!$B$10)</f>
        <v>0.0075</v>
      </c>
      <c r="AG2886" s="88">
        <f t="shared" si="9"/>
        <v>18397.2948</v>
      </c>
      <c r="AH2886" s="88">
        <f>AG2886*'⚙️ Config'!$B$11</f>
        <v>91986.474</v>
      </c>
      <c r="AI2886" s="88">
        <f>AH2886*'⚙️ Config'!$B$12</f>
        <v>27595.9422</v>
      </c>
      <c r="AJ2886" s="64"/>
      <c r="AK2886" s="84"/>
      <c r="AL2886" s="84"/>
      <c r="AM2886" s="84"/>
      <c r="AN2886" s="84"/>
      <c r="AO2886" s="84"/>
      <c r="AP2886" s="84"/>
      <c r="AQ2886" s="84"/>
    </row>
    <row r="2887" ht="15.0" customHeight="1">
      <c r="A2887" s="93">
        <v>2884.0</v>
      </c>
      <c r="B2887" s="94" t="s">
        <v>6196</v>
      </c>
      <c r="C2887" s="93" t="s">
        <v>141</v>
      </c>
      <c r="D2887" s="93" t="s">
        <v>6197</v>
      </c>
      <c r="E2887" s="95">
        <v>35.23</v>
      </c>
      <c r="F2887" s="93" t="s">
        <v>85</v>
      </c>
      <c r="G2887" s="93" t="s">
        <v>606</v>
      </c>
      <c r="H2887" s="96">
        <v>2452833.94</v>
      </c>
      <c r="I2887" s="93">
        <v>2.0</v>
      </c>
      <c r="J2887" s="97">
        <v>2.8</v>
      </c>
      <c r="K2887" s="94">
        <v>2024.0</v>
      </c>
      <c r="L2887" s="93" t="s">
        <v>4370</v>
      </c>
      <c r="M2887" s="93">
        <v>2023.0</v>
      </c>
      <c r="N2887" s="93" t="s">
        <v>145</v>
      </c>
      <c r="O2887" s="65" t="str">
        <f t="shared" si="1"/>
        <v>676424960001</v>
      </c>
      <c r="P2887" s="65">
        <f t="shared" si="2"/>
        <v>7</v>
      </c>
      <c r="Q2887" s="65">
        <f t="shared" si="3"/>
        <v>8</v>
      </c>
      <c r="R2887" s="65" t="str">
        <f t="shared" si="12"/>
        <v>67.642.496/0001-78</v>
      </c>
      <c r="S2887" s="84"/>
      <c r="T2887" s="84" t="str">
        <f t="shared" si="10"/>
        <v/>
      </c>
      <c r="U2887" s="84" t="str">
        <f t="shared" si="11"/>
        <v/>
      </c>
      <c r="V2887" s="65" t="str">
        <f t="shared" si="5"/>
        <v/>
      </c>
      <c r="W2887" s="84"/>
      <c r="X2887" s="84"/>
      <c r="Y2887" s="85"/>
      <c r="Z2887" s="85"/>
      <c r="AA2887" s="65" t="str">
        <f t="shared" si="6"/>
        <v/>
      </c>
      <c r="AB2887" s="65" t="str">
        <f t="shared" si="7"/>
        <v/>
      </c>
      <c r="AC2887" s="86"/>
      <c r="AD2887" s="87" t="str">
        <f t="shared" si="8"/>
        <v/>
      </c>
      <c r="AE2887" s="84"/>
      <c r="AF2887" s="86">
        <f>IF(AC2887&gt;0,AC2887,'⚙️ Config'!$B$10)</f>
        <v>0.0075</v>
      </c>
      <c r="AG2887" s="88">
        <f t="shared" si="9"/>
        <v>18396.25455</v>
      </c>
      <c r="AH2887" s="88">
        <f>AG2887*'⚙️ Config'!$B$11</f>
        <v>91981.27275</v>
      </c>
      <c r="AI2887" s="88">
        <f>AH2887*'⚙️ Config'!$B$12</f>
        <v>27594.38183</v>
      </c>
      <c r="AJ2887" s="64"/>
      <c r="AK2887" s="84"/>
      <c r="AL2887" s="84"/>
      <c r="AM2887" s="84"/>
      <c r="AN2887" s="84"/>
      <c r="AO2887" s="84"/>
      <c r="AP2887" s="84"/>
      <c r="AQ2887" s="84"/>
    </row>
    <row r="2888" ht="15.0" customHeight="1">
      <c r="A2888" s="93">
        <v>2885.0</v>
      </c>
      <c r="B2888" s="94" t="s">
        <v>6198</v>
      </c>
      <c r="C2888" s="93" t="s">
        <v>141</v>
      </c>
      <c r="D2888" s="93" t="s">
        <v>6199</v>
      </c>
      <c r="E2888" s="95">
        <v>36.34</v>
      </c>
      <c r="F2888" s="93" t="s">
        <v>85</v>
      </c>
      <c r="G2888" s="93" t="s">
        <v>606</v>
      </c>
      <c r="H2888" s="96">
        <v>2452458.51</v>
      </c>
      <c r="I2888" s="93">
        <v>1.0</v>
      </c>
      <c r="J2888" s="97">
        <v>3.8</v>
      </c>
      <c r="K2888" s="94">
        <v>2022.0</v>
      </c>
      <c r="L2888" s="93" t="s">
        <v>630</v>
      </c>
      <c r="M2888" s="93">
        <v>2022.0</v>
      </c>
      <c r="N2888" s="93" t="s">
        <v>161</v>
      </c>
      <c r="O2888" s="65" t="str">
        <f t="shared" si="1"/>
        <v>554006670001</v>
      </c>
      <c r="P2888" s="65">
        <f t="shared" si="2"/>
        <v>7</v>
      </c>
      <c r="Q2888" s="65">
        <f t="shared" si="3"/>
        <v>3</v>
      </c>
      <c r="R2888" s="65" t="str">
        <f t="shared" si="12"/>
        <v>55.400.667/0001-73</v>
      </c>
      <c r="S2888" s="84"/>
      <c r="T2888" s="84" t="str">
        <f t="shared" si="10"/>
        <v/>
      </c>
      <c r="U2888" s="84" t="str">
        <f t="shared" si="11"/>
        <v/>
      </c>
      <c r="V2888" s="65" t="str">
        <f t="shared" si="5"/>
        <v/>
      </c>
      <c r="W2888" s="84"/>
      <c r="X2888" s="84"/>
      <c r="Y2888" s="85"/>
      <c r="Z2888" s="85"/>
      <c r="AA2888" s="65" t="str">
        <f t="shared" si="6"/>
        <v/>
      </c>
      <c r="AB2888" s="65" t="str">
        <f t="shared" si="7"/>
        <v/>
      </c>
      <c r="AC2888" s="86"/>
      <c r="AD2888" s="87" t="str">
        <f t="shared" si="8"/>
        <v/>
      </c>
      <c r="AE2888" s="84"/>
      <c r="AF2888" s="86">
        <f>IF(AC2888&gt;0,AC2888,'⚙️ Config'!$B$10)</f>
        <v>0.0075</v>
      </c>
      <c r="AG2888" s="88">
        <f t="shared" si="9"/>
        <v>18393.43883</v>
      </c>
      <c r="AH2888" s="88">
        <f>AG2888*'⚙️ Config'!$B$11</f>
        <v>91967.19413</v>
      </c>
      <c r="AI2888" s="88">
        <f>AH2888*'⚙️ Config'!$B$12</f>
        <v>27590.15824</v>
      </c>
      <c r="AJ2888" s="64"/>
      <c r="AK2888" s="84"/>
      <c r="AL2888" s="84"/>
      <c r="AM2888" s="84"/>
      <c r="AN2888" s="84"/>
      <c r="AO2888" s="84"/>
      <c r="AP2888" s="84"/>
      <c r="AQ2888" s="84"/>
    </row>
    <row r="2889" ht="15.0" customHeight="1">
      <c r="A2889" s="93">
        <v>2886.0</v>
      </c>
      <c r="B2889" s="94" t="s">
        <v>6200</v>
      </c>
      <c r="C2889" s="93" t="s">
        <v>141</v>
      </c>
      <c r="D2889" s="93" t="s">
        <v>6201</v>
      </c>
      <c r="E2889" s="95">
        <v>36.47</v>
      </c>
      <c r="F2889" s="93" t="s">
        <v>85</v>
      </c>
      <c r="G2889" s="93" t="s">
        <v>606</v>
      </c>
      <c r="H2889" s="96">
        <v>2448494.73</v>
      </c>
      <c r="I2889" s="93">
        <v>2.0</v>
      </c>
      <c r="J2889" s="97">
        <v>2.8</v>
      </c>
      <c r="K2889" s="94">
        <v>2024.0</v>
      </c>
      <c r="L2889" s="93" t="s">
        <v>837</v>
      </c>
      <c r="M2889" s="93">
        <v>2023.0</v>
      </c>
      <c r="N2889" s="93" t="s">
        <v>161</v>
      </c>
      <c r="O2889" s="65" t="str">
        <f t="shared" si="1"/>
        <v>251686250001</v>
      </c>
      <c r="P2889" s="65">
        <f t="shared" si="2"/>
        <v>9</v>
      </c>
      <c r="Q2889" s="65">
        <f t="shared" si="3"/>
        <v>8</v>
      </c>
      <c r="R2889" s="65" t="str">
        <f t="shared" si="12"/>
        <v>25.168.625/0001-98</v>
      </c>
      <c r="S2889" s="84"/>
      <c r="T2889" s="84" t="str">
        <f t="shared" si="10"/>
        <v/>
      </c>
      <c r="U2889" s="84" t="str">
        <f t="shared" si="11"/>
        <v/>
      </c>
      <c r="V2889" s="65" t="str">
        <f t="shared" si="5"/>
        <v/>
      </c>
      <c r="W2889" s="84"/>
      <c r="X2889" s="84"/>
      <c r="Y2889" s="85"/>
      <c r="Z2889" s="85"/>
      <c r="AA2889" s="65" t="str">
        <f t="shared" si="6"/>
        <v/>
      </c>
      <c r="AB2889" s="65" t="str">
        <f t="shared" si="7"/>
        <v/>
      </c>
      <c r="AC2889" s="86"/>
      <c r="AD2889" s="87" t="str">
        <f t="shared" si="8"/>
        <v/>
      </c>
      <c r="AE2889" s="84"/>
      <c r="AF2889" s="86">
        <f>IF(AC2889&gt;0,AC2889,'⚙️ Config'!$B$10)</f>
        <v>0.0075</v>
      </c>
      <c r="AG2889" s="88">
        <f t="shared" si="9"/>
        <v>18363.71048</v>
      </c>
      <c r="AH2889" s="88">
        <f>AG2889*'⚙️ Config'!$B$11</f>
        <v>91818.55238</v>
      </c>
      <c r="AI2889" s="88">
        <f>AH2889*'⚙️ Config'!$B$12</f>
        <v>27545.56571</v>
      </c>
      <c r="AJ2889" s="64"/>
      <c r="AK2889" s="84"/>
      <c r="AL2889" s="84"/>
      <c r="AM2889" s="84"/>
      <c r="AN2889" s="84"/>
      <c r="AO2889" s="84"/>
      <c r="AP2889" s="84"/>
      <c r="AQ2889" s="84"/>
    </row>
    <row r="2890" ht="15.0" customHeight="1">
      <c r="A2890" s="93">
        <v>2887.0</v>
      </c>
      <c r="B2890" s="94" t="s">
        <v>6202</v>
      </c>
      <c r="C2890" s="93" t="s">
        <v>141</v>
      </c>
      <c r="D2890" s="93" t="s">
        <v>6203</v>
      </c>
      <c r="E2890" s="95">
        <v>35.97</v>
      </c>
      <c r="F2890" s="93" t="s">
        <v>85</v>
      </c>
      <c r="G2890" s="93" t="s">
        <v>606</v>
      </c>
      <c r="H2890" s="96">
        <v>2447615.02</v>
      </c>
      <c r="I2890" s="93">
        <v>1.0</v>
      </c>
      <c r="J2890" s="97">
        <v>3.9</v>
      </c>
      <c r="K2890" s="94">
        <v>2022.0</v>
      </c>
      <c r="L2890" s="93" t="s">
        <v>630</v>
      </c>
      <c r="M2890" s="93">
        <v>2022.0</v>
      </c>
      <c r="N2890" s="93" t="s">
        <v>161</v>
      </c>
      <c r="O2890" s="65" t="str">
        <f t="shared" si="1"/>
        <v>087482020001</v>
      </c>
      <c r="P2890" s="65">
        <f t="shared" si="2"/>
        <v>2</v>
      </c>
      <c r="Q2890" s="65">
        <f t="shared" si="3"/>
        <v>8</v>
      </c>
      <c r="R2890" s="65" t="str">
        <f t="shared" si="12"/>
        <v>08.748.202/0001-28</v>
      </c>
      <c r="S2890" s="84"/>
      <c r="T2890" s="84" t="str">
        <f t="shared" si="10"/>
        <v/>
      </c>
      <c r="U2890" s="84" t="str">
        <f t="shared" si="11"/>
        <v/>
      </c>
      <c r="V2890" s="65" t="str">
        <f t="shared" si="5"/>
        <v/>
      </c>
      <c r="W2890" s="84"/>
      <c r="X2890" s="84"/>
      <c r="Y2890" s="85"/>
      <c r="Z2890" s="85"/>
      <c r="AA2890" s="65" t="str">
        <f t="shared" si="6"/>
        <v/>
      </c>
      <c r="AB2890" s="65" t="str">
        <f t="shared" si="7"/>
        <v/>
      </c>
      <c r="AC2890" s="86"/>
      <c r="AD2890" s="87" t="str">
        <f t="shared" si="8"/>
        <v/>
      </c>
      <c r="AE2890" s="84"/>
      <c r="AF2890" s="86">
        <f>IF(AC2890&gt;0,AC2890,'⚙️ Config'!$B$10)</f>
        <v>0.0075</v>
      </c>
      <c r="AG2890" s="88">
        <f t="shared" si="9"/>
        <v>18357.11265</v>
      </c>
      <c r="AH2890" s="88">
        <f>AG2890*'⚙️ Config'!$B$11</f>
        <v>91785.56325</v>
      </c>
      <c r="AI2890" s="88">
        <f>AH2890*'⚙️ Config'!$B$12</f>
        <v>27535.66898</v>
      </c>
      <c r="AJ2890" s="64"/>
      <c r="AK2890" s="84"/>
      <c r="AL2890" s="84"/>
      <c r="AM2890" s="84"/>
      <c r="AN2890" s="84"/>
      <c r="AO2890" s="84"/>
      <c r="AP2890" s="84"/>
      <c r="AQ2890" s="84"/>
    </row>
    <row r="2891" ht="15.0" customHeight="1">
      <c r="A2891" s="93">
        <v>2888.0</v>
      </c>
      <c r="B2891" s="94" t="s">
        <v>6204</v>
      </c>
      <c r="C2891" s="93" t="s">
        <v>141</v>
      </c>
      <c r="D2891" s="93" t="s">
        <v>6205</v>
      </c>
      <c r="E2891" s="95">
        <v>28.98</v>
      </c>
      <c r="F2891" s="93" t="s">
        <v>85</v>
      </c>
      <c r="G2891" s="93" t="s">
        <v>606</v>
      </c>
      <c r="H2891" s="96">
        <v>2447560.97</v>
      </c>
      <c r="I2891" s="93">
        <v>2.0</v>
      </c>
      <c r="J2891" s="97">
        <v>3.2</v>
      </c>
      <c r="K2891" s="94">
        <v>2023.0</v>
      </c>
      <c r="L2891" s="93" t="s">
        <v>5111</v>
      </c>
      <c r="M2891" s="93">
        <v>2023.0</v>
      </c>
      <c r="N2891" s="93" t="s">
        <v>161</v>
      </c>
      <c r="O2891" s="65" t="str">
        <f t="shared" si="1"/>
        <v>614971860001</v>
      </c>
      <c r="P2891" s="65">
        <f t="shared" si="2"/>
        <v>2</v>
      </c>
      <c r="Q2891" s="65">
        <f t="shared" si="3"/>
        <v>0</v>
      </c>
      <c r="R2891" s="65" t="str">
        <f t="shared" si="12"/>
        <v>61.497.186/0001-20</v>
      </c>
      <c r="S2891" s="84"/>
      <c r="T2891" s="84" t="str">
        <f t="shared" si="10"/>
        <v/>
      </c>
      <c r="U2891" s="84" t="str">
        <f t="shared" si="11"/>
        <v/>
      </c>
      <c r="V2891" s="65" t="str">
        <f t="shared" si="5"/>
        <v/>
      </c>
      <c r="W2891" s="84"/>
      <c r="X2891" s="84"/>
      <c r="Y2891" s="85"/>
      <c r="Z2891" s="85"/>
      <c r="AA2891" s="65" t="str">
        <f t="shared" si="6"/>
        <v/>
      </c>
      <c r="AB2891" s="65" t="str">
        <f t="shared" si="7"/>
        <v/>
      </c>
      <c r="AC2891" s="86"/>
      <c r="AD2891" s="87" t="str">
        <f t="shared" si="8"/>
        <v/>
      </c>
      <c r="AE2891" s="84"/>
      <c r="AF2891" s="86">
        <f>IF(AC2891&gt;0,AC2891,'⚙️ Config'!$B$10)</f>
        <v>0.0075</v>
      </c>
      <c r="AG2891" s="88">
        <f t="shared" si="9"/>
        <v>18356.70728</v>
      </c>
      <c r="AH2891" s="88">
        <f>AG2891*'⚙️ Config'!$B$11</f>
        <v>91783.53638</v>
      </c>
      <c r="AI2891" s="88">
        <f>AH2891*'⚙️ Config'!$B$12</f>
        <v>27535.06091</v>
      </c>
      <c r="AJ2891" s="64"/>
      <c r="AK2891" s="84"/>
      <c r="AL2891" s="84"/>
      <c r="AM2891" s="84"/>
      <c r="AN2891" s="84"/>
      <c r="AO2891" s="84"/>
      <c r="AP2891" s="84"/>
      <c r="AQ2891" s="84"/>
    </row>
    <row r="2892" ht="15.0" customHeight="1">
      <c r="A2892" s="93">
        <v>2889.0</v>
      </c>
      <c r="B2892" s="94" t="s">
        <v>6206</v>
      </c>
      <c r="C2892" s="93" t="s">
        <v>141</v>
      </c>
      <c r="D2892" s="93" t="s">
        <v>6207</v>
      </c>
      <c r="E2892" s="95">
        <v>39.48</v>
      </c>
      <c r="F2892" s="93" t="s">
        <v>85</v>
      </c>
      <c r="G2892" s="93" t="s">
        <v>606</v>
      </c>
      <c r="H2892" s="96">
        <v>2447499.79</v>
      </c>
      <c r="I2892" s="93">
        <v>2.0</v>
      </c>
      <c r="J2892" s="97">
        <v>2.9</v>
      </c>
      <c r="K2892" s="94">
        <v>2024.0</v>
      </c>
      <c r="L2892" s="93" t="s">
        <v>5589</v>
      </c>
      <c r="M2892" s="93">
        <v>2023.0</v>
      </c>
      <c r="N2892" s="93" t="s">
        <v>161</v>
      </c>
      <c r="O2892" s="65" t="str">
        <f t="shared" si="1"/>
        <v>403843040001</v>
      </c>
      <c r="P2892" s="65">
        <f t="shared" si="2"/>
        <v>1</v>
      </c>
      <c r="Q2892" s="65">
        <f t="shared" si="3"/>
        <v>4</v>
      </c>
      <c r="R2892" s="65" t="str">
        <f t="shared" si="12"/>
        <v>40.384.304/0001-14</v>
      </c>
      <c r="S2892" s="84"/>
      <c r="T2892" s="84" t="str">
        <f t="shared" si="10"/>
        <v/>
      </c>
      <c r="U2892" s="84" t="str">
        <f t="shared" si="11"/>
        <v/>
      </c>
      <c r="V2892" s="65" t="str">
        <f t="shared" si="5"/>
        <v/>
      </c>
      <c r="W2892" s="84"/>
      <c r="X2892" s="84"/>
      <c r="Y2892" s="85"/>
      <c r="Z2892" s="85"/>
      <c r="AA2892" s="65" t="str">
        <f t="shared" si="6"/>
        <v/>
      </c>
      <c r="AB2892" s="65" t="str">
        <f t="shared" si="7"/>
        <v/>
      </c>
      <c r="AC2892" s="86"/>
      <c r="AD2892" s="87" t="str">
        <f t="shared" si="8"/>
        <v/>
      </c>
      <c r="AE2892" s="84"/>
      <c r="AF2892" s="86">
        <f>IF(AC2892&gt;0,AC2892,'⚙️ Config'!$B$10)</f>
        <v>0.0075</v>
      </c>
      <c r="AG2892" s="88">
        <f t="shared" si="9"/>
        <v>18356.24843</v>
      </c>
      <c r="AH2892" s="88">
        <f>AG2892*'⚙️ Config'!$B$11</f>
        <v>91781.24213</v>
      </c>
      <c r="AI2892" s="88">
        <f>AH2892*'⚙️ Config'!$B$12</f>
        <v>27534.37264</v>
      </c>
      <c r="AJ2892" s="64"/>
      <c r="AK2892" s="84"/>
      <c r="AL2892" s="84"/>
      <c r="AM2892" s="84"/>
      <c r="AN2892" s="84"/>
      <c r="AO2892" s="84"/>
      <c r="AP2892" s="84"/>
      <c r="AQ2892" s="84"/>
    </row>
    <row r="2893" ht="15.0" customHeight="1">
      <c r="A2893" s="93">
        <v>2890.0</v>
      </c>
      <c r="B2893" s="94" t="s">
        <v>6208</v>
      </c>
      <c r="C2893" s="93" t="s">
        <v>141</v>
      </c>
      <c r="D2893" s="93" t="s">
        <v>6209</v>
      </c>
      <c r="E2893" s="95">
        <v>40.07</v>
      </c>
      <c r="F2893" s="93" t="s">
        <v>85</v>
      </c>
      <c r="G2893" s="93" t="s">
        <v>606</v>
      </c>
      <c r="H2893" s="96">
        <v>2442427.22</v>
      </c>
      <c r="I2893" s="93">
        <v>1.0</v>
      </c>
      <c r="J2893" s="97">
        <v>3.0</v>
      </c>
      <c r="K2893" s="94">
        <v>2023.0</v>
      </c>
      <c r="L2893" s="93" t="s">
        <v>630</v>
      </c>
      <c r="M2893" s="93">
        <v>2023.0</v>
      </c>
      <c r="N2893" s="93" t="s">
        <v>145</v>
      </c>
      <c r="O2893" s="65" t="str">
        <f t="shared" si="1"/>
        <v>267774500001</v>
      </c>
      <c r="P2893" s="65">
        <f t="shared" si="2"/>
        <v>8</v>
      </c>
      <c r="Q2893" s="65">
        <f t="shared" si="3"/>
        <v>9</v>
      </c>
      <c r="R2893" s="65" t="str">
        <f t="shared" si="12"/>
        <v>26.777.450/0001-89</v>
      </c>
      <c r="S2893" s="84"/>
      <c r="T2893" s="84" t="str">
        <f t="shared" si="10"/>
        <v/>
      </c>
      <c r="U2893" s="84" t="str">
        <f t="shared" si="11"/>
        <v/>
      </c>
      <c r="V2893" s="65" t="str">
        <f t="shared" si="5"/>
        <v/>
      </c>
      <c r="W2893" s="84"/>
      <c r="X2893" s="84"/>
      <c r="Y2893" s="85"/>
      <c r="Z2893" s="85"/>
      <c r="AA2893" s="65" t="str">
        <f t="shared" si="6"/>
        <v/>
      </c>
      <c r="AB2893" s="65" t="str">
        <f t="shared" si="7"/>
        <v/>
      </c>
      <c r="AC2893" s="86"/>
      <c r="AD2893" s="87" t="str">
        <f t="shared" si="8"/>
        <v/>
      </c>
      <c r="AE2893" s="84"/>
      <c r="AF2893" s="86">
        <f>IF(AC2893&gt;0,AC2893,'⚙️ Config'!$B$10)</f>
        <v>0.0075</v>
      </c>
      <c r="AG2893" s="88">
        <f t="shared" si="9"/>
        <v>18318.20415</v>
      </c>
      <c r="AH2893" s="88">
        <f>AG2893*'⚙️ Config'!$B$11</f>
        <v>91591.02075</v>
      </c>
      <c r="AI2893" s="88">
        <f>AH2893*'⚙️ Config'!$B$12</f>
        <v>27477.30623</v>
      </c>
      <c r="AJ2893" s="64"/>
      <c r="AK2893" s="84"/>
      <c r="AL2893" s="84"/>
      <c r="AM2893" s="84"/>
      <c r="AN2893" s="84"/>
      <c r="AO2893" s="84"/>
      <c r="AP2893" s="84"/>
      <c r="AQ2893" s="84"/>
    </row>
    <row r="2894" ht="15.0" customHeight="1">
      <c r="A2894" s="93">
        <v>2891.0</v>
      </c>
      <c r="B2894" s="94" t="s">
        <v>6210</v>
      </c>
      <c r="C2894" s="93" t="s">
        <v>141</v>
      </c>
      <c r="D2894" s="93" t="s">
        <v>6211</v>
      </c>
      <c r="E2894" s="95">
        <v>38.35</v>
      </c>
      <c r="F2894" s="93" t="s">
        <v>85</v>
      </c>
      <c r="G2894" s="93" t="s">
        <v>606</v>
      </c>
      <c r="H2894" s="96">
        <v>2439811.69</v>
      </c>
      <c r="I2894" s="93">
        <v>2.0</v>
      </c>
      <c r="J2894" s="97">
        <v>2.7</v>
      </c>
      <c r="K2894" s="94">
        <v>2024.0</v>
      </c>
      <c r="L2894" s="93" t="s">
        <v>295</v>
      </c>
      <c r="M2894" s="93">
        <v>2023.0</v>
      </c>
      <c r="N2894" s="93" t="s">
        <v>189</v>
      </c>
      <c r="O2894" s="65" t="str">
        <f t="shared" si="1"/>
        <v>964125800001</v>
      </c>
      <c r="P2894" s="65">
        <f t="shared" si="2"/>
        <v>0</v>
      </c>
      <c r="Q2894" s="65">
        <f t="shared" si="3"/>
        <v>1</v>
      </c>
      <c r="R2894" s="65" t="str">
        <f t="shared" si="12"/>
        <v>96.412.580/0001-01</v>
      </c>
      <c r="S2894" s="84"/>
      <c r="T2894" s="84" t="str">
        <f t="shared" si="10"/>
        <v/>
      </c>
      <c r="U2894" s="84" t="str">
        <f t="shared" si="11"/>
        <v/>
      </c>
      <c r="V2894" s="65" t="str">
        <f t="shared" si="5"/>
        <v/>
      </c>
      <c r="W2894" s="84"/>
      <c r="X2894" s="84"/>
      <c r="Y2894" s="85"/>
      <c r="Z2894" s="85"/>
      <c r="AA2894" s="65" t="str">
        <f t="shared" si="6"/>
        <v/>
      </c>
      <c r="AB2894" s="65" t="str">
        <f t="shared" si="7"/>
        <v/>
      </c>
      <c r="AC2894" s="86"/>
      <c r="AD2894" s="87" t="str">
        <f t="shared" si="8"/>
        <v/>
      </c>
      <c r="AE2894" s="84"/>
      <c r="AF2894" s="86">
        <f>IF(AC2894&gt;0,AC2894,'⚙️ Config'!$B$10)</f>
        <v>0.0075</v>
      </c>
      <c r="AG2894" s="88">
        <f t="shared" si="9"/>
        <v>18298.58768</v>
      </c>
      <c r="AH2894" s="88">
        <f>AG2894*'⚙️ Config'!$B$11</f>
        <v>91492.93838</v>
      </c>
      <c r="AI2894" s="88">
        <f>AH2894*'⚙️ Config'!$B$12</f>
        <v>27447.88151</v>
      </c>
      <c r="AJ2894" s="64"/>
      <c r="AK2894" s="84"/>
      <c r="AL2894" s="84"/>
      <c r="AM2894" s="84"/>
      <c r="AN2894" s="84"/>
      <c r="AO2894" s="84"/>
      <c r="AP2894" s="84"/>
      <c r="AQ2894" s="84"/>
    </row>
    <row r="2895" ht="15.0" customHeight="1">
      <c r="A2895" s="93">
        <v>2892.0</v>
      </c>
      <c r="B2895" s="94" t="s">
        <v>6212</v>
      </c>
      <c r="C2895" s="93" t="s">
        <v>141</v>
      </c>
      <c r="D2895" s="93" t="s">
        <v>6213</v>
      </c>
      <c r="E2895" s="95">
        <v>45.99</v>
      </c>
      <c r="F2895" s="93" t="s">
        <v>85</v>
      </c>
      <c r="G2895" s="93" t="s">
        <v>606</v>
      </c>
      <c r="H2895" s="96">
        <v>2438905.02</v>
      </c>
      <c r="I2895" s="93">
        <v>1.0</v>
      </c>
      <c r="J2895" s="97">
        <v>2.2</v>
      </c>
      <c r="K2895" s="94">
        <v>2024.0</v>
      </c>
      <c r="L2895" s="93" t="s">
        <v>6214</v>
      </c>
      <c r="M2895" s="93">
        <v>2024.0</v>
      </c>
      <c r="N2895" s="93" t="s">
        <v>145</v>
      </c>
      <c r="O2895" s="65" t="str">
        <f t="shared" si="1"/>
        <v>058275620001</v>
      </c>
      <c r="P2895" s="65">
        <f t="shared" si="2"/>
        <v>2</v>
      </c>
      <c r="Q2895" s="65">
        <f t="shared" si="3"/>
        <v>7</v>
      </c>
      <c r="R2895" s="65" t="str">
        <f t="shared" si="12"/>
        <v>05.827.562/0001-27</v>
      </c>
      <c r="S2895" s="84"/>
      <c r="T2895" s="84" t="str">
        <f t="shared" si="10"/>
        <v/>
      </c>
      <c r="U2895" s="84" t="str">
        <f t="shared" si="11"/>
        <v/>
      </c>
      <c r="V2895" s="65" t="str">
        <f t="shared" si="5"/>
        <v/>
      </c>
      <c r="W2895" s="84"/>
      <c r="X2895" s="84"/>
      <c r="Y2895" s="85"/>
      <c r="Z2895" s="85"/>
      <c r="AA2895" s="65" t="str">
        <f t="shared" si="6"/>
        <v/>
      </c>
      <c r="AB2895" s="65" t="str">
        <f t="shared" si="7"/>
        <v/>
      </c>
      <c r="AC2895" s="86"/>
      <c r="AD2895" s="87" t="str">
        <f t="shared" si="8"/>
        <v/>
      </c>
      <c r="AE2895" s="84"/>
      <c r="AF2895" s="86">
        <f>IF(AC2895&gt;0,AC2895,'⚙️ Config'!$B$10)</f>
        <v>0.0075</v>
      </c>
      <c r="AG2895" s="88">
        <f t="shared" si="9"/>
        <v>18291.78765</v>
      </c>
      <c r="AH2895" s="88">
        <f>AG2895*'⚙️ Config'!$B$11</f>
        <v>91458.93825</v>
      </c>
      <c r="AI2895" s="88">
        <f>AH2895*'⚙️ Config'!$B$12</f>
        <v>27437.68148</v>
      </c>
      <c r="AJ2895" s="64"/>
      <c r="AK2895" s="84"/>
      <c r="AL2895" s="84"/>
      <c r="AM2895" s="84"/>
      <c r="AN2895" s="84"/>
      <c r="AO2895" s="84"/>
      <c r="AP2895" s="84"/>
      <c r="AQ2895" s="84"/>
    </row>
    <row r="2896" ht="15.0" customHeight="1">
      <c r="A2896" s="93">
        <v>2893.0</v>
      </c>
      <c r="B2896" s="94" t="s">
        <v>6215</v>
      </c>
      <c r="C2896" s="93" t="s">
        <v>141</v>
      </c>
      <c r="D2896" s="93" t="s">
        <v>6216</v>
      </c>
      <c r="E2896" s="95">
        <v>38.98</v>
      </c>
      <c r="F2896" s="93" t="s">
        <v>85</v>
      </c>
      <c r="G2896" s="93" t="s">
        <v>606</v>
      </c>
      <c r="H2896" s="96">
        <v>2436555.07</v>
      </c>
      <c r="I2896" s="93">
        <v>1.0</v>
      </c>
      <c r="J2896" s="97">
        <v>3.2</v>
      </c>
      <c r="K2896" s="94">
        <v>2023.0</v>
      </c>
      <c r="L2896" s="93" t="s">
        <v>202</v>
      </c>
      <c r="M2896" s="93">
        <v>2023.0</v>
      </c>
      <c r="N2896" s="93" t="s">
        <v>161</v>
      </c>
      <c r="O2896" s="65" t="str">
        <f t="shared" si="1"/>
        <v>187702110001</v>
      </c>
      <c r="P2896" s="65">
        <f t="shared" si="2"/>
        <v>7</v>
      </c>
      <c r="Q2896" s="65">
        <f t="shared" si="3"/>
        <v>9</v>
      </c>
      <c r="R2896" s="65" t="str">
        <f t="shared" si="12"/>
        <v>18.770.211/0001-79</v>
      </c>
      <c r="S2896" s="84"/>
      <c r="T2896" s="84" t="str">
        <f t="shared" si="10"/>
        <v/>
      </c>
      <c r="U2896" s="84" t="str">
        <f t="shared" si="11"/>
        <v/>
      </c>
      <c r="V2896" s="65" t="str">
        <f t="shared" si="5"/>
        <v/>
      </c>
      <c r="W2896" s="84"/>
      <c r="X2896" s="84"/>
      <c r="Y2896" s="85"/>
      <c r="Z2896" s="85"/>
      <c r="AA2896" s="65" t="str">
        <f t="shared" si="6"/>
        <v/>
      </c>
      <c r="AB2896" s="65" t="str">
        <f t="shared" si="7"/>
        <v/>
      </c>
      <c r="AC2896" s="86"/>
      <c r="AD2896" s="87" t="str">
        <f t="shared" si="8"/>
        <v/>
      </c>
      <c r="AE2896" s="84"/>
      <c r="AF2896" s="86">
        <f>IF(AC2896&gt;0,AC2896,'⚙️ Config'!$B$10)</f>
        <v>0.0075</v>
      </c>
      <c r="AG2896" s="88">
        <f t="shared" si="9"/>
        <v>18274.16303</v>
      </c>
      <c r="AH2896" s="88">
        <f>AG2896*'⚙️ Config'!$B$11</f>
        <v>91370.81513</v>
      </c>
      <c r="AI2896" s="88">
        <f>AH2896*'⚙️ Config'!$B$12</f>
        <v>27411.24454</v>
      </c>
      <c r="AJ2896" s="64"/>
      <c r="AK2896" s="84"/>
      <c r="AL2896" s="84"/>
      <c r="AM2896" s="84"/>
      <c r="AN2896" s="84"/>
      <c r="AO2896" s="84"/>
      <c r="AP2896" s="84"/>
      <c r="AQ2896" s="84"/>
    </row>
    <row r="2897" ht="15.0" customHeight="1">
      <c r="A2897" s="93">
        <v>2894.0</v>
      </c>
      <c r="B2897" s="94" t="s">
        <v>6217</v>
      </c>
      <c r="C2897" s="93" t="s">
        <v>141</v>
      </c>
      <c r="D2897" s="93" t="s">
        <v>6218</v>
      </c>
      <c r="E2897" s="95">
        <v>36.34</v>
      </c>
      <c r="F2897" s="93" t="s">
        <v>85</v>
      </c>
      <c r="G2897" s="93" t="s">
        <v>606</v>
      </c>
      <c r="H2897" s="96">
        <v>2425235.91</v>
      </c>
      <c r="I2897" s="93">
        <v>1.0</v>
      </c>
      <c r="J2897" s="97">
        <v>3.8</v>
      </c>
      <c r="K2897" s="94">
        <v>2022.0</v>
      </c>
      <c r="L2897" s="93" t="s">
        <v>630</v>
      </c>
      <c r="M2897" s="93">
        <v>2022.0</v>
      </c>
      <c r="N2897" s="93" t="s">
        <v>161</v>
      </c>
      <c r="O2897" s="65" t="str">
        <f t="shared" si="1"/>
        <v>103629510001</v>
      </c>
      <c r="P2897" s="65">
        <f t="shared" si="2"/>
        <v>6</v>
      </c>
      <c r="Q2897" s="65">
        <f t="shared" si="3"/>
        <v>4</v>
      </c>
      <c r="R2897" s="65" t="str">
        <f t="shared" si="12"/>
        <v>10.362.951/0001-64</v>
      </c>
      <c r="S2897" s="84"/>
      <c r="T2897" s="84" t="str">
        <f t="shared" si="10"/>
        <v/>
      </c>
      <c r="U2897" s="84" t="str">
        <f t="shared" si="11"/>
        <v/>
      </c>
      <c r="V2897" s="65" t="str">
        <f t="shared" si="5"/>
        <v/>
      </c>
      <c r="W2897" s="84"/>
      <c r="X2897" s="84"/>
      <c r="Y2897" s="85"/>
      <c r="Z2897" s="85"/>
      <c r="AA2897" s="65" t="str">
        <f t="shared" si="6"/>
        <v/>
      </c>
      <c r="AB2897" s="65" t="str">
        <f t="shared" si="7"/>
        <v/>
      </c>
      <c r="AC2897" s="86"/>
      <c r="AD2897" s="87" t="str">
        <f t="shared" si="8"/>
        <v/>
      </c>
      <c r="AE2897" s="84"/>
      <c r="AF2897" s="86">
        <f>IF(AC2897&gt;0,AC2897,'⚙️ Config'!$B$10)</f>
        <v>0.0075</v>
      </c>
      <c r="AG2897" s="88">
        <f t="shared" si="9"/>
        <v>18189.26933</v>
      </c>
      <c r="AH2897" s="88">
        <f>AG2897*'⚙️ Config'!$B$11</f>
        <v>90946.34663</v>
      </c>
      <c r="AI2897" s="88">
        <f>AH2897*'⚙️ Config'!$B$12</f>
        <v>27283.90399</v>
      </c>
      <c r="AJ2897" s="64"/>
      <c r="AK2897" s="84"/>
      <c r="AL2897" s="84"/>
      <c r="AM2897" s="84"/>
      <c r="AN2897" s="84"/>
      <c r="AO2897" s="84"/>
      <c r="AP2897" s="84"/>
      <c r="AQ2897" s="84"/>
    </row>
    <row r="2898" ht="15.0" customHeight="1">
      <c r="A2898" s="93">
        <v>2895.0</v>
      </c>
      <c r="B2898" s="94" t="s">
        <v>6219</v>
      </c>
      <c r="C2898" s="93" t="s">
        <v>141</v>
      </c>
      <c r="D2898" s="93" t="s">
        <v>6220</v>
      </c>
      <c r="E2898" s="95">
        <v>41.28</v>
      </c>
      <c r="F2898" s="93" t="s">
        <v>85</v>
      </c>
      <c r="G2898" s="93" t="s">
        <v>606</v>
      </c>
      <c r="H2898" s="96">
        <v>2421589.88</v>
      </c>
      <c r="I2898" s="93">
        <v>1.0</v>
      </c>
      <c r="J2898" s="97">
        <v>2.8</v>
      </c>
      <c r="K2898" s="94">
        <v>2023.0</v>
      </c>
      <c r="L2898" s="93" t="s">
        <v>268</v>
      </c>
      <c r="M2898" s="93">
        <v>2023.0</v>
      </c>
      <c r="N2898" s="93" t="s">
        <v>161</v>
      </c>
      <c r="O2898" s="65" t="str">
        <f t="shared" si="1"/>
        <v>042184310001</v>
      </c>
      <c r="P2898" s="65">
        <f t="shared" si="2"/>
        <v>8</v>
      </c>
      <c r="Q2898" s="65">
        <f t="shared" si="3"/>
        <v>0</v>
      </c>
      <c r="R2898" s="65" t="str">
        <f t="shared" si="12"/>
        <v>04.218.431/0001-80</v>
      </c>
      <c r="S2898" s="84"/>
      <c r="T2898" s="84" t="str">
        <f t="shared" si="10"/>
        <v/>
      </c>
      <c r="U2898" s="84" t="str">
        <f t="shared" si="11"/>
        <v/>
      </c>
      <c r="V2898" s="65" t="str">
        <f t="shared" si="5"/>
        <v/>
      </c>
      <c r="W2898" s="84"/>
      <c r="X2898" s="84"/>
      <c r="Y2898" s="85"/>
      <c r="Z2898" s="85"/>
      <c r="AA2898" s="65" t="str">
        <f t="shared" si="6"/>
        <v/>
      </c>
      <c r="AB2898" s="65" t="str">
        <f t="shared" si="7"/>
        <v/>
      </c>
      <c r="AC2898" s="86"/>
      <c r="AD2898" s="87" t="str">
        <f t="shared" si="8"/>
        <v/>
      </c>
      <c r="AE2898" s="84"/>
      <c r="AF2898" s="86">
        <f>IF(AC2898&gt;0,AC2898,'⚙️ Config'!$B$10)</f>
        <v>0.0075</v>
      </c>
      <c r="AG2898" s="88">
        <f t="shared" si="9"/>
        <v>18161.9241</v>
      </c>
      <c r="AH2898" s="88">
        <f>AG2898*'⚙️ Config'!$B$11</f>
        <v>90809.6205</v>
      </c>
      <c r="AI2898" s="88">
        <f>AH2898*'⚙️ Config'!$B$12</f>
        <v>27242.88615</v>
      </c>
      <c r="AJ2898" s="64"/>
      <c r="AK2898" s="84"/>
      <c r="AL2898" s="84"/>
      <c r="AM2898" s="84"/>
      <c r="AN2898" s="84"/>
      <c r="AO2898" s="84"/>
      <c r="AP2898" s="84"/>
      <c r="AQ2898" s="84"/>
    </row>
    <row r="2899" ht="15.0" customHeight="1">
      <c r="A2899" s="93">
        <v>2896.0</v>
      </c>
      <c r="B2899" s="94" t="s">
        <v>6221</v>
      </c>
      <c r="C2899" s="93" t="s">
        <v>141</v>
      </c>
      <c r="D2899" s="93" t="s">
        <v>6222</v>
      </c>
      <c r="E2899" s="95">
        <v>32.53</v>
      </c>
      <c r="F2899" s="93" t="s">
        <v>85</v>
      </c>
      <c r="G2899" s="93" t="s">
        <v>606</v>
      </c>
      <c r="H2899" s="96">
        <v>2419047.99</v>
      </c>
      <c r="I2899" s="93">
        <v>2.0</v>
      </c>
      <c r="J2899" s="97">
        <v>2.8</v>
      </c>
      <c r="K2899" s="94">
        <v>2023.0</v>
      </c>
      <c r="L2899" s="93" t="s">
        <v>1043</v>
      </c>
      <c r="M2899" s="93">
        <v>2023.0</v>
      </c>
      <c r="N2899" s="93" t="s">
        <v>161</v>
      </c>
      <c r="O2899" s="65" t="str">
        <f t="shared" si="1"/>
        <v>155624670001</v>
      </c>
      <c r="P2899" s="65">
        <f t="shared" si="2"/>
        <v>0</v>
      </c>
      <c r="Q2899" s="65">
        <f t="shared" si="3"/>
        <v>0</v>
      </c>
      <c r="R2899" s="65" t="str">
        <f t="shared" si="12"/>
        <v>15.562.467/0001-00</v>
      </c>
      <c r="S2899" s="84"/>
      <c r="T2899" s="84" t="str">
        <f t="shared" si="10"/>
        <v/>
      </c>
      <c r="U2899" s="84" t="str">
        <f t="shared" si="11"/>
        <v/>
      </c>
      <c r="V2899" s="65" t="str">
        <f t="shared" si="5"/>
        <v/>
      </c>
      <c r="W2899" s="84"/>
      <c r="X2899" s="84"/>
      <c r="Y2899" s="85"/>
      <c r="Z2899" s="85"/>
      <c r="AA2899" s="65" t="str">
        <f t="shared" si="6"/>
        <v/>
      </c>
      <c r="AB2899" s="65" t="str">
        <f t="shared" si="7"/>
        <v/>
      </c>
      <c r="AC2899" s="86"/>
      <c r="AD2899" s="87" t="str">
        <f t="shared" si="8"/>
        <v/>
      </c>
      <c r="AE2899" s="84"/>
      <c r="AF2899" s="86">
        <f>IF(AC2899&gt;0,AC2899,'⚙️ Config'!$B$10)</f>
        <v>0.0075</v>
      </c>
      <c r="AG2899" s="88">
        <f t="shared" si="9"/>
        <v>18142.85993</v>
      </c>
      <c r="AH2899" s="88">
        <f>AG2899*'⚙️ Config'!$B$11</f>
        <v>90714.29963</v>
      </c>
      <c r="AI2899" s="88">
        <f>AH2899*'⚙️ Config'!$B$12</f>
        <v>27214.28989</v>
      </c>
      <c r="AJ2899" s="64"/>
      <c r="AK2899" s="84"/>
      <c r="AL2899" s="84"/>
      <c r="AM2899" s="84"/>
      <c r="AN2899" s="84"/>
      <c r="AO2899" s="84"/>
      <c r="AP2899" s="84"/>
      <c r="AQ2899" s="84"/>
    </row>
    <row r="2900" ht="15.0" customHeight="1">
      <c r="A2900" s="93">
        <v>2897.0</v>
      </c>
      <c r="B2900" s="94" t="s">
        <v>6223</v>
      </c>
      <c r="C2900" s="93" t="s">
        <v>141</v>
      </c>
      <c r="D2900" s="93" t="s">
        <v>6224</v>
      </c>
      <c r="E2900" s="95">
        <v>26.34</v>
      </c>
      <c r="F2900" s="93" t="s">
        <v>85</v>
      </c>
      <c r="G2900" s="93" t="s">
        <v>606</v>
      </c>
      <c r="H2900" s="96">
        <v>2418883.12</v>
      </c>
      <c r="I2900" s="93">
        <v>2.0</v>
      </c>
      <c r="J2900" s="97">
        <v>3.8</v>
      </c>
      <c r="K2900" s="94">
        <v>2022.0</v>
      </c>
      <c r="L2900" s="93" t="s">
        <v>177</v>
      </c>
      <c r="M2900" s="93">
        <v>2022.0</v>
      </c>
      <c r="N2900" s="93" t="s">
        <v>145</v>
      </c>
      <c r="O2900" s="65" t="str">
        <f t="shared" si="1"/>
        <v>334536710001</v>
      </c>
      <c r="P2900" s="65">
        <f t="shared" si="2"/>
        <v>6</v>
      </c>
      <c r="Q2900" s="65">
        <f t="shared" si="3"/>
        <v>7</v>
      </c>
      <c r="R2900" s="65" t="str">
        <f t="shared" si="12"/>
        <v>33.453.671/0001-67</v>
      </c>
      <c r="S2900" s="84"/>
      <c r="T2900" s="84" t="str">
        <f t="shared" si="10"/>
        <v/>
      </c>
      <c r="U2900" s="84" t="str">
        <f t="shared" si="11"/>
        <v/>
      </c>
      <c r="V2900" s="65" t="str">
        <f t="shared" si="5"/>
        <v/>
      </c>
      <c r="W2900" s="84"/>
      <c r="X2900" s="84"/>
      <c r="Y2900" s="85"/>
      <c r="Z2900" s="85"/>
      <c r="AA2900" s="65" t="str">
        <f t="shared" si="6"/>
        <v/>
      </c>
      <c r="AB2900" s="65" t="str">
        <f t="shared" si="7"/>
        <v/>
      </c>
      <c r="AC2900" s="86"/>
      <c r="AD2900" s="87" t="str">
        <f t="shared" si="8"/>
        <v/>
      </c>
      <c r="AE2900" s="84"/>
      <c r="AF2900" s="86">
        <f>IF(AC2900&gt;0,AC2900,'⚙️ Config'!$B$10)</f>
        <v>0.0075</v>
      </c>
      <c r="AG2900" s="88">
        <f t="shared" si="9"/>
        <v>18141.6234</v>
      </c>
      <c r="AH2900" s="88">
        <f>AG2900*'⚙️ Config'!$B$11</f>
        <v>90708.117</v>
      </c>
      <c r="AI2900" s="88">
        <f>AH2900*'⚙️ Config'!$B$12</f>
        <v>27212.4351</v>
      </c>
      <c r="AJ2900" s="64"/>
      <c r="AK2900" s="84"/>
      <c r="AL2900" s="84"/>
      <c r="AM2900" s="84"/>
      <c r="AN2900" s="84"/>
      <c r="AO2900" s="84"/>
      <c r="AP2900" s="84"/>
      <c r="AQ2900" s="84"/>
    </row>
    <row r="2901" ht="15.0" customHeight="1">
      <c r="A2901" s="93">
        <v>2898.0</v>
      </c>
      <c r="B2901" s="94" t="s">
        <v>6225</v>
      </c>
      <c r="C2901" s="93" t="s">
        <v>141</v>
      </c>
      <c r="D2901" s="93" t="s">
        <v>6226</v>
      </c>
      <c r="E2901" s="95">
        <v>43.4</v>
      </c>
      <c r="F2901" s="93" t="s">
        <v>85</v>
      </c>
      <c r="G2901" s="93" t="s">
        <v>606</v>
      </c>
      <c r="H2901" s="96">
        <v>2415169.47</v>
      </c>
      <c r="I2901" s="93">
        <v>1.0</v>
      </c>
      <c r="J2901" s="97">
        <v>2.5</v>
      </c>
      <c r="K2901" s="94">
        <v>2023.0</v>
      </c>
      <c r="L2901" s="93" t="s">
        <v>1160</v>
      </c>
      <c r="M2901" s="93">
        <v>2023.0</v>
      </c>
      <c r="N2901" s="93" t="s">
        <v>161</v>
      </c>
      <c r="O2901" s="65" t="str">
        <f t="shared" si="1"/>
        <v>248740020001</v>
      </c>
      <c r="P2901" s="65">
        <f t="shared" si="2"/>
        <v>7</v>
      </c>
      <c r="Q2901" s="65">
        <f t="shared" si="3"/>
        <v>8</v>
      </c>
      <c r="R2901" s="65" t="str">
        <f t="shared" si="12"/>
        <v>24.874.002/0001-78</v>
      </c>
      <c r="S2901" s="84"/>
      <c r="T2901" s="84" t="str">
        <f t="shared" si="10"/>
        <v/>
      </c>
      <c r="U2901" s="84" t="str">
        <f t="shared" si="11"/>
        <v/>
      </c>
      <c r="V2901" s="65" t="str">
        <f t="shared" si="5"/>
        <v/>
      </c>
      <c r="W2901" s="84"/>
      <c r="X2901" s="84"/>
      <c r="Y2901" s="85"/>
      <c r="Z2901" s="85"/>
      <c r="AA2901" s="65" t="str">
        <f t="shared" si="6"/>
        <v/>
      </c>
      <c r="AB2901" s="65" t="str">
        <f t="shared" si="7"/>
        <v/>
      </c>
      <c r="AC2901" s="86"/>
      <c r="AD2901" s="87" t="str">
        <f t="shared" si="8"/>
        <v/>
      </c>
      <c r="AE2901" s="84"/>
      <c r="AF2901" s="86">
        <f>IF(AC2901&gt;0,AC2901,'⚙️ Config'!$B$10)</f>
        <v>0.0075</v>
      </c>
      <c r="AG2901" s="88">
        <f t="shared" si="9"/>
        <v>18113.77103</v>
      </c>
      <c r="AH2901" s="88">
        <f>AG2901*'⚙️ Config'!$B$11</f>
        <v>90568.85513</v>
      </c>
      <c r="AI2901" s="88">
        <f>AH2901*'⚙️ Config'!$B$12</f>
        <v>27170.65654</v>
      </c>
      <c r="AJ2901" s="64"/>
      <c r="AK2901" s="84"/>
      <c r="AL2901" s="84"/>
      <c r="AM2901" s="84"/>
      <c r="AN2901" s="84"/>
      <c r="AO2901" s="84"/>
      <c r="AP2901" s="84"/>
      <c r="AQ2901" s="84"/>
    </row>
    <row r="2902" ht="15.0" customHeight="1">
      <c r="A2902" s="93">
        <v>2899.0</v>
      </c>
      <c r="B2902" s="94" t="s">
        <v>6227</v>
      </c>
      <c r="C2902" s="93" t="s">
        <v>141</v>
      </c>
      <c r="D2902" s="93" t="s">
        <v>6228</v>
      </c>
      <c r="E2902" s="95">
        <v>41.94</v>
      </c>
      <c r="F2902" s="93" t="s">
        <v>85</v>
      </c>
      <c r="G2902" s="93" t="s">
        <v>606</v>
      </c>
      <c r="H2902" s="96">
        <v>2411311.04</v>
      </c>
      <c r="I2902" s="93">
        <v>1.0</v>
      </c>
      <c r="J2902" s="97">
        <v>2.7</v>
      </c>
      <c r="K2902" s="94">
        <v>2023.0</v>
      </c>
      <c r="L2902" s="93" t="s">
        <v>268</v>
      </c>
      <c r="M2902" s="93">
        <v>2023.0</v>
      </c>
      <c r="N2902" s="93" t="s">
        <v>145</v>
      </c>
      <c r="O2902" s="65" t="str">
        <f t="shared" si="1"/>
        <v>591873850001</v>
      </c>
      <c r="P2902" s="65">
        <f t="shared" si="2"/>
        <v>9</v>
      </c>
      <c r="Q2902" s="65">
        <f t="shared" si="3"/>
        <v>0</v>
      </c>
      <c r="R2902" s="65" t="str">
        <f t="shared" si="12"/>
        <v>59.187.385/0001-90</v>
      </c>
      <c r="S2902" s="84"/>
      <c r="T2902" s="84" t="str">
        <f t="shared" si="10"/>
        <v/>
      </c>
      <c r="U2902" s="84" t="str">
        <f t="shared" si="11"/>
        <v/>
      </c>
      <c r="V2902" s="65" t="str">
        <f t="shared" si="5"/>
        <v/>
      </c>
      <c r="W2902" s="84"/>
      <c r="X2902" s="84"/>
      <c r="Y2902" s="85"/>
      <c r="Z2902" s="85"/>
      <c r="AA2902" s="65" t="str">
        <f t="shared" si="6"/>
        <v/>
      </c>
      <c r="AB2902" s="65" t="str">
        <f t="shared" si="7"/>
        <v/>
      </c>
      <c r="AC2902" s="86"/>
      <c r="AD2902" s="87" t="str">
        <f t="shared" si="8"/>
        <v/>
      </c>
      <c r="AE2902" s="84"/>
      <c r="AF2902" s="86">
        <f>IF(AC2902&gt;0,AC2902,'⚙️ Config'!$B$10)</f>
        <v>0.0075</v>
      </c>
      <c r="AG2902" s="88">
        <f t="shared" si="9"/>
        <v>18084.8328</v>
      </c>
      <c r="AH2902" s="88">
        <f>AG2902*'⚙️ Config'!$B$11</f>
        <v>90424.164</v>
      </c>
      <c r="AI2902" s="88">
        <f>AH2902*'⚙️ Config'!$B$12</f>
        <v>27127.2492</v>
      </c>
      <c r="AJ2902" s="64"/>
      <c r="AK2902" s="84"/>
      <c r="AL2902" s="84"/>
      <c r="AM2902" s="84"/>
      <c r="AN2902" s="84"/>
      <c r="AO2902" s="84"/>
      <c r="AP2902" s="84"/>
      <c r="AQ2902" s="84"/>
    </row>
    <row r="2903" ht="15.0" customHeight="1">
      <c r="A2903" s="93">
        <v>2900.0</v>
      </c>
      <c r="B2903" s="94" t="s">
        <v>6229</v>
      </c>
      <c r="C2903" s="93" t="s">
        <v>141</v>
      </c>
      <c r="D2903" s="93" t="s">
        <v>6230</v>
      </c>
      <c r="E2903" s="95">
        <v>45.06</v>
      </c>
      <c r="F2903" s="93" t="s">
        <v>85</v>
      </c>
      <c r="G2903" s="93" t="s">
        <v>606</v>
      </c>
      <c r="H2903" s="96">
        <v>2408243.13</v>
      </c>
      <c r="I2903" s="93">
        <v>1.0</v>
      </c>
      <c r="J2903" s="97">
        <v>2.3</v>
      </c>
      <c r="K2903" s="94">
        <v>2023.0</v>
      </c>
      <c r="L2903" s="93" t="s">
        <v>268</v>
      </c>
      <c r="M2903" s="93">
        <v>2023.0</v>
      </c>
      <c r="N2903" s="93" t="s">
        <v>161</v>
      </c>
      <c r="O2903" s="65" t="str">
        <f t="shared" si="1"/>
        <v>236588070001</v>
      </c>
      <c r="P2903" s="65">
        <f t="shared" si="2"/>
        <v>1</v>
      </c>
      <c r="Q2903" s="65">
        <f t="shared" si="3"/>
        <v>1</v>
      </c>
      <c r="R2903" s="65" t="str">
        <f t="shared" si="12"/>
        <v>23.658.807/0001-11</v>
      </c>
      <c r="S2903" s="84"/>
      <c r="T2903" s="84" t="str">
        <f t="shared" si="10"/>
        <v/>
      </c>
      <c r="U2903" s="84" t="str">
        <f t="shared" si="11"/>
        <v/>
      </c>
      <c r="V2903" s="65" t="str">
        <f t="shared" si="5"/>
        <v/>
      </c>
      <c r="W2903" s="84"/>
      <c r="X2903" s="84"/>
      <c r="Y2903" s="85"/>
      <c r="Z2903" s="85"/>
      <c r="AA2903" s="65" t="str">
        <f t="shared" si="6"/>
        <v/>
      </c>
      <c r="AB2903" s="65" t="str">
        <f t="shared" si="7"/>
        <v/>
      </c>
      <c r="AC2903" s="86"/>
      <c r="AD2903" s="87" t="str">
        <f t="shared" si="8"/>
        <v/>
      </c>
      <c r="AE2903" s="84"/>
      <c r="AF2903" s="86">
        <f>IF(AC2903&gt;0,AC2903,'⚙️ Config'!$B$10)</f>
        <v>0.0075</v>
      </c>
      <c r="AG2903" s="88">
        <f t="shared" si="9"/>
        <v>18061.82348</v>
      </c>
      <c r="AH2903" s="88">
        <f>AG2903*'⚙️ Config'!$B$11</f>
        <v>90309.11738</v>
      </c>
      <c r="AI2903" s="88">
        <f>AH2903*'⚙️ Config'!$B$12</f>
        <v>27092.73521</v>
      </c>
      <c r="AJ2903" s="64"/>
      <c r="AK2903" s="84"/>
      <c r="AL2903" s="84"/>
      <c r="AM2903" s="84"/>
      <c r="AN2903" s="84"/>
      <c r="AO2903" s="84"/>
      <c r="AP2903" s="84"/>
      <c r="AQ2903" s="84"/>
    </row>
    <row r="2904" ht="15.0" customHeight="1">
      <c r="A2904" s="93">
        <v>2901.0</v>
      </c>
      <c r="B2904" s="94" t="s">
        <v>6231</v>
      </c>
      <c r="C2904" s="93" t="s">
        <v>141</v>
      </c>
      <c r="D2904" s="93" t="s">
        <v>6232</v>
      </c>
      <c r="E2904" s="95">
        <v>28.98</v>
      </c>
      <c r="F2904" s="93" t="s">
        <v>85</v>
      </c>
      <c r="G2904" s="93" t="s">
        <v>606</v>
      </c>
      <c r="H2904" s="96">
        <v>2406858.05</v>
      </c>
      <c r="I2904" s="93">
        <v>2.0</v>
      </c>
      <c r="J2904" s="97">
        <v>3.2</v>
      </c>
      <c r="K2904" s="94">
        <v>2023.0</v>
      </c>
      <c r="L2904" s="93" t="s">
        <v>387</v>
      </c>
      <c r="M2904" s="93">
        <v>2023.0</v>
      </c>
      <c r="N2904" s="93" t="s">
        <v>161</v>
      </c>
      <c r="O2904" s="65" t="str">
        <f t="shared" si="1"/>
        <v>091718940001</v>
      </c>
      <c r="P2904" s="65">
        <f t="shared" si="2"/>
        <v>5</v>
      </c>
      <c r="Q2904" s="65">
        <f t="shared" si="3"/>
        <v>7</v>
      </c>
      <c r="R2904" s="65" t="str">
        <f t="shared" si="12"/>
        <v>09.171.894/0001-57</v>
      </c>
      <c r="S2904" s="84"/>
      <c r="T2904" s="84" t="str">
        <f t="shared" si="10"/>
        <v/>
      </c>
      <c r="U2904" s="84" t="str">
        <f t="shared" si="11"/>
        <v/>
      </c>
      <c r="V2904" s="65" t="str">
        <f t="shared" si="5"/>
        <v/>
      </c>
      <c r="W2904" s="84"/>
      <c r="X2904" s="84"/>
      <c r="Y2904" s="85"/>
      <c r="Z2904" s="85"/>
      <c r="AA2904" s="65" t="str">
        <f t="shared" si="6"/>
        <v/>
      </c>
      <c r="AB2904" s="65" t="str">
        <f t="shared" si="7"/>
        <v/>
      </c>
      <c r="AC2904" s="86"/>
      <c r="AD2904" s="87" t="str">
        <f t="shared" si="8"/>
        <v/>
      </c>
      <c r="AE2904" s="84"/>
      <c r="AF2904" s="86">
        <f>IF(AC2904&gt;0,AC2904,'⚙️ Config'!$B$10)</f>
        <v>0.0075</v>
      </c>
      <c r="AG2904" s="88">
        <f t="shared" si="9"/>
        <v>18051.43538</v>
      </c>
      <c r="AH2904" s="88">
        <f>AG2904*'⚙️ Config'!$B$11</f>
        <v>90257.17688</v>
      </c>
      <c r="AI2904" s="88">
        <f>AH2904*'⚙️ Config'!$B$12</f>
        <v>27077.15306</v>
      </c>
      <c r="AJ2904" s="64"/>
      <c r="AK2904" s="84"/>
      <c r="AL2904" s="84"/>
      <c r="AM2904" s="84"/>
      <c r="AN2904" s="84"/>
      <c r="AO2904" s="84"/>
      <c r="AP2904" s="84"/>
      <c r="AQ2904" s="84"/>
    </row>
    <row r="2905" ht="15.0" customHeight="1">
      <c r="A2905" s="93">
        <v>2902.0</v>
      </c>
      <c r="B2905" s="94" t="s">
        <v>6233</v>
      </c>
      <c r="C2905" s="93" t="s">
        <v>141</v>
      </c>
      <c r="D2905" s="93" t="s">
        <v>6234</v>
      </c>
      <c r="E2905" s="95">
        <v>30.06</v>
      </c>
      <c r="F2905" s="93" t="s">
        <v>85</v>
      </c>
      <c r="G2905" s="93" t="s">
        <v>606</v>
      </c>
      <c r="H2905" s="96">
        <v>2405139.46</v>
      </c>
      <c r="I2905" s="93">
        <v>2.0</v>
      </c>
      <c r="J2905" s="97">
        <v>3.0</v>
      </c>
      <c r="K2905" s="94">
        <v>2023.0</v>
      </c>
      <c r="L2905" s="93" t="s">
        <v>387</v>
      </c>
      <c r="M2905" s="93">
        <v>2023.0</v>
      </c>
      <c r="N2905" s="93" t="s">
        <v>145</v>
      </c>
      <c r="O2905" s="65" t="str">
        <f t="shared" si="1"/>
        <v>727264740001</v>
      </c>
      <c r="P2905" s="65">
        <f t="shared" si="2"/>
        <v>2</v>
      </c>
      <c r="Q2905" s="65">
        <f t="shared" si="3"/>
        <v>6</v>
      </c>
      <c r="R2905" s="65" t="str">
        <f t="shared" si="12"/>
        <v>72.726.474/0001-26</v>
      </c>
      <c r="S2905" s="84"/>
      <c r="T2905" s="84" t="str">
        <f t="shared" si="10"/>
        <v/>
      </c>
      <c r="U2905" s="84" t="str">
        <f t="shared" si="11"/>
        <v/>
      </c>
      <c r="V2905" s="65" t="str">
        <f t="shared" si="5"/>
        <v/>
      </c>
      <c r="W2905" s="84"/>
      <c r="X2905" s="84"/>
      <c r="Y2905" s="85"/>
      <c r="Z2905" s="85"/>
      <c r="AA2905" s="65" t="str">
        <f t="shared" si="6"/>
        <v/>
      </c>
      <c r="AB2905" s="65" t="str">
        <f t="shared" si="7"/>
        <v/>
      </c>
      <c r="AC2905" s="86"/>
      <c r="AD2905" s="87" t="str">
        <f t="shared" si="8"/>
        <v/>
      </c>
      <c r="AE2905" s="84"/>
      <c r="AF2905" s="86">
        <f>IF(AC2905&gt;0,AC2905,'⚙️ Config'!$B$10)</f>
        <v>0.0075</v>
      </c>
      <c r="AG2905" s="88">
        <f t="shared" si="9"/>
        <v>18038.54595</v>
      </c>
      <c r="AH2905" s="88">
        <f>AG2905*'⚙️ Config'!$B$11</f>
        <v>90192.72975</v>
      </c>
      <c r="AI2905" s="88">
        <f>AH2905*'⚙️ Config'!$B$12</f>
        <v>27057.81893</v>
      </c>
      <c r="AJ2905" s="64"/>
      <c r="AK2905" s="84"/>
      <c r="AL2905" s="84"/>
      <c r="AM2905" s="84"/>
      <c r="AN2905" s="84"/>
      <c r="AO2905" s="84"/>
      <c r="AP2905" s="84"/>
      <c r="AQ2905" s="84"/>
    </row>
    <row r="2906" ht="15.0" customHeight="1">
      <c r="A2906" s="93">
        <v>2903.0</v>
      </c>
      <c r="B2906" s="94" t="s">
        <v>6235</v>
      </c>
      <c r="C2906" s="93" t="s">
        <v>141</v>
      </c>
      <c r="D2906" s="93" t="s">
        <v>6236</v>
      </c>
      <c r="E2906" s="95">
        <v>42.65</v>
      </c>
      <c r="F2906" s="93" t="s">
        <v>85</v>
      </c>
      <c r="G2906" s="93" t="s">
        <v>606</v>
      </c>
      <c r="H2906" s="96">
        <v>2404036.05</v>
      </c>
      <c r="I2906" s="93">
        <v>1.0</v>
      </c>
      <c r="J2906" s="97">
        <v>2.6</v>
      </c>
      <c r="K2906" s="94">
        <v>2023.0</v>
      </c>
      <c r="L2906" s="93" t="s">
        <v>630</v>
      </c>
      <c r="M2906" s="93">
        <v>2023.0</v>
      </c>
      <c r="N2906" s="93" t="s">
        <v>161</v>
      </c>
      <c r="O2906" s="65" t="str">
        <f t="shared" si="1"/>
        <v>271641180001</v>
      </c>
      <c r="P2906" s="65">
        <f t="shared" si="2"/>
        <v>0</v>
      </c>
      <c r="Q2906" s="65">
        <f t="shared" si="3"/>
        <v>1</v>
      </c>
      <c r="R2906" s="65" t="str">
        <f t="shared" si="12"/>
        <v>27.164.118/0001-01</v>
      </c>
      <c r="S2906" s="84"/>
      <c r="T2906" s="84" t="str">
        <f t="shared" si="10"/>
        <v/>
      </c>
      <c r="U2906" s="84" t="str">
        <f t="shared" si="11"/>
        <v/>
      </c>
      <c r="V2906" s="65" t="str">
        <f t="shared" si="5"/>
        <v/>
      </c>
      <c r="W2906" s="84"/>
      <c r="X2906" s="84"/>
      <c r="Y2906" s="85"/>
      <c r="Z2906" s="85"/>
      <c r="AA2906" s="65" t="str">
        <f t="shared" si="6"/>
        <v/>
      </c>
      <c r="AB2906" s="65" t="str">
        <f t="shared" si="7"/>
        <v/>
      </c>
      <c r="AC2906" s="86"/>
      <c r="AD2906" s="87" t="str">
        <f t="shared" si="8"/>
        <v/>
      </c>
      <c r="AE2906" s="84"/>
      <c r="AF2906" s="86">
        <f>IF(AC2906&gt;0,AC2906,'⚙️ Config'!$B$10)</f>
        <v>0.0075</v>
      </c>
      <c r="AG2906" s="88">
        <f t="shared" si="9"/>
        <v>18030.27038</v>
      </c>
      <c r="AH2906" s="88">
        <f>AG2906*'⚙️ Config'!$B$11</f>
        <v>90151.35188</v>
      </c>
      <c r="AI2906" s="88">
        <f>AH2906*'⚙️ Config'!$B$12</f>
        <v>27045.40556</v>
      </c>
      <c r="AJ2906" s="64"/>
      <c r="AK2906" s="84"/>
      <c r="AL2906" s="84"/>
      <c r="AM2906" s="84"/>
      <c r="AN2906" s="84"/>
      <c r="AO2906" s="84"/>
      <c r="AP2906" s="84"/>
      <c r="AQ2906" s="84"/>
    </row>
    <row r="2907" ht="15.0" customHeight="1">
      <c r="A2907" s="93">
        <v>2904.0</v>
      </c>
      <c r="B2907" s="94" t="s">
        <v>6237</v>
      </c>
      <c r="C2907" s="93" t="s">
        <v>141</v>
      </c>
      <c r="D2907" s="93" t="s">
        <v>6238</v>
      </c>
      <c r="E2907" s="95">
        <v>36.34</v>
      </c>
      <c r="F2907" s="93" t="s">
        <v>85</v>
      </c>
      <c r="G2907" s="93" t="s">
        <v>606</v>
      </c>
      <c r="H2907" s="96">
        <v>2403756.0</v>
      </c>
      <c r="I2907" s="93">
        <v>1.0</v>
      </c>
      <c r="J2907" s="97">
        <v>3.8</v>
      </c>
      <c r="K2907" s="94">
        <v>2022.0</v>
      </c>
      <c r="L2907" s="93" t="s">
        <v>448</v>
      </c>
      <c r="M2907" s="93">
        <v>2022.0</v>
      </c>
      <c r="N2907" s="93" t="s">
        <v>145</v>
      </c>
      <c r="O2907" s="65" t="str">
        <f t="shared" si="1"/>
        <v>527336310001</v>
      </c>
      <c r="P2907" s="65">
        <f t="shared" si="2"/>
        <v>1</v>
      </c>
      <c r="Q2907" s="65">
        <f t="shared" si="3"/>
        <v>3</v>
      </c>
      <c r="R2907" s="65" t="str">
        <f t="shared" si="12"/>
        <v>52.733.631/0001-13</v>
      </c>
      <c r="S2907" s="84"/>
      <c r="T2907" s="84" t="str">
        <f t="shared" si="10"/>
        <v/>
      </c>
      <c r="U2907" s="84" t="str">
        <f t="shared" si="11"/>
        <v/>
      </c>
      <c r="V2907" s="65" t="str">
        <f t="shared" si="5"/>
        <v/>
      </c>
      <c r="W2907" s="84"/>
      <c r="X2907" s="84"/>
      <c r="Y2907" s="85"/>
      <c r="Z2907" s="85"/>
      <c r="AA2907" s="65" t="str">
        <f t="shared" si="6"/>
        <v/>
      </c>
      <c r="AB2907" s="65" t="str">
        <f t="shared" si="7"/>
        <v/>
      </c>
      <c r="AC2907" s="86"/>
      <c r="AD2907" s="87" t="str">
        <f t="shared" si="8"/>
        <v/>
      </c>
      <c r="AE2907" s="84"/>
      <c r="AF2907" s="86">
        <f>IF(AC2907&gt;0,AC2907,'⚙️ Config'!$B$10)</f>
        <v>0.0075</v>
      </c>
      <c r="AG2907" s="88">
        <f t="shared" si="9"/>
        <v>18028.17</v>
      </c>
      <c r="AH2907" s="88">
        <f>AG2907*'⚙️ Config'!$B$11</f>
        <v>90140.85</v>
      </c>
      <c r="AI2907" s="88">
        <f>AH2907*'⚙️ Config'!$B$12</f>
        <v>27042.255</v>
      </c>
      <c r="AJ2907" s="64"/>
      <c r="AK2907" s="84"/>
      <c r="AL2907" s="84"/>
      <c r="AM2907" s="84"/>
      <c r="AN2907" s="84"/>
      <c r="AO2907" s="84"/>
      <c r="AP2907" s="84"/>
      <c r="AQ2907" s="84"/>
    </row>
    <row r="2908" ht="15.0" customHeight="1">
      <c r="A2908" s="93">
        <v>2905.0</v>
      </c>
      <c r="B2908" s="94" t="s">
        <v>6239</v>
      </c>
      <c r="C2908" s="93" t="s">
        <v>141</v>
      </c>
      <c r="D2908" s="93" t="s">
        <v>6240</v>
      </c>
      <c r="E2908" s="95">
        <v>34.33</v>
      </c>
      <c r="F2908" s="93" t="s">
        <v>85</v>
      </c>
      <c r="G2908" s="93" t="s">
        <v>606</v>
      </c>
      <c r="H2908" s="96">
        <v>2396673.75</v>
      </c>
      <c r="I2908" s="93">
        <v>2.0</v>
      </c>
      <c r="J2908" s="97">
        <v>2.9</v>
      </c>
      <c r="K2908" s="94">
        <v>2024.0</v>
      </c>
      <c r="L2908" s="93" t="s">
        <v>1160</v>
      </c>
      <c r="M2908" s="93">
        <v>2023.0</v>
      </c>
      <c r="N2908" s="93" t="s">
        <v>161</v>
      </c>
      <c r="O2908" s="65" t="str">
        <f t="shared" si="1"/>
        <v>108472230001</v>
      </c>
      <c r="P2908" s="65">
        <f t="shared" si="2"/>
        <v>4</v>
      </c>
      <c r="Q2908" s="65">
        <f t="shared" si="3"/>
        <v>2</v>
      </c>
      <c r="R2908" s="65" t="str">
        <f t="shared" si="12"/>
        <v>10.847.223/0001-42</v>
      </c>
      <c r="S2908" s="84"/>
      <c r="T2908" s="84" t="str">
        <f t="shared" si="10"/>
        <v/>
      </c>
      <c r="U2908" s="84" t="str">
        <f t="shared" si="11"/>
        <v/>
      </c>
      <c r="V2908" s="65" t="str">
        <f t="shared" si="5"/>
        <v/>
      </c>
      <c r="W2908" s="84"/>
      <c r="X2908" s="84"/>
      <c r="Y2908" s="85"/>
      <c r="Z2908" s="85"/>
      <c r="AA2908" s="65" t="str">
        <f t="shared" si="6"/>
        <v/>
      </c>
      <c r="AB2908" s="65" t="str">
        <f t="shared" si="7"/>
        <v/>
      </c>
      <c r="AC2908" s="86"/>
      <c r="AD2908" s="87" t="str">
        <f t="shared" si="8"/>
        <v/>
      </c>
      <c r="AE2908" s="84"/>
      <c r="AF2908" s="86">
        <f>IF(AC2908&gt;0,AC2908,'⚙️ Config'!$B$10)</f>
        <v>0.0075</v>
      </c>
      <c r="AG2908" s="88">
        <f t="shared" si="9"/>
        <v>17975.05313</v>
      </c>
      <c r="AH2908" s="88">
        <f>AG2908*'⚙️ Config'!$B$11</f>
        <v>89875.26563</v>
      </c>
      <c r="AI2908" s="88">
        <f>AH2908*'⚙️ Config'!$B$12</f>
        <v>26962.57969</v>
      </c>
      <c r="AJ2908" s="64"/>
      <c r="AK2908" s="84"/>
      <c r="AL2908" s="84"/>
      <c r="AM2908" s="84"/>
      <c r="AN2908" s="84"/>
      <c r="AO2908" s="84"/>
      <c r="AP2908" s="84"/>
      <c r="AQ2908" s="84"/>
    </row>
    <row r="2909" ht="15.0" customHeight="1">
      <c r="A2909" s="93">
        <v>2906.0</v>
      </c>
      <c r="B2909" s="94" t="s">
        <v>6241</v>
      </c>
      <c r="C2909" s="93" t="s">
        <v>141</v>
      </c>
      <c r="D2909" s="93" t="s">
        <v>6242</v>
      </c>
      <c r="E2909" s="95">
        <v>35.97</v>
      </c>
      <c r="F2909" s="93" t="s">
        <v>85</v>
      </c>
      <c r="G2909" s="93" t="s">
        <v>606</v>
      </c>
      <c r="H2909" s="96">
        <v>2396658.8</v>
      </c>
      <c r="I2909" s="93">
        <v>1.0</v>
      </c>
      <c r="J2909" s="97">
        <v>3.9</v>
      </c>
      <c r="K2909" s="94">
        <v>2022.0</v>
      </c>
      <c r="L2909" s="93" t="s">
        <v>630</v>
      </c>
      <c r="M2909" s="93">
        <v>2022.0</v>
      </c>
      <c r="N2909" s="93" t="s">
        <v>145</v>
      </c>
      <c r="O2909" s="65" t="str">
        <f t="shared" si="1"/>
        <v>133409250001</v>
      </c>
      <c r="P2909" s="65">
        <f t="shared" si="2"/>
        <v>2</v>
      </c>
      <c r="Q2909" s="65">
        <f t="shared" si="3"/>
        <v>3</v>
      </c>
      <c r="R2909" s="65" t="str">
        <f t="shared" si="12"/>
        <v>13.340.925/0001-23</v>
      </c>
      <c r="S2909" s="84"/>
      <c r="T2909" s="84" t="str">
        <f t="shared" si="10"/>
        <v/>
      </c>
      <c r="U2909" s="84" t="str">
        <f t="shared" si="11"/>
        <v/>
      </c>
      <c r="V2909" s="65" t="str">
        <f t="shared" si="5"/>
        <v/>
      </c>
      <c r="W2909" s="84"/>
      <c r="X2909" s="84"/>
      <c r="Y2909" s="85"/>
      <c r="Z2909" s="85"/>
      <c r="AA2909" s="65" t="str">
        <f t="shared" si="6"/>
        <v/>
      </c>
      <c r="AB2909" s="65" t="str">
        <f t="shared" si="7"/>
        <v/>
      </c>
      <c r="AC2909" s="86"/>
      <c r="AD2909" s="87" t="str">
        <f t="shared" si="8"/>
        <v/>
      </c>
      <c r="AE2909" s="84"/>
      <c r="AF2909" s="86">
        <f>IF(AC2909&gt;0,AC2909,'⚙️ Config'!$B$10)</f>
        <v>0.0075</v>
      </c>
      <c r="AG2909" s="88">
        <f t="shared" si="9"/>
        <v>17974.941</v>
      </c>
      <c r="AH2909" s="88">
        <f>AG2909*'⚙️ Config'!$B$11</f>
        <v>89874.705</v>
      </c>
      <c r="AI2909" s="88">
        <f>AH2909*'⚙️ Config'!$B$12</f>
        <v>26962.4115</v>
      </c>
      <c r="AJ2909" s="64"/>
      <c r="AK2909" s="84"/>
      <c r="AL2909" s="84"/>
      <c r="AM2909" s="84"/>
      <c r="AN2909" s="84"/>
      <c r="AO2909" s="84"/>
      <c r="AP2909" s="84"/>
      <c r="AQ2909" s="84"/>
    </row>
    <row r="2910" ht="15.0" customHeight="1">
      <c r="A2910" s="93">
        <v>2907.0</v>
      </c>
      <c r="B2910" s="94" t="s">
        <v>6243</v>
      </c>
      <c r="C2910" s="93" t="s">
        <v>141</v>
      </c>
      <c r="D2910" s="93" t="s">
        <v>6244</v>
      </c>
      <c r="E2910" s="95">
        <v>36.73</v>
      </c>
      <c r="F2910" s="93" t="s">
        <v>85</v>
      </c>
      <c r="G2910" s="93" t="s">
        <v>606</v>
      </c>
      <c r="H2910" s="96">
        <v>2396350.1</v>
      </c>
      <c r="I2910" s="93">
        <v>2.0</v>
      </c>
      <c r="J2910" s="97">
        <v>3.5</v>
      </c>
      <c r="K2910" s="94">
        <v>2024.0</v>
      </c>
      <c r="L2910" s="93" t="s">
        <v>630</v>
      </c>
      <c r="M2910" s="93">
        <v>2022.0</v>
      </c>
      <c r="N2910" s="93" t="s">
        <v>145</v>
      </c>
      <c r="O2910" s="65" t="str">
        <f t="shared" si="1"/>
        <v>242539370001</v>
      </c>
      <c r="P2910" s="65">
        <f t="shared" si="2"/>
        <v>3</v>
      </c>
      <c r="Q2910" s="65">
        <f t="shared" si="3"/>
        <v>7</v>
      </c>
      <c r="R2910" s="65" t="str">
        <f t="shared" si="12"/>
        <v>24.253.937/0001-37</v>
      </c>
      <c r="S2910" s="84"/>
      <c r="T2910" s="84" t="str">
        <f t="shared" si="10"/>
        <v/>
      </c>
      <c r="U2910" s="84" t="str">
        <f t="shared" si="11"/>
        <v/>
      </c>
      <c r="V2910" s="65" t="str">
        <f t="shared" si="5"/>
        <v/>
      </c>
      <c r="W2910" s="84"/>
      <c r="X2910" s="84"/>
      <c r="Y2910" s="85"/>
      <c r="Z2910" s="85"/>
      <c r="AA2910" s="65" t="str">
        <f t="shared" si="6"/>
        <v/>
      </c>
      <c r="AB2910" s="65" t="str">
        <f t="shared" si="7"/>
        <v/>
      </c>
      <c r="AC2910" s="86"/>
      <c r="AD2910" s="87" t="str">
        <f t="shared" si="8"/>
        <v/>
      </c>
      <c r="AE2910" s="84"/>
      <c r="AF2910" s="86">
        <f>IF(AC2910&gt;0,AC2910,'⚙️ Config'!$B$10)</f>
        <v>0.0075</v>
      </c>
      <c r="AG2910" s="88">
        <f t="shared" si="9"/>
        <v>17972.62575</v>
      </c>
      <c r="AH2910" s="88">
        <f>AG2910*'⚙️ Config'!$B$11</f>
        <v>89863.12875</v>
      </c>
      <c r="AI2910" s="88">
        <f>AH2910*'⚙️ Config'!$B$12</f>
        <v>26958.93863</v>
      </c>
      <c r="AJ2910" s="64"/>
      <c r="AK2910" s="84"/>
      <c r="AL2910" s="84"/>
      <c r="AM2910" s="84"/>
      <c r="AN2910" s="84"/>
      <c r="AO2910" s="84"/>
      <c r="AP2910" s="84"/>
      <c r="AQ2910" s="84"/>
    </row>
    <row r="2911" ht="15.0" customHeight="1">
      <c r="A2911" s="93">
        <v>2908.0</v>
      </c>
      <c r="B2911" s="94" t="s">
        <v>6245</v>
      </c>
      <c r="C2911" s="93" t="s">
        <v>141</v>
      </c>
      <c r="D2911" s="93" t="s">
        <v>6246</v>
      </c>
      <c r="E2911" s="95">
        <v>33.38</v>
      </c>
      <c r="F2911" s="93" t="s">
        <v>85</v>
      </c>
      <c r="G2911" s="93" t="s">
        <v>606</v>
      </c>
      <c r="H2911" s="96">
        <v>2393952.14</v>
      </c>
      <c r="I2911" s="93">
        <v>2.0</v>
      </c>
      <c r="J2911" s="97">
        <v>3.2</v>
      </c>
      <c r="K2911" s="94">
        <v>2024.0</v>
      </c>
      <c r="L2911" s="93" t="s">
        <v>202</v>
      </c>
      <c r="M2911" s="93">
        <v>2023.0</v>
      </c>
      <c r="N2911" s="93" t="s">
        <v>161</v>
      </c>
      <c r="O2911" s="65" t="str">
        <f t="shared" si="1"/>
        <v>060022850001</v>
      </c>
      <c r="P2911" s="65">
        <f t="shared" si="2"/>
        <v>8</v>
      </c>
      <c r="Q2911" s="65">
        <f t="shared" si="3"/>
        <v>6</v>
      </c>
      <c r="R2911" s="65" t="str">
        <f t="shared" si="12"/>
        <v>06.002.285/0001-86</v>
      </c>
      <c r="S2911" s="84"/>
      <c r="T2911" s="84" t="str">
        <f t="shared" si="10"/>
        <v/>
      </c>
      <c r="U2911" s="84" t="str">
        <f t="shared" si="11"/>
        <v/>
      </c>
      <c r="V2911" s="65" t="str">
        <f t="shared" si="5"/>
        <v/>
      </c>
      <c r="W2911" s="84"/>
      <c r="X2911" s="84"/>
      <c r="Y2911" s="85"/>
      <c r="Z2911" s="85"/>
      <c r="AA2911" s="65" t="str">
        <f t="shared" si="6"/>
        <v/>
      </c>
      <c r="AB2911" s="65" t="str">
        <f t="shared" si="7"/>
        <v/>
      </c>
      <c r="AC2911" s="86"/>
      <c r="AD2911" s="87" t="str">
        <f t="shared" si="8"/>
        <v/>
      </c>
      <c r="AE2911" s="84"/>
      <c r="AF2911" s="86">
        <f>IF(AC2911&gt;0,AC2911,'⚙️ Config'!$B$10)</f>
        <v>0.0075</v>
      </c>
      <c r="AG2911" s="88">
        <f t="shared" si="9"/>
        <v>17954.64105</v>
      </c>
      <c r="AH2911" s="88">
        <f>AG2911*'⚙️ Config'!$B$11</f>
        <v>89773.20525</v>
      </c>
      <c r="AI2911" s="88">
        <f>AH2911*'⚙️ Config'!$B$12</f>
        <v>26931.96158</v>
      </c>
      <c r="AJ2911" s="64"/>
      <c r="AK2911" s="84"/>
      <c r="AL2911" s="84"/>
      <c r="AM2911" s="84"/>
      <c r="AN2911" s="84"/>
      <c r="AO2911" s="84"/>
      <c r="AP2911" s="84"/>
      <c r="AQ2911" s="84"/>
    </row>
    <row r="2912" ht="15.0" customHeight="1">
      <c r="A2912" s="93">
        <v>2909.0</v>
      </c>
      <c r="B2912" s="94" t="s">
        <v>6247</v>
      </c>
      <c r="C2912" s="93" t="s">
        <v>141</v>
      </c>
      <c r="D2912" s="93" t="s">
        <v>6248</v>
      </c>
      <c r="E2912" s="95">
        <v>32.79</v>
      </c>
      <c r="F2912" s="93" t="s">
        <v>85</v>
      </c>
      <c r="G2912" s="93" t="s">
        <v>606</v>
      </c>
      <c r="H2912" s="96">
        <v>2392095.67</v>
      </c>
      <c r="I2912" s="93">
        <v>2.0</v>
      </c>
      <c r="J2912" s="97">
        <v>3.9</v>
      </c>
      <c r="K2912" s="94">
        <v>2024.0</v>
      </c>
      <c r="L2912" s="93" t="s">
        <v>1043</v>
      </c>
      <c r="M2912" s="93">
        <v>2022.0</v>
      </c>
      <c r="N2912" s="93" t="s">
        <v>161</v>
      </c>
      <c r="O2912" s="65" t="str">
        <f t="shared" si="1"/>
        <v>550327000001</v>
      </c>
      <c r="P2912" s="65">
        <f t="shared" si="2"/>
        <v>5</v>
      </c>
      <c r="Q2912" s="65">
        <f t="shared" si="3"/>
        <v>0</v>
      </c>
      <c r="R2912" s="65" t="str">
        <f t="shared" si="12"/>
        <v>55.032.700/0001-50</v>
      </c>
      <c r="S2912" s="84"/>
      <c r="T2912" s="84" t="str">
        <f t="shared" si="10"/>
        <v/>
      </c>
      <c r="U2912" s="84" t="str">
        <f t="shared" si="11"/>
        <v/>
      </c>
      <c r="V2912" s="65" t="str">
        <f t="shared" si="5"/>
        <v/>
      </c>
      <c r="W2912" s="84"/>
      <c r="X2912" s="84"/>
      <c r="Y2912" s="85"/>
      <c r="Z2912" s="85"/>
      <c r="AA2912" s="65" t="str">
        <f t="shared" si="6"/>
        <v/>
      </c>
      <c r="AB2912" s="65" t="str">
        <f t="shared" si="7"/>
        <v/>
      </c>
      <c r="AC2912" s="86"/>
      <c r="AD2912" s="87" t="str">
        <f t="shared" si="8"/>
        <v/>
      </c>
      <c r="AE2912" s="84"/>
      <c r="AF2912" s="86">
        <f>IF(AC2912&gt;0,AC2912,'⚙️ Config'!$B$10)</f>
        <v>0.0075</v>
      </c>
      <c r="AG2912" s="88">
        <f t="shared" si="9"/>
        <v>17940.71753</v>
      </c>
      <c r="AH2912" s="88">
        <f>AG2912*'⚙️ Config'!$B$11</f>
        <v>89703.58763</v>
      </c>
      <c r="AI2912" s="88">
        <f>AH2912*'⚙️ Config'!$B$12</f>
        <v>26911.07629</v>
      </c>
      <c r="AJ2912" s="64"/>
      <c r="AK2912" s="84"/>
      <c r="AL2912" s="84"/>
      <c r="AM2912" s="84"/>
      <c r="AN2912" s="84"/>
      <c r="AO2912" s="84"/>
      <c r="AP2912" s="84"/>
      <c r="AQ2912" s="84"/>
    </row>
    <row r="2913" ht="15.0" customHeight="1">
      <c r="A2913" s="93">
        <v>2910.0</v>
      </c>
      <c r="B2913" s="94" t="s">
        <v>6249</v>
      </c>
      <c r="C2913" s="93" t="s">
        <v>154</v>
      </c>
      <c r="D2913" s="93" t="s">
        <v>6250</v>
      </c>
      <c r="E2913" s="95">
        <v>45.99</v>
      </c>
      <c r="F2913" s="93" t="s">
        <v>85</v>
      </c>
      <c r="G2913" s="93" t="s">
        <v>606</v>
      </c>
      <c r="H2913" s="96">
        <v>2388923.44</v>
      </c>
      <c r="I2913" s="93">
        <v>1.0</v>
      </c>
      <c r="J2913" s="97">
        <v>2.2</v>
      </c>
      <c r="K2913" s="94">
        <v>2024.0</v>
      </c>
      <c r="L2913" s="93" t="s">
        <v>630</v>
      </c>
      <c r="M2913" s="93">
        <v>2024.0</v>
      </c>
      <c r="N2913" s="93" t="s">
        <v>161</v>
      </c>
      <c r="O2913" s="65" t="str">
        <f t="shared" si="1"/>
        <v>321179380001</v>
      </c>
      <c r="P2913" s="65">
        <f t="shared" si="2"/>
        <v>8</v>
      </c>
      <c r="Q2913" s="65">
        <f t="shared" si="3"/>
        <v>2</v>
      </c>
      <c r="R2913" s="65" t="str">
        <f t="shared" si="12"/>
        <v>32.117.938/0001-82</v>
      </c>
      <c r="S2913" s="84"/>
      <c r="T2913" s="84" t="str">
        <f t="shared" si="10"/>
        <v/>
      </c>
      <c r="U2913" s="84" t="str">
        <f t="shared" si="11"/>
        <v/>
      </c>
      <c r="V2913" s="65" t="str">
        <f t="shared" si="5"/>
        <v/>
      </c>
      <c r="W2913" s="84"/>
      <c r="X2913" s="84"/>
      <c r="Y2913" s="85"/>
      <c r="Z2913" s="85"/>
      <c r="AA2913" s="65" t="str">
        <f t="shared" si="6"/>
        <v/>
      </c>
      <c r="AB2913" s="65" t="str">
        <f t="shared" si="7"/>
        <v/>
      </c>
      <c r="AC2913" s="86"/>
      <c r="AD2913" s="87" t="str">
        <f t="shared" si="8"/>
        <v/>
      </c>
      <c r="AE2913" s="84"/>
      <c r="AF2913" s="86">
        <f>IF(AC2913&gt;0,AC2913,'⚙️ Config'!$B$10)</f>
        <v>0.0075</v>
      </c>
      <c r="AG2913" s="88">
        <f t="shared" si="9"/>
        <v>17916.9258</v>
      </c>
      <c r="AH2913" s="88">
        <f>AG2913*'⚙️ Config'!$B$11</f>
        <v>89584.629</v>
      </c>
      <c r="AI2913" s="88">
        <f>AH2913*'⚙️ Config'!$B$12</f>
        <v>26875.3887</v>
      </c>
      <c r="AJ2913" s="64"/>
      <c r="AK2913" s="84"/>
      <c r="AL2913" s="84"/>
      <c r="AM2913" s="84"/>
      <c r="AN2913" s="84"/>
      <c r="AO2913" s="84"/>
      <c r="AP2913" s="84"/>
      <c r="AQ2913" s="84"/>
    </row>
    <row r="2914" ht="15.0" customHeight="1">
      <c r="A2914" s="93">
        <v>2911.0</v>
      </c>
      <c r="B2914" s="94" t="s">
        <v>6251</v>
      </c>
      <c r="C2914" s="93" t="s">
        <v>141</v>
      </c>
      <c r="D2914" s="93" t="s">
        <v>6252</v>
      </c>
      <c r="E2914" s="95">
        <v>36.34</v>
      </c>
      <c r="F2914" s="93" t="s">
        <v>85</v>
      </c>
      <c r="G2914" s="93" t="s">
        <v>606</v>
      </c>
      <c r="H2914" s="96">
        <v>2385441.67</v>
      </c>
      <c r="I2914" s="93">
        <v>1.0</v>
      </c>
      <c r="J2914" s="97">
        <v>3.8</v>
      </c>
      <c r="K2914" s="94">
        <v>2022.0</v>
      </c>
      <c r="L2914" s="93" t="s">
        <v>202</v>
      </c>
      <c r="M2914" s="93">
        <v>2022.0</v>
      </c>
      <c r="N2914" s="93" t="s">
        <v>161</v>
      </c>
      <c r="O2914" s="65" t="str">
        <f t="shared" si="1"/>
        <v>228744060001</v>
      </c>
      <c r="P2914" s="65">
        <f t="shared" si="2"/>
        <v>3</v>
      </c>
      <c r="Q2914" s="65">
        <f t="shared" si="3"/>
        <v>6</v>
      </c>
      <c r="R2914" s="65" t="str">
        <f t="shared" si="12"/>
        <v>22.874.406/0001-36</v>
      </c>
      <c r="S2914" s="84"/>
      <c r="T2914" s="84" t="str">
        <f t="shared" si="10"/>
        <v/>
      </c>
      <c r="U2914" s="84" t="str">
        <f t="shared" si="11"/>
        <v/>
      </c>
      <c r="V2914" s="65" t="str">
        <f t="shared" si="5"/>
        <v/>
      </c>
      <c r="W2914" s="84"/>
      <c r="X2914" s="84"/>
      <c r="Y2914" s="85"/>
      <c r="Z2914" s="85"/>
      <c r="AA2914" s="65" t="str">
        <f t="shared" si="6"/>
        <v/>
      </c>
      <c r="AB2914" s="65" t="str">
        <f t="shared" si="7"/>
        <v/>
      </c>
      <c r="AC2914" s="86"/>
      <c r="AD2914" s="87" t="str">
        <f t="shared" si="8"/>
        <v/>
      </c>
      <c r="AE2914" s="84"/>
      <c r="AF2914" s="86">
        <f>IF(AC2914&gt;0,AC2914,'⚙️ Config'!$B$10)</f>
        <v>0.0075</v>
      </c>
      <c r="AG2914" s="88">
        <f t="shared" si="9"/>
        <v>17890.81253</v>
      </c>
      <c r="AH2914" s="88">
        <f>AG2914*'⚙️ Config'!$B$11</f>
        <v>89454.06263</v>
      </c>
      <c r="AI2914" s="88">
        <f>AH2914*'⚙️ Config'!$B$12</f>
        <v>26836.21879</v>
      </c>
      <c r="AJ2914" s="64"/>
      <c r="AK2914" s="84"/>
      <c r="AL2914" s="84"/>
      <c r="AM2914" s="84"/>
      <c r="AN2914" s="84"/>
      <c r="AO2914" s="84"/>
      <c r="AP2914" s="84"/>
      <c r="AQ2914" s="84"/>
    </row>
    <row r="2915" ht="15.0" customHeight="1">
      <c r="A2915" s="93">
        <v>2912.0</v>
      </c>
      <c r="B2915" s="94" t="s">
        <v>6253</v>
      </c>
      <c r="C2915" s="93" t="s">
        <v>141</v>
      </c>
      <c r="D2915" s="93" t="s">
        <v>6254</v>
      </c>
      <c r="E2915" s="95">
        <v>36.9</v>
      </c>
      <c r="F2915" s="93" t="s">
        <v>85</v>
      </c>
      <c r="G2915" s="93" t="s">
        <v>606</v>
      </c>
      <c r="H2915" s="96">
        <v>2384192.67</v>
      </c>
      <c r="I2915" s="93">
        <v>2.0</v>
      </c>
      <c r="J2915" s="97">
        <v>2.4</v>
      </c>
      <c r="K2915" s="94">
        <v>2024.0</v>
      </c>
      <c r="L2915" s="93" t="s">
        <v>6255</v>
      </c>
      <c r="M2915" s="93">
        <v>2023.0</v>
      </c>
      <c r="N2915" s="93" t="s">
        <v>145</v>
      </c>
      <c r="O2915" s="65" t="str">
        <f t="shared" si="1"/>
        <v>031262000001</v>
      </c>
      <c r="P2915" s="65">
        <f t="shared" si="2"/>
        <v>8</v>
      </c>
      <c r="Q2915" s="65">
        <f t="shared" si="3"/>
        <v>3</v>
      </c>
      <c r="R2915" s="65" t="str">
        <f t="shared" si="12"/>
        <v>03.126.200/0001-83</v>
      </c>
      <c r="S2915" s="84"/>
      <c r="T2915" s="84" t="str">
        <f t="shared" si="10"/>
        <v/>
      </c>
      <c r="U2915" s="84" t="str">
        <f t="shared" si="11"/>
        <v/>
      </c>
      <c r="V2915" s="65" t="str">
        <f t="shared" si="5"/>
        <v/>
      </c>
      <c r="W2915" s="84"/>
      <c r="X2915" s="84"/>
      <c r="Y2915" s="85"/>
      <c r="Z2915" s="85"/>
      <c r="AA2915" s="65" t="str">
        <f t="shared" si="6"/>
        <v/>
      </c>
      <c r="AB2915" s="65" t="str">
        <f t="shared" si="7"/>
        <v/>
      </c>
      <c r="AC2915" s="86"/>
      <c r="AD2915" s="87" t="str">
        <f t="shared" si="8"/>
        <v/>
      </c>
      <c r="AE2915" s="84"/>
      <c r="AF2915" s="86">
        <f>IF(AC2915&gt;0,AC2915,'⚙️ Config'!$B$10)</f>
        <v>0.0075</v>
      </c>
      <c r="AG2915" s="88">
        <f t="shared" si="9"/>
        <v>17881.44503</v>
      </c>
      <c r="AH2915" s="88">
        <f>AG2915*'⚙️ Config'!$B$11</f>
        <v>89407.22513</v>
      </c>
      <c r="AI2915" s="88">
        <f>AH2915*'⚙️ Config'!$B$12</f>
        <v>26822.16754</v>
      </c>
      <c r="AJ2915" s="64"/>
      <c r="AK2915" s="84"/>
      <c r="AL2915" s="84"/>
      <c r="AM2915" s="84"/>
      <c r="AN2915" s="84"/>
      <c r="AO2915" s="84"/>
      <c r="AP2915" s="84"/>
      <c r="AQ2915" s="84"/>
    </row>
    <row r="2916" ht="15.0" customHeight="1">
      <c r="A2916" s="93">
        <v>2913.0</v>
      </c>
      <c r="B2916" s="94" t="s">
        <v>6256</v>
      </c>
      <c r="C2916" s="93" t="s">
        <v>154</v>
      </c>
      <c r="D2916" s="93" t="s">
        <v>6257</v>
      </c>
      <c r="E2916" s="95">
        <v>38.48</v>
      </c>
      <c r="F2916" s="93" t="s">
        <v>85</v>
      </c>
      <c r="G2916" s="93" t="s">
        <v>606</v>
      </c>
      <c r="H2916" s="96">
        <v>2378187.41</v>
      </c>
      <c r="I2916" s="93">
        <v>1.0</v>
      </c>
      <c r="J2916" s="97">
        <v>3.3</v>
      </c>
      <c r="K2916" s="94">
        <v>2022.0</v>
      </c>
      <c r="L2916" s="93" t="s">
        <v>458</v>
      </c>
      <c r="M2916" s="93">
        <v>2022.0</v>
      </c>
      <c r="N2916" s="93" t="s">
        <v>145</v>
      </c>
      <c r="O2916" s="65" t="str">
        <f t="shared" si="1"/>
        <v>203353340001</v>
      </c>
      <c r="P2916" s="65">
        <f t="shared" si="2"/>
        <v>2</v>
      </c>
      <c r="Q2916" s="65">
        <f t="shared" si="3"/>
        <v>3</v>
      </c>
      <c r="R2916" s="65" t="str">
        <f t="shared" si="12"/>
        <v>20.335.334/0001-23</v>
      </c>
      <c r="S2916" s="84"/>
      <c r="T2916" s="84" t="str">
        <f t="shared" si="10"/>
        <v/>
      </c>
      <c r="U2916" s="84" t="str">
        <f t="shared" si="11"/>
        <v/>
      </c>
      <c r="V2916" s="65" t="str">
        <f t="shared" si="5"/>
        <v/>
      </c>
      <c r="W2916" s="84"/>
      <c r="X2916" s="84"/>
      <c r="Y2916" s="85"/>
      <c r="Z2916" s="85"/>
      <c r="AA2916" s="65" t="str">
        <f t="shared" si="6"/>
        <v/>
      </c>
      <c r="AB2916" s="65" t="str">
        <f t="shared" si="7"/>
        <v/>
      </c>
      <c r="AC2916" s="86"/>
      <c r="AD2916" s="87" t="str">
        <f t="shared" si="8"/>
        <v/>
      </c>
      <c r="AE2916" s="84"/>
      <c r="AF2916" s="86">
        <f>IF(AC2916&gt;0,AC2916,'⚙️ Config'!$B$10)</f>
        <v>0.0075</v>
      </c>
      <c r="AG2916" s="88">
        <f t="shared" si="9"/>
        <v>17836.40558</v>
      </c>
      <c r="AH2916" s="88">
        <f>AG2916*'⚙️ Config'!$B$11</f>
        <v>89182.02788</v>
      </c>
      <c r="AI2916" s="88">
        <f>AH2916*'⚙️ Config'!$B$12</f>
        <v>26754.60836</v>
      </c>
      <c r="AJ2916" s="64"/>
      <c r="AK2916" s="84"/>
      <c r="AL2916" s="84"/>
      <c r="AM2916" s="84"/>
      <c r="AN2916" s="84"/>
      <c r="AO2916" s="84"/>
      <c r="AP2916" s="84"/>
      <c r="AQ2916" s="84"/>
    </row>
    <row r="2917" ht="15.0" customHeight="1">
      <c r="A2917" s="93">
        <v>2914.0</v>
      </c>
      <c r="B2917" s="94" t="s">
        <v>6258</v>
      </c>
      <c r="C2917" s="93" t="s">
        <v>141</v>
      </c>
      <c r="D2917" s="93" t="s">
        <v>6259</v>
      </c>
      <c r="E2917" s="95">
        <v>36.73</v>
      </c>
      <c r="F2917" s="93" t="s">
        <v>85</v>
      </c>
      <c r="G2917" s="93" t="s">
        <v>606</v>
      </c>
      <c r="H2917" s="96">
        <v>2374701.39</v>
      </c>
      <c r="I2917" s="93">
        <v>1.0</v>
      </c>
      <c r="J2917" s="97">
        <v>3.7</v>
      </c>
      <c r="K2917" s="94">
        <v>2022.0</v>
      </c>
      <c r="L2917" s="93" t="s">
        <v>630</v>
      </c>
      <c r="M2917" s="93">
        <v>2022.0</v>
      </c>
      <c r="N2917" s="93" t="s">
        <v>145</v>
      </c>
      <c r="O2917" s="65" t="str">
        <f t="shared" si="1"/>
        <v>079830440001</v>
      </c>
      <c r="P2917" s="65">
        <f t="shared" si="2"/>
        <v>2</v>
      </c>
      <c r="Q2917" s="65">
        <f t="shared" si="3"/>
        <v>8</v>
      </c>
      <c r="R2917" s="65" t="str">
        <f t="shared" si="12"/>
        <v>07.983.044/0001-28</v>
      </c>
      <c r="S2917" s="84"/>
      <c r="T2917" s="84" t="str">
        <f t="shared" si="10"/>
        <v/>
      </c>
      <c r="U2917" s="84" t="str">
        <f t="shared" si="11"/>
        <v/>
      </c>
      <c r="V2917" s="65" t="str">
        <f t="shared" si="5"/>
        <v/>
      </c>
      <c r="W2917" s="84"/>
      <c r="X2917" s="84"/>
      <c r="Y2917" s="85"/>
      <c r="Z2917" s="85"/>
      <c r="AA2917" s="65" t="str">
        <f t="shared" si="6"/>
        <v/>
      </c>
      <c r="AB2917" s="65" t="str">
        <f t="shared" si="7"/>
        <v/>
      </c>
      <c r="AC2917" s="86"/>
      <c r="AD2917" s="87" t="str">
        <f t="shared" si="8"/>
        <v/>
      </c>
      <c r="AE2917" s="84"/>
      <c r="AF2917" s="86">
        <f>IF(AC2917&gt;0,AC2917,'⚙️ Config'!$B$10)</f>
        <v>0.0075</v>
      </c>
      <c r="AG2917" s="88">
        <f t="shared" si="9"/>
        <v>17810.26043</v>
      </c>
      <c r="AH2917" s="88">
        <f>AG2917*'⚙️ Config'!$B$11</f>
        <v>89051.30213</v>
      </c>
      <c r="AI2917" s="88">
        <f>AH2917*'⚙️ Config'!$B$12</f>
        <v>26715.39064</v>
      </c>
      <c r="AJ2917" s="64"/>
      <c r="AK2917" s="84"/>
      <c r="AL2917" s="84"/>
      <c r="AM2917" s="84"/>
      <c r="AN2917" s="84"/>
      <c r="AO2917" s="84"/>
      <c r="AP2917" s="84"/>
      <c r="AQ2917" s="84"/>
    </row>
    <row r="2918" ht="15.0" customHeight="1">
      <c r="A2918" s="93">
        <v>2915.0</v>
      </c>
      <c r="B2918" s="94" t="s">
        <v>6260</v>
      </c>
      <c r="C2918" s="93" t="s">
        <v>141</v>
      </c>
      <c r="D2918" s="93" t="s">
        <v>6261</v>
      </c>
      <c r="E2918" s="95">
        <v>36.73</v>
      </c>
      <c r="F2918" s="93" t="s">
        <v>85</v>
      </c>
      <c r="G2918" s="93" t="s">
        <v>606</v>
      </c>
      <c r="H2918" s="96">
        <v>2373971.05</v>
      </c>
      <c r="I2918" s="93">
        <v>1.0</v>
      </c>
      <c r="J2918" s="97">
        <v>3.7</v>
      </c>
      <c r="K2918" s="94">
        <v>2022.0</v>
      </c>
      <c r="L2918" s="93" t="s">
        <v>202</v>
      </c>
      <c r="M2918" s="93">
        <v>2022.0</v>
      </c>
      <c r="N2918" s="93" t="s">
        <v>161</v>
      </c>
      <c r="O2918" s="65" t="str">
        <f t="shared" si="1"/>
        <v>009283960001</v>
      </c>
      <c r="P2918" s="65">
        <f t="shared" si="2"/>
        <v>3</v>
      </c>
      <c r="Q2918" s="65">
        <f t="shared" si="3"/>
        <v>1</v>
      </c>
      <c r="R2918" s="65" t="str">
        <f t="shared" si="12"/>
        <v>00.928.396/0001-31</v>
      </c>
      <c r="S2918" s="84"/>
      <c r="T2918" s="84" t="str">
        <f t="shared" si="10"/>
        <v/>
      </c>
      <c r="U2918" s="84" t="str">
        <f t="shared" si="11"/>
        <v/>
      </c>
      <c r="V2918" s="65" t="str">
        <f t="shared" si="5"/>
        <v/>
      </c>
      <c r="W2918" s="84"/>
      <c r="X2918" s="84"/>
      <c r="Y2918" s="85"/>
      <c r="Z2918" s="85"/>
      <c r="AA2918" s="65" t="str">
        <f t="shared" si="6"/>
        <v/>
      </c>
      <c r="AB2918" s="65" t="str">
        <f t="shared" si="7"/>
        <v/>
      </c>
      <c r="AC2918" s="86"/>
      <c r="AD2918" s="87" t="str">
        <f t="shared" si="8"/>
        <v/>
      </c>
      <c r="AE2918" s="84"/>
      <c r="AF2918" s="86">
        <f>IF(AC2918&gt;0,AC2918,'⚙️ Config'!$B$10)</f>
        <v>0.0075</v>
      </c>
      <c r="AG2918" s="88">
        <f t="shared" si="9"/>
        <v>17804.78288</v>
      </c>
      <c r="AH2918" s="88">
        <f>AG2918*'⚙️ Config'!$B$11</f>
        <v>89023.91438</v>
      </c>
      <c r="AI2918" s="88">
        <f>AH2918*'⚙️ Config'!$B$12</f>
        <v>26707.17431</v>
      </c>
      <c r="AJ2918" s="64"/>
      <c r="AK2918" s="84"/>
      <c r="AL2918" s="84"/>
      <c r="AM2918" s="84"/>
      <c r="AN2918" s="84"/>
      <c r="AO2918" s="84"/>
      <c r="AP2918" s="84"/>
      <c r="AQ2918" s="84"/>
    </row>
    <row r="2919" ht="15.0" customHeight="1">
      <c r="A2919" s="93">
        <v>2916.0</v>
      </c>
      <c r="B2919" s="94" t="s">
        <v>6262</v>
      </c>
      <c r="C2919" s="93" t="s">
        <v>141</v>
      </c>
      <c r="D2919" s="93" t="s">
        <v>6263</v>
      </c>
      <c r="E2919" s="95">
        <v>36.99</v>
      </c>
      <c r="F2919" s="93" t="s">
        <v>85</v>
      </c>
      <c r="G2919" s="93" t="s">
        <v>606</v>
      </c>
      <c r="H2919" s="96">
        <v>2372266.15</v>
      </c>
      <c r="I2919" s="93">
        <v>2.0</v>
      </c>
      <c r="J2919" s="97">
        <v>2.1</v>
      </c>
      <c r="K2919" s="94">
        <v>2024.0</v>
      </c>
      <c r="L2919" s="93" t="s">
        <v>448</v>
      </c>
      <c r="M2919" s="93">
        <v>2024.0</v>
      </c>
      <c r="N2919" s="93" t="s">
        <v>145</v>
      </c>
      <c r="O2919" s="65" t="str">
        <f t="shared" si="1"/>
        <v>673471790001</v>
      </c>
      <c r="P2919" s="65">
        <f t="shared" si="2"/>
        <v>2</v>
      </c>
      <c r="Q2919" s="65">
        <f t="shared" si="3"/>
        <v>9</v>
      </c>
      <c r="R2919" s="65" t="str">
        <f t="shared" si="12"/>
        <v>67.347.179/0001-29</v>
      </c>
      <c r="S2919" s="84"/>
      <c r="T2919" s="84" t="str">
        <f t="shared" si="10"/>
        <v/>
      </c>
      <c r="U2919" s="84" t="str">
        <f t="shared" si="11"/>
        <v/>
      </c>
      <c r="V2919" s="65" t="str">
        <f t="shared" si="5"/>
        <v/>
      </c>
      <c r="W2919" s="84"/>
      <c r="X2919" s="84"/>
      <c r="Y2919" s="85"/>
      <c r="Z2919" s="85"/>
      <c r="AA2919" s="65" t="str">
        <f t="shared" si="6"/>
        <v/>
      </c>
      <c r="AB2919" s="65" t="str">
        <f t="shared" si="7"/>
        <v/>
      </c>
      <c r="AC2919" s="86"/>
      <c r="AD2919" s="87" t="str">
        <f t="shared" si="8"/>
        <v/>
      </c>
      <c r="AE2919" s="84"/>
      <c r="AF2919" s="86">
        <f>IF(AC2919&gt;0,AC2919,'⚙️ Config'!$B$10)</f>
        <v>0.0075</v>
      </c>
      <c r="AG2919" s="88">
        <f t="shared" si="9"/>
        <v>17791.99613</v>
      </c>
      <c r="AH2919" s="88">
        <f>AG2919*'⚙️ Config'!$B$11</f>
        <v>88959.98063</v>
      </c>
      <c r="AI2919" s="88">
        <f>AH2919*'⚙️ Config'!$B$12</f>
        <v>26687.99419</v>
      </c>
      <c r="AJ2919" s="64"/>
      <c r="AK2919" s="84"/>
      <c r="AL2919" s="84"/>
      <c r="AM2919" s="84"/>
      <c r="AN2919" s="84"/>
      <c r="AO2919" s="84"/>
      <c r="AP2919" s="84"/>
      <c r="AQ2919" s="84"/>
    </row>
    <row r="2920" ht="15.0" customHeight="1">
      <c r="A2920" s="93">
        <v>2917.0</v>
      </c>
      <c r="B2920" s="94" t="s">
        <v>6264</v>
      </c>
      <c r="C2920" s="93" t="s">
        <v>141</v>
      </c>
      <c r="D2920" s="93" t="s">
        <v>6265</v>
      </c>
      <c r="E2920" s="95">
        <v>38.51</v>
      </c>
      <c r="F2920" s="93" t="s">
        <v>85</v>
      </c>
      <c r="G2920" s="93" t="s">
        <v>606</v>
      </c>
      <c r="H2920" s="96">
        <v>2370009.83</v>
      </c>
      <c r="I2920" s="93">
        <v>2.0</v>
      </c>
      <c r="J2920" s="97">
        <v>2.2</v>
      </c>
      <c r="K2920" s="94">
        <v>2024.0</v>
      </c>
      <c r="L2920" s="93" t="s">
        <v>630</v>
      </c>
      <c r="M2920" s="93">
        <v>2024.0</v>
      </c>
      <c r="N2920" s="93" t="s">
        <v>161</v>
      </c>
      <c r="O2920" s="65" t="str">
        <f t="shared" si="1"/>
        <v>334703760001</v>
      </c>
      <c r="P2920" s="65">
        <f t="shared" si="2"/>
        <v>1</v>
      </c>
      <c r="Q2920" s="65">
        <f t="shared" si="3"/>
        <v>9</v>
      </c>
      <c r="R2920" s="65" t="str">
        <f t="shared" si="12"/>
        <v>33.470.376/0001-19</v>
      </c>
      <c r="S2920" s="84"/>
      <c r="T2920" s="84" t="str">
        <f t="shared" si="10"/>
        <v/>
      </c>
      <c r="U2920" s="84" t="str">
        <f t="shared" si="11"/>
        <v/>
      </c>
      <c r="V2920" s="65" t="str">
        <f t="shared" si="5"/>
        <v/>
      </c>
      <c r="W2920" s="84"/>
      <c r="X2920" s="84"/>
      <c r="Y2920" s="85"/>
      <c r="Z2920" s="85"/>
      <c r="AA2920" s="65" t="str">
        <f t="shared" si="6"/>
        <v/>
      </c>
      <c r="AB2920" s="65" t="str">
        <f t="shared" si="7"/>
        <v/>
      </c>
      <c r="AC2920" s="86"/>
      <c r="AD2920" s="87" t="str">
        <f t="shared" si="8"/>
        <v/>
      </c>
      <c r="AE2920" s="84"/>
      <c r="AF2920" s="86">
        <f>IF(AC2920&gt;0,AC2920,'⚙️ Config'!$B$10)</f>
        <v>0.0075</v>
      </c>
      <c r="AG2920" s="88">
        <f t="shared" si="9"/>
        <v>17775.07373</v>
      </c>
      <c r="AH2920" s="88">
        <f>AG2920*'⚙️ Config'!$B$11</f>
        <v>88875.36863</v>
      </c>
      <c r="AI2920" s="88">
        <f>AH2920*'⚙️ Config'!$B$12</f>
        <v>26662.61059</v>
      </c>
      <c r="AJ2920" s="64"/>
      <c r="AK2920" s="84"/>
      <c r="AL2920" s="84"/>
      <c r="AM2920" s="84"/>
      <c r="AN2920" s="84"/>
      <c r="AO2920" s="84"/>
      <c r="AP2920" s="84"/>
      <c r="AQ2920" s="84"/>
    </row>
    <row r="2921" ht="15.0" customHeight="1">
      <c r="A2921" s="93">
        <v>2918.0</v>
      </c>
      <c r="B2921" s="94" t="s">
        <v>6266</v>
      </c>
      <c r="C2921" s="93" t="s">
        <v>141</v>
      </c>
      <c r="D2921" s="93" t="s">
        <v>6267</v>
      </c>
      <c r="E2921" s="95">
        <v>38.98</v>
      </c>
      <c r="F2921" s="93" t="s">
        <v>85</v>
      </c>
      <c r="G2921" s="93" t="s">
        <v>606</v>
      </c>
      <c r="H2921" s="96">
        <v>2365825.71</v>
      </c>
      <c r="I2921" s="93">
        <v>1.0</v>
      </c>
      <c r="J2921" s="97">
        <v>3.2</v>
      </c>
      <c r="K2921" s="94">
        <v>2022.0</v>
      </c>
      <c r="L2921" s="93" t="s">
        <v>197</v>
      </c>
      <c r="M2921" s="93">
        <v>2022.0</v>
      </c>
      <c r="N2921" s="93" t="s">
        <v>145</v>
      </c>
      <c r="O2921" s="65" t="str">
        <f t="shared" si="1"/>
        <v>579559570001</v>
      </c>
      <c r="P2921" s="65">
        <f t="shared" si="2"/>
        <v>0</v>
      </c>
      <c r="Q2921" s="65">
        <f t="shared" si="3"/>
        <v>9</v>
      </c>
      <c r="R2921" s="65" t="str">
        <f t="shared" si="12"/>
        <v>57.955.957/0001-09</v>
      </c>
      <c r="S2921" s="84"/>
      <c r="T2921" s="84" t="str">
        <f t="shared" si="10"/>
        <v/>
      </c>
      <c r="U2921" s="84" t="str">
        <f t="shared" si="11"/>
        <v/>
      </c>
      <c r="V2921" s="65" t="str">
        <f t="shared" si="5"/>
        <v/>
      </c>
      <c r="W2921" s="84"/>
      <c r="X2921" s="84"/>
      <c r="Y2921" s="85"/>
      <c r="Z2921" s="85"/>
      <c r="AA2921" s="65" t="str">
        <f t="shared" si="6"/>
        <v/>
      </c>
      <c r="AB2921" s="65" t="str">
        <f t="shared" si="7"/>
        <v/>
      </c>
      <c r="AC2921" s="86"/>
      <c r="AD2921" s="87" t="str">
        <f t="shared" si="8"/>
        <v/>
      </c>
      <c r="AE2921" s="84"/>
      <c r="AF2921" s="86">
        <f>IF(AC2921&gt;0,AC2921,'⚙️ Config'!$B$10)</f>
        <v>0.0075</v>
      </c>
      <c r="AG2921" s="88">
        <f t="shared" si="9"/>
        <v>17743.69283</v>
      </c>
      <c r="AH2921" s="88">
        <f>AG2921*'⚙️ Config'!$B$11</f>
        <v>88718.46413</v>
      </c>
      <c r="AI2921" s="88">
        <f>AH2921*'⚙️ Config'!$B$12</f>
        <v>26615.53924</v>
      </c>
      <c r="AJ2921" s="64"/>
      <c r="AK2921" s="84"/>
      <c r="AL2921" s="84"/>
      <c r="AM2921" s="84"/>
      <c r="AN2921" s="84"/>
      <c r="AO2921" s="84"/>
      <c r="AP2921" s="84"/>
      <c r="AQ2921" s="84"/>
    </row>
    <row r="2922" ht="15.0" customHeight="1">
      <c r="A2922" s="93">
        <v>2919.0</v>
      </c>
      <c r="B2922" s="94" t="s">
        <v>6268</v>
      </c>
      <c r="C2922" s="93" t="s">
        <v>141</v>
      </c>
      <c r="D2922" s="93" t="s">
        <v>6269</v>
      </c>
      <c r="E2922" s="95">
        <v>35.97</v>
      </c>
      <c r="F2922" s="93" t="s">
        <v>85</v>
      </c>
      <c r="G2922" s="93" t="s">
        <v>606</v>
      </c>
      <c r="H2922" s="96">
        <v>2357943.78</v>
      </c>
      <c r="I2922" s="93">
        <v>1.0</v>
      </c>
      <c r="J2922" s="97">
        <v>3.9</v>
      </c>
      <c r="K2922" s="94">
        <v>2022.0</v>
      </c>
      <c r="L2922" s="93" t="s">
        <v>630</v>
      </c>
      <c r="M2922" s="93">
        <v>2022.0</v>
      </c>
      <c r="N2922" s="93" t="s">
        <v>161</v>
      </c>
      <c r="O2922" s="65" t="str">
        <f t="shared" si="1"/>
        <v>199913290001</v>
      </c>
      <c r="P2922" s="65">
        <f t="shared" si="2"/>
        <v>9</v>
      </c>
      <c r="Q2922" s="65">
        <f t="shared" si="3"/>
        <v>0</v>
      </c>
      <c r="R2922" s="65" t="str">
        <f t="shared" si="12"/>
        <v>19.991.329/0001-90</v>
      </c>
      <c r="S2922" s="84"/>
      <c r="T2922" s="84" t="str">
        <f t="shared" si="10"/>
        <v/>
      </c>
      <c r="U2922" s="84" t="str">
        <f t="shared" si="11"/>
        <v/>
      </c>
      <c r="V2922" s="65" t="str">
        <f t="shared" si="5"/>
        <v/>
      </c>
      <c r="W2922" s="84"/>
      <c r="X2922" s="84"/>
      <c r="Y2922" s="85"/>
      <c r="Z2922" s="85"/>
      <c r="AA2922" s="65" t="str">
        <f t="shared" si="6"/>
        <v/>
      </c>
      <c r="AB2922" s="65" t="str">
        <f t="shared" si="7"/>
        <v/>
      </c>
      <c r="AC2922" s="86"/>
      <c r="AD2922" s="87" t="str">
        <f t="shared" si="8"/>
        <v/>
      </c>
      <c r="AE2922" s="84"/>
      <c r="AF2922" s="86">
        <f>IF(AC2922&gt;0,AC2922,'⚙️ Config'!$B$10)</f>
        <v>0.0075</v>
      </c>
      <c r="AG2922" s="88">
        <f t="shared" si="9"/>
        <v>17684.57835</v>
      </c>
      <c r="AH2922" s="88">
        <f>AG2922*'⚙️ Config'!$B$11</f>
        <v>88422.89175</v>
      </c>
      <c r="AI2922" s="88">
        <f>AH2922*'⚙️ Config'!$B$12</f>
        <v>26526.86753</v>
      </c>
      <c r="AJ2922" s="64"/>
      <c r="AK2922" s="84"/>
      <c r="AL2922" s="84"/>
      <c r="AM2922" s="84"/>
      <c r="AN2922" s="84"/>
      <c r="AO2922" s="84"/>
      <c r="AP2922" s="84"/>
      <c r="AQ2922" s="84"/>
    </row>
    <row r="2923" ht="15.0" customHeight="1">
      <c r="A2923" s="93">
        <v>2920.0</v>
      </c>
      <c r="B2923" s="94" t="s">
        <v>6270</v>
      </c>
      <c r="C2923" s="93" t="s">
        <v>141</v>
      </c>
      <c r="D2923" s="93" t="s">
        <v>6271</v>
      </c>
      <c r="E2923" s="95">
        <v>37.14</v>
      </c>
      <c r="F2923" s="93" t="s">
        <v>85</v>
      </c>
      <c r="G2923" s="93" t="s">
        <v>606</v>
      </c>
      <c r="H2923" s="96">
        <v>2356968.97</v>
      </c>
      <c r="I2923" s="93">
        <v>1.0</v>
      </c>
      <c r="J2923" s="97">
        <v>3.6</v>
      </c>
      <c r="K2923" s="94">
        <v>2022.0</v>
      </c>
      <c r="L2923" s="93" t="s">
        <v>875</v>
      </c>
      <c r="M2923" s="93">
        <v>2022.0</v>
      </c>
      <c r="N2923" s="93" t="s">
        <v>145</v>
      </c>
      <c r="O2923" s="65" t="str">
        <f t="shared" si="1"/>
        <v>119076370001</v>
      </c>
      <c r="P2923" s="65">
        <f t="shared" si="2"/>
        <v>8</v>
      </c>
      <c r="Q2923" s="65">
        <f t="shared" si="3"/>
        <v>2</v>
      </c>
      <c r="R2923" s="65" t="str">
        <f t="shared" si="12"/>
        <v>11.907.637/0001-82</v>
      </c>
      <c r="S2923" s="84"/>
      <c r="T2923" s="84" t="str">
        <f t="shared" si="10"/>
        <v/>
      </c>
      <c r="U2923" s="84" t="str">
        <f t="shared" si="11"/>
        <v/>
      </c>
      <c r="V2923" s="65" t="str">
        <f t="shared" si="5"/>
        <v/>
      </c>
      <c r="W2923" s="84"/>
      <c r="X2923" s="84"/>
      <c r="Y2923" s="85"/>
      <c r="Z2923" s="85"/>
      <c r="AA2923" s="65" t="str">
        <f t="shared" si="6"/>
        <v/>
      </c>
      <c r="AB2923" s="65" t="str">
        <f t="shared" si="7"/>
        <v/>
      </c>
      <c r="AC2923" s="86"/>
      <c r="AD2923" s="87" t="str">
        <f t="shared" si="8"/>
        <v/>
      </c>
      <c r="AE2923" s="84"/>
      <c r="AF2923" s="86">
        <f>IF(AC2923&gt;0,AC2923,'⚙️ Config'!$B$10)</f>
        <v>0.0075</v>
      </c>
      <c r="AG2923" s="88">
        <f t="shared" si="9"/>
        <v>17677.26728</v>
      </c>
      <c r="AH2923" s="88">
        <f>AG2923*'⚙️ Config'!$B$11</f>
        <v>88386.33638</v>
      </c>
      <c r="AI2923" s="88">
        <f>AH2923*'⚙️ Config'!$B$12</f>
        <v>26515.90091</v>
      </c>
      <c r="AJ2923" s="64"/>
      <c r="AK2923" s="84"/>
      <c r="AL2923" s="84"/>
      <c r="AM2923" s="84"/>
      <c r="AN2923" s="84"/>
      <c r="AO2923" s="84"/>
      <c r="AP2923" s="84"/>
      <c r="AQ2923" s="84"/>
    </row>
    <row r="2924" ht="15.0" customHeight="1">
      <c r="A2924" s="93">
        <v>2921.0</v>
      </c>
      <c r="B2924" s="94" t="s">
        <v>6272</v>
      </c>
      <c r="C2924" s="93" t="s">
        <v>141</v>
      </c>
      <c r="D2924" s="93" t="s">
        <v>6273</v>
      </c>
      <c r="E2924" s="95">
        <v>32.53</v>
      </c>
      <c r="F2924" s="93" t="s">
        <v>85</v>
      </c>
      <c r="G2924" s="93" t="s">
        <v>606</v>
      </c>
      <c r="H2924" s="96">
        <v>2354461.15</v>
      </c>
      <c r="I2924" s="93">
        <v>2.0</v>
      </c>
      <c r="J2924" s="97">
        <v>2.8</v>
      </c>
      <c r="K2924" s="94">
        <v>2023.0</v>
      </c>
      <c r="L2924" s="93" t="s">
        <v>387</v>
      </c>
      <c r="M2924" s="93">
        <v>2023.0</v>
      </c>
      <c r="N2924" s="93" t="s">
        <v>161</v>
      </c>
      <c r="O2924" s="65" t="str">
        <f t="shared" si="1"/>
        <v>580871720001</v>
      </c>
      <c r="P2924" s="65">
        <f t="shared" si="2"/>
        <v>2</v>
      </c>
      <c r="Q2924" s="65">
        <f t="shared" si="3"/>
        <v>4</v>
      </c>
      <c r="R2924" s="65" t="str">
        <f t="shared" si="12"/>
        <v>58.087.172/0001-24</v>
      </c>
      <c r="S2924" s="84"/>
      <c r="T2924" s="84" t="str">
        <f t="shared" si="10"/>
        <v/>
      </c>
      <c r="U2924" s="84" t="str">
        <f t="shared" si="11"/>
        <v/>
      </c>
      <c r="V2924" s="65" t="str">
        <f t="shared" si="5"/>
        <v/>
      </c>
      <c r="W2924" s="84"/>
      <c r="X2924" s="84"/>
      <c r="Y2924" s="85"/>
      <c r="Z2924" s="85"/>
      <c r="AA2924" s="65" t="str">
        <f t="shared" si="6"/>
        <v/>
      </c>
      <c r="AB2924" s="65" t="str">
        <f t="shared" si="7"/>
        <v/>
      </c>
      <c r="AC2924" s="86"/>
      <c r="AD2924" s="87" t="str">
        <f t="shared" si="8"/>
        <v/>
      </c>
      <c r="AE2924" s="84"/>
      <c r="AF2924" s="86">
        <f>IF(AC2924&gt;0,AC2924,'⚙️ Config'!$B$10)</f>
        <v>0.0075</v>
      </c>
      <c r="AG2924" s="88">
        <f t="shared" si="9"/>
        <v>17658.45863</v>
      </c>
      <c r="AH2924" s="88">
        <f>AG2924*'⚙️ Config'!$B$11</f>
        <v>88292.29313</v>
      </c>
      <c r="AI2924" s="88">
        <f>AH2924*'⚙️ Config'!$B$12</f>
        <v>26487.68794</v>
      </c>
      <c r="AJ2924" s="64"/>
      <c r="AK2924" s="84"/>
      <c r="AL2924" s="84"/>
      <c r="AM2924" s="84"/>
      <c r="AN2924" s="84"/>
      <c r="AO2924" s="84"/>
      <c r="AP2924" s="84"/>
      <c r="AQ2924" s="84"/>
    </row>
    <row r="2925" ht="15.0" customHeight="1">
      <c r="A2925" s="93">
        <v>2922.0</v>
      </c>
      <c r="B2925" s="94" t="s">
        <v>6274</v>
      </c>
      <c r="C2925" s="93" t="s">
        <v>141</v>
      </c>
      <c r="D2925" s="93" t="s">
        <v>6275</v>
      </c>
      <c r="E2925" s="95">
        <v>41.28</v>
      </c>
      <c r="F2925" s="93" t="s">
        <v>85</v>
      </c>
      <c r="G2925" s="93" t="s">
        <v>606</v>
      </c>
      <c r="H2925" s="96">
        <v>2354426.91</v>
      </c>
      <c r="I2925" s="93">
        <v>1.0</v>
      </c>
      <c r="J2925" s="97">
        <v>2.8</v>
      </c>
      <c r="K2925" s="94">
        <v>2023.0</v>
      </c>
      <c r="L2925" s="93" t="s">
        <v>630</v>
      </c>
      <c r="M2925" s="93">
        <v>2023.0</v>
      </c>
      <c r="N2925" s="93" t="s">
        <v>161</v>
      </c>
      <c r="O2925" s="65" t="str">
        <f t="shared" si="1"/>
        <v>216937610001</v>
      </c>
      <c r="P2925" s="65">
        <f t="shared" si="2"/>
        <v>4</v>
      </c>
      <c r="Q2925" s="65">
        <f t="shared" si="3"/>
        <v>6</v>
      </c>
      <c r="R2925" s="65" t="str">
        <f t="shared" si="12"/>
        <v>21.693.761/0001-46</v>
      </c>
      <c r="S2925" s="84"/>
      <c r="T2925" s="84" t="str">
        <f t="shared" si="10"/>
        <v/>
      </c>
      <c r="U2925" s="84" t="str">
        <f t="shared" si="11"/>
        <v/>
      </c>
      <c r="V2925" s="65" t="str">
        <f t="shared" si="5"/>
        <v/>
      </c>
      <c r="W2925" s="84"/>
      <c r="X2925" s="84"/>
      <c r="Y2925" s="85"/>
      <c r="Z2925" s="85"/>
      <c r="AA2925" s="65" t="str">
        <f t="shared" si="6"/>
        <v/>
      </c>
      <c r="AB2925" s="65" t="str">
        <f t="shared" si="7"/>
        <v/>
      </c>
      <c r="AC2925" s="86"/>
      <c r="AD2925" s="87" t="str">
        <f t="shared" si="8"/>
        <v/>
      </c>
      <c r="AE2925" s="84"/>
      <c r="AF2925" s="86">
        <f>IF(AC2925&gt;0,AC2925,'⚙️ Config'!$B$10)</f>
        <v>0.0075</v>
      </c>
      <c r="AG2925" s="88">
        <f t="shared" si="9"/>
        <v>17658.20183</v>
      </c>
      <c r="AH2925" s="88">
        <f>AG2925*'⚙️ Config'!$B$11</f>
        <v>88291.00913</v>
      </c>
      <c r="AI2925" s="88">
        <f>AH2925*'⚙️ Config'!$B$12</f>
        <v>26487.30274</v>
      </c>
      <c r="AJ2925" s="64"/>
      <c r="AK2925" s="84"/>
      <c r="AL2925" s="84"/>
      <c r="AM2925" s="84"/>
      <c r="AN2925" s="84"/>
      <c r="AO2925" s="84"/>
      <c r="AP2925" s="84"/>
      <c r="AQ2925" s="84"/>
    </row>
    <row r="2926" ht="15.0" customHeight="1">
      <c r="A2926" s="93">
        <v>2923.0</v>
      </c>
      <c r="B2926" s="94" t="s">
        <v>6276</v>
      </c>
      <c r="C2926" s="93" t="s">
        <v>141</v>
      </c>
      <c r="D2926" s="93" t="s">
        <v>6277</v>
      </c>
      <c r="E2926" s="95">
        <v>44.2</v>
      </c>
      <c r="F2926" s="93" t="s">
        <v>85</v>
      </c>
      <c r="G2926" s="93" t="s">
        <v>606</v>
      </c>
      <c r="H2926" s="96">
        <v>2351175.4</v>
      </c>
      <c r="I2926" s="93">
        <v>1.0</v>
      </c>
      <c r="J2926" s="97">
        <v>2.4</v>
      </c>
      <c r="K2926" s="94">
        <v>2023.0</v>
      </c>
      <c r="L2926" s="93" t="s">
        <v>202</v>
      </c>
      <c r="M2926" s="93">
        <v>2023.0</v>
      </c>
      <c r="N2926" s="93" t="s">
        <v>161</v>
      </c>
      <c r="O2926" s="65" t="str">
        <f t="shared" si="1"/>
        <v>212497890001</v>
      </c>
      <c r="P2926" s="65">
        <f t="shared" si="2"/>
        <v>9</v>
      </c>
      <c r="Q2926" s="65">
        <f t="shared" si="3"/>
        <v>9</v>
      </c>
      <c r="R2926" s="65" t="str">
        <f t="shared" si="12"/>
        <v>21.249.789/0001-99</v>
      </c>
      <c r="S2926" s="84"/>
      <c r="T2926" s="84" t="str">
        <f t="shared" si="10"/>
        <v/>
      </c>
      <c r="U2926" s="84" t="str">
        <f t="shared" si="11"/>
        <v/>
      </c>
      <c r="V2926" s="65" t="str">
        <f t="shared" si="5"/>
        <v/>
      </c>
      <c r="W2926" s="84"/>
      <c r="X2926" s="84"/>
      <c r="Y2926" s="85"/>
      <c r="Z2926" s="85"/>
      <c r="AA2926" s="65" t="str">
        <f t="shared" si="6"/>
        <v/>
      </c>
      <c r="AB2926" s="65" t="str">
        <f t="shared" si="7"/>
        <v/>
      </c>
      <c r="AC2926" s="86"/>
      <c r="AD2926" s="87" t="str">
        <f t="shared" si="8"/>
        <v/>
      </c>
      <c r="AE2926" s="84"/>
      <c r="AF2926" s="86">
        <f>IF(AC2926&gt;0,AC2926,'⚙️ Config'!$B$10)</f>
        <v>0.0075</v>
      </c>
      <c r="AG2926" s="88">
        <f t="shared" si="9"/>
        <v>17633.8155</v>
      </c>
      <c r="AH2926" s="88">
        <f>AG2926*'⚙️ Config'!$B$11</f>
        <v>88169.0775</v>
      </c>
      <c r="AI2926" s="88">
        <f>AH2926*'⚙️ Config'!$B$12</f>
        <v>26450.72325</v>
      </c>
      <c r="AJ2926" s="64"/>
      <c r="AK2926" s="84"/>
      <c r="AL2926" s="84"/>
      <c r="AM2926" s="84"/>
      <c r="AN2926" s="84"/>
      <c r="AO2926" s="84"/>
      <c r="AP2926" s="84"/>
      <c r="AQ2926" s="84"/>
    </row>
    <row r="2927" ht="15.0" customHeight="1">
      <c r="A2927" s="93">
        <v>2924.0</v>
      </c>
      <c r="B2927" s="94" t="s">
        <v>6278</v>
      </c>
      <c r="C2927" s="93" t="s">
        <v>141</v>
      </c>
      <c r="D2927" s="93" t="s">
        <v>6279</v>
      </c>
      <c r="E2927" s="95">
        <v>29.26</v>
      </c>
      <c r="F2927" s="93" t="s">
        <v>85</v>
      </c>
      <c r="G2927" s="93" t="s">
        <v>606</v>
      </c>
      <c r="H2927" s="96">
        <v>2347773.62</v>
      </c>
      <c r="I2927" s="93">
        <v>2.0</v>
      </c>
      <c r="J2927" s="97">
        <v>3.7</v>
      </c>
      <c r="K2927" s="94">
        <v>2023.0</v>
      </c>
      <c r="L2927" s="93" t="s">
        <v>630</v>
      </c>
      <c r="M2927" s="93">
        <v>2022.0</v>
      </c>
      <c r="N2927" s="93" t="s">
        <v>161</v>
      </c>
      <c r="O2927" s="65" t="str">
        <f t="shared" si="1"/>
        <v>352973490001</v>
      </c>
      <c r="P2927" s="65">
        <f t="shared" si="2"/>
        <v>1</v>
      </c>
      <c r="Q2927" s="65">
        <f t="shared" si="3"/>
        <v>1</v>
      </c>
      <c r="R2927" s="65" t="str">
        <f t="shared" si="12"/>
        <v>35.297.349/0001-11</v>
      </c>
      <c r="S2927" s="84"/>
      <c r="T2927" s="84" t="str">
        <f t="shared" si="10"/>
        <v/>
      </c>
      <c r="U2927" s="84" t="str">
        <f t="shared" si="11"/>
        <v/>
      </c>
      <c r="V2927" s="65" t="str">
        <f t="shared" si="5"/>
        <v/>
      </c>
      <c r="W2927" s="84"/>
      <c r="X2927" s="84"/>
      <c r="Y2927" s="85"/>
      <c r="Z2927" s="85"/>
      <c r="AA2927" s="65" t="str">
        <f t="shared" si="6"/>
        <v/>
      </c>
      <c r="AB2927" s="65" t="str">
        <f t="shared" si="7"/>
        <v/>
      </c>
      <c r="AC2927" s="86"/>
      <c r="AD2927" s="87" t="str">
        <f t="shared" si="8"/>
        <v/>
      </c>
      <c r="AE2927" s="84"/>
      <c r="AF2927" s="86">
        <f>IF(AC2927&gt;0,AC2927,'⚙️ Config'!$B$10)</f>
        <v>0.0075</v>
      </c>
      <c r="AG2927" s="88">
        <f t="shared" si="9"/>
        <v>17608.30215</v>
      </c>
      <c r="AH2927" s="88">
        <f>AG2927*'⚙️ Config'!$B$11</f>
        <v>88041.51075</v>
      </c>
      <c r="AI2927" s="88">
        <f>AH2927*'⚙️ Config'!$B$12</f>
        <v>26412.45323</v>
      </c>
      <c r="AJ2927" s="64"/>
      <c r="AK2927" s="84"/>
      <c r="AL2927" s="84"/>
      <c r="AM2927" s="84"/>
      <c r="AN2927" s="84"/>
      <c r="AO2927" s="84"/>
      <c r="AP2927" s="84"/>
      <c r="AQ2927" s="84"/>
    </row>
    <row r="2928" ht="15.0" customHeight="1">
      <c r="A2928" s="93">
        <v>2925.0</v>
      </c>
      <c r="B2928" s="94" t="s">
        <v>6280</v>
      </c>
      <c r="C2928" s="93" t="s">
        <v>141</v>
      </c>
      <c r="D2928" s="93" t="s">
        <v>6281</v>
      </c>
      <c r="E2928" s="95">
        <v>40.65</v>
      </c>
      <c r="F2928" s="93" t="s">
        <v>85</v>
      </c>
      <c r="G2928" s="93" t="s">
        <v>606</v>
      </c>
      <c r="H2928" s="96">
        <v>2339962.94</v>
      </c>
      <c r="I2928" s="93">
        <v>1.0</v>
      </c>
      <c r="J2928" s="97">
        <v>2.9</v>
      </c>
      <c r="K2928" s="94">
        <v>2023.0</v>
      </c>
      <c r="L2928" s="93" t="s">
        <v>268</v>
      </c>
      <c r="M2928" s="93">
        <v>2023.0</v>
      </c>
      <c r="N2928" s="93" t="s">
        <v>161</v>
      </c>
      <c r="O2928" s="65" t="str">
        <f t="shared" si="1"/>
        <v>262009470001</v>
      </c>
      <c r="P2928" s="65">
        <f t="shared" si="2"/>
        <v>3</v>
      </c>
      <c r="Q2928" s="65">
        <f t="shared" si="3"/>
        <v>0</v>
      </c>
      <c r="R2928" s="65" t="str">
        <f t="shared" si="12"/>
        <v>26.200.947/0001-30</v>
      </c>
      <c r="S2928" s="84"/>
      <c r="T2928" s="84" t="str">
        <f t="shared" si="10"/>
        <v/>
      </c>
      <c r="U2928" s="84" t="str">
        <f t="shared" si="11"/>
        <v/>
      </c>
      <c r="V2928" s="65" t="str">
        <f t="shared" si="5"/>
        <v/>
      </c>
      <c r="W2928" s="84"/>
      <c r="X2928" s="84"/>
      <c r="Y2928" s="85"/>
      <c r="Z2928" s="85"/>
      <c r="AA2928" s="65" t="str">
        <f t="shared" si="6"/>
        <v/>
      </c>
      <c r="AB2928" s="65" t="str">
        <f t="shared" si="7"/>
        <v/>
      </c>
      <c r="AC2928" s="86"/>
      <c r="AD2928" s="87" t="str">
        <f t="shared" si="8"/>
        <v/>
      </c>
      <c r="AE2928" s="84"/>
      <c r="AF2928" s="86">
        <f>IF(AC2928&gt;0,AC2928,'⚙️ Config'!$B$10)</f>
        <v>0.0075</v>
      </c>
      <c r="AG2928" s="88">
        <f t="shared" si="9"/>
        <v>17549.72205</v>
      </c>
      <c r="AH2928" s="88">
        <f>AG2928*'⚙️ Config'!$B$11</f>
        <v>87748.61025</v>
      </c>
      <c r="AI2928" s="88">
        <f>AH2928*'⚙️ Config'!$B$12</f>
        <v>26324.58308</v>
      </c>
      <c r="AJ2928" s="64"/>
      <c r="AK2928" s="84"/>
      <c r="AL2928" s="84"/>
      <c r="AM2928" s="84"/>
      <c r="AN2928" s="84"/>
      <c r="AO2928" s="84"/>
      <c r="AP2928" s="84"/>
      <c r="AQ2928" s="84"/>
    </row>
    <row r="2929" ht="15.0" customHeight="1">
      <c r="A2929" s="93">
        <v>2926.0</v>
      </c>
      <c r="B2929" s="94" t="s">
        <v>6282</v>
      </c>
      <c r="C2929" s="93" t="s">
        <v>141</v>
      </c>
      <c r="D2929" s="93" t="s">
        <v>6283</v>
      </c>
      <c r="E2929" s="95">
        <v>37.14</v>
      </c>
      <c r="F2929" s="93" t="s">
        <v>85</v>
      </c>
      <c r="G2929" s="93" t="s">
        <v>606</v>
      </c>
      <c r="H2929" s="96">
        <v>2333988.92</v>
      </c>
      <c r="I2929" s="93">
        <v>1.0</v>
      </c>
      <c r="J2929" s="97">
        <v>3.6</v>
      </c>
      <c r="K2929" s="94">
        <v>2022.0</v>
      </c>
      <c r="L2929" s="93" t="s">
        <v>197</v>
      </c>
      <c r="M2929" s="93">
        <v>2022.0</v>
      </c>
      <c r="N2929" s="93" t="s">
        <v>145</v>
      </c>
      <c r="O2929" s="65" t="str">
        <f t="shared" si="1"/>
        <v>022971110001</v>
      </c>
      <c r="P2929" s="65">
        <f t="shared" si="2"/>
        <v>3</v>
      </c>
      <c r="Q2929" s="65">
        <f t="shared" si="3"/>
        <v>7</v>
      </c>
      <c r="R2929" s="65" t="str">
        <f t="shared" si="12"/>
        <v>02.297.111/0001-37</v>
      </c>
      <c r="S2929" s="84"/>
      <c r="T2929" s="84" t="str">
        <f t="shared" si="10"/>
        <v/>
      </c>
      <c r="U2929" s="84" t="str">
        <f t="shared" si="11"/>
        <v/>
      </c>
      <c r="V2929" s="65" t="str">
        <f t="shared" si="5"/>
        <v/>
      </c>
      <c r="W2929" s="84"/>
      <c r="X2929" s="84"/>
      <c r="Y2929" s="85"/>
      <c r="Z2929" s="85"/>
      <c r="AA2929" s="65" t="str">
        <f t="shared" si="6"/>
        <v/>
      </c>
      <c r="AB2929" s="65" t="str">
        <f t="shared" si="7"/>
        <v/>
      </c>
      <c r="AC2929" s="86"/>
      <c r="AD2929" s="87" t="str">
        <f t="shared" si="8"/>
        <v/>
      </c>
      <c r="AE2929" s="84"/>
      <c r="AF2929" s="86">
        <f>IF(AC2929&gt;0,AC2929,'⚙️ Config'!$B$10)</f>
        <v>0.0075</v>
      </c>
      <c r="AG2929" s="88">
        <f t="shared" si="9"/>
        <v>17504.9169</v>
      </c>
      <c r="AH2929" s="88">
        <f>AG2929*'⚙️ Config'!$B$11</f>
        <v>87524.5845</v>
      </c>
      <c r="AI2929" s="88">
        <f>AH2929*'⚙️ Config'!$B$12</f>
        <v>26257.37535</v>
      </c>
      <c r="AJ2929" s="64"/>
      <c r="AK2929" s="84"/>
      <c r="AL2929" s="84"/>
      <c r="AM2929" s="84"/>
      <c r="AN2929" s="84"/>
      <c r="AO2929" s="84"/>
      <c r="AP2929" s="84"/>
      <c r="AQ2929" s="84"/>
    </row>
    <row r="2930" ht="15.0" customHeight="1">
      <c r="A2930" s="93">
        <v>2927.0</v>
      </c>
      <c r="B2930" s="94" t="s">
        <v>6284</v>
      </c>
      <c r="C2930" s="93" t="s">
        <v>141</v>
      </c>
      <c r="D2930" s="93" t="s">
        <v>6285</v>
      </c>
      <c r="E2930" s="95">
        <v>36.73</v>
      </c>
      <c r="F2930" s="93" t="s">
        <v>85</v>
      </c>
      <c r="G2930" s="93" t="s">
        <v>606</v>
      </c>
      <c r="H2930" s="96">
        <v>2333263.35</v>
      </c>
      <c r="I2930" s="93">
        <v>1.0</v>
      </c>
      <c r="J2930" s="97">
        <v>3.7</v>
      </c>
      <c r="K2930" s="94">
        <v>2022.0</v>
      </c>
      <c r="L2930" s="93" t="s">
        <v>630</v>
      </c>
      <c r="M2930" s="93">
        <v>2022.0</v>
      </c>
      <c r="N2930" s="93" t="s">
        <v>342</v>
      </c>
      <c r="O2930" s="65" t="str">
        <f t="shared" si="1"/>
        <v>143532640001</v>
      </c>
      <c r="P2930" s="65">
        <f t="shared" si="2"/>
        <v>3</v>
      </c>
      <c r="Q2930" s="65">
        <f t="shared" si="3"/>
        <v>3</v>
      </c>
      <c r="R2930" s="65" t="str">
        <f t="shared" si="12"/>
        <v>14.353.264/0001-33</v>
      </c>
      <c r="S2930" s="84"/>
      <c r="T2930" s="84" t="str">
        <f t="shared" si="10"/>
        <v/>
      </c>
      <c r="U2930" s="84" t="str">
        <f t="shared" si="11"/>
        <v/>
      </c>
      <c r="V2930" s="65" t="str">
        <f t="shared" si="5"/>
        <v/>
      </c>
      <c r="W2930" s="84"/>
      <c r="X2930" s="84"/>
      <c r="Y2930" s="85"/>
      <c r="Z2930" s="85"/>
      <c r="AA2930" s="65" t="str">
        <f t="shared" si="6"/>
        <v/>
      </c>
      <c r="AB2930" s="65" t="str">
        <f t="shared" si="7"/>
        <v/>
      </c>
      <c r="AC2930" s="86"/>
      <c r="AD2930" s="87" t="str">
        <f t="shared" si="8"/>
        <v/>
      </c>
      <c r="AE2930" s="84"/>
      <c r="AF2930" s="86">
        <f>IF(AC2930&gt;0,AC2930,'⚙️ Config'!$B$10)</f>
        <v>0.0075</v>
      </c>
      <c r="AG2930" s="88">
        <f t="shared" si="9"/>
        <v>17499.47513</v>
      </c>
      <c r="AH2930" s="88">
        <f>AG2930*'⚙️ Config'!$B$11</f>
        <v>87497.37563</v>
      </c>
      <c r="AI2930" s="88">
        <f>AH2930*'⚙️ Config'!$B$12</f>
        <v>26249.21269</v>
      </c>
      <c r="AJ2930" s="64"/>
      <c r="AK2930" s="84"/>
      <c r="AL2930" s="84"/>
      <c r="AM2930" s="84"/>
      <c r="AN2930" s="84"/>
      <c r="AO2930" s="84"/>
      <c r="AP2930" s="84"/>
      <c r="AQ2930" s="84"/>
    </row>
    <row r="2931" ht="15.0" customHeight="1">
      <c r="A2931" s="93">
        <v>2928.0</v>
      </c>
      <c r="B2931" s="94" t="s">
        <v>6286</v>
      </c>
      <c r="C2931" s="93" t="s">
        <v>141</v>
      </c>
      <c r="D2931" s="93" t="s">
        <v>6287</v>
      </c>
      <c r="E2931" s="95">
        <v>32.17</v>
      </c>
      <c r="F2931" s="93" t="s">
        <v>85</v>
      </c>
      <c r="G2931" s="93" t="s">
        <v>606</v>
      </c>
      <c r="H2931" s="96">
        <v>2331057.13</v>
      </c>
      <c r="I2931" s="93">
        <v>2.0</v>
      </c>
      <c r="J2931" s="97">
        <v>2.9</v>
      </c>
      <c r="K2931" s="94">
        <v>2023.0</v>
      </c>
      <c r="L2931" s="93" t="s">
        <v>630</v>
      </c>
      <c r="M2931" s="93">
        <v>2023.0</v>
      </c>
      <c r="N2931" s="93" t="s">
        <v>161</v>
      </c>
      <c r="O2931" s="65" t="str">
        <f t="shared" si="1"/>
        <v>361138720001</v>
      </c>
      <c r="P2931" s="65">
        <f t="shared" si="2"/>
        <v>0</v>
      </c>
      <c r="Q2931" s="65">
        <f t="shared" si="3"/>
        <v>3</v>
      </c>
      <c r="R2931" s="65" t="str">
        <f t="shared" si="12"/>
        <v>36.113.872/0001-03</v>
      </c>
      <c r="S2931" s="84"/>
      <c r="T2931" s="84" t="str">
        <f t="shared" si="10"/>
        <v/>
      </c>
      <c r="U2931" s="84" t="str">
        <f t="shared" si="11"/>
        <v/>
      </c>
      <c r="V2931" s="65" t="str">
        <f t="shared" si="5"/>
        <v/>
      </c>
      <c r="W2931" s="84"/>
      <c r="X2931" s="84"/>
      <c r="Y2931" s="85"/>
      <c r="Z2931" s="85"/>
      <c r="AA2931" s="65" t="str">
        <f t="shared" si="6"/>
        <v/>
      </c>
      <c r="AB2931" s="65" t="str">
        <f t="shared" si="7"/>
        <v/>
      </c>
      <c r="AC2931" s="86"/>
      <c r="AD2931" s="87" t="str">
        <f t="shared" si="8"/>
        <v/>
      </c>
      <c r="AE2931" s="84"/>
      <c r="AF2931" s="86">
        <f>IF(AC2931&gt;0,AC2931,'⚙️ Config'!$B$10)</f>
        <v>0.0075</v>
      </c>
      <c r="AG2931" s="88">
        <f t="shared" si="9"/>
        <v>17482.92848</v>
      </c>
      <c r="AH2931" s="88">
        <f>AG2931*'⚙️ Config'!$B$11</f>
        <v>87414.64238</v>
      </c>
      <c r="AI2931" s="88">
        <f>AH2931*'⚙️ Config'!$B$12</f>
        <v>26224.39271</v>
      </c>
      <c r="AJ2931" s="64"/>
      <c r="AK2931" s="84"/>
      <c r="AL2931" s="84"/>
      <c r="AM2931" s="84"/>
      <c r="AN2931" s="84"/>
      <c r="AO2931" s="84"/>
      <c r="AP2931" s="84"/>
      <c r="AQ2931" s="84"/>
    </row>
    <row r="2932" ht="15.0" customHeight="1">
      <c r="A2932" s="93">
        <v>2929.0</v>
      </c>
      <c r="B2932" s="94" t="s">
        <v>6288</v>
      </c>
      <c r="C2932" s="93" t="s">
        <v>141</v>
      </c>
      <c r="D2932" s="93" t="s">
        <v>6289</v>
      </c>
      <c r="E2932" s="95">
        <v>36.73</v>
      </c>
      <c r="F2932" s="93" t="s">
        <v>85</v>
      </c>
      <c r="G2932" s="93" t="s">
        <v>606</v>
      </c>
      <c r="H2932" s="96">
        <v>2330294.06</v>
      </c>
      <c r="I2932" s="93">
        <v>1.0</v>
      </c>
      <c r="J2932" s="97">
        <v>3.7</v>
      </c>
      <c r="K2932" s="94">
        <v>2022.0</v>
      </c>
      <c r="L2932" s="93" t="s">
        <v>202</v>
      </c>
      <c r="M2932" s="93">
        <v>2022.0</v>
      </c>
      <c r="N2932" s="93" t="s">
        <v>145</v>
      </c>
      <c r="O2932" s="65" t="str">
        <f t="shared" si="1"/>
        <v>033450370001</v>
      </c>
      <c r="P2932" s="65">
        <f t="shared" si="2"/>
        <v>4</v>
      </c>
      <c r="Q2932" s="65">
        <f t="shared" si="3"/>
        <v>0</v>
      </c>
      <c r="R2932" s="65" t="str">
        <f t="shared" si="12"/>
        <v>03.345.037/0001-40</v>
      </c>
      <c r="S2932" s="84"/>
      <c r="T2932" s="84" t="str">
        <f t="shared" si="10"/>
        <v/>
      </c>
      <c r="U2932" s="84" t="str">
        <f t="shared" si="11"/>
        <v/>
      </c>
      <c r="V2932" s="65" t="str">
        <f t="shared" si="5"/>
        <v/>
      </c>
      <c r="W2932" s="84"/>
      <c r="X2932" s="84"/>
      <c r="Y2932" s="85"/>
      <c r="Z2932" s="85"/>
      <c r="AA2932" s="65" t="str">
        <f t="shared" si="6"/>
        <v/>
      </c>
      <c r="AB2932" s="65" t="str">
        <f t="shared" si="7"/>
        <v/>
      </c>
      <c r="AC2932" s="86"/>
      <c r="AD2932" s="87" t="str">
        <f t="shared" si="8"/>
        <v/>
      </c>
      <c r="AE2932" s="84"/>
      <c r="AF2932" s="86">
        <f>IF(AC2932&gt;0,AC2932,'⚙️ Config'!$B$10)</f>
        <v>0.0075</v>
      </c>
      <c r="AG2932" s="88">
        <f t="shared" si="9"/>
        <v>17477.20545</v>
      </c>
      <c r="AH2932" s="88">
        <f>AG2932*'⚙️ Config'!$B$11</f>
        <v>87386.02725</v>
      </c>
      <c r="AI2932" s="88">
        <f>AH2932*'⚙️ Config'!$B$12</f>
        <v>26215.80818</v>
      </c>
      <c r="AJ2932" s="64"/>
      <c r="AK2932" s="84"/>
      <c r="AL2932" s="84"/>
      <c r="AM2932" s="84"/>
      <c r="AN2932" s="84"/>
      <c r="AO2932" s="84"/>
      <c r="AP2932" s="84"/>
      <c r="AQ2932" s="84"/>
    </row>
    <row r="2933" ht="15.0" customHeight="1">
      <c r="A2933" s="93">
        <v>2930.0</v>
      </c>
      <c r="B2933" s="94" t="s">
        <v>6290</v>
      </c>
      <c r="C2933" s="93" t="s">
        <v>154</v>
      </c>
      <c r="D2933" s="93" t="s">
        <v>6291</v>
      </c>
      <c r="E2933" s="95">
        <v>39.51</v>
      </c>
      <c r="F2933" s="93" t="s">
        <v>85</v>
      </c>
      <c r="G2933" s="93" t="s">
        <v>606</v>
      </c>
      <c r="H2933" s="96">
        <v>2329045.14</v>
      </c>
      <c r="I2933" s="93">
        <v>1.0</v>
      </c>
      <c r="J2933" s="97">
        <v>3.1</v>
      </c>
      <c r="K2933" s="94">
        <v>2023.0</v>
      </c>
      <c r="L2933" s="93" t="s">
        <v>351</v>
      </c>
      <c r="M2933" s="93">
        <v>2023.0</v>
      </c>
      <c r="N2933" s="93" t="s">
        <v>161</v>
      </c>
      <c r="O2933" s="65" t="str">
        <f t="shared" si="1"/>
        <v>072967870001</v>
      </c>
      <c r="P2933" s="65">
        <f t="shared" si="2"/>
        <v>2</v>
      </c>
      <c r="Q2933" s="65">
        <f t="shared" si="3"/>
        <v>0</v>
      </c>
      <c r="R2933" s="65" t="str">
        <f t="shared" si="12"/>
        <v>07.296.787/0001-20</v>
      </c>
      <c r="S2933" s="84"/>
      <c r="T2933" s="84" t="str">
        <f t="shared" si="10"/>
        <v/>
      </c>
      <c r="U2933" s="84" t="str">
        <f t="shared" si="11"/>
        <v/>
      </c>
      <c r="V2933" s="65" t="str">
        <f t="shared" si="5"/>
        <v/>
      </c>
      <c r="W2933" s="84"/>
      <c r="X2933" s="84"/>
      <c r="Y2933" s="85"/>
      <c r="Z2933" s="85"/>
      <c r="AA2933" s="65" t="str">
        <f t="shared" si="6"/>
        <v/>
      </c>
      <c r="AB2933" s="65" t="str">
        <f t="shared" si="7"/>
        <v/>
      </c>
      <c r="AC2933" s="86"/>
      <c r="AD2933" s="87" t="str">
        <f t="shared" si="8"/>
        <v/>
      </c>
      <c r="AE2933" s="84"/>
      <c r="AF2933" s="86">
        <f>IF(AC2933&gt;0,AC2933,'⚙️ Config'!$B$10)</f>
        <v>0.0075</v>
      </c>
      <c r="AG2933" s="88">
        <f t="shared" si="9"/>
        <v>17467.83855</v>
      </c>
      <c r="AH2933" s="88">
        <f>AG2933*'⚙️ Config'!$B$11</f>
        <v>87339.19275</v>
      </c>
      <c r="AI2933" s="88">
        <f>AH2933*'⚙️ Config'!$B$12</f>
        <v>26201.75783</v>
      </c>
      <c r="AJ2933" s="64"/>
      <c r="AK2933" s="84"/>
      <c r="AL2933" s="84"/>
      <c r="AM2933" s="84"/>
      <c r="AN2933" s="84"/>
      <c r="AO2933" s="84"/>
      <c r="AP2933" s="84"/>
      <c r="AQ2933" s="84"/>
    </row>
    <row r="2934" ht="15.0" customHeight="1">
      <c r="A2934" s="93">
        <v>2931.0</v>
      </c>
      <c r="B2934" s="94" t="s">
        <v>6292</v>
      </c>
      <c r="C2934" s="93" t="s">
        <v>141</v>
      </c>
      <c r="D2934" s="93" t="s">
        <v>6293</v>
      </c>
      <c r="E2934" s="95">
        <v>45.99</v>
      </c>
      <c r="F2934" s="93" t="s">
        <v>85</v>
      </c>
      <c r="G2934" s="93" t="s">
        <v>606</v>
      </c>
      <c r="H2934" s="96">
        <v>2328709.27</v>
      </c>
      <c r="I2934" s="93">
        <v>1.0</v>
      </c>
      <c r="J2934" s="97">
        <v>2.2</v>
      </c>
      <c r="K2934" s="94">
        <v>2024.0</v>
      </c>
      <c r="L2934" s="93" t="s">
        <v>202</v>
      </c>
      <c r="M2934" s="93">
        <v>2024.0</v>
      </c>
      <c r="N2934" s="93" t="s">
        <v>161</v>
      </c>
      <c r="O2934" s="65" t="str">
        <f t="shared" si="1"/>
        <v>629999090001</v>
      </c>
      <c r="P2934" s="65">
        <f t="shared" si="2"/>
        <v>5</v>
      </c>
      <c r="Q2934" s="65">
        <f t="shared" si="3"/>
        <v>2</v>
      </c>
      <c r="R2934" s="65" t="str">
        <f t="shared" si="12"/>
        <v>62.999.909/0001-52</v>
      </c>
      <c r="S2934" s="84"/>
      <c r="T2934" s="84" t="str">
        <f t="shared" si="10"/>
        <v/>
      </c>
      <c r="U2934" s="84" t="str">
        <f t="shared" si="11"/>
        <v/>
      </c>
      <c r="V2934" s="65" t="str">
        <f t="shared" si="5"/>
        <v/>
      </c>
      <c r="W2934" s="84"/>
      <c r="X2934" s="84"/>
      <c r="Y2934" s="85"/>
      <c r="Z2934" s="85"/>
      <c r="AA2934" s="65" t="str">
        <f t="shared" si="6"/>
        <v/>
      </c>
      <c r="AB2934" s="65" t="str">
        <f t="shared" si="7"/>
        <v/>
      </c>
      <c r="AC2934" s="86"/>
      <c r="AD2934" s="87" t="str">
        <f t="shared" si="8"/>
        <v/>
      </c>
      <c r="AE2934" s="84"/>
      <c r="AF2934" s="86">
        <f>IF(AC2934&gt;0,AC2934,'⚙️ Config'!$B$10)</f>
        <v>0.0075</v>
      </c>
      <c r="AG2934" s="88">
        <f t="shared" si="9"/>
        <v>17465.31953</v>
      </c>
      <c r="AH2934" s="88">
        <f>AG2934*'⚙️ Config'!$B$11</f>
        <v>87326.59763</v>
      </c>
      <c r="AI2934" s="88">
        <f>AH2934*'⚙️ Config'!$B$12</f>
        <v>26197.97929</v>
      </c>
      <c r="AJ2934" s="64"/>
      <c r="AK2934" s="84"/>
      <c r="AL2934" s="84"/>
      <c r="AM2934" s="84"/>
      <c r="AN2934" s="84"/>
      <c r="AO2934" s="84"/>
      <c r="AP2934" s="84"/>
      <c r="AQ2934" s="84"/>
    </row>
    <row r="2935" ht="15.0" customHeight="1">
      <c r="A2935" s="93">
        <v>2932.0</v>
      </c>
      <c r="B2935" s="94" t="s">
        <v>6294</v>
      </c>
      <c r="C2935" s="93" t="s">
        <v>141</v>
      </c>
      <c r="D2935" s="93" t="s">
        <v>6295</v>
      </c>
      <c r="E2935" s="95">
        <v>37.56</v>
      </c>
      <c r="F2935" s="93" t="s">
        <v>85</v>
      </c>
      <c r="G2935" s="93" t="s">
        <v>606</v>
      </c>
      <c r="H2935" s="96">
        <v>2322417.6</v>
      </c>
      <c r="I2935" s="93">
        <v>1.0</v>
      </c>
      <c r="J2935" s="97">
        <v>3.5</v>
      </c>
      <c r="K2935" s="94">
        <v>2022.0</v>
      </c>
      <c r="L2935" s="93" t="s">
        <v>875</v>
      </c>
      <c r="M2935" s="93">
        <v>2022.0</v>
      </c>
      <c r="N2935" s="93" t="s">
        <v>145</v>
      </c>
      <c r="O2935" s="65" t="str">
        <f t="shared" si="1"/>
        <v>032607730001</v>
      </c>
      <c r="P2935" s="65">
        <f t="shared" si="2"/>
        <v>0</v>
      </c>
      <c r="Q2935" s="65">
        <f t="shared" si="3"/>
        <v>3</v>
      </c>
      <c r="R2935" s="65" t="str">
        <f t="shared" si="12"/>
        <v>03.260.773/0001-03</v>
      </c>
      <c r="S2935" s="84"/>
      <c r="T2935" s="84" t="str">
        <f t="shared" si="10"/>
        <v/>
      </c>
      <c r="U2935" s="84" t="str">
        <f t="shared" si="11"/>
        <v/>
      </c>
      <c r="V2935" s="65" t="str">
        <f t="shared" si="5"/>
        <v/>
      </c>
      <c r="W2935" s="84"/>
      <c r="X2935" s="84"/>
      <c r="Y2935" s="85"/>
      <c r="Z2935" s="85"/>
      <c r="AA2935" s="65" t="str">
        <f t="shared" si="6"/>
        <v/>
      </c>
      <c r="AB2935" s="65" t="str">
        <f t="shared" si="7"/>
        <v/>
      </c>
      <c r="AC2935" s="86"/>
      <c r="AD2935" s="87" t="str">
        <f t="shared" si="8"/>
        <v/>
      </c>
      <c r="AE2935" s="84"/>
      <c r="AF2935" s="86">
        <f>IF(AC2935&gt;0,AC2935,'⚙️ Config'!$B$10)</f>
        <v>0.0075</v>
      </c>
      <c r="AG2935" s="88">
        <f t="shared" si="9"/>
        <v>17418.132</v>
      </c>
      <c r="AH2935" s="88">
        <f>AG2935*'⚙️ Config'!$B$11</f>
        <v>87090.66</v>
      </c>
      <c r="AI2935" s="88">
        <f>AH2935*'⚙️ Config'!$B$12</f>
        <v>26127.198</v>
      </c>
      <c r="AJ2935" s="64"/>
      <c r="AK2935" s="84"/>
      <c r="AL2935" s="84"/>
      <c r="AM2935" s="84"/>
      <c r="AN2935" s="84"/>
      <c r="AO2935" s="84"/>
      <c r="AP2935" s="84"/>
      <c r="AQ2935" s="84"/>
    </row>
    <row r="2936" ht="15.0" customHeight="1">
      <c r="A2936" s="93">
        <v>2933.0</v>
      </c>
      <c r="B2936" s="94" t="s">
        <v>6296</v>
      </c>
      <c r="C2936" s="93" t="s">
        <v>141</v>
      </c>
      <c r="D2936" s="93" t="s">
        <v>6297</v>
      </c>
      <c r="E2936" s="95">
        <v>40.65</v>
      </c>
      <c r="F2936" s="93" t="s">
        <v>85</v>
      </c>
      <c r="G2936" s="93" t="s">
        <v>606</v>
      </c>
      <c r="H2936" s="96">
        <v>2318395.93</v>
      </c>
      <c r="I2936" s="93">
        <v>1.0</v>
      </c>
      <c r="J2936" s="97">
        <v>2.9</v>
      </c>
      <c r="K2936" s="94">
        <v>2023.0</v>
      </c>
      <c r="L2936" s="93" t="s">
        <v>197</v>
      </c>
      <c r="M2936" s="93">
        <v>2023.0</v>
      </c>
      <c r="N2936" s="93" t="s">
        <v>161</v>
      </c>
      <c r="O2936" s="65" t="str">
        <f t="shared" si="1"/>
        <v>345835220001</v>
      </c>
      <c r="P2936" s="65">
        <f t="shared" si="2"/>
        <v>8</v>
      </c>
      <c r="Q2936" s="65">
        <f t="shared" si="3"/>
        <v>5</v>
      </c>
      <c r="R2936" s="65" t="str">
        <f t="shared" si="12"/>
        <v>34.583.522/0001-85</v>
      </c>
      <c r="S2936" s="84"/>
      <c r="T2936" s="84" t="str">
        <f t="shared" si="10"/>
        <v/>
      </c>
      <c r="U2936" s="84" t="str">
        <f t="shared" si="11"/>
        <v/>
      </c>
      <c r="V2936" s="65" t="str">
        <f t="shared" si="5"/>
        <v/>
      </c>
      <c r="W2936" s="84"/>
      <c r="X2936" s="84"/>
      <c r="Y2936" s="85"/>
      <c r="Z2936" s="85"/>
      <c r="AA2936" s="65" t="str">
        <f t="shared" si="6"/>
        <v/>
      </c>
      <c r="AB2936" s="65" t="str">
        <f t="shared" si="7"/>
        <v/>
      </c>
      <c r="AC2936" s="86"/>
      <c r="AD2936" s="87" t="str">
        <f t="shared" si="8"/>
        <v/>
      </c>
      <c r="AE2936" s="84"/>
      <c r="AF2936" s="86">
        <f>IF(AC2936&gt;0,AC2936,'⚙️ Config'!$B$10)</f>
        <v>0.0075</v>
      </c>
      <c r="AG2936" s="88">
        <f t="shared" si="9"/>
        <v>17387.96948</v>
      </c>
      <c r="AH2936" s="88">
        <f>AG2936*'⚙️ Config'!$B$11</f>
        <v>86939.84738</v>
      </c>
      <c r="AI2936" s="88">
        <f>AH2936*'⚙️ Config'!$B$12</f>
        <v>26081.95421</v>
      </c>
      <c r="AJ2936" s="64"/>
      <c r="AK2936" s="84"/>
      <c r="AL2936" s="84"/>
      <c r="AM2936" s="84"/>
      <c r="AN2936" s="84"/>
      <c r="AO2936" s="84"/>
      <c r="AP2936" s="84"/>
      <c r="AQ2936" s="84"/>
    </row>
    <row r="2937" ht="15.0" customHeight="1">
      <c r="A2937" s="93">
        <v>2934.0</v>
      </c>
      <c r="B2937" s="94" t="s">
        <v>6298</v>
      </c>
      <c r="C2937" s="93" t="s">
        <v>141</v>
      </c>
      <c r="D2937" s="93" t="s">
        <v>6299</v>
      </c>
      <c r="E2937" s="95">
        <v>31.27</v>
      </c>
      <c r="F2937" s="93" t="s">
        <v>85</v>
      </c>
      <c r="G2937" s="93" t="s">
        <v>606</v>
      </c>
      <c r="H2937" s="96">
        <v>2317677.73</v>
      </c>
      <c r="I2937" s="93">
        <v>2.0</v>
      </c>
      <c r="J2937" s="97">
        <v>2.8</v>
      </c>
      <c r="K2937" s="94">
        <v>2023.0</v>
      </c>
      <c r="L2937" s="93" t="s">
        <v>387</v>
      </c>
      <c r="M2937" s="93">
        <v>2023.0</v>
      </c>
      <c r="N2937" s="93" t="s">
        <v>145</v>
      </c>
      <c r="O2937" s="65" t="str">
        <f t="shared" si="1"/>
        <v>649441350001</v>
      </c>
      <c r="P2937" s="65">
        <f t="shared" si="2"/>
        <v>9</v>
      </c>
      <c r="Q2937" s="65">
        <f t="shared" si="3"/>
        <v>8</v>
      </c>
      <c r="R2937" s="65" t="str">
        <f t="shared" si="12"/>
        <v>64.944.135/0001-98</v>
      </c>
      <c r="S2937" s="84"/>
      <c r="T2937" s="84" t="str">
        <f t="shared" si="10"/>
        <v/>
      </c>
      <c r="U2937" s="84" t="str">
        <f t="shared" si="11"/>
        <v/>
      </c>
      <c r="V2937" s="65" t="str">
        <f t="shared" si="5"/>
        <v/>
      </c>
      <c r="W2937" s="84"/>
      <c r="X2937" s="84"/>
      <c r="Y2937" s="85"/>
      <c r="Z2937" s="85"/>
      <c r="AA2937" s="65" t="str">
        <f t="shared" si="6"/>
        <v/>
      </c>
      <c r="AB2937" s="65" t="str">
        <f t="shared" si="7"/>
        <v/>
      </c>
      <c r="AC2937" s="86"/>
      <c r="AD2937" s="87" t="str">
        <f t="shared" si="8"/>
        <v/>
      </c>
      <c r="AE2937" s="84"/>
      <c r="AF2937" s="86">
        <f>IF(AC2937&gt;0,AC2937,'⚙️ Config'!$B$10)</f>
        <v>0.0075</v>
      </c>
      <c r="AG2937" s="88">
        <f t="shared" si="9"/>
        <v>17382.58298</v>
      </c>
      <c r="AH2937" s="88">
        <f>AG2937*'⚙️ Config'!$B$11</f>
        <v>86912.91488</v>
      </c>
      <c r="AI2937" s="88">
        <f>AH2937*'⚙️ Config'!$B$12</f>
        <v>26073.87446</v>
      </c>
      <c r="AJ2937" s="64"/>
      <c r="AK2937" s="84"/>
      <c r="AL2937" s="84"/>
      <c r="AM2937" s="84"/>
      <c r="AN2937" s="84"/>
      <c r="AO2937" s="84"/>
      <c r="AP2937" s="84"/>
      <c r="AQ2937" s="84"/>
    </row>
    <row r="2938" ht="15.0" customHeight="1">
      <c r="A2938" s="93">
        <v>2935.0</v>
      </c>
      <c r="B2938" s="94" t="s">
        <v>6300</v>
      </c>
      <c r="C2938" s="93" t="s">
        <v>141</v>
      </c>
      <c r="D2938" s="93" t="s">
        <v>6301</v>
      </c>
      <c r="E2938" s="95">
        <v>36.73</v>
      </c>
      <c r="F2938" s="93" t="s">
        <v>85</v>
      </c>
      <c r="G2938" s="93" t="s">
        <v>606</v>
      </c>
      <c r="H2938" s="96">
        <v>2316960.67</v>
      </c>
      <c r="I2938" s="93">
        <v>1.0</v>
      </c>
      <c r="J2938" s="97">
        <v>3.7</v>
      </c>
      <c r="K2938" s="94">
        <v>2022.0</v>
      </c>
      <c r="L2938" s="93" t="s">
        <v>630</v>
      </c>
      <c r="M2938" s="93">
        <v>2022.0</v>
      </c>
      <c r="N2938" s="93" t="s">
        <v>161</v>
      </c>
      <c r="O2938" s="65" t="str">
        <f t="shared" si="1"/>
        <v>312985050001</v>
      </c>
      <c r="P2938" s="65">
        <f t="shared" si="2"/>
        <v>0</v>
      </c>
      <c r="Q2938" s="65">
        <f t="shared" si="3"/>
        <v>8</v>
      </c>
      <c r="R2938" s="65" t="str">
        <f t="shared" si="12"/>
        <v>31.298.505/0001-08</v>
      </c>
      <c r="S2938" s="84"/>
      <c r="T2938" s="84" t="str">
        <f t="shared" si="10"/>
        <v/>
      </c>
      <c r="U2938" s="84" t="str">
        <f t="shared" si="11"/>
        <v/>
      </c>
      <c r="V2938" s="65" t="str">
        <f t="shared" si="5"/>
        <v/>
      </c>
      <c r="W2938" s="84"/>
      <c r="X2938" s="84"/>
      <c r="Y2938" s="85"/>
      <c r="Z2938" s="85"/>
      <c r="AA2938" s="65" t="str">
        <f t="shared" si="6"/>
        <v/>
      </c>
      <c r="AB2938" s="65" t="str">
        <f t="shared" si="7"/>
        <v/>
      </c>
      <c r="AC2938" s="86"/>
      <c r="AD2938" s="87" t="str">
        <f t="shared" si="8"/>
        <v/>
      </c>
      <c r="AE2938" s="84"/>
      <c r="AF2938" s="86">
        <f>IF(AC2938&gt;0,AC2938,'⚙️ Config'!$B$10)</f>
        <v>0.0075</v>
      </c>
      <c r="AG2938" s="88">
        <f t="shared" si="9"/>
        <v>17377.20503</v>
      </c>
      <c r="AH2938" s="88">
        <f>AG2938*'⚙️ Config'!$B$11</f>
        <v>86886.02513</v>
      </c>
      <c r="AI2938" s="88">
        <f>AH2938*'⚙️ Config'!$B$12</f>
        <v>26065.80754</v>
      </c>
      <c r="AJ2938" s="64"/>
      <c r="AK2938" s="84"/>
      <c r="AL2938" s="84"/>
      <c r="AM2938" s="84"/>
      <c r="AN2938" s="84"/>
      <c r="AO2938" s="84"/>
      <c r="AP2938" s="84"/>
      <c r="AQ2938" s="84"/>
    </row>
    <row r="2939" ht="15.0" customHeight="1">
      <c r="A2939" s="93">
        <v>2936.0</v>
      </c>
      <c r="B2939" s="94" t="s">
        <v>6302</v>
      </c>
      <c r="C2939" s="93" t="s">
        <v>141</v>
      </c>
      <c r="D2939" s="93" t="s">
        <v>6303</v>
      </c>
      <c r="E2939" s="95">
        <v>41.27</v>
      </c>
      <c r="F2939" s="93" t="s">
        <v>85</v>
      </c>
      <c r="G2939" s="93" t="s">
        <v>606</v>
      </c>
      <c r="H2939" s="96">
        <v>2306193.64</v>
      </c>
      <c r="I2939" s="93">
        <v>1.0</v>
      </c>
      <c r="J2939" s="97">
        <v>2.8</v>
      </c>
      <c r="K2939" s="94">
        <v>2023.0</v>
      </c>
      <c r="L2939" s="93" t="s">
        <v>630</v>
      </c>
      <c r="M2939" s="93">
        <v>2023.0</v>
      </c>
      <c r="N2939" s="93" t="s">
        <v>161</v>
      </c>
      <c r="O2939" s="65" t="str">
        <f t="shared" si="1"/>
        <v>112062910001</v>
      </c>
      <c r="P2939" s="65">
        <f t="shared" si="2"/>
        <v>9</v>
      </c>
      <c r="Q2939" s="65">
        <f t="shared" si="3"/>
        <v>5</v>
      </c>
      <c r="R2939" s="65" t="str">
        <f t="shared" si="12"/>
        <v>11.206.291/0001-95</v>
      </c>
      <c r="S2939" s="84"/>
      <c r="T2939" s="84" t="str">
        <f t="shared" si="10"/>
        <v/>
      </c>
      <c r="U2939" s="84" t="str">
        <f t="shared" si="11"/>
        <v/>
      </c>
      <c r="V2939" s="65" t="str">
        <f t="shared" si="5"/>
        <v/>
      </c>
      <c r="W2939" s="84"/>
      <c r="X2939" s="84"/>
      <c r="Y2939" s="85"/>
      <c r="Z2939" s="85"/>
      <c r="AA2939" s="65" t="str">
        <f t="shared" si="6"/>
        <v/>
      </c>
      <c r="AB2939" s="65" t="str">
        <f t="shared" si="7"/>
        <v/>
      </c>
      <c r="AC2939" s="86"/>
      <c r="AD2939" s="87" t="str">
        <f t="shared" si="8"/>
        <v/>
      </c>
      <c r="AE2939" s="84"/>
      <c r="AF2939" s="86">
        <f>IF(AC2939&gt;0,AC2939,'⚙️ Config'!$B$10)</f>
        <v>0.0075</v>
      </c>
      <c r="AG2939" s="88">
        <f t="shared" si="9"/>
        <v>17296.4523</v>
      </c>
      <c r="AH2939" s="88">
        <f>AG2939*'⚙️ Config'!$B$11</f>
        <v>86482.2615</v>
      </c>
      <c r="AI2939" s="88">
        <f>AH2939*'⚙️ Config'!$B$12</f>
        <v>25944.67845</v>
      </c>
      <c r="AJ2939" s="64"/>
      <c r="AK2939" s="84"/>
      <c r="AL2939" s="84"/>
      <c r="AM2939" s="84"/>
      <c r="AN2939" s="84"/>
      <c r="AO2939" s="84"/>
      <c r="AP2939" s="84"/>
      <c r="AQ2939" s="84"/>
    </row>
    <row r="2940" ht="15.0" customHeight="1">
      <c r="A2940" s="93">
        <v>2937.0</v>
      </c>
      <c r="B2940" s="94" t="s">
        <v>6304</v>
      </c>
      <c r="C2940" s="93" t="s">
        <v>141</v>
      </c>
      <c r="D2940" s="93" t="s">
        <v>6305</v>
      </c>
      <c r="E2940" s="95">
        <v>34.2</v>
      </c>
      <c r="F2940" s="93" t="s">
        <v>85</v>
      </c>
      <c r="G2940" s="93" t="s">
        <v>606</v>
      </c>
      <c r="H2940" s="96">
        <v>2304715.8</v>
      </c>
      <c r="I2940" s="93">
        <v>2.0</v>
      </c>
      <c r="J2940" s="97">
        <v>2.4</v>
      </c>
      <c r="K2940" s="94">
        <v>2023.0</v>
      </c>
      <c r="L2940" s="93" t="s">
        <v>5780</v>
      </c>
      <c r="M2940" s="93">
        <v>2023.0</v>
      </c>
      <c r="N2940" s="93" t="s">
        <v>161</v>
      </c>
      <c r="O2940" s="65" t="str">
        <f t="shared" si="1"/>
        <v>717234560001</v>
      </c>
      <c r="P2940" s="65">
        <f t="shared" si="2"/>
        <v>2</v>
      </c>
      <c r="Q2940" s="65">
        <f t="shared" si="3"/>
        <v>8</v>
      </c>
      <c r="R2940" s="65" t="str">
        <f t="shared" si="12"/>
        <v>71.723.456/0001-28</v>
      </c>
      <c r="S2940" s="84"/>
      <c r="T2940" s="84" t="str">
        <f t="shared" si="10"/>
        <v/>
      </c>
      <c r="U2940" s="84" t="str">
        <f t="shared" si="11"/>
        <v/>
      </c>
      <c r="V2940" s="65" t="str">
        <f t="shared" si="5"/>
        <v/>
      </c>
      <c r="W2940" s="84"/>
      <c r="X2940" s="84"/>
      <c r="Y2940" s="85"/>
      <c r="Z2940" s="85"/>
      <c r="AA2940" s="65" t="str">
        <f t="shared" si="6"/>
        <v/>
      </c>
      <c r="AB2940" s="65" t="str">
        <f t="shared" si="7"/>
        <v/>
      </c>
      <c r="AC2940" s="86"/>
      <c r="AD2940" s="87" t="str">
        <f t="shared" si="8"/>
        <v/>
      </c>
      <c r="AE2940" s="84"/>
      <c r="AF2940" s="86">
        <f>IF(AC2940&gt;0,AC2940,'⚙️ Config'!$B$10)</f>
        <v>0.0075</v>
      </c>
      <c r="AG2940" s="88">
        <f t="shared" si="9"/>
        <v>17285.3685</v>
      </c>
      <c r="AH2940" s="88">
        <f>AG2940*'⚙️ Config'!$B$11</f>
        <v>86426.8425</v>
      </c>
      <c r="AI2940" s="88">
        <f>AH2940*'⚙️ Config'!$B$12</f>
        <v>25928.05275</v>
      </c>
      <c r="AJ2940" s="64"/>
      <c r="AK2940" s="84"/>
      <c r="AL2940" s="84"/>
      <c r="AM2940" s="84"/>
      <c r="AN2940" s="84"/>
      <c r="AO2940" s="84"/>
      <c r="AP2940" s="84"/>
      <c r="AQ2940" s="84"/>
    </row>
    <row r="2941" ht="15.0" customHeight="1">
      <c r="A2941" s="93">
        <v>2938.0</v>
      </c>
      <c r="B2941" s="94" t="s">
        <v>6306</v>
      </c>
      <c r="C2941" s="93" t="s">
        <v>141</v>
      </c>
      <c r="D2941" s="93" t="s">
        <v>6307</v>
      </c>
      <c r="E2941" s="95">
        <v>42.6</v>
      </c>
      <c r="F2941" s="93" t="s">
        <v>85</v>
      </c>
      <c r="G2941" s="93" t="s">
        <v>606</v>
      </c>
      <c r="H2941" s="96">
        <v>2293184.37</v>
      </c>
      <c r="I2941" s="93">
        <v>2.0</v>
      </c>
      <c r="J2941" s="97">
        <v>2.4</v>
      </c>
      <c r="K2941" s="94">
        <v>2025.0</v>
      </c>
      <c r="L2941" s="93" t="s">
        <v>331</v>
      </c>
      <c r="M2941" s="93">
        <v>2023.0</v>
      </c>
      <c r="N2941" s="93" t="s">
        <v>145</v>
      </c>
      <c r="O2941" s="65" t="str">
        <f t="shared" si="1"/>
        <v>034393550001</v>
      </c>
      <c r="P2941" s="65">
        <f t="shared" si="2"/>
        <v>7</v>
      </c>
      <c r="Q2941" s="65">
        <f t="shared" si="3"/>
        <v>0</v>
      </c>
      <c r="R2941" s="65" t="str">
        <f t="shared" si="12"/>
        <v>03.439.355/0001-70</v>
      </c>
      <c r="S2941" s="84"/>
      <c r="T2941" s="84" t="str">
        <f t="shared" si="10"/>
        <v/>
      </c>
      <c r="U2941" s="84" t="str">
        <f t="shared" si="11"/>
        <v/>
      </c>
      <c r="V2941" s="65" t="str">
        <f t="shared" si="5"/>
        <v/>
      </c>
      <c r="W2941" s="84"/>
      <c r="X2941" s="84"/>
      <c r="Y2941" s="85"/>
      <c r="Z2941" s="85"/>
      <c r="AA2941" s="65" t="str">
        <f t="shared" si="6"/>
        <v/>
      </c>
      <c r="AB2941" s="65" t="str">
        <f t="shared" si="7"/>
        <v/>
      </c>
      <c r="AC2941" s="86"/>
      <c r="AD2941" s="87" t="str">
        <f t="shared" si="8"/>
        <v/>
      </c>
      <c r="AE2941" s="84"/>
      <c r="AF2941" s="86">
        <f>IF(AC2941&gt;0,AC2941,'⚙️ Config'!$B$10)</f>
        <v>0.0075</v>
      </c>
      <c r="AG2941" s="88">
        <f t="shared" si="9"/>
        <v>17198.88278</v>
      </c>
      <c r="AH2941" s="88">
        <f>AG2941*'⚙️ Config'!$B$11</f>
        <v>85994.41388</v>
      </c>
      <c r="AI2941" s="88">
        <f>AH2941*'⚙️ Config'!$B$12</f>
        <v>25798.32416</v>
      </c>
      <c r="AJ2941" s="64"/>
      <c r="AK2941" s="84"/>
      <c r="AL2941" s="84"/>
      <c r="AM2941" s="84"/>
      <c r="AN2941" s="84"/>
      <c r="AO2941" s="84"/>
      <c r="AP2941" s="84"/>
      <c r="AQ2941" s="84"/>
    </row>
    <row r="2942" ht="15.0" customHeight="1">
      <c r="A2942" s="93">
        <v>2939.0</v>
      </c>
      <c r="B2942" s="94" t="s">
        <v>6308</v>
      </c>
      <c r="C2942" s="93" t="s">
        <v>141</v>
      </c>
      <c r="D2942" s="93" t="s">
        <v>6309</v>
      </c>
      <c r="E2942" s="95">
        <v>32.18</v>
      </c>
      <c r="F2942" s="93" t="s">
        <v>85</v>
      </c>
      <c r="G2942" s="93" t="s">
        <v>606</v>
      </c>
      <c r="H2942" s="96">
        <v>2292076.56</v>
      </c>
      <c r="I2942" s="93">
        <v>2.0</v>
      </c>
      <c r="J2942" s="97">
        <v>2.8</v>
      </c>
      <c r="K2942" s="94">
        <v>2023.0</v>
      </c>
      <c r="L2942" s="93" t="s">
        <v>630</v>
      </c>
      <c r="M2942" s="93">
        <v>2023.0</v>
      </c>
      <c r="N2942" s="93" t="s">
        <v>161</v>
      </c>
      <c r="O2942" s="65" t="str">
        <f t="shared" si="1"/>
        <v>315055790001</v>
      </c>
      <c r="P2942" s="65">
        <f t="shared" si="2"/>
        <v>7</v>
      </c>
      <c r="Q2942" s="65">
        <f t="shared" si="3"/>
        <v>8</v>
      </c>
      <c r="R2942" s="65" t="str">
        <f t="shared" si="12"/>
        <v>31.505.579/0001-78</v>
      </c>
      <c r="S2942" s="84"/>
      <c r="T2942" s="84" t="str">
        <f t="shared" si="10"/>
        <v/>
      </c>
      <c r="U2942" s="84" t="str">
        <f t="shared" si="11"/>
        <v/>
      </c>
      <c r="V2942" s="65" t="str">
        <f t="shared" si="5"/>
        <v/>
      </c>
      <c r="W2942" s="84"/>
      <c r="X2942" s="84"/>
      <c r="Y2942" s="85"/>
      <c r="Z2942" s="85"/>
      <c r="AA2942" s="65" t="str">
        <f t="shared" si="6"/>
        <v/>
      </c>
      <c r="AB2942" s="65" t="str">
        <f t="shared" si="7"/>
        <v/>
      </c>
      <c r="AC2942" s="86"/>
      <c r="AD2942" s="87" t="str">
        <f t="shared" si="8"/>
        <v/>
      </c>
      <c r="AE2942" s="84"/>
      <c r="AF2942" s="86">
        <f>IF(AC2942&gt;0,AC2942,'⚙️ Config'!$B$10)</f>
        <v>0.0075</v>
      </c>
      <c r="AG2942" s="88">
        <f t="shared" si="9"/>
        <v>17190.5742</v>
      </c>
      <c r="AH2942" s="88">
        <f>AG2942*'⚙️ Config'!$B$11</f>
        <v>85952.871</v>
      </c>
      <c r="AI2942" s="88">
        <f>AH2942*'⚙️ Config'!$B$12</f>
        <v>25785.8613</v>
      </c>
      <c r="AJ2942" s="64"/>
      <c r="AK2942" s="84"/>
      <c r="AL2942" s="84"/>
      <c r="AM2942" s="84"/>
      <c r="AN2942" s="84"/>
      <c r="AO2942" s="84"/>
      <c r="AP2942" s="84"/>
      <c r="AQ2942" s="84"/>
    </row>
    <row r="2943" ht="15.0" customHeight="1">
      <c r="A2943" s="93">
        <v>2940.0</v>
      </c>
      <c r="B2943" s="94" t="s">
        <v>6310</v>
      </c>
      <c r="C2943" s="93" t="s">
        <v>141</v>
      </c>
      <c r="D2943" s="93" t="s">
        <v>6311</v>
      </c>
      <c r="E2943" s="95">
        <v>35.62</v>
      </c>
      <c r="F2943" s="93" t="s">
        <v>85</v>
      </c>
      <c r="G2943" s="93" t="s">
        <v>606</v>
      </c>
      <c r="H2943" s="96">
        <v>2291429.36</v>
      </c>
      <c r="I2943" s="93">
        <v>1.0</v>
      </c>
      <c r="J2943" s="97">
        <v>4.0</v>
      </c>
      <c r="K2943" s="94">
        <v>2022.0</v>
      </c>
      <c r="L2943" s="93" t="s">
        <v>630</v>
      </c>
      <c r="M2943" s="93">
        <v>2022.0</v>
      </c>
      <c r="N2943" s="93" t="s">
        <v>161</v>
      </c>
      <c r="O2943" s="65" t="str">
        <f t="shared" si="1"/>
        <v>075684600001</v>
      </c>
      <c r="P2943" s="65">
        <f t="shared" si="2"/>
        <v>6</v>
      </c>
      <c r="Q2943" s="65">
        <f t="shared" si="3"/>
        <v>0</v>
      </c>
      <c r="R2943" s="65" t="str">
        <f t="shared" si="12"/>
        <v>07.568.460/0001-60</v>
      </c>
      <c r="S2943" s="84"/>
      <c r="T2943" s="84" t="str">
        <f t="shared" si="10"/>
        <v/>
      </c>
      <c r="U2943" s="84" t="str">
        <f t="shared" si="11"/>
        <v/>
      </c>
      <c r="V2943" s="65" t="str">
        <f t="shared" si="5"/>
        <v/>
      </c>
      <c r="W2943" s="84"/>
      <c r="X2943" s="84"/>
      <c r="Y2943" s="85"/>
      <c r="Z2943" s="85"/>
      <c r="AA2943" s="65" t="str">
        <f t="shared" si="6"/>
        <v/>
      </c>
      <c r="AB2943" s="65" t="str">
        <f t="shared" si="7"/>
        <v/>
      </c>
      <c r="AC2943" s="86"/>
      <c r="AD2943" s="87" t="str">
        <f t="shared" si="8"/>
        <v/>
      </c>
      <c r="AE2943" s="84"/>
      <c r="AF2943" s="86">
        <f>IF(AC2943&gt;0,AC2943,'⚙️ Config'!$B$10)</f>
        <v>0.0075</v>
      </c>
      <c r="AG2943" s="88">
        <f t="shared" si="9"/>
        <v>17185.7202</v>
      </c>
      <c r="AH2943" s="88">
        <f>AG2943*'⚙️ Config'!$B$11</f>
        <v>85928.601</v>
      </c>
      <c r="AI2943" s="88">
        <f>AH2943*'⚙️ Config'!$B$12</f>
        <v>25778.5803</v>
      </c>
      <c r="AJ2943" s="64"/>
      <c r="AK2943" s="84"/>
      <c r="AL2943" s="84"/>
      <c r="AM2943" s="84"/>
      <c r="AN2943" s="84"/>
      <c r="AO2943" s="84"/>
      <c r="AP2943" s="84"/>
      <c r="AQ2943" s="84"/>
    </row>
    <row r="2944" ht="15.0" customHeight="1">
      <c r="A2944" s="93">
        <v>2941.0</v>
      </c>
      <c r="B2944" s="94" t="s">
        <v>6312</v>
      </c>
      <c r="C2944" s="93" t="s">
        <v>141</v>
      </c>
      <c r="D2944" s="93" t="s">
        <v>6313</v>
      </c>
      <c r="E2944" s="95">
        <v>28.41</v>
      </c>
      <c r="F2944" s="93" t="s">
        <v>85</v>
      </c>
      <c r="G2944" s="93" t="s">
        <v>606</v>
      </c>
      <c r="H2944" s="96">
        <v>2289333.04</v>
      </c>
      <c r="I2944" s="93">
        <v>2.0</v>
      </c>
      <c r="J2944" s="97">
        <v>3.7</v>
      </c>
      <c r="K2944" s="94">
        <v>2023.0</v>
      </c>
      <c r="L2944" s="93" t="s">
        <v>856</v>
      </c>
      <c r="M2944" s="93">
        <v>2022.0</v>
      </c>
      <c r="N2944" s="93" t="s">
        <v>161</v>
      </c>
      <c r="O2944" s="65" t="str">
        <f t="shared" si="1"/>
        <v>234234620001</v>
      </c>
      <c r="P2944" s="65">
        <f t="shared" si="2"/>
        <v>1</v>
      </c>
      <c r="Q2944" s="65">
        <f t="shared" si="3"/>
        <v>7</v>
      </c>
      <c r="R2944" s="65" t="str">
        <f t="shared" si="12"/>
        <v>23.423.462/0001-17</v>
      </c>
      <c r="S2944" s="84"/>
      <c r="T2944" s="84" t="str">
        <f t="shared" si="10"/>
        <v/>
      </c>
      <c r="U2944" s="84" t="str">
        <f t="shared" si="11"/>
        <v/>
      </c>
      <c r="V2944" s="65" t="str">
        <f t="shared" si="5"/>
        <v/>
      </c>
      <c r="W2944" s="84"/>
      <c r="X2944" s="84"/>
      <c r="Y2944" s="85"/>
      <c r="Z2944" s="85"/>
      <c r="AA2944" s="65" t="str">
        <f t="shared" si="6"/>
        <v/>
      </c>
      <c r="AB2944" s="65" t="str">
        <f t="shared" si="7"/>
        <v/>
      </c>
      <c r="AC2944" s="86"/>
      <c r="AD2944" s="87" t="str">
        <f t="shared" si="8"/>
        <v/>
      </c>
      <c r="AE2944" s="84"/>
      <c r="AF2944" s="86">
        <f>IF(AC2944&gt;0,AC2944,'⚙️ Config'!$B$10)</f>
        <v>0.0075</v>
      </c>
      <c r="AG2944" s="88">
        <f t="shared" si="9"/>
        <v>17169.9978</v>
      </c>
      <c r="AH2944" s="88">
        <f>AG2944*'⚙️ Config'!$B$11</f>
        <v>85849.989</v>
      </c>
      <c r="AI2944" s="88">
        <f>AH2944*'⚙️ Config'!$B$12</f>
        <v>25754.9967</v>
      </c>
      <c r="AJ2944" s="64"/>
      <c r="AK2944" s="84"/>
      <c r="AL2944" s="84"/>
      <c r="AM2944" s="84"/>
      <c r="AN2944" s="84"/>
      <c r="AO2944" s="84"/>
      <c r="AP2944" s="84"/>
      <c r="AQ2944" s="84"/>
    </row>
    <row r="2945" ht="15.0" customHeight="1">
      <c r="A2945" s="93">
        <v>2942.0</v>
      </c>
      <c r="B2945" s="94" t="s">
        <v>6314</v>
      </c>
      <c r="C2945" s="93" t="s">
        <v>141</v>
      </c>
      <c r="D2945" s="93" t="s">
        <v>6315</v>
      </c>
      <c r="E2945" s="95">
        <v>34.93</v>
      </c>
      <c r="F2945" s="93" t="s">
        <v>85</v>
      </c>
      <c r="G2945" s="93" t="s">
        <v>606</v>
      </c>
      <c r="H2945" s="96">
        <v>2287561.67</v>
      </c>
      <c r="I2945" s="93">
        <v>2.0</v>
      </c>
      <c r="J2945" s="97">
        <v>2.5</v>
      </c>
      <c r="K2945" s="94">
        <v>2024.0</v>
      </c>
      <c r="L2945" s="93" t="s">
        <v>387</v>
      </c>
      <c r="M2945" s="93">
        <v>2023.0</v>
      </c>
      <c r="N2945" s="93" t="s">
        <v>189</v>
      </c>
      <c r="O2945" s="65" t="str">
        <f t="shared" si="1"/>
        <v>134799810001</v>
      </c>
      <c r="P2945" s="65">
        <f t="shared" si="2"/>
        <v>4</v>
      </c>
      <c r="Q2945" s="65">
        <f t="shared" si="3"/>
        <v>3</v>
      </c>
      <c r="R2945" s="65" t="str">
        <f t="shared" si="12"/>
        <v>13.479.981/0001-43</v>
      </c>
      <c r="S2945" s="84"/>
      <c r="T2945" s="84" t="str">
        <f t="shared" si="10"/>
        <v/>
      </c>
      <c r="U2945" s="84" t="str">
        <f t="shared" si="11"/>
        <v/>
      </c>
      <c r="V2945" s="65" t="str">
        <f t="shared" si="5"/>
        <v/>
      </c>
      <c r="W2945" s="84"/>
      <c r="X2945" s="84"/>
      <c r="Y2945" s="85"/>
      <c r="Z2945" s="85"/>
      <c r="AA2945" s="65" t="str">
        <f t="shared" si="6"/>
        <v/>
      </c>
      <c r="AB2945" s="65" t="str">
        <f t="shared" si="7"/>
        <v/>
      </c>
      <c r="AC2945" s="86"/>
      <c r="AD2945" s="87" t="str">
        <f t="shared" si="8"/>
        <v/>
      </c>
      <c r="AE2945" s="84"/>
      <c r="AF2945" s="86">
        <f>IF(AC2945&gt;0,AC2945,'⚙️ Config'!$B$10)</f>
        <v>0.0075</v>
      </c>
      <c r="AG2945" s="88">
        <f t="shared" si="9"/>
        <v>17156.71253</v>
      </c>
      <c r="AH2945" s="88">
        <f>AG2945*'⚙️ Config'!$B$11</f>
        <v>85783.56263</v>
      </c>
      <c r="AI2945" s="88">
        <f>AH2945*'⚙️ Config'!$B$12</f>
        <v>25735.06879</v>
      </c>
      <c r="AJ2945" s="64"/>
      <c r="AK2945" s="84"/>
      <c r="AL2945" s="84"/>
      <c r="AM2945" s="84"/>
      <c r="AN2945" s="84"/>
      <c r="AO2945" s="84"/>
      <c r="AP2945" s="84"/>
      <c r="AQ2945" s="84"/>
    </row>
    <row r="2946" ht="15.0" customHeight="1">
      <c r="A2946" s="93">
        <v>2943.0</v>
      </c>
      <c r="B2946" s="94" t="s">
        <v>6316</v>
      </c>
      <c r="C2946" s="93" t="s">
        <v>141</v>
      </c>
      <c r="D2946" s="93" t="s">
        <v>6317</v>
      </c>
      <c r="E2946" s="95">
        <v>36.73</v>
      </c>
      <c r="F2946" s="93" t="s">
        <v>85</v>
      </c>
      <c r="G2946" s="93" t="s">
        <v>606</v>
      </c>
      <c r="H2946" s="96">
        <v>2284569.92</v>
      </c>
      <c r="I2946" s="93">
        <v>1.0</v>
      </c>
      <c r="J2946" s="97">
        <v>3.7</v>
      </c>
      <c r="K2946" s="94">
        <v>2022.0</v>
      </c>
      <c r="L2946" s="93" t="s">
        <v>630</v>
      </c>
      <c r="M2946" s="93">
        <v>2022.0</v>
      </c>
      <c r="N2946" s="93" t="s">
        <v>161</v>
      </c>
      <c r="O2946" s="65" t="str">
        <f t="shared" si="1"/>
        <v>155825350001</v>
      </c>
      <c r="P2946" s="65">
        <f t="shared" si="2"/>
        <v>9</v>
      </c>
      <c r="Q2946" s="65">
        <f t="shared" si="3"/>
        <v>5</v>
      </c>
      <c r="R2946" s="65" t="str">
        <f t="shared" si="12"/>
        <v>15.582.535/0001-95</v>
      </c>
      <c r="S2946" s="84"/>
      <c r="T2946" s="84" t="str">
        <f t="shared" si="10"/>
        <v/>
      </c>
      <c r="U2946" s="84" t="str">
        <f t="shared" si="11"/>
        <v/>
      </c>
      <c r="V2946" s="65" t="str">
        <f t="shared" si="5"/>
        <v/>
      </c>
      <c r="W2946" s="84"/>
      <c r="X2946" s="84"/>
      <c r="Y2946" s="85"/>
      <c r="Z2946" s="85"/>
      <c r="AA2946" s="65" t="str">
        <f t="shared" si="6"/>
        <v/>
      </c>
      <c r="AB2946" s="65" t="str">
        <f t="shared" si="7"/>
        <v/>
      </c>
      <c r="AC2946" s="86"/>
      <c r="AD2946" s="87" t="str">
        <f t="shared" si="8"/>
        <v/>
      </c>
      <c r="AE2946" s="84"/>
      <c r="AF2946" s="86">
        <f>IF(AC2946&gt;0,AC2946,'⚙️ Config'!$B$10)</f>
        <v>0.0075</v>
      </c>
      <c r="AG2946" s="88">
        <f t="shared" si="9"/>
        <v>17134.2744</v>
      </c>
      <c r="AH2946" s="88">
        <f>AG2946*'⚙️ Config'!$B$11</f>
        <v>85671.372</v>
      </c>
      <c r="AI2946" s="88">
        <f>AH2946*'⚙️ Config'!$B$12</f>
        <v>25701.4116</v>
      </c>
      <c r="AJ2946" s="64"/>
      <c r="AK2946" s="84"/>
      <c r="AL2946" s="84"/>
      <c r="AM2946" s="84"/>
      <c r="AN2946" s="84"/>
      <c r="AO2946" s="84"/>
      <c r="AP2946" s="84"/>
      <c r="AQ2946" s="84"/>
    </row>
    <row r="2947" ht="15.0" customHeight="1">
      <c r="A2947" s="93">
        <v>2944.0</v>
      </c>
      <c r="B2947" s="94" t="s">
        <v>6318</v>
      </c>
      <c r="C2947" s="93" t="s">
        <v>141</v>
      </c>
      <c r="D2947" s="93" t="s">
        <v>6319</v>
      </c>
      <c r="E2947" s="95">
        <v>44.2</v>
      </c>
      <c r="F2947" s="93" t="s">
        <v>85</v>
      </c>
      <c r="G2947" s="93" t="s">
        <v>606</v>
      </c>
      <c r="H2947" s="96">
        <v>2284304.53</v>
      </c>
      <c r="I2947" s="93">
        <v>1.0</v>
      </c>
      <c r="J2947" s="97">
        <v>2.4</v>
      </c>
      <c r="K2947" s="94">
        <v>2023.0</v>
      </c>
      <c r="L2947" s="93" t="s">
        <v>202</v>
      </c>
      <c r="M2947" s="93">
        <v>2023.0</v>
      </c>
      <c r="N2947" s="93" t="s">
        <v>145</v>
      </c>
      <c r="O2947" s="65" t="str">
        <f t="shared" si="1"/>
        <v>076922630001</v>
      </c>
      <c r="P2947" s="65">
        <f t="shared" si="2"/>
        <v>5</v>
      </c>
      <c r="Q2947" s="65">
        <f t="shared" si="3"/>
        <v>8</v>
      </c>
      <c r="R2947" s="65" t="str">
        <f t="shared" si="12"/>
        <v>07.692.263/0001-58</v>
      </c>
      <c r="S2947" s="84"/>
      <c r="T2947" s="84" t="str">
        <f t="shared" si="10"/>
        <v/>
      </c>
      <c r="U2947" s="84" t="str">
        <f t="shared" si="11"/>
        <v/>
      </c>
      <c r="V2947" s="65" t="str">
        <f t="shared" si="5"/>
        <v/>
      </c>
      <c r="W2947" s="84"/>
      <c r="X2947" s="84"/>
      <c r="Y2947" s="85"/>
      <c r="Z2947" s="85"/>
      <c r="AA2947" s="65" t="str">
        <f t="shared" si="6"/>
        <v/>
      </c>
      <c r="AB2947" s="65" t="str">
        <f t="shared" si="7"/>
        <v/>
      </c>
      <c r="AC2947" s="86"/>
      <c r="AD2947" s="87" t="str">
        <f t="shared" si="8"/>
        <v/>
      </c>
      <c r="AE2947" s="84"/>
      <c r="AF2947" s="86">
        <f>IF(AC2947&gt;0,AC2947,'⚙️ Config'!$B$10)</f>
        <v>0.0075</v>
      </c>
      <c r="AG2947" s="88">
        <f t="shared" si="9"/>
        <v>17132.28398</v>
      </c>
      <c r="AH2947" s="88">
        <f>AG2947*'⚙️ Config'!$B$11</f>
        <v>85661.41988</v>
      </c>
      <c r="AI2947" s="88">
        <f>AH2947*'⚙️ Config'!$B$12</f>
        <v>25698.42596</v>
      </c>
      <c r="AJ2947" s="64"/>
      <c r="AK2947" s="84"/>
      <c r="AL2947" s="84"/>
      <c r="AM2947" s="84"/>
      <c r="AN2947" s="84"/>
      <c r="AO2947" s="84"/>
      <c r="AP2947" s="84"/>
      <c r="AQ2947" s="84"/>
    </row>
    <row r="2948" ht="15.0" customHeight="1">
      <c r="A2948" s="93">
        <v>2945.0</v>
      </c>
      <c r="B2948" s="94" t="s">
        <v>6320</v>
      </c>
      <c r="C2948" s="93" t="s">
        <v>141</v>
      </c>
      <c r="D2948" s="93" t="s">
        <v>6321</v>
      </c>
      <c r="E2948" s="95">
        <v>28.98</v>
      </c>
      <c r="F2948" s="93" t="s">
        <v>85</v>
      </c>
      <c r="G2948" s="93" t="s">
        <v>606</v>
      </c>
      <c r="H2948" s="96">
        <v>2283313.13</v>
      </c>
      <c r="I2948" s="93">
        <v>2.0</v>
      </c>
      <c r="J2948" s="97">
        <v>3.2</v>
      </c>
      <c r="K2948" s="94">
        <v>2023.0</v>
      </c>
      <c r="L2948" s="93" t="s">
        <v>387</v>
      </c>
      <c r="M2948" s="93">
        <v>2023.0</v>
      </c>
      <c r="N2948" s="93" t="s">
        <v>161</v>
      </c>
      <c r="O2948" s="65" t="str">
        <f t="shared" si="1"/>
        <v>110076660001</v>
      </c>
      <c r="P2948" s="65">
        <f t="shared" si="2"/>
        <v>9</v>
      </c>
      <c r="Q2948" s="65">
        <f t="shared" si="3"/>
        <v>8</v>
      </c>
      <c r="R2948" s="65" t="str">
        <f t="shared" si="12"/>
        <v>11.007.666/0001-98</v>
      </c>
      <c r="S2948" s="84"/>
      <c r="T2948" s="84" t="str">
        <f t="shared" si="10"/>
        <v/>
      </c>
      <c r="U2948" s="84" t="str">
        <f t="shared" si="11"/>
        <v/>
      </c>
      <c r="V2948" s="65" t="str">
        <f t="shared" si="5"/>
        <v/>
      </c>
      <c r="W2948" s="84"/>
      <c r="X2948" s="84"/>
      <c r="Y2948" s="85"/>
      <c r="Z2948" s="85"/>
      <c r="AA2948" s="65" t="str">
        <f t="shared" si="6"/>
        <v/>
      </c>
      <c r="AB2948" s="65" t="str">
        <f t="shared" si="7"/>
        <v/>
      </c>
      <c r="AC2948" s="86"/>
      <c r="AD2948" s="87" t="str">
        <f t="shared" si="8"/>
        <v/>
      </c>
      <c r="AE2948" s="84"/>
      <c r="AF2948" s="86">
        <f>IF(AC2948&gt;0,AC2948,'⚙️ Config'!$B$10)</f>
        <v>0.0075</v>
      </c>
      <c r="AG2948" s="88">
        <f t="shared" si="9"/>
        <v>17124.84848</v>
      </c>
      <c r="AH2948" s="88">
        <f>AG2948*'⚙️ Config'!$B$11</f>
        <v>85624.24238</v>
      </c>
      <c r="AI2948" s="88">
        <f>AH2948*'⚙️ Config'!$B$12</f>
        <v>25687.27271</v>
      </c>
      <c r="AJ2948" s="64"/>
      <c r="AK2948" s="84"/>
      <c r="AL2948" s="84"/>
      <c r="AM2948" s="84"/>
      <c r="AN2948" s="84"/>
      <c r="AO2948" s="84"/>
      <c r="AP2948" s="84"/>
      <c r="AQ2948" s="84"/>
    </row>
    <row r="2949" ht="15.0" customHeight="1">
      <c r="A2949" s="93">
        <v>2946.0</v>
      </c>
      <c r="B2949" s="94" t="s">
        <v>6322</v>
      </c>
      <c r="C2949" s="93" t="s">
        <v>141</v>
      </c>
      <c r="D2949" s="93" t="s">
        <v>6323</v>
      </c>
      <c r="E2949" s="95">
        <v>28.98</v>
      </c>
      <c r="F2949" s="93" t="s">
        <v>85</v>
      </c>
      <c r="G2949" s="93" t="s">
        <v>606</v>
      </c>
      <c r="H2949" s="96">
        <v>2282123.67</v>
      </c>
      <c r="I2949" s="93">
        <v>2.0</v>
      </c>
      <c r="J2949" s="97">
        <v>3.2</v>
      </c>
      <c r="K2949" s="94">
        <v>2023.0</v>
      </c>
      <c r="L2949" s="93" t="s">
        <v>387</v>
      </c>
      <c r="M2949" s="93">
        <v>2023.0</v>
      </c>
      <c r="N2949" s="93" t="s">
        <v>161</v>
      </c>
      <c r="O2949" s="65" t="str">
        <f t="shared" si="1"/>
        <v>082065320001</v>
      </c>
      <c r="P2949" s="65">
        <f t="shared" si="2"/>
        <v>9</v>
      </c>
      <c r="Q2949" s="65">
        <f t="shared" si="3"/>
        <v>1</v>
      </c>
      <c r="R2949" s="65" t="str">
        <f t="shared" si="12"/>
        <v>08.206.532/0001-91</v>
      </c>
      <c r="S2949" s="84"/>
      <c r="T2949" s="84" t="str">
        <f t="shared" si="10"/>
        <v/>
      </c>
      <c r="U2949" s="84" t="str">
        <f t="shared" si="11"/>
        <v/>
      </c>
      <c r="V2949" s="65" t="str">
        <f t="shared" si="5"/>
        <v/>
      </c>
      <c r="W2949" s="84"/>
      <c r="X2949" s="84"/>
      <c r="Y2949" s="85"/>
      <c r="Z2949" s="85"/>
      <c r="AA2949" s="65" t="str">
        <f t="shared" si="6"/>
        <v/>
      </c>
      <c r="AB2949" s="65" t="str">
        <f t="shared" si="7"/>
        <v/>
      </c>
      <c r="AC2949" s="86"/>
      <c r="AD2949" s="87" t="str">
        <f t="shared" si="8"/>
        <v/>
      </c>
      <c r="AE2949" s="84"/>
      <c r="AF2949" s="86">
        <f>IF(AC2949&gt;0,AC2949,'⚙️ Config'!$B$10)</f>
        <v>0.0075</v>
      </c>
      <c r="AG2949" s="88">
        <f t="shared" si="9"/>
        <v>17115.92753</v>
      </c>
      <c r="AH2949" s="88">
        <f>AG2949*'⚙️ Config'!$B$11</f>
        <v>85579.63763</v>
      </c>
      <c r="AI2949" s="88">
        <f>AH2949*'⚙️ Config'!$B$12</f>
        <v>25673.89129</v>
      </c>
      <c r="AJ2949" s="64"/>
      <c r="AK2949" s="84"/>
      <c r="AL2949" s="84"/>
      <c r="AM2949" s="84"/>
      <c r="AN2949" s="84"/>
      <c r="AO2949" s="84"/>
      <c r="AP2949" s="84"/>
      <c r="AQ2949" s="84"/>
    </row>
    <row r="2950" ht="15.0" customHeight="1">
      <c r="A2950" s="93">
        <v>2947.0</v>
      </c>
      <c r="B2950" s="94" t="s">
        <v>6324</v>
      </c>
      <c r="C2950" s="93" t="s">
        <v>141</v>
      </c>
      <c r="D2950" s="93" t="s">
        <v>6325</v>
      </c>
      <c r="E2950" s="95">
        <v>44.2</v>
      </c>
      <c r="F2950" s="93" t="s">
        <v>85</v>
      </c>
      <c r="G2950" s="93" t="s">
        <v>606</v>
      </c>
      <c r="H2950" s="96">
        <v>2281599.98</v>
      </c>
      <c r="I2950" s="93">
        <v>1.0</v>
      </c>
      <c r="J2950" s="97">
        <v>2.4</v>
      </c>
      <c r="K2950" s="94">
        <v>2023.0</v>
      </c>
      <c r="L2950" s="93" t="s">
        <v>295</v>
      </c>
      <c r="M2950" s="93">
        <v>2023.0</v>
      </c>
      <c r="N2950" s="93" t="s">
        <v>161</v>
      </c>
      <c r="O2950" s="65" t="str">
        <f t="shared" si="1"/>
        <v>151863590001</v>
      </c>
      <c r="P2950" s="65">
        <f t="shared" si="2"/>
        <v>7</v>
      </c>
      <c r="Q2950" s="65">
        <f t="shared" si="3"/>
        <v>2</v>
      </c>
      <c r="R2950" s="65" t="str">
        <f t="shared" si="12"/>
        <v>15.186.359/0001-72</v>
      </c>
      <c r="S2950" s="84"/>
      <c r="T2950" s="84" t="str">
        <f t="shared" si="10"/>
        <v/>
      </c>
      <c r="U2950" s="84" t="str">
        <f t="shared" si="11"/>
        <v/>
      </c>
      <c r="V2950" s="65" t="str">
        <f t="shared" si="5"/>
        <v/>
      </c>
      <c r="W2950" s="84"/>
      <c r="X2950" s="84"/>
      <c r="Y2950" s="85"/>
      <c r="Z2950" s="85"/>
      <c r="AA2950" s="65" t="str">
        <f t="shared" si="6"/>
        <v/>
      </c>
      <c r="AB2950" s="65" t="str">
        <f t="shared" si="7"/>
        <v/>
      </c>
      <c r="AC2950" s="86"/>
      <c r="AD2950" s="87" t="str">
        <f t="shared" si="8"/>
        <v/>
      </c>
      <c r="AE2950" s="84"/>
      <c r="AF2950" s="86">
        <f>IF(AC2950&gt;0,AC2950,'⚙️ Config'!$B$10)</f>
        <v>0.0075</v>
      </c>
      <c r="AG2950" s="88">
        <f t="shared" si="9"/>
        <v>17111.99985</v>
      </c>
      <c r="AH2950" s="88">
        <f>AG2950*'⚙️ Config'!$B$11</f>
        <v>85559.99925</v>
      </c>
      <c r="AI2950" s="88">
        <f>AH2950*'⚙️ Config'!$B$12</f>
        <v>25667.99978</v>
      </c>
      <c r="AJ2950" s="64"/>
      <c r="AK2950" s="84"/>
      <c r="AL2950" s="84"/>
      <c r="AM2950" s="84"/>
      <c r="AN2950" s="84"/>
      <c r="AO2950" s="84"/>
      <c r="AP2950" s="84"/>
      <c r="AQ2950" s="84"/>
    </row>
    <row r="2951" ht="15.0" customHeight="1">
      <c r="A2951" s="93">
        <v>2948.0</v>
      </c>
      <c r="B2951" s="94" t="s">
        <v>6326</v>
      </c>
      <c r="C2951" s="93" t="s">
        <v>154</v>
      </c>
      <c r="D2951" s="93" t="s">
        <v>6327</v>
      </c>
      <c r="E2951" s="95">
        <v>39.51</v>
      </c>
      <c r="F2951" s="93" t="s">
        <v>85</v>
      </c>
      <c r="G2951" s="93" t="s">
        <v>606</v>
      </c>
      <c r="H2951" s="96">
        <v>2278057.43</v>
      </c>
      <c r="I2951" s="93">
        <v>1.0</v>
      </c>
      <c r="J2951" s="97">
        <v>3.1</v>
      </c>
      <c r="K2951" s="94">
        <v>2023.0</v>
      </c>
      <c r="L2951" s="93" t="s">
        <v>458</v>
      </c>
      <c r="M2951" s="93">
        <v>2023.0</v>
      </c>
      <c r="N2951" s="93" t="s">
        <v>161</v>
      </c>
      <c r="O2951" s="65" t="str">
        <f t="shared" si="1"/>
        <v>024981570001</v>
      </c>
      <c r="P2951" s="65">
        <f t="shared" si="2"/>
        <v>1</v>
      </c>
      <c r="Q2951" s="65">
        <f t="shared" si="3"/>
        <v>4</v>
      </c>
      <c r="R2951" s="65" t="str">
        <f t="shared" si="12"/>
        <v>02.498.157/0001-14</v>
      </c>
      <c r="S2951" s="84"/>
      <c r="T2951" s="84" t="str">
        <f t="shared" si="10"/>
        <v/>
      </c>
      <c r="U2951" s="84" t="str">
        <f t="shared" si="11"/>
        <v/>
      </c>
      <c r="V2951" s="65" t="str">
        <f t="shared" si="5"/>
        <v/>
      </c>
      <c r="W2951" s="84"/>
      <c r="X2951" s="84"/>
      <c r="Y2951" s="85"/>
      <c r="Z2951" s="85"/>
      <c r="AA2951" s="65" t="str">
        <f t="shared" si="6"/>
        <v/>
      </c>
      <c r="AB2951" s="65" t="str">
        <f t="shared" si="7"/>
        <v/>
      </c>
      <c r="AC2951" s="86"/>
      <c r="AD2951" s="87" t="str">
        <f t="shared" si="8"/>
        <v/>
      </c>
      <c r="AE2951" s="84"/>
      <c r="AF2951" s="86">
        <f>IF(AC2951&gt;0,AC2951,'⚙️ Config'!$B$10)</f>
        <v>0.0075</v>
      </c>
      <c r="AG2951" s="88">
        <f t="shared" si="9"/>
        <v>17085.43073</v>
      </c>
      <c r="AH2951" s="88">
        <f>AG2951*'⚙️ Config'!$B$11</f>
        <v>85427.15363</v>
      </c>
      <c r="AI2951" s="88">
        <f>AH2951*'⚙️ Config'!$B$12</f>
        <v>25628.14609</v>
      </c>
      <c r="AJ2951" s="64"/>
      <c r="AK2951" s="84"/>
      <c r="AL2951" s="84"/>
      <c r="AM2951" s="84"/>
      <c r="AN2951" s="84"/>
      <c r="AO2951" s="84"/>
      <c r="AP2951" s="84"/>
      <c r="AQ2951" s="84"/>
    </row>
    <row r="2952" ht="15.0" customHeight="1">
      <c r="A2952" s="93">
        <v>2949.0</v>
      </c>
      <c r="B2952" s="94" t="s">
        <v>6328</v>
      </c>
      <c r="C2952" s="93" t="s">
        <v>141</v>
      </c>
      <c r="D2952" s="93" t="s">
        <v>6329</v>
      </c>
      <c r="E2952" s="95">
        <v>31.98</v>
      </c>
      <c r="F2952" s="93" t="s">
        <v>85</v>
      </c>
      <c r="G2952" s="93" t="s">
        <v>606</v>
      </c>
      <c r="H2952" s="96">
        <v>2276577.74</v>
      </c>
      <c r="I2952" s="93">
        <v>2.0</v>
      </c>
      <c r="J2952" s="97">
        <v>3.2</v>
      </c>
      <c r="K2952" s="94">
        <v>2024.0</v>
      </c>
      <c r="L2952" s="93" t="s">
        <v>448</v>
      </c>
      <c r="M2952" s="93">
        <v>2023.0</v>
      </c>
      <c r="N2952" s="93" t="s">
        <v>161</v>
      </c>
      <c r="O2952" s="65" t="str">
        <f t="shared" si="1"/>
        <v>126660640001</v>
      </c>
      <c r="P2952" s="65">
        <f t="shared" si="2"/>
        <v>0</v>
      </c>
      <c r="Q2952" s="65">
        <f t="shared" si="3"/>
        <v>5</v>
      </c>
      <c r="R2952" s="65" t="str">
        <f t="shared" si="12"/>
        <v>12.666.064/0001-05</v>
      </c>
      <c r="S2952" s="84"/>
      <c r="T2952" s="84" t="str">
        <f t="shared" si="10"/>
        <v/>
      </c>
      <c r="U2952" s="84" t="str">
        <f t="shared" si="11"/>
        <v/>
      </c>
      <c r="V2952" s="65" t="str">
        <f t="shared" si="5"/>
        <v/>
      </c>
      <c r="W2952" s="84"/>
      <c r="X2952" s="84"/>
      <c r="Y2952" s="85"/>
      <c r="Z2952" s="85"/>
      <c r="AA2952" s="65" t="str">
        <f t="shared" si="6"/>
        <v/>
      </c>
      <c r="AB2952" s="65" t="str">
        <f t="shared" si="7"/>
        <v/>
      </c>
      <c r="AC2952" s="86"/>
      <c r="AD2952" s="87" t="str">
        <f t="shared" si="8"/>
        <v/>
      </c>
      <c r="AE2952" s="84"/>
      <c r="AF2952" s="86">
        <f>IF(AC2952&gt;0,AC2952,'⚙️ Config'!$B$10)</f>
        <v>0.0075</v>
      </c>
      <c r="AG2952" s="88">
        <f t="shared" si="9"/>
        <v>17074.33305</v>
      </c>
      <c r="AH2952" s="88">
        <f>AG2952*'⚙️ Config'!$B$11</f>
        <v>85371.66525</v>
      </c>
      <c r="AI2952" s="88">
        <f>AH2952*'⚙️ Config'!$B$12</f>
        <v>25611.49958</v>
      </c>
      <c r="AJ2952" s="64"/>
      <c r="AK2952" s="84"/>
      <c r="AL2952" s="84"/>
      <c r="AM2952" s="84"/>
      <c r="AN2952" s="84"/>
      <c r="AO2952" s="84"/>
      <c r="AP2952" s="84"/>
      <c r="AQ2952" s="84"/>
    </row>
    <row r="2953" ht="15.0" customHeight="1">
      <c r="A2953" s="93">
        <v>2950.0</v>
      </c>
      <c r="B2953" s="94" t="s">
        <v>6330</v>
      </c>
      <c r="C2953" s="93" t="s">
        <v>141</v>
      </c>
      <c r="D2953" s="93" t="s">
        <v>6331</v>
      </c>
      <c r="E2953" s="95">
        <v>41.27</v>
      </c>
      <c r="F2953" s="93" t="s">
        <v>85</v>
      </c>
      <c r="G2953" s="93" t="s">
        <v>606</v>
      </c>
      <c r="H2953" s="96">
        <v>2271890.71</v>
      </c>
      <c r="I2953" s="93">
        <v>1.0</v>
      </c>
      <c r="J2953" s="97">
        <v>2.8</v>
      </c>
      <c r="K2953" s="94">
        <v>2023.0</v>
      </c>
      <c r="L2953" s="93" t="s">
        <v>630</v>
      </c>
      <c r="M2953" s="93">
        <v>2023.0</v>
      </c>
      <c r="N2953" s="93" t="s">
        <v>161</v>
      </c>
      <c r="O2953" s="65" t="str">
        <f t="shared" si="1"/>
        <v>188642420001</v>
      </c>
      <c r="P2953" s="65">
        <f t="shared" si="2"/>
        <v>9</v>
      </c>
      <c r="Q2953" s="65">
        <f t="shared" si="3"/>
        <v>9</v>
      </c>
      <c r="R2953" s="65" t="str">
        <f t="shared" si="12"/>
        <v>18.864.242/0001-99</v>
      </c>
      <c r="S2953" s="84"/>
      <c r="T2953" s="84" t="str">
        <f t="shared" si="10"/>
        <v/>
      </c>
      <c r="U2953" s="84" t="str">
        <f t="shared" si="11"/>
        <v/>
      </c>
      <c r="V2953" s="65" t="str">
        <f t="shared" si="5"/>
        <v/>
      </c>
      <c r="W2953" s="84"/>
      <c r="X2953" s="84"/>
      <c r="Y2953" s="85"/>
      <c r="Z2953" s="85"/>
      <c r="AA2953" s="65" t="str">
        <f t="shared" si="6"/>
        <v/>
      </c>
      <c r="AB2953" s="65" t="str">
        <f t="shared" si="7"/>
        <v/>
      </c>
      <c r="AC2953" s="86"/>
      <c r="AD2953" s="87" t="str">
        <f t="shared" si="8"/>
        <v/>
      </c>
      <c r="AE2953" s="84"/>
      <c r="AF2953" s="86">
        <f>IF(AC2953&gt;0,AC2953,'⚙️ Config'!$B$10)</f>
        <v>0.0075</v>
      </c>
      <c r="AG2953" s="88">
        <f t="shared" si="9"/>
        <v>17039.18033</v>
      </c>
      <c r="AH2953" s="88">
        <f>AG2953*'⚙️ Config'!$B$11</f>
        <v>85195.90163</v>
      </c>
      <c r="AI2953" s="88">
        <f>AH2953*'⚙️ Config'!$B$12</f>
        <v>25558.77049</v>
      </c>
      <c r="AJ2953" s="64"/>
      <c r="AK2953" s="84"/>
      <c r="AL2953" s="84"/>
      <c r="AM2953" s="84"/>
      <c r="AN2953" s="84"/>
      <c r="AO2953" s="84"/>
      <c r="AP2953" s="84"/>
      <c r="AQ2953" s="84"/>
    </row>
    <row r="2954" ht="15.0" customHeight="1">
      <c r="A2954" s="93">
        <v>2951.0</v>
      </c>
      <c r="B2954" s="94" t="s">
        <v>6332</v>
      </c>
      <c r="C2954" s="93" t="s">
        <v>141</v>
      </c>
      <c r="D2954" s="93" t="s">
        <v>6333</v>
      </c>
      <c r="E2954" s="95">
        <v>30.3</v>
      </c>
      <c r="F2954" s="93" t="s">
        <v>85</v>
      </c>
      <c r="G2954" s="93" t="s">
        <v>606</v>
      </c>
      <c r="H2954" s="96">
        <v>2268591.03</v>
      </c>
      <c r="I2954" s="93">
        <v>2.0</v>
      </c>
      <c r="J2954" s="97">
        <v>3.7</v>
      </c>
      <c r="K2954" s="94">
        <v>2023.0</v>
      </c>
      <c r="L2954" s="93" t="s">
        <v>856</v>
      </c>
      <c r="M2954" s="93">
        <v>2022.0</v>
      </c>
      <c r="N2954" s="93" t="s">
        <v>161</v>
      </c>
      <c r="O2954" s="65" t="str">
        <f t="shared" si="1"/>
        <v>196863650001</v>
      </c>
      <c r="P2954" s="65">
        <f t="shared" si="2"/>
        <v>4</v>
      </c>
      <c r="Q2954" s="65">
        <f t="shared" si="3"/>
        <v>0</v>
      </c>
      <c r="R2954" s="65" t="str">
        <f t="shared" si="12"/>
        <v>19.686.365/0001-40</v>
      </c>
      <c r="S2954" s="84"/>
      <c r="T2954" s="84" t="str">
        <f t="shared" si="10"/>
        <v/>
      </c>
      <c r="U2954" s="84" t="str">
        <f t="shared" si="11"/>
        <v/>
      </c>
      <c r="V2954" s="65" t="str">
        <f t="shared" si="5"/>
        <v/>
      </c>
      <c r="W2954" s="84"/>
      <c r="X2954" s="84"/>
      <c r="Y2954" s="85"/>
      <c r="Z2954" s="85"/>
      <c r="AA2954" s="65" t="str">
        <f t="shared" si="6"/>
        <v/>
      </c>
      <c r="AB2954" s="65" t="str">
        <f t="shared" si="7"/>
        <v/>
      </c>
      <c r="AC2954" s="86"/>
      <c r="AD2954" s="87" t="str">
        <f t="shared" si="8"/>
        <v/>
      </c>
      <c r="AE2954" s="84"/>
      <c r="AF2954" s="86">
        <f>IF(AC2954&gt;0,AC2954,'⚙️ Config'!$B$10)</f>
        <v>0.0075</v>
      </c>
      <c r="AG2954" s="88">
        <f t="shared" si="9"/>
        <v>17014.43273</v>
      </c>
      <c r="AH2954" s="88">
        <f>AG2954*'⚙️ Config'!$B$11</f>
        <v>85072.16363</v>
      </c>
      <c r="AI2954" s="88">
        <f>AH2954*'⚙️ Config'!$B$12</f>
        <v>25521.64909</v>
      </c>
      <c r="AJ2954" s="64"/>
      <c r="AK2954" s="84"/>
      <c r="AL2954" s="84"/>
      <c r="AM2954" s="84"/>
      <c r="AN2954" s="84"/>
      <c r="AO2954" s="84"/>
      <c r="AP2954" s="84"/>
      <c r="AQ2954" s="84"/>
    </row>
    <row r="2955" ht="15.0" customHeight="1">
      <c r="A2955" s="93">
        <v>2952.0</v>
      </c>
      <c r="B2955" s="94" t="s">
        <v>6334</v>
      </c>
      <c r="C2955" s="93" t="s">
        <v>141</v>
      </c>
      <c r="D2955" s="93" t="s">
        <v>6335</v>
      </c>
      <c r="E2955" s="95">
        <v>33.39</v>
      </c>
      <c r="F2955" s="93" t="s">
        <v>85</v>
      </c>
      <c r="G2955" s="93" t="s">
        <v>606</v>
      </c>
      <c r="H2955" s="96">
        <v>2261352.78</v>
      </c>
      <c r="I2955" s="93">
        <v>2.0</v>
      </c>
      <c r="J2955" s="97">
        <v>2.5</v>
      </c>
      <c r="K2955" s="94">
        <v>2023.0</v>
      </c>
      <c r="L2955" s="93" t="s">
        <v>448</v>
      </c>
      <c r="M2955" s="93">
        <v>2023.0</v>
      </c>
      <c r="N2955" s="93" t="s">
        <v>145</v>
      </c>
      <c r="O2955" s="65" t="str">
        <f t="shared" si="1"/>
        <v>464342880001</v>
      </c>
      <c r="P2955" s="65">
        <f t="shared" si="2"/>
        <v>0</v>
      </c>
      <c r="Q2955" s="65">
        <f t="shared" si="3"/>
        <v>3</v>
      </c>
      <c r="R2955" s="65" t="str">
        <f t="shared" si="12"/>
        <v>46.434.288/0001-03</v>
      </c>
      <c r="S2955" s="84"/>
      <c r="T2955" s="84" t="str">
        <f t="shared" si="10"/>
        <v/>
      </c>
      <c r="U2955" s="84" t="str">
        <f t="shared" si="11"/>
        <v/>
      </c>
      <c r="V2955" s="65" t="str">
        <f t="shared" si="5"/>
        <v/>
      </c>
      <c r="W2955" s="84"/>
      <c r="X2955" s="84"/>
      <c r="Y2955" s="85"/>
      <c r="Z2955" s="85"/>
      <c r="AA2955" s="65" t="str">
        <f t="shared" si="6"/>
        <v/>
      </c>
      <c r="AB2955" s="65" t="str">
        <f t="shared" si="7"/>
        <v/>
      </c>
      <c r="AC2955" s="86"/>
      <c r="AD2955" s="87" t="str">
        <f t="shared" si="8"/>
        <v/>
      </c>
      <c r="AE2955" s="84"/>
      <c r="AF2955" s="86">
        <f>IF(AC2955&gt;0,AC2955,'⚙️ Config'!$B$10)</f>
        <v>0.0075</v>
      </c>
      <c r="AG2955" s="88">
        <f t="shared" si="9"/>
        <v>16960.14585</v>
      </c>
      <c r="AH2955" s="88">
        <f>AG2955*'⚙️ Config'!$B$11</f>
        <v>84800.72925</v>
      </c>
      <c r="AI2955" s="88">
        <f>AH2955*'⚙️ Config'!$B$12</f>
        <v>25440.21878</v>
      </c>
      <c r="AJ2955" s="64"/>
      <c r="AK2955" s="84"/>
      <c r="AL2955" s="84"/>
      <c r="AM2955" s="84"/>
      <c r="AN2955" s="84"/>
      <c r="AO2955" s="84"/>
      <c r="AP2955" s="84"/>
      <c r="AQ2955" s="84"/>
    </row>
    <row r="2956" ht="15.0" customHeight="1">
      <c r="A2956" s="93">
        <v>2953.0</v>
      </c>
      <c r="B2956" s="94" t="s">
        <v>6336</v>
      </c>
      <c r="C2956" s="93" t="s">
        <v>141</v>
      </c>
      <c r="D2956" s="93" t="s">
        <v>6337</v>
      </c>
      <c r="E2956" s="95">
        <v>38.98</v>
      </c>
      <c r="F2956" s="93" t="s">
        <v>85</v>
      </c>
      <c r="G2956" s="93" t="s">
        <v>606</v>
      </c>
      <c r="H2956" s="96">
        <v>2255201.3</v>
      </c>
      <c r="I2956" s="93">
        <v>1.0</v>
      </c>
      <c r="J2956" s="97">
        <v>3.2</v>
      </c>
      <c r="K2956" s="94">
        <v>2022.0</v>
      </c>
      <c r="L2956" s="93" t="s">
        <v>630</v>
      </c>
      <c r="M2956" s="93">
        <v>2022.0</v>
      </c>
      <c r="N2956" s="93" t="s">
        <v>161</v>
      </c>
      <c r="O2956" s="65" t="str">
        <f t="shared" si="1"/>
        <v>246710710001</v>
      </c>
      <c r="P2956" s="65">
        <f t="shared" si="2"/>
        <v>8</v>
      </c>
      <c r="Q2956" s="65">
        <f t="shared" si="3"/>
        <v>4</v>
      </c>
      <c r="R2956" s="65" t="str">
        <f t="shared" si="12"/>
        <v>24.671.071/0001-84</v>
      </c>
      <c r="S2956" s="84"/>
      <c r="T2956" s="84" t="str">
        <f t="shared" si="10"/>
        <v/>
      </c>
      <c r="U2956" s="84" t="str">
        <f t="shared" si="11"/>
        <v/>
      </c>
      <c r="V2956" s="65" t="str">
        <f t="shared" si="5"/>
        <v/>
      </c>
      <c r="W2956" s="84"/>
      <c r="X2956" s="84"/>
      <c r="Y2956" s="85"/>
      <c r="Z2956" s="85"/>
      <c r="AA2956" s="65" t="str">
        <f t="shared" si="6"/>
        <v/>
      </c>
      <c r="AB2956" s="65" t="str">
        <f t="shared" si="7"/>
        <v/>
      </c>
      <c r="AC2956" s="86"/>
      <c r="AD2956" s="87" t="str">
        <f t="shared" si="8"/>
        <v/>
      </c>
      <c r="AE2956" s="84"/>
      <c r="AF2956" s="86">
        <f>IF(AC2956&gt;0,AC2956,'⚙️ Config'!$B$10)</f>
        <v>0.0075</v>
      </c>
      <c r="AG2956" s="88">
        <f t="shared" si="9"/>
        <v>16914.00975</v>
      </c>
      <c r="AH2956" s="88">
        <f>AG2956*'⚙️ Config'!$B$11</f>
        <v>84570.04875</v>
      </c>
      <c r="AI2956" s="88">
        <f>AH2956*'⚙️ Config'!$B$12</f>
        <v>25371.01463</v>
      </c>
      <c r="AJ2956" s="64"/>
      <c r="AK2956" s="84"/>
      <c r="AL2956" s="84"/>
      <c r="AM2956" s="84"/>
      <c r="AN2956" s="84"/>
      <c r="AO2956" s="84"/>
      <c r="AP2956" s="84"/>
      <c r="AQ2956" s="84"/>
    </row>
    <row r="2957" ht="15.0" customHeight="1">
      <c r="A2957" s="93">
        <v>2954.0</v>
      </c>
      <c r="B2957" s="94" t="s">
        <v>6338</v>
      </c>
      <c r="C2957" s="93" t="s">
        <v>141</v>
      </c>
      <c r="D2957" s="93" t="s">
        <v>6339</v>
      </c>
      <c r="E2957" s="95">
        <v>40.06</v>
      </c>
      <c r="F2957" s="93" t="s">
        <v>85</v>
      </c>
      <c r="G2957" s="93" t="s">
        <v>606</v>
      </c>
      <c r="H2957" s="96">
        <v>2252837.12</v>
      </c>
      <c r="I2957" s="93">
        <v>1.0</v>
      </c>
      <c r="J2957" s="97">
        <v>3.0</v>
      </c>
      <c r="K2957" s="94">
        <v>2023.0</v>
      </c>
      <c r="L2957" s="93" t="s">
        <v>630</v>
      </c>
      <c r="M2957" s="93">
        <v>2023.0</v>
      </c>
      <c r="N2957" s="93" t="s">
        <v>161</v>
      </c>
      <c r="O2957" s="65" t="str">
        <f t="shared" si="1"/>
        <v>134816710001</v>
      </c>
      <c r="P2957" s="65">
        <f t="shared" si="2"/>
        <v>6</v>
      </c>
      <c r="Q2957" s="65">
        <f t="shared" si="3"/>
        <v>3</v>
      </c>
      <c r="R2957" s="65" t="str">
        <f t="shared" si="12"/>
        <v>13.481.671/0001-63</v>
      </c>
      <c r="S2957" s="84"/>
      <c r="T2957" s="84" t="str">
        <f t="shared" si="10"/>
        <v/>
      </c>
      <c r="U2957" s="84" t="str">
        <f t="shared" si="11"/>
        <v/>
      </c>
      <c r="V2957" s="65" t="str">
        <f t="shared" si="5"/>
        <v/>
      </c>
      <c r="W2957" s="84"/>
      <c r="X2957" s="84"/>
      <c r="Y2957" s="85"/>
      <c r="Z2957" s="85"/>
      <c r="AA2957" s="65" t="str">
        <f t="shared" si="6"/>
        <v/>
      </c>
      <c r="AB2957" s="65" t="str">
        <f t="shared" si="7"/>
        <v/>
      </c>
      <c r="AC2957" s="86"/>
      <c r="AD2957" s="87" t="str">
        <f t="shared" si="8"/>
        <v/>
      </c>
      <c r="AE2957" s="84"/>
      <c r="AF2957" s="86">
        <f>IF(AC2957&gt;0,AC2957,'⚙️ Config'!$B$10)</f>
        <v>0.0075</v>
      </c>
      <c r="AG2957" s="88">
        <f t="shared" si="9"/>
        <v>16896.2784</v>
      </c>
      <c r="AH2957" s="88">
        <f>AG2957*'⚙️ Config'!$B$11</f>
        <v>84481.392</v>
      </c>
      <c r="AI2957" s="88">
        <f>AH2957*'⚙️ Config'!$B$12</f>
        <v>25344.4176</v>
      </c>
      <c r="AJ2957" s="64"/>
      <c r="AK2957" s="84"/>
      <c r="AL2957" s="84"/>
      <c r="AM2957" s="84"/>
      <c r="AN2957" s="84"/>
      <c r="AO2957" s="84"/>
      <c r="AP2957" s="84"/>
      <c r="AQ2957" s="84"/>
    </row>
    <row r="2958" ht="15.0" customHeight="1">
      <c r="A2958" s="93">
        <v>2955.0</v>
      </c>
      <c r="B2958" s="94" t="s">
        <v>6340</v>
      </c>
      <c r="C2958" s="93" t="s">
        <v>141</v>
      </c>
      <c r="D2958" s="93" t="s">
        <v>6341</v>
      </c>
      <c r="E2958" s="95">
        <v>33.95</v>
      </c>
      <c r="F2958" s="93" t="s">
        <v>85</v>
      </c>
      <c r="G2958" s="93" t="s">
        <v>606</v>
      </c>
      <c r="H2958" s="96">
        <v>2250023.14</v>
      </c>
      <c r="I2958" s="93">
        <v>2.0</v>
      </c>
      <c r="J2958" s="97">
        <v>3.4</v>
      </c>
      <c r="K2958" s="94">
        <v>2024.0</v>
      </c>
      <c r="L2958" s="93" t="s">
        <v>937</v>
      </c>
      <c r="M2958" s="93">
        <v>2022.0</v>
      </c>
      <c r="N2958" s="93" t="s">
        <v>189</v>
      </c>
      <c r="O2958" s="65" t="str">
        <f t="shared" si="1"/>
        <v>487032270001</v>
      </c>
      <c r="P2958" s="65">
        <f t="shared" si="2"/>
        <v>2</v>
      </c>
      <c r="Q2958" s="65">
        <f t="shared" si="3"/>
        <v>0</v>
      </c>
      <c r="R2958" s="65" t="str">
        <f t="shared" si="12"/>
        <v>48.703.227/0001-20</v>
      </c>
      <c r="S2958" s="84"/>
      <c r="T2958" s="84" t="str">
        <f t="shared" si="10"/>
        <v/>
      </c>
      <c r="U2958" s="84" t="str">
        <f t="shared" si="11"/>
        <v/>
      </c>
      <c r="V2958" s="65" t="str">
        <f t="shared" si="5"/>
        <v/>
      </c>
      <c r="W2958" s="84"/>
      <c r="X2958" s="84"/>
      <c r="Y2958" s="85"/>
      <c r="Z2958" s="85"/>
      <c r="AA2958" s="65" t="str">
        <f t="shared" si="6"/>
        <v/>
      </c>
      <c r="AB2958" s="65" t="str">
        <f t="shared" si="7"/>
        <v/>
      </c>
      <c r="AC2958" s="86"/>
      <c r="AD2958" s="87" t="str">
        <f t="shared" si="8"/>
        <v/>
      </c>
      <c r="AE2958" s="84"/>
      <c r="AF2958" s="86">
        <f>IF(AC2958&gt;0,AC2958,'⚙️ Config'!$B$10)</f>
        <v>0.0075</v>
      </c>
      <c r="AG2958" s="88">
        <f t="shared" si="9"/>
        <v>16875.17355</v>
      </c>
      <c r="AH2958" s="88">
        <f>AG2958*'⚙️ Config'!$B$11</f>
        <v>84375.86775</v>
      </c>
      <c r="AI2958" s="88">
        <f>AH2958*'⚙️ Config'!$B$12</f>
        <v>25312.76033</v>
      </c>
      <c r="AJ2958" s="64"/>
      <c r="AK2958" s="84"/>
      <c r="AL2958" s="84"/>
      <c r="AM2958" s="84"/>
      <c r="AN2958" s="84"/>
      <c r="AO2958" s="84"/>
      <c r="AP2958" s="84"/>
      <c r="AQ2958" s="84"/>
    </row>
    <row r="2959" ht="15.0" customHeight="1">
      <c r="A2959" s="93">
        <v>2956.0</v>
      </c>
      <c r="B2959" s="94" t="s">
        <v>6342</v>
      </c>
      <c r="C2959" s="93" t="s">
        <v>141</v>
      </c>
      <c r="D2959" s="93" t="s">
        <v>6343</v>
      </c>
      <c r="E2959" s="95">
        <v>39.16</v>
      </c>
      <c r="F2959" s="93" t="s">
        <v>85</v>
      </c>
      <c r="G2959" s="93" t="s">
        <v>606</v>
      </c>
      <c r="H2959" s="96">
        <v>2249298.06</v>
      </c>
      <c r="I2959" s="93">
        <v>2.0</v>
      </c>
      <c r="J2959" s="97">
        <v>2.2</v>
      </c>
      <c r="K2959" s="94">
        <v>2024.0</v>
      </c>
      <c r="L2959" s="93" t="s">
        <v>630</v>
      </c>
      <c r="M2959" s="93">
        <v>2024.0</v>
      </c>
      <c r="N2959" s="93" t="s">
        <v>161</v>
      </c>
      <c r="O2959" s="65" t="str">
        <f t="shared" si="1"/>
        <v>348950730001</v>
      </c>
      <c r="P2959" s="65">
        <f t="shared" si="2"/>
        <v>0</v>
      </c>
      <c r="Q2959" s="65">
        <f t="shared" si="3"/>
        <v>0</v>
      </c>
      <c r="R2959" s="65" t="str">
        <f t="shared" si="12"/>
        <v>34.895.073/0001-00</v>
      </c>
      <c r="S2959" s="84"/>
      <c r="T2959" s="84" t="str">
        <f t="shared" si="10"/>
        <v/>
      </c>
      <c r="U2959" s="84" t="str">
        <f t="shared" si="11"/>
        <v/>
      </c>
      <c r="V2959" s="65" t="str">
        <f t="shared" si="5"/>
        <v/>
      </c>
      <c r="W2959" s="84"/>
      <c r="X2959" s="84"/>
      <c r="Y2959" s="85"/>
      <c r="Z2959" s="85"/>
      <c r="AA2959" s="65" t="str">
        <f t="shared" si="6"/>
        <v/>
      </c>
      <c r="AB2959" s="65" t="str">
        <f t="shared" si="7"/>
        <v/>
      </c>
      <c r="AC2959" s="86"/>
      <c r="AD2959" s="87" t="str">
        <f t="shared" si="8"/>
        <v/>
      </c>
      <c r="AE2959" s="84"/>
      <c r="AF2959" s="86">
        <f>IF(AC2959&gt;0,AC2959,'⚙️ Config'!$B$10)</f>
        <v>0.0075</v>
      </c>
      <c r="AG2959" s="88">
        <f t="shared" si="9"/>
        <v>16869.73545</v>
      </c>
      <c r="AH2959" s="88">
        <f>AG2959*'⚙️ Config'!$B$11</f>
        <v>84348.67725</v>
      </c>
      <c r="AI2959" s="88">
        <f>AH2959*'⚙️ Config'!$B$12</f>
        <v>25304.60318</v>
      </c>
      <c r="AJ2959" s="64"/>
      <c r="AK2959" s="84"/>
      <c r="AL2959" s="84"/>
      <c r="AM2959" s="84"/>
      <c r="AN2959" s="84"/>
      <c r="AO2959" s="84"/>
      <c r="AP2959" s="84"/>
      <c r="AQ2959" s="84"/>
    </row>
    <row r="2960" ht="15.0" customHeight="1">
      <c r="A2960" s="93">
        <v>2957.0</v>
      </c>
      <c r="B2960" s="94" t="s">
        <v>6344</v>
      </c>
      <c r="C2960" s="93" t="s">
        <v>141</v>
      </c>
      <c r="D2960" s="93" t="s">
        <v>6345</v>
      </c>
      <c r="E2960" s="95">
        <v>41.27</v>
      </c>
      <c r="F2960" s="93" t="s">
        <v>85</v>
      </c>
      <c r="G2960" s="93" t="s">
        <v>606</v>
      </c>
      <c r="H2960" s="96">
        <v>2245577.01</v>
      </c>
      <c r="I2960" s="93">
        <v>1.0</v>
      </c>
      <c r="J2960" s="97">
        <v>2.8</v>
      </c>
      <c r="K2960" s="94">
        <v>2023.0</v>
      </c>
      <c r="L2960" s="93" t="s">
        <v>268</v>
      </c>
      <c r="M2960" s="93">
        <v>2023.0</v>
      </c>
      <c r="N2960" s="93" t="s">
        <v>161</v>
      </c>
      <c r="O2960" s="65" t="str">
        <f t="shared" si="1"/>
        <v>613715970001</v>
      </c>
      <c r="P2960" s="65">
        <f t="shared" si="2"/>
        <v>7</v>
      </c>
      <c r="Q2960" s="65">
        <f t="shared" si="3"/>
        <v>5</v>
      </c>
      <c r="R2960" s="65" t="str">
        <f t="shared" si="12"/>
        <v>61.371.597/0001-75</v>
      </c>
      <c r="S2960" s="84"/>
      <c r="T2960" s="84" t="str">
        <f t="shared" si="10"/>
        <v/>
      </c>
      <c r="U2960" s="84" t="str">
        <f t="shared" si="11"/>
        <v/>
      </c>
      <c r="V2960" s="65" t="str">
        <f t="shared" si="5"/>
        <v/>
      </c>
      <c r="W2960" s="84"/>
      <c r="X2960" s="84"/>
      <c r="Y2960" s="85"/>
      <c r="Z2960" s="85"/>
      <c r="AA2960" s="65" t="str">
        <f t="shared" si="6"/>
        <v/>
      </c>
      <c r="AB2960" s="65" t="str">
        <f t="shared" si="7"/>
        <v/>
      </c>
      <c r="AC2960" s="86"/>
      <c r="AD2960" s="87" t="str">
        <f t="shared" si="8"/>
        <v/>
      </c>
      <c r="AE2960" s="84"/>
      <c r="AF2960" s="86">
        <f>IF(AC2960&gt;0,AC2960,'⚙️ Config'!$B$10)</f>
        <v>0.0075</v>
      </c>
      <c r="AG2960" s="88">
        <f t="shared" si="9"/>
        <v>16841.82758</v>
      </c>
      <c r="AH2960" s="88">
        <f>AG2960*'⚙️ Config'!$B$11</f>
        <v>84209.13788</v>
      </c>
      <c r="AI2960" s="88">
        <f>AH2960*'⚙️ Config'!$B$12</f>
        <v>25262.74136</v>
      </c>
      <c r="AJ2960" s="64"/>
      <c r="AK2960" s="84"/>
      <c r="AL2960" s="84"/>
      <c r="AM2960" s="84"/>
      <c r="AN2960" s="84"/>
      <c r="AO2960" s="84"/>
      <c r="AP2960" s="84"/>
      <c r="AQ2960" s="84"/>
    </row>
    <row r="2961" ht="15.0" customHeight="1">
      <c r="A2961" s="93">
        <v>2958.0</v>
      </c>
      <c r="B2961" s="94" t="s">
        <v>6346</v>
      </c>
      <c r="C2961" s="93" t="s">
        <v>141</v>
      </c>
      <c r="D2961" s="93" t="s">
        <v>6347</v>
      </c>
      <c r="E2961" s="95">
        <v>36.34</v>
      </c>
      <c r="F2961" s="93" t="s">
        <v>85</v>
      </c>
      <c r="G2961" s="93" t="s">
        <v>606</v>
      </c>
      <c r="H2961" s="96">
        <v>2245301.83</v>
      </c>
      <c r="I2961" s="93">
        <v>1.0</v>
      </c>
      <c r="J2961" s="97">
        <v>3.8</v>
      </c>
      <c r="K2961" s="94">
        <v>2022.0</v>
      </c>
      <c r="L2961" s="93" t="s">
        <v>202</v>
      </c>
      <c r="M2961" s="93">
        <v>2022.0</v>
      </c>
      <c r="N2961" s="93" t="s">
        <v>145</v>
      </c>
      <c r="O2961" s="65" t="str">
        <f t="shared" si="1"/>
        <v>508964480001</v>
      </c>
      <c r="P2961" s="65">
        <f t="shared" si="2"/>
        <v>0</v>
      </c>
      <c r="Q2961" s="65">
        <f t="shared" si="3"/>
        <v>3</v>
      </c>
      <c r="R2961" s="65" t="str">
        <f t="shared" si="12"/>
        <v>50.896.448/0001-03</v>
      </c>
      <c r="S2961" s="84"/>
      <c r="T2961" s="84" t="str">
        <f t="shared" si="10"/>
        <v/>
      </c>
      <c r="U2961" s="84" t="str">
        <f t="shared" si="11"/>
        <v/>
      </c>
      <c r="V2961" s="65" t="str">
        <f t="shared" si="5"/>
        <v/>
      </c>
      <c r="W2961" s="84"/>
      <c r="X2961" s="84"/>
      <c r="Y2961" s="85"/>
      <c r="Z2961" s="85"/>
      <c r="AA2961" s="65" t="str">
        <f t="shared" si="6"/>
        <v/>
      </c>
      <c r="AB2961" s="65" t="str">
        <f t="shared" si="7"/>
        <v/>
      </c>
      <c r="AC2961" s="86"/>
      <c r="AD2961" s="87" t="str">
        <f t="shared" si="8"/>
        <v/>
      </c>
      <c r="AE2961" s="84"/>
      <c r="AF2961" s="86">
        <f>IF(AC2961&gt;0,AC2961,'⚙️ Config'!$B$10)</f>
        <v>0.0075</v>
      </c>
      <c r="AG2961" s="88">
        <f t="shared" si="9"/>
        <v>16839.76373</v>
      </c>
      <c r="AH2961" s="88">
        <f>AG2961*'⚙️ Config'!$B$11</f>
        <v>84198.81863</v>
      </c>
      <c r="AI2961" s="88">
        <f>AH2961*'⚙️ Config'!$B$12</f>
        <v>25259.64559</v>
      </c>
      <c r="AJ2961" s="64"/>
      <c r="AK2961" s="84"/>
      <c r="AL2961" s="84"/>
      <c r="AM2961" s="84"/>
      <c r="AN2961" s="84"/>
      <c r="AO2961" s="84"/>
      <c r="AP2961" s="84"/>
      <c r="AQ2961" s="84"/>
    </row>
    <row r="2962" ht="15.0" customHeight="1">
      <c r="A2962" s="93">
        <v>2959.0</v>
      </c>
      <c r="B2962" s="94" t="s">
        <v>6348</v>
      </c>
      <c r="C2962" s="93" t="s">
        <v>141</v>
      </c>
      <c r="D2962" s="93" t="s">
        <v>6349</v>
      </c>
      <c r="E2962" s="95">
        <v>41.27</v>
      </c>
      <c r="F2962" s="93" t="s">
        <v>85</v>
      </c>
      <c r="G2962" s="93" t="s">
        <v>606</v>
      </c>
      <c r="H2962" s="96">
        <v>2245018.87</v>
      </c>
      <c r="I2962" s="93">
        <v>1.0</v>
      </c>
      <c r="J2962" s="97">
        <v>2.8</v>
      </c>
      <c r="K2962" s="94">
        <v>2023.0</v>
      </c>
      <c r="L2962" s="93" t="s">
        <v>202</v>
      </c>
      <c r="M2962" s="93">
        <v>2023.0</v>
      </c>
      <c r="N2962" s="93" t="s">
        <v>161</v>
      </c>
      <c r="O2962" s="65" t="str">
        <f t="shared" si="1"/>
        <v>110697900001</v>
      </c>
      <c r="P2962" s="65">
        <f t="shared" si="2"/>
        <v>8</v>
      </c>
      <c r="Q2962" s="65">
        <f t="shared" si="3"/>
        <v>8</v>
      </c>
      <c r="R2962" s="65" t="str">
        <f t="shared" si="12"/>
        <v>11.069.790/0001-88</v>
      </c>
      <c r="S2962" s="84"/>
      <c r="T2962" s="84" t="str">
        <f t="shared" si="10"/>
        <v/>
      </c>
      <c r="U2962" s="84" t="str">
        <f t="shared" si="11"/>
        <v/>
      </c>
      <c r="V2962" s="65" t="str">
        <f t="shared" si="5"/>
        <v/>
      </c>
      <c r="W2962" s="84"/>
      <c r="X2962" s="84"/>
      <c r="Y2962" s="85"/>
      <c r="Z2962" s="85"/>
      <c r="AA2962" s="65" t="str">
        <f t="shared" si="6"/>
        <v/>
      </c>
      <c r="AB2962" s="65" t="str">
        <f t="shared" si="7"/>
        <v/>
      </c>
      <c r="AC2962" s="86"/>
      <c r="AD2962" s="87" t="str">
        <f t="shared" si="8"/>
        <v/>
      </c>
      <c r="AE2962" s="84"/>
      <c r="AF2962" s="86">
        <f>IF(AC2962&gt;0,AC2962,'⚙️ Config'!$B$10)</f>
        <v>0.0075</v>
      </c>
      <c r="AG2962" s="88">
        <f t="shared" si="9"/>
        <v>16837.64153</v>
      </c>
      <c r="AH2962" s="88">
        <f>AG2962*'⚙️ Config'!$B$11</f>
        <v>84188.20763</v>
      </c>
      <c r="AI2962" s="88">
        <f>AH2962*'⚙️ Config'!$B$12</f>
        <v>25256.46229</v>
      </c>
      <c r="AJ2962" s="64"/>
      <c r="AK2962" s="84"/>
      <c r="AL2962" s="84"/>
      <c r="AM2962" s="84"/>
      <c r="AN2962" s="84"/>
      <c r="AO2962" s="84"/>
      <c r="AP2962" s="84"/>
      <c r="AQ2962" s="84"/>
    </row>
    <row r="2963" ht="15.0" customHeight="1">
      <c r="A2963" s="93">
        <v>2960.0</v>
      </c>
      <c r="B2963" s="94" t="s">
        <v>6350</v>
      </c>
      <c r="C2963" s="93" t="s">
        <v>141</v>
      </c>
      <c r="D2963" s="93" t="s">
        <v>6351</v>
      </c>
      <c r="E2963" s="95">
        <v>35.97</v>
      </c>
      <c r="F2963" s="93" t="s">
        <v>85</v>
      </c>
      <c r="G2963" s="93" t="s">
        <v>606</v>
      </c>
      <c r="H2963" s="96">
        <v>2241993.31</v>
      </c>
      <c r="I2963" s="93">
        <v>1.0</v>
      </c>
      <c r="J2963" s="97">
        <v>3.9</v>
      </c>
      <c r="K2963" s="94">
        <v>2022.0</v>
      </c>
      <c r="L2963" s="93" t="s">
        <v>630</v>
      </c>
      <c r="M2963" s="93">
        <v>2022.0</v>
      </c>
      <c r="N2963" s="93" t="s">
        <v>161</v>
      </c>
      <c r="O2963" s="65" t="str">
        <f t="shared" si="1"/>
        <v>206954480001</v>
      </c>
      <c r="P2963" s="65">
        <f t="shared" si="2"/>
        <v>8</v>
      </c>
      <c r="Q2963" s="65">
        <f t="shared" si="3"/>
        <v>4</v>
      </c>
      <c r="R2963" s="65" t="str">
        <f t="shared" si="12"/>
        <v>20.695.448/0001-84</v>
      </c>
      <c r="S2963" s="84"/>
      <c r="T2963" s="84" t="str">
        <f t="shared" si="10"/>
        <v/>
      </c>
      <c r="U2963" s="84" t="str">
        <f t="shared" si="11"/>
        <v/>
      </c>
      <c r="V2963" s="65" t="str">
        <f t="shared" si="5"/>
        <v/>
      </c>
      <c r="W2963" s="84"/>
      <c r="X2963" s="84"/>
      <c r="Y2963" s="85"/>
      <c r="Z2963" s="85"/>
      <c r="AA2963" s="65" t="str">
        <f t="shared" si="6"/>
        <v/>
      </c>
      <c r="AB2963" s="65" t="str">
        <f t="shared" si="7"/>
        <v/>
      </c>
      <c r="AC2963" s="86"/>
      <c r="AD2963" s="87" t="str">
        <f t="shared" si="8"/>
        <v/>
      </c>
      <c r="AE2963" s="84"/>
      <c r="AF2963" s="86">
        <f>IF(AC2963&gt;0,AC2963,'⚙️ Config'!$B$10)</f>
        <v>0.0075</v>
      </c>
      <c r="AG2963" s="88">
        <f t="shared" si="9"/>
        <v>16814.94983</v>
      </c>
      <c r="AH2963" s="88">
        <f>AG2963*'⚙️ Config'!$B$11</f>
        <v>84074.74913</v>
      </c>
      <c r="AI2963" s="88">
        <f>AH2963*'⚙️ Config'!$B$12</f>
        <v>25222.42474</v>
      </c>
      <c r="AJ2963" s="64"/>
      <c r="AK2963" s="84"/>
      <c r="AL2963" s="84"/>
      <c r="AM2963" s="84"/>
      <c r="AN2963" s="84"/>
      <c r="AO2963" s="84"/>
      <c r="AP2963" s="84"/>
      <c r="AQ2963" s="84"/>
    </row>
    <row r="2964" ht="15.0" customHeight="1">
      <c r="A2964" s="93">
        <v>2961.0</v>
      </c>
      <c r="B2964" s="94" t="s">
        <v>6352</v>
      </c>
      <c r="C2964" s="93" t="s">
        <v>141</v>
      </c>
      <c r="D2964" s="93" t="s">
        <v>6353</v>
      </c>
      <c r="E2964" s="95">
        <v>44.2</v>
      </c>
      <c r="F2964" s="93" t="s">
        <v>85</v>
      </c>
      <c r="G2964" s="93" t="s">
        <v>606</v>
      </c>
      <c r="H2964" s="96">
        <v>2234737.15</v>
      </c>
      <c r="I2964" s="93">
        <v>1.0</v>
      </c>
      <c r="J2964" s="97">
        <v>2.4</v>
      </c>
      <c r="K2964" s="94">
        <v>2023.0</v>
      </c>
      <c r="L2964" s="93" t="s">
        <v>197</v>
      </c>
      <c r="M2964" s="93">
        <v>2023.0</v>
      </c>
      <c r="N2964" s="93" t="s">
        <v>145</v>
      </c>
      <c r="O2964" s="65" t="str">
        <f t="shared" si="1"/>
        <v>284030090001</v>
      </c>
      <c r="P2964" s="65">
        <f t="shared" si="2"/>
        <v>6</v>
      </c>
      <c r="Q2964" s="65">
        <f t="shared" si="3"/>
        <v>2</v>
      </c>
      <c r="R2964" s="65" t="str">
        <f t="shared" si="12"/>
        <v>28.403.009/0001-62</v>
      </c>
      <c r="S2964" s="84"/>
      <c r="T2964" s="84" t="str">
        <f t="shared" si="10"/>
        <v/>
      </c>
      <c r="U2964" s="84" t="str">
        <f t="shared" si="11"/>
        <v/>
      </c>
      <c r="V2964" s="65" t="str">
        <f t="shared" si="5"/>
        <v/>
      </c>
      <c r="W2964" s="84"/>
      <c r="X2964" s="84"/>
      <c r="Y2964" s="85"/>
      <c r="Z2964" s="85"/>
      <c r="AA2964" s="65" t="str">
        <f t="shared" si="6"/>
        <v/>
      </c>
      <c r="AB2964" s="65" t="str">
        <f t="shared" si="7"/>
        <v/>
      </c>
      <c r="AC2964" s="86"/>
      <c r="AD2964" s="87" t="str">
        <f t="shared" si="8"/>
        <v/>
      </c>
      <c r="AE2964" s="84"/>
      <c r="AF2964" s="86">
        <f>IF(AC2964&gt;0,AC2964,'⚙️ Config'!$B$10)</f>
        <v>0.0075</v>
      </c>
      <c r="AG2964" s="88">
        <f t="shared" si="9"/>
        <v>16760.52863</v>
      </c>
      <c r="AH2964" s="88">
        <f>AG2964*'⚙️ Config'!$B$11</f>
        <v>83802.64313</v>
      </c>
      <c r="AI2964" s="88">
        <f>AH2964*'⚙️ Config'!$B$12</f>
        <v>25140.79294</v>
      </c>
      <c r="AJ2964" s="64"/>
      <c r="AK2964" s="84"/>
      <c r="AL2964" s="84"/>
      <c r="AM2964" s="84"/>
      <c r="AN2964" s="84"/>
      <c r="AO2964" s="84"/>
      <c r="AP2964" s="84"/>
      <c r="AQ2964" s="84"/>
    </row>
    <row r="2965" ht="15.0" customHeight="1">
      <c r="A2965" s="93">
        <v>2962.0</v>
      </c>
      <c r="B2965" s="94" t="s">
        <v>6354</v>
      </c>
      <c r="C2965" s="93" t="s">
        <v>141</v>
      </c>
      <c r="D2965" s="93" t="s">
        <v>6355</v>
      </c>
      <c r="E2965" s="95">
        <v>40.65</v>
      </c>
      <c r="F2965" s="93" t="s">
        <v>85</v>
      </c>
      <c r="G2965" s="93" t="s">
        <v>606</v>
      </c>
      <c r="H2965" s="96">
        <v>2233101.84</v>
      </c>
      <c r="I2965" s="93">
        <v>1.0</v>
      </c>
      <c r="J2965" s="97">
        <v>2.9</v>
      </c>
      <c r="K2965" s="94">
        <v>2023.0</v>
      </c>
      <c r="L2965" s="93" t="s">
        <v>202</v>
      </c>
      <c r="M2965" s="93">
        <v>2023.0</v>
      </c>
      <c r="N2965" s="93" t="s">
        <v>161</v>
      </c>
      <c r="O2965" s="65" t="str">
        <f t="shared" si="1"/>
        <v>034651510001</v>
      </c>
      <c r="P2965" s="65">
        <f t="shared" si="2"/>
        <v>0</v>
      </c>
      <c r="Q2965" s="65">
        <f t="shared" si="3"/>
        <v>3</v>
      </c>
      <c r="R2965" s="65" t="str">
        <f t="shared" si="12"/>
        <v>03.465.151/0001-03</v>
      </c>
      <c r="S2965" s="84"/>
      <c r="T2965" s="84" t="str">
        <f t="shared" si="10"/>
        <v/>
      </c>
      <c r="U2965" s="84" t="str">
        <f t="shared" si="11"/>
        <v/>
      </c>
      <c r="V2965" s="65" t="str">
        <f t="shared" si="5"/>
        <v/>
      </c>
      <c r="W2965" s="84"/>
      <c r="X2965" s="84"/>
      <c r="Y2965" s="85"/>
      <c r="Z2965" s="85"/>
      <c r="AA2965" s="65" t="str">
        <f t="shared" si="6"/>
        <v/>
      </c>
      <c r="AB2965" s="65" t="str">
        <f t="shared" si="7"/>
        <v/>
      </c>
      <c r="AC2965" s="86"/>
      <c r="AD2965" s="87" t="str">
        <f t="shared" si="8"/>
        <v/>
      </c>
      <c r="AE2965" s="84"/>
      <c r="AF2965" s="86">
        <f>IF(AC2965&gt;0,AC2965,'⚙️ Config'!$B$10)</f>
        <v>0.0075</v>
      </c>
      <c r="AG2965" s="88">
        <f t="shared" si="9"/>
        <v>16748.2638</v>
      </c>
      <c r="AH2965" s="88">
        <f>AG2965*'⚙️ Config'!$B$11</f>
        <v>83741.319</v>
      </c>
      <c r="AI2965" s="88">
        <f>AH2965*'⚙️ Config'!$B$12</f>
        <v>25122.3957</v>
      </c>
      <c r="AJ2965" s="64"/>
      <c r="AK2965" s="84"/>
      <c r="AL2965" s="84"/>
      <c r="AM2965" s="84"/>
      <c r="AN2965" s="84"/>
      <c r="AO2965" s="84"/>
      <c r="AP2965" s="84"/>
      <c r="AQ2965" s="84"/>
    </row>
    <row r="2966" ht="15.0" customHeight="1">
      <c r="A2966" s="93">
        <v>2963.0</v>
      </c>
      <c r="B2966" s="94" t="s">
        <v>6356</v>
      </c>
      <c r="C2966" s="93" t="s">
        <v>141</v>
      </c>
      <c r="D2966" s="93" t="s">
        <v>6357</v>
      </c>
      <c r="E2966" s="95">
        <v>40.65</v>
      </c>
      <c r="F2966" s="93" t="s">
        <v>85</v>
      </c>
      <c r="G2966" s="93" t="s">
        <v>606</v>
      </c>
      <c r="H2966" s="96">
        <v>2231174.97</v>
      </c>
      <c r="I2966" s="93">
        <v>1.0</v>
      </c>
      <c r="J2966" s="97">
        <v>2.9</v>
      </c>
      <c r="K2966" s="94">
        <v>2023.0</v>
      </c>
      <c r="L2966" s="93" t="s">
        <v>630</v>
      </c>
      <c r="M2966" s="93">
        <v>2023.0</v>
      </c>
      <c r="N2966" s="93" t="s">
        <v>161</v>
      </c>
      <c r="O2966" s="65" t="str">
        <f t="shared" si="1"/>
        <v>000140550001</v>
      </c>
      <c r="P2966" s="65">
        <f t="shared" si="2"/>
        <v>5</v>
      </c>
      <c r="Q2966" s="65">
        <f t="shared" si="3"/>
        <v>0</v>
      </c>
      <c r="R2966" s="65" t="str">
        <f t="shared" si="12"/>
        <v>00.014.055/0001-50</v>
      </c>
      <c r="S2966" s="84"/>
      <c r="T2966" s="84" t="str">
        <f t="shared" si="10"/>
        <v/>
      </c>
      <c r="U2966" s="84" t="str">
        <f t="shared" si="11"/>
        <v/>
      </c>
      <c r="V2966" s="65" t="str">
        <f t="shared" si="5"/>
        <v/>
      </c>
      <c r="W2966" s="84"/>
      <c r="X2966" s="84"/>
      <c r="Y2966" s="85"/>
      <c r="Z2966" s="85"/>
      <c r="AA2966" s="65" t="str">
        <f t="shared" si="6"/>
        <v/>
      </c>
      <c r="AB2966" s="65" t="str">
        <f t="shared" si="7"/>
        <v/>
      </c>
      <c r="AC2966" s="86"/>
      <c r="AD2966" s="87" t="str">
        <f t="shared" si="8"/>
        <v/>
      </c>
      <c r="AE2966" s="84"/>
      <c r="AF2966" s="86">
        <f>IF(AC2966&gt;0,AC2966,'⚙️ Config'!$B$10)</f>
        <v>0.0075</v>
      </c>
      <c r="AG2966" s="88">
        <f t="shared" si="9"/>
        <v>16733.81228</v>
      </c>
      <c r="AH2966" s="88">
        <f>AG2966*'⚙️ Config'!$B$11</f>
        <v>83669.06138</v>
      </c>
      <c r="AI2966" s="88">
        <f>AH2966*'⚙️ Config'!$B$12</f>
        <v>25100.71841</v>
      </c>
      <c r="AJ2966" s="64"/>
      <c r="AK2966" s="84"/>
      <c r="AL2966" s="84"/>
      <c r="AM2966" s="84"/>
      <c r="AN2966" s="84"/>
      <c r="AO2966" s="84"/>
      <c r="AP2966" s="84"/>
      <c r="AQ2966" s="84"/>
    </row>
    <row r="2967" ht="15.0" customHeight="1">
      <c r="A2967" s="93">
        <v>2964.0</v>
      </c>
      <c r="B2967" s="94" t="s">
        <v>6358</v>
      </c>
      <c r="C2967" s="93" t="s">
        <v>141</v>
      </c>
      <c r="D2967" s="93" t="s">
        <v>6359</v>
      </c>
      <c r="E2967" s="95">
        <v>37.13</v>
      </c>
      <c r="F2967" s="93" t="s">
        <v>85</v>
      </c>
      <c r="G2967" s="93" t="s">
        <v>606</v>
      </c>
      <c r="H2967" s="96">
        <v>2230408.66</v>
      </c>
      <c r="I2967" s="93">
        <v>1.0</v>
      </c>
      <c r="J2967" s="97">
        <v>3.6</v>
      </c>
      <c r="K2967" s="94">
        <v>2022.0</v>
      </c>
      <c r="L2967" s="93" t="s">
        <v>448</v>
      </c>
      <c r="M2967" s="93">
        <v>2022.0</v>
      </c>
      <c r="N2967" s="93" t="s">
        <v>342</v>
      </c>
      <c r="O2967" s="65" t="str">
        <f t="shared" si="1"/>
        <v>077496510001</v>
      </c>
      <c r="P2967" s="65">
        <f t="shared" si="2"/>
        <v>2</v>
      </c>
      <c r="Q2967" s="65">
        <f t="shared" si="3"/>
        <v>8</v>
      </c>
      <c r="R2967" s="65" t="str">
        <f t="shared" si="12"/>
        <v>07.749.651/0001-28</v>
      </c>
      <c r="S2967" s="84"/>
      <c r="T2967" s="84" t="str">
        <f t="shared" si="10"/>
        <v/>
      </c>
      <c r="U2967" s="84" t="str">
        <f t="shared" si="11"/>
        <v/>
      </c>
      <c r="V2967" s="65" t="str">
        <f t="shared" si="5"/>
        <v/>
      </c>
      <c r="W2967" s="84"/>
      <c r="X2967" s="84"/>
      <c r="Y2967" s="85"/>
      <c r="Z2967" s="85"/>
      <c r="AA2967" s="65" t="str">
        <f t="shared" si="6"/>
        <v/>
      </c>
      <c r="AB2967" s="65" t="str">
        <f t="shared" si="7"/>
        <v/>
      </c>
      <c r="AC2967" s="86"/>
      <c r="AD2967" s="87" t="str">
        <f t="shared" si="8"/>
        <v/>
      </c>
      <c r="AE2967" s="84"/>
      <c r="AF2967" s="86">
        <f>IF(AC2967&gt;0,AC2967,'⚙️ Config'!$B$10)</f>
        <v>0.0075</v>
      </c>
      <c r="AG2967" s="88">
        <f t="shared" si="9"/>
        <v>16728.06495</v>
      </c>
      <c r="AH2967" s="88">
        <f>AG2967*'⚙️ Config'!$B$11</f>
        <v>83640.32475</v>
      </c>
      <c r="AI2967" s="88">
        <f>AH2967*'⚙️ Config'!$B$12</f>
        <v>25092.09743</v>
      </c>
      <c r="AJ2967" s="64"/>
      <c r="AK2967" s="84"/>
      <c r="AL2967" s="84"/>
      <c r="AM2967" s="84"/>
      <c r="AN2967" s="84"/>
      <c r="AO2967" s="84"/>
      <c r="AP2967" s="84"/>
      <c r="AQ2967" s="84"/>
    </row>
    <row r="2968" ht="15.0" customHeight="1">
      <c r="A2968" s="93">
        <v>2965.0</v>
      </c>
      <c r="B2968" s="94" t="s">
        <v>6360</v>
      </c>
      <c r="C2968" s="93" t="s">
        <v>141</v>
      </c>
      <c r="D2968" s="93" t="s">
        <v>6361</v>
      </c>
      <c r="E2968" s="95">
        <v>40.06</v>
      </c>
      <c r="F2968" s="93" t="s">
        <v>85</v>
      </c>
      <c r="G2968" s="93" t="s">
        <v>606</v>
      </c>
      <c r="H2968" s="96">
        <v>2228468.55</v>
      </c>
      <c r="I2968" s="93">
        <v>1.0</v>
      </c>
      <c r="J2968" s="97">
        <v>3.0</v>
      </c>
      <c r="K2968" s="94">
        <v>2023.0</v>
      </c>
      <c r="L2968" s="93" t="s">
        <v>448</v>
      </c>
      <c r="M2968" s="93">
        <v>2023.0</v>
      </c>
      <c r="N2968" s="93" t="s">
        <v>161</v>
      </c>
      <c r="O2968" s="65" t="str">
        <f t="shared" si="1"/>
        <v>438714640001</v>
      </c>
      <c r="P2968" s="65">
        <f t="shared" si="2"/>
        <v>8</v>
      </c>
      <c r="Q2968" s="65">
        <f t="shared" si="3"/>
        <v>6</v>
      </c>
      <c r="R2968" s="65" t="str">
        <f t="shared" si="12"/>
        <v>43.871.464/0001-86</v>
      </c>
      <c r="S2968" s="84"/>
      <c r="T2968" s="84" t="str">
        <f t="shared" si="10"/>
        <v/>
      </c>
      <c r="U2968" s="84" t="str">
        <f t="shared" si="11"/>
        <v/>
      </c>
      <c r="V2968" s="65" t="str">
        <f t="shared" si="5"/>
        <v/>
      </c>
      <c r="W2968" s="84"/>
      <c r="X2968" s="84"/>
      <c r="Y2968" s="85"/>
      <c r="Z2968" s="85"/>
      <c r="AA2968" s="65" t="str">
        <f t="shared" si="6"/>
        <v/>
      </c>
      <c r="AB2968" s="65" t="str">
        <f t="shared" si="7"/>
        <v/>
      </c>
      <c r="AC2968" s="86"/>
      <c r="AD2968" s="87" t="str">
        <f t="shared" si="8"/>
        <v/>
      </c>
      <c r="AE2968" s="84"/>
      <c r="AF2968" s="86">
        <f>IF(AC2968&gt;0,AC2968,'⚙️ Config'!$B$10)</f>
        <v>0.0075</v>
      </c>
      <c r="AG2968" s="88">
        <f t="shared" si="9"/>
        <v>16713.51413</v>
      </c>
      <c r="AH2968" s="88">
        <f>AG2968*'⚙️ Config'!$B$11</f>
        <v>83567.57063</v>
      </c>
      <c r="AI2968" s="88">
        <f>AH2968*'⚙️ Config'!$B$12</f>
        <v>25070.27119</v>
      </c>
      <c r="AJ2968" s="64"/>
      <c r="AK2968" s="84"/>
      <c r="AL2968" s="84"/>
      <c r="AM2968" s="84"/>
      <c r="AN2968" s="84"/>
      <c r="AO2968" s="84"/>
      <c r="AP2968" s="84"/>
      <c r="AQ2968" s="84"/>
    </row>
    <row r="2969" ht="15.0" customHeight="1">
      <c r="A2969" s="93">
        <v>2966.0</v>
      </c>
      <c r="B2969" s="94" t="s">
        <v>6362</v>
      </c>
      <c r="C2969" s="93" t="s">
        <v>141</v>
      </c>
      <c r="D2969" s="93" t="s">
        <v>6363</v>
      </c>
      <c r="E2969" s="95">
        <v>35.46</v>
      </c>
      <c r="F2969" s="93" t="s">
        <v>85</v>
      </c>
      <c r="G2969" s="93" t="s">
        <v>606</v>
      </c>
      <c r="H2969" s="96">
        <v>2221493.99</v>
      </c>
      <c r="I2969" s="93">
        <v>2.0</v>
      </c>
      <c r="J2969" s="97">
        <v>2.6</v>
      </c>
      <c r="K2969" s="94">
        <v>2024.0</v>
      </c>
      <c r="L2969" s="93" t="s">
        <v>448</v>
      </c>
      <c r="M2969" s="93">
        <v>2023.0</v>
      </c>
      <c r="N2969" s="93" t="s">
        <v>161</v>
      </c>
      <c r="O2969" s="65" t="str">
        <f t="shared" si="1"/>
        <v>000206060001</v>
      </c>
      <c r="P2969" s="65">
        <f t="shared" si="2"/>
        <v>9</v>
      </c>
      <c r="Q2969" s="65">
        <f t="shared" si="3"/>
        <v>9</v>
      </c>
      <c r="R2969" s="65" t="str">
        <f t="shared" si="12"/>
        <v>00.020.606/0001-99</v>
      </c>
      <c r="S2969" s="84"/>
      <c r="T2969" s="84" t="str">
        <f t="shared" si="10"/>
        <v/>
      </c>
      <c r="U2969" s="84" t="str">
        <f t="shared" si="11"/>
        <v/>
      </c>
      <c r="V2969" s="65" t="str">
        <f t="shared" si="5"/>
        <v/>
      </c>
      <c r="W2969" s="84"/>
      <c r="X2969" s="84"/>
      <c r="Y2969" s="85"/>
      <c r="Z2969" s="85"/>
      <c r="AA2969" s="65" t="str">
        <f t="shared" si="6"/>
        <v/>
      </c>
      <c r="AB2969" s="65" t="str">
        <f t="shared" si="7"/>
        <v/>
      </c>
      <c r="AC2969" s="86"/>
      <c r="AD2969" s="87" t="str">
        <f t="shared" si="8"/>
        <v/>
      </c>
      <c r="AE2969" s="84"/>
      <c r="AF2969" s="86">
        <f>IF(AC2969&gt;0,AC2969,'⚙️ Config'!$B$10)</f>
        <v>0.0075</v>
      </c>
      <c r="AG2969" s="88">
        <f t="shared" si="9"/>
        <v>16661.20493</v>
      </c>
      <c r="AH2969" s="88">
        <f>AG2969*'⚙️ Config'!$B$11</f>
        <v>83306.02463</v>
      </c>
      <c r="AI2969" s="88">
        <f>AH2969*'⚙️ Config'!$B$12</f>
        <v>24991.80739</v>
      </c>
      <c r="AJ2969" s="64"/>
      <c r="AK2969" s="84"/>
      <c r="AL2969" s="84"/>
      <c r="AM2969" s="84"/>
      <c r="AN2969" s="84"/>
      <c r="AO2969" s="84"/>
      <c r="AP2969" s="84"/>
      <c r="AQ2969" s="84"/>
    </row>
    <row r="2970" ht="15.0" customHeight="1">
      <c r="A2970" s="93">
        <v>2967.0</v>
      </c>
      <c r="B2970" s="94" t="s">
        <v>6364</v>
      </c>
      <c r="C2970" s="93" t="s">
        <v>141</v>
      </c>
      <c r="D2970" s="93" t="s">
        <v>6365</v>
      </c>
      <c r="E2970" s="95">
        <v>36.73</v>
      </c>
      <c r="F2970" s="93" t="s">
        <v>85</v>
      </c>
      <c r="G2970" s="93" t="s">
        <v>606</v>
      </c>
      <c r="H2970" s="96">
        <v>2219392.12</v>
      </c>
      <c r="I2970" s="93">
        <v>1.0</v>
      </c>
      <c r="J2970" s="97">
        <v>3.7</v>
      </c>
      <c r="K2970" s="94">
        <v>2022.0</v>
      </c>
      <c r="L2970" s="93" t="s">
        <v>630</v>
      </c>
      <c r="M2970" s="93">
        <v>2022.0</v>
      </c>
      <c r="N2970" s="93" t="s">
        <v>161</v>
      </c>
      <c r="O2970" s="65" t="str">
        <f t="shared" si="1"/>
        <v>102368940001</v>
      </c>
      <c r="P2970" s="65">
        <f t="shared" si="2"/>
        <v>7</v>
      </c>
      <c r="Q2970" s="65">
        <f t="shared" si="3"/>
        <v>7</v>
      </c>
      <c r="R2970" s="65" t="str">
        <f t="shared" si="12"/>
        <v>10.236.894/0001-77</v>
      </c>
      <c r="S2970" s="84"/>
      <c r="T2970" s="84" t="str">
        <f t="shared" si="10"/>
        <v/>
      </c>
      <c r="U2970" s="84" t="str">
        <f t="shared" si="11"/>
        <v/>
      </c>
      <c r="V2970" s="65" t="str">
        <f t="shared" si="5"/>
        <v/>
      </c>
      <c r="W2970" s="84"/>
      <c r="X2970" s="84"/>
      <c r="Y2970" s="85"/>
      <c r="Z2970" s="85"/>
      <c r="AA2970" s="65" t="str">
        <f t="shared" si="6"/>
        <v/>
      </c>
      <c r="AB2970" s="65" t="str">
        <f t="shared" si="7"/>
        <v/>
      </c>
      <c r="AC2970" s="86"/>
      <c r="AD2970" s="87" t="str">
        <f t="shared" si="8"/>
        <v/>
      </c>
      <c r="AE2970" s="84"/>
      <c r="AF2970" s="86">
        <f>IF(AC2970&gt;0,AC2970,'⚙️ Config'!$B$10)</f>
        <v>0.0075</v>
      </c>
      <c r="AG2970" s="88">
        <f t="shared" si="9"/>
        <v>16645.4409</v>
      </c>
      <c r="AH2970" s="88">
        <f>AG2970*'⚙️ Config'!$B$11</f>
        <v>83227.2045</v>
      </c>
      <c r="AI2970" s="88">
        <f>AH2970*'⚙️ Config'!$B$12</f>
        <v>24968.16135</v>
      </c>
      <c r="AJ2970" s="64"/>
      <c r="AK2970" s="84"/>
      <c r="AL2970" s="84"/>
      <c r="AM2970" s="84"/>
      <c r="AN2970" s="84"/>
      <c r="AO2970" s="84"/>
      <c r="AP2970" s="84"/>
      <c r="AQ2970" s="84"/>
    </row>
    <row r="2971" ht="15.0" customHeight="1">
      <c r="A2971" s="93">
        <v>2968.0</v>
      </c>
      <c r="B2971" s="94" t="s">
        <v>6366</v>
      </c>
      <c r="C2971" s="93" t="s">
        <v>141</v>
      </c>
      <c r="D2971" s="93" t="s">
        <v>6367</v>
      </c>
      <c r="E2971" s="95">
        <v>31.58</v>
      </c>
      <c r="F2971" s="93" t="s">
        <v>85</v>
      </c>
      <c r="G2971" s="93" t="s">
        <v>606</v>
      </c>
      <c r="H2971" s="96">
        <v>2217389.6</v>
      </c>
      <c r="I2971" s="93">
        <v>2.0</v>
      </c>
      <c r="J2971" s="97">
        <v>3.2</v>
      </c>
      <c r="K2971" s="94">
        <v>2023.0</v>
      </c>
      <c r="L2971" s="93" t="s">
        <v>268</v>
      </c>
      <c r="M2971" s="93">
        <v>2023.0</v>
      </c>
      <c r="N2971" s="93" t="s">
        <v>161</v>
      </c>
      <c r="O2971" s="65" t="str">
        <f t="shared" si="1"/>
        <v>082525580001</v>
      </c>
      <c r="P2971" s="65">
        <f t="shared" si="2"/>
        <v>7</v>
      </c>
      <c r="Q2971" s="65">
        <f t="shared" si="3"/>
        <v>6</v>
      </c>
      <c r="R2971" s="65" t="str">
        <f t="shared" si="12"/>
        <v>08.252.558/0001-76</v>
      </c>
      <c r="S2971" s="84"/>
      <c r="T2971" s="84" t="str">
        <f t="shared" si="10"/>
        <v/>
      </c>
      <c r="U2971" s="84" t="str">
        <f t="shared" si="11"/>
        <v/>
      </c>
      <c r="V2971" s="65" t="str">
        <f t="shared" si="5"/>
        <v/>
      </c>
      <c r="W2971" s="84"/>
      <c r="X2971" s="84"/>
      <c r="Y2971" s="85"/>
      <c r="Z2971" s="85"/>
      <c r="AA2971" s="65" t="str">
        <f t="shared" si="6"/>
        <v/>
      </c>
      <c r="AB2971" s="65" t="str">
        <f t="shared" si="7"/>
        <v/>
      </c>
      <c r="AC2971" s="86"/>
      <c r="AD2971" s="87" t="str">
        <f t="shared" si="8"/>
        <v/>
      </c>
      <c r="AE2971" s="84"/>
      <c r="AF2971" s="86">
        <f>IF(AC2971&gt;0,AC2971,'⚙️ Config'!$B$10)</f>
        <v>0.0075</v>
      </c>
      <c r="AG2971" s="88">
        <f t="shared" si="9"/>
        <v>16630.422</v>
      </c>
      <c r="AH2971" s="88">
        <f>AG2971*'⚙️ Config'!$B$11</f>
        <v>83152.11</v>
      </c>
      <c r="AI2971" s="88">
        <f>AH2971*'⚙️ Config'!$B$12</f>
        <v>24945.633</v>
      </c>
      <c r="AJ2971" s="64"/>
      <c r="AK2971" s="84"/>
      <c r="AL2971" s="84"/>
      <c r="AM2971" s="84"/>
      <c r="AN2971" s="84"/>
      <c r="AO2971" s="84"/>
      <c r="AP2971" s="84"/>
      <c r="AQ2971" s="84"/>
    </row>
    <row r="2972" ht="15.0" customHeight="1">
      <c r="A2972" s="93">
        <v>2969.0</v>
      </c>
      <c r="B2972" s="94" t="s">
        <v>6368</v>
      </c>
      <c r="C2972" s="93" t="s">
        <v>141</v>
      </c>
      <c r="D2972" s="93" t="s">
        <v>6369</v>
      </c>
      <c r="E2972" s="95">
        <v>37.56</v>
      </c>
      <c r="F2972" s="93" t="s">
        <v>85</v>
      </c>
      <c r="G2972" s="93" t="s">
        <v>606</v>
      </c>
      <c r="H2972" s="96">
        <v>2213249.11</v>
      </c>
      <c r="I2972" s="93">
        <v>1.0</v>
      </c>
      <c r="J2972" s="97">
        <v>3.5</v>
      </c>
      <c r="K2972" s="94">
        <v>2022.0</v>
      </c>
      <c r="L2972" s="93" t="s">
        <v>630</v>
      </c>
      <c r="M2972" s="93">
        <v>2022.0</v>
      </c>
      <c r="N2972" s="93" t="s">
        <v>145</v>
      </c>
      <c r="O2972" s="65" t="str">
        <f t="shared" si="1"/>
        <v>230071780001</v>
      </c>
      <c r="P2972" s="65">
        <f t="shared" si="2"/>
        <v>6</v>
      </c>
      <c r="Q2972" s="65">
        <f t="shared" si="3"/>
        <v>0</v>
      </c>
      <c r="R2972" s="65" t="str">
        <f t="shared" si="12"/>
        <v>23.007.178/0001-60</v>
      </c>
      <c r="S2972" s="84"/>
      <c r="T2972" s="84" t="str">
        <f t="shared" si="10"/>
        <v/>
      </c>
      <c r="U2972" s="84" t="str">
        <f t="shared" si="11"/>
        <v/>
      </c>
      <c r="V2972" s="65" t="str">
        <f t="shared" si="5"/>
        <v/>
      </c>
      <c r="W2972" s="84"/>
      <c r="X2972" s="84"/>
      <c r="Y2972" s="85"/>
      <c r="Z2972" s="85"/>
      <c r="AA2972" s="65" t="str">
        <f t="shared" si="6"/>
        <v/>
      </c>
      <c r="AB2972" s="65" t="str">
        <f t="shared" si="7"/>
        <v/>
      </c>
      <c r="AC2972" s="86"/>
      <c r="AD2972" s="87" t="str">
        <f t="shared" si="8"/>
        <v/>
      </c>
      <c r="AE2972" s="84"/>
      <c r="AF2972" s="86">
        <f>IF(AC2972&gt;0,AC2972,'⚙️ Config'!$B$10)</f>
        <v>0.0075</v>
      </c>
      <c r="AG2972" s="88">
        <f t="shared" si="9"/>
        <v>16599.36833</v>
      </c>
      <c r="AH2972" s="88">
        <f>AG2972*'⚙️ Config'!$B$11</f>
        <v>82996.84163</v>
      </c>
      <c r="AI2972" s="88">
        <f>AH2972*'⚙️ Config'!$B$12</f>
        <v>24899.05249</v>
      </c>
      <c r="AJ2972" s="64"/>
      <c r="AK2972" s="84"/>
      <c r="AL2972" s="84"/>
      <c r="AM2972" s="84"/>
      <c r="AN2972" s="84"/>
      <c r="AO2972" s="84"/>
      <c r="AP2972" s="84"/>
      <c r="AQ2972" s="84"/>
    </row>
    <row r="2973" ht="15.0" customHeight="1">
      <c r="A2973" s="93">
        <v>2970.0</v>
      </c>
      <c r="B2973" s="94" t="s">
        <v>6370</v>
      </c>
      <c r="C2973" s="93" t="s">
        <v>154</v>
      </c>
      <c r="D2973" s="93" t="s">
        <v>6371</v>
      </c>
      <c r="E2973" s="95">
        <v>45.99</v>
      </c>
      <c r="F2973" s="93" t="s">
        <v>85</v>
      </c>
      <c r="G2973" s="93" t="s">
        <v>606</v>
      </c>
      <c r="H2973" s="96">
        <v>2212299.16</v>
      </c>
      <c r="I2973" s="93">
        <v>1.0</v>
      </c>
      <c r="J2973" s="97">
        <v>2.2</v>
      </c>
      <c r="K2973" s="94">
        <v>2024.0</v>
      </c>
      <c r="L2973" s="93" t="s">
        <v>448</v>
      </c>
      <c r="M2973" s="93">
        <v>2024.0</v>
      </c>
      <c r="N2973" s="93" t="s">
        <v>161</v>
      </c>
      <c r="O2973" s="65" t="str">
        <f t="shared" si="1"/>
        <v>010103090001</v>
      </c>
      <c r="P2973" s="65">
        <f t="shared" si="2"/>
        <v>2</v>
      </c>
      <c r="Q2973" s="65">
        <f t="shared" si="3"/>
        <v>5</v>
      </c>
      <c r="R2973" s="65" t="str">
        <f t="shared" si="12"/>
        <v>01.010.309/0001-25</v>
      </c>
      <c r="S2973" s="84"/>
      <c r="T2973" s="84" t="str">
        <f t="shared" si="10"/>
        <v/>
      </c>
      <c r="U2973" s="84" t="str">
        <f t="shared" si="11"/>
        <v/>
      </c>
      <c r="V2973" s="65" t="str">
        <f t="shared" si="5"/>
        <v/>
      </c>
      <c r="W2973" s="84"/>
      <c r="X2973" s="84"/>
      <c r="Y2973" s="85"/>
      <c r="Z2973" s="85"/>
      <c r="AA2973" s="65" t="str">
        <f t="shared" si="6"/>
        <v/>
      </c>
      <c r="AB2973" s="65" t="str">
        <f t="shared" si="7"/>
        <v/>
      </c>
      <c r="AC2973" s="86"/>
      <c r="AD2973" s="87" t="str">
        <f t="shared" si="8"/>
        <v/>
      </c>
      <c r="AE2973" s="84"/>
      <c r="AF2973" s="86">
        <f>IF(AC2973&gt;0,AC2973,'⚙️ Config'!$B$10)</f>
        <v>0.0075</v>
      </c>
      <c r="AG2973" s="88">
        <f t="shared" si="9"/>
        <v>16592.2437</v>
      </c>
      <c r="AH2973" s="88">
        <f>AG2973*'⚙️ Config'!$B$11</f>
        <v>82961.2185</v>
      </c>
      <c r="AI2973" s="88">
        <f>AH2973*'⚙️ Config'!$B$12</f>
        <v>24888.36555</v>
      </c>
      <c r="AJ2973" s="64"/>
      <c r="AK2973" s="84"/>
      <c r="AL2973" s="84"/>
      <c r="AM2973" s="84"/>
      <c r="AN2973" s="84"/>
      <c r="AO2973" s="84"/>
      <c r="AP2973" s="84"/>
      <c r="AQ2973" s="84"/>
    </row>
    <row r="2974" ht="15.0" customHeight="1">
      <c r="A2974" s="93">
        <v>2971.0</v>
      </c>
      <c r="B2974" s="94" t="s">
        <v>6372</v>
      </c>
      <c r="C2974" s="93" t="s">
        <v>141</v>
      </c>
      <c r="D2974" s="93" t="s">
        <v>6373</v>
      </c>
      <c r="E2974" s="95">
        <v>38.49</v>
      </c>
      <c r="F2974" s="93" t="s">
        <v>85</v>
      </c>
      <c r="G2974" s="93" t="s">
        <v>606</v>
      </c>
      <c r="H2974" s="96">
        <v>2206856.68</v>
      </c>
      <c r="I2974" s="93">
        <v>2.0</v>
      </c>
      <c r="J2974" s="97">
        <v>2.1</v>
      </c>
      <c r="K2974" s="94">
        <v>2024.0</v>
      </c>
      <c r="L2974" s="93" t="s">
        <v>202</v>
      </c>
      <c r="M2974" s="93">
        <v>2024.0</v>
      </c>
      <c r="N2974" s="93" t="s">
        <v>161</v>
      </c>
      <c r="O2974" s="65" t="str">
        <f t="shared" si="1"/>
        <v>263100470001</v>
      </c>
      <c r="P2974" s="65">
        <f t="shared" si="2"/>
        <v>4</v>
      </c>
      <c r="Q2974" s="65">
        <f t="shared" si="3"/>
        <v>5</v>
      </c>
      <c r="R2974" s="65" t="str">
        <f t="shared" si="12"/>
        <v>26.310.047/0001-45</v>
      </c>
      <c r="S2974" s="84"/>
      <c r="T2974" s="84" t="str">
        <f t="shared" si="10"/>
        <v/>
      </c>
      <c r="U2974" s="84" t="str">
        <f t="shared" si="11"/>
        <v/>
      </c>
      <c r="V2974" s="65" t="str">
        <f t="shared" si="5"/>
        <v/>
      </c>
      <c r="W2974" s="84"/>
      <c r="X2974" s="84"/>
      <c r="Y2974" s="85"/>
      <c r="Z2974" s="85"/>
      <c r="AA2974" s="65" t="str">
        <f t="shared" si="6"/>
        <v/>
      </c>
      <c r="AB2974" s="65" t="str">
        <f t="shared" si="7"/>
        <v/>
      </c>
      <c r="AC2974" s="86"/>
      <c r="AD2974" s="87" t="str">
        <f t="shared" si="8"/>
        <v/>
      </c>
      <c r="AE2974" s="84"/>
      <c r="AF2974" s="86">
        <f>IF(AC2974&gt;0,AC2974,'⚙️ Config'!$B$10)</f>
        <v>0.0075</v>
      </c>
      <c r="AG2974" s="88">
        <f t="shared" si="9"/>
        <v>16551.4251</v>
      </c>
      <c r="AH2974" s="88">
        <f>AG2974*'⚙️ Config'!$B$11</f>
        <v>82757.1255</v>
      </c>
      <c r="AI2974" s="88">
        <f>AH2974*'⚙️ Config'!$B$12</f>
        <v>24827.13765</v>
      </c>
      <c r="AJ2974" s="64"/>
      <c r="AK2974" s="84"/>
      <c r="AL2974" s="84"/>
      <c r="AM2974" s="84"/>
      <c r="AN2974" s="84"/>
      <c r="AO2974" s="84"/>
      <c r="AP2974" s="84"/>
      <c r="AQ2974" s="84"/>
    </row>
    <row r="2975" ht="15.0" customHeight="1">
      <c r="A2975" s="93">
        <v>2972.0</v>
      </c>
      <c r="B2975" s="94" t="s">
        <v>6374</v>
      </c>
      <c r="C2975" s="93" t="s">
        <v>141</v>
      </c>
      <c r="D2975" s="93" t="s">
        <v>6375</v>
      </c>
      <c r="E2975" s="95">
        <v>28.15</v>
      </c>
      <c r="F2975" s="93" t="s">
        <v>85</v>
      </c>
      <c r="G2975" s="93" t="s">
        <v>606</v>
      </c>
      <c r="H2975" s="96">
        <v>2205428.39</v>
      </c>
      <c r="I2975" s="93">
        <v>2.0</v>
      </c>
      <c r="J2975" s="97">
        <v>3.7</v>
      </c>
      <c r="K2975" s="94">
        <v>2023.0</v>
      </c>
      <c r="L2975" s="93" t="s">
        <v>448</v>
      </c>
      <c r="M2975" s="93">
        <v>2022.0</v>
      </c>
      <c r="N2975" s="93" t="s">
        <v>161</v>
      </c>
      <c r="O2975" s="65" t="str">
        <f t="shared" si="1"/>
        <v>040142170001</v>
      </c>
      <c r="P2975" s="65">
        <f t="shared" si="2"/>
        <v>0</v>
      </c>
      <c r="Q2975" s="65">
        <f t="shared" si="3"/>
        <v>1</v>
      </c>
      <c r="R2975" s="65" t="str">
        <f t="shared" si="12"/>
        <v>04.014.217/0001-01</v>
      </c>
      <c r="S2975" s="84"/>
      <c r="T2975" s="84" t="str">
        <f t="shared" si="10"/>
        <v/>
      </c>
      <c r="U2975" s="84" t="str">
        <f t="shared" si="11"/>
        <v/>
      </c>
      <c r="V2975" s="65" t="str">
        <f t="shared" si="5"/>
        <v/>
      </c>
      <c r="W2975" s="84"/>
      <c r="X2975" s="84"/>
      <c r="Y2975" s="85"/>
      <c r="Z2975" s="85"/>
      <c r="AA2975" s="65" t="str">
        <f t="shared" si="6"/>
        <v/>
      </c>
      <c r="AB2975" s="65" t="str">
        <f t="shared" si="7"/>
        <v/>
      </c>
      <c r="AC2975" s="86"/>
      <c r="AD2975" s="87" t="str">
        <f t="shared" si="8"/>
        <v/>
      </c>
      <c r="AE2975" s="84"/>
      <c r="AF2975" s="86">
        <f>IF(AC2975&gt;0,AC2975,'⚙️ Config'!$B$10)</f>
        <v>0.0075</v>
      </c>
      <c r="AG2975" s="88">
        <f t="shared" si="9"/>
        <v>16540.71293</v>
      </c>
      <c r="AH2975" s="88">
        <f>AG2975*'⚙️ Config'!$B$11</f>
        <v>82703.56463</v>
      </c>
      <c r="AI2975" s="88">
        <f>AH2975*'⚙️ Config'!$B$12</f>
        <v>24811.06939</v>
      </c>
      <c r="AJ2975" s="64"/>
      <c r="AK2975" s="84"/>
      <c r="AL2975" s="84"/>
      <c r="AM2975" s="84"/>
      <c r="AN2975" s="84"/>
      <c r="AO2975" s="84"/>
      <c r="AP2975" s="84"/>
      <c r="AQ2975" s="84"/>
    </row>
    <row r="2976" ht="15.0" customHeight="1">
      <c r="A2976" s="93">
        <v>2973.0</v>
      </c>
      <c r="B2976" s="94" t="s">
        <v>6376</v>
      </c>
      <c r="C2976" s="93" t="s">
        <v>141</v>
      </c>
      <c r="D2976" s="93" t="s">
        <v>6377</v>
      </c>
      <c r="E2976" s="95">
        <v>35.46</v>
      </c>
      <c r="F2976" s="93" t="s">
        <v>85</v>
      </c>
      <c r="G2976" s="93" t="s">
        <v>606</v>
      </c>
      <c r="H2976" s="96">
        <v>2203755.42</v>
      </c>
      <c r="I2976" s="93">
        <v>2.0</v>
      </c>
      <c r="J2976" s="97">
        <v>2.9</v>
      </c>
      <c r="K2976" s="94">
        <v>2024.0</v>
      </c>
      <c r="L2976" s="93" t="s">
        <v>202</v>
      </c>
      <c r="M2976" s="93">
        <v>2023.0</v>
      </c>
      <c r="N2976" s="93" t="s">
        <v>161</v>
      </c>
      <c r="O2976" s="65" t="str">
        <f t="shared" si="1"/>
        <v>003515240001</v>
      </c>
      <c r="P2976" s="65">
        <f t="shared" si="2"/>
        <v>2</v>
      </c>
      <c r="Q2976" s="65">
        <f t="shared" si="3"/>
        <v>7</v>
      </c>
      <c r="R2976" s="65" t="str">
        <f t="shared" si="12"/>
        <v>00.351.524/0001-27</v>
      </c>
      <c r="S2976" s="84"/>
      <c r="T2976" s="84" t="str">
        <f t="shared" si="10"/>
        <v/>
      </c>
      <c r="U2976" s="84" t="str">
        <f t="shared" si="11"/>
        <v/>
      </c>
      <c r="V2976" s="65" t="str">
        <f t="shared" si="5"/>
        <v/>
      </c>
      <c r="W2976" s="84"/>
      <c r="X2976" s="84"/>
      <c r="Y2976" s="85"/>
      <c r="Z2976" s="85"/>
      <c r="AA2976" s="65" t="str">
        <f t="shared" si="6"/>
        <v/>
      </c>
      <c r="AB2976" s="65" t="str">
        <f t="shared" si="7"/>
        <v/>
      </c>
      <c r="AC2976" s="86"/>
      <c r="AD2976" s="87" t="str">
        <f t="shared" si="8"/>
        <v/>
      </c>
      <c r="AE2976" s="84"/>
      <c r="AF2976" s="86">
        <f>IF(AC2976&gt;0,AC2976,'⚙️ Config'!$B$10)</f>
        <v>0.0075</v>
      </c>
      <c r="AG2976" s="88">
        <f t="shared" si="9"/>
        <v>16528.16565</v>
      </c>
      <c r="AH2976" s="88">
        <f>AG2976*'⚙️ Config'!$B$11</f>
        <v>82640.82825</v>
      </c>
      <c r="AI2976" s="88">
        <f>AH2976*'⚙️ Config'!$B$12</f>
        <v>24792.24848</v>
      </c>
      <c r="AJ2976" s="64"/>
      <c r="AK2976" s="84"/>
      <c r="AL2976" s="84"/>
      <c r="AM2976" s="84"/>
      <c r="AN2976" s="84"/>
      <c r="AO2976" s="84"/>
      <c r="AP2976" s="84"/>
      <c r="AQ2976" s="84"/>
    </row>
    <row r="2977" ht="15.0" customHeight="1">
      <c r="A2977" s="93">
        <v>2974.0</v>
      </c>
      <c r="B2977" s="94" t="s">
        <v>6378</v>
      </c>
      <c r="C2977" s="93" t="s">
        <v>141</v>
      </c>
      <c r="D2977" s="93" t="s">
        <v>6379</v>
      </c>
      <c r="E2977" s="95">
        <v>30.65</v>
      </c>
      <c r="F2977" s="93" t="s">
        <v>85</v>
      </c>
      <c r="G2977" s="93" t="s">
        <v>606</v>
      </c>
      <c r="H2977" s="96">
        <v>2199266.68</v>
      </c>
      <c r="I2977" s="93">
        <v>2.0</v>
      </c>
      <c r="J2977" s="97">
        <v>2.9</v>
      </c>
      <c r="K2977" s="94">
        <v>2023.0</v>
      </c>
      <c r="L2977" s="93" t="s">
        <v>387</v>
      </c>
      <c r="M2977" s="93">
        <v>2023.0</v>
      </c>
      <c r="N2977" s="93" t="s">
        <v>161</v>
      </c>
      <c r="O2977" s="65" t="str">
        <f t="shared" si="1"/>
        <v>303082840001</v>
      </c>
      <c r="P2977" s="65">
        <f t="shared" si="2"/>
        <v>4</v>
      </c>
      <c r="Q2977" s="65">
        <f t="shared" si="3"/>
        <v>9</v>
      </c>
      <c r="R2977" s="65" t="str">
        <f t="shared" si="12"/>
        <v>30.308.284/0001-49</v>
      </c>
      <c r="S2977" s="84"/>
      <c r="T2977" s="84" t="str">
        <f t="shared" si="10"/>
        <v/>
      </c>
      <c r="U2977" s="84" t="str">
        <f t="shared" si="11"/>
        <v/>
      </c>
      <c r="V2977" s="65" t="str">
        <f t="shared" si="5"/>
        <v/>
      </c>
      <c r="W2977" s="84"/>
      <c r="X2977" s="84"/>
      <c r="Y2977" s="85"/>
      <c r="Z2977" s="85"/>
      <c r="AA2977" s="65" t="str">
        <f t="shared" si="6"/>
        <v/>
      </c>
      <c r="AB2977" s="65" t="str">
        <f t="shared" si="7"/>
        <v/>
      </c>
      <c r="AC2977" s="86"/>
      <c r="AD2977" s="87" t="str">
        <f t="shared" si="8"/>
        <v/>
      </c>
      <c r="AE2977" s="84"/>
      <c r="AF2977" s="86">
        <f>IF(AC2977&gt;0,AC2977,'⚙️ Config'!$B$10)</f>
        <v>0.0075</v>
      </c>
      <c r="AG2977" s="88">
        <f t="shared" si="9"/>
        <v>16494.5001</v>
      </c>
      <c r="AH2977" s="88">
        <f>AG2977*'⚙️ Config'!$B$11</f>
        <v>82472.5005</v>
      </c>
      <c r="AI2977" s="88">
        <f>AH2977*'⚙️ Config'!$B$12</f>
        <v>24741.75015</v>
      </c>
      <c r="AJ2977" s="64"/>
      <c r="AK2977" s="84"/>
      <c r="AL2977" s="84"/>
      <c r="AM2977" s="84"/>
      <c r="AN2977" s="84"/>
      <c r="AO2977" s="84"/>
      <c r="AP2977" s="84"/>
      <c r="AQ2977" s="84"/>
    </row>
    <row r="2978" ht="15.0" customHeight="1">
      <c r="A2978" s="93">
        <v>2975.0</v>
      </c>
      <c r="B2978" s="94" t="s">
        <v>6380</v>
      </c>
      <c r="C2978" s="93" t="s">
        <v>141</v>
      </c>
      <c r="D2978" s="93" t="s">
        <v>6381</v>
      </c>
      <c r="E2978" s="95">
        <v>28.98</v>
      </c>
      <c r="F2978" s="93" t="s">
        <v>85</v>
      </c>
      <c r="G2978" s="93" t="s">
        <v>606</v>
      </c>
      <c r="H2978" s="96">
        <v>2197720.91</v>
      </c>
      <c r="I2978" s="93">
        <v>2.0</v>
      </c>
      <c r="J2978" s="97">
        <v>3.2</v>
      </c>
      <c r="K2978" s="94">
        <v>2023.0</v>
      </c>
      <c r="L2978" s="93" t="s">
        <v>387</v>
      </c>
      <c r="M2978" s="93">
        <v>2023.0</v>
      </c>
      <c r="N2978" s="93" t="s">
        <v>161</v>
      </c>
      <c r="O2978" s="65" t="str">
        <f t="shared" si="1"/>
        <v>060700480001</v>
      </c>
      <c r="P2978" s="65">
        <f t="shared" si="2"/>
        <v>5</v>
      </c>
      <c r="Q2978" s="65">
        <f t="shared" si="3"/>
        <v>2</v>
      </c>
      <c r="R2978" s="65" t="str">
        <f t="shared" si="12"/>
        <v>06.070.048/0001-52</v>
      </c>
      <c r="S2978" s="84"/>
      <c r="T2978" s="84" t="str">
        <f t="shared" si="10"/>
        <v/>
      </c>
      <c r="U2978" s="84" t="str">
        <f t="shared" si="11"/>
        <v/>
      </c>
      <c r="V2978" s="65" t="str">
        <f t="shared" si="5"/>
        <v/>
      </c>
      <c r="W2978" s="84"/>
      <c r="X2978" s="84"/>
      <c r="Y2978" s="85"/>
      <c r="Z2978" s="85"/>
      <c r="AA2978" s="65" t="str">
        <f t="shared" si="6"/>
        <v/>
      </c>
      <c r="AB2978" s="65" t="str">
        <f t="shared" si="7"/>
        <v/>
      </c>
      <c r="AC2978" s="86"/>
      <c r="AD2978" s="87" t="str">
        <f t="shared" si="8"/>
        <v/>
      </c>
      <c r="AE2978" s="84"/>
      <c r="AF2978" s="86">
        <f>IF(AC2978&gt;0,AC2978,'⚙️ Config'!$B$10)</f>
        <v>0.0075</v>
      </c>
      <c r="AG2978" s="88">
        <f t="shared" si="9"/>
        <v>16482.90683</v>
      </c>
      <c r="AH2978" s="88">
        <f>AG2978*'⚙️ Config'!$B$11</f>
        <v>82414.53413</v>
      </c>
      <c r="AI2978" s="88">
        <f>AH2978*'⚙️ Config'!$B$12</f>
        <v>24724.36024</v>
      </c>
      <c r="AJ2978" s="64"/>
      <c r="AK2978" s="84"/>
      <c r="AL2978" s="84"/>
      <c r="AM2978" s="84"/>
      <c r="AN2978" s="84"/>
      <c r="AO2978" s="84"/>
      <c r="AP2978" s="84"/>
      <c r="AQ2978" s="84"/>
    </row>
    <row r="2979" ht="15.0" customHeight="1">
      <c r="A2979" s="93">
        <v>2976.0</v>
      </c>
      <c r="B2979" s="94" t="s">
        <v>6382</v>
      </c>
      <c r="C2979" s="93" t="s">
        <v>141</v>
      </c>
      <c r="D2979" s="93" t="s">
        <v>6383</v>
      </c>
      <c r="E2979" s="95">
        <v>35.97</v>
      </c>
      <c r="F2979" s="93" t="s">
        <v>85</v>
      </c>
      <c r="G2979" s="93" t="s">
        <v>606</v>
      </c>
      <c r="H2979" s="96">
        <v>2194935.93</v>
      </c>
      <c r="I2979" s="93">
        <v>1.0</v>
      </c>
      <c r="J2979" s="97">
        <v>3.9</v>
      </c>
      <c r="K2979" s="94">
        <v>2022.0</v>
      </c>
      <c r="L2979" s="93" t="s">
        <v>197</v>
      </c>
      <c r="M2979" s="93">
        <v>2022.0</v>
      </c>
      <c r="N2979" s="93" t="s">
        <v>145</v>
      </c>
      <c r="O2979" s="65" t="str">
        <f t="shared" si="1"/>
        <v>108653390001</v>
      </c>
      <c r="P2979" s="65">
        <f t="shared" si="2"/>
        <v>0</v>
      </c>
      <c r="Q2979" s="65">
        <f t="shared" si="3"/>
        <v>4</v>
      </c>
      <c r="R2979" s="65" t="str">
        <f t="shared" si="12"/>
        <v>10.865.339/0001-04</v>
      </c>
      <c r="S2979" s="84"/>
      <c r="T2979" s="84" t="str">
        <f t="shared" si="10"/>
        <v/>
      </c>
      <c r="U2979" s="84" t="str">
        <f t="shared" si="11"/>
        <v/>
      </c>
      <c r="V2979" s="65" t="str">
        <f t="shared" si="5"/>
        <v/>
      </c>
      <c r="W2979" s="84"/>
      <c r="X2979" s="84"/>
      <c r="Y2979" s="85"/>
      <c r="Z2979" s="85"/>
      <c r="AA2979" s="65" t="str">
        <f t="shared" si="6"/>
        <v/>
      </c>
      <c r="AB2979" s="65" t="str">
        <f t="shared" si="7"/>
        <v/>
      </c>
      <c r="AC2979" s="86"/>
      <c r="AD2979" s="87" t="str">
        <f t="shared" si="8"/>
        <v/>
      </c>
      <c r="AE2979" s="84"/>
      <c r="AF2979" s="86">
        <f>IF(AC2979&gt;0,AC2979,'⚙️ Config'!$B$10)</f>
        <v>0.0075</v>
      </c>
      <c r="AG2979" s="88">
        <f t="shared" si="9"/>
        <v>16462.01948</v>
      </c>
      <c r="AH2979" s="88">
        <f>AG2979*'⚙️ Config'!$B$11</f>
        <v>82310.09738</v>
      </c>
      <c r="AI2979" s="88">
        <f>AH2979*'⚙️ Config'!$B$12</f>
        <v>24693.02921</v>
      </c>
      <c r="AJ2979" s="64"/>
      <c r="AK2979" s="84"/>
      <c r="AL2979" s="84"/>
      <c r="AM2979" s="84"/>
      <c r="AN2979" s="84"/>
      <c r="AO2979" s="84"/>
      <c r="AP2979" s="84"/>
      <c r="AQ2979" s="84"/>
    </row>
    <row r="2980" ht="15.0" customHeight="1">
      <c r="A2980" s="93">
        <v>2977.0</v>
      </c>
      <c r="B2980" s="94" t="s">
        <v>6384</v>
      </c>
      <c r="C2980" s="93" t="s">
        <v>141</v>
      </c>
      <c r="D2980" s="93" t="s">
        <v>6385</v>
      </c>
      <c r="E2980" s="95">
        <v>27.26</v>
      </c>
      <c r="F2980" s="93" t="s">
        <v>85</v>
      </c>
      <c r="G2980" s="93" t="s">
        <v>606</v>
      </c>
      <c r="H2980" s="96">
        <v>2191727.49</v>
      </c>
      <c r="I2980" s="93">
        <v>2.0</v>
      </c>
      <c r="J2980" s="97">
        <v>3.8</v>
      </c>
      <c r="K2980" s="94">
        <v>2022.0</v>
      </c>
      <c r="L2980" s="93" t="s">
        <v>202</v>
      </c>
      <c r="M2980" s="93">
        <v>2022.0</v>
      </c>
      <c r="N2980" s="93" t="s">
        <v>161</v>
      </c>
      <c r="O2980" s="65" t="str">
        <f t="shared" si="1"/>
        <v>251594900001</v>
      </c>
      <c r="P2980" s="65">
        <f t="shared" si="2"/>
        <v>0</v>
      </c>
      <c r="Q2980" s="65">
        <f t="shared" si="3"/>
        <v>2</v>
      </c>
      <c r="R2980" s="65" t="str">
        <f t="shared" si="12"/>
        <v>25.159.490/0001-02</v>
      </c>
      <c r="S2980" s="84"/>
      <c r="T2980" s="84" t="str">
        <f t="shared" si="10"/>
        <v/>
      </c>
      <c r="U2980" s="84" t="str">
        <f t="shared" si="11"/>
        <v/>
      </c>
      <c r="V2980" s="65" t="str">
        <f t="shared" si="5"/>
        <v/>
      </c>
      <c r="W2980" s="84"/>
      <c r="X2980" s="84"/>
      <c r="Y2980" s="85"/>
      <c r="Z2980" s="85"/>
      <c r="AA2980" s="65" t="str">
        <f t="shared" si="6"/>
        <v/>
      </c>
      <c r="AB2980" s="65" t="str">
        <f t="shared" si="7"/>
        <v/>
      </c>
      <c r="AC2980" s="86"/>
      <c r="AD2980" s="87" t="str">
        <f t="shared" si="8"/>
        <v/>
      </c>
      <c r="AE2980" s="84"/>
      <c r="AF2980" s="86">
        <f>IF(AC2980&gt;0,AC2980,'⚙️ Config'!$B$10)</f>
        <v>0.0075</v>
      </c>
      <c r="AG2980" s="88">
        <f t="shared" si="9"/>
        <v>16437.95618</v>
      </c>
      <c r="AH2980" s="88">
        <f>AG2980*'⚙️ Config'!$B$11</f>
        <v>82189.78088</v>
      </c>
      <c r="AI2980" s="88">
        <f>AH2980*'⚙️ Config'!$B$12</f>
        <v>24656.93426</v>
      </c>
      <c r="AJ2980" s="64"/>
      <c r="AK2980" s="84"/>
      <c r="AL2980" s="84"/>
      <c r="AM2980" s="84"/>
      <c r="AN2980" s="84"/>
      <c r="AO2980" s="84"/>
      <c r="AP2980" s="84"/>
      <c r="AQ2980" s="84"/>
    </row>
    <row r="2981" ht="15.0" customHeight="1">
      <c r="A2981" s="93">
        <v>2978.0</v>
      </c>
      <c r="B2981" s="94" t="s">
        <v>6386</v>
      </c>
      <c r="C2981" s="93" t="s">
        <v>141</v>
      </c>
      <c r="D2981" s="93" t="s">
        <v>6387</v>
      </c>
      <c r="E2981" s="95">
        <v>39.73</v>
      </c>
      <c r="F2981" s="93" t="s">
        <v>85</v>
      </c>
      <c r="G2981" s="93" t="s">
        <v>606</v>
      </c>
      <c r="H2981" s="96">
        <v>2190917.13</v>
      </c>
      <c r="I2981" s="93">
        <v>2.0</v>
      </c>
      <c r="J2981" s="97">
        <v>2.1</v>
      </c>
      <c r="K2981" s="94">
        <v>2024.0</v>
      </c>
      <c r="L2981" s="93" t="s">
        <v>630</v>
      </c>
      <c r="M2981" s="93">
        <v>2024.0</v>
      </c>
      <c r="N2981" s="93" t="s">
        <v>161</v>
      </c>
      <c r="O2981" s="65" t="str">
        <f t="shared" si="1"/>
        <v>024663210001</v>
      </c>
      <c r="P2981" s="65">
        <f t="shared" si="2"/>
        <v>0</v>
      </c>
      <c r="Q2981" s="65">
        <f t="shared" si="3"/>
        <v>1</v>
      </c>
      <c r="R2981" s="65" t="str">
        <f t="shared" si="12"/>
        <v>02.466.321/0001-01</v>
      </c>
      <c r="S2981" s="84"/>
      <c r="T2981" s="84" t="str">
        <f t="shared" si="10"/>
        <v/>
      </c>
      <c r="U2981" s="84" t="str">
        <f t="shared" si="11"/>
        <v/>
      </c>
      <c r="V2981" s="65" t="str">
        <f t="shared" si="5"/>
        <v/>
      </c>
      <c r="W2981" s="84"/>
      <c r="X2981" s="84"/>
      <c r="Y2981" s="85"/>
      <c r="Z2981" s="85"/>
      <c r="AA2981" s="65" t="str">
        <f t="shared" si="6"/>
        <v/>
      </c>
      <c r="AB2981" s="65" t="str">
        <f t="shared" si="7"/>
        <v/>
      </c>
      <c r="AC2981" s="86"/>
      <c r="AD2981" s="87" t="str">
        <f t="shared" si="8"/>
        <v/>
      </c>
      <c r="AE2981" s="84"/>
      <c r="AF2981" s="86">
        <f>IF(AC2981&gt;0,AC2981,'⚙️ Config'!$B$10)</f>
        <v>0.0075</v>
      </c>
      <c r="AG2981" s="88">
        <f t="shared" si="9"/>
        <v>16431.87848</v>
      </c>
      <c r="AH2981" s="88">
        <f>AG2981*'⚙️ Config'!$B$11</f>
        <v>82159.39238</v>
      </c>
      <c r="AI2981" s="88">
        <f>AH2981*'⚙️ Config'!$B$12</f>
        <v>24647.81771</v>
      </c>
      <c r="AJ2981" s="64"/>
      <c r="AK2981" s="84"/>
      <c r="AL2981" s="84"/>
      <c r="AM2981" s="84"/>
      <c r="AN2981" s="84"/>
      <c r="AO2981" s="84"/>
      <c r="AP2981" s="84"/>
      <c r="AQ2981" s="84"/>
    </row>
    <row r="2982" ht="15.0" customHeight="1">
      <c r="A2982" s="93">
        <v>2979.0</v>
      </c>
      <c r="B2982" s="94" t="s">
        <v>6388</v>
      </c>
      <c r="C2982" s="93" t="s">
        <v>141</v>
      </c>
      <c r="D2982" s="93" t="s">
        <v>6389</v>
      </c>
      <c r="E2982" s="95">
        <v>45.98</v>
      </c>
      <c r="F2982" s="93" t="s">
        <v>85</v>
      </c>
      <c r="G2982" s="93" t="s">
        <v>606</v>
      </c>
      <c r="H2982" s="96">
        <v>2189654.88</v>
      </c>
      <c r="I2982" s="93">
        <v>1.0</v>
      </c>
      <c r="J2982" s="97">
        <v>2.2</v>
      </c>
      <c r="K2982" s="94">
        <v>2024.0</v>
      </c>
      <c r="L2982" s="93" t="s">
        <v>202</v>
      </c>
      <c r="M2982" s="93">
        <v>2024.0</v>
      </c>
      <c r="N2982" s="93" t="s">
        <v>161</v>
      </c>
      <c r="O2982" s="65" t="str">
        <f t="shared" si="1"/>
        <v>053777970001</v>
      </c>
      <c r="P2982" s="65">
        <f t="shared" si="2"/>
        <v>6</v>
      </c>
      <c r="Q2982" s="65">
        <f t="shared" si="3"/>
        <v>4</v>
      </c>
      <c r="R2982" s="65" t="str">
        <f t="shared" si="12"/>
        <v>05.377.797/0001-64</v>
      </c>
      <c r="S2982" s="84"/>
      <c r="T2982" s="84" t="str">
        <f t="shared" si="10"/>
        <v/>
      </c>
      <c r="U2982" s="84" t="str">
        <f t="shared" si="11"/>
        <v/>
      </c>
      <c r="V2982" s="65" t="str">
        <f t="shared" si="5"/>
        <v/>
      </c>
      <c r="W2982" s="84"/>
      <c r="X2982" s="84"/>
      <c r="Y2982" s="85"/>
      <c r="Z2982" s="85"/>
      <c r="AA2982" s="65" t="str">
        <f t="shared" si="6"/>
        <v/>
      </c>
      <c r="AB2982" s="65" t="str">
        <f t="shared" si="7"/>
        <v/>
      </c>
      <c r="AC2982" s="86"/>
      <c r="AD2982" s="87" t="str">
        <f t="shared" si="8"/>
        <v/>
      </c>
      <c r="AE2982" s="84"/>
      <c r="AF2982" s="86">
        <f>IF(AC2982&gt;0,AC2982,'⚙️ Config'!$B$10)</f>
        <v>0.0075</v>
      </c>
      <c r="AG2982" s="88">
        <f t="shared" si="9"/>
        <v>16422.4116</v>
      </c>
      <c r="AH2982" s="88">
        <f>AG2982*'⚙️ Config'!$B$11</f>
        <v>82112.058</v>
      </c>
      <c r="AI2982" s="88">
        <f>AH2982*'⚙️ Config'!$B$12</f>
        <v>24633.6174</v>
      </c>
      <c r="AJ2982" s="64"/>
      <c r="AK2982" s="84"/>
      <c r="AL2982" s="84"/>
      <c r="AM2982" s="84"/>
      <c r="AN2982" s="84"/>
      <c r="AO2982" s="84"/>
      <c r="AP2982" s="84"/>
      <c r="AQ2982" s="84"/>
    </row>
    <row r="2983" ht="15.0" customHeight="1">
      <c r="A2983" s="93">
        <v>2980.0</v>
      </c>
      <c r="B2983" s="94" t="s">
        <v>6390</v>
      </c>
      <c r="C2983" s="93" t="s">
        <v>141</v>
      </c>
      <c r="D2983" s="93" t="s">
        <v>6391</v>
      </c>
      <c r="E2983" s="95">
        <v>35.97</v>
      </c>
      <c r="F2983" s="93" t="s">
        <v>85</v>
      </c>
      <c r="G2983" s="93" t="s">
        <v>606</v>
      </c>
      <c r="H2983" s="96">
        <v>2187753.87</v>
      </c>
      <c r="I2983" s="93">
        <v>1.0</v>
      </c>
      <c r="J2983" s="97">
        <v>3.9</v>
      </c>
      <c r="K2983" s="94">
        <v>2022.0</v>
      </c>
      <c r="L2983" s="93" t="s">
        <v>630</v>
      </c>
      <c r="M2983" s="93">
        <v>2022.0</v>
      </c>
      <c r="N2983" s="93" t="s">
        <v>161</v>
      </c>
      <c r="O2983" s="65" t="str">
        <f t="shared" si="1"/>
        <v>062586820001</v>
      </c>
      <c r="P2983" s="65">
        <f t="shared" si="2"/>
        <v>1</v>
      </c>
      <c r="Q2983" s="65">
        <f t="shared" si="3"/>
        <v>3</v>
      </c>
      <c r="R2983" s="65" t="str">
        <f t="shared" si="12"/>
        <v>06.258.682/0001-13</v>
      </c>
      <c r="S2983" s="84"/>
      <c r="T2983" s="84" t="str">
        <f t="shared" si="10"/>
        <v/>
      </c>
      <c r="U2983" s="84" t="str">
        <f t="shared" si="11"/>
        <v/>
      </c>
      <c r="V2983" s="65" t="str">
        <f t="shared" si="5"/>
        <v/>
      </c>
      <c r="W2983" s="84"/>
      <c r="X2983" s="84"/>
      <c r="Y2983" s="85"/>
      <c r="Z2983" s="85"/>
      <c r="AA2983" s="65" t="str">
        <f t="shared" si="6"/>
        <v/>
      </c>
      <c r="AB2983" s="65" t="str">
        <f t="shared" si="7"/>
        <v/>
      </c>
      <c r="AC2983" s="86"/>
      <c r="AD2983" s="87" t="str">
        <f t="shared" si="8"/>
        <v/>
      </c>
      <c r="AE2983" s="84"/>
      <c r="AF2983" s="86">
        <f>IF(AC2983&gt;0,AC2983,'⚙️ Config'!$B$10)</f>
        <v>0.0075</v>
      </c>
      <c r="AG2983" s="88">
        <f t="shared" si="9"/>
        <v>16408.15403</v>
      </c>
      <c r="AH2983" s="88">
        <f>AG2983*'⚙️ Config'!$B$11</f>
        <v>82040.77013</v>
      </c>
      <c r="AI2983" s="88">
        <f>AH2983*'⚙️ Config'!$B$12</f>
        <v>24612.23104</v>
      </c>
      <c r="AJ2983" s="64"/>
      <c r="AK2983" s="84"/>
      <c r="AL2983" s="84"/>
      <c r="AM2983" s="84"/>
      <c r="AN2983" s="84"/>
      <c r="AO2983" s="84"/>
      <c r="AP2983" s="84"/>
      <c r="AQ2983" s="84"/>
    </row>
    <row r="2984" ht="15.0" customHeight="1">
      <c r="A2984" s="93">
        <v>2981.0</v>
      </c>
      <c r="B2984" s="94" t="s">
        <v>6392</v>
      </c>
      <c r="C2984" s="93" t="s">
        <v>141</v>
      </c>
      <c r="D2984" s="93" t="s">
        <v>6393</v>
      </c>
      <c r="E2984" s="95">
        <v>36.84</v>
      </c>
      <c r="F2984" s="93" t="s">
        <v>85</v>
      </c>
      <c r="G2984" s="93" t="s">
        <v>606</v>
      </c>
      <c r="H2984" s="96">
        <v>2180738.42</v>
      </c>
      <c r="I2984" s="93">
        <v>2.0</v>
      </c>
      <c r="J2984" s="97">
        <v>2.7</v>
      </c>
      <c r="K2984" s="94">
        <v>2024.0</v>
      </c>
      <c r="L2984" s="93" t="s">
        <v>295</v>
      </c>
      <c r="M2984" s="93">
        <v>2023.0</v>
      </c>
      <c r="N2984" s="93" t="s">
        <v>161</v>
      </c>
      <c r="O2984" s="65" t="str">
        <f t="shared" si="1"/>
        <v>620047750001</v>
      </c>
      <c r="P2984" s="65">
        <f t="shared" si="2"/>
        <v>9</v>
      </c>
      <c r="Q2984" s="65">
        <f t="shared" si="3"/>
        <v>2</v>
      </c>
      <c r="R2984" s="65" t="str">
        <f t="shared" si="12"/>
        <v>62.004.775/0001-92</v>
      </c>
      <c r="S2984" s="84"/>
      <c r="T2984" s="84" t="str">
        <f t="shared" si="10"/>
        <v/>
      </c>
      <c r="U2984" s="84" t="str">
        <f t="shared" si="11"/>
        <v/>
      </c>
      <c r="V2984" s="65" t="str">
        <f t="shared" si="5"/>
        <v/>
      </c>
      <c r="W2984" s="84"/>
      <c r="X2984" s="84"/>
      <c r="Y2984" s="85"/>
      <c r="Z2984" s="85"/>
      <c r="AA2984" s="65" t="str">
        <f t="shared" si="6"/>
        <v/>
      </c>
      <c r="AB2984" s="65" t="str">
        <f t="shared" si="7"/>
        <v/>
      </c>
      <c r="AC2984" s="86"/>
      <c r="AD2984" s="87" t="str">
        <f t="shared" si="8"/>
        <v/>
      </c>
      <c r="AE2984" s="84"/>
      <c r="AF2984" s="86">
        <f>IF(AC2984&gt;0,AC2984,'⚙️ Config'!$B$10)</f>
        <v>0.0075</v>
      </c>
      <c r="AG2984" s="88">
        <f t="shared" si="9"/>
        <v>16355.53815</v>
      </c>
      <c r="AH2984" s="88">
        <f>AG2984*'⚙️ Config'!$B$11</f>
        <v>81777.69075</v>
      </c>
      <c r="AI2984" s="88">
        <f>AH2984*'⚙️ Config'!$B$12</f>
        <v>24533.30723</v>
      </c>
      <c r="AJ2984" s="64"/>
      <c r="AK2984" s="84"/>
      <c r="AL2984" s="84"/>
      <c r="AM2984" s="84"/>
      <c r="AN2984" s="84"/>
      <c r="AO2984" s="84"/>
      <c r="AP2984" s="84"/>
      <c r="AQ2984" s="84"/>
    </row>
    <row r="2985" ht="15.0" customHeight="1">
      <c r="A2985" s="93">
        <v>2982.0</v>
      </c>
      <c r="B2985" s="94" t="s">
        <v>6394</v>
      </c>
      <c r="C2985" s="93" t="s">
        <v>141</v>
      </c>
      <c r="D2985" s="93" t="s">
        <v>6395</v>
      </c>
      <c r="E2985" s="95">
        <v>69.32</v>
      </c>
      <c r="F2985" s="93" t="s">
        <v>85</v>
      </c>
      <c r="G2985" s="93" t="s">
        <v>606</v>
      </c>
      <c r="H2985" s="96">
        <v>2177072.05</v>
      </c>
      <c r="I2985" s="93">
        <v>1.0</v>
      </c>
      <c r="J2985" s="97">
        <v>2.9</v>
      </c>
      <c r="K2985" s="94">
        <v>2025.0</v>
      </c>
      <c r="L2985" s="93" t="s">
        <v>448</v>
      </c>
      <c r="M2985" s="93">
        <v>2023.0</v>
      </c>
      <c r="N2985" s="93" t="s">
        <v>208</v>
      </c>
      <c r="O2985" s="65" t="str">
        <f t="shared" si="1"/>
        <v>044835500001</v>
      </c>
      <c r="P2985" s="65">
        <f t="shared" si="2"/>
        <v>6</v>
      </c>
      <c r="Q2985" s="65">
        <f t="shared" si="3"/>
        <v>0</v>
      </c>
      <c r="R2985" s="65" t="str">
        <f t="shared" si="12"/>
        <v>04.483.550/0001-60</v>
      </c>
      <c r="S2985" s="84"/>
      <c r="T2985" s="84" t="str">
        <f t="shared" si="10"/>
        <v/>
      </c>
      <c r="U2985" s="84" t="str">
        <f t="shared" si="11"/>
        <v/>
      </c>
      <c r="V2985" s="65" t="str">
        <f t="shared" si="5"/>
        <v/>
      </c>
      <c r="W2985" s="84"/>
      <c r="X2985" s="84"/>
      <c r="Y2985" s="85"/>
      <c r="Z2985" s="85"/>
      <c r="AA2985" s="65" t="str">
        <f t="shared" si="6"/>
        <v/>
      </c>
      <c r="AB2985" s="65" t="str">
        <f t="shared" si="7"/>
        <v/>
      </c>
      <c r="AC2985" s="86"/>
      <c r="AD2985" s="87" t="str">
        <f t="shared" si="8"/>
        <v/>
      </c>
      <c r="AE2985" s="84"/>
      <c r="AF2985" s="86">
        <f>IF(AC2985&gt;0,AC2985,'⚙️ Config'!$B$10)</f>
        <v>0.0075</v>
      </c>
      <c r="AG2985" s="88">
        <f t="shared" si="9"/>
        <v>16328.04038</v>
      </c>
      <c r="AH2985" s="88">
        <f>AG2985*'⚙️ Config'!$B$11</f>
        <v>81640.20188</v>
      </c>
      <c r="AI2985" s="88">
        <f>AH2985*'⚙️ Config'!$B$12</f>
        <v>24492.06056</v>
      </c>
      <c r="AJ2985" s="64"/>
      <c r="AK2985" s="84"/>
      <c r="AL2985" s="84"/>
      <c r="AM2985" s="84"/>
      <c r="AN2985" s="84"/>
      <c r="AO2985" s="84"/>
      <c r="AP2985" s="84"/>
      <c r="AQ2985" s="84"/>
    </row>
    <row r="2986" ht="15.0" customHeight="1">
      <c r="A2986" s="93">
        <v>2983.0</v>
      </c>
      <c r="B2986" s="94" t="s">
        <v>6396</v>
      </c>
      <c r="C2986" s="93" t="s">
        <v>141</v>
      </c>
      <c r="D2986" s="93" t="s">
        <v>6397</v>
      </c>
      <c r="E2986" s="95">
        <v>35.87</v>
      </c>
      <c r="F2986" s="93" t="s">
        <v>85</v>
      </c>
      <c r="G2986" s="93" t="s">
        <v>606</v>
      </c>
      <c r="H2986" s="96">
        <v>2174209.05</v>
      </c>
      <c r="I2986" s="93">
        <v>2.0</v>
      </c>
      <c r="J2986" s="97">
        <v>3.2</v>
      </c>
      <c r="K2986" s="94">
        <v>2024.0</v>
      </c>
      <c r="L2986" s="93" t="s">
        <v>448</v>
      </c>
      <c r="M2986" s="93">
        <v>2023.0</v>
      </c>
      <c r="N2986" s="93" t="s">
        <v>161</v>
      </c>
      <c r="O2986" s="65" t="str">
        <f t="shared" si="1"/>
        <v>552550870001</v>
      </c>
      <c r="P2986" s="65">
        <f t="shared" si="2"/>
        <v>3</v>
      </c>
      <c r="Q2986" s="65">
        <f t="shared" si="3"/>
        <v>0</v>
      </c>
      <c r="R2986" s="65" t="str">
        <f t="shared" si="12"/>
        <v>55.255.087/0001-30</v>
      </c>
      <c r="S2986" s="84"/>
      <c r="T2986" s="84" t="str">
        <f t="shared" si="10"/>
        <v/>
      </c>
      <c r="U2986" s="84" t="str">
        <f t="shared" si="11"/>
        <v/>
      </c>
      <c r="V2986" s="65" t="str">
        <f t="shared" si="5"/>
        <v/>
      </c>
      <c r="W2986" s="84"/>
      <c r="X2986" s="84"/>
      <c r="Y2986" s="85"/>
      <c r="Z2986" s="85"/>
      <c r="AA2986" s="65" t="str">
        <f t="shared" si="6"/>
        <v/>
      </c>
      <c r="AB2986" s="65" t="str">
        <f t="shared" si="7"/>
        <v/>
      </c>
      <c r="AC2986" s="86"/>
      <c r="AD2986" s="87" t="str">
        <f t="shared" si="8"/>
        <v/>
      </c>
      <c r="AE2986" s="84"/>
      <c r="AF2986" s="86">
        <f>IF(AC2986&gt;0,AC2986,'⚙️ Config'!$B$10)</f>
        <v>0.0075</v>
      </c>
      <c r="AG2986" s="88">
        <f t="shared" si="9"/>
        <v>16306.56788</v>
      </c>
      <c r="AH2986" s="88">
        <f>AG2986*'⚙️ Config'!$B$11</f>
        <v>81532.83938</v>
      </c>
      <c r="AI2986" s="88">
        <f>AH2986*'⚙️ Config'!$B$12</f>
        <v>24459.85181</v>
      </c>
      <c r="AJ2986" s="64"/>
      <c r="AK2986" s="84"/>
      <c r="AL2986" s="84"/>
      <c r="AM2986" s="84"/>
      <c r="AN2986" s="84"/>
      <c r="AO2986" s="84"/>
      <c r="AP2986" s="84"/>
      <c r="AQ2986" s="84"/>
    </row>
    <row r="2987" ht="15.0" customHeight="1">
      <c r="A2987" s="93">
        <v>2984.0</v>
      </c>
      <c r="B2987" s="94" t="s">
        <v>6398</v>
      </c>
      <c r="C2987" s="93" t="s">
        <v>141</v>
      </c>
      <c r="D2987" s="93" t="s">
        <v>6399</v>
      </c>
      <c r="E2987" s="95">
        <v>36.89</v>
      </c>
      <c r="F2987" s="93" t="s">
        <v>85</v>
      </c>
      <c r="G2987" s="93" t="s">
        <v>606</v>
      </c>
      <c r="H2987" s="96">
        <v>2173152.15</v>
      </c>
      <c r="I2987" s="93">
        <v>2.0</v>
      </c>
      <c r="J2987" s="97">
        <v>2.4</v>
      </c>
      <c r="K2987" s="94">
        <v>2024.0</v>
      </c>
      <c r="L2987" s="93" t="s">
        <v>202</v>
      </c>
      <c r="M2987" s="93">
        <v>2023.0</v>
      </c>
      <c r="N2987" s="93" t="s">
        <v>161</v>
      </c>
      <c r="O2987" s="65" t="str">
        <f t="shared" si="1"/>
        <v>131154110001</v>
      </c>
      <c r="P2987" s="65">
        <f t="shared" si="2"/>
        <v>7</v>
      </c>
      <c r="Q2987" s="65">
        <f t="shared" si="3"/>
        <v>4</v>
      </c>
      <c r="R2987" s="65" t="str">
        <f t="shared" si="12"/>
        <v>13.115.411/0001-74</v>
      </c>
      <c r="S2987" s="84"/>
      <c r="T2987" s="84" t="str">
        <f t="shared" si="10"/>
        <v/>
      </c>
      <c r="U2987" s="84" t="str">
        <f t="shared" si="11"/>
        <v/>
      </c>
      <c r="V2987" s="65" t="str">
        <f t="shared" si="5"/>
        <v/>
      </c>
      <c r="W2987" s="84"/>
      <c r="X2987" s="84"/>
      <c r="Y2987" s="85"/>
      <c r="Z2987" s="85"/>
      <c r="AA2987" s="65" t="str">
        <f t="shared" si="6"/>
        <v/>
      </c>
      <c r="AB2987" s="65" t="str">
        <f t="shared" si="7"/>
        <v/>
      </c>
      <c r="AC2987" s="86"/>
      <c r="AD2987" s="87" t="str">
        <f t="shared" si="8"/>
        <v/>
      </c>
      <c r="AE2987" s="84"/>
      <c r="AF2987" s="86">
        <f>IF(AC2987&gt;0,AC2987,'⚙️ Config'!$B$10)</f>
        <v>0.0075</v>
      </c>
      <c r="AG2987" s="88">
        <f t="shared" si="9"/>
        <v>16298.64113</v>
      </c>
      <c r="AH2987" s="88">
        <f>AG2987*'⚙️ Config'!$B$11</f>
        <v>81493.20563</v>
      </c>
      <c r="AI2987" s="88">
        <f>AH2987*'⚙️ Config'!$B$12</f>
        <v>24447.96169</v>
      </c>
      <c r="AJ2987" s="64"/>
      <c r="AK2987" s="84"/>
      <c r="AL2987" s="84"/>
      <c r="AM2987" s="84"/>
      <c r="AN2987" s="84"/>
      <c r="AO2987" s="84"/>
      <c r="AP2987" s="84"/>
      <c r="AQ2987" s="84"/>
    </row>
    <row r="2988" ht="15.0" customHeight="1">
      <c r="A2988" s="93">
        <v>2985.0</v>
      </c>
      <c r="B2988" s="94" t="s">
        <v>6400</v>
      </c>
      <c r="C2988" s="93" t="s">
        <v>141</v>
      </c>
      <c r="D2988" s="93" t="s">
        <v>6401</v>
      </c>
      <c r="E2988" s="95">
        <v>30.65</v>
      </c>
      <c r="F2988" s="93" t="s">
        <v>85</v>
      </c>
      <c r="G2988" s="93" t="s">
        <v>606</v>
      </c>
      <c r="H2988" s="96">
        <v>2169912.1</v>
      </c>
      <c r="I2988" s="93">
        <v>2.0</v>
      </c>
      <c r="J2988" s="97">
        <v>2.9</v>
      </c>
      <c r="K2988" s="94">
        <v>2023.0</v>
      </c>
      <c r="L2988" s="93" t="s">
        <v>448</v>
      </c>
      <c r="M2988" s="93">
        <v>2023.0</v>
      </c>
      <c r="N2988" s="93" t="s">
        <v>161</v>
      </c>
      <c r="O2988" s="65" t="str">
        <f t="shared" si="1"/>
        <v>039462030001</v>
      </c>
      <c r="P2988" s="65">
        <f t="shared" si="2"/>
        <v>6</v>
      </c>
      <c r="Q2988" s="65">
        <f t="shared" si="3"/>
        <v>3</v>
      </c>
      <c r="R2988" s="65" t="str">
        <f t="shared" si="12"/>
        <v>03.946.203/0001-63</v>
      </c>
      <c r="S2988" s="84"/>
      <c r="T2988" s="84" t="str">
        <f t="shared" si="10"/>
        <v/>
      </c>
      <c r="U2988" s="84" t="str">
        <f t="shared" si="11"/>
        <v/>
      </c>
      <c r="V2988" s="65" t="str">
        <f t="shared" si="5"/>
        <v/>
      </c>
      <c r="W2988" s="84"/>
      <c r="X2988" s="84"/>
      <c r="Y2988" s="85"/>
      <c r="Z2988" s="85"/>
      <c r="AA2988" s="65" t="str">
        <f t="shared" si="6"/>
        <v/>
      </c>
      <c r="AB2988" s="65" t="str">
        <f t="shared" si="7"/>
        <v/>
      </c>
      <c r="AC2988" s="86"/>
      <c r="AD2988" s="87" t="str">
        <f t="shared" si="8"/>
        <v/>
      </c>
      <c r="AE2988" s="84"/>
      <c r="AF2988" s="86">
        <f>IF(AC2988&gt;0,AC2988,'⚙️ Config'!$B$10)</f>
        <v>0.0075</v>
      </c>
      <c r="AG2988" s="88">
        <f t="shared" si="9"/>
        <v>16274.34075</v>
      </c>
      <c r="AH2988" s="88">
        <f>AG2988*'⚙️ Config'!$B$11</f>
        <v>81371.70375</v>
      </c>
      <c r="AI2988" s="88">
        <f>AH2988*'⚙️ Config'!$B$12</f>
        <v>24411.51113</v>
      </c>
      <c r="AJ2988" s="64"/>
      <c r="AK2988" s="84"/>
      <c r="AL2988" s="84"/>
      <c r="AM2988" s="84"/>
      <c r="AN2988" s="84"/>
      <c r="AO2988" s="84"/>
      <c r="AP2988" s="84"/>
      <c r="AQ2988" s="84"/>
    </row>
    <row r="2989" ht="15.0" customHeight="1">
      <c r="A2989" s="93">
        <v>2986.0</v>
      </c>
      <c r="B2989" s="94" t="s">
        <v>6402</v>
      </c>
      <c r="C2989" s="93" t="s">
        <v>141</v>
      </c>
      <c r="D2989" s="93" t="s">
        <v>6403</v>
      </c>
      <c r="E2989" s="95">
        <v>37.56</v>
      </c>
      <c r="F2989" s="93" t="s">
        <v>85</v>
      </c>
      <c r="G2989" s="93" t="s">
        <v>606</v>
      </c>
      <c r="H2989" s="96">
        <v>2147848.7</v>
      </c>
      <c r="I2989" s="93">
        <v>1.0</v>
      </c>
      <c r="J2989" s="97">
        <v>3.5</v>
      </c>
      <c r="K2989" s="94">
        <v>2022.0</v>
      </c>
      <c r="L2989" s="93" t="s">
        <v>448</v>
      </c>
      <c r="M2989" s="93">
        <v>2022.0</v>
      </c>
      <c r="N2989" s="93" t="s">
        <v>145</v>
      </c>
      <c r="O2989" s="65" t="str">
        <f t="shared" si="1"/>
        <v>126544640001</v>
      </c>
      <c r="P2989" s="65">
        <f t="shared" si="2"/>
        <v>0</v>
      </c>
      <c r="Q2989" s="65">
        <f t="shared" si="3"/>
        <v>9</v>
      </c>
      <c r="R2989" s="65" t="str">
        <f t="shared" si="12"/>
        <v>12.654.464/0001-09</v>
      </c>
      <c r="S2989" s="84"/>
      <c r="T2989" s="84" t="str">
        <f t="shared" si="10"/>
        <v/>
      </c>
      <c r="U2989" s="84" t="str">
        <f t="shared" si="11"/>
        <v/>
      </c>
      <c r="V2989" s="65" t="str">
        <f t="shared" si="5"/>
        <v/>
      </c>
      <c r="W2989" s="84"/>
      <c r="X2989" s="84"/>
      <c r="Y2989" s="85"/>
      <c r="Z2989" s="85"/>
      <c r="AA2989" s="65" t="str">
        <f t="shared" si="6"/>
        <v/>
      </c>
      <c r="AB2989" s="65" t="str">
        <f t="shared" si="7"/>
        <v/>
      </c>
      <c r="AC2989" s="86"/>
      <c r="AD2989" s="87" t="str">
        <f t="shared" si="8"/>
        <v/>
      </c>
      <c r="AE2989" s="84"/>
      <c r="AF2989" s="86">
        <f>IF(AC2989&gt;0,AC2989,'⚙️ Config'!$B$10)</f>
        <v>0.0075</v>
      </c>
      <c r="AG2989" s="88">
        <f t="shared" si="9"/>
        <v>16108.86525</v>
      </c>
      <c r="AH2989" s="88">
        <f>AG2989*'⚙️ Config'!$B$11</f>
        <v>80544.32625</v>
      </c>
      <c r="AI2989" s="88">
        <f>AH2989*'⚙️ Config'!$B$12</f>
        <v>24163.29788</v>
      </c>
      <c r="AJ2989" s="64"/>
      <c r="AK2989" s="84"/>
      <c r="AL2989" s="84"/>
      <c r="AM2989" s="84"/>
      <c r="AN2989" s="84"/>
      <c r="AO2989" s="84"/>
      <c r="AP2989" s="84"/>
      <c r="AQ2989" s="84"/>
    </row>
    <row r="2990" ht="15.0" customHeight="1">
      <c r="A2990" s="93">
        <v>2987.0</v>
      </c>
      <c r="B2990" s="94" t="s">
        <v>6404</v>
      </c>
      <c r="C2990" s="93" t="s">
        <v>141</v>
      </c>
      <c r="D2990" s="93" t="s">
        <v>6405</v>
      </c>
      <c r="E2990" s="95">
        <v>32.93</v>
      </c>
      <c r="F2990" s="93" t="s">
        <v>85</v>
      </c>
      <c r="G2990" s="93" t="s">
        <v>606</v>
      </c>
      <c r="H2990" s="96">
        <v>2146638.55</v>
      </c>
      <c r="I2990" s="93">
        <v>2.0</v>
      </c>
      <c r="J2990" s="97">
        <v>2.9</v>
      </c>
      <c r="K2990" s="94">
        <v>2024.0</v>
      </c>
      <c r="L2990" s="93" t="s">
        <v>448</v>
      </c>
      <c r="M2990" s="93">
        <v>2023.0</v>
      </c>
      <c r="N2990" s="93" t="s">
        <v>161</v>
      </c>
      <c r="O2990" s="65" t="str">
        <f t="shared" si="1"/>
        <v>033575930001</v>
      </c>
      <c r="P2990" s="65">
        <f t="shared" si="2"/>
        <v>3</v>
      </c>
      <c r="Q2990" s="65">
        <f t="shared" si="3"/>
        <v>6</v>
      </c>
      <c r="R2990" s="65" t="str">
        <f t="shared" si="12"/>
        <v>03.357.593/0001-36</v>
      </c>
      <c r="S2990" s="84"/>
      <c r="T2990" s="84" t="str">
        <f t="shared" si="10"/>
        <v/>
      </c>
      <c r="U2990" s="84" t="str">
        <f t="shared" si="11"/>
        <v/>
      </c>
      <c r="V2990" s="65" t="str">
        <f t="shared" si="5"/>
        <v/>
      </c>
      <c r="W2990" s="84"/>
      <c r="X2990" s="84"/>
      <c r="Y2990" s="85"/>
      <c r="Z2990" s="85"/>
      <c r="AA2990" s="65" t="str">
        <f t="shared" si="6"/>
        <v/>
      </c>
      <c r="AB2990" s="65" t="str">
        <f t="shared" si="7"/>
        <v/>
      </c>
      <c r="AC2990" s="86"/>
      <c r="AD2990" s="87" t="str">
        <f t="shared" si="8"/>
        <v/>
      </c>
      <c r="AE2990" s="84"/>
      <c r="AF2990" s="86">
        <f>IF(AC2990&gt;0,AC2990,'⚙️ Config'!$B$10)</f>
        <v>0.0075</v>
      </c>
      <c r="AG2990" s="88">
        <f t="shared" si="9"/>
        <v>16099.78913</v>
      </c>
      <c r="AH2990" s="88">
        <f>AG2990*'⚙️ Config'!$B$11</f>
        <v>80498.94563</v>
      </c>
      <c r="AI2990" s="88">
        <f>AH2990*'⚙️ Config'!$B$12</f>
        <v>24149.68369</v>
      </c>
      <c r="AJ2990" s="64"/>
      <c r="AK2990" s="84"/>
      <c r="AL2990" s="84"/>
      <c r="AM2990" s="84"/>
      <c r="AN2990" s="84"/>
      <c r="AO2990" s="84"/>
      <c r="AP2990" s="84"/>
      <c r="AQ2990" s="84"/>
    </row>
    <row r="2991" ht="15.0" customHeight="1">
      <c r="A2991" s="93">
        <v>2988.0</v>
      </c>
      <c r="B2991" s="94" t="s">
        <v>6406</v>
      </c>
      <c r="C2991" s="93" t="s">
        <v>141</v>
      </c>
      <c r="D2991" s="93" t="s">
        <v>6407</v>
      </c>
      <c r="E2991" s="95">
        <v>27.93</v>
      </c>
      <c r="F2991" s="93" t="s">
        <v>85</v>
      </c>
      <c r="G2991" s="93" t="s">
        <v>606</v>
      </c>
      <c r="H2991" s="96">
        <v>2143676.06</v>
      </c>
      <c r="I2991" s="93">
        <v>2.0</v>
      </c>
      <c r="J2991" s="97">
        <v>3.8</v>
      </c>
      <c r="K2991" s="94">
        <v>2023.0</v>
      </c>
      <c r="L2991" s="93" t="s">
        <v>202</v>
      </c>
      <c r="M2991" s="93">
        <v>2022.0</v>
      </c>
      <c r="N2991" s="93" t="s">
        <v>161</v>
      </c>
      <c r="O2991" s="65" t="str">
        <f t="shared" si="1"/>
        <v>408163820001</v>
      </c>
      <c r="P2991" s="65">
        <f t="shared" si="2"/>
        <v>4</v>
      </c>
      <c r="Q2991" s="65">
        <f t="shared" si="3"/>
        <v>0</v>
      </c>
      <c r="R2991" s="65" t="str">
        <f t="shared" si="12"/>
        <v>40.816.382/0001-40</v>
      </c>
      <c r="S2991" s="84"/>
      <c r="T2991" s="84" t="str">
        <f t="shared" si="10"/>
        <v/>
      </c>
      <c r="U2991" s="84" t="str">
        <f t="shared" si="11"/>
        <v/>
      </c>
      <c r="V2991" s="65" t="str">
        <f t="shared" si="5"/>
        <v/>
      </c>
      <c r="W2991" s="84"/>
      <c r="X2991" s="84"/>
      <c r="Y2991" s="85"/>
      <c r="Z2991" s="85"/>
      <c r="AA2991" s="65" t="str">
        <f t="shared" si="6"/>
        <v/>
      </c>
      <c r="AB2991" s="65" t="str">
        <f t="shared" si="7"/>
        <v/>
      </c>
      <c r="AC2991" s="86"/>
      <c r="AD2991" s="87" t="str">
        <f t="shared" si="8"/>
        <v/>
      </c>
      <c r="AE2991" s="84"/>
      <c r="AF2991" s="86">
        <f>IF(AC2991&gt;0,AC2991,'⚙️ Config'!$B$10)</f>
        <v>0.0075</v>
      </c>
      <c r="AG2991" s="88">
        <f t="shared" si="9"/>
        <v>16077.57045</v>
      </c>
      <c r="AH2991" s="88">
        <f>AG2991*'⚙️ Config'!$B$11</f>
        <v>80387.85225</v>
      </c>
      <c r="AI2991" s="88">
        <f>AH2991*'⚙️ Config'!$B$12</f>
        <v>24116.35568</v>
      </c>
      <c r="AJ2991" s="64"/>
      <c r="AK2991" s="84"/>
      <c r="AL2991" s="84"/>
      <c r="AM2991" s="84"/>
      <c r="AN2991" s="84"/>
      <c r="AO2991" s="84"/>
      <c r="AP2991" s="84"/>
      <c r="AQ2991" s="84"/>
    </row>
    <row r="2992" ht="15.0" customHeight="1">
      <c r="A2992" s="93">
        <v>2989.0</v>
      </c>
      <c r="B2992" s="94" t="s">
        <v>6408</v>
      </c>
      <c r="C2992" s="93" t="s">
        <v>141</v>
      </c>
      <c r="D2992" s="93" t="s">
        <v>6409</v>
      </c>
      <c r="E2992" s="95">
        <v>41.27</v>
      </c>
      <c r="F2992" s="93" t="s">
        <v>85</v>
      </c>
      <c r="G2992" s="93" t="s">
        <v>606</v>
      </c>
      <c r="H2992" s="96">
        <v>2143432.39</v>
      </c>
      <c r="I2992" s="93">
        <v>1.0</v>
      </c>
      <c r="J2992" s="97">
        <v>2.8</v>
      </c>
      <c r="K2992" s="94">
        <v>2023.0</v>
      </c>
      <c r="L2992" s="93" t="s">
        <v>448</v>
      </c>
      <c r="M2992" s="93">
        <v>2023.0</v>
      </c>
      <c r="N2992" s="93" t="s">
        <v>161</v>
      </c>
      <c r="O2992" s="65" t="str">
        <f t="shared" si="1"/>
        <v>625514860001</v>
      </c>
      <c r="P2992" s="65">
        <f t="shared" si="2"/>
        <v>0</v>
      </c>
      <c r="Q2992" s="65">
        <f t="shared" si="3"/>
        <v>3</v>
      </c>
      <c r="R2992" s="65" t="str">
        <f t="shared" si="12"/>
        <v>62.551.486/0001-03</v>
      </c>
      <c r="S2992" s="84"/>
      <c r="T2992" s="84" t="str">
        <f t="shared" si="10"/>
        <v/>
      </c>
      <c r="U2992" s="84" t="str">
        <f t="shared" si="11"/>
        <v/>
      </c>
      <c r="V2992" s="65" t="str">
        <f t="shared" si="5"/>
        <v/>
      </c>
      <c r="W2992" s="84"/>
      <c r="X2992" s="84"/>
      <c r="Y2992" s="85"/>
      <c r="Z2992" s="85"/>
      <c r="AA2992" s="65" t="str">
        <f t="shared" si="6"/>
        <v/>
      </c>
      <c r="AB2992" s="65" t="str">
        <f t="shared" si="7"/>
        <v/>
      </c>
      <c r="AC2992" s="86"/>
      <c r="AD2992" s="87" t="str">
        <f t="shared" si="8"/>
        <v/>
      </c>
      <c r="AE2992" s="84"/>
      <c r="AF2992" s="86">
        <f>IF(AC2992&gt;0,AC2992,'⚙️ Config'!$B$10)</f>
        <v>0.0075</v>
      </c>
      <c r="AG2992" s="88">
        <f t="shared" si="9"/>
        <v>16075.74293</v>
      </c>
      <c r="AH2992" s="88">
        <f>AG2992*'⚙️ Config'!$B$11</f>
        <v>80378.71463</v>
      </c>
      <c r="AI2992" s="88">
        <f>AH2992*'⚙️ Config'!$B$12</f>
        <v>24113.61439</v>
      </c>
      <c r="AJ2992" s="64"/>
      <c r="AK2992" s="84"/>
      <c r="AL2992" s="84"/>
      <c r="AM2992" s="84"/>
      <c r="AN2992" s="84"/>
      <c r="AO2992" s="84"/>
      <c r="AP2992" s="84"/>
      <c r="AQ2992" s="84"/>
    </row>
    <row r="2993" ht="15.0" customHeight="1">
      <c r="A2993" s="93">
        <v>2990.0</v>
      </c>
      <c r="B2993" s="94" t="s">
        <v>6410</v>
      </c>
      <c r="C2993" s="93" t="s">
        <v>141</v>
      </c>
      <c r="D2993" s="93" t="s">
        <v>6411</v>
      </c>
      <c r="E2993" s="95">
        <v>45.98</v>
      </c>
      <c r="F2993" s="93" t="s">
        <v>85</v>
      </c>
      <c r="G2993" s="93" t="s">
        <v>606</v>
      </c>
      <c r="H2993" s="96">
        <v>2141958.43</v>
      </c>
      <c r="I2993" s="93">
        <v>1.0</v>
      </c>
      <c r="J2993" s="97">
        <v>2.2</v>
      </c>
      <c r="K2993" s="94">
        <v>2024.0</v>
      </c>
      <c r="L2993" s="93" t="s">
        <v>202</v>
      </c>
      <c r="M2993" s="93">
        <v>2024.0</v>
      </c>
      <c r="N2993" s="93" t="s">
        <v>161</v>
      </c>
      <c r="O2993" s="65" t="str">
        <f t="shared" si="1"/>
        <v>072213630001</v>
      </c>
      <c r="P2993" s="65">
        <f t="shared" si="2"/>
        <v>0</v>
      </c>
      <c r="Q2993" s="65">
        <f t="shared" si="3"/>
        <v>4</v>
      </c>
      <c r="R2993" s="65" t="str">
        <f t="shared" si="12"/>
        <v>07.221.363/0001-04</v>
      </c>
      <c r="S2993" s="84"/>
      <c r="T2993" s="84" t="str">
        <f t="shared" si="10"/>
        <v/>
      </c>
      <c r="U2993" s="84" t="str">
        <f t="shared" si="11"/>
        <v/>
      </c>
      <c r="V2993" s="65" t="str">
        <f t="shared" si="5"/>
        <v/>
      </c>
      <c r="W2993" s="84"/>
      <c r="X2993" s="84"/>
      <c r="Y2993" s="85"/>
      <c r="Z2993" s="85"/>
      <c r="AA2993" s="65" t="str">
        <f t="shared" si="6"/>
        <v/>
      </c>
      <c r="AB2993" s="65" t="str">
        <f t="shared" si="7"/>
        <v/>
      </c>
      <c r="AC2993" s="86"/>
      <c r="AD2993" s="87" t="str">
        <f t="shared" si="8"/>
        <v/>
      </c>
      <c r="AE2993" s="84"/>
      <c r="AF2993" s="86">
        <f>IF(AC2993&gt;0,AC2993,'⚙️ Config'!$B$10)</f>
        <v>0.0075</v>
      </c>
      <c r="AG2993" s="88">
        <f t="shared" si="9"/>
        <v>16064.68823</v>
      </c>
      <c r="AH2993" s="88">
        <f>AG2993*'⚙️ Config'!$B$11</f>
        <v>80323.44113</v>
      </c>
      <c r="AI2993" s="88">
        <f>AH2993*'⚙️ Config'!$B$12</f>
        <v>24097.03234</v>
      </c>
      <c r="AJ2993" s="64"/>
      <c r="AK2993" s="84"/>
      <c r="AL2993" s="84"/>
      <c r="AM2993" s="84"/>
      <c r="AN2993" s="84"/>
      <c r="AO2993" s="84"/>
      <c r="AP2993" s="84"/>
      <c r="AQ2993" s="84"/>
    </row>
    <row r="2994" ht="15.0" customHeight="1">
      <c r="A2994" s="93">
        <v>2991.0</v>
      </c>
      <c r="B2994" s="94" t="s">
        <v>6412</v>
      </c>
      <c r="C2994" s="93" t="s">
        <v>141</v>
      </c>
      <c r="D2994" s="93" t="s">
        <v>6413</v>
      </c>
      <c r="E2994" s="95">
        <v>41.93</v>
      </c>
      <c r="F2994" s="93" t="s">
        <v>85</v>
      </c>
      <c r="G2994" s="93" t="s">
        <v>606</v>
      </c>
      <c r="H2994" s="96">
        <v>2136802.28</v>
      </c>
      <c r="I2994" s="93">
        <v>1.0</v>
      </c>
      <c r="J2994" s="97">
        <v>2.7</v>
      </c>
      <c r="K2994" s="94">
        <v>2023.0</v>
      </c>
      <c r="L2994" s="93" t="s">
        <v>630</v>
      </c>
      <c r="M2994" s="93">
        <v>2023.0</v>
      </c>
      <c r="N2994" s="93" t="s">
        <v>161</v>
      </c>
      <c r="O2994" s="65" t="str">
        <f t="shared" si="1"/>
        <v>158638170001</v>
      </c>
      <c r="P2994" s="65">
        <f t="shared" si="2"/>
        <v>6</v>
      </c>
      <c r="Q2994" s="65">
        <f t="shared" si="3"/>
        <v>0</v>
      </c>
      <c r="R2994" s="65" t="str">
        <f t="shared" si="12"/>
        <v>15.863.817/0001-60</v>
      </c>
      <c r="S2994" s="84"/>
      <c r="T2994" s="84" t="str">
        <f t="shared" si="10"/>
        <v/>
      </c>
      <c r="U2994" s="84" t="str">
        <f t="shared" si="11"/>
        <v/>
      </c>
      <c r="V2994" s="65" t="str">
        <f t="shared" si="5"/>
        <v/>
      </c>
      <c r="W2994" s="84"/>
      <c r="X2994" s="84"/>
      <c r="Y2994" s="85"/>
      <c r="Z2994" s="85"/>
      <c r="AA2994" s="65" t="str">
        <f t="shared" si="6"/>
        <v/>
      </c>
      <c r="AB2994" s="65" t="str">
        <f t="shared" si="7"/>
        <v/>
      </c>
      <c r="AC2994" s="86"/>
      <c r="AD2994" s="87" t="str">
        <f t="shared" si="8"/>
        <v/>
      </c>
      <c r="AE2994" s="84"/>
      <c r="AF2994" s="86">
        <f>IF(AC2994&gt;0,AC2994,'⚙️ Config'!$B$10)</f>
        <v>0.0075</v>
      </c>
      <c r="AG2994" s="88">
        <f t="shared" si="9"/>
        <v>16026.0171</v>
      </c>
      <c r="AH2994" s="88">
        <f>AG2994*'⚙️ Config'!$B$11</f>
        <v>80130.0855</v>
      </c>
      <c r="AI2994" s="88">
        <f>AH2994*'⚙️ Config'!$B$12</f>
        <v>24039.02565</v>
      </c>
      <c r="AJ2994" s="64"/>
      <c r="AK2994" s="84"/>
      <c r="AL2994" s="84"/>
      <c r="AM2994" s="84"/>
      <c r="AN2994" s="84"/>
      <c r="AO2994" s="84"/>
      <c r="AP2994" s="84"/>
      <c r="AQ2994" s="84"/>
    </row>
    <row r="2995" ht="15.0" customHeight="1">
      <c r="A2995" s="93">
        <v>2992.0</v>
      </c>
      <c r="B2995" s="94" t="s">
        <v>6414</v>
      </c>
      <c r="C2995" s="93" t="s">
        <v>141</v>
      </c>
      <c r="D2995" s="93" t="s">
        <v>6415</v>
      </c>
      <c r="E2995" s="95">
        <v>36.82</v>
      </c>
      <c r="F2995" s="93" t="s">
        <v>85</v>
      </c>
      <c r="G2995" s="93" t="s">
        <v>606</v>
      </c>
      <c r="H2995" s="96">
        <v>2126976.59</v>
      </c>
      <c r="I2995" s="93">
        <v>2.0</v>
      </c>
      <c r="J2995" s="97">
        <v>2.9</v>
      </c>
      <c r="K2995" s="94">
        <v>2024.0</v>
      </c>
      <c r="L2995" s="93" t="s">
        <v>856</v>
      </c>
      <c r="M2995" s="93">
        <v>2023.0</v>
      </c>
      <c r="N2995" s="93" t="s">
        <v>161</v>
      </c>
      <c r="O2995" s="65" t="str">
        <f t="shared" si="1"/>
        <v>441594680001</v>
      </c>
      <c r="P2995" s="65">
        <f t="shared" si="2"/>
        <v>0</v>
      </c>
      <c r="Q2995" s="65">
        <f t="shared" si="3"/>
        <v>7</v>
      </c>
      <c r="R2995" s="65" t="str">
        <f t="shared" si="12"/>
        <v>44.159.468/0001-07</v>
      </c>
      <c r="S2995" s="84"/>
      <c r="T2995" s="84" t="str">
        <f t="shared" si="10"/>
        <v/>
      </c>
      <c r="U2995" s="84" t="str">
        <f t="shared" si="11"/>
        <v/>
      </c>
      <c r="V2995" s="65" t="str">
        <f t="shared" si="5"/>
        <v/>
      </c>
      <c r="W2995" s="84"/>
      <c r="X2995" s="84"/>
      <c r="Y2995" s="85"/>
      <c r="Z2995" s="85"/>
      <c r="AA2995" s="65" t="str">
        <f t="shared" si="6"/>
        <v/>
      </c>
      <c r="AB2995" s="65" t="str">
        <f t="shared" si="7"/>
        <v/>
      </c>
      <c r="AC2995" s="86"/>
      <c r="AD2995" s="87" t="str">
        <f t="shared" si="8"/>
        <v/>
      </c>
      <c r="AE2995" s="84"/>
      <c r="AF2995" s="86">
        <f>IF(AC2995&gt;0,AC2995,'⚙️ Config'!$B$10)</f>
        <v>0.0075</v>
      </c>
      <c r="AG2995" s="88">
        <f t="shared" si="9"/>
        <v>15952.32443</v>
      </c>
      <c r="AH2995" s="88">
        <f>AG2995*'⚙️ Config'!$B$11</f>
        <v>79761.62213</v>
      </c>
      <c r="AI2995" s="88">
        <f>AH2995*'⚙️ Config'!$B$12</f>
        <v>23928.48664</v>
      </c>
      <c r="AJ2995" s="64"/>
      <c r="AK2995" s="84"/>
      <c r="AL2995" s="84"/>
      <c r="AM2995" s="84"/>
      <c r="AN2995" s="84"/>
      <c r="AO2995" s="84"/>
      <c r="AP2995" s="84"/>
      <c r="AQ2995" s="84"/>
    </row>
    <row r="2996" ht="15.0" customHeight="1">
      <c r="A2996" s="93">
        <v>2993.0</v>
      </c>
      <c r="B2996" s="94" t="s">
        <v>6416</v>
      </c>
      <c r="C2996" s="93" t="s">
        <v>141</v>
      </c>
      <c r="D2996" s="93" t="s">
        <v>6417</v>
      </c>
      <c r="E2996" s="95">
        <v>35.97</v>
      </c>
      <c r="F2996" s="93" t="s">
        <v>85</v>
      </c>
      <c r="G2996" s="93" t="s">
        <v>606</v>
      </c>
      <c r="H2996" s="96">
        <v>2125572.14</v>
      </c>
      <c r="I2996" s="93">
        <v>1.0</v>
      </c>
      <c r="J2996" s="97">
        <v>3.9</v>
      </c>
      <c r="K2996" s="94">
        <v>2022.0</v>
      </c>
      <c r="L2996" s="93" t="s">
        <v>630</v>
      </c>
      <c r="M2996" s="93">
        <v>2022.0</v>
      </c>
      <c r="N2996" s="93" t="s">
        <v>145</v>
      </c>
      <c r="O2996" s="65" t="str">
        <f t="shared" si="1"/>
        <v>212359740001</v>
      </c>
      <c r="P2996" s="65">
        <f t="shared" si="2"/>
        <v>2</v>
      </c>
      <c r="Q2996" s="65">
        <f t="shared" si="3"/>
        <v>4</v>
      </c>
      <c r="R2996" s="65" t="str">
        <f t="shared" si="12"/>
        <v>21.235.974/0001-24</v>
      </c>
      <c r="S2996" s="84"/>
      <c r="T2996" s="84" t="str">
        <f t="shared" si="10"/>
        <v/>
      </c>
      <c r="U2996" s="84" t="str">
        <f t="shared" si="11"/>
        <v/>
      </c>
      <c r="V2996" s="65" t="str">
        <f t="shared" si="5"/>
        <v/>
      </c>
      <c r="W2996" s="84"/>
      <c r="X2996" s="84"/>
      <c r="Y2996" s="85"/>
      <c r="Z2996" s="85"/>
      <c r="AA2996" s="65" t="str">
        <f t="shared" si="6"/>
        <v/>
      </c>
      <c r="AB2996" s="65" t="str">
        <f t="shared" si="7"/>
        <v/>
      </c>
      <c r="AC2996" s="86"/>
      <c r="AD2996" s="87" t="str">
        <f t="shared" si="8"/>
        <v/>
      </c>
      <c r="AE2996" s="84"/>
      <c r="AF2996" s="86">
        <f>IF(AC2996&gt;0,AC2996,'⚙️ Config'!$B$10)</f>
        <v>0.0075</v>
      </c>
      <c r="AG2996" s="88">
        <f t="shared" si="9"/>
        <v>15941.79105</v>
      </c>
      <c r="AH2996" s="88">
        <f>AG2996*'⚙️ Config'!$B$11</f>
        <v>79708.95525</v>
      </c>
      <c r="AI2996" s="88">
        <f>AH2996*'⚙️ Config'!$B$12</f>
        <v>23912.68658</v>
      </c>
      <c r="AJ2996" s="64"/>
      <c r="AK2996" s="84"/>
      <c r="AL2996" s="84"/>
      <c r="AM2996" s="84"/>
      <c r="AN2996" s="84"/>
      <c r="AO2996" s="84"/>
      <c r="AP2996" s="84"/>
      <c r="AQ2996" s="84"/>
    </row>
    <row r="2997" ht="15.0" customHeight="1">
      <c r="A2997" s="93">
        <v>2994.0</v>
      </c>
      <c r="B2997" s="94" t="s">
        <v>6418</v>
      </c>
      <c r="C2997" s="93" t="s">
        <v>141</v>
      </c>
      <c r="D2997" s="93" t="s">
        <v>6419</v>
      </c>
      <c r="E2997" s="95">
        <v>40.65</v>
      </c>
      <c r="F2997" s="93" t="s">
        <v>85</v>
      </c>
      <c r="G2997" s="93" t="s">
        <v>606</v>
      </c>
      <c r="H2997" s="96">
        <v>2124157.98</v>
      </c>
      <c r="I2997" s="93">
        <v>1.0</v>
      </c>
      <c r="J2997" s="97">
        <v>2.9</v>
      </c>
      <c r="K2997" s="94">
        <v>2023.0</v>
      </c>
      <c r="L2997" s="93" t="s">
        <v>630</v>
      </c>
      <c r="M2997" s="93">
        <v>2023.0</v>
      </c>
      <c r="N2997" s="93" t="s">
        <v>161</v>
      </c>
      <c r="O2997" s="65" t="str">
        <f t="shared" si="1"/>
        <v>453816610001</v>
      </c>
      <c r="P2997" s="65">
        <f t="shared" si="2"/>
        <v>4</v>
      </c>
      <c r="Q2997" s="65">
        <f t="shared" si="3"/>
        <v>2</v>
      </c>
      <c r="R2997" s="65" t="str">
        <f t="shared" si="12"/>
        <v>45.381.661/0001-42</v>
      </c>
      <c r="S2997" s="84"/>
      <c r="T2997" s="84" t="str">
        <f t="shared" si="10"/>
        <v/>
      </c>
      <c r="U2997" s="84" t="str">
        <f t="shared" si="11"/>
        <v/>
      </c>
      <c r="V2997" s="65" t="str">
        <f t="shared" si="5"/>
        <v/>
      </c>
      <c r="W2997" s="84"/>
      <c r="X2997" s="84"/>
      <c r="Y2997" s="85"/>
      <c r="Z2997" s="85"/>
      <c r="AA2997" s="65" t="str">
        <f t="shared" si="6"/>
        <v/>
      </c>
      <c r="AB2997" s="65" t="str">
        <f t="shared" si="7"/>
        <v/>
      </c>
      <c r="AC2997" s="86"/>
      <c r="AD2997" s="87" t="str">
        <f t="shared" si="8"/>
        <v/>
      </c>
      <c r="AE2997" s="84"/>
      <c r="AF2997" s="86">
        <f>IF(AC2997&gt;0,AC2997,'⚙️ Config'!$B$10)</f>
        <v>0.0075</v>
      </c>
      <c r="AG2997" s="88">
        <f t="shared" si="9"/>
        <v>15931.18485</v>
      </c>
      <c r="AH2997" s="88">
        <f>AG2997*'⚙️ Config'!$B$11</f>
        <v>79655.92425</v>
      </c>
      <c r="AI2997" s="88">
        <f>AH2997*'⚙️ Config'!$B$12</f>
        <v>23896.77728</v>
      </c>
      <c r="AJ2997" s="64"/>
      <c r="AK2997" s="84"/>
      <c r="AL2997" s="84"/>
      <c r="AM2997" s="84"/>
      <c r="AN2997" s="84"/>
      <c r="AO2997" s="84"/>
      <c r="AP2997" s="84"/>
      <c r="AQ2997" s="84"/>
    </row>
    <row r="2998" ht="15.0" customHeight="1">
      <c r="A2998" s="93">
        <v>2995.0</v>
      </c>
      <c r="B2998" s="94" t="s">
        <v>6420</v>
      </c>
      <c r="C2998" s="93" t="s">
        <v>141</v>
      </c>
      <c r="D2998" s="93" t="s">
        <v>6421</v>
      </c>
      <c r="E2998" s="95">
        <v>42.64</v>
      </c>
      <c r="F2998" s="93" t="s">
        <v>85</v>
      </c>
      <c r="G2998" s="93" t="s">
        <v>606</v>
      </c>
      <c r="H2998" s="96">
        <v>2115287.67</v>
      </c>
      <c r="I2998" s="93">
        <v>1.0</v>
      </c>
      <c r="J2998" s="97">
        <v>2.6</v>
      </c>
      <c r="K2998" s="94">
        <v>2023.0</v>
      </c>
      <c r="L2998" s="93" t="s">
        <v>630</v>
      </c>
      <c r="M2998" s="93">
        <v>2023.0</v>
      </c>
      <c r="N2998" s="93" t="s">
        <v>161</v>
      </c>
      <c r="O2998" s="65" t="str">
        <f t="shared" si="1"/>
        <v>319979180001</v>
      </c>
      <c r="P2998" s="65">
        <f t="shared" si="2"/>
        <v>8</v>
      </c>
      <c r="Q2998" s="65">
        <f t="shared" si="3"/>
        <v>0</v>
      </c>
      <c r="R2998" s="65" t="str">
        <f t="shared" si="12"/>
        <v>31.997.918/0001-80</v>
      </c>
      <c r="S2998" s="84"/>
      <c r="T2998" s="84" t="str">
        <f t="shared" si="10"/>
        <v/>
      </c>
      <c r="U2998" s="84" t="str">
        <f t="shared" si="11"/>
        <v/>
      </c>
      <c r="V2998" s="65" t="str">
        <f t="shared" si="5"/>
        <v/>
      </c>
      <c r="W2998" s="84"/>
      <c r="X2998" s="84"/>
      <c r="Y2998" s="85"/>
      <c r="Z2998" s="85"/>
      <c r="AA2998" s="65" t="str">
        <f t="shared" si="6"/>
        <v/>
      </c>
      <c r="AB2998" s="65" t="str">
        <f t="shared" si="7"/>
        <v/>
      </c>
      <c r="AC2998" s="86"/>
      <c r="AD2998" s="87" t="str">
        <f t="shared" si="8"/>
        <v/>
      </c>
      <c r="AE2998" s="84"/>
      <c r="AF2998" s="86">
        <f>IF(AC2998&gt;0,AC2998,'⚙️ Config'!$B$10)</f>
        <v>0.0075</v>
      </c>
      <c r="AG2998" s="88">
        <f t="shared" si="9"/>
        <v>15864.65753</v>
      </c>
      <c r="AH2998" s="88">
        <f>AG2998*'⚙️ Config'!$B$11</f>
        <v>79323.28763</v>
      </c>
      <c r="AI2998" s="88">
        <f>AH2998*'⚙️ Config'!$B$12</f>
        <v>23796.98629</v>
      </c>
      <c r="AJ2998" s="64"/>
      <c r="AK2998" s="84"/>
      <c r="AL2998" s="84"/>
      <c r="AM2998" s="84"/>
      <c r="AN2998" s="84"/>
      <c r="AO2998" s="84"/>
      <c r="AP2998" s="84"/>
      <c r="AQ2998" s="84"/>
    </row>
    <row r="2999" ht="15.0" customHeight="1">
      <c r="A2999" s="93">
        <v>2996.0</v>
      </c>
      <c r="B2999" s="94" t="s">
        <v>6422</v>
      </c>
      <c r="C2999" s="93" t="s">
        <v>141</v>
      </c>
      <c r="D2999" s="93" t="s">
        <v>6423</v>
      </c>
      <c r="E2999" s="95">
        <v>40.64</v>
      </c>
      <c r="F2999" s="93" t="s">
        <v>85</v>
      </c>
      <c r="G2999" s="93" t="s">
        <v>606</v>
      </c>
      <c r="H2999" s="96">
        <v>2110039.41</v>
      </c>
      <c r="I2999" s="93">
        <v>1.0</v>
      </c>
      <c r="J2999" s="97">
        <v>2.9</v>
      </c>
      <c r="K2999" s="94">
        <v>2023.0</v>
      </c>
      <c r="L2999" s="93" t="s">
        <v>630</v>
      </c>
      <c r="M2999" s="93">
        <v>2023.0</v>
      </c>
      <c r="N2999" s="93" t="s">
        <v>145</v>
      </c>
      <c r="O2999" s="65" t="str">
        <f t="shared" si="1"/>
        <v>240961850001</v>
      </c>
      <c r="P2999" s="65">
        <f t="shared" si="2"/>
        <v>4</v>
      </c>
      <c r="Q2999" s="65">
        <f t="shared" si="3"/>
        <v>8</v>
      </c>
      <c r="R2999" s="65" t="str">
        <f t="shared" si="12"/>
        <v>24.096.185/0001-48</v>
      </c>
      <c r="S2999" s="84"/>
      <c r="T2999" s="84" t="str">
        <f t="shared" si="10"/>
        <v/>
      </c>
      <c r="U2999" s="84" t="str">
        <f t="shared" si="11"/>
        <v/>
      </c>
      <c r="V2999" s="65" t="str">
        <f t="shared" si="5"/>
        <v/>
      </c>
      <c r="W2999" s="84"/>
      <c r="X2999" s="84"/>
      <c r="Y2999" s="85"/>
      <c r="Z2999" s="85"/>
      <c r="AA2999" s="65" t="str">
        <f t="shared" si="6"/>
        <v/>
      </c>
      <c r="AB2999" s="65" t="str">
        <f t="shared" si="7"/>
        <v/>
      </c>
      <c r="AC2999" s="86"/>
      <c r="AD2999" s="87" t="str">
        <f t="shared" si="8"/>
        <v/>
      </c>
      <c r="AE2999" s="84"/>
      <c r="AF2999" s="86">
        <f>IF(AC2999&gt;0,AC2999,'⚙️ Config'!$B$10)</f>
        <v>0.0075</v>
      </c>
      <c r="AG2999" s="88">
        <f t="shared" si="9"/>
        <v>15825.29558</v>
      </c>
      <c r="AH2999" s="88">
        <f>AG2999*'⚙️ Config'!$B$11</f>
        <v>79126.47788</v>
      </c>
      <c r="AI2999" s="88">
        <f>AH2999*'⚙️ Config'!$B$12</f>
        <v>23737.94336</v>
      </c>
      <c r="AJ2999" s="64"/>
      <c r="AK2999" s="84"/>
      <c r="AL2999" s="84"/>
      <c r="AM2999" s="84"/>
      <c r="AN2999" s="84"/>
      <c r="AO2999" s="84"/>
      <c r="AP2999" s="84"/>
      <c r="AQ2999" s="84"/>
    </row>
    <row r="3000" ht="15.0" customHeight="1">
      <c r="A3000" s="93">
        <v>2997.0</v>
      </c>
      <c r="B3000" s="94" t="s">
        <v>6424</v>
      </c>
      <c r="C3000" s="93" t="s">
        <v>141</v>
      </c>
      <c r="D3000" s="93" t="s">
        <v>6425</v>
      </c>
      <c r="E3000" s="95">
        <v>37.13</v>
      </c>
      <c r="F3000" s="93" t="s">
        <v>85</v>
      </c>
      <c r="G3000" s="93" t="s">
        <v>606</v>
      </c>
      <c r="H3000" s="96">
        <v>2108607.67</v>
      </c>
      <c r="I3000" s="93">
        <v>1.0</v>
      </c>
      <c r="J3000" s="97">
        <v>3.6</v>
      </c>
      <c r="K3000" s="94">
        <v>2022.0</v>
      </c>
      <c r="L3000" s="93" t="s">
        <v>630</v>
      </c>
      <c r="M3000" s="93">
        <v>2022.0</v>
      </c>
      <c r="N3000" s="93" t="s">
        <v>161</v>
      </c>
      <c r="O3000" s="65" t="str">
        <f t="shared" si="1"/>
        <v>567930370001</v>
      </c>
      <c r="P3000" s="65">
        <f t="shared" si="2"/>
        <v>7</v>
      </c>
      <c r="Q3000" s="65">
        <f t="shared" si="3"/>
        <v>9</v>
      </c>
      <c r="R3000" s="65" t="str">
        <f t="shared" si="12"/>
        <v>56.793.037/0001-79</v>
      </c>
      <c r="S3000" s="84"/>
      <c r="T3000" s="84" t="str">
        <f t="shared" si="10"/>
        <v/>
      </c>
      <c r="U3000" s="84" t="str">
        <f t="shared" si="11"/>
        <v/>
      </c>
      <c r="V3000" s="65" t="str">
        <f t="shared" si="5"/>
        <v/>
      </c>
      <c r="W3000" s="84"/>
      <c r="X3000" s="84"/>
      <c r="Y3000" s="85"/>
      <c r="Z3000" s="85"/>
      <c r="AA3000" s="65" t="str">
        <f t="shared" si="6"/>
        <v/>
      </c>
      <c r="AB3000" s="65" t="str">
        <f t="shared" si="7"/>
        <v/>
      </c>
      <c r="AC3000" s="86"/>
      <c r="AD3000" s="87" t="str">
        <f t="shared" si="8"/>
        <v/>
      </c>
      <c r="AE3000" s="84"/>
      <c r="AF3000" s="86">
        <f>IF(AC3000&gt;0,AC3000,'⚙️ Config'!$B$10)</f>
        <v>0.0075</v>
      </c>
      <c r="AG3000" s="88">
        <f t="shared" si="9"/>
        <v>15814.55753</v>
      </c>
      <c r="AH3000" s="88">
        <f>AG3000*'⚙️ Config'!$B$11</f>
        <v>79072.78763</v>
      </c>
      <c r="AI3000" s="88">
        <f>AH3000*'⚙️ Config'!$B$12</f>
        <v>23721.83629</v>
      </c>
      <c r="AJ3000" s="64"/>
      <c r="AK3000" s="84"/>
      <c r="AL3000" s="84"/>
      <c r="AM3000" s="84"/>
      <c r="AN3000" s="84"/>
      <c r="AO3000" s="84"/>
      <c r="AP3000" s="84"/>
      <c r="AQ3000" s="84"/>
    </row>
    <row r="3001" ht="15.0" customHeight="1">
      <c r="A3001" s="93">
        <v>2998.0</v>
      </c>
      <c r="B3001" s="94" t="s">
        <v>6426</v>
      </c>
      <c r="C3001" s="93" t="s">
        <v>141</v>
      </c>
      <c r="D3001" s="93" t="s">
        <v>6427</v>
      </c>
      <c r="E3001" s="95">
        <v>45.06</v>
      </c>
      <c r="F3001" s="93" t="s">
        <v>85</v>
      </c>
      <c r="G3001" s="93" t="s">
        <v>606</v>
      </c>
      <c r="H3001" s="96">
        <v>2104427.67</v>
      </c>
      <c r="I3001" s="93">
        <v>1.0</v>
      </c>
      <c r="J3001" s="97">
        <v>2.3</v>
      </c>
      <c r="K3001" s="94">
        <v>2023.0</v>
      </c>
      <c r="L3001" s="93" t="s">
        <v>630</v>
      </c>
      <c r="M3001" s="93">
        <v>2023.0</v>
      </c>
      <c r="N3001" s="93" t="s">
        <v>161</v>
      </c>
      <c r="O3001" s="65" t="str">
        <f t="shared" si="1"/>
        <v>332617210001</v>
      </c>
      <c r="P3001" s="65">
        <f t="shared" si="2"/>
        <v>0</v>
      </c>
      <c r="Q3001" s="65">
        <f t="shared" si="3"/>
        <v>4</v>
      </c>
      <c r="R3001" s="65" t="str">
        <f t="shared" si="12"/>
        <v>33.261.721/0001-04</v>
      </c>
      <c r="S3001" s="84"/>
      <c r="T3001" s="84" t="str">
        <f t="shared" si="10"/>
        <v/>
      </c>
      <c r="U3001" s="84" t="str">
        <f t="shared" si="11"/>
        <v/>
      </c>
      <c r="V3001" s="65" t="str">
        <f t="shared" si="5"/>
        <v/>
      </c>
      <c r="W3001" s="84"/>
      <c r="X3001" s="84"/>
      <c r="Y3001" s="85"/>
      <c r="Z3001" s="85"/>
      <c r="AA3001" s="65" t="str">
        <f t="shared" si="6"/>
        <v/>
      </c>
      <c r="AB3001" s="65" t="str">
        <f t="shared" si="7"/>
        <v/>
      </c>
      <c r="AC3001" s="86"/>
      <c r="AD3001" s="87" t="str">
        <f t="shared" si="8"/>
        <v/>
      </c>
      <c r="AE3001" s="84"/>
      <c r="AF3001" s="86">
        <f>IF(AC3001&gt;0,AC3001,'⚙️ Config'!$B$10)</f>
        <v>0.0075</v>
      </c>
      <c r="AG3001" s="88">
        <f t="shared" si="9"/>
        <v>15783.20753</v>
      </c>
      <c r="AH3001" s="88">
        <f>AG3001*'⚙️ Config'!$B$11</f>
        <v>78916.03763</v>
      </c>
      <c r="AI3001" s="88">
        <f>AH3001*'⚙️ Config'!$B$12</f>
        <v>23674.81129</v>
      </c>
      <c r="AJ3001" s="64"/>
      <c r="AK3001" s="84"/>
      <c r="AL3001" s="84"/>
      <c r="AM3001" s="84"/>
      <c r="AN3001" s="84"/>
      <c r="AO3001" s="84"/>
      <c r="AP3001" s="84"/>
      <c r="AQ3001" s="84"/>
    </row>
    <row r="3002" ht="15.0" customHeight="1">
      <c r="A3002" s="93">
        <v>2999.0</v>
      </c>
      <c r="B3002" s="94" t="s">
        <v>6428</v>
      </c>
      <c r="C3002" s="93" t="s">
        <v>141</v>
      </c>
      <c r="D3002" s="93" t="s">
        <v>6429</v>
      </c>
      <c r="E3002" s="95">
        <v>36.72</v>
      </c>
      <c r="F3002" s="93" t="s">
        <v>85</v>
      </c>
      <c r="G3002" s="93" t="s">
        <v>606</v>
      </c>
      <c r="H3002" s="96">
        <v>2102936.2</v>
      </c>
      <c r="I3002" s="93">
        <v>1.0</v>
      </c>
      <c r="J3002" s="97">
        <v>3.7</v>
      </c>
      <c r="K3002" s="94">
        <v>2022.0</v>
      </c>
      <c r="L3002" s="93" t="s">
        <v>630</v>
      </c>
      <c r="M3002" s="93">
        <v>2022.0</v>
      </c>
      <c r="N3002" s="93" t="s">
        <v>161</v>
      </c>
      <c r="O3002" s="65" t="str">
        <f t="shared" si="1"/>
        <v>043202190001</v>
      </c>
      <c r="P3002" s="65">
        <f t="shared" si="2"/>
        <v>2</v>
      </c>
      <c r="Q3002" s="65">
        <f t="shared" si="3"/>
        <v>9</v>
      </c>
      <c r="R3002" s="65" t="str">
        <f t="shared" si="12"/>
        <v>04.320.219/0001-29</v>
      </c>
      <c r="S3002" s="84"/>
      <c r="T3002" s="84" t="str">
        <f t="shared" si="10"/>
        <v/>
      </c>
      <c r="U3002" s="84" t="str">
        <f t="shared" si="11"/>
        <v/>
      </c>
      <c r="V3002" s="65" t="str">
        <f t="shared" si="5"/>
        <v/>
      </c>
      <c r="W3002" s="84"/>
      <c r="X3002" s="84"/>
      <c r="Y3002" s="85"/>
      <c r="Z3002" s="85"/>
      <c r="AA3002" s="65" t="str">
        <f t="shared" si="6"/>
        <v/>
      </c>
      <c r="AB3002" s="65" t="str">
        <f t="shared" si="7"/>
        <v/>
      </c>
      <c r="AC3002" s="86"/>
      <c r="AD3002" s="87" t="str">
        <f t="shared" si="8"/>
        <v/>
      </c>
      <c r="AE3002" s="84"/>
      <c r="AF3002" s="86">
        <f>IF(AC3002&gt;0,AC3002,'⚙️ Config'!$B$10)</f>
        <v>0.0075</v>
      </c>
      <c r="AG3002" s="88">
        <f t="shared" si="9"/>
        <v>15772.0215</v>
      </c>
      <c r="AH3002" s="88">
        <f>AG3002*'⚙️ Config'!$B$11</f>
        <v>78860.1075</v>
      </c>
      <c r="AI3002" s="88">
        <f>AH3002*'⚙️ Config'!$B$12</f>
        <v>23658.03225</v>
      </c>
      <c r="AJ3002" s="64"/>
      <c r="AK3002" s="84"/>
      <c r="AL3002" s="84"/>
      <c r="AM3002" s="84"/>
      <c r="AN3002" s="84"/>
      <c r="AO3002" s="84"/>
      <c r="AP3002" s="84"/>
      <c r="AQ3002" s="84"/>
    </row>
    <row r="3003" ht="15.0" customHeight="1">
      <c r="A3003" s="93">
        <v>3000.0</v>
      </c>
      <c r="B3003" s="94" t="s">
        <v>6430</v>
      </c>
      <c r="C3003" s="93" t="s">
        <v>6431</v>
      </c>
      <c r="D3003" s="93" t="s">
        <v>6432</v>
      </c>
      <c r="E3003" s="95">
        <v>36.72</v>
      </c>
      <c r="F3003" s="93" t="s">
        <v>85</v>
      </c>
      <c r="G3003" s="93" t="s">
        <v>606</v>
      </c>
      <c r="H3003" s="96">
        <v>2102886.63</v>
      </c>
      <c r="I3003" s="93">
        <v>1.0</v>
      </c>
      <c r="J3003" s="97">
        <v>3.7</v>
      </c>
      <c r="K3003" s="94">
        <v>2022.0</v>
      </c>
      <c r="L3003" s="93" t="s">
        <v>630</v>
      </c>
      <c r="M3003" s="93">
        <v>2022.0</v>
      </c>
      <c r="N3003" s="93" t="s">
        <v>161</v>
      </c>
      <c r="O3003" s="65" t="str">
        <f t="shared" si="1"/>
        <v>199211650001</v>
      </c>
      <c r="P3003" s="65">
        <f t="shared" si="2"/>
        <v>2</v>
      </c>
      <c r="Q3003" s="65">
        <f t="shared" si="3"/>
        <v>4</v>
      </c>
      <c r="R3003" s="65" t="str">
        <f t="shared" si="12"/>
        <v>19.921.165/0001-24</v>
      </c>
      <c r="S3003" s="84"/>
      <c r="T3003" s="84" t="str">
        <f t="shared" si="10"/>
        <v/>
      </c>
      <c r="U3003" s="84" t="str">
        <f t="shared" si="11"/>
        <v/>
      </c>
      <c r="V3003" s="65" t="str">
        <f t="shared" si="5"/>
        <v/>
      </c>
      <c r="W3003" s="84"/>
      <c r="X3003" s="84"/>
      <c r="Y3003" s="85"/>
      <c r="Z3003" s="85"/>
      <c r="AA3003" s="65" t="str">
        <f t="shared" si="6"/>
        <v/>
      </c>
      <c r="AB3003" s="65" t="str">
        <f t="shared" si="7"/>
        <v/>
      </c>
      <c r="AC3003" s="86"/>
      <c r="AD3003" s="87" t="str">
        <f t="shared" si="8"/>
        <v/>
      </c>
      <c r="AE3003" s="84"/>
      <c r="AF3003" s="86">
        <f>IF(AC3003&gt;0,AC3003,'⚙️ Config'!$B$10)</f>
        <v>0.0075</v>
      </c>
      <c r="AG3003" s="88">
        <f t="shared" si="9"/>
        <v>15771.64973</v>
      </c>
      <c r="AH3003" s="88">
        <f>AG3003*'⚙️ Config'!$B$11</f>
        <v>78858.24863</v>
      </c>
      <c r="AI3003" s="88">
        <f>AH3003*'⚙️ Config'!$B$12</f>
        <v>23657.47459</v>
      </c>
      <c r="AJ3003" s="64"/>
      <c r="AK3003" s="84"/>
      <c r="AL3003" s="84"/>
      <c r="AM3003" s="84"/>
      <c r="AN3003" s="84"/>
      <c r="AO3003" s="84"/>
      <c r="AP3003" s="84"/>
      <c r="AQ3003" s="84"/>
    </row>
    <row r="3004" ht="15.0" customHeight="1">
      <c r="A3004" s="93">
        <v>3001.0</v>
      </c>
      <c r="B3004" s="94" t="s">
        <v>6433</v>
      </c>
      <c r="C3004" s="93" t="s">
        <v>141</v>
      </c>
      <c r="D3004" s="93" t="s">
        <v>6434</v>
      </c>
      <c r="E3004" s="95">
        <v>36.34</v>
      </c>
      <c r="F3004" s="93" t="s">
        <v>85</v>
      </c>
      <c r="G3004" s="93" t="s">
        <v>606</v>
      </c>
      <c r="H3004" s="96">
        <v>2089972.56</v>
      </c>
      <c r="I3004" s="93">
        <v>1.0</v>
      </c>
      <c r="J3004" s="97">
        <v>3.8</v>
      </c>
      <c r="K3004" s="94">
        <v>2022.0</v>
      </c>
      <c r="L3004" s="93" t="s">
        <v>630</v>
      </c>
      <c r="M3004" s="93">
        <v>2022.0</v>
      </c>
      <c r="N3004" s="93" t="s">
        <v>161</v>
      </c>
      <c r="O3004" s="65" t="str">
        <f t="shared" si="1"/>
        <v>120756230001</v>
      </c>
      <c r="P3004" s="65">
        <f t="shared" si="2"/>
        <v>0</v>
      </c>
      <c r="Q3004" s="65">
        <f t="shared" si="3"/>
        <v>2</v>
      </c>
      <c r="R3004" s="65" t="str">
        <f t="shared" si="12"/>
        <v>12.075.623/0001-02</v>
      </c>
      <c r="S3004" s="84"/>
      <c r="T3004" s="84" t="str">
        <f t="shared" si="10"/>
        <v/>
      </c>
      <c r="U3004" s="84" t="str">
        <f t="shared" si="11"/>
        <v/>
      </c>
      <c r="V3004" s="65" t="str">
        <f t="shared" si="5"/>
        <v/>
      </c>
      <c r="W3004" s="84"/>
      <c r="X3004" s="84"/>
      <c r="Y3004" s="85"/>
      <c r="Z3004" s="85"/>
      <c r="AA3004" s="65" t="str">
        <f t="shared" si="6"/>
        <v/>
      </c>
      <c r="AB3004" s="65" t="str">
        <f t="shared" si="7"/>
        <v/>
      </c>
      <c r="AC3004" s="86"/>
      <c r="AD3004" s="87" t="str">
        <f t="shared" si="8"/>
        <v/>
      </c>
      <c r="AE3004" s="84"/>
      <c r="AF3004" s="86">
        <f>IF(AC3004&gt;0,AC3004,'⚙️ Config'!$B$10)</f>
        <v>0.0075</v>
      </c>
      <c r="AG3004" s="88">
        <f t="shared" si="9"/>
        <v>15674.7942</v>
      </c>
      <c r="AH3004" s="88">
        <f>AG3004*'⚙️ Config'!$B$11</f>
        <v>78373.971</v>
      </c>
      <c r="AI3004" s="88">
        <f>AH3004*'⚙️ Config'!$B$12</f>
        <v>23512.1913</v>
      </c>
      <c r="AJ3004" s="64"/>
      <c r="AK3004" s="84"/>
      <c r="AL3004" s="84"/>
      <c r="AM3004" s="84"/>
      <c r="AN3004" s="84"/>
      <c r="AO3004" s="84"/>
      <c r="AP3004" s="84"/>
      <c r="AQ3004" s="84"/>
    </row>
    <row r="3005" ht="15.0" customHeight="1">
      <c r="A3005" s="93">
        <v>3002.0</v>
      </c>
      <c r="B3005" s="94" t="s">
        <v>6435</v>
      </c>
      <c r="C3005" s="93" t="s">
        <v>141</v>
      </c>
      <c r="D3005" s="93" t="s">
        <v>6436</v>
      </c>
      <c r="E3005" s="95">
        <v>38.97</v>
      </c>
      <c r="F3005" s="93" t="s">
        <v>85</v>
      </c>
      <c r="G3005" s="93" t="s">
        <v>606</v>
      </c>
      <c r="H3005" s="96">
        <v>2088744.87</v>
      </c>
      <c r="I3005" s="93">
        <v>1.0</v>
      </c>
      <c r="J3005" s="97">
        <v>3.2</v>
      </c>
      <c r="K3005" s="94">
        <v>2023.0</v>
      </c>
      <c r="L3005" s="93" t="s">
        <v>202</v>
      </c>
      <c r="M3005" s="93">
        <v>2023.0</v>
      </c>
      <c r="N3005" s="93" t="s">
        <v>145</v>
      </c>
      <c r="O3005" s="65" t="str">
        <f t="shared" si="1"/>
        <v>084184030001</v>
      </c>
      <c r="P3005" s="65">
        <f t="shared" si="2"/>
        <v>6</v>
      </c>
      <c r="Q3005" s="65">
        <f t="shared" si="3"/>
        <v>7</v>
      </c>
      <c r="R3005" s="65" t="str">
        <f t="shared" si="12"/>
        <v>08.418.403/0001-67</v>
      </c>
      <c r="S3005" s="84"/>
      <c r="T3005" s="84" t="str">
        <f t="shared" si="10"/>
        <v/>
      </c>
      <c r="U3005" s="84" t="str">
        <f t="shared" si="11"/>
        <v/>
      </c>
      <c r="V3005" s="65" t="str">
        <f t="shared" si="5"/>
        <v/>
      </c>
      <c r="W3005" s="84"/>
      <c r="X3005" s="84"/>
      <c r="Y3005" s="85"/>
      <c r="Z3005" s="85"/>
      <c r="AA3005" s="65" t="str">
        <f t="shared" si="6"/>
        <v/>
      </c>
      <c r="AB3005" s="65" t="str">
        <f t="shared" si="7"/>
        <v/>
      </c>
      <c r="AC3005" s="86"/>
      <c r="AD3005" s="87" t="str">
        <f t="shared" si="8"/>
        <v/>
      </c>
      <c r="AE3005" s="84"/>
      <c r="AF3005" s="86">
        <f>IF(AC3005&gt;0,AC3005,'⚙️ Config'!$B$10)</f>
        <v>0.0075</v>
      </c>
      <c r="AG3005" s="88">
        <f t="shared" si="9"/>
        <v>15665.58653</v>
      </c>
      <c r="AH3005" s="88">
        <f>AG3005*'⚙️ Config'!$B$11</f>
        <v>78327.93263</v>
      </c>
      <c r="AI3005" s="88">
        <f>AH3005*'⚙️ Config'!$B$12</f>
        <v>23498.37979</v>
      </c>
      <c r="AJ3005" s="64"/>
      <c r="AK3005" s="84"/>
      <c r="AL3005" s="84"/>
      <c r="AM3005" s="84"/>
      <c r="AN3005" s="84"/>
      <c r="AO3005" s="84"/>
      <c r="AP3005" s="84"/>
      <c r="AQ3005" s="84"/>
    </row>
    <row r="3006" ht="15.0" customHeight="1">
      <c r="A3006" s="93">
        <v>3003.0</v>
      </c>
      <c r="B3006" s="94" t="s">
        <v>6437</v>
      </c>
      <c r="C3006" s="93" t="s">
        <v>141</v>
      </c>
      <c r="D3006" s="93" t="s">
        <v>6438</v>
      </c>
      <c r="E3006" s="95">
        <v>36.72</v>
      </c>
      <c r="F3006" s="93" t="s">
        <v>85</v>
      </c>
      <c r="G3006" s="93" t="s">
        <v>606</v>
      </c>
      <c r="H3006" s="96">
        <v>2086750.87</v>
      </c>
      <c r="I3006" s="93">
        <v>1.0</v>
      </c>
      <c r="J3006" s="97">
        <v>3.7</v>
      </c>
      <c r="K3006" s="94">
        <v>2022.0</v>
      </c>
      <c r="L3006" s="93" t="s">
        <v>630</v>
      </c>
      <c r="M3006" s="93">
        <v>2022.0</v>
      </c>
      <c r="N3006" s="93" t="s">
        <v>161</v>
      </c>
      <c r="O3006" s="65" t="str">
        <f t="shared" si="1"/>
        <v>107775790001</v>
      </c>
      <c r="P3006" s="65">
        <f t="shared" si="2"/>
        <v>5</v>
      </c>
      <c r="Q3006" s="65">
        <f t="shared" si="3"/>
        <v>7</v>
      </c>
      <c r="R3006" s="65" t="str">
        <f t="shared" si="12"/>
        <v>10.777.579/0001-57</v>
      </c>
      <c r="S3006" s="84"/>
      <c r="T3006" s="84" t="str">
        <f t="shared" si="10"/>
        <v/>
      </c>
      <c r="U3006" s="84" t="str">
        <f t="shared" si="11"/>
        <v/>
      </c>
      <c r="V3006" s="65" t="str">
        <f t="shared" si="5"/>
        <v/>
      </c>
      <c r="W3006" s="84"/>
      <c r="X3006" s="84"/>
      <c r="Y3006" s="85"/>
      <c r="Z3006" s="85"/>
      <c r="AA3006" s="65" t="str">
        <f t="shared" si="6"/>
        <v/>
      </c>
      <c r="AB3006" s="65" t="str">
        <f t="shared" si="7"/>
        <v/>
      </c>
      <c r="AC3006" s="86"/>
      <c r="AD3006" s="87" t="str">
        <f t="shared" si="8"/>
        <v/>
      </c>
      <c r="AE3006" s="84"/>
      <c r="AF3006" s="86">
        <f>IF(AC3006&gt;0,AC3006,'⚙️ Config'!$B$10)</f>
        <v>0.0075</v>
      </c>
      <c r="AG3006" s="88">
        <f t="shared" si="9"/>
        <v>15650.63153</v>
      </c>
      <c r="AH3006" s="88">
        <f>AG3006*'⚙️ Config'!$B$11</f>
        <v>78253.15763</v>
      </c>
      <c r="AI3006" s="88">
        <f>AH3006*'⚙️ Config'!$B$12</f>
        <v>23475.94729</v>
      </c>
      <c r="AJ3006" s="64"/>
      <c r="AK3006" s="84"/>
      <c r="AL3006" s="84"/>
      <c r="AM3006" s="84"/>
      <c r="AN3006" s="84"/>
      <c r="AO3006" s="84"/>
      <c r="AP3006" s="84"/>
      <c r="AQ3006" s="84"/>
    </row>
    <row r="3007" ht="15.0" customHeight="1">
      <c r="A3007" s="93">
        <v>3004.0</v>
      </c>
      <c r="B3007" s="94" t="s">
        <v>6439</v>
      </c>
      <c r="C3007" s="93" t="s">
        <v>141</v>
      </c>
      <c r="D3007" s="93" t="s">
        <v>6440</v>
      </c>
      <c r="E3007" s="95">
        <v>40.64</v>
      </c>
      <c r="F3007" s="93" t="s">
        <v>85</v>
      </c>
      <c r="G3007" s="93" t="s">
        <v>606</v>
      </c>
      <c r="H3007" s="96">
        <v>2085926.96</v>
      </c>
      <c r="I3007" s="93">
        <v>1.0</v>
      </c>
      <c r="J3007" s="97">
        <v>2.9</v>
      </c>
      <c r="K3007" s="94">
        <v>2023.0</v>
      </c>
      <c r="L3007" s="93" t="s">
        <v>630</v>
      </c>
      <c r="M3007" s="93">
        <v>2023.0</v>
      </c>
      <c r="N3007" s="93" t="s">
        <v>161</v>
      </c>
      <c r="O3007" s="65" t="str">
        <f t="shared" si="1"/>
        <v>218599060001</v>
      </c>
      <c r="P3007" s="65">
        <f t="shared" si="2"/>
        <v>3</v>
      </c>
      <c r="Q3007" s="65">
        <f t="shared" si="3"/>
        <v>6</v>
      </c>
      <c r="R3007" s="65" t="str">
        <f t="shared" si="12"/>
        <v>21.859.906/0001-36</v>
      </c>
      <c r="S3007" s="84"/>
      <c r="T3007" s="84" t="str">
        <f t="shared" si="10"/>
        <v/>
      </c>
      <c r="U3007" s="84" t="str">
        <f t="shared" si="11"/>
        <v/>
      </c>
      <c r="V3007" s="65" t="str">
        <f t="shared" si="5"/>
        <v/>
      </c>
      <c r="W3007" s="84"/>
      <c r="X3007" s="84"/>
      <c r="Y3007" s="85"/>
      <c r="Z3007" s="85"/>
      <c r="AA3007" s="65" t="str">
        <f t="shared" si="6"/>
        <v/>
      </c>
      <c r="AB3007" s="65" t="str">
        <f t="shared" si="7"/>
        <v/>
      </c>
      <c r="AC3007" s="86"/>
      <c r="AD3007" s="87" t="str">
        <f t="shared" si="8"/>
        <v/>
      </c>
      <c r="AE3007" s="84"/>
      <c r="AF3007" s="86">
        <f>IF(AC3007&gt;0,AC3007,'⚙️ Config'!$B$10)</f>
        <v>0.0075</v>
      </c>
      <c r="AG3007" s="88">
        <f t="shared" si="9"/>
        <v>15644.4522</v>
      </c>
      <c r="AH3007" s="88">
        <f>AG3007*'⚙️ Config'!$B$11</f>
        <v>78222.261</v>
      </c>
      <c r="AI3007" s="88">
        <f>AH3007*'⚙️ Config'!$B$12</f>
        <v>23466.6783</v>
      </c>
      <c r="AJ3007" s="64"/>
      <c r="AK3007" s="84"/>
      <c r="AL3007" s="84"/>
      <c r="AM3007" s="84"/>
      <c r="AN3007" s="84"/>
      <c r="AO3007" s="84"/>
      <c r="AP3007" s="84"/>
      <c r="AQ3007" s="84"/>
    </row>
    <row r="3008" ht="15.0" customHeight="1">
      <c r="A3008" s="93">
        <v>3005.0</v>
      </c>
      <c r="B3008" s="94" t="s">
        <v>6441</v>
      </c>
      <c r="C3008" s="93" t="s">
        <v>154</v>
      </c>
      <c r="D3008" s="93" t="s">
        <v>6442</v>
      </c>
      <c r="E3008" s="95">
        <v>38.0</v>
      </c>
      <c r="F3008" s="93" t="s">
        <v>85</v>
      </c>
      <c r="G3008" s="93" t="s">
        <v>606</v>
      </c>
      <c r="H3008" s="96">
        <v>2082184.07</v>
      </c>
      <c r="I3008" s="93">
        <v>1.0</v>
      </c>
      <c r="J3008" s="97">
        <v>3.4</v>
      </c>
      <c r="K3008" s="94">
        <v>2022.0</v>
      </c>
      <c r="L3008" s="93" t="s">
        <v>458</v>
      </c>
      <c r="M3008" s="93">
        <v>2022.0</v>
      </c>
      <c r="N3008" s="93" t="s">
        <v>145</v>
      </c>
      <c r="O3008" s="65" t="str">
        <f t="shared" si="1"/>
        <v>186511000001</v>
      </c>
      <c r="P3008" s="65">
        <f t="shared" si="2"/>
        <v>4</v>
      </c>
      <c r="Q3008" s="65">
        <f t="shared" si="3"/>
        <v>3</v>
      </c>
      <c r="R3008" s="65" t="str">
        <f t="shared" si="12"/>
        <v>18.651.100/0001-43</v>
      </c>
      <c r="S3008" s="84"/>
      <c r="T3008" s="84" t="str">
        <f t="shared" si="10"/>
        <v/>
      </c>
      <c r="U3008" s="84" t="str">
        <f t="shared" si="11"/>
        <v/>
      </c>
      <c r="V3008" s="65" t="str">
        <f t="shared" si="5"/>
        <v/>
      </c>
      <c r="W3008" s="84"/>
      <c r="X3008" s="84"/>
      <c r="Y3008" s="85"/>
      <c r="Z3008" s="85"/>
      <c r="AA3008" s="65" t="str">
        <f t="shared" si="6"/>
        <v/>
      </c>
      <c r="AB3008" s="65" t="str">
        <f t="shared" si="7"/>
        <v/>
      </c>
      <c r="AC3008" s="86"/>
      <c r="AD3008" s="87" t="str">
        <f t="shared" si="8"/>
        <v/>
      </c>
      <c r="AE3008" s="84"/>
      <c r="AF3008" s="86">
        <f>IF(AC3008&gt;0,AC3008,'⚙️ Config'!$B$10)</f>
        <v>0.0075</v>
      </c>
      <c r="AG3008" s="88">
        <f t="shared" si="9"/>
        <v>15616.38053</v>
      </c>
      <c r="AH3008" s="88">
        <f>AG3008*'⚙️ Config'!$B$11</f>
        <v>78081.90263</v>
      </c>
      <c r="AI3008" s="88">
        <f>AH3008*'⚙️ Config'!$B$12</f>
        <v>23424.57079</v>
      </c>
      <c r="AJ3008" s="64"/>
      <c r="AK3008" s="84"/>
      <c r="AL3008" s="84"/>
      <c r="AM3008" s="84"/>
      <c r="AN3008" s="84"/>
      <c r="AO3008" s="84"/>
      <c r="AP3008" s="84"/>
      <c r="AQ3008" s="84"/>
    </row>
    <row r="3009" ht="15.0" customHeight="1">
      <c r="A3009" s="93">
        <v>3006.0</v>
      </c>
      <c r="B3009" s="94" t="s">
        <v>6443</v>
      </c>
      <c r="C3009" s="93" t="s">
        <v>141</v>
      </c>
      <c r="D3009" s="93" t="s">
        <v>6444</v>
      </c>
      <c r="E3009" s="95">
        <v>45.06</v>
      </c>
      <c r="F3009" s="93" t="s">
        <v>85</v>
      </c>
      <c r="G3009" s="93" t="s">
        <v>606</v>
      </c>
      <c r="H3009" s="96">
        <v>2073370.54</v>
      </c>
      <c r="I3009" s="93">
        <v>1.0</v>
      </c>
      <c r="J3009" s="97">
        <v>2.3</v>
      </c>
      <c r="K3009" s="94">
        <v>2023.0</v>
      </c>
      <c r="L3009" s="93" t="s">
        <v>202</v>
      </c>
      <c r="M3009" s="93">
        <v>2023.0</v>
      </c>
      <c r="N3009" s="93" t="s">
        <v>161</v>
      </c>
      <c r="O3009" s="65" t="str">
        <f t="shared" si="1"/>
        <v>073034920001</v>
      </c>
      <c r="P3009" s="65">
        <f t="shared" si="2"/>
        <v>3</v>
      </c>
      <c r="Q3009" s="65">
        <f t="shared" si="3"/>
        <v>3</v>
      </c>
      <c r="R3009" s="65" t="str">
        <f t="shared" si="12"/>
        <v>07.303.492/0001-33</v>
      </c>
      <c r="S3009" s="84"/>
      <c r="T3009" s="84" t="str">
        <f t="shared" si="10"/>
        <v/>
      </c>
      <c r="U3009" s="84" t="str">
        <f t="shared" si="11"/>
        <v/>
      </c>
      <c r="V3009" s="65" t="str">
        <f t="shared" si="5"/>
        <v/>
      </c>
      <c r="W3009" s="84"/>
      <c r="X3009" s="84"/>
      <c r="Y3009" s="85"/>
      <c r="Z3009" s="85"/>
      <c r="AA3009" s="65" t="str">
        <f t="shared" si="6"/>
        <v/>
      </c>
      <c r="AB3009" s="65" t="str">
        <f t="shared" si="7"/>
        <v/>
      </c>
      <c r="AC3009" s="86"/>
      <c r="AD3009" s="87" t="str">
        <f t="shared" si="8"/>
        <v/>
      </c>
      <c r="AE3009" s="84"/>
      <c r="AF3009" s="86">
        <f>IF(AC3009&gt;0,AC3009,'⚙️ Config'!$B$10)</f>
        <v>0.0075</v>
      </c>
      <c r="AG3009" s="88">
        <f t="shared" si="9"/>
        <v>15550.27905</v>
      </c>
      <c r="AH3009" s="88">
        <f>AG3009*'⚙️ Config'!$B$11</f>
        <v>77751.39525</v>
      </c>
      <c r="AI3009" s="88">
        <f>AH3009*'⚙️ Config'!$B$12</f>
        <v>23325.41858</v>
      </c>
      <c r="AJ3009" s="64"/>
      <c r="AK3009" s="84"/>
      <c r="AL3009" s="84"/>
      <c r="AM3009" s="84"/>
      <c r="AN3009" s="84"/>
      <c r="AO3009" s="84"/>
      <c r="AP3009" s="84"/>
      <c r="AQ3009" s="84"/>
    </row>
    <row r="3010" ht="15.0" customHeight="1">
      <c r="A3010" s="93">
        <v>3007.0</v>
      </c>
      <c r="B3010" s="94" t="s">
        <v>6445</v>
      </c>
      <c r="C3010" s="93" t="s">
        <v>141</v>
      </c>
      <c r="D3010" s="93" t="s">
        <v>6446</v>
      </c>
      <c r="E3010" s="95">
        <v>41.27</v>
      </c>
      <c r="F3010" s="93" t="s">
        <v>85</v>
      </c>
      <c r="G3010" s="93" t="s">
        <v>606</v>
      </c>
      <c r="H3010" s="96">
        <v>2071087.32</v>
      </c>
      <c r="I3010" s="93">
        <v>1.0</v>
      </c>
      <c r="J3010" s="97">
        <v>2.8</v>
      </c>
      <c r="K3010" s="94">
        <v>2023.0</v>
      </c>
      <c r="L3010" s="93" t="s">
        <v>177</v>
      </c>
      <c r="M3010" s="93">
        <v>2023.0</v>
      </c>
      <c r="N3010" s="93" t="s">
        <v>145</v>
      </c>
      <c r="O3010" s="65" t="str">
        <f t="shared" si="1"/>
        <v>043876520001</v>
      </c>
      <c r="P3010" s="65">
        <f t="shared" si="2"/>
        <v>8</v>
      </c>
      <c r="Q3010" s="65">
        <f t="shared" si="3"/>
        <v>1</v>
      </c>
      <c r="R3010" s="65" t="str">
        <f t="shared" si="12"/>
        <v>04.387.652/0001-81</v>
      </c>
      <c r="S3010" s="84"/>
      <c r="T3010" s="84" t="str">
        <f t="shared" si="10"/>
        <v/>
      </c>
      <c r="U3010" s="84" t="str">
        <f t="shared" si="11"/>
        <v/>
      </c>
      <c r="V3010" s="65" t="str">
        <f t="shared" si="5"/>
        <v/>
      </c>
      <c r="W3010" s="84"/>
      <c r="X3010" s="84"/>
      <c r="Y3010" s="85"/>
      <c r="Z3010" s="85"/>
      <c r="AA3010" s="65" t="str">
        <f t="shared" si="6"/>
        <v/>
      </c>
      <c r="AB3010" s="65" t="str">
        <f t="shared" si="7"/>
        <v/>
      </c>
      <c r="AC3010" s="86"/>
      <c r="AD3010" s="87" t="str">
        <f t="shared" si="8"/>
        <v/>
      </c>
      <c r="AE3010" s="84"/>
      <c r="AF3010" s="86">
        <f>IF(AC3010&gt;0,AC3010,'⚙️ Config'!$B$10)</f>
        <v>0.0075</v>
      </c>
      <c r="AG3010" s="88">
        <f t="shared" si="9"/>
        <v>15533.1549</v>
      </c>
      <c r="AH3010" s="88">
        <f>AG3010*'⚙️ Config'!$B$11</f>
        <v>77665.7745</v>
      </c>
      <c r="AI3010" s="88">
        <f>AH3010*'⚙️ Config'!$B$12</f>
        <v>23299.73235</v>
      </c>
      <c r="AJ3010" s="64"/>
      <c r="AK3010" s="84"/>
      <c r="AL3010" s="84"/>
      <c r="AM3010" s="84"/>
      <c r="AN3010" s="84"/>
      <c r="AO3010" s="84"/>
      <c r="AP3010" s="84"/>
      <c r="AQ3010" s="84"/>
    </row>
    <row r="3011" ht="15.0" customHeight="1">
      <c r="A3011" s="93">
        <v>3008.0</v>
      </c>
      <c r="B3011" s="94" t="s">
        <v>6447</v>
      </c>
      <c r="C3011" s="93" t="s">
        <v>141</v>
      </c>
      <c r="D3011" s="93" t="s">
        <v>6448</v>
      </c>
      <c r="E3011" s="95">
        <v>40.64</v>
      </c>
      <c r="F3011" s="93" t="s">
        <v>85</v>
      </c>
      <c r="G3011" s="93" t="s">
        <v>606</v>
      </c>
      <c r="H3011" s="96">
        <v>2070905.48</v>
      </c>
      <c r="I3011" s="93">
        <v>1.0</v>
      </c>
      <c r="J3011" s="97">
        <v>2.9</v>
      </c>
      <c r="K3011" s="94">
        <v>2023.0</v>
      </c>
      <c r="L3011" s="93" t="s">
        <v>202</v>
      </c>
      <c r="M3011" s="93">
        <v>2023.0</v>
      </c>
      <c r="N3011" s="93" t="s">
        <v>161</v>
      </c>
      <c r="O3011" s="65" t="str">
        <f t="shared" si="1"/>
        <v>118265490001</v>
      </c>
      <c r="P3011" s="65">
        <f t="shared" si="2"/>
        <v>5</v>
      </c>
      <c r="Q3011" s="65">
        <f t="shared" si="3"/>
        <v>6</v>
      </c>
      <c r="R3011" s="65" t="str">
        <f t="shared" si="12"/>
        <v>11.826.549/0001-56</v>
      </c>
      <c r="S3011" s="84"/>
      <c r="T3011" s="84" t="str">
        <f t="shared" si="10"/>
        <v/>
      </c>
      <c r="U3011" s="84" t="str">
        <f t="shared" si="11"/>
        <v/>
      </c>
      <c r="V3011" s="65" t="str">
        <f t="shared" si="5"/>
        <v/>
      </c>
      <c r="W3011" s="84"/>
      <c r="X3011" s="84"/>
      <c r="Y3011" s="85"/>
      <c r="Z3011" s="85"/>
      <c r="AA3011" s="65" t="str">
        <f t="shared" si="6"/>
        <v/>
      </c>
      <c r="AB3011" s="65" t="str">
        <f t="shared" si="7"/>
        <v/>
      </c>
      <c r="AC3011" s="86"/>
      <c r="AD3011" s="87" t="str">
        <f t="shared" si="8"/>
        <v/>
      </c>
      <c r="AE3011" s="84"/>
      <c r="AF3011" s="86">
        <f>IF(AC3011&gt;0,AC3011,'⚙️ Config'!$B$10)</f>
        <v>0.0075</v>
      </c>
      <c r="AG3011" s="88">
        <f t="shared" si="9"/>
        <v>15531.7911</v>
      </c>
      <c r="AH3011" s="88">
        <f>AG3011*'⚙️ Config'!$B$11</f>
        <v>77658.9555</v>
      </c>
      <c r="AI3011" s="88">
        <f>AH3011*'⚙️ Config'!$B$12</f>
        <v>23297.68665</v>
      </c>
      <c r="AJ3011" s="64"/>
      <c r="AK3011" s="84"/>
      <c r="AL3011" s="84"/>
      <c r="AM3011" s="84"/>
      <c r="AN3011" s="84"/>
      <c r="AO3011" s="84"/>
      <c r="AP3011" s="84"/>
      <c r="AQ3011" s="84"/>
    </row>
    <row r="3012" ht="15.0" customHeight="1">
      <c r="A3012" s="93">
        <v>3009.0</v>
      </c>
      <c r="B3012" s="94" t="s">
        <v>6449</v>
      </c>
      <c r="C3012" s="93" t="s">
        <v>141</v>
      </c>
      <c r="D3012" s="93" t="s">
        <v>6450</v>
      </c>
      <c r="E3012" s="95">
        <v>41.23</v>
      </c>
      <c r="F3012" s="93" t="s">
        <v>85</v>
      </c>
      <c r="G3012" s="93" t="s">
        <v>606</v>
      </c>
      <c r="H3012" s="96">
        <v>2068326.76</v>
      </c>
      <c r="I3012" s="93">
        <v>2.0</v>
      </c>
      <c r="J3012" s="97">
        <v>2.1</v>
      </c>
      <c r="K3012" s="94">
        <v>2024.0</v>
      </c>
      <c r="L3012" s="93" t="s">
        <v>630</v>
      </c>
      <c r="M3012" s="93">
        <v>2024.0</v>
      </c>
      <c r="N3012" s="93" t="s">
        <v>161</v>
      </c>
      <c r="O3012" s="65" t="str">
        <f t="shared" si="1"/>
        <v>236902630001</v>
      </c>
      <c r="P3012" s="65">
        <f t="shared" si="2"/>
        <v>7</v>
      </c>
      <c r="Q3012" s="65">
        <f t="shared" si="3"/>
        <v>5</v>
      </c>
      <c r="R3012" s="65" t="str">
        <f t="shared" si="12"/>
        <v>23.690.263/0001-75</v>
      </c>
      <c r="S3012" s="84"/>
      <c r="T3012" s="84" t="str">
        <f t="shared" si="10"/>
        <v/>
      </c>
      <c r="U3012" s="84" t="str">
        <f t="shared" si="11"/>
        <v/>
      </c>
      <c r="V3012" s="65" t="str">
        <f t="shared" si="5"/>
        <v/>
      </c>
      <c r="W3012" s="84"/>
      <c r="X3012" s="84"/>
      <c r="Y3012" s="85"/>
      <c r="Z3012" s="85"/>
      <c r="AA3012" s="65" t="str">
        <f t="shared" si="6"/>
        <v/>
      </c>
      <c r="AB3012" s="65" t="str">
        <f t="shared" si="7"/>
        <v/>
      </c>
      <c r="AC3012" s="86"/>
      <c r="AD3012" s="87" t="str">
        <f t="shared" si="8"/>
        <v/>
      </c>
      <c r="AE3012" s="84"/>
      <c r="AF3012" s="86">
        <f>IF(AC3012&gt;0,AC3012,'⚙️ Config'!$B$10)</f>
        <v>0.0075</v>
      </c>
      <c r="AG3012" s="88">
        <f t="shared" si="9"/>
        <v>15512.4507</v>
      </c>
      <c r="AH3012" s="88">
        <f>AG3012*'⚙️ Config'!$B$11</f>
        <v>77562.2535</v>
      </c>
      <c r="AI3012" s="88">
        <f>AH3012*'⚙️ Config'!$B$12</f>
        <v>23268.67605</v>
      </c>
      <c r="AJ3012" s="64"/>
      <c r="AK3012" s="84"/>
      <c r="AL3012" s="84"/>
      <c r="AM3012" s="84"/>
      <c r="AN3012" s="84"/>
      <c r="AO3012" s="84"/>
      <c r="AP3012" s="84"/>
      <c r="AQ3012" s="84"/>
    </row>
    <row r="3013" ht="15.0" customHeight="1">
      <c r="A3013" s="93">
        <v>3010.0</v>
      </c>
      <c r="B3013" s="94" t="s">
        <v>6451</v>
      </c>
      <c r="C3013" s="93" t="s">
        <v>141</v>
      </c>
      <c r="D3013" s="93" t="s">
        <v>6452</v>
      </c>
      <c r="E3013" s="95">
        <v>35.96</v>
      </c>
      <c r="F3013" s="93" t="s">
        <v>85</v>
      </c>
      <c r="G3013" s="93" t="s">
        <v>606</v>
      </c>
      <c r="H3013" s="96">
        <v>2065334.34</v>
      </c>
      <c r="I3013" s="93">
        <v>1.0</v>
      </c>
      <c r="J3013" s="97">
        <v>3.9</v>
      </c>
      <c r="K3013" s="94">
        <v>2022.0</v>
      </c>
      <c r="L3013" s="93" t="s">
        <v>630</v>
      </c>
      <c r="M3013" s="93">
        <v>2022.0</v>
      </c>
      <c r="N3013" s="93" t="s">
        <v>145</v>
      </c>
      <c r="O3013" s="65" t="str">
        <f t="shared" si="1"/>
        <v>107859250001</v>
      </c>
      <c r="P3013" s="65">
        <f t="shared" si="2"/>
        <v>4</v>
      </c>
      <c r="Q3013" s="65">
        <f t="shared" si="3"/>
        <v>9</v>
      </c>
      <c r="R3013" s="65" t="str">
        <f t="shared" si="12"/>
        <v>10.785.925/0001-49</v>
      </c>
      <c r="S3013" s="84"/>
      <c r="T3013" s="84" t="str">
        <f t="shared" si="10"/>
        <v/>
      </c>
      <c r="U3013" s="84" t="str">
        <f t="shared" si="11"/>
        <v/>
      </c>
      <c r="V3013" s="65" t="str">
        <f t="shared" si="5"/>
        <v/>
      </c>
      <c r="W3013" s="84"/>
      <c r="X3013" s="84"/>
      <c r="Y3013" s="85"/>
      <c r="Z3013" s="85"/>
      <c r="AA3013" s="65" t="str">
        <f t="shared" si="6"/>
        <v/>
      </c>
      <c r="AB3013" s="65" t="str">
        <f t="shared" si="7"/>
        <v/>
      </c>
      <c r="AC3013" s="86"/>
      <c r="AD3013" s="87" t="str">
        <f t="shared" si="8"/>
        <v/>
      </c>
      <c r="AE3013" s="84"/>
      <c r="AF3013" s="86">
        <f>IF(AC3013&gt;0,AC3013,'⚙️ Config'!$B$10)</f>
        <v>0.0075</v>
      </c>
      <c r="AG3013" s="88">
        <f t="shared" si="9"/>
        <v>15490.00755</v>
      </c>
      <c r="AH3013" s="88">
        <f>AG3013*'⚙️ Config'!$B$11</f>
        <v>77450.03775</v>
      </c>
      <c r="AI3013" s="88">
        <f>AH3013*'⚙️ Config'!$B$12</f>
        <v>23235.01133</v>
      </c>
      <c r="AJ3013" s="64"/>
      <c r="AK3013" s="84"/>
      <c r="AL3013" s="84"/>
      <c r="AM3013" s="84"/>
      <c r="AN3013" s="84"/>
      <c r="AO3013" s="84"/>
      <c r="AP3013" s="84"/>
      <c r="AQ3013" s="84"/>
    </row>
    <row r="3014" ht="15.0" customHeight="1">
      <c r="A3014" s="93">
        <v>3011.0</v>
      </c>
      <c r="B3014" s="94" t="s">
        <v>6453</v>
      </c>
      <c r="C3014" s="93" t="s">
        <v>141</v>
      </c>
      <c r="D3014" s="93" t="s">
        <v>6454</v>
      </c>
      <c r="E3014" s="95">
        <v>36.33</v>
      </c>
      <c r="F3014" s="93" t="s">
        <v>85</v>
      </c>
      <c r="G3014" s="93" t="s">
        <v>606</v>
      </c>
      <c r="H3014" s="96">
        <v>2059473.03</v>
      </c>
      <c r="I3014" s="93">
        <v>1.0</v>
      </c>
      <c r="J3014" s="97">
        <v>3.8</v>
      </c>
      <c r="K3014" s="94">
        <v>2022.0</v>
      </c>
      <c r="L3014" s="93" t="s">
        <v>448</v>
      </c>
      <c r="M3014" s="93">
        <v>2022.0</v>
      </c>
      <c r="N3014" s="93" t="s">
        <v>161</v>
      </c>
      <c r="O3014" s="65" t="str">
        <f t="shared" si="1"/>
        <v>111893920001</v>
      </c>
      <c r="P3014" s="65">
        <f t="shared" si="2"/>
        <v>0</v>
      </c>
      <c r="Q3014" s="65">
        <f t="shared" si="3"/>
        <v>3</v>
      </c>
      <c r="R3014" s="65" t="str">
        <f t="shared" si="12"/>
        <v>11.189.392/0001-03</v>
      </c>
      <c r="S3014" s="84"/>
      <c r="T3014" s="84" t="str">
        <f t="shared" si="10"/>
        <v/>
      </c>
      <c r="U3014" s="84" t="str">
        <f t="shared" si="11"/>
        <v/>
      </c>
      <c r="V3014" s="65" t="str">
        <f t="shared" si="5"/>
        <v/>
      </c>
      <c r="W3014" s="84"/>
      <c r="X3014" s="84"/>
      <c r="Y3014" s="85"/>
      <c r="Z3014" s="85"/>
      <c r="AA3014" s="65" t="str">
        <f t="shared" si="6"/>
        <v/>
      </c>
      <c r="AB3014" s="65" t="str">
        <f t="shared" si="7"/>
        <v/>
      </c>
      <c r="AC3014" s="86"/>
      <c r="AD3014" s="87" t="str">
        <f t="shared" si="8"/>
        <v/>
      </c>
      <c r="AE3014" s="84"/>
      <c r="AF3014" s="86">
        <f>IF(AC3014&gt;0,AC3014,'⚙️ Config'!$B$10)</f>
        <v>0.0075</v>
      </c>
      <c r="AG3014" s="88">
        <f t="shared" si="9"/>
        <v>15446.04773</v>
      </c>
      <c r="AH3014" s="88">
        <f>AG3014*'⚙️ Config'!$B$11</f>
        <v>77230.23863</v>
      </c>
      <c r="AI3014" s="88">
        <f>AH3014*'⚙️ Config'!$B$12</f>
        <v>23169.07159</v>
      </c>
      <c r="AJ3014" s="64"/>
      <c r="AK3014" s="84"/>
      <c r="AL3014" s="84"/>
      <c r="AM3014" s="84"/>
      <c r="AN3014" s="84"/>
      <c r="AO3014" s="84"/>
      <c r="AP3014" s="84"/>
      <c r="AQ3014" s="84"/>
    </row>
    <row r="3015" ht="15.0" customHeight="1">
      <c r="A3015" s="93">
        <v>3012.0</v>
      </c>
      <c r="B3015" s="94" t="s">
        <v>6455</v>
      </c>
      <c r="C3015" s="93" t="s">
        <v>141</v>
      </c>
      <c r="D3015" s="93" t="s">
        <v>6456</v>
      </c>
      <c r="E3015" s="95">
        <v>43.39</v>
      </c>
      <c r="F3015" s="93" t="s">
        <v>85</v>
      </c>
      <c r="G3015" s="93" t="s">
        <v>606</v>
      </c>
      <c r="H3015" s="96">
        <v>2057254.71</v>
      </c>
      <c r="I3015" s="93">
        <v>1.0</v>
      </c>
      <c r="J3015" s="97">
        <v>2.5</v>
      </c>
      <c r="K3015" s="94">
        <v>2023.0</v>
      </c>
      <c r="L3015" s="93" t="s">
        <v>630</v>
      </c>
      <c r="M3015" s="93">
        <v>2023.0</v>
      </c>
      <c r="N3015" s="93" t="s">
        <v>161</v>
      </c>
      <c r="O3015" s="65" t="str">
        <f t="shared" si="1"/>
        <v>547200400001</v>
      </c>
      <c r="P3015" s="65">
        <f t="shared" si="2"/>
        <v>3</v>
      </c>
      <c r="Q3015" s="65">
        <f t="shared" si="3"/>
        <v>7</v>
      </c>
      <c r="R3015" s="65" t="str">
        <f t="shared" si="12"/>
        <v>54.720.040/0001-37</v>
      </c>
      <c r="S3015" s="84"/>
      <c r="T3015" s="84" t="str">
        <f t="shared" si="10"/>
        <v/>
      </c>
      <c r="U3015" s="84" t="str">
        <f t="shared" si="11"/>
        <v/>
      </c>
      <c r="V3015" s="65" t="str">
        <f t="shared" si="5"/>
        <v/>
      </c>
      <c r="W3015" s="84"/>
      <c r="X3015" s="84"/>
      <c r="Y3015" s="85"/>
      <c r="Z3015" s="85"/>
      <c r="AA3015" s="65" t="str">
        <f t="shared" si="6"/>
        <v/>
      </c>
      <c r="AB3015" s="65" t="str">
        <f t="shared" si="7"/>
        <v/>
      </c>
      <c r="AC3015" s="86"/>
      <c r="AD3015" s="87" t="str">
        <f t="shared" si="8"/>
        <v/>
      </c>
      <c r="AE3015" s="84"/>
      <c r="AF3015" s="86">
        <f>IF(AC3015&gt;0,AC3015,'⚙️ Config'!$B$10)</f>
        <v>0.0075</v>
      </c>
      <c r="AG3015" s="88">
        <f t="shared" si="9"/>
        <v>15429.41033</v>
      </c>
      <c r="AH3015" s="88">
        <f>AG3015*'⚙️ Config'!$B$11</f>
        <v>77147.05163</v>
      </c>
      <c r="AI3015" s="88">
        <f>AH3015*'⚙️ Config'!$B$12</f>
        <v>23144.11549</v>
      </c>
      <c r="AJ3015" s="64"/>
      <c r="AK3015" s="84"/>
      <c r="AL3015" s="84"/>
      <c r="AM3015" s="84"/>
      <c r="AN3015" s="84"/>
      <c r="AO3015" s="84"/>
      <c r="AP3015" s="84"/>
      <c r="AQ3015" s="84"/>
    </row>
    <row r="3016" ht="15.0" customHeight="1">
      <c r="A3016" s="93">
        <v>3013.0</v>
      </c>
      <c r="B3016" s="94" t="s">
        <v>6457</v>
      </c>
      <c r="C3016" s="93" t="s">
        <v>141</v>
      </c>
      <c r="D3016" s="93" t="s">
        <v>6458</v>
      </c>
      <c r="E3016" s="95">
        <v>36.72</v>
      </c>
      <c r="F3016" s="93" t="s">
        <v>85</v>
      </c>
      <c r="G3016" s="93" t="s">
        <v>606</v>
      </c>
      <c r="H3016" s="96">
        <v>2056481.51</v>
      </c>
      <c r="I3016" s="93">
        <v>1.0</v>
      </c>
      <c r="J3016" s="97">
        <v>3.7</v>
      </c>
      <c r="K3016" s="94">
        <v>2022.0</v>
      </c>
      <c r="L3016" s="93" t="s">
        <v>630</v>
      </c>
      <c r="M3016" s="93">
        <v>2022.0</v>
      </c>
      <c r="N3016" s="93" t="s">
        <v>145</v>
      </c>
      <c r="O3016" s="65" t="str">
        <f t="shared" si="1"/>
        <v>250560000001</v>
      </c>
      <c r="P3016" s="65">
        <f t="shared" si="2"/>
        <v>3</v>
      </c>
      <c r="Q3016" s="65">
        <f t="shared" si="3"/>
        <v>4</v>
      </c>
      <c r="R3016" s="65" t="str">
        <f t="shared" si="12"/>
        <v>25.056.000/0001-34</v>
      </c>
      <c r="S3016" s="84"/>
      <c r="T3016" s="84" t="str">
        <f t="shared" si="10"/>
        <v/>
      </c>
      <c r="U3016" s="84" t="str">
        <f t="shared" si="11"/>
        <v/>
      </c>
      <c r="V3016" s="65" t="str">
        <f t="shared" si="5"/>
        <v/>
      </c>
      <c r="W3016" s="84"/>
      <c r="X3016" s="84"/>
      <c r="Y3016" s="85"/>
      <c r="Z3016" s="85"/>
      <c r="AA3016" s="65" t="str">
        <f t="shared" si="6"/>
        <v/>
      </c>
      <c r="AB3016" s="65" t="str">
        <f t="shared" si="7"/>
        <v/>
      </c>
      <c r="AC3016" s="86"/>
      <c r="AD3016" s="87" t="str">
        <f t="shared" si="8"/>
        <v/>
      </c>
      <c r="AE3016" s="84"/>
      <c r="AF3016" s="86">
        <f>IF(AC3016&gt;0,AC3016,'⚙️ Config'!$B$10)</f>
        <v>0.0075</v>
      </c>
      <c r="AG3016" s="88">
        <f t="shared" si="9"/>
        <v>15423.61133</v>
      </c>
      <c r="AH3016" s="88">
        <f>AG3016*'⚙️ Config'!$B$11</f>
        <v>77118.05663</v>
      </c>
      <c r="AI3016" s="88">
        <f>AH3016*'⚙️ Config'!$B$12</f>
        <v>23135.41699</v>
      </c>
      <c r="AJ3016" s="64"/>
      <c r="AK3016" s="84"/>
      <c r="AL3016" s="84"/>
      <c r="AM3016" s="84"/>
      <c r="AN3016" s="84"/>
      <c r="AO3016" s="84"/>
      <c r="AP3016" s="84"/>
      <c r="AQ3016" s="84"/>
    </row>
    <row r="3017" ht="15.0" customHeight="1">
      <c r="A3017" s="93">
        <v>3014.0</v>
      </c>
      <c r="B3017" s="94" t="s">
        <v>6459</v>
      </c>
      <c r="C3017" s="93" t="s">
        <v>141</v>
      </c>
      <c r="D3017" s="93" t="s">
        <v>6460</v>
      </c>
      <c r="E3017" s="95">
        <v>35.96</v>
      </c>
      <c r="F3017" s="93" t="s">
        <v>85</v>
      </c>
      <c r="G3017" s="93" t="s">
        <v>606</v>
      </c>
      <c r="H3017" s="96">
        <v>2056076.75</v>
      </c>
      <c r="I3017" s="93">
        <v>1.0</v>
      </c>
      <c r="J3017" s="97">
        <v>3.9</v>
      </c>
      <c r="K3017" s="94">
        <v>2022.0</v>
      </c>
      <c r="L3017" s="93" t="s">
        <v>177</v>
      </c>
      <c r="M3017" s="93">
        <v>2022.0</v>
      </c>
      <c r="N3017" s="93" t="s">
        <v>145</v>
      </c>
      <c r="O3017" s="65" t="str">
        <f t="shared" si="1"/>
        <v>732952300001</v>
      </c>
      <c r="P3017" s="65">
        <f t="shared" si="2"/>
        <v>0</v>
      </c>
      <c r="Q3017" s="65">
        <f t="shared" si="3"/>
        <v>7</v>
      </c>
      <c r="R3017" s="65" t="str">
        <f t="shared" si="12"/>
        <v>73.295.230/0001-07</v>
      </c>
      <c r="S3017" s="84"/>
      <c r="T3017" s="84" t="str">
        <f t="shared" si="10"/>
        <v/>
      </c>
      <c r="U3017" s="84" t="str">
        <f t="shared" si="11"/>
        <v/>
      </c>
      <c r="V3017" s="65" t="str">
        <f t="shared" si="5"/>
        <v/>
      </c>
      <c r="W3017" s="84"/>
      <c r="X3017" s="84"/>
      <c r="Y3017" s="85"/>
      <c r="Z3017" s="85"/>
      <c r="AA3017" s="65" t="str">
        <f t="shared" si="6"/>
        <v/>
      </c>
      <c r="AB3017" s="65" t="str">
        <f t="shared" si="7"/>
        <v/>
      </c>
      <c r="AC3017" s="86"/>
      <c r="AD3017" s="87" t="str">
        <f t="shared" si="8"/>
        <v/>
      </c>
      <c r="AE3017" s="84"/>
      <c r="AF3017" s="86">
        <f>IF(AC3017&gt;0,AC3017,'⚙️ Config'!$B$10)</f>
        <v>0.0075</v>
      </c>
      <c r="AG3017" s="88">
        <f t="shared" si="9"/>
        <v>15420.57563</v>
      </c>
      <c r="AH3017" s="88">
        <f>AG3017*'⚙️ Config'!$B$11</f>
        <v>77102.87813</v>
      </c>
      <c r="AI3017" s="88">
        <f>AH3017*'⚙️ Config'!$B$12</f>
        <v>23130.86344</v>
      </c>
      <c r="AJ3017" s="64"/>
      <c r="AK3017" s="84"/>
      <c r="AL3017" s="84"/>
      <c r="AM3017" s="84"/>
      <c r="AN3017" s="84"/>
      <c r="AO3017" s="84"/>
      <c r="AP3017" s="84"/>
      <c r="AQ3017" s="84"/>
    </row>
    <row r="3018" ht="15.0" customHeight="1">
      <c r="A3018" s="93">
        <v>3015.0</v>
      </c>
      <c r="B3018" s="94" t="s">
        <v>6461</v>
      </c>
      <c r="C3018" s="93" t="s">
        <v>141</v>
      </c>
      <c r="D3018" s="93" t="s">
        <v>6462</v>
      </c>
      <c r="E3018" s="95">
        <v>40.64</v>
      </c>
      <c r="F3018" s="93" t="s">
        <v>85</v>
      </c>
      <c r="G3018" s="93" t="s">
        <v>606</v>
      </c>
      <c r="H3018" s="96">
        <v>2055610.32</v>
      </c>
      <c r="I3018" s="93">
        <v>1.0</v>
      </c>
      <c r="J3018" s="97">
        <v>2.9</v>
      </c>
      <c r="K3018" s="94">
        <v>2023.0</v>
      </c>
      <c r="L3018" s="93" t="s">
        <v>630</v>
      </c>
      <c r="M3018" s="93">
        <v>2023.0</v>
      </c>
      <c r="N3018" s="93" t="s">
        <v>161</v>
      </c>
      <c r="O3018" s="65" t="str">
        <f t="shared" si="1"/>
        <v>197591920001</v>
      </c>
      <c r="P3018" s="65">
        <f t="shared" si="2"/>
        <v>4</v>
      </c>
      <c r="Q3018" s="65">
        <f t="shared" si="3"/>
        <v>2</v>
      </c>
      <c r="R3018" s="65" t="str">
        <f t="shared" si="12"/>
        <v>19.759.192/0001-42</v>
      </c>
      <c r="S3018" s="84"/>
      <c r="T3018" s="84" t="str">
        <f t="shared" si="10"/>
        <v/>
      </c>
      <c r="U3018" s="84" t="str">
        <f t="shared" si="11"/>
        <v/>
      </c>
      <c r="V3018" s="65" t="str">
        <f t="shared" si="5"/>
        <v/>
      </c>
      <c r="W3018" s="84"/>
      <c r="X3018" s="84"/>
      <c r="Y3018" s="85"/>
      <c r="Z3018" s="85"/>
      <c r="AA3018" s="65" t="str">
        <f t="shared" si="6"/>
        <v/>
      </c>
      <c r="AB3018" s="65" t="str">
        <f t="shared" si="7"/>
        <v/>
      </c>
      <c r="AC3018" s="86"/>
      <c r="AD3018" s="87" t="str">
        <f t="shared" si="8"/>
        <v/>
      </c>
      <c r="AE3018" s="84"/>
      <c r="AF3018" s="86">
        <f>IF(AC3018&gt;0,AC3018,'⚙️ Config'!$B$10)</f>
        <v>0.0075</v>
      </c>
      <c r="AG3018" s="88">
        <f t="shared" si="9"/>
        <v>15417.0774</v>
      </c>
      <c r="AH3018" s="88">
        <f>AG3018*'⚙️ Config'!$B$11</f>
        <v>77085.387</v>
      </c>
      <c r="AI3018" s="88">
        <f>AH3018*'⚙️ Config'!$B$12</f>
        <v>23125.6161</v>
      </c>
      <c r="AJ3018" s="64"/>
      <c r="AK3018" s="84"/>
      <c r="AL3018" s="84"/>
      <c r="AM3018" s="84"/>
      <c r="AN3018" s="84"/>
      <c r="AO3018" s="84"/>
      <c r="AP3018" s="84"/>
      <c r="AQ3018" s="84"/>
    </row>
    <row r="3019" ht="15.0" customHeight="1">
      <c r="A3019" s="93">
        <v>3016.0</v>
      </c>
      <c r="B3019" s="94" t="s">
        <v>6463</v>
      </c>
      <c r="C3019" s="93" t="s">
        <v>141</v>
      </c>
      <c r="D3019" s="93" t="s">
        <v>6464</v>
      </c>
      <c r="E3019" s="95">
        <v>26.33</v>
      </c>
      <c r="F3019" s="93" t="s">
        <v>85</v>
      </c>
      <c r="G3019" s="93" t="s">
        <v>606</v>
      </c>
      <c r="H3019" s="96">
        <v>2044611.28</v>
      </c>
      <c r="I3019" s="93">
        <v>2.0</v>
      </c>
      <c r="J3019" s="97">
        <v>3.8</v>
      </c>
      <c r="K3019" s="94">
        <v>2022.0</v>
      </c>
      <c r="L3019" s="93" t="s">
        <v>256</v>
      </c>
      <c r="M3019" s="93">
        <v>2022.0</v>
      </c>
      <c r="N3019" s="93" t="s">
        <v>161</v>
      </c>
      <c r="O3019" s="65" t="str">
        <f t="shared" si="1"/>
        <v>078872050001</v>
      </c>
      <c r="P3019" s="65">
        <f t="shared" si="2"/>
        <v>8</v>
      </c>
      <c r="Q3019" s="65">
        <f t="shared" si="3"/>
        <v>0</v>
      </c>
      <c r="R3019" s="65" t="str">
        <f t="shared" si="12"/>
        <v>07.887.205/0001-80</v>
      </c>
      <c r="S3019" s="84"/>
      <c r="T3019" s="84" t="str">
        <f t="shared" si="10"/>
        <v/>
      </c>
      <c r="U3019" s="84" t="str">
        <f t="shared" si="11"/>
        <v/>
      </c>
      <c r="V3019" s="65" t="str">
        <f t="shared" si="5"/>
        <v/>
      </c>
      <c r="W3019" s="84"/>
      <c r="X3019" s="84"/>
      <c r="Y3019" s="85"/>
      <c r="Z3019" s="85"/>
      <c r="AA3019" s="65" t="str">
        <f t="shared" si="6"/>
        <v/>
      </c>
      <c r="AB3019" s="65" t="str">
        <f t="shared" si="7"/>
        <v/>
      </c>
      <c r="AC3019" s="86"/>
      <c r="AD3019" s="87" t="str">
        <f t="shared" si="8"/>
        <v/>
      </c>
      <c r="AE3019" s="84"/>
      <c r="AF3019" s="86">
        <f>IF(AC3019&gt;0,AC3019,'⚙️ Config'!$B$10)</f>
        <v>0.0075</v>
      </c>
      <c r="AG3019" s="88">
        <f t="shared" si="9"/>
        <v>15334.5846</v>
      </c>
      <c r="AH3019" s="88">
        <f>AG3019*'⚙️ Config'!$B$11</f>
        <v>76672.923</v>
      </c>
      <c r="AI3019" s="88">
        <f>AH3019*'⚙️ Config'!$B$12</f>
        <v>23001.8769</v>
      </c>
      <c r="AJ3019" s="64"/>
      <c r="AK3019" s="84"/>
      <c r="AL3019" s="84"/>
      <c r="AM3019" s="84"/>
      <c r="AN3019" s="84"/>
      <c r="AO3019" s="84"/>
      <c r="AP3019" s="84"/>
      <c r="AQ3019" s="84"/>
    </row>
    <row r="3020" ht="15.0" customHeight="1">
      <c r="A3020" s="93">
        <v>3017.0</v>
      </c>
      <c r="B3020" s="94" t="s">
        <v>6465</v>
      </c>
      <c r="C3020" s="93" t="s">
        <v>141</v>
      </c>
      <c r="D3020" s="93" t="s">
        <v>6466</v>
      </c>
      <c r="E3020" s="95">
        <v>36.33</v>
      </c>
      <c r="F3020" s="93" t="s">
        <v>85</v>
      </c>
      <c r="G3020" s="93" t="s">
        <v>606</v>
      </c>
      <c r="H3020" s="96">
        <v>2044021.44</v>
      </c>
      <c r="I3020" s="93">
        <v>1.0</v>
      </c>
      <c r="J3020" s="97">
        <v>3.8</v>
      </c>
      <c r="K3020" s="94">
        <v>2022.0</v>
      </c>
      <c r="L3020" s="93" t="s">
        <v>202</v>
      </c>
      <c r="M3020" s="93">
        <v>2022.0</v>
      </c>
      <c r="N3020" s="93" t="s">
        <v>161</v>
      </c>
      <c r="O3020" s="65" t="str">
        <f t="shared" si="1"/>
        <v>091476300001</v>
      </c>
      <c r="P3020" s="65">
        <f t="shared" si="2"/>
        <v>6</v>
      </c>
      <c r="Q3020" s="65">
        <f t="shared" si="3"/>
        <v>8</v>
      </c>
      <c r="R3020" s="65" t="str">
        <f t="shared" si="12"/>
        <v>09.147.630/0001-68</v>
      </c>
      <c r="S3020" s="84"/>
      <c r="T3020" s="84" t="str">
        <f t="shared" si="10"/>
        <v/>
      </c>
      <c r="U3020" s="84" t="str">
        <f t="shared" si="11"/>
        <v/>
      </c>
      <c r="V3020" s="65" t="str">
        <f t="shared" si="5"/>
        <v/>
      </c>
      <c r="W3020" s="84"/>
      <c r="X3020" s="84"/>
      <c r="Y3020" s="85"/>
      <c r="Z3020" s="85"/>
      <c r="AA3020" s="65" t="str">
        <f t="shared" si="6"/>
        <v/>
      </c>
      <c r="AB3020" s="65" t="str">
        <f t="shared" si="7"/>
        <v/>
      </c>
      <c r="AC3020" s="86"/>
      <c r="AD3020" s="87" t="str">
        <f t="shared" si="8"/>
        <v/>
      </c>
      <c r="AE3020" s="84"/>
      <c r="AF3020" s="86">
        <f>IF(AC3020&gt;0,AC3020,'⚙️ Config'!$B$10)</f>
        <v>0.0075</v>
      </c>
      <c r="AG3020" s="88">
        <f t="shared" si="9"/>
        <v>15330.1608</v>
      </c>
      <c r="AH3020" s="88">
        <f>AG3020*'⚙️ Config'!$B$11</f>
        <v>76650.804</v>
      </c>
      <c r="AI3020" s="88">
        <f>AH3020*'⚙️ Config'!$B$12</f>
        <v>22995.2412</v>
      </c>
      <c r="AJ3020" s="64"/>
      <c r="AK3020" s="84"/>
      <c r="AL3020" s="84"/>
      <c r="AM3020" s="84"/>
      <c r="AN3020" s="84"/>
      <c r="AO3020" s="84"/>
      <c r="AP3020" s="84"/>
      <c r="AQ3020" s="84"/>
    </row>
    <row r="3021" ht="15.0" customHeight="1">
      <c r="A3021" s="93">
        <v>3018.0</v>
      </c>
      <c r="B3021" s="94" t="s">
        <v>6467</v>
      </c>
      <c r="C3021" s="93" t="s">
        <v>141</v>
      </c>
      <c r="D3021" s="93" t="s">
        <v>6468</v>
      </c>
      <c r="E3021" s="95">
        <v>37.96</v>
      </c>
      <c r="F3021" s="93" t="s">
        <v>85</v>
      </c>
      <c r="G3021" s="93" t="s">
        <v>606</v>
      </c>
      <c r="H3021" s="96">
        <v>2042495.41</v>
      </c>
      <c r="I3021" s="93">
        <v>2.0</v>
      </c>
      <c r="J3021" s="97">
        <v>2.6</v>
      </c>
      <c r="K3021" s="94">
        <v>2024.0</v>
      </c>
      <c r="L3021" s="93" t="s">
        <v>630</v>
      </c>
      <c r="M3021" s="93">
        <v>2023.0</v>
      </c>
      <c r="N3021" s="93" t="s">
        <v>161</v>
      </c>
      <c r="O3021" s="65" t="str">
        <f t="shared" si="1"/>
        <v>133593630001</v>
      </c>
      <c r="P3021" s="65">
        <f t="shared" si="2"/>
        <v>6</v>
      </c>
      <c r="Q3021" s="65">
        <f t="shared" si="3"/>
        <v>0</v>
      </c>
      <c r="R3021" s="65" t="str">
        <f t="shared" si="12"/>
        <v>13.359.363/0001-60</v>
      </c>
      <c r="S3021" s="84"/>
      <c r="T3021" s="84" t="str">
        <f t="shared" si="10"/>
        <v/>
      </c>
      <c r="U3021" s="84" t="str">
        <f t="shared" si="11"/>
        <v/>
      </c>
      <c r="V3021" s="65" t="str">
        <f t="shared" si="5"/>
        <v/>
      </c>
      <c r="W3021" s="84"/>
      <c r="X3021" s="84"/>
      <c r="Y3021" s="85"/>
      <c r="Z3021" s="85"/>
      <c r="AA3021" s="65" t="str">
        <f t="shared" si="6"/>
        <v/>
      </c>
      <c r="AB3021" s="65" t="str">
        <f t="shared" si="7"/>
        <v/>
      </c>
      <c r="AC3021" s="86"/>
      <c r="AD3021" s="87" t="str">
        <f t="shared" si="8"/>
        <v/>
      </c>
      <c r="AE3021" s="84"/>
      <c r="AF3021" s="86">
        <f>IF(AC3021&gt;0,AC3021,'⚙️ Config'!$B$10)</f>
        <v>0.0075</v>
      </c>
      <c r="AG3021" s="88">
        <f t="shared" si="9"/>
        <v>15318.71558</v>
      </c>
      <c r="AH3021" s="88">
        <f>AG3021*'⚙️ Config'!$B$11</f>
        <v>76593.57788</v>
      </c>
      <c r="AI3021" s="88">
        <f>AH3021*'⚙️ Config'!$B$12</f>
        <v>22978.07336</v>
      </c>
      <c r="AJ3021" s="64"/>
      <c r="AK3021" s="84"/>
      <c r="AL3021" s="84"/>
      <c r="AM3021" s="84"/>
      <c r="AN3021" s="84"/>
      <c r="AO3021" s="84"/>
      <c r="AP3021" s="84"/>
      <c r="AQ3021" s="84"/>
    </row>
    <row r="3022" ht="15.0" customHeight="1">
      <c r="A3022" s="93">
        <v>3019.0</v>
      </c>
      <c r="B3022" s="94" t="s">
        <v>6469</v>
      </c>
      <c r="C3022" s="93" t="s">
        <v>141</v>
      </c>
      <c r="D3022" s="93" t="s">
        <v>6470</v>
      </c>
      <c r="E3022" s="95">
        <v>38.0</v>
      </c>
      <c r="F3022" s="93" t="s">
        <v>85</v>
      </c>
      <c r="G3022" s="93" t="s">
        <v>606</v>
      </c>
      <c r="H3022" s="96">
        <v>2042073.21</v>
      </c>
      <c r="I3022" s="93">
        <v>1.0</v>
      </c>
      <c r="J3022" s="97">
        <v>3.4</v>
      </c>
      <c r="K3022" s="94">
        <v>2022.0</v>
      </c>
      <c r="L3022" s="93" t="s">
        <v>197</v>
      </c>
      <c r="M3022" s="93">
        <v>2022.0</v>
      </c>
      <c r="N3022" s="93" t="s">
        <v>161</v>
      </c>
      <c r="O3022" s="65" t="str">
        <f t="shared" si="1"/>
        <v>199317450001</v>
      </c>
      <c r="P3022" s="65">
        <f t="shared" si="2"/>
        <v>0</v>
      </c>
      <c r="Q3022" s="65">
        <f t="shared" si="3"/>
        <v>0</v>
      </c>
      <c r="R3022" s="65" t="str">
        <f t="shared" si="12"/>
        <v>19.931.745/0001-00</v>
      </c>
      <c r="S3022" s="84"/>
      <c r="T3022" s="84" t="str">
        <f t="shared" si="10"/>
        <v/>
      </c>
      <c r="U3022" s="84" t="str">
        <f t="shared" si="11"/>
        <v/>
      </c>
      <c r="V3022" s="65" t="str">
        <f t="shared" si="5"/>
        <v/>
      </c>
      <c r="W3022" s="84"/>
      <c r="X3022" s="84"/>
      <c r="Y3022" s="85"/>
      <c r="Z3022" s="85"/>
      <c r="AA3022" s="65" t="str">
        <f t="shared" si="6"/>
        <v/>
      </c>
      <c r="AB3022" s="65" t="str">
        <f t="shared" si="7"/>
        <v/>
      </c>
      <c r="AC3022" s="86"/>
      <c r="AD3022" s="87" t="str">
        <f t="shared" si="8"/>
        <v/>
      </c>
      <c r="AE3022" s="84"/>
      <c r="AF3022" s="86">
        <f>IF(AC3022&gt;0,AC3022,'⚙️ Config'!$B$10)</f>
        <v>0.0075</v>
      </c>
      <c r="AG3022" s="88">
        <f t="shared" si="9"/>
        <v>15315.54908</v>
      </c>
      <c r="AH3022" s="88">
        <f>AG3022*'⚙️ Config'!$B$11</f>
        <v>76577.74538</v>
      </c>
      <c r="AI3022" s="88">
        <f>AH3022*'⚙️ Config'!$B$12</f>
        <v>22973.32361</v>
      </c>
      <c r="AJ3022" s="64"/>
      <c r="AK3022" s="84"/>
      <c r="AL3022" s="84"/>
      <c r="AM3022" s="84"/>
      <c r="AN3022" s="84"/>
      <c r="AO3022" s="84"/>
      <c r="AP3022" s="84"/>
      <c r="AQ3022" s="84"/>
    </row>
    <row r="3023" ht="15.0" customHeight="1">
      <c r="A3023" s="93">
        <v>3020.0</v>
      </c>
      <c r="B3023" s="94" t="s">
        <v>6471</v>
      </c>
      <c r="C3023" s="93" t="s">
        <v>141</v>
      </c>
      <c r="D3023" s="93" t="s">
        <v>6472</v>
      </c>
      <c r="E3023" s="95">
        <v>42.64</v>
      </c>
      <c r="F3023" s="93" t="s">
        <v>85</v>
      </c>
      <c r="G3023" s="93" t="s">
        <v>606</v>
      </c>
      <c r="H3023" s="96">
        <v>2040837.74</v>
      </c>
      <c r="I3023" s="93">
        <v>1.0</v>
      </c>
      <c r="J3023" s="97">
        <v>2.6</v>
      </c>
      <c r="K3023" s="94">
        <v>2023.0</v>
      </c>
      <c r="L3023" s="93" t="s">
        <v>197</v>
      </c>
      <c r="M3023" s="93">
        <v>2023.0</v>
      </c>
      <c r="N3023" s="93" t="s">
        <v>145</v>
      </c>
      <c r="O3023" s="65" t="str">
        <f t="shared" si="1"/>
        <v>095094290001</v>
      </c>
      <c r="P3023" s="65">
        <f t="shared" si="2"/>
        <v>8</v>
      </c>
      <c r="Q3023" s="65">
        <f t="shared" si="3"/>
        <v>3</v>
      </c>
      <c r="R3023" s="65" t="str">
        <f t="shared" si="12"/>
        <v>09.509.429/0001-83</v>
      </c>
      <c r="S3023" s="84"/>
      <c r="T3023" s="84" t="str">
        <f t="shared" si="10"/>
        <v/>
      </c>
      <c r="U3023" s="84" t="str">
        <f t="shared" si="11"/>
        <v/>
      </c>
      <c r="V3023" s="65" t="str">
        <f t="shared" si="5"/>
        <v/>
      </c>
      <c r="W3023" s="84"/>
      <c r="X3023" s="84"/>
      <c r="Y3023" s="85"/>
      <c r="Z3023" s="85"/>
      <c r="AA3023" s="65" t="str">
        <f t="shared" si="6"/>
        <v/>
      </c>
      <c r="AB3023" s="65" t="str">
        <f t="shared" si="7"/>
        <v/>
      </c>
      <c r="AC3023" s="86"/>
      <c r="AD3023" s="87" t="str">
        <f t="shared" si="8"/>
        <v/>
      </c>
      <c r="AE3023" s="84"/>
      <c r="AF3023" s="86">
        <f>IF(AC3023&gt;0,AC3023,'⚙️ Config'!$B$10)</f>
        <v>0.0075</v>
      </c>
      <c r="AG3023" s="88">
        <f t="shared" si="9"/>
        <v>15306.28305</v>
      </c>
      <c r="AH3023" s="88">
        <f>AG3023*'⚙️ Config'!$B$11</f>
        <v>76531.41525</v>
      </c>
      <c r="AI3023" s="88">
        <f>AH3023*'⚙️ Config'!$B$12</f>
        <v>22959.42458</v>
      </c>
      <c r="AJ3023" s="64"/>
      <c r="AK3023" s="84"/>
      <c r="AL3023" s="84"/>
      <c r="AM3023" s="84"/>
      <c r="AN3023" s="84"/>
      <c r="AO3023" s="84"/>
      <c r="AP3023" s="84"/>
      <c r="AQ3023" s="84"/>
    </row>
    <row r="3024" ht="15.0" customHeight="1">
      <c r="A3024" s="93">
        <v>3021.0</v>
      </c>
      <c r="B3024" s="94" t="s">
        <v>6473</v>
      </c>
      <c r="C3024" s="93" t="s">
        <v>141</v>
      </c>
      <c r="D3024" s="93" t="s">
        <v>6474</v>
      </c>
      <c r="E3024" s="95">
        <v>39.5</v>
      </c>
      <c r="F3024" s="93" t="s">
        <v>85</v>
      </c>
      <c r="G3024" s="93" t="s">
        <v>606</v>
      </c>
      <c r="H3024" s="96">
        <v>2039841.43</v>
      </c>
      <c r="I3024" s="93">
        <v>1.0</v>
      </c>
      <c r="J3024" s="97">
        <v>3.1</v>
      </c>
      <c r="K3024" s="94">
        <v>2023.0</v>
      </c>
      <c r="L3024" s="93" t="s">
        <v>630</v>
      </c>
      <c r="M3024" s="93">
        <v>2023.0</v>
      </c>
      <c r="N3024" s="93" t="s">
        <v>161</v>
      </c>
      <c r="O3024" s="65" t="str">
        <f t="shared" si="1"/>
        <v>140411830001</v>
      </c>
      <c r="P3024" s="65">
        <f t="shared" si="2"/>
        <v>0</v>
      </c>
      <c r="Q3024" s="65">
        <f t="shared" si="3"/>
        <v>6</v>
      </c>
      <c r="R3024" s="65" t="str">
        <f t="shared" si="12"/>
        <v>14.041.183/0001-06</v>
      </c>
      <c r="S3024" s="84"/>
      <c r="T3024" s="84" t="str">
        <f t="shared" si="10"/>
        <v/>
      </c>
      <c r="U3024" s="84" t="str">
        <f t="shared" si="11"/>
        <v/>
      </c>
      <c r="V3024" s="65" t="str">
        <f t="shared" si="5"/>
        <v/>
      </c>
      <c r="W3024" s="84"/>
      <c r="X3024" s="84"/>
      <c r="Y3024" s="85"/>
      <c r="Z3024" s="85"/>
      <c r="AA3024" s="65" t="str">
        <f t="shared" si="6"/>
        <v/>
      </c>
      <c r="AB3024" s="65" t="str">
        <f t="shared" si="7"/>
        <v/>
      </c>
      <c r="AC3024" s="86"/>
      <c r="AD3024" s="87" t="str">
        <f t="shared" si="8"/>
        <v/>
      </c>
      <c r="AE3024" s="84"/>
      <c r="AF3024" s="86">
        <f>IF(AC3024&gt;0,AC3024,'⚙️ Config'!$B$10)</f>
        <v>0.0075</v>
      </c>
      <c r="AG3024" s="88">
        <f t="shared" si="9"/>
        <v>15298.81073</v>
      </c>
      <c r="AH3024" s="88">
        <f>AG3024*'⚙️ Config'!$B$11</f>
        <v>76494.05363</v>
      </c>
      <c r="AI3024" s="88">
        <f>AH3024*'⚙️ Config'!$B$12</f>
        <v>22948.21609</v>
      </c>
      <c r="AJ3024" s="64"/>
      <c r="AK3024" s="84"/>
      <c r="AL3024" s="84"/>
      <c r="AM3024" s="84"/>
      <c r="AN3024" s="84"/>
      <c r="AO3024" s="84"/>
      <c r="AP3024" s="84"/>
      <c r="AQ3024" s="84"/>
    </row>
    <row r="3025" ht="15.0" customHeight="1">
      <c r="A3025" s="93">
        <v>3022.0</v>
      </c>
      <c r="B3025" s="94" t="s">
        <v>6475</v>
      </c>
      <c r="C3025" s="93" t="s">
        <v>141</v>
      </c>
      <c r="D3025" s="93" t="s">
        <v>6476</v>
      </c>
      <c r="E3025" s="95">
        <v>36.72</v>
      </c>
      <c r="F3025" s="93" t="s">
        <v>85</v>
      </c>
      <c r="G3025" s="93" t="s">
        <v>606</v>
      </c>
      <c r="H3025" s="96">
        <v>2039612.46</v>
      </c>
      <c r="I3025" s="93">
        <v>1.0</v>
      </c>
      <c r="J3025" s="97">
        <v>3.7</v>
      </c>
      <c r="K3025" s="94">
        <v>2022.0</v>
      </c>
      <c r="L3025" s="93" t="s">
        <v>630</v>
      </c>
      <c r="M3025" s="93">
        <v>2022.0</v>
      </c>
      <c r="N3025" s="93" t="s">
        <v>145</v>
      </c>
      <c r="O3025" s="65" t="str">
        <f t="shared" si="1"/>
        <v>075203500001</v>
      </c>
      <c r="P3025" s="65">
        <f t="shared" si="2"/>
        <v>2</v>
      </c>
      <c r="Q3025" s="65">
        <f t="shared" si="3"/>
        <v>8</v>
      </c>
      <c r="R3025" s="65" t="str">
        <f t="shared" si="12"/>
        <v>07.520.350/0001-28</v>
      </c>
      <c r="S3025" s="84"/>
      <c r="T3025" s="84" t="str">
        <f t="shared" si="10"/>
        <v/>
      </c>
      <c r="U3025" s="84" t="str">
        <f t="shared" si="11"/>
        <v/>
      </c>
      <c r="V3025" s="65" t="str">
        <f t="shared" si="5"/>
        <v/>
      </c>
      <c r="W3025" s="84"/>
      <c r="X3025" s="84"/>
      <c r="Y3025" s="85"/>
      <c r="Z3025" s="85"/>
      <c r="AA3025" s="65" t="str">
        <f t="shared" si="6"/>
        <v/>
      </c>
      <c r="AB3025" s="65" t="str">
        <f t="shared" si="7"/>
        <v/>
      </c>
      <c r="AC3025" s="86"/>
      <c r="AD3025" s="87" t="str">
        <f t="shared" si="8"/>
        <v/>
      </c>
      <c r="AE3025" s="84"/>
      <c r="AF3025" s="86">
        <f>IF(AC3025&gt;0,AC3025,'⚙️ Config'!$B$10)</f>
        <v>0.0075</v>
      </c>
      <c r="AG3025" s="88">
        <f t="shared" si="9"/>
        <v>15297.09345</v>
      </c>
      <c r="AH3025" s="88">
        <f>AG3025*'⚙️ Config'!$B$11</f>
        <v>76485.46725</v>
      </c>
      <c r="AI3025" s="88">
        <f>AH3025*'⚙️ Config'!$B$12</f>
        <v>22945.64018</v>
      </c>
      <c r="AJ3025" s="64"/>
      <c r="AK3025" s="84"/>
      <c r="AL3025" s="84"/>
      <c r="AM3025" s="84"/>
      <c r="AN3025" s="84"/>
      <c r="AO3025" s="84"/>
      <c r="AP3025" s="84"/>
      <c r="AQ3025" s="84"/>
    </row>
    <row r="3026" ht="15.0" customHeight="1">
      <c r="A3026" s="93">
        <v>3023.0</v>
      </c>
      <c r="B3026" s="94" t="s">
        <v>6477</v>
      </c>
      <c r="C3026" s="93" t="s">
        <v>141</v>
      </c>
      <c r="D3026" s="93" t="s">
        <v>6478</v>
      </c>
      <c r="E3026" s="95">
        <v>43.39</v>
      </c>
      <c r="F3026" s="93" t="s">
        <v>85</v>
      </c>
      <c r="G3026" s="93" t="s">
        <v>606</v>
      </c>
      <c r="H3026" s="96">
        <v>2037835.3</v>
      </c>
      <c r="I3026" s="93">
        <v>1.0</v>
      </c>
      <c r="J3026" s="97">
        <v>2.5</v>
      </c>
      <c r="K3026" s="94">
        <v>2023.0</v>
      </c>
      <c r="L3026" s="93" t="s">
        <v>630</v>
      </c>
      <c r="M3026" s="93">
        <v>2023.0</v>
      </c>
      <c r="N3026" s="93" t="s">
        <v>161</v>
      </c>
      <c r="O3026" s="65" t="str">
        <f t="shared" si="1"/>
        <v>271400840001</v>
      </c>
      <c r="P3026" s="65">
        <f t="shared" si="2"/>
        <v>1</v>
      </c>
      <c r="Q3026" s="65">
        <f t="shared" si="3"/>
        <v>5</v>
      </c>
      <c r="R3026" s="65" t="str">
        <f t="shared" si="12"/>
        <v>27.140.084/0001-15</v>
      </c>
      <c r="S3026" s="84"/>
      <c r="T3026" s="84" t="str">
        <f t="shared" si="10"/>
        <v/>
      </c>
      <c r="U3026" s="84" t="str">
        <f t="shared" si="11"/>
        <v/>
      </c>
      <c r="V3026" s="65" t="str">
        <f t="shared" si="5"/>
        <v/>
      </c>
      <c r="W3026" s="84"/>
      <c r="X3026" s="84"/>
      <c r="Y3026" s="85"/>
      <c r="Z3026" s="85"/>
      <c r="AA3026" s="65" t="str">
        <f t="shared" si="6"/>
        <v/>
      </c>
      <c r="AB3026" s="65" t="str">
        <f t="shared" si="7"/>
        <v/>
      </c>
      <c r="AC3026" s="86"/>
      <c r="AD3026" s="87" t="str">
        <f t="shared" si="8"/>
        <v/>
      </c>
      <c r="AE3026" s="84"/>
      <c r="AF3026" s="86">
        <f>IF(AC3026&gt;0,AC3026,'⚙️ Config'!$B$10)</f>
        <v>0.0075</v>
      </c>
      <c r="AG3026" s="88">
        <f t="shared" si="9"/>
        <v>15283.76475</v>
      </c>
      <c r="AH3026" s="88">
        <f>AG3026*'⚙️ Config'!$B$11</f>
        <v>76418.82375</v>
      </c>
      <c r="AI3026" s="88">
        <f>AH3026*'⚙️ Config'!$B$12</f>
        <v>22925.64713</v>
      </c>
      <c r="AJ3026" s="64"/>
      <c r="AK3026" s="84"/>
      <c r="AL3026" s="84"/>
      <c r="AM3026" s="84"/>
      <c r="AN3026" s="84"/>
      <c r="AO3026" s="84"/>
      <c r="AP3026" s="84"/>
      <c r="AQ3026" s="84"/>
    </row>
    <row r="3027" ht="15.0" customHeight="1">
      <c r="A3027" s="93">
        <v>3024.0</v>
      </c>
      <c r="B3027" s="94" t="s">
        <v>6479</v>
      </c>
      <c r="C3027" s="93" t="s">
        <v>141</v>
      </c>
      <c r="D3027" s="93" t="s">
        <v>6480</v>
      </c>
      <c r="E3027" s="95">
        <v>35.98</v>
      </c>
      <c r="F3027" s="93" t="s">
        <v>85</v>
      </c>
      <c r="G3027" s="93" t="s">
        <v>606</v>
      </c>
      <c r="H3027" s="96">
        <v>2037372.01</v>
      </c>
      <c r="I3027" s="93">
        <v>2.0</v>
      </c>
      <c r="J3027" s="97">
        <v>2.2</v>
      </c>
      <c r="K3027" s="94">
        <v>2024.0</v>
      </c>
      <c r="L3027" s="93" t="s">
        <v>812</v>
      </c>
      <c r="M3027" s="93">
        <v>2024.0</v>
      </c>
      <c r="N3027" s="93" t="s">
        <v>161</v>
      </c>
      <c r="O3027" s="65" t="str">
        <f t="shared" si="1"/>
        <v>024242360001</v>
      </c>
      <c r="P3027" s="65">
        <f t="shared" si="2"/>
        <v>8</v>
      </c>
      <c r="Q3027" s="65">
        <f t="shared" si="3"/>
        <v>0</v>
      </c>
      <c r="R3027" s="65" t="str">
        <f t="shared" si="12"/>
        <v>02.424.236/0001-80</v>
      </c>
      <c r="S3027" s="84"/>
      <c r="T3027" s="84" t="str">
        <f t="shared" si="10"/>
        <v/>
      </c>
      <c r="U3027" s="84" t="str">
        <f t="shared" si="11"/>
        <v/>
      </c>
      <c r="V3027" s="65" t="str">
        <f t="shared" si="5"/>
        <v/>
      </c>
      <c r="W3027" s="84"/>
      <c r="X3027" s="84"/>
      <c r="Y3027" s="85"/>
      <c r="Z3027" s="85"/>
      <c r="AA3027" s="65" t="str">
        <f t="shared" si="6"/>
        <v/>
      </c>
      <c r="AB3027" s="65" t="str">
        <f t="shared" si="7"/>
        <v/>
      </c>
      <c r="AC3027" s="86"/>
      <c r="AD3027" s="87" t="str">
        <f t="shared" si="8"/>
        <v/>
      </c>
      <c r="AE3027" s="84"/>
      <c r="AF3027" s="86">
        <f>IF(AC3027&gt;0,AC3027,'⚙️ Config'!$B$10)</f>
        <v>0.0075</v>
      </c>
      <c r="AG3027" s="88">
        <f t="shared" si="9"/>
        <v>15280.29008</v>
      </c>
      <c r="AH3027" s="88">
        <f>AG3027*'⚙️ Config'!$B$11</f>
        <v>76401.45038</v>
      </c>
      <c r="AI3027" s="88">
        <f>AH3027*'⚙️ Config'!$B$12</f>
        <v>22920.43511</v>
      </c>
      <c r="AJ3027" s="64"/>
      <c r="AK3027" s="84"/>
      <c r="AL3027" s="84"/>
      <c r="AM3027" s="84"/>
      <c r="AN3027" s="84"/>
      <c r="AO3027" s="84"/>
      <c r="AP3027" s="84"/>
      <c r="AQ3027" s="84"/>
    </row>
    <row r="3028" ht="15.0" customHeight="1">
      <c r="A3028" s="93">
        <v>3025.0</v>
      </c>
      <c r="B3028" s="94" t="s">
        <v>6481</v>
      </c>
      <c r="C3028" s="93" t="s">
        <v>141</v>
      </c>
      <c r="D3028" s="93" t="s">
        <v>6482</v>
      </c>
      <c r="E3028" s="95">
        <v>40.64</v>
      </c>
      <c r="F3028" s="93" t="s">
        <v>85</v>
      </c>
      <c r="G3028" s="93" t="s">
        <v>606</v>
      </c>
      <c r="H3028" s="96">
        <v>2036700.97</v>
      </c>
      <c r="I3028" s="93">
        <v>1.0</v>
      </c>
      <c r="J3028" s="97">
        <v>2.9</v>
      </c>
      <c r="K3028" s="94">
        <v>2023.0</v>
      </c>
      <c r="L3028" s="93" t="s">
        <v>630</v>
      </c>
      <c r="M3028" s="93">
        <v>2023.0</v>
      </c>
      <c r="N3028" s="93" t="s">
        <v>161</v>
      </c>
      <c r="O3028" s="65" t="str">
        <f t="shared" si="1"/>
        <v>245993120001</v>
      </c>
      <c r="P3028" s="65">
        <f t="shared" si="2"/>
        <v>2</v>
      </c>
      <c r="Q3028" s="65">
        <f t="shared" si="3"/>
        <v>1</v>
      </c>
      <c r="R3028" s="65" t="str">
        <f t="shared" si="12"/>
        <v>24.599.312/0001-21</v>
      </c>
      <c r="S3028" s="84"/>
      <c r="T3028" s="84" t="str">
        <f t="shared" si="10"/>
        <v/>
      </c>
      <c r="U3028" s="84" t="str">
        <f t="shared" si="11"/>
        <v/>
      </c>
      <c r="V3028" s="65" t="str">
        <f t="shared" si="5"/>
        <v/>
      </c>
      <c r="W3028" s="84"/>
      <c r="X3028" s="84"/>
      <c r="Y3028" s="85"/>
      <c r="Z3028" s="85"/>
      <c r="AA3028" s="65" t="str">
        <f t="shared" si="6"/>
        <v/>
      </c>
      <c r="AB3028" s="65" t="str">
        <f t="shared" si="7"/>
        <v/>
      </c>
      <c r="AC3028" s="86"/>
      <c r="AD3028" s="87" t="str">
        <f t="shared" si="8"/>
        <v/>
      </c>
      <c r="AE3028" s="84"/>
      <c r="AF3028" s="86">
        <f>IF(AC3028&gt;0,AC3028,'⚙️ Config'!$B$10)</f>
        <v>0.0075</v>
      </c>
      <c r="AG3028" s="88">
        <f t="shared" si="9"/>
        <v>15275.25728</v>
      </c>
      <c r="AH3028" s="88">
        <f>AG3028*'⚙️ Config'!$B$11</f>
        <v>76376.28638</v>
      </c>
      <c r="AI3028" s="88">
        <f>AH3028*'⚙️ Config'!$B$12</f>
        <v>22912.88591</v>
      </c>
      <c r="AJ3028" s="64"/>
      <c r="AK3028" s="84"/>
      <c r="AL3028" s="84"/>
      <c r="AM3028" s="84"/>
      <c r="AN3028" s="84"/>
      <c r="AO3028" s="84"/>
      <c r="AP3028" s="84"/>
      <c r="AQ3028" s="84"/>
    </row>
    <row r="3029" ht="15.0" customHeight="1">
      <c r="A3029" s="93">
        <v>3026.0</v>
      </c>
      <c r="B3029" s="94" t="s">
        <v>6483</v>
      </c>
      <c r="C3029" s="93" t="s">
        <v>141</v>
      </c>
      <c r="D3029" s="93" t="s">
        <v>6484</v>
      </c>
      <c r="E3029" s="95">
        <v>46.98</v>
      </c>
      <c r="F3029" s="93" t="s">
        <v>85</v>
      </c>
      <c r="G3029" s="93" t="s">
        <v>606</v>
      </c>
      <c r="H3029" s="96">
        <v>2035991.3</v>
      </c>
      <c r="I3029" s="93">
        <v>1.0</v>
      </c>
      <c r="J3029" s="97">
        <v>2.1</v>
      </c>
      <c r="K3029" s="94">
        <v>2024.0</v>
      </c>
      <c r="L3029" s="93" t="s">
        <v>295</v>
      </c>
      <c r="M3029" s="93">
        <v>2024.0</v>
      </c>
      <c r="N3029" s="93" t="s">
        <v>161</v>
      </c>
      <c r="O3029" s="65" t="str">
        <f t="shared" si="1"/>
        <v>058448420001</v>
      </c>
      <c r="P3029" s="65">
        <f t="shared" si="2"/>
        <v>4</v>
      </c>
      <c r="Q3029" s="65">
        <f t="shared" si="3"/>
        <v>3</v>
      </c>
      <c r="R3029" s="65" t="str">
        <f t="shared" si="12"/>
        <v>05.844.842/0001-43</v>
      </c>
      <c r="S3029" s="84"/>
      <c r="T3029" s="84" t="str">
        <f t="shared" si="10"/>
        <v/>
      </c>
      <c r="U3029" s="84" t="str">
        <f t="shared" si="11"/>
        <v/>
      </c>
      <c r="V3029" s="65" t="str">
        <f t="shared" si="5"/>
        <v/>
      </c>
      <c r="W3029" s="84"/>
      <c r="X3029" s="84"/>
      <c r="Y3029" s="85"/>
      <c r="Z3029" s="85"/>
      <c r="AA3029" s="65" t="str">
        <f t="shared" si="6"/>
        <v/>
      </c>
      <c r="AB3029" s="65" t="str">
        <f t="shared" si="7"/>
        <v/>
      </c>
      <c r="AC3029" s="86"/>
      <c r="AD3029" s="87" t="str">
        <f t="shared" si="8"/>
        <v/>
      </c>
      <c r="AE3029" s="84"/>
      <c r="AF3029" s="86">
        <f>IF(AC3029&gt;0,AC3029,'⚙️ Config'!$B$10)</f>
        <v>0.0075</v>
      </c>
      <c r="AG3029" s="88">
        <f t="shared" si="9"/>
        <v>15269.93475</v>
      </c>
      <c r="AH3029" s="88">
        <f>AG3029*'⚙️ Config'!$B$11</f>
        <v>76349.67375</v>
      </c>
      <c r="AI3029" s="88">
        <f>AH3029*'⚙️ Config'!$B$12</f>
        <v>22904.90213</v>
      </c>
      <c r="AJ3029" s="64"/>
      <c r="AK3029" s="84"/>
      <c r="AL3029" s="84"/>
      <c r="AM3029" s="84"/>
      <c r="AN3029" s="84"/>
      <c r="AO3029" s="84"/>
      <c r="AP3029" s="84"/>
      <c r="AQ3029" s="84"/>
    </row>
    <row r="3030" ht="15.0" customHeight="1">
      <c r="A3030" s="93">
        <v>3027.0</v>
      </c>
      <c r="B3030" s="94" t="s">
        <v>6485</v>
      </c>
      <c r="C3030" s="93" t="s">
        <v>141</v>
      </c>
      <c r="D3030" s="93" t="s">
        <v>6486</v>
      </c>
      <c r="E3030" s="95">
        <v>38.97</v>
      </c>
      <c r="F3030" s="93" t="s">
        <v>85</v>
      </c>
      <c r="G3030" s="93" t="s">
        <v>606</v>
      </c>
      <c r="H3030" s="96">
        <v>2032887.18</v>
      </c>
      <c r="I3030" s="93">
        <v>1.0</v>
      </c>
      <c r="J3030" s="97">
        <v>3.2</v>
      </c>
      <c r="K3030" s="94">
        <v>2022.0</v>
      </c>
      <c r="L3030" s="93" t="s">
        <v>630</v>
      </c>
      <c r="M3030" s="93">
        <v>2022.0</v>
      </c>
      <c r="N3030" s="93" t="s">
        <v>161</v>
      </c>
      <c r="O3030" s="65" t="str">
        <f t="shared" si="1"/>
        <v>287888490001</v>
      </c>
      <c r="P3030" s="65">
        <f t="shared" si="2"/>
        <v>9</v>
      </c>
      <c r="Q3030" s="65">
        <f t="shared" si="3"/>
        <v>0</v>
      </c>
      <c r="R3030" s="65" t="str">
        <f t="shared" si="12"/>
        <v>28.788.849/0001-90</v>
      </c>
      <c r="S3030" s="84"/>
      <c r="T3030" s="84" t="str">
        <f t="shared" si="10"/>
        <v/>
      </c>
      <c r="U3030" s="84" t="str">
        <f t="shared" si="11"/>
        <v/>
      </c>
      <c r="V3030" s="65" t="str">
        <f t="shared" si="5"/>
        <v/>
      </c>
      <c r="W3030" s="84"/>
      <c r="X3030" s="84"/>
      <c r="Y3030" s="85"/>
      <c r="Z3030" s="85"/>
      <c r="AA3030" s="65" t="str">
        <f t="shared" si="6"/>
        <v/>
      </c>
      <c r="AB3030" s="65" t="str">
        <f t="shared" si="7"/>
        <v/>
      </c>
      <c r="AC3030" s="86"/>
      <c r="AD3030" s="87" t="str">
        <f t="shared" si="8"/>
        <v/>
      </c>
      <c r="AE3030" s="84"/>
      <c r="AF3030" s="86">
        <f>IF(AC3030&gt;0,AC3030,'⚙️ Config'!$B$10)</f>
        <v>0.0075</v>
      </c>
      <c r="AG3030" s="88">
        <f t="shared" si="9"/>
        <v>15246.65385</v>
      </c>
      <c r="AH3030" s="88">
        <f>AG3030*'⚙️ Config'!$B$11</f>
        <v>76233.26925</v>
      </c>
      <c r="AI3030" s="88">
        <f>AH3030*'⚙️ Config'!$B$12</f>
        <v>22869.98078</v>
      </c>
      <c r="AJ3030" s="64"/>
      <c r="AK3030" s="84"/>
      <c r="AL3030" s="84"/>
      <c r="AM3030" s="84"/>
      <c r="AN3030" s="84"/>
      <c r="AO3030" s="84"/>
      <c r="AP3030" s="84"/>
      <c r="AQ3030" s="84"/>
    </row>
    <row r="3031" ht="15.0" customHeight="1">
      <c r="A3031" s="93">
        <v>3028.0</v>
      </c>
      <c r="B3031" s="94" t="s">
        <v>6487</v>
      </c>
      <c r="C3031" s="93" t="s">
        <v>141</v>
      </c>
      <c r="D3031" s="93" t="s">
        <v>6488</v>
      </c>
      <c r="E3031" s="95">
        <v>35.61</v>
      </c>
      <c r="F3031" s="93" t="s">
        <v>85</v>
      </c>
      <c r="G3031" s="93" t="s">
        <v>606</v>
      </c>
      <c r="H3031" s="96">
        <v>2031854.28</v>
      </c>
      <c r="I3031" s="93">
        <v>1.0</v>
      </c>
      <c r="J3031" s="97">
        <v>4.0</v>
      </c>
      <c r="K3031" s="94">
        <v>2022.0</v>
      </c>
      <c r="L3031" s="93" t="s">
        <v>630</v>
      </c>
      <c r="M3031" s="93">
        <v>2022.0</v>
      </c>
      <c r="N3031" s="93" t="s">
        <v>161</v>
      </c>
      <c r="O3031" s="65" t="str">
        <f t="shared" si="1"/>
        <v>184563520001</v>
      </c>
      <c r="P3031" s="65">
        <f t="shared" si="2"/>
        <v>1</v>
      </c>
      <c r="Q3031" s="65">
        <f t="shared" si="3"/>
        <v>1</v>
      </c>
      <c r="R3031" s="65" t="str">
        <f t="shared" si="12"/>
        <v>18.456.352/0001-11</v>
      </c>
      <c r="S3031" s="84"/>
      <c r="T3031" s="84" t="str">
        <f t="shared" si="10"/>
        <v/>
      </c>
      <c r="U3031" s="84" t="str">
        <f t="shared" si="11"/>
        <v/>
      </c>
      <c r="V3031" s="65" t="str">
        <f t="shared" si="5"/>
        <v/>
      </c>
      <c r="W3031" s="84"/>
      <c r="X3031" s="84"/>
      <c r="Y3031" s="85"/>
      <c r="Z3031" s="85"/>
      <c r="AA3031" s="65" t="str">
        <f t="shared" si="6"/>
        <v/>
      </c>
      <c r="AB3031" s="65" t="str">
        <f t="shared" si="7"/>
        <v/>
      </c>
      <c r="AC3031" s="86"/>
      <c r="AD3031" s="87" t="str">
        <f t="shared" si="8"/>
        <v/>
      </c>
      <c r="AE3031" s="84"/>
      <c r="AF3031" s="86">
        <f>IF(AC3031&gt;0,AC3031,'⚙️ Config'!$B$10)</f>
        <v>0.0075</v>
      </c>
      <c r="AG3031" s="88">
        <f t="shared" si="9"/>
        <v>15238.9071</v>
      </c>
      <c r="AH3031" s="88">
        <f>AG3031*'⚙️ Config'!$B$11</f>
        <v>76194.5355</v>
      </c>
      <c r="AI3031" s="88">
        <f>AH3031*'⚙️ Config'!$B$12</f>
        <v>22858.36065</v>
      </c>
      <c r="AJ3031" s="64"/>
      <c r="AK3031" s="84"/>
      <c r="AL3031" s="84"/>
      <c r="AM3031" s="84"/>
      <c r="AN3031" s="84"/>
      <c r="AO3031" s="84"/>
      <c r="AP3031" s="84"/>
      <c r="AQ3031" s="84"/>
    </row>
    <row r="3032" ht="15.0" customHeight="1">
      <c r="A3032" s="93">
        <v>3029.0</v>
      </c>
      <c r="B3032" s="94" t="s">
        <v>6489</v>
      </c>
      <c r="C3032" s="93" t="s">
        <v>141</v>
      </c>
      <c r="D3032" s="93" t="s">
        <v>6490</v>
      </c>
      <c r="E3032" s="95">
        <v>36.72</v>
      </c>
      <c r="F3032" s="93" t="s">
        <v>85</v>
      </c>
      <c r="G3032" s="93" t="s">
        <v>606</v>
      </c>
      <c r="H3032" s="96">
        <v>2031702.2</v>
      </c>
      <c r="I3032" s="93">
        <v>1.0</v>
      </c>
      <c r="J3032" s="97">
        <v>3.7</v>
      </c>
      <c r="K3032" s="94">
        <v>2022.0</v>
      </c>
      <c r="L3032" s="93" t="s">
        <v>630</v>
      </c>
      <c r="M3032" s="93">
        <v>2022.0</v>
      </c>
      <c r="N3032" s="93" t="s">
        <v>161</v>
      </c>
      <c r="O3032" s="65" t="str">
        <f t="shared" si="1"/>
        <v>271934210001</v>
      </c>
      <c r="P3032" s="65">
        <f t="shared" si="2"/>
        <v>3</v>
      </c>
      <c r="Q3032" s="65">
        <f t="shared" si="3"/>
        <v>2</v>
      </c>
      <c r="R3032" s="65" t="str">
        <f t="shared" si="12"/>
        <v>27.193.421/0001-32</v>
      </c>
      <c r="S3032" s="84"/>
      <c r="T3032" s="84" t="str">
        <f t="shared" si="10"/>
        <v/>
      </c>
      <c r="U3032" s="84" t="str">
        <f t="shared" si="11"/>
        <v/>
      </c>
      <c r="V3032" s="65" t="str">
        <f t="shared" si="5"/>
        <v/>
      </c>
      <c r="W3032" s="84"/>
      <c r="X3032" s="84"/>
      <c r="Y3032" s="85"/>
      <c r="Z3032" s="85"/>
      <c r="AA3032" s="65" t="str">
        <f t="shared" si="6"/>
        <v/>
      </c>
      <c r="AB3032" s="65" t="str">
        <f t="shared" si="7"/>
        <v/>
      </c>
      <c r="AC3032" s="86"/>
      <c r="AD3032" s="87" t="str">
        <f t="shared" si="8"/>
        <v/>
      </c>
      <c r="AE3032" s="84"/>
      <c r="AF3032" s="86">
        <f>IF(AC3032&gt;0,AC3032,'⚙️ Config'!$B$10)</f>
        <v>0.0075</v>
      </c>
      <c r="AG3032" s="88">
        <f t="shared" si="9"/>
        <v>15237.7665</v>
      </c>
      <c r="AH3032" s="88">
        <f>AG3032*'⚙️ Config'!$B$11</f>
        <v>76188.8325</v>
      </c>
      <c r="AI3032" s="88">
        <f>AH3032*'⚙️ Config'!$B$12</f>
        <v>22856.64975</v>
      </c>
      <c r="AJ3032" s="64"/>
      <c r="AK3032" s="84"/>
      <c r="AL3032" s="84"/>
      <c r="AM3032" s="84"/>
      <c r="AN3032" s="84"/>
      <c r="AO3032" s="84"/>
      <c r="AP3032" s="84"/>
      <c r="AQ3032" s="84"/>
    </row>
    <row r="3033" ht="15.0" customHeight="1">
      <c r="A3033" s="93">
        <v>3030.0</v>
      </c>
      <c r="B3033" s="94" t="s">
        <v>6491</v>
      </c>
      <c r="C3033" s="93" t="s">
        <v>141</v>
      </c>
      <c r="D3033" s="93" t="s">
        <v>6492</v>
      </c>
      <c r="E3033" s="95">
        <v>45.05</v>
      </c>
      <c r="F3033" s="93" t="s">
        <v>85</v>
      </c>
      <c r="G3033" s="93" t="s">
        <v>606</v>
      </c>
      <c r="H3033" s="96">
        <v>2029583.88</v>
      </c>
      <c r="I3033" s="93">
        <v>1.0</v>
      </c>
      <c r="J3033" s="97">
        <v>2.3</v>
      </c>
      <c r="K3033" s="94">
        <v>2023.0</v>
      </c>
      <c r="L3033" s="93" t="s">
        <v>295</v>
      </c>
      <c r="M3033" s="93">
        <v>2023.0</v>
      </c>
      <c r="N3033" s="93" t="s">
        <v>145</v>
      </c>
      <c r="O3033" s="65" t="str">
        <f t="shared" si="1"/>
        <v>363662830001</v>
      </c>
      <c r="P3033" s="65">
        <f t="shared" si="2"/>
        <v>3</v>
      </c>
      <c r="Q3033" s="65">
        <f t="shared" si="3"/>
        <v>7</v>
      </c>
      <c r="R3033" s="65" t="str">
        <f t="shared" si="12"/>
        <v>36.366.283/0001-37</v>
      </c>
      <c r="S3033" s="84"/>
      <c r="T3033" s="84" t="str">
        <f t="shared" si="10"/>
        <v/>
      </c>
      <c r="U3033" s="84" t="str">
        <f t="shared" si="11"/>
        <v/>
      </c>
      <c r="V3033" s="65" t="str">
        <f t="shared" si="5"/>
        <v/>
      </c>
      <c r="W3033" s="84"/>
      <c r="X3033" s="84"/>
      <c r="Y3033" s="85"/>
      <c r="Z3033" s="85"/>
      <c r="AA3033" s="65" t="str">
        <f t="shared" si="6"/>
        <v/>
      </c>
      <c r="AB3033" s="65" t="str">
        <f t="shared" si="7"/>
        <v/>
      </c>
      <c r="AC3033" s="86"/>
      <c r="AD3033" s="87" t="str">
        <f t="shared" si="8"/>
        <v/>
      </c>
      <c r="AE3033" s="84"/>
      <c r="AF3033" s="86">
        <f>IF(AC3033&gt;0,AC3033,'⚙️ Config'!$B$10)</f>
        <v>0.0075</v>
      </c>
      <c r="AG3033" s="88">
        <f t="shared" si="9"/>
        <v>15221.8791</v>
      </c>
      <c r="AH3033" s="88">
        <f>AG3033*'⚙️ Config'!$B$11</f>
        <v>76109.3955</v>
      </c>
      <c r="AI3033" s="88">
        <f>AH3033*'⚙️ Config'!$B$12</f>
        <v>22832.81865</v>
      </c>
      <c r="AJ3033" s="64"/>
      <c r="AK3033" s="84"/>
      <c r="AL3033" s="84"/>
      <c r="AM3033" s="84"/>
      <c r="AN3033" s="84"/>
      <c r="AO3033" s="84"/>
      <c r="AP3033" s="84"/>
      <c r="AQ3033" s="84"/>
    </row>
    <row r="3034" ht="15.0" customHeight="1">
      <c r="A3034" s="93">
        <v>3031.0</v>
      </c>
      <c r="B3034" s="94" t="s">
        <v>6493</v>
      </c>
      <c r="C3034" s="93" t="s">
        <v>141</v>
      </c>
      <c r="D3034" s="93" t="s">
        <v>6494</v>
      </c>
      <c r="E3034" s="95">
        <v>38.97</v>
      </c>
      <c r="F3034" s="93" t="s">
        <v>85</v>
      </c>
      <c r="G3034" s="93" t="s">
        <v>606</v>
      </c>
      <c r="H3034" s="96">
        <v>2026335.04</v>
      </c>
      <c r="I3034" s="93">
        <v>1.0</v>
      </c>
      <c r="J3034" s="97">
        <v>3.2</v>
      </c>
      <c r="K3034" s="94">
        <v>2023.0</v>
      </c>
      <c r="L3034" s="93" t="s">
        <v>448</v>
      </c>
      <c r="M3034" s="93">
        <v>2023.0</v>
      </c>
      <c r="N3034" s="93" t="s">
        <v>342</v>
      </c>
      <c r="O3034" s="65" t="str">
        <f t="shared" si="1"/>
        <v>193098160001</v>
      </c>
      <c r="P3034" s="65">
        <f t="shared" si="2"/>
        <v>2</v>
      </c>
      <c r="Q3034" s="65">
        <f t="shared" si="3"/>
        <v>0</v>
      </c>
      <c r="R3034" s="65" t="str">
        <f t="shared" si="12"/>
        <v>19.309.816/0001-20</v>
      </c>
      <c r="S3034" s="84"/>
      <c r="T3034" s="84" t="str">
        <f t="shared" si="10"/>
        <v/>
      </c>
      <c r="U3034" s="84" t="str">
        <f t="shared" si="11"/>
        <v/>
      </c>
      <c r="V3034" s="65" t="str">
        <f t="shared" si="5"/>
        <v/>
      </c>
      <c r="W3034" s="84"/>
      <c r="X3034" s="84"/>
      <c r="Y3034" s="85"/>
      <c r="Z3034" s="85"/>
      <c r="AA3034" s="65" t="str">
        <f t="shared" si="6"/>
        <v/>
      </c>
      <c r="AB3034" s="65" t="str">
        <f t="shared" si="7"/>
        <v/>
      </c>
      <c r="AC3034" s="86"/>
      <c r="AD3034" s="87" t="str">
        <f t="shared" si="8"/>
        <v/>
      </c>
      <c r="AE3034" s="84"/>
      <c r="AF3034" s="86">
        <f>IF(AC3034&gt;0,AC3034,'⚙️ Config'!$B$10)</f>
        <v>0.0075</v>
      </c>
      <c r="AG3034" s="88">
        <f t="shared" si="9"/>
        <v>15197.5128</v>
      </c>
      <c r="AH3034" s="88">
        <f>AG3034*'⚙️ Config'!$B$11</f>
        <v>75987.564</v>
      </c>
      <c r="AI3034" s="88">
        <f>AH3034*'⚙️ Config'!$B$12</f>
        <v>22796.2692</v>
      </c>
      <c r="AJ3034" s="64"/>
      <c r="AK3034" s="84"/>
      <c r="AL3034" s="84"/>
      <c r="AM3034" s="84"/>
      <c r="AN3034" s="84"/>
      <c r="AO3034" s="84"/>
      <c r="AP3034" s="84"/>
      <c r="AQ3034" s="84"/>
    </row>
    <row r="3035" ht="15.0" customHeight="1">
      <c r="A3035" s="93">
        <v>3032.0</v>
      </c>
      <c r="B3035" s="94" t="s">
        <v>6495</v>
      </c>
      <c r="C3035" s="93" t="s">
        <v>141</v>
      </c>
      <c r="D3035" s="93" t="s">
        <v>6496</v>
      </c>
      <c r="E3035" s="95">
        <v>40.64</v>
      </c>
      <c r="F3035" s="93" t="s">
        <v>85</v>
      </c>
      <c r="G3035" s="93" t="s">
        <v>606</v>
      </c>
      <c r="H3035" s="96">
        <v>2026174.88</v>
      </c>
      <c r="I3035" s="93">
        <v>1.0</v>
      </c>
      <c r="J3035" s="97">
        <v>2.9</v>
      </c>
      <c r="K3035" s="94">
        <v>2023.0</v>
      </c>
      <c r="L3035" s="93" t="s">
        <v>448</v>
      </c>
      <c r="M3035" s="93">
        <v>2023.0</v>
      </c>
      <c r="N3035" s="93" t="s">
        <v>161</v>
      </c>
      <c r="O3035" s="65" t="str">
        <f t="shared" si="1"/>
        <v>361988150001</v>
      </c>
      <c r="P3035" s="65">
        <f t="shared" si="2"/>
        <v>7</v>
      </c>
      <c r="Q3035" s="65">
        <f t="shared" si="3"/>
        <v>4</v>
      </c>
      <c r="R3035" s="65" t="str">
        <f t="shared" si="12"/>
        <v>36.198.815/0001-74</v>
      </c>
      <c r="S3035" s="84"/>
      <c r="T3035" s="84" t="str">
        <f t="shared" si="10"/>
        <v/>
      </c>
      <c r="U3035" s="84" t="str">
        <f t="shared" si="11"/>
        <v/>
      </c>
      <c r="V3035" s="65" t="str">
        <f t="shared" si="5"/>
        <v/>
      </c>
      <c r="W3035" s="84"/>
      <c r="X3035" s="84"/>
      <c r="Y3035" s="85"/>
      <c r="Z3035" s="85"/>
      <c r="AA3035" s="65" t="str">
        <f t="shared" si="6"/>
        <v/>
      </c>
      <c r="AB3035" s="65" t="str">
        <f t="shared" si="7"/>
        <v/>
      </c>
      <c r="AC3035" s="86"/>
      <c r="AD3035" s="87" t="str">
        <f t="shared" si="8"/>
        <v/>
      </c>
      <c r="AE3035" s="84"/>
      <c r="AF3035" s="86">
        <f>IF(AC3035&gt;0,AC3035,'⚙️ Config'!$B$10)</f>
        <v>0.0075</v>
      </c>
      <c r="AG3035" s="88">
        <f t="shared" si="9"/>
        <v>15196.3116</v>
      </c>
      <c r="AH3035" s="88">
        <f>AG3035*'⚙️ Config'!$B$11</f>
        <v>75981.558</v>
      </c>
      <c r="AI3035" s="88">
        <f>AH3035*'⚙️ Config'!$B$12</f>
        <v>22794.4674</v>
      </c>
      <c r="AJ3035" s="64"/>
      <c r="AK3035" s="84"/>
      <c r="AL3035" s="84"/>
      <c r="AM3035" s="84"/>
      <c r="AN3035" s="84"/>
      <c r="AO3035" s="84"/>
      <c r="AP3035" s="84"/>
      <c r="AQ3035" s="84"/>
    </row>
    <row r="3036" ht="15.0" customHeight="1">
      <c r="A3036" s="93">
        <v>3033.0</v>
      </c>
      <c r="B3036" s="94" t="s">
        <v>6497</v>
      </c>
      <c r="C3036" s="93" t="s">
        <v>141</v>
      </c>
      <c r="D3036" s="93" t="s">
        <v>6498</v>
      </c>
      <c r="E3036" s="95">
        <v>45.98</v>
      </c>
      <c r="F3036" s="93" t="s">
        <v>85</v>
      </c>
      <c r="G3036" s="93" t="s">
        <v>606</v>
      </c>
      <c r="H3036" s="96">
        <v>2025836.9</v>
      </c>
      <c r="I3036" s="93">
        <v>1.0</v>
      </c>
      <c r="J3036" s="97">
        <v>2.2</v>
      </c>
      <c r="K3036" s="94">
        <v>2024.0</v>
      </c>
      <c r="L3036" s="93" t="s">
        <v>197</v>
      </c>
      <c r="M3036" s="93">
        <v>2024.0</v>
      </c>
      <c r="N3036" s="93" t="s">
        <v>161</v>
      </c>
      <c r="O3036" s="65" t="str">
        <f t="shared" si="1"/>
        <v>106844490001</v>
      </c>
      <c r="P3036" s="65">
        <f t="shared" si="2"/>
        <v>7</v>
      </c>
      <c r="Q3036" s="65">
        <f t="shared" si="3"/>
        <v>0</v>
      </c>
      <c r="R3036" s="65" t="str">
        <f t="shared" si="12"/>
        <v>10.684.449/0001-70</v>
      </c>
      <c r="S3036" s="84"/>
      <c r="T3036" s="84" t="str">
        <f t="shared" si="10"/>
        <v/>
      </c>
      <c r="U3036" s="84" t="str">
        <f t="shared" si="11"/>
        <v/>
      </c>
      <c r="V3036" s="65" t="str">
        <f t="shared" si="5"/>
        <v/>
      </c>
      <c r="W3036" s="84"/>
      <c r="X3036" s="84"/>
      <c r="Y3036" s="85"/>
      <c r="Z3036" s="85"/>
      <c r="AA3036" s="65" t="str">
        <f t="shared" si="6"/>
        <v/>
      </c>
      <c r="AB3036" s="65" t="str">
        <f t="shared" si="7"/>
        <v/>
      </c>
      <c r="AC3036" s="86"/>
      <c r="AD3036" s="87" t="str">
        <f t="shared" si="8"/>
        <v/>
      </c>
      <c r="AE3036" s="84"/>
      <c r="AF3036" s="86">
        <f>IF(AC3036&gt;0,AC3036,'⚙️ Config'!$B$10)</f>
        <v>0.0075</v>
      </c>
      <c r="AG3036" s="88">
        <f t="shared" si="9"/>
        <v>15193.77675</v>
      </c>
      <c r="AH3036" s="88">
        <f>AG3036*'⚙️ Config'!$B$11</f>
        <v>75968.88375</v>
      </c>
      <c r="AI3036" s="88">
        <f>AH3036*'⚙️ Config'!$B$12</f>
        <v>22790.66513</v>
      </c>
      <c r="AJ3036" s="64"/>
      <c r="AK3036" s="84"/>
      <c r="AL3036" s="84"/>
      <c r="AM3036" s="84"/>
      <c r="AN3036" s="84"/>
      <c r="AO3036" s="84"/>
      <c r="AP3036" s="84"/>
      <c r="AQ3036" s="84"/>
    </row>
    <row r="3037" ht="15.0" customHeight="1">
      <c r="A3037" s="93">
        <v>3034.0</v>
      </c>
      <c r="B3037" s="94" t="s">
        <v>6499</v>
      </c>
      <c r="C3037" s="93" t="s">
        <v>141</v>
      </c>
      <c r="D3037" s="93" t="s">
        <v>6500</v>
      </c>
      <c r="E3037" s="95">
        <v>35.61</v>
      </c>
      <c r="F3037" s="93" t="s">
        <v>85</v>
      </c>
      <c r="G3037" s="93" t="s">
        <v>606</v>
      </c>
      <c r="H3037" s="96">
        <v>2024019.51</v>
      </c>
      <c r="I3037" s="93">
        <v>1.0</v>
      </c>
      <c r="J3037" s="97">
        <v>4.0</v>
      </c>
      <c r="K3037" s="94">
        <v>2022.0</v>
      </c>
      <c r="L3037" s="93" t="s">
        <v>630</v>
      </c>
      <c r="M3037" s="93">
        <v>2022.0</v>
      </c>
      <c r="N3037" s="93" t="s">
        <v>145</v>
      </c>
      <c r="O3037" s="65" t="str">
        <f t="shared" si="1"/>
        <v>189407470001</v>
      </c>
      <c r="P3037" s="65">
        <f t="shared" si="2"/>
        <v>9</v>
      </c>
      <c r="Q3037" s="65">
        <f t="shared" si="3"/>
        <v>5</v>
      </c>
      <c r="R3037" s="65" t="str">
        <f t="shared" si="12"/>
        <v>18.940.747/0001-95</v>
      </c>
      <c r="S3037" s="84"/>
      <c r="T3037" s="84" t="str">
        <f t="shared" si="10"/>
        <v/>
      </c>
      <c r="U3037" s="84" t="str">
        <f t="shared" si="11"/>
        <v/>
      </c>
      <c r="V3037" s="65" t="str">
        <f t="shared" si="5"/>
        <v/>
      </c>
      <c r="W3037" s="84"/>
      <c r="X3037" s="84"/>
      <c r="Y3037" s="85"/>
      <c r="Z3037" s="85"/>
      <c r="AA3037" s="65" t="str">
        <f t="shared" si="6"/>
        <v/>
      </c>
      <c r="AB3037" s="65" t="str">
        <f t="shared" si="7"/>
        <v/>
      </c>
      <c r="AC3037" s="86"/>
      <c r="AD3037" s="87" t="str">
        <f t="shared" si="8"/>
        <v/>
      </c>
      <c r="AE3037" s="84"/>
      <c r="AF3037" s="86">
        <f>IF(AC3037&gt;0,AC3037,'⚙️ Config'!$B$10)</f>
        <v>0.0075</v>
      </c>
      <c r="AG3037" s="88">
        <f t="shared" si="9"/>
        <v>15180.14633</v>
      </c>
      <c r="AH3037" s="88">
        <f>AG3037*'⚙️ Config'!$B$11</f>
        <v>75900.73163</v>
      </c>
      <c r="AI3037" s="88">
        <f>AH3037*'⚙️ Config'!$B$12</f>
        <v>22770.21949</v>
      </c>
      <c r="AJ3037" s="64"/>
      <c r="AK3037" s="84"/>
      <c r="AL3037" s="84"/>
      <c r="AM3037" s="84"/>
      <c r="AN3037" s="84"/>
      <c r="AO3037" s="84"/>
      <c r="AP3037" s="84"/>
      <c r="AQ3037" s="84"/>
    </row>
    <row r="3038" ht="15.0" customHeight="1">
      <c r="A3038" s="93">
        <v>3035.0</v>
      </c>
      <c r="B3038" s="94" t="s">
        <v>6501</v>
      </c>
      <c r="C3038" s="93" t="s">
        <v>141</v>
      </c>
      <c r="D3038" s="93" t="s">
        <v>6502</v>
      </c>
      <c r="E3038" s="95">
        <v>45.98</v>
      </c>
      <c r="F3038" s="93" t="s">
        <v>85</v>
      </c>
      <c r="G3038" s="93" t="s">
        <v>606</v>
      </c>
      <c r="H3038" s="96">
        <v>2023542.13</v>
      </c>
      <c r="I3038" s="93">
        <v>1.0</v>
      </c>
      <c r="J3038" s="97">
        <v>2.2</v>
      </c>
      <c r="K3038" s="94">
        <v>2023.0</v>
      </c>
      <c r="L3038" s="93" t="s">
        <v>177</v>
      </c>
      <c r="M3038" s="93">
        <v>2023.0</v>
      </c>
      <c r="N3038" s="93" t="s">
        <v>145</v>
      </c>
      <c r="O3038" s="65" t="str">
        <f t="shared" si="1"/>
        <v>038776330001</v>
      </c>
      <c r="P3038" s="65">
        <f t="shared" si="2"/>
        <v>7</v>
      </c>
      <c r="Q3038" s="65">
        <f t="shared" si="3"/>
        <v>0</v>
      </c>
      <c r="R3038" s="65" t="str">
        <f t="shared" si="12"/>
        <v>03.877.633/0001-70</v>
      </c>
      <c r="S3038" s="84"/>
      <c r="T3038" s="84" t="str">
        <f t="shared" si="10"/>
        <v/>
      </c>
      <c r="U3038" s="84" t="str">
        <f t="shared" si="11"/>
        <v/>
      </c>
      <c r="V3038" s="65" t="str">
        <f t="shared" si="5"/>
        <v/>
      </c>
      <c r="W3038" s="84"/>
      <c r="X3038" s="84"/>
      <c r="Y3038" s="85"/>
      <c r="Z3038" s="85"/>
      <c r="AA3038" s="65" t="str">
        <f t="shared" si="6"/>
        <v/>
      </c>
      <c r="AB3038" s="65" t="str">
        <f t="shared" si="7"/>
        <v/>
      </c>
      <c r="AC3038" s="86"/>
      <c r="AD3038" s="87" t="str">
        <f t="shared" si="8"/>
        <v/>
      </c>
      <c r="AE3038" s="84"/>
      <c r="AF3038" s="86">
        <f>IF(AC3038&gt;0,AC3038,'⚙️ Config'!$B$10)</f>
        <v>0.0075</v>
      </c>
      <c r="AG3038" s="88">
        <f t="shared" si="9"/>
        <v>15176.56598</v>
      </c>
      <c r="AH3038" s="88">
        <f>AG3038*'⚙️ Config'!$B$11</f>
        <v>75882.82988</v>
      </c>
      <c r="AI3038" s="88">
        <f>AH3038*'⚙️ Config'!$B$12</f>
        <v>22764.84896</v>
      </c>
      <c r="AJ3038" s="64"/>
      <c r="AK3038" s="84"/>
      <c r="AL3038" s="84"/>
      <c r="AM3038" s="84"/>
      <c r="AN3038" s="84"/>
      <c r="AO3038" s="84"/>
      <c r="AP3038" s="84"/>
      <c r="AQ3038" s="84"/>
    </row>
    <row r="3039" ht="15.0" customHeight="1">
      <c r="A3039" s="93">
        <v>3036.0</v>
      </c>
      <c r="B3039" s="94" t="s">
        <v>6503</v>
      </c>
      <c r="C3039" s="93" t="s">
        <v>141</v>
      </c>
      <c r="D3039" s="93" t="s">
        <v>6504</v>
      </c>
      <c r="E3039" s="95">
        <v>36.33</v>
      </c>
      <c r="F3039" s="93" t="s">
        <v>85</v>
      </c>
      <c r="G3039" s="93" t="s">
        <v>606</v>
      </c>
      <c r="H3039" s="96">
        <v>2019501.93</v>
      </c>
      <c r="I3039" s="93">
        <v>1.0</v>
      </c>
      <c r="J3039" s="97">
        <v>3.8</v>
      </c>
      <c r="K3039" s="94">
        <v>2022.0</v>
      </c>
      <c r="L3039" s="93" t="s">
        <v>448</v>
      </c>
      <c r="M3039" s="93">
        <v>2022.0</v>
      </c>
      <c r="N3039" s="93" t="s">
        <v>145</v>
      </c>
      <c r="O3039" s="65" t="str">
        <f t="shared" si="1"/>
        <v>044830210001</v>
      </c>
      <c r="P3039" s="65">
        <f t="shared" si="2"/>
        <v>6</v>
      </c>
      <c r="Q3039" s="65">
        <f t="shared" si="3"/>
        <v>6</v>
      </c>
      <c r="R3039" s="65" t="str">
        <f t="shared" si="12"/>
        <v>04.483.021/0001-66</v>
      </c>
      <c r="S3039" s="84"/>
      <c r="T3039" s="84" t="str">
        <f t="shared" si="10"/>
        <v/>
      </c>
      <c r="U3039" s="84" t="str">
        <f t="shared" si="11"/>
        <v/>
      </c>
      <c r="V3039" s="65" t="str">
        <f t="shared" si="5"/>
        <v/>
      </c>
      <c r="W3039" s="84"/>
      <c r="X3039" s="84"/>
      <c r="Y3039" s="85"/>
      <c r="Z3039" s="85"/>
      <c r="AA3039" s="65" t="str">
        <f t="shared" si="6"/>
        <v/>
      </c>
      <c r="AB3039" s="65" t="str">
        <f t="shared" si="7"/>
        <v/>
      </c>
      <c r="AC3039" s="86"/>
      <c r="AD3039" s="87" t="str">
        <f t="shared" si="8"/>
        <v/>
      </c>
      <c r="AE3039" s="84"/>
      <c r="AF3039" s="86">
        <f>IF(AC3039&gt;0,AC3039,'⚙️ Config'!$B$10)</f>
        <v>0.0075</v>
      </c>
      <c r="AG3039" s="88">
        <f t="shared" si="9"/>
        <v>15146.26448</v>
      </c>
      <c r="AH3039" s="88">
        <f>AG3039*'⚙️ Config'!$B$11</f>
        <v>75731.32238</v>
      </c>
      <c r="AI3039" s="88">
        <f>AH3039*'⚙️ Config'!$B$12</f>
        <v>22719.39671</v>
      </c>
      <c r="AJ3039" s="64"/>
      <c r="AK3039" s="84"/>
      <c r="AL3039" s="84"/>
      <c r="AM3039" s="84"/>
      <c r="AN3039" s="84"/>
      <c r="AO3039" s="84"/>
      <c r="AP3039" s="84"/>
      <c r="AQ3039" s="84"/>
    </row>
    <row r="3040" ht="15.0" customHeight="1">
      <c r="A3040" s="93">
        <v>3037.0</v>
      </c>
      <c r="B3040" s="94" t="s">
        <v>6505</v>
      </c>
      <c r="C3040" s="93" t="s">
        <v>141</v>
      </c>
      <c r="D3040" s="93" t="s">
        <v>6506</v>
      </c>
      <c r="E3040" s="95">
        <v>36.33</v>
      </c>
      <c r="F3040" s="93" t="s">
        <v>85</v>
      </c>
      <c r="G3040" s="93" t="s">
        <v>606</v>
      </c>
      <c r="H3040" s="96">
        <v>2017440.23</v>
      </c>
      <c r="I3040" s="93">
        <v>1.0</v>
      </c>
      <c r="J3040" s="97">
        <v>3.8</v>
      </c>
      <c r="K3040" s="94">
        <v>2022.0</v>
      </c>
      <c r="L3040" s="93" t="s">
        <v>202</v>
      </c>
      <c r="M3040" s="93">
        <v>2022.0</v>
      </c>
      <c r="N3040" s="93" t="s">
        <v>145</v>
      </c>
      <c r="O3040" s="65" t="str">
        <f t="shared" si="1"/>
        <v>045167740001</v>
      </c>
      <c r="P3040" s="65">
        <f t="shared" si="2"/>
        <v>2</v>
      </c>
      <c r="Q3040" s="65">
        <f t="shared" si="3"/>
        <v>0</v>
      </c>
      <c r="R3040" s="65" t="str">
        <f t="shared" si="12"/>
        <v>04.516.774/0001-20</v>
      </c>
      <c r="S3040" s="84"/>
      <c r="T3040" s="84" t="str">
        <f t="shared" si="10"/>
        <v/>
      </c>
      <c r="U3040" s="84" t="str">
        <f t="shared" si="11"/>
        <v/>
      </c>
      <c r="V3040" s="65" t="str">
        <f t="shared" si="5"/>
        <v/>
      </c>
      <c r="W3040" s="84"/>
      <c r="X3040" s="84"/>
      <c r="Y3040" s="85"/>
      <c r="Z3040" s="85"/>
      <c r="AA3040" s="65" t="str">
        <f t="shared" si="6"/>
        <v/>
      </c>
      <c r="AB3040" s="65" t="str">
        <f t="shared" si="7"/>
        <v/>
      </c>
      <c r="AC3040" s="86"/>
      <c r="AD3040" s="87" t="str">
        <f t="shared" si="8"/>
        <v/>
      </c>
      <c r="AE3040" s="84"/>
      <c r="AF3040" s="86">
        <f>IF(AC3040&gt;0,AC3040,'⚙️ Config'!$B$10)</f>
        <v>0.0075</v>
      </c>
      <c r="AG3040" s="88">
        <f t="shared" si="9"/>
        <v>15130.80173</v>
      </c>
      <c r="AH3040" s="88">
        <f>AG3040*'⚙️ Config'!$B$11</f>
        <v>75654.00863</v>
      </c>
      <c r="AI3040" s="88">
        <f>AH3040*'⚙️ Config'!$B$12</f>
        <v>22696.20259</v>
      </c>
      <c r="AJ3040" s="64"/>
      <c r="AK3040" s="84"/>
      <c r="AL3040" s="84"/>
      <c r="AM3040" s="84"/>
      <c r="AN3040" s="84"/>
      <c r="AO3040" s="84"/>
      <c r="AP3040" s="84"/>
      <c r="AQ3040" s="84"/>
    </row>
    <row r="3041" ht="15.0" customHeight="1">
      <c r="A3041" s="93">
        <v>3038.0</v>
      </c>
      <c r="B3041" s="94" t="s">
        <v>6507</v>
      </c>
      <c r="C3041" s="93" t="s">
        <v>141</v>
      </c>
      <c r="D3041" s="93" t="s">
        <v>6508</v>
      </c>
      <c r="E3041" s="95">
        <v>35.96</v>
      </c>
      <c r="F3041" s="93" t="s">
        <v>85</v>
      </c>
      <c r="G3041" s="93" t="s">
        <v>606</v>
      </c>
      <c r="H3041" s="96">
        <v>2017094.1</v>
      </c>
      <c r="I3041" s="93">
        <v>1.0</v>
      </c>
      <c r="J3041" s="97">
        <v>3.9</v>
      </c>
      <c r="K3041" s="94">
        <v>2022.0</v>
      </c>
      <c r="L3041" s="93" t="s">
        <v>630</v>
      </c>
      <c r="M3041" s="93">
        <v>2022.0</v>
      </c>
      <c r="N3041" s="93" t="s">
        <v>161</v>
      </c>
      <c r="O3041" s="65" t="str">
        <f t="shared" si="1"/>
        <v>069799160001</v>
      </c>
      <c r="P3041" s="65">
        <f t="shared" si="2"/>
        <v>1</v>
      </c>
      <c r="Q3041" s="65">
        <f t="shared" si="3"/>
        <v>1</v>
      </c>
      <c r="R3041" s="65" t="str">
        <f t="shared" si="12"/>
        <v>06.979.916/0001-11</v>
      </c>
      <c r="S3041" s="84"/>
      <c r="T3041" s="84" t="str">
        <f t="shared" si="10"/>
        <v/>
      </c>
      <c r="U3041" s="84" t="str">
        <f t="shared" si="11"/>
        <v/>
      </c>
      <c r="V3041" s="65" t="str">
        <f t="shared" si="5"/>
        <v/>
      </c>
      <c r="W3041" s="84"/>
      <c r="X3041" s="84"/>
      <c r="Y3041" s="85"/>
      <c r="Z3041" s="85"/>
      <c r="AA3041" s="65" t="str">
        <f t="shared" si="6"/>
        <v/>
      </c>
      <c r="AB3041" s="65" t="str">
        <f t="shared" si="7"/>
        <v/>
      </c>
      <c r="AC3041" s="86"/>
      <c r="AD3041" s="87" t="str">
        <f t="shared" si="8"/>
        <v/>
      </c>
      <c r="AE3041" s="84"/>
      <c r="AF3041" s="86">
        <f>IF(AC3041&gt;0,AC3041,'⚙️ Config'!$B$10)</f>
        <v>0.0075</v>
      </c>
      <c r="AG3041" s="88">
        <f t="shared" si="9"/>
        <v>15128.20575</v>
      </c>
      <c r="AH3041" s="88">
        <f>AG3041*'⚙️ Config'!$B$11</f>
        <v>75641.02875</v>
      </c>
      <c r="AI3041" s="88">
        <f>AH3041*'⚙️ Config'!$B$12</f>
        <v>22692.30863</v>
      </c>
      <c r="AJ3041" s="64"/>
      <c r="AK3041" s="84"/>
      <c r="AL3041" s="84"/>
      <c r="AM3041" s="84"/>
      <c r="AN3041" s="84"/>
      <c r="AO3041" s="84"/>
      <c r="AP3041" s="84"/>
      <c r="AQ3041" s="84"/>
    </row>
    <row r="3042" ht="15.0" customHeight="1">
      <c r="A3042" s="93">
        <v>3039.0</v>
      </c>
      <c r="B3042" s="94" t="s">
        <v>6509</v>
      </c>
      <c r="C3042" s="93" t="s">
        <v>141</v>
      </c>
      <c r="D3042" s="93" t="s">
        <v>6510</v>
      </c>
      <c r="E3042" s="95">
        <v>36.72</v>
      </c>
      <c r="F3042" s="93" t="s">
        <v>85</v>
      </c>
      <c r="G3042" s="93" t="s">
        <v>606</v>
      </c>
      <c r="H3042" s="96">
        <v>2012309.17</v>
      </c>
      <c r="I3042" s="93">
        <v>1.0</v>
      </c>
      <c r="J3042" s="97">
        <v>3.7</v>
      </c>
      <c r="K3042" s="94">
        <v>2022.0</v>
      </c>
      <c r="L3042" s="93" t="s">
        <v>630</v>
      </c>
      <c r="M3042" s="93">
        <v>2022.0</v>
      </c>
      <c r="N3042" s="93" t="s">
        <v>161</v>
      </c>
      <c r="O3042" s="65" t="str">
        <f t="shared" si="1"/>
        <v>313480450001</v>
      </c>
      <c r="P3042" s="65">
        <f t="shared" si="2"/>
        <v>8</v>
      </c>
      <c r="Q3042" s="65">
        <f t="shared" si="3"/>
        <v>5</v>
      </c>
      <c r="R3042" s="65" t="str">
        <f t="shared" si="12"/>
        <v>31.348.045/0001-85</v>
      </c>
      <c r="S3042" s="84"/>
      <c r="T3042" s="84" t="str">
        <f t="shared" si="10"/>
        <v/>
      </c>
      <c r="U3042" s="84" t="str">
        <f t="shared" si="11"/>
        <v/>
      </c>
      <c r="V3042" s="65" t="str">
        <f t="shared" si="5"/>
        <v/>
      </c>
      <c r="W3042" s="84"/>
      <c r="X3042" s="84"/>
      <c r="Y3042" s="85"/>
      <c r="Z3042" s="85"/>
      <c r="AA3042" s="65" t="str">
        <f t="shared" si="6"/>
        <v/>
      </c>
      <c r="AB3042" s="65" t="str">
        <f t="shared" si="7"/>
        <v/>
      </c>
      <c r="AC3042" s="86"/>
      <c r="AD3042" s="87" t="str">
        <f t="shared" si="8"/>
        <v/>
      </c>
      <c r="AE3042" s="84"/>
      <c r="AF3042" s="86">
        <f>IF(AC3042&gt;0,AC3042,'⚙️ Config'!$B$10)</f>
        <v>0.0075</v>
      </c>
      <c r="AG3042" s="88">
        <f t="shared" si="9"/>
        <v>15092.31878</v>
      </c>
      <c r="AH3042" s="88">
        <f>AG3042*'⚙️ Config'!$B$11</f>
        <v>75461.59388</v>
      </c>
      <c r="AI3042" s="88">
        <f>AH3042*'⚙️ Config'!$B$12</f>
        <v>22638.47816</v>
      </c>
      <c r="AJ3042" s="64"/>
      <c r="AK3042" s="84"/>
      <c r="AL3042" s="84"/>
      <c r="AM3042" s="84"/>
      <c r="AN3042" s="84"/>
      <c r="AO3042" s="84"/>
      <c r="AP3042" s="84"/>
      <c r="AQ3042" s="84"/>
    </row>
    <row r="3043" ht="15.0" customHeight="1">
      <c r="A3043" s="93">
        <v>3040.0</v>
      </c>
      <c r="B3043" s="94" t="s">
        <v>6511</v>
      </c>
      <c r="C3043" s="93" t="s">
        <v>141</v>
      </c>
      <c r="D3043" s="93" t="s">
        <v>6512</v>
      </c>
      <c r="E3043" s="95">
        <v>38.0</v>
      </c>
      <c r="F3043" s="93" t="s">
        <v>85</v>
      </c>
      <c r="G3043" s="93" t="s">
        <v>606</v>
      </c>
      <c r="H3043" s="96">
        <v>2009467.35</v>
      </c>
      <c r="I3043" s="93">
        <v>1.0</v>
      </c>
      <c r="J3043" s="97">
        <v>3.4</v>
      </c>
      <c r="K3043" s="94">
        <v>2022.0</v>
      </c>
      <c r="L3043" s="93" t="s">
        <v>630</v>
      </c>
      <c r="M3043" s="93">
        <v>2022.0</v>
      </c>
      <c r="N3043" s="93" t="s">
        <v>161</v>
      </c>
      <c r="O3043" s="65" t="str">
        <f t="shared" si="1"/>
        <v>412544520001</v>
      </c>
      <c r="P3043" s="65">
        <f t="shared" si="2"/>
        <v>8</v>
      </c>
      <c r="Q3043" s="65">
        <f t="shared" si="3"/>
        <v>7</v>
      </c>
      <c r="R3043" s="65" t="str">
        <f t="shared" si="12"/>
        <v>41.254.452/0001-87</v>
      </c>
      <c r="S3043" s="84"/>
      <c r="T3043" s="84" t="str">
        <f t="shared" si="10"/>
        <v/>
      </c>
      <c r="U3043" s="84" t="str">
        <f t="shared" si="11"/>
        <v/>
      </c>
      <c r="V3043" s="65" t="str">
        <f t="shared" si="5"/>
        <v/>
      </c>
      <c r="W3043" s="84"/>
      <c r="X3043" s="84"/>
      <c r="Y3043" s="85"/>
      <c r="Z3043" s="85"/>
      <c r="AA3043" s="65" t="str">
        <f t="shared" si="6"/>
        <v/>
      </c>
      <c r="AB3043" s="65" t="str">
        <f t="shared" si="7"/>
        <v/>
      </c>
      <c r="AC3043" s="86"/>
      <c r="AD3043" s="87" t="str">
        <f t="shared" si="8"/>
        <v/>
      </c>
      <c r="AE3043" s="84"/>
      <c r="AF3043" s="86">
        <f>IF(AC3043&gt;0,AC3043,'⚙️ Config'!$B$10)</f>
        <v>0.0075</v>
      </c>
      <c r="AG3043" s="88">
        <f t="shared" si="9"/>
        <v>15071.00513</v>
      </c>
      <c r="AH3043" s="88">
        <f>AG3043*'⚙️ Config'!$B$11</f>
        <v>75355.02563</v>
      </c>
      <c r="AI3043" s="88">
        <f>AH3043*'⚙️ Config'!$B$12</f>
        <v>22606.50769</v>
      </c>
      <c r="AJ3043" s="64"/>
      <c r="AK3043" s="84"/>
      <c r="AL3043" s="84"/>
      <c r="AM3043" s="84"/>
      <c r="AN3043" s="84"/>
      <c r="AO3043" s="84"/>
      <c r="AP3043" s="84"/>
      <c r="AQ3043" s="84"/>
    </row>
    <row r="3044" ht="15.0" customHeight="1">
      <c r="A3044" s="93">
        <v>3041.0</v>
      </c>
      <c r="B3044" s="94" t="s">
        <v>6513</v>
      </c>
      <c r="C3044" s="93" t="s">
        <v>141</v>
      </c>
      <c r="D3044" s="93" t="s">
        <v>6514</v>
      </c>
      <c r="E3044" s="95">
        <v>36.72</v>
      </c>
      <c r="F3044" s="93" t="s">
        <v>85</v>
      </c>
      <c r="G3044" s="93" t="s">
        <v>606</v>
      </c>
      <c r="H3044" s="96">
        <v>2009067.16</v>
      </c>
      <c r="I3044" s="93">
        <v>1.0</v>
      </c>
      <c r="J3044" s="97">
        <v>3.7</v>
      </c>
      <c r="K3044" s="94">
        <v>2022.0</v>
      </c>
      <c r="L3044" s="93" t="s">
        <v>630</v>
      </c>
      <c r="M3044" s="93">
        <v>2022.0</v>
      </c>
      <c r="N3044" s="93" t="s">
        <v>161</v>
      </c>
      <c r="O3044" s="65" t="str">
        <f t="shared" si="1"/>
        <v>209071740001</v>
      </c>
      <c r="P3044" s="65">
        <f t="shared" si="2"/>
        <v>4</v>
      </c>
      <c r="Q3044" s="65">
        <f t="shared" si="3"/>
        <v>0</v>
      </c>
      <c r="R3044" s="65" t="str">
        <f t="shared" si="12"/>
        <v>20.907.174/0001-40</v>
      </c>
      <c r="S3044" s="84"/>
      <c r="T3044" s="84" t="str">
        <f t="shared" si="10"/>
        <v/>
      </c>
      <c r="U3044" s="84" t="str">
        <f t="shared" si="11"/>
        <v/>
      </c>
      <c r="V3044" s="65" t="str">
        <f t="shared" si="5"/>
        <v/>
      </c>
      <c r="W3044" s="84"/>
      <c r="X3044" s="84"/>
      <c r="Y3044" s="85"/>
      <c r="Z3044" s="85"/>
      <c r="AA3044" s="65" t="str">
        <f t="shared" si="6"/>
        <v/>
      </c>
      <c r="AB3044" s="65" t="str">
        <f t="shared" si="7"/>
        <v/>
      </c>
      <c r="AC3044" s="86"/>
      <c r="AD3044" s="87" t="str">
        <f t="shared" si="8"/>
        <v/>
      </c>
      <c r="AE3044" s="84"/>
      <c r="AF3044" s="86">
        <f>IF(AC3044&gt;0,AC3044,'⚙️ Config'!$B$10)</f>
        <v>0.0075</v>
      </c>
      <c r="AG3044" s="88">
        <f t="shared" si="9"/>
        <v>15068.0037</v>
      </c>
      <c r="AH3044" s="88">
        <f>AG3044*'⚙️ Config'!$B$11</f>
        <v>75340.0185</v>
      </c>
      <c r="AI3044" s="88">
        <f>AH3044*'⚙️ Config'!$B$12</f>
        <v>22602.00555</v>
      </c>
      <c r="AJ3044" s="64"/>
      <c r="AK3044" s="84"/>
      <c r="AL3044" s="84"/>
      <c r="AM3044" s="84"/>
      <c r="AN3044" s="84"/>
      <c r="AO3044" s="84"/>
      <c r="AP3044" s="84"/>
      <c r="AQ3044" s="84"/>
    </row>
    <row r="3045" ht="15.0" customHeight="1">
      <c r="A3045" s="93">
        <v>3042.0</v>
      </c>
      <c r="B3045" s="94" t="s">
        <v>6515</v>
      </c>
      <c r="C3045" s="93" t="s">
        <v>141</v>
      </c>
      <c r="D3045" s="93" t="s">
        <v>6516</v>
      </c>
      <c r="E3045" s="95">
        <v>35.96</v>
      </c>
      <c r="F3045" s="93" t="s">
        <v>85</v>
      </c>
      <c r="G3045" s="93" t="s">
        <v>606</v>
      </c>
      <c r="H3045" s="96">
        <v>2006627.29</v>
      </c>
      <c r="I3045" s="93">
        <v>1.0</v>
      </c>
      <c r="J3045" s="97">
        <v>3.9</v>
      </c>
      <c r="K3045" s="94">
        <v>2022.0</v>
      </c>
      <c r="L3045" s="93" t="s">
        <v>630</v>
      </c>
      <c r="M3045" s="93">
        <v>2022.0</v>
      </c>
      <c r="N3045" s="93" t="s">
        <v>145</v>
      </c>
      <c r="O3045" s="65" t="str">
        <f t="shared" si="1"/>
        <v>037486080001</v>
      </c>
      <c r="P3045" s="65">
        <f t="shared" si="2"/>
        <v>9</v>
      </c>
      <c r="Q3045" s="65">
        <f t="shared" si="3"/>
        <v>7</v>
      </c>
      <c r="R3045" s="65" t="str">
        <f t="shared" si="12"/>
        <v>03.748.608/0001-97</v>
      </c>
      <c r="S3045" s="84"/>
      <c r="T3045" s="84" t="str">
        <f t="shared" si="10"/>
        <v/>
      </c>
      <c r="U3045" s="84" t="str">
        <f t="shared" si="11"/>
        <v/>
      </c>
      <c r="V3045" s="65" t="str">
        <f t="shared" si="5"/>
        <v/>
      </c>
      <c r="W3045" s="84"/>
      <c r="X3045" s="84"/>
      <c r="Y3045" s="85"/>
      <c r="Z3045" s="85"/>
      <c r="AA3045" s="65" t="str">
        <f t="shared" si="6"/>
        <v/>
      </c>
      <c r="AB3045" s="65" t="str">
        <f t="shared" si="7"/>
        <v/>
      </c>
      <c r="AC3045" s="86"/>
      <c r="AD3045" s="87" t="str">
        <f t="shared" si="8"/>
        <v/>
      </c>
      <c r="AE3045" s="84"/>
      <c r="AF3045" s="86">
        <f>IF(AC3045&gt;0,AC3045,'⚙️ Config'!$B$10)</f>
        <v>0.0075</v>
      </c>
      <c r="AG3045" s="88">
        <f t="shared" si="9"/>
        <v>15049.70468</v>
      </c>
      <c r="AH3045" s="88">
        <f>AG3045*'⚙️ Config'!$B$11</f>
        <v>75248.52338</v>
      </c>
      <c r="AI3045" s="88">
        <f>AH3045*'⚙️ Config'!$B$12</f>
        <v>22574.55701</v>
      </c>
      <c r="AJ3045" s="64"/>
      <c r="AK3045" s="84"/>
      <c r="AL3045" s="84"/>
      <c r="AM3045" s="84"/>
      <c r="AN3045" s="84"/>
      <c r="AO3045" s="84"/>
      <c r="AP3045" s="84"/>
      <c r="AQ3045" s="84"/>
    </row>
    <row r="3046" ht="15.0" customHeight="1">
      <c r="A3046" s="93">
        <v>3043.0</v>
      </c>
      <c r="B3046" s="94" t="s">
        <v>6517</v>
      </c>
      <c r="C3046" s="93" t="s">
        <v>141</v>
      </c>
      <c r="D3046" s="93" t="s">
        <v>6518</v>
      </c>
      <c r="E3046" s="95">
        <v>44.19</v>
      </c>
      <c r="F3046" s="93" t="s">
        <v>85</v>
      </c>
      <c r="G3046" s="93" t="s">
        <v>606</v>
      </c>
      <c r="H3046" s="96">
        <v>2006412.04</v>
      </c>
      <c r="I3046" s="93">
        <v>1.0</v>
      </c>
      <c r="J3046" s="97">
        <v>2.4</v>
      </c>
      <c r="K3046" s="94">
        <v>2023.0</v>
      </c>
      <c r="L3046" s="93" t="s">
        <v>177</v>
      </c>
      <c r="M3046" s="93">
        <v>2023.0</v>
      </c>
      <c r="N3046" s="93" t="s">
        <v>161</v>
      </c>
      <c r="O3046" s="65" t="str">
        <f t="shared" si="1"/>
        <v>563233710001</v>
      </c>
      <c r="P3046" s="65">
        <f t="shared" si="2"/>
        <v>6</v>
      </c>
      <c r="Q3046" s="65">
        <f t="shared" si="3"/>
        <v>9</v>
      </c>
      <c r="R3046" s="65" t="str">
        <f t="shared" si="12"/>
        <v>56.323.371/0001-69</v>
      </c>
      <c r="S3046" s="84"/>
      <c r="T3046" s="84" t="str">
        <f t="shared" si="10"/>
        <v/>
      </c>
      <c r="U3046" s="84" t="str">
        <f t="shared" si="11"/>
        <v/>
      </c>
      <c r="V3046" s="65" t="str">
        <f t="shared" si="5"/>
        <v/>
      </c>
      <c r="W3046" s="84"/>
      <c r="X3046" s="84"/>
      <c r="Y3046" s="85"/>
      <c r="Z3046" s="85"/>
      <c r="AA3046" s="65" t="str">
        <f t="shared" si="6"/>
        <v/>
      </c>
      <c r="AB3046" s="65" t="str">
        <f t="shared" si="7"/>
        <v/>
      </c>
      <c r="AC3046" s="86"/>
      <c r="AD3046" s="87" t="str">
        <f t="shared" si="8"/>
        <v/>
      </c>
      <c r="AE3046" s="84"/>
      <c r="AF3046" s="86">
        <f>IF(AC3046&gt;0,AC3046,'⚙️ Config'!$B$10)</f>
        <v>0.0075</v>
      </c>
      <c r="AG3046" s="88">
        <f t="shared" si="9"/>
        <v>15048.0903</v>
      </c>
      <c r="AH3046" s="88">
        <f>AG3046*'⚙️ Config'!$B$11</f>
        <v>75240.4515</v>
      </c>
      <c r="AI3046" s="88">
        <f>AH3046*'⚙️ Config'!$B$12</f>
        <v>22572.13545</v>
      </c>
      <c r="AJ3046" s="64"/>
      <c r="AK3046" s="84"/>
      <c r="AL3046" s="84"/>
      <c r="AM3046" s="84"/>
      <c r="AN3046" s="84"/>
      <c r="AO3046" s="84"/>
      <c r="AP3046" s="84"/>
      <c r="AQ3046" s="84"/>
    </row>
    <row r="3047" ht="15.0" customHeight="1">
      <c r="A3047" s="93">
        <v>3044.0</v>
      </c>
      <c r="B3047" s="94" t="s">
        <v>6519</v>
      </c>
      <c r="C3047" s="93" t="s">
        <v>141</v>
      </c>
      <c r="D3047" s="93" t="s">
        <v>6520</v>
      </c>
      <c r="E3047" s="95">
        <v>36.72</v>
      </c>
      <c r="F3047" s="93" t="s">
        <v>85</v>
      </c>
      <c r="G3047" s="93" t="s">
        <v>606</v>
      </c>
      <c r="H3047" s="96">
        <v>2003759.94</v>
      </c>
      <c r="I3047" s="93">
        <v>1.0</v>
      </c>
      <c r="J3047" s="97">
        <v>3.7</v>
      </c>
      <c r="K3047" s="94">
        <v>2022.0</v>
      </c>
      <c r="L3047" s="93" t="s">
        <v>630</v>
      </c>
      <c r="M3047" s="93">
        <v>2022.0</v>
      </c>
      <c r="N3047" s="93" t="s">
        <v>161</v>
      </c>
      <c r="O3047" s="65" t="str">
        <f t="shared" si="1"/>
        <v>240711940001</v>
      </c>
      <c r="P3047" s="65">
        <f t="shared" si="2"/>
        <v>8</v>
      </c>
      <c r="Q3047" s="65">
        <f t="shared" si="3"/>
        <v>4</v>
      </c>
      <c r="R3047" s="65" t="str">
        <f t="shared" si="12"/>
        <v>24.071.194/0001-84</v>
      </c>
      <c r="S3047" s="84"/>
      <c r="T3047" s="84" t="str">
        <f t="shared" si="10"/>
        <v/>
      </c>
      <c r="U3047" s="84" t="str">
        <f t="shared" si="11"/>
        <v/>
      </c>
      <c r="V3047" s="65" t="str">
        <f t="shared" si="5"/>
        <v/>
      </c>
      <c r="W3047" s="84"/>
      <c r="X3047" s="84"/>
      <c r="Y3047" s="85"/>
      <c r="Z3047" s="85"/>
      <c r="AA3047" s="65" t="str">
        <f t="shared" si="6"/>
        <v/>
      </c>
      <c r="AB3047" s="65" t="str">
        <f t="shared" si="7"/>
        <v/>
      </c>
      <c r="AC3047" s="86"/>
      <c r="AD3047" s="87" t="str">
        <f t="shared" si="8"/>
        <v/>
      </c>
      <c r="AE3047" s="84"/>
      <c r="AF3047" s="86">
        <f>IF(AC3047&gt;0,AC3047,'⚙️ Config'!$B$10)</f>
        <v>0.0075</v>
      </c>
      <c r="AG3047" s="88">
        <f t="shared" si="9"/>
        <v>15028.19955</v>
      </c>
      <c r="AH3047" s="88">
        <f>AG3047*'⚙️ Config'!$B$11</f>
        <v>75140.99775</v>
      </c>
      <c r="AI3047" s="88">
        <f>AH3047*'⚙️ Config'!$B$12</f>
        <v>22542.29933</v>
      </c>
      <c r="AJ3047" s="64"/>
      <c r="AK3047" s="84"/>
      <c r="AL3047" s="84"/>
      <c r="AM3047" s="84"/>
      <c r="AN3047" s="84"/>
      <c r="AO3047" s="84"/>
      <c r="AP3047" s="84"/>
      <c r="AQ3047" s="84"/>
    </row>
    <row r="3048" ht="15.0" customHeight="1">
      <c r="A3048" s="93">
        <v>3045.0</v>
      </c>
      <c r="B3048" s="94" t="s">
        <v>6521</v>
      </c>
      <c r="C3048" s="93" t="s">
        <v>141</v>
      </c>
      <c r="D3048" s="93" t="s">
        <v>6522</v>
      </c>
      <c r="E3048" s="95">
        <v>36.33</v>
      </c>
      <c r="F3048" s="93" t="s">
        <v>85</v>
      </c>
      <c r="G3048" s="93" t="s">
        <v>606</v>
      </c>
      <c r="H3048" s="96">
        <v>2003725.5</v>
      </c>
      <c r="I3048" s="93">
        <v>1.0</v>
      </c>
      <c r="J3048" s="97">
        <v>3.8</v>
      </c>
      <c r="K3048" s="94">
        <v>2022.0</v>
      </c>
      <c r="L3048" s="93" t="s">
        <v>630</v>
      </c>
      <c r="M3048" s="93">
        <v>2022.0</v>
      </c>
      <c r="N3048" s="93" t="s">
        <v>145</v>
      </c>
      <c r="O3048" s="65" t="str">
        <f t="shared" si="1"/>
        <v>143676260001</v>
      </c>
      <c r="P3048" s="65">
        <f t="shared" si="2"/>
        <v>4</v>
      </c>
      <c r="Q3048" s="65">
        <f t="shared" si="3"/>
        <v>5</v>
      </c>
      <c r="R3048" s="65" t="str">
        <f t="shared" si="12"/>
        <v>14.367.626/0001-45</v>
      </c>
      <c r="S3048" s="84"/>
      <c r="T3048" s="84" t="str">
        <f t="shared" si="10"/>
        <v/>
      </c>
      <c r="U3048" s="84" t="str">
        <f t="shared" si="11"/>
        <v/>
      </c>
      <c r="V3048" s="65" t="str">
        <f t="shared" si="5"/>
        <v/>
      </c>
      <c r="W3048" s="84"/>
      <c r="X3048" s="84"/>
      <c r="Y3048" s="85"/>
      <c r="Z3048" s="85"/>
      <c r="AA3048" s="65" t="str">
        <f t="shared" si="6"/>
        <v/>
      </c>
      <c r="AB3048" s="65" t="str">
        <f t="shared" si="7"/>
        <v/>
      </c>
      <c r="AC3048" s="86"/>
      <c r="AD3048" s="87" t="str">
        <f t="shared" si="8"/>
        <v/>
      </c>
      <c r="AE3048" s="84"/>
      <c r="AF3048" s="86">
        <f>IF(AC3048&gt;0,AC3048,'⚙️ Config'!$B$10)</f>
        <v>0.0075</v>
      </c>
      <c r="AG3048" s="88">
        <f t="shared" si="9"/>
        <v>15027.94125</v>
      </c>
      <c r="AH3048" s="88">
        <f>AG3048*'⚙️ Config'!$B$11</f>
        <v>75139.70625</v>
      </c>
      <c r="AI3048" s="88">
        <f>AH3048*'⚙️ Config'!$B$12</f>
        <v>22541.91188</v>
      </c>
      <c r="AJ3048" s="64"/>
      <c r="AK3048" s="84"/>
      <c r="AL3048" s="84"/>
      <c r="AM3048" s="84"/>
      <c r="AN3048" s="84"/>
      <c r="AO3048" s="84"/>
      <c r="AP3048" s="84"/>
      <c r="AQ3048" s="84"/>
    </row>
    <row r="3049" ht="15.0" customHeight="1">
      <c r="A3049" s="93">
        <v>3046.0</v>
      </c>
      <c r="B3049" s="94" t="s">
        <v>6523</v>
      </c>
      <c r="C3049" s="93" t="s">
        <v>141</v>
      </c>
      <c r="D3049" s="93" t="s">
        <v>6524</v>
      </c>
      <c r="E3049" s="95">
        <v>38.47</v>
      </c>
      <c r="F3049" s="93" t="s">
        <v>85</v>
      </c>
      <c r="G3049" s="93" t="s">
        <v>606</v>
      </c>
      <c r="H3049" s="96">
        <v>2000387.41</v>
      </c>
      <c r="I3049" s="93">
        <v>1.0</v>
      </c>
      <c r="J3049" s="97">
        <v>3.3</v>
      </c>
      <c r="K3049" s="94">
        <v>2022.0</v>
      </c>
      <c r="L3049" s="93" t="s">
        <v>6214</v>
      </c>
      <c r="M3049" s="93">
        <v>2022.0</v>
      </c>
      <c r="N3049" s="93" t="s">
        <v>145</v>
      </c>
      <c r="O3049" s="65" t="str">
        <f t="shared" si="1"/>
        <v>071689000001</v>
      </c>
      <c r="P3049" s="65">
        <f t="shared" si="2"/>
        <v>9</v>
      </c>
      <c r="Q3049" s="65">
        <f t="shared" si="3"/>
        <v>1</v>
      </c>
      <c r="R3049" s="65" t="str">
        <f t="shared" si="12"/>
        <v>07.168.900/0001-91</v>
      </c>
      <c r="S3049" s="84"/>
      <c r="T3049" s="84" t="str">
        <f t="shared" si="10"/>
        <v/>
      </c>
      <c r="U3049" s="84" t="str">
        <f t="shared" si="11"/>
        <v/>
      </c>
      <c r="V3049" s="65" t="str">
        <f t="shared" si="5"/>
        <v/>
      </c>
      <c r="W3049" s="84"/>
      <c r="X3049" s="84"/>
      <c r="Y3049" s="85"/>
      <c r="Z3049" s="85"/>
      <c r="AA3049" s="65" t="str">
        <f t="shared" si="6"/>
        <v/>
      </c>
      <c r="AB3049" s="65" t="str">
        <f t="shared" si="7"/>
        <v/>
      </c>
      <c r="AC3049" s="86"/>
      <c r="AD3049" s="87" t="str">
        <f t="shared" si="8"/>
        <v/>
      </c>
      <c r="AE3049" s="84"/>
      <c r="AF3049" s="86">
        <f>IF(AC3049&gt;0,AC3049,'⚙️ Config'!$B$10)</f>
        <v>0.0075</v>
      </c>
      <c r="AG3049" s="88">
        <f t="shared" si="9"/>
        <v>15002.90558</v>
      </c>
      <c r="AH3049" s="88">
        <f>AG3049*'⚙️ Config'!$B$11</f>
        <v>75014.52788</v>
      </c>
      <c r="AI3049" s="88">
        <f>AH3049*'⚙️ Config'!$B$12</f>
        <v>22504.35836</v>
      </c>
      <c r="AJ3049" s="64"/>
      <c r="AK3049" s="84"/>
      <c r="AL3049" s="84"/>
      <c r="AM3049" s="84"/>
      <c r="AN3049" s="84"/>
      <c r="AO3049" s="84"/>
      <c r="AP3049" s="84"/>
      <c r="AQ3049" s="84"/>
    </row>
    <row r="3050" ht="15.0" customHeight="1">
      <c r="A3050" s="93">
        <v>3047.0</v>
      </c>
      <c r="B3050" s="94" t="s">
        <v>6525</v>
      </c>
      <c r="C3050" s="93" t="s">
        <v>141</v>
      </c>
      <c r="D3050" s="93" t="s">
        <v>6526</v>
      </c>
      <c r="E3050" s="95">
        <v>44.19</v>
      </c>
      <c r="F3050" s="93" t="s">
        <v>85</v>
      </c>
      <c r="G3050" s="93" t="s">
        <v>606</v>
      </c>
      <c r="H3050" s="96">
        <v>2000357.11</v>
      </c>
      <c r="I3050" s="93">
        <v>1.0</v>
      </c>
      <c r="J3050" s="97">
        <v>2.4</v>
      </c>
      <c r="K3050" s="94">
        <v>2023.0</v>
      </c>
      <c r="L3050" s="93" t="s">
        <v>448</v>
      </c>
      <c r="M3050" s="93">
        <v>2023.0</v>
      </c>
      <c r="N3050" s="93" t="s">
        <v>161</v>
      </c>
      <c r="O3050" s="65" t="str">
        <f t="shared" si="1"/>
        <v>088817880001</v>
      </c>
      <c r="P3050" s="65">
        <f t="shared" si="2"/>
        <v>0</v>
      </c>
      <c r="Q3050" s="65">
        <f t="shared" si="3"/>
        <v>2</v>
      </c>
      <c r="R3050" s="65" t="str">
        <f t="shared" si="12"/>
        <v>08.881.788/0001-02</v>
      </c>
      <c r="S3050" s="84"/>
      <c r="T3050" s="84" t="str">
        <f t="shared" si="10"/>
        <v/>
      </c>
      <c r="U3050" s="84" t="str">
        <f t="shared" si="11"/>
        <v/>
      </c>
      <c r="V3050" s="65" t="str">
        <f t="shared" si="5"/>
        <v/>
      </c>
      <c r="W3050" s="84"/>
      <c r="X3050" s="84"/>
      <c r="Y3050" s="85"/>
      <c r="Z3050" s="85"/>
      <c r="AA3050" s="65" t="str">
        <f t="shared" si="6"/>
        <v/>
      </c>
      <c r="AB3050" s="65" t="str">
        <f t="shared" si="7"/>
        <v/>
      </c>
      <c r="AC3050" s="86"/>
      <c r="AD3050" s="87" t="str">
        <f t="shared" si="8"/>
        <v/>
      </c>
      <c r="AE3050" s="84"/>
      <c r="AF3050" s="86">
        <f>IF(AC3050&gt;0,AC3050,'⚙️ Config'!$B$10)</f>
        <v>0.0075</v>
      </c>
      <c r="AG3050" s="88">
        <f t="shared" si="9"/>
        <v>15002.67833</v>
      </c>
      <c r="AH3050" s="88">
        <f>AG3050*'⚙️ Config'!$B$11</f>
        <v>75013.39163</v>
      </c>
      <c r="AI3050" s="88">
        <f>AH3050*'⚙️ Config'!$B$12</f>
        <v>22504.01749</v>
      </c>
      <c r="AJ3050" s="64"/>
      <c r="AK3050" s="84"/>
      <c r="AL3050" s="84"/>
      <c r="AM3050" s="84"/>
      <c r="AN3050" s="84"/>
      <c r="AO3050" s="84"/>
      <c r="AP3050" s="84"/>
      <c r="AQ3050" s="84"/>
    </row>
    <row r="3051" ht="15.0" customHeight="1">
      <c r="A3051" s="93">
        <v>3048.0</v>
      </c>
      <c r="B3051" s="94" t="s">
        <v>6527</v>
      </c>
      <c r="C3051" s="93" t="s">
        <v>141</v>
      </c>
      <c r="D3051" s="93" t="s">
        <v>6528</v>
      </c>
      <c r="E3051" s="95">
        <v>36.33</v>
      </c>
      <c r="F3051" s="93" t="s">
        <v>85</v>
      </c>
      <c r="G3051" s="93" t="s">
        <v>606</v>
      </c>
      <c r="H3051" s="96">
        <v>1999827.92</v>
      </c>
      <c r="I3051" s="93">
        <v>1.0</v>
      </c>
      <c r="J3051" s="97">
        <v>3.8</v>
      </c>
      <c r="K3051" s="94">
        <v>2022.0</v>
      </c>
      <c r="L3051" s="93" t="s">
        <v>630</v>
      </c>
      <c r="M3051" s="93">
        <v>2022.0</v>
      </c>
      <c r="N3051" s="93" t="s">
        <v>161</v>
      </c>
      <c r="O3051" s="65" t="str">
        <f t="shared" si="1"/>
        <v>168829170001</v>
      </c>
      <c r="P3051" s="65">
        <f t="shared" si="2"/>
        <v>0</v>
      </c>
      <c r="Q3051" s="65">
        <f t="shared" si="3"/>
        <v>5</v>
      </c>
      <c r="R3051" s="65" t="str">
        <f t="shared" si="12"/>
        <v>16.882.917/0001-05</v>
      </c>
      <c r="S3051" s="84"/>
      <c r="T3051" s="84" t="str">
        <f t="shared" si="10"/>
        <v/>
      </c>
      <c r="U3051" s="84" t="str">
        <f t="shared" si="11"/>
        <v/>
      </c>
      <c r="V3051" s="65" t="str">
        <f t="shared" si="5"/>
        <v/>
      </c>
      <c r="W3051" s="84"/>
      <c r="X3051" s="84"/>
      <c r="Y3051" s="85"/>
      <c r="Z3051" s="85"/>
      <c r="AA3051" s="65" t="str">
        <f t="shared" si="6"/>
        <v/>
      </c>
      <c r="AB3051" s="65" t="str">
        <f t="shared" si="7"/>
        <v/>
      </c>
      <c r="AC3051" s="86"/>
      <c r="AD3051" s="87" t="str">
        <f t="shared" si="8"/>
        <v/>
      </c>
      <c r="AE3051" s="84"/>
      <c r="AF3051" s="86">
        <f>IF(AC3051&gt;0,AC3051,'⚙️ Config'!$B$10)</f>
        <v>0.0075</v>
      </c>
      <c r="AG3051" s="88">
        <f t="shared" si="9"/>
        <v>14998.7094</v>
      </c>
      <c r="AH3051" s="88">
        <f>AG3051*'⚙️ Config'!$B$11</f>
        <v>74993.547</v>
      </c>
      <c r="AI3051" s="88">
        <f>AH3051*'⚙️ Config'!$B$12</f>
        <v>22498.0641</v>
      </c>
      <c r="AJ3051" s="64"/>
      <c r="AK3051" s="84"/>
      <c r="AL3051" s="84"/>
      <c r="AM3051" s="84"/>
      <c r="AN3051" s="84"/>
      <c r="AO3051" s="84"/>
      <c r="AP3051" s="84"/>
      <c r="AQ3051" s="84"/>
    </row>
    <row r="3052" ht="15.0" customHeight="1">
      <c r="A3052" s="93">
        <v>3049.0</v>
      </c>
      <c r="B3052" s="94" t="s">
        <v>6529</v>
      </c>
      <c r="C3052" s="93" t="s">
        <v>141</v>
      </c>
      <c r="D3052" s="93" t="s">
        <v>6530</v>
      </c>
      <c r="E3052" s="95">
        <v>46.98</v>
      </c>
      <c r="F3052" s="93" t="s">
        <v>85</v>
      </c>
      <c r="G3052" s="93" t="s">
        <v>606</v>
      </c>
      <c r="H3052" s="96">
        <v>1999520.17</v>
      </c>
      <c r="I3052" s="93">
        <v>1.0</v>
      </c>
      <c r="J3052" s="97">
        <v>2.1</v>
      </c>
      <c r="K3052" s="94">
        <v>2024.0</v>
      </c>
      <c r="L3052" s="93" t="s">
        <v>630</v>
      </c>
      <c r="M3052" s="93">
        <v>2024.0</v>
      </c>
      <c r="N3052" s="93" t="s">
        <v>161</v>
      </c>
      <c r="O3052" s="65" t="str">
        <f t="shared" si="1"/>
        <v>144685330001</v>
      </c>
      <c r="P3052" s="65">
        <f t="shared" si="2"/>
        <v>0</v>
      </c>
      <c r="Q3052" s="65">
        <f t="shared" si="3"/>
        <v>7</v>
      </c>
      <c r="R3052" s="65" t="str">
        <f t="shared" si="12"/>
        <v>14.468.533/0001-07</v>
      </c>
      <c r="S3052" s="84"/>
      <c r="T3052" s="84" t="str">
        <f t="shared" si="10"/>
        <v/>
      </c>
      <c r="U3052" s="84" t="str">
        <f t="shared" si="11"/>
        <v/>
      </c>
      <c r="V3052" s="65" t="str">
        <f t="shared" si="5"/>
        <v/>
      </c>
      <c r="W3052" s="84"/>
      <c r="X3052" s="84"/>
      <c r="Y3052" s="85"/>
      <c r="Z3052" s="85"/>
      <c r="AA3052" s="65" t="str">
        <f t="shared" si="6"/>
        <v/>
      </c>
      <c r="AB3052" s="65" t="str">
        <f t="shared" si="7"/>
        <v/>
      </c>
      <c r="AC3052" s="86"/>
      <c r="AD3052" s="87" t="str">
        <f t="shared" si="8"/>
        <v/>
      </c>
      <c r="AE3052" s="84"/>
      <c r="AF3052" s="86">
        <f>IF(AC3052&gt;0,AC3052,'⚙️ Config'!$B$10)</f>
        <v>0.0075</v>
      </c>
      <c r="AG3052" s="88">
        <f t="shared" si="9"/>
        <v>14996.40128</v>
      </c>
      <c r="AH3052" s="88">
        <f>AG3052*'⚙️ Config'!$B$11</f>
        <v>74982.00638</v>
      </c>
      <c r="AI3052" s="88">
        <f>AH3052*'⚙️ Config'!$B$12</f>
        <v>22494.60191</v>
      </c>
      <c r="AJ3052" s="64"/>
      <c r="AK3052" s="84"/>
      <c r="AL3052" s="84"/>
      <c r="AM3052" s="84"/>
      <c r="AN3052" s="84"/>
      <c r="AO3052" s="84"/>
      <c r="AP3052" s="84"/>
      <c r="AQ3052" s="84"/>
    </row>
    <row r="3053" ht="15.0" customHeight="1">
      <c r="A3053" s="93">
        <v>3050.0</v>
      </c>
      <c r="B3053" s="94" t="s">
        <v>6531</v>
      </c>
      <c r="C3053" s="93" t="s">
        <v>141</v>
      </c>
      <c r="D3053" s="93" t="s">
        <v>6532</v>
      </c>
      <c r="E3053" s="95">
        <v>42.63</v>
      </c>
      <c r="F3053" s="93" t="s">
        <v>85</v>
      </c>
      <c r="G3053" s="93" t="s">
        <v>606</v>
      </c>
      <c r="H3053" s="96">
        <v>1993643.52</v>
      </c>
      <c r="I3053" s="93">
        <v>1.0</v>
      </c>
      <c r="J3053" s="97">
        <v>2.6</v>
      </c>
      <c r="K3053" s="94">
        <v>2023.0</v>
      </c>
      <c r="L3053" s="93" t="s">
        <v>202</v>
      </c>
      <c r="M3053" s="93">
        <v>2023.0</v>
      </c>
      <c r="N3053" s="93" t="s">
        <v>161</v>
      </c>
      <c r="O3053" s="65" t="str">
        <f t="shared" si="1"/>
        <v>077355390001</v>
      </c>
      <c r="P3053" s="65">
        <f t="shared" si="2"/>
        <v>3</v>
      </c>
      <c r="Q3053" s="65">
        <f t="shared" si="3"/>
        <v>8</v>
      </c>
      <c r="R3053" s="65" t="str">
        <f t="shared" si="12"/>
        <v>07.735.539/0001-38</v>
      </c>
      <c r="S3053" s="84"/>
      <c r="T3053" s="84" t="str">
        <f t="shared" si="10"/>
        <v/>
      </c>
      <c r="U3053" s="84" t="str">
        <f t="shared" si="11"/>
        <v/>
      </c>
      <c r="V3053" s="65" t="str">
        <f t="shared" si="5"/>
        <v/>
      </c>
      <c r="W3053" s="84"/>
      <c r="X3053" s="84"/>
      <c r="Y3053" s="85"/>
      <c r="Z3053" s="85"/>
      <c r="AA3053" s="65" t="str">
        <f t="shared" si="6"/>
        <v/>
      </c>
      <c r="AB3053" s="65" t="str">
        <f t="shared" si="7"/>
        <v/>
      </c>
      <c r="AC3053" s="86"/>
      <c r="AD3053" s="87" t="str">
        <f t="shared" si="8"/>
        <v/>
      </c>
      <c r="AE3053" s="84"/>
      <c r="AF3053" s="86">
        <f>IF(AC3053&gt;0,AC3053,'⚙️ Config'!$B$10)</f>
        <v>0.0075</v>
      </c>
      <c r="AG3053" s="88">
        <f t="shared" si="9"/>
        <v>14952.3264</v>
      </c>
      <c r="AH3053" s="88">
        <f>AG3053*'⚙️ Config'!$B$11</f>
        <v>74761.632</v>
      </c>
      <c r="AI3053" s="88">
        <f>AH3053*'⚙️ Config'!$B$12</f>
        <v>22428.4896</v>
      </c>
      <c r="AJ3053" s="64"/>
      <c r="AK3053" s="84"/>
      <c r="AL3053" s="84"/>
      <c r="AM3053" s="84"/>
      <c r="AN3053" s="84"/>
      <c r="AO3053" s="84"/>
      <c r="AP3053" s="84"/>
      <c r="AQ3053" s="84"/>
    </row>
    <row r="3054" ht="15.0" customHeight="1">
      <c r="A3054" s="93">
        <v>3051.0</v>
      </c>
      <c r="B3054" s="94" t="s">
        <v>6533</v>
      </c>
      <c r="C3054" s="93" t="s">
        <v>141</v>
      </c>
      <c r="D3054" s="93" t="s">
        <v>6534</v>
      </c>
      <c r="E3054" s="95">
        <v>42.63</v>
      </c>
      <c r="F3054" s="93" t="s">
        <v>85</v>
      </c>
      <c r="G3054" s="93" t="s">
        <v>606</v>
      </c>
      <c r="H3054" s="96">
        <v>1993277.89</v>
      </c>
      <c r="I3054" s="93">
        <v>1.0</v>
      </c>
      <c r="J3054" s="97">
        <v>2.6</v>
      </c>
      <c r="K3054" s="94">
        <v>2023.0</v>
      </c>
      <c r="L3054" s="93" t="s">
        <v>630</v>
      </c>
      <c r="M3054" s="93">
        <v>2023.0</v>
      </c>
      <c r="N3054" s="93" t="s">
        <v>161</v>
      </c>
      <c r="O3054" s="65" t="str">
        <f t="shared" si="1"/>
        <v>080406950001</v>
      </c>
      <c r="P3054" s="65">
        <f t="shared" si="2"/>
        <v>4</v>
      </c>
      <c r="Q3054" s="65">
        <f t="shared" si="3"/>
        <v>7</v>
      </c>
      <c r="R3054" s="65" t="str">
        <f t="shared" si="12"/>
        <v>08.040.695/0001-47</v>
      </c>
      <c r="S3054" s="84"/>
      <c r="T3054" s="84" t="str">
        <f t="shared" si="10"/>
        <v/>
      </c>
      <c r="U3054" s="84" t="str">
        <f t="shared" si="11"/>
        <v/>
      </c>
      <c r="V3054" s="65" t="str">
        <f t="shared" si="5"/>
        <v/>
      </c>
      <c r="W3054" s="84"/>
      <c r="X3054" s="84"/>
      <c r="Y3054" s="85"/>
      <c r="Z3054" s="85"/>
      <c r="AA3054" s="65" t="str">
        <f t="shared" si="6"/>
        <v/>
      </c>
      <c r="AB3054" s="65" t="str">
        <f t="shared" si="7"/>
        <v/>
      </c>
      <c r="AC3054" s="86"/>
      <c r="AD3054" s="87" t="str">
        <f t="shared" si="8"/>
        <v/>
      </c>
      <c r="AE3054" s="84"/>
      <c r="AF3054" s="86">
        <f>IF(AC3054&gt;0,AC3054,'⚙️ Config'!$B$10)</f>
        <v>0.0075</v>
      </c>
      <c r="AG3054" s="88">
        <f t="shared" si="9"/>
        <v>14949.58418</v>
      </c>
      <c r="AH3054" s="88">
        <f>AG3054*'⚙️ Config'!$B$11</f>
        <v>74747.92088</v>
      </c>
      <c r="AI3054" s="88">
        <f>AH3054*'⚙️ Config'!$B$12</f>
        <v>22424.37626</v>
      </c>
      <c r="AJ3054" s="64"/>
      <c r="AK3054" s="84"/>
      <c r="AL3054" s="84"/>
      <c r="AM3054" s="84"/>
      <c r="AN3054" s="84"/>
      <c r="AO3054" s="84"/>
      <c r="AP3054" s="84"/>
      <c r="AQ3054" s="84"/>
    </row>
    <row r="3055" ht="15.0" customHeight="1">
      <c r="A3055" s="93">
        <v>3052.0</v>
      </c>
      <c r="B3055" s="94" t="s">
        <v>6535</v>
      </c>
      <c r="C3055" s="93" t="s">
        <v>154</v>
      </c>
      <c r="D3055" s="93" t="s">
        <v>6536</v>
      </c>
      <c r="E3055" s="95">
        <v>37.13</v>
      </c>
      <c r="F3055" s="93" t="s">
        <v>85</v>
      </c>
      <c r="G3055" s="93" t="s">
        <v>606</v>
      </c>
      <c r="H3055" s="96">
        <v>1993015.16</v>
      </c>
      <c r="I3055" s="93">
        <v>1.0</v>
      </c>
      <c r="J3055" s="97">
        <v>3.6</v>
      </c>
      <c r="K3055" s="94">
        <v>2022.0</v>
      </c>
      <c r="L3055" s="93" t="s">
        <v>202</v>
      </c>
      <c r="M3055" s="93">
        <v>2022.0</v>
      </c>
      <c r="N3055" s="93" t="s">
        <v>145</v>
      </c>
      <c r="O3055" s="65" t="str">
        <f t="shared" si="1"/>
        <v>049088560001</v>
      </c>
      <c r="P3055" s="65">
        <f t="shared" si="2"/>
        <v>1</v>
      </c>
      <c r="Q3055" s="65">
        <f t="shared" si="3"/>
        <v>0</v>
      </c>
      <c r="R3055" s="65" t="str">
        <f t="shared" si="12"/>
        <v>04.908.856/0001-10</v>
      </c>
      <c r="S3055" s="84"/>
      <c r="T3055" s="84" t="str">
        <f t="shared" si="10"/>
        <v/>
      </c>
      <c r="U3055" s="84" t="str">
        <f t="shared" si="11"/>
        <v/>
      </c>
      <c r="V3055" s="65" t="str">
        <f t="shared" si="5"/>
        <v/>
      </c>
      <c r="W3055" s="84"/>
      <c r="X3055" s="84"/>
      <c r="Y3055" s="85"/>
      <c r="Z3055" s="85"/>
      <c r="AA3055" s="65" t="str">
        <f t="shared" si="6"/>
        <v/>
      </c>
      <c r="AB3055" s="65" t="str">
        <f t="shared" si="7"/>
        <v/>
      </c>
      <c r="AC3055" s="86"/>
      <c r="AD3055" s="87" t="str">
        <f t="shared" si="8"/>
        <v/>
      </c>
      <c r="AE3055" s="84"/>
      <c r="AF3055" s="86">
        <f>IF(AC3055&gt;0,AC3055,'⚙️ Config'!$B$10)</f>
        <v>0.0075</v>
      </c>
      <c r="AG3055" s="88">
        <f t="shared" si="9"/>
        <v>14947.6137</v>
      </c>
      <c r="AH3055" s="88">
        <f>AG3055*'⚙️ Config'!$B$11</f>
        <v>74738.0685</v>
      </c>
      <c r="AI3055" s="88">
        <f>AH3055*'⚙️ Config'!$B$12</f>
        <v>22421.42055</v>
      </c>
      <c r="AJ3055" s="64"/>
      <c r="AK3055" s="84"/>
      <c r="AL3055" s="84"/>
      <c r="AM3055" s="84"/>
      <c r="AN3055" s="84"/>
      <c r="AO3055" s="84"/>
      <c r="AP3055" s="84"/>
      <c r="AQ3055" s="84"/>
    </row>
    <row r="3056" ht="15.0" customHeight="1">
      <c r="A3056" s="93">
        <v>3053.0</v>
      </c>
      <c r="B3056" s="94" t="s">
        <v>6537</v>
      </c>
      <c r="C3056" s="93" t="s">
        <v>141</v>
      </c>
      <c r="D3056" s="93" t="s">
        <v>6538</v>
      </c>
      <c r="E3056" s="95">
        <v>39.5</v>
      </c>
      <c r="F3056" s="93" t="s">
        <v>85</v>
      </c>
      <c r="G3056" s="93" t="s">
        <v>606</v>
      </c>
      <c r="H3056" s="96">
        <v>1987593.39</v>
      </c>
      <c r="I3056" s="93">
        <v>1.0</v>
      </c>
      <c r="J3056" s="97">
        <v>3.1</v>
      </c>
      <c r="K3056" s="94">
        <v>2023.0</v>
      </c>
      <c r="L3056" s="93" t="s">
        <v>630</v>
      </c>
      <c r="M3056" s="93">
        <v>2023.0</v>
      </c>
      <c r="N3056" s="93" t="s">
        <v>145</v>
      </c>
      <c r="O3056" s="65" t="str">
        <f t="shared" si="1"/>
        <v>197614940001</v>
      </c>
      <c r="P3056" s="65">
        <f t="shared" si="2"/>
        <v>5</v>
      </c>
      <c r="Q3056" s="65">
        <f t="shared" si="3"/>
        <v>5</v>
      </c>
      <c r="R3056" s="65" t="str">
        <f t="shared" si="12"/>
        <v>19.761.494/0001-55</v>
      </c>
      <c r="S3056" s="84"/>
      <c r="T3056" s="84" t="str">
        <f t="shared" si="10"/>
        <v/>
      </c>
      <c r="U3056" s="84" t="str">
        <f t="shared" si="11"/>
        <v/>
      </c>
      <c r="V3056" s="65" t="str">
        <f t="shared" si="5"/>
        <v/>
      </c>
      <c r="W3056" s="84"/>
      <c r="X3056" s="84"/>
      <c r="Y3056" s="85"/>
      <c r="Z3056" s="85"/>
      <c r="AA3056" s="65" t="str">
        <f t="shared" si="6"/>
        <v/>
      </c>
      <c r="AB3056" s="65" t="str">
        <f t="shared" si="7"/>
        <v/>
      </c>
      <c r="AC3056" s="86"/>
      <c r="AD3056" s="87" t="str">
        <f t="shared" si="8"/>
        <v/>
      </c>
      <c r="AE3056" s="84"/>
      <c r="AF3056" s="86">
        <f>IF(AC3056&gt;0,AC3056,'⚙️ Config'!$B$10)</f>
        <v>0.0075</v>
      </c>
      <c r="AG3056" s="88">
        <f t="shared" si="9"/>
        <v>14906.95043</v>
      </c>
      <c r="AH3056" s="88">
        <f>AG3056*'⚙️ Config'!$B$11</f>
        <v>74534.75213</v>
      </c>
      <c r="AI3056" s="88">
        <f>AH3056*'⚙️ Config'!$B$12</f>
        <v>22360.42564</v>
      </c>
      <c r="AJ3056" s="64"/>
      <c r="AK3056" s="84"/>
      <c r="AL3056" s="84"/>
      <c r="AM3056" s="84"/>
      <c r="AN3056" s="84"/>
      <c r="AO3056" s="84"/>
      <c r="AP3056" s="84"/>
      <c r="AQ3056" s="84"/>
    </row>
    <row r="3057" ht="15.0" customHeight="1">
      <c r="A3057" s="93">
        <v>3054.0</v>
      </c>
      <c r="B3057" s="94" t="s">
        <v>6539</v>
      </c>
      <c r="C3057" s="93" t="s">
        <v>141</v>
      </c>
      <c r="D3057" s="93" t="s">
        <v>6540</v>
      </c>
      <c r="E3057" s="95">
        <v>36.33</v>
      </c>
      <c r="F3057" s="93" t="s">
        <v>85</v>
      </c>
      <c r="G3057" s="93" t="s">
        <v>606</v>
      </c>
      <c r="H3057" s="96">
        <v>1983001.25</v>
      </c>
      <c r="I3057" s="93">
        <v>1.0</v>
      </c>
      <c r="J3057" s="97">
        <v>3.8</v>
      </c>
      <c r="K3057" s="94">
        <v>2022.0</v>
      </c>
      <c r="L3057" s="93" t="s">
        <v>630</v>
      </c>
      <c r="M3057" s="93">
        <v>2022.0</v>
      </c>
      <c r="N3057" s="93" t="s">
        <v>145</v>
      </c>
      <c r="O3057" s="65" t="str">
        <f t="shared" si="1"/>
        <v>684788410001</v>
      </c>
      <c r="P3057" s="65">
        <f t="shared" si="2"/>
        <v>4</v>
      </c>
      <c r="Q3057" s="65">
        <f t="shared" si="3"/>
        <v>2</v>
      </c>
      <c r="R3057" s="65" t="str">
        <f t="shared" si="12"/>
        <v>68.478.841/0001-42</v>
      </c>
      <c r="S3057" s="84"/>
      <c r="T3057" s="84" t="str">
        <f t="shared" si="10"/>
        <v/>
      </c>
      <c r="U3057" s="84" t="str">
        <f t="shared" si="11"/>
        <v/>
      </c>
      <c r="V3057" s="65" t="str">
        <f t="shared" si="5"/>
        <v/>
      </c>
      <c r="W3057" s="84"/>
      <c r="X3057" s="84"/>
      <c r="Y3057" s="85"/>
      <c r="Z3057" s="85"/>
      <c r="AA3057" s="65" t="str">
        <f t="shared" si="6"/>
        <v/>
      </c>
      <c r="AB3057" s="65" t="str">
        <f t="shared" si="7"/>
        <v/>
      </c>
      <c r="AC3057" s="86"/>
      <c r="AD3057" s="87" t="str">
        <f t="shared" si="8"/>
        <v/>
      </c>
      <c r="AE3057" s="84"/>
      <c r="AF3057" s="86">
        <f>IF(AC3057&gt;0,AC3057,'⚙️ Config'!$B$10)</f>
        <v>0.0075</v>
      </c>
      <c r="AG3057" s="88">
        <f t="shared" si="9"/>
        <v>14872.50938</v>
      </c>
      <c r="AH3057" s="88">
        <f>AG3057*'⚙️ Config'!$B$11</f>
        <v>74362.54688</v>
      </c>
      <c r="AI3057" s="88">
        <f>AH3057*'⚙️ Config'!$B$12</f>
        <v>22308.76406</v>
      </c>
      <c r="AJ3057" s="64"/>
      <c r="AK3057" s="84"/>
      <c r="AL3057" s="84"/>
      <c r="AM3057" s="84"/>
      <c r="AN3057" s="84"/>
      <c r="AO3057" s="84"/>
      <c r="AP3057" s="84"/>
      <c r="AQ3057" s="84"/>
    </row>
    <row r="3058" ht="15.0" customHeight="1">
      <c r="A3058" s="93">
        <v>3055.0</v>
      </c>
      <c r="B3058" s="94" t="s">
        <v>6541</v>
      </c>
      <c r="C3058" s="93" t="s">
        <v>141</v>
      </c>
      <c r="D3058" s="93" t="s">
        <v>6542</v>
      </c>
      <c r="E3058" s="95">
        <v>45.98</v>
      </c>
      <c r="F3058" s="93" t="s">
        <v>85</v>
      </c>
      <c r="G3058" s="93" t="s">
        <v>606</v>
      </c>
      <c r="H3058" s="96">
        <v>1981764.24</v>
      </c>
      <c r="I3058" s="93">
        <v>1.0</v>
      </c>
      <c r="J3058" s="97">
        <v>2.2</v>
      </c>
      <c r="K3058" s="94">
        <v>2024.0</v>
      </c>
      <c r="L3058" s="93" t="s">
        <v>295</v>
      </c>
      <c r="M3058" s="93">
        <v>2024.0</v>
      </c>
      <c r="N3058" s="93" t="s">
        <v>161</v>
      </c>
      <c r="O3058" s="65" t="str">
        <f t="shared" si="1"/>
        <v>593992120001</v>
      </c>
      <c r="P3058" s="65">
        <f t="shared" si="2"/>
        <v>3</v>
      </c>
      <c r="Q3058" s="65">
        <f t="shared" si="3"/>
        <v>6</v>
      </c>
      <c r="R3058" s="65" t="str">
        <f t="shared" si="12"/>
        <v>59.399.212/0001-36</v>
      </c>
      <c r="S3058" s="84"/>
      <c r="T3058" s="84" t="str">
        <f t="shared" si="10"/>
        <v/>
      </c>
      <c r="U3058" s="84" t="str">
        <f t="shared" si="11"/>
        <v/>
      </c>
      <c r="V3058" s="65" t="str">
        <f t="shared" si="5"/>
        <v/>
      </c>
      <c r="W3058" s="84"/>
      <c r="X3058" s="84"/>
      <c r="Y3058" s="85"/>
      <c r="Z3058" s="85"/>
      <c r="AA3058" s="65" t="str">
        <f t="shared" si="6"/>
        <v/>
      </c>
      <c r="AB3058" s="65" t="str">
        <f t="shared" si="7"/>
        <v/>
      </c>
      <c r="AC3058" s="86"/>
      <c r="AD3058" s="87" t="str">
        <f t="shared" si="8"/>
        <v/>
      </c>
      <c r="AE3058" s="84"/>
      <c r="AF3058" s="86">
        <f>IF(AC3058&gt;0,AC3058,'⚙️ Config'!$B$10)</f>
        <v>0.0075</v>
      </c>
      <c r="AG3058" s="88">
        <f t="shared" si="9"/>
        <v>14863.2318</v>
      </c>
      <c r="AH3058" s="88">
        <f>AG3058*'⚙️ Config'!$B$11</f>
        <v>74316.159</v>
      </c>
      <c r="AI3058" s="88">
        <f>AH3058*'⚙️ Config'!$B$12</f>
        <v>22294.8477</v>
      </c>
      <c r="AJ3058" s="64"/>
      <c r="AK3058" s="84"/>
      <c r="AL3058" s="84"/>
      <c r="AM3058" s="84"/>
      <c r="AN3058" s="84"/>
      <c r="AO3058" s="84"/>
      <c r="AP3058" s="84"/>
      <c r="AQ3058" s="84"/>
    </row>
    <row r="3059" ht="15.0" customHeight="1">
      <c r="A3059" s="93">
        <v>3056.0</v>
      </c>
      <c r="B3059" s="94" t="s">
        <v>6543</v>
      </c>
      <c r="C3059" s="93" t="s">
        <v>141</v>
      </c>
      <c r="D3059" s="93" t="s">
        <v>6544</v>
      </c>
      <c r="E3059" s="95">
        <v>38.97</v>
      </c>
      <c r="F3059" s="93" t="s">
        <v>85</v>
      </c>
      <c r="G3059" s="93" t="s">
        <v>606</v>
      </c>
      <c r="H3059" s="96">
        <v>1981078.95</v>
      </c>
      <c r="I3059" s="93">
        <v>1.0</v>
      </c>
      <c r="J3059" s="97">
        <v>3.2</v>
      </c>
      <c r="K3059" s="94">
        <v>2023.0</v>
      </c>
      <c r="L3059" s="93" t="s">
        <v>630</v>
      </c>
      <c r="M3059" s="93">
        <v>2023.0</v>
      </c>
      <c r="N3059" s="93" t="s">
        <v>161</v>
      </c>
      <c r="O3059" s="65" t="str">
        <f t="shared" si="1"/>
        <v>182207540001</v>
      </c>
      <c r="P3059" s="65">
        <f t="shared" si="2"/>
        <v>1</v>
      </c>
      <c r="Q3059" s="65">
        <f t="shared" si="3"/>
        <v>2</v>
      </c>
      <c r="R3059" s="65" t="str">
        <f t="shared" si="12"/>
        <v>18.220.754/0001-12</v>
      </c>
      <c r="S3059" s="84"/>
      <c r="T3059" s="84" t="str">
        <f t="shared" si="10"/>
        <v/>
      </c>
      <c r="U3059" s="84" t="str">
        <f t="shared" si="11"/>
        <v/>
      </c>
      <c r="V3059" s="65" t="str">
        <f t="shared" si="5"/>
        <v/>
      </c>
      <c r="W3059" s="84"/>
      <c r="X3059" s="84"/>
      <c r="Y3059" s="85"/>
      <c r="Z3059" s="85"/>
      <c r="AA3059" s="65" t="str">
        <f t="shared" si="6"/>
        <v/>
      </c>
      <c r="AB3059" s="65" t="str">
        <f t="shared" si="7"/>
        <v/>
      </c>
      <c r="AC3059" s="86"/>
      <c r="AD3059" s="87" t="str">
        <f t="shared" si="8"/>
        <v/>
      </c>
      <c r="AE3059" s="84"/>
      <c r="AF3059" s="86">
        <f>IF(AC3059&gt;0,AC3059,'⚙️ Config'!$B$10)</f>
        <v>0.0075</v>
      </c>
      <c r="AG3059" s="88">
        <f t="shared" si="9"/>
        <v>14858.09213</v>
      </c>
      <c r="AH3059" s="88">
        <f>AG3059*'⚙️ Config'!$B$11</f>
        <v>74290.46063</v>
      </c>
      <c r="AI3059" s="88">
        <f>AH3059*'⚙️ Config'!$B$12</f>
        <v>22287.13819</v>
      </c>
      <c r="AJ3059" s="64"/>
      <c r="AK3059" s="84"/>
      <c r="AL3059" s="84"/>
      <c r="AM3059" s="84"/>
      <c r="AN3059" s="84"/>
      <c r="AO3059" s="84"/>
      <c r="AP3059" s="84"/>
      <c r="AQ3059" s="84"/>
    </row>
    <row r="3060" ht="15.0" customHeight="1">
      <c r="A3060" s="93">
        <v>3057.0</v>
      </c>
      <c r="B3060" s="94" t="s">
        <v>6545</v>
      </c>
      <c r="C3060" s="93" t="s">
        <v>141</v>
      </c>
      <c r="D3060" s="93" t="s">
        <v>6546</v>
      </c>
      <c r="E3060" s="95">
        <v>44.19</v>
      </c>
      <c r="F3060" s="93" t="s">
        <v>85</v>
      </c>
      <c r="G3060" s="93" t="s">
        <v>606</v>
      </c>
      <c r="H3060" s="96">
        <v>1963375.75</v>
      </c>
      <c r="I3060" s="93">
        <v>1.0</v>
      </c>
      <c r="J3060" s="97">
        <v>2.4</v>
      </c>
      <c r="K3060" s="94">
        <v>2023.0</v>
      </c>
      <c r="L3060" s="93" t="s">
        <v>630</v>
      </c>
      <c r="M3060" s="93">
        <v>2023.0</v>
      </c>
      <c r="N3060" s="93" t="s">
        <v>145</v>
      </c>
      <c r="O3060" s="65" t="str">
        <f t="shared" si="1"/>
        <v>139503390001</v>
      </c>
      <c r="P3060" s="65">
        <f t="shared" si="2"/>
        <v>0</v>
      </c>
      <c r="Q3060" s="65">
        <f t="shared" si="3"/>
        <v>9</v>
      </c>
      <c r="R3060" s="65" t="str">
        <f t="shared" si="12"/>
        <v>13.950.339/0001-09</v>
      </c>
      <c r="S3060" s="84"/>
      <c r="T3060" s="84" t="str">
        <f t="shared" si="10"/>
        <v/>
      </c>
      <c r="U3060" s="84" t="str">
        <f t="shared" si="11"/>
        <v/>
      </c>
      <c r="V3060" s="65" t="str">
        <f t="shared" si="5"/>
        <v/>
      </c>
      <c r="W3060" s="84"/>
      <c r="X3060" s="84"/>
      <c r="Y3060" s="85"/>
      <c r="Z3060" s="85"/>
      <c r="AA3060" s="65" t="str">
        <f t="shared" si="6"/>
        <v/>
      </c>
      <c r="AB3060" s="65" t="str">
        <f t="shared" si="7"/>
        <v/>
      </c>
      <c r="AC3060" s="86"/>
      <c r="AD3060" s="87" t="str">
        <f t="shared" si="8"/>
        <v/>
      </c>
      <c r="AE3060" s="84"/>
      <c r="AF3060" s="86">
        <f>IF(AC3060&gt;0,AC3060,'⚙️ Config'!$B$10)</f>
        <v>0.0075</v>
      </c>
      <c r="AG3060" s="88">
        <f t="shared" si="9"/>
        <v>14725.31813</v>
      </c>
      <c r="AH3060" s="88">
        <f>AG3060*'⚙️ Config'!$B$11</f>
        <v>73626.59063</v>
      </c>
      <c r="AI3060" s="88">
        <f>AH3060*'⚙️ Config'!$B$12</f>
        <v>22087.97719</v>
      </c>
      <c r="AJ3060" s="64"/>
      <c r="AK3060" s="84"/>
      <c r="AL3060" s="84"/>
      <c r="AM3060" s="84"/>
      <c r="AN3060" s="84"/>
      <c r="AO3060" s="84"/>
      <c r="AP3060" s="84"/>
      <c r="AQ3060" s="84"/>
    </row>
    <row r="3061" ht="15.0" customHeight="1">
      <c r="A3061" s="93">
        <v>3058.0</v>
      </c>
      <c r="B3061" s="94" t="s">
        <v>6547</v>
      </c>
      <c r="C3061" s="93" t="s">
        <v>154</v>
      </c>
      <c r="D3061" s="93" t="s">
        <v>6548</v>
      </c>
      <c r="E3061" s="95">
        <v>38.97</v>
      </c>
      <c r="F3061" s="93" t="s">
        <v>85</v>
      </c>
      <c r="G3061" s="93" t="s">
        <v>606</v>
      </c>
      <c r="H3061" s="96">
        <v>1947674.1</v>
      </c>
      <c r="I3061" s="93">
        <v>1.0</v>
      </c>
      <c r="J3061" s="97">
        <v>3.2</v>
      </c>
      <c r="K3061" s="94">
        <v>2023.0</v>
      </c>
      <c r="L3061" s="93" t="s">
        <v>202</v>
      </c>
      <c r="M3061" s="93">
        <v>2023.0</v>
      </c>
      <c r="N3061" s="93" t="s">
        <v>161</v>
      </c>
      <c r="O3061" s="65" t="str">
        <f t="shared" si="1"/>
        <v>400640450001</v>
      </c>
      <c r="P3061" s="65">
        <f t="shared" si="2"/>
        <v>4</v>
      </c>
      <c r="Q3061" s="65">
        <f t="shared" si="3"/>
        <v>4</v>
      </c>
      <c r="R3061" s="65" t="str">
        <f t="shared" si="12"/>
        <v>40.064.045/0001-44</v>
      </c>
      <c r="S3061" s="84"/>
      <c r="T3061" s="84" t="str">
        <f t="shared" si="10"/>
        <v/>
      </c>
      <c r="U3061" s="84" t="str">
        <f t="shared" si="11"/>
        <v/>
      </c>
      <c r="V3061" s="65" t="str">
        <f t="shared" si="5"/>
        <v/>
      </c>
      <c r="W3061" s="84"/>
      <c r="X3061" s="84"/>
      <c r="Y3061" s="85"/>
      <c r="Z3061" s="85"/>
      <c r="AA3061" s="65" t="str">
        <f t="shared" si="6"/>
        <v/>
      </c>
      <c r="AB3061" s="65" t="str">
        <f t="shared" si="7"/>
        <v/>
      </c>
      <c r="AC3061" s="86"/>
      <c r="AD3061" s="87" t="str">
        <f t="shared" si="8"/>
        <v/>
      </c>
      <c r="AE3061" s="84"/>
      <c r="AF3061" s="86">
        <f>IF(AC3061&gt;0,AC3061,'⚙️ Config'!$B$10)</f>
        <v>0.0075</v>
      </c>
      <c r="AG3061" s="88">
        <f t="shared" si="9"/>
        <v>14607.55575</v>
      </c>
      <c r="AH3061" s="88">
        <f>AG3061*'⚙️ Config'!$B$11</f>
        <v>73037.77875</v>
      </c>
      <c r="AI3061" s="88">
        <f>AH3061*'⚙️ Config'!$B$12</f>
        <v>21911.33363</v>
      </c>
      <c r="AJ3061" s="64"/>
      <c r="AK3061" s="84"/>
      <c r="AL3061" s="84"/>
      <c r="AM3061" s="84"/>
      <c r="AN3061" s="84"/>
      <c r="AO3061" s="84"/>
      <c r="AP3061" s="84"/>
      <c r="AQ3061" s="84"/>
    </row>
    <row r="3062" ht="15.0" customHeight="1">
      <c r="A3062" s="93">
        <v>3059.0</v>
      </c>
      <c r="B3062" s="94" t="s">
        <v>6549</v>
      </c>
      <c r="C3062" s="93" t="s">
        <v>141</v>
      </c>
      <c r="D3062" s="93" t="s">
        <v>6550</v>
      </c>
      <c r="E3062" s="95">
        <v>37.13</v>
      </c>
      <c r="F3062" s="93" t="s">
        <v>85</v>
      </c>
      <c r="G3062" s="93" t="s">
        <v>606</v>
      </c>
      <c r="H3062" s="96">
        <v>1945429.38</v>
      </c>
      <c r="I3062" s="93">
        <v>1.0</v>
      </c>
      <c r="J3062" s="97">
        <v>3.6</v>
      </c>
      <c r="K3062" s="94">
        <v>2022.0</v>
      </c>
      <c r="L3062" s="93" t="s">
        <v>448</v>
      </c>
      <c r="M3062" s="93">
        <v>2022.0</v>
      </c>
      <c r="N3062" s="93" t="s">
        <v>161</v>
      </c>
      <c r="O3062" s="65" t="str">
        <f t="shared" si="1"/>
        <v>563236370001</v>
      </c>
      <c r="P3062" s="65">
        <f t="shared" si="2"/>
        <v>7</v>
      </c>
      <c r="Q3062" s="65">
        <f t="shared" si="3"/>
        <v>3</v>
      </c>
      <c r="R3062" s="65" t="str">
        <f t="shared" si="12"/>
        <v>56.323.637/0001-73</v>
      </c>
      <c r="S3062" s="84"/>
      <c r="T3062" s="84" t="str">
        <f t="shared" si="10"/>
        <v/>
      </c>
      <c r="U3062" s="84" t="str">
        <f t="shared" si="11"/>
        <v/>
      </c>
      <c r="V3062" s="65" t="str">
        <f t="shared" si="5"/>
        <v/>
      </c>
      <c r="W3062" s="84"/>
      <c r="X3062" s="84"/>
      <c r="Y3062" s="85"/>
      <c r="Z3062" s="85"/>
      <c r="AA3062" s="65" t="str">
        <f t="shared" si="6"/>
        <v/>
      </c>
      <c r="AB3062" s="65" t="str">
        <f t="shared" si="7"/>
        <v/>
      </c>
      <c r="AC3062" s="86"/>
      <c r="AD3062" s="87" t="str">
        <f t="shared" si="8"/>
        <v/>
      </c>
      <c r="AE3062" s="84"/>
      <c r="AF3062" s="86">
        <f>IF(AC3062&gt;0,AC3062,'⚙️ Config'!$B$10)</f>
        <v>0.0075</v>
      </c>
      <c r="AG3062" s="88">
        <f t="shared" si="9"/>
        <v>14590.72035</v>
      </c>
      <c r="AH3062" s="88">
        <f>AG3062*'⚙️ Config'!$B$11</f>
        <v>72953.60175</v>
      </c>
      <c r="AI3062" s="88">
        <f>AH3062*'⚙️ Config'!$B$12</f>
        <v>21886.08053</v>
      </c>
      <c r="AJ3062" s="64"/>
      <c r="AK3062" s="84"/>
      <c r="AL3062" s="84"/>
      <c r="AM3062" s="84"/>
      <c r="AN3062" s="84"/>
      <c r="AO3062" s="84"/>
      <c r="AP3062" s="84"/>
      <c r="AQ3062" s="84"/>
    </row>
    <row r="3063" ht="15.0" customHeight="1">
      <c r="A3063" s="93">
        <v>3060.0</v>
      </c>
      <c r="B3063" s="94" t="s">
        <v>6551</v>
      </c>
      <c r="C3063" s="93" t="s">
        <v>141</v>
      </c>
      <c r="D3063" s="93" t="s">
        <v>6552</v>
      </c>
      <c r="E3063" s="95">
        <v>62.96</v>
      </c>
      <c r="F3063" s="93" t="s">
        <v>85</v>
      </c>
      <c r="G3063" s="93" t="s">
        <v>606</v>
      </c>
      <c r="H3063" s="96">
        <v>1945130.98</v>
      </c>
      <c r="I3063" s="93">
        <v>1.0</v>
      </c>
      <c r="J3063" s="97">
        <v>2.6</v>
      </c>
      <c r="K3063" s="94">
        <v>2025.0</v>
      </c>
      <c r="L3063" s="93" t="s">
        <v>448</v>
      </c>
      <c r="M3063" s="93">
        <v>2023.0</v>
      </c>
      <c r="N3063" s="93" t="s">
        <v>208</v>
      </c>
      <c r="O3063" s="65" t="str">
        <f t="shared" si="1"/>
        <v>271177840001</v>
      </c>
      <c r="P3063" s="65">
        <f t="shared" si="2"/>
        <v>9</v>
      </c>
      <c r="Q3063" s="65">
        <f t="shared" si="3"/>
        <v>9</v>
      </c>
      <c r="R3063" s="65" t="str">
        <f t="shared" si="12"/>
        <v>27.117.784/0001-99</v>
      </c>
      <c r="S3063" s="84"/>
      <c r="T3063" s="84" t="str">
        <f t="shared" si="10"/>
        <v/>
      </c>
      <c r="U3063" s="84" t="str">
        <f t="shared" si="11"/>
        <v/>
      </c>
      <c r="V3063" s="65" t="str">
        <f t="shared" si="5"/>
        <v/>
      </c>
      <c r="W3063" s="84"/>
      <c r="X3063" s="84"/>
      <c r="Y3063" s="85"/>
      <c r="Z3063" s="85"/>
      <c r="AA3063" s="65" t="str">
        <f t="shared" si="6"/>
        <v/>
      </c>
      <c r="AB3063" s="65" t="str">
        <f t="shared" si="7"/>
        <v/>
      </c>
      <c r="AC3063" s="86"/>
      <c r="AD3063" s="87" t="str">
        <f t="shared" si="8"/>
        <v/>
      </c>
      <c r="AE3063" s="84"/>
      <c r="AF3063" s="86">
        <f>IF(AC3063&gt;0,AC3063,'⚙️ Config'!$B$10)</f>
        <v>0.0075</v>
      </c>
      <c r="AG3063" s="88">
        <f t="shared" si="9"/>
        <v>14588.48235</v>
      </c>
      <c r="AH3063" s="88">
        <f>AG3063*'⚙️ Config'!$B$11</f>
        <v>72942.41175</v>
      </c>
      <c r="AI3063" s="88">
        <f>AH3063*'⚙️ Config'!$B$12</f>
        <v>21882.72353</v>
      </c>
      <c r="AJ3063" s="64"/>
      <c r="AK3063" s="84"/>
      <c r="AL3063" s="84"/>
      <c r="AM3063" s="84"/>
      <c r="AN3063" s="84"/>
      <c r="AO3063" s="84"/>
      <c r="AP3063" s="84"/>
      <c r="AQ3063" s="84"/>
    </row>
    <row r="3064" ht="15.0" customHeight="1">
      <c r="A3064" s="93">
        <v>3061.0</v>
      </c>
      <c r="B3064" s="94" t="s">
        <v>6553</v>
      </c>
      <c r="C3064" s="93" t="s">
        <v>141</v>
      </c>
      <c r="D3064" s="93" t="s">
        <v>6554</v>
      </c>
      <c r="E3064" s="95">
        <v>37.55</v>
      </c>
      <c r="F3064" s="93" t="s">
        <v>85</v>
      </c>
      <c r="G3064" s="93" t="s">
        <v>606</v>
      </c>
      <c r="H3064" s="96">
        <v>1944061.19</v>
      </c>
      <c r="I3064" s="93">
        <v>1.0</v>
      </c>
      <c r="J3064" s="97">
        <v>3.5</v>
      </c>
      <c r="K3064" s="94">
        <v>2022.0</v>
      </c>
      <c r="L3064" s="93" t="s">
        <v>630</v>
      </c>
      <c r="M3064" s="93">
        <v>2022.0</v>
      </c>
      <c r="N3064" s="93" t="s">
        <v>145</v>
      </c>
      <c r="O3064" s="65" t="str">
        <f t="shared" si="1"/>
        <v>224887970001</v>
      </c>
      <c r="P3064" s="65">
        <f t="shared" si="2"/>
        <v>5</v>
      </c>
      <c r="Q3064" s="65">
        <f t="shared" si="3"/>
        <v>0</v>
      </c>
      <c r="R3064" s="65" t="str">
        <f t="shared" si="12"/>
        <v>22.488.797/0001-50</v>
      </c>
      <c r="S3064" s="84"/>
      <c r="T3064" s="84" t="str">
        <f t="shared" si="10"/>
        <v/>
      </c>
      <c r="U3064" s="84" t="str">
        <f t="shared" si="11"/>
        <v/>
      </c>
      <c r="V3064" s="65" t="str">
        <f t="shared" si="5"/>
        <v/>
      </c>
      <c r="W3064" s="84"/>
      <c r="X3064" s="84"/>
      <c r="Y3064" s="85"/>
      <c r="Z3064" s="85"/>
      <c r="AA3064" s="65" t="str">
        <f t="shared" si="6"/>
        <v/>
      </c>
      <c r="AB3064" s="65" t="str">
        <f t="shared" si="7"/>
        <v/>
      </c>
      <c r="AC3064" s="86"/>
      <c r="AD3064" s="87" t="str">
        <f t="shared" si="8"/>
        <v/>
      </c>
      <c r="AE3064" s="84"/>
      <c r="AF3064" s="86">
        <f>IF(AC3064&gt;0,AC3064,'⚙️ Config'!$B$10)</f>
        <v>0.0075</v>
      </c>
      <c r="AG3064" s="88">
        <f t="shared" si="9"/>
        <v>14580.45893</v>
      </c>
      <c r="AH3064" s="88">
        <f>AG3064*'⚙️ Config'!$B$11</f>
        <v>72902.29463</v>
      </c>
      <c r="AI3064" s="88">
        <f>AH3064*'⚙️ Config'!$B$12</f>
        <v>21870.68839</v>
      </c>
      <c r="AJ3064" s="64"/>
      <c r="AK3064" s="84"/>
      <c r="AL3064" s="84"/>
      <c r="AM3064" s="84"/>
      <c r="AN3064" s="84"/>
      <c r="AO3064" s="84"/>
      <c r="AP3064" s="84"/>
      <c r="AQ3064" s="84"/>
    </row>
    <row r="3065" ht="15.0" customHeight="1">
      <c r="A3065" s="93">
        <v>3062.0</v>
      </c>
      <c r="B3065" s="94" t="s">
        <v>6555</v>
      </c>
      <c r="C3065" s="93" t="s">
        <v>141</v>
      </c>
      <c r="D3065" s="93" t="s">
        <v>6556</v>
      </c>
      <c r="E3065" s="95">
        <v>38.0</v>
      </c>
      <c r="F3065" s="93" t="s">
        <v>85</v>
      </c>
      <c r="G3065" s="93" t="s">
        <v>606</v>
      </c>
      <c r="H3065" s="96">
        <v>1941159.86</v>
      </c>
      <c r="I3065" s="93">
        <v>1.0</v>
      </c>
      <c r="J3065" s="97">
        <v>3.4</v>
      </c>
      <c r="K3065" s="94">
        <v>2022.0</v>
      </c>
      <c r="L3065" s="93" t="s">
        <v>630</v>
      </c>
      <c r="M3065" s="93">
        <v>2022.0</v>
      </c>
      <c r="N3065" s="93" t="s">
        <v>161</v>
      </c>
      <c r="O3065" s="65" t="str">
        <f t="shared" si="1"/>
        <v>007432620001</v>
      </c>
      <c r="P3065" s="65">
        <f t="shared" si="2"/>
        <v>4</v>
      </c>
      <c r="Q3065" s="65">
        <f t="shared" si="3"/>
        <v>6</v>
      </c>
      <c r="R3065" s="65" t="str">
        <f t="shared" si="12"/>
        <v>00.743.262/0001-46</v>
      </c>
      <c r="S3065" s="84"/>
      <c r="T3065" s="84" t="str">
        <f t="shared" si="10"/>
        <v/>
      </c>
      <c r="U3065" s="84" t="str">
        <f t="shared" si="11"/>
        <v/>
      </c>
      <c r="V3065" s="65" t="str">
        <f t="shared" si="5"/>
        <v/>
      </c>
      <c r="W3065" s="84"/>
      <c r="X3065" s="84"/>
      <c r="Y3065" s="85"/>
      <c r="Z3065" s="85"/>
      <c r="AA3065" s="65" t="str">
        <f t="shared" si="6"/>
        <v/>
      </c>
      <c r="AB3065" s="65" t="str">
        <f t="shared" si="7"/>
        <v/>
      </c>
      <c r="AC3065" s="86"/>
      <c r="AD3065" s="87" t="str">
        <f t="shared" si="8"/>
        <v/>
      </c>
      <c r="AE3065" s="84"/>
      <c r="AF3065" s="86">
        <f>IF(AC3065&gt;0,AC3065,'⚙️ Config'!$B$10)</f>
        <v>0.0075</v>
      </c>
      <c r="AG3065" s="88">
        <f t="shared" si="9"/>
        <v>14558.69895</v>
      </c>
      <c r="AH3065" s="88">
        <f>AG3065*'⚙️ Config'!$B$11</f>
        <v>72793.49475</v>
      </c>
      <c r="AI3065" s="88">
        <f>AH3065*'⚙️ Config'!$B$12</f>
        <v>21838.04843</v>
      </c>
      <c r="AJ3065" s="64"/>
      <c r="AK3065" s="84"/>
      <c r="AL3065" s="84"/>
      <c r="AM3065" s="84"/>
      <c r="AN3065" s="84"/>
      <c r="AO3065" s="84"/>
      <c r="AP3065" s="84"/>
      <c r="AQ3065" s="84"/>
    </row>
    <row r="3066" ht="15.0" customHeight="1">
      <c r="A3066" s="93">
        <v>3063.0</v>
      </c>
      <c r="B3066" s="94" t="s">
        <v>6557</v>
      </c>
      <c r="C3066" s="93" t="s">
        <v>141</v>
      </c>
      <c r="D3066" s="93" t="s">
        <v>6558</v>
      </c>
      <c r="E3066" s="95">
        <v>41.26</v>
      </c>
      <c r="F3066" s="93" t="s">
        <v>85</v>
      </c>
      <c r="G3066" s="93" t="s">
        <v>606</v>
      </c>
      <c r="H3066" s="96">
        <v>1940082.62</v>
      </c>
      <c r="I3066" s="93">
        <v>1.0</v>
      </c>
      <c r="J3066" s="97">
        <v>2.8</v>
      </c>
      <c r="K3066" s="94">
        <v>2023.0</v>
      </c>
      <c r="L3066" s="93" t="s">
        <v>630</v>
      </c>
      <c r="M3066" s="93">
        <v>2023.0</v>
      </c>
      <c r="N3066" s="93" t="s">
        <v>161</v>
      </c>
      <c r="O3066" s="65" t="str">
        <f t="shared" si="1"/>
        <v>027477280001</v>
      </c>
      <c r="P3066" s="65">
        <f t="shared" si="2"/>
        <v>0</v>
      </c>
      <c r="Q3066" s="65">
        <f t="shared" si="3"/>
        <v>7</v>
      </c>
      <c r="R3066" s="65" t="str">
        <f t="shared" si="12"/>
        <v>02.747.728/0001-07</v>
      </c>
      <c r="S3066" s="84"/>
      <c r="T3066" s="84" t="str">
        <f t="shared" si="10"/>
        <v/>
      </c>
      <c r="U3066" s="84" t="str">
        <f t="shared" si="11"/>
        <v/>
      </c>
      <c r="V3066" s="65" t="str">
        <f t="shared" si="5"/>
        <v/>
      </c>
      <c r="W3066" s="84"/>
      <c r="X3066" s="84"/>
      <c r="Y3066" s="85"/>
      <c r="Z3066" s="85"/>
      <c r="AA3066" s="65" t="str">
        <f t="shared" si="6"/>
        <v/>
      </c>
      <c r="AB3066" s="65" t="str">
        <f t="shared" si="7"/>
        <v/>
      </c>
      <c r="AC3066" s="86"/>
      <c r="AD3066" s="87" t="str">
        <f t="shared" si="8"/>
        <v/>
      </c>
      <c r="AE3066" s="84"/>
      <c r="AF3066" s="86">
        <f>IF(AC3066&gt;0,AC3066,'⚙️ Config'!$B$10)</f>
        <v>0.0075</v>
      </c>
      <c r="AG3066" s="88">
        <f t="shared" si="9"/>
        <v>14550.61965</v>
      </c>
      <c r="AH3066" s="88">
        <f>AG3066*'⚙️ Config'!$B$11</f>
        <v>72753.09825</v>
      </c>
      <c r="AI3066" s="88">
        <f>AH3066*'⚙️ Config'!$B$12</f>
        <v>21825.92948</v>
      </c>
      <c r="AJ3066" s="64"/>
      <c r="AK3066" s="84"/>
      <c r="AL3066" s="84"/>
      <c r="AM3066" s="84"/>
      <c r="AN3066" s="84"/>
      <c r="AO3066" s="84"/>
      <c r="AP3066" s="84"/>
      <c r="AQ3066" s="84"/>
    </row>
    <row r="3067" ht="15.0" customHeight="1">
      <c r="A3067" s="93">
        <v>3064.0</v>
      </c>
      <c r="B3067" s="94" t="s">
        <v>6559</v>
      </c>
      <c r="C3067" s="93" t="s">
        <v>154</v>
      </c>
      <c r="D3067" s="93" t="s">
        <v>6560</v>
      </c>
      <c r="E3067" s="95">
        <v>41.93</v>
      </c>
      <c r="F3067" s="93" t="s">
        <v>85</v>
      </c>
      <c r="G3067" s="93" t="s">
        <v>606</v>
      </c>
      <c r="H3067" s="96">
        <v>1931276.92</v>
      </c>
      <c r="I3067" s="93">
        <v>1.0</v>
      </c>
      <c r="J3067" s="97">
        <v>2.7</v>
      </c>
      <c r="K3067" s="94">
        <v>2023.0</v>
      </c>
      <c r="L3067" s="93" t="s">
        <v>295</v>
      </c>
      <c r="M3067" s="93">
        <v>2023.0</v>
      </c>
      <c r="N3067" s="93" t="s">
        <v>161</v>
      </c>
      <c r="O3067" s="65" t="str">
        <f t="shared" si="1"/>
        <v>114714150001</v>
      </c>
      <c r="P3067" s="65">
        <f t="shared" si="2"/>
        <v>6</v>
      </c>
      <c r="Q3067" s="65">
        <f t="shared" si="3"/>
        <v>0</v>
      </c>
      <c r="R3067" s="65" t="str">
        <f t="shared" si="12"/>
        <v>11.471.415/0001-60</v>
      </c>
      <c r="S3067" s="84"/>
      <c r="T3067" s="84" t="str">
        <f t="shared" si="10"/>
        <v/>
      </c>
      <c r="U3067" s="84" t="str">
        <f t="shared" si="11"/>
        <v/>
      </c>
      <c r="V3067" s="65" t="str">
        <f t="shared" si="5"/>
        <v/>
      </c>
      <c r="W3067" s="84"/>
      <c r="X3067" s="84"/>
      <c r="Y3067" s="85"/>
      <c r="Z3067" s="85"/>
      <c r="AA3067" s="65" t="str">
        <f t="shared" si="6"/>
        <v/>
      </c>
      <c r="AB3067" s="65" t="str">
        <f t="shared" si="7"/>
        <v/>
      </c>
      <c r="AC3067" s="86"/>
      <c r="AD3067" s="87" t="str">
        <f t="shared" si="8"/>
        <v/>
      </c>
      <c r="AE3067" s="84"/>
      <c r="AF3067" s="86">
        <f>IF(AC3067&gt;0,AC3067,'⚙️ Config'!$B$10)</f>
        <v>0.0075</v>
      </c>
      <c r="AG3067" s="88">
        <f t="shared" si="9"/>
        <v>14484.5769</v>
      </c>
      <c r="AH3067" s="88">
        <f>AG3067*'⚙️ Config'!$B$11</f>
        <v>72422.8845</v>
      </c>
      <c r="AI3067" s="88">
        <f>AH3067*'⚙️ Config'!$B$12</f>
        <v>21726.86535</v>
      </c>
      <c r="AJ3067" s="64"/>
      <c r="AK3067" s="84"/>
      <c r="AL3067" s="84"/>
      <c r="AM3067" s="84"/>
      <c r="AN3067" s="84"/>
      <c r="AO3067" s="84"/>
      <c r="AP3067" s="84"/>
      <c r="AQ3067" s="84"/>
    </row>
    <row r="3068" ht="15.0" customHeight="1">
      <c r="A3068" s="93">
        <v>3065.0</v>
      </c>
      <c r="B3068" s="94" t="s">
        <v>6561</v>
      </c>
      <c r="C3068" s="93" t="s">
        <v>141</v>
      </c>
      <c r="D3068" s="93" t="s">
        <v>6562</v>
      </c>
      <c r="E3068" s="95">
        <v>45.98</v>
      </c>
      <c r="F3068" s="93" t="s">
        <v>85</v>
      </c>
      <c r="G3068" s="93" t="s">
        <v>606</v>
      </c>
      <c r="H3068" s="96">
        <v>1931232.44</v>
      </c>
      <c r="I3068" s="93">
        <v>1.0</v>
      </c>
      <c r="J3068" s="97">
        <v>2.2</v>
      </c>
      <c r="K3068" s="94">
        <v>2023.0</v>
      </c>
      <c r="L3068" s="93" t="s">
        <v>448</v>
      </c>
      <c r="M3068" s="93">
        <v>2023.0</v>
      </c>
      <c r="N3068" s="93" t="s">
        <v>145</v>
      </c>
      <c r="O3068" s="65" t="str">
        <f t="shared" si="1"/>
        <v>614889040001</v>
      </c>
      <c r="P3068" s="65">
        <f t="shared" si="2"/>
        <v>0</v>
      </c>
      <c r="Q3068" s="65">
        <f t="shared" si="3"/>
        <v>0</v>
      </c>
      <c r="R3068" s="65" t="str">
        <f t="shared" si="12"/>
        <v>61.488.904/0001-00</v>
      </c>
      <c r="S3068" s="84"/>
      <c r="T3068" s="84" t="str">
        <f t="shared" si="10"/>
        <v/>
      </c>
      <c r="U3068" s="84" t="str">
        <f t="shared" si="11"/>
        <v/>
      </c>
      <c r="V3068" s="65" t="str">
        <f t="shared" si="5"/>
        <v/>
      </c>
      <c r="W3068" s="84"/>
      <c r="X3068" s="84"/>
      <c r="Y3068" s="85"/>
      <c r="Z3068" s="85"/>
      <c r="AA3068" s="65" t="str">
        <f t="shared" si="6"/>
        <v/>
      </c>
      <c r="AB3068" s="65" t="str">
        <f t="shared" si="7"/>
        <v/>
      </c>
      <c r="AC3068" s="86"/>
      <c r="AD3068" s="87" t="str">
        <f t="shared" si="8"/>
        <v/>
      </c>
      <c r="AE3068" s="84"/>
      <c r="AF3068" s="86">
        <f>IF(AC3068&gt;0,AC3068,'⚙️ Config'!$B$10)</f>
        <v>0.0075</v>
      </c>
      <c r="AG3068" s="88">
        <f t="shared" si="9"/>
        <v>14484.2433</v>
      </c>
      <c r="AH3068" s="88">
        <f>AG3068*'⚙️ Config'!$B$11</f>
        <v>72421.2165</v>
      </c>
      <c r="AI3068" s="88">
        <f>AH3068*'⚙️ Config'!$B$12</f>
        <v>21726.36495</v>
      </c>
      <c r="AJ3068" s="64"/>
      <c r="AK3068" s="84"/>
      <c r="AL3068" s="84"/>
      <c r="AM3068" s="84"/>
      <c r="AN3068" s="84"/>
      <c r="AO3068" s="84"/>
      <c r="AP3068" s="84"/>
      <c r="AQ3068" s="84"/>
    </row>
    <row r="3069" ht="15.0" customHeight="1">
      <c r="A3069" s="93">
        <v>3066.0</v>
      </c>
      <c r="B3069" s="94" t="s">
        <v>6563</v>
      </c>
      <c r="C3069" s="93" t="s">
        <v>141</v>
      </c>
      <c r="D3069" s="93" t="s">
        <v>6564</v>
      </c>
      <c r="E3069" s="95">
        <v>40.05</v>
      </c>
      <c r="F3069" s="93" t="s">
        <v>85</v>
      </c>
      <c r="G3069" s="93" t="s">
        <v>606</v>
      </c>
      <c r="H3069" s="96">
        <v>1930052.92</v>
      </c>
      <c r="I3069" s="93">
        <v>1.0</v>
      </c>
      <c r="J3069" s="97">
        <v>3.0</v>
      </c>
      <c r="K3069" s="94">
        <v>2023.0</v>
      </c>
      <c r="L3069" s="93" t="s">
        <v>448</v>
      </c>
      <c r="M3069" s="93">
        <v>2023.0</v>
      </c>
      <c r="N3069" s="93" t="s">
        <v>145</v>
      </c>
      <c r="O3069" s="65" t="str">
        <f t="shared" si="1"/>
        <v>581283310001</v>
      </c>
      <c r="P3069" s="65">
        <f t="shared" si="2"/>
        <v>9</v>
      </c>
      <c r="Q3069" s="65">
        <f t="shared" si="3"/>
        <v>1</v>
      </c>
      <c r="R3069" s="65" t="str">
        <f t="shared" si="12"/>
        <v>58.128.331/0001-91</v>
      </c>
      <c r="S3069" s="84"/>
      <c r="T3069" s="84" t="str">
        <f t="shared" si="10"/>
        <v/>
      </c>
      <c r="U3069" s="84" t="str">
        <f t="shared" si="11"/>
        <v/>
      </c>
      <c r="V3069" s="65" t="str">
        <f t="shared" si="5"/>
        <v/>
      </c>
      <c r="W3069" s="84"/>
      <c r="X3069" s="84"/>
      <c r="Y3069" s="85"/>
      <c r="Z3069" s="85"/>
      <c r="AA3069" s="65" t="str">
        <f t="shared" si="6"/>
        <v/>
      </c>
      <c r="AB3069" s="65" t="str">
        <f t="shared" si="7"/>
        <v/>
      </c>
      <c r="AC3069" s="86"/>
      <c r="AD3069" s="87" t="str">
        <f t="shared" si="8"/>
        <v/>
      </c>
      <c r="AE3069" s="84"/>
      <c r="AF3069" s="86">
        <f>IF(AC3069&gt;0,AC3069,'⚙️ Config'!$B$10)</f>
        <v>0.0075</v>
      </c>
      <c r="AG3069" s="88">
        <f t="shared" si="9"/>
        <v>14475.3969</v>
      </c>
      <c r="AH3069" s="88">
        <f>AG3069*'⚙️ Config'!$B$11</f>
        <v>72376.9845</v>
      </c>
      <c r="AI3069" s="88">
        <f>AH3069*'⚙️ Config'!$B$12</f>
        <v>21713.09535</v>
      </c>
      <c r="AJ3069" s="64"/>
      <c r="AK3069" s="84"/>
      <c r="AL3069" s="84"/>
      <c r="AM3069" s="84"/>
      <c r="AN3069" s="84"/>
      <c r="AO3069" s="84"/>
      <c r="AP3069" s="84"/>
      <c r="AQ3069" s="84"/>
    </row>
    <row r="3070" ht="15.0" customHeight="1">
      <c r="A3070" s="93">
        <v>3067.0</v>
      </c>
      <c r="B3070" s="94" t="s">
        <v>6565</v>
      </c>
      <c r="C3070" s="93" t="s">
        <v>141</v>
      </c>
      <c r="D3070" s="93" t="s">
        <v>6566</v>
      </c>
      <c r="E3070" s="95">
        <v>44.19</v>
      </c>
      <c r="F3070" s="93" t="s">
        <v>85</v>
      </c>
      <c r="G3070" s="93" t="s">
        <v>606</v>
      </c>
      <c r="H3070" s="96">
        <v>1929037.6</v>
      </c>
      <c r="I3070" s="93">
        <v>1.0</v>
      </c>
      <c r="J3070" s="97">
        <v>2.4</v>
      </c>
      <c r="K3070" s="94">
        <v>2023.0</v>
      </c>
      <c r="L3070" s="93" t="s">
        <v>197</v>
      </c>
      <c r="M3070" s="93">
        <v>2023.0</v>
      </c>
      <c r="N3070" s="93" t="s">
        <v>145</v>
      </c>
      <c r="O3070" s="65" t="str">
        <f t="shared" si="1"/>
        <v>744614840001</v>
      </c>
      <c r="P3070" s="65">
        <f t="shared" si="2"/>
        <v>0</v>
      </c>
      <c r="Q3070" s="65">
        <f t="shared" si="3"/>
        <v>2</v>
      </c>
      <c r="R3070" s="65" t="str">
        <f t="shared" si="12"/>
        <v>74.461.484/0001-02</v>
      </c>
      <c r="S3070" s="84"/>
      <c r="T3070" s="84" t="str">
        <f t="shared" si="10"/>
        <v/>
      </c>
      <c r="U3070" s="84" t="str">
        <f t="shared" si="11"/>
        <v/>
      </c>
      <c r="V3070" s="65" t="str">
        <f t="shared" si="5"/>
        <v/>
      </c>
      <c r="W3070" s="84"/>
      <c r="X3070" s="84"/>
      <c r="Y3070" s="85"/>
      <c r="Z3070" s="85"/>
      <c r="AA3070" s="65" t="str">
        <f t="shared" si="6"/>
        <v/>
      </c>
      <c r="AB3070" s="65" t="str">
        <f t="shared" si="7"/>
        <v/>
      </c>
      <c r="AC3070" s="86"/>
      <c r="AD3070" s="87" t="str">
        <f t="shared" si="8"/>
        <v/>
      </c>
      <c r="AE3070" s="84"/>
      <c r="AF3070" s="86">
        <f>IF(AC3070&gt;0,AC3070,'⚙️ Config'!$B$10)</f>
        <v>0.0075</v>
      </c>
      <c r="AG3070" s="88">
        <f t="shared" si="9"/>
        <v>14467.782</v>
      </c>
      <c r="AH3070" s="88">
        <f>AG3070*'⚙️ Config'!$B$11</f>
        <v>72338.91</v>
      </c>
      <c r="AI3070" s="88">
        <f>AH3070*'⚙️ Config'!$B$12</f>
        <v>21701.673</v>
      </c>
      <c r="AJ3070" s="64"/>
      <c r="AK3070" s="84"/>
      <c r="AL3070" s="84"/>
      <c r="AM3070" s="84"/>
      <c r="AN3070" s="84"/>
      <c r="AO3070" s="84"/>
      <c r="AP3070" s="84"/>
      <c r="AQ3070" s="84"/>
    </row>
    <row r="3071" ht="15.0" customHeight="1">
      <c r="A3071" s="93">
        <v>3068.0</v>
      </c>
      <c r="B3071" s="94" t="s">
        <v>6567</v>
      </c>
      <c r="C3071" s="93" t="s">
        <v>141</v>
      </c>
      <c r="D3071" s="93" t="s">
        <v>6568</v>
      </c>
      <c r="E3071" s="95">
        <v>72.21</v>
      </c>
      <c r="F3071" s="93" t="s">
        <v>85</v>
      </c>
      <c r="G3071" s="93" t="s">
        <v>606</v>
      </c>
      <c r="H3071" s="96">
        <v>1924073.18</v>
      </c>
      <c r="I3071" s="93">
        <v>1.0</v>
      </c>
      <c r="J3071" s="97">
        <v>3.8</v>
      </c>
      <c r="K3071" s="94">
        <v>2025.0</v>
      </c>
      <c r="L3071" s="93" t="s">
        <v>268</v>
      </c>
      <c r="M3071" s="93">
        <v>2022.0</v>
      </c>
      <c r="N3071" s="93" t="s">
        <v>208</v>
      </c>
      <c r="O3071" s="65" t="str">
        <f t="shared" si="1"/>
        <v>178567760001</v>
      </c>
      <c r="P3071" s="65">
        <f t="shared" si="2"/>
        <v>0</v>
      </c>
      <c r="Q3071" s="65">
        <f t="shared" si="3"/>
        <v>0</v>
      </c>
      <c r="R3071" s="65" t="str">
        <f t="shared" si="12"/>
        <v>17.856.776/0001-00</v>
      </c>
      <c r="S3071" s="84"/>
      <c r="T3071" s="84" t="str">
        <f t="shared" si="10"/>
        <v/>
      </c>
      <c r="U3071" s="84" t="str">
        <f t="shared" si="11"/>
        <v/>
      </c>
      <c r="V3071" s="65" t="str">
        <f t="shared" si="5"/>
        <v/>
      </c>
      <c r="W3071" s="84"/>
      <c r="X3071" s="84"/>
      <c r="Y3071" s="85"/>
      <c r="Z3071" s="85"/>
      <c r="AA3071" s="65" t="str">
        <f t="shared" si="6"/>
        <v/>
      </c>
      <c r="AB3071" s="65" t="str">
        <f t="shared" si="7"/>
        <v/>
      </c>
      <c r="AC3071" s="86"/>
      <c r="AD3071" s="87" t="str">
        <f t="shared" si="8"/>
        <v/>
      </c>
      <c r="AE3071" s="84"/>
      <c r="AF3071" s="86">
        <f>IF(AC3071&gt;0,AC3071,'⚙️ Config'!$B$10)</f>
        <v>0.0075</v>
      </c>
      <c r="AG3071" s="88">
        <f t="shared" si="9"/>
        <v>14430.54885</v>
      </c>
      <c r="AH3071" s="88">
        <f>AG3071*'⚙️ Config'!$B$11</f>
        <v>72152.74425</v>
      </c>
      <c r="AI3071" s="88">
        <f>AH3071*'⚙️ Config'!$B$12</f>
        <v>21645.82328</v>
      </c>
      <c r="AJ3071" s="64"/>
      <c r="AK3071" s="84"/>
      <c r="AL3071" s="84"/>
      <c r="AM3071" s="84"/>
      <c r="AN3071" s="84"/>
      <c r="AO3071" s="84"/>
      <c r="AP3071" s="84"/>
      <c r="AQ3071" s="84"/>
    </row>
    <row r="3072" ht="15.0" customHeight="1">
      <c r="A3072" s="93">
        <v>3069.0</v>
      </c>
      <c r="B3072" s="94" t="s">
        <v>6569</v>
      </c>
      <c r="C3072" s="93" t="s">
        <v>141</v>
      </c>
      <c r="D3072" s="93" t="s">
        <v>6570</v>
      </c>
      <c r="E3072" s="95">
        <v>43.38</v>
      </c>
      <c r="F3072" s="93" t="s">
        <v>85</v>
      </c>
      <c r="G3072" s="93" t="s">
        <v>606</v>
      </c>
      <c r="H3072" s="96">
        <v>1924042.83</v>
      </c>
      <c r="I3072" s="93">
        <v>1.0</v>
      </c>
      <c r="J3072" s="97">
        <v>2.5</v>
      </c>
      <c r="K3072" s="94">
        <v>2023.0</v>
      </c>
      <c r="L3072" s="93" t="s">
        <v>177</v>
      </c>
      <c r="M3072" s="93">
        <v>2023.0</v>
      </c>
      <c r="N3072" s="93" t="s">
        <v>161</v>
      </c>
      <c r="O3072" s="65" t="str">
        <f t="shared" si="1"/>
        <v>080212740001</v>
      </c>
      <c r="P3072" s="65">
        <f t="shared" si="2"/>
        <v>7</v>
      </c>
      <c r="Q3072" s="65">
        <f t="shared" si="3"/>
        <v>9</v>
      </c>
      <c r="R3072" s="65" t="str">
        <f t="shared" si="12"/>
        <v>08.021.274/0001-79</v>
      </c>
      <c r="S3072" s="84"/>
      <c r="T3072" s="84" t="str">
        <f t="shared" si="10"/>
        <v/>
      </c>
      <c r="U3072" s="84" t="str">
        <f t="shared" si="11"/>
        <v/>
      </c>
      <c r="V3072" s="65" t="str">
        <f t="shared" si="5"/>
        <v/>
      </c>
      <c r="W3072" s="84"/>
      <c r="X3072" s="84"/>
      <c r="Y3072" s="85"/>
      <c r="Z3072" s="85"/>
      <c r="AA3072" s="65" t="str">
        <f t="shared" si="6"/>
        <v/>
      </c>
      <c r="AB3072" s="65" t="str">
        <f t="shared" si="7"/>
        <v/>
      </c>
      <c r="AC3072" s="86"/>
      <c r="AD3072" s="87" t="str">
        <f t="shared" si="8"/>
        <v/>
      </c>
      <c r="AE3072" s="84"/>
      <c r="AF3072" s="86">
        <f>IF(AC3072&gt;0,AC3072,'⚙️ Config'!$B$10)</f>
        <v>0.0075</v>
      </c>
      <c r="AG3072" s="88">
        <f t="shared" si="9"/>
        <v>14430.32123</v>
      </c>
      <c r="AH3072" s="88">
        <f>AG3072*'⚙️ Config'!$B$11</f>
        <v>72151.60613</v>
      </c>
      <c r="AI3072" s="88">
        <f>AH3072*'⚙️ Config'!$B$12</f>
        <v>21645.48184</v>
      </c>
      <c r="AJ3072" s="64"/>
      <c r="AK3072" s="84"/>
      <c r="AL3072" s="84"/>
      <c r="AM3072" s="84"/>
      <c r="AN3072" s="84"/>
      <c r="AO3072" s="84"/>
      <c r="AP3072" s="84"/>
      <c r="AQ3072" s="84"/>
    </row>
    <row r="3073" ht="15.0" customHeight="1">
      <c r="A3073" s="93">
        <v>3070.0</v>
      </c>
      <c r="B3073" s="94" t="s">
        <v>6571</v>
      </c>
      <c r="C3073" s="93" t="s">
        <v>141</v>
      </c>
      <c r="D3073" s="93" t="s">
        <v>6572</v>
      </c>
      <c r="E3073" s="95">
        <v>46.97</v>
      </c>
      <c r="F3073" s="93" t="s">
        <v>85</v>
      </c>
      <c r="G3073" s="93" t="s">
        <v>606</v>
      </c>
      <c r="H3073" s="96">
        <v>1920069.31</v>
      </c>
      <c r="I3073" s="93">
        <v>1.0</v>
      </c>
      <c r="J3073" s="97">
        <v>2.1</v>
      </c>
      <c r="K3073" s="94">
        <v>2024.0</v>
      </c>
      <c r="L3073" s="93" t="s">
        <v>202</v>
      </c>
      <c r="M3073" s="93">
        <v>2024.0</v>
      </c>
      <c r="N3073" s="93" t="s">
        <v>342</v>
      </c>
      <c r="O3073" s="65" t="str">
        <f t="shared" si="1"/>
        <v>267643920001</v>
      </c>
      <c r="P3073" s="65">
        <f t="shared" si="2"/>
        <v>5</v>
      </c>
      <c r="Q3073" s="65">
        <f t="shared" si="3"/>
        <v>9</v>
      </c>
      <c r="R3073" s="65" t="str">
        <f t="shared" si="12"/>
        <v>26.764.392/0001-59</v>
      </c>
      <c r="S3073" s="84"/>
      <c r="T3073" s="84" t="str">
        <f t="shared" si="10"/>
        <v/>
      </c>
      <c r="U3073" s="84" t="str">
        <f t="shared" si="11"/>
        <v/>
      </c>
      <c r="V3073" s="65" t="str">
        <f t="shared" si="5"/>
        <v/>
      </c>
      <c r="W3073" s="84"/>
      <c r="X3073" s="84"/>
      <c r="Y3073" s="85"/>
      <c r="Z3073" s="85"/>
      <c r="AA3073" s="65" t="str">
        <f t="shared" si="6"/>
        <v/>
      </c>
      <c r="AB3073" s="65" t="str">
        <f t="shared" si="7"/>
        <v/>
      </c>
      <c r="AC3073" s="86"/>
      <c r="AD3073" s="87" t="str">
        <f t="shared" si="8"/>
        <v/>
      </c>
      <c r="AE3073" s="84"/>
      <c r="AF3073" s="86">
        <f>IF(AC3073&gt;0,AC3073,'⚙️ Config'!$B$10)</f>
        <v>0.0075</v>
      </c>
      <c r="AG3073" s="88">
        <f t="shared" si="9"/>
        <v>14400.51983</v>
      </c>
      <c r="AH3073" s="88">
        <f>AG3073*'⚙️ Config'!$B$11</f>
        <v>72002.59913</v>
      </c>
      <c r="AI3073" s="88">
        <f>AH3073*'⚙️ Config'!$B$12</f>
        <v>21600.77974</v>
      </c>
      <c r="AJ3073" s="64"/>
      <c r="AK3073" s="84"/>
      <c r="AL3073" s="84"/>
      <c r="AM3073" s="84"/>
      <c r="AN3073" s="84"/>
      <c r="AO3073" s="84"/>
      <c r="AP3073" s="84"/>
      <c r="AQ3073" s="84"/>
    </row>
    <row r="3074" ht="15.0" customHeight="1">
      <c r="A3074" s="93">
        <v>3071.0</v>
      </c>
      <c r="B3074" s="94" t="s">
        <v>6573</v>
      </c>
      <c r="C3074" s="93" t="s">
        <v>141</v>
      </c>
      <c r="D3074" s="93" t="s">
        <v>6574</v>
      </c>
      <c r="E3074" s="95">
        <v>38.97</v>
      </c>
      <c r="F3074" s="93" t="s">
        <v>85</v>
      </c>
      <c r="G3074" s="93" t="s">
        <v>606</v>
      </c>
      <c r="H3074" s="96">
        <v>1919496.06</v>
      </c>
      <c r="I3074" s="93">
        <v>1.0</v>
      </c>
      <c r="J3074" s="97">
        <v>3.2</v>
      </c>
      <c r="K3074" s="94">
        <v>2023.0</v>
      </c>
      <c r="L3074" s="93" t="s">
        <v>295</v>
      </c>
      <c r="M3074" s="93">
        <v>2023.0</v>
      </c>
      <c r="N3074" s="93" t="s">
        <v>161</v>
      </c>
      <c r="O3074" s="65" t="str">
        <f t="shared" si="1"/>
        <v>488755870001</v>
      </c>
      <c r="P3074" s="65">
        <f t="shared" si="2"/>
        <v>0</v>
      </c>
      <c r="Q3074" s="65">
        <f t="shared" si="3"/>
        <v>9</v>
      </c>
      <c r="R3074" s="65" t="str">
        <f t="shared" si="12"/>
        <v>48.875.587/0001-09</v>
      </c>
      <c r="S3074" s="84"/>
      <c r="T3074" s="84" t="str">
        <f t="shared" si="10"/>
        <v/>
      </c>
      <c r="U3074" s="84" t="str">
        <f t="shared" si="11"/>
        <v/>
      </c>
      <c r="V3074" s="65" t="str">
        <f t="shared" si="5"/>
        <v/>
      </c>
      <c r="W3074" s="84"/>
      <c r="X3074" s="84"/>
      <c r="Y3074" s="85"/>
      <c r="Z3074" s="85"/>
      <c r="AA3074" s="65" t="str">
        <f t="shared" si="6"/>
        <v/>
      </c>
      <c r="AB3074" s="65" t="str">
        <f t="shared" si="7"/>
        <v/>
      </c>
      <c r="AC3074" s="86"/>
      <c r="AD3074" s="87" t="str">
        <f t="shared" si="8"/>
        <v/>
      </c>
      <c r="AE3074" s="84"/>
      <c r="AF3074" s="86">
        <f>IF(AC3074&gt;0,AC3074,'⚙️ Config'!$B$10)</f>
        <v>0.0075</v>
      </c>
      <c r="AG3074" s="88">
        <f t="shared" si="9"/>
        <v>14396.22045</v>
      </c>
      <c r="AH3074" s="88">
        <f>AG3074*'⚙️ Config'!$B$11</f>
        <v>71981.10225</v>
      </c>
      <c r="AI3074" s="88">
        <f>AH3074*'⚙️ Config'!$B$12</f>
        <v>21594.33068</v>
      </c>
      <c r="AJ3074" s="64"/>
      <c r="AK3074" s="84"/>
      <c r="AL3074" s="84"/>
      <c r="AM3074" s="84"/>
      <c r="AN3074" s="84"/>
      <c r="AO3074" s="84"/>
      <c r="AP3074" s="84"/>
      <c r="AQ3074" s="84"/>
    </row>
    <row r="3075" ht="15.0" customHeight="1">
      <c r="A3075" s="93">
        <v>3072.0</v>
      </c>
      <c r="B3075" s="94" t="s">
        <v>6575</v>
      </c>
      <c r="C3075" s="93" t="s">
        <v>141</v>
      </c>
      <c r="D3075" s="93" t="s">
        <v>6576</v>
      </c>
      <c r="E3075" s="95">
        <v>40.05</v>
      </c>
      <c r="F3075" s="93" t="s">
        <v>85</v>
      </c>
      <c r="G3075" s="93" t="s">
        <v>606</v>
      </c>
      <c r="H3075" s="96">
        <v>1917252.44</v>
      </c>
      <c r="I3075" s="93">
        <v>1.0</v>
      </c>
      <c r="J3075" s="97">
        <v>3.0</v>
      </c>
      <c r="K3075" s="94">
        <v>2023.0</v>
      </c>
      <c r="L3075" s="93" t="s">
        <v>202</v>
      </c>
      <c r="M3075" s="93">
        <v>2023.0</v>
      </c>
      <c r="N3075" s="93" t="s">
        <v>161</v>
      </c>
      <c r="O3075" s="65" t="str">
        <f t="shared" si="1"/>
        <v>340492350001</v>
      </c>
      <c r="P3075" s="65">
        <f t="shared" si="2"/>
        <v>9</v>
      </c>
      <c r="Q3075" s="65">
        <f t="shared" si="3"/>
        <v>0</v>
      </c>
      <c r="R3075" s="65" t="str">
        <f t="shared" si="12"/>
        <v>34.049.235/0001-90</v>
      </c>
      <c r="S3075" s="84"/>
      <c r="T3075" s="84" t="str">
        <f t="shared" si="10"/>
        <v/>
      </c>
      <c r="U3075" s="84" t="str">
        <f t="shared" si="11"/>
        <v/>
      </c>
      <c r="V3075" s="65" t="str">
        <f t="shared" si="5"/>
        <v/>
      </c>
      <c r="W3075" s="84"/>
      <c r="X3075" s="84"/>
      <c r="Y3075" s="85"/>
      <c r="Z3075" s="85"/>
      <c r="AA3075" s="65" t="str">
        <f t="shared" si="6"/>
        <v/>
      </c>
      <c r="AB3075" s="65" t="str">
        <f t="shared" si="7"/>
        <v/>
      </c>
      <c r="AC3075" s="86"/>
      <c r="AD3075" s="87" t="str">
        <f t="shared" si="8"/>
        <v/>
      </c>
      <c r="AE3075" s="84"/>
      <c r="AF3075" s="86">
        <f>IF(AC3075&gt;0,AC3075,'⚙️ Config'!$B$10)</f>
        <v>0.0075</v>
      </c>
      <c r="AG3075" s="88">
        <f t="shared" si="9"/>
        <v>14379.3933</v>
      </c>
      <c r="AH3075" s="88">
        <f>AG3075*'⚙️ Config'!$B$11</f>
        <v>71896.9665</v>
      </c>
      <c r="AI3075" s="88">
        <f>AH3075*'⚙️ Config'!$B$12</f>
        <v>21569.08995</v>
      </c>
      <c r="AJ3075" s="64"/>
      <c r="AK3075" s="84"/>
      <c r="AL3075" s="84"/>
      <c r="AM3075" s="84"/>
      <c r="AN3075" s="84"/>
      <c r="AO3075" s="84"/>
      <c r="AP3075" s="84"/>
      <c r="AQ3075" s="84"/>
    </row>
    <row r="3076" ht="15.0" customHeight="1">
      <c r="A3076" s="93">
        <v>3073.0</v>
      </c>
      <c r="B3076" s="94" t="s">
        <v>6577</v>
      </c>
      <c r="C3076" s="93" t="s">
        <v>141</v>
      </c>
      <c r="D3076" s="93" t="s">
        <v>6578</v>
      </c>
      <c r="E3076" s="95">
        <v>39.5</v>
      </c>
      <c r="F3076" s="93" t="s">
        <v>85</v>
      </c>
      <c r="G3076" s="93" t="s">
        <v>606</v>
      </c>
      <c r="H3076" s="96">
        <v>1914705.93</v>
      </c>
      <c r="I3076" s="93">
        <v>1.0</v>
      </c>
      <c r="J3076" s="97">
        <v>3.1</v>
      </c>
      <c r="K3076" s="94">
        <v>2023.0</v>
      </c>
      <c r="L3076" s="93" t="s">
        <v>630</v>
      </c>
      <c r="M3076" s="93">
        <v>2023.0</v>
      </c>
      <c r="N3076" s="93" t="s">
        <v>161</v>
      </c>
      <c r="O3076" s="65" t="str">
        <f t="shared" si="1"/>
        <v>235143710001</v>
      </c>
      <c r="P3076" s="65">
        <f t="shared" si="2"/>
        <v>9</v>
      </c>
      <c r="Q3076" s="65">
        <f t="shared" si="3"/>
        <v>7</v>
      </c>
      <c r="R3076" s="65" t="str">
        <f t="shared" si="12"/>
        <v>23.514.371/0001-97</v>
      </c>
      <c r="S3076" s="84"/>
      <c r="T3076" s="84" t="str">
        <f t="shared" si="10"/>
        <v/>
      </c>
      <c r="U3076" s="84" t="str">
        <f t="shared" si="11"/>
        <v/>
      </c>
      <c r="V3076" s="65" t="str">
        <f t="shared" si="5"/>
        <v/>
      </c>
      <c r="W3076" s="84"/>
      <c r="X3076" s="84"/>
      <c r="Y3076" s="85"/>
      <c r="Z3076" s="85"/>
      <c r="AA3076" s="65" t="str">
        <f t="shared" si="6"/>
        <v/>
      </c>
      <c r="AB3076" s="65" t="str">
        <f t="shared" si="7"/>
        <v/>
      </c>
      <c r="AC3076" s="86"/>
      <c r="AD3076" s="87" t="str">
        <f t="shared" si="8"/>
        <v/>
      </c>
      <c r="AE3076" s="84"/>
      <c r="AF3076" s="86">
        <f>IF(AC3076&gt;0,AC3076,'⚙️ Config'!$B$10)</f>
        <v>0.0075</v>
      </c>
      <c r="AG3076" s="88">
        <f t="shared" si="9"/>
        <v>14360.29448</v>
      </c>
      <c r="AH3076" s="88">
        <f>AG3076*'⚙️ Config'!$B$11</f>
        <v>71801.47238</v>
      </c>
      <c r="AI3076" s="88">
        <f>AH3076*'⚙️ Config'!$B$12</f>
        <v>21540.44171</v>
      </c>
      <c r="AJ3076" s="64"/>
      <c r="AK3076" s="84"/>
      <c r="AL3076" s="84"/>
      <c r="AM3076" s="84"/>
      <c r="AN3076" s="84"/>
      <c r="AO3076" s="84"/>
      <c r="AP3076" s="84"/>
      <c r="AQ3076" s="84"/>
    </row>
    <row r="3077" ht="15.0" customHeight="1">
      <c r="A3077" s="93">
        <v>3074.0</v>
      </c>
      <c r="B3077" s="94" t="s">
        <v>6579</v>
      </c>
      <c r="C3077" s="93" t="s">
        <v>141</v>
      </c>
      <c r="D3077" s="93" t="s">
        <v>6580</v>
      </c>
      <c r="E3077" s="95">
        <v>36.72</v>
      </c>
      <c r="F3077" s="93" t="s">
        <v>85</v>
      </c>
      <c r="G3077" s="93" t="s">
        <v>606</v>
      </c>
      <c r="H3077" s="96">
        <v>1914484.39</v>
      </c>
      <c r="I3077" s="93">
        <v>1.0</v>
      </c>
      <c r="J3077" s="97">
        <v>3.7</v>
      </c>
      <c r="K3077" s="94">
        <v>2022.0</v>
      </c>
      <c r="L3077" s="93" t="s">
        <v>630</v>
      </c>
      <c r="M3077" s="93">
        <v>2022.0</v>
      </c>
      <c r="N3077" s="93" t="s">
        <v>161</v>
      </c>
      <c r="O3077" s="65" t="str">
        <f t="shared" si="1"/>
        <v>682870850001</v>
      </c>
      <c r="P3077" s="65">
        <f t="shared" si="2"/>
        <v>7</v>
      </c>
      <c r="Q3077" s="65">
        <f t="shared" si="3"/>
        <v>4</v>
      </c>
      <c r="R3077" s="65" t="str">
        <f t="shared" si="12"/>
        <v>68.287.085/0001-74</v>
      </c>
      <c r="S3077" s="84"/>
      <c r="T3077" s="84" t="str">
        <f t="shared" si="10"/>
        <v/>
      </c>
      <c r="U3077" s="84" t="str">
        <f t="shared" si="11"/>
        <v/>
      </c>
      <c r="V3077" s="65" t="str">
        <f t="shared" si="5"/>
        <v/>
      </c>
      <c r="W3077" s="84"/>
      <c r="X3077" s="84"/>
      <c r="Y3077" s="85"/>
      <c r="Z3077" s="85"/>
      <c r="AA3077" s="65" t="str">
        <f t="shared" si="6"/>
        <v/>
      </c>
      <c r="AB3077" s="65" t="str">
        <f t="shared" si="7"/>
        <v/>
      </c>
      <c r="AC3077" s="86"/>
      <c r="AD3077" s="87" t="str">
        <f t="shared" si="8"/>
        <v/>
      </c>
      <c r="AE3077" s="84"/>
      <c r="AF3077" s="86">
        <f>IF(AC3077&gt;0,AC3077,'⚙️ Config'!$B$10)</f>
        <v>0.0075</v>
      </c>
      <c r="AG3077" s="88">
        <f t="shared" si="9"/>
        <v>14358.63293</v>
      </c>
      <c r="AH3077" s="88">
        <f>AG3077*'⚙️ Config'!$B$11</f>
        <v>71793.16463</v>
      </c>
      <c r="AI3077" s="88">
        <f>AH3077*'⚙️ Config'!$B$12</f>
        <v>21537.94939</v>
      </c>
      <c r="AJ3077" s="64"/>
      <c r="AK3077" s="84"/>
      <c r="AL3077" s="84"/>
      <c r="AM3077" s="84"/>
      <c r="AN3077" s="84"/>
      <c r="AO3077" s="84"/>
      <c r="AP3077" s="84"/>
      <c r="AQ3077" s="84"/>
    </row>
    <row r="3078" ht="15.0" customHeight="1">
      <c r="A3078" s="93">
        <v>3075.0</v>
      </c>
      <c r="B3078" s="94" t="s">
        <v>6581</v>
      </c>
      <c r="C3078" s="93" t="s">
        <v>141</v>
      </c>
      <c r="D3078" s="93" t="s">
        <v>6582</v>
      </c>
      <c r="E3078" s="95">
        <v>40.05</v>
      </c>
      <c r="F3078" s="93" t="s">
        <v>85</v>
      </c>
      <c r="G3078" s="93" t="s">
        <v>606</v>
      </c>
      <c r="H3078" s="96">
        <v>1913046.46</v>
      </c>
      <c r="I3078" s="93">
        <v>1.0</v>
      </c>
      <c r="J3078" s="97">
        <v>3.0</v>
      </c>
      <c r="K3078" s="94">
        <v>2023.0</v>
      </c>
      <c r="L3078" s="93" t="s">
        <v>630</v>
      </c>
      <c r="M3078" s="93">
        <v>2023.0</v>
      </c>
      <c r="N3078" s="93" t="s">
        <v>161</v>
      </c>
      <c r="O3078" s="65" t="str">
        <f t="shared" si="1"/>
        <v>032586820001</v>
      </c>
      <c r="P3078" s="65">
        <f t="shared" si="2"/>
        <v>2</v>
      </c>
      <c r="Q3078" s="65">
        <f t="shared" si="3"/>
        <v>5</v>
      </c>
      <c r="R3078" s="65" t="str">
        <f t="shared" si="12"/>
        <v>03.258.682/0001-25</v>
      </c>
      <c r="S3078" s="84"/>
      <c r="T3078" s="84" t="str">
        <f t="shared" si="10"/>
        <v/>
      </c>
      <c r="U3078" s="84" t="str">
        <f t="shared" si="11"/>
        <v/>
      </c>
      <c r="V3078" s="65" t="str">
        <f t="shared" si="5"/>
        <v/>
      </c>
      <c r="W3078" s="84"/>
      <c r="X3078" s="84"/>
      <c r="Y3078" s="85"/>
      <c r="Z3078" s="85"/>
      <c r="AA3078" s="65" t="str">
        <f t="shared" si="6"/>
        <v/>
      </c>
      <c r="AB3078" s="65" t="str">
        <f t="shared" si="7"/>
        <v/>
      </c>
      <c r="AC3078" s="86"/>
      <c r="AD3078" s="87" t="str">
        <f t="shared" si="8"/>
        <v/>
      </c>
      <c r="AE3078" s="84"/>
      <c r="AF3078" s="86">
        <f>IF(AC3078&gt;0,AC3078,'⚙️ Config'!$B$10)</f>
        <v>0.0075</v>
      </c>
      <c r="AG3078" s="88">
        <f t="shared" si="9"/>
        <v>14347.84845</v>
      </c>
      <c r="AH3078" s="88">
        <f>AG3078*'⚙️ Config'!$B$11</f>
        <v>71739.24225</v>
      </c>
      <c r="AI3078" s="88">
        <f>AH3078*'⚙️ Config'!$B$12</f>
        <v>21521.77268</v>
      </c>
      <c r="AJ3078" s="64"/>
      <c r="AK3078" s="84"/>
      <c r="AL3078" s="84"/>
      <c r="AM3078" s="84"/>
      <c r="AN3078" s="84"/>
      <c r="AO3078" s="84"/>
      <c r="AP3078" s="84"/>
      <c r="AQ3078" s="84"/>
    </row>
    <row r="3079" ht="15.0" customHeight="1">
      <c r="A3079" s="93">
        <v>3076.0</v>
      </c>
      <c r="B3079" s="94" t="s">
        <v>6583</v>
      </c>
      <c r="C3079" s="93" t="s">
        <v>141</v>
      </c>
      <c r="D3079" s="93" t="s">
        <v>6584</v>
      </c>
      <c r="E3079" s="95">
        <v>38.97</v>
      </c>
      <c r="F3079" s="93" t="s">
        <v>85</v>
      </c>
      <c r="G3079" s="93" t="s">
        <v>606</v>
      </c>
      <c r="H3079" s="96">
        <v>1910550.78</v>
      </c>
      <c r="I3079" s="93">
        <v>1.0</v>
      </c>
      <c r="J3079" s="97">
        <v>3.2</v>
      </c>
      <c r="K3079" s="94">
        <v>2023.0</v>
      </c>
      <c r="L3079" s="93" t="s">
        <v>295</v>
      </c>
      <c r="M3079" s="93">
        <v>2023.0</v>
      </c>
      <c r="N3079" s="93" t="s">
        <v>161</v>
      </c>
      <c r="O3079" s="65" t="str">
        <f t="shared" si="1"/>
        <v>007872690001</v>
      </c>
      <c r="P3079" s="65">
        <f t="shared" si="2"/>
        <v>6</v>
      </c>
      <c r="Q3079" s="65">
        <f t="shared" si="3"/>
        <v>0</v>
      </c>
      <c r="R3079" s="65" t="str">
        <f t="shared" si="12"/>
        <v>00.787.269/0001-60</v>
      </c>
      <c r="S3079" s="84"/>
      <c r="T3079" s="84" t="str">
        <f t="shared" si="10"/>
        <v/>
      </c>
      <c r="U3079" s="84" t="str">
        <f t="shared" si="11"/>
        <v/>
      </c>
      <c r="V3079" s="65" t="str">
        <f t="shared" si="5"/>
        <v/>
      </c>
      <c r="W3079" s="84"/>
      <c r="X3079" s="84"/>
      <c r="Y3079" s="85"/>
      <c r="Z3079" s="85"/>
      <c r="AA3079" s="65" t="str">
        <f t="shared" si="6"/>
        <v/>
      </c>
      <c r="AB3079" s="65" t="str">
        <f t="shared" si="7"/>
        <v/>
      </c>
      <c r="AC3079" s="86"/>
      <c r="AD3079" s="87" t="str">
        <f t="shared" si="8"/>
        <v/>
      </c>
      <c r="AE3079" s="84"/>
      <c r="AF3079" s="86">
        <f>IF(AC3079&gt;0,AC3079,'⚙️ Config'!$B$10)</f>
        <v>0.0075</v>
      </c>
      <c r="AG3079" s="88">
        <f t="shared" si="9"/>
        <v>14329.13085</v>
      </c>
      <c r="AH3079" s="88">
        <f>AG3079*'⚙️ Config'!$B$11</f>
        <v>71645.65425</v>
      </c>
      <c r="AI3079" s="88">
        <f>AH3079*'⚙️ Config'!$B$12</f>
        <v>21493.69628</v>
      </c>
      <c r="AJ3079" s="64"/>
      <c r="AK3079" s="84"/>
      <c r="AL3079" s="84"/>
      <c r="AM3079" s="84"/>
      <c r="AN3079" s="84"/>
      <c r="AO3079" s="84"/>
      <c r="AP3079" s="84"/>
      <c r="AQ3079" s="84"/>
    </row>
    <row r="3080" ht="15.0" customHeight="1">
      <c r="A3080" s="93">
        <v>3077.0</v>
      </c>
      <c r="B3080" s="94" t="s">
        <v>6585</v>
      </c>
      <c r="C3080" s="93" t="s">
        <v>141</v>
      </c>
      <c r="D3080" s="93" t="s">
        <v>6586</v>
      </c>
      <c r="E3080" s="95">
        <v>45.05</v>
      </c>
      <c r="F3080" s="93" t="s">
        <v>85</v>
      </c>
      <c r="G3080" s="93" t="s">
        <v>606</v>
      </c>
      <c r="H3080" s="96">
        <v>1907899.78</v>
      </c>
      <c r="I3080" s="93">
        <v>1.0</v>
      </c>
      <c r="J3080" s="97">
        <v>2.3</v>
      </c>
      <c r="K3080" s="94">
        <v>2023.0</v>
      </c>
      <c r="L3080" s="93" t="s">
        <v>202</v>
      </c>
      <c r="M3080" s="93">
        <v>2023.0</v>
      </c>
      <c r="N3080" s="93" t="s">
        <v>145</v>
      </c>
      <c r="O3080" s="65" t="str">
        <f t="shared" si="1"/>
        <v>074845840001</v>
      </c>
      <c r="P3080" s="65">
        <f t="shared" si="2"/>
        <v>6</v>
      </c>
      <c r="Q3080" s="65">
        <f t="shared" si="3"/>
        <v>7</v>
      </c>
      <c r="R3080" s="65" t="str">
        <f t="shared" si="12"/>
        <v>07.484.584/0001-67</v>
      </c>
      <c r="S3080" s="84"/>
      <c r="T3080" s="84" t="str">
        <f t="shared" si="10"/>
        <v/>
      </c>
      <c r="U3080" s="84" t="str">
        <f t="shared" si="11"/>
        <v/>
      </c>
      <c r="V3080" s="65" t="str">
        <f t="shared" si="5"/>
        <v/>
      </c>
      <c r="W3080" s="84"/>
      <c r="X3080" s="84"/>
      <c r="Y3080" s="85"/>
      <c r="Z3080" s="85"/>
      <c r="AA3080" s="65" t="str">
        <f t="shared" si="6"/>
        <v/>
      </c>
      <c r="AB3080" s="65" t="str">
        <f t="shared" si="7"/>
        <v/>
      </c>
      <c r="AC3080" s="86"/>
      <c r="AD3080" s="87" t="str">
        <f t="shared" si="8"/>
        <v/>
      </c>
      <c r="AE3080" s="84"/>
      <c r="AF3080" s="86">
        <f>IF(AC3080&gt;0,AC3080,'⚙️ Config'!$B$10)</f>
        <v>0.0075</v>
      </c>
      <c r="AG3080" s="88">
        <f t="shared" si="9"/>
        <v>14309.24835</v>
      </c>
      <c r="AH3080" s="88">
        <f>AG3080*'⚙️ Config'!$B$11</f>
        <v>71546.24175</v>
      </c>
      <c r="AI3080" s="88">
        <f>AH3080*'⚙️ Config'!$B$12</f>
        <v>21463.87253</v>
      </c>
      <c r="AJ3080" s="64"/>
      <c r="AK3080" s="84"/>
      <c r="AL3080" s="84"/>
      <c r="AM3080" s="84"/>
      <c r="AN3080" s="84"/>
      <c r="AO3080" s="84"/>
      <c r="AP3080" s="84"/>
      <c r="AQ3080" s="84"/>
    </row>
    <row r="3081" ht="15.0" customHeight="1">
      <c r="A3081" s="93">
        <v>3078.0</v>
      </c>
      <c r="B3081" s="94" t="s">
        <v>6587</v>
      </c>
      <c r="C3081" s="93" t="s">
        <v>141</v>
      </c>
      <c r="D3081" s="93" t="s">
        <v>6588</v>
      </c>
      <c r="E3081" s="95">
        <v>36.72</v>
      </c>
      <c r="F3081" s="93" t="s">
        <v>85</v>
      </c>
      <c r="G3081" s="93" t="s">
        <v>606</v>
      </c>
      <c r="H3081" s="96">
        <v>1905359.29</v>
      </c>
      <c r="I3081" s="93">
        <v>1.0</v>
      </c>
      <c r="J3081" s="97">
        <v>3.7</v>
      </c>
      <c r="K3081" s="94">
        <v>2022.0</v>
      </c>
      <c r="L3081" s="93" t="s">
        <v>630</v>
      </c>
      <c r="M3081" s="93">
        <v>2022.0</v>
      </c>
      <c r="N3081" s="93" t="s">
        <v>161</v>
      </c>
      <c r="O3081" s="65" t="str">
        <f t="shared" si="1"/>
        <v>133174630001</v>
      </c>
      <c r="P3081" s="65">
        <f t="shared" si="2"/>
        <v>2</v>
      </c>
      <c r="Q3081" s="65">
        <f t="shared" si="3"/>
        <v>3</v>
      </c>
      <c r="R3081" s="65" t="str">
        <f t="shared" si="12"/>
        <v>13.317.463/0001-23</v>
      </c>
      <c r="S3081" s="84"/>
      <c r="T3081" s="84" t="str">
        <f t="shared" si="10"/>
        <v/>
      </c>
      <c r="U3081" s="84" t="str">
        <f t="shared" si="11"/>
        <v/>
      </c>
      <c r="V3081" s="65" t="str">
        <f t="shared" si="5"/>
        <v/>
      </c>
      <c r="W3081" s="84"/>
      <c r="X3081" s="84"/>
      <c r="Y3081" s="85"/>
      <c r="Z3081" s="85"/>
      <c r="AA3081" s="65" t="str">
        <f t="shared" si="6"/>
        <v/>
      </c>
      <c r="AB3081" s="65" t="str">
        <f t="shared" si="7"/>
        <v/>
      </c>
      <c r="AC3081" s="86"/>
      <c r="AD3081" s="87" t="str">
        <f t="shared" si="8"/>
        <v/>
      </c>
      <c r="AE3081" s="84"/>
      <c r="AF3081" s="86">
        <f>IF(AC3081&gt;0,AC3081,'⚙️ Config'!$B$10)</f>
        <v>0.0075</v>
      </c>
      <c r="AG3081" s="88">
        <f t="shared" si="9"/>
        <v>14290.19468</v>
      </c>
      <c r="AH3081" s="88">
        <f>AG3081*'⚙️ Config'!$B$11</f>
        <v>71450.97338</v>
      </c>
      <c r="AI3081" s="88">
        <f>AH3081*'⚙️ Config'!$B$12</f>
        <v>21435.29201</v>
      </c>
      <c r="AJ3081" s="64"/>
      <c r="AK3081" s="84"/>
      <c r="AL3081" s="84"/>
      <c r="AM3081" s="84"/>
      <c r="AN3081" s="84"/>
      <c r="AO3081" s="84"/>
      <c r="AP3081" s="84"/>
      <c r="AQ3081" s="84"/>
    </row>
    <row r="3082" ht="15.0" customHeight="1">
      <c r="A3082" s="93">
        <v>3079.0</v>
      </c>
      <c r="B3082" s="94" t="s">
        <v>6589</v>
      </c>
      <c r="C3082" s="93" t="s">
        <v>141</v>
      </c>
      <c r="D3082" s="93" t="s">
        <v>6590</v>
      </c>
      <c r="E3082" s="95">
        <v>36.72</v>
      </c>
      <c r="F3082" s="93" t="s">
        <v>85</v>
      </c>
      <c r="G3082" s="93" t="s">
        <v>606</v>
      </c>
      <c r="H3082" s="96">
        <v>1904711.74</v>
      </c>
      <c r="I3082" s="93">
        <v>1.0</v>
      </c>
      <c r="J3082" s="97">
        <v>3.7</v>
      </c>
      <c r="K3082" s="94">
        <v>2022.0</v>
      </c>
      <c r="L3082" s="93" t="s">
        <v>630</v>
      </c>
      <c r="M3082" s="93">
        <v>2022.0</v>
      </c>
      <c r="N3082" s="93" t="s">
        <v>161</v>
      </c>
      <c r="O3082" s="65" t="str">
        <f t="shared" si="1"/>
        <v>030759160001</v>
      </c>
      <c r="P3082" s="65">
        <f t="shared" si="2"/>
        <v>0</v>
      </c>
      <c r="Q3082" s="65">
        <f t="shared" si="3"/>
        <v>7</v>
      </c>
      <c r="R3082" s="65" t="str">
        <f t="shared" si="12"/>
        <v>03.075.916/0001-07</v>
      </c>
      <c r="S3082" s="84"/>
      <c r="T3082" s="84" t="str">
        <f t="shared" si="10"/>
        <v/>
      </c>
      <c r="U3082" s="84" t="str">
        <f t="shared" si="11"/>
        <v/>
      </c>
      <c r="V3082" s="65" t="str">
        <f t="shared" si="5"/>
        <v/>
      </c>
      <c r="W3082" s="84"/>
      <c r="X3082" s="84"/>
      <c r="Y3082" s="85"/>
      <c r="Z3082" s="85"/>
      <c r="AA3082" s="65" t="str">
        <f t="shared" si="6"/>
        <v/>
      </c>
      <c r="AB3082" s="65" t="str">
        <f t="shared" si="7"/>
        <v/>
      </c>
      <c r="AC3082" s="86"/>
      <c r="AD3082" s="87" t="str">
        <f t="shared" si="8"/>
        <v/>
      </c>
      <c r="AE3082" s="84"/>
      <c r="AF3082" s="86">
        <f>IF(AC3082&gt;0,AC3082,'⚙️ Config'!$B$10)</f>
        <v>0.0075</v>
      </c>
      <c r="AG3082" s="88">
        <f t="shared" si="9"/>
        <v>14285.33805</v>
      </c>
      <c r="AH3082" s="88">
        <f>AG3082*'⚙️ Config'!$B$11</f>
        <v>71426.69025</v>
      </c>
      <c r="AI3082" s="88">
        <f>AH3082*'⚙️ Config'!$B$12</f>
        <v>21428.00708</v>
      </c>
      <c r="AJ3082" s="64"/>
      <c r="AK3082" s="84"/>
      <c r="AL3082" s="84"/>
      <c r="AM3082" s="84"/>
      <c r="AN3082" s="84"/>
      <c r="AO3082" s="84"/>
      <c r="AP3082" s="84"/>
      <c r="AQ3082" s="84"/>
    </row>
    <row r="3083" ht="15.0" customHeight="1">
      <c r="A3083" s="93">
        <v>3080.0</v>
      </c>
      <c r="B3083" s="94" t="s">
        <v>6591</v>
      </c>
      <c r="C3083" s="93" t="s">
        <v>141</v>
      </c>
      <c r="D3083" s="93" t="s">
        <v>6592</v>
      </c>
      <c r="E3083" s="95">
        <v>41.26</v>
      </c>
      <c r="F3083" s="93" t="s">
        <v>85</v>
      </c>
      <c r="G3083" s="93" t="s">
        <v>606</v>
      </c>
      <c r="H3083" s="96">
        <v>1902541.68</v>
      </c>
      <c r="I3083" s="93">
        <v>1.0</v>
      </c>
      <c r="J3083" s="97">
        <v>2.8</v>
      </c>
      <c r="K3083" s="94">
        <v>2023.0</v>
      </c>
      <c r="L3083" s="93" t="s">
        <v>630</v>
      </c>
      <c r="M3083" s="93">
        <v>2023.0</v>
      </c>
      <c r="N3083" s="93" t="s">
        <v>161</v>
      </c>
      <c r="O3083" s="65" t="str">
        <f t="shared" si="1"/>
        <v>133922750001</v>
      </c>
      <c r="P3083" s="65">
        <f t="shared" si="2"/>
        <v>6</v>
      </c>
      <c r="Q3083" s="65">
        <f t="shared" si="3"/>
        <v>0</v>
      </c>
      <c r="R3083" s="65" t="str">
        <f t="shared" si="12"/>
        <v>13.392.275/0001-60</v>
      </c>
      <c r="S3083" s="84"/>
      <c r="T3083" s="84" t="str">
        <f t="shared" si="10"/>
        <v/>
      </c>
      <c r="U3083" s="84" t="str">
        <f t="shared" si="11"/>
        <v/>
      </c>
      <c r="V3083" s="65" t="str">
        <f t="shared" si="5"/>
        <v/>
      </c>
      <c r="W3083" s="84"/>
      <c r="X3083" s="84"/>
      <c r="Y3083" s="85"/>
      <c r="Z3083" s="85"/>
      <c r="AA3083" s="65" t="str">
        <f t="shared" si="6"/>
        <v/>
      </c>
      <c r="AB3083" s="65" t="str">
        <f t="shared" si="7"/>
        <v/>
      </c>
      <c r="AC3083" s="86"/>
      <c r="AD3083" s="87" t="str">
        <f t="shared" si="8"/>
        <v/>
      </c>
      <c r="AE3083" s="84"/>
      <c r="AF3083" s="86">
        <f>IF(AC3083&gt;0,AC3083,'⚙️ Config'!$B$10)</f>
        <v>0.0075</v>
      </c>
      <c r="AG3083" s="88">
        <f t="shared" si="9"/>
        <v>14269.0626</v>
      </c>
      <c r="AH3083" s="88">
        <f>AG3083*'⚙️ Config'!$B$11</f>
        <v>71345.313</v>
      </c>
      <c r="AI3083" s="88">
        <f>AH3083*'⚙️ Config'!$B$12</f>
        <v>21403.5939</v>
      </c>
      <c r="AJ3083" s="64"/>
      <c r="AK3083" s="84"/>
      <c r="AL3083" s="84"/>
      <c r="AM3083" s="84"/>
      <c r="AN3083" s="84"/>
      <c r="AO3083" s="84"/>
      <c r="AP3083" s="84"/>
      <c r="AQ3083" s="84"/>
    </row>
    <row r="3084" ht="15.0" customHeight="1">
      <c r="A3084" s="93">
        <v>3081.0</v>
      </c>
      <c r="B3084" s="94" t="s">
        <v>6593</v>
      </c>
      <c r="C3084" s="93" t="s">
        <v>141</v>
      </c>
      <c r="D3084" s="93" t="s">
        <v>6594</v>
      </c>
      <c r="E3084" s="95">
        <v>41.26</v>
      </c>
      <c r="F3084" s="93" t="s">
        <v>85</v>
      </c>
      <c r="G3084" s="93" t="s">
        <v>606</v>
      </c>
      <c r="H3084" s="96">
        <v>1898213.68</v>
      </c>
      <c r="I3084" s="93">
        <v>1.0</v>
      </c>
      <c r="J3084" s="97">
        <v>2.8</v>
      </c>
      <c r="K3084" s="94">
        <v>2023.0</v>
      </c>
      <c r="L3084" s="93" t="s">
        <v>630</v>
      </c>
      <c r="M3084" s="93">
        <v>2023.0</v>
      </c>
      <c r="N3084" s="93" t="s">
        <v>161</v>
      </c>
      <c r="O3084" s="65" t="str">
        <f t="shared" si="1"/>
        <v>226887300001</v>
      </c>
      <c r="P3084" s="65">
        <f t="shared" si="2"/>
        <v>6</v>
      </c>
      <c r="Q3084" s="65">
        <f t="shared" si="3"/>
        <v>0</v>
      </c>
      <c r="R3084" s="65" t="str">
        <f t="shared" si="12"/>
        <v>22.688.730/0001-60</v>
      </c>
      <c r="S3084" s="84"/>
      <c r="T3084" s="84" t="str">
        <f t="shared" si="10"/>
        <v/>
      </c>
      <c r="U3084" s="84" t="str">
        <f t="shared" si="11"/>
        <v/>
      </c>
      <c r="V3084" s="65" t="str">
        <f t="shared" si="5"/>
        <v/>
      </c>
      <c r="W3084" s="84"/>
      <c r="X3084" s="84"/>
      <c r="Y3084" s="85"/>
      <c r="Z3084" s="85"/>
      <c r="AA3084" s="65" t="str">
        <f t="shared" si="6"/>
        <v/>
      </c>
      <c r="AB3084" s="65" t="str">
        <f t="shared" si="7"/>
        <v/>
      </c>
      <c r="AC3084" s="86"/>
      <c r="AD3084" s="87" t="str">
        <f t="shared" si="8"/>
        <v/>
      </c>
      <c r="AE3084" s="84"/>
      <c r="AF3084" s="86">
        <f>IF(AC3084&gt;0,AC3084,'⚙️ Config'!$B$10)</f>
        <v>0.0075</v>
      </c>
      <c r="AG3084" s="88">
        <f t="shared" si="9"/>
        <v>14236.6026</v>
      </c>
      <c r="AH3084" s="88">
        <f>AG3084*'⚙️ Config'!$B$11</f>
        <v>71183.013</v>
      </c>
      <c r="AI3084" s="88">
        <f>AH3084*'⚙️ Config'!$B$12</f>
        <v>21354.9039</v>
      </c>
      <c r="AJ3084" s="64"/>
      <c r="AK3084" s="84"/>
      <c r="AL3084" s="84"/>
      <c r="AM3084" s="84"/>
      <c r="AN3084" s="84"/>
      <c r="AO3084" s="84"/>
      <c r="AP3084" s="84"/>
      <c r="AQ3084" s="84"/>
    </row>
    <row r="3085" ht="15.0" customHeight="1">
      <c r="A3085" s="93">
        <v>3082.0</v>
      </c>
      <c r="B3085" s="94" t="s">
        <v>6595</v>
      </c>
      <c r="C3085" s="93" t="s">
        <v>141</v>
      </c>
      <c r="D3085" s="93" t="s">
        <v>6596</v>
      </c>
      <c r="E3085" s="95">
        <v>36.72</v>
      </c>
      <c r="F3085" s="93" t="s">
        <v>85</v>
      </c>
      <c r="G3085" s="93" t="s">
        <v>606</v>
      </c>
      <c r="H3085" s="96">
        <v>1890874.9</v>
      </c>
      <c r="I3085" s="93">
        <v>1.0</v>
      </c>
      <c r="J3085" s="97">
        <v>3.7</v>
      </c>
      <c r="K3085" s="94">
        <v>2022.0</v>
      </c>
      <c r="L3085" s="93" t="s">
        <v>630</v>
      </c>
      <c r="M3085" s="93">
        <v>2022.0</v>
      </c>
      <c r="N3085" s="93" t="s">
        <v>161</v>
      </c>
      <c r="O3085" s="65" t="str">
        <f t="shared" si="1"/>
        <v>212721000001</v>
      </c>
      <c r="P3085" s="65">
        <f t="shared" si="2"/>
        <v>4</v>
      </c>
      <c r="Q3085" s="65">
        <f t="shared" si="3"/>
        <v>7</v>
      </c>
      <c r="R3085" s="65" t="str">
        <f t="shared" si="12"/>
        <v>21.272.100/0001-47</v>
      </c>
      <c r="S3085" s="84"/>
      <c r="T3085" s="84" t="str">
        <f t="shared" si="10"/>
        <v/>
      </c>
      <c r="U3085" s="84" t="str">
        <f t="shared" si="11"/>
        <v/>
      </c>
      <c r="V3085" s="65" t="str">
        <f t="shared" si="5"/>
        <v/>
      </c>
      <c r="W3085" s="84"/>
      <c r="X3085" s="84"/>
      <c r="Y3085" s="85"/>
      <c r="Z3085" s="85"/>
      <c r="AA3085" s="65" t="str">
        <f t="shared" si="6"/>
        <v/>
      </c>
      <c r="AB3085" s="65" t="str">
        <f t="shared" si="7"/>
        <v/>
      </c>
      <c r="AC3085" s="86"/>
      <c r="AD3085" s="87" t="str">
        <f t="shared" si="8"/>
        <v/>
      </c>
      <c r="AE3085" s="84"/>
      <c r="AF3085" s="86">
        <f>IF(AC3085&gt;0,AC3085,'⚙️ Config'!$B$10)</f>
        <v>0.0075</v>
      </c>
      <c r="AG3085" s="88">
        <f t="shared" si="9"/>
        <v>14181.56175</v>
      </c>
      <c r="AH3085" s="88">
        <f>AG3085*'⚙️ Config'!$B$11</f>
        <v>70907.80875</v>
      </c>
      <c r="AI3085" s="88">
        <f>AH3085*'⚙️ Config'!$B$12</f>
        <v>21272.34263</v>
      </c>
      <c r="AJ3085" s="64"/>
      <c r="AK3085" s="84"/>
      <c r="AL3085" s="84"/>
      <c r="AM3085" s="84"/>
      <c r="AN3085" s="84"/>
      <c r="AO3085" s="84"/>
      <c r="AP3085" s="84"/>
      <c r="AQ3085" s="84"/>
    </row>
    <row r="3086" ht="15.0" customHeight="1">
      <c r="A3086" s="93">
        <v>3083.0</v>
      </c>
      <c r="B3086" s="94" t="s">
        <v>6597</v>
      </c>
      <c r="C3086" s="93" t="s">
        <v>141</v>
      </c>
      <c r="D3086" s="93" t="s">
        <v>6598</v>
      </c>
      <c r="E3086" s="95">
        <v>40.64</v>
      </c>
      <c r="F3086" s="93" t="s">
        <v>85</v>
      </c>
      <c r="G3086" s="93" t="s">
        <v>606</v>
      </c>
      <c r="H3086" s="96">
        <v>1880392.04</v>
      </c>
      <c r="I3086" s="93">
        <v>1.0</v>
      </c>
      <c r="J3086" s="97">
        <v>2.9</v>
      </c>
      <c r="K3086" s="94">
        <v>2023.0</v>
      </c>
      <c r="L3086" s="93" t="s">
        <v>202</v>
      </c>
      <c r="M3086" s="93">
        <v>2023.0</v>
      </c>
      <c r="N3086" s="93" t="s">
        <v>145</v>
      </c>
      <c r="O3086" s="65" t="str">
        <f t="shared" si="1"/>
        <v>047129250001</v>
      </c>
      <c r="P3086" s="65">
        <f t="shared" si="2"/>
        <v>1</v>
      </c>
      <c r="Q3086" s="65">
        <f t="shared" si="3"/>
        <v>6</v>
      </c>
      <c r="R3086" s="65" t="str">
        <f t="shared" si="12"/>
        <v>04.712.925/0001-16</v>
      </c>
      <c r="S3086" s="84"/>
      <c r="T3086" s="84" t="str">
        <f t="shared" si="10"/>
        <v/>
      </c>
      <c r="U3086" s="84" t="str">
        <f t="shared" si="11"/>
        <v/>
      </c>
      <c r="V3086" s="65" t="str">
        <f t="shared" si="5"/>
        <v/>
      </c>
      <c r="W3086" s="84"/>
      <c r="X3086" s="84"/>
      <c r="Y3086" s="85"/>
      <c r="Z3086" s="85"/>
      <c r="AA3086" s="65" t="str">
        <f t="shared" si="6"/>
        <v/>
      </c>
      <c r="AB3086" s="65" t="str">
        <f t="shared" si="7"/>
        <v/>
      </c>
      <c r="AC3086" s="86"/>
      <c r="AD3086" s="87" t="str">
        <f t="shared" si="8"/>
        <v/>
      </c>
      <c r="AE3086" s="84"/>
      <c r="AF3086" s="86">
        <f>IF(AC3086&gt;0,AC3086,'⚙️ Config'!$B$10)</f>
        <v>0.0075</v>
      </c>
      <c r="AG3086" s="88">
        <f t="shared" si="9"/>
        <v>14102.9403</v>
      </c>
      <c r="AH3086" s="88">
        <f>AG3086*'⚙️ Config'!$B$11</f>
        <v>70514.7015</v>
      </c>
      <c r="AI3086" s="88">
        <f>AH3086*'⚙️ Config'!$B$12</f>
        <v>21154.41045</v>
      </c>
      <c r="AJ3086" s="64"/>
      <c r="AK3086" s="84"/>
      <c r="AL3086" s="84"/>
      <c r="AM3086" s="84"/>
      <c r="AN3086" s="84"/>
      <c r="AO3086" s="84"/>
      <c r="AP3086" s="84"/>
      <c r="AQ3086" s="84"/>
    </row>
    <row r="3087" ht="15.0" customHeight="1">
      <c r="A3087" s="93">
        <v>3084.0</v>
      </c>
      <c r="B3087" s="94" t="s">
        <v>6599</v>
      </c>
      <c r="C3087" s="93" t="s">
        <v>141</v>
      </c>
      <c r="D3087" s="93" t="s">
        <v>6600</v>
      </c>
      <c r="E3087" s="95">
        <v>35.61</v>
      </c>
      <c r="F3087" s="93" t="s">
        <v>85</v>
      </c>
      <c r="G3087" s="93" t="s">
        <v>606</v>
      </c>
      <c r="H3087" s="96">
        <v>1877766.25</v>
      </c>
      <c r="I3087" s="93">
        <v>1.0</v>
      </c>
      <c r="J3087" s="97">
        <v>4.0</v>
      </c>
      <c r="K3087" s="94">
        <v>2022.0</v>
      </c>
      <c r="L3087" s="93" t="s">
        <v>630</v>
      </c>
      <c r="M3087" s="93">
        <v>2022.0</v>
      </c>
      <c r="N3087" s="93" t="s">
        <v>145</v>
      </c>
      <c r="O3087" s="65" t="str">
        <f t="shared" si="1"/>
        <v>076514500001</v>
      </c>
      <c r="P3087" s="65">
        <f t="shared" si="2"/>
        <v>9</v>
      </c>
      <c r="Q3087" s="65">
        <f t="shared" si="3"/>
        <v>3</v>
      </c>
      <c r="R3087" s="65" t="str">
        <f t="shared" si="12"/>
        <v>07.651.450/0001-93</v>
      </c>
      <c r="S3087" s="84"/>
      <c r="T3087" s="84" t="str">
        <f t="shared" si="10"/>
        <v/>
      </c>
      <c r="U3087" s="84" t="str">
        <f t="shared" si="11"/>
        <v/>
      </c>
      <c r="V3087" s="65" t="str">
        <f t="shared" si="5"/>
        <v/>
      </c>
      <c r="W3087" s="84"/>
      <c r="X3087" s="84"/>
      <c r="Y3087" s="85"/>
      <c r="Z3087" s="85"/>
      <c r="AA3087" s="65" t="str">
        <f t="shared" si="6"/>
        <v/>
      </c>
      <c r="AB3087" s="65" t="str">
        <f t="shared" si="7"/>
        <v/>
      </c>
      <c r="AC3087" s="86"/>
      <c r="AD3087" s="87" t="str">
        <f t="shared" si="8"/>
        <v/>
      </c>
      <c r="AE3087" s="84"/>
      <c r="AF3087" s="86">
        <f>IF(AC3087&gt;0,AC3087,'⚙️ Config'!$B$10)</f>
        <v>0.0075</v>
      </c>
      <c r="AG3087" s="88">
        <f t="shared" si="9"/>
        <v>14083.24688</v>
      </c>
      <c r="AH3087" s="88">
        <f>AG3087*'⚙️ Config'!$B$11</f>
        <v>70416.23438</v>
      </c>
      <c r="AI3087" s="88">
        <f>AH3087*'⚙️ Config'!$B$12</f>
        <v>21124.87031</v>
      </c>
      <c r="AJ3087" s="64"/>
      <c r="AK3087" s="84"/>
      <c r="AL3087" s="84"/>
      <c r="AM3087" s="84"/>
      <c r="AN3087" s="84"/>
      <c r="AO3087" s="84"/>
      <c r="AP3087" s="84"/>
      <c r="AQ3087" s="84"/>
    </row>
    <row r="3088" ht="15.0" customHeight="1">
      <c r="A3088" s="93">
        <v>3085.0</v>
      </c>
      <c r="B3088" s="94" t="s">
        <v>6601</v>
      </c>
      <c r="C3088" s="93" t="s">
        <v>141</v>
      </c>
      <c r="D3088" s="93" t="s">
        <v>6602</v>
      </c>
      <c r="E3088" s="95">
        <v>38.97</v>
      </c>
      <c r="F3088" s="93" t="s">
        <v>85</v>
      </c>
      <c r="G3088" s="93" t="s">
        <v>606</v>
      </c>
      <c r="H3088" s="96">
        <v>1873233.34</v>
      </c>
      <c r="I3088" s="93">
        <v>1.0</v>
      </c>
      <c r="J3088" s="97">
        <v>3.2</v>
      </c>
      <c r="K3088" s="94">
        <v>2023.0</v>
      </c>
      <c r="L3088" s="93" t="s">
        <v>448</v>
      </c>
      <c r="M3088" s="93">
        <v>2023.0</v>
      </c>
      <c r="N3088" s="93" t="s">
        <v>342</v>
      </c>
      <c r="O3088" s="65" t="str">
        <f t="shared" si="1"/>
        <v>373559980001</v>
      </c>
      <c r="P3088" s="65">
        <f t="shared" si="2"/>
        <v>5</v>
      </c>
      <c r="Q3088" s="65">
        <f t="shared" si="3"/>
        <v>7</v>
      </c>
      <c r="R3088" s="65" t="str">
        <f t="shared" si="12"/>
        <v>37.355.998/0001-57</v>
      </c>
      <c r="S3088" s="84"/>
      <c r="T3088" s="84" t="str">
        <f t="shared" si="10"/>
        <v/>
      </c>
      <c r="U3088" s="84" t="str">
        <f t="shared" si="11"/>
        <v/>
      </c>
      <c r="V3088" s="65" t="str">
        <f t="shared" si="5"/>
        <v/>
      </c>
      <c r="W3088" s="84"/>
      <c r="X3088" s="84"/>
      <c r="Y3088" s="85"/>
      <c r="Z3088" s="85"/>
      <c r="AA3088" s="65" t="str">
        <f t="shared" si="6"/>
        <v/>
      </c>
      <c r="AB3088" s="65" t="str">
        <f t="shared" si="7"/>
        <v/>
      </c>
      <c r="AC3088" s="86"/>
      <c r="AD3088" s="87" t="str">
        <f t="shared" si="8"/>
        <v/>
      </c>
      <c r="AE3088" s="84"/>
      <c r="AF3088" s="86">
        <f>IF(AC3088&gt;0,AC3088,'⚙️ Config'!$B$10)</f>
        <v>0.0075</v>
      </c>
      <c r="AG3088" s="88">
        <f t="shared" si="9"/>
        <v>14049.25005</v>
      </c>
      <c r="AH3088" s="88">
        <f>AG3088*'⚙️ Config'!$B$11</f>
        <v>70246.25025</v>
      </c>
      <c r="AI3088" s="88">
        <f>AH3088*'⚙️ Config'!$B$12</f>
        <v>21073.87508</v>
      </c>
      <c r="AJ3088" s="64"/>
      <c r="AK3088" s="84"/>
      <c r="AL3088" s="84"/>
      <c r="AM3088" s="84"/>
      <c r="AN3088" s="84"/>
      <c r="AO3088" s="84"/>
      <c r="AP3088" s="84"/>
      <c r="AQ3088" s="84"/>
    </row>
    <row r="3089" ht="15.0" customHeight="1">
      <c r="A3089" s="93">
        <v>3086.0</v>
      </c>
      <c r="B3089" s="94" t="s">
        <v>6603</v>
      </c>
      <c r="C3089" s="93" t="s">
        <v>141</v>
      </c>
      <c r="D3089" s="93" t="s">
        <v>6604</v>
      </c>
      <c r="E3089" s="95">
        <v>45.05</v>
      </c>
      <c r="F3089" s="93" t="s">
        <v>85</v>
      </c>
      <c r="G3089" s="93" t="s">
        <v>606</v>
      </c>
      <c r="H3089" s="96">
        <v>1872656.0</v>
      </c>
      <c r="I3089" s="93">
        <v>1.0</v>
      </c>
      <c r="J3089" s="97">
        <v>2.3</v>
      </c>
      <c r="K3089" s="94">
        <v>2023.0</v>
      </c>
      <c r="L3089" s="93" t="s">
        <v>295</v>
      </c>
      <c r="M3089" s="93">
        <v>2023.0</v>
      </c>
      <c r="N3089" s="93" t="s">
        <v>161</v>
      </c>
      <c r="O3089" s="65" t="str">
        <f t="shared" si="1"/>
        <v>219205600001</v>
      </c>
      <c r="P3089" s="65">
        <f t="shared" si="2"/>
        <v>3</v>
      </c>
      <c r="Q3089" s="65">
        <f t="shared" si="3"/>
        <v>4</v>
      </c>
      <c r="R3089" s="65" t="str">
        <f t="shared" si="12"/>
        <v>21.920.560/0001-34</v>
      </c>
      <c r="S3089" s="84"/>
      <c r="T3089" s="84" t="str">
        <f t="shared" si="10"/>
        <v/>
      </c>
      <c r="U3089" s="84" t="str">
        <f t="shared" si="11"/>
        <v/>
      </c>
      <c r="V3089" s="65" t="str">
        <f t="shared" si="5"/>
        <v/>
      </c>
      <c r="W3089" s="84"/>
      <c r="X3089" s="84"/>
      <c r="Y3089" s="85"/>
      <c r="Z3089" s="85"/>
      <c r="AA3089" s="65" t="str">
        <f t="shared" si="6"/>
        <v/>
      </c>
      <c r="AB3089" s="65" t="str">
        <f t="shared" si="7"/>
        <v/>
      </c>
      <c r="AC3089" s="86"/>
      <c r="AD3089" s="87" t="str">
        <f t="shared" si="8"/>
        <v/>
      </c>
      <c r="AE3089" s="84"/>
      <c r="AF3089" s="86">
        <f>IF(AC3089&gt;0,AC3089,'⚙️ Config'!$B$10)</f>
        <v>0.0075</v>
      </c>
      <c r="AG3089" s="88">
        <f t="shared" si="9"/>
        <v>14044.92</v>
      </c>
      <c r="AH3089" s="88">
        <f>AG3089*'⚙️ Config'!$B$11</f>
        <v>70224.6</v>
      </c>
      <c r="AI3089" s="88">
        <f>AH3089*'⚙️ Config'!$B$12</f>
        <v>21067.38</v>
      </c>
      <c r="AJ3089" s="64"/>
      <c r="AK3089" s="84"/>
      <c r="AL3089" s="84"/>
      <c r="AM3089" s="84"/>
      <c r="AN3089" s="84"/>
      <c r="AO3089" s="84"/>
      <c r="AP3089" s="84"/>
      <c r="AQ3089" s="84"/>
    </row>
    <row r="3090" ht="15.0" customHeight="1">
      <c r="A3090" s="93">
        <v>3087.0</v>
      </c>
      <c r="B3090" s="94" t="s">
        <v>6605</v>
      </c>
      <c r="C3090" s="93" t="s">
        <v>141</v>
      </c>
      <c r="D3090" s="93" t="s">
        <v>6606</v>
      </c>
      <c r="E3090" s="95">
        <v>45.05</v>
      </c>
      <c r="F3090" s="93" t="s">
        <v>85</v>
      </c>
      <c r="G3090" s="93" t="s">
        <v>606</v>
      </c>
      <c r="H3090" s="96">
        <v>1869092.07</v>
      </c>
      <c r="I3090" s="93">
        <v>1.0</v>
      </c>
      <c r="J3090" s="97">
        <v>2.3</v>
      </c>
      <c r="K3090" s="94">
        <v>2023.0</v>
      </c>
      <c r="L3090" s="93" t="s">
        <v>630</v>
      </c>
      <c r="M3090" s="93">
        <v>2023.0</v>
      </c>
      <c r="N3090" s="93" t="s">
        <v>161</v>
      </c>
      <c r="O3090" s="65" t="str">
        <f t="shared" si="1"/>
        <v>404329200001</v>
      </c>
      <c r="P3090" s="65">
        <f t="shared" si="2"/>
        <v>0</v>
      </c>
      <c r="Q3090" s="65">
        <f t="shared" si="3"/>
        <v>1</v>
      </c>
      <c r="R3090" s="65" t="str">
        <f t="shared" si="12"/>
        <v>40.432.920/0001-01</v>
      </c>
      <c r="S3090" s="84"/>
      <c r="T3090" s="84" t="str">
        <f t="shared" si="10"/>
        <v/>
      </c>
      <c r="U3090" s="84" t="str">
        <f t="shared" si="11"/>
        <v/>
      </c>
      <c r="V3090" s="65" t="str">
        <f t="shared" si="5"/>
        <v/>
      </c>
      <c r="W3090" s="84"/>
      <c r="X3090" s="84"/>
      <c r="Y3090" s="85"/>
      <c r="Z3090" s="85"/>
      <c r="AA3090" s="65" t="str">
        <f t="shared" si="6"/>
        <v/>
      </c>
      <c r="AB3090" s="65" t="str">
        <f t="shared" si="7"/>
        <v/>
      </c>
      <c r="AC3090" s="86"/>
      <c r="AD3090" s="87" t="str">
        <f t="shared" si="8"/>
        <v/>
      </c>
      <c r="AE3090" s="84"/>
      <c r="AF3090" s="86">
        <f>IF(AC3090&gt;0,AC3090,'⚙️ Config'!$B$10)</f>
        <v>0.0075</v>
      </c>
      <c r="AG3090" s="88">
        <f t="shared" si="9"/>
        <v>14018.19053</v>
      </c>
      <c r="AH3090" s="88">
        <f>AG3090*'⚙️ Config'!$B$11</f>
        <v>70090.95263</v>
      </c>
      <c r="AI3090" s="88">
        <f>AH3090*'⚙️ Config'!$B$12</f>
        <v>21027.28579</v>
      </c>
      <c r="AJ3090" s="64"/>
      <c r="AK3090" s="84"/>
      <c r="AL3090" s="84"/>
      <c r="AM3090" s="84"/>
      <c r="AN3090" s="84"/>
      <c r="AO3090" s="84"/>
      <c r="AP3090" s="84"/>
      <c r="AQ3090" s="84"/>
    </row>
    <row r="3091" ht="15.0" customHeight="1">
      <c r="A3091" s="93">
        <v>3088.0</v>
      </c>
      <c r="B3091" s="94" t="s">
        <v>6607</v>
      </c>
      <c r="C3091" s="93" t="s">
        <v>141</v>
      </c>
      <c r="D3091" s="93" t="s">
        <v>6608</v>
      </c>
      <c r="E3091" s="95">
        <v>36.33</v>
      </c>
      <c r="F3091" s="93" t="s">
        <v>85</v>
      </c>
      <c r="G3091" s="93" t="s">
        <v>606</v>
      </c>
      <c r="H3091" s="96">
        <v>1867458.79</v>
      </c>
      <c r="I3091" s="93">
        <v>1.0</v>
      </c>
      <c r="J3091" s="97">
        <v>3.8</v>
      </c>
      <c r="K3091" s="94">
        <v>2022.0</v>
      </c>
      <c r="L3091" s="93" t="s">
        <v>448</v>
      </c>
      <c r="M3091" s="93">
        <v>2022.0</v>
      </c>
      <c r="N3091" s="93" t="s">
        <v>161</v>
      </c>
      <c r="O3091" s="65" t="str">
        <f t="shared" si="1"/>
        <v>246203880001</v>
      </c>
      <c r="P3091" s="65">
        <f t="shared" si="2"/>
        <v>9</v>
      </c>
      <c r="Q3091" s="65">
        <f t="shared" si="3"/>
        <v>1</v>
      </c>
      <c r="R3091" s="65" t="str">
        <f t="shared" si="12"/>
        <v>24.620.388/0001-91</v>
      </c>
      <c r="S3091" s="84"/>
      <c r="T3091" s="84" t="str">
        <f t="shared" si="10"/>
        <v/>
      </c>
      <c r="U3091" s="84" t="str">
        <f t="shared" si="11"/>
        <v/>
      </c>
      <c r="V3091" s="65" t="str">
        <f t="shared" si="5"/>
        <v/>
      </c>
      <c r="W3091" s="84"/>
      <c r="X3091" s="84"/>
      <c r="Y3091" s="85"/>
      <c r="Z3091" s="85"/>
      <c r="AA3091" s="65" t="str">
        <f t="shared" si="6"/>
        <v/>
      </c>
      <c r="AB3091" s="65" t="str">
        <f t="shared" si="7"/>
        <v/>
      </c>
      <c r="AC3091" s="86"/>
      <c r="AD3091" s="87" t="str">
        <f t="shared" si="8"/>
        <v/>
      </c>
      <c r="AE3091" s="84"/>
      <c r="AF3091" s="86">
        <f>IF(AC3091&gt;0,AC3091,'⚙️ Config'!$B$10)</f>
        <v>0.0075</v>
      </c>
      <c r="AG3091" s="88">
        <f t="shared" si="9"/>
        <v>14005.94093</v>
      </c>
      <c r="AH3091" s="88">
        <f>AG3091*'⚙️ Config'!$B$11</f>
        <v>70029.70463</v>
      </c>
      <c r="AI3091" s="88">
        <f>AH3091*'⚙️ Config'!$B$12</f>
        <v>21008.91139</v>
      </c>
      <c r="AJ3091" s="64"/>
      <c r="AK3091" s="84"/>
      <c r="AL3091" s="84"/>
      <c r="AM3091" s="84"/>
      <c r="AN3091" s="84"/>
      <c r="AO3091" s="84"/>
      <c r="AP3091" s="84"/>
      <c r="AQ3091" s="84"/>
    </row>
    <row r="3092" ht="15.0" customHeight="1">
      <c r="A3092" s="93">
        <v>3089.0</v>
      </c>
      <c r="B3092" s="94" t="s">
        <v>6609</v>
      </c>
      <c r="C3092" s="93" t="s">
        <v>141</v>
      </c>
      <c r="D3092" s="93" t="s">
        <v>6610</v>
      </c>
      <c r="E3092" s="95">
        <v>35.61</v>
      </c>
      <c r="F3092" s="93" t="s">
        <v>85</v>
      </c>
      <c r="G3092" s="93" t="s">
        <v>606</v>
      </c>
      <c r="H3092" s="96">
        <v>1865342.7</v>
      </c>
      <c r="I3092" s="93">
        <v>1.0</v>
      </c>
      <c r="J3092" s="97">
        <v>4.0</v>
      </c>
      <c r="K3092" s="94">
        <v>2022.0</v>
      </c>
      <c r="L3092" s="93" t="s">
        <v>630</v>
      </c>
      <c r="M3092" s="93">
        <v>2022.0</v>
      </c>
      <c r="N3092" s="93" t="s">
        <v>161</v>
      </c>
      <c r="O3092" s="65" t="str">
        <f t="shared" si="1"/>
        <v>096643200001</v>
      </c>
      <c r="P3092" s="65">
        <f t="shared" si="2"/>
        <v>1</v>
      </c>
      <c r="Q3092" s="65">
        <f t="shared" si="3"/>
        <v>0</v>
      </c>
      <c r="R3092" s="65" t="str">
        <f t="shared" si="12"/>
        <v>09.664.320/0001-10</v>
      </c>
      <c r="S3092" s="84"/>
      <c r="T3092" s="84" t="str">
        <f t="shared" si="10"/>
        <v/>
      </c>
      <c r="U3092" s="84" t="str">
        <f t="shared" si="11"/>
        <v/>
      </c>
      <c r="V3092" s="65" t="str">
        <f t="shared" si="5"/>
        <v/>
      </c>
      <c r="W3092" s="84"/>
      <c r="X3092" s="84"/>
      <c r="Y3092" s="85"/>
      <c r="Z3092" s="85"/>
      <c r="AA3092" s="65" t="str">
        <f t="shared" si="6"/>
        <v/>
      </c>
      <c r="AB3092" s="65" t="str">
        <f t="shared" si="7"/>
        <v/>
      </c>
      <c r="AC3092" s="86"/>
      <c r="AD3092" s="87" t="str">
        <f t="shared" si="8"/>
        <v/>
      </c>
      <c r="AE3092" s="84"/>
      <c r="AF3092" s="86">
        <f>IF(AC3092&gt;0,AC3092,'⚙️ Config'!$B$10)</f>
        <v>0.0075</v>
      </c>
      <c r="AG3092" s="88">
        <f t="shared" si="9"/>
        <v>13990.07025</v>
      </c>
      <c r="AH3092" s="88">
        <f>AG3092*'⚙️ Config'!$B$11</f>
        <v>69950.35125</v>
      </c>
      <c r="AI3092" s="88">
        <f>AH3092*'⚙️ Config'!$B$12</f>
        <v>20985.10538</v>
      </c>
      <c r="AJ3092" s="64"/>
      <c r="AK3092" s="84"/>
      <c r="AL3092" s="84"/>
      <c r="AM3092" s="84"/>
      <c r="AN3092" s="84"/>
      <c r="AO3092" s="84"/>
      <c r="AP3092" s="84"/>
      <c r="AQ3092" s="84"/>
    </row>
    <row r="3093" ht="15.0" customHeight="1">
      <c r="A3093" s="93">
        <v>3090.0</v>
      </c>
      <c r="B3093" s="94" t="s">
        <v>6611</v>
      </c>
      <c r="C3093" s="93" t="s">
        <v>141</v>
      </c>
      <c r="D3093" s="93" t="s">
        <v>6612</v>
      </c>
      <c r="E3093" s="95">
        <v>42.63</v>
      </c>
      <c r="F3093" s="93" t="s">
        <v>85</v>
      </c>
      <c r="G3093" s="93" t="s">
        <v>606</v>
      </c>
      <c r="H3093" s="96">
        <v>1860043.6</v>
      </c>
      <c r="I3093" s="93">
        <v>1.0</v>
      </c>
      <c r="J3093" s="97">
        <v>2.6</v>
      </c>
      <c r="K3093" s="94">
        <v>2023.0</v>
      </c>
      <c r="L3093" s="93" t="s">
        <v>197</v>
      </c>
      <c r="M3093" s="93">
        <v>2023.0</v>
      </c>
      <c r="N3093" s="93" t="s">
        <v>145</v>
      </c>
      <c r="O3093" s="65" t="str">
        <f t="shared" si="1"/>
        <v>426948290001</v>
      </c>
      <c r="P3093" s="65">
        <f t="shared" si="2"/>
        <v>8</v>
      </c>
      <c r="Q3093" s="65">
        <f t="shared" si="3"/>
        <v>1</v>
      </c>
      <c r="R3093" s="65" t="str">
        <f t="shared" si="12"/>
        <v>42.694.829/0001-81</v>
      </c>
      <c r="S3093" s="84"/>
      <c r="T3093" s="84" t="str">
        <f t="shared" si="10"/>
        <v/>
      </c>
      <c r="U3093" s="84" t="str">
        <f t="shared" si="11"/>
        <v/>
      </c>
      <c r="V3093" s="65" t="str">
        <f t="shared" si="5"/>
        <v/>
      </c>
      <c r="W3093" s="84"/>
      <c r="X3093" s="84"/>
      <c r="Y3093" s="85"/>
      <c r="Z3093" s="85"/>
      <c r="AA3093" s="65" t="str">
        <f t="shared" si="6"/>
        <v/>
      </c>
      <c r="AB3093" s="65" t="str">
        <f t="shared" si="7"/>
        <v/>
      </c>
      <c r="AC3093" s="86"/>
      <c r="AD3093" s="87" t="str">
        <f t="shared" si="8"/>
        <v/>
      </c>
      <c r="AE3093" s="84"/>
      <c r="AF3093" s="86">
        <f>IF(AC3093&gt;0,AC3093,'⚙️ Config'!$B$10)</f>
        <v>0.0075</v>
      </c>
      <c r="AG3093" s="88">
        <f t="shared" si="9"/>
        <v>13950.327</v>
      </c>
      <c r="AH3093" s="88">
        <f>AG3093*'⚙️ Config'!$B$11</f>
        <v>69751.635</v>
      </c>
      <c r="AI3093" s="88">
        <f>AH3093*'⚙️ Config'!$B$12</f>
        <v>20925.4905</v>
      </c>
      <c r="AJ3093" s="64"/>
      <c r="AK3093" s="84"/>
      <c r="AL3093" s="84"/>
      <c r="AM3093" s="84"/>
      <c r="AN3093" s="84"/>
      <c r="AO3093" s="84"/>
      <c r="AP3093" s="84"/>
      <c r="AQ3093" s="84"/>
    </row>
    <row r="3094" ht="15.0" customHeight="1">
      <c r="A3094" s="93">
        <v>3091.0</v>
      </c>
      <c r="B3094" s="94" t="s">
        <v>6613</v>
      </c>
      <c r="C3094" s="93" t="s">
        <v>141</v>
      </c>
      <c r="D3094" s="93" t="s">
        <v>6614</v>
      </c>
      <c r="E3094" s="95">
        <v>41.26</v>
      </c>
      <c r="F3094" s="93" t="s">
        <v>85</v>
      </c>
      <c r="G3094" s="93" t="s">
        <v>606</v>
      </c>
      <c r="H3094" s="96">
        <v>1858623.33</v>
      </c>
      <c r="I3094" s="93">
        <v>1.0</v>
      </c>
      <c r="J3094" s="97">
        <v>2.8</v>
      </c>
      <c r="K3094" s="94">
        <v>2023.0</v>
      </c>
      <c r="L3094" s="93" t="s">
        <v>630</v>
      </c>
      <c r="M3094" s="93">
        <v>2023.0</v>
      </c>
      <c r="N3094" s="93" t="s">
        <v>161</v>
      </c>
      <c r="O3094" s="65" t="str">
        <f t="shared" si="1"/>
        <v>144596440001</v>
      </c>
      <c r="P3094" s="65">
        <f t="shared" si="2"/>
        <v>5</v>
      </c>
      <c r="Q3094" s="65">
        <f t="shared" si="3"/>
        <v>7</v>
      </c>
      <c r="R3094" s="65" t="str">
        <f t="shared" si="12"/>
        <v>14.459.644/0001-57</v>
      </c>
      <c r="S3094" s="84"/>
      <c r="T3094" s="84" t="str">
        <f t="shared" si="10"/>
        <v/>
      </c>
      <c r="U3094" s="84" t="str">
        <f t="shared" si="11"/>
        <v/>
      </c>
      <c r="V3094" s="65" t="str">
        <f t="shared" si="5"/>
        <v/>
      </c>
      <c r="W3094" s="84"/>
      <c r="X3094" s="84"/>
      <c r="Y3094" s="85"/>
      <c r="Z3094" s="85"/>
      <c r="AA3094" s="65" t="str">
        <f t="shared" si="6"/>
        <v/>
      </c>
      <c r="AB3094" s="65" t="str">
        <f t="shared" si="7"/>
        <v/>
      </c>
      <c r="AC3094" s="86"/>
      <c r="AD3094" s="87" t="str">
        <f t="shared" si="8"/>
        <v/>
      </c>
      <c r="AE3094" s="84"/>
      <c r="AF3094" s="86">
        <f>IF(AC3094&gt;0,AC3094,'⚙️ Config'!$B$10)</f>
        <v>0.0075</v>
      </c>
      <c r="AG3094" s="88">
        <f t="shared" si="9"/>
        <v>13939.67498</v>
      </c>
      <c r="AH3094" s="88">
        <f>AG3094*'⚙️ Config'!$B$11</f>
        <v>69698.37488</v>
      </c>
      <c r="AI3094" s="88">
        <f>AH3094*'⚙️ Config'!$B$12</f>
        <v>20909.51246</v>
      </c>
      <c r="AJ3094" s="64"/>
      <c r="AK3094" s="84"/>
      <c r="AL3094" s="84"/>
      <c r="AM3094" s="84"/>
      <c r="AN3094" s="84"/>
      <c r="AO3094" s="84"/>
      <c r="AP3094" s="84"/>
      <c r="AQ3094" s="84"/>
    </row>
    <row r="3095" ht="15.0" customHeight="1">
      <c r="A3095" s="93">
        <v>3092.0</v>
      </c>
      <c r="B3095" s="94" t="s">
        <v>6615</v>
      </c>
      <c r="C3095" s="93" t="s">
        <v>141</v>
      </c>
      <c r="D3095" s="93" t="s">
        <v>6616</v>
      </c>
      <c r="E3095" s="95">
        <v>35.61</v>
      </c>
      <c r="F3095" s="93" t="s">
        <v>85</v>
      </c>
      <c r="G3095" s="93" t="s">
        <v>606</v>
      </c>
      <c r="H3095" s="96">
        <v>1852134.1</v>
      </c>
      <c r="I3095" s="93">
        <v>1.0</v>
      </c>
      <c r="J3095" s="97">
        <v>4.0</v>
      </c>
      <c r="K3095" s="94">
        <v>2022.0</v>
      </c>
      <c r="L3095" s="93" t="s">
        <v>630</v>
      </c>
      <c r="M3095" s="93">
        <v>2022.0</v>
      </c>
      <c r="N3095" s="93" t="s">
        <v>145</v>
      </c>
      <c r="O3095" s="65" t="str">
        <f t="shared" si="1"/>
        <v>222092240001</v>
      </c>
      <c r="P3095" s="65">
        <f t="shared" si="2"/>
        <v>4</v>
      </c>
      <c r="Q3095" s="65">
        <f t="shared" si="3"/>
        <v>0</v>
      </c>
      <c r="R3095" s="65" t="str">
        <f t="shared" si="12"/>
        <v>22.209.224/0001-40</v>
      </c>
      <c r="S3095" s="84"/>
      <c r="T3095" s="84" t="str">
        <f t="shared" si="10"/>
        <v/>
      </c>
      <c r="U3095" s="84" t="str">
        <f t="shared" si="11"/>
        <v/>
      </c>
      <c r="V3095" s="65" t="str">
        <f t="shared" si="5"/>
        <v/>
      </c>
      <c r="W3095" s="84"/>
      <c r="X3095" s="84"/>
      <c r="Y3095" s="85"/>
      <c r="Z3095" s="85"/>
      <c r="AA3095" s="65" t="str">
        <f t="shared" si="6"/>
        <v/>
      </c>
      <c r="AB3095" s="65" t="str">
        <f t="shared" si="7"/>
        <v/>
      </c>
      <c r="AC3095" s="86"/>
      <c r="AD3095" s="87" t="str">
        <f t="shared" si="8"/>
        <v/>
      </c>
      <c r="AE3095" s="84"/>
      <c r="AF3095" s="86">
        <f>IF(AC3095&gt;0,AC3095,'⚙️ Config'!$B$10)</f>
        <v>0.0075</v>
      </c>
      <c r="AG3095" s="88">
        <f t="shared" si="9"/>
        <v>13891.00575</v>
      </c>
      <c r="AH3095" s="88">
        <f>AG3095*'⚙️ Config'!$B$11</f>
        <v>69455.02875</v>
      </c>
      <c r="AI3095" s="88">
        <f>AH3095*'⚙️ Config'!$B$12</f>
        <v>20836.50863</v>
      </c>
      <c r="AJ3095" s="64"/>
      <c r="AK3095" s="84"/>
      <c r="AL3095" s="84"/>
      <c r="AM3095" s="84"/>
      <c r="AN3095" s="84"/>
      <c r="AO3095" s="84"/>
      <c r="AP3095" s="84"/>
      <c r="AQ3095" s="84"/>
    </row>
    <row r="3096" ht="15.0" customHeight="1">
      <c r="A3096" s="93">
        <v>3093.0</v>
      </c>
      <c r="B3096" s="94" t="s">
        <v>6617</v>
      </c>
      <c r="C3096" s="93" t="s">
        <v>141</v>
      </c>
      <c r="D3096" s="93" t="s">
        <v>6618</v>
      </c>
      <c r="E3096" s="95">
        <v>46.97</v>
      </c>
      <c r="F3096" s="93" t="s">
        <v>85</v>
      </c>
      <c r="G3096" s="93" t="s">
        <v>606</v>
      </c>
      <c r="H3096" s="96">
        <v>1850691.12</v>
      </c>
      <c r="I3096" s="93">
        <v>1.0</v>
      </c>
      <c r="J3096" s="97">
        <v>2.1</v>
      </c>
      <c r="K3096" s="94">
        <v>2024.0</v>
      </c>
      <c r="L3096" s="93" t="s">
        <v>268</v>
      </c>
      <c r="M3096" s="93">
        <v>2024.0</v>
      </c>
      <c r="N3096" s="93" t="s">
        <v>145</v>
      </c>
      <c r="O3096" s="65" t="str">
        <f t="shared" si="1"/>
        <v>046123360001</v>
      </c>
      <c r="P3096" s="65">
        <f t="shared" si="2"/>
        <v>6</v>
      </c>
      <c r="Q3096" s="65">
        <f t="shared" si="3"/>
        <v>6</v>
      </c>
      <c r="R3096" s="65" t="str">
        <f t="shared" si="12"/>
        <v>04.612.336/0001-66</v>
      </c>
      <c r="S3096" s="84"/>
      <c r="T3096" s="84" t="str">
        <f t="shared" si="10"/>
        <v/>
      </c>
      <c r="U3096" s="84" t="str">
        <f t="shared" si="11"/>
        <v/>
      </c>
      <c r="V3096" s="65" t="str">
        <f t="shared" si="5"/>
        <v/>
      </c>
      <c r="W3096" s="84"/>
      <c r="X3096" s="84"/>
      <c r="Y3096" s="85"/>
      <c r="Z3096" s="85"/>
      <c r="AA3096" s="65" t="str">
        <f t="shared" si="6"/>
        <v/>
      </c>
      <c r="AB3096" s="65" t="str">
        <f t="shared" si="7"/>
        <v/>
      </c>
      <c r="AC3096" s="86"/>
      <c r="AD3096" s="87" t="str">
        <f t="shared" si="8"/>
        <v/>
      </c>
      <c r="AE3096" s="84"/>
      <c r="AF3096" s="86">
        <f>IF(AC3096&gt;0,AC3096,'⚙️ Config'!$B$10)</f>
        <v>0.0075</v>
      </c>
      <c r="AG3096" s="88">
        <f t="shared" si="9"/>
        <v>13880.1834</v>
      </c>
      <c r="AH3096" s="88">
        <f>AG3096*'⚙️ Config'!$B$11</f>
        <v>69400.917</v>
      </c>
      <c r="AI3096" s="88">
        <f>AH3096*'⚙️ Config'!$B$12</f>
        <v>20820.2751</v>
      </c>
      <c r="AJ3096" s="64"/>
      <c r="AK3096" s="84"/>
      <c r="AL3096" s="84"/>
      <c r="AM3096" s="84"/>
      <c r="AN3096" s="84"/>
      <c r="AO3096" s="84"/>
      <c r="AP3096" s="84"/>
      <c r="AQ3096" s="84"/>
    </row>
    <row r="3097" ht="15.0" customHeight="1">
      <c r="A3097" s="93">
        <v>3094.0</v>
      </c>
      <c r="B3097" s="94" t="s">
        <v>6619</v>
      </c>
      <c r="C3097" s="93" t="s">
        <v>141</v>
      </c>
      <c r="D3097" s="93" t="s">
        <v>6620</v>
      </c>
      <c r="E3097" s="95">
        <v>35.61</v>
      </c>
      <c r="F3097" s="93" t="s">
        <v>85</v>
      </c>
      <c r="G3097" s="93" t="s">
        <v>606</v>
      </c>
      <c r="H3097" s="96">
        <v>1848556.54</v>
      </c>
      <c r="I3097" s="93">
        <v>1.0</v>
      </c>
      <c r="J3097" s="97">
        <v>4.0</v>
      </c>
      <c r="K3097" s="94">
        <v>2022.0</v>
      </c>
      <c r="L3097" s="93" t="s">
        <v>630</v>
      </c>
      <c r="M3097" s="93">
        <v>2022.0</v>
      </c>
      <c r="N3097" s="93" t="s">
        <v>145</v>
      </c>
      <c r="O3097" s="65" t="str">
        <f t="shared" si="1"/>
        <v>121644400001</v>
      </c>
      <c r="P3097" s="65">
        <f t="shared" si="2"/>
        <v>6</v>
      </c>
      <c r="Q3097" s="65">
        <f t="shared" si="3"/>
        <v>3</v>
      </c>
      <c r="R3097" s="65" t="str">
        <f t="shared" si="12"/>
        <v>12.164.440/0001-63</v>
      </c>
      <c r="S3097" s="84"/>
      <c r="T3097" s="84" t="str">
        <f t="shared" si="10"/>
        <v/>
      </c>
      <c r="U3097" s="84" t="str">
        <f t="shared" si="11"/>
        <v/>
      </c>
      <c r="V3097" s="65" t="str">
        <f t="shared" si="5"/>
        <v/>
      </c>
      <c r="W3097" s="84"/>
      <c r="X3097" s="84"/>
      <c r="Y3097" s="85"/>
      <c r="Z3097" s="85"/>
      <c r="AA3097" s="65" t="str">
        <f t="shared" si="6"/>
        <v/>
      </c>
      <c r="AB3097" s="65" t="str">
        <f t="shared" si="7"/>
        <v/>
      </c>
      <c r="AC3097" s="86"/>
      <c r="AD3097" s="87" t="str">
        <f t="shared" si="8"/>
        <v/>
      </c>
      <c r="AE3097" s="84"/>
      <c r="AF3097" s="86">
        <f>IF(AC3097&gt;0,AC3097,'⚙️ Config'!$B$10)</f>
        <v>0.0075</v>
      </c>
      <c r="AG3097" s="88">
        <f t="shared" si="9"/>
        <v>13864.17405</v>
      </c>
      <c r="AH3097" s="88">
        <f>AG3097*'⚙️ Config'!$B$11</f>
        <v>69320.87025</v>
      </c>
      <c r="AI3097" s="88">
        <f>AH3097*'⚙️ Config'!$B$12</f>
        <v>20796.26108</v>
      </c>
      <c r="AJ3097" s="64"/>
      <c r="AK3097" s="84"/>
      <c r="AL3097" s="84"/>
      <c r="AM3097" s="84"/>
      <c r="AN3097" s="84"/>
      <c r="AO3097" s="84"/>
      <c r="AP3097" s="84"/>
      <c r="AQ3097" s="84"/>
    </row>
    <row r="3098" ht="15.0" customHeight="1">
      <c r="A3098" s="93">
        <v>3095.0</v>
      </c>
      <c r="B3098" s="94" t="s">
        <v>6621</v>
      </c>
      <c r="C3098" s="93" t="s">
        <v>141</v>
      </c>
      <c r="D3098" s="93" t="s">
        <v>6622</v>
      </c>
      <c r="E3098" s="95">
        <v>39.49</v>
      </c>
      <c r="F3098" s="93" t="s">
        <v>85</v>
      </c>
      <c r="G3098" s="93" t="s">
        <v>606</v>
      </c>
      <c r="H3098" s="96">
        <v>1840646.83</v>
      </c>
      <c r="I3098" s="93">
        <v>1.0</v>
      </c>
      <c r="J3098" s="97">
        <v>3.1</v>
      </c>
      <c r="K3098" s="94">
        <v>2023.0</v>
      </c>
      <c r="L3098" s="93" t="s">
        <v>630</v>
      </c>
      <c r="M3098" s="93">
        <v>2023.0</v>
      </c>
      <c r="N3098" s="93" t="s">
        <v>161</v>
      </c>
      <c r="O3098" s="65" t="str">
        <f t="shared" si="1"/>
        <v>236634280001</v>
      </c>
      <c r="P3098" s="65">
        <f t="shared" si="2"/>
        <v>1</v>
      </c>
      <c r="Q3098" s="65">
        <f t="shared" si="3"/>
        <v>0</v>
      </c>
      <c r="R3098" s="65" t="str">
        <f t="shared" si="12"/>
        <v>23.663.428/0001-10</v>
      </c>
      <c r="S3098" s="84"/>
      <c r="T3098" s="84" t="str">
        <f t="shared" si="10"/>
        <v/>
      </c>
      <c r="U3098" s="84" t="str">
        <f t="shared" si="11"/>
        <v/>
      </c>
      <c r="V3098" s="65" t="str">
        <f t="shared" si="5"/>
        <v/>
      </c>
      <c r="W3098" s="84"/>
      <c r="X3098" s="84"/>
      <c r="Y3098" s="85"/>
      <c r="Z3098" s="85"/>
      <c r="AA3098" s="65" t="str">
        <f t="shared" si="6"/>
        <v/>
      </c>
      <c r="AB3098" s="65" t="str">
        <f t="shared" si="7"/>
        <v/>
      </c>
      <c r="AC3098" s="86"/>
      <c r="AD3098" s="87" t="str">
        <f t="shared" si="8"/>
        <v/>
      </c>
      <c r="AE3098" s="84"/>
      <c r="AF3098" s="86">
        <f>IF(AC3098&gt;0,AC3098,'⚙️ Config'!$B$10)</f>
        <v>0.0075</v>
      </c>
      <c r="AG3098" s="88">
        <f t="shared" si="9"/>
        <v>13804.85123</v>
      </c>
      <c r="AH3098" s="88">
        <f>AG3098*'⚙️ Config'!$B$11</f>
        <v>69024.25613</v>
      </c>
      <c r="AI3098" s="88">
        <f>AH3098*'⚙️ Config'!$B$12</f>
        <v>20707.27684</v>
      </c>
      <c r="AJ3098" s="64"/>
      <c r="AK3098" s="84"/>
      <c r="AL3098" s="84"/>
      <c r="AM3098" s="84"/>
      <c r="AN3098" s="84"/>
      <c r="AO3098" s="84"/>
      <c r="AP3098" s="84"/>
      <c r="AQ3098" s="84"/>
    </row>
    <row r="3099" ht="15.0" customHeight="1">
      <c r="A3099" s="93">
        <v>3096.0</v>
      </c>
      <c r="B3099" s="94" t="s">
        <v>6623</v>
      </c>
      <c r="C3099" s="93" t="s">
        <v>141</v>
      </c>
      <c r="D3099" s="93" t="s">
        <v>6624</v>
      </c>
      <c r="E3099" s="95">
        <v>36.72</v>
      </c>
      <c r="F3099" s="93" t="s">
        <v>85</v>
      </c>
      <c r="G3099" s="93" t="s">
        <v>606</v>
      </c>
      <c r="H3099" s="96">
        <v>1838527.2</v>
      </c>
      <c r="I3099" s="93">
        <v>1.0</v>
      </c>
      <c r="J3099" s="97">
        <v>3.7</v>
      </c>
      <c r="K3099" s="94">
        <v>2022.0</v>
      </c>
      <c r="L3099" s="93" t="s">
        <v>630</v>
      </c>
      <c r="M3099" s="93">
        <v>2022.0</v>
      </c>
      <c r="N3099" s="93" t="s">
        <v>161</v>
      </c>
      <c r="O3099" s="65" t="str">
        <f t="shared" si="1"/>
        <v>059759720001</v>
      </c>
      <c r="P3099" s="65">
        <f t="shared" si="2"/>
        <v>1</v>
      </c>
      <c r="Q3099" s="65">
        <f t="shared" si="3"/>
        <v>5</v>
      </c>
      <c r="R3099" s="65" t="str">
        <f t="shared" si="12"/>
        <v>05.975.972/0001-15</v>
      </c>
      <c r="S3099" s="84"/>
      <c r="T3099" s="84" t="str">
        <f t="shared" si="10"/>
        <v/>
      </c>
      <c r="U3099" s="84" t="str">
        <f t="shared" si="11"/>
        <v/>
      </c>
      <c r="V3099" s="65" t="str">
        <f t="shared" si="5"/>
        <v/>
      </c>
      <c r="W3099" s="84"/>
      <c r="X3099" s="84"/>
      <c r="Y3099" s="85"/>
      <c r="Z3099" s="85"/>
      <c r="AA3099" s="65" t="str">
        <f t="shared" si="6"/>
        <v/>
      </c>
      <c r="AB3099" s="65" t="str">
        <f t="shared" si="7"/>
        <v/>
      </c>
      <c r="AC3099" s="86"/>
      <c r="AD3099" s="87" t="str">
        <f t="shared" si="8"/>
        <v/>
      </c>
      <c r="AE3099" s="84"/>
      <c r="AF3099" s="86">
        <f>IF(AC3099&gt;0,AC3099,'⚙️ Config'!$B$10)</f>
        <v>0.0075</v>
      </c>
      <c r="AG3099" s="88">
        <f t="shared" si="9"/>
        <v>13788.954</v>
      </c>
      <c r="AH3099" s="88">
        <f>AG3099*'⚙️ Config'!$B$11</f>
        <v>68944.77</v>
      </c>
      <c r="AI3099" s="88">
        <f>AH3099*'⚙️ Config'!$B$12</f>
        <v>20683.431</v>
      </c>
      <c r="AJ3099" s="64"/>
      <c r="AK3099" s="84"/>
      <c r="AL3099" s="84"/>
      <c r="AM3099" s="84"/>
      <c r="AN3099" s="84"/>
      <c r="AO3099" s="84"/>
      <c r="AP3099" s="84"/>
      <c r="AQ3099" s="84"/>
    </row>
    <row r="3100" ht="15.0" customHeight="1">
      <c r="A3100" s="93">
        <v>3097.0</v>
      </c>
      <c r="B3100" s="94" t="s">
        <v>6625</v>
      </c>
      <c r="C3100" s="93" t="s">
        <v>141</v>
      </c>
      <c r="D3100" s="93" t="s">
        <v>6626</v>
      </c>
      <c r="E3100" s="95">
        <v>36.72</v>
      </c>
      <c r="F3100" s="93" t="s">
        <v>85</v>
      </c>
      <c r="G3100" s="93" t="s">
        <v>606</v>
      </c>
      <c r="H3100" s="96">
        <v>1836173.7</v>
      </c>
      <c r="I3100" s="93">
        <v>1.0</v>
      </c>
      <c r="J3100" s="97">
        <v>3.7</v>
      </c>
      <c r="K3100" s="94">
        <v>2022.0</v>
      </c>
      <c r="L3100" s="93" t="s">
        <v>630</v>
      </c>
      <c r="M3100" s="93">
        <v>2022.0</v>
      </c>
      <c r="N3100" s="93" t="s">
        <v>161</v>
      </c>
      <c r="O3100" s="65" t="str">
        <f t="shared" si="1"/>
        <v>019207340001</v>
      </c>
      <c r="P3100" s="65">
        <f t="shared" si="2"/>
        <v>5</v>
      </c>
      <c r="Q3100" s="65">
        <f t="shared" si="3"/>
        <v>1</v>
      </c>
      <c r="R3100" s="65" t="str">
        <f t="shared" si="12"/>
        <v>01.920.734/0001-51</v>
      </c>
      <c r="S3100" s="84"/>
      <c r="T3100" s="84" t="str">
        <f t="shared" si="10"/>
        <v/>
      </c>
      <c r="U3100" s="84" t="str">
        <f t="shared" si="11"/>
        <v/>
      </c>
      <c r="V3100" s="65" t="str">
        <f t="shared" si="5"/>
        <v/>
      </c>
      <c r="W3100" s="84"/>
      <c r="X3100" s="84"/>
      <c r="Y3100" s="85"/>
      <c r="Z3100" s="85"/>
      <c r="AA3100" s="65" t="str">
        <f t="shared" si="6"/>
        <v/>
      </c>
      <c r="AB3100" s="65" t="str">
        <f t="shared" si="7"/>
        <v/>
      </c>
      <c r="AC3100" s="86"/>
      <c r="AD3100" s="87" t="str">
        <f t="shared" si="8"/>
        <v/>
      </c>
      <c r="AE3100" s="84"/>
      <c r="AF3100" s="86">
        <f>IF(AC3100&gt;0,AC3100,'⚙️ Config'!$B$10)</f>
        <v>0.0075</v>
      </c>
      <c r="AG3100" s="88">
        <f t="shared" si="9"/>
        <v>13771.30275</v>
      </c>
      <c r="AH3100" s="88">
        <f>AG3100*'⚙️ Config'!$B$11</f>
        <v>68856.51375</v>
      </c>
      <c r="AI3100" s="88">
        <f>AH3100*'⚙️ Config'!$B$12</f>
        <v>20656.95413</v>
      </c>
      <c r="AJ3100" s="64"/>
      <c r="AK3100" s="84"/>
      <c r="AL3100" s="84"/>
      <c r="AM3100" s="84"/>
      <c r="AN3100" s="84"/>
      <c r="AO3100" s="84"/>
      <c r="AP3100" s="84"/>
      <c r="AQ3100" s="84"/>
    </row>
    <row r="3101" ht="15.0" customHeight="1">
      <c r="A3101" s="93">
        <v>3098.0</v>
      </c>
      <c r="B3101" s="94" t="s">
        <v>6627</v>
      </c>
      <c r="C3101" s="93" t="s">
        <v>141</v>
      </c>
      <c r="D3101" s="93" t="s">
        <v>6628</v>
      </c>
      <c r="E3101" s="95">
        <v>43.38</v>
      </c>
      <c r="F3101" s="93" t="s">
        <v>85</v>
      </c>
      <c r="G3101" s="93" t="s">
        <v>606</v>
      </c>
      <c r="H3101" s="96">
        <v>1831443.73</v>
      </c>
      <c r="I3101" s="93">
        <v>1.0</v>
      </c>
      <c r="J3101" s="97">
        <v>2.5</v>
      </c>
      <c r="K3101" s="94">
        <v>2023.0</v>
      </c>
      <c r="L3101" s="93" t="s">
        <v>202</v>
      </c>
      <c r="M3101" s="93">
        <v>2023.0</v>
      </c>
      <c r="N3101" s="93" t="s">
        <v>145</v>
      </c>
      <c r="O3101" s="65" t="str">
        <f t="shared" si="1"/>
        <v>001693310001</v>
      </c>
      <c r="P3101" s="65">
        <f t="shared" si="2"/>
        <v>5</v>
      </c>
      <c r="Q3101" s="65">
        <f t="shared" si="3"/>
        <v>0</v>
      </c>
      <c r="R3101" s="65" t="str">
        <f t="shared" si="12"/>
        <v>00.169.331/0001-50</v>
      </c>
      <c r="S3101" s="84"/>
      <c r="T3101" s="84" t="str">
        <f t="shared" si="10"/>
        <v/>
      </c>
      <c r="U3101" s="84" t="str">
        <f t="shared" si="11"/>
        <v/>
      </c>
      <c r="V3101" s="65" t="str">
        <f t="shared" si="5"/>
        <v/>
      </c>
      <c r="W3101" s="84"/>
      <c r="X3101" s="84"/>
      <c r="Y3101" s="85"/>
      <c r="Z3101" s="85"/>
      <c r="AA3101" s="65" t="str">
        <f t="shared" si="6"/>
        <v/>
      </c>
      <c r="AB3101" s="65" t="str">
        <f t="shared" si="7"/>
        <v/>
      </c>
      <c r="AC3101" s="86"/>
      <c r="AD3101" s="87" t="str">
        <f t="shared" si="8"/>
        <v/>
      </c>
      <c r="AE3101" s="84"/>
      <c r="AF3101" s="86">
        <f>IF(AC3101&gt;0,AC3101,'⚙️ Config'!$B$10)</f>
        <v>0.0075</v>
      </c>
      <c r="AG3101" s="88">
        <f t="shared" si="9"/>
        <v>13735.82798</v>
      </c>
      <c r="AH3101" s="88">
        <f>AG3101*'⚙️ Config'!$B$11</f>
        <v>68679.13988</v>
      </c>
      <c r="AI3101" s="88">
        <f>AH3101*'⚙️ Config'!$B$12</f>
        <v>20603.74196</v>
      </c>
      <c r="AJ3101" s="64"/>
      <c r="AK3101" s="84"/>
      <c r="AL3101" s="84"/>
      <c r="AM3101" s="84"/>
      <c r="AN3101" s="84"/>
      <c r="AO3101" s="84"/>
      <c r="AP3101" s="84"/>
      <c r="AQ3101" s="84"/>
    </row>
    <row r="3102" ht="15.0" customHeight="1">
      <c r="A3102" s="93">
        <v>3099.0</v>
      </c>
      <c r="B3102" s="94" t="s">
        <v>6629</v>
      </c>
      <c r="C3102" s="93" t="s">
        <v>141</v>
      </c>
      <c r="D3102" s="93" t="s">
        <v>6630</v>
      </c>
      <c r="E3102" s="95">
        <v>36.33</v>
      </c>
      <c r="F3102" s="93" t="s">
        <v>85</v>
      </c>
      <c r="G3102" s="93" t="s">
        <v>606</v>
      </c>
      <c r="H3102" s="96">
        <v>1831236.14</v>
      </c>
      <c r="I3102" s="93">
        <v>1.0</v>
      </c>
      <c r="J3102" s="97">
        <v>3.8</v>
      </c>
      <c r="K3102" s="94">
        <v>2022.0</v>
      </c>
      <c r="L3102" s="93" t="s">
        <v>630</v>
      </c>
      <c r="M3102" s="93">
        <v>2022.0</v>
      </c>
      <c r="N3102" s="93" t="s">
        <v>145</v>
      </c>
      <c r="O3102" s="65" t="str">
        <f t="shared" si="1"/>
        <v>074230460001</v>
      </c>
      <c r="P3102" s="65">
        <f t="shared" si="2"/>
        <v>6</v>
      </c>
      <c r="Q3102" s="65">
        <f t="shared" si="3"/>
        <v>2</v>
      </c>
      <c r="R3102" s="65" t="str">
        <f t="shared" si="12"/>
        <v>07.423.046/0001-62</v>
      </c>
      <c r="S3102" s="84"/>
      <c r="T3102" s="84" t="str">
        <f t="shared" si="10"/>
        <v/>
      </c>
      <c r="U3102" s="84" t="str">
        <f t="shared" si="11"/>
        <v/>
      </c>
      <c r="V3102" s="65" t="str">
        <f t="shared" si="5"/>
        <v/>
      </c>
      <c r="W3102" s="84"/>
      <c r="X3102" s="84"/>
      <c r="Y3102" s="85"/>
      <c r="Z3102" s="85"/>
      <c r="AA3102" s="65" t="str">
        <f t="shared" si="6"/>
        <v/>
      </c>
      <c r="AB3102" s="65" t="str">
        <f t="shared" si="7"/>
        <v/>
      </c>
      <c r="AC3102" s="86"/>
      <c r="AD3102" s="87" t="str">
        <f t="shared" si="8"/>
        <v/>
      </c>
      <c r="AE3102" s="84"/>
      <c r="AF3102" s="86">
        <f>IF(AC3102&gt;0,AC3102,'⚙️ Config'!$B$10)</f>
        <v>0.0075</v>
      </c>
      <c r="AG3102" s="88">
        <f t="shared" si="9"/>
        <v>13734.27105</v>
      </c>
      <c r="AH3102" s="88">
        <f>AG3102*'⚙️ Config'!$B$11</f>
        <v>68671.35525</v>
      </c>
      <c r="AI3102" s="88">
        <f>AH3102*'⚙️ Config'!$B$12</f>
        <v>20601.40658</v>
      </c>
      <c r="AJ3102" s="64"/>
      <c r="AK3102" s="84"/>
      <c r="AL3102" s="84"/>
      <c r="AM3102" s="84"/>
      <c r="AN3102" s="84"/>
      <c r="AO3102" s="84"/>
      <c r="AP3102" s="84"/>
      <c r="AQ3102" s="84"/>
    </row>
    <row r="3103" ht="15.0" customHeight="1">
      <c r="A3103" s="93">
        <v>3100.0</v>
      </c>
      <c r="B3103" s="94" t="s">
        <v>6631</v>
      </c>
      <c r="C3103" s="93" t="s">
        <v>141</v>
      </c>
      <c r="D3103" s="93" t="s">
        <v>6632</v>
      </c>
      <c r="E3103" s="95">
        <v>41.26</v>
      </c>
      <c r="F3103" s="93" t="s">
        <v>85</v>
      </c>
      <c r="G3103" s="93" t="s">
        <v>606</v>
      </c>
      <c r="H3103" s="96">
        <v>1828968.54</v>
      </c>
      <c r="I3103" s="93">
        <v>1.0</v>
      </c>
      <c r="J3103" s="97">
        <v>2.8</v>
      </c>
      <c r="K3103" s="94">
        <v>2023.0</v>
      </c>
      <c r="L3103" s="93" t="s">
        <v>630</v>
      </c>
      <c r="M3103" s="93">
        <v>2023.0</v>
      </c>
      <c r="N3103" s="93" t="s">
        <v>161</v>
      </c>
      <c r="O3103" s="65" t="str">
        <f t="shared" si="1"/>
        <v>033294770001</v>
      </c>
      <c r="P3103" s="65">
        <f t="shared" si="2"/>
        <v>0</v>
      </c>
      <c r="Q3103" s="65">
        <f t="shared" si="3"/>
        <v>3</v>
      </c>
      <c r="R3103" s="65" t="str">
        <f t="shared" si="12"/>
        <v>03.329.477/0001-03</v>
      </c>
      <c r="S3103" s="84"/>
      <c r="T3103" s="84" t="str">
        <f t="shared" si="10"/>
        <v/>
      </c>
      <c r="U3103" s="84" t="str">
        <f t="shared" si="11"/>
        <v/>
      </c>
      <c r="V3103" s="65" t="str">
        <f t="shared" si="5"/>
        <v/>
      </c>
      <c r="W3103" s="84"/>
      <c r="X3103" s="84"/>
      <c r="Y3103" s="85"/>
      <c r="Z3103" s="85"/>
      <c r="AA3103" s="65" t="str">
        <f t="shared" si="6"/>
        <v/>
      </c>
      <c r="AB3103" s="65" t="str">
        <f t="shared" si="7"/>
        <v/>
      </c>
      <c r="AC3103" s="86"/>
      <c r="AD3103" s="87" t="str">
        <f t="shared" si="8"/>
        <v/>
      </c>
      <c r="AE3103" s="84"/>
      <c r="AF3103" s="86">
        <f>IF(AC3103&gt;0,AC3103,'⚙️ Config'!$B$10)</f>
        <v>0.0075</v>
      </c>
      <c r="AG3103" s="88">
        <f t="shared" si="9"/>
        <v>13717.26405</v>
      </c>
      <c r="AH3103" s="88">
        <f>AG3103*'⚙️ Config'!$B$11</f>
        <v>68586.32025</v>
      </c>
      <c r="AI3103" s="88">
        <f>AH3103*'⚙️ Config'!$B$12</f>
        <v>20575.89608</v>
      </c>
      <c r="AJ3103" s="64"/>
      <c r="AK3103" s="84"/>
      <c r="AL3103" s="84"/>
      <c r="AM3103" s="84"/>
      <c r="AN3103" s="84"/>
      <c r="AO3103" s="84"/>
      <c r="AP3103" s="84"/>
      <c r="AQ3103" s="84"/>
    </row>
    <row r="3104" ht="15.0" customHeight="1">
      <c r="A3104" s="93">
        <v>3101.0</v>
      </c>
      <c r="B3104" s="94" t="s">
        <v>6633</v>
      </c>
      <c r="C3104" s="93" t="s">
        <v>141</v>
      </c>
      <c r="D3104" s="93" t="s">
        <v>6634</v>
      </c>
      <c r="E3104" s="95">
        <v>43.38</v>
      </c>
      <c r="F3104" s="93" t="s">
        <v>85</v>
      </c>
      <c r="G3104" s="93" t="s">
        <v>606</v>
      </c>
      <c r="H3104" s="96">
        <v>1825792.46</v>
      </c>
      <c r="I3104" s="93">
        <v>1.0</v>
      </c>
      <c r="J3104" s="97">
        <v>2.5</v>
      </c>
      <c r="K3104" s="94">
        <v>2023.0</v>
      </c>
      <c r="L3104" s="93" t="s">
        <v>630</v>
      </c>
      <c r="M3104" s="93">
        <v>2023.0</v>
      </c>
      <c r="N3104" s="93" t="s">
        <v>161</v>
      </c>
      <c r="O3104" s="65" t="str">
        <f t="shared" si="1"/>
        <v>036072030001</v>
      </c>
      <c r="P3104" s="65">
        <f t="shared" si="2"/>
        <v>3</v>
      </c>
      <c r="Q3104" s="65">
        <f t="shared" si="3"/>
        <v>9</v>
      </c>
      <c r="R3104" s="65" t="str">
        <f t="shared" si="12"/>
        <v>03.607.203/0001-39</v>
      </c>
      <c r="S3104" s="84"/>
      <c r="T3104" s="84" t="str">
        <f t="shared" si="10"/>
        <v/>
      </c>
      <c r="U3104" s="84" t="str">
        <f t="shared" si="11"/>
        <v/>
      </c>
      <c r="V3104" s="65" t="str">
        <f t="shared" si="5"/>
        <v/>
      </c>
      <c r="W3104" s="84"/>
      <c r="X3104" s="84"/>
      <c r="Y3104" s="85"/>
      <c r="Z3104" s="85"/>
      <c r="AA3104" s="65" t="str">
        <f t="shared" si="6"/>
        <v/>
      </c>
      <c r="AB3104" s="65" t="str">
        <f t="shared" si="7"/>
        <v/>
      </c>
      <c r="AC3104" s="86"/>
      <c r="AD3104" s="87" t="str">
        <f t="shared" si="8"/>
        <v/>
      </c>
      <c r="AE3104" s="84"/>
      <c r="AF3104" s="86">
        <f>IF(AC3104&gt;0,AC3104,'⚙️ Config'!$B$10)</f>
        <v>0.0075</v>
      </c>
      <c r="AG3104" s="88">
        <f t="shared" si="9"/>
        <v>13693.44345</v>
      </c>
      <c r="AH3104" s="88">
        <f>AG3104*'⚙️ Config'!$B$11</f>
        <v>68467.21725</v>
      </c>
      <c r="AI3104" s="88">
        <f>AH3104*'⚙️ Config'!$B$12</f>
        <v>20540.16518</v>
      </c>
      <c r="AJ3104" s="64"/>
      <c r="AK3104" s="84"/>
      <c r="AL3104" s="84"/>
      <c r="AM3104" s="84"/>
      <c r="AN3104" s="84"/>
      <c r="AO3104" s="84"/>
      <c r="AP3104" s="84"/>
      <c r="AQ3104" s="84"/>
    </row>
    <row r="3105" ht="15.0" customHeight="1">
      <c r="A3105" s="93">
        <v>3102.0</v>
      </c>
      <c r="B3105" s="94" t="s">
        <v>6635</v>
      </c>
      <c r="C3105" s="93" t="s">
        <v>141</v>
      </c>
      <c r="D3105" s="93" t="s">
        <v>6636</v>
      </c>
      <c r="E3105" s="95">
        <v>40.64</v>
      </c>
      <c r="F3105" s="93" t="s">
        <v>85</v>
      </c>
      <c r="G3105" s="93" t="s">
        <v>606</v>
      </c>
      <c r="H3105" s="96">
        <v>1824003.27</v>
      </c>
      <c r="I3105" s="93">
        <v>1.0</v>
      </c>
      <c r="J3105" s="97">
        <v>2.9</v>
      </c>
      <c r="K3105" s="94">
        <v>2023.0</v>
      </c>
      <c r="L3105" s="93" t="s">
        <v>630</v>
      </c>
      <c r="M3105" s="93">
        <v>2023.0</v>
      </c>
      <c r="N3105" s="93" t="s">
        <v>161</v>
      </c>
      <c r="O3105" s="65" t="str">
        <f t="shared" si="1"/>
        <v>047929730001</v>
      </c>
      <c r="P3105" s="65">
        <f t="shared" si="2"/>
        <v>6</v>
      </c>
      <c r="Q3105" s="65">
        <f t="shared" si="3"/>
        <v>1</v>
      </c>
      <c r="R3105" s="65" t="str">
        <f t="shared" si="12"/>
        <v>04.792.973/0001-61</v>
      </c>
      <c r="S3105" s="84"/>
      <c r="T3105" s="84" t="str">
        <f t="shared" si="10"/>
        <v/>
      </c>
      <c r="U3105" s="84" t="str">
        <f t="shared" si="11"/>
        <v/>
      </c>
      <c r="V3105" s="65" t="str">
        <f t="shared" si="5"/>
        <v/>
      </c>
      <c r="W3105" s="84"/>
      <c r="X3105" s="84"/>
      <c r="Y3105" s="85"/>
      <c r="Z3105" s="85"/>
      <c r="AA3105" s="65" t="str">
        <f t="shared" si="6"/>
        <v/>
      </c>
      <c r="AB3105" s="65" t="str">
        <f t="shared" si="7"/>
        <v/>
      </c>
      <c r="AC3105" s="86"/>
      <c r="AD3105" s="87" t="str">
        <f t="shared" si="8"/>
        <v/>
      </c>
      <c r="AE3105" s="84"/>
      <c r="AF3105" s="86">
        <f>IF(AC3105&gt;0,AC3105,'⚙️ Config'!$B$10)</f>
        <v>0.0075</v>
      </c>
      <c r="AG3105" s="88">
        <f t="shared" si="9"/>
        <v>13680.02453</v>
      </c>
      <c r="AH3105" s="88">
        <f>AG3105*'⚙️ Config'!$B$11</f>
        <v>68400.12263</v>
      </c>
      <c r="AI3105" s="88">
        <f>AH3105*'⚙️ Config'!$B$12</f>
        <v>20520.03679</v>
      </c>
      <c r="AJ3105" s="64"/>
      <c r="AK3105" s="84"/>
      <c r="AL3105" s="84"/>
      <c r="AM3105" s="84"/>
      <c r="AN3105" s="84"/>
      <c r="AO3105" s="84"/>
      <c r="AP3105" s="84"/>
      <c r="AQ3105" s="84"/>
    </row>
    <row r="3106" ht="15.0" customHeight="1">
      <c r="A3106" s="93">
        <v>3103.0</v>
      </c>
      <c r="B3106" s="94" t="s">
        <v>6637</v>
      </c>
      <c r="C3106" s="93" t="s">
        <v>141</v>
      </c>
      <c r="D3106" s="93" t="s">
        <v>6638</v>
      </c>
      <c r="E3106" s="95">
        <v>35.96</v>
      </c>
      <c r="F3106" s="93" t="s">
        <v>85</v>
      </c>
      <c r="G3106" s="93" t="s">
        <v>606</v>
      </c>
      <c r="H3106" s="96">
        <v>1822335.01</v>
      </c>
      <c r="I3106" s="93">
        <v>1.0</v>
      </c>
      <c r="J3106" s="97">
        <v>3.9</v>
      </c>
      <c r="K3106" s="94">
        <v>2022.0</v>
      </c>
      <c r="L3106" s="93" t="s">
        <v>630</v>
      </c>
      <c r="M3106" s="93">
        <v>2022.0</v>
      </c>
      <c r="N3106" s="93" t="s">
        <v>161</v>
      </c>
      <c r="O3106" s="65" t="str">
        <f t="shared" si="1"/>
        <v>030897150001</v>
      </c>
      <c r="P3106" s="65">
        <f t="shared" si="2"/>
        <v>5</v>
      </c>
      <c r="Q3106" s="65">
        <f t="shared" si="3"/>
        <v>0</v>
      </c>
      <c r="R3106" s="65" t="str">
        <f t="shared" si="12"/>
        <v>03.089.715/0001-50</v>
      </c>
      <c r="S3106" s="84"/>
      <c r="T3106" s="84" t="str">
        <f t="shared" si="10"/>
        <v/>
      </c>
      <c r="U3106" s="84" t="str">
        <f t="shared" si="11"/>
        <v/>
      </c>
      <c r="V3106" s="65" t="str">
        <f t="shared" si="5"/>
        <v/>
      </c>
      <c r="W3106" s="84"/>
      <c r="X3106" s="84"/>
      <c r="Y3106" s="85"/>
      <c r="Z3106" s="85"/>
      <c r="AA3106" s="65" t="str">
        <f t="shared" si="6"/>
        <v/>
      </c>
      <c r="AB3106" s="65" t="str">
        <f t="shared" si="7"/>
        <v/>
      </c>
      <c r="AC3106" s="86"/>
      <c r="AD3106" s="87" t="str">
        <f t="shared" si="8"/>
        <v/>
      </c>
      <c r="AE3106" s="84"/>
      <c r="AF3106" s="86">
        <f>IF(AC3106&gt;0,AC3106,'⚙️ Config'!$B$10)</f>
        <v>0.0075</v>
      </c>
      <c r="AG3106" s="88">
        <f t="shared" si="9"/>
        <v>13667.51258</v>
      </c>
      <c r="AH3106" s="88">
        <f>AG3106*'⚙️ Config'!$B$11</f>
        <v>68337.56288</v>
      </c>
      <c r="AI3106" s="88">
        <f>AH3106*'⚙️ Config'!$B$12</f>
        <v>20501.26886</v>
      </c>
      <c r="AJ3106" s="64"/>
      <c r="AK3106" s="84"/>
      <c r="AL3106" s="84"/>
      <c r="AM3106" s="84"/>
      <c r="AN3106" s="84"/>
      <c r="AO3106" s="84"/>
      <c r="AP3106" s="84"/>
      <c r="AQ3106" s="84"/>
    </row>
    <row r="3107" ht="15.0" customHeight="1">
      <c r="A3107" s="93">
        <v>3104.0</v>
      </c>
      <c r="B3107" s="94" t="s">
        <v>6639</v>
      </c>
      <c r="C3107" s="93" t="s">
        <v>141</v>
      </c>
      <c r="D3107" s="93" t="s">
        <v>6640</v>
      </c>
      <c r="E3107" s="95">
        <v>38.47</v>
      </c>
      <c r="F3107" s="93" t="s">
        <v>85</v>
      </c>
      <c r="G3107" s="93" t="s">
        <v>606</v>
      </c>
      <c r="H3107" s="96">
        <v>1819652.74</v>
      </c>
      <c r="I3107" s="93">
        <v>1.0</v>
      </c>
      <c r="J3107" s="97">
        <v>3.3</v>
      </c>
      <c r="K3107" s="94">
        <v>2022.0</v>
      </c>
      <c r="L3107" s="93" t="s">
        <v>268</v>
      </c>
      <c r="M3107" s="93">
        <v>2022.0</v>
      </c>
      <c r="N3107" s="93" t="s">
        <v>161</v>
      </c>
      <c r="O3107" s="65" t="str">
        <f t="shared" si="1"/>
        <v>719686550001</v>
      </c>
      <c r="P3107" s="65">
        <f t="shared" si="2"/>
        <v>0</v>
      </c>
      <c r="Q3107" s="65">
        <f t="shared" si="3"/>
        <v>4</v>
      </c>
      <c r="R3107" s="65" t="str">
        <f t="shared" si="12"/>
        <v>71.968.655/0001-04</v>
      </c>
      <c r="S3107" s="84"/>
      <c r="T3107" s="84" t="str">
        <f t="shared" si="10"/>
        <v/>
      </c>
      <c r="U3107" s="84" t="str">
        <f t="shared" si="11"/>
        <v/>
      </c>
      <c r="V3107" s="65" t="str">
        <f t="shared" si="5"/>
        <v/>
      </c>
      <c r="W3107" s="84"/>
      <c r="X3107" s="84"/>
      <c r="Y3107" s="85"/>
      <c r="Z3107" s="85"/>
      <c r="AA3107" s="65" t="str">
        <f t="shared" si="6"/>
        <v/>
      </c>
      <c r="AB3107" s="65" t="str">
        <f t="shared" si="7"/>
        <v/>
      </c>
      <c r="AC3107" s="86"/>
      <c r="AD3107" s="87" t="str">
        <f t="shared" si="8"/>
        <v/>
      </c>
      <c r="AE3107" s="84"/>
      <c r="AF3107" s="86">
        <f>IF(AC3107&gt;0,AC3107,'⚙️ Config'!$B$10)</f>
        <v>0.0075</v>
      </c>
      <c r="AG3107" s="88">
        <f t="shared" si="9"/>
        <v>13647.39555</v>
      </c>
      <c r="AH3107" s="88">
        <f>AG3107*'⚙️ Config'!$B$11</f>
        <v>68236.97775</v>
      </c>
      <c r="AI3107" s="88">
        <f>AH3107*'⚙️ Config'!$B$12</f>
        <v>20471.09333</v>
      </c>
      <c r="AJ3107" s="64"/>
      <c r="AK3107" s="84"/>
      <c r="AL3107" s="84"/>
      <c r="AM3107" s="84"/>
      <c r="AN3107" s="84"/>
      <c r="AO3107" s="84"/>
      <c r="AP3107" s="84"/>
      <c r="AQ3107" s="84"/>
    </row>
    <row r="3108" ht="15.0" customHeight="1">
      <c r="A3108" s="93">
        <v>3105.0</v>
      </c>
      <c r="B3108" s="94" t="s">
        <v>6641</v>
      </c>
      <c r="C3108" s="93" t="s">
        <v>141</v>
      </c>
      <c r="D3108" s="93" t="s">
        <v>6642</v>
      </c>
      <c r="E3108" s="95">
        <v>46.97</v>
      </c>
      <c r="F3108" s="93" t="s">
        <v>85</v>
      </c>
      <c r="G3108" s="93" t="s">
        <v>606</v>
      </c>
      <c r="H3108" s="96">
        <v>1814364.02</v>
      </c>
      <c r="I3108" s="93">
        <v>1.0</v>
      </c>
      <c r="J3108" s="97">
        <v>2.1</v>
      </c>
      <c r="K3108" s="94">
        <v>2024.0</v>
      </c>
      <c r="L3108" s="93" t="s">
        <v>630</v>
      </c>
      <c r="M3108" s="93">
        <v>2024.0</v>
      </c>
      <c r="N3108" s="93" t="s">
        <v>161</v>
      </c>
      <c r="O3108" s="65" t="str">
        <f t="shared" si="1"/>
        <v>111914100001</v>
      </c>
      <c r="P3108" s="65">
        <f t="shared" si="2"/>
        <v>8</v>
      </c>
      <c r="Q3108" s="65">
        <f t="shared" si="3"/>
        <v>3</v>
      </c>
      <c r="R3108" s="65" t="str">
        <f t="shared" si="12"/>
        <v>11.191.410/0001-83</v>
      </c>
      <c r="S3108" s="84"/>
      <c r="T3108" s="84" t="str">
        <f t="shared" si="10"/>
        <v/>
      </c>
      <c r="U3108" s="84" t="str">
        <f t="shared" si="11"/>
        <v/>
      </c>
      <c r="V3108" s="65" t="str">
        <f t="shared" si="5"/>
        <v/>
      </c>
      <c r="W3108" s="84"/>
      <c r="X3108" s="84"/>
      <c r="Y3108" s="85"/>
      <c r="Z3108" s="85"/>
      <c r="AA3108" s="65" t="str">
        <f t="shared" si="6"/>
        <v/>
      </c>
      <c r="AB3108" s="65" t="str">
        <f t="shared" si="7"/>
        <v/>
      </c>
      <c r="AC3108" s="86"/>
      <c r="AD3108" s="87" t="str">
        <f t="shared" si="8"/>
        <v/>
      </c>
      <c r="AE3108" s="84"/>
      <c r="AF3108" s="86">
        <f>IF(AC3108&gt;0,AC3108,'⚙️ Config'!$B$10)</f>
        <v>0.0075</v>
      </c>
      <c r="AG3108" s="88">
        <f t="shared" si="9"/>
        <v>13607.73015</v>
      </c>
      <c r="AH3108" s="88">
        <f>AG3108*'⚙️ Config'!$B$11</f>
        <v>68038.65075</v>
      </c>
      <c r="AI3108" s="88">
        <f>AH3108*'⚙️ Config'!$B$12</f>
        <v>20411.59523</v>
      </c>
      <c r="AJ3108" s="64"/>
      <c r="AK3108" s="84"/>
      <c r="AL3108" s="84"/>
      <c r="AM3108" s="84"/>
      <c r="AN3108" s="84"/>
      <c r="AO3108" s="84"/>
      <c r="AP3108" s="84"/>
      <c r="AQ3108" s="84"/>
    </row>
    <row r="3109" ht="15.0" customHeight="1">
      <c r="A3109" s="93">
        <v>3106.0</v>
      </c>
      <c r="B3109" s="94" t="s">
        <v>6643</v>
      </c>
      <c r="C3109" s="93" t="s">
        <v>141</v>
      </c>
      <c r="D3109" s="93" t="s">
        <v>6644</v>
      </c>
      <c r="E3109" s="95">
        <v>41.26</v>
      </c>
      <c r="F3109" s="93" t="s">
        <v>85</v>
      </c>
      <c r="G3109" s="93" t="s">
        <v>606</v>
      </c>
      <c r="H3109" s="96">
        <v>1814352.68</v>
      </c>
      <c r="I3109" s="93">
        <v>1.0</v>
      </c>
      <c r="J3109" s="97">
        <v>2.8</v>
      </c>
      <c r="K3109" s="94">
        <v>2023.0</v>
      </c>
      <c r="L3109" s="93" t="s">
        <v>630</v>
      </c>
      <c r="M3109" s="93">
        <v>2023.0</v>
      </c>
      <c r="N3109" s="93" t="s">
        <v>161</v>
      </c>
      <c r="O3109" s="65" t="str">
        <f t="shared" si="1"/>
        <v>121540910001</v>
      </c>
      <c r="P3109" s="65">
        <f t="shared" si="2"/>
        <v>0</v>
      </c>
      <c r="Q3109" s="65">
        <f t="shared" si="3"/>
        <v>7</v>
      </c>
      <c r="R3109" s="65" t="str">
        <f t="shared" si="12"/>
        <v>12.154.091/0001-07</v>
      </c>
      <c r="S3109" s="84"/>
      <c r="T3109" s="84" t="str">
        <f t="shared" si="10"/>
        <v/>
      </c>
      <c r="U3109" s="84" t="str">
        <f t="shared" si="11"/>
        <v/>
      </c>
      <c r="V3109" s="65" t="str">
        <f t="shared" si="5"/>
        <v/>
      </c>
      <c r="W3109" s="84"/>
      <c r="X3109" s="84"/>
      <c r="Y3109" s="85"/>
      <c r="Z3109" s="85"/>
      <c r="AA3109" s="65" t="str">
        <f t="shared" si="6"/>
        <v/>
      </c>
      <c r="AB3109" s="65" t="str">
        <f t="shared" si="7"/>
        <v/>
      </c>
      <c r="AC3109" s="86"/>
      <c r="AD3109" s="87" t="str">
        <f t="shared" si="8"/>
        <v/>
      </c>
      <c r="AE3109" s="84"/>
      <c r="AF3109" s="86">
        <f>IF(AC3109&gt;0,AC3109,'⚙️ Config'!$B$10)</f>
        <v>0.0075</v>
      </c>
      <c r="AG3109" s="88">
        <f t="shared" si="9"/>
        <v>13607.6451</v>
      </c>
      <c r="AH3109" s="88">
        <f>AG3109*'⚙️ Config'!$B$11</f>
        <v>68038.2255</v>
      </c>
      <c r="AI3109" s="88">
        <f>AH3109*'⚙️ Config'!$B$12</f>
        <v>20411.46765</v>
      </c>
      <c r="AJ3109" s="64"/>
      <c r="AK3109" s="84"/>
      <c r="AL3109" s="84"/>
      <c r="AM3109" s="84"/>
      <c r="AN3109" s="84"/>
      <c r="AO3109" s="84"/>
      <c r="AP3109" s="84"/>
      <c r="AQ3109" s="84"/>
    </row>
    <row r="3110" ht="15.0" customHeight="1">
      <c r="A3110" s="93">
        <v>3107.0</v>
      </c>
      <c r="B3110" s="94" t="s">
        <v>6645</v>
      </c>
      <c r="C3110" s="93" t="s">
        <v>141</v>
      </c>
      <c r="D3110" s="93" t="s">
        <v>6646</v>
      </c>
      <c r="E3110" s="95">
        <v>35.96</v>
      </c>
      <c r="F3110" s="93" t="s">
        <v>85</v>
      </c>
      <c r="G3110" s="93" t="s">
        <v>606</v>
      </c>
      <c r="H3110" s="96">
        <v>1811964.91</v>
      </c>
      <c r="I3110" s="93">
        <v>1.0</v>
      </c>
      <c r="J3110" s="97">
        <v>3.9</v>
      </c>
      <c r="K3110" s="94">
        <v>2022.0</v>
      </c>
      <c r="L3110" s="93" t="s">
        <v>630</v>
      </c>
      <c r="M3110" s="93">
        <v>2022.0</v>
      </c>
      <c r="N3110" s="93" t="s">
        <v>145</v>
      </c>
      <c r="O3110" s="65" t="str">
        <f t="shared" si="1"/>
        <v>174327610001</v>
      </c>
      <c r="P3110" s="65">
        <f t="shared" si="2"/>
        <v>1</v>
      </c>
      <c r="Q3110" s="65">
        <f t="shared" si="3"/>
        <v>5</v>
      </c>
      <c r="R3110" s="65" t="str">
        <f t="shared" si="12"/>
        <v>17.432.761/0001-15</v>
      </c>
      <c r="S3110" s="84"/>
      <c r="T3110" s="84" t="str">
        <f t="shared" si="10"/>
        <v/>
      </c>
      <c r="U3110" s="84" t="str">
        <f t="shared" si="11"/>
        <v/>
      </c>
      <c r="V3110" s="65" t="str">
        <f t="shared" si="5"/>
        <v/>
      </c>
      <c r="W3110" s="84"/>
      <c r="X3110" s="84"/>
      <c r="Y3110" s="85"/>
      <c r="Z3110" s="85"/>
      <c r="AA3110" s="65" t="str">
        <f t="shared" si="6"/>
        <v/>
      </c>
      <c r="AB3110" s="65" t="str">
        <f t="shared" si="7"/>
        <v/>
      </c>
      <c r="AC3110" s="86"/>
      <c r="AD3110" s="87" t="str">
        <f t="shared" si="8"/>
        <v/>
      </c>
      <c r="AE3110" s="84"/>
      <c r="AF3110" s="86">
        <f>IF(AC3110&gt;0,AC3110,'⚙️ Config'!$B$10)</f>
        <v>0.0075</v>
      </c>
      <c r="AG3110" s="88">
        <f t="shared" si="9"/>
        <v>13589.73683</v>
      </c>
      <c r="AH3110" s="88">
        <f>AG3110*'⚙️ Config'!$B$11</f>
        <v>67948.68413</v>
      </c>
      <c r="AI3110" s="88">
        <f>AH3110*'⚙️ Config'!$B$12</f>
        <v>20384.60524</v>
      </c>
      <c r="AJ3110" s="64"/>
      <c r="AK3110" s="84"/>
      <c r="AL3110" s="84"/>
      <c r="AM3110" s="84"/>
      <c r="AN3110" s="84"/>
      <c r="AO3110" s="84"/>
      <c r="AP3110" s="84"/>
      <c r="AQ3110" s="84"/>
    </row>
    <row r="3111" ht="15.0" customHeight="1">
      <c r="A3111" s="93">
        <v>3108.0</v>
      </c>
      <c r="B3111" s="94" t="s">
        <v>6647</v>
      </c>
      <c r="C3111" s="93" t="s">
        <v>141</v>
      </c>
      <c r="D3111" s="93" t="s">
        <v>6648</v>
      </c>
      <c r="E3111" s="95">
        <v>36.72</v>
      </c>
      <c r="F3111" s="93" t="s">
        <v>85</v>
      </c>
      <c r="G3111" s="93" t="s">
        <v>606</v>
      </c>
      <c r="H3111" s="96">
        <v>1809081.34</v>
      </c>
      <c r="I3111" s="93">
        <v>1.0</v>
      </c>
      <c r="J3111" s="97">
        <v>3.7</v>
      </c>
      <c r="K3111" s="94">
        <v>2022.0</v>
      </c>
      <c r="L3111" s="93" t="s">
        <v>630</v>
      </c>
      <c r="M3111" s="93">
        <v>2022.0</v>
      </c>
      <c r="N3111" s="93" t="s">
        <v>161</v>
      </c>
      <c r="O3111" s="65" t="str">
        <f t="shared" si="1"/>
        <v>216226570001</v>
      </c>
      <c r="P3111" s="65">
        <f t="shared" si="2"/>
        <v>6</v>
      </c>
      <c r="Q3111" s="65">
        <f t="shared" si="3"/>
        <v>0</v>
      </c>
      <c r="R3111" s="65" t="str">
        <f t="shared" si="12"/>
        <v>21.622.657/0001-60</v>
      </c>
      <c r="S3111" s="84"/>
      <c r="T3111" s="84" t="str">
        <f t="shared" si="10"/>
        <v/>
      </c>
      <c r="U3111" s="84" t="str">
        <f t="shared" si="11"/>
        <v/>
      </c>
      <c r="V3111" s="65" t="str">
        <f t="shared" si="5"/>
        <v/>
      </c>
      <c r="W3111" s="84"/>
      <c r="X3111" s="84"/>
      <c r="Y3111" s="85"/>
      <c r="Z3111" s="85"/>
      <c r="AA3111" s="65" t="str">
        <f t="shared" si="6"/>
        <v/>
      </c>
      <c r="AB3111" s="65" t="str">
        <f t="shared" si="7"/>
        <v/>
      </c>
      <c r="AC3111" s="86"/>
      <c r="AD3111" s="87" t="str">
        <f t="shared" si="8"/>
        <v/>
      </c>
      <c r="AE3111" s="84"/>
      <c r="AF3111" s="86">
        <f>IF(AC3111&gt;0,AC3111,'⚙️ Config'!$B$10)</f>
        <v>0.0075</v>
      </c>
      <c r="AG3111" s="88">
        <f t="shared" si="9"/>
        <v>13568.11005</v>
      </c>
      <c r="AH3111" s="88">
        <f>AG3111*'⚙️ Config'!$B$11</f>
        <v>67840.55025</v>
      </c>
      <c r="AI3111" s="88">
        <f>AH3111*'⚙️ Config'!$B$12</f>
        <v>20352.16508</v>
      </c>
      <c r="AJ3111" s="64"/>
      <c r="AK3111" s="84"/>
      <c r="AL3111" s="84"/>
      <c r="AM3111" s="84"/>
      <c r="AN3111" s="84"/>
      <c r="AO3111" s="84"/>
      <c r="AP3111" s="84"/>
      <c r="AQ3111" s="84"/>
    </row>
    <row r="3112" ht="15.0" customHeight="1">
      <c r="A3112" s="93">
        <v>3109.0</v>
      </c>
      <c r="B3112" s="94" t="s">
        <v>6649</v>
      </c>
      <c r="C3112" s="93" t="s">
        <v>141</v>
      </c>
      <c r="D3112" s="93" t="s">
        <v>6650</v>
      </c>
      <c r="E3112" s="95">
        <v>40.64</v>
      </c>
      <c r="F3112" s="93" t="s">
        <v>85</v>
      </c>
      <c r="G3112" s="93" t="s">
        <v>606</v>
      </c>
      <c r="H3112" s="96">
        <v>1806002.22</v>
      </c>
      <c r="I3112" s="93">
        <v>1.0</v>
      </c>
      <c r="J3112" s="97">
        <v>2.9</v>
      </c>
      <c r="K3112" s="94">
        <v>2023.0</v>
      </c>
      <c r="L3112" s="93" t="s">
        <v>202</v>
      </c>
      <c r="M3112" s="93">
        <v>2023.0</v>
      </c>
      <c r="N3112" s="93" t="s">
        <v>161</v>
      </c>
      <c r="O3112" s="65" t="str">
        <f t="shared" si="1"/>
        <v>179705850001</v>
      </c>
      <c r="P3112" s="65">
        <f t="shared" si="2"/>
        <v>7</v>
      </c>
      <c r="Q3112" s="65">
        <f t="shared" si="3"/>
        <v>5</v>
      </c>
      <c r="R3112" s="65" t="str">
        <f t="shared" si="12"/>
        <v>17.970.585/0001-75</v>
      </c>
      <c r="S3112" s="84"/>
      <c r="T3112" s="84" t="str">
        <f t="shared" si="10"/>
        <v/>
      </c>
      <c r="U3112" s="84" t="str">
        <f t="shared" si="11"/>
        <v/>
      </c>
      <c r="V3112" s="65" t="str">
        <f t="shared" si="5"/>
        <v/>
      </c>
      <c r="W3112" s="84"/>
      <c r="X3112" s="84"/>
      <c r="Y3112" s="85"/>
      <c r="Z3112" s="85"/>
      <c r="AA3112" s="65" t="str">
        <f t="shared" si="6"/>
        <v/>
      </c>
      <c r="AB3112" s="65" t="str">
        <f t="shared" si="7"/>
        <v/>
      </c>
      <c r="AC3112" s="86"/>
      <c r="AD3112" s="87" t="str">
        <f t="shared" si="8"/>
        <v/>
      </c>
      <c r="AE3112" s="84"/>
      <c r="AF3112" s="86">
        <f>IF(AC3112&gt;0,AC3112,'⚙️ Config'!$B$10)</f>
        <v>0.0075</v>
      </c>
      <c r="AG3112" s="88">
        <f t="shared" si="9"/>
        <v>13545.01665</v>
      </c>
      <c r="AH3112" s="88">
        <f>AG3112*'⚙️ Config'!$B$11</f>
        <v>67725.08325</v>
      </c>
      <c r="AI3112" s="88">
        <f>AH3112*'⚙️ Config'!$B$12</f>
        <v>20317.52498</v>
      </c>
      <c r="AJ3112" s="64"/>
      <c r="AK3112" s="84"/>
      <c r="AL3112" s="84"/>
      <c r="AM3112" s="84"/>
      <c r="AN3112" s="84"/>
      <c r="AO3112" s="84"/>
      <c r="AP3112" s="84"/>
      <c r="AQ3112" s="84"/>
    </row>
    <row r="3113" ht="15.0" customHeight="1">
      <c r="A3113" s="93">
        <v>3110.0</v>
      </c>
      <c r="B3113" s="94" t="s">
        <v>6651</v>
      </c>
      <c r="C3113" s="93" t="s">
        <v>141</v>
      </c>
      <c r="D3113" s="93" t="s">
        <v>6652</v>
      </c>
      <c r="E3113" s="95">
        <v>41.26</v>
      </c>
      <c r="F3113" s="93" t="s">
        <v>85</v>
      </c>
      <c r="G3113" s="93" t="s">
        <v>606</v>
      </c>
      <c r="H3113" s="96">
        <v>1802415.8</v>
      </c>
      <c r="I3113" s="93">
        <v>1.0</v>
      </c>
      <c r="J3113" s="97">
        <v>2.8</v>
      </c>
      <c r="K3113" s="94">
        <v>2023.0</v>
      </c>
      <c r="L3113" s="93" t="s">
        <v>630</v>
      </c>
      <c r="M3113" s="93">
        <v>2023.0</v>
      </c>
      <c r="N3113" s="93" t="s">
        <v>161</v>
      </c>
      <c r="O3113" s="65" t="str">
        <f t="shared" si="1"/>
        <v>261087500001</v>
      </c>
      <c r="P3113" s="65">
        <f t="shared" si="2"/>
        <v>7</v>
      </c>
      <c r="Q3113" s="65">
        <f t="shared" si="3"/>
        <v>5</v>
      </c>
      <c r="R3113" s="65" t="str">
        <f t="shared" si="12"/>
        <v>26.108.750/0001-75</v>
      </c>
      <c r="S3113" s="84"/>
      <c r="T3113" s="84" t="str">
        <f t="shared" si="10"/>
        <v/>
      </c>
      <c r="U3113" s="84" t="str">
        <f t="shared" si="11"/>
        <v/>
      </c>
      <c r="V3113" s="65" t="str">
        <f t="shared" si="5"/>
        <v/>
      </c>
      <c r="W3113" s="84"/>
      <c r="X3113" s="84"/>
      <c r="Y3113" s="85"/>
      <c r="Z3113" s="85"/>
      <c r="AA3113" s="65" t="str">
        <f t="shared" si="6"/>
        <v/>
      </c>
      <c r="AB3113" s="65" t="str">
        <f t="shared" si="7"/>
        <v/>
      </c>
      <c r="AC3113" s="86"/>
      <c r="AD3113" s="87" t="str">
        <f t="shared" si="8"/>
        <v/>
      </c>
      <c r="AE3113" s="84"/>
      <c r="AF3113" s="86">
        <f>IF(AC3113&gt;0,AC3113,'⚙️ Config'!$B$10)</f>
        <v>0.0075</v>
      </c>
      <c r="AG3113" s="88">
        <f t="shared" si="9"/>
        <v>13518.1185</v>
      </c>
      <c r="AH3113" s="88">
        <f>AG3113*'⚙️ Config'!$B$11</f>
        <v>67590.5925</v>
      </c>
      <c r="AI3113" s="88">
        <f>AH3113*'⚙️ Config'!$B$12</f>
        <v>20277.17775</v>
      </c>
      <c r="AJ3113" s="64"/>
      <c r="AK3113" s="84"/>
      <c r="AL3113" s="84"/>
      <c r="AM3113" s="84"/>
      <c r="AN3113" s="84"/>
      <c r="AO3113" s="84"/>
      <c r="AP3113" s="84"/>
      <c r="AQ3113" s="84"/>
    </row>
    <row r="3114" ht="15.0" customHeight="1">
      <c r="A3114" s="93">
        <v>3111.0</v>
      </c>
      <c r="B3114" s="94" t="s">
        <v>6653</v>
      </c>
      <c r="C3114" s="93" t="s">
        <v>141</v>
      </c>
      <c r="D3114" s="93" t="s">
        <v>6654</v>
      </c>
      <c r="E3114" s="95">
        <v>42.63</v>
      </c>
      <c r="F3114" s="93" t="s">
        <v>85</v>
      </c>
      <c r="G3114" s="93" t="s">
        <v>606</v>
      </c>
      <c r="H3114" s="96">
        <v>1797933.18</v>
      </c>
      <c r="I3114" s="93">
        <v>1.0</v>
      </c>
      <c r="J3114" s="97">
        <v>2.6</v>
      </c>
      <c r="K3114" s="94">
        <v>2023.0</v>
      </c>
      <c r="L3114" s="93" t="s">
        <v>630</v>
      </c>
      <c r="M3114" s="93">
        <v>2023.0</v>
      </c>
      <c r="N3114" s="93" t="s">
        <v>161</v>
      </c>
      <c r="O3114" s="65" t="str">
        <f t="shared" si="1"/>
        <v>269166180001</v>
      </c>
      <c r="P3114" s="65">
        <f t="shared" si="2"/>
        <v>9</v>
      </c>
      <c r="Q3114" s="65">
        <f t="shared" si="3"/>
        <v>0</v>
      </c>
      <c r="R3114" s="65" t="str">
        <f t="shared" si="12"/>
        <v>26.916.618/0001-90</v>
      </c>
      <c r="S3114" s="84"/>
      <c r="T3114" s="84" t="str">
        <f t="shared" si="10"/>
        <v/>
      </c>
      <c r="U3114" s="84" t="str">
        <f t="shared" si="11"/>
        <v/>
      </c>
      <c r="V3114" s="65" t="str">
        <f t="shared" si="5"/>
        <v/>
      </c>
      <c r="W3114" s="84"/>
      <c r="X3114" s="84"/>
      <c r="Y3114" s="85"/>
      <c r="Z3114" s="85"/>
      <c r="AA3114" s="65" t="str">
        <f t="shared" si="6"/>
        <v/>
      </c>
      <c r="AB3114" s="65" t="str">
        <f t="shared" si="7"/>
        <v/>
      </c>
      <c r="AC3114" s="86"/>
      <c r="AD3114" s="87" t="str">
        <f t="shared" si="8"/>
        <v/>
      </c>
      <c r="AE3114" s="84"/>
      <c r="AF3114" s="86">
        <f>IF(AC3114&gt;0,AC3114,'⚙️ Config'!$B$10)</f>
        <v>0.0075</v>
      </c>
      <c r="AG3114" s="88">
        <f t="shared" si="9"/>
        <v>13484.49885</v>
      </c>
      <c r="AH3114" s="88">
        <f>AG3114*'⚙️ Config'!$B$11</f>
        <v>67422.49425</v>
      </c>
      <c r="AI3114" s="88">
        <f>AH3114*'⚙️ Config'!$B$12</f>
        <v>20226.74828</v>
      </c>
      <c r="AJ3114" s="64"/>
      <c r="AK3114" s="84"/>
      <c r="AL3114" s="84"/>
      <c r="AM3114" s="84"/>
      <c r="AN3114" s="84"/>
      <c r="AO3114" s="84"/>
      <c r="AP3114" s="84"/>
      <c r="AQ3114" s="84"/>
    </row>
    <row r="3115" ht="15.0" customHeight="1">
      <c r="A3115" s="93">
        <v>3112.0</v>
      </c>
      <c r="B3115" s="94" t="s">
        <v>6655</v>
      </c>
      <c r="C3115" s="93" t="s">
        <v>141</v>
      </c>
      <c r="D3115" s="93" t="s">
        <v>6656</v>
      </c>
      <c r="E3115" s="95">
        <v>40.64</v>
      </c>
      <c r="F3115" s="93" t="s">
        <v>85</v>
      </c>
      <c r="G3115" s="93" t="s">
        <v>606</v>
      </c>
      <c r="H3115" s="96">
        <v>1794708.34</v>
      </c>
      <c r="I3115" s="93">
        <v>1.0</v>
      </c>
      <c r="J3115" s="97">
        <v>2.9</v>
      </c>
      <c r="K3115" s="94">
        <v>2023.0</v>
      </c>
      <c r="L3115" s="93" t="s">
        <v>630</v>
      </c>
      <c r="M3115" s="93">
        <v>2023.0</v>
      </c>
      <c r="N3115" s="93" t="s">
        <v>161</v>
      </c>
      <c r="O3115" s="65" t="str">
        <f t="shared" si="1"/>
        <v>109214240001</v>
      </c>
      <c r="P3115" s="65">
        <f t="shared" si="2"/>
        <v>4</v>
      </c>
      <c r="Q3115" s="65">
        <f t="shared" si="3"/>
        <v>2</v>
      </c>
      <c r="R3115" s="65" t="str">
        <f t="shared" si="12"/>
        <v>10.921.424/0001-42</v>
      </c>
      <c r="S3115" s="84"/>
      <c r="T3115" s="84" t="str">
        <f t="shared" si="10"/>
        <v/>
      </c>
      <c r="U3115" s="84" t="str">
        <f t="shared" si="11"/>
        <v/>
      </c>
      <c r="V3115" s="65" t="str">
        <f t="shared" si="5"/>
        <v/>
      </c>
      <c r="W3115" s="84"/>
      <c r="X3115" s="84"/>
      <c r="Y3115" s="85"/>
      <c r="Z3115" s="85"/>
      <c r="AA3115" s="65" t="str">
        <f t="shared" si="6"/>
        <v/>
      </c>
      <c r="AB3115" s="65" t="str">
        <f t="shared" si="7"/>
        <v/>
      </c>
      <c r="AC3115" s="86"/>
      <c r="AD3115" s="87" t="str">
        <f t="shared" si="8"/>
        <v/>
      </c>
      <c r="AE3115" s="84"/>
      <c r="AF3115" s="86">
        <f>IF(AC3115&gt;0,AC3115,'⚙️ Config'!$B$10)</f>
        <v>0.0075</v>
      </c>
      <c r="AG3115" s="88">
        <f t="shared" si="9"/>
        <v>13460.31255</v>
      </c>
      <c r="AH3115" s="88">
        <f>AG3115*'⚙️ Config'!$B$11</f>
        <v>67301.56275</v>
      </c>
      <c r="AI3115" s="88">
        <f>AH3115*'⚙️ Config'!$B$12</f>
        <v>20190.46883</v>
      </c>
      <c r="AJ3115" s="64"/>
      <c r="AK3115" s="84"/>
      <c r="AL3115" s="84"/>
      <c r="AM3115" s="84"/>
      <c r="AN3115" s="84"/>
      <c r="AO3115" s="84"/>
      <c r="AP3115" s="84"/>
      <c r="AQ3115" s="84"/>
    </row>
    <row r="3116" ht="15.0" customHeight="1">
      <c r="A3116" s="93">
        <v>3113.0</v>
      </c>
      <c r="B3116" s="94" t="s">
        <v>6657</v>
      </c>
      <c r="C3116" s="93" t="s">
        <v>141</v>
      </c>
      <c r="D3116" s="93" t="s">
        <v>6658</v>
      </c>
      <c r="E3116" s="95">
        <v>45.05</v>
      </c>
      <c r="F3116" s="93" t="s">
        <v>85</v>
      </c>
      <c r="G3116" s="93" t="s">
        <v>606</v>
      </c>
      <c r="H3116" s="96">
        <v>1792660.77</v>
      </c>
      <c r="I3116" s="93">
        <v>1.0</v>
      </c>
      <c r="J3116" s="97">
        <v>2.3</v>
      </c>
      <c r="K3116" s="94">
        <v>2023.0</v>
      </c>
      <c r="L3116" s="93" t="s">
        <v>202</v>
      </c>
      <c r="M3116" s="93">
        <v>2023.0</v>
      </c>
      <c r="N3116" s="93" t="s">
        <v>161</v>
      </c>
      <c r="O3116" s="65" t="str">
        <f t="shared" si="1"/>
        <v>054418970001</v>
      </c>
      <c r="P3116" s="65">
        <f t="shared" si="2"/>
        <v>0</v>
      </c>
      <c r="Q3116" s="65">
        <f t="shared" si="3"/>
        <v>2</v>
      </c>
      <c r="R3116" s="65" t="str">
        <f t="shared" si="12"/>
        <v>05.441.897/0001-02</v>
      </c>
      <c r="S3116" s="84"/>
      <c r="T3116" s="84" t="str">
        <f t="shared" si="10"/>
        <v/>
      </c>
      <c r="U3116" s="84" t="str">
        <f t="shared" si="11"/>
        <v/>
      </c>
      <c r="V3116" s="65" t="str">
        <f t="shared" si="5"/>
        <v/>
      </c>
      <c r="W3116" s="84"/>
      <c r="X3116" s="84"/>
      <c r="Y3116" s="85"/>
      <c r="Z3116" s="85"/>
      <c r="AA3116" s="65" t="str">
        <f t="shared" si="6"/>
        <v/>
      </c>
      <c r="AB3116" s="65" t="str">
        <f t="shared" si="7"/>
        <v/>
      </c>
      <c r="AC3116" s="86"/>
      <c r="AD3116" s="87" t="str">
        <f t="shared" si="8"/>
        <v/>
      </c>
      <c r="AE3116" s="84"/>
      <c r="AF3116" s="86">
        <f>IF(AC3116&gt;0,AC3116,'⚙️ Config'!$B$10)</f>
        <v>0.0075</v>
      </c>
      <c r="AG3116" s="88">
        <f t="shared" si="9"/>
        <v>13444.95578</v>
      </c>
      <c r="AH3116" s="88">
        <f>AG3116*'⚙️ Config'!$B$11</f>
        <v>67224.77888</v>
      </c>
      <c r="AI3116" s="88">
        <f>AH3116*'⚙️ Config'!$B$12</f>
        <v>20167.43366</v>
      </c>
      <c r="AJ3116" s="64"/>
      <c r="AK3116" s="84"/>
      <c r="AL3116" s="84"/>
      <c r="AM3116" s="84"/>
      <c r="AN3116" s="84"/>
      <c r="AO3116" s="84"/>
      <c r="AP3116" s="84"/>
      <c r="AQ3116" s="84"/>
    </row>
    <row r="3117" ht="15.0" customHeight="1">
      <c r="A3117" s="93">
        <v>3114.0</v>
      </c>
      <c r="B3117" s="94" t="s">
        <v>6659</v>
      </c>
      <c r="C3117" s="93" t="s">
        <v>141</v>
      </c>
      <c r="D3117" s="93" t="s">
        <v>6660</v>
      </c>
      <c r="E3117" s="95">
        <v>45.97</v>
      </c>
      <c r="F3117" s="93" t="s">
        <v>85</v>
      </c>
      <c r="G3117" s="93" t="s">
        <v>606</v>
      </c>
      <c r="H3117" s="96">
        <v>1791807.55</v>
      </c>
      <c r="I3117" s="93">
        <v>1.0</v>
      </c>
      <c r="J3117" s="97">
        <v>2.2</v>
      </c>
      <c r="K3117" s="94">
        <v>2024.0</v>
      </c>
      <c r="L3117" s="93" t="s">
        <v>448</v>
      </c>
      <c r="M3117" s="93">
        <v>2024.0</v>
      </c>
      <c r="N3117" s="93" t="s">
        <v>161</v>
      </c>
      <c r="O3117" s="65" t="str">
        <f t="shared" si="1"/>
        <v>037244250001</v>
      </c>
      <c r="P3117" s="65">
        <f t="shared" si="2"/>
        <v>3</v>
      </c>
      <c r="Q3117" s="65">
        <f t="shared" si="3"/>
        <v>1</v>
      </c>
      <c r="R3117" s="65" t="str">
        <f t="shared" si="12"/>
        <v>03.724.425/0001-31</v>
      </c>
      <c r="S3117" s="84"/>
      <c r="T3117" s="84" t="str">
        <f t="shared" si="10"/>
        <v/>
      </c>
      <c r="U3117" s="84" t="str">
        <f t="shared" si="11"/>
        <v/>
      </c>
      <c r="V3117" s="65" t="str">
        <f t="shared" si="5"/>
        <v/>
      </c>
      <c r="W3117" s="84"/>
      <c r="X3117" s="84"/>
      <c r="Y3117" s="85"/>
      <c r="Z3117" s="85"/>
      <c r="AA3117" s="65" t="str">
        <f t="shared" si="6"/>
        <v/>
      </c>
      <c r="AB3117" s="65" t="str">
        <f t="shared" si="7"/>
        <v/>
      </c>
      <c r="AC3117" s="86"/>
      <c r="AD3117" s="87" t="str">
        <f t="shared" si="8"/>
        <v/>
      </c>
      <c r="AE3117" s="84"/>
      <c r="AF3117" s="86">
        <f>IF(AC3117&gt;0,AC3117,'⚙️ Config'!$B$10)</f>
        <v>0.0075</v>
      </c>
      <c r="AG3117" s="88">
        <f t="shared" si="9"/>
        <v>13438.55663</v>
      </c>
      <c r="AH3117" s="88">
        <f>AG3117*'⚙️ Config'!$B$11</f>
        <v>67192.78313</v>
      </c>
      <c r="AI3117" s="88">
        <f>AH3117*'⚙️ Config'!$B$12</f>
        <v>20157.83494</v>
      </c>
      <c r="AJ3117" s="64"/>
      <c r="AK3117" s="84"/>
      <c r="AL3117" s="84"/>
      <c r="AM3117" s="84"/>
      <c r="AN3117" s="84"/>
      <c r="AO3117" s="84"/>
      <c r="AP3117" s="84"/>
      <c r="AQ3117" s="84"/>
    </row>
    <row r="3118" ht="15.0" customHeight="1">
      <c r="A3118" s="93">
        <v>3115.0</v>
      </c>
      <c r="B3118" s="94" t="s">
        <v>6661</v>
      </c>
      <c r="C3118" s="93" t="s">
        <v>141</v>
      </c>
      <c r="D3118" s="93" t="s">
        <v>6662</v>
      </c>
      <c r="E3118" s="95">
        <v>40.64</v>
      </c>
      <c r="F3118" s="93" t="s">
        <v>85</v>
      </c>
      <c r="G3118" s="93" t="s">
        <v>606</v>
      </c>
      <c r="H3118" s="96">
        <v>1788195.58</v>
      </c>
      <c r="I3118" s="93">
        <v>1.0</v>
      </c>
      <c r="J3118" s="97">
        <v>2.9</v>
      </c>
      <c r="K3118" s="94">
        <v>2023.0</v>
      </c>
      <c r="L3118" s="93" t="s">
        <v>202</v>
      </c>
      <c r="M3118" s="93">
        <v>2023.0</v>
      </c>
      <c r="N3118" s="93" t="s">
        <v>161</v>
      </c>
      <c r="O3118" s="65" t="str">
        <f t="shared" si="1"/>
        <v>015483230001</v>
      </c>
      <c r="P3118" s="65">
        <f t="shared" si="2"/>
        <v>8</v>
      </c>
      <c r="Q3118" s="65">
        <f t="shared" si="3"/>
        <v>7</v>
      </c>
      <c r="R3118" s="65" t="str">
        <f t="shared" si="12"/>
        <v>01.548.323/0001-87</v>
      </c>
      <c r="S3118" s="84"/>
      <c r="T3118" s="84" t="str">
        <f t="shared" si="10"/>
        <v/>
      </c>
      <c r="U3118" s="84" t="str">
        <f t="shared" si="11"/>
        <v/>
      </c>
      <c r="V3118" s="65" t="str">
        <f t="shared" si="5"/>
        <v/>
      </c>
      <c r="W3118" s="84"/>
      <c r="X3118" s="84"/>
      <c r="Y3118" s="85"/>
      <c r="Z3118" s="85"/>
      <c r="AA3118" s="65" t="str">
        <f t="shared" si="6"/>
        <v/>
      </c>
      <c r="AB3118" s="65" t="str">
        <f t="shared" si="7"/>
        <v/>
      </c>
      <c r="AC3118" s="86"/>
      <c r="AD3118" s="87" t="str">
        <f t="shared" si="8"/>
        <v/>
      </c>
      <c r="AE3118" s="84"/>
      <c r="AF3118" s="86">
        <f>IF(AC3118&gt;0,AC3118,'⚙️ Config'!$B$10)</f>
        <v>0.0075</v>
      </c>
      <c r="AG3118" s="88">
        <f t="shared" si="9"/>
        <v>13411.46685</v>
      </c>
      <c r="AH3118" s="88">
        <f>AG3118*'⚙️ Config'!$B$11</f>
        <v>67057.33425</v>
      </c>
      <c r="AI3118" s="88">
        <f>AH3118*'⚙️ Config'!$B$12</f>
        <v>20117.20028</v>
      </c>
      <c r="AJ3118" s="64"/>
      <c r="AK3118" s="84"/>
      <c r="AL3118" s="84"/>
      <c r="AM3118" s="84"/>
      <c r="AN3118" s="84"/>
      <c r="AO3118" s="84"/>
      <c r="AP3118" s="84"/>
      <c r="AQ3118" s="84"/>
    </row>
    <row r="3119" ht="15.0" customHeight="1">
      <c r="A3119" s="93">
        <v>3116.0</v>
      </c>
      <c r="B3119" s="94" t="s">
        <v>6663</v>
      </c>
      <c r="C3119" s="93" t="s">
        <v>141</v>
      </c>
      <c r="D3119" s="93" t="s">
        <v>6664</v>
      </c>
      <c r="E3119" s="95">
        <v>40.64</v>
      </c>
      <c r="F3119" s="93" t="s">
        <v>85</v>
      </c>
      <c r="G3119" s="93" t="s">
        <v>606</v>
      </c>
      <c r="H3119" s="96">
        <v>1788099.93</v>
      </c>
      <c r="I3119" s="93">
        <v>1.0</v>
      </c>
      <c r="J3119" s="97">
        <v>2.9</v>
      </c>
      <c r="K3119" s="94">
        <v>2023.0</v>
      </c>
      <c r="L3119" s="93" t="s">
        <v>630</v>
      </c>
      <c r="M3119" s="93">
        <v>2023.0</v>
      </c>
      <c r="N3119" s="93" t="s">
        <v>161</v>
      </c>
      <c r="O3119" s="65" t="str">
        <f t="shared" si="1"/>
        <v>010345480001</v>
      </c>
      <c r="P3119" s="65">
        <f t="shared" si="2"/>
        <v>1</v>
      </c>
      <c r="Q3119" s="65">
        <f t="shared" si="3"/>
        <v>5</v>
      </c>
      <c r="R3119" s="65" t="str">
        <f t="shared" si="12"/>
        <v>01.034.548/0001-15</v>
      </c>
      <c r="S3119" s="84"/>
      <c r="T3119" s="84" t="str">
        <f t="shared" si="10"/>
        <v/>
      </c>
      <c r="U3119" s="84" t="str">
        <f t="shared" si="11"/>
        <v/>
      </c>
      <c r="V3119" s="65" t="str">
        <f t="shared" si="5"/>
        <v/>
      </c>
      <c r="W3119" s="84"/>
      <c r="X3119" s="84"/>
      <c r="Y3119" s="85"/>
      <c r="Z3119" s="85"/>
      <c r="AA3119" s="65" t="str">
        <f t="shared" si="6"/>
        <v/>
      </c>
      <c r="AB3119" s="65" t="str">
        <f t="shared" si="7"/>
        <v/>
      </c>
      <c r="AC3119" s="86"/>
      <c r="AD3119" s="87" t="str">
        <f t="shared" si="8"/>
        <v/>
      </c>
      <c r="AE3119" s="84"/>
      <c r="AF3119" s="86">
        <f>IF(AC3119&gt;0,AC3119,'⚙️ Config'!$B$10)</f>
        <v>0.0075</v>
      </c>
      <c r="AG3119" s="88">
        <f t="shared" si="9"/>
        <v>13410.74948</v>
      </c>
      <c r="AH3119" s="88">
        <f>AG3119*'⚙️ Config'!$B$11</f>
        <v>67053.74738</v>
      </c>
      <c r="AI3119" s="88">
        <f>AH3119*'⚙️ Config'!$B$12</f>
        <v>20116.12421</v>
      </c>
      <c r="AJ3119" s="64"/>
      <c r="AK3119" s="84"/>
      <c r="AL3119" s="84"/>
      <c r="AM3119" s="84"/>
      <c r="AN3119" s="84"/>
      <c r="AO3119" s="84"/>
      <c r="AP3119" s="84"/>
      <c r="AQ3119" s="84"/>
    </row>
    <row r="3120" ht="15.0" customHeight="1">
      <c r="A3120" s="93">
        <v>3117.0</v>
      </c>
      <c r="B3120" s="94" t="s">
        <v>6665</v>
      </c>
      <c r="C3120" s="93" t="s">
        <v>154</v>
      </c>
      <c r="D3120" s="93" t="s">
        <v>6666</v>
      </c>
      <c r="E3120" s="95">
        <v>41.26</v>
      </c>
      <c r="F3120" s="93" t="s">
        <v>85</v>
      </c>
      <c r="G3120" s="93" t="s">
        <v>606</v>
      </c>
      <c r="H3120" s="96">
        <v>1780493.64</v>
      </c>
      <c r="I3120" s="93">
        <v>1.0</v>
      </c>
      <c r="J3120" s="97">
        <v>2.8</v>
      </c>
      <c r="K3120" s="94">
        <v>2023.0</v>
      </c>
      <c r="L3120" s="93" t="s">
        <v>448</v>
      </c>
      <c r="M3120" s="93">
        <v>2023.0</v>
      </c>
      <c r="N3120" s="93" t="s">
        <v>161</v>
      </c>
      <c r="O3120" s="65" t="str">
        <f t="shared" si="1"/>
        <v>090841930001</v>
      </c>
      <c r="P3120" s="65">
        <f t="shared" si="2"/>
        <v>8</v>
      </c>
      <c r="Q3120" s="65">
        <f t="shared" si="3"/>
        <v>0</v>
      </c>
      <c r="R3120" s="65" t="str">
        <f t="shared" si="12"/>
        <v>09.084.193/0001-80</v>
      </c>
      <c r="S3120" s="84"/>
      <c r="T3120" s="84" t="str">
        <f t="shared" si="10"/>
        <v/>
      </c>
      <c r="U3120" s="84" t="str">
        <f t="shared" si="11"/>
        <v/>
      </c>
      <c r="V3120" s="65" t="str">
        <f t="shared" si="5"/>
        <v/>
      </c>
      <c r="W3120" s="84"/>
      <c r="X3120" s="84"/>
      <c r="Y3120" s="85"/>
      <c r="Z3120" s="85"/>
      <c r="AA3120" s="65" t="str">
        <f t="shared" si="6"/>
        <v/>
      </c>
      <c r="AB3120" s="65" t="str">
        <f t="shared" si="7"/>
        <v/>
      </c>
      <c r="AC3120" s="86"/>
      <c r="AD3120" s="87" t="str">
        <f t="shared" si="8"/>
        <v/>
      </c>
      <c r="AE3120" s="84"/>
      <c r="AF3120" s="86">
        <f>IF(AC3120&gt;0,AC3120,'⚙️ Config'!$B$10)</f>
        <v>0.0075</v>
      </c>
      <c r="AG3120" s="88">
        <f t="shared" si="9"/>
        <v>13353.7023</v>
      </c>
      <c r="AH3120" s="88">
        <f>AG3120*'⚙️ Config'!$B$11</f>
        <v>66768.5115</v>
      </c>
      <c r="AI3120" s="88">
        <f>AH3120*'⚙️ Config'!$B$12</f>
        <v>20030.55345</v>
      </c>
      <c r="AJ3120" s="64"/>
      <c r="AK3120" s="84"/>
      <c r="AL3120" s="84"/>
      <c r="AM3120" s="84"/>
      <c r="AN3120" s="84"/>
      <c r="AO3120" s="84"/>
      <c r="AP3120" s="84"/>
      <c r="AQ3120" s="84"/>
    </row>
    <row r="3121" ht="15.0" customHeight="1">
      <c r="A3121" s="93">
        <v>3118.0</v>
      </c>
      <c r="B3121" s="94" t="s">
        <v>6667</v>
      </c>
      <c r="C3121" s="93" t="s">
        <v>141</v>
      </c>
      <c r="D3121" s="93" t="s">
        <v>6668</v>
      </c>
      <c r="E3121" s="95">
        <v>36.33</v>
      </c>
      <c r="F3121" s="93" t="s">
        <v>85</v>
      </c>
      <c r="G3121" s="93" t="s">
        <v>606</v>
      </c>
      <c r="H3121" s="96">
        <v>1780418.48</v>
      </c>
      <c r="I3121" s="93">
        <v>1.0</v>
      </c>
      <c r="J3121" s="97">
        <v>3.8</v>
      </c>
      <c r="K3121" s="94">
        <v>2022.0</v>
      </c>
      <c r="L3121" s="93" t="s">
        <v>202</v>
      </c>
      <c r="M3121" s="93">
        <v>2022.0</v>
      </c>
      <c r="N3121" s="93" t="s">
        <v>161</v>
      </c>
      <c r="O3121" s="65" t="str">
        <f t="shared" si="1"/>
        <v>311715320001</v>
      </c>
      <c r="P3121" s="65">
        <f t="shared" si="2"/>
        <v>1</v>
      </c>
      <c r="Q3121" s="65">
        <f t="shared" si="3"/>
        <v>5</v>
      </c>
      <c r="R3121" s="65" t="str">
        <f t="shared" si="12"/>
        <v>31.171.532/0001-15</v>
      </c>
      <c r="S3121" s="84"/>
      <c r="T3121" s="84" t="str">
        <f t="shared" si="10"/>
        <v/>
      </c>
      <c r="U3121" s="84" t="str">
        <f t="shared" si="11"/>
        <v/>
      </c>
      <c r="V3121" s="65" t="str">
        <f t="shared" si="5"/>
        <v/>
      </c>
      <c r="W3121" s="84"/>
      <c r="X3121" s="84"/>
      <c r="Y3121" s="85"/>
      <c r="Z3121" s="85"/>
      <c r="AA3121" s="65" t="str">
        <f t="shared" si="6"/>
        <v/>
      </c>
      <c r="AB3121" s="65" t="str">
        <f t="shared" si="7"/>
        <v/>
      </c>
      <c r="AC3121" s="86"/>
      <c r="AD3121" s="87" t="str">
        <f t="shared" si="8"/>
        <v/>
      </c>
      <c r="AE3121" s="84"/>
      <c r="AF3121" s="86">
        <f>IF(AC3121&gt;0,AC3121,'⚙️ Config'!$B$10)</f>
        <v>0.0075</v>
      </c>
      <c r="AG3121" s="88">
        <f t="shared" si="9"/>
        <v>13353.1386</v>
      </c>
      <c r="AH3121" s="88">
        <f>AG3121*'⚙️ Config'!$B$11</f>
        <v>66765.693</v>
      </c>
      <c r="AI3121" s="88">
        <f>AH3121*'⚙️ Config'!$B$12</f>
        <v>20029.7079</v>
      </c>
      <c r="AJ3121" s="64"/>
      <c r="AK3121" s="84"/>
      <c r="AL3121" s="84"/>
      <c r="AM3121" s="84"/>
      <c r="AN3121" s="84"/>
      <c r="AO3121" s="84"/>
      <c r="AP3121" s="84"/>
      <c r="AQ3121" s="84"/>
    </row>
    <row r="3122" ht="15.0" customHeight="1">
      <c r="A3122" s="93">
        <v>3119.0</v>
      </c>
      <c r="B3122" s="94" t="s">
        <v>6669</v>
      </c>
      <c r="C3122" s="93" t="s">
        <v>141</v>
      </c>
      <c r="D3122" s="93" t="s">
        <v>6670</v>
      </c>
      <c r="E3122" s="95">
        <v>37.12</v>
      </c>
      <c r="F3122" s="93" t="s">
        <v>85</v>
      </c>
      <c r="G3122" s="93" t="s">
        <v>606</v>
      </c>
      <c r="H3122" s="96">
        <v>1779484.41</v>
      </c>
      <c r="I3122" s="93">
        <v>1.0</v>
      </c>
      <c r="J3122" s="97">
        <v>3.6</v>
      </c>
      <c r="K3122" s="94">
        <v>2022.0</v>
      </c>
      <c r="L3122" s="93" t="s">
        <v>6671</v>
      </c>
      <c r="M3122" s="93">
        <v>2022.0</v>
      </c>
      <c r="N3122" s="93" t="s">
        <v>145</v>
      </c>
      <c r="O3122" s="65" t="str">
        <f t="shared" si="1"/>
        <v>614544350001</v>
      </c>
      <c r="P3122" s="65">
        <f t="shared" si="2"/>
        <v>0</v>
      </c>
      <c r="Q3122" s="65">
        <f t="shared" si="3"/>
        <v>9</v>
      </c>
      <c r="R3122" s="65" t="str">
        <f t="shared" si="12"/>
        <v>61.454.435/0001-09</v>
      </c>
      <c r="S3122" s="84"/>
      <c r="T3122" s="84" t="str">
        <f t="shared" si="10"/>
        <v/>
      </c>
      <c r="U3122" s="84" t="str">
        <f t="shared" si="11"/>
        <v/>
      </c>
      <c r="V3122" s="65" t="str">
        <f t="shared" si="5"/>
        <v/>
      </c>
      <c r="W3122" s="84"/>
      <c r="X3122" s="84"/>
      <c r="Y3122" s="85"/>
      <c r="Z3122" s="85"/>
      <c r="AA3122" s="65" t="str">
        <f t="shared" si="6"/>
        <v/>
      </c>
      <c r="AB3122" s="65" t="str">
        <f t="shared" si="7"/>
        <v/>
      </c>
      <c r="AC3122" s="86"/>
      <c r="AD3122" s="87" t="str">
        <f t="shared" si="8"/>
        <v/>
      </c>
      <c r="AE3122" s="84"/>
      <c r="AF3122" s="86">
        <f>IF(AC3122&gt;0,AC3122,'⚙️ Config'!$B$10)</f>
        <v>0.0075</v>
      </c>
      <c r="AG3122" s="88">
        <f t="shared" si="9"/>
        <v>13346.13308</v>
      </c>
      <c r="AH3122" s="88">
        <f>AG3122*'⚙️ Config'!$B$11</f>
        <v>66730.66538</v>
      </c>
      <c r="AI3122" s="88">
        <f>AH3122*'⚙️ Config'!$B$12</f>
        <v>20019.19961</v>
      </c>
      <c r="AJ3122" s="64"/>
      <c r="AK3122" s="84"/>
      <c r="AL3122" s="84"/>
      <c r="AM3122" s="84"/>
      <c r="AN3122" s="84"/>
      <c r="AO3122" s="84"/>
      <c r="AP3122" s="84"/>
      <c r="AQ3122" s="84"/>
    </row>
    <row r="3123" ht="15.0" customHeight="1">
      <c r="A3123" s="93">
        <v>3120.0</v>
      </c>
      <c r="B3123" s="94" t="s">
        <v>6672</v>
      </c>
      <c r="C3123" s="93" t="s">
        <v>141</v>
      </c>
      <c r="D3123" s="93" t="s">
        <v>6673</v>
      </c>
      <c r="E3123" s="95">
        <v>36.71</v>
      </c>
      <c r="F3123" s="93" t="s">
        <v>85</v>
      </c>
      <c r="G3123" s="93" t="s">
        <v>606</v>
      </c>
      <c r="H3123" s="96">
        <v>1778096.32</v>
      </c>
      <c r="I3123" s="93">
        <v>1.0</v>
      </c>
      <c r="J3123" s="97">
        <v>3.7</v>
      </c>
      <c r="K3123" s="94">
        <v>2022.0</v>
      </c>
      <c r="L3123" s="93" t="s">
        <v>630</v>
      </c>
      <c r="M3123" s="93">
        <v>2022.0</v>
      </c>
      <c r="N3123" s="93" t="s">
        <v>161</v>
      </c>
      <c r="O3123" s="65" t="str">
        <f t="shared" si="1"/>
        <v>224078280001</v>
      </c>
      <c r="P3123" s="65">
        <f t="shared" si="2"/>
        <v>0</v>
      </c>
      <c r="Q3123" s="65">
        <f t="shared" si="3"/>
        <v>0</v>
      </c>
      <c r="R3123" s="65" t="str">
        <f t="shared" si="12"/>
        <v>22.407.828/0001-00</v>
      </c>
      <c r="S3123" s="84"/>
      <c r="T3123" s="84" t="str">
        <f t="shared" si="10"/>
        <v/>
      </c>
      <c r="U3123" s="84" t="str">
        <f t="shared" si="11"/>
        <v/>
      </c>
      <c r="V3123" s="65" t="str">
        <f t="shared" si="5"/>
        <v/>
      </c>
      <c r="W3123" s="84"/>
      <c r="X3123" s="84"/>
      <c r="Y3123" s="85"/>
      <c r="Z3123" s="85"/>
      <c r="AA3123" s="65" t="str">
        <f t="shared" si="6"/>
        <v/>
      </c>
      <c r="AB3123" s="65" t="str">
        <f t="shared" si="7"/>
        <v/>
      </c>
      <c r="AC3123" s="86"/>
      <c r="AD3123" s="87" t="str">
        <f t="shared" si="8"/>
        <v/>
      </c>
      <c r="AE3123" s="84"/>
      <c r="AF3123" s="86">
        <f>IF(AC3123&gt;0,AC3123,'⚙️ Config'!$B$10)</f>
        <v>0.0075</v>
      </c>
      <c r="AG3123" s="88">
        <f t="shared" si="9"/>
        <v>13335.7224</v>
      </c>
      <c r="AH3123" s="88">
        <f>AG3123*'⚙️ Config'!$B$11</f>
        <v>66678.612</v>
      </c>
      <c r="AI3123" s="88">
        <f>AH3123*'⚙️ Config'!$B$12</f>
        <v>20003.5836</v>
      </c>
      <c r="AJ3123" s="64"/>
      <c r="AK3123" s="84"/>
      <c r="AL3123" s="84"/>
      <c r="AM3123" s="84"/>
      <c r="AN3123" s="84"/>
      <c r="AO3123" s="84"/>
      <c r="AP3123" s="84"/>
      <c r="AQ3123" s="84"/>
    </row>
    <row r="3124" ht="15.0" customHeight="1">
      <c r="A3124" s="93">
        <v>3121.0</v>
      </c>
      <c r="B3124" s="94" t="s">
        <v>6674</v>
      </c>
      <c r="C3124" s="93" t="s">
        <v>141</v>
      </c>
      <c r="D3124" s="93" t="s">
        <v>6675</v>
      </c>
      <c r="E3124" s="95">
        <v>36.71</v>
      </c>
      <c r="F3124" s="93" t="s">
        <v>85</v>
      </c>
      <c r="G3124" s="93" t="s">
        <v>606</v>
      </c>
      <c r="H3124" s="96">
        <v>1776086.44</v>
      </c>
      <c r="I3124" s="93">
        <v>1.0</v>
      </c>
      <c r="J3124" s="97">
        <v>3.7</v>
      </c>
      <c r="K3124" s="94">
        <v>2022.0</v>
      </c>
      <c r="L3124" s="93" t="s">
        <v>630</v>
      </c>
      <c r="M3124" s="93">
        <v>2022.0</v>
      </c>
      <c r="N3124" s="93" t="s">
        <v>161</v>
      </c>
      <c r="O3124" s="65" t="str">
        <f t="shared" si="1"/>
        <v>143106560001</v>
      </c>
      <c r="P3124" s="65">
        <f t="shared" si="2"/>
        <v>1</v>
      </c>
      <c r="Q3124" s="65">
        <f t="shared" si="3"/>
        <v>5</v>
      </c>
      <c r="R3124" s="65" t="str">
        <f t="shared" si="12"/>
        <v>14.310.656/0001-15</v>
      </c>
      <c r="S3124" s="84"/>
      <c r="T3124" s="84" t="str">
        <f t="shared" si="10"/>
        <v/>
      </c>
      <c r="U3124" s="84" t="str">
        <f t="shared" si="11"/>
        <v/>
      </c>
      <c r="V3124" s="65" t="str">
        <f t="shared" si="5"/>
        <v/>
      </c>
      <c r="W3124" s="84"/>
      <c r="X3124" s="84"/>
      <c r="Y3124" s="85"/>
      <c r="Z3124" s="85"/>
      <c r="AA3124" s="65" t="str">
        <f t="shared" si="6"/>
        <v/>
      </c>
      <c r="AB3124" s="65" t="str">
        <f t="shared" si="7"/>
        <v/>
      </c>
      <c r="AC3124" s="86"/>
      <c r="AD3124" s="87" t="str">
        <f t="shared" si="8"/>
        <v/>
      </c>
      <c r="AE3124" s="84"/>
      <c r="AF3124" s="86">
        <f>IF(AC3124&gt;0,AC3124,'⚙️ Config'!$B$10)</f>
        <v>0.0075</v>
      </c>
      <c r="AG3124" s="88">
        <f t="shared" si="9"/>
        <v>13320.6483</v>
      </c>
      <c r="AH3124" s="88">
        <f>AG3124*'⚙️ Config'!$B$11</f>
        <v>66603.2415</v>
      </c>
      <c r="AI3124" s="88">
        <f>AH3124*'⚙️ Config'!$B$12</f>
        <v>19980.97245</v>
      </c>
      <c r="AJ3124" s="64"/>
      <c r="AK3124" s="84"/>
      <c r="AL3124" s="84"/>
      <c r="AM3124" s="84"/>
      <c r="AN3124" s="84"/>
      <c r="AO3124" s="84"/>
      <c r="AP3124" s="84"/>
      <c r="AQ3124" s="84"/>
    </row>
    <row r="3125" ht="15.0" customHeight="1">
      <c r="A3125" s="93">
        <v>3122.0</v>
      </c>
      <c r="B3125" s="94" t="s">
        <v>6676</v>
      </c>
      <c r="C3125" s="93" t="s">
        <v>141</v>
      </c>
      <c r="D3125" s="93" t="s">
        <v>6677</v>
      </c>
      <c r="E3125" s="95">
        <v>41.26</v>
      </c>
      <c r="F3125" s="93" t="s">
        <v>85</v>
      </c>
      <c r="G3125" s="93" t="s">
        <v>606</v>
      </c>
      <c r="H3125" s="96">
        <v>1776079.09</v>
      </c>
      <c r="I3125" s="93">
        <v>1.0</v>
      </c>
      <c r="J3125" s="97">
        <v>2.8</v>
      </c>
      <c r="K3125" s="94">
        <v>2023.0</v>
      </c>
      <c r="L3125" s="93" t="s">
        <v>630</v>
      </c>
      <c r="M3125" s="93">
        <v>2023.0</v>
      </c>
      <c r="N3125" s="93" t="s">
        <v>145</v>
      </c>
      <c r="O3125" s="65" t="str">
        <f t="shared" si="1"/>
        <v>280037680001</v>
      </c>
      <c r="P3125" s="65">
        <f t="shared" si="2"/>
        <v>3</v>
      </c>
      <c r="Q3125" s="65">
        <f t="shared" si="3"/>
        <v>8</v>
      </c>
      <c r="R3125" s="65" t="str">
        <f t="shared" si="12"/>
        <v>28.003.768/0001-38</v>
      </c>
      <c r="S3125" s="84"/>
      <c r="T3125" s="84" t="str">
        <f t="shared" si="10"/>
        <v/>
      </c>
      <c r="U3125" s="84" t="str">
        <f t="shared" si="11"/>
        <v/>
      </c>
      <c r="V3125" s="65" t="str">
        <f t="shared" si="5"/>
        <v/>
      </c>
      <c r="W3125" s="84"/>
      <c r="X3125" s="84"/>
      <c r="Y3125" s="85"/>
      <c r="Z3125" s="85"/>
      <c r="AA3125" s="65" t="str">
        <f t="shared" si="6"/>
        <v/>
      </c>
      <c r="AB3125" s="65" t="str">
        <f t="shared" si="7"/>
        <v/>
      </c>
      <c r="AC3125" s="86"/>
      <c r="AD3125" s="87" t="str">
        <f t="shared" si="8"/>
        <v/>
      </c>
      <c r="AE3125" s="84"/>
      <c r="AF3125" s="86">
        <f>IF(AC3125&gt;0,AC3125,'⚙️ Config'!$B$10)</f>
        <v>0.0075</v>
      </c>
      <c r="AG3125" s="88">
        <f t="shared" si="9"/>
        <v>13320.59318</v>
      </c>
      <c r="AH3125" s="88">
        <f>AG3125*'⚙️ Config'!$B$11</f>
        <v>66602.96588</v>
      </c>
      <c r="AI3125" s="88">
        <f>AH3125*'⚙️ Config'!$B$12</f>
        <v>19980.88976</v>
      </c>
      <c r="AJ3125" s="64"/>
      <c r="AK3125" s="84"/>
      <c r="AL3125" s="84"/>
      <c r="AM3125" s="84"/>
      <c r="AN3125" s="84"/>
      <c r="AO3125" s="84"/>
      <c r="AP3125" s="84"/>
      <c r="AQ3125" s="84"/>
    </row>
    <row r="3126" ht="15.0" customHeight="1">
      <c r="A3126" s="93">
        <v>3123.0</v>
      </c>
      <c r="B3126" s="94" t="s">
        <v>6678</v>
      </c>
      <c r="C3126" s="93" t="s">
        <v>141</v>
      </c>
      <c r="D3126" s="93" t="s">
        <v>6679</v>
      </c>
      <c r="E3126" s="95">
        <v>36.33</v>
      </c>
      <c r="F3126" s="93" t="s">
        <v>85</v>
      </c>
      <c r="G3126" s="93" t="s">
        <v>606</v>
      </c>
      <c r="H3126" s="96">
        <v>1771893.46</v>
      </c>
      <c r="I3126" s="93">
        <v>1.0</v>
      </c>
      <c r="J3126" s="97">
        <v>3.8</v>
      </c>
      <c r="K3126" s="94">
        <v>2022.0</v>
      </c>
      <c r="L3126" s="93" t="s">
        <v>202</v>
      </c>
      <c r="M3126" s="93">
        <v>2022.0</v>
      </c>
      <c r="N3126" s="93" t="s">
        <v>145</v>
      </c>
      <c r="O3126" s="65" t="str">
        <f t="shared" si="1"/>
        <v>111651270001</v>
      </c>
      <c r="P3126" s="65">
        <f t="shared" si="2"/>
        <v>8</v>
      </c>
      <c r="Q3126" s="65">
        <f t="shared" si="3"/>
        <v>7</v>
      </c>
      <c r="R3126" s="65" t="str">
        <f t="shared" si="12"/>
        <v>11.165.127/0001-87</v>
      </c>
      <c r="S3126" s="84"/>
      <c r="T3126" s="84" t="str">
        <f t="shared" si="10"/>
        <v/>
      </c>
      <c r="U3126" s="84" t="str">
        <f t="shared" si="11"/>
        <v/>
      </c>
      <c r="V3126" s="65" t="str">
        <f t="shared" si="5"/>
        <v/>
      </c>
      <c r="W3126" s="84"/>
      <c r="X3126" s="84"/>
      <c r="Y3126" s="85"/>
      <c r="Z3126" s="85"/>
      <c r="AA3126" s="65" t="str">
        <f t="shared" si="6"/>
        <v/>
      </c>
      <c r="AB3126" s="65" t="str">
        <f t="shared" si="7"/>
        <v/>
      </c>
      <c r="AC3126" s="86"/>
      <c r="AD3126" s="87" t="str">
        <f t="shared" si="8"/>
        <v/>
      </c>
      <c r="AE3126" s="84"/>
      <c r="AF3126" s="86">
        <f>IF(AC3126&gt;0,AC3126,'⚙️ Config'!$B$10)</f>
        <v>0.0075</v>
      </c>
      <c r="AG3126" s="88">
        <f t="shared" si="9"/>
        <v>13289.20095</v>
      </c>
      <c r="AH3126" s="88">
        <f>AG3126*'⚙️ Config'!$B$11</f>
        <v>66446.00475</v>
      </c>
      <c r="AI3126" s="88">
        <f>AH3126*'⚙️ Config'!$B$12</f>
        <v>19933.80143</v>
      </c>
      <c r="AJ3126" s="64"/>
      <c r="AK3126" s="84"/>
      <c r="AL3126" s="84"/>
      <c r="AM3126" s="84"/>
      <c r="AN3126" s="84"/>
      <c r="AO3126" s="84"/>
      <c r="AP3126" s="84"/>
      <c r="AQ3126" s="84"/>
    </row>
    <row r="3127" ht="15.0" customHeight="1">
      <c r="A3127" s="93">
        <v>3124.0</v>
      </c>
      <c r="B3127" s="94" t="s">
        <v>6680</v>
      </c>
      <c r="C3127" s="93" t="s">
        <v>141</v>
      </c>
      <c r="D3127" s="93" t="s">
        <v>6681</v>
      </c>
      <c r="E3127" s="95">
        <v>45.97</v>
      </c>
      <c r="F3127" s="93" t="s">
        <v>85</v>
      </c>
      <c r="G3127" s="93" t="s">
        <v>606</v>
      </c>
      <c r="H3127" s="96">
        <v>1768561.89</v>
      </c>
      <c r="I3127" s="93">
        <v>1.0</v>
      </c>
      <c r="J3127" s="97">
        <v>2.2</v>
      </c>
      <c r="K3127" s="94">
        <v>2024.0</v>
      </c>
      <c r="L3127" s="93" t="s">
        <v>202</v>
      </c>
      <c r="M3127" s="93">
        <v>2024.0</v>
      </c>
      <c r="N3127" s="93" t="s">
        <v>161</v>
      </c>
      <c r="O3127" s="65" t="str">
        <f t="shared" si="1"/>
        <v>120003830001</v>
      </c>
      <c r="P3127" s="65">
        <f t="shared" si="2"/>
        <v>8</v>
      </c>
      <c r="Q3127" s="65">
        <f t="shared" si="3"/>
        <v>7</v>
      </c>
      <c r="R3127" s="65" t="str">
        <f t="shared" si="12"/>
        <v>12.000.383/0001-87</v>
      </c>
      <c r="S3127" s="84"/>
      <c r="T3127" s="84" t="str">
        <f t="shared" si="10"/>
        <v/>
      </c>
      <c r="U3127" s="84" t="str">
        <f t="shared" si="11"/>
        <v/>
      </c>
      <c r="V3127" s="65" t="str">
        <f t="shared" si="5"/>
        <v/>
      </c>
      <c r="W3127" s="84"/>
      <c r="X3127" s="84"/>
      <c r="Y3127" s="85"/>
      <c r="Z3127" s="85"/>
      <c r="AA3127" s="65" t="str">
        <f t="shared" si="6"/>
        <v/>
      </c>
      <c r="AB3127" s="65" t="str">
        <f t="shared" si="7"/>
        <v/>
      </c>
      <c r="AC3127" s="86"/>
      <c r="AD3127" s="87" t="str">
        <f t="shared" si="8"/>
        <v/>
      </c>
      <c r="AE3127" s="84"/>
      <c r="AF3127" s="86">
        <f>IF(AC3127&gt;0,AC3127,'⚙️ Config'!$B$10)</f>
        <v>0.0075</v>
      </c>
      <c r="AG3127" s="88">
        <f t="shared" si="9"/>
        <v>13264.21418</v>
      </c>
      <c r="AH3127" s="88">
        <f>AG3127*'⚙️ Config'!$B$11</f>
        <v>66321.07088</v>
      </c>
      <c r="AI3127" s="88">
        <f>AH3127*'⚙️ Config'!$B$12</f>
        <v>19896.32126</v>
      </c>
      <c r="AJ3127" s="64"/>
      <c r="AK3127" s="84"/>
      <c r="AL3127" s="84"/>
      <c r="AM3127" s="84"/>
      <c r="AN3127" s="84"/>
      <c r="AO3127" s="84"/>
      <c r="AP3127" s="84"/>
      <c r="AQ3127" s="84"/>
    </row>
    <row r="3128" ht="15.0" customHeight="1">
      <c r="A3128" s="93">
        <v>3125.0</v>
      </c>
      <c r="B3128" s="94" t="s">
        <v>6682</v>
      </c>
      <c r="C3128" s="93" t="s">
        <v>141</v>
      </c>
      <c r="D3128" s="93" t="s">
        <v>6683</v>
      </c>
      <c r="E3128" s="95">
        <v>39.49</v>
      </c>
      <c r="F3128" s="93" t="s">
        <v>85</v>
      </c>
      <c r="G3128" s="93" t="s">
        <v>606</v>
      </c>
      <c r="H3128" s="96">
        <v>1767562.29</v>
      </c>
      <c r="I3128" s="93">
        <v>1.0</v>
      </c>
      <c r="J3128" s="97">
        <v>3.1</v>
      </c>
      <c r="K3128" s="94">
        <v>2023.0</v>
      </c>
      <c r="L3128" s="93" t="s">
        <v>630</v>
      </c>
      <c r="M3128" s="93">
        <v>2023.0</v>
      </c>
      <c r="N3128" s="93" t="s">
        <v>161</v>
      </c>
      <c r="O3128" s="65" t="str">
        <f t="shared" si="1"/>
        <v>241988250001</v>
      </c>
      <c r="P3128" s="65">
        <f t="shared" si="2"/>
        <v>2</v>
      </c>
      <c r="Q3128" s="65">
        <f t="shared" si="3"/>
        <v>0</v>
      </c>
      <c r="R3128" s="65" t="str">
        <f t="shared" si="12"/>
        <v>24.198.825/0001-20</v>
      </c>
      <c r="S3128" s="84"/>
      <c r="T3128" s="84" t="str">
        <f t="shared" si="10"/>
        <v/>
      </c>
      <c r="U3128" s="84" t="str">
        <f t="shared" si="11"/>
        <v/>
      </c>
      <c r="V3128" s="65" t="str">
        <f t="shared" si="5"/>
        <v/>
      </c>
      <c r="W3128" s="84"/>
      <c r="X3128" s="84"/>
      <c r="Y3128" s="85"/>
      <c r="Z3128" s="85"/>
      <c r="AA3128" s="65" t="str">
        <f t="shared" si="6"/>
        <v/>
      </c>
      <c r="AB3128" s="65" t="str">
        <f t="shared" si="7"/>
        <v/>
      </c>
      <c r="AC3128" s="86"/>
      <c r="AD3128" s="87" t="str">
        <f t="shared" si="8"/>
        <v/>
      </c>
      <c r="AE3128" s="84"/>
      <c r="AF3128" s="86">
        <f>IF(AC3128&gt;0,AC3128,'⚙️ Config'!$B$10)</f>
        <v>0.0075</v>
      </c>
      <c r="AG3128" s="88">
        <f t="shared" si="9"/>
        <v>13256.71718</v>
      </c>
      <c r="AH3128" s="88">
        <f>AG3128*'⚙️ Config'!$B$11</f>
        <v>66283.58588</v>
      </c>
      <c r="AI3128" s="88">
        <f>AH3128*'⚙️ Config'!$B$12</f>
        <v>19885.07576</v>
      </c>
      <c r="AJ3128" s="64"/>
      <c r="AK3128" s="84"/>
      <c r="AL3128" s="84"/>
      <c r="AM3128" s="84"/>
      <c r="AN3128" s="84"/>
      <c r="AO3128" s="84"/>
      <c r="AP3128" s="84"/>
      <c r="AQ3128" s="84"/>
    </row>
    <row r="3129" ht="15.0" customHeight="1">
      <c r="A3129" s="93">
        <v>3126.0</v>
      </c>
      <c r="B3129" s="94" t="s">
        <v>6684</v>
      </c>
      <c r="C3129" s="93" t="s">
        <v>141</v>
      </c>
      <c r="D3129" s="93" t="s">
        <v>6685</v>
      </c>
      <c r="E3129" s="95">
        <v>35.6</v>
      </c>
      <c r="F3129" s="93" t="s">
        <v>85</v>
      </c>
      <c r="G3129" s="93" t="s">
        <v>606</v>
      </c>
      <c r="H3129" s="96">
        <v>1761962.72</v>
      </c>
      <c r="I3129" s="93">
        <v>1.0</v>
      </c>
      <c r="J3129" s="97">
        <v>4.0</v>
      </c>
      <c r="K3129" s="94">
        <v>2022.0</v>
      </c>
      <c r="L3129" s="93" t="s">
        <v>268</v>
      </c>
      <c r="M3129" s="93">
        <v>2022.0</v>
      </c>
      <c r="N3129" s="93" t="s">
        <v>161</v>
      </c>
      <c r="O3129" s="65" t="str">
        <f t="shared" si="1"/>
        <v>050055130001</v>
      </c>
      <c r="P3129" s="65">
        <f t="shared" si="2"/>
        <v>0</v>
      </c>
      <c r="Q3129" s="65">
        <f t="shared" si="3"/>
        <v>9</v>
      </c>
      <c r="R3129" s="65" t="str">
        <f t="shared" si="12"/>
        <v>05.005.513/0001-09</v>
      </c>
      <c r="S3129" s="84"/>
      <c r="T3129" s="84" t="str">
        <f t="shared" si="10"/>
        <v/>
      </c>
      <c r="U3129" s="84" t="str">
        <f t="shared" si="11"/>
        <v/>
      </c>
      <c r="V3129" s="65" t="str">
        <f t="shared" si="5"/>
        <v/>
      </c>
      <c r="W3129" s="84"/>
      <c r="X3129" s="84"/>
      <c r="Y3129" s="85"/>
      <c r="Z3129" s="85"/>
      <c r="AA3129" s="65" t="str">
        <f t="shared" si="6"/>
        <v/>
      </c>
      <c r="AB3129" s="65" t="str">
        <f t="shared" si="7"/>
        <v/>
      </c>
      <c r="AC3129" s="86"/>
      <c r="AD3129" s="87" t="str">
        <f t="shared" si="8"/>
        <v/>
      </c>
      <c r="AE3129" s="84"/>
      <c r="AF3129" s="86">
        <f>IF(AC3129&gt;0,AC3129,'⚙️ Config'!$B$10)</f>
        <v>0.0075</v>
      </c>
      <c r="AG3129" s="88">
        <f t="shared" si="9"/>
        <v>13214.7204</v>
      </c>
      <c r="AH3129" s="88">
        <f>AG3129*'⚙️ Config'!$B$11</f>
        <v>66073.602</v>
      </c>
      <c r="AI3129" s="88">
        <f>AH3129*'⚙️ Config'!$B$12</f>
        <v>19822.0806</v>
      </c>
      <c r="AJ3129" s="64"/>
      <c r="AK3129" s="84"/>
      <c r="AL3129" s="84"/>
      <c r="AM3129" s="84"/>
      <c r="AN3129" s="84"/>
      <c r="AO3129" s="84"/>
      <c r="AP3129" s="84"/>
      <c r="AQ3129" s="84"/>
    </row>
    <row r="3130" ht="15.0" customHeight="1">
      <c r="A3130" s="93">
        <v>3127.0</v>
      </c>
      <c r="B3130" s="94" t="s">
        <v>6686</v>
      </c>
      <c r="C3130" s="93" t="s">
        <v>141</v>
      </c>
      <c r="D3130" s="93" t="s">
        <v>6687</v>
      </c>
      <c r="E3130" s="95">
        <v>41.92</v>
      </c>
      <c r="F3130" s="93" t="s">
        <v>85</v>
      </c>
      <c r="G3130" s="93" t="s">
        <v>606</v>
      </c>
      <c r="H3130" s="96">
        <v>1760928.62</v>
      </c>
      <c r="I3130" s="93">
        <v>1.0</v>
      </c>
      <c r="J3130" s="97">
        <v>2.7</v>
      </c>
      <c r="K3130" s="94">
        <v>2023.0</v>
      </c>
      <c r="L3130" s="93" t="s">
        <v>295</v>
      </c>
      <c r="M3130" s="93">
        <v>2023.0</v>
      </c>
      <c r="N3130" s="93" t="s">
        <v>145</v>
      </c>
      <c r="O3130" s="65" t="str">
        <f t="shared" si="1"/>
        <v>116499460001</v>
      </c>
      <c r="P3130" s="65">
        <f t="shared" si="2"/>
        <v>0</v>
      </c>
      <c r="Q3130" s="65">
        <f t="shared" si="3"/>
        <v>8</v>
      </c>
      <c r="R3130" s="65" t="str">
        <f t="shared" si="12"/>
        <v>11.649.946/0001-08</v>
      </c>
      <c r="S3130" s="84"/>
      <c r="T3130" s="84" t="str">
        <f t="shared" si="10"/>
        <v/>
      </c>
      <c r="U3130" s="84" t="str">
        <f t="shared" si="11"/>
        <v/>
      </c>
      <c r="V3130" s="65" t="str">
        <f t="shared" si="5"/>
        <v/>
      </c>
      <c r="W3130" s="84"/>
      <c r="X3130" s="84"/>
      <c r="Y3130" s="85"/>
      <c r="Z3130" s="85"/>
      <c r="AA3130" s="65" t="str">
        <f t="shared" si="6"/>
        <v/>
      </c>
      <c r="AB3130" s="65" t="str">
        <f t="shared" si="7"/>
        <v/>
      </c>
      <c r="AC3130" s="86"/>
      <c r="AD3130" s="87" t="str">
        <f t="shared" si="8"/>
        <v/>
      </c>
      <c r="AE3130" s="84"/>
      <c r="AF3130" s="86">
        <f>IF(AC3130&gt;0,AC3130,'⚙️ Config'!$B$10)</f>
        <v>0.0075</v>
      </c>
      <c r="AG3130" s="88">
        <f t="shared" si="9"/>
        <v>13206.96465</v>
      </c>
      <c r="AH3130" s="88">
        <f>AG3130*'⚙️ Config'!$B$11</f>
        <v>66034.82325</v>
      </c>
      <c r="AI3130" s="88">
        <f>AH3130*'⚙️ Config'!$B$12</f>
        <v>19810.44698</v>
      </c>
      <c r="AJ3130" s="64"/>
      <c r="AK3130" s="84"/>
      <c r="AL3130" s="84"/>
      <c r="AM3130" s="84"/>
      <c r="AN3130" s="84"/>
      <c r="AO3130" s="84"/>
      <c r="AP3130" s="84"/>
      <c r="AQ3130" s="84"/>
    </row>
    <row r="3131" ht="15.0" customHeight="1">
      <c r="A3131" s="93">
        <v>3128.0</v>
      </c>
      <c r="B3131" s="94" t="s">
        <v>6688</v>
      </c>
      <c r="C3131" s="93" t="s">
        <v>141</v>
      </c>
      <c r="D3131" s="93" t="s">
        <v>6689</v>
      </c>
      <c r="E3131" s="95">
        <v>41.26</v>
      </c>
      <c r="F3131" s="93" t="s">
        <v>85</v>
      </c>
      <c r="G3131" s="93" t="s">
        <v>606</v>
      </c>
      <c r="H3131" s="96">
        <v>1756334.08</v>
      </c>
      <c r="I3131" s="93">
        <v>1.0</v>
      </c>
      <c r="J3131" s="97">
        <v>2.8</v>
      </c>
      <c r="K3131" s="94">
        <v>2023.0</v>
      </c>
      <c r="L3131" s="93" t="s">
        <v>630</v>
      </c>
      <c r="M3131" s="93">
        <v>2023.0</v>
      </c>
      <c r="N3131" s="93" t="s">
        <v>161</v>
      </c>
      <c r="O3131" s="65" t="str">
        <f t="shared" si="1"/>
        <v>249003100001</v>
      </c>
      <c r="P3131" s="65">
        <f t="shared" si="2"/>
        <v>2</v>
      </c>
      <c r="Q3131" s="65">
        <f t="shared" si="3"/>
        <v>0</v>
      </c>
      <c r="R3131" s="65" t="str">
        <f t="shared" si="12"/>
        <v>24.900.310/0001-20</v>
      </c>
      <c r="S3131" s="84"/>
      <c r="T3131" s="84" t="str">
        <f t="shared" si="10"/>
        <v/>
      </c>
      <c r="U3131" s="84" t="str">
        <f t="shared" si="11"/>
        <v/>
      </c>
      <c r="V3131" s="65" t="str">
        <f t="shared" si="5"/>
        <v/>
      </c>
      <c r="W3131" s="84"/>
      <c r="X3131" s="84"/>
      <c r="Y3131" s="85"/>
      <c r="Z3131" s="85"/>
      <c r="AA3131" s="65" t="str">
        <f t="shared" si="6"/>
        <v/>
      </c>
      <c r="AB3131" s="65" t="str">
        <f t="shared" si="7"/>
        <v/>
      </c>
      <c r="AC3131" s="86"/>
      <c r="AD3131" s="87" t="str">
        <f t="shared" si="8"/>
        <v/>
      </c>
      <c r="AE3131" s="84"/>
      <c r="AF3131" s="86">
        <f>IF(AC3131&gt;0,AC3131,'⚙️ Config'!$B$10)</f>
        <v>0.0075</v>
      </c>
      <c r="AG3131" s="88">
        <f t="shared" si="9"/>
        <v>13172.5056</v>
      </c>
      <c r="AH3131" s="88">
        <f>AG3131*'⚙️ Config'!$B$11</f>
        <v>65862.528</v>
      </c>
      <c r="AI3131" s="88">
        <f>AH3131*'⚙️ Config'!$B$12</f>
        <v>19758.7584</v>
      </c>
      <c r="AJ3131" s="64"/>
      <c r="AK3131" s="84"/>
      <c r="AL3131" s="84"/>
      <c r="AM3131" s="84"/>
      <c r="AN3131" s="84"/>
      <c r="AO3131" s="84"/>
      <c r="AP3131" s="84"/>
      <c r="AQ3131" s="84"/>
    </row>
    <row r="3132" ht="15.0" customHeight="1">
      <c r="A3132" s="93">
        <v>3129.0</v>
      </c>
      <c r="B3132" s="94" t="s">
        <v>6690</v>
      </c>
      <c r="C3132" s="93" t="s">
        <v>141</v>
      </c>
      <c r="D3132" s="93" t="s">
        <v>6691</v>
      </c>
      <c r="E3132" s="95">
        <v>41.26</v>
      </c>
      <c r="F3132" s="93" t="s">
        <v>85</v>
      </c>
      <c r="G3132" s="93" t="s">
        <v>606</v>
      </c>
      <c r="H3132" s="96">
        <v>1756154.36</v>
      </c>
      <c r="I3132" s="93">
        <v>1.0</v>
      </c>
      <c r="J3132" s="97">
        <v>2.8</v>
      </c>
      <c r="K3132" s="94">
        <v>2023.0</v>
      </c>
      <c r="L3132" s="93" t="s">
        <v>630</v>
      </c>
      <c r="M3132" s="93">
        <v>2023.0</v>
      </c>
      <c r="N3132" s="93" t="s">
        <v>161</v>
      </c>
      <c r="O3132" s="65" t="str">
        <f t="shared" si="1"/>
        <v>190371350001</v>
      </c>
      <c r="P3132" s="65">
        <f t="shared" si="2"/>
        <v>5</v>
      </c>
      <c r="Q3132" s="65">
        <f t="shared" si="3"/>
        <v>0</v>
      </c>
      <c r="R3132" s="65" t="str">
        <f t="shared" si="12"/>
        <v>19.037.135/0001-50</v>
      </c>
      <c r="S3132" s="84"/>
      <c r="T3132" s="84" t="str">
        <f t="shared" si="10"/>
        <v/>
      </c>
      <c r="U3132" s="84" t="str">
        <f t="shared" si="11"/>
        <v/>
      </c>
      <c r="V3132" s="65" t="str">
        <f t="shared" si="5"/>
        <v/>
      </c>
      <c r="W3132" s="84"/>
      <c r="X3132" s="84"/>
      <c r="Y3132" s="85"/>
      <c r="Z3132" s="85"/>
      <c r="AA3132" s="65" t="str">
        <f t="shared" si="6"/>
        <v/>
      </c>
      <c r="AB3132" s="65" t="str">
        <f t="shared" si="7"/>
        <v/>
      </c>
      <c r="AC3132" s="86"/>
      <c r="AD3132" s="87" t="str">
        <f t="shared" si="8"/>
        <v/>
      </c>
      <c r="AE3132" s="84"/>
      <c r="AF3132" s="86">
        <f>IF(AC3132&gt;0,AC3132,'⚙️ Config'!$B$10)</f>
        <v>0.0075</v>
      </c>
      <c r="AG3132" s="88">
        <f t="shared" si="9"/>
        <v>13171.1577</v>
      </c>
      <c r="AH3132" s="88">
        <f>AG3132*'⚙️ Config'!$B$11</f>
        <v>65855.7885</v>
      </c>
      <c r="AI3132" s="88">
        <f>AH3132*'⚙️ Config'!$B$12</f>
        <v>19756.73655</v>
      </c>
      <c r="AJ3132" s="64"/>
      <c r="AK3132" s="84"/>
      <c r="AL3132" s="84"/>
      <c r="AM3132" s="84"/>
      <c r="AN3132" s="84"/>
      <c r="AO3132" s="84"/>
      <c r="AP3132" s="84"/>
      <c r="AQ3132" s="84"/>
    </row>
    <row r="3133" ht="15.0" customHeight="1">
      <c r="A3133" s="93">
        <v>3130.0</v>
      </c>
      <c r="B3133" s="94" t="s">
        <v>6692</v>
      </c>
      <c r="C3133" s="93" t="s">
        <v>141</v>
      </c>
      <c r="D3133" s="93" t="s">
        <v>6693</v>
      </c>
      <c r="E3133" s="95">
        <v>35.96</v>
      </c>
      <c r="F3133" s="93" t="s">
        <v>85</v>
      </c>
      <c r="G3133" s="93" t="s">
        <v>606</v>
      </c>
      <c r="H3133" s="96">
        <v>1755931.28</v>
      </c>
      <c r="I3133" s="93">
        <v>1.0</v>
      </c>
      <c r="J3133" s="97">
        <v>3.9</v>
      </c>
      <c r="K3133" s="94">
        <v>2022.0</v>
      </c>
      <c r="L3133" s="93" t="s">
        <v>630</v>
      </c>
      <c r="M3133" s="93">
        <v>2022.0</v>
      </c>
      <c r="N3133" s="93" t="s">
        <v>161</v>
      </c>
      <c r="O3133" s="65" t="str">
        <f t="shared" si="1"/>
        <v>048377990001</v>
      </c>
      <c r="P3133" s="65">
        <f t="shared" si="2"/>
        <v>2</v>
      </c>
      <c r="Q3133" s="65">
        <f t="shared" si="3"/>
        <v>6</v>
      </c>
      <c r="R3133" s="65" t="str">
        <f t="shared" si="12"/>
        <v>04.837.799/0001-26</v>
      </c>
      <c r="S3133" s="84"/>
      <c r="T3133" s="84" t="str">
        <f t="shared" si="10"/>
        <v/>
      </c>
      <c r="U3133" s="84" t="str">
        <f t="shared" si="11"/>
        <v/>
      </c>
      <c r="V3133" s="65" t="str">
        <f t="shared" si="5"/>
        <v/>
      </c>
      <c r="W3133" s="84"/>
      <c r="X3133" s="84"/>
      <c r="Y3133" s="85"/>
      <c r="Z3133" s="85"/>
      <c r="AA3133" s="65" t="str">
        <f t="shared" si="6"/>
        <v/>
      </c>
      <c r="AB3133" s="65" t="str">
        <f t="shared" si="7"/>
        <v/>
      </c>
      <c r="AC3133" s="86"/>
      <c r="AD3133" s="87" t="str">
        <f t="shared" si="8"/>
        <v/>
      </c>
      <c r="AE3133" s="84"/>
      <c r="AF3133" s="86">
        <f>IF(AC3133&gt;0,AC3133,'⚙️ Config'!$B$10)</f>
        <v>0.0075</v>
      </c>
      <c r="AG3133" s="88">
        <f t="shared" si="9"/>
        <v>13169.4846</v>
      </c>
      <c r="AH3133" s="88">
        <f>AG3133*'⚙️ Config'!$B$11</f>
        <v>65847.423</v>
      </c>
      <c r="AI3133" s="88">
        <f>AH3133*'⚙️ Config'!$B$12</f>
        <v>19754.2269</v>
      </c>
      <c r="AJ3133" s="64"/>
      <c r="AK3133" s="84"/>
      <c r="AL3133" s="84"/>
      <c r="AM3133" s="84"/>
      <c r="AN3133" s="84"/>
      <c r="AO3133" s="84"/>
      <c r="AP3133" s="84"/>
      <c r="AQ3133" s="84"/>
    </row>
    <row r="3134" ht="15.0" customHeight="1">
      <c r="A3134" s="93">
        <v>3131.0</v>
      </c>
      <c r="B3134" s="94" t="s">
        <v>6694</v>
      </c>
      <c r="C3134" s="93" t="s">
        <v>141</v>
      </c>
      <c r="D3134" s="93" t="s">
        <v>6695</v>
      </c>
      <c r="E3134" s="95">
        <v>67.17</v>
      </c>
      <c r="F3134" s="93" t="s">
        <v>85</v>
      </c>
      <c r="G3134" s="93" t="s">
        <v>606</v>
      </c>
      <c r="H3134" s="96">
        <v>1755196.81</v>
      </c>
      <c r="I3134" s="93">
        <v>1.0</v>
      </c>
      <c r="J3134" s="97">
        <v>2.4</v>
      </c>
      <c r="K3134" s="94">
        <v>2025.0</v>
      </c>
      <c r="L3134" s="93" t="s">
        <v>202</v>
      </c>
      <c r="M3134" s="93">
        <v>2023.0</v>
      </c>
      <c r="N3134" s="93" t="s">
        <v>208</v>
      </c>
      <c r="O3134" s="65" t="str">
        <f t="shared" si="1"/>
        <v>141129370001</v>
      </c>
      <c r="P3134" s="65">
        <f t="shared" si="2"/>
        <v>6</v>
      </c>
      <c r="Q3134" s="65">
        <f t="shared" si="3"/>
        <v>3</v>
      </c>
      <c r="R3134" s="65" t="str">
        <f t="shared" si="12"/>
        <v>14.112.937/0001-63</v>
      </c>
      <c r="S3134" s="84"/>
      <c r="T3134" s="84" t="str">
        <f t="shared" si="10"/>
        <v/>
      </c>
      <c r="U3134" s="84" t="str">
        <f t="shared" si="11"/>
        <v/>
      </c>
      <c r="V3134" s="65" t="str">
        <f t="shared" si="5"/>
        <v/>
      </c>
      <c r="W3134" s="84"/>
      <c r="X3134" s="84"/>
      <c r="Y3134" s="85"/>
      <c r="Z3134" s="85"/>
      <c r="AA3134" s="65" t="str">
        <f t="shared" si="6"/>
        <v/>
      </c>
      <c r="AB3134" s="65" t="str">
        <f t="shared" si="7"/>
        <v/>
      </c>
      <c r="AC3134" s="86"/>
      <c r="AD3134" s="87" t="str">
        <f t="shared" si="8"/>
        <v/>
      </c>
      <c r="AE3134" s="84"/>
      <c r="AF3134" s="86">
        <f>IF(AC3134&gt;0,AC3134,'⚙️ Config'!$B$10)</f>
        <v>0.0075</v>
      </c>
      <c r="AG3134" s="88">
        <f t="shared" si="9"/>
        <v>13163.97608</v>
      </c>
      <c r="AH3134" s="88">
        <f>AG3134*'⚙️ Config'!$B$11</f>
        <v>65819.88038</v>
      </c>
      <c r="AI3134" s="88">
        <f>AH3134*'⚙️ Config'!$B$12</f>
        <v>19745.96411</v>
      </c>
      <c r="AJ3134" s="64"/>
      <c r="AK3134" s="84"/>
      <c r="AL3134" s="84"/>
      <c r="AM3134" s="84"/>
      <c r="AN3134" s="84"/>
      <c r="AO3134" s="84"/>
      <c r="AP3134" s="84"/>
      <c r="AQ3134" s="84"/>
    </row>
    <row r="3135" ht="15.0" customHeight="1">
      <c r="A3135" s="93">
        <v>3132.0</v>
      </c>
      <c r="B3135" s="94" t="s">
        <v>6696</v>
      </c>
      <c r="C3135" s="93" t="s">
        <v>141</v>
      </c>
      <c r="D3135" s="93" t="s">
        <v>6697</v>
      </c>
      <c r="E3135" s="95">
        <v>66.85</v>
      </c>
      <c r="F3135" s="93" t="s">
        <v>85</v>
      </c>
      <c r="G3135" s="93" t="s">
        <v>606</v>
      </c>
      <c r="H3135" s="96">
        <v>1754634.03</v>
      </c>
      <c r="I3135" s="93">
        <v>1.0</v>
      </c>
      <c r="J3135" s="97">
        <v>3.8</v>
      </c>
      <c r="K3135" s="94">
        <v>2025.0</v>
      </c>
      <c r="L3135" s="93" t="s">
        <v>6698</v>
      </c>
      <c r="M3135" s="93">
        <v>2022.0</v>
      </c>
      <c r="N3135" s="93" t="s">
        <v>713</v>
      </c>
      <c r="O3135" s="65" t="str">
        <f t="shared" si="1"/>
        <v>091990310001</v>
      </c>
      <c r="P3135" s="65">
        <f t="shared" si="2"/>
        <v>9</v>
      </c>
      <c r="Q3135" s="65">
        <f t="shared" si="3"/>
        <v>8</v>
      </c>
      <c r="R3135" s="65" t="str">
        <f t="shared" si="12"/>
        <v>09.199.031/0001-98</v>
      </c>
      <c r="S3135" s="84"/>
      <c r="T3135" s="84" t="str">
        <f t="shared" si="10"/>
        <v/>
      </c>
      <c r="U3135" s="84" t="str">
        <f t="shared" si="11"/>
        <v/>
      </c>
      <c r="V3135" s="65" t="str">
        <f t="shared" si="5"/>
        <v/>
      </c>
      <c r="W3135" s="84"/>
      <c r="X3135" s="84"/>
      <c r="Y3135" s="85"/>
      <c r="Z3135" s="85"/>
      <c r="AA3135" s="65" t="str">
        <f t="shared" si="6"/>
        <v/>
      </c>
      <c r="AB3135" s="65" t="str">
        <f t="shared" si="7"/>
        <v/>
      </c>
      <c r="AC3135" s="86"/>
      <c r="AD3135" s="87" t="str">
        <f t="shared" si="8"/>
        <v/>
      </c>
      <c r="AE3135" s="84"/>
      <c r="AF3135" s="86">
        <f>IF(AC3135&gt;0,AC3135,'⚙️ Config'!$B$10)</f>
        <v>0.0075</v>
      </c>
      <c r="AG3135" s="88">
        <f t="shared" si="9"/>
        <v>13159.75523</v>
      </c>
      <c r="AH3135" s="88">
        <f>AG3135*'⚙️ Config'!$B$11</f>
        <v>65798.77613</v>
      </c>
      <c r="AI3135" s="88">
        <f>AH3135*'⚙️ Config'!$B$12</f>
        <v>19739.63284</v>
      </c>
      <c r="AJ3135" s="64"/>
      <c r="AK3135" s="84"/>
      <c r="AL3135" s="84"/>
      <c r="AM3135" s="84"/>
      <c r="AN3135" s="84"/>
      <c r="AO3135" s="84"/>
      <c r="AP3135" s="84"/>
      <c r="AQ3135" s="84"/>
    </row>
    <row r="3136" ht="15.0" customHeight="1">
      <c r="A3136" s="93">
        <v>3133.0</v>
      </c>
      <c r="B3136" s="94" t="s">
        <v>6699</v>
      </c>
      <c r="C3136" s="93" t="s">
        <v>141</v>
      </c>
      <c r="D3136" s="93" t="s">
        <v>6700</v>
      </c>
      <c r="E3136" s="95">
        <v>40.64</v>
      </c>
      <c r="F3136" s="93" t="s">
        <v>85</v>
      </c>
      <c r="G3136" s="93" t="s">
        <v>606</v>
      </c>
      <c r="H3136" s="96">
        <v>1750755.4</v>
      </c>
      <c r="I3136" s="93">
        <v>1.0</v>
      </c>
      <c r="J3136" s="97">
        <v>2.9</v>
      </c>
      <c r="K3136" s="94">
        <v>2023.0</v>
      </c>
      <c r="L3136" s="93" t="s">
        <v>448</v>
      </c>
      <c r="M3136" s="93">
        <v>2023.0</v>
      </c>
      <c r="N3136" s="93" t="s">
        <v>161</v>
      </c>
      <c r="O3136" s="65" t="str">
        <f t="shared" si="1"/>
        <v>172948080001</v>
      </c>
      <c r="P3136" s="65">
        <f t="shared" si="2"/>
        <v>2</v>
      </c>
      <c r="Q3136" s="65">
        <f t="shared" si="3"/>
        <v>1</v>
      </c>
      <c r="R3136" s="65" t="str">
        <f t="shared" si="12"/>
        <v>17.294.808/0001-21</v>
      </c>
      <c r="S3136" s="84"/>
      <c r="T3136" s="84" t="str">
        <f t="shared" si="10"/>
        <v/>
      </c>
      <c r="U3136" s="84" t="str">
        <f t="shared" si="11"/>
        <v/>
      </c>
      <c r="V3136" s="65" t="str">
        <f t="shared" si="5"/>
        <v/>
      </c>
      <c r="W3136" s="84"/>
      <c r="X3136" s="84"/>
      <c r="Y3136" s="85"/>
      <c r="Z3136" s="85"/>
      <c r="AA3136" s="65" t="str">
        <f t="shared" si="6"/>
        <v/>
      </c>
      <c r="AB3136" s="65" t="str">
        <f t="shared" si="7"/>
        <v/>
      </c>
      <c r="AC3136" s="86"/>
      <c r="AD3136" s="87" t="str">
        <f t="shared" si="8"/>
        <v/>
      </c>
      <c r="AE3136" s="84"/>
      <c r="AF3136" s="86">
        <f>IF(AC3136&gt;0,AC3136,'⚙️ Config'!$B$10)</f>
        <v>0.0075</v>
      </c>
      <c r="AG3136" s="88">
        <f t="shared" si="9"/>
        <v>13130.6655</v>
      </c>
      <c r="AH3136" s="88">
        <f>AG3136*'⚙️ Config'!$B$11</f>
        <v>65653.3275</v>
      </c>
      <c r="AI3136" s="88">
        <f>AH3136*'⚙️ Config'!$B$12</f>
        <v>19695.99825</v>
      </c>
      <c r="AJ3136" s="64"/>
      <c r="AK3136" s="84"/>
      <c r="AL3136" s="84"/>
      <c r="AM3136" s="84"/>
      <c r="AN3136" s="84"/>
      <c r="AO3136" s="84"/>
      <c r="AP3136" s="84"/>
      <c r="AQ3136" s="84"/>
    </row>
    <row r="3137" ht="15.0" customHeight="1">
      <c r="A3137" s="93">
        <v>3134.0</v>
      </c>
      <c r="B3137" s="94" t="s">
        <v>6701</v>
      </c>
      <c r="C3137" s="93" t="s">
        <v>141</v>
      </c>
      <c r="D3137" s="93" t="s">
        <v>6702</v>
      </c>
      <c r="E3137" s="95">
        <v>43.38</v>
      </c>
      <c r="F3137" s="93" t="s">
        <v>85</v>
      </c>
      <c r="G3137" s="93" t="s">
        <v>606</v>
      </c>
      <c r="H3137" s="96">
        <v>1749894.26</v>
      </c>
      <c r="I3137" s="93">
        <v>1.0</v>
      </c>
      <c r="J3137" s="97">
        <v>2.5</v>
      </c>
      <c r="K3137" s="94">
        <v>2023.0</v>
      </c>
      <c r="L3137" s="93" t="s">
        <v>630</v>
      </c>
      <c r="M3137" s="93">
        <v>2023.0</v>
      </c>
      <c r="N3137" s="93" t="s">
        <v>161</v>
      </c>
      <c r="O3137" s="65" t="str">
        <f t="shared" si="1"/>
        <v>177778020001</v>
      </c>
      <c r="P3137" s="65">
        <f t="shared" si="2"/>
        <v>0</v>
      </c>
      <c r="Q3137" s="65">
        <f t="shared" si="3"/>
        <v>5</v>
      </c>
      <c r="R3137" s="65" t="str">
        <f t="shared" si="12"/>
        <v>17.777.802/0001-05</v>
      </c>
      <c r="S3137" s="84"/>
      <c r="T3137" s="84" t="str">
        <f t="shared" si="10"/>
        <v/>
      </c>
      <c r="U3137" s="84" t="str">
        <f t="shared" si="11"/>
        <v/>
      </c>
      <c r="V3137" s="65" t="str">
        <f t="shared" si="5"/>
        <v/>
      </c>
      <c r="W3137" s="84"/>
      <c r="X3137" s="84"/>
      <c r="Y3137" s="85"/>
      <c r="Z3137" s="85"/>
      <c r="AA3137" s="65" t="str">
        <f t="shared" si="6"/>
        <v/>
      </c>
      <c r="AB3137" s="65" t="str">
        <f t="shared" si="7"/>
        <v/>
      </c>
      <c r="AC3137" s="86"/>
      <c r="AD3137" s="87" t="str">
        <f t="shared" si="8"/>
        <v/>
      </c>
      <c r="AE3137" s="84"/>
      <c r="AF3137" s="86">
        <f>IF(AC3137&gt;0,AC3137,'⚙️ Config'!$B$10)</f>
        <v>0.0075</v>
      </c>
      <c r="AG3137" s="88">
        <f t="shared" si="9"/>
        <v>13124.20695</v>
      </c>
      <c r="AH3137" s="88">
        <f>AG3137*'⚙️ Config'!$B$11</f>
        <v>65621.03475</v>
      </c>
      <c r="AI3137" s="88">
        <f>AH3137*'⚙️ Config'!$B$12</f>
        <v>19686.31043</v>
      </c>
      <c r="AJ3137" s="64"/>
      <c r="AK3137" s="84"/>
      <c r="AL3137" s="84"/>
      <c r="AM3137" s="84"/>
      <c r="AN3137" s="84"/>
      <c r="AO3137" s="84"/>
      <c r="AP3137" s="84"/>
      <c r="AQ3137" s="84"/>
    </row>
    <row r="3138" ht="15.0" customHeight="1">
      <c r="A3138" s="93">
        <v>3135.0</v>
      </c>
      <c r="B3138" s="94" t="s">
        <v>6703</v>
      </c>
      <c r="C3138" s="93" t="s">
        <v>141</v>
      </c>
      <c r="D3138" s="93" t="s">
        <v>6704</v>
      </c>
      <c r="E3138" s="95">
        <v>41.26</v>
      </c>
      <c r="F3138" s="93" t="s">
        <v>85</v>
      </c>
      <c r="G3138" s="93" t="s">
        <v>606</v>
      </c>
      <c r="H3138" s="96">
        <v>1749281.3</v>
      </c>
      <c r="I3138" s="93">
        <v>1.0</v>
      </c>
      <c r="J3138" s="97">
        <v>2.8</v>
      </c>
      <c r="K3138" s="94">
        <v>2023.0</v>
      </c>
      <c r="L3138" s="93" t="s">
        <v>448</v>
      </c>
      <c r="M3138" s="93">
        <v>2023.0</v>
      </c>
      <c r="N3138" s="93" t="s">
        <v>161</v>
      </c>
      <c r="O3138" s="65" t="str">
        <f t="shared" si="1"/>
        <v>054318330001</v>
      </c>
      <c r="P3138" s="65">
        <f t="shared" si="2"/>
        <v>2</v>
      </c>
      <c r="Q3138" s="65">
        <f t="shared" si="3"/>
        <v>0</v>
      </c>
      <c r="R3138" s="65" t="str">
        <f t="shared" si="12"/>
        <v>05.431.833/0001-20</v>
      </c>
      <c r="S3138" s="84"/>
      <c r="T3138" s="84" t="str">
        <f t="shared" si="10"/>
        <v/>
      </c>
      <c r="U3138" s="84" t="str">
        <f t="shared" si="11"/>
        <v/>
      </c>
      <c r="V3138" s="65" t="str">
        <f t="shared" si="5"/>
        <v/>
      </c>
      <c r="W3138" s="84"/>
      <c r="X3138" s="84"/>
      <c r="Y3138" s="85"/>
      <c r="Z3138" s="85"/>
      <c r="AA3138" s="65" t="str">
        <f t="shared" si="6"/>
        <v/>
      </c>
      <c r="AB3138" s="65" t="str">
        <f t="shared" si="7"/>
        <v/>
      </c>
      <c r="AC3138" s="86"/>
      <c r="AD3138" s="87" t="str">
        <f t="shared" si="8"/>
        <v/>
      </c>
      <c r="AE3138" s="84"/>
      <c r="AF3138" s="86">
        <f>IF(AC3138&gt;0,AC3138,'⚙️ Config'!$B$10)</f>
        <v>0.0075</v>
      </c>
      <c r="AG3138" s="88">
        <f t="shared" si="9"/>
        <v>13119.60975</v>
      </c>
      <c r="AH3138" s="88">
        <f>AG3138*'⚙️ Config'!$B$11</f>
        <v>65598.04875</v>
      </c>
      <c r="AI3138" s="88">
        <f>AH3138*'⚙️ Config'!$B$12</f>
        <v>19679.41463</v>
      </c>
      <c r="AJ3138" s="64"/>
      <c r="AK3138" s="84"/>
      <c r="AL3138" s="84"/>
      <c r="AM3138" s="84"/>
      <c r="AN3138" s="84"/>
      <c r="AO3138" s="84"/>
      <c r="AP3138" s="84"/>
      <c r="AQ3138" s="84"/>
    </row>
    <row r="3139" ht="15.0" customHeight="1">
      <c r="A3139" s="93">
        <v>3136.0</v>
      </c>
      <c r="B3139" s="94" t="s">
        <v>6705</v>
      </c>
      <c r="C3139" s="93" t="s">
        <v>141</v>
      </c>
      <c r="D3139" s="93" t="s">
        <v>6706</v>
      </c>
      <c r="E3139" s="95">
        <v>36.71</v>
      </c>
      <c r="F3139" s="93" t="s">
        <v>85</v>
      </c>
      <c r="G3139" s="93" t="s">
        <v>606</v>
      </c>
      <c r="H3139" s="96">
        <v>1742616.74</v>
      </c>
      <c r="I3139" s="93">
        <v>1.0</v>
      </c>
      <c r="J3139" s="97">
        <v>3.7</v>
      </c>
      <c r="K3139" s="94">
        <v>2022.0</v>
      </c>
      <c r="L3139" s="93" t="s">
        <v>630</v>
      </c>
      <c r="M3139" s="93">
        <v>2022.0</v>
      </c>
      <c r="N3139" s="93" t="s">
        <v>161</v>
      </c>
      <c r="O3139" s="65" t="str">
        <f t="shared" si="1"/>
        <v>211208360001</v>
      </c>
      <c r="P3139" s="65">
        <f t="shared" si="2"/>
        <v>0</v>
      </c>
      <c r="Q3139" s="65">
        <f t="shared" si="3"/>
        <v>8</v>
      </c>
      <c r="R3139" s="65" t="str">
        <f t="shared" si="12"/>
        <v>21.120.836/0001-08</v>
      </c>
      <c r="S3139" s="84"/>
      <c r="T3139" s="84" t="str">
        <f t="shared" si="10"/>
        <v/>
      </c>
      <c r="U3139" s="84" t="str">
        <f t="shared" si="11"/>
        <v/>
      </c>
      <c r="V3139" s="65" t="str">
        <f t="shared" si="5"/>
        <v/>
      </c>
      <c r="W3139" s="84"/>
      <c r="X3139" s="84"/>
      <c r="Y3139" s="85"/>
      <c r="Z3139" s="85"/>
      <c r="AA3139" s="65" t="str">
        <f t="shared" si="6"/>
        <v/>
      </c>
      <c r="AB3139" s="65" t="str">
        <f t="shared" si="7"/>
        <v/>
      </c>
      <c r="AC3139" s="86"/>
      <c r="AD3139" s="87" t="str">
        <f t="shared" si="8"/>
        <v/>
      </c>
      <c r="AE3139" s="84"/>
      <c r="AF3139" s="86">
        <f>IF(AC3139&gt;0,AC3139,'⚙️ Config'!$B$10)</f>
        <v>0.0075</v>
      </c>
      <c r="AG3139" s="88">
        <f t="shared" si="9"/>
        <v>13069.62555</v>
      </c>
      <c r="AH3139" s="88">
        <f>AG3139*'⚙️ Config'!$B$11</f>
        <v>65348.12775</v>
      </c>
      <c r="AI3139" s="88">
        <f>AH3139*'⚙️ Config'!$B$12</f>
        <v>19604.43833</v>
      </c>
      <c r="AJ3139" s="64"/>
      <c r="AK3139" s="84"/>
      <c r="AL3139" s="84"/>
      <c r="AM3139" s="84"/>
      <c r="AN3139" s="84"/>
      <c r="AO3139" s="84"/>
      <c r="AP3139" s="84"/>
      <c r="AQ3139" s="84"/>
    </row>
    <row r="3140" ht="15.0" customHeight="1">
      <c r="A3140" s="93">
        <v>3137.0</v>
      </c>
      <c r="B3140" s="94" t="s">
        <v>6707</v>
      </c>
      <c r="C3140" s="93" t="s">
        <v>141</v>
      </c>
      <c r="D3140" s="93" t="s">
        <v>6708</v>
      </c>
      <c r="E3140" s="95">
        <v>38.47</v>
      </c>
      <c r="F3140" s="93" t="s">
        <v>85</v>
      </c>
      <c r="G3140" s="93" t="s">
        <v>606</v>
      </c>
      <c r="H3140" s="96">
        <v>1742323.89</v>
      </c>
      <c r="I3140" s="93">
        <v>1.0</v>
      </c>
      <c r="J3140" s="97">
        <v>3.3</v>
      </c>
      <c r="K3140" s="94">
        <v>2022.0</v>
      </c>
      <c r="L3140" s="93" t="s">
        <v>202</v>
      </c>
      <c r="M3140" s="93">
        <v>2022.0</v>
      </c>
      <c r="N3140" s="93" t="s">
        <v>342</v>
      </c>
      <c r="O3140" s="65" t="str">
        <f t="shared" si="1"/>
        <v>122882910001</v>
      </c>
      <c r="P3140" s="65">
        <f t="shared" si="2"/>
        <v>4</v>
      </c>
      <c r="Q3140" s="65">
        <f t="shared" si="3"/>
        <v>4</v>
      </c>
      <c r="R3140" s="65" t="str">
        <f t="shared" si="12"/>
        <v>12.288.291/0001-44</v>
      </c>
      <c r="S3140" s="84"/>
      <c r="T3140" s="84" t="str">
        <f t="shared" si="10"/>
        <v/>
      </c>
      <c r="U3140" s="84" t="str">
        <f t="shared" si="11"/>
        <v/>
      </c>
      <c r="V3140" s="65" t="str">
        <f t="shared" si="5"/>
        <v/>
      </c>
      <c r="W3140" s="84"/>
      <c r="X3140" s="84"/>
      <c r="Y3140" s="85"/>
      <c r="Z3140" s="85"/>
      <c r="AA3140" s="65" t="str">
        <f t="shared" si="6"/>
        <v/>
      </c>
      <c r="AB3140" s="65" t="str">
        <f t="shared" si="7"/>
        <v/>
      </c>
      <c r="AC3140" s="86"/>
      <c r="AD3140" s="87" t="str">
        <f t="shared" si="8"/>
        <v/>
      </c>
      <c r="AE3140" s="84"/>
      <c r="AF3140" s="86">
        <f>IF(AC3140&gt;0,AC3140,'⚙️ Config'!$B$10)</f>
        <v>0.0075</v>
      </c>
      <c r="AG3140" s="88">
        <f t="shared" si="9"/>
        <v>13067.42918</v>
      </c>
      <c r="AH3140" s="88">
        <f>AG3140*'⚙️ Config'!$B$11</f>
        <v>65337.14588</v>
      </c>
      <c r="AI3140" s="88">
        <f>AH3140*'⚙️ Config'!$B$12</f>
        <v>19601.14376</v>
      </c>
      <c r="AJ3140" s="64"/>
      <c r="AK3140" s="84"/>
      <c r="AL3140" s="84"/>
      <c r="AM3140" s="84"/>
      <c r="AN3140" s="84"/>
      <c r="AO3140" s="84"/>
      <c r="AP3140" s="84"/>
      <c r="AQ3140" s="84"/>
    </row>
    <row r="3141" ht="15.0" customHeight="1">
      <c r="A3141" s="93">
        <v>3138.0</v>
      </c>
      <c r="B3141" s="94" t="s">
        <v>6709</v>
      </c>
      <c r="C3141" s="93" t="s">
        <v>154</v>
      </c>
      <c r="D3141" s="93" t="s">
        <v>6710</v>
      </c>
      <c r="E3141" s="95">
        <v>35.96</v>
      </c>
      <c r="F3141" s="93" t="s">
        <v>85</v>
      </c>
      <c r="G3141" s="93" t="s">
        <v>606</v>
      </c>
      <c r="H3141" s="96">
        <v>1741495.03</v>
      </c>
      <c r="I3141" s="93">
        <v>1.0</v>
      </c>
      <c r="J3141" s="97">
        <v>3.9</v>
      </c>
      <c r="K3141" s="94">
        <v>2022.0</v>
      </c>
      <c r="L3141" s="93" t="s">
        <v>448</v>
      </c>
      <c r="M3141" s="93">
        <v>2022.0</v>
      </c>
      <c r="N3141" s="93" t="s">
        <v>145</v>
      </c>
      <c r="O3141" s="65" t="str">
        <f t="shared" si="1"/>
        <v>003912940001</v>
      </c>
      <c r="P3141" s="65">
        <f t="shared" si="2"/>
        <v>2</v>
      </c>
      <c r="Q3141" s="65">
        <f t="shared" si="3"/>
        <v>0</v>
      </c>
      <c r="R3141" s="65" t="str">
        <f t="shared" si="12"/>
        <v>00.391.294/0001-20</v>
      </c>
      <c r="S3141" s="84"/>
      <c r="T3141" s="84" t="str">
        <f t="shared" si="10"/>
        <v/>
      </c>
      <c r="U3141" s="84" t="str">
        <f t="shared" si="11"/>
        <v/>
      </c>
      <c r="V3141" s="65" t="str">
        <f t="shared" si="5"/>
        <v/>
      </c>
      <c r="W3141" s="84"/>
      <c r="X3141" s="84"/>
      <c r="Y3141" s="85"/>
      <c r="Z3141" s="85"/>
      <c r="AA3141" s="65" t="str">
        <f t="shared" si="6"/>
        <v/>
      </c>
      <c r="AB3141" s="65" t="str">
        <f t="shared" si="7"/>
        <v/>
      </c>
      <c r="AC3141" s="86"/>
      <c r="AD3141" s="87" t="str">
        <f t="shared" si="8"/>
        <v/>
      </c>
      <c r="AE3141" s="84"/>
      <c r="AF3141" s="86">
        <f>IF(AC3141&gt;0,AC3141,'⚙️ Config'!$B$10)</f>
        <v>0.0075</v>
      </c>
      <c r="AG3141" s="88">
        <f t="shared" si="9"/>
        <v>13061.21273</v>
      </c>
      <c r="AH3141" s="88">
        <f>AG3141*'⚙️ Config'!$B$11</f>
        <v>65306.06363</v>
      </c>
      <c r="AI3141" s="88">
        <f>AH3141*'⚙️ Config'!$B$12</f>
        <v>19591.81909</v>
      </c>
      <c r="AJ3141" s="64"/>
      <c r="AK3141" s="84"/>
      <c r="AL3141" s="84"/>
      <c r="AM3141" s="84"/>
      <c r="AN3141" s="84"/>
      <c r="AO3141" s="84"/>
      <c r="AP3141" s="84"/>
      <c r="AQ3141" s="84"/>
    </row>
    <row r="3142" ht="15.0" customHeight="1">
      <c r="A3142" s="93">
        <v>3139.0</v>
      </c>
      <c r="B3142" s="94" t="s">
        <v>6711</v>
      </c>
      <c r="C3142" s="93" t="s">
        <v>141</v>
      </c>
      <c r="D3142" s="93" t="s">
        <v>6712</v>
      </c>
      <c r="E3142" s="95">
        <v>41.92</v>
      </c>
      <c r="F3142" s="93" t="s">
        <v>85</v>
      </c>
      <c r="G3142" s="93" t="s">
        <v>606</v>
      </c>
      <c r="H3142" s="96">
        <v>1741271.46</v>
      </c>
      <c r="I3142" s="93">
        <v>1.0</v>
      </c>
      <c r="J3142" s="97">
        <v>2.7</v>
      </c>
      <c r="K3142" s="94">
        <v>2023.0</v>
      </c>
      <c r="L3142" s="93" t="s">
        <v>642</v>
      </c>
      <c r="M3142" s="93">
        <v>2023.0</v>
      </c>
      <c r="N3142" s="93" t="s">
        <v>145</v>
      </c>
      <c r="O3142" s="65" t="str">
        <f t="shared" si="1"/>
        <v>096349790001</v>
      </c>
      <c r="P3142" s="65">
        <f t="shared" si="2"/>
        <v>2</v>
      </c>
      <c r="Q3142" s="65">
        <f t="shared" si="3"/>
        <v>4</v>
      </c>
      <c r="R3142" s="65" t="str">
        <f t="shared" si="12"/>
        <v>09.634.979/0001-24</v>
      </c>
      <c r="S3142" s="84"/>
      <c r="T3142" s="84" t="str">
        <f t="shared" si="10"/>
        <v/>
      </c>
      <c r="U3142" s="84" t="str">
        <f t="shared" si="11"/>
        <v/>
      </c>
      <c r="V3142" s="65" t="str">
        <f t="shared" si="5"/>
        <v/>
      </c>
      <c r="W3142" s="84"/>
      <c r="X3142" s="84"/>
      <c r="Y3142" s="85"/>
      <c r="Z3142" s="85"/>
      <c r="AA3142" s="65" t="str">
        <f t="shared" si="6"/>
        <v/>
      </c>
      <c r="AB3142" s="65" t="str">
        <f t="shared" si="7"/>
        <v/>
      </c>
      <c r="AC3142" s="86"/>
      <c r="AD3142" s="87" t="str">
        <f t="shared" si="8"/>
        <v/>
      </c>
      <c r="AE3142" s="84"/>
      <c r="AF3142" s="86">
        <f>IF(AC3142&gt;0,AC3142,'⚙️ Config'!$B$10)</f>
        <v>0.0075</v>
      </c>
      <c r="AG3142" s="88">
        <f t="shared" si="9"/>
        <v>13059.53595</v>
      </c>
      <c r="AH3142" s="88">
        <f>AG3142*'⚙️ Config'!$B$11</f>
        <v>65297.67975</v>
      </c>
      <c r="AI3142" s="88">
        <f>AH3142*'⚙️ Config'!$B$12</f>
        <v>19589.30393</v>
      </c>
      <c r="AJ3142" s="64"/>
      <c r="AK3142" s="84"/>
      <c r="AL3142" s="84"/>
      <c r="AM3142" s="84"/>
      <c r="AN3142" s="84"/>
      <c r="AO3142" s="84"/>
      <c r="AP3142" s="84"/>
      <c r="AQ3142" s="84"/>
    </row>
    <row r="3143" ht="15.0" customHeight="1">
      <c r="A3143" s="93">
        <v>3140.0</v>
      </c>
      <c r="B3143" s="94" t="s">
        <v>6713</v>
      </c>
      <c r="C3143" s="93" t="s">
        <v>141</v>
      </c>
      <c r="D3143" s="93" t="s">
        <v>6714</v>
      </c>
      <c r="E3143" s="95">
        <v>41.92</v>
      </c>
      <c r="F3143" s="93" t="s">
        <v>85</v>
      </c>
      <c r="G3143" s="93" t="s">
        <v>606</v>
      </c>
      <c r="H3143" s="96">
        <v>1740687.26</v>
      </c>
      <c r="I3143" s="93">
        <v>1.0</v>
      </c>
      <c r="J3143" s="97">
        <v>2.7</v>
      </c>
      <c r="K3143" s="94">
        <v>2023.0</v>
      </c>
      <c r="L3143" s="93" t="s">
        <v>630</v>
      </c>
      <c r="M3143" s="93">
        <v>2023.0</v>
      </c>
      <c r="N3143" s="93" t="s">
        <v>161</v>
      </c>
      <c r="O3143" s="65" t="str">
        <f t="shared" si="1"/>
        <v>138251900001</v>
      </c>
      <c r="P3143" s="65">
        <f t="shared" si="2"/>
        <v>2</v>
      </c>
      <c r="Q3143" s="65">
        <f t="shared" si="3"/>
        <v>8</v>
      </c>
      <c r="R3143" s="65" t="str">
        <f t="shared" si="12"/>
        <v>13.825.190/0001-28</v>
      </c>
      <c r="S3143" s="84"/>
      <c r="T3143" s="84" t="str">
        <f t="shared" si="10"/>
        <v/>
      </c>
      <c r="U3143" s="84" t="str">
        <f t="shared" si="11"/>
        <v/>
      </c>
      <c r="V3143" s="65" t="str">
        <f t="shared" si="5"/>
        <v/>
      </c>
      <c r="W3143" s="84"/>
      <c r="X3143" s="84"/>
      <c r="Y3143" s="85"/>
      <c r="Z3143" s="85"/>
      <c r="AA3143" s="65" t="str">
        <f t="shared" si="6"/>
        <v/>
      </c>
      <c r="AB3143" s="65" t="str">
        <f t="shared" si="7"/>
        <v/>
      </c>
      <c r="AC3143" s="86"/>
      <c r="AD3143" s="87" t="str">
        <f t="shared" si="8"/>
        <v/>
      </c>
      <c r="AE3143" s="84"/>
      <c r="AF3143" s="86">
        <f>IF(AC3143&gt;0,AC3143,'⚙️ Config'!$B$10)</f>
        <v>0.0075</v>
      </c>
      <c r="AG3143" s="88">
        <f t="shared" si="9"/>
        <v>13055.15445</v>
      </c>
      <c r="AH3143" s="88">
        <f>AG3143*'⚙️ Config'!$B$11</f>
        <v>65275.77225</v>
      </c>
      <c r="AI3143" s="88">
        <f>AH3143*'⚙️ Config'!$B$12</f>
        <v>19582.73168</v>
      </c>
      <c r="AJ3143" s="64"/>
      <c r="AK3143" s="84"/>
      <c r="AL3143" s="84"/>
      <c r="AM3143" s="84"/>
      <c r="AN3143" s="84"/>
      <c r="AO3143" s="84"/>
      <c r="AP3143" s="84"/>
      <c r="AQ3143" s="84"/>
    </row>
    <row r="3144" ht="15.0" customHeight="1">
      <c r="A3144" s="93">
        <v>3141.0</v>
      </c>
      <c r="B3144" s="94" t="s">
        <v>6715</v>
      </c>
      <c r="C3144" s="93" t="s">
        <v>154</v>
      </c>
      <c r="D3144" s="93" t="s">
        <v>6716</v>
      </c>
      <c r="E3144" s="95">
        <v>36.71</v>
      </c>
      <c r="F3144" s="93" t="s">
        <v>85</v>
      </c>
      <c r="G3144" s="93" t="s">
        <v>606</v>
      </c>
      <c r="H3144" s="96">
        <v>1740320.25</v>
      </c>
      <c r="I3144" s="93">
        <v>1.0</v>
      </c>
      <c r="J3144" s="97">
        <v>3.7</v>
      </c>
      <c r="K3144" s="94">
        <v>2022.0</v>
      </c>
      <c r="L3144" s="93" t="s">
        <v>630</v>
      </c>
      <c r="M3144" s="93">
        <v>2022.0</v>
      </c>
      <c r="N3144" s="93" t="s">
        <v>161</v>
      </c>
      <c r="O3144" s="65" t="str">
        <f t="shared" si="1"/>
        <v>107324190001</v>
      </c>
      <c r="P3144" s="65">
        <f t="shared" si="2"/>
        <v>9</v>
      </c>
      <c r="Q3144" s="65">
        <f t="shared" si="3"/>
        <v>1</v>
      </c>
      <c r="R3144" s="65" t="str">
        <f t="shared" si="12"/>
        <v>10.732.419/0001-91</v>
      </c>
      <c r="S3144" s="84"/>
      <c r="T3144" s="84" t="str">
        <f t="shared" si="10"/>
        <v/>
      </c>
      <c r="U3144" s="84" t="str">
        <f t="shared" si="11"/>
        <v/>
      </c>
      <c r="V3144" s="65" t="str">
        <f t="shared" si="5"/>
        <v/>
      </c>
      <c r="W3144" s="84"/>
      <c r="X3144" s="84"/>
      <c r="Y3144" s="85"/>
      <c r="Z3144" s="85"/>
      <c r="AA3144" s="65" t="str">
        <f t="shared" si="6"/>
        <v/>
      </c>
      <c r="AB3144" s="65" t="str">
        <f t="shared" si="7"/>
        <v/>
      </c>
      <c r="AC3144" s="86"/>
      <c r="AD3144" s="87" t="str">
        <f t="shared" si="8"/>
        <v/>
      </c>
      <c r="AE3144" s="84"/>
      <c r="AF3144" s="86">
        <f>IF(AC3144&gt;0,AC3144,'⚙️ Config'!$B$10)</f>
        <v>0.0075</v>
      </c>
      <c r="AG3144" s="88">
        <f t="shared" si="9"/>
        <v>13052.40188</v>
      </c>
      <c r="AH3144" s="88">
        <f>AG3144*'⚙️ Config'!$B$11</f>
        <v>65262.00938</v>
      </c>
      <c r="AI3144" s="88">
        <f>AH3144*'⚙️ Config'!$B$12</f>
        <v>19578.60281</v>
      </c>
      <c r="AJ3144" s="64"/>
      <c r="AK3144" s="84"/>
      <c r="AL3144" s="84"/>
      <c r="AM3144" s="84"/>
      <c r="AN3144" s="84"/>
      <c r="AO3144" s="84"/>
      <c r="AP3144" s="84"/>
      <c r="AQ3144" s="84"/>
    </row>
    <row r="3145" ht="15.0" customHeight="1">
      <c r="A3145" s="93">
        <v>3142.0</v>
      </c>
      <c r="B3145" s="94" t="s">
        <v>6717</v>
      </c>
      <c r="C3145" s="93" t="s">
        <v>141</v>
      </c>
      <c r="D3145" s="93" t="s">
        <v>6718</v>
      </c>
      <c r="E3145" s="95">
        <v>36.33</v>
      </c>
      <c r="F3145" s="93" t="s">
        <v>85</v>
      </c>
      <c r="G3145" s="93" t="s">
        <v>606</v>
      </c>
      <c r="H3145" s="96">
        <v>1736622.98</v>
      </c>
      <c r="I3145" s="93">
        <v>1.0</v>
      </c>
      <c r="J3145" s="97">
        <v>3.8</v>
      </c>
      <c r="K3145" s="94">
        <v>2022.0</v>
      </c>
      <c r="L3145" s="93" t="s">
        <v>630</v>
      </c>
      <c r="M3145" s="93">
        <v>2022.0</v>
      </c>
      <c r="N3145" s="93" t="s">
        <v>161</v>
      </c>
      <c r="O3145" s="65" t="str">
        <f t="shared" si="1"/>
        <v>107858110001</v>
      </c>
      <c r="P3145" s="65">
        <f t="shared" si="2"/>
        <v>0</v>
      </c>
      <c r="Q3145" s="65">
        <f t="shared" si="3"/>
        <v>7</v>
      </c>
      <c r="R3145" s="65" t="str">
        <f t="shared" si="12"/>
        <v>10.785.811/0001-07</v>
      </c>
      <c r="S3145" s="84"/>
      <c r="T3145" s="84" t="str">
        <f t="shared" si="10"/>
        <v/>
      </c>
      <c r="U3145" s="84" t="str">
        <f t="shared" si="11"/>
        <v/>
      </c>
      <c r="V3145" s="65" t="str">
        <f t="shared" si="5"/>
        <v/>
      </c>
      <c r="W3145" s="84"/>
      <c r="X3145" s="84"/>
      <c r="Y3145" s="85"/>
      <c r="Z3145" s="85"/>
      <c r="AA3145" s="65" t="str">
        <f t="shared" si="6"/>
        <v/>
      </c>
      <c r="AB3145" s="65" t="str">
        <f t="shared" si="7"/>
        <v/>
      </c>
      <c r="AC3145" s="86"/>
      <c r="AD3145" s="87" t="str">
        <f t="shared" si="8"/>
        <v/>
      </c>
      <c r="AE3145" s="84"/>
      <c r="AF3145" s="86">
        <f>IF(AC3145&gt;0,AC3145,'⚙️ Config'!$B$10)</f>
        <v>0.0075</v>
      </c>
      <c r="AG3145" s="88">
        <f t="shared" si="9"/>
        <v>13024.67235</v>
      </c>
      <c r="AH3145" s="88">
        <f>AG3145*'⚙️ Config'!$B$11</f>
        <v>65123.36175</v>
      </c>
      <c r="AI3145" s="88">
        <f>AH3145*'⚙️ Config'!$B$12</f>
        <v>19537.00853</v>
      </c>
      <c r="AJ3145" s="64"/>
      <c r="AK3145" s="84"/>
      <c r="AL3145" s="84"/>
      <c r="AM3145" s="84"/>
      <c r="AN3145" s="84"/>
      <c r="AO3145" s="84"/>
      <c r="AP3145" s="84"/>
      <c r="AQ3145" s="84"/>
    </row>
    <row r="3146" ht="15.0" customHeight="1">
      <c r="A3146" s="93">
        <v>3143.0</v>
      </c>
      <c r="B3146" s="94" t="s">
        <v>6719</v>
      </c>
      <c r="C3146" s="93" t="s">
        <v>141</v>
      </c>
      <c r="D3146" s="93" t="s">
        <v>6720</v>
      </c>
      <c r="E3146" s="95">
        <v>35.96</v>
      </c>
      <c r="F3146" s="93" t="s">
        <v>85</v>
      </c>
      <c r="G3146" s="93" t="s">
        <v>606</v>
      </c>
      <c r="H3146" s="96">
        <v>1735941.6</v>
      </c>
      <c r="I3146" s="93">
        <v>1.0</v>
      </c>
      <c r="J3146" s="97">
        <v>3.9</v>
      </c>
      <c r="K3146" s="94">
        <v>2022.0</v>
      </c>
      <c r="L3146" s="93" t="s">
        <v>630</v>
      </c>
      <c r="M3146" s="93">
        <v>2022.0</v>
      </c>
      <c r="N3146" s="93" t="s">
        <v>145</v>
      </c>
      <c r="O3146" s="65" t="str">
        <f t="shared" si="1"/>
        <v>177124470001</v>
      </c>
      <c r="P3146" s="65">
        <f t="shared" si="2"/>
        <v>9</v>
      </c>
      <c r="Q3146" s="65">
        <f t="shared" si="3"/>
        <v>6</v>
      </c>
      <c r="R3146" s="65" t="str">
        <f t="shared" si="12"/>
        <v>17.712.447/0001-96</v>
      </c>
      <c r="S3146" s="84"/>
      <c r="T3146" s="84" t="str">
        <f t="shared" si="10"/>
        <v/>
      </c>
      <c r="U3146" s="84" t="str">
        <f t="shared" si="11"/>
        <v/>
      </c>
      <c r="V3146" s="65" t="str">
        <f t="shared" si="5"/>
        <v/>
      </c>
      <c r="W3146" s="84"/>
      <c r="X3146" s="84"/>
      <c r="Y3146" s="85"/>
      <c r="Z3146" s="85"/>
      <c r="AA3146" s="65" t="str">
        <f t="shared" si="6"/>
        <v/>
      </c>
      <c r="AB3146" s="65" t="str">
        <f t="shared" si="7"/>
        <v/>
      </c>
      <c r="AC3146" s="86"/>
      <c r="AD3146" s="87" t="str">
        <f t="shared" si="8"/>
        <v/>
      </c>
      <c r="AE3146" s="84"/>
      <c r="AF3146" s="86">
        <f>IF(AC3146&gt;0,AC3146,'⚙️ Config'!$B$10)</f>
        <v>0.0075</v>
      </c>
      <c r="AG3146" s="88">
        <f t="shared" si="9"/>
        <v>13019.562</v>
      </c>
      <c r="AH3146" s="88">
        <f>AG3146*'⚙️ Config'!$B$11</f>
        <v>65097.81</v>
      </c>
      <c r="AI3146" s="88">
        <f>AH3146*'⚙️ Config'!$B$12</f>
        <v>19529.343</v>
      </c>
      <c r="AJ3146" s="64"/>
      <c r="AK3146" s="84"/>
      <c r="AL3146" s="84"/>
      <c r="AM3146" s="84"/>
      <c r="AN3146" s="84"/>
      <c r="AO3146" s="84"/>
      <c r="AP3146" s="84"/>
      <c r="AQ3146" s="84"/>
    </row>
    <row r="3147" ht="15.0" customHeight="1">
      <c r="A3147" s="93">
        <v>3144.0</v>
      </c>
      <c r="B3147" s="94" t="s">
        <v>6721</v>
      </c>
      <c r="C3147" s="93" t="s">
        <v>141</v>
      </c>
      <c r="D3147" s="93" t="s">
        <v>6722</v>
      </c>
      <c r="E3147" s="95">
        <v>42.63</v>
      </c>
      <c r="F3147" s="93" t="s">
        <v>85</v>
      </c>
      <c r="G3147" s="93" t="s">
        <v>606</v>
      </c>
      <c r="H3147" s="96">
        <v>1735868.2</v>
      </c>
      <c r="I3147" s="93">
        <v>1.0</v>
      </c>
      <c r="J3147" s="97">
        <v>2.6</v>
      </c>
      <c r="K3147" s="94">
        <v>2023.0</v>
      </c>
      <c r="L3147" s="93" t="s">
        <v>197</v>
      </c>
      <c r="M3147" s="93">
        <v>2023.0</v>
      </c>
      <c r="N3147" s="93" t="s">
        <v>161</v>
      </c>
      <c r="O3147" s="65" t="str">
        <f t="shared" si="1"/>
        <v>075394230001</v>
      </c>
      <c r="P3147" s="65">
        <f t="shared" si="2"/>
        <v>2</v>
      </c>
      <c r="Q3147" s="65">
        <f t="shared" si="3"/>
        <v>3</v>
      </c>
      <c r="R3147" s="65" t="str">
        <f t="shared" si="12"/>
        <v>07.539.423/0001-23</v>
      </c>
      <c r="S3147" s="84"/>
      <c r="T3147" s="84" t="str">
        <f t="shared" si="10"/>
        <v/>
      </c>
      <c r="U3147" s="84" t="str">
        <f t="shared" si="11"/>
        <v/>
      </c>
      <c r="V3147" s="65" t="str">
        <f t="shared" si="5"/>
        <v/>
      </c>
      <c r="W3147" s="84"/>
      <c r="X3147" s="84"/>
      <c r="Y3147" s="85"/>
      <c r="Z3147" s="85"/>
      <c r="AA3147" s="65" t="str">
        <f t="shared" si="6"/>
        <v/>
      </c>
      <c r="AB3147" s="65" t="str">
        <f t="shared" si="7"/>
        <v/>
      </c>
      <c r="AC3147" s="86"/>
      <c r="AD3147" s="87" t="str">
        <f t="shared" si="8"/>
        <v/>
      </c>
      <c r="AE3147" s="84"/>
      <c r="AF3147" s="86">
        <f>IF(AC3147&gt;0,AC3147,'⚙️ Config'!$B$10)</f>
        <v>0.0075</v>
      </c>
      <c r="AG3147" s="88">
        <f t="shared" si="9"/>
        <v>13019.0115</v>
      </c>
      <c r="AH3147" s="88">
        <f>AG3147*'⚙️ Config'!$B$11</f>
        <v>65095.0575</v>
      </c>
      <c r="AI3147" s="88">
        <f>AH3147*'⚙️ Config'!$B$12</f>
        <v>19528.51725</v>
      </c>
      <c r="AJ3147" s="64"/>
      <c r="AK3147" s="84"/>
      <c r="AL3147" s="84"/>
      <c r="AM3147" s="84"/>
      <c r="AN3147" s="84"/>
      <c r="AO3147" s="84"/>
      <c r="AP3147" s="84"/>
      <c r="AQ3147" s="84"/>
    </row>
    <row r="3148" ht="15.0" customHeight="1">
      <c r="A3148" s="93">
        <v>3145.0</v>
      </c>
      <c r="B3148" s="94" t="s">
        <v>6723</v>
      </c>
      <c r="C3148" s="93" t="s">
        <v>154</v>
      </c>
      <c r="D3148" s="93" t="s">
        <v>6724</v>
      </c>
      <c r="E3148" s="95">
        <v>40.63</v>
      </c>
      <c r="F3148" s="93" t="s">
        <v>85</v>
      </c>
      <c r="G3148" s="93" t="s">
        <v>606</v>
      </c>
      <c r="H3148" s="96">
        <v>1735214.41</v>
      </c>
      <c r="I3148" s="93">
        <v>1.0</v>
      </c>
      <c r="J3148" s="97">
        <v>2.9</v>
      </c>
      <c r="K3148" s="94">
        <v>2023.0</v>
      </c>
      <c r="L3148" s="93" t="s">
        <v>6725</v>
      </c>
      <c r="M3148" s="93">
        <v>2023.0</v>
      </c>
      <c r="N3148" s="93" t="s">
        <v>161</v>
      </c>
      <c r="O3148" s="65" t="str">
        <f t="shared" si="1"/>
        <v>108489180001</v>
      </c>
      <c r="P3148" s="65">
        <f t="shared" si="2"/>
        <v>4</v>
      </c>
      <c r="Q3148" s="65">
        <f t="shared" si="3"/>
        <v>9</v>
      </c>
      <c r="R3148" s="65" t="str">
        <f t="shared" si="12"/>
        <v>10.848.918/0001-49</v>
      </c>
      <c r="S3148" s="84"/>
      <c r="T3148" s="84" t="str">
        <f t="shared" si="10"/>
        <v/>
      </c>
      <c r="U3148" s="84" t="str">
        <f t="shared" si="11"/>
        <v/>
      </c>
      <c r="V3148" s="65" t="str">
        <f t="shared" si="5"/>
        <v/>
      </c>
      <c r="W3148" s="84"/>
      <c r="X3148" s="84"/>
      <c r="Y3148" s="85"/>
      <c r="Z3148" s="85"/>
      <c r="AA3148" s="65" t="str">
        <f t="shared" si="6"/>
        <v/>
      </c>
      <c r="AB3148" s="65" t="str">
        <f t="shared" si="7"/>
        <v/>
      </c>
      <c r="AC3148" s="86"/>
      <c r="AD3148" s="87" t="str">
        <f t="shared" si="8"/>
        <v/>
      </c>
      <c r="AE3148" s="84"/>
      <c r="AF3148" s="86">
        <f>IF(AC3148&gt;0,AC3148,'⚙️ Config'!$B$10)</f>
        <v>0.0075</v>
      </c>
      <c r="AG3148" s="88">
        <f t="shared" si="9"/>
        <v>13014.10808</v>
      </c>
      <c r="AH3148" s="88">
        <f>AG3148*'⚙️ Config'!$B$11</f>
        <v>65070.54038</v>
      </c>
      <c r="AI3148" s="88">
        <f>AH3148*'⚙️ Config'!$B$12</f>
        <v>19521.16211</v>
      </c>
      <c r="AJ3148" s="64"/>
      <c r="AK3148" s="84"/>
      <c r="AL3148" s="84"/>
      <c r="AM3148" s="84"/>
      <c r="AN3148" s="84"/>
      <c r="AO3148" s="84"/>
      <c r="AP3148" s="84"/>
      <c r="AQ3148" s="84"/>
    </row>
    <row r="3149" ht="15.0" customHeight="1">
      <c r="A3149" s="93">
        <v>3146.0</v>
      </c>
      <c r="B3149" s="94" t="s">
        <v>6726</v>
      </c>
      <c r="C3149" s="93" t="s">
        <v>141</v>
      </c>
      <c r="D3149" s="93" t="s">
        <v>6727</v>
      </c>
      <c r="E3149" s="95">
        <v>38.0</v>
      </c>
      <c r="F3149" s="93" t="s">
        <v>85</v>
      </c>
      <c r="G3149" s="93" t="s">
        <v>606</v>
      </c>
      <c r="H3149" s="96">
        <v>1734749.66</v>
      </c>
      <c r="I3149" s="93">
        <v>1.0</v>
      </c>
      <c r="J3149" s="97">
        <v>3.4</v>
      </c>
      <c r="K3149" s="94">
        <v>2022.0</v>
      </c>
      <c r="L3149" s="93" t="s">
        <v>630</v>
      </c>
      <c r="M3149" s="93">
        <v>2022.0</v>
      </c>
      <c r="N3149" s="93" t="s">
        <v>161</v>
      </c>
      <c r="O3149" s="65" t="str">
        <f t="shared" si="1"/>
        <v>264434460001</v>
      </c>
      <c r="P3149" s="65">
        <f t="shared" si="2"/>
        <v>8</v>
      </c>
      <c r="Q3149" s="65">
        <f t="shared" si="3"/>
        <v>4</v>
      </c>
      <c r="R3149" s="65" t="str">
        <f t="shared" si="12"/>
        <v>26.443.446/0001-84</v>
      </c>
      <c r="S3149" s="84"/>
      <c r="T3149" s="84" t="str">
        <f t="shared" si="10"/>
        <v/>
      </c>
      <c r="U3149" s="84" t="str">
        <f t="shared" si="11"/>
        <v/>
      </c>
      <c r="V3149" s="65" t="str">
        <f t="shared" si="5"/>
        <v/>
      </c>
      <c r="W3149" s="84"/>
      <c r="X3149" s="84"/>
      <c r="Y3149" s="85"/>
      <c r="Z3149" s="85"/>
      <c r="AA3149" s="65" t="str">
        <f t="shared" si="6"/>
        <v/>
      </c>
      <c r="AB3149" s="65" t="str">
        <f t="shared" si="7"/>
        <v/>
      </c>
      <c r="AC3149" s="86"/>
      <c r="AD3149" s="87" t="str">
        <f t="shared" si="8"/>
        <v/>
      </c>
      <c r="AE3149" s="84"/>
      <c r="AF3149" s="86">
        <f>IF(AC3149&gt;0,AC3149,'⚙️ Config'!$B$10)</f>
        <v>0.0075</v>
      </c>
      <c r="AG3149" s="88">
        <f t="shared" si="9"/>
        <v>13010.62245</v>
      </c>
      <c r="AH3149" s="88">
        <f>AG3149*'⚙️ Config'!$B$11</f>
        <v>65053.11225</v>
      </c>
      <c r="AI3149" s="88">
        <f>AH3149*'⚙️ Config'!$B$12</f>
        <v>19515.93368</v>
      </c>
      <c r="AJ3149" s="64"/>
      <c r="AK3149" s="84"/>
      <c r="AL3149" s="84"/>
      <c r="AM3149" s="84"/>
      <c r="AN3149" s="84"/>
      <c r="AO3149" s="84"/>
      <c r="AP3149" s="84"/>
      <c r="AQ3149" s="84"/>
    </row>
    <row r="3150" ht="15.0" customHeight="1">
      <c r="A3150" s="93">
        <v>3147.0</v>
      </c>
      <c r="B3150" s="94" t="s">
        <v>6728</v>
      </c>
      <c r="C3150" s="93" t="s">
        <v>141</v>
      </c>
      <c r="D3150" s="93" t="s">
        <v>6729</v>
      </c>
      <c r="E3150" s="95">
        <v>36.33</v>
      </c>
      <c r="F3150" s="93" t="s">
        <v>85</v>
      </c>
      <c r="G3150" s="93" t="s">
        <v>606</v>
      </c>
      <c r="H3150" s="96">
        <v>1734537.43</v>
      </c>
      <c r="I3150" s="93">
        <v>1.0</v>
      </c>
      <c r="J3150" s="97">
        <v>3.8</v>
      </c>
      <c r="K3150" s="94">
        <v>2022.0</v>
      </c>
      <c r="L3150" s="93" t="s">
        <v>331</v>
      </c>
      <c r="M3150" s="93">
        <v>2022.0</v>
      </c>
      <c r="N3150" s="93" t="s">
        <v>161</v>
      </c>
      <c r="O3150" s="65" t="str">
        <f t="shared" si="1"/>
        <v>610910130001</v>
      </c>
      <c r="P3150" s="65">
        <f t="shared" si="2"/>
        <v>0</v>
      </c>
      <c r="Q3150" s="65">
        <f t="shared" si="3"/>
        <v>8</v>
      </c>
      <c r="R3150" s="65" t="str">
        <f t="shared" si="12"/>
        <v>61.091.013/0001-08</v>
      </c>
      <c r="S3150" s="84"/>
      <c r="T3150" s="84" t="str">
        <f t="shared" si="10"/>
        <v/>
      </c>
      <c r="U3150" s="84" t="str">
        <f t="shared" si="11"/>
        <v/>
      </c>
      <c r="V3150" s="65" t="str">
        <f t="shared" si="5"/>
        <v/>
      </c>
      <c r="W3150" s="84"/>
      <c r="X3150" s="84"/>
      <c r="Y3150" s="85"/>
      <c r="Z3150" s="85"/>
      <c r="AA3150" s="65" t="str">
        <f t="shared" si="6"/>
        <v/>
      </c>
      <c r="AB3150" s="65" t="str">
        <f t="shared" si="7"/>
        <v/>
      </c>
      <c r="AC3150" s="86"/>
      <c r="AD3150" s="87" t="str">
        <f t="shared" si="8"/>
        <v/>
      </c>
      <c r="AE3150" s="84"/>
      <c r="AF3150" s="86">
        <f>IF(AC3150&gt;0,AC3150,'⚙️ Config'!$B$10)</f>
        <v>0.0075</v>
      </c>
      <c r="AG3150" s="88">
        <f t="shared" si="9"/>
        <v>13009.03073</v>
      </c>
      <c r="AH3150" s="88">
        <f>AG3150*'⚙️ Config'!$B$11</f>
        <v>65045.15363</v>
      </c>
      <c r="AI3150" s="88">
        <f>AH3150*'⚙️ Config'!$B$12</f>
        <v>19513.54609</v>
      </c>
      <c r="AJ3150" s="64"/>
      <c r="AK3150" s="84"/>
      <c r="AL3150" s="84"/>
      <c r="AM3150" s="84"/>
      <c r="AN3150" s="84"/>
      <c r="AO3150" s="84"/>
      <c r="AP3150" s="84"/>
      <c r="AQ3150" s="84"/>
    </row>
    <row r="3151" ht="15.0" customHeight="1">
      <c r="A3151" s="93">
        <v>3148.0</v>
      </c>
      <c r="B3151" s="94" t="s">
        <v>6730</v>
      </c>
      <c r="C3151" s="93" t="s">
        <v>141</v>
      </c>
      <c r="D3151" s="93" t="s">
        <v>6731</v>
      </c>
      <c r="E3151" s="95">
        <v>38.47</v>
      </c>
      <c r="F3151" s="93" t="s">
        <v>85</v>
      </c>
      <c r="G3151" s="93" t="s">
        <v>606</v>
      </c>
      <c r="H3151" s="96">
        <v>1733631.67</v>
      </c>
      <c r="I3151" s="93">
        <v>1.0</v>
      </c>
      <c r="J3151" s="97">
        <v>3.3</v>
      </c>
      <c r="K3151" s="94">
        <v>2022.0</v>
      </c>
      <c r="L3151" s="93" t="s">
        <v>630</v>
      </c>
      <c r="M3151" s="93">
        <v>2022.0</v>
      </c>
      <c r="N3151" s="93" t="s">
        <v>161</v>
      </c>
      <c r="O3151" s="65" t="str">
        <f t="shared" si="1"/>
        <v>408544710001</v>
      </c>
      <c r="P3151" s="65">
        <f t="shared" si="2"/>
        <v>8</v>
      </c>
      <c r="Q3151" s="65">
        <f t="shared" si="3"/>
        <v>1</v>
      </c>
      <c r="R3151" s="65" t="str">
        <f t="shared" si="12"/>
        <v>40.854.471/0001-81</v>
      </c>
      <c r="S3151" s="84"/>
      <c r="T3151" s="84" t="str">
        <f t="shared" si="10"/>
        <v/>
      </c>
      <c r="U3151" s="84" t="str">
        <f t="shared" si="11"/>
        <v/>
      </c>
      <c r="V3151" s="65" t="str">
        <f t="shared" si="5"/>
        <v/>
      </c>
      <c r="W3151" s="84"/>
      <c r="X3151" s="84"/>
      <c r="Y3151" s="85"/>
      <c r="Z3151" s="85"/>
      <c r="AA3151" s="65" t="str">
        <f t="shared" si="6"/>
        <v/>
      </c>
      <c r="AB3151" s="65" t="str">
        <f t="shared" si="7"/>
        <v/>
      </c>
      <c r="AC3151" s="86"/>
      <c r="AD3151" s="87" t="str">
        <f t="shared" si="8"/>
        <v/>
      </c>
      <c r="AE3151" s="84"/>
      <c r="AF3151" s="86">
        <f>IF(AC3151&gt;0,AC3151,'⚙️ Config'!$B$10)</f>
        <v>0.0075</v>
      </c>
      <c r="AG3151" s="88">
        <f t="shared" si="9"/>
        <v>13002.23753</v>
      </c>
      <c r="AH3151" s="88">
        <f>AG3151*'⚙️ Config'!$B$11</f>
        <v>65011.18763</v>
      </c>
      <c r="AI3151" s="88">
        <f>AH3151*'⚙️ Config'!$B$12</f>
        <v>19503.35629</v>
      </c>
      <c r="AJ3151" s="64"/>
      <c r="AK3151" s="84"/>
      <c r="AL3151" s="84"/>
      <c r="AM3151" s="84"/>
      <c r="AN3151" s="84"/>
      <c r="AO3151" s="84"/>
      <c r="AP3151" s="84"/>
      <c r="AQ3151" s="84"/>
    </row>
    <row r="3152" ht="15.0" customHeight="1">
      <c r="A3152" s="93">
        <v>3149.0</v>
      </c>
      <c r="B3152" s="94" t="s">
        <v>6732</v>
      </c>
      <c r="C3152" s="93" t="s">
        <v>141</v>
      </c>
      <c r="D3152" s="93" t="s">
        <v>6733</v>
      </c>
      <c r="E3152" s="95">
        <v>38.0</v>
      </c>
      <c r="F3152" s="93" t="s">
        <v>85</v>
      </c>
      <c r="G3152" s="93" t="s">
        <v>606</v>
      </c>
      <c r="H3152" s="96">
        <v>1732388.53</v>
      </c>
      <c r="I3152" s="93">
        <v>1.0</v>
      </c>
      <c r="J3152" s="97">
        <v>3.4</v>
      </c>
      <c r="K3152" s="94">
        <v>2022.0</v>
      </c>
      <c r="L3152" s="93" t="s">
        <v>630</v>
      </c>
      <c r="M3152" s="93">
        <v>2022.0</v>
      </c>
      <c r="N3152" s="93" t="s">
        <v>161</v>
      </c>
      <c r="O3152" s="65" t="str">
        <f t="shared" si="1"/>
        <v>279144600001</v>
      </c>
      <c r="P3152" s="65">
        <f t="shared" si="2"/>
        <v>8</v>
      </c>
      <c r="Q3152" s="65">
        <f t="shared" si="3"/>
        <v>1</v>
      </c>
      <c r="R3152" s="65" t="str">
        <f t="shared" si="12"/>
        <v>27.914.460/0001-81</v>
      </c>
      <c r="S3152" s="84"/>
      <c r="T3152" s="84" t="str">
        <f t="shared" si="10"/>
        <v/>
      </c>
      <c r="U3152" s="84" t="str">
        <f t="shared" si="11"/>
        <v/>
      </c>
      <c r="V3152" s="65" t="str">
        <f t="shared" si="5"/>
        <v/>
      </c>
      <c r="W3152" s="84"/>
      <c r="X3152" s="84"/>
      <c r="Y3152" s="85"/>
      <c r="Z3152" s="85"/>
      <c r="AA3152" s="65" t="str">
        <f t="shared" si="6"/>
        <v/>
      </c>
      <c r="AB3152" s="65" t="str">
        <f t="shared" si="7"/>
        <v/>
      </c>
      <c r="AC3152" s="86"/>
      <c r="AD3152" s="87" t="str">
        <f t="shared" si="8"/>
        <v/>
      </c>
      <c r="AE3152" s="84"/>
      <c r="AF3152" s="86">
        <f>IF(AC3152&gt;0,AC3152,'⚙️ Config'!$B$10)</f>
        <v>0.0075</v>
      </c>
      <c r="AG3152" s="88">
        <f t="shared" si="9"/>
        <v>12992.91398</v>
      </c>
      <c r="AH3152" s="88">
        <f>AG3152*'⚙️ Config'!$B$11</f>
        <v>64964.56988</v>
      </c>
      <c r="AI3152" s="88">
        <f>AH3152*'⚙️ Config'!$B$12</f>
        <v>19489.37096</v>
      </c>
      <c r="AJ3152" s="64"/>
      <c r="AK3152" s="84"/>
      <c r="AL3152" s="84"/>
      <c r="AM3152" s="84"/>
      <c r="AN3152" s="84"/>
      <c r="AO3152" s="84"/>
      <c r="AP3152" s="84"/>
      <c r="AQ3152" s="84"/>
    </row>
    <row r="3153" ht="15.0" customHeight="1">
      <c r="A3153" s="93">
        <v>3150.0</v>
      </c>
      <c r="B3153" s="94" t="s">
        <v>6734</v>
      </c>
      <c r="C3153" s="93" t="s">
        <v>141</v>
      </c>
      <c r="D3153" s="93" t="s">
        <v>6735</v>
      </c>
      <c r="E3153" s="95">
        <v>36.33</v>
      </c>
      <c r="F3153" s="93" t="s">
        <v>85</v>
      </c>
      <c r="G3153" s="93" t="s">
        <v>606</v>
      </c>
      <c r="H3153" s="96">
        <v>1730299.44</v>
      </c>
      <c r="I3153" s="93">
        <v>1.0</v>
      </c>
      <c r="J3153" s="97">
        <v>3.8</v>
      </c>
      <c r="K3153" s="94">
        <v>2022.0</v>
      </c>
      <c r="L3153" s="93" t="s">
        <v>630</v>
      </c>
      <c r="M3153" s="93">
        <v>2022.0</v>
      </c>
      <c r="N3153" s="93" t="s">
        <v>161</v>
      </c>
      <c r="O3153" s="65" t="str">
        <f t="shared" si="1"/>
        <v>116368630001</v>
      </c>
      <c r="P3153" s="65">
        <f t="shared" si="2"/>
        <v>7</v>
      </c>
      <c r="Q3153" s="65">
        <f t="shared" si="3"/>
        <v>6</v>
      </c>
      <c r="R3153" s="65" t="str">
        <f t="shared" si="12"/>
        <v>11.636.863/0001-76</v>
      </c>
      <c r="S3153" s="84"/>
      <c r="T3153" s="84" t="str">
        <f t="shared" si="10"/>
        <v/>
      </c>
      <c r="U3153" s="84" t="str">
        <f t="shared" si="11"/>
        <v/>
      </c>
      <c r="V3153" s="65" t="str">
        <f t="shared" si="5"/>
        <v/>
      </c>
      <c r="W3153" s="84"/>
      <c r="X3153" s="84"/>
      <c r="Y3153" s="85"/>
      <c r="Z3153" s="85"/>
      <c r="AA3153" s="65" t="str">
        <f t="shared" si="6"/>
        <v/>
      </c>
      <c r="AB3153" s="65" t="str">
        <f t="shared" si="7"/>
        <v/>
      </c>
      <c r="AC3153" s="86"/>
      <c r="AD3153" s="87" t="str">
        <f t="shared" si="8"/>
        <v/>
      </c>
      <c r="AE3153" s="84"/>
      <c r="AF3153" s="86">
        <f>IF(AC3153&gt;0,AC3153,'⚙️ Config'!$B$10)</f>
        <v>0.0075</v>
      </c>
      <c r="AG3153" s="88">
        <f t="shared" si="9"/>
        <v>12977.2458</v>
      </c>
      <c r="AH3153" s="88">
        <f>AG3153*'⚙️ Config'!$B$11</f>
        <v>64886.229</v>
      </c>
      <c r="AI3153" s="88">
        <f>AH3153*'⚙️ Config'!$B$12</f>
        <v>19465.8687</v>
      </c>
      <c r="AJ3153" s="64"/>
      <c r="AK3153" s="84"/>
      <c r="AL3153" s="84"/>
      <c r="AM3153" s="84"/>
      <c r="AN3153" s="84"/>
      <c r="AO3153" s="84"/>
      <c r="AP3153" s="84"/>
      <c r="AQ3153" s="84"/>
    </row>
    <row r="3154" ht="15.0" customHeight="1">
      <c r="A3154" s="93">
        <v>3151.0</v>
      </c>
      <c r="B3154" s="94" t="s">
        <v>6736</v>
      </c>
      <c r="C3154" s="93" t="s">
        <v>141</v>
      </c>
      <c r="D3154" s="93" t="s">
        <v>6737</v>
      </c>
      <c r="E3154" s="95">
        <v>36.33</v>
      </c>
      <c r="F3154" s="93" t="s">
        <v>85</v>
      </c>
      <c r="G3154" s="93" t="s">
        <v>606</v>
      </c>
      <c r="H3154" s="96">
        <v>1729151.25</v>
      </c>
      <c r="I3154" s="93">
        <v>1.0</v>
      </c>
      <c r="J3154" s="97">
        <v>3.8</v>
      </c>
      <c r="K3154" s="94">
        <v>2022.0</v>
      </c>
      <c r="L3154" s="93" t="s">
        <v>458</v>
      </c>
      <c r="M3154" s="93">
        <v>2022.0</v>
      </c>
      <c r="N3154" s="93" t="s">
        <v>342</v>
      </c>
      <c r="O3154" s="65" t="str">
        <f t="shared" si="1"/>
        <v>154434020001</v>
      </c>
      <c r="P3154" s="65">
        <f t="shared" si="2"/>
        <v>3</v>
      </c>
      <c r="Q3154" s="65">
        <f t="shared" si="3"/>
        <v>8</v>
      </c>
      <c r="R3154" s="65" t="str">
        <f t="shared" si="12"/>
        <v>15.443.402/0001-38</v>
      </c>
      <c r="S3154" s="84"/>
      <c r="T3154" s="84" t="str">
        <f t="shared" si="10"/>
        <v/>
      </c>
      <c r="U3154" s="84" t="str">
        <f t="shared" si="11"/>
        <v/>
      </c>
      <c r="V3154" s="65" t="str">
        <f t="shared" si="5"/>
        <v/>
      </c>
      <c r="W3154" s="84"/>
      <c r="X3154" s="84"/>
      <c r="Y3154" s="85"/>
      <c r="Z3154" s="85"/>
      <c r="AA3154" s="65" t="str">
        <f t="shared" si="6"/>
        <v/>
      </c>
      <c r="AB3154" s="65" t="str">
        <f t="shared" si="7"/>
        <v/>
      </c>
      <c r="AC3154" s="86"/>
      <c r="AD3154" s="87" t="str">
        <f t="shared" si="8"/>
        <v/>
      </c>
      <c r="AE3154" s="84"/>
      <c r="AF3154" s="86">
        <f>IF(AC3154&gt;0,AC3154,'⚙️ Config'!$B$10)</f>
        <v>0.0075</v>
      </c>
      <c r="AG3154" s="88">
        <f t="shared" si="9"/>
        <v>12968.63438</v>
      </c>
      <c r="AH3154" s="88">
        <f>AG3154*'⚙️ Config'!$B$11</f>
        <v>64843.17188</v>
      </c>
      <c r="AI3154" s="88">
        <f>AH3154*'⚙️ Config'!$B$12</f>
        <v>19452.95156</v>
      </c>
      <c r="AJ3154" s="64"/>
      <c r="AK3154" s="84"/>
      <c r="AL3154" s="84"/>
      <c r="AM3154" s="84"/>
      <c r="AN3154" s="84"/>
      <c r="AO3154" s="84"/>
      <c r="AP3154" s="84"/>
      <c r="AQ3154" s="84"/>
    </row>
    <row r="3155" ht="15.0" customHeight="1">
      <c r="A3155" s="93">
        <v>3152.0</v>
      </c>
      <c r="B3155" s="94" t="s">
        <v>6738</v>
      </c>
      <c r="C3155" s="93" t="s">
        <v>141</v>
      </c>
      <c r="D3155" s="93" t="s">
        <v>6739</v>
      </c>
      <c r="E3155" s="95">
        <v>41.26</v>
      </c>
      <c r="F3155" s="93" t="s">
        <v>85</v>
      </c>
      <c r="G3155" s="93" t="s">
        <v>606</v>
      </c>
      <c r="H3155" s="96">
        <v>1729100.8</v>
      </c>
      <c r="I3155" s="93">
        <v>1.0</v>
      </c>
      <c r="J3155" s="97">
        <v>2.8</v>
      </c>
      <c r="K3155" s="94">
        <v>2023.0</v>
      </c>
      <c r="L3155" s="93" t="s">
        <v>295</v>
      </c>
      <c r="M3155" s="93">
        <v>2023.0</v>
      </c>
      <c r="N3155" s="93" t="s">
        <v>161</v>
      </c>
      <c r="O3155" s="65" t="str">
        <f t="shared" si="1"/>
        <v>070943310001</v>
      </c>
      <c r="P3155" s="65">
        <f t="shared" si="2"/>
        <v>8</v>
      </c>
      <c r="Q3155" s="65">
        <f t="shared" si="3"/>
        <v>7</v>
      </c>
      <c r="R3155" s="65" t="str">
        <f t="shared" si="12"/>
        <v>07.094.331/0001-87</v>
      </c>
      <c r="S3155" s="84"/>
      <c r="T3155" s="84" t="str">
        <f t="shared" si="10"/>
        <v/>
      </c>
      <c r="U3155" s="84" t="str">
        <f t="shared" si="11"/>
        <v/>
      </c>
      <c r="V3155" s="65" t="str">
        <f t="shared" si="5"/>
        <v/>
      </c>
      <c r="W3155" s="84"/>
      <c r="X3155" s="84"/>
      <c r="Y3155" s="85"/>
      <c r="Z3155" s="85"/>
      <c r="AA3155" s="65" t="str">
        <f t="shared" si="6"/>
        <v/>
      </c>
      <c r="AB3155" s="65" t="str">
        <f t="shared" si="7"/>
        <v/>
      </c>
      <c r="AC3155" s="86"/>
      <c r="AD3155" s="87" t="str">
        <f t="shared" si="8"/>
        <v/>
      </c>
      <c r="AE3155" s="84"/>
      <c r="AF3155" s="86">
        <f>IF(AC3155&gt;0,AC3155,'⚙️ Config'!$B$10)</f>
        <v>0.0075</v>
      </c>
      <c r="AG3155" s="88">
        <f t="shared" si="9"/>
        <v>12968.256</v>
      </c>
      <c r="AH3155" s="88">
        <f>AG3155*'⚙️ Config'!$B$11</f>
        <v>64841.28</v>
      </c>
      <c r="AI3155" s="88">
        <f>AH3155*'⚙️ Config'!$B$12</f>
        <v>19452.384</v>
      </c>
      <c r="AJ3155" s="64"/>
      <c r="AK3155" s="84"/>
      <c r="AL3155" s="84"/>
      <c r="AM3155" s="84"/>
      <c r="AN3155" s="84"/>
      <c r="AO3155" s="84"/>
      <c r="AP3155" s="84"/>
      <c r="AQ3155" s="84"/>
    </row>
    <row r="3156" ht="15.0" customHeight="1">
      <c r="A3156" s="93">
        <v>3153.0</v>
      </c>
      <c r="B3156" s="94" t="s">
        <v>6740</v>
      </c>
      <c r="C3156" s="93" t="s">
        <v>141</v>
      </c>
      <c r="D3156" s="93" t="s">
        <v>6741</v>
      </c>
      <c r="E3156" s="95">
        <v>46.97</v>
      </c>
      <c r="F3156" s="93" t="s">
        <v>85</v>
      </c>
      <c r="G3156" s="93" t="s">
        <v>606</v>
      </c>
      <c r="H3156" s="96">
        <v>1722727.17</v>
      </c>
      <c r="I3156" s="93">
        <v>1.0</v>
      </c>
      <c r="J3156" s="97">
        <v>2.1</v>
      </c>
      <c r="K3156" s="94">
        <v>2024.0</v>
      </c>
      <c r="L3156" s="93" t="s">
        <v>197</v>
      </c>
      <c r="M3156" s="93">
        <v>2024.0</v>
      </c>
      <c r="N3156" s="93" t="s">
        <v>161</v>
      </c>
      <c r="O3156" s="65" t="str">
        <f t="shared" si="1"/>
        <v>242071140001</v>
      </c>
      <c r="P3156" s="65">
        <f t="shared" si="2"/>
        <v>7</v>
      </c>
      <c r="Q3156" s="65">
        <f t="shared" si="3"/>
        <v>5</v>
      </c>
      <c r="R3156" s="65" t="str">
        <f t="shared" si="12"/>
        <v>24.207.114/0001-75</v>
      </c>
      <c r="S3156" s="84"/>
      <c r="T3156" s="84" t="str">
        <f t="shared" si="10"/>
        <v/>
      </c>
      <c r="U3156" s="84" t="str">
        <f t="shared" si="11"/>
        <v/>
      </c>
      <c r="V3156" s="65" t="str">
        <f t="shared" si="5"/>
        <v/>
      </c>
      <c r="W3156" s="84"/>
      <c r="X3156" s="84"/>
      <c r="Y3156" s="85"/>
      <c r="Z3156" s="85"/>
      <c r="AA3156" s="65" t="str">
        <f t="shared" si="6"/>
        <v/>
      </c>
      <c r="AB3156" s="65" t="str">
        <f t="shared" si="7"/>
        <v/>
      </c>
      <c r="AC3156" s="86"/>
      <c r="AD3156" s="87" t="str">
        <f t="shared" si="8"/>
        <v/>
      </c>
      <c r="AE3156" s="84"/>
      <c r="AF3156" s="86">
        <f>IF(AC3156&gt;0,AC3156,'⚙️ Config'!$B$10)</f>
        <v>0.0075</v>
      </c>
      <c r="AG3156" s="88">
        <f t="shared" si="9"/>
        <v>12920.45378</v>
      </c>
      <c r="AH3156" s="88">
        <f>AG3156*'⚙️ Config'!$B$11</f>
        <v>64602.26888</v>
      </c>
      <c r="AI3156" s="88">
        <f>AH3156*'⚙️ Config'!$B$12</f>
        <v>19380.68066</v>
      </c>
      <c r="AJ3156" s="64"/>
      <c r="AK3156" s="84"/>
      <c r="AL3156" s="84"/>
      <c r="AM3156" s="84"/>
      <c r="AN3156" s="84"/>
      <c r="AO3156" s="84"/>
      <c r="AP3156" s="84"/>
      <c r="AQ3156" s="84"/>
    </row>
    <row r="3157" ht="15.0" customHeight="1">
      <c r="A3157" s="93">
        <v>3154.0</v>
      </c>
      <c r="B3157" s="94" t="s">
        <v>6742</v>
      </c>
      <c r="C3157" s="93" t="s">
        <v>141</v>
      </c>
      <c r="D3157" s="93" t="s">
        <v>6743</v>
      </c>
      <c r="E3157" s="95">
        <v>41.92</v>
      </c>
      <c r="F3157" s="93" t="s">
        <v>85</v>
      </c>
      <c r="G3157" s="93" t="s">
        <v>606</v>
      </c>
      <c r="H3157" s="96">
        <v>1718456.37</v>
      </c>
      <c r="I3157" s="93">
        <v>1.0</v>
      </c>
      <c r="J3157" s="97">
        <v>2.7</v>
      </c>
      <c r="K3157" s="94">
        <v>2023.0</v>
      </c>
      <c r="L3157" s="93" t="s">
        <v>630</v>
      </c>
      <c r="M3157" s="93">
        <v>2023.0</v>
      </c>
      <c r="N3157" s="93" t="s">
        <v>161</v>
      </c>
      <c r="O3157" s="65" t="str">
        <f t="shared" si="1"/>
        <v>132731160001</v>
      </c>
      <c r="P3157" s="65">
        <f t="shared" si="2"/>
        <v>4</v>
      </c>
      <c r="Q3157" s="65">
        <f t="shared" si="3"/>
        <v>6</v>
      </c>
      <c r="R3157" s="65" t="str">
        <f t="shared" si="12"/>
        <v>13.273.116/0001-46</v>
      </c>
      <c r="S3157" s="84"/>
      <c r="T3157" s="84" t="str">
        <f t="shared" si="10"/>
        <v/>
      </c>
      <c r="U3157" s="84" t="str">
        <f t="shared" si="11"/>
        <v/>
      </c>
      <c r="V3157" s="65" t="str">
        <f t="shared" si="5"/>
        <v/>
      </c>
      <c r="W3157" s="84"/>
      <c r="X3157" s="84"/>
      <c r="Y3157" s="85"/>
      <c r="Z3157" s="85"/>
      <c r="AA3157" s="65" t="str">
        <f t="shared" si="6"/>
        <v/>
      </c>
      <c r="AB3157" s="65" t="str">
        <f t="shared" si="7"/>
        <v/>
      </c>
      <c r="AC3157" s="86"/>
      <c r="AD3157" s="87" t="str">
        <f t="shared" si="8"/>
        <v/>
      </c>
      <c r="AE3157" s="84"/>
      <c r="AF3157" s="86">
        <f>IF(AC3157&gt;0,AC3157,'⚙️ Config'!$B$10)</f>
        <v>0.0075</v>
      </c>
      <c r="AG3157" s="88">
        <f t="shared" si="9"/>
        <v>12888.42278</v>
      </c>
      <c r="AH3157" s="88">
        <f>AG3157*'⚙️ Config'!$B$11</f>
        <v>64442.11388</v>
      </c>
      <c r="AI3157" s="88">
        <f>AH3157*'⚙️ Config'!$B$12</f>
        <v>19332.63416</v>
      </c>
      <c r="AJ3157" s="64"/>
      <c r="AK3157" s="84"/>
      <c r="AL3157" s="84"/>
      <c r="AM3157" s="84"/>
      <c r="AN3157" s="84"/>
      <c r="AO3157" s="84"/>
      <c r="AP3157" s="84"/>
      <c r="AQ3157" s="84"/>
    </row>
    <row r="3158" ht="15.0" customHeight="1">
      <c r="A3158" s="93">
        <v>3155.0</v>
      </c>
      <c r="B3158" s="94" t="s">
        <v>6744</v>
      </c>
      <c r="C3158" s="93" t="s">
        <v>141</v>
      </c>
      <c r="D3158" s="93" t="s">
        <v>6745</v>
      </c>
      <c r="E3158" s="95">
        <v>43.38</v>
      </c>
      <c r="F3158" s="93" t="s">
        <v>85</v>
      </c>
      <c r="G3158" s="93" t="s">
        <v>606</v>
      </c>
      <c r="H3158" s="96">
        <v>1715218.77</v>
      </c>
      <c r="I3158" s="93">
        <v>1.0</v>
      </c>
      <c r="J3158" s="97">
        <v>2.5</v>
      </c>
      <c r="K3158" s="94">
        <v>2023.0</v>
      </c>
      <c r="L3158" s="93" t="s">
        <v>630</v>
      </c>
      <c r="M3158" s="93">
        <v>2023.0</v>
      </c>
      <c r="N3158" s="93" t="s">
        <v>161</v>
      </c>
      <c r="O3158" s="65" t="str">
        <f t="shared" si="1"/>
        <v>275491740001</v>
      </c>
      <c r="P3158" s="65">
        <f t="shared" si="2"/>
        <v>6</v>
      </c>
      <c r="Q3158" s="65">
        <f t="shared" si="3"/>
        <v>4</v>
      </c>
      <c r="R3158" s="65" t="str">
        <f t="shared" si="12"/>
        <v>27.549.174/0001-64</v>
      </c>
      <c r="S3158" s="84"/>
      <c r="T3158" s="84" t="str">
        <f t="shared" si="10"/>
        <v/>
      </c>
      <c r="U3158" s="84" t="str">
        <f t="shared" si="11"/>
        <v/>
      </c>
      <c r="V3158" s="65" t="str">
        <f t="shared" si="5"/>
        <v/>
      </c>
      <c r="W3158" s="84"/>
      <c r="X3158" s="84"/>
      <c r="Y3158" s="85"/>
      <c r="Z3158" s="85"/>
      <c r="AA3158" s="65" t="str">
        <f t="shared" si="6"/>
        <v/>
      </c>
      <c r="AB3158" s="65" t="str">
        <f t="shared" si="7"/>
        <v/>
      </c>
      <c r="AC3158" s="86"/>
      <c r="AD3158" s="87" t="str">
        <f t="shared" si="8"/>
        <v/>
      </c>
      <c r="AE3158" s="84"/>
      <c r="AF3158" s="86">
        <f>IF(AC3158&gt;0,AC3158,'⚙️ Config'!$B$10)</f>
        <v>0.0075</v>
      </c>
      <c r="AG3158" s="88">
        <f t="shared" si="9"/>
        <v>12864.14078</v>
      </c>
      <c r="AH3158" s="88">
        <f>AG3158*'⚙️ Config'!$B$11</f>
        <v>64320.70388</v>
      </c>
      <c r="AI3158" s="88">
        <f>AH3158*'⚙️ Config'!$B$12</f>
        <v>19296.21116</v>
      </c>
      <c r="AJ3158" s="64"/>
      <c r="AK3158" s="84"/>
      <c r="AL3158" s="84"/>
      <c r="AM3158" s="84"/>
      <c r="AN3158" s="84"/>
      <c r="AO3158" s="84"/>
      <c r="AP3158" s="84"/>
      <c r="AQ3158" s="84"/>
    </row>
    <row r="3159" ht="15.0" customHeight="1">
      <c r="A3159" s="93">
        <v>3156.0</v>
      </c>
      <c r="B3159" s="94" t="s">
        <v>6746</v>
      </c>
      <c r="C3159" s="93" t="s">
        <v>141</v>
      </c>
      <c r="D3159" s="93" t="s">
        <v>6747</v>
      </c>
      <c r="E3159" s="95">
        <v>40.05</v>
      </c>
      <c r="F3159" s="93" t="s">
        <v>85</v>
      </c>
      <c r="G3159" s="93" t="s">
        <v>606</v>
      </c>
      <c r="H3159" s="96">
        <v>1714969.26</v>
      </c>
      <c r="I3159" s="93">
        <v>1.0</v>
      </c>
      <c r="J3159" s="97">
        <v>3.0</v>
      </c>
      <c r="K3159" s="94">
        <v>2023.0</v>
      </c>
      <c r="L3159" s="93" t="s">
        <v>202</v>
      </c>
      <c r="M3159" s="93">
        <v>2023.0</v>
      </c>
      <c r="N3159" s="93" t="s">
        <v>161</v>
      </c>
      <c r="O3159" s="65" t="str">
        <f t="shared" si="1"/>
        <v>413473910001</v>
      </c>
      <c r="P3159" s="65">
        <f t="shared" si="2"/>
        <v>0</v>
      </c>
      <c r="Q3159" s="65">
        <f t="shared" si="3"/>
        <v>0</v>
      </c>
      <c r="R3159" s="65" t="str">
        <f t="shared" si="12"/>
        <v>41.347.391/0001-00</v>
      </c>
      <c r="S3159" s="84"/>
      <c r="T3159" s="84" t="str">
        <f t="shared" si="10"/>
        <v/>
      </c>
      <c r="U3159" s="84" t="str">
        <f t="shared" si="11"/>
        <v/>
      </c>
      <c r="V3159" s="65" t="str">
        <f t="shared" si="5"/>
        <v/>
      </c>
      <c r="W3159" s="84"/>
      <c r="X3159" s="84"/>
      <c r="Y3159" s="85"/>
      <c r="Z3159" s="85"/>
      <c r="AA3159" s="65" t="str">
        <f t="shared" si="6"/>
        <v/>
      </c>
      <c r="AB3159" s="65" t="str">
        <f t="shared" si="7"/>
        <v/>
      </c>
      <c r="AC3159" s="86"/>
      <c r="AD3159" s="87" t="str">
        <f t="shared" si="8"/>
        <v/>
      </c>
      <c r="AE3159" s="84"/>
      <c r="AF3159" s="86">
        <f>IF(AC3159&gt;0,AC3159,'⚙️ Config'!$B$10)</f>
        <v>0.0075</v>
      </c>
      <c r="AG3159" s="88">
        <f t="shared" si="9"/>
        <v>12862.26945</v>
      </c>
      <c r="AH3159" s="88">
        <f>AG3159*'⚙️ Config'!$B$11</f>
        <v>64311.34725</v>
      </c>
      <c r="AI3159" s="88">
        <f>AH3159*'⚙️ Config'!$B$12</f>
        <v>19293.40418</v>
      </c>
      <c r="AJ3159" s="64"/>
      <c r="AK3159" s="84"/>
      <c r="AL3159" s="84"/>
      <c r="AM3159" s="84"/>
      <c r="AN3159" s="84"/>
      <c r="AO3159" s="84"/>
      <c r="AP3159" s="84"/>
      <c r="AQ3159" s="84"/>
    </row>
    <row r="3160" ht="15.0" customHeight="1">
      <c r="A3160" s="93">
        <v>3157.0</v>
      </c>
      <c r="B3160" s="94" t="s">
        <v>6748</v>
      </c>
      <c r="C3160" s="93" t="s">
        <v>141</v>
      </c>
      <c r="D3160" s="93" t="s">
        <v>6749</v>
      </c>
      <c r="E3160" s="95">
        <v>42.63</v>
      </c>
      <c r="F3160" s="93" t="s">
        <v>85</v>
      </c>
      <c r="G3160" s="93" t="s">
        <v>606</v>
      </c>
      <c r="H3160" s="96">
        <v>1710932.97</v>
      </c>
      <c r="I3160" s="93">
        <v>1.0</v>
      </c>
      <c r="J3160" s="97">
        <v>2.6</v>
      </c>
      <c r="K3160" s="94">
        <v>2023.0</v>
      </c>
      <c r="L3160" s="93" t="s">
        <v>6750</v>
      </c>
      <c r="M3160" s="93">
        <v>2023.0</v>
      </c>
      <c r="N3160" s="93" t="s">
        <v>145</v>
      </c>
      <c r="O3160" s="65" t="str">
        <f t="shared" si="1"/>
        <v>427565660001</v>
      </c>
      <c r="P3160" s="65">
        <f t="shared" si="2"/>
        <v>9</v>
      </c>
      <c r="Q3160" s="65">
        <f t="shared" si="3"/>
        <v>8</v>
      </c>
      <c r="R3160" s="65" t="str">
        <f t="shared" si="12"/>
        <v>42.756.566/0001-98</v>
      </c>
      <c r="S3160" s="84"/>
      <c r="T3160" s="84" t="str">
        <f t="shared" si="10"/>
        <v/>
      </c>
      <c r="U3160" s="84" t="str">
        <f t="shared" si="11"/>
        <v/>
      </c>
      <c r="V3160" s="65" t="str">
        <f t="shared" si="5"/>
        <v/>
      </c>
      <c r="W3160" s="84"/>
      <c r="X3160" s="84"/>
      <c r="Y3160" s="85"/>
      <c r="Z3160" s="85"/>
      <c r="AA3160" s="65" t="str">
        <f t="shared" si="6"/>
        <v/>
      </c>
      <c r="AB3160" s="65" t="str">
        <f t="shared" si="7"/>
        <v/>
      </c>
      <c r="AC3160" s="86"/>
      <c r="AD3160" s="87" t="str">
        <f t="shared" si="8"/>
        <v/>
      </c>
      <c r="AE3160" s="84"/>
      <c r="AF3160" s="86">
        <f>IF(AC3160&gt;0,AC3160,'⚙️ Config'!$B$10)</f>
        <v>0.0075</v>
      </c>
      <c r="AG3160" s="88">
        <f t="shared" si="9"/>
        <v>12831.99728</v>
      </c>
      <c r="AH3160" s="88">
        <f>AG3160*'⚙️ Config'!$B$11</f>
        <v>64159.98638</v>
      </c>
      <c r="AI3160" s="88">
        <f>AH3160*'⚙️ Config'!$B$12</f>
        <v>19247.99591</v>
      </c>
      <c r="AJ3160" s="64"/>
      <c r="AK3160" s="84"/>
      <c r="AL3160" s="84"/>
      <c r="AM3160" s="84"/>
      <c r="AN3160" s="84"/>
      <c r="AO3160" s="84"/>
      <c r="AP3160" s="84"/>
      <c r="AQ3160" s="84"/>
    </row>
    <row r="3161" ht="15.0" customHeight="1">
      <c r="A3161" s="93">
        <v>3158.0</v>
      </c>
      <c r="B3161" s="94" t="s">
        <v>6751</v>
      </c>
      <c r="C3161" s="93" t="s">
        <v>141</v>
      </c>
      <c r="D3161" s="93" t="s">
        <v>6752</v>
      </c>
      <c r="E3161" s="95">
        <v>44.18</v>
      </c>
      <c r="F3161" s="93" t="s">
        <v>85</v>
      </c>
      <c r="G3161" s="93" t="s">
        <v>606</v>
      </c>
      <c r="H3161" s="96">
        <v>1710437.74</v>
      </c>
      <c r="I3161" s="93">
        <v>1.0</v>
      </c>
      <c r="J3161" s="97">
        <v>2.4</v>
      </c>
      <c r="K3161" s="94">
        <v>2023.0</v>
      </c>
      <c r="L3161" s="93" t="s">
        <v>630</v>
      </c>
      <c r="M3161" s="93">
        <v>2023.0</v>
      </c>
      <c r="N3161" s="93" t="s">
        <v>161</v>
      </c>
      <c r="O3161" s="65" t="str">
        <f t="shared" si="1"/>
        <v>373890730001</v>
      </c>
      <c r="P3161" s="65">
        <f t="shared" si="2"/>
        <v>2</v>
      </c>
      <c r="Q3161" s="65">
        <f t="shared" si="3"/>
        <v>7</v>
      </c>
      <c r="R3161" s="65" t="str">
        <f t="shared" si="12"/>
        <v>37.389.073/0001-27</v>
      </c>
      <c r="S3161" s="84"/>
      <c r="T3161" s="84" t="str">
        <f t="shared" si="10"/>
        <v/>
      </c>
      <c r="U3161" s="84" t="str">
        <f t="shared" si="11"/>
        <v/>
      </c>
      <c r="V3161" s="65" t="str">
        <f t="shared" si="5"/>
        <v/>
      </c>
      <c r="W3161" s="84"/>
      <c r="X3161" s="84"/>
      <c r="Y3161" s="85"/>
      <c r="Z3161" s="85"/>
      <c r="AA3161" s="65" t="str">
        <f t="shared" si="6"/>
        <v/>
      </c>
      <c r="AB3161" s="65" t="str">
        <f t="shared" si="7"/>
        <v/>
      </c>
      <c r="AC3161" s="86"/>
      <c r="AD3161" s="87" t="str">
        <f t="shared" si="8"/>
        <v/>
      </c>
      <c r="AE3161" s="84"/>
      <c r="AF3161" s="86">
        <f>IF(AC3161&gt;0,AC3161,'⚙️ Config'!$B$10)</f>
        <v>0.0075</v>
      </c>
      <c r="AG3161" s="88">
        <f t="shared" si="9"/>
        <v>12828.28305</v>
      </c>
      <c r="AH3161" s="88">
        <f>AG3161*'⚙️ Config'!$B$11</f>
        <v>64141.41525</v>
      </c>
      <c r="AI3161" s="88">
        <f>AH3161*'⚙️ Config'!$B$12</f>
        <v>19242.42458</v>
      </c>
      <c r="AJ3161" s="64"/>
      <c r="AK3161" s="84"/>
      <c r="AL3161" s="84"/>
      <c r="AM3161" s="84"/>
      <c r="AN3161" s="84"/>
      <c r="AO3161" s="84"/>
      <c r="AP3161" s="84"/>
      <c r="AQ3161" s="84"/>
    </row>
    <row r="3162" ht="15.0" customHeight="1">
      <c r="A3162" s="93">
        <v>3159.0</v>
      </c>
      <c r="B3162" s="94" t="s">
        <v>6753</v>
      </c>
      <c r="C3162" s="93" t="s">
        <v>141</v>
      </c>
      <c r="D3162" s="93" t="s">
        <v>6754</v>
      </c>
      <c r="E3162" s="95">
        <v>38.47</v>
      </c>
      <c r="F3162" s="93" t="s">
        <v>85</v>
      </c>
      <c r="G3162" s="93" t="s">
        <v>606</v>
      </c>
      <c r="H3162" s="96">
        <v>1710403.81</v>
      </c>
      <c r="I3162" s="93">
        <v>1.0</v>
      </c>
      <c r="J3162" s="97">
        <v>3.3</v>
      </c>
      <c r="K3162" s="94">
        <v>2022.0</v>
      </c>
      <c r="L3162" s="93" t="s">
        <v>5980</v>
      </c>
      <c r="M3162" s="93">
        <v>2022.0</v>
      </c>
      <c r="N3162" s="93" t="s">
        <v>145</v>
      </c>
      <c r="O3162" s="65" t="str">
        <f t="shared" si="1"/>
        <v>094981390001</v>
      </c>
      <c r="P3162" s="65">
        <f t="shared" si="2"/>
        <v>8</v>
      </c>
      <c r="Q3162" s="65">
        <f t="shared" si="3"/>
        <v>1</v>
      </c>
      <c r="R3162" s="65" t="str">
        <f t="shared" si="12"/>
        <v>09.498.139/0001-81</v>
      </c>
      <c r="S3162" s="84"/>
      <c r="T3162" s="84" t="str">
        <f t="shared" si="10"/>
        <v/>
      </c>
      <c r="U3162" s="84" t="str">
        <f t="shared" si="11"/>
        <v/>
      </c>
      <c r="V3162" s="65" t="str">
        <f t="shared" si="5"/>
        <v/>
      </c>
      <c r="W3162" s="84"/>
      <c r="X3162" s="84"/>
      <c r="Y3162" s="85"/>
      <c r="Z3162" s="85"/>
      <c r="AA3162" s="65" t="str">
        <f t="shared" si="6"/>
        <v/>
      </c>
      <c r="AB3162" s="65" t="str">
        <f t="shared" si="7"/>
        <v/>
      </c>
      <c r="AC3162" s="86"/>
      <c r="AD3162" s="87" t="str">
        <f t="shared" si="8"/>
        <v/>
      </c>
      <c r="AE3162" s="84"/>
      <c r="AF3162" s="86">
        <f>IF(AC3162&gt;0,AC3162,'⚙️ Config'!$B$10)</f>
        <v>0.0075</v>
      </c>
      <c r="AG3162" s="88">
        <f t="shared" si="9"/>
        <v>12828.02858</v>
      </c>
      <c r="AH3162" s="88">
        <f>AG3162*'⚙️ Config'!$B$11</f>
        <v>64140.14288</v>
      </c>
      <c r="AI3162" s="88">
        <f>AH3162*'⚙️ Config'!$B$12</f>
        <v>19242.04286</v>
      </c>
      <c r="AJ3162" s="64"/>
      <c r="AK3162" s="84"/>
      <c r="AL3162" s="84"/>
      <c r="AM3162" s="84"/>
      <c r="AN3162" s="84"/>
      <c r="AO3162" s="84"/>
      <c r="AP3162" s="84"/>
      <c r="AQ3162" s="84"/>
    </row>
    <row r="3163" ht="15.0" customHeight="1">
      <c r="A3163" s="93">
        <v>3160.0</v>
      </c>
      <c r="B3163" s="94" t="s">
        <v>6755</v>
      </c>
      <c r="C3163" s="93" t="s">
        <v>141</v>
      </c>
      <c r="D3163" s="93" t="s">
        <v>6756</v>
      </c>
      <c r="E3163" s="95">
        <v>40.63</v>
      </c>
      <c r="F3163" s="93" t="s">
        <v>85</v>
      </c>
      <c r="G3163" s="93" t="s">
        <v>606</v>
      </c>
      <c r="H3163" s="96">
        <v>1709847.91</v>
      </c>
      <c r="I3163" s="93">
        <v>1.0</v>
      </c>
      <c r="J3163" s="97">
        <v>2.9</v>
      </c>
      <c r="K3163" s="94">
        <v>2023.0</v>
      </c>
      <c r="L3163" s="93" t="s">
        <v>202</v>
      </c>
      <c r="M3163" s="93">
        <v>2023.0</v>
      </c>
      <c r="N3163" s="93" t="s">
        <v>161</v>
      </c>
      <c r="O3163" s="65" t="str">
        <f t="shared" si="1"/>
        <v>299729640001</v>
      </c>
      <c r="P3163" s="65">
        <f t="shared" si="2"/>
        <v>8</v>
      </c>
      <c r="Q3163" s="65">
        <f t="shared" si="3"/>
        <v>3</v>
      </c>
      <c r="R3163" s="65" t="str">
        <f t="shared" si="12"/>
        <v>29.972.964/0001-83</v>
      </c>
      <c r="S3163" s="84"/>
      <c r="T3163" s="84" t="str">
        <f t="shared" si="10"/>
        <v/>
      </c>
      <c r="U3163" s="84" t="str">
        <f t="shared" si="11"/>
        <v/>
      </c>
      <c r="V3163" s="65" t="str">
        <f t="shared" si="5"/>
        <v/>
      </c>
      <c r="W3163" s="84"/>
      <c r="X3163" s="84"/>
      <c r="Y3163" s="85"/>
      <c r="Z3163" s="85"/>
      <c r="AA3163" s="65" t="str">
        <f t="shared" si="6"/>
        <v/>
      </c>
      <c r="AB3163" s="65" t="str">
        <f t="shared" si="7"/>
        <v/>
      </c>
      <c r="AC3163" s="86"/>
      <c r="AD3163" s="87" t="str">
        <f t="shared" si="8"/>
        <v/>
      </c>
      <c r="AE3163" s="84"/>
      <c r="AF3163" s="86">
        <f>IF(AC3163&gt;0,AC3163,'⚙️ Config'!$B$10)</f>
        <v>0.0075</v>
      </c>
      <c r="AG3163" s="88">
        <f t="shared" si="9"/>
        <v>12823.85933</v>
      </c>
      <c r="AH3163" s="88">
        <f>AG3163*'⚙️ Config'!$B$11</f>
        <v>64119.29663</v>
      </c>
      <c r="AI3163" s="88">
        <f>AH3163*'⚙️ Config'!$B$12</f>
        <v>19235.78899</v>
      </c>
      <c r="AJ3163" s="64"/>
      <c r="AK3163" s="84"/>
      <c r="AL3163" s="84"/>
      <c r="AM3163" s="84"/>
      <c r="AN3163" s="84"/>
      <c r="AO3163" s="84"/>
      <c r="AP3163" s="84"/>
      <c r="AQ3163" s="84"/>
    </row>
    <row r="3164" ht="15.0" customHeight="1">
      <c r="A3164" s="93">
        <v>3161.0</v>
      </c>
      <c r="B3164" s="94" t="s">
        <v>6757</v>
      </c>
      <c r="C3164" s="93" t="s">
        <v>141</v>
      </c>
      <c r="D3164" s="93" t="s">
        <v>6758</v>
      </c>
      <c r="E3164" s="95">
        <v>45.97</v>
      </c>
      <c r="F3164" s="93" t="s">
        <v>85</v>
      </c>
      <c r="G3164" s="93" t="s">
        <v>606</v>
      </c>
      <c r="H3164" s="96">
        <v>1709794.24</v>
      </c>
      <c r="I3164" s="93">
        <v>1.0</v>
      </c>
      <c r="J3164" s="97">
        <v>2.2</v>
      </c>
      <c r="K3164" s="94">
        <v>2024.0</v>
      </c>
      <c r="L3164" s="93" t="s">
        <v>177</v>
      </c>
      <c r="M3164" s="93">
        <v>2024.0</v>
      </c>
      <c r="N3164" s="93" t="s">
        <v>145</v>
      </c>
      <c r="O3164" s="65" t="str">
        <f t="shared" si="1"/>
        <v>665950260001</v>
      </c>
      <c r="P3164" s="65">
        <f t="shared" si="2"/>
        <v>3</v>
      </c>
      <c r="Q3164" s="65">
        <f t="shared" si="3"/>
        <v>8</v>
      </c>
      <c r="R3164" s="65" t="str">
        <f t="shared" si="12"/>
        <v>66.595.026/0001-38</v>
      </c>
      <c r="S3164" s="84"/>
      <c r="T3164" s="84" t="str">
        <f t="shared" si="10"/>
        <v/>
      </c>
      <c r="U3164" s="84" t="str">
        <f t="shared" si="11"/>
        <v/>
      </c>
      <c r="V3164" s="65" t="str">
        <f t="shared" si="5"/>
        <v/>
      </c>
      <c r="W3164" s="84"/>
      <c r="X3164" s="84"/>
      <c r="Y3164" s="85"/>
      <c r="Z3164" s="85"/>
      <c r="AA3164" s="65" t="str">
        <f t="shared" si="6"/>
        <v/>
      </c>
      <c r="AB3164" s="65" t="str">
        <f t="shared" si="7"/>
        <v/>
      </c>
      <c r="AC3164" s="86"/>
      <c r="AD3164" s="87" t="str">
        <f t="shared" si="8"/>
        <v/>
      </c>
      <c r="AE3164" s="84"/>
      <c r="AF3164" s="86">
        <f>IF(AC3164&gt;0,AC3164,'⚙️ Config'!$B$10)</f>
        <v>0.0075</v>
      </c>
      <c r="AG3164" s="88">
        <f t="shared" si="9"/>
        <v>12823.4568</v>
      </c>
      <c r="AH3164" s="88">
        <f>AG3164*'⚙️ Config'!$B$11</f>
        <v>64117.284</v>
      </c>
      <c r="AI3164" s="88">
        <f>AH3164*'⚙️ Config'!$B$12</f>
        <v>19235.1852</v>
      </c>
      <c r="AJ3164" s="64"/>
      <c r="AK3164" s="84"/>
      <c r="AL3164" s="84"/>
      <c r="AM3164" s="84"/>
      <c r="AN3164" s="84"/>
      <c r="AO3164" s="84"/>
      <c r="AP3164" s="84"/>
      <c r="AQ3164" s="84"/>
    </row>
    <row r="3165" ht="15.0" customHeight="1">
      <c r="A3165" s="93">
        <v>3162.0</v>
      </c>
      <c r="B3165" s="94" t="s">
        <v>6759</v>
      </c>
      <c r="C3165" s="93" t="s">
        <v>141</v>
      </c>
      <c r="D3165" s="93" t="s">
        <v>6760</v>
      </c>
      <c r="E3165" s="95">
        <v>36.71</v>
      </c>
      <c r="F3165" s="93" t="s">
        <v>85</v>
      </c>
      <c r="G3165" s="93" t="s">
        <v>606</v>
      </c>
      <c r="H3165" s="96">
        <v>1705641.76</v>
      </c>
      <c r="I3165" s="93">
        <v>1.0</v>
      </c>
      <c r="J3165" s="97">
        <v>3.7</v>
      </c>
      <c r="K3165" s="94">
        <v>2022.0</v>
      </c>
      <c r="L3165" s="93" t="s">
        <v>630</v>
      </c>
      <c r="M3165" s="93">
        <v>2022.0</v>
      </c>
      <c r="N3165" s="93" t="s">
        <v>161</v>
      </c>
      <c r="O3165" s="65" t="str">
        <f t="shared" si="1"/>
        <v>011309070001</v>
      </c>
      <c r="P3165" s="65">
        <f t="shared" si="2"/>
        <v>3</v>
      </c>
      <c r="Q3165" s="65">
        <f t="shared" si="3"/>
        <v>8</v>
      </c>
      <c r="R3165" s="65" t="str">
        <f t="shared" si="12"/>
        <v>01.130.907/0001-38</v>
      </c>
      <c r="S3165" s="84"/>
      <c r="T3165" s="84" t="str">
        <f t="shared" si="10"/>
        <v/>
      </c>
      <c r="U3165" s="84" t="str">
        <f t="shared" si="11"/>
        <v/>
      </c>
      <c r="V3165" s="65" t="str">
        <f t="shared" si="5"/>
        <v/>
      </c>
      <c r="W3165" s="84"/>
      <c r="X3165" s="84"/>
      <c r="Y3165" s="85"/>
      <c r="Z3165" s="85"/>
      <c r="AA3165" s="65" t="str">
        <f t="shared" si="6"/>
        <v/>
      </c>
      <c r="AB3165" s="65" t="str">
        <f t="shared" si="7"/>
        <v/>
      </c>
      <c r="AC3165" s="86"/>
      <c r="AD3165" s="87" t="str">
        <f t="shared" si="8"/>
        <v/>
      </c>
      <c r="AE3165" s="84"/>
      <c r="AF3165" s="86">
        <f>IF(AC3165&gt;0,AC3165,'⚙️ Config'!$B$10)</f>
        <v>0.0075</v>
      </c>
      <c r="AG3165" s="88">
        <f t="shared" si="9"/>
        <v>12792.3132</v>
      </c>
      <c r="AH3165" s="88">
        <f>AG3165*'⚙️ Config'!$B$11</f>
        <v>63961.566</v>
      </c>
      <c r="AI3165" s="88">
        <f>AH3165*'⚙️ Config'!$B$12</f>
        <v>19188.4698</v>
      </c>
      <c r="AJ3165" s="64"/>
      <c r="AK3165" s="84"/>
      <c r="AL3165" s="84"/>
      <c r="AM3165" s="84"/>
      <c r="AN3165" s="84"/>
      <c r="AO3165" s="84"/>
      <c r="AP3165" s="84"/>
      <c r="AQ3165" s="84"/>
    </row>
    <row r="3166" ht="15.0" customHeight="1">
      <c r="A3166" s="93">
        <v>3163.0</v>
      </c>
      <c r="B3166" s="94" t="s">
        <v>6761</v>
      </c>
      <c r="C3166" s="93" t="s">
        <v>141</v>
      </c>
      <c r="D3166" s="93" t="s">
        <v>6762</v>
      </c>
      <c r="E3166" s="95">
        <v>41.26</v>
      </c>
      <c r="F3166" s="93" t="s">
        <v>85</v>
      </c>
      <c r="G3166" s="93" t="s">
        <v>606</v>
      </c>
      <c r="H3166" s="96">
        <v>1703372.24</v>
      </c>
      <c r="I3166" s="93">
        <v>1.0</v>
      </c>
      <c r="J3166" s="97">
        <v>2.8</v>
      </c>
      <c r="K3166" s="94">
        <v>2023.0</v>
      </c>
      <c r="L3166" s="93" t="s">
        <v>630</v>
      </c>
      <c r="M3166" s="93">
        <v>2023.0</v>
      </c>
      <c r="N3166" s="93" t="s">
        <v>161</v>
      </c>
      <c r="O3166" s="65" t="str">
        <f t="shared" si="1"/>
        <v>103346950001</v>
      </c>
      <c r="P3166" s="65">
        <f t="shared" si="2"/>
        <v>0</v>
      </c>
      <c r="Q3166" s="65">
        <f t="shared" si="3"/>
        <v>0</v>
      </c>
      <c r="R3166" s="65" t="str">
        <f t="shared" si="12"/>
        <v>10.334.695/0001-00</v>
      </c>
      <c r="S3166" s="84"/>
      <c r="T3166" s="84" t="str">
        <f t="shared" si="10"/>
        <v/>
      </c>
      <c r="U3166" s="84" t="str">
        <f t="shared" si="11"/>
        <v/>
      </c>
      <c r="V3166" s="65" t="str">
        <f t="shared" si="5"/>
        <v/>
      </c>
      <c r="W3166" s="84"/>
      <c r="X3166" s="84"/>
      <c r="Y3166" s="85"/>
      <c r="Z3166" s="85"/>
      <c r="AA3166" s="65" t="str">
        <f t="shared" si="6"/>
        <v/>
      </c>
      <c r="AB3166" s="65" t="str">
        <f t="shared" si="7"/>
        <v/>
      </c>
      <c r="AC3166" s="86"/>
      <c r="AD3166" s="87" t="str">
        <f t="shared" si="8"/>
        <v/>
      </c>
      <c r="AE3166" s="84"/>
      <c r="AF3166" s="86">
        <f>IF(AC3166&gt;0,AC3166,'⚙️ Config'!$B$10)</f>
        <v>0.0075</v>
      </c>
      <c r="AG3166" s="88">
        <f t="shared" si="9"/>
        <v>12775.2918</v>
      </c>
      <c r="AH3166" s="88">
        <f>AG3166*'⚙️ Config'!$B$11</f>
        <v>63876.459</v>
      </c>
      <c r="AI3166" s="88">
        <f>AH3166*'⚙️ Config'!$B$12</f>
        <v>19162.9377</v>
      </c>
      <c r="AJ3166" s="64"/>
      <c r="AK3166" s="84"/>
      <c r="AL3166" s="84"/>
      <c r="AM3166" s="84"/>
      <c r="AN3166" s="84"/>
      <c r="AO3166" s="84"/>
      <c r="AP3166" s="84"/>
      <c r="AQ3166" s="84"/>
    </row>
    <row r="3167" ht="15.0" customHeight="1">
      <c r="A3167" s="93">
        <v>3164.0</v>
      </c>
      <c r="B3167" s="94" t="s">
        <v>6763</v>
      </c>
      <c r="C3167" s="93" t="s">
        <v>141</v>
      </c>
      <c r="D3167" s="93" t="s">
        <v>6764</v>
      </c>
      <c r="E3167" s="95">
        <v>36.71</v>
      </c>
      <c r="F3167" s="93" t="s">
        <v>85</v>
      </c>
      <c r="G3167" s="93" t="s">
        <v>606</v>
      </c>
      <c r="H3167" s="96">
        <v>1701476.88</v>
      </c>
      <c r="I3167" s="93">
        <v>1.0</v>
      </c>
      <c r="J3167" s="97">
        <v>3.7</v>
      </c>
      <c r="K3167" s="94">
        <v>2022.0</v>
      </c>
      <c r="L3167" s="93" t="s">
        <v>630</v>
      </c>
      <c r="M3167" s="93">
        <v>2022.0</v>
      </c>
      <c r="N3167" s="93" t="s">
        <v>161</v>
      </c>
      <c r="O3167" s="65" t="str">
        <f t="shared" si="1"/>
        <v>149340970001</v>
      </c>
      <c r="P3167" s="65">
        <f t="shared" si="2"/>
        <v>1</v>
      </c>
      <c r="Q3167" s="65">
        <f t="shared" si="3"/>
        <v>4</v>
      </c>
      <c r="R3167" s="65" t="str">
        <f t="shared" si="12"/>
        <v>14.934.097/0001-14</v>
      </c>
      <c r="S3167" s="84"/>
      <c r="T3167" s="84" t="str">
        <f t="shared" si="10"/>
        <v/>
      </c>
      <c r="U3167" s="84" t="str">
        <f t="shared" si="11"/>
        <v/>
      </c>
      <c r="V3167" s="65" t="str">
        <f t="shared" si="5"/>
        <v/>
      </c>
      <c r="W3167" s="84"/>
      <c r="X3167" s="84"/>
      <c r="Y3167" s="85"/>
      <c r="Z3167" s="85"/>
      <c r="AA3167" s="65" t="str">
        <f t="shared" si="6"/>
        <v/>
      </c>
      <c r="AB3167" s="65" t="str">
        <f t="shared" si="7"/>
        <v/>
      </c>
      <c r="AC3167" s="86"/>
      <c r="AD3167" s="87" t="str">
        <f t="shared" si="8"/>
        <v/>
      </c>
      <c r="AE3167" s="84"/>
      <c r="AF3167" s="86">
        <f>IF(AC3167&gt;0,AC3167,'⚙️ Config'!$B$10)</f>
        <v>0.0075</v>
      </c>
      <c r="AG3167" s="88">
        <f t="shared" si="9"/>
        <v>12761.0766</v>
      </c>
      <c r="AH3167" s="88">
        <f>AG3167*'⚙️ Config'!$B$11</f>
        <v>63805.383</v>
      </c>
      <c r="AI3167" s="88">
        <f>AH3167*'⚙️ Config'!$B$12</f>
        <v>19141.6149</v>
      </c>
      <c r="AJ3167" s="64"/>
      <c r="AK3167" s="84"/>
      <c r="AL3167" s="84"/>
      <c r="AM3167" s="84"/>
      <c r="AN3167" s="84"/>
      <c r="AO3167" s="84"/>
      <c r="AP3167" s="84"/>
      <c r="AQ3167" s="84"/>
    </row>
    <row r="3168" ht="15.0" customHeight="1">
      <c r="A3168" s="93">
        <v>3165.0</v>
      </c>
      <c r="B3168" s="94" t="s">
        <v>6765</v>
      </c>
      <c r="C3168" s="93" t="s">
        <v>141</v>
      </c>
      <c r="D3168" s="93" t="s">
        <v>6766</v>
      </c>
      <c r="E3168" s="95">
        <v>44.18</v>
      </c>
      <c r="F3168" s="93" t="s">
        <v>85</v>
      </c>
      <c r="G3168" s="93" t="s">
        <v>606</v>
      </c>
      <c r="H3168" s="96">
        <v>1701149.58</v>
      </c>
      <c r="I3168" s="93">
        <v>1.0</v>
      </c>
      <c r="J3168" s="97">
        <v>2.4</v>
      </c>
      <c r="K3168" s="94">
        <v>2023.0</v>
      </c>
      <c r="L3168" s="93" t="s">
        <v>448</v>
      </c>
      <c r="M3168" s="93">
        <v>2023.0</v>
      </c>
      <c r="N3168" s="93" t="s">
        <v>145</v>
      </c>
      <c r="O3168" s="65" t="str">
        <f t="shared" si="1"/>
        <v>042647380001</v>
      </c>
      <c r="P3168" s="65">
        <f t="shared" si="2"/>
        <v>1</v>
      </c>
      <c r="Q3168" s="65">
        <f t="shared" si="3"/>
        <v>7</v>
      </c>
      <c r="R3168" s="65" t="str">
        <f t="shared" si="12"/>
        <v>04.264.738/0001-17</v>
      </c>
      <c r="S3168" s="84"/>
      <c r="T3168" s="84" t="str">
        <f t="shared" si="10"/>
        <v/>
      </c>
      <c r="U3168" s="84" t="str">
        <f t="shared" si="11"/>
        <v/>
      </c>
      <c r="V3168" s="65" t="str">
        <f t="shared" si="5"/>
        <v/>
      </c>
      <c r="W3168" s="84"/>
      <c r="X3168" s="84"/>
      <c r="Y3168" s="85"/>
      <c r="Z3168" s="85"/>
      <c r="AA3168" s="65" t="str">
        <f t="shared" si="6"/>
        <v/>
      </c>
      <c r="AB3168" s="65" t="str">
        <f t="shared" si="7"/>
        <v/>
      </c>
      <c r="AC3168" s="86"/>
      <c r="AD3168" s="87" t="str">
        <f t="shared" si="8"/>
        <v/>
      </c>
      <c r="AE3168" s="84"/>
      <c r="AF3168" s="86">
        <f>IF(AC3168&gt;0,AC3168,'⚙️ Config'!$B$10)</f>
        <v>0.0075</v>
      </c>
      <c r="AG3168" s="88">
        <f t="shared" si="9"/>
        <v>12758.62185</v>
      </c>
      <c r="AH3168" s="88">
        <f>AG3168*'⚙️ Config'!$B$11</f>
        <v>63793.10925</v>
      </c>
      <c r="AI3168" s="88">
        <f>AH3168*'⚙️ Config'!$B$12</f>
        <v>19137.93278</v>
      </c>
      <c r="AJ3168" s="64"/>
      <c r="AK3168" s="84"/>
      <c r="AL3168" s="84"/>
      <c r="AM3168" s="84"/>
      <c r="AN3168" s="84"/>
      <c r="AO3168" s="84"/>
      <c r="AP3168" s="84"/>
      <c r="AQ3168" s="84"/>
    </row>
    <row r="3169" ht="15.0" customHeight="1">
      <c r="A3169" s="93">
        <v>3166.0</v>
      </c>
      <c r="B3169" s="94" t="s">
        <v>6767</v>
      </c>
      <c r="C3169" s="93" t="s">
        <v>141</v>
      </c>
      <c r="D3169" s="93" t="s">
        <v>6768</v>
      </c>
      <c r="E3169" s="95">
        <v>36.71</v>
      </c>
      <c r="F3169" s="93" t="s">
        <v>85</v>
      </c>
      <c r="G3169" s="93" t="s">
        <v>606</v>
      </c>
      <c r="H3169" s="96">
        <v>1699826.55</v>
      </c>
      <c r="I3169" s="93">
        <v>1.0</v>
      </c>
      <c r="J3169" s="97">
        <v>3.7</v>
      </c>
      <c r="K3169" s="94">
        <v>2022.0</v>
      </c>
      <c r="L3169" s="93" t="s">
        <v>630</v>
      </c>
      <c r="M3169" s="93">
        <v>2022.0</v>
      </c>
      <c r="N3169" s="93" t="s">
        <v>161</v>
      </c>
      <c r="O3169" s="65" t="str">
        <f t="shared" si="1"/>
        <v>318065050001</v>
      </c>
      <c r="P3169" s="65">
        <f t="shared" si="2"/>
        <v>7</v>
      </c>
      <c r="Q3169" s="65">
        <f t="shared" si="3"/>
        <v>1</v>
      </c>
      <c r="R3169" s="65" t="str">
        <f t="shared" si="12"/>
        <v>31.806.505/0001-71</v>
      </c>
      <c r="S3169" s="84"/>
      <c r="T3169" s="84" t="str">
        <f t="shared" si="10"/>
        <v/>
      </c>
      <c r="U3169" s="84" t="str">
        <f t="shared" si="11"/>
        <v/>
      </c>
      <c r="V3169" s="65" t="str">
        <f t="shared" si="5"/>
        <v/>
      </c>
      <c r="W3169" s="84"/>
      <c r="X3169" s="84"/>
      <c r="Y3169" s="85"/>
      <c r="Z3169" s="85"/>
      <c r="AA3169" s="65" t="str">
        <f t="shared" si="6"/>
        <v/>
      </c>
      <c r="AB3169" s="65" t="str">
        <f t="shared" si="7"/>
        <v/>
      </c>
      <c r="AC3169" s="86"/>
      <c r="AD3169" s="87" t="str">
        <f t="shared" si="8"/>
        <v/>
      </c>
      <c r="AE3169" s="84"/>
      <c r="AF3169" s="86">
        <f>IF(AC3169&gt;0,AC3169,'⚙️ Config'!$B$10)</f>
        <v>0.0075</v>
      </c>
      <c r="AG3169" s="88">
        <f t="shared" si="9"/>
        <v>12748.69913</v>
      </c>
      <c r="AH3169" s="88">
        <f>AG3169*'⚙️ Config'!$B$11</f>
        <v>63743.49563</v>
      </c>
      <c r="AI3169" s="88">
        <f>AH3169*'⚙️ Config'!$B$12</f>
        <v>19123.04869</v>
      </c>
      <c r="AJ3169" s="64"/>
      <c r="AK3169" s="84"/>
      <c r="AL3169" s="84"/>
      <c r="AM3169" s="84"/>
      <c r="AN3169" s="84"/>
      <c r="AO3169" s="84"/>
      <c r="AP3169" s="84"/>
      <c r="AQ3169" s="84"/>
    </row>
    <row r="3170" ht="15.0" customHeight="1">
      <c r="A3170" s="93">
        <v>3167.0</v>
      </c>
      <c r="B3170" s="94" t="s">
        <v>6769</v>
      </c>
      <c r="C3170" s="93" t="s">
        <v>141</v>
      </c>
      <c r="D3170" s="93" t="s">
        <v>6770</v>
      </c>
      <c r="E3170" s="95">
        <v>36.71</v>
      </c>
      <c r="F3170" s="93" t="s">
        <v>85</v>
      </c>
      <c r="G3170" s="93" t="s">
        <v>606</v>
      </c>
      <c r="H3170" s="96">
        <v>1698364.48</v>
      </c>
      <c r="I3170" s="93">
        <v>1.0</v>
      </c>
      <c r="J3170" s="97">
        <v>3.7</v>
      </c>
      <c r="K3170" s="94">
        <v>2022.0</v>
      </c>
      <c r="L3170" s="93" t="s">
        <v>630</v>
      </c>
      <c r="M3170" s="93">
        <v>2022.0</v>
      </c>
      <c r="N3170" s="93" t="s">
        <v>161</v>
      </c>
      <c r="O3170" s="65" t="str">
        <f t="shared" si="1"/>
        <v>088016050001</v>
      </c>
      <c r="P3170" s="65">
        <f t="shared" si="2"/>
        <v>9</v>
      </c>
      <c r="Q3170" s="65">
        <f t="shared" si="3"/>
        <v>3</v>
      </c>
      <c r="R3170" s="65" t="str">
        <f t="shared" si="12"/>
        <v>08.801.605/0001-93</v>
      </c>
      <c r="S3170" s="84"/>
      <c r="T3170" s="84" t="str">
        <f t="shared" si="10"/>
        <v/>
      </c>
      <c r="U3170" s="84" t="str">
        <f t="shared" si="11"/>
        <v/>
      </c>
      <c r="V3170" s="65" t="str">
        <f t="shared" si="5"/>
        <v/>
      </c>
      <c r="W3170" s="84"/>
      <c r="X3170" s="84"/>
      <c r="Y3170" s="85"/>
      <c r="Z3170" s="85"/>
      <c r="AA3170" s="65" t="str">
        <f t="shared" si="6"/>
        <v/>
      </c>
      <c r="AB3170" s="65" t="str">
        <f t="shared" si="7"/>
        <v/>
      </c>
      <c r="AC3170" s="86"/>
      <c r="AD3170" s="87" t="str">
        <f t="shared" si="8"/>
        <v/>
      </c>
      <c r="AE3170" s="84"/>
      <c r="AF3170" s="86">
        <f>IF(AC3170&gt;0,AC3170,'⚙️ Config'!$B$10)</f>
        <v>0.0075</v>
      </c>
      <c r="AG3170" s="88">
        <f t="shared" si="9"/>
        <v>12737.7336</v>
      </c>
      <c r="AH3170" s="88">
        <f>AG3170*'⚙️ Config'!$B$11</f>
        <v>63688.668</v>
      </c>
      <c r="AI3170" s="88">
        <f>AH3170*'⚙️ Config'!$B$12</f>
        <v>19106.6004</v>
      </c>
      <c r="AJ3170" s="64"/>
      <c r="AK3170" s="84"/>
      <c r="AL3170" s="84"/>
      <c r="AM3170" s="84"/>
      <c r="AN3170" s="84"/>
      <c r="AO3170" s="84"/>
      <c r="AP3170" s="84"/>
      <c r="AQ3170" s="84"/>
    </row>
    <row r="3171" ht="15.0" customHeight="1">
      <c r="A3171" s="93">
        <v>3168.0</v>
      </c>
      <c r="B3171" s="94" t="s">
        <v>6771</v>
      </c>
      <c r="C3171" s="93" t="s">
        <v>141</v>
      </c>
      <c r="D3171" s="93" t="s">
        <v>6772</v>
      </c>
      <c r="E3171" s="95">
        <v>39.49</v>
      </c>
      <c r="F3171" s="93" t="s">
        <v>85</v>
      </c>
      <c r="G3171" s="93" t="s">
        <v>606</v>
      </c>
      <c r="H3171" s="96">
        <v>1696169.23</v>
      </c>
      <c r="I3171" s="93">
        <v>1.0</v>
      </c>
      <c r="J3171" s="97">
        <v>3.1</v>
      </c>
      <c r="K3171" s="94">
        <v>2023.0</v>
      </c>
      <c r="L3171" s="93" t="s">
        <v>351</v>
      </c>
      <c r="M3171" s="93">
        <v>2023.0</v>
      </c>
      <c r="N3171" s="93" t="s">
        <v>161</v>
      </c>
      <c r="O3171" s="65" t="str">
        <f t="shared" si="1"/>
        <v>007380310001</v>
      </c>
      <c r="P3171" s="65">
        <f t="shared" si="2"/>
        <v>4</v>
      </c>
      <c r="Q3171" s="65">
        <f t="shared" si="3"/>
        <v>4</v>
      </c>
      <c r="R3171" s="65" t="str">
        <f t="shared" si="12"/>
        <v>00.738.031/0001-44</v>
      </c>
      <c r="S3171" s="84"/>
      <c r="T3171" s="84" t="str">
        <f t="shared" si="10"/>
        <v/>
      </c>
      <c r="U3171" s="84" t="str">
        <f t="shared" si="11"/>
        <v/>
      </c>
      <c r="V3171" s="65" t="str">
        <f t="shared" si="5"/>
        <v/>
      </c>
      <c r="W3171" s="84"/>
      <c r="X3171" s="84"/>
      <c r="Y3171" s="85"/>
      <c r="Z3171" s="85"/>
      <c r="AA3171" s="65" t="str">
        <f t="shared" si="6"/>
        <v/>
      </c>
      <c r="AB3171" s="65" t="str">
        <f t="shared" si="7"/>
        <v/>
      </c>
      <c r="AC3171" s="86"/>
      <c r="AD3171" s="87" t="str">
        <f t="shared" si="8"/>
        <v/>
      </c>
      <c r="AE3171" s="84"/>
      <c r="AF3171" s="86">
        <f>IF(AC3171&gt;0,AC3171,'⚙️ Config'!$B$10)</f>
        <v>0.0075</v>
      </c>
      <c r="AG3171" s="88">
        <f t="shared" si="9"/>
        <v>12721.26923</v>
      </c>
      <c r="AH3171" s="88">
        <f>AG3171*'⚙️ Config'!$B$11</f>
        <v>63606.34613</v>
      </c>
      <c r="AI3171" s="88">
        <f>AH3171*'⚙️ Config'!$B$12</f>
        <v>19081.90384</v>
      </c>
      <c r="AJ3171" s="64"/>
      <c r="AK3171" s="84"/>
      <c r="AL3171" s="84"/>
      <c r="AM3171" s="84"/>
      <c r="AN3171" s="84"/>
      <c r="AO3171" s="84"/>
      <c r="AP3171" s="84"/>
      <c r="AQ3171" s="84"/>
    </row>
    <row r="3172" ht="15.0" customHeight="1">
      <c r="A3172" s="93">
        <v>3169.0</v>
      </c>
      <c r="B3172" s="94" t="s">
        <v>6773</v>
      </c>
      <c r="C3172" s="93" t="s">
        <v>141</v>
      </c>
      <c r="D3172" s="93" t="s">
        <v>6774</v>
      </c>
      <c r="E3172" s="95">
        <v>40.63</v>
      </c>
      <c r="F3172" s="93" t="s">
        <v>85</v>
      </c>
      <c r="G3172" s="93" t="s">
        <v>606</v>
      </c>
      <c r="H3172" s="96">
        <v>1695181.9</v>
      </c>
      <c r="I3172" s="93">
        <v>1.0</v>
      </c>
      <c r="J3172" s="97">
        <v>2.9</v>
      </c>
      <c r="K3172" s="94">
        <v>2023.0</v>
      </c>
      <c r="L3172" s="93" t="s">
        <v>630</v>
      </c>
      <c r="M3172" s="93">
        <v>2023.0</v>
      </c>
      <c r="N3172" s="93" t="s">
        <v>145</v>
      </c>
      <c r="O3172" s="65" t="str">
        <f t="shared" si="1"/>
        <v>075767000001</v>
      </c>
      <c r="P3172" s="65">
        <f t="shared" si="2"/>
        <v>7</v>
      </c>
      <c r="Q3172" s="65">
        <f t="shared" si="3"/>
        <v>8</v>
      </c>
      <c r="R3172" s="65" t="str">
        <f t="shared" si="12"/>
        <v>07.576.700/0001-78</v>
      </c>
      <c r="S3172" s="84"/>
      <c r="T3172" s="84" t="str">
        <f t="shared" si="10"/>
        <v/>
      </c>
      <c r="U3172" s="84" t="str">
        <f t="shared" si="11"/>
        <v/>
      </c>
      <c r="V3172" s="65" t="str">
        <f t="shared" si="5"/>
        <v/>
      </c>
      <c r="W3172" s="84"/>
      <c r="X3172" s="84"/>
      <c r="Y3172" s="85"/>
      <c r="Z3172" s="85"/>
      <c r="AA3172" s="65" t="str">
        <f t="shared" si="6"/>
        <v/>
      </c>
      <c r="AB3172" s="65" t="str">
        <f t="shared" si="7"/>
        <v/>
      </c>
      <c r="AC3172" s="86"/>
      <c r="AD3172" s="87" t="str">
        <f t="shared" si="8"/>
        <v/>
      </c>
      <c r="AE3172" s="84"/>
      <c r="AF3172" s="86">
        <f>IF(AC3172&gt;0,AC3172,'⚙️ Config'!$B$10)</f>
        <v>0.0075</v>
      </c>
      <c r="AG3172" s="88">
        <f t="shared" si="9"/>
        <v>12713.86425</v>
      </c>
      <c r="AH3172" s="88">
        <f>AG3172*'⚙️ Config'!$B$11</f>
        <v>63569.32125</v>
      </c>
      <c r="AI3172" s="88">
        <f>AH3172*'⚙️ Config'!$B$12</f>
        <v>19070.79638</v>
      </c>
      <c r="AJ3172" s="64"/>
      <c r="AK3172" s="84"/>
      <c r="AL3172" s="84"/>
      <c r="AM3172" s="84"/>
      <c r="AN3172" s="84"/>
      <c r="AO3172" s="84"/>
      <c r="AP3172" s="84"/>
      <c r="AQ3172" s="84"/>
    </row>
    <row r="3173" ht="15.0" customHeight="1">
      <c r="A3173" s="93">
        <v>3170.0</v>
      </c>
      <c r="B3173" s="94" t="s">
        <v>6775</v>
      </c>
      <c r="C3173" s="93" t="s">
        <v>141</v>
      </c>
      <c r="D3173" s="93" t="s">
        <v>6776</v>
      </c>
      <c r="E3173" s="95">
        <v>35.95</v>
      </c>
      <c r="F3173" s="93" t="s">
        <v>85</v>
      </c>
      <c r="G3173" s="93" t="s">
        <v>606</v>
      </c>
      <c r="H3173" s="96">
        <v>1693277.95</v>
      </c>
      <c r="I3173" s="93">
        <v>1.0</v>
      </c>
      <c r="J3173" s="97">
        <v>3.9</v>
      </c>
      <c r="K3173" s="94">
        <v>2022.0</v>
      </c>
      <c r="L3173" s="93" t="s">
        <v>448</v>
      </c>
      <c r="M3173" s="93">
        <v>2022.0</v>
      </c>
      <c r="N3173" s="93" t="s">
        <v>161</v>
      </c>
      <c r="O3173" s="65" t="str">
        <f t="shared" si="1"/>
        <v>111029380001</v>
      </c>
      <c r="P3173" s="65">
        <f t="shared" si="2"/>
        <v>3</v>
      </c>
      <c r="Q3173" s="65">
        <f t="shared" si="3"/>
        <v>9</v>
      </c>
      <c r="R3173" s="65" t="str">
        <f t="shared" si="12"/>
        <v>11.102.938/0001-39</v>
      </c>
      <c r="S3173" s="84"/>
      <c r="T3173" s="84" t="str">
        <f t="shared" si="10"/>
        <v/>
      </c>
      <c r="U3173" s="84" t="str">
        <f t="shared" si="11"/>
        <v/>
      </c>
      <c r="V3173" s="65" t="str">
        <f t="shared" si="5"/>
        <v/>
      </c>
      <c r="W3173" s="84"/>
      <c r="X3173" s="84"/>
      <c r="Y3173" s="85"/>
      <c r="Z3173" s="85"/>
      <c r="AA3173" s="65" t="str">
        <f t="shared" si="6"/>
        <v/>
      </c>
      <c r="AB3173" s="65" t="str">
        <f t="shared" si="7"/>
        <v/>
      </c>
      <c r="AC3173" s="86"/>
      <c r="AD3173" s="87" t="str">
        <f t="shared" si="8"/>
        <v/>
      </c>
      <c r="AE3173" s="84"/>
      <c r="AF3173" s="86">
        <f>IF(AC3173&gt;0,AC3173,'⚙️ Config'!$B$10)</f>
        <v>0.0075</v>
      </c>
      <c r="AG3173" s="88">
        <f t="shared" si="9"/>
        <v>12699.58463</v>
      </c>
      <c r="AH3173" s="88">
        <f>AG3173*'⚙️ Config'!$B$11</f>
        <v>63497.92313</v>
      </c>
      <c r="AI3173" s="88">
        <f>AH3173*'⚙️ Config'!$B$12</f>
        <v>19049.37694</v>
      </c>
      <c r="AJ3173" s="64"/>
      <c r="AK3173" s="84"/>
      <c r="AL3173" s="84"/>
      <c r="AM3173" s="84"/>
      <c r="AN3173" s="84"/>
      <c r="AO3173" s="84"/>
      <c r="AP3173" s="84"/>
      <c r="AQ3173" s="84"/>
    </row>
    <row r="3174" ht="15.0" customHeight="1">
      <c r="A3174" s="93">
        <v>3171.0</v>
      </c>
      <c r="B3174" s="94" t="s">
        <v>6777</v>
      </c>
      <c r="C3174" s="93" t="s">
        <v>141</v>
      </c>
      <c r="D3174" s="93" t="s">
        <v>6778</v>
      </c>
      <c r="E3174" s="95">
        <v>35.95</v>
      </c>
      <c r="F3174" s="93" t="s">
        <v>85</v>
      </c>
      <c r="G3174" s="93" t="s">
        <v>606</v>
      </c>
      <c r="H3174" s="96">
        <v>1692515.64</v>
      </c>
      <c r="I3174" s="93">
        <v>1.0</v>
      </c>
      <c r="J3174" s="97">
        <v>3.9</v>
      </c>
      <c r="K3174" s="94">
        <v>2022.0</v>
      </c>
      <c r="L3174" s="93" t="s">
        <v>630</v>
      </c>
      <c r="M3174" s="93">
        <v>2022.0</v>
      </c>
      <c r="N3174" s="93" t="s">
        <v>145</v>
      </c>
      <c r="O3174" s="65" t="str">
        <f t="shared" si="1"/>
        <v>175576110001</v>
      </c>
      <c r="P3174" s="65">
        <f t="shared" si="2"/>
        <v>3</v>
      </c>
      <c r="Q3174" s="65">
        <f t="shared" si="3"/>
        <v>8</v>
      </c>
      <c r="R3174" s="65" t="str">
        <f t="shared" si="12"/>
        <v>17.557.611/0001-38</v>
      </c>
      <c r="S3174" s="84"/>
      <c r="T3174" s="84" t="str">
        <f t="shared" si="10"/>
        <v/>
      </c>
      <c r="U3174" s="84" t="str">
        <f t="shared" si="11"/>
        <v/>
      </c>
      <c r="V3174" s="65" t="str">
        <f t="shared" si="5"/>
        <v/>
      </c>
      <c r="W3174" s="84"/>
      <c r="X3174" s="84"/>
      <c r="Y3174" s="85"/>
      <c r="Z3174" s="85"/>
      <c r="AA3174" s="65" t="str">
        <f t="shared" si="6"/>
        <v/>
      </c>
      <c r="AB3174" s="65" t="str">
        <f t="shared" si="7"/>
        <v/>
      </c>
      <c r="AC3174" s="86"/>
      <c r="AD3174" s="87" t="str">
        <f t="shared" si="8"/>
        <v/>
      </c>
      <c r="AE3174" s="84"/>
      <c r="AF3174" s="86">
        <f>IF(AC3174&gt;0,AC3174,'⚙️ Config'!$B$10)</f>
        <v>0.0075</v>
      </c>
      <c r="AG3174" s="88">
        <f t="shared" si="9"/>
        <v>12693.8673</v>
      </c>
      <c r="AH3174" s="88">
        <f>AG3174*'⚙️ Config'!$B$11</f>
        <v>63469.3365</v>
      </c>
      <c r="AI3174" s="88">
        <f>AH3174*'⚙️ Config'!$B$12</f>
        <v>19040.80095</v>
      </c>
      <c r="AJ3174" s="64"/>
      <c r="AK3174" s="84"/>
      <c r="AL3174" s="84"/>
      <c r="AM3174" s="84"/>
      <c r="AN3174" s="84"/>
      <c r="AO3174" s="84"/>
      <c r="AP3174" s="84"/>
      <c r="AQ3174" s="84"/>
    </row>
    <row r="3175" ht="15.0" customHeight="1">
      <c r="A3175" s="93">
        <v>3172.0</v>
      </c>
      <c r="B3175" s="94" t="s">
        <v>6779</v>
      </c>
      <c r="C3175" s="93" t="s">
        <v>141</v>
      </c>
      <c r="D3175" s="93" t="s">
        <v>6780</v>
      </c>
      <c r="E3175" s="95">
        <v>35.6</v>
      </c>
      <c r="F3175" s="93" t="s">
        <v>85</v>
      </c>
      <c r="G3175" s="93" t="s">
        <v>606</v>
      </c>
      <c r="H3175" s="96">
        <v>1690127.2</v>
      </c>
      <c r="I3175" s="93">
        <v>1.0</v>
      </c>
      <c r="J3175" s="97">
        <v>4.0</v>
      </c>
      <c r="K3175" s="94">
        <v>2022.0</v>
      </c>
      <c r="L3175" s="93" t="s">
        <v>630</v>
      </c>
      <c r="M3175" s="93">
        <v>2022.0</v>
      </c>
      <c r="N3175" s="93" t="s">
        <v>145</v>
      </c>
      <c r="O3175" s="65" t="str">
        <f t="shared" si="1"/>
        <v>184741750001</v>
      </c>
      <c r="P3175" s="65">
        <f t="shared" si="2"/>
        <v>0</v>
      </c>
      <c r="Q3175" s="65">
        <f t="shared" si="3"/>
        <v>4</v>
      </c>
      <c r="R3175" s="65" t="str">
        <f t="shared" si="12"/>
        <v>18.474.175/0001-04</v>
      </c>
      <c r="S3175" s="84"/>
      <c r="T3175" s="84" t="str">
        <f t="shared" si="10"/>
        <v/>
      </c>
      <c r="U3175" s="84" t="str">
        <f t="shared" si="11"/>
        <v/>
      </c>
      <c r="V3175" s="65" t="str">
        <f t="shared" si="5"/>
        <v/>
      </c>
      <c r="W3175" s="84"/>
      <c r="X3175" s="84"/>
      <c r="Y3175" s="85"/>
      <c r="Z3175" s="85"/>
      <c r="AA3175" s="65" t="str">
        <f t="shared" si="6"/>
        <v/>
      </c>
      <c r="AB3175" s="65" t="str">
        <f t="shared" si="7"/>
        <v/>
      </c>
      <c r="AC3175" s="86"/>
      <c r="AD3175" s="87" t="str">
        <f t="shared" si="8"/>
        <v/>
      </c>
      <c r="AE3175" s="84"/>
      <c r="AF3175" s="86">
        <f>IF(AC3175&gt;0,AC3175,'⚙️ Config'!$B$10)</f>
        <v>0.0075</v>
      </c>
      <c r="AG3175" s="88">
        <f t="shared" si="9"/>
        <v>12675.954</v>
      </c>
      <c r="AH3175" s="88">
        <f>AG3175*'⚙️ Config'!$B$11</f>
        <v>63379.77</v>
      </c>
      <c r="AI3175" s="88">
        <f>AH3175*'⚙️ Config'!$B$12</f>
        <v>19013.931</v>
      </c>
      <c r="AJ3175" s="64"/>
      <c r="AK3175" s="84"/>
      <c r="AL3175" s="84"/>
      <c r="AM3175" s="84"/>
      <c r="AN3175" s="84"/>
      <c r="AO3175" s="84"/>
      <c r="AP3175" s="84"/>
      <c r="AQ3175" s="84"/>
    </row>
    <row r="3176" ht="15.0" customHeight="1">
      <c r="A3176" s="93">
        <v>3173.0</v>
      </c>
      <c r="B3176" s="94" t="s">
        <v>6781</v>
      </c>
      <c r="C3176" s="93" t="s">
        <v>141</v>
      </c>
      <c r="D3176" s="93" t="s">
        <v>6782</v>
      </c>
      <c r="E3176" s="95">
        <v>36.32</v>
      </c>
      <c r="F3176" s="93" t="s">
        <v>85</v>
      </c>
      <c r="G3176" s="93" t="s">
        <v>606</v>
      </c>
      <c r="H3176" s="96">
        <v>1686393.03</v>
      </c>
      <c r="I3176" s="93">
        <v>1.0</v>
      </c>
      <c r="J3176" s="97">
        <v>3.8</v>
      </c>
      <c r="K3176" s="94">
        <v>2022.0</v>
      </c>
      <c r="L3176" s="93" t="s">
        <v>448</v>
      </c>
      <c r="M3176" s="93">
        <v>2022.0</v>
      </c>
      <c r="N3176" s="93" t="s">
        <v>161</v>
      </c>
      <c r="O3176" s="65" t="str">
        <f t="shared" si="1"/>
        <v>490733310001</v>
      </c>
      <c r="P3176" s="65">
        <f t="shared" si="2"/>
        <v>4</v>
      </c>
      <c r="Q3176" s="65">
        <f t="shared" si="3"/>
        <v>0</v>
      </c>
      <c r="R3176" s="65" t="str">
        <f t="shared" si="12"/>
        <v>49.073.331/0001-40</v>
      </c>
      <c r="S3176" s="84"/>
      <c r="T3176" s="84" t="str">
        <f t="shared" si="10"/>
        <v/>
      </c>
      <c r="U3176" s="84" t="str">
        <f t="shared" si="11"/>
        <v/>
      </c>
      <c r="V3176" s="65" t="str">
        <f t="shared" si="5"/>
        <v/>
      </c>
      <c r="W3176" s="84"/>
      <c r="X3176" s="84"/>
      <c r="Y3176" s="85"/>
      <c r="Z3176" s="85"/>
      <c r="AA3176" s="65" t="str">
        <f t="shared" si="6"/>
        <v/>
      </c>
      <c r="AB3176" s="65" t="str">
        <f t="shared" si="7"/>
        <v/>
      </c>
      <c r="AC3176" s="86"/>
      <c r="AD3176" s="87" t="str">
        <f t="shared" si="8"/>
        <v/>
      </c>
      <c r="AE3176" s="84"/>
      <c r="AF3176" s="86">
        <f>IF(AC3176&gt;0,AC3176,'⚙️ Config'!$B$10)</f>
        <v>0.0075</v>
      </c>
      <c r="AG3176" s="88">
        <f t="shared" si="9"/>
        <v>12647.94773</v>
      </c>
      <c r="AH3176" s="88">
        <f>AG3176*'⚙️ Config'!$B$11</f>
        <v>63239.73863</v>
      </c>
      <c r="AI3176" s="88">
        <f>AH3176*'⚙️ Config'!$B$12</f>
        <v>18971.92159</v>
      </c>
      <c r="AJ3176" s="64"/>
      <c r="AK3176" s="84"/>
      <c r="AL3176" s="84"/>
      <c r="AM3176" s="84"/>
      <c r="AN3176" s="84"/>
      <c r="AO3176" s="84"/>
      <c r="AP3176" s="84"/>
      <c r="AQ3176" s="84"/>
    </row>
    <row r="3177" ht="15.0" customHeight="1">
      <c r="A3177" s="93">
        <v>3174.0</v>
      </c>
      <c r="B3177" s="94" t="s">
        <v>6783</v>
      </c>
      <c r="C3177" s="93" t="s">
        <v>141</v>
      </c>
      <c r="D3177" s="93" t="s">
        <v>6784</v>
      </c>
      <c r="E3177" s="95">
        <v>40.63</v>
      </c>
      <c r="F3177" s="93" t="s">
        <v>85</v>
      </c>
      <c r="G3177" s="93" t="s">
        <v>606</v>
      </c>
      <c r="H3177" s="96">
        <v>1684280.09</v>
      </c>
      <c r="I3177" s="93">
        <v>1.0</v>
      </c>
      <c r="J3177" s="97">
        <v>2.9</v>
      </c>
      <c r="K3177" s="94">
        <v>2023.0</v>
      </c>
      <c r="L3177" s="93" t="s">
        <v>630</v>
      </c>
      <c r="M3177" s="93">
        <v>2023.0</v>
      </c>
      <c r="N3177" s="93" t="s">
        <v>145</v>
      </c>
      <c r="O3177" s="65" t="str">
        <f t="shared" si="1"/>
        <v>445228460001</v>
      </c>
      <c r="P3177" s="65">
        <f t="shared" si="2"/>
        <v>6</v>
      </c>
      <c r="Q3177" s="65">
        <f t="shared" si="3"/>
        <v>7</v>
      </c>
      <c r="R3177" s="65" t="str">
        <f t="shared" si="12"/>
        <v>44.522.846/0001-67</v>
      </c>
      <c r="S3177" s="84"/>
      <c r="T3177" s="84" t="str">
        <f t="shared" si="10"/>
        <v/>
      </c>
      <c r="U3177" s="84" t="str">
        <f t="shared" si="11"/>
        <v/>
      </c>
      <c r="V3177" s="65" t="str">
        <f t="shared" si="5"/>
        <v/>
      </c>
      <c r="W3177" s="84"/>
      <c r="X3177" s="84"/>
      <c r="Y3177" s="85"/>
      <c r="Z3177" s="85"/>
      <c r="AA3177" s="65" t="str">
        <f t="shared" si="6"/>
        <v/>
      </c>
      <c r="AB3177" s="65" t="str">
        <f t="shared" si="7"/>
        <v/>
      </c>
      <c r="AC3177" s="86"/>
      <c r="AD3177" s="87" t="str">
        <f t="shared" si="8"/>
        <v/>
      </c>
      <c r="AE3177" s="84"/>
      <c r="AF3177" s="86">
        <f>IF(AC3177&gt;0,AC3177,'⚙️ Config'!$B$10)</f>
        <v>0.0075</v>
      </c>
      <c r="AG3177" s="88">
        <f t="shared" si="9"/>
        <v>12632.10068</v>
      </c>
      <c r="AH3177" s="88">
        <f>AG3177*'⚙️ Config'!$B$11</f>
        <v>63160.50338</v>
      </c>
      <c r="AI3177" s="88">
        <f>AH3177*'⚙️ Config'!$B$12</f>
        <v>18948.15101</v>
      </c>
      <c r="AJ3177" s="64"/>
      <c r="AK3177" s="84"/>
      <c r="AL3177" s="84"/>
      <c r="AM3177" s="84"/>
      <c r="AN3177" s="84"/>
      <c r="AO3177" s="84"/>
      <c r="AP3177" s="84"/>
      <c r="AQ3177" s="84"/>
    </row>
    <row r="3178" ht="15.0" customHeight="1">
      <c r="A3178" s="93">
        <v>3175.0</v>
      </c>
      <c r="B3178" s="94" t="s">
        <v>6785</v>
      </c>
      <c r="C3178" s="93" t="s">
        <v>141</v>
      </c>
      <c r="D3178" s="93" t="s">
        <v>6786</v>
      </c>
      <c r="E3178" s="95">
        <v>35.95</v>
      </c>
      <c r="F3178" s="93" t="s">
        <v>85</v>
      </c>
      <c r="G3178" s="93" t="s">
        <v>606</v>
      </c>
      <c r="H3178" s="96">
        <v>1679614.27</v>
      </c>
      <c r="I3178" s="93">
        <v>1.0</v>
      </c>
      <c r="J3178" s="97">
        <v>3.9</v>
      </c>
      <c r="K3178" s="94">
        <v>2022.0</v>
      </c>
      <c r="L3178" s="93" t="s">
        <v>630</v>
      </c>
      <c r="M3178" s="93">
        <v>2022.0</v>
      </c>
      <c r="N3178" s="93" t="s">
        <v>145</v>
      </c>
      <c r="O3178" s="65" t="str">
        <f t="shared" si="1"/>
        <v>185789660001</v>
      </c>
      <c r="P3178" s="65">
        <f t="shared" si="2"/>
        <v>7</v>
      </c>
      <c r="Q3178" s="65">
        <f t="shared" si="3"/>
        <v>6</v>
      </c>
      <c r="R3178" s="65" t="str">
        <f t="shared" si="12"/>
        <v>18.578.966/0001-76</v>
      </c>
      <c r="S3178" s="84"/>
      <c r="T3178" s="84" t="str">
        <f t="shared" si="10"/>
        <v/>
      </c>
      <c r="U3178" s="84" t="str">
        <f t="shared" si="11"/>
        <v/>
      </c>
      <c r="V3178" s="65" t="str">
        <f t="shared" si="5"/>
        <v/>
      </c>
      <c r="W3178" s="84"/>
      <c r="X3178" s="84"/>
      <c r="Y3178" s="85"/>
      <c r="Z3178" s="85"/>
      <c r="AA3178" s="65" t="str">
        <f t="shared" si="6"/>
        <v/>
      </c>
      <c r="AB3178" s="65" t="str">
        <f t="shared" si="7"/>
        <v/>
      </c>
      <c r="AC3178" s="86"/>
      <c r="AD3178" s="87" t="str">
        <f t="shared" si="8"/>
        <v/>
      </c>
      <c r="AE3178" s="84"/>
      <c r="AF3178" s="86">
        <f>IF(AC3178&gt;0,AC3178,'⚙️ Config'!$B$10)</f>
        <v>0.0075</v>
      </c>
      <c r="AG3178" s="88">
        <f t="shared" si="9"/>
        <v>12597.10703</v>
      </c>
      <c r="AH3178" s="88">
        <f>AG3178*'⚙️ Config'!$B$11</f>
        <v>62985.53513</v>
      </c>
      <c r="AI3178" s="88">
        <f>AH3178*'⚙️ Config'!$B$12</f>
        <v>18895.66054</v>
      </c>
      <c r="AJ3178" s="64"/>
      <c r="AK3178" s="84"/>
      <c r="AL3178" s="84"/>
      <c r="AM3178" s="84"/>
      <c r="AN3178" s="84"/>
      <c r="AO3178" s="84"/>
      <c r="AP3178" s="84"/>
      <c r="AQ3178" s="84"/>
    </row>
    <row r="3179" ht="15.0" customHeight="1">
      <c r="A3179" s="93">
        <v>3176.0</v>
      </c>
      <c r="B3179" s="94" t="s">
        <v>6787</v>
      </c>
      <c r="C3179" s="93" t="s">
        <v>141</v>
      </c>
      <c r="D3179" s="93" t="s">
        <v>6788</v>
      </c>
      <c r="E3179" s="95">
        <v>40.04</v>
      </c>
      <c r="F3179" s="93" t="s">
        <v>85</v>
      </c>
      <c r="G3179" s="93" t="s">
        <v>606</v>
      </c>
      <c r="H3179" s="96">
        <v>1670912.12</v>
      </c>
      <c r="I3179" s="93">
        <v>1.0</v>
      </c>
      <c r="J3179" s="97">
        <v>3.5</v>
      </c>
      <c r="K3179" s="94">
        <v>2023.0</v>
      </c>
      <c r="L3179" s="93" t="s">
        <v>4450</v>
      </c>
      <c r="M3179" s="93">
        <v>2022.0</v>
      </c>
      <c r="N3179" s="93" t="s">
        <v>723</v>
      </c>
      <c r="O3179" s="65" t="str">
        <f t="shared" si="1"/>
        <v>014559290001</v>
      </c>
      <c r="P3179" s="65">
        <f t="shared" si="2"/>
        <v>7</v>
      </c>
      <c r="Q3179" s="65">
        <f t="shared" si="3"/>
        <v>8</v>
      </c>
      <c r="R3179" s="65" t="str">
        <f t="shared" si="12"/>
        <v>01.455.929/0001-78</v>
      </c>
      <c r="S3179" s="84"/>
      <c r="T3179" s="84" t="str">
        <f t="shared" si="10"/>
        <v/>
      </c>
      <c r="U3179" s="84" t="str">
        <f t="shared" si="11"/>
        <v/>
      </c>
      <c r="V3179" s="65" t="str">
        <f t="shared" si="5"/>
        <v/>
      </c>
      <c r="W3179" s="84"/>
      <c r="X3179" s="84"/>
      <c r="Y3179" s="85"/>
      <c r="Z3179" s="85"/>
      <c r="AA3179" s="65" t="str">
        <f t="shared" si="6"/>
        <v/>
      </c>
      <c r="AB3179" s="65" t="str">
        <f t="shared" si="7"/>
        <v/>
      </c>
      <c r="AC3179" s="86"/>
      <c r="AD3179" s="87" t="str">
        <f t="shared" si="8"/>
        <v/>
      </c>
      <c r="AE3179" s="84"/>
      <c r="AF3179" s="86">
        <f>IF(AC3179&gt;0,AC3179,'⚙️ Config'!$B$10)</f>
        <v>0.0075</v>
      </c>
      <c r="AG3179" s="88">
        <f t="shared" si="9"/>
        <v>12531.8409</v>
      </c>
      <c r="AH3179" s="88">
        <f>AG3179*'⚙️ Config'!$B$11</f>
        <v>62659.2045</v>
      </c>
      <c r="AI3179" s="88">
        <f>AH3179*'⚙️ Config'!$B$12</f>
        <v>18797.76135</v>
      </c>
      <c r="AJ3179" s="64"/>
      <c r="AK3179" s="84"/>
      <c r="AL3179" s="84"/>
      <c r="AM3179" s="84"/>
      <c r="AN3179" s="84"/>
      <c r="AO3179" s="84"/>
      <c r="AP3179" s="84"/>
      <c r="AQ3179" s="84"/>
    </row>
    <row r="3180" ht="15.0" customHeight="1">
      <c r="A3180" s="93">
        <v>3177.0</v>
      </c>
      <c r="B3180" s="94" t="s">
        <v>6789</v>
      </c>
      <c r="C3180" s="93" t="s">
        <v>141</v>
      </c>
      <c r="D3180" s="93" t="s">
        <v>6790</v>
      </c>
      <c r="E3180" s="95">
        <v>39.49</v>
      </c>
      <c r="F3180" s="93" t="s">
        <v>85</v>
      </c>
      <c r="G3180" s="93" t="s">
        <v>606</v>
      </c>
      <c r="H3180" s="96">
        <v>1670905.0</v>
      </c>
      <c r="I3180" s="93">
        <v>1.0</v>
      </c>
      <c r="J3180" s="97">
        <v>3.1</v>
      </c>
      <c r="K3180" s="94">
        <v>2023.0</v>
      </c>
      <c r="L3180" s="93" t="s">
        <v>630</v>
      </c>
      <c r="M3180" s="93">
        <v>2023.0</v>
      </c>
      <c r="N3180" s="93" t="s">
        <v>161</v>
      </c>
      <c r="O3180" s="65" t="str">
        <f t="shared" si="1"/>
        <v>255322460001</v>
      </c>
      <c r="P3180" s="65">
        <f t="shared" si="2"/>
        <v>3</v>
      </c>
      <c r="Q3180" s="65">
        <f t="shared" si="3"/>
        <v>5</v>
      </c>
      <c r="R3180" s="65" t="str">
        <f t="shared" si="12"/>
        <v>25.532.246/0001-35</v>
      </c>
      <c r="S3180" s="84"/>
      <c r="T3180" s="84" t="str">
        <f t="shared" si="10"/>
        <v/>
      </c>
      <c r="U3180" s="84" t="str">
        <f t="shared" si="11"/>
        <v/>
      </c>
      <c r="V3180" s="65" t="str">
        <f t="shared" si="5"/>
        <v/>
      </c>
      <c r="W3180" s="84"/>
      <c r="X3180" s="84"/>
      <c r="Y3180" s="85"/>
      <c r="Z3180" s="85"/>
      <c r="AA3180" s="65" t="str">
        <f t="shared" si="6"/>
        <v/>
      </c>
      <c r="AB3180" s="65" t="str">
        <f t="shared" si="7"/>
        <v/>
      </c>
      <c r="AC3180" s="86"/>
      <c r="AD3180" s="87" t="str">
        <f t="shared" si="8"/>
        <v/>
      </c>
      <c r="AE3180" s="84"/>
      <c r="AF3180" s="86">
        <f>IF(AC3180&gt;0,AC3180,'⚙️ Config'!$B$10)</f>
        <v>0.0075</v>
      </c>
      <c r="AG3180" s="88">
        <f t="shared" si="9"/>
        <v>12531.7875</v>
      </c>
      <c r="AH3180" s="88">
        <f>AG3180*'⚙️ Config'!$B$11</f>
        <v>62658.9375</v>
      </c>
      <c r="AI3180" s="88">
        <f>AH3180*'⚙️ Config'!$B$12</f>
        <v>18797.68125</v>
      </c>
      <c r="AJ3180" s="64"/>
      <c r="AK3180" s="84"/>
      <c r="AL3180" s="84"/>
      <c r="AM3180" s="84"/>
      <c r="AN3180" s="84"/>
      <c r="AO3180" s="84"/>
      <c r="AP3180" s="84"/>
      <c r="AQ3180" s="84"/>
    </row>
    <row r="3181" ht="15.0" customHeight="1">
      <c r="A3181" s="93">
        <v>3178.0</v>
      </c>
      <c r="B3181" s="94" t="s">
        <v>6791</v>
      </c>
      <c r="C3181" s="93" t="s">
        <v>141</v>
      </c>
      <c r="D3181" s="93" t="s">
        <v>6792</v>
      </c>
      <c r="E3181" s="95">
        <v>41.26</v>
      </c>
      <c r="F3181" s="93" t="s">
        <v>85</v>
      </c>
      <c r="G3181" s="93" t="s">
        <v>606</v>
      </c>
      <c r="H3181" s="96">
        <v>1670114.56</v>
      </c>
      <c r="I3181" s="93">
        <v>1.0</v>
      </c>
      <c r="J3181" s="97">
        <v>2.8</v>
      </c>
      <c r="K3181" s="94">
        <v>2023.0</v>
      </c>
      <c r="L3181" s="93" t="s">
        <v>202</v>
      </c>
      <c r="M3181" s="93">
        <v>2023.0</v>
      </c>
      <c r="N3181" s="93" t="s">
        <v>145</v>
      </c>
      <c r="O3181" s="65" t="str">
        <f t="shared" si="1"/>
        <v>902961610001</v>
      </c>
      <c r="P3181" s="65">
        <f t="shared" si="2"/>
        <v>6</v>
      </c>
      <c r="Q3181" s="65">
        <f t="shared" si="3"/>
        <v>7</v>
      </c>
      <c r="R3181" s="65" t="str">
        <f t="shared" si="12"/>
        <v>90.296.161/0001-67</v>
      </c>
      <c r="S3181" s="84"/>
      <c r="T3181" s="84" t="str">
        <f t="shared" si="10"/>
        <v/>
      </c>
      <c r="U3181" s="84" t="str">
        <f t="shared" si="11"/>
        <v/>
      </c>
      <c r="V3181" s="65" t="str">
        <f t="shared" si="5"/>
        <v/>
      </c>
      <c r="W3181" s="84"/>
      <c r="X3181" s="84"/>
      <c r="Y3181" s="85"/>
      <c r="Z3181" s="85"/>
      <c r="AA3181" s="65" t="str">
        <f t="shared" si="6"/>
        <v/>
      </c>
      <c r="AB3181" s="65" t="str">
        <f t="shared" si="7"/>
        <v/>
      </c>
      <c r="AC3181" s="86"/>
      <c r="AD3181" s="87" t="str">
        <f t="shared" si="8"/>
        <v/>
      </c>
      <c r="AE3181" s="84"/>
      <c r="AF3181" s="86">
        <f>IF(AC3181&gt;0,AC3181,'⚙️ Config'!$B$10)</f>
        <v>0.0075</v>
      </c>
      <c r="AG3181" s="88">
        <f t="shared" si="9"/>
        <v>12525.8592</v>
      </c>
      <c r="AH3181" s="88">
        <f>AG3181*'⚙️ Config'!$B$11</f>
        <v>62629.296</v>
      </c>
      <c r="AI3181" s="88">
        <f>AH3181*'⚙️ Config'!$B$12</f>
        <v>18788.7888</v>
      </c>
      <c r="AJ3181" s="64"/>
      <c r="AK3181" s="84"/>
      <c r="AL3181" s="84"/>
      <c r="AM3181" s="84"/>
      <c r="AN3181" s="84"/>
      <c r="AO3181" s="84"/>
      <c r="AP3181" s="84"/>
      <c r="AQ3181" s="84"/>
    </row>
    <row r="3182" ht="15.0" customHeight="1">
      <c r="A3182" s="93">
        <v>3179.0</v>
      </c>
      <c r="B3182" s="94" t="s">
        <v>6793</v>
      </c>
      <c r="C3182" s="93" t="s">
        <v>141</v>
      </c>
      <c r="D3182" s="93" t="s">
        <v>6794</v>
      </c>
      <c r="E3182" s="95">
        <v>41.92</v>
      </c>
      <c r="F3182" s="93" t="s">
        <v>85</v>
      </c>
      <c r="G3182" s="93" t="s">
        <v>606</v>
      </c>
      <c r="H3182" s="96">
        <v>1667639.4</v>
      </c>
      <c r="I3182" s="93">
        <v>1.0</v>
      </c>
      <c r="J3182" s="97">
        <v>2.7</v>
      </c>
      <c r="K3182" s="94">
        <v>2023.0</v>
      </c>
      <c r="L3182" s="93" t="s">
        <v>202</v>
      </c>
      <c r="M3182" s="93">
        <v>2023.0</v>
      </c>
      <c r="N3182" s="93" t="s">
        <v>161</v>
      </c>
      <c r="O3182" s="65" t="str">
        <f t="shared" si="1"/>
        <v>742592350001</v>
      </c>
      <c r="P3182" s="65">
        <f t="shared" si="2"/>
        <v>3</v>
      </c>
      <c r="Q3182" s="65">
        <f t="shared" si="3"/>
        <v>9</v>
      </c>
      <c r="R3182" s="65" t="str">
        <f t="shared" si="12"/>
        <v>74.259.235/0001-39</v>
      </c>
      <c r="S3182" s="84"/>
      <c r="T3182" s="84" t="str">
        <f t="shared" si="10"/>
        <v/>
      </c>
      <c r="U3182" s="84" t="str">
        <f t="shared" si="11"/>
        <v/>
      </c>
      <c r="V3182" s="65" t="str">
        <f t="shared" si="5"/>
        <v/>
      </c>
      <c r="W3182" s="84"/>
      <c r="X3182" s="84"/>
      <c r="Y3182" s="85"/>
      <c r="Z3182" s="85"/>
      <c r="AA3182" s="65" t="str">
        <f t="shared" si="6"/>
        <v/>
      </c>
      <c r="AB3182" s="65" t="str">
        <f t="shared" si="7"/>
        <v/>
      </c>
      <c r="AC3182" s="86"/>
      <c r="AD3182" s="87" t="str">
        <f t="shared" si="8"/>
        <v/>
      </c>
      <c r="AE3182" s="84"/>
      <c r="AF3182" s="86">
        <f>IF(AC3182&gt;0,AC3182,'⚙️ Config'!$B$10)</f>
        <v>0.0075</v>
      </c>
      <c r="AG3182" s="88">
        <f t="shared" si="9"/>
        <v>12507.2955</v>
      </c>
      <c r="AH3182" s="88">
        <f>AG3182*'⚙️ Config'!$B$11</f>
        <v>62536.4775</v>
      </c>
      <c r="AI3182" s="88">
        <f>AH3182*'⚙️ Config'!$B$12</f>
        <v>18760.94325</v>
      </c>
      <c r="AJ3182" s="64"/>
      <c r="AK3182" s="84"/>
      <c r="AL3182" s="84"/>
      <c r="AM3182" s="84"/>
      <c r="AN3182" s="84"/>
      <c r="AO3182" s="84"/>
      <c r="AP3182" s="84"/>
      <c r="AQ3182" s="84"/>
    </row>
    <row r="3183" ht="15.0" customHeight="1">
      <c r="A3183" s="93">
        <v>3180.0</v>
      </c>
      <c r="B3183" s="94" t="s">
        <v>6795</v>
      </c>
      <c r="C3183" s="93" t="s">
        <v>141</v>
      </c>
      <c r="D3183" s="93" t="s">
        <v>6796</v>
      </c>
      <c r="E3183" s="95">
        <v>40.63</v>
      </c>
      <c r="F3183" s="93" t="s">
        <v>85</v>
      </c>
      <c r="G3183" s="93" t="s">
        <v>606</v>
      </c>
      <c r="H3183" s="96">
        <v>1662954.13</v>
      </c>
      <c r="I3183" s="93">
        <v>1.0</v>
      </c>
      <c r="J3183" s="97">
        <v>2.9</v>
      </c>
      <c r="K3183" s="94">
        <v>2023.0</v>
      </c>
      <c r="L3183" s="93" t="s">
        <v>448</v>
      </c>
      <c r="M3183" s="93">
        <v>2023.0</v>
      </c>
      <c r="N3183" s="93" t="s">
        <v>161</v>
      </c>
      <c r="O3183" s="65" t="str">
        <f t="shared" si="1"/>
        <v>470072570001</v>
      </c>
      <c r="P3183" s="65">
        <f t="shared" si="2"/>
        <v>3</v>
      </c>
      <c r="Q3183" s="65">
        <f t="shared" si="3"/>
        <v>9</v>
      </c>
      <c r="R3183" s="65" t="str">
        <f t="shared" si="12"/>
        <v>47.007.257/0001-39</v>
      </c>
      <c r="S3183" s="84"/>
      <c r="T3183" s="84" t="str">
        <f t="shared" si="10"/>
        <v/>
      </c>
      <c r="U3183" s="84" t="str">
        <f t="shared" si="11"/>
        <v/>
      </c>
      <c r="V3183" s="65" t="str">
        <f t="shared" si="5"/>
        <v/>
      </c>
      <c r="W3183" s="84"/>
      <c r="X3183" s="84"/>
      <c r="Y3183" s="85"/>
      <c r="Z3183" s="85"/>
      <c r="AA3183" s="65" t="str">
        <f t="shared" si="6"/>
        <v/>
      </c>
      <c r="AB3183" s="65" t="str">
        <f t="shared" si="7"/>
        <v/>
      </c>
      <c r="AC3183" s="86"/>
      <c r="AD3183" s="87" t="str">
        <f t="shared" si="8"/>
        <v/>
      </c>
      <c r="AE3183" s="84"/>
      <c r="AF3183" s="86">
        <f>IF(AC3183&gt;0,AC3183,'⚙️ Config'!$B$10)</f>
        <v>0.0075</v>
      </c>
      <c r="AG3183" s="88">
        <f t="shared" si="9"/>
        <v>12472.15598</v>
      </c>
      <c r="AH3183" s="88">
        <f>AG3183*'⚙️ Config'!$B$11</f>
        <v>62360.77988</v>
      </c>
      <c r="AI3183" s="88">
        <f>AH3183*'⚙️ Config'!$B$12</f>
        <v>18708.23396</v>
      </c>
      <c r="AJ3183" s="64"/>
      <c r="AK3183" s="84"/>
      <c r="AL3183" s="84"/>
      <c r="AM3183" s="84"/>
      <c r="AN3183" s="84"/>
      <c r="AO3183" s="84"/>
      <c r="AP3183" s="84"/>
      <c r="AQ3183" s="84"/>
    </row>
    <row r="3184" ht="15.0" customHeight="1">
      <c r="A3184" s="93">
        <v>3181.0</v>
      </c>
      <c r="B3184" s="94" t="s">
        <v>6797</v>
      </c>
      <c r="C3184" s="93" t="s">
        <v>141</v>
      </c>
      <c r="D3184" s="93" t="s">
        <v>6798</v>
      </c>
      <c r="E3184" s="95">
        <v>35.95</v>
      </c>
      <c r="F3184" s="93" t="s">
        <v>85</v>
      </c>
      <c r="G3184" s="93" t="s">
        <v>606</v>
      </c>
      <c r="H3184" s="96">
        <v>1661516.42</v>
      </c>
      <c r="I3184" s="93">
        <v>1.0</v>
      </c>
      <c r="J3184" s="97">
        <v>3.9</v>
      </c>
      <c r="K3184" s="94">
        <v>2022.0</v>
      </c>
      <c r="L3184" s="93" t="s">
        <v>630</v>
      </c>
      <c r="M3184" s="93">
        <v>2022.0</v>
      </c>
      <c r="N3184" s="93" t="s">
        <v>145</v>
      </c>
      <c r="O3184" s="65" t="str">
        <f t="shared" si="1"/>
        <v>105793640001</v>
      </c>
      <c r="P3184" s="65">
        <f t="shared" si="2"/>
        <v>2</v>
      </c>
      <c r="Q3184" s="65">
        <f t="shared" si="3"/>
        <v>1</v>
      </c>
      <c r="R3184" s="65" t="str">
        <f t="shared" si="12"/>
        <v>10.579.364/0001-21</v>
      </c>
      <c r="S3184" s="84"/>
      <c r="T3184" s="84" t="str">
        <f t="shared" si="10"/>
        <v/>
      </c>
      <c r="U3184" s="84" t="str">
        <f t="shared" si="11"/>
        <v/>
      </c>
      <c r="V3184" s="65" t="str">
        <f t="shared" si="5"/>
        <v/>
      </c>
      <c r="W3184" s="84"/>
      <c r="X3184" s="84"/>
      <c r="Y3184" s="85"/>
      <c r="Z3184" s="85"/>
      <c r="AA3184" s="65" t="str">
        <f t="shared" si="6"/>
        <v/>
      </c>
      <c r="AB3184" s="65" t="str">
        <f t="shared" si="7"/>
        <v/>
      </c>
      <c r="AC3184" s="86"/>
      <c r="AD3184" s="87" t="str">
        <f t="shared" si="8"/>
        <v/>
      </c>
      <c r="AE3184" s="84"/>
      <c r="AF3184" s="86">
        <f>IF(AC3184&gt;0,AC3184,'⚙️ Config'!$B$10)</f>
        <v>0.0075</v>
      </c>
      <c r="AG3184" s="88">
        <f t="shared" si="9"/>
        <v>12461.37315</v>
      </c>
      <c r="AH3184" s="88">
        <f>AG3184*'⚙️ Config'!$B$11</f>
        <v>62306.86575</v>
      </c>
      <c r="AI3184" s="88">
        <f>AH3184*'⚙️ Config'!$B$12</f>
        <v>18692.05973</v>
      </c>
      <c r="AJ3184" s="64"/>
      <c r="AK3184" s="84"/>
      <c r="AL3184" s="84"/>
      <c r="AM3184" s="84"/>
      <c r="AN3184" s="84"/>
      <c r="AO3184" s="84"/>
      <c r="AP3184" s="84"/>
      <c r="AQ3184" s="84"/>
    </row>
    <row r="3185" ht="15.0" customHeight="1">
      <c r="A3185" s="93">
        <v>3182.0</v>
      </c>
      <c r="B3185" s="94" t="s">
        <v>6799</v>
      </c>
      <c r="C3185" s="93" t="s">
        <v>141</v>
      </c>
      <c r="D3185" s="93" t="s">
        <v>6800</v>
      </c>
      <c r="E3185" s="95">
        <v>36.71</v>
      </c>
      <c r="F3185" s="93" t="s">
        <v>85</v>
      </c>
      <c r="G3185" s="93" t="s">
        <v>606</v>
      </c>
      <c r="H3185" s="96">
        <v>1659962.54</v>
      </c>
      <c r="I3185" s="93">
        <v>1.0</v>
      </c>
      <c r="J3185" s="97">
        <v>3.7</v>
      </c>
      <c r="K3185" s="94">
        <v>2022.0</v>
      </c>
      <c r="L3185" s="93" t="s">
        <v>630</v>
      </c>
      <c r="M3185" s="93">
        <v>2022.0</v>
      </c>
      <c r="N3185" s="93" t="s">
        <v>145</v>
      </c>
      <c r="O3185" s="65" t="str">
        <f t="shared" si="1"/>
        <v>388168150001</v>
      </c>
      <c r="P3185" s="65">
        <f t="shared" si="2"/>
        <v>1</v>
      </c>
      <c r="Q3185" s="65">
        <f t="shared" si="3"/>
        <v>6</v>
      </c>
      <c r="R3185" s="65" t="str">
        <f t="shared" si="12"/>
        <v>38.816.815/0001-16</v>
      </c>
      <c r="S3185" s="84"/>
      <c r="T3185" s="84" t="str">
        <f t="shared" si="10"/>
        <v/>
      </c>
      <c r="U3185" s="84" t="str">
        <f t="shared" si="11"/>
        <v/>
      </c>
      <c r="V3185" s="65" t="str">
        <f t="shared" si="5"/>
        <v/>
      </c>
      <c r="W3185" s="84"/>
      <c r="X3185" s="84"/>
      <c r="Y3185" s="85"/>
      <c r="Z3185" s="85"/>
      <c r="AA3185" s="65" t="str">
        <f t="shared" si="6"/>
        <v/>
      </c>
      <c r="AB3185" s="65" t="str">
        <f t="shared" si="7"/>
        <v/>
      </c>
      <c r="AC3185" s="86"/>
      <c r="AD3185" s="87" t="str">
        <f t="shared" si="8"/>
        <v/>
      </c>
      <c r="AE3185" s="84"/>
      <c r="AF3185" s="86">
        <f>IF(AC3185&gt;0,AC3185,'⚙️ Config'!$B$10)</f>
        <v>0.0075</v>
      </c>
      <c r="AG3185" s="88">
        <f t="shared" si="9"/>
        <v>12449.71905</v>
      </c>
      <c r="AH3185" s="88">
        <f>AG3185*'⚙️ Config'!$B$11</f>
        <v>62248.59525</v>
      </c>
      <c r="AI3185" s="88">
        <f>AH3185*'⚙️ Config'!$B$12</f>
        <v>18674.57858</v>
      </c>
      <c r="AJ3185" s="64"/>
      <c r="AK3185" s="84"/>
      <c r="AL3185" s="84"/>
      <c r="AM3185" s="84"/>
      <c r="AN3185" s="84"/>
      <c r="AO3185" s="84"/>
      <c r="AP3185" s="84"/>
      <c r="AQ3185" s="84"/>
    </row>
    <row r="3186" ht="15.0" customHeight="1">
      <c r="A3186" s="93">
        <v>3183.0</v>
      </c>
      <c r="B3186" s="94" t="s">
        <v>6801</v>
      </c>
      <c r="C3186" s="93" t="s">
        <v>141</v>
      </c>
      <c r="D3186" s="93" t="s">
        <v>6802</v>
      </c>
      <c r="E3186" s="95">
        <v>38.47</v>
      </c>
      <c r="F3186" s="93" t="s">
        <v>85</v>
      </c>
      <c r="G3186" s="93" t="s">
        <v>606</v>
      </c>
      <c r="H3186" s="96">
        <v>1657661.29</v>
      </c>
      <c r="I3186" s="93">
        <v>1.0</v>
      </c>
      <c r="J3186" s="97">
        <v>3.3</v>
      </c>
      <c r="K3186" s="94">
        <v>2022.0</v>
      </c>
      <c r="L3186" s="93" t="s">
        <v>448</v>
      </c>
      <c r="M3186" s="93">
        <v>2022.0</v>
      </c>
      <c r="N3186" s="93" t="s">
        <v>342</v>
      </c>
      <c r="O3186" s="65" t="str">
        <f t="shared" si="1"/>
        <v>075624590001</v>
      </c>
      <c r="P3186" s="65">
        <f t="shared" si="2"/>
        <v>2</v>
      </c>
      <c r="Q3186" s="65">
        <f t="shared" si="3"/>
        <v>8</v>
      </c>
      <c r="R3186" s="65" t="str">
        <f t="shared" si="12"/>
        <v>07.562.459/0001-28</v>
      </c>
      <c r="S3186" s="84"/>
      <c r="T3186" s="84" t="str">
        <f t="shared" si="10"/>
        <v/>
      </c>
      <c r="U3186" s="84" t="str">
        <f t="shared" si="11"/>
        <v/>
      </c>
      <c r="V3186" s="65" t="str">
        <f t="shared" si="5"/>
        <v/>
      </c>
      <c r="W3186" s="84"/>
      <c r="X3186" s="84"/>
      <c r="Y3186" s="85"/>
      <c r="Z3186" s="85"/>
      <c r="AA3186" s="65" t="str">
        <f t="shared" si="6"/>
        <v/>
      </c>
      <c r="AB3186" s="65" t="str">
        <f t="shared" si="7"/>
        <v/>
      </c>
      <c r="AC3186" s="86"/>
      <c r="AD3186" s="87" t="str">
        <f t="shared" si="8"/>
        <v/>
      </c>
      <c r="AE3186" s="84"/>
      <c r="AF3186" s="86">
        <f>IF(AC3186&gt;0,AC3186,'⚙️ Config'!$B$10)</f>
        <v>0.0075</v>
      </c>
      <c r="AG3186" s="88">
        <f t="shared" si="9"/>
        <v>12432.45968</v>
      </c>
      <c r="AH3186" s="88">
        <f>AG3186*'⚙️ Config'!$B$11</f>
        <v>62162.29838</v>
      </c>
      <c r="AI3186" s="88">
        <f>AH3186*'⚙️ Config'!$B$12</f>
        <v>18648.68951</v>
      </c>
      <c r="AJ3186" s="64"/>
      <c r="AK3186" s="84"/>
      <c r="AL3186" s="84"/>
      <c r="AM3186" s="84"/>
      <c r="AN3186" s="84"/>
      <c r="AO3186" s="84"/>
      <c r="AP3186" s="84"/>
      <c r="AQ3186" s="84"/>
    </row>
    <row r="3187" ht="15.0" customHeight="1">
      <c r="A3187" s="93">
        <v>3184.0</v>
      </c>
      <c r="B3187" s="94" t="s">
        <v>6803</v>
      </c>
      <c r="C3187" s="93" t="s">
        <v>141</v>
      </c>
      <c r="D3187" s="93" t="s">
        <v>6804</v>
      </c>
      <c r="E3187" s="95">
        <v>38.47</v>
      </c>
      <c r="F3187" s="93" t="s">
        <v>85</v>
      </c>
      <c r="G3187" s="93" t="s">
        <v>606</v>
      </c>
      <c r="H3187" s="96">
        <v>1657415.37</v>
      </c>
      <c r="I3187" s="93">
        <v>1.0</v>
      </c>
      <c r="J3187" s="97">
        <v>3.3</v>
      </c>
      <c r="K3187" s="94">
        <v>2022.0</v>
      </c>
      <c r="L3187" s="93" t="s">
        <v>630</v>
      </c>
      <c r="M3187" s="93">
        <v>2022.0</v>
      </c>
      <c r="N3187" s="93" t="s">
        <v>161</v>
      </c>
      <c r="O3187" s="65" t="str">
        <f t="shared" si="1"/>
        <v>261739840001</v>
      </c>
      <c r="P3187" s="65">
        <f t="shared" si="2"/>
        <v>0</v>
      </c>
      <c r="Q3187" s="65">
        <f t="shared" si="3"/>
        <v>4</v>
      </c>
      <c r="R3187" s="65" t="str">
        <f t="shared" si="12"/>
        <v>26.173.984/0001-04</v>
      </c>
      <c r="S3187" s="84"/>
      <c r="T3187" s="84" t="str">
        <f t="shared" si="10"/>
        <v/>
      </c>
      <c r="U3187" s="84" t="str">
        <f t="shared" si="11"/>
        <v/>
      </c>
      <c r="V3187" s="65" t="str">
        <f t="shared" si="5"/>
        <v/>
      </c>
      <c r="W3187" s="84"/>
      <c r="X3187" s="84"/>
      <c r="Y3187" s="85"/>
      <c r="Z3187" s="85"/>
      <c r="AA3187" s="65" t="str">
        <f t="shared" si="6"/>
        <v/>
      </c>
      <c r="AB3187" s="65" t="str">
        <f t="shared" si="7"/>
        <v/>
      </c>
      <c r="AC3187" s="86"/>
      <c r="AD3187" s="87" t="str">
        <f t="shared" si="8"/>
        <v/>
      </c>
      <c r="AE3187" s="84"/>
      <c r="AF3187" s="86">
        <f>IF(AC3187&gt;0,AC3187,'⚙️ Config'!$B$10)</f>
        <v>0.0075</v>
      </c>
      <c r="AG3187" s="88">
        <f t="shared" si="9"/>
        <v>12430.61528</v>
      </c>
      <c r="AH3187" s="88">
        <f>AG3187*'⚙️ Config'!$B$11</f>
        <v>62153.07638</v>
      </c>
      <c r="AI3187" s="88">
        <f>AH3187*'⚙️ Config'!$B$12</f>
        <v>18645.92291</v>
      </c>
      <c r="AJ3187" s="64"/>
      <c r="AK3187" s="84"/>
      <c r="AL3187" s="84"/>
      <c r="AM3187" s="84"/>
      <c r="AN3187" s="84"/>
      <c r="AO3187" s="84"/>
      <c r="AP3187" s="84"/>
      <c r="AQ3187" s="84"/>
    </row>
    <row r="3188" ht="15.0" customHeight="1">
      <c r="A3188" s="93">
        <v>3185.0</v>
      </c>
      <c r="B3188" s="94" t="s">
        <v>6805</v>
      </c>
      <c r="C3188" s="93" t="s">
        <v>5888</v>
      </c>
      <c r="D3188" s="93" t="s">
        <v>6806</v>
      </c>
      <c r="E3188" s="95">
        <v>36.71</v>
      </c>
      <c r="F3188" s="93" t="s">
        <v>85</v>
      </c>
      <c r="G3188" s="93" t="s">
        <v>606</v>
      </c>
      <c r="H3188" s="96">
        <v>1656227.01</v>
      </c>
      <c r="I3188" s="93">
        <v>1.0</v>
      </c>
      <c r="J3188" s="97">
        <v>3.7</v>
      </c>
      <c r="K3188" s="94">
        <v>2022.0</v>
      </c>
      <c r="L3188" s="93" t="s">
        <v>630</v>
      </c>
      <c r="M3188" s="93">
        <v>2022.0</v>
      </c>
      <c r="N3188" s="93" t="s">
        <v>161</v>
      </c>
      <c r="O3188" s="65" t="str">
        <f t="shared" si="1"/>
        <v>085608850001</v>
      </c>
      <c r="P3188" s="65">
        <f t="shared" si="2"/>
        <v>9</v>
      </c>
      <c r="Q3188" s="65">
        <f t="shared" si="3"/>
        <v>5</v>
      </c>
      <c r="R3188" s="65" t="str">
        <f t="shared" si="12"/>
        <v>08.560.885/0001-95</v>
      </c>
      <c r="S3188" s="84"/>
      <c r="T3188" s="84" t="str">
        <f t="shared" si="10"/>
        <v/>
      </c>
      <c r="U3188" s="84" t="str">
        <f t="shared" si="11"/>
        <v/>
      </c>
      <c r="V3188" s="65" t="str">
        <f t="shared" si="5"/>
        <v/>
      </c>
      <c r="W3188" s="84"/>
      <c r="X3188" s="84"/>
      <c r="Y3188" s="85"/>
      <c r="Z3188" s="85"/>
      <c r="AA3188" s="65" t="str">
        <f t="shared" si="6"/>
        <v/>
      </c>
      <c r="AB3188" s="65" t="str">
        <f t="shared" si="7"/>
        <v/>
      </c>
      <c r="AC3188" s="86"/>
      <c r="AD3188" s="87" t="str">
        <f t="shared" si="8"/>
        <v/>
      </c>
      <c r="AE3188" s="84"/>
      <c r="AF3188" s="86">
        <f>IF(AC3188&gt;0,AC3188,'⚙️ Config'!$B$10)</f>
        <v>0.0075</v>
      </c>
      <c r="AG3188" s="88">
        <f t="shared" si="9"/>
        <v>12421.70258</v>
      </c>
      <c r="AH3188" s="88">
        <f>AG3188*'⚙️ Config'!$B$11</f>
        <v>62108.51288</v>
      </c>
      <c r="AI3188" s="88">
        <f>AH3188*'⚙️ Config'!$B$12</f>
        <v>18632.55386</v>
      </c>
      <c r="AJ3188" s="64"/>
      <c r="AK3188" s="84"/>
      <c r="AL3188" s="84"/>
      <c r="AM3188" s="84"/>
      <c r="AN3188" s="84"/>
      <c r="AO3188" s="84"/>
      <c r="AP3188" s="84"/>
      <c r="AQ3188" s="84"/>
    </row>
    <row r="3189" ht="15.0" customHeight="1">
      <c r="A3189" s="93">
        <v>3186.0</v>
      </c>
      <c r="B3189" s="94" t="s">
        <v>6807</v>
      </c>
      <c r="C3189" s="93" t="s">
        <v>141</v>
      </c>
      <c r="D3189" s="93" t="s">
        <v>6808</v>
      </c>
      <c r="E3189" s="95">
        <v>36.32</v>
      </c>
      <c r="F3189" s="93" t="s">
        <v>85</v>
      </c>
      <c r="G3189" s="93" t="s">
        <v>606</v>
      </c>
      <c r="H3189" s="96">
        <v>1654098.98</v>
      </c>
      <c r="I3189" s="93">
        <v>1.0</v>
      </c>
      <c r="J3189" s="97">
        <v>3.8</v>
      </c>
      <c r="K3189" s="94">
        <v>2022.0</v>
      </c>
      <c r="L3189" s="93" t="s">
        <v>177</v>
      </c>
      <c r="M3189" s="93">
        <v>2022.0</v>
      </c>
      <c r="N3189" s="93" t="s">
        <v>145</v>
      </c>
      <c r="O3189" s="65" t="str">
        <f t="shared" si="1"/>
        <v>608813640001</v>
      </c>
      <c r="P3189" s="65">
        <f t="shared" si="2"/>
        <v>5</v>
      </c>
      <c r="Q3189" s="65">
        <f t="shared" si="3"/>
        <v>0</v>
      </c>
      <c r="R3189" s="65" t="str">
        <f t="shared" si="12"/>
        <v>60.881.364/0001-50</v>
      </c>
      <c r="S3189" s="84"/>
      <c r="T3189" s="84" t="str">
        <f t="shared" si="10"/>
        <v/>
      </c>
      <c r="U3189" s="84" t="str">
        <f t="shared" si="11"/>
        <v/>
      </c>
      <c r="V3189" s="65" t="str">
        <f t="shared" si="5"/>
        <v/>
      </c>
      <c r="W3189" s="84"/>
      <c r="X3189" s="84"/>
      <c r="Y3189" s="85"/>
      <c r="Z3189" s="85"/>
      <c r="AA3189" s="65" t="str">
        <f t="shared" si="6"/>
        <v/>
      </c>
      <c r="AB3189" s="65" t="str">
        <f t="shared" si="7"/>
        <v/>
      </c>
      <c r="AC3189" s="86"/>
      <c r="AD3189" s="87" t="str">
        <f t="shared" si="8"/>
        <v/>
      </c>
      <c r="AE3189" s="84"/>
      <c r="AF3189" s="86">
        <f>IF(AC3189&gt;0,AC3189,'⚙️ Config'!$B$10)</f>
        <v>0.0075</v>
      </c>
      <c r="AG3189" s="88">
        <f t="shared" si="9"/>
        <v>12405.74235</v>
      </c>
      <c r="AH3189" s="88">
        <f>AG3189*'⚙️ Config'!$B$11</f>
        <v>62028.71175</v>
      </c>
      <c r="AI3189" s="88">
        <f>AH3189*'⚙️ Config'!$B$12</f>
        <v>18608.61353</v>
      </c>
      <c r="AJ3189" s="64"/>
      <c r="AK3189" s="84"/>
      <c r="AL3189" s="84"/>
      <c r="AM3189" s="84"/>
      <c r="AN3189" s="84"/>
      <c r="AO3189" s="84"/>
      <c r="AP3189" s="84"/>
      <c r="AQ3189" s="84"/>
    </row>
    <row r="3190" ht="15.0" customHeight="1">
      <c r="A3190" s="93">
        <v>3187.0</v>
      </c>
      <c r="B3190" s="94" t="s">
        <v>6809</v>
      </c>
      <c r="C3190" s="93" t="s">
        <v>141</v>
      </c>
      <c r="D3190" s="93" t="s">
        <v>6810</v>
      </c>
      <c r="E3190" s="95">
        <v>43.38</v>
      </c>
      <c r="F3190" s="93" t="s">
        <v>85</v>
      </c>
      <c r="G3190" s="93" t="s">
        <v>606</v>
      </c>
      <c r="H3190" s="96">
        <v>1653710.23</v>
      </c>
      <c r="I3190" s="93">
        <v>1.0</v>
      </c>
      <c r="J3190" s="97">
        <v>2.5</v>
      </c>
      <c r="K3190" s="94">
        <v>2023.0</v>
      </c>
      <c r="L3190" s="93" t="s">
        <v>630</v>
      </c>
      <c r="M3190" s="93">
        <v>2023.0</v>
      </c>
      <c r="N3190" s="93" t="s">
        <v>161</v>
      </c>
      <c r="O3190" s="65" t="str">
        <f t="shared" si="1"/>
        <v>252929830001</v>
      </c>
      <c r="P3190" s="65">
        <f t="shared" si="2"/>
        <v>0</v>
      </c>
      <c r="Q3190" s="65">
        <f t="shared" si="3"/>
        <v>8</v>
      </c>
      <c r="R3190" s="65" t="str">
        <f t="shared" si="12"/>
        <v>25.292.983/0001-08</v>
      </c>
      <c r="S3190" s="84"/>
      <c r="T3190" s="84" t="str">
        <f t="shared" si="10"/>
        <v/>
      </c>
      <c r="U3190" s="84" t="str">
        <f t="shared" si="11"/>
        <v/>
      </c>
      <c r="V3190" s="65" t="str">
        <f t="shared" si="5"/>
        <v/>
      </c>
      <c r="W3190" s="84"/>
      <c r="X3190" s="84"/>
      <c r="Y3190" s="85"/>
      <c r="Z3190" s="85"/>
      <c r="AA3190" s="65" t="str">
        <f t="shared" si="6"/>
        <v/>
      </c>
      <c r="AB3190" s="65" t="str">
        <f t="shared" si="7"/>
        <v/>
      </c>
      <c r="AC3190" s="86"/>
      <c r="AD3190" s="87" t="str">
        <f t="shared" si="8"/>
        <v/>
      </c>
      <c r="AE3190" s="84"/>
      <c r="AF3190" s="86">
        <f>IF(AC3190&gt;0,AC3190,'⚙️ Config'!$B$10)</f>
        <v>0.0075</v>
      </c>
      <c r="AG3190" s="88">
        <f t="shared" si="9"/>
        <v>12402.82673</v>
      </c>
      <c r="AH3190" s="88">
        <f>AG3190*'⚙️ Config'!$B$11</f>
        <v>62014.13363</v>
      </c>
      <c r="AI3190" s="88">
        <f>AH3190*'⚙️ Config'!$B$12</f>
        <v>18604.24009</v>
      </c>
      <c r="AJ3190" s="64"/>
      <c r="AK3190" s="84"/>
      <c r="AL3190" s="84"/>
      <c r="AM3190" s="84"/>
      <c r="AN3190" s="84"/>
      <c r="AO3190" s="84"/>
      <c r="AP3190" s="84"/>
      <c r="AQ3190" s="84"/>
    </row>
    <row r="3191" ht="15.0" customHeight="1">
      <c r="A3191" s="93">
        <v>3188.0</v>
      </c>
      <c r="B3191" s="94" t="s">
        <v>6811</v>
      </c>
      <c r="C3191" s="93" t="s">
        <v>141</v>
      </c>
      <c r="D3191" s="93" t="s">
        <v>6812</v>
      </c>
      <c r="E3191" s="95">
        <v>35.95</v>
      </c>
      <c r="F3191" s="93" t="s">
        <v>85</v>
      </c>
      <c r="G3191" s="93" t="s">
        <v>606</v>
      </c>
      <c r="H3191" s="96">
        <v>1653291.39</v>
      </c>
      <c r="I3191" s="93">
        <v>1.0</v>
      </c>
      <c r="J3191" s="97">
        <v>3.9</v>
      </c>
      <c r="K3191" s="94">
        <v>2022.0</v>
      </c>
      <c r="L3191" s="93" t="s">
        <v>630</v>
      </c>
      <c r="M3191" s="93">
        <v>2022.0</v>
      </c>
      <c r="N3191" s="93" t="s">
        <v>145</v>
      </c>
      <c r="O3191" s="65" t="str">
        <f t="shared" si="1"/>
        <v>038209930001</v>
      </c>
      <c r="P3191" s="65">
        <f t="shared" si="2"/>
        <v>3</v>
      </c>
      <c r="Q3191" s="65">
        <f t="shared" si="3"/>
        <v>6</v>
      </c>
      <c r="R3191" s="65" t="str">
        <f t="shared" si="12"/>
        <v>03.820.993/0001-36</v>
      </c>
      <c r="S3191" s="84"/>
      <c r="T3191" s="84" t="str">
        <f t="shared" si="10"/>
        <v/>
      </c>
      <c r="U3191" s="84" t="str">
        <f t="shared" si="11"/>
        <v/>
      </c>
      <c r="V3191" s="65" t="str">
        <f t="shared" si="5"/>
        <v/>
      </c>
      <c r="W3191" s="84"/>
      <c r="X3191" s="84"/>
      <c r="Y3191" s="85"/>
      <c r="Z3191" s="85"/>
      <c r="AA3191" s="65" t="str">
        <f t="shared" si="6"/>
        <v/>
      </c>
      <c r="AB3191" s="65" t="str">
        <f t="shared" si="7"/>
        <v/>
      </c>
      <c r="AC3191" s="86"/>
      <c r="AD3191" s="87" t="str">
        <f t="shared" si="8"/>
        <v/>
      </c>
      <c r="AE3191" s="84"/>
      <c r="AF3191" s="86">
        <f>IF(AC3191&gt;0,AC3191,'⚙️ Config'!$B$10)</f>
        <v>0.0075</v>
      </c>
      <c r="AG3191" s="88">
        <f t="shared" si="9"/>
        <v>12399.68543</v>
      </c>
      <c r="AH3191" s="88">
        <f>AG3191*'⚙️ Config'!$B$11</f>
        <v>61998.42713</v>
      </c>
      <c r="AI3191" s="88">
        <f>AH3191*'⚙️ Config'!$B$12</f>
        <v>18599.52814</v>
      </c>
      <c r="AJ3191" s="64"/>
      <c r="AK3191" s="84"/>
      <c r="AL3191" s="84"/>
      <c r="AM3191" s="84"/>
      <c r="AN3191" s="84"/>
      <c r="AO3191" s="84"/>
      <c r="AP3191" s="84"/>
      <c r="AQ3191" s="84"/>
    </row>
    <row r="3192" ht="15.0" customHeight="1">
      <c r="A3192" s="93">
        <v>3189.0</v>
      </c>
      <c r="B3192" s="94" t="s">
        <v>6813</v>
      </c>
      <c r="C3192" s="93" t="s">
        <v>141</v>
      </c>
      <c r="D3192" s="93" t="s">
        <v>6814</v>
      </c>
      <c r="E3192" s="95">
        <v>41.26</v>
      </c>
      <c r="F3192" s="93" t="s">
        <v>85</v>
      </c>
      <c r="G3192" s="93" t="s">
        <v>606</v>
      </c>
      <c r="H3192" s="96">
        <v>1652805.28</v>
      </c>
      <c r="I3192" s="93">
        <v>1.0</v>
      </c>
      <c r="J3192" s="97">
        <v>2.8</v>
      </c>
      <c r="K3192" s="94">
        <v>2023.0</v>
      </c>
      <c r="L3192" s="93" t="s">
        <v>202</v>
      </c>
      <c r="M3192" s="93">
        <v>2023.0</v>
      </c>
      <c r="N3192" s="93" t="s">
        <v>161</v>
      </c>
      <c r="O3192" s="65" t="str">
        <f t="shared" si="1"/>
        <v>120742490001</v>
      </c>
      <c r="P3192" s="65">
        <f t="shared" si="2"/>
        <v>2</v>
      </c>
      <c r="Q3192" s="65">
        <f t="shared" si="3"/>
        <v>0</v>
      </c>
      <c r="R3192" s="65" t="str">
        <f t="shared" si="12"/>
        <v>12.074.249/0001-20</v>
      </c>
      <c r="S3192" s="84"/>
      <c r="T3192" s="84" t="str">
        <f t="shared" si="10"/>
        <v/>
      </c>
      <c r="U3192" s="84" t="str">
        <f t="shared" si="11"/>
        <v/>
      </c>
      <c r="V3192" s="65" t="str">
        <f t="shared" si="5"/>
        <v/>
      </c>
      <c r="W3192" s="84"/>
      <c r="X3192" s="84"/>
      <c r="Y3192" s="85"/>
      <c r="Z3192" s="85"/>
      <c r="AA3192" s="65" t="str">
        <f t="shared" si="6"/>
        <v/>
      </c>
      <c r="AB3192" s="65" t="str">
        <f t="shared" si="7"/>
        <v/>
      </c>
      <c r="AC3192" s="86"/>
      <c r="AD3192" s="87" t="str">
        <f t="shared" si="8"/>
        <v/>
      </c>
      <c r="AE3192" s="84"/>
      <c r="AF3192" s="86">
        <f>IF(AC3192&gt;0,AC3192,'⚙️ Config'!$B$10)</f>
        <v>0.0075</v>
      </c>
      <c r="AG3192" s="88">
        <f t="shared" si="9"/>
        <v>12396.0396</v>
      </c>
      <c r="AH3192" s="88">
        <f>AG3192*'⚙️ Config'!$B$11</f>
        <v>61980.198</v>
      </c>
      <c r="AI3192" s="88">
        <f>AH3192*'⚙️ Config'!$B$12</f>
        <v>18594.0594</v>
      </c>
      <c r="AJ3192" s="64"/>
      <c r="AK3192" s="84"/>
      <c r="AL3192" s="84"/>
      <c r="AM3192" s="84"/>
      <c r="AN3192" s="84"/>
      <c r="AO3192" s="84"/>
      <c r="AP3192" s="84"/>
      <c r="AQ3192" s="84"/>
    </row>
    <row r="3193" ht="15.0" customHeight="1">
      <c r="A3193" s="93">
        <v>3190.0</v>
      </c>
      <c r="B3193" s="94" t="s">
        <v>6815</v>
      </c>
      <c r="C3193" s="93" t="s">
        <v>141</v>
      </c>
      <c r="D3193" s="93" t="s">
        <v>6816</v>
      </c>
      <c r="E3193" s="95">
        <v>37.54</v>
      </c>
      <c r="F3193" s="93" t="s">
        <v>85</v>
      </c>
      <c r="G3193" s="93" t="s">
        <v>606</v>
      </c>
      <c r="H3193" s="96">
        <v>1652283.22</v>
      </c>
      <c r="I3193" s="93">
        <v>1.0</v>
      </c>
      <c r="J3193" s="97">
        <v>3.5</v>
      </c>
      <c r="K3193" s="94">
        <v>2022.0</v>
      </c>
      <c r="L3193" s="93" t="s">
        <v>875</v>
      </c>
      <c r="M3193" s="93">
        <v>2022.0</v>
      </c>
      <c r="N3193" s="93" t="s">
        <v>145</v>
      </c>
      <c r="O3193" s="65" t="str">
        <f t="shared" si="1"/>
        <v>037679970001</v>
      </c>
      <c r="P3193" s="65">
        <f t="shared" si="2"/>
        <v>0</v>
      </c>
      <c r="Q3193" s="65">
        <f t="shared" si="3"/>
        <v>6</v>
      </c>
      <c r="R3193" s="65" t="str">
        <f t="shared" si="12"/>
        <v>03.767.997/0001-06</v>
      </c>
      <c r="S3193" s="84"/>
      <c r="T3193" s="84" t="str">
        <f t="shared" si="10"/>
        <v/>
      </c>
      <c r="U3193" s="84" t="str">
        <f t="shared" si="11"/>
        <v/>
      </c>
      <c r="V3193" s="65" t="str">
        <f t="shared" si="5"/>
        <v/>
      </c>
      <c r="W3193" s="84"/>
      <c r="X3193" s="84"/>
      <c r="Y3193" s="85"/>
      <c r="Z3193" s="85"/>
      <c r="AA3193" s="65" t="str">
        <f t="shared" si="6"/>
        <v/>
      </c>
      <c r="AB3193" s="65" t="str">
        <f t="shared" si="7"/>
        <v/>
      </c>
      <c r="AC3193" s="86"/>
      <c r="AD3193" s="87" t="str">
        <f t="shared" si="8"/>
        <v/>
      </c>
      <c r="AE3193" s="84"/>
      <c r="AF3193" s="86">
        <f>IF(AC3193&gt;0,AC3193,'⚙️ Config'!$B$10)</f>
        <v>0.0075</v>
      </c>
      <c r="AG3193" s="88">
        <f t="shared" si="9"/>
        <v>12392.12415</v>
      </c>
      <c r="AH3193" s="88">
        <f>AG3193*'⚙️ Config'!$B$11</f>
        <v>61960.62075</v>
      </c>
      <c r="AI3193" s="88">
        <f>AH3193*'⚙️ Config'!$B$12</f>
        <v>18588.18623</v>
      </c>
      <c r="AJ3193" s="64"/>
      <c r="AK3193" s="84"/>
      <c r="AL3193" s="84"/>
      <c r="AM3193" s="84"/>
      <c r="AN3193" s="84"/>
      <c r="AO3193" s="84"/>
      <c r="AP3193" s="84"/>
      <c r="AQ3193" s="84"/>
    </row>
    <row r="3194" ht="15.0" customHeight="1">
      <c r="A3194" s="93">
        <v>3191.0</v>
      </c>
      <c r="B3194" s="94" t="s">
        <v>6817</v>
      </c>
      <c r="C3194" s="93" t="s">
        <v>141</v>
      </c>
      <c r="D3194" s="93" t="s">
        <v>6818</v>
      </c>
      <c r="E3194" s="95">
        <v>35.6</v>
      </c>
      <c r="F3194" s="93" t="s">
        <v>85</v>
      </c>
      <c r="G3194" s="93" t="s">
        <v>606</v>
      </c>
      <c r="H3194" s="96">
        <v>1652152.01</v>
      </c>
      <c r="I3194" s="93">
        <v>1.0</v>
      </c>
      <c r="J3194" s="97">
        <v>4.0</v>
      </c>
      <c r="K3194" s="94">
        <v>2022.0</v>
      </c>
      <c r="L3194" s="93" t="s">
        <v>630</v>
      </c>
      <c r="M3194" s="93">
        <v>2022.0</v>
      </c>
      <c r="N3194" s="93" t="s">
        <v>161</v>
      </c>
      <c r="O3194" s="65" t="str">
        <f t="shared" si="1"/>
        <v>075840460001</v>
      </c>
      <c r="P3194" s="65">
        <f t="shared" si="2"/>
        <v>4</v>
      </c>
      <c r="Q3194" s="65">
        <f t="shared" si="3"/>
        <v>4</v>
      </c>
      <c r="R3194" s="65" t="str">
        <f t="shared" si="12"/>
        <v>07.584.046/0001-44</v>
      </c>
      <c r="S3194" s="84"/>
      <c r="T3194" s="84" t="str">
        <f t="shared" si="10"/>
        <v/>
      </c>
      <c r="U3194" s="84" t="str">
        <f t="shared" si="11"/>
        <v/>
      </c>
      <c r="V3194" s="65" t="str">
        <f t="shared" si="5"/>
        <v/>
      </c>
      <c r="W3194" s="84"/>
      <c r="X3194" s="84"/>
      <c r="Y3194" s="85"/>
      <c r="Z3194" s="85"/>
      <c r="AA3194" s="65" t="str">
        <f t="shared" si="6"/>
        <v/>
      </c>
      <c r="AB3194" s="65" t="str">
        <f t="shared" si="7"/>
        <v/>
      </c>
      <c r="AC3194" s="86"/>
      <c r="AD3194" s="87" t="str">
        <f t="shared" si="8"/>
        <v/>
      </c>
      <c r="AE3194" s="84"/>
      <c r="AF3194" s="86">
        <f>IF(AC3194&gt;0,AC3194,'⚙️ Config'!$B$10)</f>
        <v>0.0075</v>
      </c>
      <c r="AG3194" s="88">
        <f t="shared" si="9"/>
        <v>12391.14008</v>
      </c>
      <c r="AH3194" s="88">
        <f>AG3194*'⚙️ Config'!$B$11</f>
        <v>61955.70038</v>
      </c>
      <c r="AI3194" s="88">
        <f>AH3194*'⚙️ Config'!$B$12</f>
        <v>18586.71011</v>
      </c>
      <c r="AJ3194" s="64"/>
      <c r="AK3194" s="84"/>
      <c r="AL3194" s="84"/>
      <c r="AM3194" s="84"/>
      <c r="AN3194" s="84"/>
      <c r="AO3194" s="84"/>
      <c r="AP3194" s="84"/>
      <c r="AQ3194" s="84"/>
    </row>
    <row r="3195" ht="15.0" customHeight="1">
      <c r="A3195" s="93">
        <v>3192.0</v>
      </c>
      <c r="B3195" s="94" t="s">
        <v>6819</v>
      </c>
      <c r="C3195" s="93" t="s">
        <v>141</v>
      </c>
      <c r="D3195" s="93" t="s">
        <v>6820</v>
      </c>
      <c r="E3195" s="95">
        <v>35.6</v>
      </c>
      <c r="F3195" s="93" t="s">
        <v>85</v>
      </c>
      <c r="G3195" s="93" t="s">
        <v>606</v>
      </c>
      <c r="H3195" s="96">
        <v>1650532.32</v>
      </c>
      <c r="I3195" s="93">
        <v>1.0</v>
      </c>
      <c r="J3195" s="97">
        <v>4.0</v>
      </c>
      <c r="K3195" s="94">
        <v>2022.0</v>
      </c>
      <c r="L3195" s="93" t="s">
        <v>630</v>
      </c>
      <c r="M3195" s="93">
        <v>2022.0</v>
      </c>
      <c r="N3195" s="93" t="s">
        <v>145</v>
      </c>
      <c r="O3195" s="65" t="str">
        <f t="shared" si="1"/>
        <v>154480860001</v>
      </c>
      <c r="P3195" s="65">
        <f t="shared" si="2"/>
        <v>9</v>
      </c>
      <c r="Q3195" s="65">
        <f t="shared" si="3"/>
        <v>7</v>
      </c>
      <c r="R3195" s="65" t="str">
        <f t="shared" si="12"/>
        <v>15.448.086/0001-97</v>
      </c>
      <c r="S3195" s="84"/>
      <c r="T3195" s="84" t="str">
        <f t="shared" si="10"/>
        <v/>
      </c>
      <c r="U3195" s="84" t="str">
        <f t="shared" si="11"/>
        <v/>
      </c>
      <c r="V3195" s="65" t="str">
        <f t="shared" si="5"/>
        <v/>
      </c>
      <c r="W3195" s="84"/>
      <c r="X3195" s="84"/>
      <c r="Y3195" s="85"/>
      <c r="Z3195" s="85"/>
      <c r="AA3195" s="65" t="str">
        <f t="shared" si="6"/>
        <v/>
      </c>
      <c r="AB3195" s="65" t="str">
        <f t="shared" si="7"/>
        <v/>
      </c>
      <c r="AC3195" s="86"/>
      <c r="AD3195" s="87" t="str">
        <f t="shared" si="8"/>
        <v/>
      </c>
      <c r="AE3195" s="84"/>
      <c r="AF3195" s="86">
        <f>IF(AC3195&gt;0,AC3195,'⚙️ Config'!$B$10)</f>
        <v>0.0075</v>
      </c>
      <c r="AG3195" s="88">
        <f t="shared" si="9"/>
        <v>12378.9924</v>
      </c>
      <c r="AH3195" s="88">
        <f>AG3195*'⚙️ Config'!$B$11</f>
        <v>61894.962</v>
      </c>
      <c r="AI3195" s="88">
        <f>AH3195*'⚙️ Config'!$B$12</f>
        <v>18568.4886</v>
      </c>
      <c r="AJ3195" s="64"/>
      <c r="AK3195" s="84"/>
      <c r="AL3195" s="84"/>
      <c r="AM3195" s="84"/>
      <c r="AN3195" s="84"/>
      <c r="AO3195" s="84"/>
      <c r="AP3195" s="84"/>
      <c r="AQ3195" s="84"/>
    </row>
    <row r="3196" ht="15.0" customHeight="1">
      <c r="A3196" s="93">
        <v>3193.0</v>
      </c>
      <c r="B3196" s="94" t="s">
        <v>6821</v>
      </c>
      <c r="C3196" s="93" t="s">
        <v>141</v>
      </c>
      <c r="D3196" s="93" t="s">
        <v>6822</v>
      </c>
      <c r="E3196" s="95">
        <v>43.38</v>
      </c>
      <c r="F3196" s="93" t="s">
        <v>85</v>
      </c>
      <c r="G3196" s="93" t="s">
        <v>606</v>
      </c>
      <c r="H3196" s="96">
        <v>1647960.2</v>
      </c>
      <c r="I3196" s="93">
        <v>1.0</v>
      </c>
      <c r="J3196" s="97">
        <v>2.5</v>
      </c>
      <c r="K3196" s="94">
        <v>2023.0</v>
      </c>
      <c r="L3196" s="93" t="s">
        <v>630</v>
      </c>
      <c r="M3196" s="93">
        <v>2023.0</v>
      </c>
      <c r="N3196" s="93" t="s">
        <v>145</v>
      </c>
      <c r="O3196" s="65" t="str">
        <f t="shared" si="1"/>
        <v>382803150001</v>
      </c>
      <c r="P3196" s="65">
        <f t="shared" si="2"/>
        <v>0</v>
      </c>
      <c r="Q3196" s="65">
        <f t="shared" si="3"/>
        <v>2</v>
      </c>
      <c r="R3196" s="65" t="str">
        <f t="shared" si="12"/>
        <v>38.280.315/0001-02</v>
      </c>
      <c r="S3196" s="84"/>
      <c r="T3196" s="84" t="str">
        <f t="shared" si="10"/>
        <v/>
      </c>
      <c r="U3196" s="84" t="str">
        <f t="shared" si="11"/>
        <v/>
      </c>
      <c r="V3196" s="65" t="str">
        <f t="shared" si="5"/>
        <v/>
      </c>
      <c r="W3196" s="84"/>
      <c r="X3196" s="84"/>
      <c r="Y3196" s="85"/>
      <c r="Z3196" s="85"/>
      <c r="AA3196" s="65" t="str">
        <f t="shared" si="6"/>
        <v/>
      </c>
      <c r="AB3196" s="65" t="str">
        <f t="shared" si="7"/>
        <v/>
      </c>
      <c r="AC3196" s="86"/>
      <c r="AD3196" s="87" t="str">
        <f t="shared" si="8"/>
        <v/>
      </c>
      <c r="AE3196" s="84"/>
      <c r="AF3196" s="86">
        <f>IF(AC3196&gt;0,AC3196,'⚙️ Config'!$B$10)</f>
        <v>0.0075</v>
      </c>
      <c r="AG3196" s="88">
        <f t="shared" si="9"/>
        <v>12359.7015</v>
      </c>
      <c r="AH3196" s="88">
        <f>AG3196*'⚙️ Config'!$B$11</f>
        <v>61798.5075</v>
      </c>
      <c r="AI3196" s="88">
        <f>AH3196*'⚙️ Config'!$B$12</f>
        <v>18539.55225</v>
      </c>
      <c r="AJ3196" s="64"/>
      <c r="AK3196" s="84"/>
      <c r="AL3196" s="84"/>
      <c r="AM3196" s="84"/>
      <c r="AN3196" s="84"/>
      <c r="AO3196" s="84"/>
      <c r="AP3196" s="84"/>
      <c r="AQ3196" s="84"/>
    </row>
    <row r="3197" ht="15.0" customHeight="1">
      <c r="A3197" s="93">
        <v>3194.0</v>
      </c>
      <c r="B3197" s="94" t="s">
        <v>6823</v>
      </c>
      <c r="C3197" s="93" t="s">
        <v>141</v>
      </c>
      <c r="D3197" s="93" t="s">
        <v>6824</v>
      </c>
      <c r="E3197" s="95">
        <v>35.95</v>
      </c>
      <c r="F3197" s="93" t="s">
        <v>85</v>
      </c>
      <c r="G3197" s="93" t="s">
        <v>606</v>
      </c>
      <c r="H3197" s="96">
        <v>1647485.77</v>
      </c>
      <c r="I3197" s="93">
        <v>1.0</v>
      </c>
      <c r="J3197" s="97">
        <v>3.9</v>
      </c>
      <c r="K3197" s="94">
        <v>2022.0</v>
      </c>
      <c r="L3197" s="93" t="s">
        <v>630</v>
      </c>
      <c r="M3197" s="93">
        <v>2022.0</v>
      </c>
      <c r="N3197" s="93" t="s">
        <v>161</v>
      </c>
      <c r="O3197" s="65" t="str">
        <f t="shared" si="1"/>
        <v>113997590001</v>
      </c>
      <c r="P3197" s="65">
        <f t="shared" si="2"/>
        <v>0</v>
      </c>
      <c r="Q3197" s="65">
        <f t="shared" si="3"/>
        <v>5</v>
      </c>
      <c r="R3197" s="65" t="str">
        <f t="shared" si="12"/>
        <v>11.399.759/0001-05</v>
      </c>
      <c r="S3197" s="84"/>
      <c r="T3197" s="84" t="str">
        <f t="shared" si="10"/>
        <v/>
      </c>
      <c r="U3197" s="84" t="str">
        <f t="shared" si="11"/>
        <v/>
      </c>
      <c r="V3197" s="65" t="str">
        <f t="shared" si="5"/>
        <v/>
      </c>
      <c r="W3197" s="84"/>
      <c r="X3197" s="84"/>
      <c r="Y3197" s="85"/>
      <c r="Z3197" s="85"/>
      <c r="AA3197" s="65" t="str">
        <f t="shared" si="6"/>
        <v/>
      </c>
      <c r="AB3197" s="65" t="str">
        <f t="shared" si="7"/>
        <v/>
      </c>
      <c r="AC3197" s="86"/>
      <c r="AD3197" s="87" t="str">
        <f t="shared" si="8"/>
        <v/>
      </c>
      <c r="AE3197" s="84"/>
      <c r="AF3197" s="86">
        <f>IF(AC3197&gt;0,AC3197,'⚙️ Config'!$B$10)</f>
        <v>0.0075</v>
      </c>
      <c r="AG3197" s="88">
        <f t="shared" si="9"/>
        <v>12356.14328</v>
      </c>
      <c r="AH3197" s="88">
        <f>AG3197*'⚙️ Config'!$B$11</f>
        <v>61780.71638</v>
      </c>
      <c r="AI3197" s="88">
        <f>AH3197*'⚙️ Config'!$B$12</f>
        <v>18534.21491</v>
      </c>
      <c r="AJ3197" s="64"/>
      <c r="AK3197" s="84"/>
      <c r="AL3197" s="84"/>
      <c r="AM3197" s="84"/>
      <c r="AN3197" s="84"/>
      <c r="AO3197" s="84"/>
      <c r="AP3197" s="84"/>
      <c r="AQ3197" s="84"/>
    </row>
    <row r="3198" ht="15.0" customHeight="1">
      <c r="A3198" s="93">
        <v>3195.0</v>
      </c>
      <c r="B3198" s="94" t="s">
        <v>6825</v>
      </c>
      <c r="C3198" s="93" t="s">
        <v>141</v>
      </c>
      <c r="D3198" s="93" t="s">
        <v>6826</v>
      </c>
      <c r="E3198" s="95">
        <v>44.18</v>
      </c>
      <c r="F3198" s="93" t="s">
        <v>85</v>
      </c>
      <c r="G3198" s="93" t="s">
        <v>606</v>
      </c>
      <c r="H3198" s="96">
        <v>1645354.52</v>
      </c>
      <c r="I3198" s="93">
        <v>1.0</v>
      </c>
      <c r="J3198" s="97">
        <v>2.4</v>
      </c>
      <c r="K3198" s="94">
        <v>2023.0</v>
      </c>
      <c r="L3198" s="93" t="s">
        <v>630</v>
      </c>
      <c r="M3198" s="93">
        <v>2023.0</v>
      </c>
      <c r="N3198" s="93" t="s">
        <v>161</v>
      </c>
      <c r="O3198" s="65" t="str">
        <f t="shared" si="1"/>
        <v>252824160001</v>
      </c>
      <c r="P3198" s="65">
        <f t="shared" si="2"/>
        <v>7</v>
      </c>
      <c r="Q3198" s="65">
        <f t="shared" si="3"/>
        <v>0</v>
      </c>
      <c r="R3198" s="65" t="str">
        <f t="shared" si="12"/>
        <v>25.282.416/0001-70</v>
      </c>
      <c r="S3198" s="84"/>
      <c r="T3198" s="84" t="str">
        <f t="shared" si="10"/>
        <v/>
      </c>
      <c r="U3198" s="84" t="str">
        <f t="shared" si="11"/>
        <v/>
      </c>
      <c r="V3198" s="65" t="str">
        <f t="shared" si="5"/>
        <v/>
      </c>
      <c r="W3198" s="84"/>
      <c r="X3198" s="84"/>
      <c r="Y3198" s="85"/>
      <c r="Z3198" s="85"/>
      <c r="AA3198" s="65" t="str">
        <f t="shared" si="6"/>
        <v/>
      </c>
      <c r="AB3198" s="65" t="str">
        <f t="shared" si="7"/>
        <v/>
      </c>
      <c r="AC3198" s="86"/>
      <c r="AD3198" s="87" t="str">
        <f t="shared" si="8"/>
        <v/>
      </c>
      <c r="AE3198" s="84"/>
      <c r="AF3198" s="86">
        <f>IF(AC3198&gt;0,AC3198,'⚙️ Config'!$B$10)</f>
        <v>0.0075</v>
      </c>
      <c r="AG3198" s="88">
        <f t="shared" si="9"/>
        <v>12340.1589</v>
      </c>
      <c r="AH3198" s="88">
        <f>AG3198*'⚙️ Config'!$B$11</f>
        <v>61700.7945</v>
      </c>
      <c r="AI3198" s="88">
        <f>AH3198*'⚙️ Config'!$B$12</f>
        <v>18510.23835</v>
      </c>
      <c r="AJ3198" s="64"/>
      <c r="AK3198" s="84"/>
      <c r="AL3198" s="84"/>
      <c r="AM3198" s="84"/>
      <c r="AN3198" s="84"/>
      <c r="AO3198" s="84"/>
      <c r="AP3198" s="84"/>
      <c r="AQ3198" s="84"/>
    </row>
    <row r="3199" ht="15.0" customHeight="1">
      <c r="A3199" s="93">
        <v>3196.0</v>
      </c>
      <c r="B3199" s="94" t="s">
        <v>6827</v>
      </c>
      <c r="C3199" s="93" t="s">
        <v>141</v>
      </c>
      <c r="D3199" s="93" t="s">
        <v>6828</v>
      </c>
      <c r="E3199" s="95">
        <v>35.95</v>
      </c>
      <c r="F3199" s="93" t="s">
        <v>85</v>
      </c>
      <c r="G3199" s="93" t="s">
        <v>606</v>
      </c>
      <c r="H3199" s="96">
        <v>1644596.36</v>
      </c>
      <c r="I3199" s="93">
        <v>1.0</v>
      </c>
      <c r="J3199" s="97">
        <v>3.9</v>
      </c>
      <c r="K3199" s="94">
        <v>2022.0</v>
      </c>
      <c r="L3199" s="93" t="s">
        <v>630</v>
      </c>
      <c r="M3199" s="93">
        <v>2022.0</v>
      </c>
      <c r="N3199" s="93" t="s">
        <v>161</v>
      </c>
      <c r="O3199" s="65" t="str">
        <f t="shared" si="1"/>
        <v>110399860001</v>
      </c>
      <c r="P3199" s="65">
        <f t="shared" si="2"/>
        <v>2</v>
      </c>
      <c r="Q3199" s="65">
        <f t="shared" si="3"/>
        <v>0</v>
      </c>
      <c r="R3199" s="65" t="str">
        <f t="shared" si="12"/>
        <v>11.039.986/0001-20</v>
      </c>
      <c r="S3199" s="84"/>
      <c r="T3199" s="84" t="str">
        <f t="shared" si="10"/>
        <v/>
      </c>
      <c r="U3199" s="84" t="str">
        <f t="shared" si="11"/>
        <v/>
      </c>
      <c r="V3199" s="65" t="str">
        <f t="shared" si="5"/>
        <v/>
      </c>
      <c r="W3199" s="84"/>
      <c r="X3199" s="84"/>
      <c r="Y3199" s="85"/>
      <c r="Z3199" s="85"/>
      <c r="AA3199" s="65" t="str">
        <f t="shared" si="6"/>
        <v/>
      </c>
      <c r="AB3199" s="65" t="str">
        <f t="shared" si="7"/>
        <v/>
      </c>
      <c r="AC3199" s="86"/>
      <c r="AD3199" s="87" t="str">
        <f t="shared" si="8"/>
        <v/>
      </c>
      <c r="AE3199" s="84"/>
      <c r="AF3199" s="86">
        <f>IF(AC3199&gt;0,AC3199,'⚙️ Config'!$B$10)</f>
        <v>0.0075</v>
      </c>
      <c r="AG3199" s="88">
        <f t="shared" si="9"/>
        <v>12334.4727</v>
      </c>
      <c r="AH3199" s="88">
        <f>AG3199*'⚙️ Config'!$B$11</f>
        <v>61672.3635</v>
      </c>
      <c r="AI3199" s="88">
        <f>AH3199*'⚙️ Config'!$B$12</f>
        <v>18501.70905</v>
      </c>
      <c r="AJ3199" s="64"/>
      <c r="AK3199" s="84"/>
      <c r="AL3199" s="84"/>
      <c r="AM3199" s="84"/>
      <c r="AN3199" s="84"/>
      <c r="AO3199" s="84"/>
      <c r="AP3199" s="84"/>
      <c r="AQ3199" s="84"/>
    </row>
    <row r="3200" ht="15.0" customHeight="1">
      <c r="A3200" s="93">
        <v>3197.0</v>
      </c>
      <c r="B3200" s="94" t="s">
        <v>6829</v>
      </c>
      <c r="C3200" s="93" t="s">
        <v>141</v>
      </c>
      <c r="D3200" s="93" t="s">
        <v>6830</v>
      </c>
      <c r="E3200" s="95">
        <v>36.71</v>
      </c>
      <c r="F3200" s="93" t="s">
        <v>85</v>
      </c>
      <c r="G3200" s="93" t="s">
        <v>606</v>
      </c>
      <c r="H3200" s="96">
        <v>1643972.31</v>
      </c>
      <c r="I3200" s="93">
        <v>1.0</v>
      </c>
      <c r="J3200" s="97">
        <v>3.7</v>
      </c>
      <c r="K3200" s="94">
        <v>2022.0</v>
      </c>
      <c r="L3200" s="93" t="s">
        <v>202</v>
      </c>
      <c r="M3200" s="93">
        <v>2022.0</v>
      </c>
      <c r="N3200" s="93" t="s">
        <v>145</v>
      </c>
      <c r="O3200" s="65" t="str">
        <f t="shared" si="1"/>
        <v>558788390001</v>
      </c>
      <c r="P3200" s="65">
        <f t="shared" si="2"/>
        <v>1</v>
      </c>
      <c r="Q3200" s="65">
        <f t="shared" si="3"/>
        <v>9</v>
      </c>
      <c r="R3200" s="65" t="str">
        <f t="shared" si="12"/>
        <v>55.878.839/0001-19</v>
      </c>
      <c r="S3200" s="84"/>
      <c r="T3200" s="84" t="str">
        <f t="shared" si="10"/>
        <v/>
      </c>
      <c r="U3200" s="84" t="str">
        <f t="shared" si="11"/>
        <v/>
      </c>
      <c r="V3200" s="65" t="str">
        <f t="shared" si="5"/>
        <v/>
      </c>
      <c r="W3200" s="84"/>
      <c r="X3200" s="84"/>
      <c r="Y3200" s="85"/>
      <c r="Z3200" s="85"/>
      <c r="AA3200" s="65" t="str">
        <f t="shared" si="6"/>
        <v/>
      </c>
      <c r="AB3200" s="65" t="str">
        <f t="shared" si="7"/>
        <v/>
      </c>
      <c r="AC3200" s="86"/>
      <c r="AD3200" s="87" t="str">
        <f t="shared" si="8"/>
        <v/>
      </c>
      <c r="AE3200" s="84"/>
      <c r="AF3200" s="86">
        <f>IF(AC3200&gt;0,AC3200,'⚙️ Config'!$B$10)</f>
        <v>0.0075</v>
      </c>
      <c r="AG3200" s="88">
        <f t="shared" si="9"/>
        <v>12329.79233</v>
      </c>
      <c r="AH3200" s="88">
        <f>AG3200*'⚙️ Config'!$B$11</f>
        <v>61648.96163</v>
      </c>
      <c r="AI3200" s="88">
        <f>AH3200*'⚙️ Config'!$B$12</f>
        <v>18494.68849</v>
      </c>
      <c r="AJ3200" s="64"/>
      <c r="AK3200" s="84"/>
      <c r="AL3200" s="84"/>
      <c r="AM3200" s="84"/>
      <c r="AN3200" s="84"/>
      <c r="AO3200" s="84"/>
      <c r="AP3200" s="84"/>
      <c r="AQ3200" s="84"/>
    </row>
    <row r="3201" ht="15.0" customHeight="1">
      <c r="A3201" s="93">
        <v>3198.0</v>
      </c>
      <c r="B3201" s="94" t="s">
        <v>6831</v>
      </c>
      <c r="C3201" s="93" t="s">
        <v>141</v>
      </c>
      <c r="D3201" s="93" t="s">
        <v>6832</v>
      </c>
      <c r="E3201" s="95">
        <v>45.97</v>
      </c>
      <c r="F3201" s="93" t="s">
        <v>85</v>
      </c>
      <c r="G3201" s="93" t="s">
        <v>606</v>
      </c>
      <c r="H3201" s="96">
        <v>1643545.95</v>
      </c>
      <c r="I3201" s="93">
        <v>1.0</v>
      </c>
      <c r="J3201" s="97">
        <v>2.2</v>
      </c>
      <c r="K3201" s="94">
        <v>2024.0</v>
      </c>
      <c r="L3201" s="93" t="s">
        <v>630</v>
      </c>
      <c r="M3201" s="93">
        <v>2024.0</v>
      </c>
      <c r="N3201" s="93" t="s">
        <v>161</v>
      </c>
      <c r="O3201" s="65" t="str">
        <f t="shared" si="1"/>
        <v>369536810001</v>
      </c>
      <c r="P3201" s="65">
        <f t="shared" si="2"/>
        <v>5</v>
      </c>
      <c r="Q3201" s="65">
        <f t="shared" si="3"/>
        <v>0</v>
      </c>
      <c r="R3201" s="65" t="str">
        <f t="shared" si="12"/>
        <v>36.953.681/0001-50</v>
      </c>
      <c r="S3201" s="84"/>
      <c r="T3201" s="84" t="str">
        <f t="shared" si="10"/>
        <v/>
      </c>
      <c r="U3201" s="84" t="str">
        <f t="shared" si="11"/>
        <v/>
      </c>
      <c r="V3201" s="65" t="str">
        <f t="shared" si="5"/>
        <v/>
      </c>
      <c r="W3201" s="84"/>
      <c r="X3201" s="84"/>
      <c r="Y3201" s="85"/>
      <c r="Z3201" s="85"/>
      <c r="AA3201" s="65" t="str">
        <f t="shared" si="6"/>
        <v/>
      </c>
      <c r="AB3201" s="65" t="str">
        <f t="shared" si="7"/>
        <v/>
      </c>
      <c r="AC3201" s="86"/>
      <c r="AD3201" s="87" t="str">
        <f t="shared" si="8"/>
        <v/>
      </c>
      <c r="AE3201" s="84"/>
      <c r="AF3201" s="86">
        <f>IF(AC3201&gt;0,AC3201,'⚙️ Config'!$B$10)</f>
        <v>0.0075</v>
      </c>
      <c r="AG3201" s="88">
        <f t="shared" si="9"/>
        <v>12326.59463</v>
      </c>
      <c r="AH3201" s="88">
        <f>AG3201*'⚙️ Config'!$B$11</f>
        <v>61632.97313</v>
      </c>
      <c r="AI3201" s="88">
        <f>AH3201*'⚙️ Config'!$B$12</f>
        <v>18489.89194</v>
      </c>
      <c r="AJ3201" s="64"/>
      <c r="AK3201" s="84"/>
      <c r="AL3201" s="84"/>
      <c r="AM3201" s="84"/>
      <c r="AN3201" s="84"/>
      <c r="AO3201" s="84"/>
      <c r="AP3201" s="84"/>
      <c r="AQ3201" s="84"/>
    </row>
    <row r="3202" ht="15.0" customHeight="1">
      <c r="A3202" s="93">
        <v>3199.0</v>
      </c>
      <c r="B3202" s="94" t="s">
        <v>6833</v>
      </c>
      <c r="C3202" s="93" t="s">
        <v>141</v>
      </c>
      <c r="D3202" s="93" t="s">
        <v>6834</v>
      </c>
      <c r="E3202" s="95">
        <v>36.32</v>
      </c>
      <c r="F3202" s="93" t="s">
        <v>85</v>
      </c>
      <c r="G3202" s="93" t="s">
        <v>606</v>
      </c>
      <c r="H3202" s="96">
        <v>1642480.54</v>
      </c>
      <c r="I3202" s="93">
        <v>1.0</v>
      </c>
      <c r="J3202" s="97">
        <v>3.8</v>
      </c>
      <c r="K3202" s="94">
        <v>2022.0</v>
      </c>
      <c r="L3202" s="93" t="s">
        <v>202</v>
      </c>
      <c r="M3202" s="93">
        <v>2022.0</v>
      </c>
      <c r="N3202" s="93" t="s">
        <v>161</v>
      </c>
      <c r="O3202" s="65" t="str">
        <f t="shared" si="1"/>
        <v>030749360001</v>
      </c>
      <c r="P3202" s="65">
        <f t="shared" si="2"/>
        <v>5</v>
      </c>
      <c r="Q3202" s="65">
        <f t="shared" si="3"/>
        <v>5</v>
      </c>
      <c r="R3202" s="65" t="str">
        <f t="shared" si="12"/>
        <v>03.074.936/0001-55</v>
      </c>
      <c r="S3202" s="84"/>
      <c r="T3202" s="84" t="str">
        <f t="shared" si="10"/>
        <v/>
      </c>
      <c r="U3202" s="84" t="str">
        <f t="shared" si="11"/>
        <v/>
      </c>
      <c r="V3202" s="65" t="str">
        <f t="shared" si="5"/>
        <v/>
      </c>
      <c r="W3202" s="84"/>
      <c r="X3202" s="84"/>
      <c r="Y3202" s="85"/>
      <c r="Z3202" s="85"/>
      <c r="AA3202" s="65" t="str">
        <f t="shared" si="6"/>
        <v/>
      </c>
      <c r="AB3202" s="65" t="str">
        <f t="shared" si="7"/>
        <v/>
      </c>
      <c r="AC3202" s="86"/>
      <c r="AD3202" s="87" t="str">
        <f t="shared" si="8"/>
        <v/>
      </c>
      <c r="AE3202" s="84"/>
      <c r="AF3202" s="86">
        <f>IF(AC3202&gt;0,AC3202,'⚙️ Config'!$B$10)</f>
        <v>0.0075</v>
      </c>
      <c r="AG3202" s="88">
        <f t="shared" si="9"/>
        <v>12318.60405</v>
      </c>
      <c r="AH3202" s="88">
        <f>AG3202*'⚙️ Config'!$B$11</f>
        <v>61593.02025</v>
      </c>
      <c r="AI3202" s="88">
        <f>AH3202*'⚙️ Config'!$B$12</f>
        <v>18477.90608</v>
      </c>
      <c r="AJ3202" s="64"/>
      <c r="AK3202" s="84"/>
      <c r="AL3202" s="84"/>
      <c r="AM3202" s="84"/>
      <c r="AN3202" s="84"/>
      <c r="AO3202" s="84"/>
      <c r="AP3202" s="84"/>
      <c r="AQ3202" s="84"/>
    </row>
    <row r="3203" ht="15.0" customHeight="1">
      <c r="A3203" s="93">
        <v>3200.0</v>
      </c>
      <c r="B3203" s="94" t="s">
        <v>6835</v>
      </c>
      <c r="C3203" s="93" t="s">
        <v>141</v>
      </c>
      <c r="D3203" s="93" t="s">
        <v>6836</v>
      </c>
      <c r="E3203" s="95">
        <v>36.71</v>
      </c>
      <c r="F3203" s="93" t="s">
        <v>85</v>
      </c>
      <c r="G3203" s="93" t="s">
        <v>606</v>
      </c>
      <c r="H3203" s="96">
        <v>1641427.77</v>
      </c>
      <c r="I3203" s="93">
        <v>1.0</v>
      </c>
      <c r="J3203" s="97">
        <v>3.7</v>
      </c>
      <c r="K3203" s="94">
        <v>2022.0</v>
      </c>
      <c r="L3203" s="93" t="s">
        <v>630</v>
      </c>
      <c r="M3203" s="93">
        <v>2022.0</v>
      </c>
      <c r="N3203" s="93" t="s">
        <v>161</v>
      </c>
      <c r="O3203" s="65" t="str">
        <f t="shared" si="1"/>
        <v>312589600001</v>
      </c>
      <c r="P3203" s="65">
        <f t="shared" si="2"/>
        <v>8</v>
      </c>
      <c r="Q3203" s="65">
        <f t="shared" si="3"/>
        <v>0</v>
      </c>
      <c r="R3203" s="65" t="str">
        <f t="shared" si="12"/>
        <v>31.258.960/0001-80</v>
      </c>
      <c r="S3203" s="84"/>
      <c r="T3203" s="84" t="str">
        <f t="shared" si="10"/>
        <v/>
      </c>
      <c r="U3203" s="84" t="str">
        <f t="shared" si="11"/>
        <v/>
      </c>
      <c r="V3203" s="65" t="str">
        <f t="shared" si="5"/>
        <v/>
      </c>
      <c r="W3203" s="84"/>
      <c r="X3203" s="84"/>
      <c r="Y3203" s="85"/>
      <c r="Z3203" s="85"/>
      <c r="AA3203" s="65" t="str">
        <f t="shared" si="6"/>
        <v/>
      </c>
      <c r="AB3203" s="65" t="str">
        <f t="shared" si="7"/>
        <v/>
      </c>
      <c r="AC3203" s="86"/>
      <c r="AD3203" s="87" t="str">
        <f t="shared" si="8"/>
        <v/>
      </c>
      <c r="AE3203" s="84"/>
      <c r="AF3203" s="86">
        <f>IF(AC3203&gt;0,AC3203,'⚙️ Config'!$B$10)</f>
        <v>0.0075</v>
      </c>
      <c r="AG3203" s="88">
        <f t="shared" si="9"/>
        <v>12310.70828</v>
      </c>
      <c r="AH3203" s="88">
        <f>AG3203*'⚙️ Config'!$B$11</f>
        <v>61553.54138</v>
      </c>
      <c r="AI3203" s="88">
        <f>AH3203*'⚙️ Config'!$B$12</f>
        <v>18466.06241</v>
      </c>
      <c r="AJ3203" s="64"/>
      <c r="AK3203" s="84"/>
      <c r="AL3203" s="84"/>
      <c r="AM3203" s="84"/>
      <c r="AN3203" s="84"/>
      <c r="AO3203" s="84"/>
      <c r="AP3203" s="84"/>
      <c r="AQ3203" s="84"/>
    </row>
    <row r="3204" ht="15.0" customHeight="1">
      <c r="A3204" s="93">
        <v>3201.0</v>
      </c>
      <c r="B3204" s="94" t="s">
        <v>6837</v>
      </c>
      <c r="C3204" s="93" t="s">
        <v>141</v>
      </c>
      <c r="D3204" s="93" t="s">
        <v>6838</v>
      </c>
      <c r="E3204" s="95">
        <v>41.26</v>
      </c>
      <c r="F3204" s="93" t="s">
        <v>85</v>
      </c>
      <c r="G3204" s="93" t="s">
        <v>606</v>
      </c>
      <c r="H3204" s="96">
        <v>1641252.01</v>
      </c>
      <c r="I3204" s="93">
        <v>1.0</v>
      </c>
      <c r="J3204" s="97">
        <v>2.8</v>
      </c>
      <c r="K3204" s="94">
        <v>2023.0</v>
      </c>
      <c r="L3204" s="93" t="s">
        <v>630</v>
      </c>
      <c r="M3204" s="93">
        <v>2023.0</v>
      </c>
      <c r="N3204" s="93" t="s">
        <v>161</v>
      </c>
      <c r="O3204" s="65" t="str">
        <f t="shared" si="1"/>
        <v>182590950001</v>
      </c>
      <c r="P3204" s="65">
        <f t="shared" si="2"/>
        <v>2</v>
      </c>
      <c r="Q3204" s="65">
        <f t="shared" si="3"/>
        <v>8</v>
      </c>
      <c r="R3204" s="65" t="str">
        <f t="shared" si="12"/>
        <v>18.259.095/0001-28</v>
      </c>
      <c r="S3204" s="84"/>
      <c r="T3204" s="84" t="str">
        <f t="shared" si="10"/>
        <v/>
      </c>
      <c r="U3204" s="84" t="str">
        <f t="shared" si="11"/>
        <v/>
      </c>
      <c r="V3204" s="65" t="str">
        <f t="shared" si="5"/>
        <v/>
      </c>
      <c r="W3204" s="84"/>
      <c r="X3204" s="84"/>
      <c r="Y3204" s="85"/>
      <c r="Z3204" s="85"/>
      <c r="AA3204" s="65" t="str">
        <f t="shared" si="6"/>
        <v/>
      </c>
      <c r="AB3204" s="65" t="str">
        <f t="shared" si="7"/>
        <v/>
      </c>
      <c r="AC3204" s="86"/>
      <c r="AD3204" s="87" t="str">
        <f t="shared" si="8"/>
        <v/>
      </c>
      <c r="AE3204" s="84"/>
      <c r="AF3204" s="86">
        <f>IF(AC3204&gt;0,AC3204,'⚙️ Config'!$B$10)</f>
        <v>0.0075</v>
      </c>
      <c r="AG3204" s="88">
        <f t="shared" si="9"/>
        <v>12309.39008</v>
      </c>
      <c r="AH3204" s="88">
        <f>AG3204*'⚙️ Config'!$B$11</f>
        <v>61546.95038</v>
      </c>
      <c r="AI3204" s="88">
        <f>AH3204*'⚙️ Config'!$B$12</f>
        <v>18464.08511</v>
      </c>
      <c r="AJ3204" s="64"/>
      <c r="AK3204" s="84"/>
      <c r="AL3204" s="84"/>
      <c r="AM3204" s="84"/>
      <c r="AN3204" s="84"/>
      <c r="AO3204" s="84"/>
      <c r="AP3204" s="84"/>
      <c r="AQ3204" s="84"/>
    </row>
    <row r="3205" ht="15.0" customHeight="1">
      <c r="A3205" s="93">
        <v>3202.0</v>
      </c>
      <c r="B3205" s="94" t="s">
        <v>6839</v>
      </c>
      <c r="C3205" s="93" t="s">
        <v>141</v>
      </c>
      <c r="D3205" s="93" t="s">
        <v>6840</v>
      </c>
      <c r="E3205" s="95">
        <v>36.71</v>
      </c>
      <c r="F3205" s="93" t="s">
        <v>85</v>
      </c>
      <c r="G3205" s="93" t="s">
        <v>606</v>
      </c>
      <c r="H3205" s="96">
        <v>1637375.02</v>
      </c>
      <c r="I3205" s="93">
        <v>1.0</v>
      </c>
      <c r="J3205" s="97">
        <v>3.7</v>
      </c>
      <c r="K3205" s="94">
        <v>2022.0</v>
      </c>
      <c r="L3205" s="93" t="s">
        <v>630</v>
      </c>
      <c r="M3205" s="93">
        <v>2022.0</v>
      </c>
      <c r="N3205" s="93" t="s">
        <v>161</v>
      </c>
      <c r="O3205" s="65" t="str">
        <f t="shared" si="1"/>
        <v>599636450001</v>
      </c>
      <c r="P3205" s="65">
        <f t="shared" si="2"/>
        <v>7</v>
      </c>
      <c r="Q3205" s="65">
        <f t="shared" si="3"/>
        <v>2</v>
      </c>
      <c r="R3205" s="65" t="str">
        <f t="shared" si="12"/>
        <v>59.963.645/0001-72</v>
      </c>
      <c r="S3205" s="84"/>
      <c r="T3205" s="84" t="str">
        <f t="shared" si="10"/>
        <v/>
      </c>
      <c r="U3205" s="84" t="str">
        <f t="shared" si="11"/>
        <v/>
      </c>
      <c r="V3205" s="65" t="str">
        <f t="shared" si="5"/>
        <v/>
      </c>
      <c r="W3205" s="84"/>
      <c r="X3205" s="84"/>
      <c r="Y3205" s="85"/>
      <c r="Z3205" s="85"/>
      <c r="AA3205" s="65" t="str">
        <f t="shared" si="6"/>
        <v/>
      </c>
      <c r="AB3205" s="65" t="str">
        <f t="shared" si="7"/>
        <v/>
      </c>
      <c r="AC3205" s="86"/>
      <c r="AD3205" s="87" t="str">
        <f t="shared" si="8"/>
        <v/>
      </c>
      <c r="AE3205" s="84"/>
      <c r="AF3205" s="86">
        <f>IF(AC3205&gt;0,AC3205,'⚙️ Config'!$B$10)</f>
        <v>0.0075</v>
      </c>
      <c r="AG3205" s="88">
        <f t="shared" si="9"/>
        <v>12280.31265</v>
      </c>
      <c r="AH3205" s="88">
        <f>AG3205*'⚙️ Config'!$B$11</f>
        <v>61401.56325</v>
      </c>
      <c r="AI3205" s="88">
        <f>AH3205*'⚙️ Config'!$B$12</f>
        <v>18420.46898</v>
      </c>
      <c r="AJ3205" s="64"/>
      <c r="AK3205" s="84"/>
      <c r="AL3205" s="84"/>
      <c r="AM3205" s="84"/>
      <c r="AN3205" s="84"/>
      <c r="AO3205" s="84"/>
      <c r="AP3205" s="84"/>
      <c r="AQ3205" s="84"/>
    </row>
    <row r="3206" ht="15.0" customHeight="1">
      <c r="A3206" s="93">
        <v>3203.0</v>
      </c>
      <c r="B3206" s="94" t="s">
        <v>6841</v>
      </c>
      <c r="C3206" s="93" t="s">
        <v>141</v>
      </c>
      <c r="D3206" s="93" t="s">
        <v>6842</v>
      </c>
      <c r="E3206" s="95">
        <v>38.46</v>
      </c>
      <c r="F3206" s="93" t="s">
        <v>85</v>
      </c>
      <c r="G3206" s="93" t="s">
        <v>606</v>
      </c>
      <c r="H3206" s="96">
        <v>1636872.44</v>
      </c>
      <c r="I3206" s="93">
        <v>1.0</v>
      </c>
      <c r="J3206" s="97">
        <v>3.3</v>
      </c>
      <c r="K3206" s="94">
        <v>2022.0</v>
      </c>
      <c r="L3206" s="93" t="s">
        <v>202</v>
      </c>
      <c r="M3206" s="93">
        <v>2022.0</v>
      </c>
      <c r="N3206" s="93" t="s">
        <v>161</v>
      </c>
      <c r="O3206" s="65" t="str">
        <f t="shared" si="1"/>
        <v>147975380001</v>
      </c>
      <c r="P3206" s="65">
        <f t="shared" si="2"/>
        <v>8</v>
      </c>
      <c r="Q3206" s="65">
        <f t="shared" si="3"/>
        <v>3</v>
      </c>
      <c r="R3206" s="65" t="str">
        <f t="shared" si="12"/>
        <v>14.797.538/0001-83</v>
      </c>
      <c r="S3206" s="84"/>
      <c r="T3206" s="84" t="str">
        <f t="shared" si="10"/>
        <v/>
      </c>
      <c r="U3206" s="84" t="str">
        <f t="shared" si="11"/>
        <v/>
      </c>
      <c r="V3206" s="65" t="str">
        <f t="shared" si="5"/>
        <v/>
      </c>
      <c r="W3206" s="84"/>
      <c r="X3206" s="84"/>
      <c r="Y3206" s="85"/>
      <c r="Z3206" s="85"/>
      <c r="AA3206" s="65" t="str">
        <f t="shared" si="6"/>
        <v/>
      </c>
      <c r="AB3206" s="65" t="str">
        <f t="shared" si="7"/>
        <v/>
      </c>
      <c r="AC3206" s="86"/>
      <c r="AD3206" s="87" t="str">
        <f t="shared" si="8"/>
        <v/>
      </c>
      <c r="AE3206" s="84"/>
      <c r="AF3206" s="86">
        <f>IF(AC3206&gt;0,AC3206,'⚙️ Config'!$B$10)</f>
        <v>0.0075</v>
      </c>
      <c r="AG3206" s="88">
        <f t="shared" si="9"/>
        <v>12276.5433</v>
      </c>
      <c r="AH3206" s="88">
        <f>AG3206*'⚙️ Config'!$B$11</f>
        <v>61382.7165</v>
      </c>
      <c r="AI3206" s="88">
        <f>AH3206*'⚙️ Config'!$B$12</f>
        <v>18414.81495</v>
      </c>
      <c r="AJ3206" s="64"/>
      <c r="AK3206" s="84"/>
      <c r="AL3206" s="84"/>
      <c r="AM3206" s="84"/>
      <c r="AN3206" s="84"/>
      <c r="AO3206" s="84"/>
      <c r="AP3206" s="84"/>
      <c r="AQ3206" s="84"/>
    </row>
    <row r="3207" ht="15.0" customHeight="1">
      <c r="A3207" s="93">
        <v>3204.0</v>
      </c>
      <c r="B3207" s="94" t="s">
        <v>6843</v>
      </c>
      <c r="C3207" s="93" t="s">
        <v>141</v>
      </c>
      <c r="D3207" s="93" t="s">
        <v>6844</v>
      </c>
      <c r="E3207" s="95">
        <v>41.26</v>
      </c>
      <c r="F3207" s="93" t="s">
        <v>85</v>
      </c>
      <c r="G3207" s="93" t="s">
        <v>606</v>
      </c>
      <c r="H3207" s="96">
        <v>1635238.9</v>
      </c>
      <c r="I3207" s="93">
        <v>1.0</v>
      </c>
      <c r="J3207" s="97">
        <v>2.8</v>
      </c>
      <c r="K3207" s="94">
        <v>2023.0</v>
      </c>
      <c r="L3207" s="93" t="s">
        <v>630</v>
      </c>
      <c r="M3207" s="93">
        <v>2023.0</v>
      </c>
      <c r="N3207" s="93" t="s">
        <v>145</v>
      </c>
      <c r="O3207" s="65" t="str">
        <f t="shared" si="1"/>
        <v>344324310001</v>
      </c>
      <c r="P3207" s="65">
        <f t="shared" si="2"/>
        <v>4</v>
      </c>
      <c r="Q3207" s="65">
        <f t="shared" si="3"/>
        <v>9</v>
      </c>
      <c r="R3207" s="65" t="str">
        <f t="shared" si="12"/>
        <v>34.432.431/0001-49</v>
      </c>
      <c r="S3207" s="84"/>
      <c r="T3207" s="84" t="str">
        <f t="shared" si="10"/>
        <v/>
      </c>
      <c r="U3207" s="84" t="str">
        <f t="shared" si="11"/>
        <v/>
      </c>
      <c r="V3207" s="65" t="str">
        <f t="shared" si="5"/>
        <v/>
      </c>
      <c r="W3207" s="84"/>
      <c r="X3207" s="84"/>
      <c r="Y3207" s="85"/>
      <c r="Z3207" s="85"/>
      <c r="AA3207" s="65" t="str">
        <f t="shared" si="6"/>
        <v/>
      </c>
      <c r="AB3207" s="65" t="str">
        <f t="shared" si="7"/>
        <v/>
      </c>
      <c r="AC3207" s="86"/>
      <c r="AD3207" s="87" t="str">
        <f t="shared" si="8"/>
        <v/>
      </c>
      <c r="AE3207" s="84"/>
      <c r="AF3207" s="86">
        <f>IF(AC3207&gt;0,AC3207,'⚙️ Config'!$B$10)</f>
        <v>0.0075</v>
      </c>
      <c r="AG3207" s="88">
        <f t="shared" si="9"/>
        <v>12264.29175</v>
      </c>
      <c r="AH3207" s="88">
        <f>AG3207*'⚙️ Config'!$B$11</f>
        <v>61321.45875</v>
      </c>
      <c r="AI3207" s="88">
        <f>AH3207*'⚙️ Config'!$B$12</f>
        <v>18396.43763</v>
      </c>
      <c r="AJ3207" s="64"/>
      <c r="AK3207" s="84"/>
      <c r="AL3207" s="84"/>
      <c r="AM3207" s="84"/>
      <c r="AN3207" s="84"/>
      <c r="AO3207" s="84"/>
      <c r="AP3207" s="84"/>
      <c r="AQ3207" s="84"/>
    </row>
    <row r="3208" ht="15.0" customHeight="1">
      <c r="A3208" s="93">
        <v>3205.0</v>
      </c>
      <c r="B3208" s="94" t="s">
        <v>6845</v>
      </c>
      <c r="C3208" s="93" t="s">
        <v>141</v>
      </c>
      <c r="D3208" s="93" t="s">
        <v>6846</v>
      </c>
      <c r="E3208" s="95">
        <v>40.04</v>
      </c>
      <c r="F3208" s="93" t="s">
        <v>85</v>
      </c>
      <c r="G3208" s="93" t="s">
        <v>606</v>
      </c>
      <c r="H3208" s="96">
        <v>1631677.08</v>
      </c>
      <c r="I3208" s="93">
        <v>1.0</v>
      </c>
      <c r="J3208" s="97">
        <v>3.0</v>
      </c>
      <c r="K3208" s="94">
        <v>2023.0</v>
      </c>
      <c r="L3208" s="93" t="s">
        <v>630</v>
      </c>
      <c r="M3208" s="93">
        <v>2023.0</v>
      </c>
      <c r="N3208" s="93" t="s">
        <v>161</v>
      </c>
      <c r="O3208" s="65" t="str">
        <f t="shared" si="1"/>
        <v>119619330001</v>
      </c>
      <c r="P3208" s="65">
        <f t="shared" si="2"/>
        <v>6</v>
      </c>
      <c r="Q3208" s="65">
        <f t="shared" si="3"/>
        <v>1</v>
      </c>
      <c r="R3208" s="65" t="str">
        <f t="shared" si="12"/>
        <v>11.961.933/0001-61</v>
      </c>
      <c r="S3208" s="84"/>
      <c r="T3208" s="84" t="str">
        <f t="shared" si="10"/>
        <v/>
      </c>
      <c r="U3208" s="84" t="str">
        <f t="shared" si="11"/>
        <v/>
      </c>
      <c r="V3208" s="65" t="str">
        <f t="shared" si="5"/>
        <v/>
      </c>
      <c r="W3208" s="84"/>
      <c r="X3208" s="84"/>
      <c r="Y3208" s="85"/>
      <c r="Z3208" s="85"/>
      <c r="AA3208" s="65" t="str">
        <f t="shared" si="6"/>
        <v/>
      </c>
      <c r="AB3208" s="65" t="str">
        <f t="shared" si="7"/>
        <v/>
      </c>
      <c r="AC3208" s="86"/>
      <c r="AD3208" s="87" t="str">
        <f t="shared" si="8"/>
        <v/>
      </c>
      <c r="AE3208" s="84"/>
      <c r="AF3208" s="86">
        <f>IF(AC3208&gt;0,AC3208,'⚙️ Config'!$B$10)</f>
        <v>0.0075</v>
      </c>
      <c r="AG3208" s="88">
        <f t="shared" si="9"/>
        <v>12237.5781</v>
      </c>
      <c r="AH3208" s="88">
        <f>AG3208*'⚙️ Config'!$B$11</f>
        <v>61187.8905</v>
      </c>
      <c r="AI3208" s="88">
        <f>AH3208*'⚙️ Config'!$B$12</f>
        <v>18356.36715</v>
      </c>
      <c r="AJ3208" s="64"/>
      <c r="AK3208" s="84"/>
      <c r="AL3208" s="84"/>
      <c r="AM3208" s="84"/>
      <c r="AN3208" s="84"/>
      <c r="AO3208" s="84"/>
      <c r="AP3208" s="84"/>
      <c r="AQ3208" s="84"/>
    </row>
    <row r="3209" ht="15.0" customHeight="1">
      <c r="A3209" s="93">
        <v>3206.0</v>
      </c>
      <c r="B3209" s="94" t="s">
        <v>6847</v>
      </c>
      <c r="C3209" s="93" t="s">
        <v>141</v>
      </c>
      <c r="D3209" s="93" t="s">
        <v>6848</v>
      </c>
      <c r="E3209" s="95">
        <v>40.63</v>
      </c>
      <c r="F3209" s="93" t="s">
        <v>85</v>
      </c>
      <c r="G3209" s="93" t="s">
        <v>606</v>
      </c>
      <c r="H3209" s="96">
        <v>1631122.59</v>
      </c>
      <c r="I3209" s="93">
        <v>1.0</v>
      </c>
      <c r="J3209" s="97">
        <v>2.9</v>
      </c>
      <c r="K3209" s="94">
        <v>2023.0</v>
      </c>
      <c r="L3209" s="93" t="s">
        <v>630</v>
      </c>
      <c r="M3209" s="93">
        <v>2023.0</v>
      </c>
      <c r="N3209" s="93" t="s">
        <v>161</v>
      </c>
      <c r="O3209" s="65" t="str">
        <f t="shared" si="1"/>
        <v>230724690001</v>
      </c>
      <c r="P3209" s="65">
        <f t="shared" si="2"/>
        <v>3</v>
      </c>
      <c r="Q3209" s="65">
        <f t="shared" si="3"/>
        <v>1</v>
      </c>
      <c r="R3209" s="65" t="str">
        <f t="shared" si="12"/>
        <v>23.072.469/0001-31</v>
      </c>
      <c r="S3209" s="84"/>
      <c r="T3209" s="84" t="str">
        <f t="shared" si="10"/>
        <v/>
      </c>
      <c r="U3209" s="84" t="str">
        <f t="shared" si="11"/>
        <v/>
      </c>
      <c r="V3209" s="65" t="str">
        <f t="shared" si="5"/>
        <v/>
      </c>
      <c r="W3209" s="84"/>
      <c r="X3209" s="84"/>
      <c r="Y3209" s="85"/>
      <c r="Z3209" s="85"/>
      <c r="AA3209" s="65" t="str">
        <f t="shared" si="6"/>
        <v/>
      </c>
      <c r="AB3209" s="65" t="str">
        <f t="shared" si="7"/>
        <v/>
      </c>
      <c r="AC3209" s="86"/>
      <c r="AD3209" s="87" t="str">
        <f t="shared" si="8"/>
        <v/>
      </c>
      <c r="AE3209" s="84"/>
      <c r="AF3209" s="86">
        <f>IF(AC3209&gt;0,AC3209,'⚙️ Config'!$B$10)</f>
        <v>0.0075</v>
      </c>
      <c r="AG3209" s="88">
        <f t="shared" si="9"/>
        <v>12233.41943</v>
      </c>
      <c r="AH3209" s="88">
        <f>AG3209*'⚙️ Config'!$B$11</f>
        <v>61167.09713</v>
      </c>
      <c r="AI3209" s="88">
        <f>AH3209*'⚙️ Config'!$B$12</f>
        <v>18350.12914</v>
      </c>
      <c r="AJ3209" s="64"/>
      <c r="AK3209" s="84"/>
      <c r="AL3209" s="84"/>
      <c r="AM3209" s="84"/>
      <c r="AN3209" s="84"/>
      <c r="AO3209" s="84"/>
      <c r="AP3209" s="84"/>
      <c r="AQ3209" s="84"/>
    </row>
    <row r="3210" ht="15.0" customHeight="1">
      <c r="A3210" s="93">
        <v>3207.0</v>
      </c>
      <c r="B3210" s="94" t="s">
        <v>6849</v>
      </c>
      <c r="C3210" s="93" t="s">
        <v>141</v>
      </c>
      <c r="D3210" s="93" t="s">
        <v>6850</v>
      </c>
      <c r="E3210" s="95">
        <v>41.26</v>
      </c>
      <c r="F3210" s="93" t="s">
        <v>85</v>
      </c>
      <c r="G3210" s="93" t="s">
        <v>606</v>
      </c>
      <c r="H3210" s="96">
        <v>1629621.36</v>
      </c>
      <c r="I3210" s="93">
        <v>1.0</v>
      </c>
      <c r="J3210" s="97">
        <v>2.8</v>
      </c>
      <c r="K3210" s="94">
        <v>2023.0</v>
      </c>
      <c r="L3210" s="93" t="s">
        <v>202</v>
      </c>
      <c r="M3210" s="93">
        <v>2023.0</v>
      </c>
      <c r="N3210" s="93" t="s">
        <v>145</v>
      </c>
      <c r="O3210" s="65" t="str">
        <f t="shared" si="1"/>
        <v>060887940001</v>
      </c>
      <c r="P3210" s="65">
        <f t="shared" si="2"/>
        <v>7</v>
      </c>
      <c r="Q3210" s="65">
        <f t="shared" si="3"/>
        <v>3</v>
      </c>
      <c r="R3210" s="65" t="str">
        <f t="shared" si="12"/>
        <v>06.088.794/0001-73</v>
      </c>
      <c r="S3210" s="84"/>
      <c r="T3210" s="84" t="str">
        <f t="shared" si="10"/>
        <v/>
      </c>
      <c r="U3210" s="84" t="str">
        <f t="shared" si="11"/>
        <v/>
      </c>
      <c r="V3210" s="65" t="str">
        <f t="shared" si="5"/>
        <v/>
      </c>
      <c r="W3210" s="84"/>
      <c r="X3210" s="84"/>
      <c r="Y3210" s="85"/>
      <c r="Z3210" s="85"/>
      <c r="AA3210" s="65" t="str">
        <f t="shared" si="6"/>
        <v/>
      </c>
      <c r="AB3210" s="65" t="str">
        <f t="shared" si="7"/>
        <v/>
      </c>
      <c r="AC3210" s="86"/>
      <c r="AD3210" s="87" t="str">
        <f t="shared" si="8"/>
        <v/>
      </c>
      <c r="AE3210" s="84"/>
      <c r="AF3210" s="86">
        <f>IF(AC3210&gt;0,AC3210,'⚙️ Config'!$B$10)</f>
        <v>0.0075</v>
      </c>
      <c r="AG3210" s="88">
        <f t="shared" si="9"/>
        <v>12222.1602</v>
      </c>
      <c r="AH3210" s="88">
        <f>AG3210*'⚙️ Config'!$B$11</f>
        <v>61110.801</v>
      </c>
      <c r="AI3210" s="88">
        <f>AH3210*'⚙️ Config'!$B$12</f>
        <v>18333.2403</v>
      </c>
      <c r="AJ3210" s="64"/>
      <c r="AK3210" s="84"/>
      <c r="AL3210" s="84"/>
      <c r="AM3210" s="84"/>
      <c r="AN3210" s="84"/>
      <c r="AO3210" s="84"/>
      <c r="AP3210" s="84"/>
      <c r="AQ3210" s="84"/>
    </row>
    <row r="3211" ht="15.0" customHeight="1">
      <c r="A3211" s="93">
        <v>3208.0</v>
      </c>
      <c r="B3211" s="94" t="s">
        <v>6851</v>
      </c>
      <c r="C3211" s="93" t="s">
        <v>141</v>
      </c>
      <c r="D3211" s="93" t="s">
        <v>6852</v>
      </c>
      <c r="E3211" s="95">
        <v>45.04</v>
      </c>
      <c r="F3211" s="93" t="s">
        <v>85</v>
      </c>
      <c r="G3211" s="93" t="s">
        <v>606</v>
      </c>
      <c r="H3211" s="96">
        <v>1628841.77</v>
      </c>
      <c r="I3211" s="93">
        <v>1.0</v>
      </c>
      <c r="J3211" s="97">
        <v>2.3</v>
      </c>
      <c r="K3211" s="94">
        <v>2023.0</v>
      </c>
      <c r="L3211" s="93" t="s">
        <v>197</v>
      </c>
      <c r="M3211" s="93">
        <v>2023.0</v>
      </c>
      <c r="N3211" s="93" t="s">
        <v>145</v>
      </c>
      <c r="O3211" s="65" t="str">
        <f t="shared" si="1"/>
        <v>119556560001</v>
      </c>
      <c r="P3211" s="65">
        <f t="shared" si="2"/>
        <v>8</v>
      </c>
      <c r="Q3211" s="65">
        <f t="shared" si="3"/>
        <v>4</v>
      </c>
      <c r="R3211" s="65" t="str">
        <f t="shared" si="12"/>
        <v>11.955.656/0001-84</v>
      </c>
      <c r="S3211" s="84"/>
      <c r="T3211" s="84" t="str">
        <f t="shared" si="10"/>
        <v/>
      </c>
      <c r="U3211" s="84" t="str">
        <f t="shared" si="11"/>
        <v/>
      </c>
      <c r="V3211" s="65" t="str">
        <f t="shared" si="5"/>
        <v/>
      </c>
      <c r="W3211" s="84"/>
      <c r="X3211" s="84"/>
      <c r="Y3211" s="85"/>
      <c r="Z3211" s="85"/>
      <c r="AA3211" s="65" t="str">
        <f t="shared" si="6"/>
        <v/>
      </c>
      <c r="AB3211" s="65" t="str">
        <f t="shared" si="7"/>
        <v/>
      </c>
      <c r="AC3211" s="86"/>
      <c r="AD3211" s="87" t="str">
        <f t="shared" si="8"/>
        <v/>
      </c>
      <c r="AE3211" s="84"/>
      <c r="AF3211" s="86">
        <f>IF(AC3211&gt;0,AC3211,'⚙️ Config'!$B$10)</f>
        <v>0.0075</v>
      </c>
      <c r="AG3211" s="88">
        <f t="shared" si="9"/>
        <v>12216.31328</v>
      </c>
      <c r="AH3211" s="88">
        <f>AG3211*'⚙️ Config'!$B$11</f>
        <v>61081.56638</v>
      </c>
      <c r="AI3211" s="88">
        <f>AH3211*'⚙️ Config'!$B$12</f>
        <v>18324.46991</v>
      </c>
      <c r="AJ3211" s="64"/>
      <c r="AK3211" s="84"/>
      <c r="AL3211" s="84"/>
      <c r="AM3211" s="84"/>
      <c r="AN3211" s="84"/>
      <c r="AO3211" s="84"/>
      <c r="AP3211" s="84"/>
      <c r="AQ3211" s="84"/>
    </row>
    <row r="3212" ht="15.0" customHeight="1">
      <c r="A3212" s="93">
        <v>3209.0</v>
      </c>
      <c r="B3212" s="94" t="s">
        <v>6853</v>
      </c>
      <c r="C3212" s="93" t="s">
        <v>141</v>
      </c>
      <c r="D3212" s="93" t="s">
        <v>6854</v>
      </c>
      <c r="E3212" s="95">
        <v>41.26</v>
      </c>
      <c r="F3212" s="93" t="s">
        <v>85</v>
      </c>
      <c r="G3212" s="93" t="s">
        <v>606</v>
      </c>
      <c r="H3212" s="96">
        <v>1627188.26</v>
      </c>
      <c r="I3212" s="93">
        <v>1.0</v>
      </c>
      <c r="J3212" s="97">
        <v>2.8</v>
      </c>
      <c r="K3212" s="94">
        <v>2023.0</v>
      </c>
      <c r="L3212" s="93" t="s">
        <v>448</v>
      </c>
      <c r="M3212" s="93">
        <v>2023.0</v>
      </c>
      <c r="N3212" s="93" t="s">
        <v>161</v>
      </c>
      <c r="O3212" s="65" t="str">
        <f t="shared" si="1"/>
        <v>586377520001</v>
      </c>
      <c r="P3212" s="65">
        <f t="shared" si="2"/>
        <v>4</v>
      </c>
      <c r="Q3212" s="65">
        <f t="shared" si="3"/>
        <v>8</v>
      </c>
      <c r="R3212" s="65" t="str">
        <f t="shared" si="12"/>
        <v>58.637.752/0001-48</v>
      </c>
      <c r="S3212" s="84"/>
      <c r="T3212" s="84" t="str">
        <f t="shared" si="10"/>
        <v/>
      </c>
      <c r="U3212" s="84" t="str">
        <f t="shared" si="11"/>
        <v/>
      </c>
      <c r="V3212" s="65" t="str">
        <f t="shared" si="5"/>
        <v/>
      </c>
      <c r="W3212" s="84"/>
      <c r="X3212" s="84"/>
      <c r="Y3212" s="85"/>
      <c r="Z3212" s="85"/>
      <c r="AA3212" s="65" t="str">
        <f t="shared" si="6"/>
        <v/>
      </c>
      <c r="AB3212" s="65" t="str">
        <f t="shared" si="7"/>
        <v/>
      </c>
      <c r="AC3212" s="86"/>
      <c r="AD3212" s="87" t="str">
        <f t="shared" si="8"/>
        <v/>
      </c>
      <c r="AE3212" s="84"/>
      <c r="AF3212" s="86">
        <f>IF(AC3212&gt;0,AC3212,'⚙️ Config'!$B$10)</f>
        <v>0.0075</v>
      </c>
      <c r="AG3212" s="88">
        <f t="shared" si="9"/>
        <v>12203.91195</v>
      </c>
      <c r="AH3212" s="88">
        <f>AG3212*'⚙️ Config'!$B$11</f>
        <v>61019.55975</v>
      </c>
      <c r="AI3212" s="88">
        <f>AH3212*'⚙️ Config'!$B$12</f>
        <v>18305.86793</v>
      </c>
      <c r="AJ3212" s="64"/>
      <c r="AK3212" s="84"/>
      <c r="AL3212" s="84"/>
      <c r="AM3212" s="84"/>
      <c r="AN3212" s="84"/>
      <c r="AO3212" s="84"/>
      <c r="AP3212" s="84"/>
      <c r="AQ3212" s="84"/>
    </row>
    <row r="3213" ht="15.0" customHeight="1">
      <c r="A3213" s="93">
        <v>3210.0</v>
      </c>
      <c r="B3213" s="94" t="s">
        <v>6855</v>
      </c>
      <c r="C3213" s="93" t="s">
        <v>141</v>
      </c>
      <c r="D3213" s="93" t="s">
        <v>6856</v>
      </c>
      <c r="E3213" s="95">
        <v>36.71</v>
      </c>
      <c r="F3213" s="93" t="s">
        <v>85</v>
      </c>
      <c r="G3213" s="93" t="s">
        <v>606</v>
      </c>
      <c r="H3213" s="96">
        <v>1626976.54</v>
      </c>
      <c r="I3213" s="93">
        <v>1.0</v>
      </c>
      <c r="J3213" s="97">
        <v>3.7</v>
      </c>
      <c r="K3213" s="94">
        <v>2022.0</v>
      </c>
      <c r="L3213" s="93" t="s">
        <v>630</v>
      </c>
      <c r="M3213" s="93">
        <v>2022.0</v>
      </c>
      <c r="N3213" s="93" t="s">
        <v>161</v>
      </c>
      <c r="O3213" s="65" t="str">
        <f t="shared" si="1"/>
        <v>156153830001</v>
      </c>
      <c r="P3213" s="65">
        <f t="shared" si="2"/>
        <v>8</v>
      </c>
      <c r="Q3213" s="65">
        <f t="shared" si="3"/>
        <v>0</v>
      </c>
      <c r="R3213" s="65" t="str">
        <f t="shared" si="12"/>
        <v>15.615.383/0001-80</v>
      </c>
      <c r="S3213" s="84"/>
      <c r="T3213" s="84" t="str">
        <f t="shared" si="10"/>
        <v/>
      </c>
      <c r="U3213" s="84" t="str">
        <f t="shared" si="11"/>
        <v/>
      </c>
      <c r="V3213" s="65" t="str">
        <f t="shared" si="5"/>
        <v/>
      </c>
      <c r="W3213" s="84"/>
      <c r="X3213" s="84"/>
      <c r="Y3213" s="85"/>
      <c r="Z3213" s="85"/>
      <c r="AA3213" s="65" t="str">
        <f t="shared" si="6"/>
        <v/>
      </c>
      <c r="AB3213" s="65" t="str">
        <f t="shared" si="7"/>
        <v/>
      </c>
      <c r="AC3213" s="86"/>
      <c r="AD3213" s="87" t="str">
        <f t="shared" si="8"/>
        <v/>
      </c>
      <c r="AE3213" s="84"/>
      <c r="AF3213" s="86">
        <f>IF(AC3213&gt;0,AC3213,'⚙️ Config'!$B$10)</f>
        <v>0.0075</v>
      </c>
      <c r="AG3213" s="88">
        <f t="shared" si="9"/>
        <v>12202.32405</v>
      </c>
      <c r="AH3213" s="88">
        <f>AG3213*'⚙️ Config'!$B$11</f>
        <v>61011.62025</v>
      </c>
      <c r="AI3213" s="88">
        <f>AH3213*'⚙️ Config'!$B$12</f>
        <v>18303.48608</v>
      </c>
      <c r="AJ3213" s="64"/>
      <c r="AK3213" s="84"/>
      <c r="AL3213" s="84"/>
      <c r="AM3213" s="84"/>
      <c r="AN3213" s="84"/>
      <c r="AO3213" s="84"/>
      <c r="AP3213" s="84"/>
      <c r="AQ3213" s="84"/>
    </row>
    <row r="3214" ht="15.0" customHeight="1">
      <c r="A3214" s="93">
        <v>3211.0</v>
      </c>
      <c r="B3214" s="94" t="s">
        <v>6857</v>
      </c>
      <c r="C3214" s="93" t="s">
        <v>141</v>
      </c>
      <c r="D3214" s="93" t="s">
        <v>6858</v>
      </c>
      <c r="E3214" s="95">
        <v>40.63</v>
      </c>
      <c r="F3214" s="93" t="s">
        <v>85</v>
      </c>
      <c r="G3214" s="93" t="s">
        <v>606</v>
      </c>
      <c r="H3214" s="96">
        <v>1626873.09</v>
      </c>
      <c r="I3214" s="93">
        <v>1.0</v>
      </c>
      <c r="J3214" s="97">
        <v>2.9</v>
      </c>
      <c r="K3214" s="94">
        <v>2023.0</v>
      </c>
      <c r="L3214" s="93" t="s">
        <v>630</v>
      </c>
      <c r="M3214" s="93">
        <v>2023.0</v>
      </c>
      <c r="N3214" s="93" t="s">
        <v>161</v>
      </c>
      <c r="O3214" s="65" t="str">
        <f t="shared" si="1"/>
        <v>227937260001</v>
      </c>
      <c r="P3214" s="65">
        <f t="shared" si="2"/>
        <v>6</v>
      </c>
      <c r="Q3214" s="65">
        <f t="shared" si="3"/>
        <v>1</v>
      </c>
      <c r="R3214" s="65" t="str">
        <f t="shared" si="12"/>
        <v>22.793.726/0001-61</v>
      </c>
      <c r="S3214" s="84"/>
      <c r="T3214" s="84" t="str">
        <f t="shared" si="10"/>
        <v/>
      </c>
      <c r="U3214" s="84" t="str">
        <f t="shared" si="11"/>
        <v/>
      </c>
      <c r="V3214" s="65" t="str">
        <f t="shared" si="5"/>
        <v/>
      </c>
      <c r="W3214" s="84"/>
      <c r="X3214" s="84"/>
      <c r="Y3214" s="85"/>
      <c r="Z3214" s="85"/>
      <c r="AA3214" s="65" t="str">
        <f t="shared" si="6"/>
        <v/>
      </c>
      <c r="AB3214" s="65" t="str">
        <f t="shared" si="7"/>
        <v/>
      </c>
      <c r="AC3214" s="86"/>
      <c r="AD3214" s="87" t="str">
        <f t="shared" si="8"/>
        <v/>
      </c>
      <c r="AE3214" s="84"/>
      <c r="AF3214" s="86">
        <f>IF(AC3214&gt;0,AC3214,'⚙️ Config'!$B$10)</f>
        <v>0.0075</v>
      </c>
      <c r="AG3214" s="88">
        <f t="shared" si="9"/>
        <v>12201.54818</v>
      </c>
      <c r="AH3214" s="88">
        <f>AG3214*'⚙️ Config'!$B$11</f>
        <v>61007.74088</v>
      </c>
      <c r="AI3214" s="88">
        <f>AH3214*'⚙️ Config'!$B$12</f>
        <v>18302.32226</v>
      </c>
      <c r="AJ3214" s="64"/>
      <c r="AK3214" s="84"/>
      <c r="AL3214" s="84"/>
      <c r="AM3214" s="84"/>
      <c r="AN3214" s="84"/>
      <c r="AO3214" s="84"/>
      <c r="AP3214" s="84"/>
      <c r="AQ3214" s="84"/>
    </row>
    <row r="3215" ht="15.0" customHeight="1">
      <c r="A3215" s="93">
        <v>3212.0</v>
      </c>
      <c r="B3215" s="94" t="s">
        <v>6859</v>
      </c>
      <c r="C3215" s="93" t="s">
        <v>141</v>
      </c>
      <c r="D3215" s="93" t="s">
        <v>6860</v>
      </c>
      <c r="E3215" s="95">
        <v>40.63</v>
      </c>
      <c r="F3215" s="93" t="s">
        <v>85</v>
      </c>
      <c r="G3215" s="93" t="s">
        <v>606</v>
      </c>
      <c r="H3215" s="96">
        <v>1624416.55</v>
      </c>
      <c r="I3215" s="93">
        <v>1.0</v>
      </c>
      <c r="J3215" s="97">
        <v>2.9</v>
      </c>
      <c r="K3215" s="94">
        <v>2023.0</v>
      </c>
      <c r="L3215" s="93" t="s">
        <v>630</v>
      </c>
      <c r="M3215" s="93">
        <v>2023.0</v>
      </c>
      <c r="N3215" s="93" t="s">
        <v>145</v>
      </c>
      <c r="O3215" s="65" t="str">
        <f t="shared" si="1"/>
        <v>183009590001</v>
      </c>
      <c r="P3215" s="65">
        <f t="shared" si="2"/>
        <v>0</v>
      </c>
      <c r="Q3215" s="65">
        <f t="shared" si="3"/>
        <v>8</v>
      </c>
      <c r="R3215" s="65" t="str">
        <f t="shared" si="12"/>
        <v>18.300.959/0001-08</v>
      </c>
      <c r="S3215" s="84"/>
      <c r="T3215" s="84" t="str">
        <f t="shared" si="10"/>
        <v/>
      </c>
      <c r="U3215" s="84" t="str">
        <f t="shared" si="11"/>
        <v/>
      </c>
      <c r="V3215" s="65" t="str">
        <f t="shared" si="5"/>
        <v/>
      </c>
      <c r="W3215" s="84"/>
      <c r="X3215" s="84"/>
      <c r="Y3215" s="85"/>
      <c r="Z3215" s="85"/>
      <c r="AA3215" s="65" t="str">
        <f t="shared" si="6"/>
        <v/>
      </c>
      <c r="AB3215" s="65" t="str">
        <f t="shared" si="7"/>
        <v/>
      </c>
      <c r="AC3215" s="86"/>
      <c r="AD3215" s="87" t="str">
        <f t="shared" si="8"/>
        <v/>
      </c>
      <c r="AE3215" s="84"/>
      <c r="AF3215" s="86">
        <f>IF(AC3215&gt;0,AC3215,'⚙️ Config'!$B$10)</f>
        <v>0.0075</v>
      </c>
      <c r="AG3215" s="88">
        <f t="shared" si="9"/>
        <v>12183.12413</v>
      </c>
      <c r="AH3215" s="88">
        <f>AG3215*'⚙️ Config'!$B$11</f>
        <v>60915.62063</v>
      </c>
      <c r="AI3215" s="88">
        <f>AH3215*'⚙️ Config'!$B$12</f>
        <v>18274.68619</v>
      </c>
      <c r="AJ3215" s="64"/>
      <c r="AK3215" s="84"/>
      <c r="AL3215" s="84"/>
      <c r="AM3215" s="84"/>
      <c r="AN3215" s="84"/>
      <c r="AO3215" s="84"/>
      <c r="AP3215" s="84"/>
      <c r="AQ3215" s="84"/>
    </row>
    <row r="3216" ht="15.0" customHeight="1">
      <c r="A3216" s="93">
        <v>3213.0</v>
      </c>
      <c r="B3216" s="94" t="s">
        <v>6861</v>
      </c>
      <c r="C3216" s="93" t="s">
        <v>141</v>
      </c>
      <c r="D3216" s="93" t="s">
        <v>6862</v>
      </c>
      <c r="E3216" s="95">
        <v>41.26</v>
      </c>
      <c r="F3216" s="93" t="s">
        <v>85</v>
      </c>
      <c r="G3216" s="93" t="s">
        <v>606</v>
      </c>
      <c r="H3216" s="96">
        <v>1622638.76</v>
      </c>
      <c r="I3216" s="93">
        <v>1.0</v>
      </c>
      <c r="J3216" s="97">
        <v>2.8</v>
      </c>
      <c r="K3216" s="94">
        <v>2023.0</v>
      </c>
      <c r="L3216" s="93" t="s">
        <v>295</v>
      </c>
      <c r="M3216" s="93">
        <v>2023.0</v>
      </c>
      <c r="N3216" s="93" t="s">
        <v>145</v>
      </c>
      <c r="O3216" s="65" t="str">
        <f t="shared" si="1"/>
        <v>266729120001</v>
      </c>
      <c r="P3216" s="65">
        <f t="shared" si="2"/>
        <v>0</v>
      </c>
      <c r="Q3216" s="65">
        <f t="shared" si="3"/>
        <v>1</v>
      </c>
      <c r="R3216" s="65" t="str">
        <f t="shared" si="12"/>
        <v>26.672.912/0001-01</v>
      </c>
      <c r="S3216" s="84"/>
      <c r="T3216" s="84" t="str">
        <f t="shared" si="10"/>
        <v/>
      </c>
      <c r="U3216" s="84" t="str">
        <f t="shared" si="11"/>
        <v/>
      </c>
      <c r="V3216" s="65" t="str">
        <f t="shared" si="5"/>
        <v/>
      </c>
      <c r="W3216" s="84"/>
      <c r="X3216" s="84"/>
      <c r="Y3216" s="85"/>
      <c r="Z3216" s="85"/>
      <c r="AA3216" s="65" t="str">
        <f t="shared" si="6"/>
        <v/>
      </c>
      <c r="AB3216" s="65" t="str">
        <f t="shared" si="7"/>
        <v/>
      </c>
      <c r="AC3216" s="86"/>
      <c r="AD3216" s="87" t="str">
        <f t="shared" si="8"/>
        <v/>
      </c>
      <c r="AE3216" s="84"/>
      <c r="AF3216" s="86">
        <f>IF(AC3216&gt;0,AC3216,'⚙️ Config'!$B$10)</f>
        <v>0.0075</v>
      </c>
      <c r="AG3216" s="88">
        <f t="shared" si="9"/>
        <v>12169.7907</v>
      </c>
      <c r="AH3216" s="88">
        <f>AG3216*'⚙️ Config'!$B$11</f>
        <v>60848.9535</v>
      </c>
      <c r="AI3216" s="88">
        <f>AH3216*'⚙️ Config'!$B$12</f>
        <v>18254.68605</v>
      </c>
      <c r="AJ3216" s="64"/>
      <c r="AK3216" s="84"/>
      <c r="AL3216" s="84"/>
      <c r="AM3216" s="84"/>
      <c r="AN3216" s="84"/>
      <c r="AO3216" s="84"/>
      <c r="AP3216" s="84"/>
      <c r="AQ3216" s="84"/>
    </row>
    <row r="3217" ht="15.0" customHeight="1">
      <c r="A3217" s="93">
        <v>3214.0</v>
      </c>
      <c r="B3217" s="94" t="s">
        <v>6863</v>
      </c>
      <c r="C3217" s="93" t="s">
        <v>141</v>
      </c>
      <c r="D3217" s="93" t="s">
        <v>6864</v>
      </c>
      <c r="E3217" s="95">
        <v>41.26</v>
      </c>
      <c r="F3217" s="93" t="s">
        <v>85</v>
      </c>
      <c r="G3217" s="93" t="s">
        <v>606</v>
      </c>
      <c r="H3217" s="96">
        <v>1622292.78</v>
      </c>
      <c r="I3217" s="93">
        <v>1.0</v>
      </c>
      <c r="J3217" s="97">
        <v>2.8</v>
      </c>
      <c r="K3217" s="94">
        <v>2023.0</v>
      </c>
      <c r="L3217" s="93" t="s">
        <v>630</v>
      </c>
      <c r="M3217" s="93">
        <v>2023.0</v>
      </c>
      <c r="N3217" s="93" t="s">
        <v>161</v>
      </c>
      <c r="O3217" s="65" t="str">
        <f t="shared" si="1"/>
        <v>233499200001</v>
      </c>
      <c r="P3217" s="65">
        <f t="shared" si="2"/>
        <v>1</v>
      </c>
      <c r="Q3217" s="65">
        <f t="shared" si="3"/>
        <v>5</v>
      </c>
      <c r="R3217" s="65" t="str">
        <f t="shared" si="12"/>
        <v>23.349.920/0001-15</v>
      </c>
      <c r="S3217" s="84"/>
      <c r="T3217" s="84" t="str">
        <f t="shared" si="10"/>
        <v/>
      </c>
      <c r="U3217" s="84" t="str">
        <f t="shared" si="11"/>
        <v/>
      </c>
      <c r="V3217" s="65" t="str">
        <f t="shared" si="5"/>
        <v/>
      </c>
      <c r="W3217" s="84"/>
      <c r="X3217" s="84"/>
      <c r="Y3217" s="85"/>
      <c r="Z3217" s="85"/>
      <c r="AA3217" s="65" t="str">
        <f t="shared" si="6"/>
        <v/>
      </c>
      <c r="AB3217" s="65" t="str">
        <f t="shared" si="7"/>
        <v/>
      </c>
      <c r="AC3217" s="86"/>
      <c r="AD3217" s="87" t="str">
        <f t="shared" si="8"/>
        <v/>
      </c>
      <c r="AE3217" s="84"/>
      <c r="AF3217" s="86">
        <f>IF(AC3217&gt;0,AC3217,'⚙️ Config'!$B$10)</f>
        <v>0.0075</v>
      </c>
      <c r="AG3217" s="88">
        <f t="shared" si="9"/>
        <v>12167.19585</v>
      </c>
      <c r="AH3217" s="88">
        <f>AG3217*'⚙️ Config'!$B$11</f>
        <v>60835.97925</v>
      </c>
      <c r="AI3217" s="88">
        <f>AH3217*'⚙️ Config'!$B$12</f>
        <v>18250.79378</v>
      </c>
      <c r="AJ3217" s="64"/>
      <c r="AK3217" s="84"/>
      <c r="AL3217" s="84"/>
      <c r="AM3217" s="84"/>
      <c r="AN3217" s="84"/>
      <c r="AO3217" s="84"/>
      <c r="AP3217" s="84"/>
      <c r="AQ3217" s="84"/>
    </row>
    <row r="3218" ht="15.0" customHeight="1">
      <c r="A3218" s="93">
        <v>3215.0</v>
      </c>
      <c r="B3218" s="94" t="s">
        <v>6865</v>
      </c>
      <c r="C3218" s="93" t="s">
        <v>141</v>
      </c>
      <c r="D3218" s="93" t="s">
        <v>6866</v>
      </c>
      <c r="E3218" s="95">
        <v>45.04</v>
      </c>
      <c r="F3218" s="93" t="s">
        <v>85</v>
      </c>
      <c r="G3218" s="93" t="s">
        <v>606</v>
      </c>
      <c r="H3218" s="96">
        <v>1622171.91</v>
      </c>
      <c r="I3218" s="93">
        <v>1.0</v>
      </c>
      <c r="J3218" s="97">
        <v>2.3</v>
      </c>
      <c r="K3218" s="94">
        <v>2023.0</v>
      </c>
      <c r="L3218" s="93" t="s">
        <v>295</v>
      </c>
      <c r="M3218" s="93">
        <v>2023.0</v>
      </c>
      <c r="N3218" s="93" t="s">
        <v>161</v>
      </c>
      <c r="O3218" s="65" t="str">
        <f t="shared" si="1"/>
        <v>053853240001</v>
      </c>
      <c r="P3218" s="65">
        <f t="shared" si="2"/>
        <v>0</v>
      </c>
      <c r="Q3218" s="65">
        <f t="shared" si="3"/>
        <v>9</v>
      </c>
      <c r="R3218" s="65" t="str">
        <f t="shared" si="12"/>
        <v>05.385.324/0001-09</v>
      </c>
      <c r="S3218" s="84"/>
      <c r="T3218" s="84" t="str">
        <f t="shared" si="10"/>
        <v/>
      </c>
      <c r="U3218" s="84" t="str">
        <f t="shared" si="11"/>
        <v/>
      </c>
      <c r="V3218" s="65" t="str">
        <f t="shared" si="5"/>
        <v/>
      </c>
      <c r="W3218" s="84"/>
      <c r="X3218" s="84"/>
      <c r="Y3218" s="85"/>
      <c r="Z3218" s="85"/>
      <c r="AA3218" s="65" t="str">
        <f t="shared" si="6"/>
        <v/>
      </c>
      <c r="AB3218" s="65" t="str">
        <f t="shared" si="7"/>
        <v/>
      </c>
      <c r="AC3218" s="86"/>
      <c r="AD3218" s="87" t="str">
        <f t="shared" si="8"/>
        <v/>
      </c>
      <c r="AE3218" s="84"/>
      <c r="AF3218" s="86">
        <f>IF(AC3218&gt;0,AC3218,'⚙️ Config'!$B$10)</f>
        <v>0.0075</v>
      </c>
      <c r="AG3218" s="88">
        <f t="shared" si="9"/>
        <v>12166.28933</v>
      </c>
      <c r="AH3218" s="88">
        <f>AG3218*'⚙️ Config'!$B$11</f>
        <v>60831.44663</v>
      </c>
      <c r="AI3218" s="88">
        <f>AH3218*'⚙️ Config'!$B$12</f>
        <v>18249.43399</v>
      </c>
      <c r="AJ3218" s="64"/>
      <c r="AK3218" s="84"/>
      <c r="AL3218" s="84"/>
      <c r="AM3218" s="84"/>
      <c r="AN3218" s="84"/>
      <c r="AO3218" s="84"/>
      <c r="AP3218" s="84"/>
      <c r="AQ3218" s="84"/>
    </row>
    <row r="3219" ht="15.0" customHeight="1">
      <c r="A3219" s="93">
        <v>3216.0</v>
      </c>
      <c r="B3219" s="94" t="s">
        <v>6867</v>
      </c>
      <c r="C3219" s="93" t="s">
        <v>141</v>
      </c>
      <c r="D3219" s="93" t="s">
        <v>6868</v>
      </c>
      <c r="E3219" s="95">
        <v>41.26</v>
      </c>
      <c r="F3219" s="93" t="s">
        <v>85</v>
      </c>
      <c r="G3219" s="93" t="s">
        <v>606</v>
      </c>
      <c r="H3219" s="96">
        <v>1621773.8</v>
      </c>
      <c r="I3219" s="93">
        <v>1.0</v>
      </c>
      <c r="J3219" s="97">
        <v>2.8</v>
      </c>
      <c r="K3219" s="94">
        <v>2023.0</v>
      </c>
      <c r="L3219" s="93" t="s">
        <v>202</v>
      </c>
      <c r="M3219" s="93">
        <v>2023.0</v>
      </c>
      <c r="N3219" s="93" t="s">
        <v>145</v>
      </c>
      <c r="O3219" s="65" t="str">
        <f t="shared" si="1"/>
        <v>039362580001</v>
      </c>
      <c r="P3219" s="65">
        <f t="shared" si="2"/>
        <v>9</v>
      </c>
      <c r="Q3219" s="65">
        <f t="shared" si="3"/>
        <v>2</v>
      </c>
      <c r="R3219" s="65" t="str">
        <f t="shared" si="12"/>
        <v>03.936.258/0001-92</v>
      </c>
      <c r="S3219" s="84"/>
      <c r="T3219" s="84" t="str">
        <f t="shared" si="10"/>
        <v/>
      </c>
      <c r="U3219" s="84" t="str">
        <f t="shared" si="11"/>
        <v/>
      </c>
      <c r="V3219" s="65" t="str">
        <f t="shared" si="5"/>
        <v/>
      </c>
      <c r="W3219" s="84"/>
      <c r="X3219" s="84"/>
      <c r="Y3219" s="85"/>
      <c r="Z3219" s="85"/>
      <c r="AA3219" s="65" t="str">
        <f t="shared" si="6"/>
        <v/>
      </c>
      <c r="AB3219" s="65" t="str">
        <f t="shared" si="7"/>
        <v/>
      </c>
      <c r="AC3219" s="86"/>
      <c r="AD3219" s="87" t="str">
        <f t="shared" si="8"/>
        <v/>
      </c>
      <c r="AE3219" s="84"/>
      <c r="AF3219" s="86">
        <f>IF(AC3219&gt;0,AC3219,'⚙️ Config'!$B$10)</f>
        <v>0.0075</v>
      </c>
      <c r="AG3219" s="88">
        <f t="shared" si="9"/>
        <v>12163.3035</v>
      </c>
      <c r="AH3219" s="88">
        <f>AG3219*'⚙️ Config'!$B$11</f>
        <v>60816.5175</v>
      </c>
      <c r="AI3219" s="88">
        <f>AH3219*'⚙️ Config'!$B$12</f>
        <v>18244.95525</v>
      </c>
      <c r="AJ3219" s="64"/>
      <c r="AK3219" s="84"/>
      <c r="AL3219" s="84"/>
      <c r="AM3219" s="84"/>
      <c r="AN3219" s="84"/>
      <c r="AO3219" s="84"/>
      <c r="AP3219" s="84"/>
      <c r="AQ3219" s="84"/>
    </row>
    <row r="3220" ht="15.0" customHeight="1">
      <c r="A3220" s="93">
        <v>3217.0</v>
      </c>
      <c r="B3220" s="94" t="s">
        <v>6869</v>
      </c>
      <c r="C3220" s="93" t="s">
        <v>141</v>
      </c>
      <c r="D3220" s="93" t="s">
        <v>6870</v>
      </c>
      <c r="E3220" s="95">
        <v>40.63</v>
      </c>
      <c r="F3220" s="93" t="s">
        <v>85</v>
      </c>
      <c r="G3220" s="93" t="s">
        <v>606</v>
      </c>
      <c r="H3220" s="96">
        <v>1617489.32</v>
      </c>
      <c r="I3220" s="93">
        <v>1.0</v>
      </c>
      <c r="J3220" s="97">
        <v>2.9</v>
      </c>
      <c r="K3220" s="94">
        <v>2023.0</v>
      </c>
      <c r="L3220" s="93" t="s">
        <v>202</v>
      </c>
      <c r="M3220" s="93">
        <v>2023.0</v>
      </c>
      <c r="N3220" s="93" t="s">
        <v>145</v>
      </c>
      <c r="O3220" s="65" t="str">
        <f t="shared" si="1"/>
        <v>010262190001</v>
      </c>
      <c r="P3220" s="65">
        <f t="shared" si="2"/>
        <v>2</v>
      </c>
      <c r="Q3220" s="65">
        <f t="shared" si="3"/>
        <v>2</v>
      </c>
      <c r="R3220" s="65" t="str">
        <f t="shared" si="12"/>
        <v>01.026.219/0001-22</v>
      </c>
      <c r="S3220" s="84"/>
      <c r="T3220" s="84" t="str">
        <f t="shared" si="10"/>
        <v/>
      </c>
      <c r="U3220" s="84" t="str">
        <f t="shared" si="11"/>
        <v/>
      </c>
      <c r="V3220" s="65" t="str">
        <f t="shared" si="5"/>
        <v/>
      </c>
      <c r="W3220" s="84"/>
      <c r="X3220" s="84"/>
      <c r="Y3220" s="85"/>
      <c r="Z3220" s="85"/>
      <c r="AA3220" s="65" t="str">
        <f t="shared" si="6"/>
        <v/>
      </c>
      <c r="AB3220" s="65" t="str">
        <f t="shared" si="7"/>
        <v/>
      </c>
      <c r="AC3220" s="86"/>
      <c r="AD3220" s="87" t="str">
        <f t="shared" si="8"/>
        <v/>
      </c>
      <c r="AE3220" s="84"/>
      <c r="AF3220" s="86">
        <f>IF(AC3220&gt;0,AC3220,'⚙️ Config'!$B$10)</f>
        <v>0.0075</v>
      </c>
      <c r="AG3220" s="88">
        <f t="shared" si="9"/>
        <v>12131.1699</v>
      </c>
      <c r="AH3220" s="88">
        <f>AG3220*'⚙️ Config'!$B$11</f>
        <v>60655.8495</v>
      </c>
      <c r="AI3220" s="88">
        <f>AH3220*'⚙️ Config'!$B$12</f>
        <v>18196.75485</v>
      </c>
      <c r="AJ3220" s="64"/>
      <c r="AK3220" s="84"/>
      <c r="AL3220" s="84"/>
      <c r="AM3220" s="84"/>
      <c r="AN3220" s="84"/>
      <c r="AO3220" s="84"/>
      <c r="AP3220" s="84"/>
      <c r="AQ3220" s="84"/>
    </row>
    <row r="3221" ht="15.0" customHeight="1">
      <c r="A3221" s="93">
        <v>3218.0</v>
      </c>
      <c r="B3221" s="94" t="s">
        <v>6871</v>
      </c>
      <c r="C3221" s="93" t="s">
        <v>141</v>
      </c>
      <c r="D3221" s="93" t="s">
        <v>6872</v>
      </c>
      <c r="E3221" s="95">
        <v>44.18</v>
      </c>
      <c r="F3221" s="93" t="s">
        <v>85</v>
      </c>
      <c r="G3221" s="93" t="s">
        <v>606</v>
      </c>
      <c r="H3221" s="96">
        <v>1616636.41</v>
      </c>
      <c r="I3221" s="93">
        <v>1.0</v>
      </c>
      <c r="J3221" s="97">
        <v>2.4</v>
      </c>
      <c r="K3221" s="94">
        <v>2023.0</v>
      </c>
      <c r="L3221" s="93" t="s">
        <v>268</v>
      </c>
      <c r="M3221" s="93">
        <v>2023.0</v>
      </c>
      <c r="N3221" s="93" t="s">
        <v>161</v>
      </c>
      <c r="O3221" s="65" t="str">
        <f t="shared" si="1"/>
        <v>115151690001</v>
      </c>
      <c r="P3221" s="65">
        <f t="shared" si="2"/>
        <v>0</v>
      </c>
      <c r="Q3221" s="65">
        <f t="shared" si="3"/>
        <v>9</v>
      </c>
      <c r="R3221" s="65" t="str">
        <f t="shared" si="12"/>
        <v>11.515.169/0001-09</v>
      </c>
      <c r="S3221" s="84"/>
      <c r="T3221" s="84" t="str">
        <f t="shared" si="10"/>
        <v/>
      </c>
      <c r="U3221" s="84" t="str">
        <f t="shared" si="11"/>
        <v/>
      </c>
      <c r="V3221" s="65" t="str">
        <f t="shared" si="5"/>
        <v/>
      </c>
      <c r="W3221" s="84"/>
      <c r="X3221" s="84"/>
      <c r="Y3221" s="85"/>
      <c r="Z3221" s="85"/>
      <c r="AA3221" s="65" t="str">
        <f t="shared" si="6"/>
        <v/>
      </c>
      <c r="AB3221" s="65" t="str">
        <f t="shared" si="7"/>
        <v/>
      </c>
      <c r="AC3221" s="86"/>
      <c r="AD3221" s="87" t="str">
        <f t="shared" si="8"/>
        <v/>
      </c>
      <c r="AE3221" s="84"/>
      <c r="AF3221" s="86">
        <f>IF(AC3221&gt;0,AC3221,'⚙️ Config'!$B$10)</f>
        <v>0.0075</v>
      </c>
      <c r="AG3221" s="88">
        <f t="shared" si="9"/>
        <v>12124.77308</v>
      </c>
      <c r="AH3221" s="88">
        <f>AG3221*'⚙️ Config'!$B$11</f>
        <v>60623.86538</v>
      </c>
      <c r="AI3221" s="88">
        <f>AH3221*'⚙️ Config'!$B$12</f>
        <v>18187.15961</v>
      </c>
      <c r="AJ3221" s="64"/>
      <c r="AK3221" s="84"/>
      <c r="AL3221" s="84"/>
      <c r="AM3221" s="84"/>
      <c r="AN3221" s="84"/>
      <c r="AO3221" s="84"/>
      <c r="AP3221" s="84"/>
      <c r="AQ3221" s="84"/>
    </row>
    <row r="3222" ht="15.0" customHeight="1">
      <c r="A3222" s="93">
        <v>3219.0</v>
      </c>
      <c r="B3222" s="94" t="s">
        <v>6873</v>
      </c>
      <c r="C3222" s="93" t="s">
        <v>141</v>
      </c>
      <c r="D3222" s="93" t="s">
        <v>6874</v>
      </c>
      <c r="E3222" s="95">
        <v>41.92</v>
      </c>
      <c r="F3222" s="93" t="s">
        <v>85</v>
      </c>
      <c r="G3222" s="93" t="s">
        <v>606</v>
      </c>
      <c r="H3222" s="96">
        <v>1611525.68</v>
      </c>
      <c r="I3222" s="93">
        <v>1.0</v>
      </c>
      <c r="J3222" s="97">
        <v>2.7</v>
      </c>
      <c r="K3222" s="94">
        <v>2023.0</v>
      </c>
      <c r="L3222" s="93" t="s">
        <v>630</v>
      </c>
      <c r="M3222" s="93">
        <v>2023.0</v>
      </c>
      <c r="N3222" s="93" t="s">
        <v>161</v>
      </c>
      <c r="O3222" s="65" t="str">
        <f t="shared" si="1"/>
        <v>279119030001</v>
      </c>
      <c r="P3222" s="65">
        <f t="shared" si="2"/>
        <v>8</v>
      </c>
      <c r="Q3222" s="65">
        <f t="shared" si="3"/>
        <v>0</v>
      </c>
      <c r="R3222" s="65" t="str">
        <f t="shared" si="12"/>
        <v>27.911.903/0001-80</v>
      </c>
      <c r="S3222" s="84"/>
      <c r="T3222" s="84" t="str">
        <f t="shared" si="10"/>
        <v/>
      </c>
      <c r="U3222" s="84" t="str">
        <f t="shared" si="11"/>
        <v/>
      </c>
      <c r="V3222" s="65" t="str">
        <f t="shared" si="5"/>
        <v/>
      </c>
      <c r="W3222" s="84"/>
      <c r="X3222" s="84"/>
      <c r="Y3222" s="85"/>
      <c r="Z3222" s="85"/>
      <c r="AA3222" s="65" t="str">
        <f t="shared" si="6"/>
        <v/>
      </c>
      <c r="AB3222" s="65" t="str">
        <f t="shared" si="7"/>
        <v/>
      </c>
      <c r="AC3222" s="86"/>
      <c r="AD3222" s="87" t="str">
        <f t="shared" si="8"/>
        <v/>
      </c>
      <c r="AE3222" s="84"/>
      <c r="AF3222" s="86">
        <f>IF(AC3222&gt;0,AC3222,'⚙️ Config'!$B$10)</f>
        <v>0.0075</v>
      </c>
      <c r="AG3222" s="88">
        <f t="shared" si="9"/>
        <v>12086.4426</v>
      </c>
      <c r="AH3222" s="88">
        <f>AG3222*'⚙️ Config'!$B$11</f>
        <v>60432.213</v>
      </c>
      <c r="AI3222" s="88">
        <f>AH3222*'⚙️ Config'!$B$12</f>
        <v>18129.6639</v>
      </c>
      <c r="AJ3222" s="64"/>
      <c r="AK3222" s="84"/>
      <c r="AL3222" s="84"/>
      <c r="AM3222" s="84"/>
      <c r="AN3222" s="84"/>
      <c r="AO3222" s="84"/>
      <c r="AP3222" s="84"/>
      <c r="AQ3222" s="84"/>
    </row>
    <row r="3223" ht="15.0" customHeight="1">
      <c r="A3223" s="93">
        <v>3220.0</v>
      </c>
      <c r="B3223" s="94" t="s">
        <v>6875</v>
      </c>
      <c r="C3223" s="93" t="s">
        <v>141</v>
      </c>
      <c r="D3223" s="93" t="s">
        <v>6876</v>
      </c>
      <c r="E3223" s="95">
        <v>40.04</v>
      </c>
      <c r="F3223" s="93" t="s">
        <v>85</v>
      </c>
      <c r="G3223" s="93" t="s">
        <v>606</v>
      </c>
      <c r="H3223" s="96">
        <v>1609787.32</v>
      </c>
      <c r="I3223" s="93">
        <v>1.0</v>
      </c>
      <c r="J3223" s="97">
        <v>3.0</v>
      </c>
      <c r="K3223" s="94">
        <v>2023.0</v>
      </c>
      <c r="L3223" s="93" t="s">
        <v>448</v>
      </c>
      <c r="M3223" s="93">
        <v>2023.0</v>
      </c>
      <c r="N3223" s="93" t="s">
        <v>161</v>
      </c>
      <c r="O3223" s="65" t="str">
        <f t="shared" si="1"/>
        <v>373063380001</v>
      </c>
      <c r="P3223" s="65">
        <f t="shared" si="2"/>
        <v>8</v>
      </c>
      <c r="Q3223" s="65">
        <f t="shared" si="3"/>
        <v>6</v>
      </c>
      <c r="R3223" s="65" t="str">
        <f t="shared" si="12"/>
        <v>37.306.338/0001-86</v>
      </c>
      <c r="S3223" s="84"/>
      <c r="T3223" s="84" t="str">
        <f t="shared" si="10"/>
        <v/>
      </c>
      <c r="U3223" s="84" t="str">
        <f t="shared" si="11"/>
        <v/>
      </c>
      <c r="V3223" s="65" t="str">
        <f t="shared" si="5"/>
        <v/>
      </c>
      <c r="W3223" s="84"/>
      <c r="X3223" s="84"/>
      <c r="Y3223" s="85"/>
      <c r="Z3223" s="85"/>
      <c r="AA3223" s="65" t="str">
        <f t="shared" si="6"/>
        <v/>
      </c>
      <c r="AB3223" s="65" t="str">
        <f t="shared" si="7"/>
        <v/>
      </c>
      <c r="AC3223" s="86"/>
      <c r="AD3223" s="87" t="str">
        <f t="shared" si="8"/>
        <v/>
      </c>
      <c r="AE3223" s="84"/>
      <c r="AF3223" s="86">
        <f>IF(AC3223&gt;0,AC3223,'⚙️ Config'!$B$10)</f>
        <v>0.0075</v>
      </c>
      <c r="AG3223" s="88">
        <f t="shared" si="9"/>
        <v>12073.4049</v>
      </c>
      <c r="AH3223" s="88">
        <f>AG3223*'⚙️ Config'!$B$11</f>
        <v>60367.0245</v>
      </c>
      <c r="AI3223" s="88">
        <f>AH3223*'⚙️ Config'!$B$12</f>
        <v>18110.10735</v>
      </c>
      <c r="AJ3223" s="64"/>
      <c r="AK3223" s="84"/>
      <c r="AL3223" s="84"/>
      <c r="AM3223" s="84"/>
      <c r="AN3223" s="84"/>
      <c r="AO3223" s="84"/>
      <c r="AP3223" s="84"/>
      <c r="AQ3223" s="84"/>
    </row>
    <row r="3224" ht="15.0" customHeight="1">
      <c r="A3224" s="93">
        <v>3221.0</v>
      </c>
      <c r="B3224" s="94" t="s">
        <v>6877</v>
      </c>
      <c r="C3224" s="93" t="s">
        <v>141</v>
      </c>
      <c r="D3224" s="93" t="s">
        <v>6878</v>
      </c>
      <c r="E3224" s="95">
        <v>44.18</v>
      </c>
      <c r="F3224" s="93" t="s">
        <v>85</v>
      </c>
      <c r="G3224" s="93" t="s">
        <v>606</v>
      </c>
      <c r="H3224" s="96">
        <v>1609006.13</v>
      </c>
      <c r="I3224" s="93">
        <v>1.0</v>
      </c>
      <c r="J3224" s="97">
        <v>2.4</v>
      </c>
      <c r="K3224" s="94">
        <v>2023.0</v>
      </c>
      <c r="L3224" s="93" t="s">
        <v>6255</v>
      </c>
      <c r="M3224" s="93">
        <v>2023.0</v>
      </c>
      <c r="N3224" s="93" t="s">
        <v>145</v>
      </c>
      <c r="O3224" s="65" t="str">
        <f t="shared" si="1"/>
        <v>113346000001</v>
      </c>
      <c r="P3224" s="65">
        <f t="shared" si="2"/>
        <v>0</v>
      </c>
      <c r="Q3224" s="65">
        <f t="shared" si="3"/>
        <v>2</v>
      </c>
      <c r="R3224" s="65" t="str">
        <f t="shared" si="12"/>
        <v>11.334.600/0001-02</v>
      </c>
      <c r="S3224" s="84"/>
      <c r="T3224" s="84" t="str">
        <f t="shared" si="10"/>
        <v/>
      </c>
      <c r="U3224" s="84" t="str">
        <f t="shared" si="11"/>
        <v/>
      </c>
      <c r="V3224" s="65" t="str">
        <f t="shared" si="5"/>
        <v/>
      </c>
      <c r="W3224" s="84"/>
      <c r="X3224" s="84"/>
      <c r="Y3224" s="85"/>
      <c r="Z3224" s="85"/>
      <c r="AA3224" s="65" t="str">
        <f t="shared" si="6"/>
        <v/>
      </c>
      <c r="AB3224" s="65" t="str">
        <f t="shared" si="7"/>
        <v/>
      </c>
      <c r="AC3224" s="86"/>
      <c r="AD3224" s="87" t="str">
        <f t="shared" si="8"/>
        <v/>
      </c>
      <c r="AE3224" s="84"/>
      <c r="AF3224" s="86">
        <f>IF(AC3224&gt;0,AC3224,'⚙️ Config'!$B$10)</f>
        <v>0.0075</v>
      </c>
      <c r="AG3224" s="88">
        <f t="shared" si="9"/>
        <v>12067.54598</v>
      </c>
      <c r="AH3224" s="88">
        <f>AG3224*'⚙️ Config'!$B$11</f>
        <v>60337.72988</v>
      </c>
      <c r="AI3224" s="88">
        <f>AH3224*'⚙️ Config'!$B$12</f>
        <v>18101.31896</v>
      </c>
      <c r="AJ3224" s="64"/>
      <c r="AK3224" s="84"/>
      <c r="AL3224" s="84"/>
      <c r="AM3224" s="84"/>
      <c r="AN3224" s="84"/>
      <c r="AO3224" s="84"/>
      <c r="AP3224" s="84"/>
      <c r="AQ3224" s="84"/>
    </row>
    <row r="3225" ht="15.0" customHeight="1">
      <c r="A3225" s="93">
        <v>3222.0</v>
      </c>
      <c r="B3225" s="94" t="s">
        <v>6879</v>
      </c>
      <c r="C3225" s="93" t="s">
        <v>141</v>
      </c>
      <c r="D3225" s="93" t="s">
        <v>6880</v>
      </c>
      <c r="E3225" s="95">
        <v>37.54</v>
      </c>
      <c r="F3225" s="93" t="s">
        <v>85</v>
      </c>
      <c r="G3225" s="93" t="s">
        <v>606</v>
      </c>
      <c r="H3225" s="96">
        <v>1606837.82</v>
      </c>
      <c r="I3225" s="93">
        <v>1.0</v>
      </c>
      <c r="J3225" s="97">
        <v>3.5</v>
      </c>
      <c r="K3225" s="94">
        <v>2022.0</v>
      </c>
      <c r="L3225" s="93" t="s">
        <v>202</v>
      </c>
      <c r="M3225" s="93">
        <v>2022.0</v>
      </c>
      <c r="N3225" s="93" t="s">
        <v>342</v>
      </c>
      <c r="O3225" s="65" t="str">
        <f t="shared" si="1"/>
        <v>104140140001</v>
      </c>
      <c r="P3225" s="65">
        <f t="shared" si="2"/>
        <v>0</v>
      </c>
      <c r="Q3225" s="65">
        <f t="shared" si="3"/>
        <v>5</v>
      </c>
      <c r="R3225" s="65" t="str">
        <f t="shared" si="12"/>
        <v>10.414.014/0001-05</v>
      </c>
      <c r="S3225" s="84"/>
      <c r="T3225" s="84" t="str">
        <f t="shared" si="10"/>
        <v/>
      </c>
      <c r="U3225" s="84" t="str">
        <f t="shared" si="11"/>
        <v/>
      </c>
      <c r="V3225" s="65" t="str">
        <f t="shared" si="5"/>
        <v/>
      </c>
      <c r="W3225" s="84"/>
      <c r="X3225" s="84"/>
      <c r="Y3225" s="85"/>
      <c r="Z3225" s="85"/>
      <c r="AA3225" s="65" t="str">
        <f t="shared" si="6"/>
        <v/>
      </c>
      <c r="AB3225" s="65" t="str">
        <f t="shared" si="7"/>
        <v/>
      </c>
      <c r="AC3225" s="86"/>
      <c r="AD3225" s="87" t="str">
        <f t="shared" si="8"/>
        <v/>
      </c>
      <c r="AE3225" s="84"/>
      <c r="AF3225" s="86">
        <f>IF(AC3225&gt;0,AC3225,'⚙️ Config'!$B$10)</f>
        <v>0.0075</v>
      </c>
      <c r="AG3225" s="88">
        <f t="shared" si="9"/>
        <v>12051.28365</v>
      </c>
      <c r="AH3225" s="88">
        <f>AG3225*'⚙️ Config'!$B$11</f>
        <v>60256.41825</v>
      </c>
      <c r="AI3225" s="88">
        <f>AH3225*'⚙️ Config'!$B$12</f>
        <v>18076.92548</v>
      </c>
      <c r="AJ3225" s="64"/>
      <c r="AK3225" s="84"/>
      <c r="AL3225" s="84"/>
      <c r="AM3225" s="84"/>
      <c r="AN3225" s="84"/>
      <c r="AO3225" s="84"/>
      <c r="AP3225" s="84"/>
      <c r="AQ3225" s="84"/>
    </row>
    <row r="3226" ht="15.0" customHeight="1">
      <c r="A3226" s="93">
        <v>3223.0</v>
      </c>
      <c r="B3226" s="94" t="s">
        <v>6881</v>
      </c>
      <c r="C3226" s="93" t="s">
        <v>141</v>
      </c>
      <c r="D3226" s="93" t="s">
        <v>6882</v>
      </c>
      <c r="E3226" s="95">
        <v>42.62</v>
      </c>
      <c r="F3226" s="93" t="s">
        <v>85</v>
      </c>
      <c r="G3226" s="93" t="s">
        <v>606</v>
      </c>
      <c r="H3226" s="96">
        <v>1605724.44</v>
      </c>
      <c r="I3226" s="93">
        <v>1.0</v>
      </c>
      <c r="J3226" s="97">
        <v>2.6</v>
      </c>
      <c r="K3226" s="94">
        <v>2023.0</v>
      </c>
      <c r="L3226" s="93" t="s">
        <v>202</v>
      </c>
      <c r="M3226" s="93">
        <v>2023.0</v>
      </c>
      <c r="N3226" s="93" t="s">
        <v>161</v>
      </c>
      <c r="O3226" s="65" t="str">
        <f t="shared" si="1"/>
        <v>178915030001</v>
      </c>
      <c r="P3226" s="65">
        <f t="shared" si="2"/>
        <v>0</v>
      </c>
      <c r="Q3226" s="65">
        <f t="shared" si="3"/>
        <v>5</v>
      </c>
      <c r="R3226" s="65" t="str">
        <f t="shared" si="12"/>
        <v>17.891.503/0001-05</v>
      </c>
      <c r="S3226" s="84"/>
      <c r="T3226" s="84" t="str">
        <f t="shared" si="10"/>
        <v/>
      </c>
      <c r="U3226" s="84" t="str">
        <f t="shared" si="11"/>
        <v/>
      </c>
      <c r="V3226" s="65" t="str">
        <f t="shared" si="5"/>
        <v/>
      </c>
      <c r="W3226" s="84"/>
      <c r="X3226" s="84"/>
      <c r="Y3226" s="85"/>
      <c r="Z3226" s="85"/>
      <c r="AA3226" s="65" t="str">
        <f t="shared" si="6"/>
        <v/>
      </c>
      <c r="AB3226" s="65" t="str">
        <f t="shared" si="7"/>
        <v/>
      </c>
      <c r="AC3226" s="86"/>
      <c r="AD3226" s="87" t="str">
        <f t="shared" si="8"/>
        <v/>
      </c>
      <c r="AE3226" s="84"/>
      <c r="AF3226" s="86">
        <f>IF(AC3226&gt;0,AC3226,'⚙️ Config'!$B$10)</f>
        <v>0.0075</v>
      </c>
      <c r="AG3226" s="88">
        <f t="shared" si="9"/>
        <v>12042.9333</v>
      </c>
      <c r="AH3226" s="88">
        <f>AG3226*'⚙️ Config'!$B$11</f>
        <v>60214.6665</v>
      </c>
      <c r="AI3226" s="88">
        <f>AH3226*'⚙️ Config'!$B$12</f>
        <v>18064.39995</v>
      </c>
      <c r="AJ3226" s="64"/>
      <c r="AK3226" s="84"/>
      <c r="AL3226" s="84"/>
      <c r="AM3226" s="84"/>
      <c r="AN3226" s="84"/>
      <c r="AO3226" s="84"/>
      <c r="AP3226" s="84"/>
      <c r="AQ3226" s="84"/>
    </row>
    <row r="3227" ht="15.0" customHeight="1">
      <c r="A3227" s="93">
        <v>3224.0</v>
      </c>
      <c r="B3227" s="94" t="s">
        <v>6883</v>
      </c>
      <c r="C3227" s="93" t="s">
        <v>141</v>
      </c>
      <c r="D3227" s="93" t="s">
        <v>6884</v>
      </c>
      <c r="E3227" s="95">
        <v>44.18</v>
      </c>
      <c r="F3227" s="93" t="s">
        <v>85</v>
      </c>
      <c r="G3227" s="93" t="s">
        <v>606</v>
      </c>
      <c r="H3227" s="96">
        <v>1600589.76</v>
      </c>
      <c r="I3227" s="93">
        <v>1.0</v>
      </c>
      <c r="J3227" s="97">
        <v>2.4</v>
      </c>
      <c r="K3227" s="94">
        <v>2023.0</v>
      </c>
      <c r="L3227" s="93" t="s">
        <v>202</v>
      </c>
      <c r="M3227" s="93">
        <v>2023.0</v>
      </c>
      <c r="N3227" s="93" t="s">
        <v>161</v>
      </c>
      <c r="O3227" s="65" t="str">
        <f t="shared" si="1"/>
        <v>221750140001</v>
      </c>
      <c r="P3227" s="65">
        <f t="shared" si="2"/>
        <v>8</v>
      </c>
      <c r="Q3227" s="65">
        <f t="shared" si="3"/>
        <v>9</v>
      </c>
      <c r="R3227" s="65" t="str">
        <f t="shared" si="12"/>
        <v>22.175.014/0001-89</v>
      </c>
      <c r="S3227" s="84"/>
      <c r="T3227" s="84" t="str">
        <f t="shared" si="10"/>
        <v/>
      </c>
      <c r="U3227" s="84" t="str">
        <f t="shared" si="11"/>
        <v/>
      </c>
      <c r="V3227" s="65" t="str">
        <f t="shared" si="5"/>
        <v/>
      </c>
      <c r="W3227" s="84"/>
      <c r="X3227" s="84"/>
      <c r="Y3227" s="85"/>
      <c r="Z3227" s="85"/>
      <c r="AA3227" s="65" t="str">
        <f t="shared" si="6"/>
        <v/>
      </c>
      <c r="AB3227" s="65" t="str">
        <f t="shared" si="7"/>
        <v/>
      </c>
      <c r="AC3227" s="86"/>
      <c r="AD3227" s="87" t="str">
        <f t="shared" si="8"/>
        <v/>
      </c>
      <c r="AE3227" s="84"/>
      <c r="AF3227" s="86">
        <f>IF(AC3227&gt;0,AC3227,'⚙️ Config'!$B$10)</f>
        <v>0.0075</v>
      </c>
      <c r="AG3227" s="88">
        <f t="shared" si="9"/>
        <v>12004.4232</v>
      </c>
      <c r="AH3227" s="88">
        <f>AG3227*'⚙️ Config'!$B$11</f>
        <v>60022.116</v>
      </c>
      <c r="AI3227" s="88">
        <f>AH3227*'⚙️ Config'!$B$12</f>
        <v>18006.6348</v>
      </c>
      <c r="AJ3227" s="64"/>
      <c r="AK3227" s="84"/>
      <c r="AL3227" s="84"/>
      <c r="AM3227" s="84"/>
      <c r="AN3227" s="84"/>
      <c r="AO3227" s="84"/>
      <c r="AP3227" s="84"/>
      <c r="AQ3227" s="84"/>
    </row>
    <row r="3228" ht="15.0" customHeight="1">
      <c r="A3228" s="93">
        <v>3225.0</v>
      </c>
      <c r="B3228" s="94" t="s">
        <v>6885</v>
      </c>
      <c r="C3228" s="93" t="s">
        <v>141</v>
      </c>
      <c r="D3228" s="93" t="s">
        <v>6886</v>
      </c>
      <c r="E3228" s="95">
        <v>36.71</v>
      </c>
      <c r="F3228" s="93" t="s">
        <v>85</v>
      </c>
      <c r="G3228" s="93" t="s">
        <v>606</v>
      </c>
      <c r="H3228" s="96">
        <v>1600190.08</v>
      </c>
      <c r="I3228" s="93">
        <v>1.0</v>
      </c>
      <c r="J3228" s="97">
        <v>3.7</v>
      </c>
      <c r="K3228" s="94">
        <v>2022.0</v>
      </c>
      <c r="L3228" s="93" t="s">
        <v>630</v>
      </c>
      <c r="M3228" s="93">
        <v>2022.0</v>
      </c>
      <c r="N3228" s="93" t="s">
        <v>161</v>
      </c>
      <c r="O3228" s="65" t="str">
        <f t="shared" si="1"/>
        <v>264846140001</v>
      </c>
      <c r="P3228" s="65">
        <f t="shared" si="2"/>
        <v>8</v>
      </c>
      <c r="Q3228" s="65">
        <f t="shared" si="3"/>
        <v>0</v>
      </c>
      <c r="R3228" s="65" t="str">
        <f t="shared" si="12"/>
        <v>26.484.614/0001-80</v>
      </c>
      <c r="S3228" s="84"/>
      <c r="T3228" s="84" t="str">
        <f t="shared" si="10"/>
        <v/>
      </c>
      <c r="U3228" s="84" t="str">
        <f t="shared" si="11"/>
        <v/>
      </c>
      <c r="V3228" s="65" t="str">
        <f t="shared" si="5"/>
        <v/>
      </c>
      <c r="W3228" s="84"/>
      <c r="X3228" s="84"/>
      <c r="Y3228" s="85"/>
      <c r="Z3228" s="85"/>
      <c r="AA3228" s="65" t="str">
        <f t="shared" si="6"/>
        <v/>
      </c>
      <c r="AB3228" s="65" t="str">
        <f t="shared" si="7"/>
        <v/>
      </c>
      <c r="AC3228" s="86"/>
      <c r="AD3228" s="87" t="str">
        <f t="shared" si="8"/>
        <v/>
      </c>
      <c r="AE3228" s="84"/>
      <c r="AF3228" s="86">
        <f>IF(AC3228&gt;0,AC3228,'⚙️ Config'!$B$10)</f>
        <v>0.0075</v>
      </c>
      <c r="AG3228" s="88">
        <f t="shared" si="9"/>
        <v>12001.4256</v>
      </c>
      <c r="AH3228" s="88">
        <f>AG3228*'⚙️ Config'!$B$11</f>
        <v>60007.128</v>
      </c>
      <c r="AI3228" s="88">
        <f>AH3228*'⚙️ Config'!$B$12</f>
        <v>18002.1384</v>
      </c>
      <c r="AJ3228" s="64"/>
      <c r="AK3228" s="84"/>
      <c r="AL3228" s="84"/>
      <c r="AM3228" s="84"/>
      <c r="AN3228" s="84"/>
      <c r="AO3228" s="84"/>
      <c r="AP3228" s="84"/>
      <c r="AQ3228" s="84"/>
    </row>
    <row r="3229" ht="15.0" customHeight="1">
      <c r="A3229" s="93">
        <v>3226.0</v>
      </c>
      <c r="B3229" s="94" t="s">
        <v>6887</v>
      </c>
      <c r="C3229" s="93" t="s">
        <v>141</v>
      </c>
      <c r="D3229" s="93" t="s">
        <v>6888</v>
      </c>
      <c r="E3229" s="95">
        <v>35.95</v>
      </c>
      <c r="F3229" s="93" t="s">
        <v>85</v>
      </c>
      <c r="G3229" s="93" t="s">
        <v>606</v>
      </c>
      <c r="H3229" s="96">
        <v>1597701.82</v>
      </c>
      <c r="I3229" s="93">
        <v>1.0</v>
      </c>
      <c r="J3229" s="97">
        <v>3.9</v>
      </c>
      <c r="K3229" s="94">
        <v>2022.0</v>
      </c>
      <c r="L3229" s="93" t="s">
        <v>630</v>
      </c>
      <c r="M3229" s="93">
        <v>2022.0</v>
      </c>
      <c r="N3229" s="93" t="s">
        <v>145</v>
      </c>
      <c r="O3229" s="65" t="str">
        <f t="shared" si="1"/>
        <v>113468770001</v>
      </c>
      <c r="P3229" s="65">
        <f t="shared" si="2"/>
        <v>5</v>
      </c>
      <c r="Q3229" s="65">
        <f t="shared" si="3"/>
        <v>5</v>
      </c>
      <c r="R3229" s="65" t="str">
        <f t="shared" si="12"/>
        <v>11.346.877/0001-55</v>
      </c>
      <c r="S3229" s="84"/>
      <c r="T3229" s="84" t="str">
        <f t="shared" si="10"/>
        <v/>
      </c>
      <c r="U3229" s="84" t="str">
        <f t="shared" si="11"/>
        <v/>
      </c>
      <c r="V3229" s="65" t="str">
        <f t="shared" si="5"/>
        <v/>
      </c>
      <c r="W3229" s="84"/>
      <c r="X3229" s="84"/>
      <c r="Y3229" s="85"/>
      <c r="Z3229" s="85"/>
      <c r="AA3229" s="65" t="str">
        <f t="shared" si="6"/>
        <v/>
      </c>
      <c r="AB3229" s="65" t="str">
        <f t="shared" si="7"/>
        <v/>
      </c>
      <c r="AC3229" s="86"/>
      <c r="AD3229" s="87" t="str">
        <f t="shared" si="8"/>
        <v/>
      </c>
      <c r="AE3229" s="84"/>
      <c r="AF3229" s="86">
        <f>IF(AC3229&gt;0,AC3229,'⚙️ Config'!$B$10)</f>
        <v>0.0075</v>
      </c>
      <c r="AG3229" s="88">
        <f t="shared" si="9"/>
        <v>11982.76365</v>
      </c>
      <c r="AH3229" s="88">
        <f>AG3229*'⚙️ Config'!$B$11</f>
        <v>59913.81825</v>
      </c>
      <c r="AI3229" s="88">
        <f>AH3229*'⚙️ Config'!$B$12</f>
        <v>17974.14548</v>
      </c>
      <c r="AJ3229" s="64"/>
      <c r="AK3229" s="84"/>
      <c r="AL3229" s="84"/>
      <c r="AM3229" s="84"/>
      <c r="AN3229" s="84"/>
      <c r="AO3229" s="84"/>
      <c r="AP3229" s="84"/>
      <c r="AQ3229" s="84"/>
    </row>
    <row r="3230" ht="15.0" customHeight="1">
      <c r="A3230" s="93">
        <v>3227.0</v>
      </c>
      <c r="B3230" s="94" t="s">
        <v>6889</v>
      </c>
      <c r="C3230" s="93" t="s">
        <v>141</v>
      </c>
      <c r="D3230" s="93" t="s">
        <v>6890</v>
      </c>
      <c r="E3230" s="95">
        <v>46.97</v>
      </c>
      <c r="F3230" s="93" t="s">
        <v>85</v>
      </c>
      <c r="G3230" s="93" t="s">
        <v>606</v>
      </c>
      <c r="H3230" s="96">
        <v>1597642.18</v>
      </c>
      <c r="I3230" s="93">
        <v>1.0</v>
      </c>
      <c r="J3230" s="97">
        <v>2.1</v>
      </c>
      <c r="K3230" s="94">
        <v>2024.0</v>
      </c>
      <c r="L3230" s="93" t="s">
        <v>630</v>
      </c>
      <c r="M3230" s="93">
        <v>2024.0</v>
      </c>
      <c r="N3230" s="93" t="s">
        <v>161</v>
      </c>
      <c r="O3230" s="65" t="str">
        <f t="shared" si="1"/>
        <v>128940250001</v>
      </c>
      <c r="P3230" s="65">
        <f t="shared" si="2"/>
        <v>6</v>
      </c>
      <c r="Q3230" s="65">
        <f t="shared" si="3"/>
        <v>5</v>
      </c>
      <c r="R3230" s="65" t="str">
        <f t="shared" si="12"/>
        <v>12.894.025/0001-65</v>
      </c>
      <c r="S3230" s="84"/>
      <c r="T3230" s="84" t="str">
        <f t="shared" si="10"/>
        <v/>
      </c>
      <c r="U3230" s="84" t="str">
        <f t="shared" si="11"/>
        <v/>
      </c>
      <c r="V3230" s="65" t="str">
        <f t="shared" si="5"/>
        <v/>
      </c>
      <c r="W3230" s="84"/>
      <c r="X3230" s="84"/>
      <c r="Y3230" s="85"/>
      <c r="Z3230" s="85"/>
      <c r="AA3230" s="65" t="str">
        <f t="shared" si="6"/>
        <v/>
      </c>
      <c r="AB3230" s="65" t="str">
        <f t="shared" si="7"/>
        <v/>
      </c>
      <c r="AC3230" s="86"/>
      <c r="AD3230" s="87" t="str">
        <f t="shared" si="8"/>
        <v/>
      </c>
      <c r="AE3230" s="84"/>
      <c r="AF3230" s="86">
        <f>IF(AC3230&gt;0,AC3230,'⚙️ Config'!$B$10)</f>
        <v>0.0075</v>
      </c>
      <c r="AG3230" s="88">
        <f t="shared" si="9"/>
        <v>11982.31635</v>
      </c>
      <c r="AH3230" s="88">
        <f>AG3230*'⚙️ Config'!$B$11</f>
        <v>59911.58175</v>
      </c>
      <c r="AI3230" s="88">
        <f>AH3230*'⚙️ Config'!$B$12</f>
        <v>17973.47453</v>
      </c>
      <c r="AJ3230" s="64"/>
      <c r="AK3230" s="84"/>
      <c r="AL3230" s="84"/>
      <c r="AM3230" s="84"/>
      <c r="AN3230" s="84"/>
      <c r="AO3230" s="84"/>
      <c r="AP3230" s="84"/>
      <c r="AQ3230" s="84"/>
    </row>
    <row r="3231" ht="15.0" customHeight="1">
      <c r="A3231" s="93">
        <v>3228.0</v>
      </c>
      <c r="B3231" s="94" t="s">
        <v>6891</v>
      </c>
      <c r="C3231" s="93" t="s">
        <v>141</v>
      </c>
      <c r="D3231" s="93" t="s">
        <v>6892</v>
      </c>
      <c r="E3231" s="95">
        <v>42.62</v>
      </c>
      <c r="F3231" s="93" t="s">
        <v>85</v>
      </c>
      <c r="G3231" s="93" t="s">
        <v>606</v>
      </c>
      <c r="H3231" s="96">
        <v>1595600.5</v>
      </c>
      <c r="I3231" s="93">
        <v>1.0</v>
      </c>
      <c r="J3231" s="97">
        <v>2.6</v>
      </c>
      <c r="K3231" s="94">
        <v>2023.0</v>
      </c>
      <c r="L3231" s="93" t="s">
        <v>448</v>
      </c>
      <c r="M3231" s="93">
        <v>2023.0</v>
      </c>
      <c r="N3231" s="93" t="s">
        <v>161</v>
      </c>
      <c r="O3231" s="65" t="str">
        <f t="shared" si="1"/>
        <v>417459100001</v>
      </c>
      <c r="P3231" s="65">
        <f t="shared" si="2"/>
        <v>8</v>
      </c>
      <c r="Q3231" s="65">
        <f t="shared" si="3"/>
        <v>0</v>
      </c>
      <c r="R3231" s="65" t="str">
        <f t="shared" si="12"/>
        <v>41.745.910/0001-80</v>
      </c>
      <c r="S3231" s="84"/>
      <c r="T3231" s="84" t="str">
        <f t="shared" si="10"/>
        <v/>
      </c>
      <c r="U3231" s="84" t="str">
        <f t="shared" si="11"/>
        <v/>
      </c>
      <c r="V3231" s="65" t="str">
        <f t="shared" si="5"/>
        <v/>
      </c>
      <c r="W3231" s="84"/>
      <c r="X3231" s="84"/>
      <c r="Y3231" s="85"/>
      <c r="Z3231" s="85"/>
      <c r="AA3231" s="65" t="str">
        <f t="shared" si="6"/>
        <v/>
      </c>
      <c r="AB3231" s="65" t="str">
        <f t="shared" si="7"/>
        <v/>
      </c>
      <c r="AC3231" s="86"/>
      <c r="AD3231" s="87" t="str">
        <f t="shared" si="8"/>
        <v/>
      </c>
      <c r="AE3231" s="84"/>
      <c r="AF3231" s="86">
        <f>IF(AC3231&gt;0,AC3231,'⚙️ Config'!$B$10)</f>
        <v>0.0075</v>
      </c>
      <c r="AG3231" s="88">
        <f t="shared" si="9"/>
        <v>11967.00375</v>
      </c>
      <c r="AH3231" s="88">
        <f>AG3231*'⚙️ Config'!$B$11</f>
        <v>59835.01875</v>
      </c>
      <c r="AI3231" s="88">
        <f>AH3231*'⚙️ Config'!$B$12</f>
        <v>17950.50563</v>
      </c>
      <c r="AJ3231" s="64"/>
      <c r="AK3231" s="84"/>
      <c r="AL3231" s="84"/>
      <c r="AM3231" s="84"/>
      <c r="AN3231" s="84"/>
      <c r="AO3231" s="84"/>
      <c r="AP3231" s="84"/>
      <c r="AQ3231" s="84"/>
    </row>
    <row r="3232" ht="15.0" customHeight="1">
      <c r="A3232" s="93">
        <v>3229.0</v>
      </c>
      <c r="B3232" s="94" t="s">
        <v>6893</v>
      </c>
      <c r="C3232" s="93" t="s">
        <v>141</v>
      </c>
      <c r="D3232" s="93" t="s">
        <v>6894</v>
      </c>
      <c r="E3232" s="95">
        <v>35.95</v>
      </c>
      <c r="F3232" s="93" t="s">
        <v>85</v>
      </c>
      <c r="G3232" s="93" t="s">
        <v>606</v>
      </c>
      <c r="H3232" s="96">
        <v>1595247.61</v>
      </c>
      <c r="I3232" s="93">
        <v>1.0</v>
      </c>
      <c r="J3232" s="97">
        <v>3.9</v>
      </c>
      <c r="K3232" s="94">
        <v>2022.0</v>
      </c>
      <c r="L3232" s="93" t="s">
        <v>6214</v>
      </c>
      <c r="M3232" s="93">
        <v>2022.0</v>
      </c>
      <c r="N3232" s="93" t="s">
        <v>161</v>
      </c>
      <c r="O3232" s="65" t="str">
        <f t="shared" si="1"/>
        <v>014527890001</v>
      </c>
      <c r="P3232" s="65">
        <f t="shared" si="2"/>
        <v>8</v>
      </c>
      <c r="Q3232" s="65">
        <f t="shared" si="3"/>
        <v>4</v>
      </c>
      <c r="R3232" s="65" t="str">
        <f t="shared" si="12"/>
        <v>01.452.789/0001-84</v>
      </c>
      <c r="S3232" s="84"/>
      <c r="T3232" s="84" t="str">
        <f t="shared" si="10"/>
        <v/>
      </c>
      <c r="U3232" s="84" t="str">
        <f t="shared" si="11"/>
        <v/>
      </c>
      <c r="V3232" s="65" t="str">
        <f t="shared" si="5"/>
        <v/>
      </c>
      <c r="W3232" s="84"/>
      <c r="X3232" s="84"/>
      <c r="Y3232" s="85"/>
      <c r="Z3232" s="85"/>
      <c r="AA3232" s="65" t="str">
        <f t="shared" si="6"/>
        <v/>
      </c>
      <c r="AB3232" s="65" t="str">
        <f t="shared" si="7"/>
        <v/>
      </c>
      <c r="AC3232" s="86"/>
      <c r="AD3232" s="87" t="str">
        <f t="shared" si="8"/>
        <v/>
      </c>
      <c r="AE3232" s="84"/>
      <c r="AF3232" s="86">
        <f>IF(AC3232&gt;0,AC3232,'⚙️ Config'!$B$10)</f>
        <v>0.0075</v>
      </c>
      <c r="AG3232" s="88">
        <f t="shared" si="9"/>
        <v>11964.35708</v>
      </c>
      <c r="AH3232" s="88">
        <f>AG3232*'⚙️ Config'!$B$11</f>
        <v>59821.78538</v>
      </c>
      <c r="AI3232" s="88">
        <f>AH3232*'⚙️ Config'!$B$12</f>
        <v>17946.53561</v>
      </c>
      <c r="AJ3232" s="64"/>
      <c r="AK3232" s="84"/>
      <c r="AL3232" s="84"/>
      <c r="AM3232" s="84"/>
      <c r="AN3232" s="84"/>
      <c r="AO3232" s="84"/>
      <c r="AP3232" s="84"/>
      <c r="AQ3232" s="84"/>
    </row>
    <row r="3233" ht="15.0" customHeight="1">
      <c r="A3233" s="93">
        <v>3230.0</v>
      </c>
      <c r="B3233" s="94" t="s">
        <v>6895</v>
      </c>
      <c r="C3233" s="93" t="s">
        <v>141</v>
      </c>
      <c r="D3233" s="93" t="s">
        <v>6896</v>
      </c>
      <c r="E3233" s="95">
        <v>38.96</v>
      </c>
      <c r="F3233" s="93" t="s">
        <v>85</v>
      </c>
      <c r="G3233" s="93" t="s">
        <v>606</v>
      </c>
      <c r="H3233" s="96">
        <v>1593713.42</v>
      </c>
      <c r="I3233" s="93">
        <v>1.0</v>
      </c>
      <c r="J3233" s="97">
        <v>3.2</v>
      </c>
      <c r="K3233" s="94">
        <v>2023.0</v>
      </c>
      <c r="L3233" s="93" t="s">
        <v>202</v>
      </c>
      <c r="M3233" s="93">
        <v>2023.0</v>
      </c>
      <c r="N3233" s="93" t="s">
        <v>161</v>
      </c>
      <c r="O3233" s="65" t="str">
        <f t="shared" si="1"/>
        <v>322880720001</v>
      </c>
      <c r="P3233" s="65">
        <f t="shared" si="2"/>
        <v>7</v>
      </c>
      <c r="Q3233" s="65">
        <f t="shared" si="3"/>
        <v>2</v>
      </c>
      <c r="R3233" s="65" t="str">
        <f t="shared" si="12"/>
        <v>32.288.072/0001-72</v>
      </c>
      <c r="S3233" s="84"/>
      <c r="T3233" s="84" t="str">
        <f t="shared" si="10"/>
        <v/>
      </c>
      <c r="U3233" s="84" t="str">
        <f t="shared" si="11"/>
        <v/>
      </c>
      <c r="V3233" s="65" t="str">
        <f t="shared" si="5"/>
        <v/>
      </c>
      <c r="W3233" s="84"/>
      <c r="X3233" s="84"/>
      <c r="Y3233" s="85"/>
      <c r="Z3233" s="85"/>
      <c r="AA3233" s="65" t="str">
        <f t="shared" si="6"/>
        <v/>
      </c>
      <c r="AB3233" s="65" t="str">
        <f t="shared" si="7"/>
        <v/>
      </c>
      <c r="AC3233" s="86"/>
      <c r="AD3233" s="87" t="str">
        <f t="shared" si="8"/>
        <v/>
      </c>
      <c r="AE3233" s="84"/>
      <c r="AF3233" s="86">
        <f>IF(AC3233&gt;0,AC3233,'⚙️ Config'!$B$10)</f>
        <v>0.0075</v>
      </c>
      <c r="AG3233" s="88">
        <f t="shared" si="9"/>
        <v>11952.85065</v>
      </c>
      <c r="AH3233" s="88">
        <f>AG3233*'⚙️ Config'!$B$11</f>
        <v>59764.25325</v>
      </c>
      <c r="AI3233" s="88">
        <f>AH3233*'⚙️ Config'!$B$12</f>
        <v>17929.27598</v>
      </c>
      <c r="AJ3233" s="64"/>
      <c r="AK3233" s="84"/>
      <c r="AL3233" s="84"/>
      <c r="AM3233" s="84"/>
      <c r="AN3233" s="84"/>
      <c r="AO3233" s="84"/>
      <c r="AP3233" s="84"/>
      <c r="AQ3233" s="84"/>
    </row>
    <row r="3234" ht="15.0" customHeight="1">
      <c r="A3234" s="93">
        <v>3231.0</v>
      </c>
      <c r="B3234" s="94" t="s">
        <v>6897</v>
      </c>
      <c r="C3234" s="93" t="s">
        <v>141</v>
      </c>
      <c r="D3234" s="93" t="s">
        <v>6898</v>
      </c>
      <c r="E3234" s="95">
        <v>45.04</v>
      </c>
      <c r="F3234" s="93" t="s">
        <v>85</v>
      </c>
      <c r="G3234" s="93" t="s">
        <v>606</v>
      </c>
      <c r="H3234" s="96">
        <v>1593190.17</v>
      </c>
      <c r="I3234" s="93">
        <v>1.0</v>
      </c>
      <c r="J3234" s="97">
        <v>2.3</v>
      </c>
      <c r="K3234" s="94">
        <v>2023.0</v>
      </c>
      <c r="L3234" s="93" t="s">
        <v>331</v>
      </c>
      <c r="M3234" s="93">
        <v>2023.0</v>
      </c>
      <c r="N3234" s="93" t="s">
        <v>145</v>
      </c>
      <c r="O3234" s="65" t="str">
        <f t="shared" si="1"/>
        <v>031759370001</v>
      </c>
      <c r="P3234" s="65">
        <f t="shared" si="2"/>
        <v>9</v>
      </c>
      <c r="Q3234" s="65">
        <f t="shared" si="3"/>
        <v>6</v>
      </c>
      <c r="R3234" s="65" t="str">
        <f t="shared" si="12"/>
        <v>03.175.937/0001-96</v>
      </c>
      <c r="S3234" s="84"/>
      <c r="T3234" s="84" t="str">
        <f t="shared" si="10"/>
        <v/>
      </c>
      <c r="U3234" s="84" t="str">
        <f t="shared" si="11"/>
        <v/>
      </c>
      <c r="V3234" s="65" t="str">
        <f t="shared" si="5"/>
        <v/>
      </c>
      <c r="W3234" s="84"/>
      <c r="X3234" s="84"/>
      <c r="Y3234" s="85"/>
      <c r="Z3234" s="85"/>
      <c r="AA3234" s="65" t="str">
        <f t="shared" si="6"/>
        <v/>
      </c>
      <c r="AB3234" s="65" t="str">
        <f t="shared" si="7"/>
        <v/>
      </c>
      <c r="AC3234" s="86"/>
      <c r="AD3234" s="87" t="str">
        <f t="shared" si="8"/>
        <v/>
      </c>
      <c r="AE3234" s="84"/>
      <c r="AF3234" s="86">
        <f>IF(AC3234&gt;0,AC3234,'⚙️ Config'!$B$10)</f>
        <v>0.0075</v>
      </c>
      <c r="AG3234" s="88">
        <f t="shared" si="9"/>
        <v>11948.92628</v>
      </c>
      <c r="AH3234" s="88">
        <f>AG3234*'⚙️ Config'!$B$11</f>
        <v>59744.63138</v>
      </c>
      <c r="AI3234" s="88">
        <f>AH3234*'⚙️ Config'!$B$12</f>
        <v>17923.38941</v>
      </c>
      <c r="AJ3234" s="64"/>
      <c r="AK3234" s="84"/>
      <c r="AL3234" s="84"/>
      <c r="AM3234" s="84"/>
      <c r="AN3234" s="84"/>
      <c r="AO3234" s="84"/>
      <c r="AP3234" s="84"/>
      <c r="AQ3234" s="84"/>
    </row>
    <row r="3235" ht="15.0" customHeight="1">
      <c r="A3235" s="93">
        <v>3232.0</v>
      </c>
      <c r="B3235" s="94" t="s">
        <v>6899</v>
      </c>
      <c r="C3235" s="93" t="s">
        <v>141</v>
      </c>
      <c r="D3235" s="93" t="s">
        <v>6900</v>
      </c>
      <c r="E3235" s="95">
        <v>36.71</v>
      </c>
      <c r="F3235" s="93" t="s">
        <v>85</v>
      </c>
      <c r="G3235" s="93" t="s">
        <v>606</v>
      </c>
      <c r="H3235" s="96">
        <v>1592135.19</v>
      </c>
      <c r="I3235" s="93">
        <v>1.0</v>
      </c>
      <c r="J3235" s="97">
        <v>3.7</v>
      </c>
      <c r="K3235" s="94">
        <v>2022.0</v>
      </c>
      <c r="L3235" s="93" t="s">
        <v>630</v>
      </c>
      <c r="M3235" s="93">
        <v>2022.0</v>
      </c>
      <c r="N3235" s="93" t="s">
        <v>161</v>
      </c>
      <c r="O3235" s="65" t="str">
        <f t="shared" si="1"/>
        <v>302902530001</v>
      </c>
      <c r="P3235" s="65">
        <f t="shared" si="2"/>
        <v>0</v>
      </c>
      <c r="Q3235" s="65">
        <f t="shared" si="3"/>
        <v>8</v>
      </c>
      <c r="R3235" s="65" t="str">
        <f t="shared" si="12"/>
        <v>30.290.253/0001-08</v>
      </c>
      <c r="S3235" s="84"/>
      <c r="T3235" s="84" t="str">
        <f t="shared" si="10"/>
        <v/>
      </c>
      <c r="U3235" s="84" t="str">
        <f t="shared" si="11"/>
        <v/>
      </c>
      <c r="V3235" s="65" t="str">
        <f t="shared" si="5"/>
        <v/>
      </c>
      <c r="W3235" s="84"/>
      <c r="X3235" s="84"/>
      <c r="Y3235" s="85"/>
      <c r="Z3235" s="85"/>
      <c r="AA3235" s="65" t="str">
        <f t="shared" si="6"/>
        <v/>
      </c>
      <c r="AB3235" s="65" t="str">
        <f t="shared" si="7"/>
        <v/>
      </c>
      <c r="AC3235" s="86"/>
      <c r="AD3235" s="87" t="str">
        <f t="shared" si="8"/>
        <v/>
      </c>
      <c r="AE3235" s="84"/>
      <c r="AF3235" s="86">
        <f>IF(AC3235&gt;0,AC3235,'⚙️ Config'!$B$10)</f>
        <v>0.0075</v>
      </c>
      <c r="AG3235" s="88">
        <f t="shared" si="9"/>
        <v>11941.01393</v>
      </c>
      <c r="AH3235" s="88">
        <f>AG3235*'⚙️ Config'!$B$11</f>
        <v>59705.06963</v>
      </c>
      <c r="AI3235" s="88">
        <f>AH3235*'⚙️ Config'!$B$12</f>
        <v>17911.52089</v>
      </c>
      <c r="AJ3235" s="64"/>
      <c r="AK3235" s="84"/>
      <c r="AL3235" s="84"/>
      <c r="AM3235" s="84"/>
      <c r="AN3235" s="84"/>
      <c r="AO3235" s="84"/>
      <c r="AP3235" s="84"/>
      <c r="AQ3235" s="84"/>
    </row>
    <row r="3236" ht="15.0" customHeight="1">
      <c r="A3236" s="93">
        <v>3233.0</v>
      </c>
      <c r="B3236" s="94" t="s">
        <v>6901</v>
      </c>
      <c r="C3236" s="93" t="s">
        <v>141</v>
      </c>
      <c r="D3236" s="93" t="s">
        <v>6902</v>
      </c>
      <c r="E3236" s="95">
        <v>39.49</v>
      </c>
      <c r="F3236" s="93" t="s">
        <v>85</v>
      </c>
      <c r="G3236" s="93" t="s">
        <v>606</v>
      </c>
      <c r="H3236" s="96">
        <v>1590367.29</v>
      </c>
      <c r="I3236" s="93">
        <v>1.0</v>
      </c>
      <c r="J3236" s="97">
        <v>3.1</v>
      </c>
      <c r="K3236" s="94">
        <v>2023.0</v>
      </c>
      <c r="L3236" s="93" t="s">
        <v>630</v>
      </c>
      <c r="M3236" s="93">
        <v>2023.0</v>
      </c>
      <c r="N3236" s="93" t="s">
        <v>145</v>
      </c>
      <c r="O3236" s="65" t="str">
        <f t="shared" si="1"/>
        <v>224348840001</v>
      </c>
      <c r="P3236" s="65">
        <f t="shared" si="2"/>
        <v>2</v>
      </c>
      <c r="Q3236" s="65">
        <f t="shared" si="3"/>
        <v>5</v>
      </c>
      <c r="R3236" s="65" t="str">
        <f t="shared" si="12"/>
        <v>22.434.884/0001-25</v>
      </c>
      <c r="S3236" s="84"/>
      <c r="T3236" s="84" t="str">
        <f t="shared" si="10"/>
        <v/>
      </c>
      <c r="U3236" s="84" t="str">
        <f t="shared" si="11"/>
        <v/>
      </c>
      <c r="V3236" s="65" t="str">
        <f t="shared" si="5"/>
        <v/>
      </c>
      <c r="W3236" s="84"/>
      <c r="X3236" s="84"/>
      <c r="Y3236" s="85"/>
      <c r="Z3236" s="85"/>
      <c r="AA3236" s="65" t="str">
        <f t="shared" si="6"/>
        <v/>
      </c>
      <c r="AB3236" s="65" t="str">
        <f t="shared" si="7"/>
        <v/>
      </c>
      <c r="AC3236" s="86"/>
      <c r="AD3236" s="87" t="str">
        <f t="shared" si="8"/>
        <v/>
      </c>
      <c r="AE3236" s="84"/>
      <c r="AF3236" s="86">
        <f>IF(AC3236&gt;0,AC3236,'⚙️ Config'!$B$10)</f>
        <v>0.0075</v>
      </c>
      <c r="AG3236" s="88">
        <f t="shared" si="9"/>
        <v>11927.75468</v>
      </c>
      <c r="AH3236" s="88">
        <f>AG3236*'⚙️ Config'!$B$11</f>
        <v>59638.77338</v>
      </c>
      <c r="AI3236" s="88">
        <f>AH3236*'⚙️ Config'!$B$12</f>
        <v>17891.63201</v>
      </c>
      <c r="AJ3236" s="64"/>
      <c r="AK3236" s="84"/>
      <c r="AL3236" s="84"/>
      <c r="AM3236" s="84"/>
      <c r="AN3236" s="84"/>
      <c r="AO3236" s="84"/>
      <c r="AP3236" s="84"/>
      <c r="AQ3236" s="84"/>
    </row>
    <row r="3237" ht="15.0" customHeight="1">
      <c r="A3237" s="93">
        <v>3234.0</v>
      </c>
      <c r="B3237" s="94" t="s">
        <v>6903</v>
      </c>
      <c r="C3237" s="93" t="s">
        <v>141</v>
      </c>
      <c r="D3237" s="93" t="s">
        <v>6904</v>
      </c>
      <c r="E3237" s="95">
        <v>36.71</v>
      </c>
      <c r="F3237" s="93" t="s">
        <v>85</v>
      </c>
      <c r="G3237" s="93" t="s">
        <v>606</v>
      </c>
      <c r="H3237" s="96">
        <v>1588442.62</v>
      </c>
      <c r="I3237" s="93">
        <v>1.0</v>
      </c>
      <c r="J3237" s="97">
        <v>3.7</v>
      </c>
      <c r="K3237" s="94">
        <v>2022.0</v>
      </c>
      <c r="L3237" s="93" t="s">
        <v>630</v>
      </c>
      <c r="M3237" s="93">
        <v>2022.0</v>
      </c>
      <c r="N3237" s="93" t="s">
        <v>161</v>
      </c>
      <c r="O3237" s="65" t="str">
        <f t="shared" si="1"/>
        <v>176597830001</v>
      </c>
      <c r="P3237" s="65">
        <f t="shared" si="2"/>
        <v>1</v>
      </c>
      <c r="Q3237" s="65">
        <f t="shared" si="3"/>
        <v>2</v>
      </c>
      <c r="R3237" s="65" t="str">
        <f t="shared" si="12"/>
        <v>17.659.783/0001-12</v>
      </c>
      <c r="S3237" s="84"/>
      <c r="T3237" s="84" t="str">
        <f t="shared" si="10"/>
        <v/>
      </c>
      <c r="U3237" s="84" t="str">
        <f t="shared" si="11"/>
        <v/>
      </c>
      <c r="V3237" s="65" t="str">
        <f t="shared" si="5"/>
        <v/>
      </c>
      <c r="W3237" s="84"/>
      <c r="X3237" s="84"/>
      <c r="Y3237" s="85"/>
      <c r="Z3237" s="85"/>
      <c r="AA3237" s="65" t="str">
        <f t="shared" si="6"/>
        <v/>
      </c>
      <c r="AB3237" s="65" t="str">
        <f t="shared" si="7"/>
        <v/>
      </c>
      <c r="AC3237" s="86"/>
      <c r="AD3237" s="87" t="str">
        <f t="shared" si="8"/>
        <v/>
      </c>
      <c r="AE3237" s="84"/>
      <c r="AF3237" s="86">
        <f>IF(AC3237&gt;0,AC3237,'⚙️ Config'!$B$10)</f>
        <v>0.0075</v>
      </c>
      <c r="AG3237" s="88">
        <f t="shared" si="9"/>
        <v>11913.31965</v>
      </c>
      <c r="AH3237" s="88">
        <f>AG3237*'⚙️ Config'!$B$11</f>
        <v>59566.59825</v>
      </c>
      <c r="AI3237" s="88">
        <f>AH3237*'⚙️ Config'!$B$12</f>
        <v>17869.97948</v>
      </c>
      <c r="AJ3237" s="64"/>
      <c r="AK3237" s="84"/>
      <c r="AL3237" s="84"/>
      <c r="AM3237" s="84"/>
      <c r="AN3237" s="84"/>
      <c r="AO3237" s="84"/>
      <c r="AP3237" s="84"/>
      <c r="AQ3237" s="84"/>
    </row>
    <row r="3238" ht="15.0" customHeight="1">
      <c r="A3238" s="93">
        <v>3235.0</v>
      </c>
      <c r="B3238" s="94" t="s">
        <v>6905</v>
      </c>
      <c r="C3238" s="93" t="s">
        <v>141</v>
      </c>
      <c r="D3238" s="93" t="s">
        <v>6906</v>
      </c>
      <c r="E3238" s="95">
        <v>40.63</v>
      </c>
      <c r="F3238" s="93" t="s">
        <v>85</v>
      </c>
      <c r="G3238" s="93" t="s">
        <v>606</v>
      </c>
      <c r="H3238" s="96">
        <v>1586864.15</v>
      </c>
      <c r="I3238" s="93">
        <v>1.0</v>
      </c>
      <c r="J3238" s="97">
        <v>2.9</v>
      </c>
      <c r="K3238" s="94">
        <v>2023.0</v>
      </c>
      <c r="L3238" s="93" t="s">
        <v>630</v>
      </c>
      <c r="M3238" s="93">
        <v>2023.0</v>
      </c>
      <c r="N3238" s="93" t="s">
        <v>145</v>
      </c>
      <c r="O3238" s="65" t="str">
        <f t="shared" si="1"/>
        <v>149701160001</v>
      </c>
      <c r="P3238" s="65">
        <f t="shared" si="2"/>
        <v>6</v>
      </c>
      <c r="Q3238" s="65">
        <f t="shared" si="3"/>
        <v>8</v>
      </c>
      <c r="R3238" s="65" t="str">
        <f t="shared" si="12"/>
        <v>14.970.116/0001-68</v>
      </c>
      <c r="S3238" s="84"/>
      <c r="T3238" s="84" t="str">
        <f t="shared" si="10"/>
        <v/>
      </c>
      <c r="U3238" s="84" t="str">
        <f t="shared" si="11"/>
        <v/>
      </c>
      <c r="V3238" s="65" t="str">
        <f t="shared" si="5"/>
        <v/>
      </c>
      <c r="W3238" s="84"/>
      <c r="X3238" s="84"/>
      <c r="Y3238" s="85"/>
      <c r="Z3238" s="85"/>
      <c r="AA3238" s="65" t="str">
        <f t="shared" si="6"/>
        <v/>
      </c>
      <c r="AB3238" s="65" t="str">
        <f t="shared" si="7"/>
        <v/>
      </c>
      <c r="AC3238" s="86"/>
      <c r="AD3238" s="87" t="str">
        <f t="shared" si="8"/>
        <v/>
      </c>
      <c r="AE3238" s="84"/>
      <c r="AF3238" s="86">
        <f>IF(AC3238&gt;0,AC3238,'⚙️ Config'!$B$10)</f>
        <v>0.0075</v>
      </c>
      <c r="AG3238" s="88">
        <f t="shared" si="9"/>
        <v>11901.48113</v>
      </c>
      <c r="AH3238" s="88">
        <f>AG3238*'⚙️ Config'!$B$11</f>
        <v>59507.40563</v>
      </c>
      <c r="AI3238" s="88">
        <f>AH3238*'⚙️ Config'!$B$12</f>
        <v>17852.22169</v>
      </c>
      <c r="AJ3238" s="64"/>
      <c r="AK3238" s="84"/>
      <c r="AL3238" s="84"/>
      <c r="AM3238" s="84"/>
      <c r="AN3238" s="84"/>
      <c r="AO3238" s="84"/>
      <c r="AP3238" s="84"/>
      <c r="AQ3238" s="84"/>
    </row>
    <row r="3239" ht="15.0" customHeight="1">
      <c r="A3239" s="93">
        <v>3236.0</v>
      </c>
      <c r="B3239" s="94" t="s">
        <v>6907</v>
      </c>
      <c r="C3239" s="93" t="s">
        <v>6908</v>
      </c>
      <c r="D3239" s="93" t="s">
        <v>6909</v>
      </c>
      <c r="E3239" s="95">
        <v>38.96</v>
      </c>
      <c r="F3239" s="93" t="s">
        <v>85</v>
      </c>
      <c r="G3239" s="93" t="s">
        <v>606</v>
      </c>
      <c r="H3239" s="96">
        <v>1586415.36</v>
      </c>
      <c r="I3239" s="93">
        <v>1.0</v>
      </c>
      <c r="J3239" s="97">
        <v>3.2</v>
      </c>
      <c r="K3239" s="94">
        <v>2023.0</v>
      </c>
      <c r="L3239" s="93" t="s">
        <v>458</v>
      </c>
      <c r="M3239" s="93">
        <v>2023.0</v>
      </c>
      <c r="N3239" s="93" t="s">
        <v>161</v>
      </c>
      <c r="O3239" s="65" t="str">
        <f t="shared" si="1"/>
        <v>166217760001</v>
      </c>
      <c r="P3239" s="65">
        <f t="shared" si="2"/>
        <v>6</v>
      </c>
      <c r="Q3239" s="65">
        <f t="shared" si="3"/>
        <v>9</v>
      </c>
      <c r="R3239" s="65" t="str">
        <f t="shared" si="12"/>
        <v>16.621.776/0001-69</v>
      </c>
      <c r="S3239" s="84"/>
      <c r="T3239" s="84" t="str">
        <f t="shared" si="10"/>
        <v/>
      </c>
      <c r="U3239" s="84" t="str">
        <f t="shared" si="11"/>
        <v/>
      </c>
      <c r="V3239" s="65" t="str">
        <f t="shared" si="5"/>
        <v/>
      </c>
      <c r="W3239" s="84"/>
      <c r="X3239" s="84"/>
      <c r="Y3239" s="85"/>
      <c r="Z3239" s="85"/>
      <c r="AA3239" s="65" t="str">
        <f t="shared" si="6"/>
        <v/>
      </c>
      <c r="AB3239" s="65" t="str">
        <f t="shared" si="7"/>
        <v/>
      </c>
      <c r="AC3239" s="86"/>
      <c r="AD3239" s="87" t="str">
        <f t="shared" si="8"/>
        <v/>
      </c>
      <c r="AE3239" s="84"/>
      <c r="AF3239" s="86">
        <f>IF(AC3239&gt;0,AC3239,'⚙️ Config'!$B$10)</f>
        <v>0.0075</v>
      </c>
      <c r="AG3239" s="88">
        <f t="shared" si="9"/>
        <v>11898.1152</v>
      </c>
      <c r="AH3239" s="88">
        <f>AG3239*'⚙️ Config'!$B$11</f>
        <v>59490.576</v>
      </c>
      <c r="AI3239" s="88">
        <f>AH3239*'⚙️ Config'!$B$12</f>
        <v>17847.1728</v>
      </c>
      <c r="AJ3239" s="64"/>
      <c r="AK3239" s="84"/>
      <c r="AL3239" s="84"/>
      <c r="AM3239" s="84"/>
      <c r="AN3239" s="84"/>
      <c r="AO3239" s="84"/>
      <c r="AP3239" s="84"/>
      <c r="AQ3239" s="84"/>
    </row>
    <row r="3240" ht="15.0" customHeight="1">
      <c r="A3240" s="93">
        <v>3237.0</v>
      </c>
      <c r="B3240" s="94" t="s">
        <v>6910</v>
      </c>
      <c r="C3240" s="93" t="s">
        <v>141</v>
      </c>
      <c r="D3240" s="93" t="s">
        <v>6911</v>
      </c>
      <c r="E3240" s="95">
        <v>44.18</v>
      </c>
      <c r="F3240" s="93" t="s">
        <v>85</v>
      </c>
      <c r="G3240" s="93" t="s">
        <v>606</v>
      </c>
      <c r="H3240" s="96">
        <v>1585730.67</v>
      </c>
      <c r="I3240" s="93">
        <v>1.0</v>
      </c>
      <c r="J3240" s="97">
        <v>2.4</v>
      </c>
      <c r="K3240" s="94">
        <v>2023.0</v>
      </c>
      <c r="L3240" s="93" t="s">
        <v>448</v>
      </c>
      <c r="M3240" s="93">
        <v>2023.0</v>
      </c>
      <c r="N3240" s="93" t="s">
        <v>145</v>
      </c>
      <c r="O3240" s="65" t="str">
        <f t="shared" si="1"/>
        <v>058642900001</v>
      </c>
      <c r="P3240" s="65">
        <f t="shared" si="2"/>
        <v>3</v>
      </c>
      <c r="Q3240" s="65">
        <f t="shared" si="3"/>
        <v>5</v>
      </c>
      <c r="R3240" s="65" t="str">
        <f t="shared" si="12"/>
        <v>05.864.290/0001-35</v>
      </c>
      <c r="S3240" s="84"/>
      <c r="T3240" s="84" t="str">
        <f t="shared" si="10"/>
        <v/>
      </c>
      <c r="U3240" s="84" t="str">
        <f t="shared" si="11"/>
        <v/>
      </c>
      <c r="V3240" s="65" t="str">
        <f t="shared" si="5"/>
        <v/>
      </c>
      <c r="W3240" s="84"/>
      <c r="X3240" s="84"/>
      <c r="Y3240" s="85"/>
      <c r="Z3240" s="85"/>
      <c r="AA3240" s="65" t="str">
        <f t="shared" si="6"/>
        <v/>
      </c>
      <c r="AB3240" s="65" t="str">
        <f t="shared" si="7"/>
        <v/>
      </c>
      <c r="AC3240" s="86"/>
      <c r="AD3240" s="87" t="str">
        <f t="shared" si="8"/>
        <v/>
      </c>
      <c r="AE3240" s="84"/>
      <c r="AF3240" s="86">
        <f>IF(AC3240&gt;0,AC3240,'⚙️ Config'!$B$10)</f>
        <v>0.0075</v>
      </c>
      <c r="AG3240" s="88">
        <f t="shared" si="9"/>
        <v>11892.98003</v>
      </c>
      <c r="AH3240" s="88">
        <f>AG3240*'⚙️ Config'!$B$11</f>
        <v>59464.90013</v>
      </c>
      <c r="AI3240" s="88">
        <f>AH3240*'⚙️ Config'!$B$12</f>
        <v>17839.47004</v>
      </c>
      <c r="AJ3240" s="64"/>
      <c r="AK3240" s="84"/>
      <c r="AL3240" s="84"/>
      <c r="AM3240" s="84"/>
      <c r="AN3240" s="84"/>
      <c r="AO3240" s="84"/>
      <c r="AP3240" s="84"/>
      <c r="AQ3240" s="84"/>
    </row>
    <row r="3241" ht="15.0" customHeight="1">
      <c r="A3241" s="93">
        <v>3238.0</v>
      </c>
      <c r="B3241" s="94" t="s">
        <v>6912</v>
      </c>
      <c r="C3241" s="93" t="s">
        <v>141</v>
      </c>
      <c r="D3241" s="93" t="s">
        <v>6913</v>
      </c>
      <c r="E3241" s="95">
        <v>35.6</v>
      </c>
      <c r="F3241" s="93" t="s">
        <v>85</v>
      </c>
      <c r="G3241" s="93" t="s">
        <v>606</v>
      </c>
      <c r="H3241" s="96">
        <v>1583736.15</v>
      </c>
      <c r="I3241" s="93">
        <v>1.0</v>
      </c>
      <c r="J3241" s="97">
        <v>4.0</v>
      </c>
      <c r="K3241" s="94">
        <v>2022.0</v>
      </c>
      <c r="L3241" s="93" t="s">
        <v>630</v>
      </c>
      <c r="M3241" s="93">
        <v>2022.0</v>
      </c>
      <c r="N3241" s="93" t="s">
        <v>145</v>
      </c>
      <c r="O3241" s="65" t="str">
        <f t="shared" si="1"/>
        <v>125575140001</v>
      </c>
      <c r="P3241" s="65">
        <f t="shared" si="2"/>
        <v>2</v>
      </c>
      <c r="Q3241" s="65">
        <f t="shared" si="3"/>
        <v>1</v>
      </c>
      <c r="R3241" s="65" t="str">
        <f t="shared" si="12"/>
        <v>12.557.514/0001-21</v>
      </c>
      <c r="S3241" s="84"/>
      <c r="T3241" s="84" t="str">
        <f t="shared" si="10"/>
        <v/>
      </c>
      <c r="U3241" s="84" t="str">
        <f t="shared" si="11"/>
        <v/>
      </c>
      <c r="V3241" s="65" t="str">
        <f t="shared" si="5"/>
        <v/>
      </c>
      <c r="W3241" s="84"/>
      <c r="X3241" s="84"/>
      <c r="Y3241" s="85"/>
      <c r="Z3241" s="85"/>
      <c r="AA3241" s="65" t="str">
        <f t="shared" si="6"/>
        <v/>
      </c>
      <c r="AB3241" s="65" t="str">
        <f t="shared" si="7"/>
        <v/>
      </c>
      <c r="AC3241" s="86"/>
      <c r="AD3241" s="87" t="str">
        <f t="shared" si="8"/>
        <v/>
      </c>
      <c r="AE3241" s="84"/>
      <c r="AF3241" s="86">
        <f>IF(AC3241&gt;0,AC3241,'⚙️ Config'!$B$10)</f>
        <v>0.0075</v>
      </c>
      <c r="AG3241" s="88">
        <f t="shared" si="9"/>
        <v>11878.02113</v>
      </c>
      <c r="AH3241" s="88">
        <f>AG3241*'⚙️ Config'!$B$11</f>
        <v>59390.10563</v>
      </c>
      <c r="AI3241" s="88">
        <f>AH3241*'⚙️ Config'!$B$12</f>
        <v>17817.03169</v>
      </c>
      <c r="AJ3241" s="64"/>
      <c r="AK3241" s="84"/>
      <c r="AL3241" s="84"/>
      <c r="AM3241" s="84"/>
      <c r="AN3241" s="84"/>
      <c r="AO3241" s="84"/>
      <c r="AP3241" s="84"/>
      <c r="AQ3241" s="84"/>
    </row>
    <row r="3242" ht="15.0" customHeight="1">
      <c r="A3242" s="93">
        <v>3239.0</v>
      </c>
      <c r="B3242" s="94" t="s">
        <v>6914</v>
      </c>
      <c r="C3242" s="93" t="s">
        <v>141</v>
      </c>
      <c r="D3242" s="93" t="s">
        <v>6915</v>
      </c>
      <c r="E3242" s="95">
        <v>41.25</v>
      </c>
      <c r="F3242" s="93" t="s">
        <v>85</v>
      </c>
      <c r="G3242" s="93" t="s">
        <v>606</v>
      </c>
      <c r="H3242" s="96">
        <v>1583272.69</v>
      </c>
      <c r="I3242" s="93">
        <v>1.0</v>
      </c>
      <c r="J3242" s="97">
        <v>2.8</v>
      </c>
      <c r="K3242" s="94">
        <v>2023.0</v>
      </c>
      <c r="L3242" s="93" t="s">
        <v>630</v>
      </c>
      <c r="M3242" s="93">
        <v>2023.0</v>
      </c>
      <c r="N3242" s="93" t="s">
        <v>161</v>
      </c>
      <c r="O3242" s="65" t="str">
        <f t="shared" si="1"/>
        <v>543208740001</v>
      </c>
      <c r="P3242" s="65">
        <f t="shared" si="2"/>
        <v>5</v>
      </c>
      <c r="Q3242" s="65">
        <f t="shared" si="3"/>
        <v>5</v>
      </c>
      <c r="R3242" s="65" t="str">
        <f t="shared" si="12"/>
        <v>54.320.874/0001-55</v>
      </c>
      <c r="S3242" s="84"/>
      <c r="T3242" s="84" t="str">
        <f t="shared" si="10"/>
        <v/>
      </c>
      <c r="U3242" s="84" t="str">
        <f t="shared" si="11"/>
        <v/>
      </c>
      <c r="V3242" s="65" t="str">
        <f t="shared" si="5"/>
        <v/>
      </c>
      <c r="W3242" s="84"/>
      <c r="X3242" s="84"/>
      <c r="Y3242" s="85"/>
      <c r="Z3242" s="85"/>
      <c r="AA3242" s="65" t="str">
        <f t="shared" si="6"/>
        <v/>
      </c>
      <c r="AB3242" s="65" t="str">
        <f t="shared" si="7"/>
        <v/>
      </c>
      <c r="AC3242" s="86"/>
      <c r="AD3242" s="87" t="str">
        <f t="shared" si="8"/>
        <v/>
      </c>
      <c r="AE3242" s="84"/>
      <c r="AF3242" s="86">
        <f>IF(AC3242&gt;0,AC3242,'⚙️ Config'!$B$10)</f>
        <v>0.0075</v>
      </c>
      <c r="AG3242" s="88">
        <f t="shared" si="9"/>
        <v>11874.54518</v>
      </c>
      <c r="AH3242" s="88">
        <f>AG3242*'⚙️ Config'!$B$11</f>
        <v>59372.72588</v>
      </c>
      <c r="AI3242" s="88">
        <f>AH3242*'⚙️ Config'!$B$12</f>
        <v>17811.81776</v>
      </c>
      <c r="AJ3242" s="64"/>
      <c r="AK3242" s="84"/>
      <c r="AL3242" s="84"/>
      <c r="AM3242" s="84"/>
      <c r="AN3242" s="84"/>
      <c r="AO3242" s="84"/>
      <c r="AP3242" s="84"/>
      <c r="AQ3242" s="84"/>
    </row>
    <row r="3243" ht="15.0" customHeight="1">
      <c r="A3243" s="93">
        <v>3240.0</v>
      </c>
      <c r="B3243" s="94" t="s">
        <v>6916</v>
      </c>
      <c r="C3243" s="93" t="s">
        <v>141</v>
      </c>
      <c r="D3243" s="93" t="s">
        <v>6917</v>
      </c>
      <c r="E3243" s="95">
        <v>35.6</v>
      </c>
      <c r="F3243" s="93" t="s">
        <v>85</v>
      </c>
      <c r="G3243" s="93" t="s">
        <v>606</v>
      </c>
      <c r="H3243" s="96">
        <v>1582740.75</v>
      </c>
      <c r="I3243" s="93">
        <v>1.0</v>
      </c>
      <c r="J3243" s="97">
        <v>4.0</v>
      </c>
      <c r="K3243" s="94">
        <v>2022.0</v>
      </c>
      <c r="L3243" s="93" t="s">
        <v>202</v>
      </c>
      <c r="M3243" s="93">
        <v>2022.0</v>
      </c>
      <c r="N3243" s="93" t="s">
        <v>161</v>
      </c>
      <c r="O3243" s="65" t="str">
        <f t="shared" si="1"/>
        <v>080905090001</v>
      </c>
      <c r="P3243" s="65">
        <f t="shared" si="2"/>
        <v>8</v>
      </c>
      <c r="Q3243" s="65">
        <f t="shared" si="3"/>
        <v>4</v>
      </c>
      <c r="R3243" s="65" t="str">
        <f t="shared" si="12"/>
        <v>08.090.509/0001-84</v>
      </c>
      <c r="S3243" s="84"/>
      <c r="T3243" s="84" t="str">
        <f t="shared" si="10"/>
        <v/>
      </c>
      <c r="U3243" s="84" t="str">
        <f t="shared" si="11"/>
        <v/>
      </c>
      <c r="V3243" s="65" t="str">
        <f t="shared" si="5"/>
        <v/>
      </c>
      <c r="W3243" s="84"/>
      <c r="X3243" s="84"/>
      <c r="Y3243" s="85"/>
      <c r="Z3243" s="85"/>
      <c r="AA3243" s="65" t="str">
        <f t="shared" si="6"/>
        <v/>
      </c>
      <c r="AB3243" s="65" t="str">
        <f t="shared" si="7"/>
        <v/>
      </c>
      <c r="AC3243" s="86"/>
      <c r="AD3243" s="87" t="str">
        <f t="shared" si="8"/>
        <v/>
      </c>
      <c r="AE3243" s="84"/>
      <c r="AF3243" s="86">
        <f>IF(AC3243&gt;0,AC3243,'⚙️ Config'!$B$10)</f>
        <v>0.0075</v>
      </c>
      <c r="AG3243" s="88">
        <f t="shared" si="9"/>
        <v>11870.55563</v>
      </c>
      <c r="AH3243" s="88">
        <f>AG3243*'⚙️ Config'!$B$11</f>
        <v>59352.77813</v>
      </c>
      <c r="AI3243" s="88">
        <f>AH3243*'⚙️ Config'!$B$12</f>
        <v>17805.83344</v>
      </c>
      <c r="AJ3243" s="64"/>
      <c r="AK3243" s="84"/>
      <c r="AL3243" s="84"/>
      <c r="AM3243" s="84"/>
      <c r="AN3243" s="84"/>
      <c r="AO3243" s="84"/>
      <c r="AP3243" s="84"/>
      <c r="AQ3243" s="84"/>
    </row>
    <row r="3244" ht="15.0" customHeight="1">
      <c r="A3244" s="93">
        <v>3241.0</v>
      </c>
      <c r="B3244" s="94" t="s">
        <v>6918</v>
      </c>
      <c r="C3244" s="93" t="s">
        <v>141</v>
      </c>
      <c r="D3244" s="93" t="s">
        <v>6919</v>
      </c>
      <c r="E3244" s="95">
        <v>41.25</v>
      </c>
      <c r="F3244" s="93" t="s">
        <v>85</v>
      </c>
      <c r="G3244" s="93" t="s">
        <v>606</v>
      </c>
      <c r="H3244" s="96">
        <v>1581098.79</v>
      </c>
      <c r="I3244" s="93">
        <v>1.0</v>
      </c>
      <c r="J3244" s="97">
        <v>2.8</v>
      </c>
      <c r="K3244" s="94">
        <v>2023.0</v>
      </c>
      <c r="L3244" s="93" t="s">
        <v>630</v>
      </c>
      <c r="M3244" s="93">
        <v>2023.0</v>
      </c>
      <c r="N3244" s="93" t="s">
        <v>161</v>
      </c>
      <c r="O3244" s="65" t="str">
        <f t="shared" si="1"/>
        <v>133735140001</v>
      </c>
      <c r="P3244" s="65">
        <f t="shared" si="2"/>
        <v>3</v>
      </c>
      <c r="Q3244" s="65">
        <f t="shared" si="3"/>
        <v>4</v>
      </c>
      <c r="R3244" s="65" t="str">
        <f t="shared" si="12"/>
        <v>13.373.514/0001-34</v>
      </c>
      <c r="S3244" s="84"/>
      <c r="T3244" s="84" t="str">
        <f t="shared" si="10"/>
        <v/>
      </c>
      <c r="U3244" s="84" t="str">
        <f t="shared" si="11"/>
        <v/>
      </c>
      <c r="V3244" s="65" t="str">
        <f t="shared" si="5"/>
        <v/>
      </c>
      <c r="W3244" s="84"/>
      <c r="X3244" s="84"/>
      <c r="Y3244" s="85"/>
      <c r="Z3244" s="85"/>
      <c r="AA3244" s="65" t="str">
        <f t="shared" si="6"/>
        <v/>
      </c>
      <c r="AB3244" s="65" t="str">
        <f t="shared" si="7"/>
        <v/>
      </c>
      <c r="AC3244" s="86"/>
      <c r="AD3244" s="87" t="str">
        <f t="shared" si="8"/>
        <v/>
      </c>
      <c r="AE3244" s="84"/>
      <c r="AF3244" s="86">
        <f>IF(AC3244&gt;0,AC3244,'⚙️ Config'!$B$10)</f>
        <v>0.0075</v>
      </c>
      <c r="AG3244" s="88">
        <f t="shared" si="9"/>
        <v>11858.24093</v>
      </c>
      <c r="AH3244" s="88">
        <f>AG3244*'⚙️ Config'!$B$11</f>
        <v>59291.20463</v>
      </c>
      <c r="AI3244" s="88">
        <f>AH3244*'⚙️ Config'!$B$12</f>
        <v>17787.36139</v>
      </c>
      <c r="AJ3244" s="64"/>
      <c r="AK3244" s="84"/>
      <c r="AL3244" s="84"/>
      <c r="AM3244" s="84"/>
      <c r="AN3244" s="84"/>
      <c r="AO3244" s="84"/>
      <c r="AP3244" s="84"/>
      <c r="AQ3244" s="84"/>
    </row>
    <row r="3245" ht="15.0" customHeight="1">
      <c r="A3245" s="93">
        <v>3242.0</v>
      </c>
      <c r="B3245" s="94" t="s">
        <v>6920</v>
      </c>
      <c r="C3245" s="93" t="s">
        <v>141</v>
      </c>
      <c r="D3245" s="93" t="s">
        <v>6921</v>
      </c>
      <c r="E3245" s="95">
        <v>35.95</v>
      </c>
      <c r="F3245" s="93" t="s">
        <v>85</v>
      </c>
      <c r="G3245" s="93" t="s">
        <v>606</v>
      </c>
      <c r="H3245" s="96">
        <v>1580004.33</v>
      </c>
      <c r="I3245" s="93">
        <v>1.0</v>
      </c>
      <c r="J3245" s="97">
        <v>3.9</v>
      </c>
      <c r="K3245" s="94">
        <v>2022.0</v>
      </c>
      <c r="L3245" s="93" t="s">
        <v>197</v>
      </c>
      <c r="M3245" s="93">
        <v>2022.0</v>
      </c>
      <c r="N3245" s="93" t="s">
        <v>161</v>
      </c>
      <c r="O3245" s="65" t="str">
        <f t="shared" si="1"/>
        <v>072157250001</v>
      </c>
      <c r="P3245" s="65">
        <f t="shared" si="2"/>
        <v>4</v>
      </c>
      <c r="Q3245" s="65">
        <f t="shared" si="3"/>
        <v>6</v>
      </c>
      <c r="R3245" s="65" t="str">
        <f t="shared" si="12"/>
        <v>07.215.725/0001-46</v>
      </c>
      <c r="S3245" s="84"/>
      <c r="T3245" s="84" t="str">
        <f t="shared" si="10"/>
        <v/>
      </c>
      <c r="U3245" s="84" t="str">
        <f t="shared" si="11"/>
        <v/>
      </c>
      <c r="V3245" s="65" t="str">
        <f t="shared" si="5"/>
        <v/>
      </c>
      <c r="W3245" s="84"/>
      <c r="X3245" s="84"/>
      <c r="Y3245" s="85"/>
      <c r="Z3245" s="85"/>
      <c r="AA3245" s="65" t="str">
        <f t="shared" si="6"/>
        <v/>
      </c>
      <c r="AB3245" s="65" t="str">
        <f t="shared" si="7"/>
        <v/>
      </c>
      <c r="AC3245" s="86"/>
      <c r="AD3245" s="87" t="str">
        <f t="shared" si="8"/>
        <v/>
      </c>
      <c r="AE3245" s="84"/>
      <c r="AF3245" s="86">
        <f>IF(AC3245&gt;0,AC3245,'⚙️ Config'!$B$10)</f>
        <v>0.0075</v>
      </c>
      <c r="AG3245" s="88">
        <f t="shared" si="9"/>
        <v>11850.03248</v>
      </c>
      <c r="AH3245" s="88">
        <f>AG3245*'⚙️ Config'!$B$11</f>
        <v>59250.16238</v>
      </c>
      <c r="AI3245" s="88">
        <f>AH3245*'⚙️ Config'!$B$12</f>
        <v>17775.04871</v>
      </c>
      <c r="AJ3245" s="64"/>
      <c r="AK3245" s="84"/>
      <c r="AL3245" s="84"/>
      <c r="AM3245" s="84"/>
      <c r="AN3245" s="84"/>
      <c r="AO3245" s="84"/>
      <c r="AP3245" s="84"/>
      <c r="AQ3245" s="84"/>
    </row>
    <row r="3246" ht="15.0" customHeight="1">
      <c r="A3246" s="93">
        <v>3243.0</v>
      </c>
      <c r="B3246" s="94" t="s">
        <v>6922</v>
      </c>
      <c r="C3246" s="93" t="s">
        <v>141</v>
      </c>
      <c r="D3246" s="93" t="s">
        <v>6923</v>
      </c>
      <c r="E3246" s="95">
        <v>46.97</v>
      </c>
      <c r="F3246" s="93" t="s">
        <v>85</v>
      </c>
      <c r="G3246" s="93" t="s">
        <v>606</v>
      </c>
      <c r="H3246" s="96">
        <v>1579681.78</v>
      </c>
      <c r="I3246" s="93">
        <v>1.0</v>
      </c>
      <c r="J3246" s="97">
        <v>2.1</v>
      </c>
      <c r="K3246" s="94">
        <v>2024.0</v>
      </c>
      <c r="L3246" s="93" t="s">
        <v>630</v>
      </c>
      <c r="M3246" s="93">
        <v>2024.0</v>
      </c>
      <c r="N3246" s="93" t="s">
        <v>161</v>
      </c>
      <c r="O3246" s="65" t="str">
        <f t="shared" si="1"/>
        <v>186489970001</v>
      </c>
      <c r="P3246" s="65">
        <f t="shared" si="2"/>
        <v>5</v>
      </c>
      <c r="Q3246" s="65">
        <f t="shared" si="3"/>
        <v>6</v>
      </c>
      <c r="R3246" s="65" t="str">
        <f t="shared" si="12"/>
        <v>18.648.997/0001-56</v>
      </c>
      <c r="S3246" s="84"/>
      <c r="T3246" s="84" t="str">
        <f t="shared" si="10"/>
        <v/>
      </c>
      <c r="U3246" s="84" t="str">
        <f t="shared" si="11"/>
        <v/>
      </c>
      <c r="V3246" s="65" t="str">
        <f t="shared" si="5"/>
        <v/>
      </c>
      <c r="W3246" s="84"/>
      <c r="X3246" s="84"/>
      <c r="Y3246" s="85"/>
      <c r="Z3246" s="85"/>
      <c r="AA3246" s="65" t="str">
        <f t="shared" si="6"/>
        <v/>
      </c>
      <c r="AB3246" s="65" t="str">
        <f t="shared" si="7"/>
        <v/>
      </c>
      <c r="AC3246" s="86"/>
      <c r="AD3246" s="87" t="str">
        <f t="shared" si="8"/>
        <v/>
      </c>
      <c r="AE3246" s="84"/>
      <c r="AF3246" s="86">
        <f>IF(AC3246&gt;0,AC3246,'⚙️ Config'!$B$10)</f>
        <v>0.0075</v>
      </c>
      <c r="AG3246" s="88">
        <f t="shared" si="9"/>
        <v>11847.61335</v>
      </c>
      <c r="AH3246" s="88">
        <f>AG3246*'⚙️ Config'!$B$11</f>
        <v>59238.06675</v>
      </c>
      <c r="AI3246" s="88">
        <f>AH3246*'⚙️ Config'!$B$12</f>
        <v>17771.42003</v>
      </c>
      <c r="AJ3246" s="64"/>
      <c r="AK3246" s="84"/>
      <c r="AL3246" s="84"/>
      <c r="AM3246" s="84"/>
      <c r="AN3246" s="84"/>
      <c r="AO3246" s="84"/>
      <c r="AP3246" s="84"/>
      <c r="AQ3246" s="84"/>
    </row>
    <row r="3247" ht="15.0" customHeight="1">
      <c r="A3247" s="93">
        <v>3244.0</v>
      </c>
      <c r="B3247" s="94" t="s">
        <v>6924</v>
      </c>
      <c r="C3247" s="93" t="s">
        <v>141</v>
      </c>
      <c r="D3247" s="93" t="s">
        <v>6925</v>
      </c>
      <c r="E3247" s="95">
        <v>45.97</v>
      </c>
      <c r="F3247" s="93" t="s">
        <v>85</v>
      </c>
      <c r="G3247" s="93" t="s">
        <v>606</v>
      </c>
      <c r="H3247" s="96">
        <v>1579623.03</v>
      </c>
      <c r="I3247" s="93">
        <v>1.0</v>
      </c>
      <c r="J3247" s="97">
        <v>2.2</v>
      </c>
      <c r="K3247" s="94">
        <v>2024.0</v>
      </c>
      <c r="L3247" s="93" t="s">
        <v>630</v>
      </c>
      <c r="M3247" s="93">
        <v>2024.0</v>
      </c>
      <c r="N3247" s="93" t="s">
        <v>161</v>
      </c>
      <c r="O3247" s="65" t="str">
        <f t="shared" si="1"/>
        <v>028516260001</v>
      </c>
      <c r="P3247" s="65">
        <f t="shared" si="2"/>
        <v>3</v>
      </c>
      <c r="Q3247" s="65">
        <f t="shared" si="3"/>
        <v>7</v>
      </c>
      <c r="R3247" s="65" t="str">
        <f t="shared" si="12"/>
        <v>02.851.626/0001-37</v>
      </c>
      <c r="S3247" s="84"/>
      <c r="T3247" s="84" t="str">
        <f t="shared" si="10"/>
        <v/>
      </c>
      <c r="U3247" s="84" t="str">
        <f t="shared" si="11"/>
        <v/>
      </c>
      <c r="V3247" s="65" t="str">
        <f t="shared" si="5"/>
        <v/>
      </c>
      <c r="W3247" s="84"/>
      <c r="X3247" s="84"/>
      <c r="Y3247" s="85"/>
      <c r="Z3247" s="85"/>
      <c r="AA3247" s="65" t="str">
        <f t="shared" si="6"/>
        <v/>
      </c>
      <c r="AB3247" s="65" t="str">
        <f t="shared" si="7"/>
        <v/>
      </c>
      <c r="AC3247" s="86"/>
      <c r="AD3247" s="87" t="str">
        <f t="shared" si="8"/>
        <v/>
      </c>
      <c r="AE3247" s="84"/>
      <c r="AF3247" s="86">
        <f>IF(AC3247&gt;0,AC3247,'⚙️ Config'!$B$10)</f>
        <v>0.0075</v>
      </c>
      <c r="AG3247" s="88">
        <f t="shared" si="9"/>
        <v>11847.17273</v>
      </c>
      <c r="AH3247" s="88">
        <f>AG3247*'⚙️ Config'!$B$11</f>
        <v>59235.86363</v>
      </c>
      <c r="AI3247" s="88">
        <f>AH3247*'⚙️ Config'!$B$12</f>
        <v>17770.75909</v>
      </c>
      <c r="AJ3247" s="64"/>
      <c r="AK3247" s="84"/>
      <c r="AL3247" s="84"/>
      <c r="AM3247" s="84"/>
      <c r="AN3247" s="84"/>
      <c r="AO3247" s="84"/>
      <c r="AP3247" s="84"/>
      <c r="AQ3247" s="84"/>
    </row>
    <row r="3248" ht="15.0" customHeight="1">
      <c r="A3248" s="93">
        <v>3245.0</v>
      </c>
      <c r="B3248" s="94" t="s">
        <v>6926</v>
      </c>
      <c r="C3248" s="93" t="s">
        <v>141</v>
      </c>
      <c r="D3248" s="93" t="s">
        <v>6927</v>
      </c>
      <c r="E3248" s="95">
        <v>45.04</v>
      </c>
      <c r="F3248" s="93" t="s">
        <v>85</v>
      </c>
      <c r="G3248" s="93" t="s">
        <v>606</v>
      </c>
      <c r="H3248" s="96">
        <v>1578849.69</v>
      </c>
      <c r="I3248" s="93">
        <v>1.0</v>
      </c>
      <c r="J3248" s="97">
        <v>2.3</v>
      </c>
      <c r="K3248" s="94">
        <v>2023.0</v>
      </c>
      <c r="L3248" s="93" t="s">
        <v>448</v>
      </c>
      <c r="M3248" s="93">
        <v>2023.0</v>
      </c>
      <c r="N3248" s="93" t="s">
        <v>145</v>
      </c>
      <c r="O3248" s="65" t="str">
        <f t="shared" si="1"/>
        <v>460753940001</v>
      </c>
      <c r="P3248" s="65">
        <f t="shared" si="2"/>
        <v>4</v>
      </c>
      <c r="Q3248" s="65">
        <f t="shared" si="3"/>
        <v>8</v>
      </c>
      <c r="R3248" s="65" t="str">
        <f t="shared" si="12"/>
        <v>46.075.394/0001-48</v>
      </c>
      <c r="S3248" s="84"/>
      <c r="T3248" s="84" t="str">
        <f t="shared" si="10"/>
        <v/>
      </c>
      <c r="U3248" s="84" t="str">
        <f t="shared" si="11"/>
        <v/>
      </c>
      <c r="V3248" s="65" t="str">
        <f t="shared" si="5"/>
        <v/>
      </c>
      <c r="W3248" s="84"/>
      <c r="X3248" s="84"/>
      <c r="Y3248" s="85"/>
      <c r="Z3248" s="85"/>
      <c r="AA3248" s="65" t="str">
        <f t="shared" si="6"/>
        <v/>
      </c>
      <c r="AB3248" s="65" t="str">
        <f t="shared" si="7"/>
        <v/>
      </c>
      <c r="AC3248" s="86"/>
      <c r="AD3248" s="87" t="str">
        <f t="shared" si="8"/>
        <v/>
      </c>
      <c r="AE3248" s="84"/>
      <c r="AF3248" s="86">
        <f>IF(AC3248&gt;0,AC3248,'⚙️ Config'!$B$10)</f>
        <v>0.0075</v>
      </c>
      <c r="AG3248" s="88">
        <f t="shared" si="9"/>
        <v>11841.37268</v>
      </c>
      <c r="AH3248" s="88">
        <f>AG3248*'⚙️ Config'!$B$11</f>
        <v>59206.86338</v>
      </c>
      <c r="AI3248" s="88">
        <f>AH3248*'⚙️ Config'!$B$12</f>
        <v>17762.05901</v>
      </c>
      <c r="AJ3248" s="64"/>
      <c r="AK3248" s="84"/>
      <c r="AL3248" s="84"/>
      <c r="AM3248" s="84"/>
      <c r="AN3248" s="84"/>
      <c r="AO3248" s="84"/>
      <c r="AP3248" s="84"/>
      <c r="AQ3248" s="84"/>
    </row>
    <row r="3249" ht="15.0" customHeight="1">
      <c r="A3249" s="93">
        <v>3246.0</v>
      </c>
      <c r="B3249" s="94" t="s">
        <v>6928</v>
      </c>
      <c r="C3249" s="93" t="s">
        <v>141</v>
      </c>
      <c r="D3249" s="93" t="s">
        <v>6929</v>
      </c>
      <c r="E3249" s="95">
        <v>37.99</v>
      </c>
      <c r="F3249" s="93" t="s">
        <v>85</v>
      </c>
      <c r="G3249" s="93" t="s">
        <v>606</v>
      </c>
      <c r="H3249" s="96">
        <v>1577925.62</v>
      </c>
      <c r="I3249" s="93">
        <v>1.0</v>
      </c>
      <c r="J3249" s="97">
        <v>3.4</v>
      </c>
      <c r="K3249" s="94">
        <v>2022.0</v>
      </c>
      <c r="L3249" s="93" t="s">
        <v>630</v>
      </c>
      <c r="M3249" s="93">
        <v>2022.0</v>
      </c>
      <c r="N3249" s="93" t="s">
        <v>161</v>
      </c>
      <c r="O3249" s="65" t="str">
        <f t="shared" si="1"/>
        <v>022111860001</v>
      </c>
      <c r="P3249" s="65">
        <f t="shared" si="2"/>
        <v>5</v>
      </c>
      <c r="Q3249" s="65">
        <f t="shared" si="3"/>
        <v>3</v>
      </c>
      <c r="R3249" s="65" t="str">
        <f t="shared" si="12"/>
        <v>02.211.186/0001-53</v>
      </c>
      <c r="S3249" s="84"/>
      <c r="T3249" s="84" t="str">
        <f t="shared" si="10"/>
        <v/>
      </c>
      <c r="U3249" s="84" t="str">
        <f t="shared" si="11"/>
        <v/>
      </c>
      <c r="V3249" s="65" t="str">
        <f t="shared" si="5"/>
        <v/>
      </c>
      <c r="W3249" s="84"/>
      <c r="X3249" s="84"/>
      <c r="Y3249" s="85"/>
      <c r="Z3249" s="85"/>
      <c r="AA3249" s="65" t="str">
        <f t="shared" si="6"/>
        <v/>
      </c>
      <c r="AB3249" s="65" t="str">
        <f t="shared" si="7"/>
        <v/>
      </c>
      <c r="AC3249" s="86"/>
      <c r="AD3249" s="87" t="str">
        <f t="shared" si="8"/>
        <v/>
      </c>
      <c r="AE3249" s="84"/>
      <c r="AF3249" s="86">
        <f>IF(AC3249&gt;0,AC3249,'⚙️ Config'!$B$10)</f>
        <v>0.0075</v>
      </c>
      <c r="AG3249" s="88">
        <f t="shared" si="9"/>
        <v>11834.44215</v>
      </c>
      <c r="AH3249" s="88">
        <f>AG3249*'⚙️ Config'!$B$11</f>
        <v>59172.21075</v>
      </c>
      <c r="AI3249" s="88">
        <f>AH3249*'⚙️ Config'!$B$12</f>
        <v>17751.66323</v>
      </c>
      <c r="AJ3249" s="64"/>
      <c r="AK3249" s="84"/>
      <c r="AL3249" s="84"/>
      <c r="AM3249" s="84"/>
      <c r="AN3249" s="84"/>
      <c r="AO3249" s="84"/>
      <c r="AP3249" s="84"/>
      <c r="AQ3249" s="84"/>
    </row>
    <row r="3250" ht="15.0" customHeight="1">
      <c r="A3250" s="93">
        <v>3247.0</v>
      </c>
      <c r="B3250" s="94" t="s">
        <v>6930</v>
      </c>
      <c r="C3250" s="93" t="s">
        <v>141</v>
      </c>
      <c r="D3250" s="93" t="s">
        <v>6931</v>
      </c>
      <c r="E3250" s="95">
        <v>41.25</v>
      </c>
      <c r="F3250" s="93" t="s">
        <v>85</v>
      </c>
      <c r="G3250" s="93" t="s">
        <v>606</v>
      </c>
      <c r="H3250" s="96">
        <v>1577374.38</v>
      </c>
      <c r="I3250" s="93">
        <v>1.0</v>
      </c>
      <c r="J3250" s="97">
        <v>2.8</v>
      </c>
      <c r="K3250" s="94">
        <v>2023.0</v>
      </c>
      <c r="L3250" s="93" t="s">
        <v>630</v>
      </c>
      <c r="M3250" s="93">
        <v>2023.0</v>
      </c>
      <c r="N3250" s="93" t="s">
        <v>161</v>
      </c>
      <c r="O3250" s="65" t="str">
        <f t="shared" si="1"/>
        <v>183324470001</v>
      </c>
      <c r="P3250" s="65">
        <f t="shared" si="2"/>
        <v>2</v>
      </c>
      <c r="Q3250" s="65">
        <f t="shared" si="3"/>
        <v>3</v>
      </c>
      <c r="R3250" s="65" t="str">
        <f t="shared" si="12"/>
        <v>18.332.447/0001-23</v>
      </c>
      <c r="S3250" s="84"/>
      <c r="T3250" s="84" t="str">
        <f t="shared" si="10"/>
        <v/>
      </c>
      <c r="U3250" s="84" t="str">
        <f t="shared" si="11"/>
        <v/>
      </c>
      <c r="V3250" s="65" t="str">
        <f t="shared" si="5"/>
        <v/>
      </c>
      <c r="W3250" s="84"/>
      <c r="X3250" s="84"/>
      <c r="Y3250" s="85"/>
      <c r="Z3250" s="85"/>
      <c r="AA3250" s="65" t="str">
        <f t="shared" si="6"/>
        <v/>
      </c>
      <c r="AB3250" s="65" t="str">
        <f t="shared" si="7"/>
        <v/>
      </c>
      <c r="AC3250" s="86"/>
      <c r="AD3250" s="87" t="str">
        <f t="shared" si="8"/>
        <v/>
      </c>
      <c r="AE3250" s="84"/>
      <c r="AF3250" s="86">
        <f>IF(AC3250&gt;0,AC3250,'⚙️ Config'!$B$10)</f>
        <v>0.0075</v>
      </c>
      <c r="AG3250" s="88">
        <f t="shared" si="9"/>
        <v>11830.30785</v>
      </c>
      <c r="AH3250" s="88">
        <f>AG3250*'⚙️ Config'!$B$11</f>
        <v>59151.53925</v>
      </c>
      <c r="AI3250" s="88">
        <f>AH3250*'⚙️ Config'!$B$12</f>
        <v>17745.46178</v>
      </c>
      <c r="AJ3250" s="64"/>
      <c r="AK3250" s="84"/>
      <c r="AL3250" s="84"/>
      <c r="AM3250" s="84"/>
      <c r="AN3250" s="84"/>
      <c r="AO3250" s="84"/>
      <c r="AP3250" s="84"/>
      <c r="AQ3250" s="84"/>
    </row>
    <row r="3251" ht="15.0" customHeight="1">
      <c r="A3251" s="93">
        <v>3248.0</v>
      </c>
      <c r="B3251" s="94" t="s">
        <v>6932</v>
      </c>
      <c r="C3251" s="93" t="s">
        <v>141</v>
      </c>
      <c r="D3251" s="93" t="s">
        <v>6933</v>
      </c>
      <c r="E3251" s="95">
        <v>35.6</v>
      </c>
      <c r="F3251" s="93" t="s">
        <v>85</v>
      </c>
      <c r="G3251" s="93" t="s">
        <v>606</v>
      </c>
      <c r="H3251" s="96">
        <v>1577348.14</v>
      </c>
      <c r="I3251" s="93">
        <v>1.0</v>
      </c>
      <c r="J3251" s="97">
        <v>4.0</v>
      </c>
      <c r="K3251" s="94">
        <v>2022.0</v>
      </c>
      <c r="L3251" s="93" t="s">
        <v>630</v>
      </c>
      <c r="M3251" s="93">
        <v>2022.0</v>
      </c>
      <c r="N3251" s="93" t="s">
        <v>161</v>
      </c>
      <c r="O3251" s="65" t="str">
        <f t="shared" si="1"/>
        <v>085962780001</v>
      </c>
      <c r="P3251" s="65">
        <f t="shared" si="2"/>
        <v>8</v>
      </c>
      <c r="Q3251" s="65">
        <f t="shared" si="3"/>
        <v>5</v>
      </c>
      <c r="R3251" s="65" t="str">
        <f t="shared" si="12"/>
        <v>08.596.278/0001-85</v>
      </c>
      <c r="S3251" s="84"/>
      <c r="T3251" s="84" t="str">
        <f t="shared" si="10"/>
        <v/>
      </c>
      <c r="U3251" s="84" t="str">
        <f t="shared" si="11"/>
        <v/>
      </c>
      <c r="V3251" s="65" t="str">
        <f t="shared" si="5"/>
        <v/>
      </c>
      <c r="W3251" s="84"/>
      <c r="X3251" s="84"/>
      <c r="Y3251" s="85"/>
      <c r="Z3251" s="85"/>
      <c r="AA3251" s="65" t="str">
        <f t="shared" si="6"/>
        <v/>
      </c>
      <c r="AB3251" s="65" t="str">
        <f t="shared" si="7"/>
        <v/>
      </c>
      <c r="AC3251" s="86"/>
      <c r="AD3251" s="87" t="str">
        <f t="shared" si="8"/>
        <v/>
      </c>
      <c r="AE3251" s="84"/>
      <c r="AF3251" s="86">
        <f>IF(AC3251&gt;0,AC3251,'⚙️ Config'!$B$10)</f>
        <v>0.0075</v>
      </c>
      <c r="AG3251" s="88">
        <f t="shared" si="9"/>
        <v>11830.11105</v>
      </c>
      <c r="AH3251" s="88">
        <f>AG3251*'⚙️ Config'!$B$11</f>
        <v>59150.55525</v>
      </c>
      <c r="AI3251" s="88">
        <f>AH3251*'⚙️ Config'!$B$12</f>
        <v>17745.16658</v>
      </c>
      <c r="AJ3251" s="64"/>
      <c r="AK3251" s="84"/>
      <c r="AL3251" s="84"/>
      <c r="AM3251" s="84"/>
      <c r="AN3251" s="84"/>
      <c r="AO3251" s="84"/>
      <c r="AP3251" s="84"/>
      <c r="AQ3251" s="84"/>
    </row>
    <row r="3252" ht="15.0" customHeight="1">
      <c r="A3252" s="93">
        <v>3249.0</v>
      </c>
      <c r="B3252" s="94" t="s">
        <v>6934</v>
      </c>
      <c r="C3252" s="93" t="s">
        <v>141</v>
      </c>
      <c r="D3252" s="93" t="s">
        <v>6935</v>
      </c>
      <c r="E3252" s="95">
        <v>35.95</v>
      </c>
      <c r="F3252" s="93" t="s">
        <v>85</v>
      </c>
      <c r="G3252" s="93" t="s">
        <v>606</v>
      </c>
      <c r="H3252" s="96">
        <v>1574368.76</v>
      </c>
      <c r="I3252" s="93">
        <v>1.0</v>
      </c>
      <c r="J3252" s="97">
        <v>3.9</v>
      </c>
      <c r="K3252" s="94">
        <v>2022.0</v>
      </c>
      <c r="L3252" s="93" t="s">
        <v>630</v>
      </c>
      <c r="M3252" s="93">
        <v>2022.0</v>
      </c>
      <c r="N3252" s="93" t="s">
        <v>145</v>
      </c>
      <c r="O3252" s="65" t="str">
        <f t="shared" si="1"/>
        <v>166746630001</v>
      </c>
      <c r="P3252" s="65">
        <f t="shared" si="2"/>
        <v>2</v>
      </c>
      <c r="Q3252" s="65">
        <f t="shared" si="3"/>
        <v>1</v>
      </c>
      <c r="R3252" s="65" t="str">
        <f t="shared" si="12"/>
        <v>16.674.663/0001-21</v>
      </c>
      <c r="S3252" s="84"/>
      <c r="T3252" s="84" t="str">
        <f t="shared" si="10"/>
        <v/>
      </c>
      <c r="U3252" s="84" t="str">
        <f t="shared" si="11"/>
        <v/>
      </c>
      <c r="V3252" s="65" t="str">
        <f t="shared" si="5"/>
        <v/>
      </c>
      <c r="W3252" s="84"/>
      <c r="X3252" s="84"/>
      <c r="Y3252" s="85"/>
      <c r="Z3252" s="85"/>
      <c r="AA3252" s="65" t="str">
        <f t="shared" si="6"/>
        <v/>
      </c>
      <c r="AB3252" s="65" t="str">
        <f t="shared" si="7"/>
        <v/>
      </c>
      <c r="AC3252" s="86"/>
      <c r="AD3252" s="87" t="str">
        <f t="shared" si="8"/>
        <v/>
      </c>
      <c r="AE3252" s="84"/>
      <c r="AF3252" s="86">
        <f>IF(AC3252&gt;0,AC3252,'⚙️ Config'!$B$10)</f>
        <v>0.0075</v>
      </c>
      <c r="AG3252" s="88">
        <f t="shared" si="9"/>
        <v>11807.7657</v>
      </c>
      <c r="AH3252" s="88">
        <f>AG3252*'⚙️ Config'!$B$11</f>
        <v>59038.8285</v>
      </c>
      <c r="AI3252" s="88">
        <f>AH3252*'⚙️ Config'!$B$12</f>
        <v>17711.64855</v>
      </c>
      <c r="AJ3252" s="64"/>
      <c r="AK3252" s="84"/>
      <c r="AL3252" s="84"/>
      <c r="AM3252" s="84"/>
      <c r="AN3252" s="84"/>
      <c r="AO3252" s="84"/>
      <c r="AP3252" s="84"/>
      <c r="AQ3252" s="84"/>
    </row>
    <row r="3253" ht="15.0" customHeight="1">
      <c r="A3253" s="93">
        <v>3250.0</v>
      </c>
      <c r="B3253" s="94" t="s">
        <v>6936</v>
      </c>
      <c r="C3253" s="93" t="s">
        <v>154</v>
      </c>
      <c r="D3253" s="93" t="s">
        <v>6937</v>
      </c>
      <c r="E3253" s="95">
        <v>39.49</v>
      </c>
      <c r="F3253" s="93" t="s">
        <v>85</v>
      </c>
      <c r="G3253" s="93" t="s">
        <v>606</v>
      </c>
      <c r="H3253" s="96">
        <v>1571156.26</v>
      </c>
      <c r="I3253" s="93">
        <v>1.0</v>
      </c>
      <c r="J3253" s="97">
        <v>3.1</v>
      </c>
      <c r="K3253" s="94">
        <v>2023.0</v>
      </c>
      <c r="L3253" s="93" t="s">
        <v>295</v>
      </c>
      <c r="M3253" s="93">
        <v>2023.0</v>
      </c>
      <c r="N3253" s="93" t="s">
        <v>161</v>
      </c>
      <c r="O3253" s="65" t="str">
        <f t="shared" si="1"/>
        <v>114678070001</v>
      </c>
      <c r="P3253" s="65">
        <f t="shared" si="2"/>
        <v>5</v>
      </c>
      <c r="Q3253" s="65">
        <f t="shared" si="3"/>
        <v>5</v>
      </c>
      <c r="R3253" s="65" t="str">
        <f t="shared" si="12"/>
        <v>11.467.807/0001-55</v>
      </c>
      <c r="S3253" s="84"/>
      <c r="T3253" s="84" t="str">
        <f t="shared" si="10"/>
        <v/>
      </c>
      <c r="U3253" s="84" t="str">
        <f t="shared" si="11"/>
        <v/>
      </c>
      <c r="V3253" s="65" t="str">
        <f t="shared" si="5"/>
        <v/>
      </c>
      <c r="W3253" s="84"/>
      <c r="X3253" s="84"/>
      <c r="Y3253" s="85"/>
      <c r="Z3253" s="85"/>
      <c r="AA3253" s="65" t="str">
        <f t="shared" si="6"/>
        <v/>
      </c>
      <c r="AB3253" s="65" t="str">
        <f t="shared" si="7"/>
        <v/>
      </c>
      <c r="AC3253" s="86"/>
      <c r="AD3253" s="87" t="str">
        <f t="shared" si="8"/>
        <v/>
      </c>
      <c r="AE3253" s="84"/>
      <c r="AF3253" s="86">
        <f>IF(AC3253&gt;0,AC3253,'⚙️ Config'!$B$10)</f>
        <v>0.0075</v>
      </c>
      <c r="AG3253" s="88">
        <f t="shared" si="9"/>
        <v>11783.67195</v>
      </c>
      <c r="AH3253" s="88">
        <f>AG3253*'⚙️ Config'!$B$11</f>
        <v>58918.35975</v>
      </c>
      <c r="AI3253" s="88">
        <f>AH3253*'⚙️ Config'!$B$12</f>
        <v>17675.50793</v>
      </c>
      <c r="AJ3253" s="64"/>
      <c r="AK3253" s="84"/>
      <c r="AL3253" s="84"/>
      <c r="AM3253" s="84"/>
      <c r="AN3253" s="84"/>
      <c r="AO3253" s="84"/>
      <c r="AP3253" s="84"/>
      <c r="AQ3253" s="84"/>
    </row>
    <row r="3254" ht="15.0" customHeight="1">
      <c r="A3254" s="93">
        <v>3251.0</v>
      </c>
      <c r="B3254" s="94" t="s">
        <v>6938</v>
      </c>
      <c r="C3254" s="93" t="s">
        <v>141</v>
      </c>
      <c r="D3254" s="93" t="s">
        <v>6939</v>
      </c>
      <c r="E3254" s="95">
        <v>45.04</v>
      </c>
      <c r="F3254" s="93" t="s">
        <v>85</v>
      </c>
      <c r="G3254" s="93" t="s">
        <v>606</v>
      </c>
      <c r="H3254" s="96">
        <v>1568212.63</v>
      </c>
      <c r="I3254" s="93">
        <v>1.0</v>
      </c>
      <c r="J3254" s="97">
        <v>2.3</v>
      </c>
      <c r="K3254" s="94">
        <v>2023.0</v>
      </c>
      <c r="L3254" s="93" t="s">
        <v>630</v>
      </c>
      <c r="M3254" s="93">
        <v>2023.0</v>
      </c>
      <c r="N3254" s="93" t="s">
        <v>161</v>
      </c>
      <c r="O3254" s="65" t="str">
        <f t="shared" si="1"/>
        <v>232886110001</v>
      </c>
      <c r="P3254" s="65">
        <f t="shared" si="2"/>
        <v>8</v>
      </c>
      <c r="Q3254" s="65">
        <f t="shared" si="3"/>
        <v>2</v>
      </c>
      <c r="R3254" s="65" t="str">
        <f t="shared" si="12"/>
        <v>23.288.611/0001-82</v>
      </c>
      <c r="S3254" s="84"/>
      <c r="T3254" s="84" t="str">
        <f t="shared" si="10"/>
        <v/>
      </c>
      <c r="U3254" s="84" t="str">
        <f t="shared" si="11"/>
        <v/>
      </c>
      <c r="V3254" s="65" t="str">
        <f t="shared" si="5"/>
        <v/>
      </c>
      <c r="W3254" s="84"/>
      <c r="X3254" s="84"/>
      <c r="Y3254" s="85"/>
      <c r="Z3254" s="85"/>
      <c r="AA3254" s="65" t="str">
        <f t="shared" si="6"/>
        <v/>
      </c>
      <c r="AB3254" s="65" t="str">
        <f t="shared" si="7"/>
        <v/>
      </c>
      <c r="AC3254" s="86"/>
      <c r="AD3254" s="87" t="str">
        <f t="shared" si="8"/>
        <v/>
      </c>
      <c r="AE3254" s="84"/>
      <c r="AF3254" s="86">
        <f>IF(AC3254&gt;0,AC3254,'⚙️ Config'!$B$10)</f>
        <v>0.0075</v>
      </c>
      <c r="AG3254" s="88">
        <f t="shared" si="9"/>
        <v>11761.59473</v>
      </c>
      <c r="AH3254" s="88">
        <f>AG3254*'⚙️ Config'!$B$11</f>
        <v>58807.97363</v>
      </c>
      <c r="AI3254" s="88">
        <f>AH3254*'⚙️ Config'!$B$12</f>
        <v>17642.39209</v>
      </c>
      <c r="AJ3254" s="64"/>
      <c r="AK3254" s="84"/>
      <c r="AL3254" s="84"/>
      <c r="AM3254" s="84"/>
      <c r="AN3254" s="84"/>
      <c r="AO3254" s="84"/>
      <c r="AP3254" s="84"/>
      <c r="AQ3254" s="84"/>
    </row>
    <row r="3255" ht="15.0" customHeight="1">
      <c r="A3255" s="93">
        <v>3252.0</v>
      </c>
      <c r="B3255" s="94" t="s">
        <v>6940</v>
      </c>
      <c r="C3255" s="93" t="s">
        <v>141</v>
      </c>
      <c r="D3255" s="93" t="s">
        <v>6941</v>
      </c>
      <c r="E3255" s="95">
        <v>39.49</v>
      </c>
      <c r="F3255" s="93" t="s">
        <v>85</v>
      </c>
      <c r="G3255" s="93" t="s">
        <v>606</v>
      </c>
      <c r="H3255" s="96">
        <v>1567755.08</v>
      </c>
      <c r="I3255" s="93">
        <v>1.0</v>
      </c>
      <c r="J3255" s="97">
        <v>3.1</v>
      </c>
      <c r="K3255" s="94">
        <v>2023.0</v>
      </c>
      <c r="L3255" s="93" t="s">
        <v>202</v>
      </c>
      <c r="M3255" s="93">
        <v>2023.0</v>
      </c>
      <c r="N3255" s="93" t="s">
        <v>161</v>
      </c>
      <c r="O3255" s="65" t="str">
        <f t="shared" si="1"/>
        <v>326533520001</v>
      </c>
      <c r="P3255" s="65">
        <f t="shared" si="2"/>
        <v>3</v>
      </c>
      <c r="Q3255" s="65">
        <f t="shared" si="3"/>
        <v>2</v>
      </c>
      <c r="R3255" s="65" t="str">
        <f t="shared" si="12"/>
        <v>32.653.352/0001-32</v>
      </c>
      <c r="S3255" s="84"/>
      <c r="T3255" s="84" t="str">
        <f t="shared" si="10"/>
        <v/>
      </c>
      <c r="U3255" s="84" t="str">
        <f t="shared" si="11"/>
        <v/>
      </c>
      <c r="V3255" s="65" t="str">
        <f t="shared" si="5"/>
        <v/>
      </c>
      <c r="W3255" s="84"/>
      <c r="X3255" s="84"/>
      <c r="Y3255" s="85"/>
      <c r="Z3255" s="85"/>
      <c r="AA3255" s="65" t="str">
        <f t="shared" si="6"/>
        <v/>
      </c>
      <c r="AB3255" s="65" t="str">
        <f t="shared" si="7"/>
        <v/>
      </c>
      <c r="AC3255" s="86"/>
      <c r="AD3255" s="87" t="str">
        <f t="shared" si="8"/>
        <v/>
      </c>
      <c r="AE3255" s="84"/>
      <c r="AF3255" s="86">
        <f>IF(AC3255&gt;0,AC3255,'⚙️ Config'!$B$10)</f>
        <v>0.0075</v>
      </c>
      <c r="AG3255" s="88">
        <f t="shared" si="9"/>
        <v>11758.1631</v>
      </c>
      <c r="AH3255" s="88">
        <f>AG3255*'⚙️ Config'!$B$11</f>
        <v>58790.8155</v>
      </c>
      <c r="AI3255" s="88">
        <f>AH3255*'⚙️ Config'!$B$12</f>
        <v>17637.24465</v>
      </c>
      <c r="AJ3255" s="64"/>
      <c r="AK3255" s="84"/>
      <c r="AL3255" s="84"/>
      <c r="AM3255" s="84"/>
      <c r="AN3255" s="84"/>
      <c r="AO3255" s="84"/>
      <c r="AP3255" s="84"/>
      <c r="AQ3255" s="84"/>
    </row>
    <row r="3256" ht="15.0" customHeight="1">
      <c r="A3256" s="93">
        <v>3253.0</v>
      </c>
      <c r="B3256" s="94" t="s">
        <v>6942</v>
      </c>
      <c r="C3256" s="93" t="s">
        <v>141</v>
      </c>
      <c r="D3256" s="93" t="s">
        <v>6943</v>
      </c>
      <c r="E3256" s="95">
        <v>39.49</v>
      </c>
      <c r="F3256" s="93" t="s">
        <v>85</v>
      </c>
      <c r="G3256" s="93" t="s">
        <v>606</v>
      </c>
      <c r="H3256" s="96">
        <v>1567716.37</v>
      </c>
      <c r="I3256" s="93">
        <v>1.0</v>
      </c>
      <c r="J3256" s="97">
        <v>3.1</v>
      </c>
      <c r="K3256" s="94">
        <v>2023.0</v>
      </c>
      <c r="L3256" s="93" t="s">
        <v>630</v>
      </c>
      <c r="M3256" s="93">
        <v>2023.0</v>
      </c>
      <c r="N3256" s="93" t="s">
        <v>161</v>
      </c>
      <c r="O3256" s="65" t="str">
        <f t="shared" si="1"/>
        <v>224329320001</v>
      </c>
      <c r="P3256" s="65">
        <f t="shared" si="2"/>
        <v>4</v>
      </c>
      <c r="Q3256" s="65">
        <f t="shared" si="3"/>
        <v>6</v>
      </c>
      <c r="R3256" s="65" t="str">
        <f t="shared" si="12"/>
        <v>22.432.932/0001-46</v>
      </c>
      <c r="S3256" s="84"/>
      <c r="T3256" s="84" t="str">
        <f t="shared" si="10"/>
        <v/>
      </c>
      <c r="U3256" s="84" t="str">
        <f t="shared" si="11"/>
        <v/>
      </c>
      <c r="V3256" s="65" t="str">
        <f t="shared" si="5"/>
        <v/>
      </c>
      <c r="W3256" s="84"/>
      <c r="X3256" s="84"/>
      <c r="Y3256" s="85"/>
      <c r="Z3256" s="85"/>
      <c r="AA3256" s="65" t="str">
        <f t="shared" si="6"/>
        <v/>
      </c>
      <c r="AB3256" s="65" t="str">
        <f t="shared" si="7"/>
        <v/>
      </c>
      <c r="AC3256" s="86"/>
      <c r="AD3256" s="87" t="str">
        <f t="shared" si="8"/>
        <v/>
      </c>
      <c r="AE3256" s="84"/>
      <c r="AF3256" s="86">
        <f>IF(AC3256&gt;0,AC3256,'⚙️ Config'!$B$10)</f>
        <v>0.0075</v>
      </c>
      <c r="AG3256" s="88">
        <f t="shared" si="9"/>
        <v>11757.87278</v>
      </c>
      <c r="AH3256" s="88">
        <f>AG3256*'⚙️ Config'!$B$11</f>
        <v>58789.36388</v>
      </c>
      <c r="AI3256" s="88">
        <f>AH3256*'⚙️ Config'!$B$12</f>
        <v>17636.80916</v>
      </c>
      <c r="AJ3256" s="64"/>
      <c r="AK3256" s="84"/>
      <c r="AL3256" s="84"/>
      <c r="AM3256" s="84"/>
      <c r="AN3256" s="84"/>
      <c r="AO3256" s="84"/>
      <c r="AP3256" s="84"/>
      <c r="AQ3256" s="84"/>
    </row>
    <row r="3257" ht="15.0" customHeight="1">
      <c r="A3257" s="93">
        <v>3254.0</v>
      </c>
      <c r="B3257" s="94" t="s">
        <v>6944</v>
      </c>
      <c r="C3257" s="93" t="s">
        <v>141</v>
      </c>
      <c r="D3257" s="93" t="s">
        <v>6945</v>
      </c>
      <c r="E3257" s="95">
        <v>36.71</v>
      </c>
      <c r="F3257" s="93" t="s">
        <v>85</v>
      </c>
      <c r="G3257" s="93" t="s">
        <v>606</v>
      </c>
      <c r="H3257" s="96">
        <v>1567607.18</v>
      </c>
      <c r="I3257" s="93">
        <v>1.0</v>
      </c>
      <c r="J3257" s="97">
        <v>3.7</v>
      </c>
      <c r="K3257" s="94">
        <v>2022.0</v>
      </c>
      <c r="L3257" s="93" t="s">
        <v>630</v>
      </c>
      <c r="M3257" s="93">
        <v>2022.0</v>
      </c>
      <c r="N3257" s="93" t="s">
        <v>145</v>
      </c>
      <c r="O3257" s="65" t="str">
        <f t="shared" si="1"/>
        <v>658142610001</v>
      </c>
      <c r="P3257" s="65">
        <f t="shared" si="2"/>
        <v>9</v>
      </c>
      <c r="Q3257" s="65">
        <f t="shared" si="3"/>
        <v>0</v>
      </c>
      <c r="R3257" s="65" t="str">
        <f t="shared" si="12"/>
        <v>65.814.261/0001-90</v>
      </c>
      <c r="S3257" s="84"/>
      <c r="T3257" s="84" t="str">
        <f t="shared" si="10"/>
        <v/>
      </c>
      <c r="U3257" s="84" t="str">
        <f t="shared" si="11"/>
        <v/>
      </c>
      <c r="V3257" s="65" t="str">
        <f t="shared" si="5"/>
        <v/>
      </c>
      <c r="W3257" s="84"/>
      <c r="X3257" s="84"/>
      <c r="Y3257" s="85"/>
      <c r="Z3257" s="85"/>
      <c r="AA3257" s="65" t="str">
        <f t="shared" si="6"/>
        <v/>
      </c>
      <c r="AB3257" s="65" t="str">
        <f t="shared" si="7"/>
        <v/>
      </c>
      <c r="AC3257" s="86"/>
      <c r="AD3257" s="87" t="str">
        <f t="shared" si="8"/>
        <v/>
      </c>
      <c r="AE3257" s="84"/>
      <c r="AF3257" s="86">
        <f>IF(AC3257&gt;0,AC3257,'⚙️ Config'!$B$10)</f>
        <v>0.0075</v>
      </c>
      <c r="AG3257" s="88">
        <f t="shared" si="9"/>
        <v>11757.05385</v>
      </c>
      <c r="AH3257" s="88">
        <f>AG3257*'⚙️ Config'!$B$11</f>
        <v>58785.26925</v>
      </c>
      <c r="AI3257" s="88">
        <f>AH3257*'⚙️ Config'!$B$12</f>
        <v>17635.58078</v>
      </c>
      <c r="AJ3257" s="64"/>
      <c r="AK3257" s="84"/>
      <c r="AL3257" s="84"/>
      <c r="AM3257" s="84"/>
      <c r="AN3257" s="84"/>
      <c r="AO3257" s="84"/>
      <c r="AP3257" s="84"/>
      <c r="AQ3257" s="84"/>
    </row>
    <row r="3258" ht="15.0" customHeight="1">
      <c r="A3258" s="93">
        <v>3255.0</v>
      </c>
      <c r="B3258" s="94" t="s">
        <v>6946</v>
      </c>
      <c r="C3258" s="93" t="s">
        <v>141</v>
      </c>
      <c r="D3258" s="93" t="s">
        <v>6947</v>
      </c>
      <c r="E3258" s="95">
        <v>43.38</v>
      </c>
      <c r="F3258" s="93" t="s">
        <v>85</v>
      </c>
      <c r="G3258" s="93" t="s">
        <v>606</v>
      </c>
      <c r="H3258" s="96">
        <v>1564643.28</v>
      </c>
      <c r="I3258" s="93">
        <v>1.0</v>
      </c>
      <c r="J3258" s="97">
        <v>2.5</v>
      </c>
      <c r="K3258" s="94">
        <v>2023.0</v>
      </c>
      <c r="L3258" s="93" t="s">
        <v>202</v>
      </c>
      <c r="M3258" s="93">
        <v>2023.0</v>
      </c>
      <c r="N3258" s="93" t="s">
        <v>161</v>
      </c>
      <c r="O3258" s="65" t="str">
        <f t="shared" si="1"/>
        <v>743828620001</v>
      </c>
      <c r="P3258" s="65">
        <f t="shared" si="2"/>
        <v>6</v>
      </c>
      <c r="Q3258" s="65">
        <f t="shared" si="3"/>
        <v>2</v>
      </c>
      <c r="R3258" s="65" t="str">
        <f t="shared" si="12"/>
        <v>74.382.862/0001-62</v>
      </c>
      <c r="S3258" s="84"/>
      <c r="T3258" s="84" t="str">
        <f t="shared" si="10"/>
        <v/>
      </c>
      <c r="U3258" s="84" t="str">
        <f t="shared" si="11"/>
        <v/>
      </c>
      <c r="V3258" s="65" t="str">
        <f t="shared" si="5"/>
        <v/>
      </c>
      <c r="W3258" s="84"/>
      <c r="X3258" s="84"/>
      <c r="Y3258" s="85"/>
      <c r="Z3258" s="85"/>
      <c r="AA3258" s="65" t="str">
        <f t="shared" si="6"/>
        <v/>
      </c>
      <c r="AB3258" s="65" t="str">
        <f t="shared" si="7"/>
        <v/>
      </c>
      <c r="AC3258" s="86"/>
      <c r="AD3258" s="87" t="str">
        <f t="shared" si="8"/>
        <v/>
      </c>
      <c r="AE3258" s="84"/>
      <c r="AF3258" s="86">
        <f>IF(AC3258&gt;0,AC3258,'⚙️ Config'!$B$10)</f>
        <v>0.0075</v>
      </c>
      <c r="AG3258" s="88">
        <f t="shared" si="9"/>
        <v>11734.8246</v>
      </c>
      <c r="AH3258" s="88">
        <f>AG3258*'⚙️ Config'!$B$11</f>
        <v>58674.123</v>
      </c>
      <c r="AI3258" s="88">
        <f>AH3258*'⚙️ Config'!$B$12</f>
        <v>17602.2369</v>
      </c>
      <c r="AJ3258" s="64"/>
      <c r="AK3258" s="84"/>
      <c r="AL3258" s="84"/>
      <c r="AM3258" s="84"/>
      <c r="AN3258" s="84"/>
      <c r="AO3258" s="84"/>
      <c r="AP3258" s="84"/>
      <c r="AQ3258" s="84"/>
    </row>
    <row r="3259" ht="15.0" customHeight="1">
      <c r="A3259" s="93">
        <v>3256.0</v>
      </c>
      <c r="B3259" s="94" t="s">
        <v>6948</v>
      </c>
      <c r="C3259" s="93" t="s">
        <v>141</v>
      </c>
      <c r="D3259" s="93" t="s">
        <v>6949</v>
      </c>
      <c r="E3259" s="95">
        <v>45.04</v>
      </c>
      <c r="F3259" s="93" t="s">
        <v>85</v>
      </c>
      <c r="G3259" s="93" t="s">
        <v>606</v>
      </c>
      <c r="H3259" s="96">
        <v>1563613.78</v>
      </c>
      <c r="I3259" s="93">
        <v>1.0</v>
      </c>
      <c r="J3259" s="97">
        <v>2.3</v>
      </c>
      <c r="K3259" s="94">
        <v>2023.0</v>
      </c>
      <c r="L3259" s="93" t="s">
        <v>295</v>
      </c>
      <c r="M3259" s="93">
        <v>2023.0</v>
      </c>
      <c r="N3259" s="93" t="s">
        <v>145</v>
      </c>
      <c r="O3259" s="65" t="str">
        <f t="shared" si="1"/>
        <v>139911390001</v>
      </c>
      <c r="P3259" s="65">
        <f t="shared" si="2"/>
        <v>9</v>
      </c>
      <c r="Q3259" s="65">
        <f t="shared" si="3"/>
        <v>6</v>
      </c>
      <c r="R3259" s="65" t="str">
        <f t="shared" si="12"/>
        <v>13.991.139/0001-96</v>
      </c>
      <c r="S3259" s="84"/>
      <c r="T3259" s="84" t="str">
        <f t="shared" si="10"/>
        <v/>
      </c>
      <c r="U3259" s="84" t="str">
        <f t="shared" si="11"/>
        <v/>
      </c>
      <c r="V3259" s="65" t="str">
        <f t="shared" si="5"/>
        <v/>
      </c>
      <c r="W3259" s="84"/>
      <c r="X3259" s="84"/>
      <c r="Y3259" s="85"/>
      <c r="Z3259" s="85"/>
      <c r="AA3259" s="65" t="str">
        <f t="shared" si="6"/>
        <v/>
      </c>
      <c r="AB3259" s="65" t="str">
        <f t="shared" si="7"/>
        <v/>
      </c>
      <c r="AC3259" s="86"/>
      <c r="AD3259" s="87" t="str">
        <f t="shared" si="8"/>
        <v/>
      </c>
      <c r="AE3259" s="84"/>
      <c r="AF3259" s="86">
        <f>IF(AC3259&gt;0,AC3259,'⚙️ Config'!$B$10)</f>
        <v>0.0075</v>
      </c>
      <c r="AG3259" s="88">
        <f t="shared" si="9"/>
        <v>11727.10335</v>
      </c>
      <c r="AH3259" s="88">
        <f>AG3259*'⚙️ Config'!$B$11</f>
        <v>58635.51675</v>
      </c>
      <c r="AI3259" s="88">
        <f>AH3259*'⚙️ Config'!$B$12</f>
        <v>17590.65503</v>
      </c>
      <c r="AJ3259" s="64"/>
      <c r="AK3259" s="84"/>
      <c r="AL3259" s="84"/>
      <c r="AM3259" s="84"/>
      <c r="AN3259" s="84"/>
      <c r="AO3259" s="84"/>
      <c r="AP3259" s="84"/>
      <c r="AQ3259" s="84"/>
    </row>
    <row r="3260" ht="15.0" customHeight="1">
      <c r="A3260" s="93">
        <v>3257.0</v>
      </c>
      <c r="B3260" s="94" t="s">
        <v>6950</v>
      </c>
      <c r="C3260" s="93" t="s">
        <v>141</v>
      </c>
      <c r="D3260" s="93" t="s">
        <v>6951</v>
      </c>
      <c r="E3260" s="95">
        <v>41.25</v>
      </c>
      <c r="F3260" s="93" t="s">
        <v>85</v>
      </c>
      <c r="G3260" s="93" t="s">
        <v>606</v>
      </c>
      <c r="H3260" s="96">
        <v>1563512.35</v>
      </c>
      <c r="I3260" s="93">
        <v>1.0</v>
      </c>
      <c r="J3260" s="97">
        <v>2.8</v>
      </c>
      <c r="K3260" s="94">
        <v>2023.0</v>
      </c>
      <c r="L3260" s="93" t="s">
        <v>448</v>
      </c>
      <c r="M3260" s="93">
        <v>2023.0</v>
      </c>
      <c r="N3260" s="93" t="s">
        <v>161</v>
      </c>
      <c r="O3260" s="65" t="str">
        <f t="shared" si="1"/>
        <v>665949040001</v>
      </c>
      <c r="P3260" s="65">
        <f t="shared" si="2"/>
        <v>0</v>
      </c>
      <c r="Q3260" s="65">
        <f t="shared" si="3"/>
        <v>9</v>
      </c>
      <c r="R3260" s="65" t="str">
        <f t="shared" si="12"/>
        <v>66.594.904/0001-09</v>
      </c>
      <c r="S3260" s="84"/>
      <c r="T3260" s="84" t="str">
        <f t="shared" si="10"/>
        <v/>
      </c>
      <c r="U3260" s="84" t="str">
        <f t="shared" si="11"/>
        <v/>
      </c>
      <c r="V3260" s="65" t="str">
        <f t="shared" si="5"/>
        <v/>
      </c>
      <c r="W3260" s="84"/>
      <c r="X3260" s="84"/>
      <c r="Y3260" s="85"/>
      <c r="Z3260" s="85"/>
      <c r="AA3260" s="65" t="str">
        <f t="shared" si="6"/>
        <v/>
      </c>
      <c r="AB3260" s="65" t="str">
        <f t="shared" si="7"/>
        <v/>
      </c>
      <c r="AC3260" s="86"/>
      <c r="AD3260" s="87" t="str">
        <f t="shared" si="8"/>
        <v/>
      </c>
      <c r="AE3260" s="84"/>
      <c r="AF3260" s="86">
        <f>IF(AC3260&gt;0,AC3260,'⚙️ Config'!$B$10)</f>
        <v>0.0075</v>
      </c>
      <c r="AG3260" s="88">
        <f t="shared" si="9"/>
        <v>11726.34263</v>
      </c>
      <c r="AH3260" s="88">
        <f>AG3260*'⚙️ Config'!$B$11</f>
        <v>58631.71313</v>
      </c>
      <c r="AI3260" s="88">
        <f>AH3260*'⚙️ Config'!$B$12</f>
        <v>17589.51394</v>
      </c>
      <c r="AJ3260" s="64"/>
      <c r="AK3260" s="84"/>
      <c r="AL3260" s="84"/>
      <c r="AM3260" s="84"/>
      <c r="AN3260" s="84"/>
      <c r="AO3260" s="84"/>
      <c r="AP3260" s="84"/>
      <c r="AQ3260" s="84"/>
    </row>
    <row r="3261" ht="15.0" customHeight="1">
      <c r="A3261" s="93">
        <v>3258.0</v>
      </c>
      <c r="B3261" s="94" t="s">
        <v>6952</v>
      </c>
      <c r="C3261" s="93" t="s">
        <v>141</v>
      </c>
      <c r="D3261" s="93" t="s">
        <v>6953</v>
      </c>
      <c r="E3261" s="95">
        <v>38.96</v>
      </c>
      <c r="F3261" s="93" t="s">
        <v>85</v>
      </c>
      <c r="G3261" s="93" t="s">
        <v>606</v>
      </c>
      <c r="H3261" s="96">
        <v>1560577.72</v>
      </c>
      <c r="I3261" s="93">
        <v>1.0</v>
      </c>
      <c r="J3261" s="97">
        <v>3.2</v>
      </c>
      <c r="K3261" s="94">
        <v>2022.0</v>
      </c>
      <c r="L3261" s="93" t="s">
        <v>630</v>
      </c>
      <c r="M3261" s="93">
        <v>2022.0</v>
      </c>
      <c r="N3261" s="93" t="s">
        <v>161</v>
      </c>
      <c r="O3261" s="65" t="str">
        <f t="shared" si="1"/>
        <v>244149860001</v>
      </c>
      <c r="P3261" s="65">
        <f t="shared" si="2"/>
        <v>0</v>
      </c>
      <c r="Q3261" s="65">
        <f t="shared" si="3"/>
        <v>4</v>
      </c>
      <c r="R3261" s="65" t="str">
        <f t="shared" si="12"/>
        <v>24.414.986/0001-04</v>
      </c>
      <c r="S3261" s="84"/>
      <c r="T3261" s="84" t="str">
        <f t="shared" si="10"/>
        <v/>
      </c>
      <c r="U3261" s="84" t="str">
        <f t="shared" si="11"/>
        <v/>
      </c>
      <c r="V3261" s="65" t="str">
        <f t="shared" si="5"/>
        <v/>
      </c>
      <c r="W3261" s="84"/>
      <c r="X3261" s="84"/>
      <c r="Y3261" s="85"/>
      <c r="Z3261" s="85"/>
      <c r="AA3261" s="65" t="str">
        <f t="shared" si="6"/>
        <v/>
      </c>
      <c r="AB3261" s="65" t="str">
        <f t="shared" si="7"/>
        <v/>
      </c>
      <c r="AC3261" s="86"/>
      <c r="AD3261" s="87" t="str">
        <f t="shared" si="8"/>
        <v/>
      </c>
      <c r="AE3261" s="84"/>
      <c r="AF3261" s="86">
        <f>IF(AC3261&gt;0,AC3261,'⚙️ Config'!$B$10)</f>
        <v>0.0075</v>
      </c>
      <c r="AG3261" s="88">
        <f t="shared" si="9"/>
        <v>11704.3329</v>
      </c>
      <c r="AH3261" s="88">
        <f>AG3261*'⚙️ Config'!$B$11</f>
        <v>58521.6645</v>
      </c>
      <c r="AI3261" s="88">
        <f>AH3261*'⚙️ Config'!$B$12</f>
        <v>17556.49935</v>
      </c>
      <c r="AJ3261" s="64"/>
      <c r="AK3261" s="84"/>
      <c r="AL3261" s="84"/>
      <c r="AM3261" s="84"/>
      <c r="AN3261" s="84"/>
      <c r="AO3261" s="84"/>
      <c r="AP3261" s="84"/>
      <c r="AQ3261" s="84"/>
    </row>
    <row r="3262" ht="15.0" customHeight="1">
      <c r="A3262" s="93">
        <v>3259.0</v>
      </c>
      <c r="B3262" s="94" t="s">
        <v>6954</v>
      </c>
      <c r="C3262" s="93" t="s">
        <v>141</v>
      </c>
      <c r="D3262" s="93" t="s">
        <v>6955</v>
      </c>
      <c r="E3262" s="95">
        <v>36.71</v>
      </c>
      <c r="F3262" s="93" t="s">
        <v>85</v>
      </c>
      <c r="G3262" s="93" t="s">
        <v>606</v>
      </c>
      <c r="H3262" s="96">
        <v>1559859.26</v>
      </c>
      <c r="I3262" s="93">
        <v>1.0</v>
      </c>
      <c r="J3262" s="97">
        <v>3.7</v>
      </c>
      <c r="K3262" s="94">
        <v>2022.0</v>
      </c>
      <c r="L3262" s="93" t="s">
        <v>630</v>
      </c>
      <c r="M3262" s="93">
        <v>2022.0</v>
      </c>
      <c r="N3262" s="93" t="s">
        <v>145</v>
      </c>
      <c r="O3262" s="65" t="str">
        <f t="shared" si="1"/>
        <v>043337260001</v>
      </c>
      <c r="P3262" s="65">
        <f t="shared" si="2"/>
        <v>0</v>
      </c>
      <c r="Q3262" s="65">
        <f t="shared" si="3"/>
        <v>5</v>
      </c>
      <c r="R3262" s="65" t="str">
        <f t="shared" si="12"/>
        <v>04.333.726/0001-05</v>
      </c>
      <c r="S3262" s="84"/>
      <c r="T3262" s="84" t="str">
        <f t="shared" si="10"/>
        <v/>
      </c>
      <c r="U3262" s="84" t="str">
        <f t="shared" si="11"/>
        <v/>
      </c>
      <c r="V3262" s="65" t="str">
        <f t="shared" si="5"/>
        <v/>
      </c>
      <c r="W3262" s="84"/>
      <c r="X3262" s="84"/>
      <c r="Y3262" s="85"/>
      <c r="Z3262" s="85"/>
      <c r="AA3262" s="65" t="str">
        <f t="shared" si="6"/>
        <v/>
      </c>
      <c r="AB3262" s="65" t="str">
        <f t="shared" si="7"/>
        <v/>
      </c>
      <c r="AC3262" s="86"/>
      <c r="AD3262" s="87" t="str">
        <f t="shared" si="8"/>
        <v/>
      </c>
      <c r="AE3262" s="84"/>
      <c r="AF3262" s="86">
        <f>IF(AC3262&gt;0,AC3262,'⚙️ Config'!$B$10)</f>
        <v>0.0075</v>
      </c>
      <c r="AG3262" s="88">
        <f t="shared" si="9"/>
        <v>11698.94445</v>
      </c>
      <c r="AH3262" s="88">
        <f>AG3262*'⚙️ Config'!$B$11</f>
        <v>58494.72225</v>
      </c>
      <c r="AI3262" s="88">
        <f>AH3262*'⚙️ Config'!$B$12</f>
        <v>17548.41668</v>
      </c>
      <c r="AJ3262" s="64"/>
      <c r="AK3262" s="84"/>
      <c r="AL3262" s="84"/>
      <c r="AM3262" s="84"/>
      <c r="AN3262" s="84"/>
      <c r="AO3262" s="84"/>
      <c r="AP3262" s="84"/>
      <c r="AQ3262" s="84"/>
    </row>
    <row r="3263" ht="15.0" customHeight="1">
      <c r="A3263" s="93">
        <v>3260.0</v>
      </c>
      <c r="B3263" s="94" t="s">
        <v>6956</v>
      </c>
      <c r="C3263" s="93" t="s">
        <v>141</v>
      </c>
      <c r="D3263" s="93" t="s">
        <v>6957</v>
      </c>
      <c r="E3263" s="95">
        <v>40.63</v>
      </c>
      <c r="F3263" s="93" t="s">
        <v>85</v>
      </c>
      <c r="G3263" s="93" t="s">
        <v>606</v>
      </c>
      <c r="H3263" s="96">
        <v>1558875.1</v>
      </c>
      <c r="I3263" s="93">
        <v>1.0</v>
      </c>
      <c r="J3263" s="97">
        <v>2.9</v>
      </c>
      <c r="K3263" s="94">
        <v>2023.0</v>
      </c>
      <c r="L3263" s="93" t="s">
        <v>630</v>
      </c>
      <c r="M3263" s="93">
        <v>2023.0</v>
      </c>
      <c r="N3263" s="93" t="s">
        <v>161</v>
      </c>
      <c r="O3263" s="65" t="str">
        <f t="shared" si="1"/>
        <v>314161530001</v>
      </c>
      <c r="P3263" s="65">
        <f t="shared" si="2"/>
        <v>4</v>
      </c>
      <c r="Q3263" s="65">
        <f t="shared" si="3"/>
        <v>8</v>
      </c>
      <c r="R3263" s="65" t="str">
        <f t="shared" si="12"/>
        <v>31.416.153/0001-48</v>
      </c>
      <c r="S3263" s="84"/>
      <c r="T3263" s="84" t="str">
        <f t="shared" si="10"/>
        <v/>
      </c>
      <c r="U3263" s="84" t="str">
        <f t="shared" si="11"/>
        <v/>
      </c>
      <c r="V3263" s="65" t="str">
        <f t="shared" si="5"/>
        <v/>
      </c>
      <c r="W3263" s="84"/>
      <c r="X3263" s="84"/>
      <c r="Y3263" s="85"/>
      <c r="Z3263" s="85"/>
      <c r="AA3263" s="65" t="str">
        <f t="shared" si="6"/>
        <v/>
      </c>
      <c r="AB3263" s="65" t="str">
        <f t="shared" si="7"/>
        <v/>
      </c>
      <c r="AC3263" s="86"/>
      <c r="AD3263" s="87" t="str">
        <f t="shared" si="8"/>
        <v/>
      </c>
      <c r="AE3263" s="84"/>
      <c r="AF3263" s="86">
        <f>IF(AC3263&gt;0,AC3263,'⚙️ Config'!$B$10)</f>
        <v>0.0075</v>
      </c>
      <c r="AG3263" s="88">
        <f t="shared" si="9"/>
        <v>11691.56325</v>
      </c>
      <c r="AH3263" s="88">
        <f>AG3263*'⚙️ Config'!$B$11</f>
        <v>58457.81625</v>
      </c>
      <c r="AI3263" s="88">
        <f>AH3263*'⚙️ Config'!$B$12</f>
        <v>17537.34488</v>
      </c>
      <c r="AJ3263" s="64"/>
      <c r="AK3263" s="84"/>
      <c r="AL3263" s="84"/>
      <c r="AM3263" s="84"/>
      <c r="AN3263" s="84"/>
      <c r="AO3263" s="84"/>
      <c r="AP3263" s="84"/>
      <c r="AQ3263" s="84"/>
    </row>
    <row r="3264" ht="15.0" customHeight="1">
      <c r="A3264" s="93">
        <v>3261.0</v>
      </c>
      <c r="B3264" s="94" t="s">
        <v>6958</v>
      </c>
      <c r="C3264" s="93" t="s">
        <v>141</v>
      </c>
      <c r="D3264" s="93" t="s">
        <v>6959</v>
      </c>
      <c r="E3264" s="95">
        <v>41.25</v>
      </c>
      <c r="F3264" s="93" t="s">
        <v>85</v>
      </c>
      <c r="G3264" s="93" t="s">
        <v>606</v>
      </c>
      <c r="H3264" s="96">
        <v>1556342.95</v>
      </c>
      <c r="I3264" s="93">
        <v>1.0</v>
      </c>
      <c r="J3264" s="97">
        <v>2.8</v>
      </c>
      <c r="K3264" s="94">
        <v>2023.0</v>
      </c>
      <c r="L3264" s="93" t="s">
        <v>630</v>
      </c>
      <c r="M3264" s="93">
        <v>2023.0</v>
      </c>
      <c r="N3264" s="93" t="s">
        <v>161</v>
      </c>
      <c r="O3264" s="65" t="str">
        <f t="shared" si="1"/>
        <v>068954980001</v>
      </c>
      <c r="P3264" s="65">
        <f t="shared" si="2"/>
        <v>8</v>
      </c>
      <c r="Q3264" s="65">
        <f t="shared" si="3"/>
        <v>4</v>
      </c>
      <c r="R3264" s="65" t="str">
        <f t="shared" si="12"/>
        <v>06.895.498/0001-84</v>
      </c>
      <c r="S3264" s="84"/>
      <c r="T3264" s="84" t="str">
        <f t="shared" si="10"/>
        <v/>
      </c>
      <c r="U3264" s="84" t="str">
        <f t="shared" si="11"/>
        <v/>
      </c>
      <c r="V3264" s="65" t="str">
        <f t="shared" si="5"/>
        <v/>
      </c>
      <c r="W3264" s="84"/>
      <c r="X3264" s="84"/>
      <c r="Y3264" s="85"/>
      <c r="Z3264" s="85"/>
      <c r="AA3264" s="65" t="str">
        <f t="shared" si="6"/>
        <v/>
      </c>
      <c r="AB3264" s="65" t="str">
        <f t="shared" si="7"/>
        <v/>
      </c>
      <c r="AC3264" s="86"/>
      <c r="AD3264" s="87" t="str">
        <f t="shared" si="8"/>
        <v/>
      </c>
      <c r="AE3264" s="84"/>
      <c r="AF3264" s="86">
        <f>IF(AC3264&gt;0,AC3264,'⚙️ Config'!$B$10)</f>
        <v>0.0075</v>
      </c>
      <c r="AG3264" s="88">
        <f t="shared" si="9"/>
        <v>11672.57213</v>
      </c>
      <c r="AH3264" s="88">
        <f>AG3264*'⚙️ Config'!$B$11</f>
        <v>58362.86063</v>
      </c>
      <c r="AI3264" s="88">
        <f>AH3264*'⚙️ Config'!$B$12</f>
        <v>17508.85819</v>
      </c>
      <c r="AJ3264" s="64"/>
      <c r="AK3264" s="84"/>
      <c r="AL3264" s="84"/>
      <c r="AM3264" s="84"/>
      <c r="AN3264" s="84"/>
      <c r="AO3264" s="84"/>
      <c r="AP3264" s="84"/>
      <c r="AQ3264" s="84"/>
    </row>
    <row r="3265" ht="15.0" customHeight="1">
      <c r="A3265" s="93">
        <v>3262.0</v>
      </c>
      <c r="B3265" s="94" t="s">
        <v>6960</v>
      </c>
      <c r="C3265" s="93" t="s">
        <v>141</v>
      </c>
      <c r="D3265" s="93" t="s">
        <v>6961</v>
      </c>
      <c r="E3265" s="95">
        <v>37.99</v>
      </c>
      <c r="F3265" s="93" t="s">
        <v>85</v>
      </c>
      <c r="G3265" s="93" t="s">
        <v>606</v>
      </c>
      <c r="H3265" s="96">
        <v>1554564.39</v>
      </c>
      <c r="I3265" s="93">
        <v>1.0</v>
      </c>
      <c r="J3265" s="97">
        <v>3.4</v>
      </c>
      <c r="K3265" s="94">
        <v>2022.0</v>
      </c>
      <c r="L3265" s="93" t="s">
        <v>630</v>
      </c>
      <c r="M3265" s="93">
        <v>2022.0</v>
      </c>
      <c r="N3265" s="93" t="s">
        <v>161</v>
      </c>
      <c r="O3265" s="65" t="str">
        <f t="shared" si="1"/>
        <v>262699680001</v>
      </c>
      <c r="P3265" s="65">
        <f t="shared" si="2"/>
        <v>0</v>
      </c>
      <c r="Q3265" s="65">
        <f t="shared" si="3"/>
        <v>1</v>
      </c>
      <c r="R3265" s="65" t="str">
        <f t="shared" si="12"/>
        <v>26.269.968/0001-01</v>
      </c>
      <c r="S3265" s="84"/>
      <c r="T3265" s="84" t="str">
        <f t="shared" si="10"/>
        <v/>
      </c>
      <c r="U3265" s="84" t="str">
        <f t="shared" si="11"/>
        <v/>
      </c>
      <c r="V3265" s="65" t="str">
        <f t="shared" si="5"/>
        <v/>
      </c>
      <c r="W3265" s="84"/>
      <c r="X3265" s="84"/>
      <c r="Y3265" s="85"/>
      <c r="Z3265" s="85"/>
      <c r="AA3265" s="65" t="str">
        <f t="shared" si="6"/>
        <v/>
      </c>
      <c r="AB3265" s="65" t="str">
        <f t="shared" si="7"/>
        <v/>
      </c>
      <c r="AC3265" s="86"/>
      <c r="AD3265" s="87" t="str">
        <f t="shared" si="8"/>
        <v/>
      </c>
      <c r="AE3265" s="84"/>
      <c r="AF3265" s="86">
        <f>IF(AC3265&gt;0,AC3265,'⚙️ Config'!$B$10)</f>
        <v>0.0075</v>
      </c>
      <c r="AG3265" s="88">
        <f t="shared" si="9"/>
        <v>11659.23293</v>
      </c>
      <c r="AH3265" s="88">
        <f>AG3265*'⚙️ Config'!$B$11</f>
        <v>58296.16463</v>
      </c>
      <c r="AI3265" s="88">
        <f>AH3265*'⚙️ Config'!$B$12</f>
        <v>17488.84939</v>
      </c>
      <c r="AJ3265" s="64"/>
      <c r="AK3265" s="84"/>
      <c r="AL3265" s="84"/>
      <c r="AM3265" s="84"/>
      <c r="AN3265" s="84"/>
      <c r="AO3265" s="84"/>
      <c r="AP3265" s="84"/>
      <c r="AQ3265" s="84"/>
    </row>
    <row r="3266" ht="15.0" customHeight="1">
      <c r="A3266" s="93">
        <v>3263.0</v>
      </c>
      <c r="B3266" s="94" t="s">
        <v>6962</v>
      </c>
      <c r="C3266" s="93" t="s">
        <v>141</v>
      </c>
      <c r="D3266" s="93" t="s">
        <v>6963</v>
      </c>
      <c r="E3266" s="95">
        <v>46.96</v>
      </c>
      <c r="F3266" s="93" t="s">
        <v>85</v>
      </c>
      <c r="G3266" s="93" t="s">
        <v>606</v>
      </c>
      <c r="H3266" s="96">
        <v>1553919.92</v>
      </c>
      <c r="I3266" s="93">
        <v>1.0</v>
      </c>
      <c r="J3266" s="97">
        <v>2.1</v>
      </c>
      <c r="K3266" s="94">
        <v>2024.0</v>
      </c>
      <c r="L3266" s="93" t="s">
        <v>630</v>
      </c>
      <c r="M3266" s="93">
        <v>2024.0</v>
      </c>
      <c r="N3266" s="93" t="s">
        <v>145</v>
      </c>
      <c r="O3266" s="65" t="str">
        <f t="shared" si="1"/>
        <v>124991310001</v>
      </c>
      <c r="P3266" s="65">
        <f t="shared" si="2"/>
        <v>4</v>
      </c>
      <c r="Q3266" s="65">
        <f t="shared" si="3"/>
        <v>4</v>
      </c>
      <c r="R3266" s="65" t="str">
        <f t="shared" si="12"/>
        <v>12.499.131/0001-44</v>
      </c>
      <c r="S3266" s="84"/>
      <c r="T3266" s="84" t="str">
        <f t="shared" si="10"/>
        <v/>
      </c>
      <c r="U3266" s="84" t="str">
        <f t="shared" si="11"/>
        <v/>
      </c>
      <c r="V3266" s="65" t="str">
        <f t="shared" si="5"/>
        <v/>
      </c>
      <c r="W3266" s="84"/>
      <c r="X3266" s="84"/>
      <c r="Y3266" s="85"/>
      <c r="Z3266" s="85"/>
      <c r="AA3266" s="65" t="str">
        <f t="shared" si="6"/>
        <v/>
      </c>
      <c r="AB3266" s="65" t="str">
        <f t="shared" si="7"/>
        <v/>
      </c>
      <c r="AC3266" s="86"/>
      <c r="AD3266" s="87" t="str">
        <f t="shared" si="8"/>
        <v/>
      </c>
      <c r="AE3266" s="84"/>
      <c r="AF3266" s="86">
        <f>IF(AC3266&gt;0,AC3266,'⚙️ Config'!$B$10)</f>
        <v>0.0075</v>
      </c>
      <c r="AG3266" s="88">
        <f t="shared" si="9"/>
        <v>11654.3994</v>
      </c>
      <c r="AH3266" s="88">
        <f>AG3266*'⚙️ Config'!$B$11</f>
        <v>58271.997</v>
      </c>
      <c r="AI3266" s="88">
        <f>AH3266*'⚙️ Config'!$B$12</f>
        <v>17481.5991</v>
      </c>
      <c r="AJ3266" s="64"/>
      <c r="AK3266" s="84"/>
      <c r="AL3266" s="84"/>
      <c r="AM3266" s="84"/>
      <c r="AN3266" s="84"/>
      <c r="AO3266" s="84"/>
      <c r="AP3266" s="84"/>
      <c r="AQ3266" s="84"/>
    </row>
    <row r="3267" ht="15.0" customHeight="1">
      <c r="A3267" s="93">
        <v>3264.0</v>
      </c>
      <c r="B3267" s="94" t="s">
        <v>6964</v>
      </c>
      <c r="C3267" s="93" t="s">
        <v>141</v>
      </c>
      <c r="D3267" s="93" t="s">
        <v>6965</v>
      </c>
      <c r="E3267" s="95">
        <v>35.95</v>
      </c>
      <c r="F3267" s="93" t="s">
        <v>85</v>
      </c>
      <c r="G3267" s="93" t="s">
        <v>606</v>
      </c>
      <c r="H3267" s="96">
        <v>1553399.43</v>
      </c>
      <c r="I3267" s="93">
        <v>1.0</v>
      </c>
      <c r="J3267" s="97">
        <v>3.9</v>
      </c>
      <c r="K3267" s="94">
        <v>2022.0</v>
      </c>
      <c r="L3267" s="93" t="s">
        <v>630</v>
      </c>
      <c r="M3267" s="93">
        <v>2022.0</v>
      </c>
      <c r="N3267" s="93" t="s">
        <v>161</v>
      </c>
      <c r="O3267" s="65" t="str">
        <f t="shared" si="1"/>
        <v>047614010001</v>
      </c>
      <c r="P3267" s="65">
        <f t="shared" si="2"/>
        <v>1</v>
      </c>
      <c r="Q3267" s="65">
        <f t="shared" si="3"/>
        <v>5</v>
      </c>
      <c r="R3267" s="65" t="str">
        <f t="shared" si="12"/>
        <v>04.761.401/0001-15</v>
      </c>
      <c r="S3267" s="84"/>
      <c r="T3267" s="84" t="str">
        <f t="shared" si="10"/>
        <v/>
      </c>
      <c r="U3267" s="84" t="str">
        <f t="shared" si="11"/>
        <v/>
      </c>
      <c r="V3267" s="65" t="str">
        <f t="shared" si="5"/>
        <v/>
      </c>
      <c r="W3267" s="84"/>
      <c r="X3267" s="84"/>
      <c r="Y3267" s="85"/>
      <c r="Z3267" s="85"/>
      <c r="AA3267" s="65" t="str">
        <f t="shared" si="6"/>
        <v/>
      </c>
      <c r="AB3267" s="65" t="str">
        <f t="shared" si="7"/>
        <v/>
      </c>
      <c r="AC3267" s="86"/>
      <c r="AD3267" s="87" t="str">
        <f t="shared" si="8"/>
        <v/>
      </c>
      <c r="AE3267" s="84"/>
      <c r="AF3267" s="86">
        <f>IF(AC3267&gt;0,AC3267,'⚙️ Config'!$B$10)</f>
        <v>0.0075</v>
      </c>
      <c r="AG3267" s="88">
        <f t="shared" si="9"/>
        <v>11650.49573</v>
      </c>
      <c r="AH3267" s="88">
        <f>AG3267*'⚙️ Config'!$B$11</f>
        <v>58252.47863</v>
      </c>
      <c r="AI3267" s="88">
        <f>AH3267*'⚙️ Config'!$B$12</f>
        <v>17475.74359</v>
      </c>
      <c r="AJ3267" s="64"/>
      <c r="AK3267" s="84"/>
      <c r="AL3267" s="84"/>
      <c r="AM3267" s="84"/>
      <c r="AN3267" s="84"/>
      <c r="AO3267" s="84"/>
      <c r="AP3267" s="84"/>
      <c r="AQ3267" s="84"/>
    </row>
    <row r="3268" ht="15.0" customHeight="1">
      <c r="A3268" s="93">
        <v>3265.0</v>
      </c>
      <c r="B3268" s="94" t="s">
        <v>6966</v>
      </c>
      <c r="C3268" s="93" t="s">
        <v>141</v>
      </c>
      <c r="D3268" s="93" t="s">
        <v>6967</v>
      </c>
      <c r="E3268" s="95">
        <v>42.62</v>
      </c>
      <c r="F3268" s="93" t="s">
        <v>85</v>
      </c>
      <c r="G3268" s="93" t="s">
        <v>606</v>
      </c>
      <c r="H3268" s="96">
        <v>1553116.18</v>
      </c>
      <c r="I3268" s="93">
        <v>1.0</v>
      </c>
      <c r="J3268" s="97">
        <v>2.6</v>
      </c>
      <c r="K3268" s="94">
        <v>2023.0</v>
      </c>
      <c r="L3268" s="93" t="s">
        <v>448</v>
      </c>
      <c r="M3268" s="93">
        <v>2023.0</v>
      </c>
      <c r="N3268" s="93" t="s">
        <v>161</v>
      </c>
      <c r="O3268" s="65" t="str">
        <f t="shared" si="1"/>
        <v>337465700001</v>
      </c>
      <c r="P3268" s="65">
        <f t="shared" si="2"/>
        <v>8</v>
      </c>
      <c r="Q3268" s="65">
        <f t="shared" si="3"/>
        <v>4</v>
      </c>
      <c r="R3268" s="65" t="str">
        <f t="shared" si="12"/>
        <v>33.746.570/0001-84</v>
      </c>
      <c r="S3268" s="84"/>
      <c r="T3268" s="84" t="str">
        <f t="shared" si="10"/>
        <v/>
      </c>
      <c r="U3268" s="84" t="str">
        <f t="shared" si="11"/>
        <v/>
      </c>
      <c r="V3268" s="65" t="str">
        <f t="shared" si="5"/>
        <v/>
      </c>
      <c r="W3268" s="84"/>
      <c r="X3268" s="84"/>
      <c r="Y3268" s="85"/>
      <c r="Z3268" s="85"/>
      <c r="AA3268" s="65" t="str">
        <f t="shared" si="6"/>
        <v/>
      </c>
      <c r="AB3268" s="65" t="str">
        <f t="shared" si="7"/>
        <v/>
      </c>
      <c r="AC3268" s="86"/>
      <c r="AD3268" s="87" t="str">
        <f t="shared" si="8"/>
        <v/>
      </c>
      <c r="AE3268" s="84"/>
      <c r="AF3268" s="86">
        <f>IF(AC3268&gt;0,AC3268,'⚙️ Config'!$B$10)</f>
        <v>0.0075</v>
      </c>
      <c r="AG3268" s="88">
        <f t="shared" si="9"/>
        <v>11648.37135</v>
      </c>
      <c r="AH3268" s="88">
        <f>AG3268*'⚙️ Config'!$B$11</f>
        <v>58241.85675</v>
      </c>
      <c r="AI3268" s="88">
        <f>AH3268*'⚙️ Config'!$B$12</f>
        <v>17472.55703</v>
      </c>
      <c r="AJ3268" s="64"/>
      <c r="AK3268" s="84"/>
      <c r="AL3268" s="84"/>
      <c r="AM3268" s="84"/>
      <c r="AN3268" s="84"/>
      <c r="AO3268" s="84"/>
      <c r="AP3268" s="84"/>
      <c r="AQ3268" s="84"/>
    </row>
    <row r="3269" ht="15.0" customHeight="1">
      <c r="A3269" s="93">
        <v>3266.0</v>
      </c>
      <c r="B3269" s="94" t="s">
        <v>6968</v>
      </c>
      <c r="C3269" s="93" t="s">
        <v>141</v>
      </c>
      <c r="D3269" s="93" t="s">
        <v>6969</v>
      </c>
      <c r="E3269" s="95">
        <v>38.46</v>
      </c>
      <c r="F3269" s="93" t="s">
        <v>85</v>
      </c>
      <c r="G3269" s="93" t="s">
        <v>606</v>
      </c>
      <c r="H3269" s="96">
        <v>1553006.92</v>
      </c>
      <c r="I3269" s="93">
        <v>1.0</v>
      </c>
      <c r="J3269" s="97">
        <v>3.3</v>
      </c>
      <c r="K3269" s="94">
        <v>2022.0</v>
      </c>
      <c r="L3269" s="93" t="s">
        <v>448</v>
      </c>
      <c r="M3269" s="93">
        <v>2022.0</v>
      </c>
      <c r="N3269" s="93" t="s">
        <v>145</v>
      </c>
      <c r="O3269" s="65" t="str">
        <f t="shared" si="1"/>
        <v>966351980001</v>
      </c>
      <c r="P3269" s="65">
        <f t="shared" si="2"/>
        <v>5</v>
      </c>
      <c r="Q3269" s="65">
        <f t="shared" si="3"/>
        <v>9</v>
      </c>
      <c r="R3269" s="65" t="str">
        <f t="shared" si="12"/>
        <v>96.635.198/0001-59</v>
      </c>
      <c r="S3269" s="84"/>
      <c r="T3269" s="84" t="str">
        <f t="shared" si="10"/>
        <v/>
      </c>
      <c r="U3269" s="84" t="str">
        <f t="shared" si="11"/>
        <v/>
      </c>
      <c r="V3269" s="65" t="str">
        <f t="shared" si="5"/>
        <v/>
      </c>
      <c r="W3269" s="84"/>
      <c r="X3269" s="84"/>
      <c r="Y3269" s="85"/>
      <c r="Z3269" s="85"/>
      <c r="AA3269" s="65" t="str">
        <f t="shared" si="6"/>
        <v/>
      </c>
      <c r="AB3269" s="65" t="str">
        <f t="shared" si="7"/>
        <v/>
      </c>
      <c r="AC3269" s="86"/>
      <c r="AD3269" s="87" t="str">
        <f t="shared" si="8"/>
        <v/>
      </c>
      <c r="AE3269" s="84"/>
      <c r="AF3269" s="86">
        <f>IF(AC3269&gt;0,AC3269,'⚙️ Config'!$B$10)</f>
        <v>0.0075</v>
      </c>
      <c r="AG3269" s="88">
        <f t="shared" si="9"/>
        <v>11647.5519</v>
      </c>
      <c r="AH3269" s="88">
        <f>AG3269*'⚙️ Config'!$B$11</f>
        <v>58237.7595</v>
      </c>
      <c r="AI3269" s="88">
        <f>AH3269*'⚙️ Config'!$B$12</f>
        <v>17471.32785</v>
      </c>
      <c r="AJ3269" s="64"/>
      <c r="AK3269" s="84"/>
      <c r="AL3269" s="84"/>
      <c r="AM3269" s="84"/>
      <c r="AN3269" s="84"/>
      <c r="AO3269" s="84"/>
      <c r="AP3269" s="84"/>
      <c r="AQ3269" s="84"/>
    </row>
    <row r="3270" ht="15.0" customHeight="1">
      <c r="A3270" s="93">
        <v>3267.0</v>
      </c>
      <c r="B3270" s="94" t="s">
        <v>6970</v>
      </c>
      <c r="C3270" s="93" t="s">
        <v>141</v>
      </c>
      <c r="D3270" s="93" t="s">
        <v>6971</v>
      </c>
      <c r="E3270" s="95">
        <v>44.18</v>
      </c>
      <c r="F3270" s="93" t="s">
        <v>85</v>
      </c>
      <c r="G3270" s="93" t="s">
        <v>606</v>
      </c>
      <c r="H3270" s="96">
        <v>1552629.57</v>
      </c>
      <c r="I3270" s="93">
        <v>1.0</v>
      </c>
      <c r="J3270" s="97">
        <v>2.4</v>
      </c>
      <c r="K3270" s="94">
        <v>2023.0</v>
      </c>
      <c r="L3270" s="93" t="s">
        <v>630</v>
      </c>
      <c r="M3270" s="93">
        <v>2023.0</v>
      </c>
      <c r="N3270" s="93" t="s">
        <v>145</v>
      </c>
      <c r="O3270" s="65" t="str">
        <f t="shared" si="1"/>
        <v>383877810001</v>
      </c>
      <c r="P3270" s="65">
        <f t="shared" si="2"/>
        <v>9</v>
      </c>
      <c r="Q3270" s="65">
        <f t="shared" si="3"/>
        <v>1</v>
      </c>
      <c r="R3270" s="65" t="str">
        <f t="shared" si="12"/>
        <v>38.387.781/0001-91</v>
      </c>
      <c r="S3270" s="84"/>
      <c r="T3270" s="84" t="str">
        <f t="shared" si="10"/>
        <v/>
      </c>
      <c r="U3270" s="84" t="str">
        <f t="shared" si="11"/>
        <v/>
      </c>
      <c r="V3270" s="65" t="str">
        <f t="shared" si="5"/>
        <v/>
      </c>
      <c r="W3270" s="84"/>
      <c r="X3270" s="84"/>
      <c r="Y3270" s="85"/>
      <c r="Z3270" s="85"/>
      <c r="AA3270" s="65" t="str">
        <f t="shared" si="6"/>
        <v/>
      </c>
      <c r="AB3270" s="65" t="str">
        <f t="shared" si="7"/>
        <v/>
      </c>
      <c r="AC3270" s="86"/>
      <c r="AD3270" s="87" t="str">
        <f t="shared" si="8"/>
        <v/>
      </c>
      <c r="AE3270" s="84"/>
      <c r="AF3270" s="86">
        <f>IF(AC3270&gt;0,AC3270,'⚙️ Config'!$B$10)</f>
        <v>0.0075</v>
      </c>
      <c r="AG3270" s="88">
        <f t="shared" si="9"/>
        <v>11644.72178</v>
      </c>
      <c r="AH3270" s="88">
        <f>AG3270*'⚙️ Config'!$B$11</f>
        <v>58223.60888</v>
      </c>
      <c r="AI3270" s="88">
        <f>AH3270*'⚙️ Config'!$B$12</f>
        <v>17467.08266</v>
      </c>
      <c r="AJ3270" s="64"/>
      <c r="AK3270" s="84"/>
      <c r="AL3270" s="84"/>
      <c r="AM3270" s="84"/>
      <c r="AN3270" s="84"/>
      <c r="AO3270" s="84"/>
      <c r="AP3270" s="84"/>
      <c r="AQ3270" s="84"/>
    </row>
    <row r="3271" ht="15.0" customHeight="1">
      <c r="A3271" s="93">
        <v>3268.0</v>
      </c>
      <c r="B3271" s="94" t="s">
        <v>6972</v>
      </c>
      <c r="C3271" s="93" t="s">
        <v>141</v>
      </c>
      <c r="D3271" s="93" t="s">
        <v>6973</v>
      </c>
      <c r="E3271" s="95">
        <v>41.25</v>
      </c>
      <c r="F3271" s="93" t="s">
        <v>85</v>
      </c>
      <c r="G3271" s="93" t="s">
        <v>606</v>
      </c>
      <c r="H3271" s="96">
        <v>1552011.78</v>
      </c>
      <c r="I3271" s="93">
        <v>1.0</v>
      </c>
      <c r="J3271" s="97">
        <v>2.8</v>
      </c>
      <c r="K3271" s="94">
        <v>2023.0</v>
      </c>
      <c r="L3271" s="93" t="s">
        <v>295</v>
      </c>
      <c r="M3271" s="93">
        <v>2023.0</v>
      </c>
      <c r="N3271" s="93" t="s">
        <v>161</v>
      </c>
      <c r="O3271" s="65" t="str">
        <f t="shared" si="1"/>
        <v>283915660001</v>
      </c>
      <c r="P3271" s="65">
        <f t="shared" si="2"/>
        <v>0</v>
      </c>
      <c r="Q3271" s="65">
        <f t="shared" si="3"/>
        <v>0</v>
      </c>
      <c r="R3271" s="65" t="str">
        <f t="shared" si="12"/>
        <v>28.391.566/0001-00</v>
      </c>
      <c r="S3271" s="84"/>
      <c r="T3271" s="84" t="str">
        <f t="shared" si="10"/>
        <v/>
      </c>
      <c r="U3271" s="84" t="str">
        <f t="shared" si="11"/>
        <v/>
      </c>
      <c r="V3271" s="65" t="str">
        <f t="shared" si="5"/>
        <v/>
      </c>
      <c r="W3271" s="84"/>
      <c r="X3271" s="84"/>
      <c r="Y3271" s="85"/>
      <c r="Z3271" s="85"/>
      <c r="AA3271" s="65" t="str">
        <f t="shared" si="6"/>
        <v/>
      </c>
      <c r="AB3271" s="65" t="str">
        <f t="shared" si="7"/>
        <v/>
      </c>
      <c r="AC3271" s="86"/>
      <c r="AD3271" s="87" t="str">
        <f t="shared" si="8"/>
        <v/>
      </c>
      <c r="AE3271" s="84"/>
      <c r="AF3271" s="86">
        <f>IF(AC3271&gt;0,AC3271,'⚙️ Config'!$B$10)</f>
        <v>0.0075</v>
      </c>
      <c r="AG3271" s="88">
        <f t="shared" si="9"/>
        <v>11640.08835</v>
      </c>
      <c r="AH3271" s="88">
        <f>AG3271*'⚙️ Config'!$B$11</f>
        <v>58200.44175</v>
      </c>
      <c r="AI3271" s="88">
        <f>AH3271*'⚙️ Config'!$B$12</f>
        <v>17460.13253</v>
      </c>
      <c r="AJ3271" s="64"/>
      <c r="AK3271" s="84"/>
      <c r="AL3271" s="84"/>
      <c r="AM3271" s="84"/>
      <c r="AN3271" s="84"/>
      <c r="AO3271" s="84"/>
      <c r="AP3271" s="84"/>
      <c r="AQ3271" s="84"/>
    </row>
    <row r="3272" ht="15.0" customHeight="1">
      <c r="A3272" s="93">
        <v>3269.0</v>
      </c>
      <c r="B3272" s="94" t="s">
        <v>6974</v>
      </c>
      <c r="C3272" s="93" t="s">
        <v>141</v>
      </c>
      <c r="D3272" s="93" t="s">
        <v>6975</v>
      </c>
      <c r="E3272" s="95">
        <v>41.25</v>
      </c>
      <c r="F3272" s="93" t="s">
        <v>85</v>
      </c>
      <c r="G3272" s="93" t="s">
        <v>606</v>
      </c>
      <c r="H3272" s="96">
        <v>1551887.62</v>
      </c>
      <c r="I3272" s="93">
        <v>1.0</v>
      </c>
      <c r="J3272" s="97">
        <v>2.8</v>
      </c>
      <c r="K3272" s="94">
        <v>2023.0</v>
      </c>
      <c r="L3272" s="93" t="s">
        <v>630</v>
      </c>
      <c r="M3272" s="93">
        <v>2023.0</v>
      </c>
      <c r="N3272" s="93" t="s">
        <v>161</v>
      </c>
      <c r="O3272" s="65" t="str">
        <f t="shared" si="1"/>
        <v>046909370001</v>
      </c>
      <c r="P3272" s="65">
        <f t="shared" si="2"/>
        <v>9</v>
      </c>
      <c r="Q3272" s="65">
        <f t="shared" si="3"/>
        <v>7</v>
      </c>
      <c r="R3272" s="65" t="str">
        <f t="shared" si="12"/>
        <v>04.690.937/0001-97</v>
      </c>
      <c r="S3272" s="84"/>
      <c r="T3272" s="84" t="str">
        <f t="shared" si="10"/>
        <v/>
      </c>
      <c r="U3272" s="84" t="str">
        <f t="shared" si="11"/>
        <v/>
      </c>
      <c r="V3272" s="65" t="str">
        <f t="shared" si="5"/>
        <v/>
      </c>
      <c r="W3272" s="84"/>
      <c r="X3272" s="84"/>
      <c r="Y3272" s="85"/>
      <c r="Z3272" s="85"/>
      <c r="AA3272" s="65" t="str">
        <f t="shared" si="6"/>
        <v/>
      </c>
      <c r="AB3272" s="65" t="str">
        <f t="shared" si="7"/>
        <v/>
      </c>
      <c r="AC3272" s="86"/>
      <c r="AD3272" s="87" t="str">
        <f t="shared" si="8"/>
        <v/>
      </c>
      <c r="AE3272" s="84"/>
      <c r="AF3272" s="86">
        <f>IF(AC3272&gt;0,AC3272,'⚙️ Config'!$B$10)</f>
        <v>0.0075</v>
      </c>
      <c r="AG3272" s="88">
        <f t="shared" si="9"/>
        <v>11639.15715</v>
      </c>
      <c r="AH3272" s="88">
        <f>AG3272*'⚙️ Config'!$B$11</f>
        <v>58195.78575</v>
      </c>
      <c r="AI3272" s="88">
        <f>AH3272*'⚙️ Config'!$B$12</f>
        <v>17458.73573</v>
      </c>
      <c r="AJ3272" s="64"/>
      <c r="AK3272" s="84"/>
      <c r="AL3272" s="84"/>
      <c r="AM3272" s="84"/>
      <c r="AN3272" s="84"/>
      <c r="AO3272" s="84"/>
      <c r="AP3272" s="84"/>
      <c r="AQ3272" s="84"/>
    </row>
    <row r="3273" ht="15.0" customHeight="1">
      <c r="A3273" s="93">
        <v>3270.0</v>
      </c>
      <c r="B3273" s="94" t="s">
        <v>6976</v>
      </c>
      <c r="C3273" s="93" t="s">
        <v>141</v>
      </c>
      <c r="D3273" s="93" t="s">
        <v>6977</v>
      </c>
      <c r="E3273" s="95">
        <v>41.25</v>
      </c>
      <c r="F3273" s="93" t="s">
        <v>85</v>
      </c>
      <c r="G3273" s="93" t="s">
        <v>606</v>
      </c>
      <c r="H3273" s="96">
        <v>1550553.63</v>
      </c>
      <c r="I3273" s="93">
        <v>1.0</v>
      </c>
      <c r="J3273" s="97">
        <v>2.8</v>
      </c>
      <c r="K3273" s="94">
        <v>2023.0</v>
      </c>
      <c r="L3273" s="93" t="s">
        <v>630</v>
      </c>
      <c r="M3273" s="93">
        <v>2023.0</v>
      </c>
      <c r="N3273" s="93" t="s">
        <v>161</v>
      </c>
      <c r="O3273" s="65" t="str">
        <f t="shared" si="1"/>
        <v>394845440001</v>
      </c>
      <c r="P3273" s="65">
        <f t="shared" si="2"/>
        <v>0</v>
      </c>
      <c r="Q3273" s="65">
        <f t="shared" si="3"/>
        <v>1</v>
      </c>
      <c r="R3273" s="65" t="str">
        <f t="shared" si="12"/>
        <v>39.484.544/0001-01</v>
      </c>
      <c r="S3273" s="84"/>
      <c r="T3273" s="84" t="str">
        <f t="shared" si="10"/>
        <v/>
      </c>
      <c r="U3273" s="84" t="str">
        <f t="shared" si="11"/>
        <v/>
      </c>
      <c r="V3273" s="65" t="str">
        <f t="shared" si="5"/>
        <v/>
      </c>
      <c r="W3273" s="84"/>
      <c r="X3273" s="84"/>
      <c r="Y3273" s="85"/>
      <c r="Z3273" s="85"/>
      <c r="AA3273" s="65" t="str">
        <f t="shared" si="6"/>
        <v/>
      </c>
      <c r="AB3273" s="65" t="str">
        <f t="shared" si="7"/>
        <v/>
      </c>
      <c r="AC3273" s="86"/>
      <c r="AD3273" s="87" t="str">
        <f t="shared" si="8"/>
        <v/>
      </c>
      <c r="AE3273" s="84"/>
      <c r="AF3273" s="86">
        <f>IF(AC3273&gt;0,AC3273,'⚙️ Config'!$B$10)</f>
        <v>0.0075</v>
      </c>
      <c r="AG3273" s="88">
        <f t="shared" si="9"/>
        <v>11629.15223</v>
      </c>
      <c r="AH3273" s="88">
        <f>AG3273*'⚙️ Config'!$B$11</f>
        <v>58145.76113</v>
      </c>
      <c r="AI3273" s="88">
        <f>AH3273*'⚙️ Config'!$B$12</f>
        <v>17443.72834</v>
      </c>
      <c r="AJ3273" s="64"/>
      <c r="AK3273" s="84"/>
      <c r="AL3273" s="84"/>
      <c r="AM3273" s="84"/>
      <c r="AN3273" s="84"/>
      <c r="AO3273" s="84"/>
      <c r="AP3273" s="84"/>
      <c r="AQ3273" s="84"/>
    </row>
    <row r="3274" ht="15.0" customHeight="1">
      <c r="A3274" s="93">
        <v>3271.0</v>
      </c>
      <c r="B3274" s="94" t="s">
        <v>6978</v>
      </c>
      <c r="C3274" s="93" t="s">
        <v>141</v>
      </c>
      <c r="D3274" s="93" t="s">
        <v>6979</v>
      </c>
      <c r="E3274" s="95">
        <v>41.92</v>
      </c>
      <c r="F3274" s="93" t="s">
        <v>85</v>
      </c>
      <c r="G3274" s="93" t="s">
        <v>606</v>
      </c>
      <c r="H3274" s="96">
        <v>1549671.38</v>
      </c>
      <c r="I3274" s="93">
        <v>1.0</v>
      </c>
      <c r="J3274" s="97">
        <v>2.7</v>
      </c>
      <c r="K3274" s="94">
        <v>2023.0</v>
      </c>
      <c r="L3274" s="93" t="s">
        <v>630</v>
      </c>
      <c r="M3274" s="93">
        <v>2023.0</v>
      </c>
      <c r="N3274" s="93" t="s">
        <v>161</v>
      </c>
      <c r="O3274" s="65" t="str">
        <f t="shared" si="1"/>
        <v>278855230001</v>
      </c>
      <c r="P3274" s="65">
        <f t="shared" si="2"/>
        <v>1</v>
      </c>
      <c r="Q3274" s="65">
        <f t="shared" si="3"/>
        <v>9</v>
      </c>
      <c r="R3274" s="65" t="str">
        <f t="shared" si="12"/>
        <v>27.885.523/0001-19</v>
      </c>
      <c r="S3274" s="84"/>
      <c r="T3274" s="84" t="str">
        <f t="shared" si="10"/>
        <v/>
      </c>
      <c r="U3274" s="84" t="str">
        <f t="shared" si="11"/>
        <v/>
      </c>
      <c r="V3274" s="65" t="str">
        <f t="shared" si="5"/>
        <v/>
      </c>
      <c r="W3274" s="84"/>
      <c r="X3274" s="84"/>
      <c r="Y3274" s="85"/>
      <c r="Z3274" s="85"/>
      <c r="AA3274" s="65" t="str">
        <f t="shared" si="6"/>
        <v/>
      </c>
      <c r="AB3274" s="65" t="str">
        <f t="shared" si="7"/>
        <v/>
      </c>
      <c r="AC3274" s="86"/>
      <c r="AD3274" s="87" t="str">
        <f t="shared" si="8"/>
        <v/>
      </c>
      <c r="AE3274" s="84"/>
      <c r="AF3274" s="86">
        <f>IF(AC3274&gt;0,AC3274,'⚙️ Config'!$B$10)</f>
        <v>0.0075</v>
      </c>
      <c r="AG3274" s="88">
        <f t="shared" si="9"/>
        <v>11622.53535</v>
      </c>
      <c r="AH3274" s="88">
        <f>AG3274*'⚙️ Config'!$B$11</f>
        <v>58112.67675</v>
      </c>
      <c r="AI3274" s="88">
        <f>AH3274*'⚙️ Config'!$B$12</f>
        <v>17433.80303</v>
      </c>
      <c r="AJ3274" s="64"/>
      <c r="AK3274" s="84"/>
      <c r="AL3274" s="84"/>
      <c r="AM3274" s="84"/>
      <c r="AN3274" s="84"/>
      <c r="AO3274" s="84"/>
      <c r="AP3274" s="84"/>
      <c r="AQ3274" s="84"/>
    </row>
    <row r="3275" ht="15.0" customHeight="1">
      <c r="A3275" s="93">
        <v>3272.0</v>
      </c>
      <c r="B3275" s="94" t="s">
        <v>6980</v>
      </c>
      <c r="C3275" s="93" t="s">
        <v>154</v>
      </c>
      <c r="D3275" s="93" t="s">
        <v>6981</v>
      </c>
      <c r="E3275" s="95">
        <v>36.32</v>
      </c>
      <c r="F3275" s="93" t="s">
        <v>85</v>
      </c>
      <c r="G3275" s="93" t="s">
        <v>606</v>
      </c>
      <c r="H3275" s="96">
        <v>1548431.39</v>
      </c>
      <c r="I3275" s="93">
        <v>1.0</v>
      </c>
      <c r="J3275" s="97">
        <v>3.8</v>
      </c>
      <c r="K3275" s="94">
        <v>2022.0</v>
      </c>
      <c r="L3275" s="93" t="s">
        <v>295</v>
      </c>
      <c r="M3275" s="93">
        <v>2022.0</v>
      </c>
      <c r="N3275" s="93" t="s">
        <v>145</v>
      </c>
      <c r="O3275" s="65" t="str">
        <f t="shared" si="1"/>
        <v>029609610001</v>
      </c>
      <c r="P3275" s="65">
        <f t="shared" si="2"/>
        <v>7</v>
      </c>
      <c r="Q3275" s="65">
        <f t="shared" si="3"/>
        <v>3</v>
      </c>
      <c r="R3275" s="65" t="str">
        <f t="shared" si="12"/>
        <v>02.960.961/0001-73</v>
      </c>
      <c r="S3275" s="84"/>
      <c r="T3275" s="84" t="str">
        <f t="shared" si="10"/>
        <v/>
      </c>
      <c r="U3275" s="84" t="str">
        <f t="shared" si="11"/>
        <v/>
      </c>
      <c r="V3275" s="65" t="str">
        <f t="shared" si="5"/>
        <v/>
      </c>
      <c r="W3275" s="84"/>
      <c r="X3275" s="84"/>
      <c r="Y3275" s="85"/>
      <c r="Z3275" s="85"/>
      <c r="AA3275" s="65" t="str">
        <f t="shared" si="6"/>
        <v/>
      </c>
      <c r="AB3275" s="65" t="str">
        <f t="shared" si="7"/>
        <v/>
      </c>
      <c r="AC3275" s="86"/>
      <c r="AD3275" s="87" t="str">
        <f t="shared" si="8"/>
        <v/>
      </c>
      <c r="AE3275" s="84"/>
      <c r="AF3275" s="86">
        <f>IF(AC3275&gt;0,AC3275,'⚙️ Config'!$B$10)</f>
        <v>0.0075</v>
      </c>
      <c r="AG3275" s="88">
        <f t="shared" si="9"/>
        <v>11613.23543</v>
      </c>
      <c r="AH3275" s="88">
        <f>AG3275*'⚙️ Config'!$B$11</f>
        <v>58066.17713</v>
      </c>
      <c r="AI3275" s="88">
        <f>AH3275*'⚙️ Config'!$B$12</f>
        <v>17419.85314</v>
      </c>
      <c r="AJ3275" s="64"/>
      <c r="AK3275" s="84"/>
      <c r="AL3275" s="84"/>
      <c r="AM3275" s="84"/>
      <c r="AN3275" s="84"/>
      <c r="AO3275" s="84"/>
      <c r="AP3275" s="84"/>
      <c r="AQ3275" s="84"/>
    </row>
    <row r="3276" ht="15.0" customHeight="1">
      <c r="A3276" s="93">
        <v>3273.0</v>
      </c>
      <c r="B3276" s="94" t="s">
        <v>6982</v>
      </c>
      <c r="C3276" s="93" t="s">
        <v>141</v>
      </c>
      <c r="D3276" s="93" t="s">
        <v>6983</v>
      </c>
      <c r="E3276" s="95">
        <v>36.71</v>
      </c>
      <c r="F3276" s="93" t="s">
        <v>85</v>
      </c>
      <c r="G3276" s="93" t="s">
        <v>606</v>
      </c>
      <c r="H3276" s="96">
        <v>1547755.25</v>
      </c>
      <c r="I3276" s="93">
        <v>1.0</v>
      </c>
      <c r="J3276" s="97">
        <v>3.7</v>
      </c>
      <c r="K3276" s="94">
        <v>2022.0</v>
      </c>
      <c r="L3276" s="93" t="s">
        <v>630</v>
      </c>
      <c r="M3276" s="93">
        <v>2022.0</v>
      </c>
      <c r="N3276" s="93" t="s">
        <v>145</v>
      </c>
      <c r="O3276" s="65" t="str">
        <f t="shared" si="1"/>
        <v>208763840001</v>
      </c>
      <c r="P3276" s="65">
        <f t="shared" si="2"/>
        <v>1</v>
      </c>
      <c r="Q3276" s="65">
        <f t="shared" si="3"/>
        <v>8</v>
      </c>
      <c r="R3276" s="65" t="str">
        <f t="shared" si="12"/>
        <v>20.876.384/0001-18</v>
      </c>
      <c r="S3276" s="84"/>
      <c r="T3276" s="84" t="str">
        <f t="shared" si="10"/>
        <v/>
      </c>
      <c r="U3276" s="84" t="str">
        <f t="shared" si="11"/>
        <v/>
      </c>
      <c r="V3276" s="65" t="str">
        <f t="shared" si="5"/>
        <v/>
      </c>
      <c r="W3276" s="84"/>
      <c r="X3276" s="84"/>
      <c r="Y3276" s="85"/>
      <c r="Z3276" s="85"/>
      <c r="AA3276" s="65" t="str">
        <f t="shared" si="6"/>
        <v/>
      </c>
      <c r="AB3276" s="65" t="str">
        <f t="shared" si="7"/>
        <v/>
      </c>
      <c r="AC3276" s="86"/>
      <c r="AD3276" s="87" t="str">
        <f t="shared" si="8"/>
        <v/>
      </c>
      <c r="AE3276" s="84"/>
      <c r="AF3276" s="86">
        <f>IF(AC3276&gt;0,AC3276,'⚙️ Config'!$B$10)</f>
        <v>0.0075</v>
      </c>
      <c r="AG3276" s="88">
        <f t="shared" si="9"/>
        <v>11608.16438</v>
      </c>
      <c r="AH3276" s="88">
        <f>AG3276*'⚙️ Config'!$B$11</f>
        <v>58040.82188</v>
      </c>
      <c r="AI3276" s="88">
        <f>AH3276*'⚙️ Config'!$B$12</f>
        <v>17412.24656</v>
      </c>
      <c r="AJ3276" s="64"/>
      <c r="AK3276" s="84"/>
      <c r="AL3276" s="84"/>
      <c r="AM3276" s="84"/>
      <c r="AN3276" s="84"/>
      <c r="AO3276" s="84"/>
      <c r="AP3276" s="84"/>
      <c r="AQ3276" s="84"/>
    </row>
    <row r="3277" ht="15.0" customHeight="1">
      <c r="A3277" s="93">
        <v>3274.0</v>
      </c>
      <c r="B3277" s="94" t="s">
        <v>6984</v>
      </c>
      <c r="C3277" s="93" t="s">
        <v>141</v>
      </c>
      <c r="D3277" s="93" t="s">
        <v>6985</v>
      </c>
      <c r="E3277" s="95">
        <v>45.97</v>
      </c>
      <c r="F3277" s="93" t="s">
        <v>85</v>
      </c>
      <c r="G3277" s="93" t="s">
        <v>606</v>
      </c>
      <c r="H3277" s="96">
        <v>1545446.2</v>
      </c>
      <c r="I3277" s="93">
        <v>1.0</v>
      </c>
      <c r="J3277" s="97">
        <v>2.2</v>
      </c>
      <c r="K3277" s="94">
        <v>2024.0</v>
      </c>
      <c r="L3277" s="93" t="s">
        <v>448</v>
      </c>
      <c r="M3277" s="93">
        <v>2024.0</v>
      </c>
      <c r="N3277" s="93" t="s">
        <v>161</v>
      </c>
      <c r="O3277" s="65" t="str">
        <f t="shared" si="1"/>
        <v>230436670001</v>
      </c>
      <c r="P3277" s="65">
        <f t="shared" si="2"/>
        <v>7</v>
      </c>
      <c r="Q3277" s="65">
        <f t="shared" si="3"/>
        <v>7</v>
      </c>
      <c r="R3277" s="65" t="str">
        <f t="shared" si="12"/>
        <v>23.043.667/0001-77</v>
      </c>
      <c r="S3277" s="84"/>
      <c r="T3277" s="84" t="str">
        <f t="shared" si="10"/>
        <v/>
      </c>
      <c r="U3277" s="84" t="str">
        <f t="shared" si="11"/>
        <v/>
      </c>
      <c r="V3277" s="65" t="str">
        <f t="shared" si="5"/>
        <v/>
      </c>
      <c r="W3277" s="84"/>
      <c r="X3277" s="84"/>
      <c r="Y3277" s="85"/>
      <c r="Z3277" s="85"/>
      <c r="AA3277" s="65" t="str">
        <f t="shared" si="6"/>
        <v/>
      </c>
      <c r="AB3277" s="65" t="str">
        <f t="shared" si="7"/>
        <v/>
      </c>
      <c r="AC3277" s="86"/>
      <c r="AD3277" s="87" t="str">
        <f t="shared" si="8"/>
        <v/>
      </c>
      <c r="AE3277" s="84"/>
      <c r="AF3277" s="86">
        <f>IF(AC3277&gt;0,AC3277,'⚙️ Config'!$B$10)</f>
        <v>0.0075</v>
      </c>
      <c r="AG3277" s="88">
        <f t="shared" si="9"/>
        <v>11590.8465</v>
      </c>
      <c r="AH3277" s="88">
        <f>AG3277*'⚙️ Config'!$B$11</f>
        <v>57954.2325</v>
      </c>
      <c r="AI3277" s="88">
        <f>AH3277*'⚙️ Config'!$B$12</f>
        <v>17386.26975</v>
      </c>
      <c r="AJ3277" s="64"/>
      <c r="AK3277" s="84"/>
      <c r="AL3277" s="84"/>
      <c r="AM3277" s="84"/>
      <c r="AN3277" s="84"/>
      <c r="AO3277" s="84"/>
      <c r="AP3277" s="84"/>
      <c r="AQ3277" s="84"/>
    </row>
    <row r="3278" ht="15.0" customHeight="1">
      <c r="A3278" s="93">
        <v>3275.0</v>
      </c>
      <c r="B3278" s="94" t="s">
        <v>6986</v>
      </c>
      <c r="C3278" s="93" t="s">
        <v>141</v>
      </c>
      <c r="D3278" s="93" t="s">
        <v>6987</v>
      </c>
      <c r="E3278" s="95">
        <v>37.54</v>
      </c>
      <c r="F3278" s="93" t="s">
        <v>85</v>
      </c>
      <c r="G3278" s="93" t="s">
        <v>606</v>
      </c>
      <c r="H3278" s="96">
        <v>1544060.05</v>
      </c>
      <c r="I3278" s="93">
        <v>1.0</v>
      </c>
      <c r="J3278" s="97">
        <v>3.5</v>
      </c>
      <c r="K3278" s="94">
        <v>2022.0</v>
      </c>
      <c r="L3278" s="93" t="s">
        <v>202</v>
      </c>
      <c r="M3278" s="93">
        <v>2022.0</v>
      </c>
      <c r="N3278" s="93" t="s">
        <v>145</v>
      </c>
      <c r="O3278" s="65" t="str">
        <f t="shared" si="1"/>
        <v>529010220001</v>
      </c>
      <c r="P3278" s="65">
        <f t="shared" si="2"/>
        <v>2</v>
      </c>
      <c r="Q3278" s="65">
        <f t="shared" si="3"/>
        <v>6</v>
      </c>
      <c r="R3278" s="65" t="str">
        <f t="shared" si="12"/>
        <v>52.901.022/0001-26</v>
      </c>
      <c r="S3278" s="84"/>
      <c r="T3278" s="84" t="str">
        <f t="shared" si="10"/>
        <v/>
      </c>
      <c r="U3278" s="84" t="str">
        <f t="shared" si="11"/>
        <v/>
      </c>
      <c r="V3278" s="65" t="str">
        <f t="shared" si="5"/>
        <v/>
      </c>
      <c r="W3278" s="84"/>
      <c r="X3278" s="84"/>
      <c r="Y3278" s="85"/>
      <c r="Z3278" s="85"/>
      <c r="AA3278" s="65" t="str">
        <f t="shared" si="6"/>
        <v/>
      </c>
      <c r="AB3278" s="65" t="str">
        <f t="shared" si="7"/>
        <v/>
      </c>
      <c r="AC3278" s="86"/>
      <c r="AD3278" s="87" t="str">
        <f t="shared" si="8"/>
        <v/>
      </c>
      <c r="AE3278" s="84"/>
      <c r="AF3278" s="86">
        <f>IF(AC3278&gt;0,AC3278,'⚙️ Config'!$B$10)</f>
        <v>0.0075</v>
      </c>
      <c r="AG3278" s="88">
        <f t="shared" si="9"/>
        <v>11580.45038</v>
      </c>
      <c r="AH3278" s="88">
        <f>AG3278*'⚙️ Config'!$B$11</f>
        <v>57902.25188</v>
      </c>
      <c r="AI3278" s="88">
        <f>AH3278*'⚙️ Config'!$B$12</f>
        <v>17370.67556</v>
      </c>
      <c r="AJ3278" s="64"/>
      <c r="AK3278" s="84"/>
      <c r="AL3278" s="84"/>
      <c r="AM3278" s="84"/>
      <c r="AN3278" s="84"/>
      <c r="AO3278" s="84"/>
      <c r="AP3278" s="84"/>
      <c r="AQ3278" s="84"/>
    </row>
    <row r="3279" ht="15.0" customHeight="1">
      <c r="A3279" s="93">
        <v>3276.0</v>
      </c>
      <c r="B3279" s="94" t="s">
        <v>6988</v>
      </c>
      <c r="C3279" s="93" t="s">
        <v>6908</v>
      </c>
      <c r="D3279" s="93" t="s">
        <v>6989</v>
      </c>
      <c r="E3279" s="95">
        <v>36.32</v>
      </c>
      <c r="F3279" s="93" t="s">
        <v>85</v>
      </c>
      <c r="G3279" s="93" t="s">
        <v>606</v>
      </c>
      <c r="H3279" s="96">
        <v>1543446.26</v>
      </c>
      <c r="I3279" s="93">
        <v>1.0</v>
      </c>
      <c r="J3279" s="97">
        <v>3.8</v>
      </c>
      <c r="K3279" s="94">
        <v>2022.0</v>
      </c>
      <c r="L3279" s="93" t="s">
        <v>448</v>
      </c>
      <c r="M3279" s="93">
        <v>2022.0</v>
      </c>
      <c r="N3279" s="93" t="s">
        <v>161</v>
      </c>
      <c r="O3279" s="65" t="str">
        <f t="shared" si="1"/>
        <v>008906410001</v>
      </c>
      <c r="P3279" s="65">
        <f t="shared" si="2"/>
        <v>6</v>
      </c>
      <c r="Q3279" s="65">
        <f t="shared" si="3"/>
        <v>9</v>
      </c>
      <c r="R3279" s="65" t="str">
        <f t="shared" si="12"/>
        <v>00.890.641/0001-69</v>
      </c>
      <c r="S3279" s="84"/>
      <c r="T3279" s="84" t="str">
        <f t="shared" si="10"/>
        <v/>
      </c>
      <c r="U3279" s="84" t="str">
        <f t="shared" si="11"/>
        <v/>
      </c>
      <c r="V3279" s="65" t="str">
        <f t="shared" si="5"/>
        <v/>
      </c>
      <c r="W3279" s="84"/>
      <c r="X3279" s="84"/>
      <c r="Y3279" s="85"/>
      <c r="Z3279" s="85"/>
      <c r="AA3279" s="65" t="str">
        <f t="shared" si="6"/>
        <v/>
      </c>
      <c r="AB3279" s="65" t="str">
        <f t="shared" si="7"/>
        <v/>
      </c>
      <c r="AC3279" s="86"/>
      <c r="AD3279" s="87" t="str">
        <f t="shared" si="8"/>
        <v/>
      </c>
      <c r="AE3279" s="84"/>
      <c r="AF3279" s="86">
        <f>IF(AC3279&gt;0,AC3279,'⚙️ Config'!$B$10)</f>
        <v>0.0075</v>
      </c>
      <c r="AG3279" s="88">
        <f t="shared" si="9"/>
        <v>11575.84695</v>
      </c>
      <c r="AH3279" s="88">
        <f>AG3279*'⚙️ Config'!$B$11</f>
        <v>57879.23475</v>
      </c>
      <c r="AI3279" s="88">
        <f>AH3279*'⚙️ Config'!$B$12</f>
        <v>17363.77043</v>
      </c>
      <c r="AJ3279" s="64"/>
      <c r="AK3279" s="84"/>
      <c r="AL3279" s="84"/>
      <c r="AM3279" s="84"/>
      <c r="AN3279" s="84"/>
      <c r="AO3279" s="84"/>
      <c r="AP3279" s="84"/>
      <c r="AQ3279" s="84"/>
    </row>
    <row r="3280" ht="15.0" customHeight="1">
      <c r="A3280" s="93">
        <v>3277.0</v>
      </c>
      <c r="B3280" s="94" t="s">
        <v>6990</v>
      </c>
      <c r="C3280" s="93" t="s">
        <v>141</v>
      </c>
      <c r="D3280" s="93" t="s">
        <v>6991</v>
      </c>
      <c r="E3280" s="95">
        <v>39.49</v>
      </c>
      <c r="F3280" s="93" t="s">
        <v>85</v>
      </c>
      <c r="G3280" s="93" t="s">
        <v>606</v>
      </c>
      <c r="H3280" s="96">
        <v>1542016.02</v>
      </c>
      <c r="I3280" s="93">
        <v>1.0</v>
      </c>
      <c r="J3280" s="97">
        <v>3.1</v>
      </c>
      <c r="K3280" s="94">
        <v>2023.0</v>
      </c>
      <c r="L3280" s="93" t="s">
        <v>630</v>
      </c>
      <c r="M3280" s="93">
        <v>2023.0</v>
      </c>
      <c r="N3280" s="93" t="s">
        <v>161</v>
      </c>
      <c r="O3280" s="65" t="str">
        <f t="shared" si="1"/>
        <v>236553320001</v>
      </c>
      <c r="P3280" s="65">
        <f t="shared" si="2"/>
        <v>0</v>
      </c>
      <c r="Q3280" s="65">
        <f t="shared" si="3"/>
        <v>0</v>
      </c>
      <c r="R3280" s="65" t="str">
        <f t="shared" si="12"/>
        <v>23.655.332/0001-00</v>
      </c>
      <c r="S3280" s="84"/>
      <c r="T3280" s="84" t="str">
        <f t="shared" si="10"/>
        <v/>
      </c>
      <c r="U3280" s="84" t="str">
        <f t="shared" si="11"/>
        <v/>
      </c>
      <c r="V3280" s="65" t="str">
        <f t="shared" si="5"/>
        <v/>
      </c>
      <c r="W3280" s="84"/>
      <c r="X3280" s="84"/>
      <c r="Y3280" s="85"/>
      <c r="Z3280" s="85"/>
      <c r="AA3280" s="65" t="str">
        <f t="shared" si="6"/>
        <v/>
      </c>
      <c r="AB3280" s="65" t="str">
        <f t="shared" si="7"/>
        <v/>
      </c>
      <c r="AC3280" s="86"/>
      <c r="AD3280" s="87" t="str">
        <f t="shared" si="8"/>
        <v/>
      </c>
      <c r="AE3280" s="84"/>
      <c r="AF3280" s="86">
        <f>IF(AC3280&gt;0,AC3280,'⚙️ Config'!$B$10)</f>
        <v>0.0075</v>
      </c>
      <c r="AG3280" s="88">
        <f t="shared" si="9"/>
        <v>11565.12015</v>
      </c>
      <c r="AH3280" s="88">
        <f>AG3280*'⚙️ Config'!$B$11</f>
        <v>57825.60075</v>
      </c>
      <c r="AI3280" s="88">
        <f>AH3280*'⚙️ Config'!$B$12</f>
        <v>17347.68023</v>
      </c>
      <c r="AJ3280" s="64"/>
      <c r="AK3280" s="84"/>
      <c r="AL3280" s="84"/>
      <c r="AM3280" s="84"/>
      <c r="AN3280" s="84"/>
      <c r="AO3280" s="84"/>
      <c r="AP3280" s="84"/>
      <c r="AQ3280" s="84"/>
    </row>
    <row r="3281" ht="15.0" customHeight="1">
      <c r="A3281" s="93">
        <v>3278.0</v>
      </c>
      <c r="B3281" s="94" t="s">
        <v>6992</v>
      </c>
      <c r="C3281" s="93" t="s">
        <v>154</v>
      </c>
      <c r="D3281" s="93" t="s">
        <v>6993</v>
      </c>
      <c r="E3281" s="95">
        <v>37.54</v>
      </c>
      <c r="F3281" s="93" t="s">
        <v>85</v>
      </c>
      <c r="G3281" s="93" t="s">
        <v>606</v>
      </c>
      <c r="H3281" s="96">
        <v>1541833.64</v>
      </c>
      <c r="I3281" s="93">
        <v>1.0</v>
      </c>
      <c r="J3281" s="97">
        <v>3.5</v>
      </c>
      <c r="K3281" s="94">
        <v>2022.0</v>
      </c>
      <c r="L3281" s="93" t="s">
        <v>458</v>
      </c>
      <c r="M3281" s="93">
        <v>2022.0</v>
      </c>
      <c r="N3281" s="93" t="s">
        <v>145</v>
      </c>
      <c r="O3281" s="65" t="str">
        <f t="shared" si="1"/>
        <v>079535780001</v>
      </c>
      <c r="P3281" s="65">
        <f t="shared" si="2"/>
        <v>0</v>
      </c>
      <c r="Q3281" s="65">
        <f t="shared" si="3"/>
        <v>1</v>
      </c>
      <c r="R3281" s="65" t="str">
        <f t="shared" si="12"/>
        <v>07.953.578/0001-01</v>
      </c>
      <c r="S3281" s="84"/>
      <c r="T3281" s="84" t="str">
        <f t="shared" si="10"/>
        <v/>
      </c>
      <c r="U3281" s="84" t="str">
        <f t="shared" si="11"/>
        <v/>
      </c>
      <c r="V3281" s="65" t="str">
        <f t="shared" si="5"/>
        <v/>
      </c>
      <c r="W3281" s="84"/>
      <c r="X3281" s="84"/>
      <c r="Y3281" s="85"/>
      <c r="Z3281" s="85"/>
      <c r="AA3281" s="65" t="str">
        <f t="shared" si="6"/>
        <v/>
      </c>
      <c r="AB3281" s="65" t="str">
        <f t="shared" si="7"/>
        <v/>
      </c>
      <c r="AC3281" s="86"/>
      <c r="AD3281" s="87" t="str">
        <f t="shared" si="8"/>
        <v/>
      </c>
      <c r="AE3281" s="84"/>
      <c r="AF3281" s="86">
        <f>IF(AC3281&gt;0,AC3281,'⚙️ Config'!$B$10)</f>
        <v>0.0075</v>
      </c>
      <c r="AG3281" s="88">
        <f t="shared" si="9"/>
        <v>11563.7523</v>
      </c>
      <c r="AH3281" s="88">
        <f>AG3281*'⚙️ Config'!$B$11</f>
        <v>57818.7615</v>
      </c>
      <c r="AI3281" s="88">
        <f>AH3281*'⚙️ Config'!$B$12</f>
        <v>17345.62845</v>
      </c>
      <c r="AJ3281" s="64"/>
      <c r="AK3281" s="84"/>
      <c r="AL3281" s="84"/>
      <c r="AM3281" s="84"/>
      <c r="AN3281" s="84"/>
      <c r="AO3281" s="84"/>
      <c r="AP3281" s="84"/>
      <c r="AQ3281" s="84"/>
    </row>
    <row r="3282" ht="15.0" customHeight="1">
      <c r="A3282" s="93">
        <v>3279.0</v>
      </c>
      <c r="B3282" s="94" t="s">
        <v>6994</v>
      </c>
      <c r="C3282" s="93" t="s">
        <v>141</v>
      </c>
      <c r="D3282" s="93" t="s">
        <v>6995</v>
      </c>
      <c r="E3282" s="95">
        <v>41.92</v>
      </c>
      <c r="F3282" s="93" t="s">
        <v>85</v>
      </c>
      <c r="G3282" s="93" t="s">
        <v>606</v>
      </c>
      <c r="H3282" s="96">
        <v>1539810.72</v>
      </c>
      <c r="I3282" s="93">
        <v>1.0</v>
      </c>
      <c r="J3282" s="97">
        <v>2.7</v>
      </c>
      <c r="K3282" s="94">
        <v>2023.0</v>
      </c>
      <c r="L3282" s="93" t="s">
        <v>630</v>
      </c>
      <c r="M3282" s="93">
        <v>2023.0</v>
      </c>
      <c r="N3282" s="93" t="s">
        <v>145</v>
      </c>
      <c r="O3282" s="65" t="str">
        <f t="shared" si="1"/>
        <v>037205860001</v>
      </c>
      <c r="P3282" s="65">
        <f t="shared" si="2"/>
        <v>5</v>
      </c>
      <c r="Q3282" s="65">
        <f t="shared" si="3"/>
        <v>7</v>
      </c>
      <c r="R3282" s="65" t="str">
        <f t="shared" si="12"/>
        <v>03.720.586/0001-57</v>
      </c>
      <c r="S3282" s="84"/>
      <c r="T3282" s="84" t="str">
        <f t="shared" si="10"/>
        <v/>
      </c>
      <c r="U3282" s="84" t="str">
        <f t="shared" si="11"/>
        <v/>
      </c>
      <c r="V3282" s="65" t="str">
        <f t="shared" si="5"/>
        <v/>
      </c>
      <c r="W3282" s="84"/>
      <c r="X3282" s="84"/>
      <c r="Y3282" s="85"/>
      <c r="Z3282" s="85"/>
      <c r="AA3282" s="65" t="str">
        <f t="shared" si="6"/>
        <v/>
      </c>
      <c r="AB3282" s="65" t="str">
        <f t="shared" si="7"/>
        <v/>
      </c>
      <c r="AC3282" s="86"/>
      <c r="AD3282" s="87" t="str">
        <f t="shared" si="8"/>
        <v/>
      </c>
      <c r="AE3282" s="84"/>
      <c r="AF3282" s="86">
        <f>IF(AC3282&gt;0,AC3282,'⚙️ Config'!$B$10)</f>
        <v>0.0075</v>
      </c>
      <c r="AG3282" s="88">
        <f t="shared" si="9"/>
        <v>11548.5804</v>
      </c>
      <c r="AH3282" s="88">
        <f>AG3282*'⚙️ Config'!$B$11</f>
        <v>57742.902</v>
      </c>
      <c r="AI3282" s="88">
        <f>AH3282*'⚙️ Config'!$B$12</f>
        <v>17322.8706</v>
      </c>
      <c r="AJ3282" s="64"/>
      <c r="AK3282" s="84"/>
      <c r="AL3282" s="84"/>
      <c r="AM3282" s="84"/>
      <c r="AN3282" s="84"/>
      <c r="AO3282" s="84"/>
      <c r="AP3282" s="84"/>
      <c r="AQ3282" s="84"/>
    </row>
    <row r="3283" ht="15.0" customHeight="1">
      <c r="A3283" s="93">
        <v>3280.0</v>
      </c>
      <c r="B3283" s="94" t="s">
        <v>6996</v>
      </c>
      <c r="C3283" s="93" t="s">
        <v>141</v>
      </c>
      <c r="D3283" s="93" t="s">
        <v>6997</v>
      </c>
      <c r="E3283" s="95">
        <v>36.71</v>
      </c>
      <c r="F3283" s="93" t="s">
        <v>85</v>
      </c>
      <c r="G3283" s="93" t="s">
        <v>606</v>
      </c>
      <c r="H3283" s="96">
        <v>1539486.43</v>
      </c>
      <c r="I3283" s="93">
        <v>1.0</v>
      </c>
      <c r="J3283" s="97">
        <v>3.7</v>
      </c>
      <c r="K3283" s="94">
        <v>2022.0</v>
      </c>
      <c r="L3283" s="93" t="s">
        <v>630</v>
      </c>
      <c r="M3283" s="93">
        <v>2022.0</v>
      </c>
      <c r="N3283" s="93" t="s">
        <v>161</v>
      </c>
      <c r="O3283" s="65" t="str">
        <f t="shared" si="1"/>
        <v>275701960001</v>
      </c>
      <c r="P3283" s="65">
        <f t="shared" si="2"/>
        <v>0</v>
      </c>
      <c r="Q3283" s="65">
        <f t="shared" si="3"/>
        <v>6</v>
      </c>
      <c r="R3283" s="65" t="str">
        <f t="shared" si="12"/>
        <v>27.570.196/0001-06</v>
      </c>
      <c r="S3283" s="84"/>
      <c r="T3283" s="84" t="str">
        <f t="shared" si="10"/>
        <v/>
      </c>
      <c r="U3283" s="84" t="str">
        <f t="shared" si="11"/>
        <v/>
      </c>
      <c r="V3283" s="65" t="str">
        <f t="shared" si="5"/>
        <v/>
      </c>
      <c r="W3283" s="84"/>
      <c r="X3283" s="84"/>
      <c r="Y3283" s="85"/>
      <c r="Z3283" s="85"/>
      <c r="AA3283" s="65" t="str">
        <f t="shared" si="6"/>
        <v/>
      </c>
      <c r="AB3283" s="65" t="str">
        <f t="shared" si="7"/>
        <v/>
      </c>
      <c r="AC3283" s="86"/>
      <c r="AD3283" s="87" t="str">
        <f t="shared" si="8"/>
        <v/>
      </c>
      <c r="AE3283" s="84"/>
      <c r="AF3283" s="86">
        <f>IF(AC3283&gt;0,AC3283,'⚙️ Config'!$B$10)</f>
        <v>0.0075</v>
      </c>
      <c r="AG3283" s="88">
        <f t="shared" si="9"/>
        <v>11546.14823</v>
      </c>
      <c r="AH3283" s="88">
        <f>AG3283*'⚙️ Config'!$B$11</f>
        <v>57730.74113</v>
      </c>
      <c r="AI3283" s="88">
        <f>AH3283*'⚙️ Config'!$B$12</f>
        <v>17319.22234</v>
      </c>
      <c r="AJ3283" s="64"/>
      <c r="AK3283" s="84"/>
      <c r="AL3283" s="84"/>
      <c r="AM3283" s="84"/>
      <c r="AN3283" s="84"/>
      <c r="AO3283" s="84"/>
      <c r="AP3283" s="84"/>
      <c r="AQ3283" s="84"/>
    </row>
    <row r="3284" ht="15.0" customHeight="1">
      <c r="A3284" s="93">
        <v>3281.0</v>
      </c>
      <c r="B3284" s="94" t="s">
        <v>6998</v>
      </c>
      <c r="C3284" s="93" t="s">
        <v>141</v>
      </c>
      <c r="D3284" s="93" t="s">
        <v>6999</v>
      </c>
      <c r="E3284" s="95">
        <v>36.32</v>
      </c>
      <c r="F3284" s="93" t="s">
        <v>85</v>
      </c>
      <c r="G3284" s="93" t="s">
        <v>606</v>
      </c>
      <c r="H3284" s="96">
        <v>1536225.04</v>
      </c>
      <c r="I3284" s="93">
        <v>1.0</v>
      </c>
      <c r="J3284" s="97">
        <v>3.8</v>
      </c>
      <c r="K3284" s="94">
        <v>2022.0</v>
      </c>
      <c r="L3284" s="93" t="s">
        <v>630</v>
      </c>
      <c r="M3284" s="93">
        <v>2022.0</v>
      </c>
      <c r="N3284" s="93" t="s">
        <v>145</v>
      </c>
      <c r="O3284" s="65" t="str">
        <f t="shared" si="1"/>
        <v>462638510001</v>
      </c>
      <c r="P3284" s="65">
        <f t="shared" si="2"/>
        <v>2</v>
      </c>
      <c r="Q3284" s="65">
        <f t="shared" si="3"/>
        <v>8</v>
      </c>
      <c r="R3284" s="65" t="str">
        <f t="shared" si="12"/>
        <v>46.263.851/0001-28</v>
      </c>
      <c r="S3284" s="84"/>
      <c r="T3284" s="84" t="str">
        <f t="shared" si="10"/>
        <v/>
      </c>
      <c r="U3284" s="84" t="str">
        <f t="shared" si="11"/>
        <v/>
      </c>
      <c r="V3284" s="65" t="str">
        <f t="shared" si="5"/>
        <v/>
      </c>
      <c r="W3284" s="84"/>
      <c r="X3284" s="84"/>
      <c r="Y3284" s="85"/>
      <c r="Z3284" s="85"/>
      <c r="AA3284" s="65" t="str">
        <f t="shared" si="6"/>
        <v/>
      </c>
      <c r="AB3284" s="65" t="str">
        <f t="shared" si="7"/>
        <v/>
      </c>
      <c r="AC3284" s="86"/>
      <c r="AD3284" s="87" t="str">
        <f t="shared" si="8"/>
        <v/>
      </c>
      <c r="AE3284" s="84"/>
      <c r="AF3284" s="86">
        <f>IF(AC3284&gt;0,AC3284,'⚙️ Config'!$B$10)</f>
        <v>0.0075</v>
      </c>
      <c r="AG3284" s="88">
        <f t="shared" si="9"/>
        <v>11521.6878</v>
      </c>
      <c r="AH3284" s="88">
        <f>AG3284*'⚙️ Config'!$B$11</f>
        <v>57608.439</v>
      </c>
      <c r="AI3284" s="88">
        <f>AH3284*'⚙️ Config'!$B$12</f>
        <v>17282.5317</v>
      </c>
      <c r="AJ3284" s="64"/>
      <c r="AK3284" s="84"/>
      <c r="AL3284" s="84"/>
      <c r="AM3284" s="84"/>
      <c r="AN3284" s="84"/>
      <c r="AO3284" s="84"/>
      <c r="AP3284" s="84"/>
      <c r="AQ3284" s="84"/>
    </row>
    <row r="3285" ht="15.0" customHeight="1">
      <c r="A3285" s="93">
        <v>3282.0</v>
      </c>
      <c r="B3285" s="94" t="s">
        <v>7000</v>
      </c>
      <c r="C3285" s="93" t="s">
        <v>141</v>
      </c>
      <c r="D3285" s="93" t="s">
        <v>7001</v>
      </c>
      <c r="E3285" s="95">
        <v>38.46</v>
      </c>
      <c r="F3285" s="93" t="s">
        <v>85</v>
      </c>
      <c r="G3285" s="93" t="s">
        <v>606</v>
      </c>
      <c r="H3285" s="96">
        <v>1535606.84</v>
      </c>
      <c r="I3285" s="93">
        <v>1.0</v>
      </c>
      <c r="J3285" s="97">
        <v>3.3</v>
      </c>
      <c r="K3285" s="94">
        <v>2022.0</v>
      </c>
      <c r="L3285" s="93" t="s">
        <v>448</v>
      </c>
      <c r="M3285" s="93">
        <v>2022.0</v>
      </c>
      <c r="N3285" s="93" t="s">
        <v>161</v>
      </c>
      <c r="O3285" s="65" t="str">
        <f t="shared" si="1"/>
        <v>682776640001</v>
      </c>
      <c r="P3285" s="65">
        <f t="shared" si="2"/>
        <v>3</v>
      </c>
      <c r="Q3285" s="65">
        <f t="shared" si="3"/>
        <v>6</v>
      </c>
      <c r="R3285" s="65" t="str">
        <f t="shared" si="12"/>
        <v>68.277.664/0001-36</v>
      </c>
      <c r="S3285" s="84"/>
      <c r="T3285" s="84" t="str">
        <f t="shared" si="10"/>
        <v/>
      </c>
      <c r="U3285" s="84" t="str">
        <f t="shared" si="11"/>
        <v/>
      </c>
      <c r="V3285" s="65" t="str">
        <f t="shared" si="5"/>
        <v/>
      </c>
      <c r="W3285" s="84"/>
      <c r="X3285" s="84"/>
      <c r="Y3285" s="85"/>
      <c r="Z3285" s="85"/>
      <c r="AA3285" s="65" t="str">
        <f t="shared" si="6"/>
        <v/>
      </c>
      <c r="AB3285" s="65" t="str">
        <f t="shared" si="7"/>
        <v/>
      </c>
      <c r="AC3285" s="86"/>
      <c r="AD3285" s="87" t="str">
        <f t="shared" si="8"/>
        <v/>
      </c>
      <c r="AE3285" s="84"/>
      <c r="AF3285" s="86">
        <f>IF(AC3285&gt;0,AC3285,'⚙️ Config'!$B$10)</f>
        <v>0.0075</v>
      </c>
      <c r="AG3285" s="88">
        <f t="shared" si="9"/>
        <v>11517.0513</v>
      </c>
      <c r="AH3285" s="88">
        <f>AG3285*'⚙️ Config'!$B$11</f>
        <v>57585.2565</v>
      </c>
      <c r="AI3285" s="88">
        <f>AH3285*'⚙️ Config'!$B$12</f>
        <v>17275.57695</v>
      </c>
      <c r="AJ3285" s="64"/>
      <c r="AK3285" s="84"/>
      <c r="AL3285" s="84"/>
      <c r="AM3285" s="84"/>
      <c r="AN3285" s="84"/>
      <c r="AO3285" s="84"/>
      <c r="AP3285" s="84"/>
      <c r="AQ3285" s="84"/>
    </row>
    <row r="3286" ht="15.0" customHeight="1">
      <c r="A3286" s="93">
        <v>3283.0</v>
      </c>
      <c r="B3286" s="94" t="s">
        <v>7002</v>
      </c>
      <c r="C3286" s="93" t="s">
        <v>141</v>
      </c>
      <c r="D3286" s="93" t="s">
        <v>7003</v>
      </c>
      <c r="E3286" s="95">
        <v>40.04</v>
      </c>
      <c r="F3286" s="93" t="s">
        <v>85</v>
      </c>
      <c r="G3286" s="93" t="s">
        <v>606</v>
      </c>
      <c r="H3286" s="96">
        <v>1533809.16</v>
      </c>
      <c r="I3286" s="93">
        <v>1.0</v>
      </c>
      <c r="J3286" s="97">
        <v>3.0</v>
      </c>
      <c r="K3286" s="94">
        <v>2023.0</v>
      </c>
      <c r="L3286" s="93" t="s">
        <v>202</v>
      </c>
      <c r="M3286" s="93">
        <v>2023.0</v>
      </c>
      <c r="N3286" s="93" t="s">
        <v>161</v>
      </c>
      <c r="O3286" s="65" t="str">
        <f t="shared" si="1"/>
        <v>530497300001</v>
      </c>
      <c r="P3286" s="65">
        <f t="shared" si="2"/>
        <v>4</v>
      </c>
      <c r="Q3286" s="65">
        <f t="shared" si="3"/>
        <v>3</v>
      </c>
      <c r="R3286" s="65" t="str">
        <f t="shared" si="12"/>
        <v>53.049.730/0001-43</v>
      </c>
      <c r="S3286" s="84"/>
      <c r="T3286" s="84" t="str">
        <f t="shared" si="10"/>
        <v/>
      </c>
      <c r="U3286" s="84" t="str">
        <f t="shared" si="11"/>
        <v/>
      </c>
      <c r="V3286" s="65" t="str">
        <f t="shared" si="5"/>
        <v/>
      </c>
      <c r="W3286" s="84"/>
      <c r="X3286" s="84"/>
      <c r="Y3286" s="85"/>
      <c r="Z3286" s="85"/>
      <c r="AA3286" s="65" t="str">
        <f t="shared" si="6"/>
        <v/>
      </c>
      <c r="AB3286" s="65" t="str">
        <f t="shared" si="7"/>
        <v/>
      </c>
      <c r="AC3286" s="86"/>
      <c r="AD3286" s="87" t="str">
        <f t="shared" si="8"/>
        <v/>
      </c>
      <c r="AE3286" s="84"/>
      <c r="AF3286" s="86">
        <f>IF(AC3286&gt;0,AC3286,'⚙️ Config'!$B$10)</f>
        <v>0.0075</v>
      </c>
      <c r="AG3286" s="88">
        <f t="shared" si="9"/>
        <v>11503.5687</v>
      </c>
      <c r="AH3286" s="88">
        <f>AG3286*'⚙️ Config'!$B$11</f>
        <v>57517.8435</v>
      </c>
      <c r="AI3286" s="88">
        <f>AH3286*'⚙️ Config'!$B$12</f>
        <v>17255.35305</v>
      </c>
      <c r="AJ3286" s="64"/>
      <c r="AK3286" s="84"/>
      <c r="AL3286" s="84"/>
      <c r="AM3286" s="84"/>
      <c r="AN3286" s="84"/>
      <c r="AO3286" s="84"/>
      <c r="AP3286" s="84"/>
      <c r="AQ3286" s="84"/>
    </row>
    <row r="3287" ht="15.0" customHeight="1">
      <c r="A3287" s="93">
        <v>3284.0</v>
      </c>
      <c r="B3287" s="94" t="s">
        <v>7004</v>
      </c>
      <c r="C3287" s="93" t="s">
        <v>141</v>
      </c>
      <c r="D3287" s="93" t="s">
        <v>7005</v>
      </c>
      <c r="E3287" s="95">
        <v>36.71</v>
      </c>
      <c r="F3287" s="93" t="s">
        <v>85</v>
      </c>
      <c r="G3287" s="93" t="s">
        <v>606</v>
      </c>
      <c r="H3287" s="96">
        <v>1533235.7</v>
      </c>
      <c r="I3287" s="93">
        <v>1.0</v>
      </c>
      <c r="J3287" s="97">
        <v>3.7</v>
      </c>
      <c r="K3287" s="94">
        <v>2022.0</v>
      </c>
      <c r="L3287" s="93" t="s">
        <v>630</v>
      </c>
      <c r="M3287" s="93">
        <v>2022.0</v>
      </c>
      <c r="N3287" s="93" t="s">
        <v>161</v>
      </c>
      <c r="O3287" s="65" t="str">
        <f t="shared" si="1"/>
        <v>352742500001</v>
      </c>
      <c r="P3287" s="65">
        <f t="shared" si="2"/>
        <v>0</v>
      </c>
      <c r="Q3287" s="65">
        <f t="shared" si="3"/>
        <v>2</v>
      </c>
      <c r="R3287" s="65" t="str">
        <f t="shared" si="12"/>
        <v>35.274.250/0001-02</v>
      </c>
      <c r="S3287" s="84"/>
      <c r="T3287" s="84" t="str">
        <f t="shared" si="10"/>
        <v/>
      </c>
      <c r="U3287" s="84" t="str">
        <f t="shared" si="11"/>
        <v/>
      </c>
      <c r="V3287" s="65" t="str">
        <f t="shared" si="5"/>
        <v/>
      </c>
      <c r="W3287" s="84"/>
      <c r="X3287" s="84"/>
      <c r="Y3287" s="85"/>
      <c r="Z3287" s="85"/>
      <c r="AA3287" s="65" t="str">
        <f t="shared" si="6"/>
        <v/>
      </c>
      <c r="AB3287" s="65" t="str">
        <f t="shared" si="7"/>
        <v/>
      </c>
      <c r="AC3287" s="86"/>
      <c r="AD3287" s="87" t="str">
        <f t="shared" si="8"/>
        <v/>
      </c>
      <c r="AE3287" s="84"/>
      <c r="AF3287" s="86">
        <f>IF(AC3287&gt;0,AC3287,'⚙️ Config'!$B$10)</f>
        <v>0.0075</v>
      </c>
      <c r="AG3287" s="88">
        <f t="shared" si="9"/>
        <v>11499.26775</v>
      </c>
      <c r="AH3287" s="88">
        <f>AG3287*'⚙️ Config'!$B$11</f>
        <v>57496.33875</v>
      </c>
      <c r="AI3287" s="88">
        <f>AH3287*'⚙️ Config'!$B$12</f>
        <v>17248.90163</v>
      </c>
      <c r="AJ3287" s="64"/>
      <c r="AK3287" s="84"/>
      <c r="AL3287" s="84"/>
      <c r="AM3287" s="84"/>
      <c r="AN3287" s="84"/>
      <c r="AO3287" s="84"/>
      <c r="AP3287" s="84"/>
      <c r="AQ3287" s="84"/>
    </row>
    <row r="3288" ht="15.0" customHeight="1">
      <c r="A3288" s="93">
        <v>3285.0</v>
      </c>
      <c r="B3288" s="94" t="s">
        <v>7006</v>
      </c>
      <c r="C3288" s="93" t="s">
        <v>141</v>
      </c>
      <c r="D3288" s="93" t="s">
        <v>7007</v>
      </c>
      <c r="E3288" s="95">
        <v>35.95</v>
      </c>
      <c r="F3288" s="93" t="s">
        <v>85</v>
      </c>
      <c r="G3288" s="93" t="s">
        <v>606</v>
      </c>
      <c r="H3288" s="96">
        <v>1532429.09</v>
      </c>
      <c r="I3288" s="93">
        <v>1.0</v>
      </c>
      <c r="J3288" s="97">
        <v>3.9</v>
      </c>
      <c r="K3288" s="94">
        <v>2022.0</v>
      </c>
      <c r="L3288" s="93" t="s">
        <v>630</v>
      </c>
      <c r="M3288" s="93">
        <v>2022.0</v>
      </c>
      <c r="N3288" s="93" t="s">
        <v>145</v>
      </c>
      <c r="O3288" s="65" t="str">
        <f t="shared" si="1"/>
        <v>063098850001</v>
      </c>
      <c r="P3288" s="65">
        <f t="shared" si="2"/>
        <v>9</v>
      </c>
      <c r="Q3288" s="65">
        <f t="shared" si="3"/>
        <v>1</v>
      </c>
      <c r="R3288" s="65" t="str">
        <f t="shared" si="12"/>
        <v>06.309.885/0001-91</v>
      </c>
      <c r="S3288" s="84"/>
      <c r="T3288" s="84" t="str">
        <f t="shared" si="10"/>
        <v/>
      </c>
      <c r="U3288" s="84" t="str">
        <f t="shared" si="11"/>
        <v/>
      </c>
      <c r="V3288" s="65" t="str">
        <f t="shared" si="5"/>
        <v/>
      </c>
      <c r="W3288" s="84"/>
      <c r="X3288" s="84"/>
      <c r="Y3288" s="85"/>
      <c r="Z3288" s="85"/>
      <c r="AA3288" s="65" t="str">
        <f t="shared" si="6"/>
        <v/>
      </c>
      <c r="AB3288" s="65" t="str">
        <f t="shared" si="7"/>
        <v/>
      </c>
      <c r="AC3288" s="86"/>
      <c r="AD3288" s="87" t="str">
        <f t="shared" si="8"/>
        <v/>
      </c>
      <c r="AE3288" s="84"/>
      <c r="AF3288" s="86">
        <f>IF(AC3288&gt;0,AC3288,'⚙️ Config'!$B$10)</f>
        <v>0.0075</v>
      </c>
      <c r="AG3288" s="88">
        <f t="shared" si="9"/>
        <v>11493.21818</v>
      </c>
      <c r="AH3288" s="88">
        <f>AG3288*'⚙️ Config'!$B$11</f>
        <v>57466.09088</v>
      </c>
      <c r="AI3288" s="88">
        <f>AH3288*'⚙️ Config'!$B$12</f>
        <v>17239.82726</v>
      </c>
      <c r="AJ3288" s="64"/>
      <c r="AK3288" s="84"/>
      <c r="AL3288" s="84"/>
      <c r="AM3288" s="84"/>
      <c r="AN3288" s="84"/>
      <c r="AO3288" s="84"/>
      <c r="AP3288" s="84"/>
      <c r="AQ3288" s="84"/>
    </row>
    <row r="3289" ht="15.0" customHeight="1">
      <c r="A3289" s="93">
        <v>3286.0</v>
      </c>
      <c r="B3289" s="94" t="s">
        <v>7008</v>
      </c>
      <c r="C3289" s="93" t="s">
        <v>141</v>
      </c>
      <c r="D3289" s="93" t="s">
        <v>7009</v>
      </c>
      <c r="E3289" s="95">
        <v>41.25</v>
      </c>
      <c r="F3289" s="93" t="s">
        <v>85</v>
      </c>
      <c r="G3289" s="93" t="s">
        <v>606</v>
      </c>
      <c r="H3289" s="96">
        <v>1531084.02</v>
      </c>
      <c r="I3289" s="93">
        <v>1.0</v>
      </c>
      <c r="J3289" s="97">
        <v>2.8</v>
      </c>
      <c r="K3289" s="94">
        <v>2023.0</v>
      </c>
      <c r="L3289" s="93" t="s">
        <v>630</v>
      </c>
      <c r="M3289" s="93">
        <v>2023.0</v>
      </c>
      <c r="N3289" s="93" t="s">
        <v>161</v>
      </c>
      <c r="O3289" s="65" t="str">
        <f t="shared" si="1"/>
        <v>729833310001</v>
      </c>
      <c r="P3289" s="65">
        <f t="shared" si="2"/>
        <v>0</v>
      </c>
      <c r="Q3289" s="65">
        <f t="shared" si="3"/>
        <v>8</v>
      </c>
      <c r="R3289" s="65" t="str">
        <f t="shared" si="12"/>
        <v>72.983.331/0001-08</v>
      </c>
      <c r="S3289" s="84"/>
      <c r="T3289" s="84" t="str">
        <f t="shared" si="10"/>
        <v/>
      </c>
      <c r="U3289" s="84" t="str">
        <f t="shared" si="11"/>
        <v/>
      </c>
      <c r="V3289" s="65" t="str">
        <f t="shared" si="5"/>
        <v/>
      </c>
      <c r="W3289" s="84"/>
      <c r="X3289" s="84"/>
      <c r="Y3289" s="85"/>
      <c r="Z3289" s="85"/>
      <c r="AA3289" s="65" t="str">
        <f t="shared" si="6"/>
        <v/>
      </c>
      <c r="AB3289" s="65" t="str">
        <f t="shared" si="7"/>
        <v/>
      </c>
      <c r="AC3289" s="86"/>
      <c r="AD3289" s="87" t="str">
        <f t="shared" si="8"/>
        <v/>
      </c>
      <c r="AE3289" s="84"/>
      <c r="AF3289" s="86">
        <f>IF(AC3289&gt;0,AC3289,'⚙️ Config'!$B$10)</f>
        <v>0.0075</v>
      </c>
      <c r="AG3289" s="88">
        <f t="shared" si="9"/>
        <v>11483.13015</v>
      </c>
      <c r="AH3289" s="88">
        <f>AG3289*'⚙️ Config'!$B$11</f>
        <v>57415.65075</v>
      </c>
      <c r="AI3289" s="88">
        <f>AH3289*'⚙️ Config'!$B$12</f>
        <v>17224.69523</v>
      </c>
      <c r="AJ3289" s="64"/>
      <c r="AK3289" s="84"/>
      <c r="AL3289" s="84"/>
      <c r="AM3289" s="84"/>
      <c r="AN3289" s="84"/>
      <c r="AO3289" s="84"/>
      <c r="AP3289" s="84"/>
      <c r="AQ3289" s="84"/>
    </row>
    <row r="3290" ht="15.0" customHeight="1">
      <c r="A3290" s="93">
        <v>3287.0</v>
      </c>
      <c r="B3290" s="94" t="s">
        <v>7010</v>
      </c>
      <c r="C3290" s="93" t="s">
        <v>141</v>
      </c>
      <c r="D3290" s="93" t="s">
        <v>7011</v>
      </c>
      <c r="E3290" s="95">
        <v>35.95</v>
      </c>
      <c r="F3290" s="93" t="s">
        <v>85</v>
      </c>
      <c r="G3290" s="93" t="s">
        <v>606</v>
      </c>
      <c r="H3290" s="96">
        <v>1526869.19</v>
      </c>
      <c r="I3290" s="93">
        <v>1.0</v>
      </c>
      <c r="J3290" s="97">
        <v>3.9</v>
      </c>
      <c r="K3290" s="94">
        <v>2022.0</v>
      </c>
      <c r="L3290" s="93" t="s">
        <v>630</v>
      </c>
      <c r="M3290" s="93">
        <v>2022.0</v>
      </c>
      <c r="N3290" s="93" t="s">
        <v>145</v>
      </c>
      <c r="O3290" s="65" t="str">
        <f t="shared" si="1"/>
        <v>106775510001</v>
      </c>
      <c r="P3290" s="65">
        <f t="shared" si="2"/>
        <v>4</v>
      </c>
      <c r="Q3290" s="65">
        <f t="shared" si="3"/>
        <v>8</v>
      </c>
      <c r="R3290" s="65" t="str">
        <f t="shared" si="12"/>
        <v>10.677.551/0001-48</v>
      </c>
      <c r="S3290" s="84"/>
      <c r="T3290" s="84" t="str">
        <f t="shared" si="10"/>
        <v/>
      </c>
      <c r="U3290" s="84" t="str">
        <f t="shared" si="11"/>
        <v/>
      </c>
      <c r="V3290" s="65" t="str">
        <f t="shared" si="5"/>
        <v/>
      </c>
      <c r="W3290" s="84"/>
      <c r="X3290" s="84"/>
      <c r="Y3290" s="85"/>
      <c r="Z3290" s="85"/>
      <c r="AA3290" s="65" t="str">
        <f t="shared" si="6"/>
        <v/>
      </c>
      <c r="AB3290" s="65" t="str">
        <f t="shared" si="7"/>
        <v/>
      </c>
      <c r="AC3290" s="86"/>
      <c r="AD3290" s="87" t="str">
        <f t="shared" si="8"/>
        <v/>
      </c>
      <c r="AE3290" s="84"/>
      <c r="AF3290" s="86">
        <f>IF(AC3290&gt;0,AC3290,'⚙️ Config'!$B$10)</f>
        <v>0.0075</v>
      </c>
      <c r="AG3290" s="88">
        <f t="shared" si="9"/>
        <v>11451.51893</v>
      </c>
      <c r="AH3290" s="88">
        <f>AG3290*'⚙️ Config'!$B$11</f>
        <v>57257.59463</v>
      </c>
      <c r="AI3290" s="88">
        <f>AH3290*'⚙️ Config'!$B$12</f>
        <v>17177.27839</v>
      </c>
      <c r="AJ3290" s="64"/>
      <c r="AK3290" s="84"/>
      <c r="AL3290" s="84"/>
      <c r="AM3290" s="84"/>
      <c r="AN3290" s="84"/>
      <c r="AO3290" s="84"/>
      <c r="AP3290" s="84"/>
      <c r="AQ3290" s="84"/>
    </row>
    <row r="3291" ht="15.0" customHeight="1">
      <c r="A3291" s="93">
        <v>3288.0</v>
      </c>
      <c r="B3291" s="94" t="s">
        <v>7012</v>
      </c>
      <c r="C3291" s="93" t="s">
        <v>141</v>
      </c>
      <c r="D3291" s="93" t="s">
        <v>7013</v>
      </c>
      <c r="E3291" s="95">
        <v>41.25</v>
      </c>
      <c r="F3291" s="93" t="s">
        <v>85</v>
      </c>
      <c r="G3291" s="93" t="s">
        <v>606</v>
      </c>
      <c r="H3291" s="96">
        <v>1525561.08</v>
      </c>
      <c r="I3291" s="93">
        <v>1.0</v>
      </c>
      <c r="J3291" s="97">
        <v>2.8</v>
      </c>
      <c r="K3291" s="94">
        <v>2023.0</v>
      </c>
      <c r="L3291" s="93" t="s">
        <v>177</v>
      </c>
      <c r="M3291" s="93">
        <v>2023.0</v>
      </c>
      <c r="N3291" s="93" t="s">
        <v>161</v>
      </c>
      <c r="O3291" s="65" t="str">
        <f t="shared" si="1"/>
        <v>246538020001</v>
      </c>
      <c r="P3291" s="65">
        <f t="shared" si="2"/>
        <v>6</v>
      </c>
      <c r="Q3291" s="65">
        <f t="shared" si="3"/>
        <v>9</v>
      </c>
      <c r="R3291" s="65" t="str">
        <f t="shared" si="12"/>
        <v>24.653.802/0001-69</v>
      </c>
      <c r="S3291" s="84"/>
      <c r="T3291" s="84" t="str">
        <f t="shared" si="10"/>
        <v/>
      </c>
      <c r="U3291" s="84" t="str">
        <f t="shared" si="11"/>
        <v/>
      </c>
      <c r="V3291" s="65" t="str">
        <f t="shared" si="5"/>
        <v/>
      </c>
      <c r="W3291" s="84"/>
      <c r="X3291" s="84"/>
      <c r="Y3291" s="85"/>
      <c r="Z3291" s="85"/>
      <c r="AA3291" s="65" t="str">
        <f t="shared" si="6"/>
        <v/>
      </c>
      <c r="AB3291" s="65" t="str">
        <f t="shared" si="7"/>
        <v/>
      </c>
      <c r="AC3291" s="86"/>
      <c r="AD3291" s="87" t="str">
        <f t="shared" si="8"/>
        <v/>
      </c>
      <c r="AE3291" s="84"/>
      <c r="AF3291" s="86">
        <f>IF(AC3291&gt;0,AC3291,'⚙️ Config'!$B$10)</f>
        <v>0.0075</v>
      </c>
      <c r="AG3291" s="88">
        <f t="shared" si="9"/>
        <v>11441.7081</v>
      </c>
      <c r="AH3291" s="88">
        <f>AG3291*'⚙️ Config'!$B$11</f>
        <v>57208.5405</v>
      </c>
      <c r="AI3291" s="88">
        <f>AH3291*'⚙️ Config'!$B$12</f>
        <v>17162.56215</v>
      </c>
      <c r="AJ3291" s="64"/>
      <c r="AK3291" s="84"/>
      <c r="AL3291" s="84"/>
      <c r="AM3291" s="84"/>
      <c r="AN3291" s="84"/>
      <c r="AO3291" s="84"/>
      <c r="AP3291" s="84"/>
      <c r="AQ3291" s="84"/>
    </row>
    <row r="3292" ht="15.0" customHeight="1">
      <c r="A3292" s="93">
        <v>3289.0</v>
      </c>
      <c r="B3292" s="94" t="s">
        <v>7014</v>
      </c>
      <c r="C3292" s="93" t="s">
        <v>141</v>
      </c>
      <c r="D3292" s="93" t="s">
        <v>7015</v>
      </c>
      <c r="E3292" s="95">
        <v>38.96</v>
      </c>
      <c r="F3292" s="93" t="s">
        <v>85</v>
      </c>
      <c r="G3292" s="93" t="s">
        <v>606</v>
      </c>
      <c r="H3292" s="96">
        <v>1516350.56</v>
      </c>
      <c r="I3292" s="93">
        <v>1.0</v>
      </c>
      <c r="J3292" s="97">
        <v>3.2</v>
      </c>
      <c r="K3292" s="94">
        <v>2023.0</v>
      </c>
      <c r="L3292" s="93" t="s">
        <v>202</v>
      </c>
      <c r="M3292" s="93">
        <v>2023.0</v>
      </c>
      <c r="N3292" s="93" t="s">
        <v>161</v>
      </c>
      <c r="O3292" s="65" t="str">
        <f t="shared" si="1"/>
        <v>093640570001</v>
      </c>
      <c r="P3292" s="65">
        <f t="shared" si="2"/>
        <v>4</v>
      </c>
      <c r="Q3292" s="65">
        <f t="shared" si="3"/>
        <v>4</v>
      </c>
      <c r="R3292" s="65" t="str">
        <f t="shared" si="12"/>
        <v>09.364.057/0001-44</v>
      </c>
      <c r="S3292" s="84"/>
      <c r="T3292" s="84" t="str">
        <f t="shared" si="10"/>
        <v/>
      </c>
      <c r="U3292" s="84" t="str">
        <f t="shared" si="11"/>
        <v/>
      </c>
      <c r="V3292" s="65" t="str">
        <f t="shared" si="5"/>
        <v/>
      </c>
      <c r="W3292" s="84"/>
      <c r="X3292" s="84"/>
      <c r="Y3292" s="85"/>
      <c r="Z3292" s="85"/>
      <c r="AA3292" s="65" t="str">
        <f t="shared" si="6"/>
        <v/>
      </c>
      <c r="AB3292" s="65" t="str">
        <f t="shared" si="7"/>
        <v/>
      </c>
      <c r="AC3292" s="86"/>
      <c r="AD3292" s="87" t="str">
        <f t="shared" si="8"/>
        <v/>
      </c>
      <c r="AE3292" s="84"/>
      <c r="AF3292" s="86">
        <f>IF(AC3292&gt;0,AC3292,'⚙️ Config'!$B$10)</f>
        <v>0.0075</v>
      </c>
      <c r="AG3292" s="88">
        <f t="shared" si="9"/>
        <v>11372.6292</v>
      </c>
      <c r="AH3292" s="88">
        <f>AG3292*'⚙️ Config'!$B$11</f>
        <v>56863.146</v>
      </c>
      <c r="AI3292" s="88">
        <f>AH3292*'⚙️ Config'!$B$12</f>
        <v>17058.9438</v>
      </c>
      <c r="AJ3292" s="64"/>
      <c r="AK3292" s="84"/>
      <c r="AL3292" s="84"/>
      <c r="AM3292" s="84"/>
      <c r="AN3292" s="84"/>
      <c r="AO3292" s="84"/>
      <c r="AP3292" s="84"/>
      <c r="AQ3292" s="84"/>
    </row>
    <row r="3293" ht="15.0" customHeight="1">
      <c r="A3293" s="93">
        <v>3290.0</v>
      </c>
      <c r="B3293" s="94" t="s">
        <v>7016</v>
      </c>
      <c r="C3293" s="93" t="s">
        <v>141</v>
      </c>
      <c r="D3293" s="93" t="s">
        <v>7017</v>
      </c>
      <c r="E3293" s="95">
        <v>41.25</v>
      </c>
      <c r="F3293" s="93" t="s">
        <v>85</v>
      </c>
      <c r="G3293" s="93" t="s">
        <v>606</v>
      </c>
      <c r="H3293" s="96">
        <v>1514470.94</v>
      </c>
      <c r="I3293" s="93">
        <v>1.0</v>
      </c>
      <c r="J3293" s="97">
        <v>2.8</v>
      </c>
      <c r="K3293" s="94">
        <v>2023.0</v>
      </c>
      <c r="L3293" s="93" t="s">
        <v>630</v>
      </c>
      <c r="M3293" s="93">
        <v>2023.0</v>
      </c>
      <c r="N3293" s="93" t="s">
        <v>145</v>
      </c>
      <c r="O3293" s="65" t="str">
        <f t="shared" si="1"/>
        <v>378497820001</v>
      </c>
      <c r="P3293" s="65">
        <f t="shared" si="2"/>
        <v>4</v>
      </c>
      <c r="Q3293" s="65">
        <f t="shared" si="3"/>
        <v>8</v>
      </c>
      <c r="R3293" s="65" t="str">
        <f t="shared" si="12"/>
        <v>37.849.782/0001-48</v>
      </c>
      <c r="S3293" s="84"/>
      <c r="T3293" s="84" t="str">
        <f t="shared" si="10"/>
        <v/>
      </c>
      <c r="U3293" s="84" t="str">
        <f t="shared" si="11"/>
        <v/>
      </c>
      <c r="V3293" s="65" t="str">
        <f t="shared" si="5"/>
        <v/>
      </c>
      <c r="W3293" s="84"/>
      <c r="X3293" s="84"/>
      <c r="Y3293" s="85"/>
      <c r="Z3293" s="85"/>
      <c r="AA3293" s="65" t="str">
        <f t="shared" si="6"/>
        <v/>
      </c>
      <c r="AB3293" s="65" t="str">
        <f t="shared" si="7"/>
        <v/>
      </c>
      <c r="AC3293" s="86"/>
      <c r="AD3293" s="87" t="str">
        <f t="shared" si="8"/>
        <v/>
      </c>
      <c r="AE3293" s="84"/>
      <c r="AF3293" s="86">
        <f>IF(AC3293&gt;0,AC3293,'⚙️ Config'!$B$10)</f>
        <v>0.0075</v>
      </c>
      <c r="AG3293" s="88">
        <f t="shared" si="9"/>
        <v>11358.53205</v>
      </c>
      <c r="AH3293" s="88">
        <f>AG3293*'⚙️ Config'!$B$11</f>
        <v>56792.66025</v>
      </c>
      <c r="AI3293" s="88">
        <f>AH3293*'⚙️ Config'!$B$12</f>
        <v>17037.79808</v>
      </c>
      <c r="AJ3293" s="64"/>
      <c r="AK3293" s="84"/>
      <c r="AL3293" s="84"/>
      <c r="AM3293" s="84"/>
      <c r="AN3293" s="84"/>
      <c r="AO3293" s="84"/>
      <c r="AP3293" s="84"/>
      <c r="AQ3293" s="84"/>
    </row>
    <row r="3294" ht="15.0" customHeight="1">
      <c r="A3294" s="93">
        <v>3291.0</v>
      </c>
      <c r="B3294" s="94" t="s">
        <v>7018</v>
      </c>
      <c r="C3294" s="93" t="s">
        <v>141</v>
      </c>
      <c r="D3294" s="93" t="s">
        <v>7019</v>
      </c>
      <c r="E3294" s="95">
        <v>37.11</v>
      </c>
      <c r="F3294" s="93" t="s">
        <v>85</v>
      </c>
      <c r="G3294" s="93" t="s">
        <v>606</v>
      </c>
      <c r="H3294" s="96">
        <v>1512446.66</v>
      </c>
      <c r="I3294" s="93">
        <v>1.0</v>
      </c>
      <c r="J3294" s="97">
        <v>3.6</v>
      </c>
      <c r="K3294" s="94">
        <v>2022.0</v>
      </c>
      <c r="L3294" s="93" t="s">
        <v>202</v>
      </c>
      <c r="M3294" s="93">
        <v>2022.0</v>
      </c>
      <c r="N3294" s="93" t="s">
        <v>161</v>
      </c>
      <c r="O3294" s="65" t="str">
        <f t="shared" si="1"/>
        <v>113547260001</v>
      </c>
      <c r="P3294" s="65">
        <f t="shared" si="2"/>
        <v>4</v>
      </c>
      <c r="Q3294" s="65">
        <f t="shared" si="3"/>
        <v>9</v>
      </c>
      <c r="R3294" s="65" t="str">
        <f t="shared" si="12"/>
        <v>11.354.726/0001-49</v>
      </c>
      <c r="S3294" s="84"/>
      <c r="T3294" s="84" t="str">
        <f t="shared" si="10"/>
        <v/>
      </c>
      <c r="U3294" s="84" t="str">
        <f t="shared" si="11"/>
        <v/>
      </c>
      <c r="V3294" s="65" t="str">
        <f t="shared" si="5"/>
        <v/>
      </c>
      <c r="W3294" s="84"/>
      <c r="X3294" s="84"/>
      <c r="Y3294" s="85"/>
      <c r="Z3294" s="85"/>
      <c r="AA3294" s="65" t="str">
        <f t="shared" si="6"/>
        <v/>
      </c>
      <c r="AB3294" s="65" t="str">
        <f t="shared" si="7"/>
        <v/>
      </c>
      <c r="AC3294" s="86"/>
      <c r="AD3294" s="87" t="str">
        <f t="shared" si="8"/>
        <v/>
      </c>
      <c r="AE3294" s="84"/>
      <c r="AF3294" s="86">
        <f>IF(AC3294&gt;0,AC3294,'⚙️ Config'!$B$10)</f>
        <v>0.0075</v>
      </c>
      <c r="AG3294" s="88">
        <f t="shared" si="9"/>
        <v>11343.34995</v>
      </c>
      <c r="AH3294" s="88">
        <f>AG3294*'⚙️ Config'!$B$11</f>
        <v>56716.74975</v>
      </c>
      <c r="AI3294" s="88">
        <f>AH3294*'⚙️ Config'!$B$12</f>
        <v>17015.02493</v>
      </c>
      <c r="AJ3294" s="64"/>
      <c r="AK3294" s="84"/>
      <c r="AL3294" s="84"/>
      <c r="AM3294" s="84"/>
      <c r="AN3294" s="84"/>
      <c r="AO3294" s="84"/>
      <c r="AP3294" s="84"/>
      <c r="AQ3294" s="84"/>
    </row>
    <row r="3295" ht="15.0" customHeight="1">
      <c r="A3295" s="93">
        <v>3292.0</v>
      </c>
      <c r="B3295" s="94" t="s">
        <v>7020</v>
      </c>
      <c r="C3295" s="93" t="s">
        <v>141</v>
      </c>
      <c r="D3295" s="93" t="s">
        <v>7021</v>
      </c>
      <c r="E3295" s="95">
        <v>36.71</v>
      </c>
      <c r="F3295" s="93" t="s">
        <v>85</v>
      </c>
      <c r="G3295" s="93" t="s">
        <v>606</v>
      </c>
      <c r="H3295" s="96">
        <v>1510733.72</v>
      </c>
      <c r="I3295" s="93">
        <v>1.0</v>
      </c>
      <c r="J3295" s="97">
        <v>3.7</v>
      </c>
      <c r="K3295" s="94">
        <v>2022.0</v>
      </c>
      <c r="L3295" s="93" t="s">
        <v>630</v>
      </c>
      <c r="M3295" s="93">
        <v>2022.0</v>
      </c>
      <c r="N3295" s="93" t="s">
        <v>161</v>
      </c>
      <c r="O3295" s="65" t="str">
        <f t="shared" si="1"/>
        <v>046226040001</v>
      </c>
      <c r="P3295" s="65">
        <f t="shared" si="2"/>
        <v>2</v>
      </c>
      <c r="Q3295" s="65">
        <f t="shared" si="3"/>
        <v>0</v>
      </c>
      <c r="R3295" s="65" t="str">
        <f t="shared" si="12"/>
        <v>04.622.604/0001-20</v>
      </c>
      <c r="S3295" s="84"/>
      <c r="T3295" s="84" t="str">
        <f t="shared" si="10"/>
        <v/>
      </c>
      <c r="U3295" s="84" t="str">
        <f t="shared" si="11"/>
        <v/>
      </c>
      <c r="V3295" s="65" t="str">
        <f t="shared" si="5"/>
        <v/>
      </c>
      <c r="W3295" s="84"/>
      <c r="X3295" s="84"/>
      <c r="Y3295" s="85"/>
      <c r="Z3295" s="85"/>
      <c r="AA3295" s="65" t="str">
        <f t="shared" si="6"/>
        <v/>
      </c>
      <c r="AB3295" s="65" t="str">
        <f t="shared" si="7"/>
        <v/>
      </c>
      <c r="AC3295" s="86"/>
      <c r="AD3295" s="87" t="str">
        <f t="shared" si="8"/>
        <v/>
      </c>
      <c r="AE3295" s="84"/>
      <c r="AF3295" s="86">
        <f>IF(AC3295&gt;0,AC3295,'⚙️ Config'!$B$10)</f>
        <v>0.0075</v>
      </c>
      <c r="AG3295" s="88">
        <f t="shared" si="9"/>
        <v>11330.5029</v>
      </c>
      <c r="AH3295" s="88">
        <f>AG3295*'⚙️ Config'!$B$11</f>
        <v>56652.5145</v>
      </c>
      <c r="AI3295" s="88">
        <f>AH3295*'⚙️ Config'!$B$12</f>
        <v>16995.75435</v>
      </c>
      <c r="AJ3295" s="64"/>
      <c r="AK3295" s="84"/>
      <c r="AL3295" s="84"/>
      <c r="AM3295" s="84"/>
      <c r="AN3295" s="84"/>
      <c r="AO3295" s="84"/>
      <c r="AP3295" s="84"/>
      <c r="AQ3295" s="84"/>
    </row>
    <row r="3296" ht="15.0" customHeight="1">
      <c r="A3296" s="93">
        <v>3293.0</v>
      </c>
      <c r="B3296" s="94" t="s">
        <v>7022</v>
      </c>
      <c r="C3296" s="93" t="s">
        <v>141</v>
      </c>
      <c r="D3296" s="93" t="s">
        <v>7023</v>
      </c>
      <c r="E3296" s="95">
        <v>36.32</v>
      </c>
      <c r="F3296" s="93" t="s">
        <v>85</v>
      </c>
      <c r="G3296" s="93" t="s">
        <v>606</v>
      </c>
      <c r="H3296" s="96">
        <v>1510324.74</v>
      </c>
      <c r="I3296" s="93">
        <v>1.0</v>
      </c>
      <c r="J3296" s="97">
        <v>3.8</v>
      </c>
      <c r="K3296" s="94">
        <v>2022.0</v>
      </c>
      <c r="L3296" s="93" t="s">
        <v>448</v>
      </c>
      <c r="M3296" s="93">
        <v>2022.0</v>
      </c>
      <c r="N3296" s="93" t="s">
        <v>161</v>
      </c>
      <c r="O3296" s="65" t="str">
        <f t="shared" si="1"/>
        <v>321843180001</v>
      </c>
      <c r="P3296" s="65">
        <f t="shared" si="2"/>
        <v>6</v>
      </c>
      <c r="Q3296" s="65">
        <f t="shared" si="3"/>
        <v>6</v>
      </c>
      <c r="R3296" s="65" t="str">
        <f t="shared" si="12"/>
        <v>32.184.318/0001-66</v>
      </c>
      <c r="S3296" s="84"/>
      <c r="T3296" s="84" t="str">
        <f t="shared" si="10"/>
        <v/>
      </c>
      <c r="U3296" s="84" t="str">
        <f t="shared" si="11"/>
        <v/>
      </c>
      <c r="V3296" s="65" t="str">
        <f t="shared" si="5"/>
        <v/>
      </c>
      <c r="W3296" s="84"/>
      <c r="X3296" s="84"/>
      <c r="Y3296" s="85"/>
      <c r="Z3296" s="85"/>
      <c r="AA3296" s="65" t="str">
        <f t="shared" si="6"/>
        <v/>
      </c>
      <c r="AB3296" s="65" t="str">
        <f t="shared" si="7"/>
        <v/>
      </c>
      <c r="AC3296" s="86"/>
      <c r="AD3296" s="87" t="str">
        <f t="shared" si="8"/>
        <v/>
      </c>
      <c r="AE3296" s="84"/>
      <c r="AF3296" s="86">
        <f>IF(AC3296&gt;0,AC3296,'⚙️ Config'!$B$10)</f>
        <v>0.0075</v>
      </c>
      <c r="AG3296" s="88">
        <f t="shared" si="9"/>
        <v>11327.43555</v>
      </c>
      <c r="AH3296" s="88">
        <f>AG3296*'⚙️ Config'!$B$11</f>
        <v>56637.17775</v>
      </c>
      <c r="AI3296" s="88">
        <f>AH3296*'⚙️ Config'!$B$12</f>
        <v>16991.15333</v>
      </c>
      <c r="AJ3296" s="64"/>
      <c r="AK3296" s="84"/>
      <c r="AL3296" s="84"/>
      <c r="AM3296" s="84"/>
      <c r="AN3296" s="84"/>
      <c r="AO3296" s="84"/>
      <c r="AP3296" s="84"/>
      <c r="AQ3296" s="84"/>
    </row>
    <row r="3297" ht="15.0" customHeight="1">
      <c r="A3297" s="93">
        <v>3294.0</v>
      </c>
      <c r="B3297" s="94" t="s">
        <v>7024</v>
      </c>
      <c r="C3297" s="93" t="s">
        <v>141</v>
      </c>
      <c r="D3297" s="93" t="s">
        <v>7025</v>
      </c>
      <c r="E3297" s="95">
        <v>39.48</v>
      </c>
      <c r="F3297" s="93" t="s">
        <v>85</v>
      </c>
      <c r="G3297" s="93" t="s">
        <v>606</v>
      </c>
      <c r="H3297" s="96">
        <v>1508536.32</v>
      </c>
      <c r="I3297" s="93">
        <v>1.0</v>
      </c>
      <c r="J3297" s="97">
        <v>3.1</v>
      </c>
      <c r="K3297" s="94">
        <v>2023.0</v>
      </c>
      <c r="L3297" s="93" t="s">
        <v>630</v>
      </c>
      <c r="M3297" s="93">
        <v>2023.0</v>
      </c>
      <c r="N3297" s="93" t="s">
        <v>161</v>
      </c>
      <c r="O3297" s="65" t="str">
        <f t="shared" si="1"/>
        <v>181271300001</v>
      </c>
      <c r="P3297" s="65">
        <f t="shared" si="2"/>
        <v>5</v>
      </c>
      <c r="Q3297" s="65">
        <f t="shared" si="3"/>
        <v>5</v>
      </c>
      <c r="R3297" s="65" t="str">
        <f t="shared" si="12"/>
        <v>18.127.130/0001-55</v>
      </c>
      <c r="S3297" s="84"/>
      <c r="T3297" s="84" t="str">
        <f t="shared" si="10"/>
        <v/>
      </c>
      <c r="U3297" s="84" t="str">
        <f t="shared" si="11"/>
        <v/>
      </c>
      <c r="V3297" s="65" t="str">
        <f t="shared" si="5"/>
        <v/>
      </c>
      <c r="W3297" s="84"/>
      <c r="X3297" s="84"/>
      <c r="Y3297" s="85"/>
      <c r="Z3297" s="85"/>
      <c r="AA3297" s="65" t="str">
        <f t="shared" si="6"/>
        <v/>
      </c>
      <c r="AB3297" s="65" t="str">
        <f t="shared" si="7"/>
        <v/>
      </c>
      <c r="AC3297" s="86"/>
      <c r="AD3297" s="87" t="str">
        <f t="shared" si="8"/>
        <v/>
      </c>
      <c r="AE3297" s="84"/>
      <c r="AF3297" s="86">
        <f>IF(AC3297&gt;0,AC3297,'⚙️ Config'!$B$10)</f>
        <v>0.0075</v>
      </c>
      <c r="AG3297" s="88">
        <f t="shared" si="9"/>
        <v>11314.0224</v>
      </c>
      <c r="AH3297" s="88">
        <f>AG3297*'⚙️ Config'!$B$11</f>
        <v>56570.112</v>
      </c>
      <c r="AI3297" s="88">
        <f>AH3297*'⚙️ Config'!$B$12</f>
        <v>16971.0336</v>
      </c>
      <c r="AJ3297" s="64"/>
      <c r="AK3297" s="84"/>
      <c r="AL3297" s="84"/>
      <c r="AM3297" s="84"/>
      <c r="AN3297" s="84"/>
      <c r="AO3297" s="84"/>
      <c r="AP3297" s="84"/>
      <c r="AQ3297" s="84"/>
    </row>
    <row r="3298" ht="15.0" customHeight="1">
      <c r="A3298" s="93">
        <v>3295.0</v>
      </c>
      <c r="B3298" s="94" t="s">
        <v>7026</v>
      </c>
      <c r="C3298" s="93" t="s">
        <v>141</v>
      </c>
      <c r="D3298" s="93" t="s">
        <v>7027</v>
      </c>
      <c r="E3298" s="95">
        <v>35.6</v>
      </c>
      <c r="F3298" s="93" t="s">
        <v>85</v>
      </c>
      <c r="G3298" s="93" t="s">
        <v>606</v>
      </c>
      <c r="H3298" s="96">
        <v>1508451.1</v>
      </c>
      <c r="I3298" s="93">
        <v>1.0</v>
      </c>
      <c r="J3298" s="97">
        <v>4.0</v>
      </c>
      <c r="K3298" s="94">
        <v>2022.0</v>
      </c>
      <c r="L3298" s="93" t="s">
        <v>202</v>
      </c>
      <c r="M3298" s="93">
        <v>2022.0</v>
      </c>
      <c r="N3298" s="93" t="s">
        <v>145</v>
      </c>
      <c r="O3298" s="65" t="str">
        <f t="shared" si="1"/>
        <v>052529910001</v>
      </c>
      <c r="P3298" s="65">
        <f t="shared" si="2"/>
        <v>1</v>
      </c>
      <c r="Q3298" s="65">
        <f t="shared" si="3"/>
        <v>3</v>
      </c>
      <c r="R3298" s="65" t="str">
        <f t="shared" si="12"/>
        <v>05.252.991/0001-13</v>
      </c>
      <c r="S3298" s="84"/>
      <c r="T3298" s="84" t="str">
        <f t="shared" si="10"/>
        <v/>
      </c>
      <c r="U3298" s="84" t="str">
        <f t="shared" si="11"/>
        <v/>
      </c>
      <c r="V3298" s="65" t="str">
        <f t="shared" si="5"/>
        <v/>
      </c>
      <c r="W3298" s="84"/>
      <c r="X3298" s="84"/>
      <c r="Y3298" s="85"/>
      <c r="Z3298" s="85"/>
      <c r="AA3298" s="65" t="str">
        <f t="shared" si="6"/>
        <v/>
      </c>
      <c r="AB3298" s="65" t="str">
        <f t="shared" si="7"/>
        <v/>
      </c>
      <c r="AC3298" s="86"/>
      <c r="AD3298" s="87" t="str">
        <f t="shared" si="8"/>
        <v/>
      </c>
      <c r="AE3298" s="84"/>
      <c r="AF3298" s="86">
        <f>IF(AC3298&gt;0,AC3298,'⚙️ Config'!$B$10)</f>
        <v>0.0075</v>
      </c>
      <c r="AG3298" s="88">
        <f t="shared" si="9"/>
        <v>11313.38325</v>
      </c>
      <c r="AH3298" s="88">
        <f>AG3298*'⚙️ Config'!$B$11</f>
        <v>56566.91625</v>
      </c>
      <c r="AI3298" s="88">
        <f>AH3298*'⚙️ Config'!$B$12</f>
        <v>16970.07488</v>
      </c>
      <c r="AJ3298" s="64"/>
      <c r="AK3298" s="84"/>
      <c r="AL3298" s="84"/>
      <c r="AM3298" s="84"/>
      <c r="AN3298" s="84"/>
      <c r="AO3298" s="84"/>
      <c r="AP3298" s="84"/>
      <c r="AQ3298" s="84"/>
    </row>
    <row r="3299" ht="15.0" customHeight="1">
      <c r="A3299" s="93">
        <v>3296.0</v>
      </c>
      <c r="B3299" s="94" t="s">
        <v>7028</v>
      </c>
      <c r="C3299" s="93" t="s">
        <v>141</v>
      </c>
      <c r="D3299" s="93" t="s">
        <v>7029</v>
      </c>
      <c r="E3299" s="95">
        <v>38.96</v>
      </c>
      <c r="F3299" s="93" t="s">
        <v>85</v>
      </c>
      <c r="G3299" s="93" t="s">
        <v>606</v>
      </c>
      <c r="H3299" s="96">
        <v>1507337.49</v>
      </c>
      <c r="I3299" s="93">
        <v>1.0</v>
      </c>
      <c r="J3299" s="97">
        <v>3.2</v>
      </c>
      <c r="K3299" s="94">
        <v>2022.0</v>
      </c>
      <c r="L3299" s="93" t="s">
        <v>3739</v>
      </c>
      <c r="M3299" s="93">
        <v>2022.0</v>
      </c>
      <c r="N3299" s="93" t="s">
        <v>145</v>
      </c>
      <c r="O3299" s="65" t="str">
        <f t="shared" si="1"/>
        <v>604665880001</v>
      </c>
      <c r="P3299" s="65">
        <f t="shared" si="2"/>
        <v>0</v>
      </c>
      <c r="Q3299" s="65">
        <f t="shared" si="3"/>
        <v>3</v>
      </c>
      <c r="R3299" s="65" t="str">
        <f t="shared" si="12"/>
        <v>60.466.588/0001-03</v>
      </c>
      <c r="S3299" s="84"/>
      <c r="T3299" s="84" t="str">
        <f t="shared" si="10"/>
        <v/>
      </c>
      <c r="U3299" s="84" t="str">
        <f t="shared" si="11"/>
        <v/>
      </c>
      <c r="V3299" s="65" t="str">
        <f t="shared" si="5"/>
        <v/>
      </c>
      <c r="W3299" s="84"/>
      <c r="X3299" s="84"/>
      <c r="Y3299" s="85"/>
      <c r="Z3299" s="85"/>
      <c r="AA3299" s="65" t="str">
        <f t="shared" si="6"/>
        <v/>
      </c>
      <c r="AB3299" s="65" t="str">
        <f t="shared" si="7"/>
        <v/>
      </c>
      <c r="AC3299" s="86"/>
      <c r="AD3299" s="87" t="str">
        <f t="shared" si="8"/>
        <v/>
      </c>
      <c r="AE3299" s="84"/>
      <c r="AF3299" s="86">
        <f>IF(AC3299&gt;0,AC3299,'⚙️ Config'!$B$10)</f>
        <v>0.0075</v>
      </c>
      <c r="AG3299" s="88">
        <f t="shared" si="9"/>
        <v>11305.03118</v>
      </c>
      <c r="AH3299" s="88">
        <f>AG3299*'⚙️ Config'!$B$11</f>
        <v>56525.15588</v>
      </c>
      <c r="AI3299" s="88">
        <f>AH3299*'⚙️ Config'!$B$12</f>
        <v>16957.54676</v>
      </c>
      <c r="AJ3299" s="64"/>
      <c r="AK3299" s="84"/>
      <c r="AL3299" s="84"/>
      <c r="AM3299" s="84"/>
      <c r="AN3299" s="84"/>
      <c r="AO3299" s="84"/>
      <c r="AP3299" s="84"/>
      <c r="AQ3299" s="84"/>
    </row>
    <row r="3300" ht="15.0" customHeight="1">
      <c r="A3300" s="93">
        <v>3297.0</v>
      </c>
      <c r="B3300" s="94" t="s">
        <v>7030</v>
      </c>
      <c r="C3300" s="93" t="s">
        <v>141</v>
      </c>
      <c r="D3300" s="93" t="s">
        <v>7031</v>
      </c>
      <c r="E3300" s="95">
        <v>71.83</v>
      </c>
      <c r="F3300" s="93" t="s">
        <v>85</v>
      </c>
      <c r="G3300" s="93" t="s">
        <v>606</v>
      </c>
      <c r="H3300" s="96">
        <v>1506411.63</v>
      </c>
      <c r="I3300" s="93">
        <v>1.0</v>
      </c>
      <c r="J3300" s="97">
        <v>2.3</v>
      </c>
      <c r="K3300" s="94">
        <v>2025.0</v>
      </c>
      <c r="L3300" s="93" t="s">
        <v>7032</v>
      </c>
      <c r="M3300" s="93">
        <v>2023.0</v>
      </c>
      <c r="N3300" s="93" t="s">
        <v>208</v>
      </c>
      <c r="O3300" s="65" t="str">
        <f t="shared" si="1"/>
        <v>096334530001</v>
      </c>
      <c r="P3300" s="65">
        <f t="shared" si="2"/>
        <v>2</v>
      </c>
      <c r="Q3300" s="65">
        <f t="shared" si="3"/>
        <v>0</v>
      </c>
      <c r="R3300" s="65" t="str">
        <f t="shared" si="12"/>
        <v>09.633.453/0001-20</v>
      </c>
      <c r="S3300" s="84"/>
      <c r="T3300" s="84" t="str">
        <f t="shared" si="10"/>
        <v/>
      </c>
      <c r="U3300" s="84" t="str">
        <f t="shared" si="11"/>
        <v/>
      </c>
      <c r="V3300" s="65" t="str">
        <f t="shared" si="5"/>
        <v/>
      </c>
      <c r="W3300" s="84"/>
      <c r="X3300" s="84"/>
      <c r="Y3300" s="85"/>
      <c r="Z3300" s="85"/>
      <c r="AA3300" s="65" t="str">
        <f t="shared" si="6"/>
        <v/>
      </c>
      <c r="AB3300" s="65" t="str">
        <f t="shared" si="7"/>
        <v/>
      </c>
      <c r="AC3300" s="86"/>
      <c r="AD3300" s="87" t="str">
        <f t="shared" si="8"/>
        <v/>
      </c>
      <c r="AE3300" s="84"/>
      <c r="AF3300" s="86">
        <f>IF(AC3300&gt;0,AC3300,'⚙️ Config'!$B$10)</f>
        <v>0.0075</v>
      </c>
      <c r="AG3300" s="88">
        <f t="shared" si="9"/>
        <v>11298.08723</v>
      </c>
      <c r="AH3300" s="88">
        <f>AG3300*'⚙️ Config'!$B$11</f>
        <v>56490.43613</v>
      </c>
      <c r="AI3300" s="88">
        <f>AH3300*'⚙️ Config'!$B$12</f>
        <v>16947.13084</v>
      </c>
      <c r="AJ3300" s="64"/>
      <c r="AK3300" s="84"/>
      <c r="AL3300" s="84"/>
      <c r="AM3300" s="84"/>
      <c r="AN3300" s="84"/>
      <c r="AO3300" s="84"/>
      <c r="AP3300" s="84"/>
      <c r="AQ3300" s="84"/>
    </row>
    <row r="3301" ht="15.0" customHeight="1">
      <c r="A3301" s="93">
        <v>3298.0</v>
      </c>
      <c r="B3301" s="94" t="s">
        <v>7033</v>
      </c>
      <c r="C3301" s="93" t="s">
        <v>141</v>
      </c>
      <c r="D3301" s="93" t="s">
        <v>7034</v>
      </c>
      <c r="E3301" s="95">
        <v>41.25</v>
      </c>
      <c r="F3301" s="93" t="s">
        <v>85</v>
      </c>
      <c r="G3301" s="93" t="s">
        <v>606</v>
      </c>
      <c r="H3301" s="96">
        <v>1501260.39</v>
      </c>
      <c r="I3301" s="93">
        <v>1.0</v>
      </c>
      <c r="J3301" s="97">
        <v>2.8</v>
      </c>
      <c r="K3301" s="94">
        <v>2023.0</v>
      </c>
      <c r="L3301" s="93" t="s">
        <v>630</v>
      </c>
      <c r="M3301" s="93">
        <v>2023.0</v>
      </c>
      <c r="N3301" s="93" t="s">
        <v>161</v>
      </c>
      <c r="O3301" s="65" t="str">
        <f t="shared" si="1"/>
        <v>265302400001</v>
      </c>
      <c r="P3301" s="65">
        <f t="shared" si="2"/>
        <v>9</v>
      </c>
      <c r="Q3301" s="65">
        <f t="shared" si="3"/>
        <v>1</v>
      </c>
      <c r="R3301" s="65" t="str">
        <f t="shared" si="12"/>
        <v>26.530.240/0001-91</v>
      </c>
      <c r="S3301" s="84"/>
      <c r="T3301" s="84" t="str">
        <f t="shared" si="10"/>
        <v/>
      </c>
      <c r="U3301" s="84" t="str">
        <f t="shared" si="11"/>
        <v/>
      </c>
      <c r="V3301" s="65" t="str">
        <f t="shared" si="5"/>
        <v/>
      </c>
      <c r="W3301" s="84"/>
      <c r="X3301" s="84"/>
      <c r="Y3301" s="85"/>
      <c r="Z3301" s="85"/>
      <c r="AA3301" s="65" t="str">
        <f t="shared" si="6"/>
        <v/>
      </c>
      <c r="AB3301" s="65" t="str">
        <f t="shared" si="7"/>
        <v/>
      </c>
      <c r="AC3301" s="86"/>
      <c r="AD3301" s="87" t="str">
        <f t="shared" si="8"/>
        <v/>
      </c>
      <c r="AE3301" s="84"/>
      <c r="AF3301" s="86">
        <f>IF(AC3301&gt;0,AC3301,'⚙️ Config'!$B$10)</f>
        <v>0.0075</v>
      </c>
      <c r="AG3301" s="88">
        <f t="shared" si="9"/>
        <v>11259.45293</v>
      </c>
      <c r="AH3301" s="88">
        <f>AG3301*'⚙️ Config'!$B$11</f>
        <v>56297.26463</v>
      </c>
      <c r="AI3301" s="88">
        <f>AH3301*'⚙️ Config'!$B$12</f>
        <v>16889.17939</v>
      </c>
      <c r="AJ3301" s="64"/>
      <c r="AK3301" s="84"/>
      <c r="AL3301" s="84"/>
      <c r="AM3301" s="84"/>
      <c r="AN3301" s="84"/>
      <c r="AO3301" s="84"/>
      <c r="AP3301" s="84"/>
      <c r="AQ3301" s="84"/>
    </row>
    <row r="3302" ht="15.0" customHeight="1">
      <c r="A3302" s="93">
        <v>3299.0</v>
      </c>
      <c r="B3302" s="94" t="s">
        <v>7035</v>
      </c>
      <c r="C3302" s="93" t="s">
        <v>141</v>
      </c>
      <c r="D3302" s="93" t="s">
        <v>7036</v>
      </c>
      <c r="E3302" s="95">
        <v>35.95</v>
      </c>
      <c r="F3302" s="93" t="s">
        <v>85</v>
      </c>
      <c r="G3302" s="93" t="s">
        <v>606</v>
      </c>
      <c r="H3302" s="96">
        <v>1501109.61</v>
      </c>
      <c r="I3302" s="93">
        <v>1.0</v>
      </c>
      <c r="J3302" s="97">
        <v>3.9</v>
      </c>
      <c r="K3302" s="94">
        <v>2022.0</v>
      </c>
      <c r="L3302" s="93" t="s">
        <v>630</v>
      </c>
      <c r="M3302" s="93">
        <v>2022.0</v>
      </c>
      <c r="N3302" s="93" t="s">
        <v>145</v>
      </c>
      <c r="O3302" s="65" t="str">
        <f t="shared" si="1"/>
        <v>069504680001</v>
      </c>
      <c r="P3302" s="65">
        <f t="shared" si="2"/>
        <v>2</v>
      </c>
      <c r="Q3302" s="65">
        <f t="shared" si="3"/>
        <v>3</v>
      </c>
      <c r="R3302" s="65" t="str">
        <f t="shared" si="12"/>
        <v>06.950.468/0001-23</v>
      </c>
      <c r="S3302" s="84"/>
      <c r="T3302" s="84" t="str">
        <f t="shared" si="10"/>
        <v/>
      </c>
      <c r="U3302" s="84" t="str">
        <f t="shared" si="11"/>
        <v/>
      </c>
      <c r="V3302" s="65" t="str">
        <f t="shared" si="5"/>
        <v/>
      </c>
      <c r="W3302" s="84"/>
      <c r="X3302" s="84"/>
      <c r="Y3302" s="85"/>
      <c r="Z3302" s="85"/>
      <c r="AA3302" s="65" t="str">
        <f t="shared" si="6"/>
        <v/>
      </c>
      <c r="AB3302" s="65" t="str">
        <f t="shared" si="7"/>
        <v/>
      </c>
      <c r="AC3302" s="86"/>
      <c r="AD3302" s="87" t="str">
        <f t="shared" si="8"/>
        <v/>
      </c>
      <c r="AE3302" s="84"/>
      <c r="AF3302" s="86">
        <f>IF(AC3302&gt;0,AC3302,'⚙️ Config'!$B$10)</f>
        <v>0.0075</v>
      </c>
      <c r="AG3302" s="88">
        <f t="shared" si="9"/>
        <v>11258.32208</v>
      </c>
      <c r="AH3302" s="88">
        <f>AG3302*'⚙️ Config'!$B$11</f>
        <v>56291.61038</v>
      </c>
      <c r="AI3302" s="88">
        <f>AH3302*'⚙️ Config'!$B$12</f>
        <v>16887.48311</v>
      </c>
      <c r="AJ3302" s="64"/>
      <c r="AK3302" s="84"/>
      <c r="AL3302" s="84"/>
      <c r="AM3302" s="84"/>
      <c r="AN3302" s="84"/>
      <c r="AO3302" s="84"/>
      <c r="AP3302" s="84"/>
      <c r="AQ3302" s="84"/>
    </row>
    <row r="3303" ht="15.0" customHeight="1">
      <c r="A3303" s="93">
        <v>3300.0</v>
      </c>
      <c r="B3303" s="94" t="s">
        <v>7037</v>
      </c>
      <c r="C3303" s="93" t="s">
        <v>141</v>
      </c>
      <c r="D3303" s="93" t="s">
        <v>7038</v>
      </c>
      <c r="E3303" s="95">
        <v>39.48</v>
      </c>
      <c r="F3303" s="93" t="s">
        <v>85</v>
      </c>
      <c r="G3303" s="93" t="s">
        <v>606</v>
      </c>
      <c r="H3303" s="96">
        <v>1500465.81</v>
      </c>
      <c r="I3303" s="93">
        <v>1.0</v>
      </c>
      <c r="J3303" s="97">
        <v>3.1</v>
      </c>
      <c r="K3303" s="94">
        <v>2023.0</v>
      </c>
      <c r="L3303" s="93" t="s">
        <v>630</v>
      </c>
      <c r="M3303" s="93">
        <v>2023.0</v>
      </c>
      <c r="N3303" s="93" t="s">
        <v>145</v>
      </c>
      <c r="O3303" s="65" t="str">
        <f t="shared" si="1"/>
        <v>235410510001</v>
      </c>
      <c r="P3303" s="65">
        <f t="shared" si="2"/>
        <v>2</v>
      </c>
      <c r="Q3303" s="65">
        <f t="shared" si="3"/>
        <v>6</v>
      </c>
      <c r="R3303" s="65" t="str">
        <f t="shared" si="12"/>
        <v>23.541.051/0001-26</v>
      </c>
      <c r="S3303" s="84"/>
      <c r="T3303" s="84" t="str">
        <f t="shared" si="10"/>
        <v/>
      </c>
      <c r="U3303" s="84" t="str">
        <f t="shared" si="11"/>
        <v/>
      </c>
      <c r="V3303" s="65" t="str">
        <f t="shared" si="5"/>
        <v/>
      </c>
      <c r="W3303" s="84"/>
      <c r="X3303" s="84"/>
      <c r="Y3303" s="85"/>
      <c r="Z3303" s="85"/>
      <c r="AA3303" s="65" t="str">
        <f t="shared" si="6"/>
        <v/>
      </c>
      <c r="AB3303" s="65" t="str">
        <f t="shared" si="7"/>
        <v/>
      </c>
      <c r="AC3303" s="86"/>
      <c r="AD3303" s="87" t="str">
        <f t="shared" si="8"/>
        <v/>
      </c>
      <c r="AE3303" s="84"/>
      <c r="AF3303" s="86">
        <f>IF(AC3303&gt;0,AC3303,'⚙️ Config'!$B$10)</f>
        <v>0.0075</v>
      </c>
      <c r="AG3303" s="88">
        <f t="shared" si="9"/>
        <v>11253.49358</v>
      </c>
      <c r="AH3303" s="88">
        <f>AG3303*'⚙️ Config'!$B$11</f>
        <v>56267.46788</v>
      </c>
      <c r="AI3303" s="88">
        <f>AH3303*'⚙️ Config'!$B$12</f>
        <v>16880.24036</v>
      </c>
      <c r="AJ3303" s="64"/>
      <c r="AK3303" s="84"/>
      <c r="AL3303" s="84"/>
      <c r="AM3303" s="84"/>
      <c r="AN3303" s="84"/>
      <c r="AO3303" s="84"/>
      <c r="AP3303" s="84"/>
      <c r="AQ3303" s="84"/>
    </row>
    <row r="3304" ht="15.0" customHeight="1">
      <c r="A3304" s="93">
        <v>3301.0</v>
      </c>
      <c r="B3304" s="94" t="s">
        <v>7039</v>
      </c>
      <c r="C3304" s="93" t="s">
        <v>141</v>
      </c>
      <c r="D3304" s="93" t="s">
        <v>7040</v>
      </c>
      <c r="E3304" s="95">
        <v>38.96</v>
      </c>
      <c r="F3304" s="93" t="s">
        <v>85</v>
      </c>
      <c r="G3304" s="93" t="s">
        <v>606</v>
      </c>
      <c r="H3304" s="96">
        <v>1499835.34</v>
      </c>
      <c r="I3304" s="93">
        <v>1.0</v>
      </c>
      <c r="J3304" s="97">
        <v>3.2</v>
      </c>
      <c r="K3304" s="94">
        <v>2023.0</v>
      </c>
      <c r="L3304" s="93" t="s">
        <v>295</v>
      </c>
      <c r="M3304" s="93">
        <v>2023.0</v>
      </c>
      <c r="N3304" s="93" t="s">
        <v>161</v>
      </c>
      <c r="O3304" s="65" t="str">
        <f t="shared" si="1"/>
        <v>074814910001</v>
      </c>
      <c r="P3304" s="65">
        <f t="shared" si="2"/>
        <v>8</v>
      </c>
      <c r="Q3304" s="65">
        <f t="shared" si="3"/>
        <v>9</v>
      </c>
      <c r="R3304" s="65" t="str">
        <f t="shared" si="12"/>
        <v>07.481.491/0001-89</v>
      </c>
      <c r="S3304" s="84"/>
      <c r="T3304" s="84" t="str">
        <f t="shared" si="10"/>
        <v/>
      </c>
      <c r="U3304" s="84" t="str">
        <f t="shared" si="11"/>
        <v/>
      </c>
      <c r="V3304" s="65" t="str">
        <f t="shared" si="5"/>
        <v/>
      </c>
      <c r="W3304" s="84"/>
      <c r="X3304" s="84"/>
      <c r="Y3304" s="85"/>
      <c r="Z3304" s="85"/>
      <c r="AA3304" s="65" t="str">
        <f t="shared" si="6"/>
        <v/>
      </c>
      <c r="AB3304" s="65" t="str">
        <f t="shared" si="7"/>
        <v/>
      </c>
      <c r="AC3304" s="86"/>
      <c r="AD3304" s="87" t="str">
        <f t="shared" si="8"/>
        <v/>
      </c>
      <c r="AE3304" s="84"/>
      <c r="AF3304" s="86">
        <f>IF(AC3304&gt;0,AC3304,'⚙️ Config'!$B$10)</f>
        <v>0.0075</v>
      </c>
      <c r="AG3304" s="88">
        <f t="shared" si="9"/>
        <v>11248.76505</v>
      </c>
      <c r="AH3304" s="88">
        <f>AG3304*'⚙️ Config'!$B$11</f>
        <v>56243.82525</v>
      </c>
      <c r="AI3304" s="88">
        <f>AH3304*'⚙️ Config'!$B$12</f>
        <v>16873.14758</v>
      </c>
      <c r="AJ3304" s="64"/>
      <c r="AK3304" s="84"/>
      <c r="AL3304" s="84"/>
      <c r="AM3304" s="84"/>
      <c r="AN3304" s="84"/>
      <c r="AO3304" s="84"/>
      <c r="AP3304" s="84"/>
      <c r="AQ3304" s="84"/>
    </row>
    <row r="3305" ht="15.0" customHeight="1">
      <c r="A3305" s="93">
        <v>3302.0</v>
      </c>
      <c r="B3305" s="94" t="s">
        <v>7041</v>
      </c>
      <c r="C3305" s="93" t="s">
        <v>141</v>
      </c>
      <c r="D3305" s="93" t="s">
        <v>7042</v>
      </c>
      <c r="E3305" s="95">
        <v>41.92</v>
      </c>
      <c r="F3305" s="93" t="s">
        <v>85</v>
      </c>
      <c r="G3305" s="93" t="s">
        <v>606</v>
      </c>
      <c r="H3305" s="96">
        <v>1499358.2</v>
      </c>
      <c r="I3305" s="93">
        <v>1.0</v>
      </c>
      <c r="J3305" s="97">
        <v>2.7</v>
      </c>
      <c r="K3305" s="94">
        <v>2023.0</v>
      </c>
      <c r="L3305" s="93" t="s">
        <v>351</v>
      </c>
      <c r="M3305" s="93">
        <v>2023.0</v>
      </c>
      <c r="N3305" s="93" t="s">
        <v>145</v>
      </c>
      <c r="O3305" s="65" t="str">
        <f t="shared" si="1"/>
        <v>021853560001</v>
      </c>
      <c r="P3305" s="65">
        <f t="shared" si="2"/>
        <v>7</v>
      </c>
      <c r="Q3305" s="65">
        <f t="shared" si="3"/>
        <v>2</v>
      </c>
      <c r="R3305" s="65" t="str">
        <f t="shared" si="12"/>
        <v>02.185.356/0001-72</v>
      </c>
      <c r="S3305" s="84"/>
      <c r="T3305" s="84" t="str">
        <f t="shared" si="10"/>
        <v/>
      </c>
      <c r="U3305" s="84" t="str">
        <f t="shared" si="11"/>
        <v/>
      </c>
      <c r="V3305" s="65" t="str">
        <f t="shared" si="5"/>
        <v/>
      </c>
      <c r="W3305" s="84"/>
      <c r="X3305" s="84"/>
      <c r="Y3305" s="85"/>
      <c r="Z3305" s="85"/>
      <c r="AA3305" s="65" t="str">
        <f t="shared" si="6"/>
        <v/>
      </c>
      <c r="AB3305" s="65" t="str">
        <f t="shared" si="7"/>
        <v/>
      </c>
      <c r="AC3305" s="86"/>
      <c r="AD3305" s="87" t="str">
        <f t="shared" si="8"/>
        <v/>
      </c>
      <c r="AE3305" s="84"/>
      <c r="AF3305" s="86">
        <f>IF(AC3305&gt;0,AC3305,'⚙️ Config'!$B$10)</f>
        <v>0.0075</v>
      </c>
      <c r="AG3305" s="88">
        <f t="shared" si="9"/>
        <v>11245.1865</v>
      </c>
      <c r="AH3305" s="88">
        <f>AG3305*'⚙️ Config'!$B$11</f>
        <v>56225.9325</v>
      </c>
      <c r="AI3305" s="88">
        <f>AH3305*'⚙️ Config'!$B$12</f>
        <v>16867.77975</v>
      </c>
      <c r="AJ3305" s="64"/>
      <c r="AK3305" s="84"/>
      <c r="AL3305" s="84"/>
      <c r="AM3305" s="84"/>
      <c r="AN3305" s="84"/>
      <c r="AO3305" s="84"/>
      <c r="AP3305" s="84"/>
      <c r="AQ3305" s="84"/>
    </row>
    <row r="3306" ht="15.0" customHeight="1">
      <c r="A3306" s="93">
        <v>3303.0</v>
      </c>
      <c r="B3306" s="94" t="s">
        <v>7043</v>
      </c>
      <c r="C3306" s="93" t="s">
        <v>154</v>
      </c>
      <c r="D3306" s="93" t="s">
        <v>7044</v>
      </c>
      <c r="E3306" s="95">
        <v>41.25</v>
      </c>
      <c r="F3306" s="93" t="s">
        <v>85</v>
      </c>
      <c r="G3306" s="93" t="s">
        <v>606</v>
      </c>
      <c r="H3306" s="96">
        <v>1499220.45</v>
      </c>
      <c r="I3306" s="93">
        <v>1.0</v>
      </c>
      <c r="J3306" s="97">
        <v>2.8</v>
      </c>
      <c r="K3306" s="94">
        <v>2023.0</v>
      </c>
      <c r="L3306" s="93" t="s">
        <v>630</v>
      </c>
      <c r="M3306" s="93">
        <v>2023.0</v>
      </c>
      <c r="N3306" s="93" t="s">
        <v>161</v>
      </c>
      <c r="O3306" s="65" t="str">
        <f t="shared" si="1"/>
        <v>120459920001</v>
      </c>
      <c r="P3306" s="65">
        <f t="shared" si="2"/>
        <v>5</v>
      </c>
      <c r="Q3306" s="65">
        <f t="shared" si="3"/>
        <v>2</v>
      </c>
      <c r="R3306" s="65" t="str">
        <f t="shared" si="12"/>
        <v>12.045.992/0001-52</v>
      </c>
      <c r="S3306" s="84"/>
      <c r="T3306" s="84" t="str">
        <f t="shared" si="10"/>
        <v/>
      </c>
      <c r="U3306" s="84" t="str">
        <f t="shared" si="11"/>
        <v/>
      </c>
      <c r="V3306" s="65" t="str">
        <f t="shared" si="5"/>
        <v/>
      </c>
      <c r="W3306" s="84"/>
      <c r="X3306" s="84"/>
      <c r="Y3306" s="85"/>
      <c r="Z3306" s="85"/>
      <c r="AA3306" s="65" t="str">
        <f t="shared" si="6"/>
        <v/>
      </c>
      <c r="AB3306" s="65" t="str">
        <f t="shared" si="7"/>
        <v/>
      </c>
      <c r="AC3306" s="86"/>
      <c r="AD3306" s="87" t="str">
        <f t="shared" si="8"/>
        <v/>
      </c>
      <c r="AE3306" s="84"/>
      <c r="AF3306" s="86">
        <f>IF(AC3306&gt;0,AC3306,'⚙️ Config'!$B$10)</f>
        <v>0.0075</v>
      </c>
      <c r="AG3306" s="88">
        <f t="shared" si="9"/>
        <v>11244.15338</v>
      </c>
      <c r="AH3306" s="88">
        <f>AG3306*'⚙️ Config'!$B$11</f>
        <v>56220.76688</v>
      </c>
      <c r="AI3306" s="88">
        <f>AH3306*'⚙️ Config'!$B$12</f>
        <v>16866.23006</v>
      </c>
      <c r="AJ3306" s="64"/>
      <c r="AK3306" s="84"/>
      <c r="AL3306" s="84"/>
      <c r="AM3306" s="84"/>
      <c r="AN3306" s="84"/>
      <c r="AO3306" s="84"/>
      <c r="AP3306" s="84"/>
      <c r="AQ3306" s="84"/>
    </row>
    <row r="3307" ht="15.0" customHeight="1">
      <c r="A3307" s="93">
        <v>3304.0</v>
      </c>
      <c r="B3307" s="94" t="s">
        <v>7045</v>
      </c>
      <c r="C3307" s="93" t="s">
        <v>141</v>
      </c>
      <c r="D3307" s="93" t="s">
        <v>7046</v>
      </c>
      <c r="E3307" s="95">
        <v>37.11</v>
      </c>
      <c r="F3307" s="93" t="s">
        <v>85</v>
      </c>
      <c r="G3307" s="93" t="s">
        <v>606</v>
      </c>
      <c r="H3307" s="96">
        <v>1498854.5</v>
      </c>
      <c r="I3307" s="93">
        <v>1.0</v>
      </c>
      <c r="J3307" s="97">
        <v>3.6</v>
      </c>
      <c r="K3307" s="94">
        <v>2022.0</v>
      </c>
      <c r="L3307" s="93" t="s">
        <v>202</v>
      </c>
      <c r="M3307" s="93">
        <v>2022.0</v>
      </c>
      <c r="N3307" s="93" t="s">
        <v>161</v>
      </c>
      <c r="O3307" s="65" t="str">
        <f t="shared" si="1"/>
        <v>116207250001</v>
      </c>
      <c r="P3307" s="65">
        <f t="shared" si="2"/>
        <v>0</v>
      </c>
      <c r="Q3307" s="65">
        <f t="shared" si="3"/>
        <v>7</v>
      </c>
      <c r="R3307" s="65" t="str">
        <f t="shared" si="12"/>
        <v>11.620.725/0001-07</v>
      </c>
      <c r="S3307" s="84"/>
      <c r="T3307" s="84" t="str">
        <f t="shared" si="10"/>
        <v/>
      </c>
      <c r="U3307" s="84" t="str">
        <f t="shared" si="11"/>
        <v/>
      </c>
      <c r="V3307" s="65" t="str">
        <f t="shared" si="5"/>
        <v/>
      </c>
      <c r="W3307" s="84"/>
      <c r="X3307" s="84"/>
      <c r="Y3307" s="85"/>
      <c r="Z3307" s="85"/>
      <c r="AA3307" s="65" t="str">
        <f t="shared" si="6"/>
        <v/>
      </c>
      <c r="AB3307" s="65" t="str">
        <f t="shared" si="7"/>
        <v/>
      </c>
      <c r="AC3307" s="86"/>
      <c r="AD3307" s="87" t="str">
        <f t="shared" si="8"/>
        <v/>
      </c>
      <c r="AE3307" s="84"/>
      <c r="AF3307" s="86">
        <f>IF(AC3307&gt;0,AC3307,'⚙️ Config'!$B$10)</f>
        <v>0.0075</v>
      </c>
      <c r="AG3307" s="88">
        <f t="shared" si="9"/>
        <v>11241.40875</v>
      </c>
      <c r="AH3307" s="88">
        <f>AG3307*'⚙️ Config'!$B$11</f>
        <v>56207.04375</v>
      </c>
      <c r="AI3307" s="88">
        <f>AH3307*'⚙️ Config'!$B$12</f>
        <v>16862.11313</v>
      </c>
      <c r="AJ3307" s="64"/>
      <c r="AK3307" s="84"/>
      <c r="AL3307" s="84"/>
      <c r="AM3307" s="84"/>
      <c r="AN3307" s="84"/>
      <c r="AO3307" s="84"/>
      <c r="AP3307" s="84"/>
      <c r="AQ3307" s="84"/>
    </row>
    <row r="3308" ht="15.0" customHeight="1">
      <c r="A3308" s="93">
        <v>3305.0</v>
      </c>
      <c r="B3308" s="94" t="s">
        <v>7047</v>
      </c>
      <c r="C3308" s="93" t="s">
        <v>141</v>
      </c>
      <c r="D3308" s="93" t="s">
        <v>7048</v>
      </c>
      <c r="E3308" s="95">
        <v>35.6</v>
      </c>
      <c r="F3308" s="93" t="s">
        <v>85</v>
      </c>
      <c r="G3308" s="93" t="s">
        <v>606</v>
      </c>
      <c r="H3308" s="96">
        <v>1498059.75</v>
      </c>
      <c r="I3308" s="93">
        <v>1.0</v>
      </c>
      <c r="J3308" s="97">
        <v>4.0</v>
      </c>
      <c r="K3308" s="94">
        <v>2022.0</v>
      </c>
      <c r="L3308" s="93" t="s">
        <v>202</v>
      </c>
      <c r="M3308" s="93">
        <v>2022.0</v>
      </c>
      <c r="N3308" s="93" t="s">
        <v>145</v>
      </c>
      <c r="O3308" s="65" t="str">
        <f t="shared" si="1"/>
        <v>046014010001</v>
      </c>
      <c r="P3308" s="65">
        <f t="shared" si="2"/>
        <v>5</v>
      </c>
      <c r="Q3308" s="65">
        <f t="shared" si="3"/>
        <v>8</v>
      </c>
      <c r="R3308" s="65" t="str">
        <f t="shared" si="12"/>
        <v>04.601.401/0001-58</v>
      </c>
      <c r="S3308" s="84"/>
      <c r="T3308" s="84" t="str">
        <f t="shared" si="10"/>
        <v/>
      </c>
      <c r="U3308" s="84" t="str">
        <f t="shared" si="11"/>
        <v/>
      </c>
      <c r="V3308" s="65" t="str">
        <f t="shared" si="5"/>
        <v/>
      </c>
      <c r="W3308" s="84"/>
      <c r="X3308" s="84"/>
      <c r="Y3308" s="85"/>
      <c r="Z3308" s="85"/>
      <c r="AA3308" s="65" t="str">
        <f t="shared" si="6"/>
        <v/>
      </c>
      <c r="AB3308" s="65" t="str">
        <f t="shared" si="7"/>
        <v/>
      </c>
      <c r="AC3308" s="86"/>
      <c r="AD3308" s="87" t="str">
        <f t="shared" si="8"/>
        <v/>
      </c>
      <c r="AE3308" s="84"/>
      <c r="AF3308" s="86">
        <f>IF(AC3308&gt;0,AC3308,'⚙️ Config'!$B$10)</f>
        <v>0.0075</v>
      </c>
      <c r="AG3308" s="88">
        <f t="shared" si="9"/>
        <v>11235.44813</v>
      </c>
      <c r="AH3308" s="88">
        <f>AG3308*'⚙️ Config'!$B$11</f>
        <v>56177.24063</v>
      </c>
      <c r="AI3308" s="88">
        <f>AH3308*'⚙️ Config'!$B$12</f>
        <v>16853.17219</v>
      </c>
      <c r="AJ3308" s="64"/>
      <c r="AK3308" s="84"/>
      <c r="AL3308" s="84"/>
      <c r="AM3308" s="84"/>
      <c r="AN3308" s="84"/>
      <c r="AO3308" s="84"/>
      <c r="AP3308" s="84"/>
      <c r="AQ3308" s="84"/>
    </row>
    <row r="3309" ht="15.0" customHeight="1">
      <c r="A3309" s="93">
        <v>3306.0</v>
      </c>
      <c r="B3309" s="94" t="s">
        <v>7049</v>
      </c>
      <c r="C3309" s="93" t="s">
        <v>141</v>
      </c>
      <c r="D3309" s="93" t="s">
        <v>7050</v>
      </c>
      <c r="E3309" s="95">
        <v>36.71</v>
      </c>
      <c r="F3309" s="93" t="s">
        <v>85</v>
      </c>
      <c r="G3309" s="93" t="s">
        <v>606</v>
      </c>
      <c r="H3309" s="96">
        <v>1497724.7</v>
      </c>
      <c r="I3309" s="93">
        <v>1.0</v>
      </c>
      <c r="J3309" s="97">
        <v>3.7</v>
      </c>
      <c r="K3309" s="94">
        <v>2022.0</v>
      </c>
      <c r="L3309" s="93" t="s">
        <v>630</v>
      </c>
      <c r="M3309" s="93">
        <v>2022.0</v>
      </c>
      <c r="N3309" s="93" t="s">
        <v>161</v>
      </c>
      <c r="O3309" s="65" t="str">
        <f t="shared" si="1"/>
        <v>673476900001</v>
      </c>
      <c r="P3309" s="65">
        <f t="shared" si="2"/>
        <v>2</v>
      </c>
      <c r="Q3309" s="65">
        <f t="shared" si="3"/>
        <v>0</v>
      </c>
      <c r="R3309" s="65" t="str">
        <f t="shared" si="12"/>
        <v>67.347.690/0001-20</v>
      </c>
      <c r="S3309" s="84"/>
      <c r="T3309" s="84" t="str">
        <f t="shared" si="10"/>
        <v/>
      </c>
      <c r="U3309" s="84" t="str">
        <f t="shared" si="11"/>
        <v/>
      </c>
      <c r="V3309" s="65" t="str">
        <f t="shared" si="5"/>
        <v/>
      </c>
      <c r="W3309" s="84"/>
      <c r="X3309" s="84"/>
      <c r="Y3309" s="85"/>
      <c r="Z3309" s="85"/>
      <c r="AA3309" s="65" t="str">
        <f t="shared" si="6"/>
        <v/>
      </c>
      <c r="AB3309" s="65" t="str">
        <f t="shared" si="7"/>
        <v/>
      </c>
      <c r="AC3309" s="86"/>
      <c r="AD3309" s="87" t="str">
        <f t="shared" si="8"/>
        <v/>
      </c>
      <c r="AE3309" s="84"/>
      <c r="AF3309" s="86">
        <f>IF(AC3309&gt;0,AC3309,'⚙️ Config'!$B$10)</f>
        <v>0.0075</v>
      </c>
      <c r="AG3309" s="88">
        <f t="shared" si="9"/>
        <v>11232.93525</v>
      </c>
      <c r="AH3309" s="88">
        <f>AG3309*'⚙️ Config'!$B$11</f>
        <v>56164.67625</v>
      </c>
      <c r="AI3309" s="88">
        <f>AH3309*'⚙️ Config'!$B$12</f>
        <v>16849.40288</v>
      </c>
      <c r="AJ3309" s="64"/>
      <c r="AK3309" s="84"/>
      <c r="AL3309" s="84"/>
      <c r="AM3309" s="84"/>
      <c r="AN3309" s="84"/>
      <c r="AO3309" s="84"/>
      <c r="AP3309" s="84"/>
      <c r="AQ3309" s="84"/>
    </row>
    <row r="3310" ht="15.0" customHeight="1">
      <c r="A3310" s="93">
        <v>3307.0</v>
      </c>
      <c r="B3310" s="94" t="s">
        <v>7051</v>
      </c>
      <c r="C3310" s="93" t="s">
        <v>141</v>
      </c>
      <c r="D3310" s="93" t="s">
        <v>7052</v>
      </c>
      <c r="E3310" s="95">
        <v>41.25</v>
      </c>
      <c r="F3310" s="93" t="s">
        <v>85</v>
      </c>
      <c r="G3310" s="93" t="s">
        <v>606</v>
      </c>
      <c r="H3310" s="96">
        <v>1497531.99</v>
      </c>
      <c r="I3310" s="93">
        <v>1.0</v>
      </c>
      <c r="J3310" s="97">
        <v>2.8</v>
      </c>
      <c r="K3310" s="94">
        <v>2023.0</v>
      </c>
      <c r="L3310" s="93" t="s">
        <v>630</v>
      </c>
      <c r="M3310" s="93">
        <v>2023.0</v>
      </c>
      <c r="N3310" s="93" t="s">
        <v>161</v>
      </c>
      <c r="O3310" s="65" t="str">
        <f t="shared" si="1"/>
        <v>405916580001</v>
      </c>
      <c r="P3310" s="65">
        <f t="shared" si="2"/>
        <v>3</v>
      </c>
      <c r="Q3310" s="65">
        <f t="shared" si="3"/>
        <v>0</v>
      </c>
      <c r="R3310" s="65" t="str">
        <f t="shared" si="12"/>
        <v>40.591.658/0001-30</v>
      </c>
      <c r="S3310" s="84"/>
      <c r="T3310" s="84" t="str">
        <f t="shared" si="10"/>
        <v/>
      </c>
      <c r="U3310" s="84" t="str">
        <f t="shared" si="11"/>
        <v/>
      </c>
      <c r="V3310" s="65" t="str">
        <f t="shared" si="5"/>
        <v/>
      </c>
      <c r="W3310" s="84"/>
      <c r="X3310" s="84"/>
      <c r="Y3310" s="85"/>
      <c r="Z3310" s="85"/>
      <c r="AA3310" s="65" t="str">
        <f t="shared" si="6"/>
        <v/>
      </c>
      <c r="AB3310" s="65" t="str">
        <f t="shared" si="7"/>
        <v/>
      </c>
      <c r="AC3310" s="86"/>
      <c r="AD3310" s="87" t="str">
        <f t="shared" si="8"/>
        <v/>
      </c>
      <c r="AE3310" s="84"/>
      <c r="AF3310" s="86">
        <f>IF(AC3310&gt;0,AC3310,'⚙️ Config'!$B$10)</f>
        <v>0.0075</v>
      </c>
      <c r="AG3310" s="88">
        <f t="shared" si="9"/>
        <v>11231.48993</v>
      </c>
      <c r="AH3310" s="88">
        <f>AG3310*'⚙️ Config'!$B$11</f>
        <v>56157.44963</v>
      </c>
      <c r="AI3310" s="88">
        <f>AH3310*'⚙️ Config'!$B$12</f>
        <v>16847.23489</v>
      </c>
      <c r="AJ3310" s="64"/>
      <c r="AK3310" s="84"/>
      <c r="AL3310" s="84"/>
      <c r="AM3310" s="84"/>
      <c r="AN3310" s="84"/>
      <c r="AO3310" s="84"/>
      <c r="AP3310" s="84"/>
      <c r="AQ3310" s="84"/>
    </row>
    <row r="3311" ht="15.0" customHeight="1">
      <c r="A3311" s="93">
        <v>3308.0</v>
      </c>
      <c r="B3311" s="94" t="s">
        <v>7053</v>
      </c>
      <c r="C3311" s="93" t="s">
        <v>141</v>
      </c>
      <c r="D3311" s="93" t="s">
        <v>7054</v>
      </c>
      <c r="E3311" s="95">
        <v>35.6</v>
      </c>
      <c r="F3311" s="93" t="s">
        <v>85</v>
      </c>
      <c r="G3311" s="93" t="s">
        <v>606</v>
      </c>
      <c r="H3311" s="96">
        <v>1496903.48</v>
      </c>
      <c r="I3311" s="93">
        <v>1.0</v>
      </c>
      <c r="J3311" s="97">
        <v>4.0</v>
      </c>
      <c r="K3311" s="94">
        <v>2022.0</v>
      </c>
      <c r="L3311" s="93" t="s">
        <v>630</v>
      </c>
      <c r="M3311" s="93">
        <v>2022.0</v>
      </c>
      <c r="N3311" s="93" t="s">
        <v>145</v>
      </c>
      <c r="O3311" s="65" t="str">
        <f t="shared" si="1"/>
        <v>193406790001</v>
      </c>
      <c r="P3311" s="65">
        <f t="shared" si="2"/>
        <v>9</v>
      </c>
      <c r="Q3311" s="65">
        <f t="shared" si="3"/>
        <v>6</v>
      </c>
      <c r="R3311" s="65" t="str">
        <f t="shared" si="12"/>
        <v>19.340.679/0001-96</v>
      </c>
      <c r="S3311" s="84"/>
      <c r="T3311" s="84" t="str">
        <f t="shared" si="10"/>
        <v/>
      </c>
      <c r="U3311" s="84" t="str">
        <f t="shared" si="11"/>
        <v/>
      </c>
      <c r="V3311" s="65" t="str">
        <f t="shared" si="5"/>
        <v/>
      </c>
      <c r="W3311" s="84"/>
      <c r="X3311" s="84"/>
      <c r="Y3311" s="85"/>
      <c r="Z3311" s="85"/>
      <c r="AA3311" s="65" t="str">
        <f t="shared" si="6"/>
        <v/>
      </c>
      <c r="AB3311" s="65" t="str">
        <f t="shared" si="7"/>
        <v/>
      </c>
      <c r="AC3311" s="86"/>
      <c r="AD3311" s="87" t="str">
        <f t="shared" si="8"/>
        <v/>
      </c>
      <c r="AE3311" s="84"/>
      <c r="AF3311" s="86">
        <f>IF(AC3311&gt;0,AC3311,'⚙️ Config'!$B$10)</f>
        <v>0.0075</v>
      </c>
      <c r="AG3311" s="88">
        <f t="shared" si="9"/>
        <v>11226.7761</v>
      </c>
      <c r="AH3311" s="88">
        <f>AG3311*'⚙️ Config'!$B$11</f>
        <v>56133.8805</v>
      </c>
      <c r="AI3311" s="88">
        <f>AH3311*'⚙️ Config'!$B$12</f>
        <v>16840.16415</v>
      </c>
      <c r="AJ3311" s="64"/>
      <c r="AK3311" s="84"/>
      <c r="AL3311" s="84"/>
      <c r="AM3311" s="84"/>
      <c r="AN3311" s="84"/>
      <c r="AO3311" s="84"/>
      <c r="AP3311" s="84"/>
      <c r="AQ3311" s="84"/>
    </row>
    <row r="3312" ht="15.0" customHeight="1">
      <c r="A3312" s="93">
        <v>3309.0</v>
      </c>
      <c r="B3312" s="94" t="s">
        <v>7055</v>
      </c>
      <c r="C3312" s="93" t="s">
        <v>141</v>
      </c>
      <c r="D3312" s="93" t="s">
        <v>7056</v>
      </c>
      <c r="E3312" s="95">
        <v>38.96</v>
      </c>
      <c r="F3312" s="93" t="s">
        <v>85</v>
      </c>
      <c r="G3312" s="93" t="s">
        <v>606</v>
      </c>
      <c r="H3312" s="96">
        <v>1496057.25</v>
      </c>
      <c r="I3312" s="93">
        <v>1.0</v>
      </c>
      <c r="J3312" s="97">
        <v>3.2</v>
      </c>
      <c r="K3312" s="94">
        <v>2022.0</v>
      </c>
      <c r="L3312" s="93" t="s">
        <v>630</v>
      </c>
      <c r="M3312" s="93">
        <v>2022.0</v>
      </c>
      <c r="N3312" s="93" t="s">
        <v>161</v>
      </c>
      <c r="O3312" s="65" t="str">
        <f t="shared" si="1"/>
        <v>268648550001</v>
      </c>
      <c r="P3312" s="65">
        <f t="shared" si="2"/>
        <v>5</v>
      </c>
      <c r="Q3312" s="65">
        <f t="shared" si="3"/>
        <v>4</v>
      </c>
      <c r="R3312" s="65" t="str">
        <f t="shared" si="12"/>
        <v>26.864.855/0001-54</v>
      </c>
      <c r="S3312" s="84"/>
      <c r="T3312" s="84" t="str">
        <f t="shared" si="10"/>
        <v/>
      </c>
      <c r="U3312" s="84" t="str">
        <f t="shared" si="11"/>
        <v/>
      </c>
      <c r="V3312" s="65" t="str">
        <f t="shared" si="5"/>
        <v/>
      </c>
      <c r="W3312" s="84"/>
      <c r="X3312" s="84"/>
      <c r="Y3312" s="85"/>
      <c r="Z3312" s="85"/>
      <c r="AA3312" s="65" t="str">
        <f t="shared" si="6"/>
        <v/>
      </c>
      <c r="AB3312" s="65" t="str">
        <f t="shared" si="7"/>
        <v/>
      </c>
      <c r="AC3312" s="86"/>
      <c r="AD3312" s="87" t="str">
        <f t="shared" si="8"/>
        <v/>
      </c>
      <c r="AE3312" s="84"/>
      <c r="AF3312" s="86">
        <f>IF(AC3312&gt;0,AC3312,'⚙️ Config'!$B$10)</f>
        <v>0.0075</v>
      </c>
      <c r="AG3312" s="88">
        <f t="shared" si="9"/>
        <v>11220.42938</v>
      </c>
      <c r="AH3312" s="88">
        <f>AG3312*'⚙️ Config'!$B$11</f>
        <v>56102.14688</v>
      </c>
      <c r="AI3312" s="88">
        <f>AH3312*'⚙️ Config'!$B$12</f>
        <v>16830.64406</v>
      </c>
      <c r="AJ3312" s="64"/>
      <c r="AK3312" s="84"/>
      <c r="AL3312" s="84"/>
      <c r="AM3312" s="84"/>
      <c r="AN3312" s="84"/>
      <c r="AO3312" s="84"/>
      <c r="AP3312" s="84"/>
      <c r="AQ3312" s="84"/>
    </row>
    <row r="3313" ht="15.0" customHeight="1">
      <c r="A3313" s="93">
        <v>3310.0</v>
      </c>
      <c r="B3313" s="94" t="s">
        <v>7057</v>
      </c>
      <c r="C3313" s="93" t="s">
        <v>141</v>
      </c>
      <c r="D3313" s="93" t="s">
        <v>7058</v>
      </c>
      <c r="E3313" s="95">
        <v>43.37</v>
      </c>
      <c r="F3313" s="93" t="s">
        <v>85</v>
      </c>
      <c r="G3313" s="93" t="s">
        <v>606</v>
      </c>
      <c r="H3313" s="96">
        <v>1495277.77</v>
      </c>
      <c r="I3313" s="93">
        <v>1.0</v>
      </c>
      <c r="J3313" s="97">
        <v>2.5</v>
      </c>
      <c r="K3313" s="94">
        <v>2023.0</v>
      </c>
      <c r="L3313" s="93" t="s">
        <v>202</v>
      </c>
      <c r="M3313" s="93">
        <v>2023.0</v>
      </c>
      <c r="N3313" s="93" t="s">
        <v>161</v>
      </c>
      <c r="O3313" s="65" t="str">
        <f t="shared" si="1"/>
        <v>449725600001</v>
      </c>
      <c r="P3313" s="65">
        <f t="shared" si="2"/>
        <v>8</v>
      </c>
      <c r="Q3313" s="65">
        <f t="shared" si="3"/>
        <v>3</v>
      </c>
      <c r="R3313" s="65" t="str">
        <f t="shared" si="12"/>
        <v>44.972.560/0001-83</v>
      </c>
      <c r="S3313" s="84"/>
      <c r="T3313" s="84" t="str">
        <f t="shared" si="10"/>
        <v/>
      </c>
      <c r="U3313" s="84" t="str">
        <f t="shared" si="11"/>
        <v/>
      </c>
      <c r="V3313" s="65" t="str">
        <f t="shared" si="5"/>
        <v/>
      </c>
      <c r="W3313" s="84"/>
      <c r="X3313" s="84"/>
      <c r="Y3313" s="85"/>
      <c r="Z3313" s="85"/>
      <c r="AA3313" s="65" t="str">
        <f t="shared" si="6"/>
        <v/>
      </c>
      <c r="AB3313" s="65" t="str">
        <f t="shared" si="7"/>
        <v/>
      </c>
      <c r="AC3313" s="86"/>
      <c r="AD3313" s="87" t="str">
        <f t="shared" si="8"/>
        <v/>
      </c>
      <c r="AE3313" s="84"/>
      <c r="AF3313" s="86">
        <f>IF(AC3313&gt;0,AC3313,'⚙️ Config'!$B$10)</f>
        <v>0.0075</v>
      </c>
      <c r="AG3313" s="88">
        <f t="shared" si="9"/>
        <v>11214.58328</v>
      </c>
      <c r="AH3313" s="88">
        <f>AG3313*'⚙️ Config'!$B$11</f>
        <v>56072.91638</v>
      </c>
      <c r="AI3313" s="88">
        <f>AH3313*'⚙️ Config'!$B$12</f>
        <v>16821.87491</v>
      </c>
      <c r="AJ3313" s="64"/>
      <c r="AK3313" s="84"/>
      <c r="AL3313" s="84"/>
      <c r="AM3313" s="84"/>
      <c r="AN3313" s="84"/>
      <c r="AO3313" s="84"/>
      <c r="AP3313" s="84"/>
      <c r="AQ3313" s="84"/>
    </row>
    <row r="3314" ht="15.0" customHeight="1">
      <c r="A3314" s="93">
        <v>3311.0</v>
      </c>
      <c r="B3314" s="94" t="s">
        <v>7059</v>
      </c>
      <c r="C3314" s="93" t="s">
        <v>141</v>
      </c>
      <c r="D3314" s="93" t="s">
        <v>7060</v>
      </c>
      <c r="E3314" s="95">
        <v>42.62</v>
      </c>
      <c r="F3314" s="93" t="s">
        <v>85</v>
      </c>
      <c r="G3314" s="93" t="s">
        <v>606</v>
      </c>
      <c r="H3314" s="96">
        <v>1494301.62</v>
      </c>
      <c r="I3314" s="93">
        <v>1.0</v>
      </c>
      <c r="J3314" s="97">
        <v>2.6</v>
      </c>
      <c r="K3314" s="94">
        <v>2023.0</v>
      </c>
      <c r="L3314" s="93" t="s">
        <v>448</v>
      </c>
      <c r="M3314" s="93">
        <v>2023.0</v>
      </c>
      <c r="N3314" s="93" t="s">
        <v>145</v>
      </c>
      <c r="O3314" s="65" t="str">
        <f t="shared" si="1"/>
        <v>613561010001</v>
      </c>
      <c r="P3314" s="65">
        <f t="shared" si="2"/>
        <v>9</v>
      </c>
      <c r="Q3314" s="65">
        <f t="shared" si="3"/>
        <v>4</v>
      </c>
      <c r="R3314" s="65" t="str">
        <f t="shared" si="12"/>
        <v>61.356.101/0001-94</v>
      </c>
      <c r="S3314" s="84"/>
      <c r="T3314" s="84" t="str">
        <f t="shared" si="10"/>
        <v/>
      </c>
      <c r="U3314" s="84" t="str">
        <f t="shared" si="11"/>
        <v/>
      </c>
      <c r="V3314" s="65" t="str">
        <f t="shared" si="5"/>
        <v/>
      </c>
      <c r="W3314" s="84"/>
      <c r="X3314" s="84"/>
      <c r="Y3314" s="85"/>
      <c r="Z3314" s="85"/>
      <c r="AA3314" s="65" t="str">
        <f t="shared" si="6"/>
        <v/>
      </c>
      <c r="AB3314" s="65" t="str">
        <f t="shared" si="7"/>
        <v/>
      </c>
      <c r="AC3314" s="86"/>
      <c r="AD3314" s="87" t="str">
        <f t="shared" si="8"/>
        <v/>
      </c>
      <c r="AE3314" s="84"/>
      <c r="AF3314" s="86">
        <f>IF(AC3314&gt;0,AC3314,'⚙️ Config'!$B$10)</f>
        <v>0.0075</v>
      </c>
      <c r="AG3314" s="88">
        <f t="shared" si="9"/>
        <v>11207.26215</v>
      </c>
      <c r="AH3314" s="88">
        <f>AG3314*'⚙️ Config'!$B$11</f>
        <v>56036.31075</v>
      </c>
      <c r="AI3314" s="88">
        <f>AH3314*'⚙️ Config'!$B$12</f>
        <v>16810.89323</v>
      </c>
      <c r="AJ3314" s="64"/>
      <c r="AK3314" s="84"/>
      <c r="AL3314" s="84"/>
      <c r="AM3314" s="84"/>
      <c r="AN3314" s="84"/>
      <c r="AO3314" s="84"/>
      <c r="AP3314" s="84"/>
      <c r="AQ3314" s="84"/>
    </row>
    <row r="3315" ht="15.0" customHeight="1">
      <c r="A3315" s="93">
        <v>3312.0</v>
      </c>
      <c r="B3315" s="94" t="s">
        <v>7061</v>
      </c>
      <c r="C3315" s="93" t="s">
        <v>141</v>
      </c>
      <c r="D3315" s="93" t="s">
        <v>7062</v>
      </c>
      <c r="E3315" s="95">
        <v>36.32</v>
      </c>
      <c r="F3315" s="93" t="s">
        <v>85</v>
      </c>
      <c r="G3315" s="93" t="s">
        <v>606</v>
      </c>
      <c r="H3315" s="96">
        <v>1493362.76</v>
      </c>
      <c r="I3315" s="93">
        <v>1.0</v>
      </c>
      <c r="J3315" s="97">
        <v>3.8</v>
      </c>
      <c r="K3315" s="94">
        <v>2022.0</v>
      </c>
      <c r="L3315" s="93" t="s">
        <v>630</v>
      </c>
      <c r="M3315" s="93">
        <v>2022.0</v>
      </c>
      <c r="N3315" s="93" t="s">
        <v>145</v>
      </c>
      <c r="O3315" s="65" t="str">
        <f t="shared" si="1"/>
        <v>062522280001</v>
      </c>
      <c r="P3315" s="65">
        <f t="shared" si="2"/>
        <v>5</v>
      </c>
      <c r="Q3315" s="65">
        <f t="shared" si="3"/>
        <v>5</v>
      </c>
      <c r="R3315" s="65" t="str">
        <f t="shared" si="12"/>
        <v>06.252.228/0001-55</v>
      </c>
      <c r="S3315" s="84"/>
      <c r="T3315" s="84" t="str">
        <f t="shared" si="10"/>
        <v/>
      </c>
      <c r="U3315" s="84" t="str">
        <f t="shared" si="11"/>
        <v/>
      </c>
      <c r="V3315" s="65" t="str">
        <f t="shared" si="5"/>
        <v/>
      </c>
      <c r="W3315" s="84"/>
      <c r="X3315" s="84"/>
      <c r="Y3315" s="85"/>
      <c r="Z3315" s="85"/>
      <c r="AA3315" s="65" t="str">
        <f t="shared" si="6"/>
        <v/>
      </c>
      <c r="AB3315" s="65" t="str">
        <f t="shared" si="7"/>
        <v/>
      </c>
      <c r="AC3315" s="86"/>
      <c r="AD3315" s="87" t="str">
        <f t="shared" si="8"/>
        <v/>
      </c>
      <c r="AE3315" s="84"/>
      <c r="AF3315" s="86">
        <f>IF(AC3315&gt;0,AC3315,'⚙️ Config'!$B$10)</f>
        <v>0.0075</v>
      </c>
      <c r="AG3315" s="88">
        <f t="shared" si="9"/>
        <v>11200.2207</v>
      </c>
      <c r="AH3315" s="88">
        <f>AG3315*'⚙️ Config'!$B$11</f>
        <v>56001.1035</v>
      </c>
      <c r="AI3315" s="88">
        <f>AH3315*'⚙️ Config'!$B$12</f>
        <v>16800.33105</v>
      </c>
      <c r="AJ3315" s="64"/>
      <c r="AK3315" s="84"/>
      <c r="AL3315" s="84"/>
      <c r="AM3315" s="84"/>
      <c r="AN3315" s="84"/>
      <c r="AO3315" s="84"/>
      <c r="AP3315" s="84"/>
      <c r="AQ3315" s="84"/>
    </row>
    <row r="3316" ht="15.0" customHeight="1">
      <c r="A3316" s="93">
        <v>3313.0</v>
      </c>
      <c r="B3316" s="94" t="s">
        <v>7063</v>
      </c>
      <c r="C3316" s="93" t="s">
        <v>141</v>
      </c>
      <c r="D3316" s="93" t="s">
        <v>7064</v>
      </c>
      <c r="E3316" s="95">
        <v>37.99</v>
      </c>
      <c r="F3316" s="93" t="s">
        <v>85</v>
      </c>
      <c r="G3316" s="93" t="s">
        <v>606</v>
      </c>
      <c r="H3316" s="96">
        <v>1493354.66</v>
      </c>
      <c r="I3316" s="93">
        <v>1.0</v>
      </c>
      <c r="J3316" s="97">
        <v>3.4</v>
      </c>
      <c r="K3316" s="94">
        <v>2022.0</v>
      </c>
      <c r="L3316" s="93" t="s">
        <v>630</v>
      </c>
      <c r="M3316" s="93">
        <v>2022.0</v>
      </c>
      <c r="N3316" s="93" t="s">
        <v>161</v>
      </c>
      <c r="O3316" s="65" t="str">
        <f t="shared" si="1"/>
        <v>178025640001</v>
      </c>
      <c r="P3316" s="65">
        <f t="shared" si="2"/>
        <v>4</v>
      </c>
      <c r="Q3316" s="65">
        <f t="shared" si="3"/>
        <v>0</v>
      </c>
      <c r="R3316" s="65" t="str">
        <f t="shared" si="12"/>
        <v>17.802.564/0001-40</v>
      </c>
      <c r="S3316" s="84"/>
      <c r="T3316" s="84" t="str">
        <f t="shared" si="10"/>
        <v/>
      </c>
      <c r="U3316" s="84" t="str">
        <f t="shared" si="11"/>
        <v/>
      </c>
      <c r="V3316" s="65" t="str">
        <f t="shared" si="5"/>
        <v/>
      </c>
      <c r="W3316" s="84"/>
      <c r="X3316" s="84"/>
      <c r="Y3316" s="85"/>
      <c r="Z3316" s="85"/>
      <c r="AA3316" s="65" t="str">
        <f t="shared" si="6"/>
        <v/>
      </c>
      <c r="AB3316" s="65" t="str">
        <f t="shared" si="7"/>
        <v/>
      </c>
      <c r="AC3316" s="86"/>
      <c r="AD3316" s="87" t="str">
        <f t="shared" si="8"/>
        <v/>
      </c>
      <c r="AE3316" s="84"/>
      <c r="AF3316" s="86">
        <f>IF(AC3316&gt;0,AC3316,'⚙️ Config'!$B$10)</f>
        <v>0.0075</v>
      </c>
      <c r="AG3316" s="88">
        <f t="shared" si="9"/>
        <v>11200.15995</v>
      </c>
      <c r="AH3316" s="88">
        <f>AG3316*'⚙️ Config'!$B$11</f>
        <v>56000.79975</v>
      </c>
      <c r="AI3316" s="88">
        <f>AH3316*'⚙️ Config'!$B$12</f>
        <v>16800.23993</v>
      </c>
      <c r="AJ3316" s="64"/>
      <c r="AK3316" s="84"/>
      <c r="AL3316" s="84"/>
      <c r="AM3316" s="84"/>
      <c r="AN3316" s="84"/>
      <c r="AO3316" s="84"/>
      <c r="AP3316" s="84"/>
      <c r="AQ3316" s="84"/>
    </row>
    <row r="3317" ht="15.0" customHeight="1">
      <c r="A3317" s="93">
        <v>3314.0</v>
      </c>
      <c r="B3317" s="94" t="s">
        <v>7065</v>
      </c>
      <c r="C3317" s="93" t="s">
        <v>141</v>
      </c>
      <c r="D3317" s="93" t="s">
        <v>7066</v>
      </c>
      <c r="E3317" s="95">
        <v>38.46</v>
      </c>
      <c r="F3317" s="93" t="s">
        <v>85</v>
      </c>
      <c r="G3317" s="93" t="s">
        <v>606</v>
      </c>
      <c r="H3317" s="96">
        <v>1492268.34</v>
      </c>
      <c r="I3317" s="93">
        <v>1.0</v>
      </c>
      <c r="J3317" s="97">
        <v>3.3</v>
      </c>
      <c r="K3317" s="94">
        <v>2022.0</v>
      </c>
      <c r="L3317" s="93" t="s">
        <v>630</v>
      </c>
      <c r="M3317" s="93">
        <v>2022.0</v>
      </c>
      <c r="N3317" s="93" t="s">
        <v>161</v>
      </c>
      <c r="O3317" s="65" t="str">
        <f t="shared" si="1"/>
        <v>242932610001</v>
      </c>
      <c r="P3317" s="65">
        <f t="shared" si="2"/>
        <v>0</v>
      </c>
      <c r="Q3317" s="65">
        <f t="shared" si="3"/>
        <v>5</v>
      </c>
      <c r="R3317" s="65" t="str">
        <f t="shared" si="12"/>
        <v>24.293.261/0001-05</v>
      </c>
      <c r="S3317" s="84"/>
      <c r="T3317" s="84" t="str">
        <f t="shared" si="10"/>
        <v/>
      </c>
      <c r="U3317" s="84" t="str">
        <f t="shared" si="11"/>
        <v/>
      </c>
      <c r="V3317" s="65" t="str">
        <f t="shared" si="5"/>
        <v/>
      </c>
      <c r="W3317" s="84"/>
      <c r="X3317" s="84"/>
      <c r="Y3317" s="85"/>
      <c r="Z3317" s="85"/>
      <c r="AA3317" s="65" t="str">
        <f t="shared" si="6"/>
        <v/>
      </c>
      <c r="AB3317" s="65" t="str">
        <f t="shared" si="7"/>
        <v/>
      </c>
      <c r="AC3317" s="86"/>
      <c r="AD3317" s="87" t="str">
        <f t="shared" si="8"/>
        <v/>
      </c>
      <c r="AE3317" s="84"/>
      <c r="AF3317" s="86">
        <f>IF(AC3317&gt;0,AC3317,'⚙️ Config'!$B$10)</f>
        <v>0.0075</v>
      </c>
      <c r="AG3317" s="88">
        <f t="shared" si="9"/>
        <v>11192.01255</v>
      </c>
      <c r="AH3317" s="88">
        <f>AG3317*'⚙️ Config'!$B$11</f>
        <v>55960.06275</v>
      </c>
      <c r="AI3317" s="88">
        <f>AH3317*'⚙️ Config'!$B$12</f>
        <v>16788.01883</v>
      </c>
      <c r="AJ3317" s="64"/>
      <c r="AK3317" s="84"/>
      <c r="AL3317" s="84"/>
      <c r="AM3317" s="84"/>
      <c r="AN3317" s="84"/>
      <c r="AO3317" s="84"/>
      <c r="AP3317" s="84"/>
      <c r="AQ3317" s="84"/>
    </row>
    <row r="3318" ht="15.0" customHeight="1">
      <c r="A3318" s="93">
        <v>3315.0</v>
      </c>
      <c r="B3318" s="94" t="s">
        <v>7067</v>
      </c>
      <c r="C3318" s="93" t="s">
        <v>141</v>
      </c>
      <c r="D3318" s="93" t="s">
        <v>7068</v>
      </c>
      <c r="E3318" s="95">
        <v>37.99</v>
      </c>
      <c r="F3318" s="93" t="s">
        <v>85</v>
      </c>
      <c r="G3318" s="93" t="s">
        <v>606</v>
      </c>
      <c r="H3318" s="96">
        <v>1491068.07</v>
      </c>
      <c r="I3318" s="93">
        <v>1.0</v>
      </c>
      <c r="J3318" s="97">
        <v>3.4</v>
      </c>
      <c r="K3318" s="94">
        <v>2022.0</v>
      </c>
      <c r="L3318" s="93" t="s">
        <v>630</v>
      </c>
      <c r="M3318" s="93">
        <v>2022.0</v>
      </c>
      <c r="N3318" s="93" t="s">
        <v>161</v>
      </c>
      <c r="O3318" s="65" t="str">
        <f t="shared" si="1"/>
        <v>412005750001</v>
      </c>
      <c r="P3318" s="65">
        <f t="shared" si="2"/>
        <v>3</v>
      </c>
      <c r="Q3318" s="65">
        <f t="shared" si="3"/>
        <v>5</v>
      </c>
      <c r="R3318" s="65" t="str">
        <f t="shared" si="12"/>
        <v>41.200.575/0001-35</v>
      </c>
      <c r="S3318" s="84"/>
      <c r="T3318" s="84" t="str">
        <f t="shared" si="10"/>
        <v/>
      </c>
      <c r="U3318" s="84" t="str">
        <f t="shared" si="11"/>
        <v/>
      </c>
      <c r="V3318" s="65" t="str">
        <f t="shared" si="5"/>
        <v/>
      </c>
      <c r="W3318" s="84"/>
      <c r="X3318" s="84"/>
      <c r="Y3318" s="85"/>
      <c r="Z3318" s="85"/>
      <c r="AA3318" s="65" t="str">
        <f t="shared" si="6"/>
        <v/>
      </c>
      <c r="AB3318" s="65" t="str">
        <f t="shared" si="7"/>
        <v/>
      </c>
      <c r="AC3318" s="86"/>
      <c r="AD3318" s="87" t="str">
        <f t="shared" si="8"/>
        <v/>
      </c>
      <c r="AE3318" s="84"/>
      <c r="AF3318" s="86">
        <f>IF(AC3318&gt;0,AC3318,'⚙️ Config'!$B$10)</f>
        <v>0.0075</v>
      </c>
      <c r="AG3318" s="88">
        <f t="shared" si="9"/>
        <v>11183.01053</v>
      </c>
      <c r="AH3318" s="88">
        <f>AG3318*'⚙️ Config'!$B$11</f>
        <v>55915.05263</v>
      </c>
      <c r="AI3318" s="88">
        <f>AH3318*'⚙️ Config'!$B$12</f>
        <v>16774.51579</v>
      </c>
      <c r="AJ3318" s="64"/>
      <c r="AK3318" s="84"/>
      <c r="AL3318" s="84"/>
      <c r="AM3318" s="84"/>
      <c r="AN3318" s="84"/>
      <c r="AO3318" s="84"/>
      <c r="AP3318" s="84"/>
      <c r="AQ3318" s="84"/>
    </row>
    <row r="3319" ht="15.0" customHeight="1">
      <c r="A3319" s="93">
        <v>3316.0</v>
      </c>
      <c r="B3319" s="94" t="s">
        <v>7069</v>
      </c>
      <c r="C3319" s="93" t="s">
        <v>141</v>
      </c>
      <c r="D3319" s="93" t="s">
        <v>7070</v>
      </c>
      <c r="E3319" s="95">
        <v>45.97</v>
      </c>
      <c r="F3319" s="93" t="s">
        <v>85</v>
      </c>
      <c r="G3319" s="93" t="s">
        <v>606</v>
      </c>
      <c r="H3319" s="96">
        <v>1491040.32</v>
      </c>
      <c r="I3319" s="93">
        <v>1.0</v>
      </c>
      <c r="J3319" s="97">
        <v>2.2</v>
      </c>
      <c r="K3319" s="94">
        <v>2024.0</v>
      </c>
      <c r="L3319" s="93" t="s">
        <v>197</v>
      </c>
      <c r="M3319" s="93">
        <v>2024.0</v>
      </c>
      <c r="N3319" s="93" t="s">
        <v>145</v>
      </c>
      <c r="O3319" s="65" t="str">
        <f t="shared" si="1"/>
        <v>102402100001</v>
      </c>
      <c r="P3319" s="65">
        <f t="shared" si="2"/>
        <v>0</v>
      </c>
      <c r="Q3319" s="65">
        <f t="shared" si="3"/>
        <v>0</v>
      </c>
      <c r="R3319" s="65" t="str">
        <f t="shared" si="12"/>
        <v>10.240.210/0001-00</v>
      </c>
      <c r="S3319" s="84"/>
      <c r="T3319" s="84" t="str">
        <f t="shared" si="10"/>
        <v/>
      </c>
      <c r="U3319" s="84" t="str">
        <f t="shared" si="11"/>
        <v/>
      </c>
      <c r="V3319" s="65" t="str">
        <f t="shared" si="5"/>
        <v/>
      </c>
      <c r="W3319" s="84"/>
      <c r="X3319" s="84"/>
      <c r="Y3319" s="85"/>
      <c r="Z3319" s="85"/>
      <c r="AA3319" s="65" t="str">
        <f t="shared" si="6"/>
        <v/>
      </c>
      <c r="AB3319" s="65" t="str">
        <f t="shared" si="7"/>
        <v/>
      </c>
      <c r="AC3319" s="86"/>
      <c r="AD3319" s="87" t="str">
        <f t="shared" si="8"/>
        <v/>
      </c>
      <c r="AE3319" s="84"/>
      <c r="AF3319" s="86">
        <f>IF(AC3319&gt;0,AC3319,'⚙️ Config'!$B$10)</f>
        <v>0.0075</v>
      </c>
      <c r="AG3319" s="88">
        <f t="shared" si="9"/>
        <v>11182.8024</v>
      </c>
      <c r="AH3319" s="88">
        <f>AG3319*'⚙️ Config'!$B$11</f>
        <v>55914.012</v>
      </c>
      <c r="AI3319" s="88">
        <f>AH3319*'⚙️ Config'!$B$12</f>
        <v>16774.2036</v>
      </c>
      <c r="AJ3319" s="64"/>
      <c r="AK3319" s="84"/>
      <c r="AL3319" s="84"/>
      <c r="AM3319" s="84"/>
      <c r="AN3319" s="84"/>
      <c r="AO3319" s="84"/>
      <c r="AP3319" s="84"/>
      <c r="AQ3319" s="84"/>
    </row>
    <row r="3320" ht="15.0" customHeight="1">
      <c r="A3320" s="93">
        <v>3317.0</v>
      </c>
      <c r="B3320" s="94" t="s">
        <v>7071</v>
      </c>
      <c r="C3320" s="93" t="s">
        <v>141</v>
      </c>
      <c r="D3320" s="93" t="s">
        <v>7072</v>
      </c>
      <c r="E3320" s="95">
        <v>39.48</v>
      </c>
      <c r="F3320" s="93" t="s">
        <v>85</v>
      </c>
      <c r="G3320" s="93" t="s">
        <v>606</v>
      </c>
      <c r="H3320" s="96">
        <v>1490281.95</v>
      </c>
      <c r="I3320" s="93">
        <v>1.0</v>
      </c>
      <c r="J3320" s="97">
        <v>3.1</v>
      </c>
      <c r="K3320" s="94">
        <v>2023.0</v>
      </c>
      <c r="L3320" s="93" t="s">
        <v>630</v>
      </c>
      <c r="M3320" s="93">
        <v>2023.0</v>
      </c>
      <c r="N3320" s="93" t="s">
        <v>145</v>
      </c>
      <c r="O3320" s="65" t="str">
        <f t="shared" si="1"/>
        <v>076948280001</v>
      </c>
      <c r="P3320" s="65">
        <f t="shared" si="2"/>
        <v>3</v>
      </c>
      <c r="Q3320" s="65">
        <f t="shared" si="3"/>
        <v>6</v>
      </c>
      <c r="R3320" s="65" t="str">
        <f t="shared" si="12"/>
        <v>07.694.828/0001-36</v>
      </c>
      <c r="S3320" s="84"/>
      <c r="T3320" s="84" t="str">
        <f t="shared" si="10"/>
        <v/>
      </c>
      <c r="U3320" s="84" t="str">
        <f t="shared" si="11"/>
        <v/>
      </c>
      <c r="V3320" s="65" t="str">
        <f t="shared" si="5"/>
        <v/>
      </c>
      <c r="W3320" s="84"/>
      <c r="X3320" s="84"/>
      <c r="Y3320" s="85"/>
      <c r="Z3320" s="85"/>
      <c r="AA3320" s="65" t="str">
        <f t="shared" si="6"/>
        <v/>
      </c>
      <c r="AB3320" s="65" t="str">
        <f t="shared" si="7"/>
        <v/>
      </c>
      <c r="AC3320" s="86"/>
      <c r="AD3320" s="87" t="str">
        <f t="shared" si="8"/>
        <v/>
      </c>
      <c r="AE3320" s="84"/>
      <c r="AF3320" s="86">
        <f>IF(AC3320&gt;0,AC3320,'⚙️ Config'!$B$10)</f>
        <v>0.0075</v>
      </c>
      <c r="AG3320" s="88">
        <f t="shared" si="9"/>
        <v>11177.11463</v>
      </c>
      <c r="AH3320" s="88">
        <f>AG3320*'⚙️ Config'!$B$11</f>
        <v>55885.57313</v>
      </c>
      <c r="AI3320" s="88">
        <f>AH3320*'⚙️ Config'!$B$12</f>
        <v>16765.67194</v>
      </c>
      <c r="AJ3320" s="64"/>
      <c r="AK3320" s="84"/>
      <c r="AL3320" s="84"/>
      <c r="AM3320" s="84"/>
      <c r="AN3320" s="84"/>
      <c r="AO3320" s="84"/>
      <c r="AP3320" s="84"/>
      <c r="AQ3320" s="84"/>
    </row>
    <row r="3321" ht="15.0" customHeight="1">
      <c r="A3321" s="93">
        <v>3318.0</v>
      </c>
      <c r="B3321" s="94" t="s">
        <v>7073</v>
      </c>
      <c r="C3321" s="93" t="s">
        <v>141</v>
      </c>
      <c r="D3321" s="93" t="s">
        <v>7074</v>
      </c>
      <c r="E3321" s="95">
        <v>41.25</v>
      </c>
      <c r="F3321" s="93" t="s">
        <v>85</v>
      </c>
      <c r="G3321" s="93" t="s">
        <v>606</v>
      </c>
      <c r="H3321" s="96">
        <v>1488342.08</v>
      </c>
      <c r="I3321" s="93">
        <v>1.0</v>
      </c>
      <c r="J3321" s="97">
        <v>2.8</v>
      </c>
      <c r="K3321" s="94">
        <v>2023.0</v>
      </c>
      <c r="L3321" s="93" t="s">
        <v>630</v>
      </c>
      <c r="M3321" s="93">
        <v>2023.0</v>
      </c>
      <c r="N3321" s="93" t="s">
        <v>161</v>
      </c>
      <c r="O3321" s="65" t="str">
        <f t="shared" si="1"/>
        <v>193097530001</v>
      </c>
      <c r="P3321" s="65">
        <f t="shared" si="2"/>
        <v>0</v>
      </c>
      <c r="Q3321" s="65">
        <f t="shared" si="3"/>
        <v>1</v>
      </c>
      <c r="R3321" s="65" t="str">
        <f t="shared" si="12"/>
        <v>19.309.753/0001-01</v>
      </c>
      <c r="S3321" s="84"/>
      <c r="T3321" s="84" t="str">
        <f t="shared" si="10"/>
        <v/>
      </c>
      <c r="U3321" s="84" t="str">
        <f t="shared" si="11"/>
        <v/>
      </c>
      <c r="V3321" s="65" t="str">
        <f t="shared" si="5"/>
        <v/>
      </c>
      <c r="W3321" s="84"/>
      <c r="X3321" s="84"/>
      <c r="Y3321" s="85"/>
      <c r="Z3321" s="85"/>
      <c r="AA3321" s="65" t="str">
        <f t="shared" si="6"/>
        <v/>
      </c>
      <c r="AB3321" s="65" t="str">
        <f t="shared" si="7"/>
        <v/>
      </c>
      <c r="AC3321" s="86"/>
      <c r="AD3321" s="87" t="str">
        <f t="shared" si="8"/>
        <v/>
      </c>
      <c r="AE3321" s="84"/>
      <c r="AF3321" s="86">
        <f>IF(AC3321&gt;0,AC3321,'⚙️ Config'!$B$10)</f>
        <v>0.0075</v>
      </c>
      <c r="AG3321" s="88">
        <f t="shared" si="9"/>
        <v>11162.5656</v>
      </c>
      <c r="AH3321" s="88">
        <f>AG3321*'⚙️ Config'!$B$11</f>
        <v>55812.828</v>
      </c>
      <c r="AI3321" s="88">
        <f>AH3321*'⚙️ Config'!$B$12</f>
        <v>16743.8484</v>
      </c>
      <c r="AJ3321" s="64"/>
      <c r="AK3321" s="84"/>
      <c r="AL3321" s="84"/>
      <c r="AM3321" s="84"/>
      <c r="AN3321" s="84"/>
      <c r="AO3321" s="84"/>
      <c r="AP3321" s="84"/>
      <c r="AQ3321" s="84"/>
    </row>
    <row r="3322" ht="15.0" customHeight="1">
      <c r="A3322" s="93">
        <v>3319.0</v>
      </c>
      <c r="B3322" s="94" t="s">
        <v>7075</v>
      </c>
      <c r="C3322" s="93" t="s">
        <v>141</v>
      </c>
      <c r="D3322" s="93" t="s">
        <v>7076</v>
      </c>
      <c r="E3322" s="95">
        <v>45.97</v>
      </c>
      <c r="F3322" s="93" t="s">
        <v>85</v>
      </c>
      <c r="G3322" s="93" t="s">
        <v>606</v>
      </c>
      <c r="H3322" s="96">
        <v>1488163.32</v>
      </c>
      <c r="I3322" s="93">
        <v>1.0</v>
      </c>
      <c r="J3322" s="97">
        <v>2.2</v>
      </c>
      <c r="K3322" s="94">
        <v>2024.0</v>
      </c>
      <c r="L3322" s="93" t="s">
        <v>630</v>
      </c>
      <c r="M3322" s="93">
        <v>2024.0</v>
      </c>
      <c r="N3322" s="93" t="s">
        <v>161</v>
      </c>
      <c r="O3322" s="65" t="str">
        <f t="shared" si="1"/>
        <v>262488360001</v>
      </c>
      <c r="P3322" s="65">
        <f t="shared" si="2"/>
        <v>0</v>
      </c>
      <c r="Q3322" s="65">
        <f t="shared" si="3"/>
        <v>1</v>
      </c>
      <c r="R3322" s="65" t="str">
        <f t="shared" si="12"/>
        <v>26.248.836/0001-01</v>
      </c>
      <c r="S3322" s="84"/>
      <c r="T3322" s="84" t="str">
        <f t="shared" si="10"/>
        <v/>
      </c>
      <c r="U3322" s="84" t="str">
        <f t="shared" si="11"/>
        <v/>
      </c>
      <c r="V3322" s="65" t="str">
        <f t="shared" si="5"/>
        <v/>
      </c>
      <c r="W3322" s="84"/>
      <c r="X3322" s="84"/>
      <c r="Y3322" s="85"/>
      <c r="Z3322" s="85"/>
      <c r="AA3322" s="65" t="str">
        <f t="shared" si="6"/>
        <v/>
      </c>
      <c r="AB3322" s="65" t="str">
        <f t="shared" si="7"/>
        <v/>
      </c>
      <c r="AC3322" s="86"/>
      <c r="AD3322" s="87" t="str">
        <f t="shared" si="8"/>
        <v/>
      </c>
      <c r="AE3322" s="84"/>
      <c r="AF3322" s="86">
        <f>IF(AC3322&gt;0,AC3322,'⚙️ Config'!$B$10)</f>
        <v>0.0075</v>
      </c>
      <c r="AG3322" s="88">
        <f t="shared" si="9"/>
        <v>11161.2249</v>
      </c>
      <c r="AH3322" s="88">
        <f>AG3322*'⚙️ Config'!$B$11</f>
        <v>55806.1245</v>
      </c>
      <c r="AI3322" s="88">
        <f>AH3322*'⚙️ Config'!$B$12</f>
        <v>16741.83735</v>
      </c>
      <c r="AJ3322" s="64"/>
      <c r="AK3322" s="84"/>
      <c r="AL3322" s="84"/>
      <c r="AM3322" s="84"/>
      <c r="AN3322" s="84"/>
      <c r="AO3322" s="84"/>
      <c r="AP3322" s="84"/>
      <c r="AQ3322" s="84"/>
    </row>
    <row r="3323" ht="15.0" customHeight="1">
      <c r="A3323" s="93">
        <v>3320.0</v>
      </c>
      <c r="B3323" s="94" t="s">
        <v>7077</v>
      </c>
      <c r="C3323" s="93" t="s">
        <v>141</v>
      </c>
      <c r="D3323" s="93" t="s">
        <v>7078</v>
      </c>
      <c r="E3323" s="95">
        <v>37.11</v>
      </c>
      <c r="F3323" s="93" t="s">
        <v>85</v>
      </c>
      <c r="G3323" s="93" t="s">
        <v>606</v>
      </c>
      <c r="H3323" s="96">
        <v>1487954.01</v>
      </c>
      <c r="I3323" s="93">
        <v>1.0</v>
      </c>
      <c r="J3323" s="97">
        <v>3.6</v>
      </c>
      <c r="K3323" s="94">
        <v>2022.0</v>
      </c>
      <c r="L3323" s="93" t="s">
        <v>202</v>
      </c>
      <c r="M3323" s="93">
        <v>2022.0</v>
      </c>
      <c r="N3323" s="93" t="s">
        <v>161</v>
      </c>
      <c r="O3323" s="65" t="str">
        <f t="shared" si="1"/>
        <v>041010640001</v>
      </c>
      <c r="P3323" s="65">
        <f t="shared" si="2"/>
        <v>3</v>
      </c>
      <c r="Q3323" s="65">
        <f t="shared" si="3"/>
        <v>0</v>
      </c>
      <c r="R3323" s="65" t="str">
        <f t="shared" si="12"/>
        <v>04.101.064/0001-30</v>
      </c>
      <c r="S3323" s="84"/>
      <c r="T3323" s="84" t="str">
        <f t="shared" si="10"/>
        <v/>
      </c>
      <c r="U3323" s="84" t="str">
        <f t="shared" si="11"/>
        <v/>
      </c>
      <c r="V3323" s="65" t="str">
        <f t="shared" si="5"/>
        <v/>
      </c>
      <c r="W3323" s="84"/>
      <c r="X3323" s="84"/>
      <c r="Y3323" s="85"/>
      <c r="Z3323" s="85"/>
      <c r="AA3323" s="65" t="str">
        <f t="shared" si="6"/>
        <v/>
      </c>
      <c r="AB3323" s="65" t="str">
        <f t="shared" si="7"/>
        <v/>
      </c>
      <c r="AC3323" s="86"/>
      <c r="AD3323" s="87" t="str">
        <f t="shared" si="8"/>
        <v/>
      </c>
      <c r="AE3323" s="84"/>
      <c r="AF3323" s="86">
        <f>IF(AC3323&gt;0,AC3323,'⚙️ Config'!$B$10)</f>
        <v>0.0075</v>
      </c>
      <c r="AG3323" s="88">
        <f t="shared" si="9"/>
        <v>11159.65508</v>
      </c>
      <c r="AH3323" s="88">
        <f>AG3323*'⚙️ Config'!$B$11</f>
        <v>55798.27538</v>
      </c>
      <c r="AI3323" s="88">
        <f>AH3323*'⚙️ Config'!$B$12</f>
        <v>16739.48261</v>
      </c>
      <c r="AJ3323" s="64"/>
      <c r="AK3323" s="84"/>
      <c r="AL3323" s="84"/>
      <c r="AM3323" s="84"/>
      <c r="AN3323" s="84"/>
      <c r="AO3323" s="84"/>
      <c r="AP3323" s="84"/>
      <c r="AQ3323" s="84"/>
    </row>
    <row r="3324" ht="15.0" customHeight="1">
      <c r="A3324" s="93">
        <v>3321.0</v>
      </c>
      <c r="B3324" s="94" t="s">
        <v>7079</v>
      </c>
      <c r="C3324" s="93" t="s">
        <v>141</v>
      </c>
      <c r="D3324" s="93" t="s">
        <v>7080</v>
      </c>
      <c r="E3324" s="95">
        <v>45.97</v>
      </c>
      <c r="F3324" s="93" t="s">
        <v>85</v>
      </c>
      <c r="G3324" s="93" t="s">
        <v>606</v>
      </c>
      <c r="H3324" s="96">
        <v>1487351.43</v>
      </c>
      <c r="I3324" s="93">
        <v>1.0</v>
      </c>
      <c r="J3324" s="97">
        <v>2.2</v>
      </c>
      <c r="K3324" s="94">
        <v>2024.0</v>
      </c>
      <c r="L3324" s="93" t="s">
        <v>630</v>
      </c>
      <c r="M3324" s="93">
        <v>2024.0</v>
      </c>
      <c r="N3324" s="93" t="s">
        <v>161</v>
      </c>
      <c r="O3324" s="65" t="str">
        <f t="shared" si="1"/>
        <v>244300980001</v>
      </c>
      <c r="P3324" s="65">
        <f t="shared" si="2"/>
        <v>8</v>
      </c>
      <c r="Q3324" s="65">
        <f t="shared" si="3"/>
        <v>5</v>
      </c>
      <c r="R3324" s="65" t="str">
        <f t="shared" si="12"/>
        <v>24.430.098/0001-85</v>
      </c>
      <c r="S3324" s="84"/>
      <c r="T3324" s="84" t="str">
        <f t="shared" si="10"/>
        <v/>
      </c>
      <c r="U3324" s="84" t="str">
        <f t="shared" si="11"/>
        <v/>
      </c>
      <c r="V3324" s="65" t="str">
        <f t="shared" si="5"/>
        <v/>
      </c>
      <c r="W3324" s="84"/>
      <c r="X3324" s="84"/>
      <c r="Y3324" s="85"/>
      <c r="Z3324" s="85"/>
      <c r="AA3324" s="65" t="str">
        <f t="shared" si="6"/>
        <v/>
      </c>
      <c r="AB3324" s="65" t="str">
        <f t="shared" si="7"/>
        <v/>
      </c>
      <c r="AC3324" s="86"/>
      <c r="AD3324" s="87" t="str">
        <f t="shared" si="8"/>
        <v/>
      </c>
      <c r="AE3324" s="84"/>
      <c r="AF3324" s="86">
        <f>IF(AC3324&gt;0,AC3324,'⚙️ Config'!$B$10)</f>
        <v>0.0075</v>
      </c>
      <c r="AG3324" s="88">
        <f t="shared" si="9"/>
        <v>11155.13573</v>
      </c>
      <c r="AH3324" s="88">
        <f>AG3324*'⚙️ Config'!$B$11</f>
        <v>55775.67863</v>
      </c>
      <c r="AI3324" s="88">
        <f>AH3324*'⚙️ Config'!$B$12</f>
        <v>16732.70359</v>
      </c>
      <c r="AJ3324" s="64"/>
      <c r="AK3324" s="84"/>
      <c r="AL3324" s="84"/>
      <c r="AM3324" s="84"/>
      <c r="AN3324" s="84"/>
      <c r="AO3324" s="84"/>
      <c r="AP3324" s="84"/>
      <c r="AQ3324" s="84"/>
    </row>
    <row r="3325" ht="15.0" customHeight="1">
      <c r="A3325" s="93">
        <v>3322.0</v>
      </c>
      <c r="B3325" s="94" t="s">
        <v>7081</v>
      </c>
      <c r="C3325" s="93" t="s">
        <v>141</v>
      </c>
      <c r="D3325" s="93" t="s">
        <v>7082</v>
      </c>
      <c r="E3325" s="95">
        <v>36.71</v>
      </c>
      <c r="F3325" s="93" t="s">
        <v>85</v>
      </c>
      <c r="G3325" s="93" t="s">
        <v>606</v>
      </c>
      <c r="H3325" s="96">
        <v>1487032.86</v>
      </c>
      <c r="I3325" s="93">
        <v>1.0</v>
      </c>
      <c r="J3325" s="97">
        <v>3.7</v>
      </c>
      <c r="K3325" s="94">
        <v>2022.0</v>
      </c>
      <c r="L3325" s="93" t="s">
        <v>630</v>
      </c>
      <c r="M3325" s="93">
        <v>2022.0</v>
      </c>
      <c r="N3325" s="93" t="s">
        <v>161</v>
      </c>
      <c r="O3325" s="65" t="str">
        <f t="shared" si="1"/>
        <v>077165950001</v>
      </c>
      <c r="P3325" s="65">
        <f t="shared" si="2"/>
        <v>2</v>
      </c>
      <c r="Q3325" s="65">
        <f t="shared" si="3"/>
        <v>5</v>
      </c>
      <c r="R3325" s="65" t="str">
        <f t="shared" si="12"/>
        <v>07.716.595/0001-25</v>
      </c>
      <c r="S3325" s="84"/>
      <c r="T3325" s="84" t="str">
        <f t="shared" si="10"/>
        <v/>
      </c>
      <c r="U3325" s="84" t="str">
        <f t="shared" si="11"/>
        <v/>
      </c>
      <c r="V3325" s="65" t="str">
        <f t="shared" si="5"/>
        <v/>
      </c>
      <c r="W3325" s="84"/>
      <c r="X3325" s="84"/>
      <c r="Y3325" s="85"/>
      <c r="Z3325" s="85"/>
      <c r="AA3325" s="65" t="str">
        <f t="shared" si="6"/>
        <v/>
      </c>
      <c r="AB3325" s="65" t="str">
        <f t="shared" si="7"/>
        <v/>
      </c>
      <c r="AC3325" s="86"/>
      <c r="AD3325" s="87" t="str">
        <f t="shared" si="8"/>
        <v/>
      </c>
      <c r="AE3325" s="84"/>
      <c r="AF3325" s="86">
        <f>IF(AC3325&gt;0,AC3325,'⚙️ Config'!$B$10)</f>
        <v>0.0075</v>
      </c>
      <c r="AG3325" s="88">
        <f t="shared" si="9"/>
        <v>11152.74645</v>
      </c>
      <c r="AH3325" s="88">
        <f>AG3325*'⚙️ Config'!$B$11</f>
        <v>55763.73225</v>
      </c>
      <c r="AI3325" s="88">
        <f>AH3325*'⚙️ Config'!$B$12</f>
        <v>16729.11968</v>
      </c>
      <c r="AJ3325" s="64"/>
      <c r="AK3325" s="84"/>
      <c r="AL3325" s="84"/>
      <c r="AM3325" s="84"/>
      <c r="AN3325" s="84"/>
      <c r="AO3325" s="84"/>
      <c r="AP3325" s="84"/>
      <c r="AQ3325" s="84"/>
    </row>
    <row r="3326" ht="15.0" customHeight="1">
      <c r="A3326" s="93">
        <v>3323.0</v>
      </c>
      <c r="B3326" s="94" t="s">
        <v>7083</v>
      </c>
      <c r="C3326" s="93" t="s">
        <v>141</v>
      </c>
      <c r="D3326" s="93" t="s">
        <v>7084</v>
      </c>
      <c r="E3326" s="95">
        <v>36.71</v>
      </c>
      <c r="F3326" s="93" t="s">
        <v>85</v>
      </c>
      <c r="G3326" s="93" t="s">
        <v>606</v>
      </c>
      <c r="H3326" s="96">
        <v>1486952.58</v>
      </c>
      <c r="I3326" s="93">
        <v>1.0</v>
      </c>
      <c r="J3326" s="97">
        <v>3.7</v>
      </c>
      <c r="K3326" s="94">
        <v>2022.0</v>
      </c>
      <c r="L3326" s="93" t="s">
        <v>630</v>
      </c>
      <c r="M3326" s="93">
        <v>2022.0</v>
      </c>
      <c r="N3326" s="93" t="s">
        <v>161</v>
      </c>
      <c r="O3326" s="65" t="str">
        <f t="shared" si="1"/>
        <v>299473670001</v>
      </c>
      <c r="P3326" s="65">
        <f t="shared" si="2"/>
        <v>0</v>
      </c>
      <c r="Q3326" s="65">
        <f t="shared" si="3"/>
        <v>7</v>
      </c>
      <c r="R3326" s="65" t="str">
        <f t="shared" si="12"/>
        <v>29.947.367/0001-07</v>
      </c>
      <c r="S3326" s="84"/>
      <c r="T3326" s="84" t="str">
        <f t="shared" si="10"/>
        <v/>
      </c>
      <c r="U3326" s="84" t="str">
        <f t="shared" si="11"/>
        <v/>
      </c>
      <c r="V3326" s="65" t="str">
        <f t="shared" si="5"/>
        <v/>
      </c>
      <c r="W3326" s="84"/>
      <c r="X3326" s="84"/>
      <c r="Y3326" s="85"/>
      <c r="Z3326" s="85"/>
      <c r="AA3326" s="65" t="str">
        <f t="shared" si="6"/>
        <v/>
      </c>
      <c r="AB3326" s="65" t="str">
        <f t="shared" si="7"/>
        <v/>
      </c>
      <c r="AC3326" s="86"/>
      <c r="AD3326" s="87" t="str">
        <f t="shared" si="8"/>
        <v/>
      </c>
      <c r="AE3326" s="84"/>
      <c r="AF3326" s="86">
        <f>IF(AC3326&gt;0,AC3326,'⚙️ Config'!$B$10)</f>
        <v>0.0075</v>
      </c>
      <c r="AG3326" s="88">
        <f t="shared" si="9"/>
        <v>11152.14435</v>
      </c>
      <c r="AH3326" s="88">
        <f>AG3326*'⚙️ Config'!$B$11</f>
        <v>55760.72175</v>
      </c>
      <c r="AI3326" s="88">
        <f>AH3326*'⚙️ Config'!$B$12</f>
        <v>16728.21653</v>
      </c>
      <c r="AJ3326" s="64"/>
      <c r="AK3326" s="84"/>
      <c r="AL3326" s="84"/>
      <c r="AM3326" s="84"/>
      <c r="AN3326" s="84"/>
      <c r="AO3326" s="84"/>
      <c r="AP3326" s="84"/>
      <c r="AQ3326" s="84"/>
    </row>
    <row r="3327" ht="15.0" customHeight="1">
      <c r="A3327" s="93">
        <v>3324.0</v>
      </c>
      <c r="B3327" s="94" t="s">
        <v>7085</v>
      </c>
      <c r="C3327" s="93" t="s">
        <v>141</v>
      </c>
      <c r="D3327" s="93" t="s">
        <v>7086</v>
      </c>
      <c r="E3327" s="95">
        <v>41.25</v>
      </c>
      <c r="F3327" s="93" t="s">
        <v>85</v>
      </c>
      <c r="G3327" s="93" t="s">
        <v>606</v>
      </c>
      <c r="H3327" s="96">
        <v>1486371.48</v>
      </c>
      <c r="I3327" s="93">
        <v>1.0</v>
      </c>
      <c r="J3327" s="97">
        <v>2.8</v>
      </c>
      <c r="K3327" s="94">
        <v>2023.0</v>
      </c>
      <c r="L3327" s="93" t="s">
        <v>448</v>
      </c>
      <c r="M3327" s="93">
        <v>2023.0</v>
      </c>
      <c r="N3327" s="93" t="s">
        <v>145</v>
      </c>
      <c r="O3327" s="65" t="str">
        <f t="shared" si="1"/>
        <v>716600540001</v>
      </c>
      <c r="P3327" s="65">
        <f t="shared" si="2"/>
        <v>2</v>
      </c>
      <c r="Q3327" s="65">
        <f t="shared" si="3"/>
        <v>1</v>
      </c>
      <c r="R3327" s="65" t="str">
        <f t="shared" si="12"/>
        <v>71.660.054/0001-21</v>
      </c>
      <c r="S3327" s="84"/>
      <c r="T3327" s="84" t="str">
        <f t="shared" si="10"/>
        <v/>
      </c>
      <c r="U3327" s="84" t="str">
        <f t="shared" si="11"/>
        <v/>
      </c>
      <c r="V3327" s="65" t="str">
        <f t="shared" si="5"/>
        <v/>
      </c>
      <c r="W3327" s="84"/>
      <c r="X3327" s="84"/>
      <c r="Y3327" s="85"/>
      <c r="Z3327" s="85"/>
      <c r="AA3327" s="65" t="str">
        <f t="shared" si="6"/>
        <v/>
      </c>
      <c r="AB3327" s="65" t="str">
        <f t="shared" si="7"/>
        <v/>
      </c>
      <c r="AC3327" s="86"/>
      <c r="AD3327" s="87" t="str">
        <f t="shared" si="8"/>
        <v/>
      </c>
      <c r="AE3327" s="84"/>
      <c r="AF3327" s="86">
        <f>IF(AC3327&gt;0,AC3327,'⚙️ Config'!$B$10)</f>
        <v>0.0075</v>
      </c>
      <c r="AG3327" s="88">
        <f t="shared" si="9"/>
        <v>11147.7861</v>
      </c>
      <c r="AH3327" s="88">
        <f>AG3327*'⚙️ Config'!$B$11</f>
        <v>55738.9305</v>
      </c>
      <c r="AI3327" s="88">
        <f>AH3327*'⚙️ Config'!$B$12</f>
        <v>16721.67915</v>
      </c>
      <c r="AJ3327" s="64"/>
      <c r="AK3327" s="84"/>
      <c r="AL3327" s="84"/>
      <c r="AM3327" s="84"/>
      <c r="AN3327" s="84"/>
      <c r="AO3327" s="84"/>
      <c r="AP3327" s="84"/>
      <c r="AQ3327" s="84"/>
    </row>
    <row r="3328" ht="15.0" customHeight="1">
      <c r="A3328" s="93">
        <v>3325.0</v>
      </c>
      <c r="B3328" s="94" t="s">
        <v>7087</v>
      </c>
      <c r="C3328" s="93" t="s">
        <v>154</v>
      </c>
      <c r="D3328" s="93" t="s">
        <v>7088</v>
      </c>
      <c r="E3328" s="95">
        <v>41.25</v>
      </c>
      <c r="F3328" s="93" t="s">
        <v>85</v>
      </c>
      <c r="G3328" s="93" t="s">
        <v>606</v>
      </c>
      <c r="H3328" s="96">
        <v>1483783.2</v>
      </c>
      <c r="I3328" s="93">
        <v>1.0</v>
      </c>
      <c r="J3328" s="97">
        <v>2.8</v>
      </c>
      <c r="K3328" s="94">
        <v>2023.0</v>
      </c>
      <c r="L3328" s="93" t="s">
        <v>630</v>
      </c>
      <c r="M3328" s="93">
        <v>2023.0</v>
      </c>
      <c r="N3328" s="93" t="s">
        <v>161</v>
      </c>
      <c r="O3328" s="65" t="str">
        <f t="shared" si="1"/>
        <v>362714590001</v>
      </c>
      <c r="P3328" s="65">
        <f t="shared" si="2"/>
        <v>7</v>
      </c>
      <c r="Q3328" s="65">
        <f t="shared" si="3"/>
        <v>7</v>
      </c>
      <c r="R3328" s="65" t="str">
        <f t="shared" si="12"/>
        <v>36.271.459/0001-77</v>
      </c>
      <c r="S3328" s="84"/>
      <c r="T3328" s="84" t="str">
        <f t="shared" si="10"/>
        <v/>
      </c>
      <c r="U3328" s="84" t="str">
        <f t="shared" si="11"/>
        <v/>
      </c>
      <c r="V3328" s="65" t="str">
        <f t="shared" si="5"/>
        <v/>
      </c>
      <c r="W3328" s="84"/>
      <c r="X3328" s="84"/>
      <c r="Y3328" s="85"/>
      <c r="Z3328" s="85"/>
      <c r="AA3328" s="65" t="str">
        <f t="shared" si="6"/>
        <v/>
      </c>
      <c r="AB3328" s="65" t="str">
        <f t="shared" si="7"/>
        <v/>
      </c>
      <c r="AC3328" s="86"/>
      <c r="AD3328" s="87" t="str">
        <f t="shared" si="8"/>
        <v/>
      </c>
      <c r="AE3328" s="84"/>
      <c r="AF3328" s="86">
        <f>IF(AC3328&gt;0,AC3328,'⚙️ Config'!$B$10)</f>
        <v>0.0075</v>
      </c>
      <c r="AG3328" s="88">
        <f t="shared" si="9"/>
        <v>11128.374</v>
      </c>
      <c r="AH3328" s="88">
        <f>AG3328*'⚙️ Config'!$B$11</f>
        <v>55641.87</v>
      </c>
      <c r="AI3328" s="88">
        <f>AH3328*'⚙️ Config'!$B$12</f>
        <v>16692.561</v>
      </c>
      <c r="AJ3328" s="64"/>
      <c r="AK3328" s="84"/>
      <c r="AL3328" s="84"/>
      <c r="AM3328" s="84"/>
      <c r="AN3328" s="84"/>
      <c r="AO3328" s="84"/>
      <c r="AP3328" s="84"/>
      <c r="AQ3328" s="84"/>
    </row>
    <row r="3329" ht="15.0" customHeight="1">
      <c r="A3329" s="93">
        <v>3326.0</v>
      </c>
      <c r="B3329" s="94" t="s">
        <v>7089</v>
      </c>
      <c r="C3329" s="93" t="s">
        <v>141</v>
      </c>
      <c r="D3329" s="93" t="s">
        <v>7090</v>
      </c>
      <c r="E3329" s="95">
        <v>41.25</v>
      </c>
      <c r="F3329" s="93" t="s">
        <v>85</v>
      </c>
      <c r="G3329" s="93" t="s">
        <v>606</v>
      </c>
      <c r="H3329" s="96">
        <v>1483478.74</v>
      </c>
      <c r="I3329" s="93">
        <v>1.0</v>
      </c>
      <c r="J3329" s="97">
        <v>2.8</v>
      </c>
      <c r="K3329" s="94">
        <v>2023.0</v>
      </c>
      <c r="L3329" s="93" t="s">
        <v>630</v>
      </c>
      <c r="M3329" s="93">
        <v>2023.0</v>
      </c>
      <c r="N3329" s="93" t="s">
        <v>145</v>
      </c>
      <c r="O3329" s="65" t="str">
        <f t="shared" si="1"/>
        <v>082379000001</v>
      </c>
      <c r="P3329" s="65">
        <f t="shared" si="2"/>
        <v>6</v>
      </c>
      <c r="Q3329" s="65">
        <f t="shared" si="3"/>
        <v>9</v>
      </c>
      <c r="R3329" s="65" t="str">
        <f t="shared" si="12"/>
        <v>08.237.900/0001-69</v>
      </c>
      <c r="S3329" s="84"/>
      <c r="T3329" s="84" t="str">
        <f t="shared" si="10"/>
        <v/>
      </c>
      <c r="U3329" s="84" t="str">
        <f t="shared" si="11"/>
        <v/>
      </c>
      <c r="V3329" s="65" t="str">
        <f t="shared" si="5"/>
        <v/>
      </c>
      <c r="W3329" s="84"/>
      <c r="X3329" s="84"/>
      <c r="Y3329" s="85"/>
      <c r="Z3329" s="85"/>
      <c r="AA3329" s="65" t="str">
        <f t="shared" si="6"/>
        <v/>
      </c>
      <c r="AB3329" s="65" t="str">
        <f t="shared" si="7"/>
        <v/>
      </c>
      <c r="AC3329" s="86"/>
      <c r="AD3329" s="87" t="str">
        <f t="shared" si="8"/>
        <v/>
      </c>
      <c r="AE3329" s="84"/>
      <c r="AF3329" s="86">
        <f>IF(AC3329&gt;0,AC3329,'⚙️ Config'!$B$10)</f>
        <v>0.0075</v>
      </c>
      <c r="AG3329" s="88">
        <f t="shared" si="9"/>
        <v>11126.09055</v>
      </c>
      <c r="AH3329" s="88">
        <f>AG3329*'⚙️ Config'!$B$11</f>
        <v>55630.45275</v>
      </c>
      <c r="AI3329" s="88">
        <f>AH3329*'⚙️ Config'!$B$12</f>
        <v>16689.13583</v>
      </c>
      <c r="AJ3329" s="64"/>
      <c r="AK3329" s="84"/>
      <c r="AL3329" s="84"/>
      <c r="AM3329" s="84"/>
      <c r="AN3329" s="84"/>
      <c r="AO3329" s="84"/>
      <c r="AP3329" s="84"/>
      <c r="AQ3329" s="84"/>
    </row>
    <row r="3330" ht="15.0" customHeight="1">
      <c r="A3330" s="93">
        <v>3327.0</v>
      </c>
      <c r="B3330" s="94" t="s">
        <v>7091</v>
      </c>
      <c r="C3330" s="93" t="s">
        <v>141</v>
      </c>
      <c r="D3330" s="93" t="s">
        <v>7092</v>
      </c>
      <c r="E3330" s="95">
        <v>45.04</v>
      </c>
      <c r="F3330" s="93" t="s">
        <v>85</v>
      </c>
      <c r="G3330" s="93" t="s">
        <v>606</v>
      </c>
      <c r="H3330" s="96">
        <v>1482966.21</v>
      </c>
      <c r="I3330" s="93">
        <v>1.0</v>
      </c>
      <c r="J3330" s="97">
        <v>2.3</v>
      </c>
      <c r="K3330" s="94">
        <v>2023.0</v>
      </c>
      <c r="L3330" s="93" t="s">
        <v>351</v>
      </c>
      <c r="M3330" s="93">
        <v>2023.0</v>
      </c>
      <c r="N3330" s="93" t="s">
        <v>161</v>
      </c>
      <c r="O3330" s="65" t="str">
        <f t="shared" si="1"/>
        <v>436237920001</v>
      </c>
      <c r="P3330" s="65">
        <f t="shared" si="2"/>
        <v>6</v>
      </c>
      <c r="Q3330" s="65">
        <f t="shared" si="3"/>
        <v>3</v>
      </c>
      <c r="R3330" s="65" t="str">
        <f t="shared" si="12"/>
        <v>43.623.792/0001-63</v>
      </c>
      <c r="S3330" s="84"/>
      <c r="T3330" s="84" t="str">
        <f t="shared" si="10"/>
        <v/>
      </c>
      <c r="U3330" s="84" t="str">
        <f t="shared" si="11"/>
        <v/>
      </c>
      <c r="V3330" s="65" t="str">
        <f t="shared" si="5"/>
        <v/>
      </c>
      <c r="W3330" s="84"/>
      <c r="X3330" s="84"/>
      <c r="Y3330" s="85"/>
      <c r="Z3330" s="85"/>
      <c r="AA3330" s="65" t="str">
        <f t="shared" si="6"/>
        <v/>
      </c>
      <c r="AB3330" s="65" t="str">
        <f t="shared" si="7"/>
        <v/>
      </c>
      <c r="AC3330" s="86"/>
      <c r="AD3330" s="87" t="str">
        <f t="shared" si="8"/>
        <v/>
      </c>
      <c r="AE3330" s="84"/>
      <c r="AF3330" s="86">
        <f>IF(AC3330&gt;0,AC3330,'⚙️ Config'!$B$10)</f>
        <v>0.0075</v>
      </c>
      <c r="AG3330" s="88">
        <f t="shared" si="9"/>
        <v>11122.24658</v>
      </c>
      <c r="AH3330" s="88">
        <f>AG3330*'⚙️ Config'!$B$11</f>
        <v>55611.23288</v>
      </c>
      <c r="AI3330" s="88">
        <f>AH3330*'⚙️ Config'!$B$12</f>
        <v>16683.36986</v>
      </c>
      <c r="AJ3330" s="64"/>
      <c r="AK3330" s="84"/>
      <c r="AL3330" s="84"/>
      <c r="AM3330" s="84"/>
      <c r="AN3330" s="84"/>
      <c r="AO3330" s="84"/>
      <c r="AP3330" s="84"/>
      <c r="AQ3330" s="84"/>
    </row>
    <row r="3331" ht="15.0" customHeight="1">
      <c r="A3331" s="93">
        <v>3328.0</v>
      </c>
      <c r="B3331" s="94" t="s">
        <v>7093</v>
      </c>
      <c r="C3331" s="93" t="s">
        <v>141</v>
      </c>
      <c r="D3331" s="93" t="s">
        <v>7094</v>
      </c>
      <c r="E3331" s="95">
        <v>41.91</v>
      </c>
      <c r="F3331" s="93" t="s">
        <v>85</v>
      </c>
      <c r="G3331" s="93" t="s">
        <v>606</v>
      </c>
      <c r="H3331" s="96">
        <v>1481142.12</v>
      </c>
      <c r="I3331" s="93">
        <v>1.0</v>
      </c>
      <c r="J3331" s="97">
        <v>2.7</v>
      </c>
      <c r="K3331" s="94">
        <v>2023.0</v>
      </c>
      <c r="L3331" s="93" t="s">
        <v>202</v>
      </c>
      <c r="M3331" s="93">
        <v>2023.0</v>
      </c>
      <c r="N3331" s="93" t="s">
        <v>145</v>
      </c>
      <c r="O3331" s="65" t="str">
        <f t="shared" si="1"/>
        <v>676444760001</v>
      </c>
      <c r="P3331" s="65">
        <f t="shared" si="2"/>
        <v>3</v>
      </c>
      <c r="Q3331" s="65">
        <f t="shared" si="3"/>
        <v>6</v>
      </c>
      <c r="R3331" s="65" t="str">
        <f t="shared" si="12"/>
        <v>67.644.476/0001-36</v>
      </c>
      <c r="S3331" s="84"/>
      <c r="T3331" s="84" t="str">
        <f t="shared" si="10"/>
        <v/>
      </c>
      <c r="U3331" s="84" t="str">
        <f t="shared" si="11"/>
        <v/>
      </c>
      <c r="V3331" s="65" t="str">
        <f t="shared" si="5"/>
        <v/>
      </c>
      <c r="W3331" s="84"/>
      <c r="X3331" s="84"/>
      <c r="Y3331" s="85"/>
      <c r="Z3331" s="85"/>
      <c r="AA3331" s="65" t="str">
        <f t="shared" si="6"/>
        <v/>
      </c>
      <c r="AB3331" s="65" t="str">
        <f t="shared" si="7"/>
        <v/>
      </c>
      <c r="AC3331" s="86"/>
      <c r="AD3331" s="87" t="str">
        <f t="shared" si="8"/>
        <v/>
      </c>
      <c r="AE3331" s="84"/>
      <c r="AF3331" s="86">
        <f>IF(AC3331&gt;0,AC3331,'⚙️ Config'!$B$10)</f>
        <v>0.0075</v>
      </c>
      <c r="AG3331" s="88">
        <f t="shared" si="9"/>
        <v>11108.5659</v>
      </c>
      <c r="AH3331" s="88">
        <f>AG3331*'⚙️ Config'!$B$11</f>
        <v>55542.8295</v>
      </c>
      <c r="AI3331" s="88">
        <f>AH3331*'⚙️ Config'!$B$12</f>
        <v>16662.84885</v>
      </c>
      <c r="AJ3331" s="64"/>
      <c r="AK3331" s="84"/>
      <c r="AL3331" s="84"/>
      <c r="AM3331" s="84"/>
      <c r="AN3331" s="84"/>
      <c r="AO3331" s="84"/>
      <c r="AP3331" s="84"/>
      <c r="AQ3331" s="84"/>
    </row>
    <row r="3332" ht="15.0" customHeight="1">
      <c r="A3332" s="93">
        <v>3329.0</v>
      </c>
      <c r="B3332" s="94" t="s">
        <v>7095</v>
      </c>
      <c r="C3332" s="93" t="s">
        <v>141</v>
      </c>
      <c r="D3332" s="93" t="s">
        <v>7096</v>
      </c>
      <c r="E3332" s="95">
        <v>41.25</v>
      </c>
      <c r="F3332" s="93" t="s">
        <v>85</v>
      </c>
      <c r="G3332" s="93" t="s">
        <v>606</v>
      </c>
      <c r="H3332" s="96">
        <v>1479956.29</v>
      </c>
      <c r="I3332" s="93">
        <v>1.0</v>
      </c>
      <c r="J3332" s="97">
        <v>2.8</v>
      </c>
      <c r="K3332" s="94">
        <v>2023.0</v>
      </c>
      <c r="L3332" s="93" t="s">
        <v>630</v>
      </c>
      <c r="M3332" s="93">
        <v>2023.0</v>
      </c>
      <c r="N3332" s="93" t="s">
        <v>161</v>
      </c>
      <c r="O3332" s="65" t="str">
        <f t="shared" si="1"/>
        <v>376323720001</v>
      </c>
      <c r="P3332" s="65">
        <f t="shared" si="2"/>
        <v>4</v>
      </c>
      <c r="Q3332" s="65">
        <f t="shared" si="3"/>
        <v>0</v>
      </c>
      <c r="R3332" s="65" t="str">
        <f t="shared" si="12"/>
        <v>37.632.372/0001-40</v>
      </c>
      <c r="S3332" s="84"/>
      <c r="T3332" s="84" t="str">
        <f t="shared" si="10"/>
        <v/>
      </c>
      <c r="U3332" s="84" t="str">
        <f t="shared" si="11"/>
        <v/>
      </c>
      <c r="V3332" s="65" t="str">
        <f t="shared" si="5"/>
        <v/>
      </c>
      <c r="W3332" s="84"/>
      <c r="X3332" s="84"/>
      <c r="Y3332" s="85"/>
      <c r="Z3332" s="85"/>
      <c r="AA3332" s="65" t="str">
        <f t="shared" si="6"/>
        <v/>
      </c>
      <c r="AB3332" s="65" t="str">
        <f t="shared" si="7"/>
        <v/>
      </c>
      <c r="AC3332" s="86"/>
      <c r="AD3332" s="87" t="str">
        <f t="shared" si="8"/>
        <v/>
      </c>
      <c r="AE3332" s="84"/>
      <c r="AF3332" s="86">
        <f>IF(AC3332&gt;0,AC3332,'⚙️ Config'!$B$10)</f>
        <v>0.0075</v>
      </c>
      <c r="AG3332" s="88">
        <f t="shared" si="9"/>
        <v>11099.67218</v>
      </c>
      <c r="AH3332" s="88">
        <f>AG3332*'⚙️ Config'!$B$11</f>
        <v>55498.36088</v>
      </c>
      <c r="AI3332" s="88">
        <f>AH3332*'⚙️ Config'!$B$12</f>
        <v>16649.50826</v>
      </c>
      <c r="AJ3332" s="64"/>
      <c r="AK3332" s="84"/>
      <c r="AL3332" s="84"/>
      <c r="AM3332" s="84"/>
      <c r="AN3332" s="84"/>
      <c r="AO3332" s="84"/>
      <c r="AP3332" s="84"/>
      <c r="AQ3332" s="84"/>
    </row>
    <row r="3333" ht="15.0" customHeight="1">
      <c r="A3333" s="93">
        <v>3330.0</v>
      </c>
      <c r="B3333" s="94" t="s">
        <v>7097</v>
      </c>
      <c r="C3333" s="93" t="s">
        <v>154</v>
      </c>
      <c r="D3333" s="93" t="s">
        <v>7098</v>
      </c>
      <c r="E3333" s="95">
        <v>38.96</v>
      </c>
      <c r="F3333" s="93" t="s">
        <v>85</v>
      </c>
      <c r="G3333" s="93" t="s">
        <v>606</v>
      </c>
      <c r="H3333" s="96">
        <v>1478902.36</v>
      </c>
      <c r="I3333" s="93">
        <v>1.0</v>
      </c>
      <c r="J3333" s="97">
        <v>3.2</v>
      </c>
      <c r="K3333" s="94">
        <v>2023.0</v>
      </c>
      <c r="L3333" s="93" t="s">
        <v>630</v>
      </c>
      <c r="M3333" s="93">
        <v>2023.0</v>
      </c>
      <c r="N3333" s="93" t="s">
        <v>161</v>
      </c>
      <c r="O3333" s="65" t="str">
        <f t="shared" si="1"/>
        <v>202895810001</v>
      </c>
      <c r="P3333" s="65">
        <f t="shared" si="2"/>
        <v>3</v>
      </c>
      <c r="Q3333" s="65">
        <f t="shared" si="3"/>
        <v>0</v>
      </c>
      <c r="R3333" s="65" t="str">
        <f t="shared" si="12"/>
        <v>20.289.581/0001-30</v>
      </c>
      <c r="S3333" s="84"/>
      <c r="T3333" s="84" t="str">
        <f t="shared" si="10"/>
        <v/>
      </c>
      <c r="U3333" s="84" t="str">
        <f t="shared" si="11"/>
        <v/>
      </c>
      <c r="V3333" s="65" t="str">
        <f t="shared" si="5"/>
        <v/>
      </c>
      <c r="W3333" s="84"/>
      <c r="X3333" s="84"/>
      <c r="Y3333" s="85"/>
      <c r="Z3333" s="85"/>
      <c r="AA3333" s="65" t="str">
        <f t="shared" si="6"/>
        <v/>
      </c>
      <c r="AB3333" s="65" t="str">
        <f t="shared" si="7"/>
        <v/>
      </c>
      <c r="AC3333" s="86"/>
      <c r="AD3333" s="87" t="str">
        <f t="shared" si="8"/>
        <v/>
      </c>
      <c r="AE3333" s="84"/>
      <c r="AF3333" s="86">
        <f>IF(AC3333&gt;0,AC3333,'⚙️ Config'!$B$10)</f>
        <v>0.0075</v>
      </c>
      <c r="AG3333" s="88">
        <f t="shared" si="9"/>
        <v>11091.7677</v>
      </c>
      <c r="AH3333" s="88">
        <f>AG3333*'⚙️ Config'!$B$11</f>
        <v>55458.8385</v>
      </c>
      <c r="AI3333" s="88">
        <f>AH3333*'⚙️ Config'!$B$12</f>
        <v>16637.65155</v>
      </c>
      <c r="AJ3333" s="64"/>
      <c r="AK3333" s="84"/>
      <c r="AL3333" s="84"/>
      <c r="AM3333" s="84"/>
      <c r="AN3333" s="84"/>
      <c r="AO3333" s="84"/>
      <c r="AP3333" s="84"/>
      <c r="AQ3333" s="84"/>
    </row>
    <row r="3334" ht="15.0" customHeight="1">
      <c r="A3334" s="93">
        <v>3331.0</v>
      </c>
      <c r="B3334" s="94" t="s">
        <v>7099</v>
      </c>
      <c r="C3334" s="93" t="s">
        <v>141</v>
      </c>
      <c r="D3334" s="93" t="s">
        <v>7100</v>
      </c>
      <c r="E3334" s="95">
        <v>41.25</v>
      </c>
      <c r="F3334" s="93" t="s">
        <v>85</v>
      </c>
      <c r="G3334" s="93" t="s">
        <v>606</v>
      </c>
      <c r="H3334" s="96">
        <v>1478812.56</v>
      </c>
      <c r="I3334" s="93">
        <v>1.0</v>
      </c>
      <c r="J3334" s="97">
        <v>2.8</v>
      </c>
      <c r="K3334" s="94">
        <v>2023.0</v>
      </c>
      <c r="L3334" s="93" t="s">
        <v>630</v>
      </c>
      <c r="M3334" s="93">
        <v>2023.0</v>
      </c>
      <c r="N3334" s="93" t="s">
        <v>161</v>
      </c>
      <c r="O3334" s="65" t="str">
        <f t="shared" si="1"/>
        <v>031731240001</v>
      </c>
      <c r="P3334" s="65">
        <f t="shared" si="2"/>
        <v>6</v>
      </c>
      <c r="Q3334" s="65">
        <f t="shared" si="3"/>
        <v>7</v>
      </c>
      <c r="R3334" s="65" t="str">
        <f t="shared" si="12"/>
        <v>03.173.124/0001-67</v>
      </c>
      <c r="S3334" s="84"/>
      <c r="T3334" s="84" t="str">
        <f t="shared" si="10"/>
        <v/>
      </c>
      <c r="U3334" s="84" t="str">
        <f t="shared" si="11"/>
        <v/>
      </c>
      <c r="V3334" s="65" t="str">
        <f t="shared" si="5"/>
        <v/>
      </c>
      <c r="W3334" s="84"/>
      <c r="X3334" s="84"/>
      <c r="Y3334" s="85"/>
      <c r="Z3334" s="85"/>
      <c r="AA3334" s="65" t="str">
        <f t="shared" si="6"/>
        <v/>
      </c>
      <c r="AB3334" s="65" t="str">
        <f t="shared" si="7"/>
        <v/>
      </c>
      <c r="AC3334" s="86"/>
      <c r="AD3334" s="87" t="str">
        <f t="shared" si="8"/>
        <v/>
      </c>
      <c r="AE3334" s="84"/>
      <c r="AF3334" s="86">
        <f>IF(AC3334&gt;0,AC3334,'⚙️ Config'!$B$10)</f>
        <v>0.0075</v>
      </c>
      <c r="AG3334" s="88">
        <f t="shared" si="9"/>
        <v>11091.0942</v>
      </c>
      <c r="AH3334" s="88">
        <f>AG3334*'⚙️ Config'!$B$11</f>
        <v>55455.471</v>
      </c>
      <c r="AI3334" s="88">
        <f>AH3334*'⚙️ Config'!$B$12</f>
        <v>16636.6413</v>
      </c>
      <c r="AJ3334" s="64"/>
      <c r="AK3334" s="84"/>
      <c r="AL3334" s="84"/>
      <c r="AM3334" s="84"/>
      <c r="AN3334" s="84"/>
      <c r="AO3334" s="84"/>
      <c r="AP3334" s="84"/>
      <c r="AQ3334" s="84"/>
    </row>
    <row r="3335" ht="15.0" customHeight="1">
      <c r="A3335" s="93">
        <v>3332.0</v>
      </c>
      <c r="B3335" s="94" t="s">
        <v>7101</v>
      </c>
      <c r="C3335" s="93" t="s">
        <v>141</v>
      </c>
      <c r="D3335" s="93" t="s">
        <v>7102</v>
      </c>
      <c r="E3335" s="95">
        <v>37.99</v>
      </c>
      <c r="F3335" s="93" t="s">
        <v>85</v>
      </c>
      <c r="G3335" s="93" t="s">
        <v>606</v>
      </c>
      <c r="H3335" s="96">
        <v>1478482.4</v>
      </c>
      <c r="I3335" s="93">
        <v>1.0</v>
      </c>
      <c r="J3335" s="97">
        <v>3.4</v>
      </c>
      <c r="K3335" s="94">
        <v>2022.0</v>
      </c>
      <c r="L3335" s="93" t="s">
        <v>630</v>
      </c>
      <c r="M3335" s="93">
        <v>2022.0</v>
      </c>
      <c r="N3335" s="93" t="s">
        <v>161</v>
      </c>
      <c r="O3335" s="65" t="str">
        <f t="shared" si="1"/>
        <v>317425360001</v>
      </c>
      <c r="P3335" s="65">
        <f t="shared" si="2"/>
        <v>0</v>
      </c>
      <c r="Q3335" s="65">
        <f t="shared" si="3"/>
        <v>6</v>
      </c>
      <c r="R3335" s="65" t="str">
        <f t="shared" si="12"/>
        <v>31.742.536/0001-06</v>
      </c>
      <c r="S3335" s="84"/>
      <c r="T3335" s="84" t="str">
        <f t="shared" si="10"/>
        <v/>
      </c>
      <c r="U3335" s="84" t="str">
        <f t="shared" si="11"/>
        <v/>
      </c>
      <c r="V3335" s="65" t="str">
        <f t="shared" si="5"/>
        <v/>
      </c>
      <c r="W3335" s="84"/>
      <c r="X3335" s="84"/>
      <c r="Y3335" s="85"/>
      <c r="Z3335" s="85"/>
      <c r="AA3335" s="65" t="str">
        <f t="shared" si="6"/>
        <v/>
      </c>
      <c r="AB3335" s="65" t="str">
        <f t="shared" si="7"/>
        <v/>
      </c>
      <c r="AC3335" s="86"/>
      <c r="AD3335" s="87" t="str">
        <f t="shared" si="8"/>
        <v/>
      </c>
      <c r="AE3335" s="84"/>
      <c r="AF3335" s="86">
        <f>IF(AC3335&gt;0,AC3335,'⚙️ Config'!$B$10)</f>
        <v>0.0075</v>
      </c>
      <c r="AG3335" s="88">
        <f t="shared" si="9"/>
        <v>11088.618</v>
      </c>
      <c r="AH3335" s="88">
        <f>AG3335*'⚙️ Config'!$B$11</f>
        <v>55443.09</v>
      </c>
      <c r="AI3335" s="88">
        <f>AH3335*'⚙️ Config'!$B$12</f>
        <v>16632.927</v>
      </c>
      <c r="AJ3335" s="64"/>
      <c r="AK3335" s="84"/>
      <c r="AL3335" s="84"/>
      <c r="AM3335" s="84"/>
      <c r="AN3335" s="84"/>
      <c r="AO3335" s="84"/>
      <c r="AP3335" s="84"/>
      <c r="AQ3335" s="84"/>
    </row>
    <row r="3336" ht="15.0" customHeight="1">
      <c r="A3336" s="93">
        <v>3333.0</v>
      </c>
      <c r="B3336" s="94" t="s">
        <v>7103</v>
      </c>
      <c r="C3336" s="93" t="s">
        <v>141</v>
      </c>
      <c r="D3336" s="93" t="s">
        <v>7104</v>
      </c>
      <c r="E3336" s="95">
        <v>36.71</v>
      </c>
      <c r="F3336" s="93" t="s">
        <v>85</v>
      </c>
      <c r="G3336" s="93" t="s">
        <v>606</v>
      </c>
      <c r="H3336" s="96">
        <v>1477686.32</v>
      </c>
      <c r="I3336" s="93">
        <v>1.0</v>
      </c>
      <c r="J3336" s="97">
        <v>3.7</v>
      </c>
      <c r="K3336" s="94">
        <v>2022.0</v>
      </c>
      <c r="L3336" s="93" t="s">
        <v>630</v>
      </c>
      <c r="M3336" s="93">
        <v>2022.0</v>
      </c>
      <c r="N3336" s="93" t="s">
        <v>161</v>
      </c>
      <c r="O3336" s="65" t="str">
        <f t="shared" si="1"/>
        <v>339233280001</v>
      </c>
      <c r="P3336" s="65">
        <f t="shared" si="2"/>
        <v>3</v>
      </c>
      <c r="Q3336" s="65">
        <f t="shared" si="3"/>
        <v>9</v>
      </c>
      <c r="R3336" s="65" t="str">
        <f t="shared" si="12"/>
        <v>33.923.328/0001-39</v>
      </c>
      <c r="S3336" s="84"/>
      <c r="T3336" s="84" t="str">
        <f t="shared" si="10"/>
        <v/>
      </c>
      <c r="U3336" s="84" t="str">
        <f t="shared" si="11"/>
        <v/>
      </c>
      <c r="V3336" s="65" t="str">
        <f t="shared" si="5"/>
        <v/>
      </c>
      <c r="W3336" s="84"/>
      <c r="X3336" s="84"/>
      <c r="Y3336" s="85"/>
      <c r="Z3336" s="85"/>
      <c r="AA3336" s="65" t="str">
        <f t="shared" si="6"/>
        <v/>
      </c>
      <c r="AB3336" s="65" t="str">
        <f t="shared" si="7"/>
        <v/>
      </c>
      <c r="AC3336" s="86"/>
      <c r="AD3336" s="87" t="str">
        <f t="shared" si="8"/>
        <v/>
      </c>
      <c r="AE3336" s="84"/>
      <c r="AF3336" s="86">
        <f>IF(AC3336&gt;0,AC3336,'⚙️ Config'!$B$10)</f>
        <v>0.0075</v>
      </c>
      <c r="AG3336" s="88">
        <f t="shared" si="9"/>
        <v>11082.6474</v>
      </c>
      <c r="AH3336" s="88">
        <f>AG3336*'⚙️ Config'!$B$11</f>
        <v>55413.237</v>
      </c>
      <c r="AI3336" s="88">
        <f>AH3336*'⚙️ Config'!$B$12</f>
        <v>16623.9711</v>
      </c>
      <c r="AJ3336" s="64"/>
      <c r="AK3336" s="84"/>
      <c r="AL3336" s="84"/>
      <c r="AM3336" s="84"/>
      <c r="AN3336" s="84"/>
      <c r="AO3336" s="84"/>
      <c r="AP3336" s="84"/>
      <c r="AQ3336" s="84"/>
    </row>
    <row r="3337" ht="15.0" customHeight="1">
      <c r="A3337" s="93">
        <v>3334.0</v>
      </c>
      <c r="B3337" s="94" t="s">
        <v>7105</v>
      </c>
      <c r="C3337" s="93" t="s">
        <v>141</v>
      </c>
      <c r="D3337" s="93" t="s">
        <v>7106</v>
      </c>
      <c r="E3337" s="95">
        <v>45.04</v>
      </c>
      <c r="F3337" s="93" t="s">
        <v>85</v>
      </c>
      <c r="G3337" s="93" t="s">
        <v>606</v>
      </c>
      <c r="H3337" s="96">
        <v>1477494.85</v>
      </c>
      <c r="I3337" s="93">
        <v>1.0</v>
      </c>
      <c r="J3337" s="97">
        <v>2.3</v>
      </c>
      <c r="K3337" s="94">
        <v>2023.0</v>
      </c>
      <c r="L3337" s="93" t="s">
        <v>202</v>
      </c>
      <c r="M3337" s="93">
        <v>2023.0</v>
      </c>
      <c r="N3337" s="93" t="s">
        <v>161</v>
      </c>
      <c r="O3337" s="65" t="str">
        <f t="shared" si="1"/>
        <v>043348720001</v>
      </c>
      <c r="P3337" s="65">
        <f t="shared" si="2"/>
        <v>4</v>
      </c>
      <c r="Q3337" s="65">
        <f t="shared" si="3"/>
        <v>7</v>
      </c>
      <c r="R3337" s="65" t="str">
        <f t="shared" si="12"/>
        <v>04.334.872/0001-47</v>
      </c>
      <c r="S3337" s="84"/>
      <c r="T3337" s="84" t="str">
        <f t="shared" si="10"/>
        <v/>
      </c>
      <c r="U3337" s="84" t="str">
        <f t="shared" si="11"/>
        <v/>
      </c>
      <c r="V3337" s="65" t="str">
        <f t="shared" si="5"/>
        <v/>
      </c>
      <c r="W3337" s="84"/>
      <c r="X3337" s="84"/>
      <c r="Y3337" s="85"/>
      <c r="Z3337" s="85"/>
      <c r="AA3337" s="65" t="str">
        <f t="shared" si="6"/>
        <v/>
      </c>
      <c r="AB3337" s="65" t="str">
        <f t="shared" si="7"/>
        <v/>
      </c>
      <c r="AC3337" s="86"/>
      <c r="AD3337" s="87" t="str">
        <f t="shared" si="8"/>
        <v/>
      </c>
      <c r="AE3337" s="84"/>
      <c r="AF3337" s="86">
        <f>IF(AC3337&gt;0,AC3337,'⚙️ Config'!$B$10)</f>
        <v>0.0075</v>
      </c>
      <c r="AG3337" s="88">
        <f t="shared" si="9"/>
        <v>11081.21138</v>
      </c>
      <c r="AH3337" s="88">
        <f>AG3337*'⚙️ Config'!$B$11</f>
        <v>55406.05688</v>
      </c>
      <c r="AI3337" s="88">
        <f>AH3337*'⚙️ Config'!$B$12</f>
        <v>16621.81706</v>
      </c>
      <c r="AJ3337" s="64"/>
      <c r="AK3337" s="84"/>
      <c r="AL3337" s="84"/>
      <c r="AM3337" s="84"/>
      <c r="AN3337" s="84"/>
      <c r="AO3337" s="84"/>
      <c r="AP3337" s="84"/>
      <c r="AQ3337" s="84"/>
    </row>
    <row r="3338" ht="15.0" customHeight="1">
      <c r="A3338" s="93">
        <v>3335.0</v>
      </c>
      <c r="B3338" s="94" t="s">
        <v>7107</v>
      </c>
      <c r="C3338" s="93" t="s">
        <v>141</v>
      </c>
      <c r="D3338" s="93" t="s">
        <v>7108</v>
      </c>
      <c r="E3338" s="95">
        <v>35.6</v>
      </c>
      <c r="F3338" s="93" t="s">
        <v>85</v>
      </c>
      <c r="G3338" s="93" t="s">
        <v>606</v>
      </c>
      <c r="H3338" s="96">
        <v>1477179.23</v>
      </c>
      <c r="I3338" s="93">
        <v>1.0</v>
      </c>
      <c r="J3338" s="97">
        <v>4.0</v>
      </c>
      <c r="K3338" s="94">
        <v>2022.0</v>
      </c>
      <c r="L3338" s="93" t="s">
        <v>331</v>
      </c>
      <c r="M3338" s="93">
        <v>2022.0</v>
      </c>
      <c r="N3338" s="93" t="s">
        <v>145</v>
      </c>
      <c r="O3338" s="65" t="str">
        <f t="shared" si="1"/>
        <v>024594970001</v>
      </c>
      <c r="P3338" s="65">
        <f t="shared" si="2"/>
        <v>3</v>
      </c>
      <c r="Q3338" s="65">
        <f t="shared" si="3"/>
        <v>6</v>
      </c>
      <c r="R3338" s="65" t="str">
        <f t="shared" si="12"/>
        <v>02.459.497/0001-36</v>
      </c>
      <c r="S3338" s="84"/>
      <c r="T3338" s="84" t="str">
        <f t="shared" si="10"/>
        <v/>
      </c>
      <c r="U3338" s="84" t="str">
        <f t="shared" si="11"/>
        <v/>
      </c>
      <c r="V3338" s="65" t="str">
        <f t="shared" si="5"/>
        <v/>
      </c>
      <c r="W3338" s="84"/>
      <c r="X3338" s="84"/>
      <c r="Y3338" s="85"/>
      <c r="Z3338" s="85"/>
      <c r="AA3338" s="65" t="str">
        <f t="shared" si="6"/>
        <v/>
      </c>
      <c r="AB3338" s="65" t="str">
        <f t="shared" si="7"/>
        <v/>
      </c>
      <c r="AC3338" s="86"/>
      <c r="AD3338" s="87" t="str">
        <f t="shared" si="8"/>
        <v/>
      </c>
      <c r="AE3338" s="84"/>
      <c r="AF3338" s="86">
        <f>IF(AC3338&gt;0,AC3338,'⚙️ Config'!$B$10)</f>
        <v>0.0075</v>
      </c>
      <c r="AG3338" s="88">
        <f t="shared" si="9"/>
        <v>11078.84423</v>
      </c>
      <c r="AH3338" s="88">
        <f>AG3338*'⚙️ Config'!$B$11</f>
        <v>55394.22113</v>
      </c>
      <c r="AI3338" s="88">
        <f>AH3338*'⚙️ Config'!$B$12</f>
        <v>16618.26634</v>
      </c>
      <c r="AJ3338" s="64"/>
      <c r="AK3338" s="84"/>
      <c r="AL3338" s="84"/>
      <c r="AM3338" s="84"/>
      <c r="AN3338" s="84"/>
      <c r="AO3338" s="84"/>
      <c r="AP3338" s="84"/>
      <c r="AQ3338" s="84"/>
    </row>
    <row r="3339" ht="15.0" customHeight="1">
      <c r="A3339" s="93">
        <v>3336.0</v>
      </c>
      <c r="B3339" s="94" t="s">
        <v>7109</v>
      </c>
      <c r="C3339" s="93" t="s">
        <v>141</v>
      </c>
      <c r="D3339" s="93" t="s">
        <v>7110</v>
      </c>
      <c r="E3339" s="95">
        <v>44.18</v>
      </c>
      <c r="F3339" s="93" t="s">
        <v>85</v>
      </c>
      <c r="G3339" s="93" t="s">
        <v>606</v>
      </c>
      <c r="H3339" s="96">
        <v>1475792.22</v>
      </c>
      <c r="I3339" s="93">
        <v>1.0</v>
      </c>
      <c r="J3339" s="97">
        <v>2.4</v>
      </c>
      <c r="K3339" s="94">
        <v>2023.0</v>
      </c>
      <c r="L3339" s="93" t="s">
        <v>202</v>
      </c>
      <c r="M3339" s="93">
        <v>2023.0</v>
      </c>
      <c r="N3339" s="93" t="s">
        <v>161</v>
      </c>
      <c r="O3339" s="65" t="str">
        <f t="shared" si="1"/>
        <v>027424300001</v>
      </c>
      <c r="P3339" s="65">
        <f t="shared" si="2"/>
        <v>0</v>
      </c>
      <c r="Q3339" s="65">
        <f t="shared" si="3"/>
        <v>4</v>
      </c>
      <c r="R3339" s="65" t="str">
        <f t="shared" si="12"/>
        <v>02.742.430/0001-04</v>
      </c>
      <c r="S3339" s="84"/>
      <c r="T3339" s="84" t="str">
        <f t="shared" si="10"/>
        <v/>
      </c>
      <c r="U3339" s="84" t="str">
        <f t="shared" si="11"/>
        <v/>
      </c>
      <c r="V3339" s="65" t="str">
        <f t="shared" si="5"/>
        <v/>
      </c>
      <c r="W3339" s="84"/>
      <c r="X3339" s="84"/>
      <c r="Y3339" s="85"/>
      <c r="Z3339" s="85"/>
      <c r="AA3339" s="65" t="str">
        <f t="shared" si="6"/>
        <v/>
      </c>
      <c r="AB3339" s="65" t="str">
        <f t="shared" si="7"/>
        <v/>
      </c>
      <c r="AC3339" s="86"/>
      <c r="AD3339" s="87" t="str">
        <f t="shared" si="8"/>
        <v/>
      </c>
      <c r="AE3339" s="84"/>
      <c r="AF3339" s="86">
        <f>IF(AC3339&gt;0,AC3339,'⚙️ Config'!$B$10)</f>
        <v>0.0075</v>
      </c>
      <c r="AG3339" s="88">
        <f t="shared" si="9"/>
        <v>11068.44165</v>
      </c>
      <c r="AH3339" s="88">
        <f>AG3339*'⚙️ Config'!$B$11</f>
        <v>55342.20825</v>
      </c>
      <c r="AI3339" s="88">
        <f>AH3339*'⚙️ Config'!$B$12</f>
        <v>16602.66248</v>
      </c>
      <c r="AJ3339" s="64"/>
      <c r="AK3339" s="84"/>
      <c r="AL3339" s="84"/>
      <c r="AM3339" s="84"/>
      <c r="AN3339" s="84"/>
      <c r="AO3339" s="84"/>
      <c r="AP3339" s="84"/>
      <c r="AQ3339" s="84"/>
    </row>
    <row r="3340" ht="15.0" customHeight="1">
      <c r="A3340" s="93">
        <v>3337.0</v>
      </c>
      <c r="B3340" s="94" t="s">
        <v>7111</v>
      </c>
      <c r="C3340" s="93" t="s">
        <v>141</v>
      </c>
      <c r="D3340" s="93" t="s">
        <v>7112</v>
      </c>
      <c r="E3340" s="95">
        <v>42.62</v>
      </c>
      <c r="F3340" s="93" t="s">
        <v>85</v>
      </c>
      <c r="G3340" s="93" t="s">
        <v>606</v>
      </c>
      <c r="H3340" s="96">
        <v>1474995.97</v>
      </c>
      <c r="I3340" s="93">
        <v>1.0</v>
      </c>
      <c r="J3340" s="97">
        <v>2.6</v>
      </c>
      <c r="K3340" s="94">
        <v>2023.0</v>
      </c>
      <c r="L3340" s="93" t="s">
        <v>630</v>
      </c>
      <c r="M3340" s="93">
        <v>2023.0</v>
      </c>
      <c r="N3340" s="93" t="s">
        <v>161</v>
      </c>
      <c r="O3340" s="65" t="str">
        <f t="shared" si="1"/>
        <v>154980560001</v>
      </c>
      <c r="P3340" s="65">
        <f t="shared" si="2"/>
        <v>9</v>
      </c>
      <c r="Q3340" s="65">
        <f t="shared" si="3"/>
        <v>5</v>
      </c>
      <c r="R3340" s="65" t="str">
        <f t="shared" si="12"/>
        <v>15.498.056/0001-95</v>
      </c>
      <c r="S3340" s="84"/>
      <c r="T3340" s="84" t="str">
        <f t="shared" si="10"/>
        <v/>
      </c>
      <c r="U3340" s="84" t="str">
        <f t="shared" si="11"/>
        <v/>
      </c>
      <c r="V3340" s="65" t="str">
        <f t="shared" si="5"/>
        <v/>
      </c>
      <c r="W3340" s="84"/>
      <c r="X3340" s="84"/>
      <c r="Y3340" s="85"/>
      <c r="Z3340" s="85"/>
      <c r="AA3340" s="65" t="str">
        <f t="shared" si="6"/>
        <v/>
      </c>
      <c r="AB3340" s="65" t="str">
        <f t="shared" si="7"/>
        <v/>
      </c>
      <c r="AC3340" s="86"/>
      <c r="AD3340" s="87" t="str">
        <f t="shared" si="8"/>
        <v/>
      </c>
      <c r="AE3340" s="84"/>
      <c r="AF3340" s="86">
        <f>IF(AC3340&gt;0,AC3340,'⚙️ Config'!$B$10)</f>
        <v>0.0075</v>
      </c>
      <c r="AG3340" s="88">
        <f t="shared" si="9"/>
        <v>11062.46978</v>
      </c>
      <c r="AH3340" s="88">
        <f>AG3340*'⚙️ Config'!$B$11</f>
        <v>55312.34888</v>
      </c>
      <c r="AI3340" s="88">
        <f>AH3340*'⚙️ Config'!$B$12</f>
        <v>16593.70466</v>
      </c>
      <c r="AJ3340" s="64"/>
      <c r="AK3340" s="84"/>
      <c r="AL3340" s="84"/>
      <c r="AM3340" s="84"/>
      <c r="AN3340" s="84"/>
      <c r="AO3340" s="84"/>
      <c r="AP3340" s="84"/>
      <c r="AQ3340" s="84"/>
    </row>
    <row r="3341" ht="15.0" customHeight="1">
      <c r="A3341" s="93">
        <v>3338.0</v>
      </c>
      <c r="B3341" s="94" t="s">
        <v>7113</v>
      </c>
      <c r="C3341" s="93" t="s">
        <v>141</v>
      </c>
      <c r="D3341" s="93" t="s">
        <v>7114</v>
      </c>
      <c r="E3341" s="95">
        <v>38.46</v>
      </c>
      <c r="F3341" s="93" t="s">
        <v>85</v>
      </c>
      <c r="G3341" s="93" t="s">
        <v>606</v>
      </c>
      <c r="H3341" s="96">
        <v>1474698.53</v>
      </c>
      <c r="I3341" s="93">
        <v>1.0</v>
      </c>
      <c r="J3341" s="97">
        <v>3.3</v>
      </c>
      <c r="K3341" s="94">
        <v>2022.0</v>
      </c>
      <c r="L3341" s="93" t="s">
        <v>630</v>
      </c>
      <c r="M3341" s="93">
        <v>2022.0</v>
      </c>
      <c r="N3341" s="93" t="s">
        <v>145</v>
      </c>
      <c r="O3341" s="65" t="str">
        <f t="shared" si="1"/>
        <v>047235540001</v>
      </c>
      <c r="P3341" s="65">
        <f t="shared" si="2"/>
        <v>7</v>
      </c>
      <c r="Q3341" s="65">
        <f t="shared" si="3"/>
        <v>8</v>
      </c>
      <c r="R3341" s="65" t="str">
        <f t="shared" si="12"/>
        <v>04.723.554/0001-78</v>
      </c>
      <c r="S3341" s="84"/>
      <c r="T3341" s="84" t="str">
        <f t="shared" si="10"/>
        <v/>
      </c>
      <c r="U3341" s="84" t="str">
        <f t="shared" si="11"/>
        <v/>
      </c>
      <c r="V3341" s="65" t="str">
        <f t="shared" si="5"/>
        <v/>
      </c>
      <c r="W3341" s="84"/>
      <c r="X3341" s="84"/>
      <c r="Y3341" s="85"/>
      <c r="Z3341" s="85"/>
      <c r="AA3341" s="65" t="str">
        <f t="shared" si="6"/>
        <v/>
      </c>
      <c r="AB3341" s="65" t="str">
        <f t="shared" si="7"/>
        <v/>
      </c>
      <c r="AC3341" s="86"/>
      <c r="AD3341" s="87" t="str">
        <f t="shared" si="8"/>
        <v/>
      </c>
      <c r="AE3341" s="84"/>
      <c r="AF3341" s="86">
        <f>IF(AC3341&gt;0,AC3341,'⚙️ Config'!$B$10)</f>
        <v>0.0075</v>
      </c>
      <c r="AG3341" s="88">
        <f t="shared" si="9"/>
        <v>11060.23898</v>
      </c>
      <c r="AH3341" s="88">
        <f>AG3341*'⚙️ Config'!$B$11</f>
        <v>55301.19488</v>
      </c>
      <c r="AI3341" s="88">
        <f>AH3341*'⚙️ Config'!$B$12</f>
        <v>16590.35846</v>
      </c>
      <c r="AJ3341" s="64"/>
      <c r="AK3341" s="84"/>
      <c r="AL3341" s="84"/>
      <c r="AM3341" s="84"/>
      <c r="AN3341" s="84"/>
      <c r="AO3341" s="84"/>
      <c r="AP3341" s="84"/>
      <c r="AQ3341" s="84"/>
    </row>
    <row r="3342" ht="15.0" customHeight="1">
      <c r="A3342" s="93">
        <v>3339.0</v>
      </c>
      <c r="B3342" s="94" t="s">
        <v>7115</v>
      </c>
      <c r="C3342" s="93" t="s">
        <v>141</v>
      </c>
      <c r="D3342" s="93" t="s">
        <v>7116</v>
      </c>
      <c r="E3342" s="95">
        <v>45.04</v>
      </c>
      <c r="F3342" s="93" t="s">
        <v>85</v>
      </c>
      <c r="G3342" s="93" t="s">
        <v>606</v>
      </c>
      <c r="H3342" s="96">
        <v>1473791.68</v>
      </c>
      <c r="I3342" s="93">
        <v>1.0</v>
      </c>
      <c r="J3342" s="97">
        <v>2.3</v>
      </c>
      <c r="K3342" s="94">
        <v>2023.0</v>
      </c>
      <c r="L3342" s="93" t="s">
        <v>202</v>
      </c>
      <c r="M3342" s="93">
        <v>2023.0</v>
      </c>
      <c r="N3342" s="93" t="s">
        <v>161</v>
      </c>
      <c r="O3342" s="65" t="str">
        <f t="shared" si="1"/>
        <v>300337380001</v>
      </c>
      <c r="P3342" s="65">
        <f t="shared" si="2"/>
        <v>1</v>
      </c>
      <c r="Q3342" s="65">
        <f t="shared" si="3"/>
        <v>6</v>
      </c>
      <c r="R3342" s="65" t="str">
        <f t="shared" si="12"/>
        <v>30.033.738/0001-16</v>
      </c>
      <c r="S3342" s="84"/>
      <c r="T3342" s="84" t="str">
        <f t="shared" si="10"/>
        <v/>
      </c>
      <c r="U3342" s="84" t="str">
        <f t="shared" si="11"/>
        <v/>
      </c>
      <c r="V3342" s="65" t="str">
        <f t="shared" si="5"/>
        <v/>
      </c>
      <c r="W3342" s="84"/>
      <c r="X3342" s="84"/>
      <c r="Y3342" s="85"/>
      <c r="Z3342" s="85"/>
      <c r="AA3342" s="65" t="str">
        <f t="shared" si="6"/>
        <v/>
      </c>
      <c r="AB3342" s="65" t="str">
        <f t="shared" si="7"/>
        <v/>
      </c>
      <c r="AC3342" s="86"/>
      <c r="AD3342" s="87" t="str">
        <f t="shared" si="8"/>
        <v/>
      </c>
      <c r="AE3342" s="84"/>
      <c r="AF3342" s="86">
        <f>IF(AC3342&gt;0,AC3342,'⚙️ Config'!$B$10)</f>
        <v>0.0075</v>
      </c>
      <c r="AG3342" s="88">
        <f t="shared" si="9"/>
        <v>11053.4376</v>
      </c>
      <c r="AH3342" s="88">
        <f>AG3342*'⚙️ Config'!$B$11</f>
        <v>55267.188</v>
      </c>
      <c r="AI3342" s="88">
        <f>AH3342*'⚙️ Config'!$B$12</f>
        <v>16580.1564</v>
      </c>
      <c r="AJ3342" s="64"/>
      <c r="AK3342" s="84"/>
      <c r="AL3342" s="84"/>
      <c r="AM3342" s="84"/>
      <c r="AN3342" s="84"/>
      <c r="AO3342" s="84"/>
      <c r="AP3342" s="84"/>
      <c r="AQ3342" s="84"/>
    </row>
    <row r="3343" ht="15.0" customHeight="1">
      <c r="A3343" s="93">
        <v>3340.0</v>
      </c>
      <c r="B3343" s="94" t="s">
        <v>7117</v>
      </c>
      <c r="C3343" s="93" t="s">
        <v>141</v>
      </c>
      <c r="D3343" s="93" t="s">
        <v>7118</v>
      </c>
      <c r="E3343" s="95">
        <v>38.96</v>
      </c>
      <c r="F3343" s="93" t="s">
        <v>85</v>
      </c>
      <c r="G3343" s="93" t="s">
        <v>606</v>
      </c>
      <c r="H3343" s="96">
        <v>1472554.73</v>
      </c>
      <c r="I3343" s="93">
        <v>1.0</v>
      </c>
      <c r="J3343" s="97">
        <v>3.2</v>
      </c>
      <c r="K3343" s="94">
        <v>2022.0</v>
      </c>
      <c r="L3343" s="93" t="s">
        <v>202</v>
      </c>
      <c r="M3343" s="93">
        <v>2022.0</v>
      </c>
      <c r="N3343" s="93" t="s">
        <v>145</v>
      </c>
      <c r="O3343" s="65" t="str">
        <f t="shared" si="1"/>
        <v>438728400001</v>
      </c>
      <c r="P3343" s="65">
        <f t="shared" si="2"/>
        <v>5</v>
      </c>
      <c r="Q3343" s="65">
        <f t="shared" si="3"/>
        <v>7</v>
      </c>
      <c r="R3343" s="65" t="str">
        <f t="shared" si="12"/>
        <v>43.872.840/0001-57</v>
      </c>
      <c r="S3343" s="84"/>
      <c r="T3343" s="84" t="str">
        <f t="shared" si="10"/>
        <v/>
      </c>
      <c r="U3343" s="84" t="str">
        <f t="shared" si="11"/>
        <v/>
      </c>
      <c r="V3343" s="65" t="str">
        <f t="shared" si="5"/>
        <v/>
      </c>
      <c r="W3343" s="84"/>
      <c r="X3343" s="84"/>
      <c r="Y3343" s="85"/>
      <c r="Z3343" s="85"/>
      <c r="AA3343" s="65" t="str">
        <f t="shared" si="6"/>
        <v/>
      </c>
      <c r="AB3343" s="65" t="str">
        <f t="shared" si="7"/>
        <v/>
      </c>
      <c r="AC3343" s="86"/>
      <c r="AD3343" s="87" t="str">
        <f t="shared" si="8"/>
        <v/>
      </c>
      <c r="AE3343" s="84"/>
      <c r="AF3343" s="86">
        <f>IF(AC3343&gt;0,AC3343,'⚙️ Config'!$B$10)</f>
        <v>0.0075</v>
      </c>
      <c r="AG3343" s="88">
        <f t="shared" si="9"/>
        <v>11044.16048</v>
      </c>
      <c r="AH3343" s="88">
        <f>AG3343*'⚙️ Config'!$B$11</f>
        <v>55220.80238</v>
      </c>
      <c r="AI3343" s="88">
        <f>AH3343*'⚙️ Config'!$B$12</f>
        <v>16566.24071</v>
      </c>
      <c r="AJ3343" s="64"/>
      <c r="AK3343" s="84"/>
      <c r="AL3343" s="84"/>
      <c r="AM3343" s="84"/>
      <c r="AN3343" s="84"/>
      <c r="AO3343" s="84"/>
      <c r="AP3343" s="84"/>
      <c r="AQ3343" s="84"/>
    </row>
    <row r="3344" ht="15.0" customHeight="1">
      <c r="A3344" s="93">
        <v>3341.0</v>
      </c>
      <c r="B3344" s="94" t="s">
        <v>7119</v>
      </c>
      <c r="C3344" s="93" t="s">
        <v>141</v>
      </c>
      <c r="D3344" s="93" t="s">
        <v>7120</v>
      </c>
      <c r="E3344" s="95">
        <v>39.48</v>
      </c>
      <c r="F3344" s="93" t="s">
        <v>85</v>
      </c>
      <c r="G3344" s="93" t="s">
        <v>606</v>
      </c>
      <c r="H3344" s="96">
        <v>1471791.37</v>
      </c>
      <c r="I3344" s="93">
        <v>1.0</v>
      </c>
      <c r="J3344" s="97">
        <v>3.1</v>
      </c>
      <c r="K3344" s="94">
        <v>2023.0</v>
      </c>
      <c r="L3344" s="93" t="s">
        <v>177</v>
      </c>
      <c r="M3344" s="93">
        <v>2023.0</v>
      </c>
      <c r="N3344" s="93" t="s">
        <v>161</v>
      </c>
      <c r="O3344" s="65" t="str">
        <f t="shared" si="1"/>
        <v>232290120001</v>
      </c>
      <c r="P3344" s="65">
        <f t="shared" si="2"/>
        <v>9</v>
      </c>
      <c r="Q3344" s="65">
        <f t="shared" si="3"/>
        <v>8</v>
      </c>
      <c r="R3344" s="65" t="str">
        <f t="shared" si="12"/>
        <v>23.229.012/0001-98</v>
      </c>
      <c r="S3344" s="84"/>
      <c r="T3344" s="84" t="str">
        <f t="shared" si="10"/>
        <v/>
      </c>
      <c r="U3344" s="84" t="str">
        <f t="shared" si="11"/>
        <v/>
      </c>
      <c r="V3344" s="65" t="str">
        <f t="shared" si="5"/>
        <v/>
      </c>
      <c r="W3344" s="84"/>
      <c r="X3344" s="84"/>
      <c r="Y3344" s="85"/>
      <c r="Z3344" s="85"/>
      <c r="AA3344" s="65" t="str">
        <f t="shared" si="6"/>
        <v/>
      </c>
      <c r="AB3344" s="65" t="str">
        <f t="shared" si="7"/>
        <v/>
      </c>
      <c r="AC3344" s="86"/>
      <c r="AD3344" s="87" t="str">
        <f t="shared" si="8"/>
        <v/>
      </c>
      <c r="AE3344" s="84"/>
      <c r="AF3344" s="86">
        <f>IF(AC3344&gt;0,AC3344,'⚙️ Config'!$B$10)</f>
        <v>0.0075</v>
      </c>
      <c r="AG3344" s="88">
        <f t="shared" si="9"/>
        <v>11038.43528</v>
      </c>
      <c r="AH3344" s="88">
        <f>AG3344*'⚙️ Config'!$B$11</f>
        <v>55192.17638</v>
      </c>
      <c r="AI3344" s="88">
        <f>AH3344*'⚙️ Config'!$B$12</f>
        <v>16557.65291</v>
      </c>
      <c r="AJ3344" s="64"/>
      <c r="AK3344" s="84"/>
      <c r="AL3344" s="84"/>
      <c r="AM3344" s="84"/>
      <c r="AN3344" s="84"/>
      <c r="AO3344" s="84"/>
      <c r="AP3344" s="84"/>
      <c r="AQ3344" s="84"/>
    </row>
    <row r="3345" ht="15.0" customHeight="1">
      <c r="A3345" s="93">
        <v>3342.0</v>
      </c>
      <c r="B3345" s="94" t="s">
        <v>7121</v>
      </c>
      <c r="C3345" s="93" t="s">
        <v>141</v>
      </c>
      <c r="D3345" s="93" t="s">
        <v>7122</v>
      </c>
      <c r="E3345" s="95">
        <v>38.96</v>
      </c>
      <c r="F3345" s="93" t="s">
        <v>85</v>
      </c>
      <c r="G3345" s="93" t="s">
        <v>606</v>
      </c>
      <c r="H3345" s="96">
        <v>1470686.11</v>
      </c>
      <c r="I3345" s="93">
        <v>1.0</v>
      </c>
      <c r="J3345" s="97">
        <v>3.2</v>
      </c>
      <c r="K3345" s="94">
        <v>2023.0</v>
      </c>
      <c r="L3345" s="93" t="s">
        <v>202</v>
      </c>
      <c r="M3345" s="93">
        <v>2023.0</v>
      </c>
      <c r="N3345" s="93" t="s">
        <v>161</v>
      </c>
      <c r="O3345" s="65" t="str">
        <f t="shared" si="1"/>
        <v>042609760001</v>
      </c>
      <c r="P3345" s="65">
        <f t="shared" si="2"/>
        <v>5</v>
      </c>
      <c r="Q3345" s="65">
        <f t="shared" si="3"/>
        <v>4</v>
      </c>
      <c r="R3345" s="65" t="str">
        <f t="shared" si="12"/>
        <v>04.260.976/0001-54</v>
      </c>
      <c r="S3345" s="84"/>
      <c r="T3345" s="84" t="str">
        <f t="shared" si="10"/>
        <v/>
      </c>
      <c r="U3345" s="84" t="str">
        <f t="shared" si="11"/>
        <v/>
      </c>
      <c r="V3345" s="65" t="str">
        <f t="shared" si="5"/>
        <v/>
      </c>
      <c r="W3345" s="84"/>
      <c r="X3345" s="84"/>
      <c r="Y3345" s="85"/>
      <c r="Z3345" s="85"/>
      <c r="AA3345" s="65" t="str">
        <f t="shared" si="6"/>
        <v/>
      </c>
      <c r="AB3345" s="65" t="str">
        <f t="shared" si="7"/>
        <v/>
      </c>
      <c r="AC3345" s="86"/>
      <c r="AD3345" s="87" t="str">
        <f t="shared" si="8"/>
        <v/>
      </c>
      <c r="AE3345" s="84"/>
      <c r="AF3345" s="86">
        <f>IF(AC3345&gt;0,AC3345,'⚙️ Config'!$B$10)</f>
        <v>0.0075</v>
      </c>
      <c r="AG3345" s="88">
        <f t="shared" si="9"/>
        <v>11030.14583</v>
      </c>
      <c r="AH3345" s="88">
        <f>AG3345*'⚙️ Config'!$B$11</f>
        <v>55150.72913</v>
      </c>
      <c r="AI3345" s="88">
        <f>AH3345*'⚙️ Config'!$B$12</f>
        <v>16545.21874</v>
      </c>
      <c r="AJ3345" s="64"/>
      <c r="AK3345" s="84"/>
      <c r="AL3345" s="84"/>
      <c r="AM3345" s="84"/>
      <c r="AN3345" s="84"/>
      <c r="AO3345" s="84"/>
      <c r="AP3345" s="84"/>
      <c r="AQ3345" s="84"/>
    </row>
    <row r="3346" ht="15.0" customHeight="1">
      <c r="A3346" s="93">
        <v>3343.0</v>
      </c>
      <c r="B3346" s="94" t="s">
        <v>7123</v>
      </c>
      <c r="C3346" s="93" t="s">
        <v>141</v>
      </c>
      <c r="D3346" s="93" t="s">
        <v>7124</v>
      </c>
      <c r="E3346" s="95">
        <v>36.71</v>
      </c>
      <c r="F3346" s="93" t="s">
        <v>85</v>
      </c>
      <c r="G3346" s="93" t="s">
        <v>606</v>
      </c>
      <c r="H3346" s="96">
        <v>1470363.33</v>
      </c>
      <c r="I3346" s="93">
        <v>1.0</v>
      </c>
      <c r="J3346" s="97">
        <v>3.7</v>
      </c>
      <c r="K3346" s="94">
        <v>2022.0</v>
      </c>
      <c r="L3346" s="93" t="s">
        <v>630</v>
      </c>
      <c r="M3346" s="93">
        <v>2022.0</v>
      </c>
      <c r="N3346" s="93" t="s">
        <v>161</v>
      </c>
      <c r="O3346" s="65" t="str">
        <f t="shared" si="1"/>
        <v>062692500001</v>
      </c>
      <c r="P3346" s="65">
        <f t="shared" si="2"/>
        <v>0</v>
      </c>
      <c r="Q3346" s="65">
        <f t="shared" si="3"/>
        <v>8</v>
      </c>
      <c r="R3346" s="65" t="str">
        <f t="shared" si="12"/>
        <v>06.269.250/0001-08</v>
      </c>
      <c r="S3346" s="84"/>
      <c r="T3346" s="84" t="str">
        <f t="shared" si="10"/>
        <v/>
      </c>
      <c r="U3346" s="84" t="str">
        <f t="shared" si="11"/>
        <v/>
      </c>
      <c r="V3346" s="65" t="str">
        <f t="shared" si="5"/>
        <v/>
      </c>
      <c r="W3346" s="84"/>
      <c r="X3346" s="84"/>
      <c r="Y3346" s="85"/>
      <c r="Z3346" s="85"/>
      <c r="AA3346" s="65" t="str">
        <f t="shared" si="6"/>
        <v/>
      </c>
      <c r="AB3346" s="65" t="str">
        <f t="shared" si="7"/>
        <v/>
      </c>
      <c r="AC3346" s="86"/>
      <c r="AD3346" s="87" t="str">
        <f t="shared" si="8"/>
        <v/>
      </c>
      <c r="AE3346" s="84"/>
      <c r="AF3346" s="86">
        <f>IF(AC3346&gt;0,AC3346,'⚙️ Config'!$B$10)</f>
        <v>0.0075</v>
      </c>
      <c r="AG3346" s="88">
        <f t="shared" si="9"/>
        <v>11027.72498</v>
      </c>
      <c r="AH3346" s="88">
        <f>AG3346*'⚙️ Config'!$B$11</f>
        <v>55138.62488</v>
      </c>
      <c r="AI3346" s="88">
        <f>AH3346*'⚙️ Config'!$B$12</f>
        <v>16541.58746</v>
      </c>
      <c r="AJ3346" s="64"/>
      <c r="AK3346" s="84"/>
      <c r="AL3346" s="84"/>
      <c r="AM3346" s="84"/>
      <c r="AN3346" s="84"/>
      <c r="AO3346" s="84"/>
      <c r="AP3346" s="84"/>
      <c r="AQ3346" s="84"/>
    </row>
    <row r="3347" ht="15.0" customHeight="1">
      <c r="A3347" s="93">
        <v>3344.0</v>
      </c>
      <c r="B3347" s="94" t="s">
        <v>7125</v>
      </c>
      <c r="C3347" s="93" t="s">
        <v>141</v>
      </c>
      <c r="D3347" s="93" t="s">
        <v>7126</v>
      </c>
      <c r="E3347" s="95">
        <v>36.71</v>
      </c>
      <c r="F3347" s="93" t="s">
        <v>85</v>
      </c>
      <c r="G3347" s="93" t="s">
        <v>606</v>
      </c>
      <c r="H3347" s="96">
        <v>1470233.2</v>
      </c>
      <c r="I3347" s="93">
        <v>1.0</v>
      </c>
      <c r="J3347" s="97">
        <v>3.7</v>
      </c>
      <c r="K3347" s="94">
        <v>2022.0</v>
      </c>
      <c r="L3347" s="93" t="s">
        <v>630</v>
      </c>
      <c r="M3347" s="93">
        <v>2022.0</v>
      </c>
      <c r="N3347" s="93" t="s">
        <v>161</v>
      </c>
      <c r="O3347" s="65" t="str">
        <f t="shared" si="1"/>
        <v>241560540001</v>
      </c>
      <c r="P3347" s="65">
        <f t="shared" si="2"/>
        <v>0</v>
      </c>
      <c r="Q3347" s="65">
        <f t="shared" si="3"/>
        <v>9</v>
      </c>
      <c r="R3347" s="65" t="str">
        <f t="shared" si="12"/>
        <v>24.156.054/0001-09</v>
      </c>
      <c r="S3347" s="84"/>
      <c r="T3347" s="84" t="str">
        <f t="shared" si="10"/>
        <v/>
      </c>
      <c r="U3347" s="84" t="str">
        <f t="shared" si="11"/>
        <v/>
      </c>
      <c r="V3347" s="65" t="str">
        <f t="shared" si="5"/>
        <v/>
      </c>
      <c r="W3347" s="84"/>
      <c r="X3347" s="84"/>
      <c r="Y3347" s="85"/>
      <c r="Z3347" s="85"/>
      <c r="AA3347" s="65" t="str">
        <f t="shared" si="6"/>
        <v/>
      </c>
      <c r="AB3347" s="65" t="str">
        <f t="shared" si="7"/>
        <v/>
      </c>
      <c r="AC3347" s="86"/>
      <c r="AD3347" s="87" t="str">
        <f t="shared" si="8"/>
        <v/>
      </c>
      <c r="AE3347" s="84"/>
      <c r="AF3347" s="86">
        <f>IF(AC3347&gt;0,AC3347,'⚙️ Config'!$B$10)</f>
        <v>0.0075</v>
      </c>
      <c r="AG3347" s="88">
        <f t="shared" si="9"/>
        <v>11026.749</v>
      </c>
      <c r="AH3347" s="88">
        <f>AG3347*'⚙️ Config'!$B$11</f>
        <v>55133.745</v>
      </c>
      <c r="AI3347" s="88">
        <f>AH3347*'⚙️ Config'!$B$12</f>
        <v>16540.1235</v>
      </c>
      <c r="AJ3347" s="64"/>
      <c r="AK3347" s="84"/>
      <c r="AL3347" s="84"/>
      <c r="AM3347" s="84"/>
      <c r="AN3347" s="84"/>
      <c r="AO3347" s="84"/>
      <c r="AP3347" s="84"/>
      <c r="AQ3347" s="84"/>
    </row>
    <row r="3348" ht="15.0" customHeight="1">
      <c r="A3348" s="93">
        <v>3345.0</v>
      </c>
      <c r="B3348" s="94" t="s">
        <v>7127</v>
      </c>
      <c r="C3348" s="93" t="s">
        <v>141</v>
      </c>
      <c r="D3348" s="93" t="s">
        <v>7128</v>
      </c>
      <c r="E3348" s="95">
        <v>35.59</v>
      </c>
      <c r="F3348" s="93" t="s">
        <v>85</v>
      </c>
      <c r="G3348" s="93" t="s">
        <v>606</v>
      </c>
      <c r="H3348" s="96">
        <v>1469612.43</v>
      </c>
      <c r="I3348" s="93">
        <v>1.0</v>
      </c>
      <c r="J3348" s="97">
        <v>4.0</v>
      </c>
      <c r="K3348" s="94">
        <v>2022.0</v>
      </c>
      <c r="L3348" s="93" t="s">
        <v>630</v>
      </c>
      <c r="M3348" s="93">
        <v>2022.0</v>
      </c>
      <c r="N3348" s="93" t="s">
        <v>145</v>
      </c>
      <c r="O3348" s="65" t="str">
        <f t="shared" si="1"/>
        <v>153540490001</v>
      </c>
      <c r="P3348" s="65">
        <f t="shared" si="2"/>
        <v>1</v>
      </c>
      <c r="Q3348" s="65">
        <f t="shared" si="3"/>
        <v>0</v>
      </c>
      <c r="R3348" s="65" t="str">
        <f t="shared" si="12"/>
        <v>15.354.049/0001-10</v>
      </c>
      <c r="S3348" s="84"/>
      <c r="T3348" s="84" t="str">
        <f t="shared" si="10"/>
        <v/>
      </c>
      <c r="U3348" s="84" t="str">
        <f t="shared" si="11"/>
        <v/>
      </c>
      <c r="V3348" s="65" t="str">
        <f t="shared" si="5"/>
        <v/>
      </c>
      <c r="W3348" s="84"/>
      <c r="X3348" s="84"/>
      <c r="Y3348" s="85"/>
      <c r="Z3348" s="85"/>
      <c r="AA3348" s="65" t="str">
        <f t="shared" si="6"/>
        <v/>
      </c>
      <c r="AB3348" s="65" t="str">
        <f t="shared" si="7"/>
        <v/>
      </c>
      <c r="AC3348" s="86"/>
      <c r="AD3348" s="87" t="str">
        <f t="shared" si="8"/>
        <v/>
      </c>
      <c r="AE3348" s="84"/>
      <c r="AF3348" s="86">
        <f>IF(AC3348&gt;0,AC3348,'⚙️ Config'!$B$10)</f>
        <v>0.0075</v>
      </c>
      <c r="AG3348" s="88">
        <f t="shared" si="9"/>
        <v>11022.09323</v>
      </c>
      <c r="AH3348" s="88">
        <f>AG3348*'⚙️ Config'!$B$11</f>
        <v>55110.46613</v>
      </c>
      <c r="AI3348" s="88">
        <f>AH3348*'⚙️ Config'!$B$12</f>
        <v>16533.13984</v>
      </c>
      <c r="AJ3348" s="64"/>
      <c r="AK3348" s="84"/>
      <c r="AL3348" s="84"/>
      <c r="AM3348" s="84"/>
      <c r="AN3348" s="84"/>
      <c r="AO3348" s="84"/>
      <c r="AP3348" s="84"/>
      <c r="AQ3348" s="84"/>
    </row>
    <row r="3349" ht="15.0" customHeight="1">
      <c r="A3349" s="93">
        <v>3346.0</v>
      </c>
      <c r="B3349" s="94" t="s">
        <v>7129</v>
      </c>
      <c r="C3349" s="93" t="s">
        <v>141</v>
      </c>
      <c r="D3349" s="93" t="s">
        <v>7130</v>
      </c>
      <c r="E3349" s="95">
        <v>44.18</v>
      </c>
      <c r="F3349" s="93" t="s">
        <v>85</v>
      </c>
      <c r="G3349" s="93" t="s">
        <v>606</v>
      </c>
      <c r="H3349" s="96">
        <v>1469003.41</v>
      </c>
      <c r="I3349" s="93">
        <v>1.0</v>
      </c>
      <c r="J3349" s="97">
        <v>2.4</v>
      </c>
      <c r="K3349" s="94">
        <v>2023.0</v>
      </c>
      <c r="L3349" s="93" t="s">
        <v>630</v>
      </c>
      <c r="M3349" s="93">
        <v>2023.0</v>
      </c>
      <c r="N3349" s="93" t="s">
        <v>161</v>
      </c>
      <c r="O3349" s="65" t="str">
        <f t="shared" si="1"/>
        <v>205305400001</v>
      </c>
      <c r="P3349" s="65">
        <f t="shared" si="2"/>
        <v>9</v>
      </c>
      <c r="Q3349" s="65">
        <f t="shared" si="3"/>
        <v>4</v>
      </c>
      <c r="R3349" s="65" t="str">
        <f t="shared" si="12"/>
        <v>20.530.540/0001-94</v>
      </c>
      <c r="S3349" s="84"/>
      <c r="T3349" s="84" t="str">
        <f t="shared" si="10"/>
        <v/>
      </c>
      <c r="U3349" s="84" t="str">
        <f t="shared" si="11"/>
        <v/>
      </c>
      <c r="V3349" s="65" t="str">
        <f t="shared" si="5"/>
        <v/>
      </c>
      <c r="W3349" s="84"/>
      <c r="X3349" s="84"/>
      <c r="Y3349" s="85"/>
      <c r="Z3349" s="85"/>
      <c r="AA3349" s="65" t="str">
        <f t="shared" si="6"/>
        <v/>
      </c>
      <c r="AB3349" s="65" t="str">
        <f t="shared" si="7"/>
        <v/>
      </c>
      <c r="AC3349" s="86"/>
      <c r="AD3349" s="87" t="str">
        <f t="shared" si="8"/>
        <v/>
      </c>
      <c r="AE3349" s="84"/>
      <c r="AF3349" s="86">
        <f>IF(AC3349&gt;0,AC3349,'⚙️ Config'!$B$10)</f>
        <v>0.0075</v>
      </c>
      <c r="AG3349" s="88">
        <f t="shared" si="9"/>
        <v>11017.52558</v>
      </c>
      <c r="AH3349" s="88">
        <f>AG3349*'⚙️ Config'!$B$11</f>
        <v>55087.62788</v>
      </c>
      <c r="AI3349" s="88">
        <f>AH3349*'⚙️ Config'!$B$12</f>
        <v>16526.28836</v>
      </c>
      <c r="AJ3349" s="64"/>
      <c r="AK3349" s="84"/>
      <c r="AL3349" s="84"/>
      <c r="AM3349" s="84"/>
      <c r="AN3349" s="84"/>
      <c r="AO3349" s="84"/>
      <c r="AP3349" s="84"/>
      <c r="AQ3349" s="84"/>
    </row>
    <row r="3350" ht="15.0" customHeight="1">
      <c r="A3350" s="93">
        <v>3347.0</v>
      </c>
      <c r="B3350" s="94" t="s">
        <v>7131</v>
      </c>
      <c r="C3350" s="93" t="s">
        <v>141</v>
      </c>
      <c r="D3350" s="93" t="s">
        <v>7132</v>
      </c>
      <c r="E3350" s="95">
        <v>35.59</v>
      </c>
      <c r="F3350" s="93" t="s">
        <v>85</v>
      </c>
      <c r="G3350" s="93" t="s">
        <v>606</v>
      </c>
      <c r="H3350" s="96">
        <v>1466851.17</v>
      </c>
      <c r="I3350" s="93">
        <v>1.0</v>
      </c>
      <c r="J3350" s="97">
        <v>4.0</v>
      </c>
      <c r="K3350" s="94">
        <v>2022.0</v>
      </c>
      <c r="L3350" s="93" t="s">
        <v>630</v>
      </c>
      <c r="M3350" s="93">
        <v>2022.0</v>
      </c>
      <c r="N3350" s="93" t="s">
        <v>145</v>
      </c>
      <c r="O3350" s="65" t="str">
        <f t="shared" si="1"/>
        <v>189492720001</v>
      </c>
      <c r="P3350" s="65">
        <f t="shared" si="2"/>
        <v>0</v>
      </c>
      <c r="Q3350" s="65">
        <f t="shared" si="3"/>
        <v>6</v>
      </c>
      <c r="R3350" s="65" t="str">
        <f t="shared" si="12"/>
        <v>18.949.272/0001-06</v>
      </c>
      <c r="S3350" s="84"/>
      <c r="T3350" s="84" t="str">
        <f t="shared" si="10"/>
        <v/>
      </c>
      <c r="U3350" s="84" t="str">
        <f t="shared" si="11"/>
        <v/>
      </c>
      <c r="V3350" s="65" t="str">
        <f t="shared" si="5"/>
        <v/>
      </c>
      <c r="W3350" s="84"/>
      <c r="X3350" s="84"/>
      <c r="Y3350" s="85"/>
      <c r="Z3350" s="85"/>
      <c r="AA3350" s="65" t="str">
        <f t="shared" si="6"/>
        <v/>
      </c>
      <c r="AB3350" s="65" t="str">
        <f t="shared" si="7"/>
        <v/>
      </c>
      <c r="AC3350" s="86"/>
      <c r="AD3350" s="87" t="str">
        <f t="shared" si="8"/>
        <v/>
      </c>
      <c r="AE3350" s="84"/>
      <c r="AF3350" s="86">
        <f>IF(AC3350&gt;0,AC3350,'⚙️ Config'!$B$10)</f>
        <v>0.0075</v>
      </c>
      <c r="AG3350" s="88">
        <f t="shared" si="9"/>
        <v>11001.38378</v>
      </c>
      <c r="AH3350" s="88">
        <f>AG3350*'⚙️ Config'!$B$11</f>
        <v>55006.91888</v>
      </c>
      <c r="AI3350" s="88">
        <f>AH3350*'⚙️ Config'!$B$12</f>
        <v>16502.07566</v>
      </c>
      <c r="AJ3350" s="64"/>
      <c r="AK3350" s="84"/>
      <c r="AL3350" s="84"/>
      <c r="AM3350" s="84"/>
      <c r="AN3350" s="84"/>
      <c r="AO3350" s="84"/>
      <c r="AP3350" s="84"/>
      <c r="AQ3350" s="84"/>
    </row>
    <row r="3351" ht="15.0" customHeight="1">
      <c r="A3351" s="93">
        <v>3348.0</v>
      </c>
      <c r="B3351" s="94" t="s">
        <v>7133</v>
      </c>
      <c r="C3351" s="93" t="s">
        <v>141</v>
      </c>
      <c r="D3351" s="93" t="s">
        <v>7134</v>
      </c>
      <c r="E3351" s="95">
        <v>45.04</v>
      </c>
      <c r="F3351" s="93" t="s">
        <v>85</v>
      </c>
      <c r="G3351" s="93" t="s">
        <v>606</v>
      </c>
      <c r="H3351" s="96">
        <v>1464745.86</v>
      </c>
      <c r="I3351" s="93">
        <v>1.0</v>
      </c>
      <c r="J3351" s="97">
        <v>2.3</v>
      </c>
      <c r="K3351" s="94">
        <v>2023.0</v>
      </c>
      <c r="L3351" s="93" t="s">
        <v>295</v>
      </c>
      <c r="M3351" s="93">
        <v>2023.0</v>
      </c>
      <c r="N3351" s="93" t="s">
        <v>161</v>
      </c>
      <c r="O3351" s="65" t="str">
        <f t="shared" si="1"/>
        <v>025598560001</v>
      </c>
      <c r="P3351" s="65">
        <f t="shared" si="2"/>
        <v>2</v>
      </c>
      <c r="Q3351" s="65">
        <f t="shared" si="3"/>
        <v>7</v>
      </c>
      <c r="R3351" s="65" t="str">
        <f t="shared" si="12"/>
        <v>02.559.856/0001-27</v>
      </c>
      <c r="S3351" s="84"/>
      <c r="T3351" s="84" t="str">
        <f t="shared" si="10"/>
        <v/>
      </c>
      <c r="U3351" s="84" t="str">
        <f t="shared" si="11"/>
        <v/>
      </c>
      <c r="V3351" s="65" t="str">
        <f t="shared" si="5"/>
        <v/>
      </c>
      <c r="W3351" s="84"/>
      <c r="X3351" s="84"/>
      <c r="Y3351" s="85"/>
      <c r="Z3351" s="85"/>
      <c r="AA3351" s="65" t="str">
        <f t="shared" si="6"/>
        <v/>
      </c>
      <c r="AB3351" s="65" t="str">
        <f t="shared" si="7"/>
        <v/>
      </c>
      <c r="AC3351" s="86"/>
      <c r="AD3351" s="87" t="str">
        <f t="shared" si="8"/>
        <v/>
      </c>
      <c r="AE3351" s="84"/>
      <c r="AF3351" s="86">
        <f>IF(AC3351&gt;0,AC3351,'⚙️ Config'!$B$10)</f>
        <v>0.0075</v>
      </c>
      <c r="AG3351" s="88">
        <f t="shared" si="9"/>
        <v>10985.59395</v>
      </c>
      <c r="AH3351" s="88">
        <f>AG3351*'⚙️ Config'!$B$11</f>
        <v>54927.96975</v>
      </c>
      <c r="AI3351" s="88">
        <f>AH3351*'⚙️ Config'!$B$12</f>
        <v>16478.39093</v>
      </c>
      <c r="AJ3351" s="64"/>
      <c r="AK3351" s="84"/>
      <c r="AL3351" s="84"/>
      <c r="AM3351" s="84"/>
      <c r="AN3351" s="84"/>
      <c r="AO3351" s="84"/>
      <c r="AP3351" s="84"/>
      <c r="AQ3351" s="84"/>
    </row>
    <row r="3352" ht="15.0" customHeight="1">
      <c r="A3352" s="93">
        <v>3349.0</v>
      </c>
      <c r="B3352" s="94" t="s">
        <v>7135</v>
      </c>
      <c r="C3352" s="93" t="s">
        <v>141</v>
      </c>
      <c r="D3352" s="93" t="s">
        <v>7136</v>
      </c>
      <c r="E3352" s="95">
        <v>43.37</v>
      </c>
      <c r="F3352" s="93" t="s">
        <v>85</v>
      </c>
      <c r="G3352" s="93" t="s">
        <v>606</v>
      </c>
      <c r="H3352" s="96">
        <v>1462602.73</v>
      </c>
      <c r="I3352" s="93">
        <v>1.0</v>
      </c>
      <c r="J3352" s="97">
        <v>2.5</v>
      </c>
      <c r="K3352" s="94">
        <v>2023.0</v>
      </c>
      <c r="L3352" s="93" t="s">
        <v>448</v>
      </c>
      <c r="M3352" s="93">
        <v>2023.0</v>
      </c>
      <c r="N3352" s="93" t="s">
        <v>161</v>
      </c>
      <c r="O3352" s="65" t="str">
        <f t="shared" si="1"/>
        <v>115065120001</v>
      </c>
      <c r="P3352" s="65">
        <f t="shared" si="2"/>
        <v>4</v>
      </c>
      <c r="Q3352" s="65">
        <f t="shared" si="3"/>
        <v>0</v>
      </c>
      <c r="R3352" s="65" t="str">
        <f t="shared" si="12"/>
        <v>11.506.512/0001-40</v>
      </c>
      <c r="S3352" s="84"/>
      <c r="T3352" s="84" t="str">
        <f t="shared" si="10"/>
        <v/>
      </c>
      <c r="U3352" s="84" t="str">
        <f t="shared" si="11"/>
        <v/>
      </c>
      <c r="V3352" s="65" t="str">
        <f t="shared" si="5"/>
        <v/>
      </c>
      <c r="W3352" s="84"/>
      <c r="X3352" s="84"/>
      <c r="Y3352" s="85"/>
      <c r="Z3352" s="85"/>
      <c r="AA3352" s="65" t="str">
        <f t="shared" si="6"/>
        <v/>
      </c>
      <c r="AB3352" s="65" t="str">
        <f t="shared" si="7"/>
        <v/>
      </c>
      <c r="AC3352" s="86"/>
      <c r="AD3352" s="87" t="str">
        <f t="shared" si="8"/>
        <v/>
      </c>
      <c r="AE3352" s="84"/>
      <c r="AF3352" s="86">
        <f>IF(AC3352&gt;0,AC3352,'⚙️ Config'!$B$10)</f>
        <v>0.0075</v>
      </c>
      <c r="AG3352" s="88">
        <f t="shared" si="9"/>
        <v>10969.52048</v>
      </c>
      <c r="AH3352" s="88">
        <f>AG3352*'⚙️ Config'!$B$11</f>
        <v>54847.60238</v>
      </c>
      <c r="AI3352" s="88">
        <f>AH3352*'⚙️ Config'!$B$12</f>
        <v>16454.28071</v>
      </c>
      <c r="AJ3352" s="64"/>
      <c r="AK3352" s="84"/>
      <c r="AL3352" s="84"/>
      <c r="AM3352" s="84"/>
      <c r="AN3352" s="84"/>
      <c r="AO3352" s="84"/>
      <c r="AP3352" s="84"/>
      <c r="AQ3352" s="84"/>
    </row>
    <row r="3353" ht="15.0" customHeight="1">
      <c r="A3353" s="93">
        <v>3350.0</v>
      </c>
      <c r="B3353" s="94" t="s">
        <v>7137</v>
      </c>
      <c r="C3353" s="93" t="s">
        <v>141</v>
      </c>
      <c r="D3353" s="93" t="s">
        <v>7138</v>
      </c>
      <c r="E3353" s="95">
        <v>45.04</v>
      </c>
      <c r="F3353" s="93" t="s">
        <v>85</v>
      </c>
      <c r="G3353" s="93" t="s">
        <v>606</v>
      </c>
      <c r="H3353" s="96">
        <v>1460983.77</v>
      </c>
      <c r="I3353" s="93">
        <v>1.0</v>
      </c>
      <c r="J3353" s="97">
        <v>2.3</v>
      </c>
      <c r="K3353" s="94">
        <v>2023.0</v>
      </c>
      <c r="L3353" s="93" t="s">
        <v>448</v>
      </c>
      <c r="M3353" s="93">
        <v>2023.0</v>
      </c>
      <c r="N3353" s="93" t="s">
        <v>161</v>
      </c>
      <c r="O3353" s="65" t="str">
        <f t="shared" si="1"/>
        <v>412597120001</v>
      </c>
      <c r="P3353" s="65">
        <f t="shared" si="2"/>
        <v>0</v>
      </c>
      <c r="Q3353" s="65">
        <f t="shared" si="3"/>
        <v>7</v>
      </c>
      <c r="R3353" s="65" t="str">
        <f t="shared" si="12"/>
        <v>41.259.712/0001-07</v>
      </c>
      <c r="S3353" s="84"/>
      <c r="T3353" s="84" t="str">
        <f t="shared" si="10"/>
        <v/>
      </c>
      <c r="U3353" s="84" t="str">
        <f t="shared" si="11"/>
        <v/>
      </c>
      <c r="V3353" s="65" t="str">
        <f t="shared" si="5"/>
        <v/>
      </c>
      <c r="W3353" s="84"/>
      <c r="X3353" s="84"/>
      <c r="Y3353" s="85"/>
      <c r="Z3353" s="85"/>
      <c r="AA3353" s="65" t="str">
        <f t="shared" si="6"/>
        <v/>
      </c>
      <c r="AB3353" s="65" t="str">
        <f t="shared" si="7"/>
        <v/>
      </c>
      <c r="AC3353" s="86"/>
      <c r="AD3353" s="87" t="str">
        <f t="shared" si="8"/>
        <v/>
      </c>
      <c r="AE3353" s="84"/>
      <c r="AF3353" s="86">
        <f>IF(AC3353&gt;0,AC3353,'⚙️ Config'!$B$10)</f>
        <v>0.0075</v>
      </c>
      <c r="AG3353" s="88">
        <f t="shared" si="9"/>
        <v>10957.37828</v>
      </c>
      <c r="AH3353" s="88">
        <f>AG3353*'⚙️ Config'!$B$11</f>
        <v>54786.89138</v>
      </c>
      <c r="AI3353" s="88">
        <f>AH3353*'⚙️ Config'!$B$12</f>
        <v>16436.06741</v>
      </c>
      <c r="AJ3353" s="64"/>
      <c r="AK3353" s="84"/>
      <c r="AL3353" s="84"/>
      <c r="AM3353" s="84"/>
      <c r="AN3353" s="84"/>
      <c r="AO3353" s="84"/>
      <c r="AP3353" s="84"/>
      <c r="AQ3353" s="84"/>
    </row>
    <row r="3354" ht="15.0" customHeight="1">
      <c r="A3354" s="93">
        <v>3351.0</v>
      </c>
      <c r="B3354" s="94" t="s">
        <v>7139</v>
      </c>
      <c r="C3354" s="93" t="s">
        <v>141</v>
      </c>
      <c r="D3354" s="93" t="s">
        <v>7140</v>
      </c>
      <c r="E3354" s="95">
        <v>37.99</v>
      </c>
      <c r="F3354" s="93" t="s">
        <v>85</v>
      </c>
      <c r="G3354" s="93" t="s">
        <v>606</v>
      </c>
      <c r="H3354" s="96">
        <v>1457631.69</v>
      </c>
      <c r="I3354" s="93">
        <v>1.0</v>
      </c>
      <c r="J3354" s="97">
        <v>3.4</v>
      </c>
      <c r="K3354" s="94">
        <v>2022.0</v>
      </c>
      <c r="L3354" s="93" t="s">
        <v>268</v>
      </c>
      <c r="M3354" s="93">
        <v>2022.0</v>
      </c>
      <c r="N3354" s="93" t="s">
        <v>145</v>
      </c>
      <c r="O3354" s="65" t="str">
        <f t="shared" si="1"/>
        <v>058108010001</v>
      </c>
      <c r="P3354" s="65">
        <f t="shared" si="2"/>
        <v>3</v>
      </c>
      <c r="Q3354" s="65">
        <f t="shared" si="3"/>
        <v>6</v>
      </c>
      <c r="R3354" s="65" t="str">
        <f t="shared" si="12"/>
        <v>05.810.801/0001-36</v>
      </c>
      <c r="S3354" s="84"/>
      <c r="T3354" s="84" t="str">
        <f t="shared" si="10"/>
        <v/>
      </c>
      <c r="U3354" s="84" t="str">
        <f t="shared" si="11"/>
        <v/>
      </c>
      <c r="V3354" s="65" t="str">
        <f t="shared" si="5"/>
        <v/>
      </c>
      <c r="W3354" s="84"/>
      <c r="X3354" s="84"/>
      <c r="Y3354" s="85"/>
      <c r="Z3354" s="85"/>
      <c r="AA3354" s="65" t="str">
        <f t="shared" si="6"/>
        <v/>
      </c>
      <c r="AB3354" s="65" t="str">
        <f t="shared" si="7"/>
        <v/>
      </c>
      <c r="AC3354" s="86"/>
      <c r="AD3354" s="87" t="str">
        <f t="shared" si="8"/>
        <v/>
      </c>
      <c r="AE3354" s="84"/>
      <c r="AF3354" s="86">
        <f>IF(AC3354&gt;0,AC3354,'⚙️ Config'!$B$10)</f>
        <v>0.0075</v>
      </c>
      <c r="AG3354" s="88">
        <f t="shared" si="9"/>
        <v>10932.23768</v>
      </c>
      <c r="AH3354" s="88">
        <f>AG3354*'⚙️ Config'!$B$11</f>
        <v>54661.18838</v>
      </c>
      <c r="AI3354" s="88">
        <f>AH3354*'⚙️ Config'!$B$12</f>
        <v>16398.35651</v>
      </c>
      <c r="AJ3354" s="64"/>
      <c r="AK3354" s="84"/>
      <c r="AL3354" s="84"/>
      <c r="AM3354" s="84"/>
      <c r="AN3354" s="84"/>
      <c r="AO3354" s="84"/>
      <c r="AP3354" s="84"/>
      <c r="AQ3354" s="84"/>
    </row>
    <row r="3355" ht="15.0" customHeight="1">
      <c r="A3355" s="93">
        <v>3352.0</v>
      </c>
      <c r="B3355" s="94" t="s">
        <v>7141</v>
      </c>
      <c r="C3355" s="93" t="s">
        <v>141</v>
      </c>
      <c r="D3355" s="93" t="s">
        <v>7142</v>
      </c>
      <c r="E3355" s="95">
        <v>38.96</v>
      </c>
      <c r="F3355" s="93" t="s">
        <v>85</v>
      </c>
      <c r="G3355" s="93" t="s">
        <v>606</v>
      </c>
      <c r="H3355" s="96">
        <v>1456340.95</v>
      </c>
      <c r="I3355" s="93">
        <v>1.0</v>
      </c>
      <c r="J3355" s="97">
        <v>3.2</v>
      </c>
      <c r="K3355" s="94">
        <v>2022.0</v>
      </c>
      <c r="L3355" s="93" t="s">
        <v>202</v>
      </c>
      <c r="M3355" s="93">
        <v>2022.0</v>
      </c>
      <c r="N3355" s="93" t="s">
        <v>161</v>
      </c>
      <c r="O3355" s="65" t="str">
        <f t="shared" si="1"/>
        <v>185889680001</v>
      </c>
      <c r="P3355" s="65">
        <f t="shared" si="2"/>
        <v>4</v>
      </c>
      <c r="Q3355" s="65">
        <f t="shared" si="3"/>
        <v>6</v>
      </c>
      <c r="R3355" s="65" t="str">
        <f t="shared" si="12"/>
        <v>18.588.968/0001-46</v>
      </c>
      <c r="S3355" s="84"/>
      <c r="T3355" s="84" t="str">
        <f t="shared" si="10"/>
        <v/>
      </c>
      <c r="U3355" s="84" t="str">
        <f t="shared" si="11"/>
        <v/>
      </c>
      <c r="V3355" s="65" t="str">
        <f t="shared" si="5"/>
        <v/>
      </c>
      <c r="W3355" s="84"/>
      <c r="X3355" s="84"/>
      <c r="Y3355" s="85"/>
      <c r="Z3355" s="85"/>
      <c r="AA3355" s="65" t="str">
        <f t="shared" si="6"/>
        <v/>
      </c>
      <c r="AB3355" s="65" t="str">
        <f t="shared" si="7"/>
        <v/>
      </c>
      <c r="AC3355" s="86"/>
      <c r="AD3355" s="87" t="str">
        <f t="shared" si="8"/>
        <v/>
      </c>
      <c r="AE3355" s="84"/>
      <c r="AF3355" s="86">
        <f>IF(AC3355&gt;0,AC3355,'⚙️ Config'!$B$10)</f>
        <v>0.0075</v>
      </c>
      <c r="AG3355" s="88">
        <f t="shared" si="9"/>
        <v>10922.55713</v>
      </c>
      <c r="AH3355" s="88">
        <f>AG3355*'⚙️ Config'!$B$11</f>
        <v>54612.78563</v>
      </c>
      <c r="AI3355" s="88">
        <f>AH3355*'⚙️ Config'!$B$12</f>
        <v>16383.83569</v>
      </c>
      <c r="AJ3355" s="64"/>
      <c r="AK3355" s="84"/>
      <c r="AL3355" s="84"/>
      <c r="AM3355" s="84"/>
      <c r="AN3355" s="84"/>
      <c r="AO3355" s="84"/>
      <c r="AP3355" s="84"/>
      <c r="AQ3355" s="84"/>
    </row>
    <row r="3356" ht="15.0" customHeight="1">
      <c r="A3356" s="93">
        <v>3353.0</v>
      </c>
      <c r="B3356" s="94" t="s">
        <v>7143</v>
      </c>
      <c r="C3356" s="93" t="s">
        <v>141</v>
      </c>
      <c r="D3356" s="93" t="s">
        <v>7144</v>
      </c>
      <c r="E3356" s="95">
        <v>39.48</v>
      </c>
      <c r="F3356" s="93" t="s">
        <v>85</v>
      </c>
      <c r="G3356" s="93" t="s">
        <v>606</v>
      </c>
      <c r="H3356" s="96">
        <v>1455940.51</v>
      </c>
      <c r="I3356" s="93">
        <v>1.0</v>
      </c>
      <c r="J3356" s="97">
        <v>3.1</v>
      </c>
      <c r="K3356" s="94">
        <v>2023.0</v>
      </c>
      <c r="L3356" s="93" t="s">
        <v>630</v>
      </c>
      <c r="M3356" s="93">
        <v>2023.0</v>
      </c>
      <c r="N3356" s="93" t="s">
        <v>161</v>
      </c>
      <c r="O3356" s="65" t="str">
        <f t="shared" si="1"/>
        <v>251309950001</v>
      </c>
      <c r="P3356" s="65">
        <f t="shared" si="2"/>
        <v>3</v>
      </c>
      <c r="Q3356" s="65">
        <f t="shared" si="3"/>
        <v>6</v>
      </c>
      <c r="R3356" s="65" t="str">
        <f t="shared" si="12"/>
        <v>25.130.995/0001-36</v>
      </c>
      <c r="S3356" s="84"/>
      <c r="T3356" s="84" t="str">
        <f t="shared" si="10"/>
        <v/>
      </c>
      <c r="U3356" s="84" t="str">
        <f t="shared" si="11"/>
        <v/>
      </c>
      <c r="V3356" s="65" t="str">
        <f t="shared" si="5"/>
        <v/>
      </c>
      <c r="W3356" s="84"/>
      <c r="X3356" s="84"/>
      <c r="Y3356" s="85"/>
      <c r="Z3356" s="85"/>
      <c r="AA3356" s="65" t="str">
        <f t="shared" si="6"/>
        <v/>
      </c>
      <c r="AB3356" s="65" t="str">
        <f t="shared" si="7"/>
        <v/>
      </c>
      <c r="AC3356" s="86"/>
      <c r="AD3356" s="87" t="str">
        <f t="shared" si="8"/>
        <v/>
      </c>
      <c r="AE3356" s="84"/>
      <c r="AF3356" s="86">
        <f>IF(AC3356&gt;0,AC3356,'⚙️ Config'!$B$10)</f>
        <v>0.0075</v>
      </c>
      <c r="AG3356" s="88">
        <f t="shared" si="9"/>
        <v>10919.55383</v>
      </c>
      <c r="AH3356" s="88">
        <f>AG3356*'⚙️ Config'!$B$11</f>
        <v>54597.76913</v>
      </c>
      <c r="AI3356" s="88">
        <f>AH3356*'⚙️ Config'!$B$12</f>
        <v>16379.33074</v>
      </c>
      <c r="AJ3356" s="64"/>
      <c r="AK3356" s="84"/>
      <c r="AL3356" s="84"/>
      <c r="AM3356" s="84"/>
      <c r="AN3356" s="84"/>
      <c r="AO3356" s="84"/>
      <c r="AP3356" s="84"/>
      <c r="AQ3356" s="84"/>
    </row>
    <row r="3357" ht="15.0" customHeight="1">
      <c r="A3357" s="93">
        <v>3354.0</v>
      </c>
      <c r="B3357" s="94" t="s">
        <v>7145</v>
      </c>
      <c r="C3357" s="93" t="s">
        <v>141</v>
      </c>
      <c r="D3357" s="93" t="s">
        <v>7146</v>
      </c>
      <c r="E3357" s="95">
        <v>37.99</v>
      </c>
      <c r="F3357" s="93" t="s">
        <v>85</v>
      </c>
      <c r="G3357" s="93" t="s">
        <v>606</v>
      </c>
      <c r="H3357" s="96">
        <v>1455257.81</v>
      </c>
      <c r="I3357" s="93">
        <v>1.0</v>
      </c>
      <c r="J3357" s="97">
        <v>3.4</v>
      </c>
      <c r="K3357" s="94">
        <v>2022.0</v>
      </c>
      <c r="L3357" s="93" t="s">
        <v>630</v>
      </c>
      <c r="M3357" s="93">
        <v>2022.0</v>
      </c>
      <c r="N3357" s="93" t="s">
        <v>145</v>
      </c>
      <c r="O3357" s="65" t="str">
        <f t="shared" si="1"/>
        <v>241777380001</v>
      </c>
      <c r="P3357" s="65">
        <f t="shared" si="2"/>
        <v>9</v>
      </c>
      <c r="Q3357" s="65">
        <f t="shared" si="3"/>
        <v>7</v>
      </c>
      <c r="R3357" s="65" t="str">
        <f t="shared" si="12"/>
        <v>24.177.738/0001-97</v>
      </c>
      <c r="S3357" s="84"/>
      <c r="T3357" s="84" t="str">
        <f t="shared" si="10"/>
        <v/>
      </c>
      <c r="U3357" s="84" t="str">
        <f t="shared" si="11"/>
        <v/>
      </c>
      <c r="V3357" s="65" t="str">
        <f t="shared" si="5"/>
        <v/>
      </c>
      <c r="W3357" s="84"/>
      <c r="X3357" s="84"/>
      <c r="Y3357" s="85"/>
      <c r="Z3357" s="85"/>
      <c r="AA3357" s="65" t="str">
        <f t="shared" si="6"/>
        <v/>
      </c>
      <c r="AB3357" s="65" t="str">
        <f t="shared" si="7"/>
        <v/>
      </c>
      <c r="AC3357" s="86"/>
      <c r="AD3357" s="87" t="str">
        <f t="shared" si="8"/>
        <v/>
      </c>
      <c r="AE3357" s="84"/>
      <c r="AF3357" s="86">
        <f>IF(AC3357&gt;0,AC3357,'⚙️ Config'!$B$10)</f>
        <v>0.0075</v>
      </c>
      <c r="AG3357" s="88">
        <f t="shared" si="9"/>
        <v>10914.43358</v>
      </c>
      <c r="AH3357" s="88">
        <f>AG3357*'⚙️ Config'!$B$11</f>
        <v>54572.16788</v>
      </c>
      <c r="AI3357" s="88">
        <f>AH3357*'⚙️ Config'!$B$12</f>
        <v>16371.65036</v>
      </c>
      <c r="AJ3357" s="64"/>
      <c r="AK3357" s="84"/>
      <c r="AL3357" s="84"/>
      <c r="AM3357" s="84"/>
      <c r="AN3357" s="84"/>
      <c r="AO3357" s="84"/>
      <c r="AP3357" s="84"/>
      <c r="AQ3357" s="84"/>
    </row>
    <row r="3358" ht="15.0" customHeight="1">
      <c r="A3358" s="93">
        <v>3355.0</v>
      </c>
      <c r="B3358" s="94" t="s">
        <v>7147</v>
      </c>
      <c r="C3358" s="93" t="s">
        <v>141</v>
      </c>
      <c r="D3358" s="93" t="s">
        <v>7148</v>
      </c>
      <c r="E3358" s="95">
        <v>40.63</v>
      </c>
      <c r="F3358" s="93" t="s">
        <v>85</v>
      </c>
      <c r="G3358" s="93" t="s">
        <v>606</v>
      </c>
      <c r="H3358" s="96">
        <v>1454792.51</v>
      </c>
      <c r="I3358" s="93">
        <v>1.0</v>
      </c>
      <c r="J3358" s="97">
        <v>2.9</v>
      </c>
      <c r="K3358" s="94">
        <v>2023.0</v>
      </c>
      <c r="L3358" s="93" t="s">
        <v>630</v>
      </c>
      <c r="M3358" s="93">
        <v>2023.0</v>
      </c>
      <c r="N3358" s="93" t="s">
        <v>145</v>
      </c>
      <c r="O3358" s="65" t="str">
        <f t="shared" si="1"/>
        <v>174485110001</v>
      </c>
      <c r="P3358" s="65">
        <f t="shared" si="2"/>
        <v>7</v>
      </c>
      <c r="Q3358" s="65">
        <f t="shared" si="3"/>
        <v>3</v>
      </c>
      <c r="R3358" s="65" t="str">
        <f t="shared" si="12"/>
        <v>17.448.511/0001-73</v>
      </c>
      <c r="S3358" s="84"/>
      <c r="T3358" s="84" t="str">
        <f t="shared" si="10"/>
        <v/>
      </c>
      <c r="U3358" s="84" t="str">
        <f t="shared" si="11"/>
        <v/>
      </c>
      <c r="V3358" s="65" t="str">
        <f t="shared" si="5"/>
        <v/>
      </c>
      <c r="W3358" s="84"/>
      <c r="X3358" s="84"/>
      <c r="Y3358" s="85"/>
      <c r="Z3358" s="85"/>
      <c r="AA3358" s="65" t="str">
        <f t="shared" si="6"/>
        <v/>
      </c>
      <c r="AB3358" s="65" t="str">
        <f t="shared" si="7"/>
        <v/>
      </c>
      <c r="AC3358" s="86"/>
      <c r="AD3358" s="87" t="str">
        <f t="shared" si="8"/>
        <v/>
      </c>
      <c r="AE3358" s="84"/>
      <c r="AF3358" s="86">
        <f>IF(AC3358&gt;0,AC3358,'⚙️ Config'!$B$10)</f>
        <v>0.0075</v>
      </c>
      <c r="AG3358" s="88">
        <f t="shared" si="9"/>
        <v>10910.94383</v>
      </c>
      <c r="AH3358" s="88">
        <f>AG3358*'⚙️ Config'!$B$11</f>
        <v>54554.71913</v>
      </c>
      <c r="AI3358" s="88">
        <f>AH3358*'⚙️ Config'!$B$12</f>
        <v>16366.41574</v>
      </c>
      <c r="AJ3358" s="64"/>
      <c r="AK3358" s="84"/>
      <c r="AL3358" s="84"/>
      <c r="AM3358" s="84"/>
      <c r="AN3358" s="84"/>
      <c r="AO3358" s="84"/>
      <c r="AP3358" s="84"/>
      <c r="AQ3358" s="84"/>
    </row>
    <row r="3359" ht="15.0" customHeight="1">
      <c r="A3359" s="93">
        <v>3356.0</v>
      </c>
      <c r="B3359" s="94" t="s">
        <v>7149</v>
      </c>
      <c r="C3359" s="93" t="s">
        <v>141</v>
      </c>
      <c r="D3359" s="93" t="s">
        <v>7150</v>
      </c>
      <c r="E3359" s="95">
        <v>75.4</v>
      </c>
      <c r="F3359" s="93" t="s">
        <v>85</v>
      </c>
      <c r="G3359" s="93" t="s">
        <v>606</v>
      </c>
      <c r="H3359" s="96">
        <v>1452734.2</v>
      </c>
      <c r="I3359" s="93">
        <v>1.0</v>
      </c>
      <c r="J3359" s="97">
        <v>2.7</v>
      </c>
      <c r="K3359" s="94">
        <v>2025.0</v>
      </c>
      <c r="L3359" s="93" t="s">
        <v>508</v>
      </c>
      <c r="M3359" s="93">
        <v>2023.0</v>
      </c>
      <c r="N3359" s="93" t="s">
        <v>208</v>
      </c>
      <c r="O3359" s="65" t="str">
        <f t="shared" si="1"/>
        <v>061785120001</v>
      </c>
      <c r="P3359" s="65">
        <f t="shared" si="2"/>
        <v>2</v>
      </c>
      <c r="Q3359" s="65">
        <f t="shared" si="3"/>
        <v>9</v>
      </c>
      <c r="R3359" s="65" t="str">
        <f t="shared" si="12"/>
        <v>06.178.512/0001-29</v>
      </c>
      <c r="S3359" s="84"/>
      <c r="T3359" s="84" t="str">
        <f t="shared" si="10"/>
        <v/>
      </c>
      <c r="U3359" s="84" t="str">
        <f t="shared" si="11"/>
        <v/>
      </c>
      <c r="V3359" s="65" t="str">
        <f t="shared" si="5"/>
        <v/>
      </c>
      <c r="W3359" s="84"/>
      <c r="X3359" s="84"/>
      <c r="Y3359" s="85"/>
      <c r="Z3359" s="85"/>
      <c r="AA3359" s="65" t="str">
        <f t="shared" si="6"/>
        <v/>
      </c>
      <c r="AB3359" s="65" t="str">
        <f t="shared" si="7"/>
        <v/>
      </c>
      <c r="AC3359" s="86"/>
      <c r="AD3359" s="87" t="str">
        <f t="shared" si="8"/>
        <v/>
      </c>
      <c r="AE3359" s="84"/>
      <c r="AF3359" s="86">
        <f>IF(AC3359&gt;0,AC3359,'⚙️ Config'!$B$10)</f>
        <v>0.0075</v>
      </c>
      <c r="AG3359" s="88">
        <f t="shared" si="9"/>
        <v>10895.5065</v>
      </c>
      <c r="AH3359" s="88">
        <f>AG3359*'⚙️ Config'!$B$11</f>
        <v>54477.5325</v>
      </c>
      <c r="AI3359" s="88">
        <f>AH3359*'⚙️ Config'!$B$12</f>
        <v>16343.25975</v>
      </c>
      <c r="AJ3359" s="64"/>
      <c r="AK3359" s="84"/>
      <c r="AL3359" s="84"/>
      <c r="AM3359" s="84"/>
      <c r="AN3359" s="84"/>
      <c r="AO3359" s="84"/>
      <c r="AP3359" s="84"/>
      <c r="AQ3359" s="84"/>
    </row>
    <row r="3360" ht="15.0" customHeight="1">
      <c r="A3360" s="93">
        <v>3357.0</v>
      </c>
      <c r="B3360" s="94" t="s">
        <v>7151</v>
      </c>
      <c r="C3360" s="93" t="s">
        <v>141</v>
      </c>
      <c r="D3360" s="93" t="s">
        <v>7152</v>
      </c>
      <c r="E3360" s="95">
        <v>40.63</v>
      </c>
      <c r="F3360" s="93" t="s">
        <v>85</v>
      </c>
      <c r="G3360" s="93" t="s">
        <v>606</v>
      </c>
      <c r="H3360" s="96">
        <v>1450893.16</v>
      </c>
      <c r="I3360" s="93">
        <v>1.0</v>
      </c>
      <c r="J3360" s="97">
        <v>2.9</v>
      </c>
      <c r="K3360" s="94">
        <v>2023.0</v>
      </c>
      <c r="L3360" s="93" t="s">
        <v>630</v>
      </c>
      <c r="M3360" s="93">
        <v>2023.0</v>
      </c>
      <c r="N3360" s="93" t="s">
        <v>161</v>
      </c>
      <c r="O3360" s="65" t="str">
        <f t="shared" si="1"/>
        <v>370747930001</v>
      </c>
      <c r="P3360" s="65">
        <f t="shared" si="2"/>
        <v>0</v>
      </c>
      <c r="Q3360" s="65">
        <f t="shared" si="3"/>
        <v>1</v>
      </c>
      <c r="R3360" s="65" t="str">
        <f t="shared" si="12"/>
        <v>37.074.793/0001-01</v>
      </c>
      <c r="S3360" s="84"/>
      <c r="T3360" s="84" t="str">
        <f t="shared" si="10"/>
        <v/>
      </c>
      <c r="U3360" s="84" t="str">
        <f t="shared" si="11"/>
        <v/>
      </c>
      <c r="V3360" s="65" t="str">
        <f t="shared" si="5"/>
        <v/>
      </c>
      <c r="W3360" s="84"/>
      <c r="X3360" s="84"/>
      <c r="Y3360" s="85"/>
      <c r="Z3360" s="85"/>
      <c r="AA3360" s="65" t="str">
        <f t="shared" si="6"/>
        <v/>
      </c>
      <c r="AB3360" s="65" t="str">
        <f t="shared" si="7"/>
        <v/>
      </c>
      <c r="AC3360" s="86"/>
      <c r="AD3360" s="87" t="str">
        <f t="shared" si="8"/>
        <v/>
      </c>
      <c r="AE3360" s="84"/>
      <c r="AF3360" s="86">
        <f>IF(AC3360&gt;0,AC3360,'⚙️ Config'!$B$10)</f>
        <v>0.0075</v>
      </c>
      <c r="AG3360" s="88">
        <f t="shared" si="9"/>
        <v>10881.6987</v>
      </c>
      <c r="AH3360" s="88">
        <f>AG3360*'⚙️ Config'!$B$11</f>
        <v>54408.4935</v>
      </c>
      <c r="AI3360" s="88">
        <f>AH3360*'⚙️ Config'!$B$12</f>
        <v>16322.54805</v>
      </c>
      <c r="AJ3360" s="64"/>
      <c r="AK3360" s="84"/>
      <c r="AL3360" s="84"/>
      <c r="AM3360" s="84"/>
      <c r="AN3360" s="84"/>
      <c r="AO3360" s="84"/>
      <c r="AP3360" s="84"/>
      <c r="AQ3360" s="84"/>
    </row>
    <row r="3361" ht="15.0" customHeight="1">
      <c r="A3361" s="93">
        <v>3358.0</v>
      </c>
      <c r="B3361" s="94" t="s">
        <v>7153</v>
      </c>
      <c r="C3361" s="93" t="s">
        <v>141</v>
      </c>
      <c r="D3361" s="93" t="s">
        <v>7154</v>
      </c>
      <c r="E3361" s="95">
        <v>44.18</v>
      </c>
      <c r="F3361" s="93" t="s">
        <v>85</v>
      </c>
      <c r="G3361" s="93" t="s">
        <v>606</v>
      </c>
      <c r="H3361" s="96">
        <v>1447495.54</v>
      </c>
      <c r="I3361" s="93">
        <v>1.0</v>
      </c>
      <c r="J3361" s="97">
        <v>2.4</v>
      </c>
      <c r="K3361" s="94">
        <v>2023.0</v>
      </c>
      <c r="L3361" s="93" t="s">
        <v>295</v>
      </c>
      <c r="M3361" s="93">
        <v>2023.0</v>
      </c>
      <c r="N3361" s="93" t="s">
        <v>161</v>
      </c>
      <c r="O3361" s="65" t="str">
        <f t="shared" si="1"/>
        <v>082428640001</v>
      </c>
      <c r="P3361" s="65">
        <f t="shared" si="2"/>
        <v>2</v>
      </c>
      <c r="Q3361" s="65">
        <f t="shared" si="3"/>
        <v>1</v>
      </c>
      <c r="R3361" s="65" t="str">
        <f t="shared" si="12"/>
        <v>08.242.864/0001-21</v>
      </c>
      <c r="S3361" s="84"/>
      <c r="T3361" s="84" t="str">
        <f t="shared" si="10"/>
        <v/>
      </c>
      <c r="U3361" s="84" t="str">
        <f t="shared" si="11"/>
        <v/>
      </c>
      <c r="V3361" s="65" t="str">
        <f t="shared" si="5"/>
        <v/>
      </c>
      <c r="W3361" s="84"/>
      <c r="X3361" s="84"/>
      <c r="Y3361" s="85"/>
      <c r="Z3361" s="85"/>
      <c r="AA3361" s="65" t="str">
        <f t="shared" si="6"/>
        <v/>
      </c>
      <c r="AB3361" s="65" t="str">
        <f t="shared" si="7"/>
        <v/>
      </c>
      <c r="AC3361" s="86"/>
      <c r="AD3361" s="87" t="str">
        <f t="shared" si="8"/>
        <v/>
      </c>
      <c r="AE3361" s="84"/>
      <c r="AF3361" s="86">
        <f>IF(AC3361&gt;0,AC3361,'⚙️ Config'!$B$10)</f>
        <v>0.0075</v>
      </c>
      <c r="AG3361" s="88">
        <f t="shared" si="9"/>
        <v>10856.21655</v>
      </c>
      <c r="AH3361" s="88">
        <f>AG3361*'⚙️ Config'!$B$11</f>
        <v>54281.08275</v>
      </c>
      <c r="AI3361" s="88">
        <f>AH3361*'⚙️ Config'!$B$12</f>
        <v>16284.32483</v>
      </c>
      <c r="AJ3361" s="64"/>
      <c r="AK3361" s="84"/>
      <c r="AL3361" s="84"/>
      <c r="AM3361" s="84"/>
      <c r="AN3361" s="84"/>
      <c r="AO3361" s="84"/>
      <c r="AP3361" s="84"/>
      <c r="AQ3361" s="84"/>
    </row>
    <row r="3362" ht="15.0" customHeight="1">
      <c r="A3362" s="93">
        <v>3359.0</v>
      </c>
      <c r="B3362" s="94" t="s">
        <v>7155</v>
      </c>
      <c r="C3362" s="93" t="s">
        <v>141</v>
      </c>
      <c r="D3362" s="93" t="s">
        <v>7156</v>
      </c>
      <c r="E3362" s="95">
        <v>41.25</v>
      </c>
      <c r="F3362" s="93" t="s">
        <v>85</v>
      </c>
      <c r="G3362" s="93" t="s">
        <v>606</v>
      </c>
      <c r="H3362" s="96">
        <v>1446654.73</v>
      </c>
      <c r="I3362" s="93">
        <v>1.0</v>
      </c>
      <c r="J3362" s="97">
        <v>2.8</v>
      </c>
      <c r="K3362" s="94">
        <v>2023.0</v>
      </c>
      <c r="L3362" s="93" t="s">
        <v>458</v>
      </c>
      <c r="M3362" s="93">
        <v>2023.0</v>
      </c>
      <c r="N3362" s="93" t="s">
        <v>161</v>
      </c>
      <c r="O3362" s="65" t="str">
        <f t="shared" si="1"/>
        <v>071308070001</v>
      </c>
      <c r="P3362" s="65">
        <f t="shared" si="2"/>
        <v>9</v>
      </c>
      <c r="Q3362" s="65">
        <f t="shared" si="3"/>
        <v>8</v>
      </c>
      <c r="R3362" s="65" t="str">
        <f t="shared" si="12"/>
        <v>07.130.807/0001-98</v>
      </c>
      <c r="S3362" s="84"/>
      <c r="T3362" s="84" t="str">
        <f t="shared" si="10"/>
        <v/>
      </c>
      <c r="U3362" s="84" t="str">
        <f t="shared" si="11"/>
        <v/>
      </c>
      <c r="V3362" s="65" t="str">
        <f t="shared" si="5"/>
        <v/>
      </c>
      <c r="W3362" s="84"/>
      <c r="X3362" s="84"/>
      <c r="Y3362" s="85"/>
      <c r="Z3362" s="85"/>
      <c r="AA3362" s="65" t="str">
        <f t="shared" si="6"/>
        <v/>
      </c>
      <c r="AB3362" s="65" t="str">
        <f t="shared" si="7"/>
        <v/>
      </c>
      <c r="AC3362" s="86"/>
      <c r="AD3362" s="87" t="str">
        <f t="shared" si="8"/>
        <v/>
      </c>
      <c r="AE3362" s="84"/>
      <c r="AF3362" s="86">
        <f>IF(AC3362&gt;0,AC3362,'⚙️ Config'!$B$10)</f>
        <v>0.0075</v>
      </c>
      <c r="AG3362" s="88">
        <f t="shared" si="9"/>
        <v>10849.91048</v>
      </c>
      <c r="AH3362" s="88">
        <f>AG3362*'⚙️ Config'!$B$11</f>
        <v>54249.55238</v>
      </c>
      <c r="AI3362" s="88">
        <f>AH3362*'⚙️ Config'!$B$12</f>
        <v>16274.86571</v>
      </c>
      <c r="AJ3362" s="64"/>
      <c r="AK3362" s="84"/>
      <c r="AL3362" s="84"/>
      <c r="AM3362" s="84"/>
      <c r="AN3362" s="84"/>
      <c r="AO3362" s="84"/>
      <c r="AP3362" s="84"/>
      <c r="AQ3362" s="84"/>
    </row>
    <row r="3363" ht="15.0" customHeight="1">
      <c r="A3363" s="93">
        <v>3360.0</v>
      </c>
      <c r="B3363" s="94" t="s">
        <v>7157</v>
      </c>
      <c r="C3363" s="93" t="s">
        <v>141</v>
      </c>
      <c r="D3363" s="93" t="s">
        <v>7158</v>
      </c>
      <c r="E3363" s="95">
        <v>41.25</v>
      </c>
      <c r="F3363" s="93" t="s">
        <v>85</v>
      </c>
      <c r="G3363" s="93" t="s">
        <v>606</v>
      </c>
      <c r="H3363" s="96">
        <v>1445674.75</v>
      </c>
      <c r="I3363" s="93">
        <v>1.0</v>
      </c>
      <c r="J3363" s="97">
        <v>2.8</v>
      </c>
      <c r="K3363" s="94">
        <v>2023.0</v>
      </c>
      <c r="L3363" s="93" t="s">
        <v>630</v>
      </c>
      <c r="M3363" s="93">
        <v>2023.0</v>
      </c>
      <c r="N3363" s="93" t="s">
        <v>161</v>
      </c>
      <c r="O3363" s="65" t="str">
        <f t="shared" si="1"/>
        <v>673774160001</v>
      </c>
      <c r="P3363" s="65">
        <f t="shared" si="2"/>
        <v>0</v>
      </c>
      <c r="Q3363" s="65">
        <f t="shared" si="3"/>
        <v>2</v>
      </c>
      <c r="R3363" s="65" t="str">
        <f t="shared" si="12"/>
        <v>67.377.416/0001-02</v>
      </c>
      <c r="S3363" s="84"/>
      <c r="T3363" s="84" t="str">
        <f t="shared" si="10"/>
        <v/>
      </c>
      <c r="U3363" s="84" t="str">
        <f t="shared" si="11"/>
        <v/>
      </c>
      <c r="V3363" s="65" t="str">
        <f t="shared" si="5"/>
        <v/>
      </c>
      <c r="W3363" s="84"/>
      <c r="X3363" s="84"/>
      <c r="Y3363" s="85"/>
      <c r="Z3363" s="85"/>
      <c r="AA3363" s="65" t="str">
        <f t="shared" si="6"/>
        <v/>
      </c>
      <c r="AB3363" s="65" t="str">
        <f t="shared" si="7"/>
        <v/>
      </c>
      <c r="AC3363" s="86"/>
      <c r="AD3363" s="87" t="str">
        <f t="shared" si="8"/>
        <v/>
      </c>
      <c r="AE3363" s="84"/>
      <c r="AF3363" s="86">
        <f>IF(AC3363&gt;0,AC3363,'⚙️ Config'!$B$10)</f>
        <v>0.0075</v>
      </c>
      <c r="AG3363" s="88">
        <f t="shared" si="9"/>
        <v>10842.56063</v>
      </c>
      <c r="AH3363" s="88">
        <f>AG3363*'⚙️ Config'!$B$11</f>
        <v>54212.80313</v>
      </c>
      <c r="AI3363" s="88">
        <f>AH3363*'⚙️ Config'!$B$12</f>
        <v>16263.84094</v>
      </c>
      <c r="AJ3363" s="64"/>
      <c r="AK3363" s="84"/>
      <c r="AL3363" s="84"/>
      <c r="AM3363" s="84"/>
      <c r="AN3363" s="84"/>
      <c r="AO3363" s="84"/>
      <c r="AP3363" s="84"/>
      <c r="AQ3363" s="84"/>
    </row>
    <row r="3364" ht="15.0" customHeight="1">
      <c r="A3364" s="93">
        <v>3361.0</v>
      </c>
      <c r="B3364" s="94" t="s">
        <v>7159</v>
      </c>
      <c r="C3364" s="93" t="s">
        <v>154</v>
      </c>
      <c r="D3364" s="93" t="s">
        <v>7160</v>
      </c>
      <c r="E3364" s="95">
        <v>40.63</v>
      </c>
      <c r="F3364" s="93" t="s">
        <v>85</v>
      </c>
      <c r="G3364" s="93" t="s">
        <v>606</v>
      </c>
      <c r="H3364" s="96">
        <v>1445568.49</v>
      </c>
      <c r="I3364" s="93">
        <v>1.0</v>
      </c>
      <c r="J3364" s="97">
        <v>2.9</v>
      </c>
      <c r="K3364" s="94">
        <v>2023.0</v>
      </c>
      <c r="L3364" s="93" t="s">
        <v>295</v>
      </c>
      <c r="M3364" s="93">
        <v>2023.0</v>
      </c>
      <c r="N3364" s="93" t="s">
        <v>145</v>
      </c>
      <c r="O3364" s="65" t="str">
        <f t="shared" si="1"/>
        <v>068659480001</v>
      </c>
      <c r="P3364" s="65">
        <f t="shared" si="2"/>
        <v>9</v>
      </c>
      <c r="Q3364" s="65">
        <f t="shared" si="3"/>
        <v>6</v>
      </c>
      <c r="R3364" s="65" t="str">
        <f t="shared" si="12"/>
        <v>06.865.948/0001-96</v>
      </c>
      <c r="S3364" s="84"/>
      <c r="T3364" s="84" t="str">
        <f t="shared" si="10"/>
        <v/>
      </c>
      <c r="U3364" s="84" t="str">
        <f t="shared" si="11"/>
        <v/>
      </c>
      <c r="V3364" s="65" t="str">
        <f t="shared" si="5"/>
        <v/>
      </c>
      <c r="W3364" s="84"/>
      <c r="X3364" s="84"/>
      <c r="Y3364" s="85"/>
      <c r="Z3364" s="85"/>
      <c r="AA3364" s="65" t="str">
        <f t="shared" si="6"/>
        <v/>
      </c>
      <c r="AB3364" s="65" t="str">
        <f t="shared" si="7"/>
        <v/>
      </c>
      <c r="AC3364" s="86"/>
      <c r="AD3364" s="87" t="str">
        <f t="shared" si="8"/>
        <v/>
      </c>
      <c r="AE3364" s="84"/>
      <c r="AF3364" s="86">
        <f>IF(AC3364&gt;0,AC3364,'⚙️ Config'!$B$10)</f>
        <v>0.0075</v>
      </c>
      <c r="AG3364" s="88">
        <f t="shared" si="9"/>
        <v>10841.76368</v>
      </c>
      <c r="AH3364" s="88">
        <f>AG3364*'⚙️ Config'!$B$11</f>
        <v>54208.81838</v>
      </c>
      <c r="AI3364" s="88">
        <f>AH3364*'⚙️ Config'!$B$12</f>
        <v>16262.64551</v>
      </c>
      <c r="AJ3364" s="64"/>
      <c r="AK3364" s="84"/>
      <c r="AL3364" s="84"/>
      <c r="AM3364" s="84"/>
      <c r="AN3364" s="84"/>
      <c r="AO3364" s="84"/>
      <c r="AP3364" s="84"/>
      <c r="AQ3364" s="84"/>
    </row>
    <row r="3365" ht="15.0" customHeight="1">
      <c r="A3365" s="93">
        <v>3362.0</v>
      </c>
      <c r="B3365" s="94" t="s">
        <v>7161</v>
      </c>
      <c r="C3365" s="93" t="s">
        <v>141</v>
      </c>
      <c r="D3365" s="93" t="s">
        <v>7162</v>
      </c>
      <c r="E3365" s="95">
        <v>46.96</v>
      </c>
      <c r="F3365" s="93" t="s">
        <v>85</v>
      </c>
      <c r="G3365" s="93" t="s">
        <v>606</v>
      </c>
      <c r="H3365" s="96">
        <v>1445344.48</v>
      </c>
      <c r="I3365" s="93">
        <v>1.0</v>
      </c>
      <c r="J3365" s="97">
        <v>2.1</v>
      </c>
      <c r="K3365" s="94">
        <v>2024.0</v>
      </c>
      <c r="L3365" s="93" t="s">
        <v>630</v>
      </c>
      <c r="M3365" s="93">
        <v>2024.0</v>
      </c>
      <c r="N3365" s="93" t="s">
        <v>161</v>
      </c>
      <c r="O3365" s="65" t="str">
        <f t="shared" si="1"/>
        <v>129951750001</v>
      </c>
      <c r="P3365" s="65">
        <f t="shared" si="2"/>
        <v>6</v>
      </c>
      <c r="Q3365" s="65">
        <f t="shared" si="3"/>
        <v>5</v>
      </c>
      <c r="R3365" s="65" t="str">
        <f t="shared" si="12"/>
        <v>12.995.175/0001-65</v>
      </c>
      <c r="S3365" s="84"/>
      <c r="T3365" s="84" t="str">
        <f t="shared" si="10"/>
        <v/>
      </c>
      <c r="U3365" s="84" t="str">
        <f t="shared" si="11"/>
        <v/>
      </c>
      <c r="V3365" s="65" t="str">
        <f t="shared" si="5"/>
        <v/>
      </c>
      <c r="W3365" s="84"/>
      <c r="X3365" s="84"/>
      <c r="Y3365" s="85"/>
      <c r="Z3365" s="85"/>
      <c r="AA3365" s="65" t="str">
        <f t="shared" si="6"/>
        <v/>
      </c>
      <c r="AB3365" s="65" t="str">
        <f t="shared" si="7"/>
        <v/>
      </c>
      <c r="AC3365" s="86"/>
      <c r="AD3365" s="87" t="str">
        <f t="shared" si="8"/>
        <v/>
      </c>
      <c r="AE3365" s="84"/>
      <c r="AF3365" s="86">
        <f>IF(AC3365&gt;0,AC3365,'⚙️ Config'!$B$10)</f>
        <v>0.0075</v>
      </c>
      <c r="AG3365" s="88">
        <f t="shared" si="9"/>
        <v>10840.0836</v>
      </c>
      <c r="AH3365" s="88">
        <f>AG3365*'⚙️ Config'!$B$11</f>
        <v>54200.418</v>
      </c>
      <c r="AI3365" s="88">
        <f>AH3365*'⚙️ Config'!$B$12</f>
        <v>16260.1254</v>
      </c>
      <c r="AJ3365" s="64"/>
      <c r="AK3365" s="84"/>
      <c r="AL3365" s="84"/>
      <c r="AM3365" s="84"/>
      <c r="AN3365" s="84"/>
      <c r="AO3365" s="84"/>
      <c r="AP3365" s="84"/>
      <c r="AQ3365" s="84"/>
    </row>
    <row r="3366" ht="15.0" customHeight="1">
      <c r="A3366" s="93">
        <v>3363.0</v>
      </c>
      <c r="B3366" s="94" t="s">
        <v>7163</v>
      </c>
      <c r="C3366" s="93" t="s">
        <v>141</v>
      </c>
      <c r="D3366" s="93" t="s">
        <v>7164</v>
      </c>
      <c r="E3366" s="95">
        <v>38.46</v>
      </c>
      <c r="F3366" s="93" t="s">
        <v>85</v>
      </c>
      <c r="G3366" s="93" t="s">
        <v>606</v>
      </c>
      <c r="H3366" s="96">
        <v>1441895.48</v>
      </c>
      <c r="I3366" s="93">
        <v>1.0</v>
      </c>
      <c r="J3366" s="97">
        <v>3.3</v>
      </c>
      <c r="K3366" s="94">
        <v>2022.0</v>
      </c>
      <c r="L3366" s="93" t="s">
        <v>630</v>
      </c>
      <c r="M3366" s="93">
        <v>2022.0</v>
      </c>
      <c r="N3366" s="93" t="s">
        <v>161</v>
      </c>
      <c r="O3366" s="65" t="str">
        <f t="shared" si="1"/>
        <v>422753090001</v>
      </c>
      <c r="P3366" s="65">
        <f t="shared" si="2"/>
        <v>3</v>
      </c>
      <c r="Q3366" s="65">
        <f t="shared" si="3"/>
        <v>4</v>
      </c>
      <c r="R3366" s="65" t="str">
        <f t="shared" si="12"/>
        <v>42.275.309/0001-34</v>
      </c>
      <c r="S3366" s="84"/>
      <c r="T3366" s="84" t="str">
        <f t="shared" si="10"/>
        <v/>
      </c>
      <c r="U3366" s="84" t="str">
        <f t="shared" si="11"/>
        <v/>
      </c>
      <c r="V3366" s="65" t="str">
        <f t="shared" si="5"/>
        <v/>
      </c>
      <c r="W3366" s="84"/>
      <c r="X3366" s="84"/>
      <c r="Y3366" s="85"/>
      <c r="Z3366" s="85"/>
      <c r="AA3366" s="65" t="str">
        <f t="shared" si="6"/>
        <v/>
      </c>
      <c r="AB3366" s="65" t="str">
        <f t="shared" si="7"/>
        <v/>
      </c>
      <c r="AC3366" s="86"/>
      <c r="AD3366" s="87" t="str">
        <f t="shared" si="8"/>
        <v/>
      </c>
      <c r="AE3366" s="84"/>
      <c r="AF3366" s="86">
        <f>IF(AC3366&gt;0,AC3366,'⚙️ Config'!$B$10)</f>
        <v>0.0075</v>
      </c>
      <c r="AG3366" s="88">
        <f t="shared" si="9"/>
        <v>10814.2161</v>
      </c>
      <c r="AH3366" s="88">
        <f>AG3366*'⚙️ Config'!$B$11</f>
        <v>54071.0805</v>
      </c>
      <c r="AI3366" s="88">
        <f>AH3366*'⚙️ Config'!$B$12</f>
        <v>16221.32415</v>
      </c>
      <c r="AJ3366" s="64"/>
      <c r="AK3366" s="84"/>
      <c r="AL3366" s="84"/>
      <c r="AM3366" s="84"/>
      <c r="AN3366" s="84"/>
      <c r="AO3366" s="84"/>
      <c r="AP3366" s="84"/>
      <c r="AQ3366" s="84"/>
    </row>
    <row r="3367" ht="15.0" customHeight="1">
      <c r="A3367" s="93">
        <v>3364.0</v>
      </c>
      <c r="B3367" s="94" t="s">
        <v>7165</v>
      </c>
      <c r="C3367" s="93" t="s">
        <v>141</v>
      </c>
      <c r="D3367" s="93" t="s">
        <v>7166</v>
      </c>
      <c r="E3367" s="95">
        <v>40.63</v>
      </c>
      <c r="F3367" s="93" t="s">
        <v>85</v>
      </c>
      <c r="G3367" s="93" t="s">
        <v>606</v>
      </c>
      <c r="H3367" s="96">
        <v>1441706.24</v>
      </c>
      <c r="I3367" s="93">
        <v>1.0</v>
      </c>
      <c r="J3367" s="97">
        <v>2.9</v>
      </c>
      <c r="K3367" s="94">
        <v>2023.0</v>
      </c>
      <c r="L3367" s="93" t="s">
        <v>630</v>
      </c>
      <c r="M3367" s="93">
        <v>2023.0</v>
      </c>
      <c r="N3367" s="93" t="s">
        <v>161</v>
      </c>
      <c r="O3367" s="65" t="str">
        <f t="shared" si="1"/>
        <v>415960780001</v>
      </c>
      <c r="P3367" s="65">
        <f t="shared" si="2"/>
        <v>0</v>
      </c>
      <c r="Q3367" s="65">
        <f t="shared" si="3"/>
        <v>6</v>
      </c>
      <c r="R3367" s="65" t="str">
        <f t="shared" si="12"/>
        <v>41.596.078/0001-06</v>
      </c>
      <c r="S3367" s="84"/>
      <c r="T3367" s="84" t="str">
        <f t="shared" si="10"/>
        <v/>
      </c>
      <c r="U3367" s="84" t="str">
        <f t="shared" si="11"/>
        <v/>
      </c>
      <c r="V3367" s="65" t="str">
        <f t="shared" si="5"/>
        <v/>
      </c>
      <c r="W3367" s="84"/>
      <c r="X3367" s="84"/>
      <c r="Y3367" s="85"/>
      <c r="Z3367" s="85"/>
      <c r="AA3367" s="65" t="str">
        <f t="shared" si="6"/>
        <v/>
      </c>
      <c r="AB3367" s="65" t="str">
        <f t="shared" si="7"/>
        <v/>
      </c>
      <c r="AC3367" s="86"/>
      <c r="AD3367" s="87" t="str">
        <f t="shared" si="8"/>
        <v/>
      </c>
      <c r="AE3367" s="84"/>
      <c r="AF3367" s="86">
        <f>IF(AC3367&gt;0,AC3367,'⚙️ Config'!$B$10)</f>
        <v>0.0075</v>
      </c>
      <c r="AG3367" s="88">
        <f t="shared" si="9"/>
        <v>10812.7968</v>
      </c>
      <c r="AH3367" s="88">
        <f>AG3367*'⚙️ Config'!$B$11</f>
        <v>54063.984</v>
      </c>
      <c r="AI3367" s="88">
        <f>AH3367*'⚙️ Config'!$B$12</f>
        <v>16219.1952</v>
      </c>
      <c r="AJ3367" s="64"/>
      <c r="AK3367" s="84"/>
      <c r="AL3367" s="84"/>
      <c r="AM3367" s="84"/>
      <c r="AN3367" s="84"/>
      <c r="AO3367" s="84"/>
      <c r="AP3367" s="84"/>
      <c r="AQ3367" s="84"/>
    </row>
    <row r="3368" ht="15.0" customHeight="1">
      <c r="A3368" s="93">
        <v>3365.0</v>
      </c>
      <c r="B3368" s="94" t="s">
        <v>7167</v>
      </c>
      <c r="C3368" s="93" t="s">
        <v>141</v>
      </c>
      <c r="D3368" s="93" t="s">
        <v>7168</v>
      </c>
      <c r="E3368" s="95">
        <v>42.62</v>
      </c>
      <c r="F3368" s="93" t="s">
        <v>85</v>
      </c>
      <c r="G3368" s="93" t="s">
        <v>606</v>
      </c>
      <c r="H3368" s="96">
        <v>1441551.54</v>
      </c>
      <c r="I3368" s="93">
        <v>1.0</v>
      </c>
      <c r="J3368" s="97">
        <v>2.6</v>
      </c>
      <c r="K3368" s="94">
        <v>2023.0</v>
      </c>
      <c r="L3368" s="93" t="s">
        <v>630</v>
      </c>
      <c r="M3368" s="93">
        <v>2023.0</v>
      </c>
      <c r="N3368" s="93" t="s">
        <v>161</v>
      </c>
      <c r="O3368" s="65" t="str">
        <f t="shared" si="1"/>
        <v>137467400001</v>
      </c>
      <c r="P3368" s="65">
        <f t="shared" si="2"/>
        <v>1</v>
      </c>
      <c r="Q3368" s="65">
        <f t="shared" si="3"/>
        <v>3</v>
      </c>
      <c r="R3368" s="65" t="str">
        <f t="shared" si="12"/>
        <v>13.746.740/0001-13</v>
      </c>
      <c r="S3368" s="84"/>
      <c r="T3368" s="84" t="str">
        <f t="shared" si="10"/>
        <v/>
      </c>
      <c r="U3368" s="84" t="str">
        <f t="shared" si="11"/>
        <v/>
      </c>
      <c r="V3368" s="65" t="str">
        <f t="shared" si="5"/>
        <v/>
      </c>
      <c r="W3368" s="84"/>
      <c r="X3368" s="84"/>
      <c r="Y3368" s="85"/>
      <c r="Z3368" s="85"/>
      <c r="AA3368" s="65" t="str">
        <f t="shared" si="6"/>
        <v/>
      </c>
      <c r="AB3368" s="65" t="str">
        <f t="shared" si="7"/>
        <v/>
      </c>
      <c r="AC3368" s="86"/>
      <c r="AD3368" s="87" t="str">
        <f t="shared" si="8"/>
        <v/>
      </c>
      <c r="AE3368" s="84"/>
      <c r="AF3368" s="86">
        <f>IF(AC3368&gt;0,AC3368,'⚙️ Config'!$B$10)</f>
        <v>0.0075</v>
      </c>
      <c r="AG3368" s="88">
        <f t="shared" si="9"/>
        <v>10811.63655</v>
      </c>
      <c r="AH3368" s="88">
        <f>AG3368*'⚙️ Config'!$B$11</f>
        <v>54058.18275</v>
      </c>
      <c r="AI3368" s="88">
        <f>AH3368*'⚙️ Config'!$B$12</f>
        <v>16217.45483</v>
      </c>
      <c r="AJ3368" s="64"/>
      <c r="AK3368" s="84"/>
      <c r="AL3368" s="84"/>
      <c r="AM3368" s="84"/>
      <c r="AN3368" s="84"/>
      <c r="AO3368" s="84"/>
      <c r="AP3368" s="84"/>
      <c r="AQ3368" s="84"/>
    </row>
    <row r="3369" ht="15.0" customHeight="1">
      <c r="A3369" s="93">
        <v>3366.0</v>
      </c>
      <c r="B3369" s="94" t="s">
        <v>7169</v>
      </c>
      <c r="C3369" s="93" t="s">
        <v>141</v>
      </c>
      <c r="D3369" s="93" t="s">
        <v>7170</v>
      </c>
      <c r="E3369" s="95">
        <v>40.04</v>
      </c>
      <c r="F3369" s="93" t="s">
        <v>85</v>
      </c>
      <c r="G3369" s="93" t="s">
        <v>606</v>
      </c>
      <c r="H3369" s="96">
        <v>1440701.25</v>
      </c>
      <c r="I3369" s="93">
        <v>1.0</v>
      </c>
      <c r="J3369" s="97">
        <v>3.0</v>
      </c>
      <c r="K3369" s="94">
        <v>2023.0</v>
      </c>
      <c r="L3369" s="93" t="s">
        <v>202</v>
      </c>
      <c r="M3369" s="93">
        <v>2023.0</v>
      </c>
      <c r="N3369" s="93" t="s">
        <v>161</v>
      </c>
      <c r="O3369" s="65" t="str">
        <f t="shared" si="1"/>
        <v>432764400001</v>
      </c>
      <c r="P3369" s="65">
        <f t="shared" si="2"/>
        <v>8</v>
      </c>
      <c r="Q3369" s="65">
        <f t="shared" si="3"/>
        <v>9</v>
      </c>
      <c r="R3369" s="65" t="str">
        <f t="shared" si="12"/>
        <v>43.276.440/0001-89</v>
      </c>
      <c r="S3369" s="84"/>
      <c r="T3369" s="84" t="str">
        <f t="shared" si="10"/>
        <v/>
      </c>
      <c r="U3369" s="84" t="str">
        <f t="shared" si="11"/>
        <v/>
      </c>
      <c r="V3369" s="65" t="str">
        <f t="shared" si="5"/>
        <v/>
      </c>
      <c r="W3369" s="84"/>
      <c r="X3369" s="84"/>
      <c r="Y3369" s="85"/>
      <c r="Z3369" s="85"/>
      <c r="AA3369" s="65" t="str">
        <f t="shared" si="6"/>
        <v/>
      </c>
      <c r="AB3369" s="65" t="str">
        <f t="shared" si="7"/>
        <v/>
      </c>
      <c r="AC3369" s="86"/>
      <c r="AD3369" s="87" t="str">
        <f t="shared" si="8"/>
        <v/>
      </c>
      <c r="AE3369" s="84"/>
      <c r="AF3369" s="86">
        <f>IF(AC3369&gt;0,AC3369,'⚙️ Config'!$B$10)</f>
        <v>0.0075</v>
      </c>
      <c r="AG3369" s="88">
        <f t="shared" si="9"/>
        <v>10805.25938</v>
      </c>
      <c r="AH3369" s="88">
        <f>AG3369*'⚙️ Config'!$B$11</f>
        <v>54026.29688</v>
      </c>
      <c r="AI3369" s="88">
        <f>AH3369*'⚙️ Config'!$B$12</f>
        <v>16207.88906</v>
      </c>
      <c r="AJ3369" s="64"/>
      <c r="AK3369" s="84"/>
      <c r="AL3369" s="84"/>
      <c r="AM3369" s="84"/>
      <c r="AN3369" s="84"/>
      <c r="AO3369" s="84"/>
      <c r="AP3369" s="84"/>
      <c r="AQ3369" s="84"/>
    </row>
    <row r="3370" ht="15.0" customHeight="1">
      <c r="A3370" s="93">
        <v>3367.0</v>
      </c>
      <c r="B3370" s="94" t="s">
        <v>7171</v>
      </c>
      <c r="C3370" s="93" t="s">
        <v>141</v>
      </c>
      <c r="D3370" s="93" t="s">
        <v>7172</v>
      </c>
      <c r="E3370" s="95">
        <v>40.63</v>
      </c>
      <c r="F3370" s="93" t="s">
        <v>85</v>
      </c>
      <c r="G3370" s="93" t="s">
        <v>606</v>
      </c>
      <c r="H3370" s="96">
        <v>1440581.72</v>
      </c>
      <c r="I3370" s="93">
        <v>1.0</v>
      </c>
      <c r="J3370" s="97">
        <v>2.9</v>
      </c>
      <c r="K3370" s="94">
        <v>2023.0</v>
      </c>
      <c r="L3370" s="93" t="s">
        <v>630</v>
      </c>
      <c r="M3370" s="93">
        <v>2023.0</v>
      </c>
      <c r="N3370" s="93" t="s">
        <v>161</v>
      </c>
      <c r="O3370" s="65" t="str">
        <f t="shared" si="1"/>
        <v>375304430001</v>
      </c>
      <c r="P3370" s="65">
        <f t="shared" si="2"/>
        <v>0</v>
      </c>
      <c r="Q3370" s="65">
        <f t="shared" si="3"/>
        <v>2</v>
      </c>
      <c r="R3370" s="65" t="str">
        <f t="shared" si="12"/>
        <v>37.530.443/0001-02</v>
      </c>
      <c r="S3370" s="84"/>
      <c r="T3370" s="84" t="str">
        <f t="shared" si="10"/>
        <v/>
      </c>
      <c r="U3370" s="84" t="str">
        <f t="shared" si="11"/>
        <v/>
      </c>
      <c r="V3370" s="65" t="str">
        <f t="shared" si="5"/>
        <v/>
      </c>
      <c r="W3370" s="84"/>
      <c r="X3370" s="84"/>
      <c r="Y3370" s="85"/>
      <c r="Z3370" s="85"/>
      <c r="AA3370" s="65" t="str">
        <f t="shared" si="6"/>
        <v/>
      </c>
      <c r="AB3370" s="65" t="str">
        <f t="shared" si="7"/>
        <v/>
      </c>
      <c r="AC3370" s="86"/>
      <c r="AD3370" s="87" t="str">
        <f t="shared" si="8"/>
        <v/>
      </c>
      <c r="AE3370" s="84"/>
      <c r="AF3370" s="86">
        <f>IF(AC3370&gt;0,AC3370,'⚙️ Config'!$B$10)</f>
        <v>0.0075</v>
      </c>
      <c r="AG3370" s="88">
        <f t="shared" si="9"/>
        <v>10804.3629</v>
      </c>
      <c r="AH3370" s="88">
        <f>AG3370*'⚙️ Config'!$B$11</f>
        <v>54021.8145</v>
      </c>
      <c r="AI3370" s="88">
        <f>AH3370*'⚙️ Config'!$B$12</f>
        <v>16206.54435</v>
      </c>
      <c r="AJ3370" s="64"/>
      <c r="AK3370" s="84"/>
      <c r="AL3370" s="84"/>
      <c r="AM3370" s="84"/>
      <c r="AN3370" s="84"/>
      <c r="AO3370" s="84"/>
      <c r="AP3370" s="84"/>
      <c r="AQ3370" s="84"/>
    </row>
    <row r="3371" ht="15.0" customHeight="1">
      <c r="A3371" s="93">
        <v>3368.0</v>
      </c>
      <c r="B3371" s="94" t="s">
        <v>7173</v>
      </c>
      <c r="C3371" s="93" t="s">
        <v>141</v>
      </c>
      <c r="D3371" s="93" t="s">
        <v>7174</v>
      </c>
      <c r="E3371" s="95">
        <v>46.96</v>
      </c>
      <c r="F3371" s="93" t="s">
        <v>85</v>
      </c>
      <c r="G3371" s="93" t="s">
        <v>606</v>
      </c>
      <c r="H3371" s="96">
        <v>1439844.38</v>
      </c>
      <c r="I3371" s="93">
        <v>1.0</v>
      </c>
      <c r="J3371" s="97">
        <v>2.1</v>
      </c>
      <c r="K3371" s="94">
        <v>2024.0</v>
      </c>
      <c r="L3371" s="93" t="s">
        <v>202</v>
      </c>
      <c r="M3371" s="93">
        <v>2024.0</v>
      </c>
      <c r="N3371" s="93" t="s">
        <v>161</v>
      </c>
      <c r="O3371" s="65" t="str">
        <f t="shared" si="1"/>
        <v>025627530001</v>
      </c>
      <c r="P3371" s="65">
        <f t="shared" si="2"/>
        <v>1</v>
      </c>
      <c r="Q3371" s="65">
        <f t="shared" si="3"/>
        <v>6</v>
      </c>
      <c r="R3371" s="65" t="str">
        <f t="shared" si="12"/>
        <v>02.562.753/0001-16</v>
      </c>
      <c r="S3371" s="84"/>
      <c r="T3371" s="84" t="str">
        <f t="shared" si="10"/>
        <v/>
      </c>
      <c r="U3371" s="84" t="str">
        <f t="shared" si="11"/>
        <v/>
      </c>
      <c r="V3371" s="65" t="str">
        <f t="shared" si="5"/>
        <v/>
      </c>
      <c r="W3371" s="84"/>
      <c r="X3371" s="84"/>
      <c r="Y3371" s="85"/>
      <c r="Z3371" s="85"/>
      <c r="AA3371" s="65" t="str">
        <f t="shared" si="6"/>
        <v/>
      </c>
      <c r="AB3371" s="65" t="str">
        <f t="shared" si="7"/>
        <v/>
      </c>
      <c r="AC3371" s="86"/>
      <c r="AD3371" s="87" t="str">
        <f t="shared" si="8"/>
        <v/>
      </c>
      <c r="AE3371" s="84"/>
      <c r="AF3371" s="86">
        <f>IF(AC3371&gt;0,AC3371,'⚙️ Config'!$B$10)</f>
        <v>0.0075</v>
      </c>
      <c r="AG3371" s="88">
        <f t="shared" si="9"/>
        <v>10798.83285</v>
      </c>
      <c r="AH3371" s="88">
        <f>AG3371*'⚙️ Config'!$B$11</f>
        <v>53994.16425</v>
      </c>
      <c r="AI3371" s="88">
        <f>AH3371*'⚙️ Config'!$B$12</f>
        <v>16198.24928</v>
      </c>
      <c r="AJ3371" s="64"/>
      <c r="AK3371" s="84"/>
      <c r="AL3371" s="84"/>
      <c r="AM3371" s="84"/>
      <c r="AN3371" s="84"/>
      <c r="AO3371" s="84"/>
      <c r="AP3371" s="84"/>
      <c r="AQ3371" s="84"/>
    </row>
    <row r="3372" ht="15.0" customHeight="1">
      <c r="A3372" s="93">
        <v>3369.0</v>
      </c>
      <c r="B3372" s="94" t="s">
        <v>7175</v>
      </c>
      <c r="C3372" s="93" t="s">
        <v>141</v>
      </c>
      <c r="D3372" s="93" t="s">
        <v>7176</v>
      </c>
      <c r="E3372" s="95">
        <v>46.96</v>
      </c>
      <c r="F3372" s="93" t="s">
        <v>85</v>
      </c>
      <c r="G3372" s="93" t="s">
        <v>606</v>
      </c>
      <c r="H3372" s="96">
        <v>1437931.6</v>
      </c>
      <c r="I3372" s="93">
        <v>1.0</v>
      </c>
      <c r="J3372" s="97">
        <v>2.1</v>
      </c>
      <c r="K3372" s="94">
        <v>2024.0</v>
      </c>
      <c r="L3372" s="93" t="s">
        <v>458</v>
      </c>
      <c r="M3372" s="93">
        <v>2024.0</v>
      </c>
      <c r="N3372" s="93" t="s">
        <v>161</v>
      </c>
      <c r="O3372" s="65" t="str">
        <f t="shared" si="1"/>
        <v>183641800001</v>
      </c>
      <c r="P3372" s="65">
        <f t="shared" si="2"/>
        <v>5</v>
      </c>
      <c r="Q3372" s="65">
        <f t="shared" si="3"/>
        <v>6</v>
      </c>
      <c r="R3372" s="65" t="str">
        <f t="shared" si="12"/>
        <v>18.364.180/0001-56</v>
      </c>
      <c r="S3372" s="84"/>
      <c r="T3372" s="84" t="str">
        <f t="shared" si="10"/>
        <v/>
      </c>
      <c r="U3372" s="84" t="str">
        <f t="shared" si="11"/>
        <v/>
      </c>
      <c r="V3372" s="65" t="str">
        <f t="shared" si="5"/>
        <v/>
      </c>
      <c r="W3372" s="84"/>
      <c r="X3372" s="84"/>
      <c r="Y3372" s="85"/>
      <c r="Z3372" s="85"/>
      <c r="AA3372" s="65" t="str">
        <f t="shared" si="6"/>
        <v/>
      </c>
      <c r="AB3372" s="65" t="str">
        <f t="shared" si="7"/>
        <v/>
      </c>
      <c r="AC3372" s="86"/>
      <c r="AD3372" s="87" t="str">
        <f t="shared" si="8"/>
        <v/>
      </c>
      <c r="AE3372" s="84"/>
      <c r="AF3372" s="86">
        <f>IF(AC3372&gt;0,AC3372,'⚙️ Config'!$B$10)</f>
        <v>0.0075</v>
      </c>
      <c r="AG3372" s="88">
        <f t="shared" si="9"/>
        <v>10784.487</v>
      </c>
      <c r="AH3372" s="88">
        <f>AG3372*'⚙️ Config'!$B$11</f>
        <v>53922.435</v>
      </c>
      <c r="AI3372" s="88">
        <f>AH3372*'⚙️ Config'!$B$12</f>
        <v>16176.7305</v>
      </c>
      <c r="AJ3372" s="64"/>
      <c r="AK3372" s="84"/>
      <c r="AL3372" s="84"/>
      <c r="AM3372" s="84"/>
      <c r="AN3372" s="84"/>
      <c r="AO3372" s="84"/>
      <c r="AP3372" s="84"/>
      <c r="AQ3372" s="84"/>
    </row>
    <row r="3373" ht="15.0" customHeight="1">
      <c r="A3373" s="93">
        <v>3370.0</v>
      </c>
      <c r="B3373" s="94" t="s">
        <v>7177</v>
      </c>
      <c r="C3373" s="93" t="s">
        <v>141</v>
      </c>
      <c r="D3373" s="93" t="s">
        <v>7178</v>
      </c>
      <c r="E3373" s="95">
        <v>45.96</v>
      </c>
      <c r="F3373" s="93" t="s">
        <v>85</v>
      </c>
      <c r="G3373" s="93" t="s">
        <v>606</v>
      </c>
      <c r="H3373" s="96">
        <v>1436748.09</v>
      </c>
      <c r="I3373" s="93">
        <v>1.0</v>
      </c>
      <c r="J3373" s="97">
        <v>2.2</v>
      </c>
      <c r="K3373" s="94">
        <v>2024.0</v>
      </c>
      <c r="L3373" s="93" t="s">
        <v>202</v>
      </c>
      <c r="M3373" s="93">
        <v>2024.0</v>
      </c>
      <c r="N3373" s="93" t="s">
        <v>161</v>
      </c>
      <c r="O3373" s="65" t="str">
        <f t="shared" si="1"/>
        <v>086381670001</v>
      </c>
      <c r="P3373" s="65">
        <f t="shared" si="2"/>
        <v>9</v>
      </c>
      <c r="Q3373" s="65">
        <f t="shared" si="3"/>
        <v>4</v>
      </c>
      <c r="R3373" s="65" t="str">
        <f t="shared" si="12"/>
        <v>08.638.167/0001-94</v>
      </c>
      <c r="S3373" s="84"/>
      <c r="T3373" s="84" t="str">
        <f t="shared" si="10"/>
        <v/>
      </c>
      <c r="U3373" s="84" t="str">
        <f t="shared" si="11"/>
        <v/>
      </c>
      <c r="V3373" s="65" t="str">
        <f t="shared" si="5"/>
        <v/>
      </c>
      <c r="W3373" s="84"/>
      <c r="X3373" s="84"/>
      <c r="Y3373" s="85"/>
      <c r="Z3373" s="85"/>
      <c r="AA3373" s="65" t="str">
        <f t="shared" si="6"/>
        <v/>
      </c>
      <c r="AB3373" s="65" t="str">
        <f t="shared" si="7"/>
        <v/>
      </c>
      <c r="AC3373" s="86"/>
      <c r="AD3373" s="87" t="str">
        <f t="shared" si="8"/>
        <v/>
      </c>
      <c r="AE3373" s="84"/>
      <c r="AF3373" s="86">
        <f>IF(AC3373&gt;0,AC3373,'⚙️ Config'!$B$10)</f>
        <v>0.0075</v>
      </c>
      <c r="AG3373" s="88">
        <f t="shared" si="9"/>
        <v>10775.61068</v>
      </c>
      <c r="AH3373" s="88">
        <f>AG3373*'⚙️ Config'!$B$11</f>
        <v>53878.05338</v>
      </c>
      <c r="AI3373" s="88">
        <f>AH3373*'⚙️ Config'!$B$12</f>
        <v>16163.41601</v>
      </c>
      <c r="AJ3373" s="64"/>
      <c r="AK3373" s="84"/>
      <c r="AL3373" s="84"/>
      <c r="AM3373" s="84"/>
      <c r="AN3373" s="84"/>
      <c r="AO3373" s="84"/>
      <c r="AP3373" s="84"/>
      <c r="AQ3373" s="84"/>
    </row>
    <row r="3374" ht="15.0" customHeight="1">
      <c r="A3374" s="93">
        <v>3371.0</v>
      </c>
      <c r="B3374" s="94" t="s">
        <v>7179</v>
      </c>
      <c r="C3374" s="93" t="s">
        <v>141</v>
      </c>
      <c r="D3374" s="93" t="s">
        <v>7180</v>
      </c>
      <c r="E3374" s="95">
        <v>41.91</v>
      </c>
      <c r="F3374" s="93" t="s">
        <v>85</v>
      </c>
      <c r="G3374" s="93" t="s">
        <v>606</v>
      </c>
      <c r="H3374" s="96">
        <v>1436665.9</v>
      </c>
      <c r="I3374" s="93">
        <v>1.0</v>
      </c>
      <c r="J3374" s="97">
        <v>2.7</v>
      </c>
      <c r="K3374" s="94">
        <v>2023.0</v>
      </c>
      <c r="L3374" s="93" t="s">
        <v>202</v>
      </c>
      <c r="M3374" s="93">
        <v>2023.0</v>
      </c>
      <c r="N3374" s="93" t="s">
        <v>161</v>
      </c>
      <c r="O3374" s="65" t="str">
        <f t="shared" si="1"/>
        <v>589408830001</v>
      </c>
      <c r="P3374" s="65">
        <f t="shared" si="2"/>
        <v>0</v>
      </c>
      <c r="Q3374" s="65">
        <f t="shared" si="3"/>
        <v>8</v>
      </c>
      <c r="R3374" s="65" t="str">
        <f t="shared" si="12"/>
        <v>58.940.883/0001-08</v>
      </c>
      <c r="S3374" s="84"/>
      <c r="T3374" s="84" t="str">
        <f t="shared" si="10"/>
        <v/>
      </c>
      <c r="U3374" s="84" t="str">
        <f t="shared" si="11"/>
        <v/>
      </c>
      <c r="V3374" s="65" t="str">
        <f t="shared" si="5"/>
        <v/>
      </c>
      <c r="W3374" s="84"/>
      <c r="X3374" s="84"/>
      <c r="Y3374" s="85"/>
      <c r="Z3374" s="85"/>
      <c r="AA3374" s="65" t="str">
        <f t="shared" si="6"/>
        <v/>
      </c>
      <c r="AB3374" s="65" t="str">
        <f t="shared" si="7"/>
        <v/>
      </c>
      <c r="AC3374" s="86"/>
      <c r="AD3374" s="87" t="str">
        <f t="shared" si="8"/>
        <v/>
      </c>
      <c r="AE3374" s="84"/>
      <c r="AF3374" s="86">
        <f>IF(AC3374&gt;0,AC3374,'⚙️ Config'!$B$10)</f>
        <v>0.0075</v>
      </c>
      <c r="AG3374" s="88">
        <f t="shared" si="9"/>
        <v>10774.99425</v>
      </c>
      <c r="AH3374" s="88">
        <f>AG3374*'⚙️ Config'!$B$11</f>
        <v>53874.97125</v>
      </c>
      <c r="AI3374" s="88">
        <f>AH3374*'⚙️ Config'!$B$12</f>
        <v>16162.49138</v>
      </c>
      <c r="AJ3374" s="64"/>
      <c r="AK3374" s="84"/>
      <c r="AL3374" s="84"/>
      <c r="AM3374" s="84"/>
      <c r="AN3374" s="84"/>
      <c r="AO3374" s="84"/>
      <c r="AP3374" s="84"/>
      <c r="AQ3374" s="84"/>
    </row>
    <row r="3375" ht="15.0" customHeight="1">
      <c r="A3375" s="93">
        <v>3372.0</v>
      </c>
      <c r="B3375" s="94" t="s">
        <v>7181</v>
      </c>
      <c r="C3375" s="93" t="s">
        <v>141</v>
      </c>
      <c r="D3375" s="93" t="s">
        <v>7182</v>
      </c>
      <c r="E3375" s="95">
        <v>37.11</v>
      </c>
      <c r="F3375" s="93" t="s">
        <v>85</v>
      </c>
      <c r="G3375" s="93" t="s">
        <v>606</v>
      </c>
      <c r="H3375" s="96">
        <v>1436539.86</v>
      </c>
      <c r="I3375" s="93">
        <v>1.0</v>
      </c>
      <c r="J3375" s="97">
        <v>3.6</v>
      </c>
      <c r="K3375" s="94">
        <v>2022.0</v>
      </c>
      <c r="L3375" s="93" t="s">
        <v>197</v>
      </c>
      <c r="M3375" s="93">
        <v>2022.0</v>
      </c>
      <c r="N3375" s="93" t="s">
        <v>145</v>
      </c>
      <c r="O3375" s="65" t="str">
        <f t="shared" si="1"/>
        <v>211089580001</v>
      </c>
      <c r="P3375" s="65">
        <f t="shared" si="2"/>
        <v>7</v>
      </c>
      <c r="Q3375" s="65">
        <f t="shared" si="3"/>
        <v>0</v>
      </c>
      <c r="R3375" s="65" t="str">
        <f t="shared" si="12"/>
        <v>21.108.958/0001-70</v>
      </c>
      <c r="S3375" s="84"/>
      <c r="T3375" s="84" t="str">
        <f t="shared" si="10"/>
        <v/>
      </c>
      <c r="U3375" s="84" t="str">
        <f t="shared" si="11"/>
        <v/>
      </c>
      <c r="V3375" s="65" t="str">
        <f t="shared" si="5"/>
        <v/>
      </c>
      <c r="W3375" s="84"/>
      <c r="X3375" s="84"/>
      <c r="Y3375" s="85"/>
      <c r="Z3375" s="85"/>
      <c r="AA3375" s="65" t="str">
        <f t="shared" si="6"/>
        <v/>
      </c>
      <c r="AB3375" s="65" t="str">
        <f t="shared" si="7"/>
        <v/>
      </c>
      <c r="AC3375" s="86"/>
      <c r="AD3375" s="87" t="str">
        <f t="shared" si="8"/>
        <v/>
      </c>
      <c r="AE3375" s="84"/>
      <c r="AF3375" s="86">
        <f>IF(AC3375&gt;0,AC3375,'⚙️ Config'!$B$10)</f>
        <v>0.0075</v>
      </c>
      <c r="AG3375" s="88">
        <f t="shared" si="9"/>
        <v>10774.04895</v>
      </c>
      <c r="AH3375" s="88">
        <f>AG3375*'⚙️ Config'!$B$11</f>
        <v>53870.24475</v>
      </c>
      <c r="AI3375" s="88">
        <f>AH3375*'⚙️ Config'!$B$12</f>
        <v>16161.07343</v>
      </c>
      <c r="AJ3375" s="64"/>
      <c r="AK3375" s="84"/>
      <c r="AL3375" s="84"/>
      <c r="AM3375" s="84"/>
      <c r="AN3375" s="84"/>
      <c r="AO3375" s="84"/>
      <c r="AP3375" s="84"/>
      <c r="AQ3375" s="84"/>
    </row>
    <row r="3376" ht="15.0" customHeight="1">
      <c r="A3376" s="93">
        <v>3373.0</v>
      </c>
      <c r="B3376" s="94" t="s">
        <v>7183</v>
      </c>
      <c r="C3376" s="93" t="s">
        <v>141</v>
      </c>
      <c r="D3376" s="93" t="s">
        <v>7184</v>
      </c>
      <c r="E3376" s="95">
        <v>36.71</v>
      </c>
      <c r="F3376" s="93" t="s">
        <v>85</v>
      </c>
      <c r="G3376" s="93" t="s">
        <v>606</v>
      </c>
      <c r="H3376" s="96">
        <v>1435554.07</v>
      </c>
      <c r="I3376" s="93">
        <v>1.0</v>
      </c>
      <c r="J3376" s="97">
        <v>3.7</v>
      </c>
      <c r="K3376" s="94">
        <v>2022.0</v>
      </c>
      <c r="L3376" s="93" t="s">
        <v>630</v>
      </c>
      <c r="M3376" s="93">
        <v>2022.0</v>
      </c>
      <c r="N3376" s="93" t="s">
        <v>161</v>
      </c>
      <c r="O3376" s="65" t="str">
        <f t="shared" si="1"/>
        <v>148157600001</v>
      </c>
      <c r="P3376" s="65">
        <f t="shared" si="2"/>
        <v>6</v>
      </c>
      <c r="Q3376" s="65">
        <f t="shared" si="3"/>
        <v>1</v>
      </c>
      <c r="R3376" s="65" t="str">
        <f t="shared" si="12"/>
        <v>14.815.760/0001-61</v>
      </c>
      <c r="S3376" s="84"/>
      <c r="T3376" s="84" t="str">
        <f t="shared" si="10"/>
        <v/>
      </c>
      <c r="U3376" s="84" t="str">
        <f t="shared" si="11"/>
        <v/>
      </c>
      <c r="V3376" s="65" t="str">
        <f t="shared" si="5"/>
        <v/>
      </c>
      <c r="W3376" s="84"/>
      <c r="X3376" s="84"/>
      <c r="Y3376" s="85"/>
      <c r="Z3376" s="85"/>
      <c r="AA3376" s="65" t="str">
        <f t="shared" si="6"/>
        <v/>
      </c>
      <c r="AB3376" s="65" t="str">
        <f t="shared" si="7"/>
        <v/>
      </c>
      <c r="AC3376" s="86"/>
      <c r="AD3376" s="87" t="str">
        <f t="shared" si="8"/>
        <v/>
      </c>
      <c r="AE3376" s="84"/>
      <c r="AF3376" s="86">
        <f>IF(AC3376&gt;0,AC3376,'⚙️ Config'!$B$10)</f>
        <v>0.0075</v>
      </c>
      <c r="AG3376" s="88">
        <f t="shared" si="9"/>
        <v>10766.65553</v>
      </c>
      <c r="AH3376" s="88">
        <f>AG3376*'⚙️ Config'!$B$11</f>
        <v>53833.27763</v>
      </c>
      <c r="AI3376" s="88">
        <f>AH3376*'⚙️ Config'!$B$12</f>
        <v>16149.98329</v>
      </c>
      <c r="AJ3376" s="64"/>
      <c r="AK3376" s="84"/>
      <c r="AL3376" s="84"/>
      <c r="AM3376" s="84"/>
      <c r="AN3376" s="84"/>
      <c r="AO3376" s="84"/>
      <c r="AP3376" s="84"/>
      <c r="AQ3376" s="84"/>
    </row>
    <row r="3377" ht="15.0" customHeight="1">
      <c r="A3377" s="93">
        <v>3374.0</v>
      </c>
      <c r="B3377" s="94" t="s">
        <v>7185</v>
      </c>
      <c r="C3377" s="93" t="s">
        <v>141</v>
      </c>
      <c r="D3377" s="93" t="s">
        <v>7186</v>
      </c>
      <c r="E3377" s="95">
        <v>41.25</v>
      </c>
      <c r="F3377" s="93" t="s">
        <v>85</v>
      </c>
      <c r="G3377" s="93" t="s">
        <v>606</v>
      </c>
      <c r="H3377" s="96">
        <v>1432216.39</v>
      </c>
      <c r="I3377" s="93">
        <v>1.0</v>
      </c>
      <c r="J3377" s="97">
        <v>2.8</v>
      </c>
      <c r="K3377" s="94">
        <v>2023.0</v>
      </c>
      <c r="L3377" s="93" t="s">
        <v>630</v>
      </c>
      <c r="M3377" s="93">
        <v>2023.0</v>
      </c>
      <c r="N3377" s="93" t="s">
        <v>161</v>
      </c>
      <c r="O3377" s="65" t="str">
        <f t="shared" si="1"/>
        <v>106936740001</v>
      </c>
      <c r="P3377" s="65">
        <f t="shared" si="2"/>
        <v>7</v>
      </c>
      <c r="Q3377" s="65">
        <f t="shared" si="3"/>
        <v>2</v>
      </c>
      <c r="R3377" s="65" t="str">
        <f t="shared" si="12"/>
        <v>10.693.674/0001-72</v>
      </c>
      <c r="S3377" s="84"/>
      <c r="T3377" s="84" t="str">
        <f t="shared" si="10"/>
        <v/>
      </c>
      <c r="U3377" s="84" t="str">
        <f t="shared" si="11"/>
        <v/>
      </c>
      <c r="V3377" s="65" t="str">
        <f t="shared" si="5"/>
        <v/>
      </c>
      <c r="W3377" s="84"/>
      <c r="X3377" s="84"/>
      <c r="Y3377" s="85"/>
      <c r="Z3377" s="85"/>
      <c r="AA3377" s="65" t="str">
        <f t="shared" si="6"/>
        <v/>
      </c>
      <c r="AB3377" s="65" t="str">
        <f t="shared" si="7"/>
        <v/>
      </c>
      <c r="AC3377" s="86"/>
      <c r="AD3377" s="87" t="str">
        <f t="shared" si="8"/>
        <v/>
      </c>
      <c r="AE3377" s="84"/>
      <c r="AF3377" s="86">
        <f>IF(AC3377&gt;0,AC3377,'⚙️ Config'!$B$10)</f>
        <v>0.0075</v>
      </c>
      <c r="AG3377" s="88">
        <f t="shared" si="9"/>
        <v>10741.62293</v>
      </c>
      <c r="AH3377" s="88">
        <f>AG3377*'⚙️ Config'!$B$11</f>
        <v>53708.11463</v>
      </c>
      <c r="AI3377" s="88">
        <f>AH3377*'⚙️ Config'!$B$12</f>
        <v>16112.43439</v>
      </c>
      <c r="AJ3377" s="64"/>
      <c r="AK3377" s="84"/>
      <c r="AL3377" s="84"/>
      <c r="AM3377" s="84"/>
      <c r="AN3377" s="84"/>
      <c r="AO3377" s="84"/>
      <c r="AP3377" s="84"/>
      <c r="AQ3377" s="84"/>
    </row>
    <row r="3378" ht="15.0" customHeight="1">
      <c r="A3378" s="93">
        <v>3375.0</v>
      </c>
      <c r="B3378" s="94" t="s">
        <v>7187</v>
      </c>
      <c r="C3378" s="93" t="s">
        <v>141</v>
      </c>
      <c r="D3378" s="93" t="s">
        <v>7188</v>
      </c>
      <c r="E3378" s="95">
        <v>36.32</v>
      </c>
      <c r="F3378" s="93" t="s">
        <v>85</v>
      </c>
      <c r="G3378" s="93" t="s">
        <v>606</v>
      </c>
      <c r="H3378" s="96">
        <v>1432175.12</v>
      </c>
      <c r="I3378" s="93">
        <v>1.0</v>
      </c>
      <c r="J3378" s="97">
        <v>3.8</v>
      </c>
      <c r="K3378" s="94">
        <v>2022.0</v>
      </c>
      <c r="L3378" s="93" t="s">
        <v>630</v>
      </c>
      <c r="M3378" s="93">
        <v>2022.0</v>
      </c>
      <c r="N3378" s="93" t="s">
        <v>145</v>
      </c>
      <c r="O3378" s="65" t="str">
        <f t="shared" si="1"/>
        <v>133511070001</v>
      </c>
      <c r="P3378" s="65">
        <f t="shared" si="2"/>
        <v>2</v>
      </c>
      <c r="Q3378" s="65">
        <f t="shared" si="3"/>
        <v>6</v>
      </c>
      <c r="R3378" s="65" t="str">
        <f t="shared" si="12"/>
        <v>13.351.107/0001-26</v>
      </c>
      <c r="S3378" s="84"/>
      <c r="T3378" s="84" t="str">
        <f t="shared" si="10"/>
        <v/>
      </c>
      <c r="U3378" s="84" t="str">
        <f t="shared" si="11"/>
        <v/>
      </c>
      <c r="V3378" s="65" t="str">
        <f t="shared" si="5"/>
        <v/>
      </c>
      <c r="W3378" s="84"/>
      <c r="X3378" s="84"/>
      <c r="Y3378" s="85"/>
      <c r="Z3378" s="85"/>
      <c r="AA3378" s="65" t="str">
        <f t="shared" si="6"/>
        <v/>
      </c>
      <c r="AB3378" s="65" t="str">
        <f t="shared" si="7"/>
        <v/>
      </c>
      <c r="AC3378" s="86"/>
      <c r="AD3378" s="87" t="str">
        <f t="shared" si="8"/>
        <v/>
      </c>
      <c r="AE3378" s="84"/>
      <c r="AF3378" s="86">
        <f>IF(AC3378&gt;0,AC3378,'⚙️ Config'!$B$10)</f>
        <v>0.0075</v>
      </c>
      <c r="AG3378" s="88">
        <f t="shared" si="9"/>
        <v>10741.3134</v>
      </c>
      <c r="AH3378" s="88">
        <f>AG3378*'⚙️ Config'!$B$11</f>
        <v>53706.567</v>
      </c>
      <c r="AI3378" s="88">
        <f>AH3378*'⚙️ Config'!$B$12</f>
        <v>16111.9701</v>
      </c>
      <c r="AJ3378" s="64"/>
      <c r="AK3378" s="84"/>
      <c r="AL3378" s="84"/>
      <c r="AM3378" s="84"/>
      <c r="AN3378" s="84"/>
      <c r="AO3378" s="84"/>
      <c r="AP3378" s="84"/>
      <c r="AQ3378" s="84"/>
    </row>
    <row r="3379" ht="15.0" customHeight="1">
      <c r="A3379" s="93">
        <v>3376.0</v>
      </c>
      <c r="B3379" s="94" t="s">
        <v>7189</v>
      </c>
      <c r="C3379" s="93" t="s">
        <v>141</v>
      </c>
      <c r="D3379" s="93" t="s">
        <v>7190</v>
      </c>
      <c r="E3379" s="95">
        <v>40.04</v>
      </c>
      <c r="F3379" s="93" t="s">
        <v>85</v>
      </c>
      <c r="G3379" s="93" t="s">
        <v>606</v>
      </c>
      <c r="H3379" s="96">
        <v>1431496.95</v>
      </c>
      <c r="I3379" s="93">
        <v>1.0</v>
      </c>
      <c r="J3379" s="97">
        <v>3.0</v>
      </c>
      <c r="K3379" s="94">
        <v>2023.0</v>
      </c>
      <c r="L3379" s="93" t="s">
        <v>448</v>
      </c>
      <c r="M3379" s="93">
        <v>2023.0</v>
      </c>
      <c r="N3379" s="93" t="s">
        <v>161</v>
      </c>
      <c r="O3379" s="65" t="str">
        <f t="shared" si="1"/>
        <v>446403730001</v>
      </c>
      <c r="P3379" s="65">
        <f t="shared" si="2"/>
        <v>0</v>
      </c>
      <c r="Q3379" s="65">
        <f t="shared" si="3"/>
        <v>0</v>
      </c>
      <c r="R3379" s="65" t="str">
        <f t="shared" si="12"/>
        <v>44.640.373/0001-00</v>
      </c>
      <c r="S3379" s="84"/>
      <c r="T3379" s="84" t="str">
        <f t="shared" si="10"/>
        <v/>
      </c>
      <c r="U3379" s="84" t="str">
        <f t="shared" si="11"/>
        <v/>
      </c>
      <c r="V3379" s="65" t="str">
        <f t="shared" si="5"/>
        <v/>
      </c>
      <c r="W3379" s="84"/>
      <c r="X3379" s="84"/>
      <c r="Y3379" s="85"/>
      <c r="Z3379" s="85"/>
      <c r="AA3379" s="65" t="str">
        <f t="shared" si="6"/>
        <v/>
      </c>
      <c r="AB3379" s="65" t="str">
        <f t="shared" si="7"/>
        <v/>
      </c>
      <c r="AC3379" s="86"/>
      <c r="AD3379" s="87" t="str">
        <f t="shared" si="8"/>
        <v/>
      </c>
      <c r="AE3379" s="84"/>
      <c r="AF3379" s="86">
        <f>IF(AC3379&gt;0,AC3379,'⚙️ Config'!$B$10)</f>
        <v>0.0075</v>
      </c>
      <c r="AG3379" s="88">
        <f t="shared" si="9"/>
        <v>10736.22713</v>
      </c>
      <c r="AH3379" s="88">
        <f>AG3379*'⚙️ Config'!$B$11</f>
        <v>53681.13563</v>
      </c>
      <c r="AI3379" s="88">
        <f>AH3379*'⚙️ Config'!$B$12</f>
        <v>16104.34069</v>
      </c>
      <c r="AJ3379" s="64"/>
      <c r="AK3379" s="84"/>
      <c r="AL3379" s="84"/>
      <c r="AM3379" s="84"/>
      <c r="AN3379" s="84"/>
      <c r="AO3379" s="84"/>
      <c r="AP3379" s="84"/>
      <c r="AQ3379" s="84"/>
    </row>
    <row r="3380" ht="15.0" customHeight="1">
      <c r="A3380" s="93">
        <v>3377.0</v>
      </c>
      <c r="B3380" s="94" t="s">
        <v>7191</v>
      </c>
      <c r="C3380" s="93" t="s">
        <v>141</v>
      </c>
      <c r="D3380" s="93" t="s">
        <v>7192</v>
      </c>
      <c r="E3380" s="95">
        <v>41.91</v>
      </c>
      <c r="F3380" s="93" t="s">
        <v>85</v>
      </c>
      <c r="G3380" s="93" t="s">
        <v>606</v>
      </c>
      <c r="H3380" s="96">
        <v>1431247.87</v>
      </c>
      <c r="I3380" s="93">
        <v>1.0</v>
      </c>
      <c r="J3380" s="97">
        <v>2.7</v>
      </c>
      <c r="K3380" s="94">
        <v>2023.0</v>
      </c>
      <c r="L3380" s="93" t="s">
        <v>630</v>
      </c>
      <c r="M3380" s="93">
        <v>2023.0</v>
      </c>
      <c r="N3380" s="93" t="s">
        <v>161</v>
      </c>
      <c r="O3380" s="65" t="str">
        <f t="shared" si="1"/>
        <v>315980880001</v>
      </c>
      <c r="P3380" s="65">
        <f t="shared" si="2"/>
        <v>1</v>
      </c>
      <c r="Q3380" s="65">
        <f t="shared" si="3"/>
        <v>9</v>
      </c>
      <c r="R3380" s="65" t="str">
        <f t="shared" si="12"/>
        <v>31.598.088/0001-19</v>
      </c>
      <c r="S3380" s="84"/>
      <c r="T3380" s="84" t="str">
        <f t="shared" si="10"/>
        <v/>
      </c>
      <c r="U3380" s="84" t="str">
        <f t="shared" si="11"/>
        <v/>
      </c>
      <c r="V3380" s="65" t="str">
        <f t="shared" si="5"/>
        <v/>
      </c>
      <c r="W3380" s="84"/>
      <c r="X3380" s="84"/>
      <c r="Y3380" s="85"/>
      <c r="Z3380" s="85"/>
      <c r="AA3380" s="65" t="str">
        <f t="shared" si="6"/>
        <v/>
      </c>
      <c r="AB3380" s="65" t="str">
        <f t="shared" si="7"/>
        <v/>
      </c>
      <c r="AC3380" s="86"/>
      <c r="AD3380" s="87" t="str">
        <f t="shared" si="8"/>
        <v/>
      </c>
      <c r="AE3380" s="84"/>
      <c r="AF3380" s="86">
        <f>IF(AC3380&gt;0,AC3380,'⚙️ Config'!$B$10)</f>
        <v>0.0075</v>
      </c>
      <c r="AG3380" s="88">
        <f t="shared" si="9"/>
        <v>10734.35903</v>
      </c>
      <c r="AH3380" s="88">
        <f>AG3380*'⚙️ Config'!$B$11</f>
        <v>53671.79513</v>
      </c>
      <c r="AI3380" s="88">
        <f>AH3380*'⚙️ Config'!$B$12</f>
        <v>16101.53854</v>
      </c>
      <c r="AJ3380" s="64"/>
      <c r="AK3380" s="84"/>
      <c r="AL3380" s="84"/>
      <c r="AM3380" s="84"/>
      <c r="AN3380" s="84"/>
      <c r="AO3380" s="84"/>
      <c r="AP3380" s="84"/>
      <c r="AQ3380" s="84"/>
    </row>
    <row r="3381" ht="15.0" customHeight="1">
      <c r="A3381" s="93">
        <v>3378.0</v>
      </c>
      <c r="B3381" s="94" t="s">
        <v>7193</v>
      </c>
      <c r="C3381" s="93" t="s">
        <v>141</v>
      </c>
      <c r="D3381" s="93" t="s">
        <v>7194</v>
      </c>
      <c r="E3381" s="95">
        <v>36.71</v>
      </c>
      <c r="F3381" s="93" t="s">
        <v>85</v>
      </c>
      <c r="G3381" s="93" t="s">
        <v>606</v>
      </c>
      <c r="H3381" s="96">
        <v>1431225.76</v>
      </c>
      <c r="I3381" s="93">
        <v>1.0</v>
      </c>
      <c r="J3381" s="97">
        <v>3.7</v>
      </c>
      <c r="K3381" s="94">
        <v>2022.0</v>
      </c>
      <c r="L3381" s="93" t="s">
        <v>630</v>
      </c>
      <c r="M3381" s="93">
        <v>2022.0</v>
      </c>
      <c r="N3381" s="93" t="s">
        <v>161</v>
      </c>
      <c r="O3381" s="65" t="str">
        <f t="shared" si="1"/>
        <v>211494840001</v>
      </c>
      <c r="P3381" s="65">
        <f t="shared" si="2"/>
        <v>0</v>
      </c>
      <c r="Q3381" s="65">
        <f t="shared" si="3"/>
        <v>5</v>
      </c>
      <c r="R3381" s="65" t="str">
        <f t="shared" si="12"/>
        <v>21.149.484/0001-05</v>
      </c>
      <c r="S3381" s="84"/>
      <c r="T3381" s="84" t="str">
        <f t="shared" si="10"/>
        <v/>
      </c>
      <c r="U3381" s="84" t="str">
        <f t="shared" si="11"/>
        <v/>
      </c>
      <c r="V3381" s="65" t="str">
        <f t="shared" si="5"/>
        <v/>
      </c>
      <c r="W3381" s="84"/>
      <c r="X3381" s="84"/>
      <c r="Y3381" s="85"/>
      <c r="Z3381" s="85"/>
      <c r="AA3381" s="65" t="str">
        <f t="shared" si="6"/>
        <v/>
      </c>
      <c r="AB3381" s="65" t="str">
        <f t="shared" si="7"/>
        <v/>
      </c>
      <c r="AC3381" s="86"/>
      <c r="AD3381" s="87" t="str">
        <f t="shared" si="8"/>
        <v/>
      </c>
      <c r="AE3381" s="84"/>
      <c r="AF3381" s="86">
        <f>IF(AC3381&gt;0,AC3381,'⚙️ Config'!$B$10)</f>
        <v>0.0075</v>
      </c>
      <c r="AG3381" s="88">
        <f t="shared" si="9"/>
        <v>10734.1932</v>
      </c>
      <c r="AH3381" s="88">
        <f>AG3381*'⚙️ Config'!$B$11</f>
        <v>53670.966</v>
      </c>
      <c r="AI3381" s="88">
        <f>AH3381*'⚙️ Config'!$B$12</f>
        <v>16101.2898</v>
      </c>
      <c r="AJ3381" s="64"/>
      <c r="AK3381" s="84"/>
      <c r="AL3381" s="84"/>
      <c r="AM3381" s="84"/>
      <c r="AN3381" s="84"/>
      <c r="AO3381" s="84"/>
      <c r="AP3381" s="84"/>
      <c r="AQ3381" s="84"/>
    </row>
    <row r="3382" ht="15.0" customHeight="1">
      <c r="A3382" s="93">
        <v>3379.0</v>
      </c>
      <c r="B3382" s="94" t="s">
        <v>7195</v>
      </c>
      <c r="C3382" s="93" t="s">
        <v>141</v>
      </c>
      <c r="D3382" s="93" t="s">
        <v>7196</v>
      </c>
      <c r="E3382" s="95">
        <v>41.25</v>
      </c>
      <c r="F3382" s="93" t="s">
        <v>85</v>
      </c>
      <c r="G3382" s="93" t="s">
        <v>606</v>
      </c>
      <c r="H3382" s="96">
        <v>1425253.08</v>
      </c>
      <c r="I3382" s="93">
        <v>1.0</v>
      </c>
      <c r="J3382" s="97">
        <v>2.8</v>
      </c>
      <c r="K3382" s="94">
        <v>2023.0</v>
      </c>
      <c r="L3382" s="93" t="s">
        <v>630</v>
      </c>
      <c r="M3382" s="93">
        <v>2023.0</v>
      </c>
      <c r="N3382" s="93" t="s">
        <v>161</v>
      </c>
      <c r="O3382" s="65" t="str">
        <f t="shared" si="1"/>
        <v>354490410001</v>
      </c>
      <c r="P3382" s="65">
        <f t="shared" si="2"/>
        <v>4</v>
      </c>
      <c r="Q3382" s="65">
        <f t="shared" si="3"/>
        <v>4</v>
      </c>
      <c r="R3382" s="65" t="str">
        <f t="shared" si="12"/>
        <v>35.449.041/0001-44</v>
      </c>
      <c r="S3382" s="84"/>
      <c r="T3382" s="84" t="str">
        <f t="shared" si="10"/>
        <v/>
      </c>
      <c r="U3382" s="84" t="str">
        <f t="shared" si="11"/>
        <v/>
      </c>
      <c r="V3382" s="65" t="str">
        <f t="shared" si="5"/>
        <v/>
      </c>
      <c r="W3382" s="84"/>
      <c r="X3382" s="84"/>
      <c r="Y3382" s="85"/>
      <c r="Z3382" s="85"/>
      <c r="AA3382" s="65" t="str">
        <f t="shared" si="6"/>
        <v/>
      </c>
      <c r="AB3382" s="65" t="str">
        <f t="shared" si="7"/>
        <v/>
      </c>
      <c r="AC3382" s="86"/>
      <c r="AD3382" s="87" t="str">
        <f t="shared" si="8"/>
        <v/>
      </c>
      <c r="AE3382" s="84"/>
      <c r="AF3382" s="86">
        <f>IF(AC3382&gt;0,AC3382,'⚙️ Config'!$B$10)</f>
        <v>0.0075</v>
      </c>
      <c r="AG3382" s="88">
        <f t="shared" si="9"/>
        <v>10689.3981</v>
      </c>
      <c r="AH3382" s="88">
        <f>AG3382*'⚙️ Config'!$B$11</f>
        <v>53446.9905</v>
      </c>
      <c r="AI3382" s="88">
        <f>AH3382*'⚙️ Config'!$B$12</f>
        <v>16034.09715</v>
      </c>
      <c r="AJ3382" s="64"/>
      <c r="AK3382" s="84"/>
      <c r="AL3382" s="84"/>
      <c r="AM3382" s="84"/>
      <c r="AN3382" s="84"/>
      <c r="AO3382" s="84"/>
      <c r="AP3382" s="84"/>
      <c r="AQ3382" s="84"/>
    </row>
    <row r="3383" ht="15.0" customHeight="1">
      <c r="A3383" s="93">
        <v>3380.0</v>
      </c>
      <c r="B3383" s="94" t="s">
        <v>7197</v>
      </c>
      <c r="C3383" s="93" t="s">
        <v>141</v>
      </c>
      <c r="D3383" s="93" t="s">
        <v>7198</v>
      </c>
      <c r="E3383" s="95">
        <v>43.37</v>
      </c>
      <c r="F3383" s="93" t="s">
        <v>85</v>
      </c>
      <c r="G3383" s="93" t="s">
        <v>606</v>
      </c>
      <c r="H3383" s="96">
        <v>1422117.16</v>
      </c>
      <c r="I3383" s="93">
        <v>1.0</v>
      </c>
      <c r="J3383" s="97">
        <v>2.5</v>
      </c>
      <c r="K3383" s="94">
        <v>2023.0</v>
      </c>
      <c r="L3383" s="93" t="s">
        <v>197</v>
      </c>
      <c r="M3383" s="93">
        <v>2023.0</v>
      </c>
      <c r="N3383" s="93" t="s">
        <v>145</v>
      </c>
      <c r="O3383" s="65" t="str">
        <f t="shared" si="1"/>
        <v>084834980001</v>
      </c>
      <c r="P3383" s="65">
        <f t="shared" si="2"/>
        <v>0</v>
      </c>
      <c r="Q3383" s="65">
        <f t="shared" si="3"/>
        <v>0</v>
      </c>
      <c r="R3383" s="65" t="str">
        <f t="shared" si="12"/>
        <v>08.483.498/0001-00</v>
      </c>
      <c r="S3383" s="84"/>
      <c r="T3383" s="84" t="str">
        <f t="shared" si="10"/>
        <v/>
      </c>
      <c r="U3383" s="84" t="str">
        <f t="shared" si="11"/>
        <v/>
      </c>
      <c r="V3383" s="65" t="str">
        <f t="shared" si="5"/>
        <v/>
      </c>
      <c r="W3383" s="84"/>
      <c r="X3383" s="84"/>
      <c r="Y3383" s="85"/>
      <c r="Z3383" s="85"/>
      <c r="AA3383" s="65" t="str">
        <f t="shared" si="6"/>
        <v/>
      </c>
      <c r="AB3383" s="65" t="str">
        <f t="shared" si="7"/>
        <v/>
      </c>
      <c r="AC3383" s="86"/>
      <c r="AD3383" s="87" t="str">
        <f t="shared" si="8"/>
        <v/>
      </c>
      <c r="AE3383" s="84"/>
      <c r="AF3383" s="86">
        <f>IF(AC3383&gt;0,AC3383,'⚙️ Config'!$B$10)</f>
        <v>0.0075</v>
      </c>
      <c r="AG3383" s="88">
        <f t="shared" si="9"/>
        <v>10665.8787</v>
      </c>
      <c r="AH3383" s="88">
        <f>AG3383*'⚙️ Config'!$B$11</f>
        <v>53329.3935</v>
      </c>
      <c r="AI3383" s="88">
        <f>AH3383*'⚙️ Config'!$B$12</f>
        <v>15998.81805</v>
      </c>
      <c r="AJ3383" s="64"/>
      <c r="AK3383" s="84"/>
      <c r="AL3383" s="84"/>
      <c r="AM3383" s="84"/>
      <c r="AN3383" s="84"/>
      <c r="AO3383" s="84"/>
      <c r="AP3383" s="84"/>
      <c r="AQ3383" s="84"/>
    </row>
    <row r="3384" ht="15.0" customHeight="1">
      <c r="A3384" s="93">
        <v>3381.0</v>
      </c>
      <c r="B3384" s="94" t="s">
        <v>7199</v>
      </c>
      <c r="C3384" s="93" t="s">
        <v>141</v>
      </c>
      <c r="D3384" s="93" t="s">
        <v>7200</v>
      </c>
      <c r="E3384" s="95">
        <v>45.04</v>
      </c>
      <c r="F3384" s="93" t="s">
        <v>85</v>
      </c>
      <c r="G3384" s="93" t="s">
        <v>606</v>
      </c>
      <c r="H3384" s="96">
        <v>1420038.98</v>
      </c>
      <c r="I3384" s="93">
        <v>1.0</v>
      </c>
      <c r="J3384" s="97">
        <v>2.3</v>
      </c>
      <c r="K3384" s="94">
        <v>2023.0</v>
      </c>
      <c r="L3384" s="93" t="s">
        <v>630</v>
      </c>
      <c r="M3384" s="93">
        <v>2023.0</v>
      </c>
      <c r="N3384" s="93" t="s">
        <v>145</v>
      </c>
      <c r="O3384" s="65" t="str">
        <f t="shared" si="1"/>
        <v>328377190001</v>
      </c>
      <c r="P3384" s="65">
        <f t="shared" si="2"/>
        <v>7</v>
      </c>
      <c r="Q3384" s="65">
        <f t="shared" si="3"/>
        <v>8</v>
      </c>
      <c r="R3384" s="65" t="str">
        <f t="shared" si="12"/>
        <v>32.837.719/0001-78</v>
      </c>
      <c r="S3384" s="84"/>
      <c r="T3384" s="84" t="str">
        <f t="shared" si="10"/>
        <v/>
      </c>
      <c r="U3384" s="84" t="str">
        <f t="shared" si="11"/>
        <v/>
      </c>
      <c r="V3384" s="65" t="str">
        <f t="shared" si="5"/>
        <v/>
      </c>
      <c r="W3384" s="84"/>
      <c r="X3384" s="84"/>
      <c r="Y3384" s="85"/>
      <c r="Z3384" s="85"/>
      <c r="AA3384" s="65" t="str">
        <f t="shared" si="6"/>
        <v/>
      </c>
      <c r="AB3384" s="65" t="str">
        <f t="shared" si="7"/>
        <v/>
      </c>
      <c r="AC3384" s="86"/>
      <c r="AD3384" s="87" t="str">
        <f t="shared" si="8"/>
        <v/>
      </c>
      <c r="AE3384" s="84"/>
      <c r="AF3384" s="86">
        <f>IF(AC3384&gt;0,AC3384,'⚙️ Config'!$B$10)</f>
        <v>0.0075</v>
      </c>
      <c r="AG3384" s="88">
        <f t="shared" si="9"/>
        <v>10650.29235</v>
      </c>
      <c r="AH3384" s="88">
        <f>AG3384*'⚙️ Config'!$B$11</f>
        <v>53251.46175</v>
      </c>
      <c r="AI3384" s="88">
        <f>AH3384*'⚙️ Config'!$B$12</f>
        <v>15975.43853</v>
      </c>
      <c r="AJ3384" s="64"/>
      <c r="AK3384" s="84"/>
      <c r="AL3384" s="84"/>
      <c r="AM3384" s="84"/>
      <c r="AN3384" s="84"/>
      <c r="AO3384" s="84"/>
      <c r="AP3384" s="84"/>
      <c r="AQ3384" s="84"/>
    </row>
    <row r="3385" ht="15.0" customHeight="1">
      <c r="A3385" s="93">
        <v>3382.0</v>
      </c>
      <c r="B3385" s="94" t="s">
        <v>7201</v>
      </c>
      <c r="C3385" s="93" t="s">
        <v>141</v>
      </c>
      <c r="D3385" s="93" t="s">
        <v>7202</v>
      </c>
      <c r="E3385" s="95">
        <v>42.62</v>
      </c>
      <c r="F3385" s="93" t="s">
        <v>85</v>
      </c>
      <c r="G3385" s="93" t="s">
        <v>606</v>
      </c>
      <c r="H3385" s="96">
        <v>1419610.39</v>
      </c>
      <c r="I3385" s="93">
        <v>1.0</v>
      </c>
      <c r="J3385" s="97">
        <v>2.6</v>
      </c>
      <c r="K3385" s="94">
        <v>2023.0</v>
      </c>
      <c r="L3385" s="93" t="s">
        <v>448</v>
      </c>
      <c r="M3385" s="93">
        <v>2023.0</v>
      </c>
      <c r="N3385" s="93" t="s">
        <v>161</v>
      </c>
      <c r="O3385" s="65" t="str">
        <f t="shared" si="1"/>
        <v>564988760001</v>
      </c>
      <c r="P3385" s="65">
        <f t="shared" si="2"/>
        <v>6</v>
      </c>
      <c r="Q3385" s="65">
        <f t="shared" si="3"/>
        <v>4</v>
      </c>
      <c r="R3385" s="65" t="str">
        <f t="shared" si="12"/>
        <v>56.498.876/0001-64</v>
      </c>
      <c r="S3385" s="84"/>
      <c r="T3385" s="84" t="str">
        <f t="shared" si="10"/>
        <v/>
      </c>
      <c r="U3385" s="84" t="str">
        <f t="shared" si="11"/>
        <v/>
      </c>
      <c r="V3385" s="65" t="str">
        <f t="shared" si="5"/>
        <v/>
      </c>
      <c r="W3385" s="84"/>
      <c r="X3385" s="84"/>
      <c r="Y3385" s="85"/>
      <c r="Z3385" s="85"/>
      <c r="AA3385" s="65" t="str">
        <f t="shared" si="6"/>
        <v/>
      </c>
      <c r="AB3385" s="65" t="str">
        <f t="shared" si="7"/>
        <v/>
      </c>
      <c r="AC3385" s="86"/>
      <c r="AD3385" s="87" t="str">
        <f t="shared" si="8"/>
        <v/>
      </c>
      <c r="AE3385" s="84"/>
      <c r="AF3385" s="86">
        <f>IF(AC3385&gt;0,AC3385,'⚙️ Config'!$B$10)</f>
        <v>0.0075</v>
      </c>
      <c r="AG3385" s="88">
        <f t="shared" si="9"/>
        <v>10647.07793</v>
      </c>
      <c r="AH3385" s="88">
        <f>AG3385*'⚙️ Config'!$B$11</f>
        <v>53235.38963</v>
      </c>
      <c r="AI3385" s="88">
        <f>AH3385*'⚙️ Config'!$B$12</f>
        <v>15970.61689</v>
      </c>
      <c r="AJ3385" s="64"/>
      <c r="AK3385" s="84"/>
      <c r="AL3385" s="84"/>
      <c r="AM3385" s="84"/>
      <c r="AN3385" s="84"/>
      <c r="AO3385" s="84"/>
      <c r="AP3385" s="84"/>
      <c r="AQ3385" s="84"/>
    </row>
    <row r="3386" ht="15.0" customHeight="1">
      <c r="A3386" s="93">
        <v>3383.0</v>
      </c>
      <c r="B3386" s="94" t="s">
        <v>7203</v>
      </c>
      <c r="C3386" s="93" t="s">
        <v>141</v>
      </c>
      <c r="D3386" s="93" t="s">
        <v>7204</v>
      </c>
      <c r="E3386" s="95">
        <v>39.48</v>
      </c>
      <c r="F3386" s="93" t="s">
        <v>85</v>
      </c>
      <c r="G3386" s="93" t="s">
        <v>606</v>
      </c>
      <c r="H3386" s="96">
        <v>1418335.09</v>
      </c>
      <c r="I3386" s="93">
        <v>1.0</v>
      </c>
      <c r="J3386" s="97">
        <v>3.1</v>
      </c>
      <c r="K3386" s="94">
        <v>2023.0</v>
      </c>
      <c r="L3386" s="93" t="s">
        <v>630</v>
      </c>
      <c r="M3386" s="93">
        <v>2023.0</v>
      </c>
      <c r="N3386" s="93" t="s">
        <v>161</v>
      </c>
      <c r="O3386" s="65" t="str">
        <f t="shared" si="1"/>
        <v>184288100001</v>
      </c>
      <c r="P3386" s="65">
        <f t="shared" si="2"/>
        <v>0</v>
      </c>
      <c r="Q3386" s="65">
        <f t="shared" si="3"/>
        <v>9</v>
      </c>
      <c r="R3386" s="65" t="str">
        <f t="shared" si="12"/>
        <v>18.428.810/0001-09</v>
      </c>
      <c r="S3386" s="84"/>
      <c r="T3386" s="84" t="str">
        <f t="shared" si="10"/>
        <v/>
      </c>
      <c r="U3386" s="84" t="str">
        <f t="shared" si="11"/>
        <v/>
      </c>
      <c r="V3386" s="65" t="str">
        <f t="shared" si="5"/>
        <v/>
      </c>
      <c r="W3386" s="84"/>
      <c r="X3386" s="84"/>
      <c r="Y3386" s="85"/>
      <c r="Z3386" s="85"/>
      <c r="AA3386" s="65" t="str">
        <f t="shared" si="6"/>
        <v/>
      </c>
      <c r="AB3386" s="65" t="str">
        <f t="shared" si="7"/>
        <v/>
      </c>
      <c r="AC3386" s="86"/>
      <c r="AD3386" s="87" t="str">
        <f t="shared" si="8"/>
        <v/>
      </c>
      <c r="AE3386" s="84"/>
      <c r="AF3386" s="86">
        <f>IF(AC3386&gt;0,AC3386,'⚙️ Config'!$B$10)</f>
        <v>0.0075</v>
      </c>
      <c r="AG3386" s="88">
        <f t="shared" si="9"/>
        <v>10637.51318</v>
      </c>
      <c r="AH3386" s="88">
        <f>AG3386*'⚙️ Config'!$B$11</f>
        <v>53187.56588</v>
      </c>
      <c r="AI3386" s="88">
        <f>AH3386*'⚙️ Config'!$B$12</f>
        <v>15956.26976</v>
      </c>
      <c r="AJ3386" s="64"/>
      <c r="AK3386" s="84"/>
      <c r="AL3386" s="84"/>
      <c r="AM3386" s="84"/>
      <c r="AN3386" s="84"/>
      <c r="AO3386" s="84"/>
      <c r="AP3386" s="84"/>
      <c r="AQ3386" s="84"/>
    </row>
    <row r="3387" ht="15.0" customHeight="1">
      <c r="A3387" s="93">
        <v>3384.0</v>
      </c>
      <c r="B3387" s="94" t="s">
        <v>7205</v>
      </c>
      <c r="C3387" s="93" t="s">
        <v>141</v>
      </c>
      <c r="D3387" s="93" t="s">
        <v>7206</v>
      </c>
      <c r="E3387" s="95">
        <v>36.32</v>
      </c>
      <c r="F3387" s="93" t="s">
        <v>85</v>
      </c>
      <c r="G3387" s="93" t="s">
        <v>606</v>
      </c>
      <c r="H3387" s="96">
        <v>1418011.03</v>
      </c>
      <c r="I3387" s="93">
        <v>1.0</v>
      </c>
      <c r="J3387" s="97">
        <v>3.8</v>
      </c>
      <c r="K3387" s="94">
        <v>2022.0</v>
      </c>
      <c r="L3387" s="93" t="s">
        <v>630</v>
      </c>
      <c r="M3387" s="93">
        <v>2022.0</v>
      </c>
      <c r="N3387" s="93" t="s">
        <v>145</v>
      </c>
      <c r="O3387" s="65" t="str">
        <f t="shared" si="1"/>
        <v>106351940001</v>
      </c>
      <c r="P3387" s="65">
        <f t="shared" si="2"/>
        <v>5</v>
      </c>
      <c r="Q3387" s="65">
        <f t="shared" si="3"/>
        <v>5</v>
      </c>
      <c r="R3387" s="65" t="str">
        <f t="shared" si="12"/>
        <v>10.635.194/0001-55</v>
      </c>
      <c r="S3387" s="84"/>
      <c r="T3387" s="84" t="str">
        <f t="shared" si="10"/>
        <v/>
      </c>
      <c r="U3387" s="84" t="str">
        <f t="shared" si="11"/>
        <v/>
      </c>
      <c r="V3387" s="65" t="str">
        <f t="shared" si="5"/>
        <v/>
      </c>
      <c r="W3387" s="84"/>
      <c r="X3387" s="84"/>
      <c r="Y3387" s="85"/>
      <c r="Z3387" s="85"/>
      <c r="AA3387" s="65" t="str">
        <f t="shared" si="6"/>
        <v/>
      </c>
      <c r="AB3387" s="65" t="str">
        <f t="shared" si="7"/>
        <v/>
      </c>
      <c r="AC3387" s="86"/>
      <c r="AD3387" s="87" t="str">
        <f t="shared" si="8"/>
        <v/>
      </c>
      <c r="AE3387" s="84"/>
      <c r="AF3387" s="86">
        <f>IF(AC3387&gt;0,AC3387,'⚙️ Config'!$B$10)</f>
        <v>0.0075</v>
      </c>
      <c r="AG3387" s="88">
        <f t="shared" si="9"/>
        <v>10635.08273</v>
      </c>
      <c r="AH3387" s="88">
        <f>AG3387*'⚙️ Config'!$B$11</f>
        <v>53175.41363</v>
      </c>
      <c r="AI3387" s="88">
        <f>AH3387*'⚙️ Config'!$B$12</f>
        <v>15952.62409</v>
      </c>
      <c r="AJ3387" s="64"/>
      <c r="AK3387" s="84"/>
      <c r="AL3387" s="84"/>
      <c r="AM3387" s="84"/>
      <c r="AN3387" s="84"/>
      <c r="AO3387" s="84"/>
      <c r="AP3387" s="84"/>
      <c r="AQ3387" s="84"/>
    </row>
    <row r="3388" ht="15.0" customHeight="1">
      <c r="A3388" s="93">
        <v>3385.0</v>
      </c>
      <c r="B3388" s="94" t="s">
        <v>7207</v>
      </c>
      <c r="C3388" s="93" t="s">
        <v>141</v>
      </c>
      <c r="D3388" s="93" t="s">
        <v>7208</v>
      </c>
      <c r="E3388" s="95">
        <v>45.04</v>
      </c>
      <c r="F3388" s="93" t="s">
        <v>85</v>
      </c>
      <c r="G3388" s="93" t="s">
        <v>606</v>
      </c>
      <c r="H3388" s="96">
        <v>1417932.14</v>
      </c>
      <c r="I3388" s="93">
        <v>1.0</v>
      </c>
      <c r="J3388" s="97">
        <v>2.3</v>
      </c>
      <c r="K3388" s="94">
        <v>2023.0</v>
      </c>
      <c r="L3388" s="93" t="s">
        <v>630</v>
      </c>
      <c r="M3388" s="93">
        <v>2023.0</v>
      </c>
      <c r="N3388" s="93" t="s">
        <v>161</v>
      </c>
      <c r="O3388" s="65" t="str">
        <f t="shared" si="1"/>
        <v>339492740001</v>
      </c>
      <c r="P3388" s="65">
        <f t="shared" si="2"/>
        <v>8</v>
      </c>
      <c r="Q3388" s="65">
        <f t="shared" si="3"/>
        <v>0</v>
      </c>
      <c r="R3388" s="65" t="str">
        <f t="shared" si="12"/>
        <v>33.949.274/0001-80</v>
      </c>
      <c r="S3388" s="84"/>
      <c r="T3388" s="84" t="str">
        <f t="shared" si="10"/>
        <v/>
      </c>
      <c r="U3388" s="84" t="str">
        <f t="shared" si="11"/>
        <v/>
      </c>
      <c r="V3388" s="65" t="str">
        <f t="shared" si="5"/>
        <v/>
      </c>
      <c r="W3388" s="84"/>
      <c r="X3388" s="84"/>
      <c r="Y3388" s="85"/>
      <c r="Z3388" s="85"/>
      <c r="AA3388" s="65" t="str">
        <f t="shared" si="6"/>
        <v/>
      </c>
      <c r="AB3388" s="65" t="str">
        <f t="shared" si="7"/>
        <v/>
      </c>
      <c r="AC3388" s="86"/>
      <c r="AD3388" s="87" t="str">
        <f t="shared" si="8"/>
        <v/>
      </c>
      <c r="AE3388" s="84"/>
      <c r="AF3388" s="86">
        <f>IF(AC3388&gt;0,AC3388,'⚙️ Config'!$B$10)</f>
        <v>0.0075</v>
      </c>
      <c r="AG3388" s="88">
        <f t="shared" si="9"/>
        <v>10634.49105</v>
      </c>
      <c r="AH3388" s="88">
        <f>AG3388*'⚙️ Config'!$B$11</f>
        <v>53172.45525</v>
      </c>
      <c r="AI3388" s="88">
        <f>AH3388*'⚙️ Config'!$B$12</f>
        <v>15951.73658</v>
      </c>
      <c r="AJ3388" s="64"/>
      <c r="AK3388" s="84"/>
      <c r="AL3388" s="84"/>
      <c r="AM3388" s="84"/>
      <c r="AN3388" s="84"/>
      <c r="AO3388" s="84"/>
      <c r="AP3388" s="84"/>
      <c r="AQ3388" s="84"/>
    </row>
    <row r="3389" ht="15.0" customHeight="1">
      <c r="A3389" s="93">
        <v>3386.0</v>
      </c>
      <c r="B3389" s="94" t="s">
        <v>7209</v>
      </c>
      <c r="C3389" s="93" t="s">
        <v>141</v>
      </c>
      <c r="D3389" s="93" t="s">
        <v>7210</v>
      </c>
      <c r="E3389" s="95">
        <v>36.32</v>
      </c>
      <c r="F3389" s="93" t="s">
        <v>85</v>
      </c>
      <c r="G3389" s="93" t="s">
        <v>606</v>
      </c>
      <c r="H3389" s="96">
        <v>1416873.91</v>
      </c>
      <c r="I3389" s="93">
        <v>1.0</v>
      </c>
      <c r="J3389" s="97">
        <v>3.8</v>
      </c>
      <c r="K3389" s="94">
        <v>2022.0</v>
      </c>
      <c r="L3389" s="93" t="s">
        <v>268</v>
      </c>
      <c r="M3389" s="93">
        <v>2022.0</v>
      </c>
      <c r="N3389" s="93" t="s">
        <v>161</v>
      </c>
      <c r="O3389" s="65" t="str">
        <f t="shared" si="1"/>
        <v>105788900001</v>
      </c>
      <c r="P3389" s="65">
        <f t="shared" si="2"/>
        <v>7</v>
      </c>
      <c r="Q3389" s="65">
        <f t="shared" si="3"/>
        <v>7</v>
      </c>
      <c r="R3389" s="65" t="str">
        <f t="shared" si="12"/>
        <v>10.578.890/0001-77</v>
      </c>
      <c r="S3389" s="84"/>
      <c r="T3389" s="84" t="str">
        <f t="shared" si="10"/>
        <v/>
      </c>
      <c r="U3389" s="84" t="str">
        <f t="shared" si="11"/>
        <v/>
      </c>
      <c r="V3389" s="65" t="str">
        <f t="shared" si="5"/>
        <v/>
      </c>
      <c r="W3389" s="84"/>
      <c r="X3389" s="84"/>
      <c r="Y3389" s="85"/>
      <c r="Z3389" s="85"/>
      <c r="AA3389" s="65" t="str">
        <f t="shared" si="6"/>
        <v/>
      </c>
      <c r="AB3389" s="65" t="str">
        <f t="shared" si="7"/>
        <v/>
      </c>
      <c r="AC3389" s="86"/>
      <c r="AD3389" s="87" t="str">
        <f t="shared" si="8"/>
        <v/>
      </c>
      <c r="AE3389" s="84"/>
      <c r="AF3389" s="86">
        <f>IF(AC3389&gt;0,AC3389,'⚙️ Config'!$B$10)</f>
        <v>0.0075</v>
      </c>
      <c r="AG3389" s="88">
        <f t="shared" si="9"/>
        <v>10626.55433</v>
      </c>
      <c r="AH3389" s="88">
        <f>AG3389*'⚙️ Config'!$B$11</f>
        <v>53132.77163</v>
      </c>
      <c r="AI3389" s="88">
        <f>AH3389*'⚙️ Config'!$B$12</f>
        <v>15939.83149</v>
      </c>
      <c r="AJ3389" s="64"/>
      <c r="AK3389" s="84"/>
      <c r="AL3389" s="84"/>
      <c r="AM3389" s="84"/>
      <c r="AN3389" s="84"/>
      <c r="AO3389" s="84"/>
      <c r="AP3389" s="84"/>
      <c r="AQ3389" s="84"/>
    </row>
    <row r="3390" ht="15.0" customHeight="1">
      <c r="A3390" s="93">
        <v>3387.0</v>
      </c>
      <c r="B3390" s="94" t="s">
        <v>7211</v>
      </c>
      <c r="C3390" s="93" t="s">
        <v>141</v>
      </c>
      <c r="D3390" s="93" t="s">
        <v>7212</v>
      </c>
      <c r="E3390" s="95">
        <v>40.63</v>
      </c>
      <c r="F3390" s="93" t="s">
        <v>85</v>
      </c>
      <c r="G3390" s="93" t="s">
        <v>606</v>
      </c>
      <c r="H3390" s="96">
        <v>1413035.91</v>
      </c>
      <c r="I3390" s="93">
        <v>1.0</v>
      </c>
      <c r="J3390" s="97">
        <v>2.9</v>
      </c>
      <c r="K3390" s="94">
        <v>2023.0</v>
      </c>
      <c r="L3390" s="93" t="s">
        <v>630</v>
      </c>
      <c r="M3390" s="93">
        <v>2023.0</v>
      </c>
      <c r="N3390" s="93" t="s">
        <v>161</v>
      </c>
      <c r="O3390" s="65" t="str">
        <f t="shared" si="1"/>
        <v>150326400001</v>
      </c>
      <c r="P3390" s="65">
        <f t="shared" si="2"/>
        <v>5</v>
      </c>
      <c r="Q3390" s="65">
        <f t="shared" si="3"/>
        <v>0</v>
      </c>
      <c r="R3390" s="65" t="str">
        <f t="shared" si="12"/>
        <v>15.032.640/0001-50</v>
      </c>
      <c r="S3390" s="84"/>
      <c r="T3390" s="84" t="str">
        <f t="shared" si="10"/>
        <v/>
      </c>
      <c r="U3390" s="84" t="str">
        <f t="shared" si="11"/>
        <v/>
      </c>
      <c r="V3390" s="65" t="str">
        <f t="shared" si="5"/>
        <v/>
      </c>
      <c r="W3390" s="84"/>
      <c r="X3390" s="84"/>
      <c r="Y3390" s="85"/>
      <c r="Z3390" s="85"/>
      <c r="AA3390" s="65" t="str">
        <f t="shared" si="6"/>
        <v/>
      </c>
      <c r="AB3390" s="65" t="str">
        <f t="shared" si="7"/>
        <v/>
      </c>
      <c r="AC3390" s="86"/>
      <c r="AD3390" s="87" t="str">
        <f t="shared" si="8"/>
        <v/>
      </c>
      <c r="AE3390" s="84"/>
      <c r="AF3390" s="86">
        <f>IF(AC3390&gt;0,AC3390,'⚙️ Config'!$B$10)</f>
        <v>0.0075</v>
      </c>
      <c r="AG3390" s="88">
        <f t="shared" si="9"/>
        <v>10597.76933</v>
      </c>
      <c r="AH3390" s="88">
        <f>AG3390*'⚙️ Config'!$B$11</f>
        <v>52988.84663</v>
      </c>
      <c r="AI3390" s="88">
        <f>AH3390*'⚙️ Config'!$B$12</f>
        <v>15896.65399</v>
      </c>
      <c r="AJ3390" s="64"/>
      <c r="AK3390" s="84"/>
      <c r="AL3390" s="84"/>
      <c r="AM3390" s="84"/>
      <c r="AN3390" s="84"/>
      <c r="AO3390" s="84"/>
      <c r="AP3390" s="84"/>
      <c r="AQ3390" s="84"/>
    </row>
    <row r="3391" ht="15.0" customHeight="1">
      <c r="A3391" s="93">
        <v>3388.0</v>
      </c>
      <c r="B3391" s="94" t="s">
        <v>7213</v>
      </c>
      <c r="C3391" s="93" t="s">
        <v>141</v>
      </c>
      <c r="D3391" s="93" t="s">
        <v>7214</v>
      </c>
      <c r="E3391" s="95">
        <v>40.63</v>
      </c>
      <c r="F3391" s="93" t="s">
        <v>85</v>
      </c>
      <c r="G3391" s="93" t="s">
        <v>606</v>
      </c>
      <c r="H3391" s="96">
        <v>1411721.84</v>
      </c>
      <c r="I3391" s="93">
        <v>1.0</v>
      </c>
      <c r="J3391" s="97">
        <v>2.9</v>
      </c>
      <c r="K3391" s="94">
        <v>2023.0</v>
      </c>
      <c r="L3391" s="93" t="s">
        <v>630</v>
      </c>
      <c r="M3391" s="93">
        <v>2023.0</v>
      </c>
      <c r="N3391" s="93" t="s">
        <v>161</v>
      </c>
      <c r="O3391" s="65" t="str">
        <f t="shared" si="1"/>
        <v>165696530001</v>
      </c>
      <c r="P3391" s="65">
        <f t="shared" si="2"/>
        <v>2</v>
      </c>
      <c r="Q3391" s="65">
        <f t="shared" si="3"/>
        <v>6</v>
      </c>
      <c r="R3391" s="65" t="str">
        <f t="shared" si="12"/>
        <v>16.569.653/0001-26</v>
      </c>
      <c r="S3391" s="84"/>
      <c r="T3391" s="84" t="str">
        <f t="shared" si="10"/>
        <v/>
      </c>
      <c r="U3391" s="84" t="str">
        <f t="shared" si="11"/>
        <v/>
      </c>
      <c r="V3391" s="65" t="str">
        <f t="shared" si="5"/>
        <v/>
      </c>
      <c r="W3391" s="84"/>
      <c r="X3391" s="84"/>
      <c r="Y3391" s="85"/>
      <c r="Z3391" s="85"/>
      <c r="AA3391" s="65" t="str">
        <f t="shared" si="6"/>
        <v/>
      </c>
      <c r="AB3391" s="65" t="str">
        <f t="shared" si="7"/>
        <v/>
      </c>
      <c r="AC3391" s="86"/>
      <c r="AD3391" s="87" t="str">
        <f t="shared" si="8"/>
        <v/>
      </c>
      <c r="AE3391" s="84"/>
      <c r="AF3391" s="86">
        <f>IF(AC3391&gt;0,AC3391,'⚙️ Config'!$B$10)</f>
        <v>0.0075</v>
      </c>
      <c r="AG3391" s="88">
        <f t="shared" si="9"/>
        <v>10587.9138</v>
      </c>
      <c r="AH3391" s="88">
        <f>AG3391*'⚙️ Config'!$B$11</f>
        <v>52939.569</v>
      </c>
      <c r="AI3391" s="88">
        <f>AH3391*'⚙️ Config'!$B$12</f>
        <v>15881.8707</v>
      </c>
      <c r="AJ3391" s="64"/>
      <c r="AK3391" s="84"/>
      <c r="AL3391" s="84"/>
      <c r="AM3391" s="84"/>
      <c r="AN3391" s="84"/>
      <c r="AO3391" s="84"/>
      <c r="AP3391" s="84"/>
      <c r="AQ3391" s="84"/>
    </row>
    <row r="3392" ht="15.0" customHeight="1">
      <c r="A3392" s="93">
        <v>3389.0</v>
      </c>
      <c r="B3392" s="94" t="s">
        <v>7215</v>
      </c>
      <c r="C3392" s="93" t="s">
        <v>141</v>
      </c>
      <c r="D3392" s="93" t="s">
        <v>7216</v>
      </c>
      <c r="E3392" s="95">
        <v>45.04</v>
      </c>
      <c r="F3392" s="93" t="s">
        <v>85</v>
      </c>
      <c r="G3392" s="93" t="s">
        <v>606</v>
      </c>
      <c r="H3392" s="96">
        <v>1410565.4</v>
      </c>
      <c r="I3392" s="93">
        <v>1.0</v>
      </c>
      <c r="J3392" s="97">
        <v>2.3</v>
      </c>
      <c r="K3392" s="94">
        <v>2023.0</v>
      </c>
      <c r="L3392" s="93" t="s">
        <v>448</v>
      </c>
      <c r="M3392" s="93">
        <v>2023.0</v>
      </c>
      <c r="N3392" s="93" t="s">
        <v>145</v>
      </c>
      <c r="O3392" s="65" t="str">
        <f t="shared" si="1"/>
        <v>407245790001</v>
      </c>
      <c r="P3392" s="65">
        <f t="shared" si="2"/>
        <v>5</v>
      </c>
      <c r="Q3392" s="65">
        <f t="shared" si="3"/>
        <v>0</v>
      </c>
      <c r="R3392" s="65" t="str">
        <f t="shared" si="12"/>
        <v>40.724.579/0001-50</v>
      </c>
      <c r="S3392" s="84"/>
      <c r="T3392" s="84" t="str">
        <f t="shared" si="10"/>
        <v/>
      </c>
      <c r="U3392" s="84" t="str">
        <f t="shared" si="11"/>
        <v/>
      </c>
      <c r="V3392" s="65" t="str">
        <f t="shared" si="5"/>
        <v/>
      </c>
      <c r="W3392" s="84"/>
      <c r="X3392" s="84"/>
      <c r="Y3392" s="85"/>
      <c r="Z3392" s="85"/>
      <c r="AA3392" s="65" t="str">
        <f t="shared" si="6"/>
        <v/>
      </c>
      <c r="AB3392" s="65" t="str">
        <f t="shared" si="7"/>
        <v/>
      </c>
      <c r="AC3392" s="86"/>
      <c r="AD3392" s="87" t="str">
        <f t="shared" si="8"/>
        <v/>
      </c>
      <c r="AE3392" s="84"/>
      <c r="AF3392" s="86">
        <f>IF(AC3392&gt;0,AC3392,'⚙️ Config'!$B$10)</f>
        <v>0.0075</v>
      </c>
      <c r="AG3392" s="88">
        <f t="shared" si="9"/>
        <v>10579.2405</v>
      </c>
      <c r="AH3392" s="88">
        <f>AG3392*'⚙️ Config'!$B$11</f>
        <v>52896.2025</v>
      </c>
      <c r="AI3392" s="88">
        <f>AH3392*'⚙️ Config'!$B$12</f>
        <v>15868.86075</v>
      </c>
      <c r="AJ3392" s="64"/>
      <c r="AK3392" s="84"/>
      <c r="AL3392" s="84"/>
      <c r="AM3392" s="84"/>
      <c r="AN3392" s="84"/>
      <c r="AO3392" s="84"/>
      <c r="AP3392" s="84"/>
      <c r="AQ3392" s="84"/>
    </row>
    <row r="3393" ht="15.0" customHeight="1">
      <c r="A3393" s="93">
        <v>3390.0</v>
      </c>
      <c r="B3393" s="94" t="s">
        <v>7217</v>
      </c>
      <c r="C3393" s="93" t="s">
        <v>141</v>
      </c>
      <c r="D3393" s="93" t="s">
        <v>7218</v>
      </c>
      <c r="E3393" s="95">
        <v>35.95</v>
      </c>
      <c r="F3393" s="93" t="s">
        <v>85</v>
      </c>
      <c r="G3393" s="93" t="s">
        <v>606</v>
      </c>
      <c r="H3393" s="96">
        <v>1409407.78</v>
      </c>
      <c r="I3393" s="93">
        <v>1.0</v>
      </c>
      <c r="J3393" s="97">
        <v>3.9</v>
      </c>
      <c r="K3393" s="94">
        <v>2022.0</v>
      </c>
      <c r="L3393" s="93" t="s">
        <v>268</v>
      </c>
      <c r="M3393" s="93">
        <v>2022.0</v>
      </c>
      <c r="N3393" s="93" t="s">
        <v>161</v>
      </c>
      <c r="O3393" s="65" t="str">
        <f t="shared" si="1"/>
        <v>055090040001</v>
      </c>
      <c r="P3393" s="65">
        <f t="shared" si="2"/>
        <v>1</v>
      </c>
      <c r="Q3393" s="65">
        <f t="shared" si="3"/>
        <v>3</v>
      </c>
      <c r="R3393" s="65" t="str">
        <f t="shared" si="12"/>
        <v>05.509.004/0001-13</v>
      </c>
      <c r="S3393" s="84"/>
      <c r="T3393" s="84" t="str">
        <f t="shared" si="10"/>
        <v/>
      </c>
      <c r="U3393" s="84" t="str">
        <f t="shared" si="11"/>
        <v/>
      </c>
      <c r="V3393" s="65" t="str">
        <f t="shared" si="5"/>
        <v/>
      </c>
      <c r="W3393" s="84"/>
      <c r="X3393" s="84"/>
      <c r="Y3393" s="85"/>
      <c r="Z3393" s="85"/>
      <c r="AA3393" s="65" t="str">
        <f t="shared" si="6"/>
        <v/>
      </c>
      <c r="AB3393" s="65" t="str">
        <f t="shared" si="7"/>
        <v/>
      </c>
      <c r="AC3393" s="86"/>
      <c r="AD3393" s="87" t="str">
        <f t="shared" si="8"/>
        <v/>
      </c>
      <c r="AE3393" s="84"/>
      <c r="AF3393" s="86">
        <f>IF(AC3393&gt;0,AC3393,'⚙️ Config'!$B$10)</f>
        <v>0.0075</v>
      </c>
      <c r="AG3393" s="88">
        <f t="shared" si="9"/>
        <v>10570.55835</v>
      </c>
      <c r="AH3393" s="88">
        <f>AG3393*'⚙️ Config'!$B$11</f>
        <v>52852.79175</v>
      </c>
      <c r="AI3393" s="88">
        <f>AH3393*'⚙️ Config'!$B$12</f>
        <v>15855.83753</v>
      </c>
      <c r="AJ3393" s="64"/>
      <c r="AK3393" s="84"/>
      <c r="AL3393" s="84"/>
      <c r="AM3393" s="84"/>
      <c r="AN3393" s="84"/>
      <c r="AO3393" s="84"/>
      <c r="AP3393" s="84"/>
      <c r="AQ3393" s="84"/>
    </row>
    <row r="3394" ht="15.0" customHeight="1">
      <c r="A3394" s="93">
        <v>3391.0</v>
      </c>
      <c r="B3394" s="94" t="s">
        <v>7219</v>
      </c>
      <c r="C3394" s="93" t="s">
        <v>141</v>
      </c>
      <c r="D3394" s="93" t="s">
        <v>7220</v>
      </c>
      <c r="E3394" s="95">
        <v>38.96</v>
      </c>
      <c r="F3394" s="93" t="s">
        <v>85</v>
      </c>
      <c r="G3394" s="93" t="s">
        <v>606</v>
      </c>
      <c r="H3394" s="96">
        <v>1409398.23</v>
      </c>
      <c r="I3394" s="93">
        <v>1.0</v>
      </c>
      <c r="J3394" s="97">
        <v>3.2</v>
      </c>
      <c r="K3394" s="94">
        <v>2023.0</v>
      </c>
      <c r="L3394" s="93" t="s">
        <v>448</v>
      </c>
      <c r="M3394" s="93">
        <v>2023.0</v>
      </c>
      <c r="N3394" s="93" t="s">
        <v>161</v>
      </c>
      <c r="O3394" s="65" t="str">
        <f t="shared" si="1"/>
        <v>339315840001</v>
      </c>
      <c r="P3394" s="65">
        <f t="shared" si="2"/>
        <v>7</v>
      </c>
      <c r="Q3394" s="65">
        <f t="shared" si="3"/>
        <v>8</v>
      </c>
      <c r="R3394" s="65" t="str">
        <f t="shared" si="12"/>
        <v>33.931.584/0001-78</v>
      </c>
      <c r="S3394" s="84"/>
      <c r="T3394" s="84" t="str">
        <f t="shared" si="10"/>
        <v/>
      </c>
      <c r="U3394" s="84" t="str">
        <f t="shared" si="11"/>
        <v/>
      </c>
      <c r="V3394" s="65" t="str">
        <f t="shared" si="5"/>
        <v/>
      </c>
      <c r="W3394" s="84"/>
      <c r="X3394" s="84"/>
      <c r="Y3394" s="85"/>
      <c r="Z3394" s="85"/>
      <c r="AA3394" s="65" t="str">
        <f t="shared" si="6"/>
        <v/>
      </c>
      <c r="AB3394" s="65" t="str">
        <f t="shared" si="7"/>
        <v/>
      </c>
      <c r="AC3394" s="86"/>
      <c r="AD3394" s="87" t="str">
        <f t="shared" si="8"/>
        <v/>
      </c>
      <c r="AE3394" s="84"/>
      <c r="AF3394" s="86">
        <f>IF(AC3394&gt;0,AC3394,'⚙️ Config'!$B$10)</f>
        <v>0.0075</v>
      </c>
      <c r="AG3394" s="88">
        <f t="shared" si="9"/>
        <v>10570.48673</v>
      </c>
      <c r="AH3394" s="88">
        <f>AG3394*'⚙️ Config'!$B$11</f>
        <v>52852.43363</v>
      </c>
      <c r="AI3394" s="88">
        <f>AH3394*'⚙️ Config'!$B$12</f>
        <v>15855.73009</v>
      </c>
      <c r="AJ3394" s="64"/>
      <c r="AK3394" s="84"/>
      <c r="AL3394" s="84"/>
      <c r="AM3394" s="84"/>
      <c r="AN3394" s="84"/>
      <c r="AO3394" s="84"/>
      <c r="AP3394" s="84"/>
      <c r="AQ3394" s="84"/>
    </row>
    <row r="3395" ht="15.0" customHeight="1">
      <c r="A3395" s="93">
        <v>3392.0</v>
      </c>
      <c r="B3395" s="94" t="s">
        <v>7221</v>
      </c>
      <c r="C3395" s="93" t="s">
        <v>141</v>
      </c>
      <c r="D3395" s="93" t="s">
        <v>7222</v>
      </c>
      <c r="E3395" s="95">
        <v>36.7</v>
      </c>
      <c r="F3395" s="93" t="s">
        <v>85</v>
      </c>
      <c r="G3395" s="93" t="s">
        <v>606</v>
      </c>
      <c r="H3395" s="96">
        <v>1408794.79</v>
      </c>
      <c r="I3395" s="93">
        <v>1.0</v>
      </c>
      <c r="J3395" s="97">
        <v>3.7</v>
      </c>
      <c r="K3395" s="94">
        <v>2022.0</v>
      </c>
      <c r="L3395" s="93" t="s">
        <v>630</v>
      </c>
      <c r="M3395" s="93">
        <v>2022.0</v>
      </c>
      <c r="N3395" s="93" t="s">
        <v>161</v>
      </c>
      <c r="O3395" s="65" t="str">
        <f t="shared" si="1"/>
        <v>263368530001</v>
      </c>
      <c r="P3395" s="65">
        <f t="shared" si="2"/>
        <v>9</v>
      </c>
      <c r="Q3395" s="65">
        <f t="shared" si="3"/>
        <v>2</v>
      </c>
      <c r="R3395" s="65" t="str">
        <f t="shared" si="12"/>
        <v>26.336.853/0001-92</v>
      </c>
      <c r="S3395" s="84"/>
      <c r="T3395" s="84" t="str">
        <f t="shared" si="10"/>
        <v/>
      </c>
      <c r="U3395" s="84" t="str">
        <f t="shared" si="11"/>
        <v/>
      </c>
      <c r="V3395" s="65" t="str">
        <f t="shared" si="5"/>
        <v/>
      </c>
      <c r="W3395" s="84"/>
      <c r="X3395" s="84"/>
      <c r="Y3395" s="85"/>
      <c r="Z3395" s="85"/>
      <c r="AA3395" s="65" t="str">
        <f t="shared" si="6"/>
        <v/>
      </c>
      <c r="AB3395" s="65" t="str">
        <f t="shared" si="7"/>
        <v/>
      </c>
      <c r="AC3395" s="86"/>
      <c r="AD3395" s="87" t="str">
        <f t="shared" si="8"/>
        <v/>
      </c>
      <c r="AE3395" s="84"/>
      <c r="AF3395" s="86">
        <f>IF(AC3395&gt;0,AC3395,'⚙️ Config'!$B$10)</f>
        <v>0.0075</v>
      </c>
      <c r="AG3395" s="88">
        <f t="shared" si="9"/>
        <v>10565.96093</v>
      </c>
      <c r="AH3395" s="88">
        <f>AG3395*'⚙️ Config'!$B$11</f>
        <v>52829.80463</v>
      </c>
      <c r="AI3395" s="88">
        <f>AH3395*'⚙️ Config'!$B$12</f>
        <v>15848.94139</v>
      </c>
      <c r="AJ3395" s="64"/>
      <c r="AK3395" s="84"/>
      <c r="AL3395" s="84"/>
      <c r="AM3395" s="84"/>
      <c r="AN3395" s="84"/>
      <c r="AO3395" s="84"/>
      <c r="AP3395" s="84"/>
      <c r="AQ3395" s="84"/>
    </row>
    <row r="3396" ht="15.0" customHeight="1">
      <c r="A3396" s="93">
        <v>3393.0</v>
      </c>
      <c r="B3396" s="94" t="s">
        <v>7223</v>
      </c>
      <c r="C3396" s="93" t="s">
        <v>141</v>
      </c>
      <c r="D3396" s="93" t="s">
        <v>7224</v>
      </c>
      <c r="E3396" s="95">
        <v>36.7</v>
      </c>
      <c r="F3396" s="93" t="s">
        <v>85</v>
      </c>
      <c r="G3396" s="93" t="s">
        <v>606</v>
      </c>
      <c r="H3396" s="96">
        <v>1406498.1</v>
      </c>
      <c r="I3396" s="93">
        <v>1.0</v>
      </c>
      <c r="J3396" s="97">
        <v>3.7</v>
      </c>
      <c r="K3396" s="94">
        <v>2022.0</v>
      </c>
      <c r="L3396" s="93" t="s">
        <v>630</v>
      </c>
      <c r="M3396" s="93">
        <v>2022.0</v>
      </c>
      <c r="N3396" s="93" t="s">
        <v>161</v>
      </c>
      <c r="O3396" s="65" t="str">
        <f t="shared" si="1"/>
        <v>215605810001</v>
      </c>
      <c r="P3396" s="65">
        <f t="shared" si="2"/>
        <v>9</v>
      </c>
      <c r="Q3396" s="65">
        <f t="shared" si="3"/>
        <v>6</v>
      </c>
      <c r="R3396" s="65" t="str">
        <f t="shared" si="12"/>
        <v>21.560.581/0001-96</v>
      </c>
      <c r="S3396" s="84"/>
      <c r="T3396" s="84" t="str">
        <f t="shared" si="10"/>
        <v/>
      </c>
      <c r="U3396" s="84" t="str">
        <f t="shared" si="11"/>
        <v/>
      </c>
      <c r="V3396" s="65" t="str">
        <f t="shared" si="5"/>
        <v/>
      </c>
      <c r="W3396" s="84"/>
      <c r="X3396" s="84"/>
      <c r="Y3396" s="85"/>
      <c r="Z3396" s="85"/>
      <c r="AA3396" s="65" t="str">
        <f t="shared" si="6"/>
        <v/>
      </c>
      <c r="AB3396" s="65" t="str">
        <f t="shared" si="7"/>
        <v/>
      </c>
      <c r="AC3396" s="86"/>
      <c r="AD3396" s="87" t="str">
        <f t="shared" si="8"/>
        <v/>
      </c>
      <c r="AE3396" s="84"/>
      <c r="AF3396" s="86">
        <f>IF(AC3396&gt;0,AC3396,'⚙️ Config'!$B$10)</f>
        <v>0.0075</v>
      </c>
      <c r="AG3396" s="88">
        <f t="shared" si="9"/>
        <v>10548.73575</v>
      </c>
      <c r="AH3396" s="88">
        <f>AG3396*'⚙️ Config'!$B$11</f>
        <v>52743.67875</v>
      </c>
      <c r="AI3396" s="88">
        <f>AH3396*'⚙️ Config'!$B$12</f>
        <v>15823.10363</v>
      </c>
      <c r="AJ3396" s="64"/>
      <c r="AK3396" s="84"/>
      <c r="AL3396" s="84"/>
      <c r="AM3396" s="84"/>
      <c r="AN3396" s="84"/>
      <c r="AO3396" s="84"/>
      <c r="AP3396" s="84"/>
      <c r="AQ3396" s="84"/>
    </row>
    <row r="3397" ht="15.0" customHeight="1">
      <c r="A3397" s="93">
        <v>3394.0</v>
      </c>
      <c r="B3397" s="94" t="s">
        <v>7225</v>
      </c>
      <c r="C3397" s="93" t="s">
        <v>141</v>
      </c>
      <c r="D3397" s="93" t="s">
        <v>7226</v>
      </c>
      <c r="E3397" s="95">
        <v>36.32</v>
      </c>
      <c r="F3397" s="93" t="s">
        <v>85</v>
      </c>
      <c r="G3397" s="93" t="s">
        <v>606</v>
      </c>
      <c r="H3397" s="96">
        <v>1406142.26</v>
      </c>
      <c r="I3397" s="93">
        <v>1.0</v>
      </c>
      <c r="J3397" s="97">
        <v>3.8</v>
      </c>
      <c r="K3397" s="94">
        <v>2022.0</v>
      </c>
      <c r="L3397" s="93" t="s">
        <v>202</v>
      </c>
      <c r="M3397" s="93">
        <v>2022.0</v>
      </c>
      <c r="N3397" s="93" t="s">
        <v>161</v>
      </c>
      <c r="O3397" s="65" t="str">
        <f t="shared" si="1"/>
        <v>293106700001</v>
      </c>
      <c r="P3397" s="65">
        <f t="shared" si="2"/>
        <v>9</v>
      </c>
      <c r="Q3397" s="65">
        <f t="shared" si="3"/>
        <v>6</v>
      </c>
      <c r="R3397" s="65" t="str">
        <f t="shared" si="12"/>
        <v>29.310.670/0001-96</v>
      </c>
      <c r="S3397" s="84"/>
      <c r="T3397" s="84" t="str">
        <f t="shared" si="10"/>
        <v/>
      </c>
      <c r="U3397" s="84" t="str">
        <f t="shared" si="11"/>
        <v/>
      </c>
      <c r="V3397" s="65" t="str">
        <f t="shared" si="5"/>
        <v/>
      </c>
      <c r="W3397" s="84"/>
      <c r="X3397" s="84"/>
      <c r="Y3397" s="85"/>
      <c r="Z3397" s="85"/>
      <c r="AA3397" s="65" t="str">
        <f t="shared" si="6"/>
        <v/>
      </c>
      <c r="AB3397" s="65" t="str">
        <f t="shared" si="7"/>
        <v/>
      </c>
      <c r="AC3397" s="86"/>
      <c r="AD3397" s="87" t="str">
        <f t="shared" si="8"/>
        <v/>
      </c>
      <c r="AE3397" s="84"/>
      <c r="AF3397" s="86">
        <f>IF(AC3397&gt;0,AC3397,'⚙️ Config'!$B$10)</f>
        <v>0.0075</v>
      </c>
      <c r="AG3397" s="88">
        <f t="shared" si="9"/>
        <v>10546.06695</v>
      </c>
      <c r="AH3397" s="88">
        <f>AG3397*'⚙️ Config'!$B$11</f>
        <v>52730.33475</v>
      </c>
      <c r="AI3397" s="88">
        <f>AH3397*'⚙️ Config'!$B$12</f>
        <v>15819.10043</v>
      </c>
      <c r="AJ3397" s="64"/>
      <c r="AK3397" s="84"/>
      <c r="AL3397" s="84"/>
      <c r="AM3397" s="84"/>
      <c r="AN3397" s="84"/>
      <c r="AO3397" s="84"/>
      <c r="AP3397" s="84"/>
      <c r="AQ3397" s="84"/>
    </row>
    <row r="3398" ht="15.0" customHeight="1">
      <c r="A3398" s="93">
        <v>3395.0</v>
      </c>
      <c r="B3398" s="94" t="s">
        <v>7227</v>
      </c>
      <c r="C3398" s="93" t="s">
        <v>141</v>
      </c>
      <c r="D3398" s="93" t="s">
        <v>7228</v>
      </c>
      <c r="E3398" s="95">
        <v>41.25</v>
      </c>
      <c r="F3398" s="93" t="s">
        <v>85</v>
      </c>
      <c r="G3398" s="93" t="s">
        <v>606</v>
      </c>
      <c r="H3398" s="96">
        <v>1404483.48</v>
      </c>
      <c r="I3398" s="93">
        <v>1.0</v>
      </c>
      <c r="J3398" s="97">
        <v>2.8</v>
      </c>
      <c r="K3398" s="94">
        <v>2023.0</v>
      </c>
      <c r="L3398" s="93" t="s">
        <v>202</v>
      </c>
      <c r="M3398" s="93">
        <v>2023.0</v>
      </c>
      <c r="N3398" s="93" t="s">
        <v>145</v>
      </c>
      <c r="O3398" s="65" t="str">
        <f t="shared" si="1"/>
        <v>499749180001</v>
      </c>
      <c r="P3398" s="65">
        <f t="shared" si="2"/>
        <v>2</v>
      </c>
      <c r="Q3398" s="65">
        <f t="shared" si="3"/>
        <v>0</v>
      </c>
      <c r="R3398" s="65" t="str">
        <f t="shared" si="12"/>
        <v>49.974.918/0001-20</v>
      </c>
      <c r="S3398" s="84"/>
      <c r="T3398" s="84" t="str">
        <f t="shared" si="10"/>
        <v/>
      </c>
      <c r="U3398" s="84" t="str">
        <f t="shared" si="11"/>
        <v/>
      </c>
      <c r="V3398" s="65" t="str">
        <f t="shared" si="5"/>
        <v/>
      </c>
      <c r="W3398" s="84"/>
      <c r="X3398" s="84"/>
      <c r="Y3398" s="85"/>
      <c r="Z3398" s="85"/>
      <c r="AA3398" s="65" t="str">
        <f t="shared" si="6"/>
        <v/>
      </c>
      <c r="AB3398" s="65" t="str">
        <f t="shared" si="7"/>
        <v/>
      </c>
      <c r="AC3398" s="86"/>
      <c r="AD3398" s="87" t="str">
        <f t="shared" si="8"/>
        <v/>
      </c>
      <c r="AE3398" s="84"/>
      <c r="AF3398" s="86">
        <f>IF(AC3398&gt;0,AC3398,'⚙️ Config'!$B$10)</f>
        <v>0.0075</v>
      </c>
      <c r="AG3398" s="88">
        <f t="shared" si="9"/>
        <v>10533.6261</v>
      </c>
      <c r="AH3398" s="88">
        <f>AG3398*'⚙️ Config'!$B$11</f>
        <v>52668.1305</v>
      </c>
      <c r="AI3398" s="88">
        <f>AH3398*'⚙️ Config'!$B$12</f>
        <v>15800.43915</v>
      </c>
      <c r="AJ3398" s="64"/>
      <c r="AK3398" s="84"/>
      <c r="AL3398" s="84"/>
      <c r="AM3398" s="84"/>
      <c r="AN3398" s="84"/>
      <c r="AO3398" s="84"/>
      <c r="AP3398" s="84"/>
      <c r="AQ3398" s="84"/>
    </row>
    <row r="3399" ht="15.0" customHeight="1">
      <c r="A3399" s="93">
        <v>3396.0</v>
      </c>
      <c r="B3399" s="94" t="s">
        <v>7229</v>
      </c>
      <c r="C3399" s="93" t="s">
        <v>141</v>
      </c>
      <c r="D3399" s="93" t="s">
        <v>7230</v>
      </c>
      <c r="E3399" s="95">
        <v>46.96</v>
      </c>
      <c r="F3399" s="93" t="s">
        <v>85</v>
      </c>
      <c r="G3399" s="93" t="s">
        <v>606</v>
      </c>
      <c r="H3399" s="96">
        <v>1401717.41</v>
      </c>
      <c r="I3399" s="93">
        <v>1.0</v>
      </c>
      <c r="J3399" s="97">
        <v>2.1</v>
      </c>
      <c r="K3399" s="94">
        <v>2024.0</v>
      </c>
      <c r="L3399" s="93" t="s">
        <v>448</v>
      </c>
      <c r="M3399" s="93">
        <v>2024.0</v>
      </c>
      <c r="N3399" s="93" t="s">
        <v>145</v>
      </c>
      <c r="O3399" s="65" t="str">
        <f t="shared" si="1"/>
        <v>026017610001</v>
      </c>
      <c r="P3399" s="65">
        <f t="shared" si="2"/>
        <v>2</v>
      </c>
      <c r="Q3399" s="65">
        <f t="shared" si="3"/>
        <v>4</v>
      </c>
      <c r="R3399" s="65" t="str">
        <f t="shared" si="12"/>
        <v>02.601.761/0001-24</v>
      </c>
      <c r="S3399" s="84"/>
      <c r="T3399" s="84" t="str">
        <f t="shared" si="10"/>
        <v/>
      </c>
      <c r="U3399" s="84" t="str">
        <f t="shared" si="11"/>
        <v/>
      </c>
      <c r="V3399" s="65" t="str">
        <f t="shared" si="5"/>
        <v/>
      </c>
      <c r="W3399" s="84"/>
      <c r="X3399" s="84"/>
      <c r="Y3399" s="85"/>
      <c r="Z3399" s="85"/>
      <c r="AA3399" s="65" t="str">
        <f t="shared" si="6"/>
        <v/>
      </c>
      <c r="AB3399" s="65" t="str">
        <f t="shared" si="7"/>
        <v/>
      </c>
      <c r="AC3399" s="86"/>
      <c r="AD3399" s="87" t="str">
        <f t="shared" si="8"/>
        <v/>
      </c>
      <c r="AE3399" s="84"/>
      <c r="AF3399" s="86">
        <f>IF(AC3399&gt;0,AC3399,'⚙️ Config'!$B$10)</f>
        <v>0.0075</v>
      </c>
      <c r="AG3399" s="88">
        <f t="shared" si="9"/>
        <v>10512.88058</v>
      </c>
      <c r="AH3399" s="88">
        <f>AG3399*'⚙️ Config'!$B$11</f>
        <v>52564.40288</v>
      </c>
      <c r="AI3399" s="88">
        <f>AH3399*'⚙️ Config'!$B$12</f>
        <v>15769.32086</v>
      </c>
      <c r="AJ3399" s="64"/>
      <c r="AK3399" s="84"/>
      <c r="AL3399" s="84"/>
      <c r="AM3399" s="84"/>
      <c r="AN3399" s="84"/>
      <c r="AO3399" s="84"/>
      <c r="AP3399" s="84"/>
      <c r="AQ3399" s="84"/>
    </row>
    <row r="3400" ht="15.0" customHeight="1">
      <c r="A3400" s="93">
        <v>3397.0</v>
      </c>
      <c r="B3400" s="94" t="s">
        <v>7231</v>
      </c>
      <c r="C3400" s="93" t="s">
        <v>141</v>
      </c>
      <c r="D3400" s="93" t="s">
        <v>7232</v>
      </c>
      <c r="E3400" s="95">
        <v>40.04</v>
      </c>
      <c r="F3400" s="93" t="s">
        <v>85</v>
      </c>
      <c r="G3400" s="93" t="s">
        <v>606</v>
      </c>
      <c r="H3400" s="96">
        <v>1401118.53</v>
      </c>
      <c r="I3400" s="93">
        <v>1.0</v>
      </c>
      <c r="J3400" s="97">
        <v>3.0</v>
      </c>
      <c r="K3400" s="94">
        <v>2023.0</v>
      </c>
      <c r="L3400" s="93" t="s">
        <v>630</v>
      </c>
      <c r="M3400" s="93">
        <v>2023.0</v>
      </c>
      <c r="N3400" s="93" t="s">
        <v>161</v>
      </c>
      <c r="O3400" s="65" t="str">
        <f t="shared" si="1"/>
        <v>333129440001</v>
      </c>
      <c r="P3400" s="65">
        <f t="shared" si="2"/>
        <v>5</v>
      </c>
      <c r="Q3400" s="65">
        <f t="shared" si="3"/>
        <v>3</v>
      </c>
      <c r="R3400" s="65" t="str">
        <f t="shared" si="12"/>
        <v>33.312.944/0001-53</v>
      </c>
      <c r="S3400" s="84"/>
      <c r="T3400" s="84" t="str">
        <f t="shared" si="10"/>
        <v/>
      </c>
      <c r="U3400" s="84" t="str">
        <f t="shared" si="11"/>
        <v/>
      </c>
      <c r="V3400" s="65" t="str">
        <f t="shared" si="5"/>
        <v/>
      </c>
      <c r="W3400" s="84"/>
      <c r="X3400" s="84"/>
      <c r="Y3400" s="85"/>
      <c r="Z3400" s="85"/>
      <c r="AA3400" s="65" t="str">
        <f t="shared" si="6"/>
        <v/>
      </c>
      <c r="AB3400" s="65" t="str">
        <f t="shared" si="7"/>
        <v/>
      </c>
      <c r="AC3400" s="86"/>
      <c r="AD3400" s="87" t="str">
        <f t="shared" si="8"/>
        <v/>
      </c>
      <c r="AE3400" s="84"/>
      <c r="AF3400" s="86">
        <f>IF(AC3400&gt;0,AC3400,'⚙️ Config'!$B$10)</f>
        <v>0.0075</v>
      </c>
      <c r="AG3400" s="88">
        <f t="shared" si="9"/>
        <v>10508.38898</v>
      </c>
      <c r="AH3400" s="88">
        <f>AG3400*'⚙️ Config'!$B$11</f>
        <v>52541.94488</v>
      </c>
      <c r="AI3400" s="88">
        <f>AH3400*'⚙️ Config'!$B$12</f>
        <v>15762.58346</v>
      </c>
      <c r="AJ3400" s="64"/>
      <c r="AK3400" s="84"/>
      <c r="AL3400" s="84"/>
      <c r="AM3400" s="84"/>
      <c r="AN3400" s="84"/>
      <c r="AO3400" s="84"/>
      <c r="AP3400" s="84"/>
      <c r="AQ3400" s="84"/>
    </row>
    <row r="3401" ht="15.0" customHeight="1">
      <c r="A3401" s="93">
        <v>3398.0</v>
      </c>
      <c r="B3401" s="94" t="s">
        <v>7233</v>
      </c>
      <c r="C3401" s="93" t="s">
        <v>141</v>
      </c>
      <c r="D3401" s="93" t="s">
        <v>7234</v>
      </c>
      <c r="E3401" s="95">
        <v>41.25</v>
      </c>
      <c r="F3401" s="93" t="s">
        <v>85</v>
      </c>
      <c r="G3401" s="93" t="s">
        <v>606</v>
      </c>
      <c r="H3401" s="96">
        <v>1400345.02</v>
      </c>
      <c r="I3401" s="93">
        <v>1.0</v>
      </c>
      <c r="J3401" s="97">
        <v>2.8</v>
      </c>
      <c r="K3401" s="94">
        <v>2023.0</v>
      </c>
      <c r="L3401" s="93" t="s">
        <v>448</v>
      </c>
      <c r="M3401" s="93">
        <v>2023.0</v>
      </c>
      <c r="N3401" s="93" t="s">
        <v>161</v>
      </c>
      <c r="O3401" s="65" t="str">
        <f t="shared" si="1"/>
        <v>101735550001</v>
      </c>
      <c r="P3401" s="65">
        <f t="shared" si="2"/>
        <v>9</v>
      </c>
      <c r="Q3401" s="65">
        <f t="shared" si="3"/>
        <v>9</v>
      </c>
      <c r="R3401" s="65" t="str">
        <f t="shared" si="12"/>
        <v>10.173.555/0001-99</v>
      </c>
      <c r="S3401" s="84"/>
      <c r="T3401" s="84" t="str">
        <f t="shared" si="10"/>
        <v/>
      </c>
      <c r="U3401" s="84" t="str">
        <f t="shared" si="11"/>
        <v/>
      </c>
      <c r="V3401" s="65" t="str">
        <f t="shared" si="5"/>
        <v/>
      </c>
      <c r="W3401" s="84"/>
      <c r="X3401" s="84"/>
      <c r="Y3401" s="85"/>
      <c r="Z3401" s="85"/>
      <c r="AA3401" s="65" t="str">
        <f t="shared" si="6"/>
        <v/>
      </c>
      <c r="AB3401" s="65" t="str">
        <f t="shared" si="7"/>
        <v/>
      </c>
      <c r="AC3401" s="86"/>
      <c r="AD3401" s="87" t="str">
        <f t="shared" si="8"/>
        <v/>
      </c>
      <c r="AE3401" s="84"/>
      <c r="AF3401" s="86">
        <f>IF(AC3401&gt;0,AC3401,'⚙️ Config'!$B$10)</f>
        <v>0.0075</v>
      </c>
      <c r="AG3401" s="88">
        <f t="shared" si="9"/>
        <v>10502.58765</v>
      </c>
      <c r="AH3401" s="88">
        <f>AG3401*'⚙️ Config'!$B$11</f>
        <v>52512.93825</v>
      </c>
      <c r="AI3401" s="88">
        <f>AH3401*'⚙️ Config'!$B$12</f>
        <v>15753.88148</v>
      </c>
      <c r="AJ3401" s="64"/>
      <c r="AK3401" s="84"/>
      <c r="AL3401" s="84"/>
      <c r="AM3401" s="84"/>
      <c r="AN3401" s="84"/>
      <c r="AO3401" s="84"/>
      <c r="AP3401" s="84"/>
      <c r="AQ3401" s="84"/>
    </row>
    <row r="3402" ht="15.0" customHeight="1">
      <c r="A3402" s="93">
        <v>3399.0</v>
      </c>
      <c r="B3402" s="94" t="s">
        <v>7235</v>
      </c>
      <c r="C3402" s="93" t="s">
        <v>141</v>
      </c>
      <c r="D3402" s="93" t="s">
        <v>7236</v>
      </c>
      <c r="E3402" s="95">
        <v>40.63</v>
      </c>
      <c r="F3402" s="93" t="s">
        <v>85</v>
      </c>
      <c r="G3402" s="93" t="s">
        <v>606</v>
      </c>
      <c r="H3402" s="96">
        <v>1398933.57</v>
      </c>
      <c r="I3402" s="93">
        <v>1.0</v>
      </c>
      <c r="J3402" s="97">
        <v>2.9</v>
      </c>
      <c r="K3402" s="94">
        <v>2023.0</v>
      </c>
      <c r="L3402" s="93" t="s">
        <v>630</v>
      </c>
      <c r="M3402" s="93">
        <v>2023.0</v>
      </c>
      <c r="N3402" s="93" t="s">
        <v>161</v>
      </c>
      <c r="O3402" s="65" t="str">
        <f t="shared" si="1"/>
        <v>289821380001</v>
      </c>
      <c r="P3402" s="65">
        <f t="shared" si="2"/>
        <v>5</v>
      </c>
      <c r="Q3402" s="65">
        <f t="shared" si="3"/>
        <v>2</v>
      </c>
      <c r="R3402" s="65" t="str">
        <f t="shared" si="12"/>
        <v>28.982.138/0001-52</v>
      </c>
      <c r="S3402" s="84"/>
      <c r="T3402" s="84" t="str">
        <f t="shared" si="10"/>
        <v/>
      </c>
      <c r="U3402" s="84" t="str">
        <f t="shared" si="11"/>
        <v/>
      </c>
      <c r="V3402" s="65" t="str">
        <f t="shared" si="5"/>
        <v/>
      </c>
      <c r="W3402" s="84"/>
      <c r="X3402" s="84"/>
      <c r="Y3402" s="85"/>
      <c r="Z3402" s="85"/>
      <c r="AA3402" s="65" t="str">
        <f t="shared" si="6"/>
        <v/>
      </c>
      <c r="AB3402" s="65" t="str">
        <f t="shared" si="7"/>
        <v/>
      </c>
      <c r="AC3402" s="86"/>
      <c r="AD3402" s="87" t="str">
        <f t="shared" si="8"/>
        <v/>
      </c>
      <c r="AE3402" s="84"/>
      <c r="AF3402" s="86">
        <f>IF(AC3402&gt;0,AC3402,'⚙️ Config'!$B$10)</f>
        <v>0.0075</v>
      </c>
      <c r="AG3402" s="88">
        <f t="shared" si="9"/>
        <v>10492.00178</v>
      </c>
      <c r="AH3402" s="88">
        <f>AG3402*'⚙️ Config'!$B$11</f>
        <v>52460.00888</v>
      </c>
      <c r="AI3402" s="88">
        <f>AH3402*'⚙️ Config'!$B$12</f>
        <v>15738.00266</v>
      </c>
      <c r="AJ3402" s="64"/>
      <c r="AK3402" s="84"/>
      <c r="AL3402" s="84"/>
      <c r="AM3402" s="84"/>
      <c r="AN3402" s="84"/>
      <c r="AO3402" s="84"/>
      <c r="AP3402" s="84"/>
      <c r="AQ3402" s="84"/>
    </row>
    <row r="3403" ht="15.0" customHeight="1">
      <c r="A3403" s="93">
        <v>3400.0</v>
      </c>
      <c r="B3403" s="94" t="s">
        <v>7237</v>
      </c>
      <c r="C3403" s="93" t="s">
        <v>141</v>
      </c>
      <c r="D3403" s="93" t="s">
        <v>7238</v>
      </c>
      <c r="E3403" s="95">
        <v>41.25</v>
      </c>
      <c r="F3403" s="93" t="s">
        <v>85</v>
      </c>
      <c r="G3403" s="93" t="s">
        <v>606</v>
      </c>
      <c r="H3403" s="96">
        <v>1396479.79</v>
      </c>
      <c r="I3403" s="93">
        <v>1.0</v>
      </c>
      <c r="J3403" s="97">
        <v>2.8</v>
      </c>
      <c r="K3403" s="94">
        <v>2023.0</v>
      </c>
      <c r="L3403" s="93" t="s">
        <v>630</v>
      </c>
      <c r="M3403" s="93">
        <v>2023.0</v>
      </c>
      <c r="N3403" s="93" t="s">
        <v>161</v>
      </c>
      <c r="O3403" s="65" t="str">
        <f t="shared" si="1"/>
        <v>332145360001</v>
      </c>
      <c r="P3403" s="65">
        <f t="shared" si="2"/>
        <v>6</v>
      </c>
      <c r="Q3403" s="65">
        <f t="shared" si="3"/>
        <v>9</v>
      </c>
      <c r="R3403" s="65" t="str">
        <f t="shared" si="12"/>
        <v>33.214.536/0001-69</v>
      </c>
      <c r="S3403" s="84"/>
      <c r="T3403" s="84" t="str">
        <f t="shared" si="10"/>
        <v/>
      </c>
      <c r="U3403" s="84" t="str">
        <f t="shared" si="11"/>
        <v/>
      </c>
      <c r="V3403" s="65" t="str">
        <f t="shared" si="5"/>
        <v/>
      </c>
      <c r="W3403" s="84"/>
      <c r="X3403" s="84"/>
      <c r="Y3403" s="85"/>
      <c r="Z3403" s="85"/>
      <c r="AA3403" s="65" t="str">
        <f t="shared" si="6"/>
        <v/>
      </c>
      <c r="AB3403" s="65" t="str">
        <f t="shared" si="7"/>
        <v/>
      </c>
      <c r="AC3403" s="86"/>
      <c r="AD3403" s="87" t="str">
        <f t="shared" si="8"/>
        <v/>
      </c>
      <c r="AE3403" s="84"/>
      <c r="AF3403" s="86">
        <f>IF(AC3403&gt;0,AC3403,'⚙️ Config'!$B$10)</f>
        <v>0.0075</v>
      </c>
      <c r="AG3403" s="88">
        <f t="shared" si="9"/>
        <v>10473.59843</v>
      </c>
      <c r="AH3403" s="88">
        <f>AG3403*'⚙️ Config'!$B$11</f>
        <v>52367.99213</v>
      </c>
      <c r="AI3403" s="88">
        <f>AH3403*'⚙️ Config'!$B$12</f>
        <v>15710.39764</v>
      </c>
      <c r="AJ3403" s="64"/>
      <c r="AK3403" s="84"/>
      <c r="AL3403" s="84"/>
      <c r="AM3403" s="84"/>
      <c r="AN3403" s="84"/>
      <c r="AO3403" s="84"/>
      <c r="AP3403" s="84"/>
      <c r="AQ3403" s="84"/>
    </row>
    <row r="3404" ht="15.0" customHeight="1">
      <c r="A3404" s="93">
        <v>3401.0</v>
      </c>
      <c r="B3404" s="94" t="s">
        <v>7239</v>
      </c>
      <c r="C3404" s="93" t="s">
        <v>141</v>
      </c>
      <c r="D3404" s="93" t="s">
        <v>7240</v>
      </c>
      <c r="E3404" s="95">
        <v>36.7</v>
      </c>
      <c r="F3404" s="93" t="s">
        <v>85</v>
      </c>
      <c r="G3404" s="93" t="s">
        <v>606</v>
      </c>
      <c r="H3404" s="96">
        <v>1396469.92</v>
      </c>
      <c r="I3404" s="93">
        <v>1.0</v>
      </c>
      <c r="J3404" s="97">
        <v>3.7</v>
      </c>
      <c r="K3404" s="94">
        <v>2022.0</v>
      </c>
      <c r="L3404" s="93" t="s">
        <v>630</v>
      </c>
      <c r="M3404" s="93">
        <v>2022.0</v>
      </c>
      <c r="N3404" s="93" t="s">
        <v>145</v>
      </c>
      <c r="O3404" s="65" t="str">
        <f t="shared" si="1"/>
        <v>350923690001</v>
      </c>
      <c r="P3404" s="65">
        <f t="shared" si="2"/>
        <v>5</v>
      </c>
      <c r="Q3404" s="65">
        <f t="shared" si="3"/>
        <v>6</v>
      </c>
      <c r="R3404" s="65" t="str">
        <f t="shared" si="12"/>
        <v>35.092.369/0001-56</v>
      </c>
      <c r="S3404" s="84"/>
      <c r="T3404" s="84" t="str">
        <f t="shared" si="10"/>
        <v/>
      </c>
      <c r="U3404" s="84" t="str">
        <f t="shared" si="11"/>
        <v/>
      </c>
      <c r="V3404" s="65" t="str">
        <f t="shared" si="5"/>
        <v/>
      </c>
      <c r="W3404" s="84"/>
      <c r="X3404" s="84"/>
      <c r="Y3404" s="85"/>
      <c r="Z3404" s="85"/>
      <c r="AA3404" s="65" t="str">
        <f t="shared" si="6"/>
        <v/>
      </c>
      <c r="AB3404" s="65" t="str">
        <f t="shared" si="7"/>
        <v/>
      </c>
      <c r="AC3404" s="86"/>
      <c r="AD3404" s="87" t="str">
        <f t="shared" si="8"/>
        <v/>
      </c>
      <c r="AE3404" s="84"/>
      <c r="AF3404" s="86">
        <f>IF(AC3404&gt;0,AC3404,'⚙️ Config'!$B$10)</f>
        <v>0.0075</v>
      </c>
      <c r="AG3404" s="88">
        <f t="shared" si="9"/>
        <v>10473.5244</v>
      </c>
      <c r="AH3404" s="88">
        <f>AG3404*'⚙️ Config'!$B$11</f>
        <v>52367.622</v>
      </c>
      <c r="AI3404" s="88">
        <f>AH3404*'⚙️ Config'!$B$12</f>
        <v>15710.2866</v>
      </c>
      <c r="AJ3404" s="64"/>
      <c r="AK3404" s="84"/>
      <c r="AL3404" s="84"/>
      <c r="AM3404" s="84"/>
      <c r="AN3404" s="84"/>
      <c r="AO3404" s="84"/>
      <c r="AP3404" s="84"/>
      <c r="AQ3404" s="84"/>
    </row>
    <row r="3405" ht="15.0" customHeight="1">
      <c r="A3405" s="93">
        <v>3402.0</v>
      </c>
      <c r="B3405" s="94" t="s">
        <v>7241</v>
      </c>
      <c r="C3405" s="93" t="s">
        <v>141</v>
      </c>
      <c r="D3405" s="93" t="s">
        <v>7242</v>
      </c>
      <c r="E3405" s="95">
        <v>41.25</v>
      </c>
      <c r="F3405" s="93" t="s">
        <v>85</v>
      </c>
      <c r="G3405" s="93" t="s">
        <v>606</v>
      </c>
      <c r="H3405" s="96">
        <v>1394367.73</v>
      </c>
      <c r="I3405" s="93">
        <v>1.0</v>
      </c>
      <c r="J3405" s="97">
        <v>2.8</v>
      </c>
      <c r="K3405" s="94">
        <v>2023.0</v>
      </c>
      <c r="L3405" s="93" t="s">
        <v>202</v>
      </c>
      <c r="M3405" s="93">
        <v>2023.0</v>
      </c>
      <c r="N3405" s="93" t="s">
        <v>161</v>
      </c>
      <c r="O3405" s="65" t="str">
        <f t="shared" si="1"/>
        <v>111859520001</v>
      </c>
      <c r="P3405" s="65">
        <f t="shared" si="2"/>
        <v>4</v>
      </c>
      <c r="Q3405" s="65">
        <f t="shared" si="3"/>
        <v>3</v>
      </c>
      <c r="R3405" s="65" t="str">
        <f t="shared" si="12"/>
        <v>11.185.952/0001-43</v>
      </c>
      <c r="S3405" s="84"/>
      <c r="T3405" s="84" t="str">
        <f t="shared" si="10"/>
        <v/>
      </c>
      <c r="U3405" s="84" t="str">
        <f t="shared" si="11"/>
        <v/>
      </c>
      <c r="V3405" s="65" t="str">
        <f t="shared" si="5"/>
        <v/>
      </c>
      <c r="W3405" s="84"/>
      <c r="X3405" s="84"/>
      <c r="Y3405" s="85"/>
      <c r="Z3405" s="85"/>
      <c r="AA3405" s="65" t="str">
        <f t="shared" si="6"/>
        <v/>
      </c>
      <c r="AB3405" s="65" t="str">
        <f t="shared" si="7"/>
        <v/>
      </c>
      <c r="AC3405" s="86"/>
      <c r="AD3405" s="87" t="str">
        <f t="shared" si="8"/>
        <v/>
      </c>
      <c r="AE3405" s="84"/>
      <c r="AF3405" s="86">
        <f>IF(AC3405&gt;0,AC3405,'⚙️ Config'!$B$10)</f>
        <v>0.0075</v>
      </c>
      <c r="AG3405" s="88">
        <f t="shared" si="9"/>
        <v>10457.75798</v>
      </c>
      <c r="AH3405" s="88">
        <f>AG3405*'⚙️ Config'!$B$11</f>
        <v>52288.78988</v>
      </c>
      <c r="AI3405" s="88">
        <f>AH3405*'⚙️ Config'!$B$12</f>
        <v>15686.63696</v>
      </c>
      <c r="AJ3405" s="64"/>
      <c r="AK3405" s="84"/>
      <c r="AL3405" s="84"/>
      <c r="AM3405" s="84"/>
      <c r="AN3405" s="84"/>
      <c r="AO3405" s="84"/>
      <c r="AP3405" s="84"/>
      <c r="AQ3405" s="84"/>
    </row>
    <row r="3406" ht="15.0" customHeight="1">
      <c r="A3406" s="93">
        <v>3403.0</v>
      </c>
      <c r="B3406" s="94" t="s">
        <v>7243</v>
      </c>
      <c r="C3406" s="93" t="s">
        <v>141</v>
      </c>
      <c r="D3406" s="93" t="s">
        <v>7244</v>
      </c>
      <c r="E3406" s="95">
        <v>38.96</v>
      </c>
      <c r="F3406" s="93" t="s">
        <v>85</v>
      </c>
      <c r="G3406" s="93" t="s">
        <v>606</v>
      </c>
      <c r="H3406" s="96">
        <v>1394269.57</v>
      </c>
      <c r="I3406" s="93">
        <v>1.0</v>
      </c>
      <c r="J3406" s="97">
        <v>3.2</v>
      </c>
      <c r="K3406" s="94">
        <v>2023.0</v>
      </c>
      <c r="L3406" s="93" t="s">
        <v>448</v>
      </c>
      <c r="M3406" s="93">
        <v>2023.0</v>
      </c>
      <c r="N3406" s="93" t="s">
        <v>161</v>
      </c>
      <c r="O3406" s="65" t="str">
        <f t="shared" si="1"/>
        <v>265803430001</v>
      </c>
      <c r="P3406" s="65">
        <f t="shared" si="2"/>
        <v>6</v>
      </c>
      <c r="Q3406" s="65">
        <f t="shared" si="3"/>
        <v>6</v>
      </c>
      <c r="R3406" s="65" t="str">
        <f t="shared" si="12"/>
        <v>26.580.343/0001-66</v>
      </c>
      <c r="S3406" s="84"/>
      <c r="T3406" s="84" t="str">
        <f t="shared" si="10"/>
        <v/>
      </c>
      <c r="U3406" s="84" t="str">
        <f t="shared" si="11"/>
        <v/>
      </c>
      <c r="V3406" s="65" t="str">
        <f t="shared" si="5"/>
        <v/>
      </c>
      <c r="W3406" s="84"/>
      <c r="X3406" s="84"/>
      <c r="Y3406" s="85"/>
      <c r="Z3406" s="85"/>
      <c r="AA3406" s="65" t="str">
        <f t="shared" si="6"/>
        <v/>
      </c>
      <c r="AB3406" s="65" t="str">
        <f t="shared" si="7"/>
        <v/>
      </c>
      <c r="AC3406" s="86"/>
      <c r="AD3406" s="87" t="str">
        <f t="shared" si="8"/>
        <v/>
      </c>
      <c r="AE3406" s="84"/>
      <c r="AF3406" s="86">
        <f>IF(AC3406&gt;0,AC3406,'⚙️ Config'!$B$10)</f>
        <v>0.0075</v>
      </c>
      <c r="AG3406" s="88">
        <f t="shared" si="9"/>
        <v>10457.02178</v>
      </c>
      <c r="AH3406" s="88">
        <f>AG3406*'⚙️ Config'!$B$11</f>
        <v>52285.10888</v>
      </c>
      <c r="AI3406" s="88">
        <f>AH3406*'⚙️ Config'!$B$12</f>
        <v>15685.53266</v>
      </c>
      <c r="AJ3406" s="64"/>
      <c r="AK3406" s="84"/>
      <c r="AL3406" s="84"/>
      <c r="AM3406" s="84"/>
      <c r="AN3406" s="84"/>
      <c r="AO3406" s="84"/>
      <c r="AP3406" s="84"/>
      <c r="AQ3406" s="84"/>
    </row>
    <row r="3407" ht="15.0" customHeight="1">
      <c r="A3407" s="93">
        <v>3404.0</v>
      </c>
      <c r="B3407" s="94" t="s">
        <v>7245</v>
      </c>
      <c r="C3407" s="93" t="s">
        <v>141</v>
      </c>
      <c r="D3407" s="93" t="s">
        <v>7246</v>
      </c>
      <c r="E3407" s="95">
        <v>45.04</v>
      </c>
      <c r="F3407" s="93" t="s">
        <v>85</v>
      </c>
      <c r="G3407" s="93" t="s">
        <v>606</v>
      </c>
      <c r="H3407" s="96">
        <v>1394159.88</v>
      </c>
      <c r="I3407" s="93">
        <v>1.0</v>
      </c>
      <c r="J3407" s="97">
        <v>2.3</v>
      </c>
      <c r="K3407" s="94">
        <v>2023.0</v>
      </c>
      <c r="L3407" s="93" t="s">
        <v>197</v>
      </c>
      <c r="M3407" s="93">
        <v>2023.0</v>
      </c>
      <c r="N3407" s="93" t="s">
        <v>145</v>
      </c>
      <c r="O3407" s="65" t="str">
        <f t="shared" si="1"/>
        <v>152366110001</v>
      </c>
      <c r="P3407" s="65">
        <f t="shared" si="2"/>
        <v>0</v>
      </c>
      <c r="Q3407" s="65">
        <f t="shared" si="3"/>
        <v>0</v>
      </c>
      <c r="R3407" s="65" t="str">
        <f t="shared" si="12"/>
        <v>15.236.611/0001-00</v>
      </c>
      <c r="S3407" s="84"/>
      <c r="T3407" s="84" t="str">
        <f t="shared" si="10"/>
        <v/>
      </c>
      <c r="U3407" s="84" t="str">
        <f t="shared" si="11"/>
        <v/>
      </c>
      <c r="V3407" s="65" t="str">
        <f t="shared" si="5"/>
        <v/>
      </c>
      <c r="W3407" s="84"/>
      <c r="X3407" s="84"/>
      <c r="Y3407" s="85"/>
      <c r="Z3407" s="85"/>
      <c r="AA3407" s="65" t="str">
        <f t="shared" si="6"/>
        <v/>
      </c>
      <c r="AB3407" s="65" t="str">
        <f t="shared" si="7"/>
        <v/>
      </c>
      <c r="AC3407" s="86"/>
      <c r="AD3407" s="87" t="str">
        <f t="shared" si="8"/>
        <v/>
      </c>
      <c r="AE3407" s="84"/>
      <c r="AF3407" s="86">
        <f>IF(AC3407&gt;0,AC3407,'⚙️ Config'!$B$10)</f>
        <v>0.0075</v>
      </c>
      <c r="AG3407" s="88">
        <f t="shared" si="9"/>
        <v>10456.1991</v>
      </c>
      <c r="AH3407" s="88">
        <f>AG3407*'⚙️ Config'!$B$11</f>
        <v>52280.9955</v>
      </c>
      <c r="AI3407" s="88">
        <f>AH3407*'⚙️ Config'!$B$12</f>
        <v>15684.29865</v>
      </c>
      <c r="AJ3407" s="64"/>
      <c r="AK3407" s="84"/>
      <c r="AL3407" s="84"/>
      <c r="AM3407" s="84"/>
      <c r="AN3407" s="84"/>
      <c r="AO3407" s="84"/>
      <c r="AP3407" s="84"/>
      <c r="AQ3407" s="84"/>
    </row>
    <row r="3408" ht="15.0" customHeight="1">
      <c r="A3408" s="93">
        <v>3405.0</v>
      </c>
      <c r="B3408" s="94" t="s">
        <v>7247</v>
      </c>
      <c r="C3408" s="93" t="s">
        <v>141</v>
      </c>
      <c r="D3408" s="93" t="s">
        <v>7248</v>
      </c>
      <c r="E3408" s="95">
        <v>44.18</v>
      </c>
      <c r="F3408" s="93" t="s">
        <v>85</v>
      </c>
      <c r="G3408" s="93" t="s">
        <v>606</v>
      </c>
      <c r="H3408" s="96">
        <v>1393530.78</v>
      </c>
      <c r="I3408" s="93">
        <v>1.0</v>
      </c>
      <c r="J3408" s="97">
        <v>2.4</v>
      </c>
      <c r="K3408" s="94">
        <v>2023.0</v>
      </c>
      <c r="L3408" s="93" t="s">
        <v>177</v>
      </c>
      <c r="M3408" s="93">
        <v>2023.0</v>
      </c>
      <c r="N3408" s="93" t="s">
        <v>145</v>
      </c>
      <c r="O3408" s="65" t="str">
        <f t="shared" si="1"/>
        <v>095523420001</v>
      </c>
      <c r="P3408" s="65">
        <f t="shared" si="2"/>
        <v>9</v>
      </c>
      <c r="Q3408" s="65">
        <f t="shared" si="3"/>
        <v>9</v>
      </c>
      <c r="R3408" s="65" t="str">
        <f t="shared" si="12"/>
        <v>09.552.342/0001-99</v>
      </c>
      <c r="S3408" s="84"/>
      <c r="T3408" s="84" t="str">
        <f t="shared" si="10"/>
        <v/>
      </c>
      <c r="U3408" s="84" t="str">
        <f t="shared" si="11"/>
        <v/>
      </c>
      <c r="V3408" s="65" t="str">
        <f t="shared" si="5"/>
        <v/>
      </c>
      <c r="W3408" s="84"/>
      <c r="X3408" s="84"/>
      <c r="Y3408" s="85"/>
      <c r="Z3408" s="85"/>
      <c r="AA3408" s="65" t="str">
        <f t="shared" si="6"/>
        <v/>
      </c>
      <c r="AB3408" s="65" t="str">
        <f t="shared" si="7"/>
        <v/>
      </c>
      <c r="AC3408" s="86"/>
      <c r="AD3408" s="87" t="str">
        <f t="shared" si="8"/>
        <v/>
      </c>
      <c r="AE3408" s="84"/>
      <c r="AF3408" s="86">
        <f>IF(AC3408&gt;0,AC3408,'⚙️ Config'!$B$10)</f>
        <v>0.0075</v>
      </c>
      <c r="AG3408" s="88">
        <f t="shared" si="9"/>
        <v>10451.48085</v>
      </c>
      <c r="AH3408" s="88">
        <f>AG3408*'⚙️ Config'!$B$11</f>
        <v>52257.40425</v>
      </c>
      <c r="AI3408" s="88">
        <f>AH3408*'⚙️ Config'!$B$12</f>
        <v>15677.22128</v>
      </c>
      <c r="AJ3408" s="64"/>
      <c r="AK3408" s="84"/>
      <c r="AL3408" s="84"/>
      <c r="AM3408" s="84"/>
      <c r="AN3408" s="84"/>
      <c r="AO3408" s="84"/>
      <c r="AP3408" s="84"/>
      <c r="AQ3408" s="84"/>
    </row>
    <row r="3409" ht="15.0" customHeight="1">
      <c r="A3409" s="93">
        <v>3406.0</v>
      </c>
      <c r="B3409" s="94" t="s">
        <v>7249</v>
      </c>
      <c r="C3409" s="93" t="s">
        <v>141</v>
      </c>
      <c r="D3409" s="93" t="s">
        <v>7250</v>
      </c>
      <c r="E3409" s="95">
        <v>41.25</v>
      </c>
      <c r="F3409" s="93" t="s">
        <v>85</v>
      </c>
      <c r="G3409" s="93" t="s">
        <v>606</v>
      </c>
      <c r="H3409" s="96">
        <v>1393325.97</v>
      </c>
      <c r="I3409" s="93">
        <v>1.0</v>
      </c>
      <c r="J3409" s="97">
        <v>2.8</v>
      </c>
      <c r="K3409" s="94">
        <v>2023.0</v>
      </c>
      <c r="L3409" s="93" t="s">
        <v>197</v>
      </c>
      <c r="M3409" s="93">
        <v>2023.0</v>
      </c>
      <c r="N3409" s="93" t="s">
        <v>145</v>
      </c>
      <c r="O3409" s="65" t="str">
        <f t="shared" si="1"/>
        <v>350089300001</v>
      </c>
      <c r="P3409" s="65">
        <f t="shared" si="2"/>
        <v>7</v>
      </c>
      <c r="Q3409" s="65">
        <f t="shared" si="3"/>
        <v>6</v>
      </c>
      <c r="R3409" s="65" t="str">
        <f t="shared" si="12"/>
        <v>35.008.930/0001-76</v>
      </c>
      <c r="S3409" s="84"/>
      <c r="T3409" s="84" t="str">
        <f t="shared" si="10"/>
        <v/>
      </c>
      <c r="U3409" s="84" t="str">
        <f t="shared" si="11"/>
        <v/>
      </c>
      <c r="V3409" s="65" t="str">
        <f t="shared" si="5"/>
        <v/>
      </c>
      <c r="W3409" s="84"/>
      <c r="X3409" s="84"/>
      <c r="Y3409" s="85"/>
      <c r="Z3409" s="85"/>
      <c r="AA3409" s="65" t="str">
        <f t="shared" si="6"/>
        <v/>
      </c>
      <c r="AB3409" s="65" t="str">
        <f t="shared" si="7"/>
        <v/>
      </c>
      <c r="AC3409" s="86"/>
      <c r="AD3409" s="87" t="str">
        <f t="shared" si="8"/>
        <v/>
      </c>
      <c r="AE3409" s="84"/>
      <c r="AF3409" s="86">
        <f>IF(AC3409&gt;0,AC3409,'⚙️ Config'!$B$10)</f>
        <v>0.0075</v>
      </c>
      <c r="AG3409" s="88">
        <f t="shared" si="9"/>
        <v>10449.94478</v>
      </c>
      <c r="AH3409" s="88">
        <f>AG3409*'⚙️ Config'!$B$11</f>
        <v>52249.72388</v>
      </c>
      <c r="AI3409" s="88">
        <f>AH3409*'⚙️ Config'!$B$12</f>
        <v>15674.91716</v>
      </c>
      <c r="AJ3409" s="64"/>
      <c r="AK3409" s="84"/>
      <c r="AL3409" s="84"/>
      <c r="AM3409" s="84"/>
      <c r="AN3409" s="84"/>
      <c r="AO3409" s="84"/>
      <c r="AP3409" s="84"/>
      <c r="AQ3409" s="84"/>
    </row>
    <row r="3410" ht="15.0" customHeight="1">
      <c r="A3410" s="93">
        <v>3407.0</v>
      </c>
      <c r="B3410" s="94" t="s">
        <v>7251</v>
      </c>
      <c r="C3410" s="93" t="s">
        <v>141</v>
      </c>
      <c r="D3410" s="93" t="s">
        <v>7252</v>
      </c>
      <c r="E3410" s="95">
        <v>35.95</v>
      </c>
      <c r="F3410" s="93" t="s">
        <v>85</v>
      </c>
      <c r="G3410" s="93" t="s">
        <v>606</v>
      </c>
      <c r="H3410" s="96">
        <v>1392173.84</v>
      </c>
      <c r="I3410" s="93">
        <v>1.0</v>
      </c>
      <c r="J3410" s="97">
        <v>3.9</v>
      </c>
      <c r="K3410" s="94">
        <v>2022.0</v>
      </c>
      <c r="L3410" s="93" t="s">
        <v>448</v>
      </c>
      <c r="M3410" s="93">
        <v>2022.0</v>
      </c>
      <c r="N3410" s="93" t="s">
        <v>161</v>
      </c>
      <c r="O3410" s="65" t="str">
        <f t="shared" si="1"/>
        <v>069632940001</v>
      </c>
      <c r="P3410" s="65">
        <f t="shared" si="2"/>
        <v>3</v>
      </c>
      <c r="Q3410" s="65">
        <f t="shared" si="3"/>
        <v>3</v>
      </c>
      <c r="R3410" s="65" t="str">
        <f t="shared" si="12"/>
        <v>06.963.294/0001-33</v>
      </c>
      <c r="S3410" s="84"/>
      <c r="T3410" s="84" t="str">
        <f t="shared" si="10"/>
        <v/>
      </c>
      <c r="U3410" s="84" t="str">
        <f t="shared" si="11"/>
        <v/>
      </c>
      <c r="V3410" s="65" t="str">
        <f t="shared" si="5"/>
        <v/>
      </c>
      <c r="W3410" s="84"/>
      <c r="X3410" s="84"/>
      <c r="Y3410" s="85"/>
      <c r="Z3410" s="85"/>
      <c r="AA3410" s="65" t="str">
        <f t="shared" si="6"/>
        <v/>
      </c>
      <c r="AB3410" s="65" t="str">
        <f t="shared" si="7"/>
        <v/>
      </c>
      <c r="AC3410" s="86"/>
      <c r="AD3410" s="87" t="str">
        <f t="shared" si="8"/>
        <v/>
      </c>
      <c r="AE3410" s="84"/>
      <c r="AF3410" s="86">
        <f>IF(AC3410&gt;0,AC3410,'⚙️ Config'!$B$10)</f>
        <v>0.0075</v>
      </c>
      <c r="AG3410" s="88">
        <f t="shared" si="9"/>
        <v>10441.3038</v>
      </c>
      <c r="AH3410" s="88">
        <f>AG3410*'⚙️ Config'!$B$11</f>
        <v>52206.519</v>
      </c>
      <c r="AI3410" s="88">
        <f>AH3410*'⚙️ Config'!$B$12</f>
        <v>15661.9557</v>
      </c>
      <c r="AJ3410" s="64"/>
      <c r="AK3410" s="84"/>
      <c r="AL3410" s="84"/>
      <c r="AM3410" s="84"/>
      <c r="AN3410" s="84"/>
      <c r="AO3410" s="84"/>
      <c r="AP3410" s="84"/>
      <c r="AQ3410" s="84"/>
    </row>
    <row r="3411" ht="15.0" customHeight="1">
      <c r="A3411" s="93">
        <v>3408.0</v>
      </c>
      <c r="B3411" s="94" t="s">
        <v>7253</v>
      </c>
      <c r="C3411" s="93" t="s">
        <v>141</v>
      </c>
      <c r="D3411" s="93" t="s">
        <v>7254</v>
      </c>
      <c r="E3411" s="95">
        <v>44.18</v>
      </c>
      <c r="F3411" s="93" t="s">
        <v>85</v>
      </c>
      <c r="G3411" s="93" t="s">
        <v>606</v>
      </c>
      <c r="H3411" s="96">
        <v>1391752.65</v>
      </c>
      <c r="I3411" s="93">
        <v>1.0</v>
      </c>
      <c r="J3411" s="97">
        <v>2.4</v>
      </c>
      <c r="K3411" s="94">
        <v>2023.0</v>
      </c>
      <c r="L3411" s="93" t="s">
        <v>918</v>
      </c>
      <c r="M3411" s="93">
        <v>2023.0</v>
      </c>
      <c r="N3411" s="93" t="s">
        <v>145</v>
      </c>
      <c r="O3411" s="65" t="str">
        <f t="shared" si="1"/>
        <v>323336860001</v>
      </c>
      <c r="P3411" s="65">
        <f t="shared" si="2"/>
        <v>2</v>
      </c>
      <c r="Q3411" s="65">
        <f t="shared" si="3"/>
        <v>9</v>
      </c>
      <c r="R3411" s="65" t="str">
        <f t="shared" si="12"/>
        <v>32.333.686/0001-29</v>
      </c>
      <c r="S3411" s="84"/>
      <c r="T3411" s="84" t="str">
        <f t="shared" si="10"/>
        <v/>
      </c>
      <c r="U3411" s="84" t="str">
        <f t="shared" si="11"/>
        <v/>
      </c>
      <c r="V3411" s="65" t="str">
        <f t="shared" si="5"/>
        <v/>
      </c>
      <c r="W3411" s="84"/>
      <c r="X3411" s="84"/>
      <c r="Y3411" s="85"/>
      <c r="Z3411" s="85"/>
      <c r="AA3411" s="65" t="str">
        <f t="shared" si="6"/>
        <v/>
      </c>
      <c r="AB3411" s="65" t="str">
        <f t="shared" si="7"/>
        <v/>
      </c>
      <c r="AC3411" s="86"/>
      <c r="AD3411" s="87" t="str">
        <f t="shared" si="8"/>
        <v/>
      </c>
      <c r="AE3411" s="84"/>
      <c r="AF3411" s="86">
        <f>IF(AC3411&gt;0,AC3411,'⚙️ Config'!$B$10)</f>
        <v>0.0075</v>
      </c>
      <c r="AG3411" s="88">
        <f t="shared" si="9"/>
        <v>10438.14488</v>
      </c>
      <c r="AH3411" s="88">
        <f>AG3411*'⚙️ Config'!$B$11</f>
        <v>52190.72438</v>
      </c>
      <c r="AI3411" s="88">
        <f>AH3411*'⚙️ Config'!$B$12</f>
        <v>15657.21731</v>
      </c>
      <c r="AJ3411" s="64"/>
      <c r="AK3411" s="84"/>
      <c r="AL3411" s="84"/>
      <c r="AM3411" s="84"/>
      <c r="AN3411" s="84"/>
      <c r="AO3411" s="84"/>
      <c r="AP3411" s="84"/>
      <c r="AQ3411" s="84"/>
    </row>
    <row r="3412" ht="15.0" customHeight="1">
      <c r="A3412" s="93">
        <v>3409.0</v>
      </c>
      <c r="B3412" s="94" t="s">
        <v>7255</v>
      </c>
      <c r="C3412" s="93" t="s">
        <v>141</v>
      </c>
      <c r="D3412" s="93" t="s">
        <v>7256</v>
      </c>
      <c r="E3412" s="95">
        <v>40.04</v>
      </c>
      <c r="F3412" s="93" t="s">
        <v>85</v>
      </c>
      <c r="G3412" s="93" t="s">
        <v>606</v>
      </c>
      <c r="H3412" s="96">
        <v>1388062.18</v>
      </c>
      <c r="I3412" s="93">
        <v>1.0</v>
      </c>
      <c r="J3412" s="97">
        <v>3.0</v>
      </c>
      <c r="K3412" s="94">
        <v>2023.0</v>
      </c>
      <c r="L3412" s="93" t="s">
        <v>202</v>
      </c>
      <c r="M3412" s="93">
        <v>2023.0</v>
      </c>
      <c r="N3412" s="93" t="s">
        <v>161</v>
      </c>
      <c r="O3412" s="65" t="str">
        <f t="shared" si="1"/>
        <v>133767970001</v>
      </c>
      <c r="P3412" s="65">
        <f t="shared" si="2"/>
        <v>7</v>
      </c>
      <c r="Q3412" s="65">
        <f t="shared" si="3"/>
        <v>8</v>
      </c>
      <c r="R3412" s="65" t="str">
        <f t="shared" si="12"/>
        <v>13.376.797/0001-78</v>
      </c>
      <c r="S3412" s="84"/>
      <c r="T3412" s="84" t="str">
        <f t="shared" si="10"/>
        <v/>
      </c>
      <c r="U3412" s="84" t="str">
        <f t="shared" si="11"/>
        <v/>
      </c>
      <c r="V3412" s="65" t="str">
        <f t="shared" si="5"/>
        <v/>
      </c>
      <c r="W3412" s="84"/>
      <c r="X3412" s="84"/>
      <c r="Y3412" s="85"/>
      <c r="Z3412" s="85"/>
      <c r="AA3412" s="65" t="str">
        <f t="shared" si="6"/>
        <v/>
      </c>
      <c r="AB3412" s="65" t="str">
        <f t="shared" si="7"/>
        <v/>
      </c>
      <c r="AC3412" s="86"/>
      <c r="AD3412" s="87" t="str">
        <f t="shared" si="8"/>
        <v/>
      </c>
      <c r="AE3412" s="84"/>
      <c r="AF3412" s="86">
        <f>IF(AC3412&gt;0,AC3412,'⚙️ Config'!$B$10)</f>
        <v>0.0075</v>
      </c>
      <c r="AG3412" s="88">
        <f t="shared" si="9"/>
        <v>10410.46635</v>
      </c>
      <c r="AH3412" s="88">
        <f>AG3412*'⚙️ Config'!$B$11</f>
        <v>52052.33175</v>
      </c>
      <c r="AI3412" s="88">
        <f>AH3412*'⚙️ Config'!$B$12</f>
        <v>15615.69953</v>
      </c>
      <c r="AJ3412" s="64"/>
      <c r="AK3412" s="84"/>
      <c r="AL3412" s="84"/>
      <c r="AM3412" s="84"/>
      <c r="AN3412" s="84"/>
      <c r="AO3412" s="84"/>
      <c r="AP3412" s="84"/>
      <c r="AQ3412" s="84"/>
    </row>
    <row r="3413" ht="15.0" customHeight="1">
      <c r="A3413" s="93">
        <v>3410.0</v>
      </c>
      <c r="B3413" s="94" t="s">
        <v>7257</v>
      </c>
      <c r="C3413" s="93" t="s">
        <v>141</v>
      </c>
      <c r="D3413" s="93" t="s">
        <v>7258</v>
      </c>
      <c r="E3413" s="95">
        <v>35.95</v>
      </c>
      <c r="F3413" s="93" t="s">
        <v>85</v>
      </c>
      <c r="G3413" s="93" t="s">
        <v>606</v>
      </c>
      <c r="H3413" s="96">
        <v>1387989.2</v>
      </c>
      <c r="I3413" s="93">
        <v>1.0</v>
      </c>
      <c r="J3413" s="97">
        <v>3.9</v>
      </c>
      <c r="K3413" s="94">
        <v>2022.0</v>
      </c>
      <c r="L3413" s="93" t="s">
        <v>448</v>
      </c>
      <c r="M3413" s="93">
        <v>2022.0</v>
      </c>
      <c r="N3413" s="93" t="s">
        <v>161</v>
      </c>
      <c r="O3413" s="65" t="str">
        <f t="shared" si="1"/>
        <v>186322180001</v>
      </c>
      <c r="P3413" s="65">
        <f t="shared" si="2"/>
        <v>2</v>
      </c>
      <c r="Q3413" s="65">
        <f t="shared" si="3"/>
        <v>4</v>
      </c>
      <c r="R3413" s="65" t="str">
        <f t="shared" si="12"/>
        <v>18.632.218/0001-24</v>
      </c>
      <c r="S3413" s="84"/>
      <c r="T3413" s="84" t="str">
        <f t="shared" si="10"/>
        <v/>
      </c>
      <c r="U3413" s="84" t="str">
        <f t="shared" si="11"/>
        <v/>
      </c>
      <c r="V3413" s="65" t="str">
        <f t="shared" si="5"/>
        <v/>
      </c>
      <c r="W3413" s="84"/>
      <c r="X3413" s="84"/>
      <c r="Y3413" s="85"/>
      <c r="Z3413" s="85"/>
      <c r="AA3413" s="65" t="str">
        <f t="shared" si="6"/>
        <v/>
      </c>
      <c r="AB3413" s="65" t="str">
        <f t="shared" si="7"/>
        <v/>
      </c>
      <c r="AC3413" s="86"/>
      <c r="AD3413" s="87" t="str">
        <f t="shared" si="8"/>
        <v/>
      </c>
      <c r="AE3413" s="84"/>
      <c r="AF3413" s="86">
        <f>IF(AC3413&gt;0,AC3413,'⚙️ Config'!$B$10)</f>
        <v>0.0075</v>
      </c>
      <c r="AG3413" s="88">
        <f t="shared" si="9"/>
        <v>10409.919</v>
      </c>
      <c r="AH3413" s="88">
        <f>AG3413*'⚙️ Config'!$B$11</f>
        <v>52049.595</v>
      </c>
      <c r="AI3413" s="88">
        <f>AH3413*'⚙️ Config'!$B$12</f>
        <v>15614.8785</v>
      </c>
      <c r="AJ3413" s="64"/>
      <c r="AK3413" s="84"/>
      <c r="AL3413" s="84"/>
      <c r="AM3413" s="84"/>
      <c r="AN3413" s="84"/>
      <c r="AO3413" s="84"/>
      <c r="AP3413" s="84"/>
      <c r="AQ3413" s="84"/>
    </row>
    <row r="3414" ht="15.0" customHeight="1">
      <c r="A3414" s="93">
        <v>3411.0</v>
      </c>
      <c r="B3414" s="94" t="s">
        <v>7259</v>
      </c>
      <c r="C3414" s="93" t="s">
        <v>141</v>
      </c>
      <c r="D3414" s="93" t="s">
        <v>7260</v>
      </c>
      <c r="E3414" s="95">
        <v>41.25</v>
      </c>
      <c r="F3414" s="93" t="s">
        <v>85</v>
      </c>
      <c r="G3414" s="93" t="s">
        <v>606</v>
      </c>
      <c r="H3414" s="96">
        <v>1387393.24</v>
      </c>
      <c r="I3414" s="93">
        <v>1.0</v>
      </c>
      <c r="J3414" s="97">
        <v>2.8</v>
      </c>
      <c r="K3414" s="94">
        <v>2023.0</v>
      </c>
      <c r="L3414" s="93" t="s">
        <v>630</v>
      </c>
      <c r="M3414" s="93">
        <v>2023.0</v>
      </c>
      <c r="N3414" s="93" t="s">
        <v>161</v>
      </c>
      <c r="O3414" s="65" t="str">
        <f t="shared" si="1"/>
        <v>199277280001</v>
      </c>
      <c r="P3414" s="65">
        <f t="shared" si="2"/>
        <v>9</v>
      </c>
      <c r="Q3414" s="65">
        <f t="shared" si="3"/>
        <v>1</v>
      </c>
      <c r="R3414" s="65" t="str">
        <f t="shared" si="12"/>
        <v>19.927.728/0001-91</v>
      </c>
      <c r="S3414" s="84"/>
      <c r="T3414" s="84" t="str">
        <f t="shared" si="10"/>
        <v/>
      </c>
      <c r="U3414" s="84" t="str">
        <f t="shared" si="11"/>
        <v/>
      </c>
      <c r="V3414" s="65" t="str">
        <f t="shared" si="5"/>
        <v/>
      </c>
      <c r="W3414" s="84"/>
      <c r="X3414" s="84"/>
      <c r="Y3414" s="85"/>
      <c r="Z3414" s="85"/>
      <c r="AA3414" s="65" t="str">
        <f t="shared" si="6"/>
        <v/>
      </c>
      <c r="AB3414" s="65" t="str">
        <f t="shared" si="7"/>
        <v/>
      </c>
      <c r="AC3414" s="86"/>
      <c r="AD3414" s="87" t="str">
        <f t="shared" si="8"/>
        <v/>
      </c>
      <c r="AE3414" s="84"/>
      <c r="AF3414" s="86">
        <f>IF(AC3414&gt;0,AC3414,'⚙️ Config'!$B$10)</f>
        <v>0.0075</v>
      </c>
      <c r="AG3414" s="88">
        <f t="shared" si="9"/>
        <v>10405.4493</v>
      </c>
      <c r="AH3414" s="88">
        <f>AG3414*'⚙️ Config'!$B$11</f>
        <v>52027.2465</v>
      </c>
      <c r="AI3414" s="88">
        <f>AH3414*'⚙️ Config'!$B$12</f>
        <v>15608.17395</v>
      </c>
      <c r="AJ3414" s="64"/>
      <c r="AK3414" s="84"/>
      <c r="AL3414" s="84"/>
      <c r="AM3414" s="84"/>
      <c r="AN3414" s="84"/>
      <c r="AO3414" s="84"/>
      <c r="AP3414" s="84"/>
      <c r="AQ3414" s="84"/>
    </row>
    <row r="3415" ht="15.0" customHeight="1">
      <c r="A3415" s="93">
        <v>3412.0</v>
      </c>
      <c r="B3415" s="94" t="s">
        <v>7261</v>
      </c>
      <c r="C3415" s="93" t="s">
        <v>141</v>
      </c>
      <c r="D3415" s="93" t="s">
        <v>7262</v>
      </c>
      <c r="E3415" s="95">
        <v>35.59</v>
      </c>
      <c r="F3415" s="93" t="s">
        <v>85</v>
      </c>
      <c r="G3415" s="93" t="s">
        <v>606</v>
      </c>
      <c r="H3415" s="96">
        <v>1385819.28</v>
      </c>
      <c r="I3415" s="93">
        <v>1.0</v>
      </c>
      <c r="J3415" s="97">
        <v>4.0</v>
      </c>
      <c r="K3415" s="94">
        <v>2022.0</v>
      </c>
      <c r="L3415" s="93" t="s">
        <v>630</v>
      </c>
      <c r="M3415" s="93">
        <v>2022.0</v>
      </c>
      <c r="N3415" s="93" t="s">
        <v>145</v>
      </c>
      <c r="O3415" s="65" t="str">
        <f t="shared" si="1"/>
        <v>191341820001</v>
      </c>
      <c r="P3415" s="65">
        <f t="shared" si="2"/>
        <v>1</v>
      </c>
      <c r="Q3415" s="65">
        <f t="shared" si="3"/>
        <v>1</v>
      </c>
      <c r="R3415" s="65" t="str">
        <f t="shared" si="12"/>
        <v>19.134.182/0001-11</v>
      </c>
      <c r="S3415" s="84"/>
      <c r="T3415" s="84" t="str">
        <f t="shared" si="10"/>
        <v/>
      </c>
      <c r="U3415" s="84" t="str">
        <f t="shared" si="11"/>
        <v/>
      </c>
      <c r="V3415" s="65" t="str">
        <f t="shared" si="5"/>
        <v/>
      </c>
      <c r="W3415" s="84"/>
      <c r="X3415" s="84"/>
      <c r="Y3415" s="85"/>
      <c r="Z3415" s="85"/>
      <c r="AA3415" s="65" t="str">
        <f t="shared" si="6"/>
        <v/>
      </c>
      <c r="AB3415" s="65" t="str">
        <f t="shared" si="7"/>
        <v/>
      </c>
      <c r="AC3415" s="86"/>
      <c r="AD3415" s="87" t="str">
        <f t="shared" si="8"/>
        <v/>
      </c>
      <c r="AE3415" s="84"/>
      <c r="AF3415" s="86">
        <f>IF(AC3415&gt;0,AC3415,'⚙️ Config'!$B$10)</f>
        <v>0.0075</v>
      </c>
      <c r="AG3415" s="88">
        <f t="shared" si="9"/>
        <v>10393.6446</v>
      </c>
      <c r="AH3415" s="88">
        <f>AG3415*'⚙️ Config'!$B$11</f>
        <v>51968.223</v>
      </c>
      <c r="AI3415" s="88">
        <f>AH3415*'⚙️ Config'!$B$12</f>
        <v>15590.4669</v>
      </c>
      <c r="AJ3415" s="64"/>
      <c r="AK3415" s="84"/>
      <c r="AL3415" s="84"/>
      <c r="AM3415" s="84"/>
      <c r="AN3415" s="84"/>
      <c r="AO3415" s="84"/>
      <c r="AP3415" s="84"/>
      <c r="AQ3415" s="84"/>
    </row>
    <row r="3416" ht="15.0" customHeight="1">
      <c r="A3416" s="93">
        <v>3413.0</v>
      </c>
      <c r="B3416" s="94" t="s">
        <v>7263</v>
      </c>
      <c r="C3416" s="93" t="s">
        <v>141</v>
      </c>
      <c r="D3416" s="93" t="s">
        <v>7264</v>
      </c>
      <c r="E3416" s="95">
        <v>39.48</v>
      </c>
      <c r="F3416" s="93" t="s">
        <v>85</v>
      </c>
      <c r="G3416" s="93" t="s">
        <v>606</v>
      </c>
      <c r="H3416" s="96">
        <v>1383299.48</v>
      </c>
      <c r="I3416" s="93">
        <v>1.0</v>
      </c>
      <c r="J3416" s="97">
        <v>3.1</v>
      </c>
      <c r="K3416" s="94">
        <v>2023.0</v>
      </c>
      <c r="L3416" s="93" t="s">
        <v>630</v>
      </c>
      <c r="M3416" s="93">
        <v>2023.0</v>
      </c>
      <c r="N3416" s="93" t="s">
        <v>161</v>
      </c>
      <c r="O3416" s="65" t="str">
        <f t="shared" si="1"/>
        <v>233706520001</v>
      </c>
      <c r="P3416" s="65">
        <f t="shared" si="2"/>
        <v>1</v>
      </c>
      <c r="Q3416" s="65">
        <f t="shared" si="3"/>
        <v>3</v>
      </c>
      <c r="R3416" s="65" t="str">
        <f t="shared" si="12"/>
        <v>23.370.652/0001-13</v>
      </c>
      <c r="S3416" s="84"/>
      <c r="T3416" s="84" t="str">
        <f t="shared" si="10"/>
        <v/>
      </c>
      <c r="U3416" s="84" t="str">
        <f t="shared" si="11"/>
        <v/>
      </c>
      <c r="V3416" s="65" t="str">
        <f t="shared" si="5"/>
        <v/>
      </c>
      <c r="W3416" s="84"/>
      <c r="X3416" s="84"/>
      <c r="Y3416" s="85"/>
      <c r="Z3416" s="85"/>
      <c r="AA3416" s="65" t="str">
        <f t="shared" si="6"/>
        <v/>
      </c>
      <c r="AB3416" s="65" t="str">
        <f t="shared" si="7"/>
        <v/>
      </c>
      <c r="AC3416" s="86"/>
      <c r="AD3416" s="87" t="str">
        <f t="shared" si="8"/>
        <v/>
      </c>
      <c r="AE3416" s="84"/>
      <c r="AF3416" s="86">
        <f>IF(AC3416&gt;0,AC3416,'⚙️ Config'!$B$10)</f>
        <v>0.0075</v>
      </c>
      <c r="AG3416" s="88">
        <f t="shared" si="9"/>
        <v>10374.7461</v>
      </c>
      <c r="AH3416" s="88">
        <f>AG3416*'⚙️ Config'!$B$11</f>
        <v>51873.7305</v>
      </c>
      <c r="AI3416" s="88">
        <f>AH3416*'⚙️ Config'!$B$12</f>
        <v>15562.11915</v>
      </c>
      <c r="AJ3416" s="64"/>
      <c r="AK3416" s="84"/>
      <c r="AL3416" s="84"/>
      <c r="AM3416" s="84"/>
      <c r="AN3416" s="84"/>
      <c r="AO3416" s="84"/>
      <c r="AP3416" s="84"/>
      <c r="AQ3416" s="84"/>
    </row>
    <row r="3417" ht="15.0" customHeight="1">
      <c r="A3417" s="93">
        <v>3414.0</v>
      </c>
      <c r="B3417" s="94" t="s">
        <v>7265</v>
      </c>
      <c r="C3417" s="93" t="s">
        <v>141</v>
      </c>
      <c r="D3417" s="93" t="s">
        <v>7266</v>
      </c>
      <c r="E3417" s="95">
        <v>37.99</v>
      </c>
      <c r="F3417" s="93" t="s">
        <v>85</v>
      </c>
      <c r="G3417" s="93" t="s">
        <v>606</v>
      </c>
      <c r="H3417" s="96">
        <v>1382008.27</v>
      </c>
      <c r="I3417" s="93">
        <v>1.0</v>
      </c>
      <c r="J3417" s="97">
        <v>3.4</v>
      </c>
      <c r="K3417" s="94">
        <v>2022.0</v>
      </c>
      <c r="L3417" s="93" t="s">
        <v>630</v>
      </c>
      <c r="M3417" s="93">
        <v>2022.0</v>
      </c>
      <c r="N3417" s="93" t="s">
        <v>145</v>
      </c>
      <c r="O3417" s="65" t="str">
        <f t="shared" si="1"/>
        <v>241782930001</v>
      </c>
      <c r="P3417" s="65">
        <f t="shared" si="2"/>
        <v>6</v>
      </c>
      <c r="Q3417" s="65">
        <f t="shared" si="3"/>
        <v>0</v>
      </c>
      <c r="R3417" s="65" t="str">
        <f t="shared" si="12"/>
        <v>24.178.293/0001-60</v>
      </c>
      <c r="S3417" s="84"/>
      <c r="T3417" s="84" t="str">
        <f t="shared" si="10"/>
        <v/>
      </c>
      <c r="U3417" s="84" t="str">
        <f t="shared" si="11"/>
        <v/>
      </c>
      <c r="V3417" s="65" t="str">
        <f t="shared" si="5"/>
        <v/>
      </c>
      <c r="W3417" s="84"/>
      <c r="X3417" s="84"/>
      <c r="Y3417" s="85"/>
      <c r="Z3417" s="85"/>
      <c r="AA3417" s="65" t="str">
        <f t="shared" si="6"/>
        <v/>
      </c>
      <c r="AB3417" s="65" t="str">
        <f t="shared" si="7"/>
        <v/>
      </c>
      <c r="AC3417" s="86"/>
      <c r="AD3417" s="87" t="str">
        <f t="shared" si="8"/>
        <v/>
      </c>
      <c r="AE3417" s="84"/>
      <c r="AF3417" s="86">
        <f>IF(AC3417&gt;0,AC3417,'⚙️ Config'!$B$10)</f>
        <v>0.0075</v>
      </c>
      <c r="AG3417" s="88">
        <f t="shared" si="9"/>
        <v>10365.06203</v>
      </c>
      <c r="AH3417" s="88">
        <f>AG3417*'⚙️ Config'!$B$11</f>
        <v>51825.31013</v>
      </c>
      <c r="AI3417" s="88">
        <f>AH3417*'⚙️ Config'!$B$12</f>
        <v>15547.59304</v>
      </c>
      <c r="AJ3417" s="64"/>
      <c r="AK3417" s="84"/>
      <c r="AL3417" s="84"/>
      <c r="AM3417" s="84"/>
      <c r="AN3417" s="84"/>
      <c r="AO3417" s="84"/>
      <c r="AP3417" s="84"/>
      <c r="AQ3417" s="84"/>
    </row>
    <row r="3418" ht="15.0" customHeight="1">
      <c r="A3418" s="93">
        <v>3415.0</v>
      </c>
      <c r="B3418" s="94" t="s">
        <v>7267</v>
      </c>
      <c r="C3418" s="93" t="s">
        <v>141</v>
      </c>
      <c r="D3418" s="93" t="s">
        <v>7268</v>
      </c>
      <c r="E3418" s="95">
        <v>44.17</v>
      </c>
      <c r="F3418" s="93" t="s">
        <v>85</v>
      </c>
      <c r="G3418" s="93" t="s">
        <v>606</v>
      </c>
      <c r="H3418" s="96">
        <v>1381043.91</v>
      </c>
      <c r="I3418" s="93">
        <v>1.0</v>
      </c>
      <c r="J3418" s="97">
        <v>2.4</v>
      </c>
      <c r="K3418" s="94">
        <v>2023.0</v>
      </c>
      <c r="L3418" s="93" t="s">
        <v>448</v>
      </c>
      <c r="M3418" s="93">
        <v>2023.0</v>
      </c>
      <c r="N3418" s="93" t="s">
        <v>145</v>
      </c>
      <c r="O3418" s="65" t="str">
        <f t="shared" si="1"/>
        <v>682815340001</v>
      </c>
      <c r="P3418" s="65">
        <f t="shared" si="2"/>
        <v>7</v>
      </c>
      <c r="Q3418" s="65">
        <f t="shared" si="3"/>
        <v>7</v>
      </c>
      <c r="R3418" s="65" t="str">
        <f t="shared" si="12"/>
        <v>68.281.534/0001-77</v>
      </c>
      <c r="S3418" s="84"/>
      <c r="T3418" s="84" t="str">
        <f t="shared" si="10"/>
        <v/>
      </c>
      <c r="U3418" s="84" t="str">
        <f t="shared" si="11"/>
        <v/>
      </c>
      <c r="V3418" s="65" t="str">
        <f t="shared" si="5"/>
        <v/>
      </c>
      <c r="W3418" s="84"/>
      <c r="X3418" s="84"/>
      <c r="Y3418" s="85"/>
      <c r="Z3418" s="85"/>
      <c r="AA3418" s="65" t="str">
        <f t="shared" si="6"/>
        <v/>
      </c>
      <c r="AB3418" s="65" t="str">
        <f t="shared" si="7"/>
        <v/>
      </c>
      <c r="AC3418" s="86"/>
      <c r="AD3418" s="87" t="str">
        <f t="shared" si="8"/>
        <v/>
      </c>
      <c r="AE3418" s="84"/>
      <c r="AF3418" s="86">
        <f>IF(AC3418&gt;0,AC3418,'⚙️ Config'!$B$10)</f>
        <v>0.0075</v>
      </c>
      <c r="AG3418" s="88">
        <f t="shared" si="9"/>
        <v>10357.82933</v>
      </c>
      <c r="AH3418" s="88">
        <f>AG3418*'⚙️ Config'!$B$11</f>
        <v>51789.14663</v>
      </c>
      <c r="AI3418" s="88">
        <f>AH3418*'⚙️ Config'!$B$12</f>
        <v>15536.74399</v>
      </c>
      <c r="AJ3418" s="64"/>
      <c r="AK3418" s="84"/>
      <c r="AL3418" s="84"/>
      <c r="AM3418" s="84"/>
      <c r="AN3418" s="84"/>
      <c r="AO3418" s="84"/>
      <c r="AP3418" s="84"/>
      <c r="AQ3418" s="84"/>
    </row>
    <row r="3419" ht="15.0" customHeight="1">
      <c r="A3419" s="93">
        <v>3416.0</v>
      </c>
      <c r="B3419" s="94" t="s">
        <v>7269</v>
      </c>
      <c r="C3419" s="93" t="s">
        <v>141</v>
      </c>
      <c r="D3419" s="93" t="s">
        <v>7270</v>
      </c>
      <c r="E3419" s="95">
        <v>43.37</v>
      </c>
      <c r="F3419" s="93" t="s">
        <v>85</v>
      </c>
      <c r="G3419" s="93" t="s">
        <v>606</v>
      </c>
      <c r="H3419" s="96">
        <v>1380402.06</v>
      </c>
      <c r="I3419" s="93">
        <v>1.0</v>
      </c>
      <c r="J3419" s="97">
        <v>2.5</v>
      </c>
      <c r="K3419" s="94">
        <v>2023.0</v>
      </c>
      <c r="L3419" s="93" t="s">
        <v>630</v>
      </c>
      <c r="M3419" s="93">
        <v>2023.0</v>
      </c>
      <c r="N3419" s="93" t="s">
        <v>161</v>
      </c>
      <c r="O3419" s="65" t="str">
        <f t="shared" si="1"/>
        <v>226793680001</v>
      </c>
      <c r="P3419" s="65">
        <f t="shared" si="2"/>
        <v>6</v>
      </c>
      <c r="Q3419" s="65">
        <f t="shared" si="3"/>
        <v>0</v>
      </c>
      <c r="R3419" s="65" t="str">
        <f t="shared" si="12"/>
        <v>22.679.368/0001-60</v>
      </c>
      <c r="S3419" s="84"/>
      <c r="T3419" s="84" t="str">
        <f t="shared" si="10"/>
        <v/>
      </c>
      <c r="U3419" s="84" t="str">
        <f t="shared" si="11"/>
        <v/>
      </c>
      <c r="V3419" s="65" t="str">
        <f t="shared" si="5"/>
        <v/>
      </c>
      <c r="W3419" s="84"/>
      <c r="X3419" s="84"/>
      <c r="Y3419" s="85"/>
      <c r="Z3419" s="85"/>
      <c r="AA3419" s="65" t="str">
        <f t="shared" si="6"/>
        <v/>
      </c>
      <c r="AB3419" s="65" t="str">
        <f t="shared" si="7"/>
        <v/>
      </c>
      <c r="AC3419" s="86"/>
      <c r="AD3419" s="87" t="str">
        <f t="shared" si="8"/>
        <v/>
      </c>
      <c r="AE3419" s="84"/>
      <c r="AF3419" s="86">
        <f>IF(AC3419&gt;0,AC3419,'⚙️ Config'!$B$10)</f>
        <v>0.0075</v>
      </c>
      <c r="AG3419" s="88">
        <f t="shared" si="9"/>
        <v>10353.01545</v>
      </c>
      <c r="AH3419" s="88">
        <f>AG3419*'⚙️ Config'!$B$11</f>
        <v>51765.07725</v>
      </c>
      <c r="AI3419" s="88">
        <f>AH3419*'⚙️ Config'!$B$12</f>
        <v>15529.52318</v>
      </c>
      <c r="AJ3419" s="64"/>
      <c r="AK3419" s="84"/>
      <c r="AL3419" s="84"/>
      <c r="AM3419" s="84"/>
      <c r="AN3419" s="84"/>
      <c r="AO3419" s="84"/>
      <c r="AP3419" s="84"/>
      <c r="AQ3419" s="84"/>
    </row>
    <row r="3420" ht="15.0" customHeight="1">
      <c r="A3420" s="93">
        <v>3417.0</v>
      </c>
      <c r="B3420" s="94" t="s">
        <v>7271</v>
      </c>
      <c r="C3420" s="93" t="s">
        <v>141</v>
      </c>
      <c r="D3420" s="93" t="s">
        <v>7272</v>
      </c>
      <c r="E3420" s="95">
        <v>36.7</v>
      </c>
      <c r="F3420" s="93" t="s">
        <v>85</v>
      </c>
      <c r="G3420" s="93" t="s">
        <v>606</v>
      </c>
      <c r="H3420" s="96">
        <v>1380372.19</v>
      </c>
      <c r="I3420" s="93">
        <v>1.0</v>
      </c>
      <c r="J3420" s="97">
        <v>3.7</v>
      </c>
      <c r="K3420" s="94">
        <v>2022.0</v>
      </c>
      <c r="L3420" s="93" t="s">
        <v>630</v>
      </c>
      <c r="M3420" s="93">
        <v>2022.0</v>
      </c>
      <c r="N3420" s="93" t="s">
        <v>161</v>
      </c>
      <c r="O3420" s="65" t="str">
        <f t="shared" si="1"/>
        <v>286951740001</v>
      </c>
      <c r="P3420" s="65">
        <f t="shared" si="2"/>
        <v>3</v>
      </c>
      <c r="Q3420" s="65">
        <f t="shared" si="3"/>
        <v>5</v>
      </c>
      <c r="R3420" s="65" t="str">
        <f t="shared" si="12"/>
        <v>28.695.174/0001-35</v>
      </c>
      <c r="S3420" s="84"/>
      <c r="T3420" s="84" t="str">
        <f t="shared" si="10"/>
        <v/>
      </c>
      <c r="U3420" s="84" t="str">
        <f t="shared" si="11"/>
        <v/>
      </c>
      <c r="V3420" s="65" t="str">
        <f t="shared" si="5"/>
        <v/>
      </c>
      <c r="W3420" s="84"/>
      <c r="X3420" s="84"/>
      <c r="Y3420" s="85"/>
      <c r="Z3420" s="85"/>
      <c r="AA3420" s="65" t="str">
        <f t="shared" si="6"/>
        <v/>
      </c>
      <c r="AB3420" s="65" t="str">
        <f t="shared" si="7"/>
        <v/>
      </c>
      <c r="AC3420" s="86"/>
      <c r="AD3420" s="87" t="str">
        <f t="shared" si="8"/>
        <v/>
      </c>
      <c r="AE3420" s="84"/>
      <c r="AF3420" s="86">
        <f>IF(AC3420&gt;0,AC3420,'⚙️ Config'!$B$10)</f>
        <v>0.0075</v>
      </c>
      <c r="AG3420" s="88">
        <f t="shared" si="9"/>
        <v>10352.79143</v>
      </c>
      <c r="AH3420" s="88">
        <f>AG3420*'⚙️ Config'!$B$11</f>
        <v>51763.95713</v>
      </c>
      <c r="AI3420" s="88">
        <f>AH3420*'⚙️ Config'!$B$12</f>
        <v>15529.18714</v>
      </c>
      <c r="AJ3420" s="64"/>
      <c r="AK3420" s="84"/>
      <c r="AL3420" s="84"/>
      <c r="AM3420" s="84"/>
      <c r="AN3420" s="84"/>
      <c r="AO3420" s="84"/>
      <c r="AP3420" s="84"/>
      <c r="AQ3420" s="84"/>
    </row>
    <row r="3421" ht="15.0" customHeight="1">
      <c r="A3421" s="93">
        <v>3418.0</v>
      </c>
      <c r="B3421" s="94" t="s">
        <v>7273</v>
      </c>
      <c r="C3421" s="93" t="s">
        <v>141</v>
      </c>
      <c r="D3421" s="93" t="s">
        <v>7274</v>
      </c>
      <c r="E3421" s="95">
        <v>36.7</v>
      </c>
      <c r="F3421" s="93" t="s">
        <v>85</v>
      </c>
      <c r="G3421" s="93" t="s">
        <v>606</v>
      </c>
      <c r="H3421" s="96">
        <v>1378638.99</v>
      </c>
      <c r="I3421" s="93">
        <v>1.0</v>
      </c>
      <c r="J3421" s="97">
        <v>3.7</v>
      </c>
      <c r="K3421" s="94">
        <v>2022.0</v>
      </c>
      <c r="L3421" s="93" t="s">
        <v>630</v>
      </c>
      <c r="M3421" s="93">
        <v>2022.0</v>
      </c>
      <c r="N3421" s="93" t="s">
        <v>161</v>
      </c>
      <c r="O3421" s="65" t="str">
        <f t="shared" si="1"/>
        <v>251903110001</v>
      </c>
      <c r="P3421" s="65">
        <f t="shared" si="2"/>
        <v>9</v>
      </c>
      <c r="Q3421" s="65">
        <f t="shared" si="3"/>
        <v>1</v>
      </c>
      <c r="R3421" s="65" t="str">
        <f t="shared" si="12"/>
        <v>25.190.311/0001-91</v>
      </c>
      <c r="S3421" s="84"/>
      <c r="T3421" s="84" t="str">
        <f t="shared" si="10"/>
        <v/>
      </c>
      <c r="U3421" s="84" t="str">
        <f t="shared" si="11"/>
        <v/>
      </c>
      <c r="V3421" s="65" t="str">
        <f t="shared" si="5"/>
        <v/>
      </c>
      <c r="W3421" s="84"/>
      <c r="X3421" s="84"/>
      <c r="Y3421" s="85"/>
      <c r="Z3421" s="85"/>
      <c r="AA3421" s="65" t="str">
        <f t="shared" si="6"/>
        <v/>
      </c>
      <c r="AB3421" s="65" t="str">
        <f t="shared" si="7"/>
        <v/>
      </c>
      <c r="AC3421" s="86"/>
      <c r="AD3421" s="87" t="str">
        <f t="shared" si="8"/>
        <v/>
      </c>
      <c r="AE3421" s="84"/>
      <c r="AF3421" s="86">
        <f>IF(AC3421&gt;0,AC3421,'⚙️ Config'!$B$10)</f>
        <v>0.0075</v>
      </c>
      <c r="AG3421" s="88">
        <f t="shared" si="9"/>
        <v>10339.79243</v>
      </c>
      <c r="AH3421" s="88">
        <f>AG3421*'⚙️ Config'!$B$11</f>
        <v>51698.96213</v>
      </c>
      <c r="AI3421" s="88">
        <f>AH3421*'⚙️ Config'!$B$12</f>
        <v>15509.68864</v>
      </c>
      <c r="AJ3421" s="64"/>
      <c r="AK3421" s="84"/>
      <c r="AL3421" s="84"/>
      <c r="AM3421" s="84"/>
      <c r="AN3421" s="84"/>
      <c r="AO3421" s="84"/>
      <c r="AP3421" s="84"/>
      <c r="AQ3421" s="84"/>
    </row>
    <row r="3422" ht="15.0" customHeight="1">
      <c r="A3422" s="93">
        <v>3419.0</v>
      </c>
      <c r="B3422" s="94" t="s">
        <v>7275</v>
      </c>
      <c r="C3422" s="93" t="s">
        <v>141</v>
      </c>
      <c r="D3422" s="93" t="s">
        <v>7276</v>
      </c>
      <c r="E3422" s="95">
        <v>36.7</v>
      </c>
      <c r="F3422" s="93" t="s">
        <v>85</v>
      </c>
      <c r="G3422" s="93" t="s">
        <v>606</v>
      </c>
      <c r="H3422" s="96">
        <v>1378624.23</v>
      </c>
      <c r="I3422" s="93">
        <v>1.0</v>
      </c>
      <c r="J3422" s="97">
        <v>3.7</v>
      </c>
      <c r="K3422" s="94">
        <v>2022.0</v>
      </c>
      <c r="L3422" s="93" t="s">
        <v>630</v>
      </c>
      <c r="M3422" s="93">
        <v>2022.0</v>
      </c>
      <c r="N3422" s="93" t="s">
        <v>161</v>
      </c>
      <c r="O3422" s="65" t="str">
        <f t="shared" si="1"/>
        <v>321170550001</v>
      </c>
      <c r="P3422" s="65">
        <f t="shared" si="2"/>
        <v>7</v>
      </c>
      <c r="Q3422" s="65">
        <f t="shared" si="3"/>
        <v>2</v>
      </c>
      <c r="R3422" s="65" t="str">
        <f t="shared" si="12"/>
        <v>32.117.055/0001-72</v>
      </c>
      <c r="S3422" s="84"/>
      <c r="T3422" s="84" t="str">
        <f t="shared" si="10"/>
        <v/>
      </c>
      <c r="U3422" s="84" t="str">
        <f t="shared" si="11"/>
        <v/>
      </c>
      <c r="V3422" s="65" t="str">
        <f t="shared" si="5"/>
        <v/>
      </c>
      <c r="W3422" s="84"/>
      <c r="X3422" s="84"/>
      <c r="Y3422" s="85"/>
      <c r="Z3422" s="85"/>
      <c r="AA3422" s="65" t="str">
        <f t="shared" si="6"/>
        <v/>
      </c>
      <c r="AB3422" s="65" t="str">
        <f t="shared" si="7"/>
        <v/>
      </c>
      <c r="AC3422" s="86"/>
      <c r="AD3422" s="87" t="str">
        <f t="shared" si="8"/>
        <v/>
      </c>
      <c r="AE3422" s="84"/>
      <c r="AF3422" s="86">
        <f>IF(AC3422&gt;0,AC3422,'⚙️ Config'!$B$10)</f>
        <v>0.0075</v>
      </c>
      <c r="AG3422" s="88">
        <f t="shared" si="9"/>
        <v>10339.68173</v>
      </c>
      <c r="AH3422" s="88">
        <f>AG3422*'⚙️ Config'!$B$11</f>
        <v>51698.40863</v>
      </c>
      <c r="AI3422" s="88">
        <f>AH3422*'⚙️ Config'!$B$12</f>
        <v>15509.52259</v>
      </c>
      <c r="AJ3422" s="64"/>
      <c r="AK3422" s="84"/>
      <c r="AL3422" s="84"/>
      <c r="AM3422" s="84"/>
      <c r="AN3422" s="84"/>
      <c r="AO3422" s="84"/>
      <c r="AP3422" s="84"/>
      <c r="AQ3422" s="84"/>
    </row>
    <row r="3423" ht="15.0" customHeight="1">
      <c r="A3423" s="93">
        <v>3420.0</v>
      </c>
      <c r="B3423" s="94" t="s">
        <v>7277</v>
      </c>
      <c r="C3423" s="93" t="s">
        <v>141</v>
      </c>
      <c r="D3423" s="93" t="s">
        <v>7278</v>
      </c>
      <c r="E3423" s="95">
        <v>38.46</v>
      </c>
      <c r="F3423" s="93" t="s">
        <v>85</v>
      </c>
      <c r="G3423" s="93" t="s">
        <v>606</v>
      </c>
      <c r="H3423" s="96">
        <v>1378569.14</v>
      </c>
      <c r="I3423" s="93">
        <v>1.0</v>
      </c>
      <c r="J3423" s="97">
        <v>3.3</v>
      </c>
      <c r="K3423" s="94">
        <v>2022.0</v>
      </c>
      <c r="L3423" s="93" t="s">
        <v>630</v>
      </c>
      <c r="M3423" s="93">
        <v>2022.0</v>
      </c>
      <c r="N3423" s="93" t="s">
        <v>161</v>
      </c>
      <c r="O3423" s="65" t="str">
        <f t="shared" si="1"/>
        <v>427319110001</v>
      </c>
      <c r="P3423" s="65">
        <f t="shared" si="2"/>
        <v>3</v>
      </c>
      <c r="Q3423" s="65">
        <f t="shared" si="3"/>
        <v>9</v>
      </c>
      <c r="R3423" s="65" t="str">
        <f t="shared" si="12"/>
        <v>42.731.911/0001-39</v>
      </c>
      <c r="S3423" s="84"/>
      <c r="T3423" s="84" t="str">
        <f t="shared" si="10"/>
        <v/>
      </c>
      <c r="U3423" s="84" t="str">
        <f t="shared" si="11"/>
        <v/>
      </c>
      <c r="V3423" s="65" t="str">
        <f t="shared" si="5"/>
        <v/>
      </c>
      <c r="W3423" s="84"/>
      <c r="X3423" s="84"/>
      <c r="Y3423" s="85"/>
      <c r="Z3423" s="85"/>
      <c r="AA3423" s="65" t="str">
        <f t="shared" si="6"/>
        <v/>
      </c>
      <c r="AB3423" s="65" t="str">
        <f t="shared" si="7"/>
        <v/>
      </c>
      <c r="AC3423" s="86"/>
      <c r="AD3423" s="87" t="str">
        <f t="shared" si="8"/>
        <v/>
      </c>
      <c r="AE3423" s="84"/>
      <c r="AF3423" s="86">
        <f>IF(AC3423&gt;0,AC3423,'⚙️ Config'!$B$10)</f>
        <v>0.0075</v>
      </c>
      <c r="AG3423" s="88">
        <f t="shared" si="9"/>
        <v>10339.26855</v>
      </c>
      <c r="AH3423" s="88">
        <f>AG3423*'⚙️ Config'!$B$11</f>
        <v>51696.34275</v>
      </c>
      <c r="AI3423" s="88">
        <f>AH3423*'⚙️ Config'!$B$12</f>
        <v>15508.90283</v>
      </c>
      <c r="AJ3423" s="64"/>
      <c r="AK3423" s="84"/>
      <c r="AL3423" s="84"/>
      <c r="AM3423" s="84"/>
      <c r="AN3423" s="84"/>
      <c r="AO3423" s="84"/>
      <c r="AP3423" s="84"/>
      <c r="AQ3423" s="84"/>
    </row>
    <row r="3424" ht="15.0" customHeight="1">
      <c r="A3424" s="93">
        <v>3421.0</v>
      </c>
      <c r="B3424" s="94" t="s">
        <v>7279</v>
      </c>
      <c r="C3424" s="93" t="s">
        <v>141</v>
      </c>
      <c r="D3424" s="93" t="s">
        <v>7280</v>
      </c>
      <c r="E3424" s="95">
        <v>45.04</v>
      </c>
      <c r="F3424" s="93" t="s">
        <v>85</v>
      </c>
      <c r="G3424" s="93" t="s">
        <v>606</v>
      </c>
      <c r="H3424" s="96">
        <v>1378334.01</v>
      </c>
      <c r="I3424" s="93">
        <v>1.0</v>
      </c>
      <c r="J3424" s="97">
        <v>2.3</v>
      </c>
      <c r="K3424" s="94">
        <v>2023.0</v>
      </c>
      <c r="L3424" s="93" t="s">
        <v>630</v>
      </c>
      <c r="M3424" s="93">
        <v>2023.0</v>
      </c>
      <c r="N3424" s="93" t="s">
        <v>161</v>
      </c>
      <c r="O3424" s="65" t="str">
        <f t="shared" si="1"/>
        <v>340739480001</v>
      </c>
      <c r="P3424" s="65">
        <f t="shared" si="2"/>
        <v>9</v>
      </c>
      <c r="Q3424" s="65">
        <f t="shared" si="3"/>
        <v>9</v>
      </c>
      <c r="R3424" s="65" t="str">
        <f t="shared" si="12"/>
        <v>34.073.948/0001-99</v>
      </c>
      <c r="S3424" s="84"/>
      <c r="T3424" s="84" t="str">
        <f t="shared" si="10"/>
        <v/>
      </c>
      <c r="U3424" s="84" t="str">
        <f t="shared" si="11"/>
        <v/>
      </c>
      <c r="V3424" s="65" t="str">
        <f t="shared" si="5"/>
        <v/>
      </c>
      <c r="W3424" s="84"/>
      <c r="X3424" s="84"/>
      <c r="Y3424" s="85"/>
      <c r="Z3424" s="85"/>
      <c r="AA3424" s="65" t="str">
        <f t="shared" si="6"/>
        <v/>
      </c>
      <c r="AB3424" s="65" t="str">
        <f t="shared" si="7"/>
        <v/>
      </c>
      <c r="AC3424" s="86"/>
      <c r="AD3424" s="87" t="str">
        <f t="shared" si="8"/>
        <v/>
      </c>
      <c r="AE3424" s="84"/>
      <c r="AF3424" s="86">
        <f>IF(AC3424&gt;0,AC3424,'⚙️ Config'!$B$10)</f>
        <v>0.0075</v>
      </c>
      <c r="AG3424" s="88">
        <f t="shared" si="9"/>
        <v>10337.50508</v>
      </c>
      <c r="AH3424" s="88">
        <f>AG3424*'⚙️ Config'!$B$11</f>
        <v>51687.52538</v>
      </c>
      <c r="AI3424" s="88">
        <f>AH3424*'⚙️ Config'!$B$12</f>
        <v>15506.25761</v>
      </c>
      <c r="AJ3424" s="64"/>
      <c r="AK3424" s="84"/>
      <c r="AL3424" s="84"/>
      <c r="AM3424" s="84"/>
      <c r="AN3424" s="84"/>
      <c r="AO3424" s="84"/>
      <c r="AP3424" s="84"/>
      <c r="AQ3424" s="84"/>
    </row>
    <row r="3425" ht="15.0" customHeight="1">
      <c r="A3425" s="93">
        <v>3422.0</v>
      </c>
      <c r="B3425" s="94" t="s">
        <v>7281</v>
      </c>
      <c r="C3425" s="93" t="s">
        <v>141</v>
      </c>
      <c r="D3425" s="93" t="s">
        <v>7282</v>
      </c>
      <c r="E3425" s="95">
        <v>39.48</v>
      </c>
      <c r="F3425" s="93" t="s">
        <v>85</v>
      </c>
      <c r="G3425" s="93" t="s">
        <v>606</v>
      </c>
      <c r="H3425" s="96">
        <v>1377758.78</v>
      </c>
      <c r="I3425" s="93">
        <v>1.0</v>
      </c>
      <c r="J3425" s="97">
        <v>3.1</v>
      </c>
      <c r="K3425" s="94">
        <v>2023.0</v>
      </c>
      <c r="L3425" s="93" t="s">
        <v>448</v>
      </c>
      <c r="M3425" s="93">
        <v>2023.0</v>
      </c>
      <c r="N3425" s="93" t="s">
        <v>161</v>
      </c>
      <c r="O3425" s="65" t="str">
        <f t="shared" si="1"/>
        <v>041115150001</v>
      </c>
      <c r="P3425" s="65">
        <f t="shared" si="2"/>
        <v>1</v>
      </c>
      <c r="Q3425" s="65">
        <f t="shared" si="3"/>
        <v>0</v>
      </c>
      <c r="R3425" s="65" t="str">
        <f t="shared" si="12"/>
        <v>04.111.515/0001-10</v>
      </c>
      <c r="S3425" s="84"/>
      <c r="T3425" s="84" t="str">
        <f t="shared" si="10"/>
        <v/>
      </c>
      <c r="U3425" s="84" t="str">
        <f t="shared" si="11"/>
        <v/>
      </c>
      <c r="V3425" s="65" t="str">
        <f t="shared" si="5"/>
        <v/>
      </c>
      <c r="W3425" s="84"/>
      <c r="X3425" s="84"/>
      <c r="Y3425" s="85"/>
      <c r="Z3425" s="85"/>
      <c r="AA3425" s="65" t="str">
        <f t="shared" si="6"/>
        <v/>
      </c>
      <c r="AB3425" s="65" t="str">
        <f t="shared" si="7"/>
        <v/>
      </c>
      <c r="AC3425" s="86"/>
      <c r="AD3425" s="87" t="str">
        <f t="shared" si="8"/>
        <v/>
      </c>
      <c r="AE3425" s="84"/>
      <c r="AF3425" s="86">
        <f>IF(AC3425&gt;0,AC3425,'⚙️ Config'!$B$10)</f>
        <v>0.0075</v>
      </c>
      <c r="AG3425" s="88">
        <f t="shared" si="9"/>
        <v>10333.19085</v>
      </c>
      <c r="AH3425" s="88">
        <f>AG3425*'⚙️ Config'!$B$11</f>
        <v>51665.95425</v>
      </c>
      <c r="AI3425" s="88">
        <f>AH3425*'⚙️ Config'!$B$12</f>
        <v>15499.78628</v>
      </c>
      <c r="AJ3425" s="64"/>
      <c r="AK3425" s="84"/>
      <c r="AL3425" s="84"/>
      <c r="AM3425" s="84"/>
      <c r="AN3425" s="84"/>
      <c r="AO3425" s="84"/>
      <c r="AP3425" s="84"/>
      <c r="AQ3425" s="84"/>
    </row>
    <row r="3426" ht="15.0" customHeight="1">
      <c r="A3426" s="93">
        <v>3423.0</v>
      </c>
      <c r="B3426" s="94" t="s">
        <v>7283</v>
      </c>
      <c r="C3426" s="93" t="s">
        <v>141</v>
      </c>
      <c r="D3426" s="93" t="s">
        <v>7284</v>
      </c>
      <c r="E3426" s="95">
        <v>36.7</v>
      </c>
      <c r="F3426" s="93" t="s">
        <v>85</v>
      </c>
      <c r="G3426" s="93" t="s">
        <v>606</v>
      </c>
      <c r="H3426" s="96">
        <v>1376061.34</v>
      </c>
      <c r="I3426" s="93">
        <v>1.0</v>
      </c>
      <c r="J3426" s="97">
        <v>3.7</v>
      </c>
      <c r="K3426" s="94">
        <v>2022.0</v>
      </c>
      <c r="L3426" s="93" t="s">
        <v>630</v>
      </c>
      <c r="M3426" s="93">
        <v>2022.0</v>
      </c>
      <c r="N3426" s="93" t="s">
        <v>145</v>
      </c>
      <c r="O3426" s="65" t="str">
        <f t="shared" si="1"/>
        <v>134746600001</v>
      </c>
      <c r="P3426" s="65">
        <f t="shared" si="2"/>
        <v>5</v>
      </c>
      <c r="Q3426" s="65">
        <f t="shared" si="3"/>
        <v>6</v>
      </c>
      <c r="R3426" s="65" t="str">
        <f t="shared" si="12"/>
        <v>13.474.660/0001-56</v>
      </c>
      <c r="S3426" s="84"/>
      <c r="T3426" s="84" t="str">
        <f t="shared" si="10"/>
        <v/>
      </c>
      <c r="U3426" s="84" t="str">
        <f t="shared" si="11"/>
        <v/>
      </c>
      <c r="V3426" s="65" t="str">
        <f t="shared" si="5"/>
        <v/>
      </c>
      <c r="W3426" s="84"/>
      <c r="X3426" s="84"/>
      <c r="Y3426" s="85"/>
      <c r="Z3426" s="85"/>
      <c r="AA3426" s="65" t="str">
        <f t="shared" si="6"/>
        <v/>
      </c>
      <c r="AB3426" s="65" t="str">
        <f t="shared" si="7"/>
        <v/>
      </c>
      <c r="AC3426" s="86"/>
      <c r="AD3426" s="87" t="str">
        <f t="shared" si="8"/>
        <v/>
      </c>
      <c r="AE3426" s="84"/>
      <c r="AF3426" s="86">
        <f>IF(AC3426&gt;0,AC3426,'⚙️ Config'!$B$10)</f>
        <v>0.0075</v>
      </c>
      <c r="AG3426" s="88">
        <f t="shared" si="9"/>
        <v>10320.46005</v>
      </c>
      <c r="AH3426" s="88">
        <f>AG3426*'⚙️ Config'!$B$11</f>
        <v>51602.30025</v>
      </c>
      <c r="AI3426" s="88">
        <f>AH3426*'⚙️ Config'!$B$12</f>
        <v>15480.69008</v>
      </c>
      <c r="AJ3426" s="64"/>
      <c r="AK3426" s="84"/>
      <c r="AL3426" s="84"/>
      <c r="AM3426" s="84"/>
      <c r="AN3426" s="84"/>
      <c r="AO3426" s="84"/>
      <c r="AP3426" s="84"/>
      <c r="AQ3426" s="84"/>
    </row>
    <row r="3427" ht="15.0" customHeight="1">
      <c r="A3427" s="93">
        <v>3424.0</v>
      </c>
      <c r="B3427" s="94" t="s">
        <v>7285</v>
      </c>
      <c r="C3427" s="93" t="s">
        <v>978</v>
      </c>
      <c r="D3427" s="93" t="s">
        <v>7286</v>
      </c>
      <c r="E3427" s="95">
        <v>36.7</v>
      </c>
      <c r="F3427" s="93" t="s">
        <v>85</v>
      </c>
      <c r="G3427" s="93" t="s">
        <v>606</v>
      </c>
      <c r="H3427" s="96">
        <v>1374259.69</v>
      </c>
      <c r="I3427" s="93">
        <v>1.0</v>
      </c>
      <c r="J3427" s="97">
        <v>3.7</v>
      </c>
      <c r="K3427" s="94">
        <v>2022.0</v>
      </c>
      <c r="L3427" s="93" t="s">
        <v>630</v>
      </c>
      <c r="M3427" s="93">
        <v>2022.0</v>
      </c>
      <c r="N3427" s="93" t="s">
        <v>161</v>
      </c>
      <c r="O3427" s="65" t="str">
        <f t="shared" si="1"/>
        <v>246342800001</v>
      </c>
      <c r="P3427" s="65">
        <f t="shared" si="2"/>
        <v>5</v>
      </c>
      <c r="Q3427" s="65">
        <f t="shared" si="3"/>
        <v>8</v>
      </c>
      <c r="R3427" s="65" t="str">
        <f t="shared" si="12"/>
        <v>24.634.280/0001-58</v>
      </c>
      <c r="S3427" s="84"/>
      <c r="T3427" s="84" t="str">
        <f t="shared" si="10"/>
        <v/>
      </c>
      <c r="U3427" s="84" t="str">
        <f t="shared" si="11"/>
        <v/>
      </c>
      <c r="V3427" s="65" t="str">
        <f t="shared" si="5"/>
        <v/>
      </c>
      <c r="W3427" s="84"/>
      <c r="X3427" s="84"/>
      <c r="Y3427" s="85"/>
      <c r="Z3427" s="85"/>
      <c r="AA3427" s="65" t="str">
        <f t="shared" si="6"/>
        <v/>
      </c>
      <c r="AB3427" s="65" t="str">
        <f t="shared" si="7"/>
        <v/>
      </c>
      <c r="AC3427" s="86"/>
      <c r="AD3427" s="87" t="str">
        <f t="shared" si="8"/>
        <v/>
      </c>
      <c r="AE3427" s="84"/>
      <c r="AF3427" s="86">
        <f>IF(AC3427&gt;0,AC3427,'⚙️ Config'!$B$10)</f>
        <v>0.0075</v>
      </c>
      <c r="AG3427" s="88">
        <f t="shared" si="9"/>
        <v>10306.94768</v>
      </c>
      <c r="AH3427" s="88">
        <f>AG3427*'⚙️ Config'!$B$11</f>
        <v>51534.73838</v>
      </c>
      <c r="AI3427" s="88">
        <f>AH3427*'⚙️ Config'!$B$12</f>
        <v>15460.42151</v>
      </c>
      <c r="AJ3427" s="64"/>
      <c r="AK3427" s="84"/>
      <c r="AL3427" s="84"/>
      <c r="AM3427" s="84"/>
      <c r="AN3427" s="84"/>
      <c r="AO3427" s="84"/>
      <c r="AP3427" s="84"/>
      <c r="AQ3427" s="84"/>
    </row>
    <row r="3428" ht="15.0" customHeight="1">
      <c r="A3428" s="93">
        <v>3425.0</v>
      </c>
      <c r="B3428" s="94" t="s">
        <v>7287</v>
      </c>
      <c r="C3428" s="93" t="s">
        <v>141</v>
      </c>
      <c r="D3428" s="93" t="s">
        <v>7288</v>
      </c>
      <c r="E3428" s="95">
        <v>40.63</v>
      </c>
      <c r="F3428" s="93" t="s">
        <v>85</v>
      </c>
      <c r="G3428" s="93" t="s">
        <v>606</v>
      </c>
      <c r="H3428" s="96">
        <v>1372849.94</v>
      </c>
      <c r="I3428" s="93">
        <v>1.0</v>
      </c>
      <c r="J3428" s="97">
        <v>2.9</v>
      </c>
      <c r="K3428" s="94">
        <v>2023.0</v>
      </c>
      <c r="L3428" s="93" t="s">
        <v>448</v>
      </c>
      <c r="M3428" s="93">
        <v>2023.0</v>
      </c>
      <c r="N3428" s="93" t="s">
        <v>161</v>
      </c>
      <c r="O3428" s="65" t="str">
        <f t="shared" si="1"/>
        <v>051180490001</v>
      </c>
      <c r="P3428" s="65">
        <f t="shared" si="2"/>
        <v>6</v>
      </c>
      <c r="Q3428" s="65">
        <f t="shared" si="3"/>
        <v>7</v>
      </c>
      <c r="R3428" s="65" t="str">
        <f t="shared" si="12"/>
        <v>05.118.049/0001-67</v>
      </c>
      <c r="S3428" s="84"/>
      <c r="T3428" s="84" t="str">
        <f t="shared" si="10"/>
        <v/>
      </c>
      <c r="U3428" s="84" t="str">
        <f t="shared" si="11"/>
        <v/>
      </c>
      <c r="V3428" s="65" t="str">
        <f t="shared" si="5"/>
        <v/>
      </c>
      <c r="W3428" s="84"/>
      <c r="X3428" s="84"/>
      <c r="Y3428" s="85"/>
      <c r="Z3428" s="85"/>
      <c r="AA3428" s="65" t="str">
        <f t="shared" si="6"/>
        <v/>
      </c>
      <c r="AB3428" s="65" t="str">
        <f t="shared" si="7"/>
        <v/>
      </c>
      <c r="AC3428" s="86"/>
      <c r="AD3428" s="87" t="str">
        <f t="shared" si="8"/>
        <v/>
      </c>
      <c r="AE3428" s="84"/>
      <c r="AF3428" s="86">
        <f>IF(AC3428&gt;0,AC3428,'⚙️ Config'!$B$10)</f>
        <v>0.0075</v>
      </c>
      <c r="AG3428" s="88">
        <f t="shared" si="9"/>
        <v>10296.37455</v>
      </c>
      <c r="AH3428" s="88">
        <f>AG3428*'⚙️ Config'!$B$11</f>
        <v>51481.87275</v>
      </c>
      <c r="AI3428" s="88">
        <f>AH3428*'⚙️ Config'!$B$12</f>
        <v>15444.56183</v>
      </c>
      <c r="AJ3428" s="64"/>
      <c r="AK3428" s="84"/>
      <c r="AL3428" s="84"/>
      <c r="AM3428" s="84"/>
      <c r="AN3428" s="84"/>
      <c r="AO3428" s="84"/>
      <c r="AP3428" s="84"/>
      <c r="AQ3428" s="84"/>
    </row>
    <row r="3429" ht="15.0" customHeight="1">
      <c r="A3429" s="93">
        <v>3426.0</v>
      </c>
      <c r="B3429" s="94" t="s">
        <v>7289</v>
      </c>
      <c r="C3429" s="93" t="s">
        <v>141</v>
      </c>
      <c r="D3429" s="93" t="s">
        <v>7290</v>
      </c>
      <c r="E3429" s="95">
        <v>36.7</v>
      </c>
      <c r="F3429" s="93" t="s">
        <v>85</v>
      </c>
      <c r="G3429" s="93" t="s">
        <v>606</v>
      </c>
      <c r="H3429" s="96">
        <v>1372374.44</v>
      </c>
      <c r="I3429" s="93">
        <v>1.0</v>
      </c>
      <c r="J3429" s="97">
        <v>3.7</v>
      </c>
      <c r="K3429" s="94">
        <v>2022.0</v>
      </c>
      <c r="L3429" s="93" t="s">
        <v>630</v>
      </c>
      <c r="M3429" s="93">
        <v>2022.0</v>
      </c>
      <c r="N3429" s="93" t="s">
        <v>161</v>
      </c>
      <c r="O3429" s="65" t="str">
        <f t="shared" si="1"/>
        <v>291330800001</v>
      </c>
      <c r="P3429" s="65">
        <f t="shared" si="2"/>
        <v>3</v>
      </c>
      <c r="Q3429" s="65">
        <f t="shared" si="3"/>
        <v>5</v>
      </c>
      <c r="R3429" s="65" t="str">
        <f t="shared" si="12"/>
        <v>29.133.080/0001-35</v>
      </c>
      <c r="S3429" s="84"/>
      <c r="T3429" s="84" t="str">
        <f t="shared" si="10"/>
        <v/>
      </c>
      <c r="U3429" s="84" t="str">
        <f t="shared" si="11"/>
        <v/>
      </c>
      <c r="V3429" s="65" t="str">
        <f t="shared" si="5"/>
        <v/>
      </c>
      <c r="W3429" s="84"/>
      <c r="X3429" s="84"/>
      <c r="Y3429" s="85"/>
      <c r="Z3429" s="85"/>
      <c r="AA3429" s="65" t="str">
        <f t="shared" si="6"/>
        <v/>
      </c>
      <c r="AB3429" s="65" t="str">
        <f t="shared" si="7"/>
        <v/>
      </c>
      <c r="AC3429" s="86"/>
      <c r="AD3429" s="87" t="str">
        <f t="shared" si="8"/>
        <v/>
      </c>
      <c r="AE3429" s="84"/>
      <c r="AF3429" s="86">
        <f>IF(AC3429&gt;0,AC3429,'⚙️ Config'!$B$10)</f>
        <v>0.0075</v>
      </c>
      <c r="AG3429" s="88">
        <f t="shared" si="9"/>
        <v>10292.8083</v>
      </c>
      <c r="AH3429" s="88">
        <f>AG3429*'⚙️ Config'!$B$11</f>
        <v>51464.0415</v>
      </c>
      <c r="AI3429" s="88">
        <f>AH3429*'⚙️ Config'!$B$12</f>
        <v>15439.21245</v>
      </c>
      <c r="AJ3429" s="64"/>
      <c r="AK3429" s="84"/>
      <c r="AL3429" s="84"/>
      <c r="AM3429" s="84"/>
      <c r="AN3429" s="84"/>
      <c r="AO3429" s="84"/>
      <c r="AP3429" s="84"/>
      <c r="AQ3429" s="84"/>
    </row>
    <row r="3430" ht="15.0" customHeight="1">
      <c r="A3430" s="93">
        <v>3427.0</v>
      </c>
      <c r="B3430" s="94" t="s">
        <v>7291</v>
      </c>
      <c r="C3430" s="93" t="s">
        <v>141</v>
      </c>
      <c r="D3430" s="93" t="s">
        <v>7292</v>
      </c>
      <c r="E3430" s="95">
        <v>35.59</v>
      </c>
      <c r="F3430" s="93" t="s">
        <v>85</v>
      </c>
      <c r="G3430" s="93" t="s">
        <v>606</v>
      </c>
      <c r="H3430" s="96">
        <v>1371956.98</v>
      </c>
      <c r="I3430" s="93">
        <v>1.0</v>
      </c>
      <c r="J3430" s="97">
        <v>4.0</v>
      </c>
      <c r="K3430" s="94">
        <v>2022.0</v>
      </c>
      <c r="L3430" s="93" t="s">
        <v>630</v>
      </c>
      <c r="M3430" s="93">
        <v>2022.0</v>
      </c>
      <c r="N3430" s="93" t="s">
        <v>161</v>
      </c>
      <c r="O3430" s="65" t="str">
        <f t="shared" si="1"/>
        <v>715339210001</v>
      </c>
      <c r="P3430" s="65">
        <f t="shared" si="2"/>
        <v>6</v>
      </c>
      <c r="Q3430" s="65">
        <f t="shared" si="3"/>
        <v>8</v>
      </c>
      <c r="R3430" s="65" t="str">
        <f t="shared" si="12"/>
        <v>71.533.921/0001-68</v>
      </c>
      <c r="S3430" s="84"/>
      <c r="T3430" s="84" t="str">
        <f t="shared" si="10"/>
        <v/>
      </c>
      <c r="U3430" s="84" t="str">
        <f t="shared" si="11"/>
        <v/>
      </c>
      <c r="V3430" s="65" t="str">
        <f t="shared" si="5"/>
        <v/>
      </c>
      <c r="W3430" s="84"/>
      <c r="X3430" s="84"/>
      <c r="Y3430" s="85"/>
      <c r="Z3430" s="85"/>
      <c r="AA3430" s="65" t="str">
        <f t="shared" si="6"/>
        <v/>
      </c>
      <c r="AB3430" s="65" t="str">
        <f t="shared" si="7"/>
        <v/>
      </c>
      <c r="AC3430" s="86"/>
      <c r="AD3430" s="87" t="str">
        <f t="shared" si="8"/>
        <v/>
      </c>
      <c r="AE3430" s="84"/>
      <c r="AF3430" s="86">
        <f>IF(AC3430&gt;0,AC3430,'⚙️ Config'!$B$10)</f>
        <v>0.0075</v>
      </c>
      <c r="AG3430" s="88">
        <f t="shared" si="9"/>
        <v>10289.67735</v>
      </c>
      <c r="AH3430" s="88">
        <f>AG3430*'⚙️ Config'!$B$11</f>
        <v>51448.38675</v>
      </c>
      <c r="AI3430" s="88">
        <f>AH3430*'⚙️ Config'!$B$12</f>
        <v>15434.51603</v>
      </c>
      <c r="AJ3430" s="64"/>
      <c r="AK3430" s="84"/>
      <c r="AL3430" s="84"/>
      <c r="AM3430" s="84"/>
      <c r="AN3430" s="84"/>
      <c r="AO3430" s="84"/>
      <c r="AP3430" s="84"/>
      <c r="AQ3430" s="84"/>
    </row>
    <row r="3431" ht="15.0" customHeight="1">
      <c r="A3431" s="93">
        <v>3428.0</v>
      </c>
      <c r="B3431" s="94" t="s">
        <v>7293</v>
      </c>
      <c r="C3431" s="93" t="s">
        <v>141</v>
      </c>
      <c r="D3431" s="93" t="s">
        <v>7294</v>
      </c>
      <c r="E3431" s="95">
        <v>36.7</v>
      </c>
      <c r="F3431" s="93" t="s">
        <v>85</v>
      </c>
      <c r="G3431" s="93" t="s">
        <v>606</v>
      </c>
      <c r="H3431" s="96">
        <v>1368714.12</v>
      </c>
      <c r="I3431" s="93">
        <v>1.0</v>
      </c>
      <c r="J3431" s="97">
        <v>3.7</v>
      </c>
      <c r="K3431" s="94">
        <v>2022.0</v>
      </c>
      <c r="L3431" s="93" t="s">
        <v>630</v>
      </c>
      <c r="M3431" s="93">
        <v>2022.0</v>
      </c>
      <c r="N3431" s="93" t="s">
        <v>161</v>
      </c>
      <c r="O3431" s="65" t="str">
        <f t="shared" si="1"/>
        <v>346307180001</v>
      </c>
      <c r="P3431" s="65">
        <f t="shared" si="2"/>
        <v>8</v>
      </c>
      <c r="Q3431" s="65">
        <f t="shared" si="3"/>
        <v>3</v>
      </c>
      <c r="R3431" s="65" t="str">
        <f t="shared" si="12"/>
        <v>34.630.718/0001-83</v>
      </c>
      <c r="S3431" s="84"/>
      <c r="T3431" s="84" t="str">
        <f t="shared" si="10"/>
        <v/>
      </c>
      <c r="U3431" s="84" t="str">
        <f t="shared" si="11"/>
        <v/>
      </c>
      <c r="V3431" s="65" t="str">
        <f t="shared" si="5"/>
        <v/>
      </c>
      <c r="W3431" s="84"/>
      <c r="X3431" s="84"/>
      <c r="Y3431" s="85"/>
      <c r="Z3431" s="85"/>
      <c r="AA3431" s="65" t="str">
        <f t="shared" si="6"/>
        <v/>
      </c>
      <c r="AB3431" s="65" t="str">
        <f t="shared" si="7"/>
        <v/>
      </c>
      <c r="AC3431" s="86"/>
      <c r="AD3431" s="87" t="str">
        <f t="shared" si="8"/>
        <v/>
      </c>
      <c r="AE3431" s="84"/>
      <c r="AF3431" s="86">
        <f>IF(AC3431&gt;0,AC3431,'⚙️ Config'!$B$10)</f>
        <v>0.0075</v>
      </c>
      <c r="AG3431" s="88">
        <f t="shared" si="9"/>
        <v>10265.3559</v>
      </c>
      <c r="AH3431" s="88">
        <f>AG3431*'⚙️ Config'!$B$11</f>
        <v>51326.7795</v>
      </c>
      <c r="AI3431" s="88">
        <f>AH3431*'⚙️ Config'!$B$12</f>
        <v>15398.03385</v>
      </c>
      <c r="AJ3431" s="64"/>
      <c r="AK3431" s="84"/>
      <c r="AL3431" s="84"/>
      <c r="AM3431" s="84"/>
      <c r="AN3431" s="84"/>
      <c r="AO3431" s="84"/>
      <c r="AP3431" s="84"/>
      <c r="AQ3431" s="84"/>
    </row>
    <row r="3432" ht="15.0" customHeight="1">
      <c r="A3432" s="93">
        <v>3429.0</v>
      </c>
      <c r="B3432" s="94" t="s">
        <v>7295</v>
      </c>
      <c r="C3432" s="93" t="s">
        <v>141</v>
      </c>
      <c r="D3432" s="93" t="s">
        <v>7296</v>
      </c>
      <c r="E3432" s="95">
        <v>43.37</v>
      </c>
      <c r="F3432" s="93" t="s">
        <v>85</v>
      </c>
      <c r="G3432" s="93" t="s">
        <v>606</v>
      </c>
      <c r="H3432" s="96">
        <v>1368086.74</v>
      </c>
      <c r="I3432" s="93">
        <v>1.0</v>
      </c>
      <c r="J3432" s="97">
        <v>2.5</v>
      </c>
      <c r="K3432" s="94">
        <v>2023.0</v>
      </c>
      <c r="L3432" s="93" t="s">
        <v>202</v>
      </c>
      <c r="M3432" s="93">
        <v>2023.0</v>
      </c>
      <c r="N3432" s="93" t="s">
        <v>145</v>
      </c>
      <c r="O3432" s="65" t="str">
        <f t="shared" si="1"/>
        <v>096168560001</v>
      </c>
      <c r="P3432" s="65">
        <f t="shared" si="2"/>
        <v>6</v>
      </c>
      <c r="Q3432" s="65">
        <f t="shared" si="3"/>
        <v>0</v>
      </c>
      <c r="R3432" s="65" t="str">
        <f t="shared" si="12"/>
        <v>09.616.856/0001-60</v>
      </c>
      <c r="S3432" s="84"/>
      <c r="T3432" s="84" t="str">
        <f t="shared" si="10"/>
        <v/>
      </c>
      <c r="U3432" s="84" t="str">
        <f t="shared" si="11"/>
        <v/>
      </c>
      <c r="V3432" s="65" t="str">
        <f t="shared" si="5"/>
        <v/>
      </c>
      <c r="W3432" s="84"/>
      <c r="X3432" s="84"/>
      <c r="Y3432" s="85"/>
      <c r="Z3432" s="85"/>
      <c r="AA3432" s="65" t="str">
        <f t="shared" si="6"/>
        <v/>
      </c>
      <c r="AB3432" s="65" t="str">
        <f t="shared" si="7"/>
        <v/>
      </c>
      <c r="AC3432" s="86"/>
      <c r="AD3432" s="87" t="str">
        <f t="shared" si="8"/>
        <v/>
      </c>
      <c r="AE3432" s="84"/>
      <c r="AF3432" s="86">
        <f>IF(AC3432&gt;0,AC3432,'⚙️ Config'!$B$10)</f>
        <v>0.0075</v>
      </c>
      <c r="AG3432" s="88">
        <f t="shared" si="9"/>
        <v>10260.65055</v>
      </c>
      <c r="AH3432" s="88">
        <f>AG3432*'⚙️ Config'!$B$11</f>
        <v>51303.25275</v>
      </c>
      <c r="AI3432" s="88">
        <f>AH3432*'⚙️ Config'!$B$12</f>
        <v>15390.97583</v>
      </c>
      <c r="AJ3432" s="64"/>
      <c r="AK3432" s="84"/>
      <c r="AL3432" s="84"/>
      <c r="AM3432" s="84"/>
      <c r="AN3432" s="84"/>
      <c r="AO3432" s="84"/>
      <c r="AP3432" s="84"/>
      <c r="AQ3432" s="84"/>
    </row>
    <row r="3433" ht="15.0" customHeight="1">
      <c r="A3433" s="93">
        <v>3430.0</v>
      </c>
      <c r="B3433" s="94" t="s">
        <v>7297</v>
      </c>
      <c r="C3433" s="93" t="s">
        <v>141</v>
      </c>
      <c r="D3433" s="93" t="s">
        <v>7298</v>
      </c>
      <c r="E3433" s="95">
        <v>43.37</v>
      </c>
      <c r="F3433" s="93" t="s">
        <v>85</v>
      </c>
      <c r="G3433" s="93" t="s">
        <v>606</v>
      </c>
      <c r="H3433" s="96">
        <v>1365252.3</v>
      </c>
      <c r="I3433" s="93">
        <v>1.0</v>
      </c>
      <c r="J3433" s="97">
        <v>2.5</v>
      </c>
      <c r="K3433" s="94">
        <v>2023.0</v>
      </c>
      <c r="L3433" s="93" t="s">
        <v>630</v>
      </c>
      <c r="M3433" s="93">
        <v>2023.0</v>
      </c>
      <c r="N3433" s="93" t="s">
        <v>161</v>
      </c>
      <c r="O3433" s="65" t="str">
        <f t="shared" si="1"/>
        <v>171971620001</v>
      </c>
      <c r="P3433" s="65">
        <f t="shared" si="2"/>
        <v>6</v>
      </c>
      <c r="Q3433" s="65">
        <f t="shared" si="3"/>
        <v>4</v>
      </c>
      <c r="R3433" s="65" t="str">
        <f t="shared" si="12"/>
        <v>17.197.162/0001-64</v>
      </c>
      <c r="S3433" s="84"/>
      <c r="T3433" s="84" t="str">
        <f t="shared" si="10"/>
        <v/>
      </c>
      <c r="U3433" s="84" t="str">
        <f t="shared" si="11"/>
        <v/>
      </c>
      <c r="V3433" s="65" t="str">
        <f t="shared" si="5"/>
        <v/>
      </c>
      <c r="W3433" s="84"/>
      <c r="X3433" s="84"/>
      <c r="Y3433" s="85"/>
      <c r="Z3433" s="85"/>
      <c r="AA3433" s="65" t="str">
        <f t="shared" si="6"/>
        <v/>
      </c>
      <c r="AB3433" s="65" t="str">
        <f t="shared" si="7"/>
        <v/>
      </c>
      <c r="AC3433" s="86"/>
      <c r="AD3433" s="87" t="str">
        <f t="shared" si="8"/>
        <v/>
      </c>
      <c r="AE3433" s="84"/>
      <c r="AF3433" s="86">
        <f>IF(AC3433&gt;0,AC3433,'⚙️ Config'!$B$10)</f>
        <v>0.0075</v>
      </c>
      <c r="AG3433" s="88">
        <f t="shared" si="9"/>
        <v>10239.39225</v>
      </c>
      <c r="AH3433" s="88">
        <f>AG3433*'⚙️ Config'!$B$11</f>
        <v>51196.96125</v>
      </c>
      <c r="AI3433" s="88">
        <f>AH3433*'⚙️ Config'!$B$12</f>
        <v>15359.08838</v>
      </c>
      <c r="AJ3433" s="64"/>
      <c r="AK3433" s="84"/>
      <c r="AL3433" s="84"/>
      <c r="AM3433" s="84"/>
      <c r="AN3433" s="84"/>
      <c r="AO3433" s="84"/>
      <c r="AP3433" s="84"/>
      <c r="AQ3433" s="84"/>
    </row>
    <row r="3434" ht="15.0" customHeight="1">
      <c r="A3434" s="93">
        <v>3431.0</v>
      </c>
      <c r="B3434" s="94" t="s">
        <v>7299</v>
      </c>
      <c r="C3434" s="93" t="s">
        <v>141</v>
      </c>
      <c r="D3434" s="93" t="s">
        <v>7300</v>
      </c>
      <c r="E3434" s="95">
        <v>40.62</v>
      </c>
      <c r="F3434" s="93" t="s">
        <v>85</v>
      </c>
      <c r="G3434" s="93" t="s">
        <v>606</v>
      </c>
      <c r="H3434" s="96">
        <v>1363858.33</v>
      </c>
      <c r="I3434" s="93">
        <v>1.0</v>
      </c>
      <c r="J3434" s="97">
        <v>2.9</v>
      </c>
      <c r="K3434" s="94">
        <v>2023.0</v>
      </c>
      <c r="L3434" s="93" t="s">
        <v>630</v>
      </c>
      <c r="M3434" s="93">
        <v>2023.0</v>
      </c>
      <c r="N3434" s="93" t="s">
        <v>161</v>
      </c>
      <c r="O3434" s="65" t="str">
        <f t="shared" si="1"/>
        <v>404301500001</v>
      </c>
      <c r="P3434" s="65">
        <f t="shared" si="2"/>
        <v>5</v>
      </c>
      <c r="Q3434" s="65">
        <f t="shared" si="3"/>
        <v>0</v>
      </c>
      <c r="R3434" s="65" t="str">
        <f t="shared" si="12"/>
        <v>40.430.150/0001-50</v>
      </c>
      <c r="S3434" s="84"/>
      <c r="T3434" s="84" t="str">
        <f t="shared" si="10"/>
        <v/>
      </c>
      <c r="U3434" s="84" t="str">
        <f t="shared" si="11"/>
        <v/>
      </c>
      <c r="V3434" s="65" t="str">
        <f t="shared" si="5"/>
        <v/>
      </c>
      <c r="W3434" s="84"/>
      <c r="X3434" s="84"/>
      <c r="Y3434" s="85"/>
      <c r="Z3434" s="85"/>
      <c r="AA3434" s="65" t="str">
        <f t="shared" si="6"/>
        <v/>
      </c>
      <c r="AB3434" s="65" t="str">
        <f t="shared" si="7"/>
        <v/>
      </c>
      <c r="AC3434" s="86"/>
      <c r="AD3434" s="87" t="str">
        <f t="shared" si="8"/>
        <v/>
      </c>
      <c r="AE3434" s="84"/>
      <c r="AF3434" s="86">
        <f>IF(AC3434&gt;0,AC3434,'⚙️ Config'!$B$10)</f>
        <v>0.0075</v>
      </c>
      <c r="AG3434" s="88">
        <f t="shared" si="9"/>
        <v>10228.93748</v>
      </c>
      <c r="AH3434" s="88">
        <f>AG3434*'⚙️ Config'!$B$11</f>
        <v>51144.68738</v>
      </c>
      <c r="AI3434" s="88">
        <f>AH3434*'⚙️ Config'!$B$12</f>
        <v>15343.40621</v>
      </c>
      <c r="AJ3434" s="64"/>
      <c r="AK3434" s="84"/>
      <c r="AL3434" s="84"/>
      <c r="AM3434" s="84"/>
      <c r="AN3434" s="84"/>
      <c r="AO3434" s="84"/>
      <c r="AP3434" s="84"/>
      <c r="AQ3434" s="84"/>
    </row>
    <row r="3435" ht="15.0" customHeight="1">
      <c r="A3435" s="93">
        <v>3432.0</v>
      </c>
      <c r="B3435" s="94" t="s">
        <v>7301</v>
      </c>
      <c r="C3435" s="93" t="s">
        <v>141</v>
      </c>
      <c r="D3435" s="93" t="s">
        <v>7302</v>
      </c>
      <c r="E3435" s="95">
        <v>41.91</v>
      </c>
      <c r="F3435" s="93" t="s">
        <v>85</v>
      </c>
      <c r="G3435" s="93" t="s">
        <v>606</v>
      </c>
      <c r="H3435" s="96">
        <v>1363121.8</v>
      </c>
      <c r="I3435" s="93">
        <v>1.0</v>
      </c>
      <c r="J3435" s="97">
        <v>2.7</v>
      </c>
      <c r="K3435" s="94">
        <v>2023.0</v>
      </c>
      <c r="L3435" s="93" t="s">
        <v>630</v>
      </c>
      <c r="M3435" s="93">
        <v>2023.0</v>
      </c>
      <c r="N3435" s="93" t="s">
        <v>161</v>
      </c>
      <c r="O3435" s="65" t="str">
        <f t="shared" si="1"/>
        <v>215418640001</v>
      </c>
      <c r="P3435" s="65">
        <f t="shared" si="2"/>
        <v>9</v>
      </c>
      <c r="Q3435" s="65">
        <f t="shared" si="3"/>
        <v>0</v>
      </c>
      <c r="R3435" s="65" t="str">
        <f t="shared" si="12"/>
        <v>21.541.864/0001-90</v>
      </c>
      <c r="S3435" s="84"/>
      <c r="T3435" s="84" t="str">
        <f t="shared" si="10"/>
        <v/>
      </c>
      <c r="U3435" s="84" t="str">
        <f t="shared" si="11"/>
        <v/>
      </c>
      <c r="V3435" s="65" t="str">
        <f t="shared" si="5"/>
        <v/>
      </c>
      <c r="W3435" s="84"/>
      <c r="X3435" s="84"/>
      <c r="Y3435" s="85"/>
      <c r="Z3435" s="85"/>
      <c r="AA3435" s="65" t="str">
        <f t="shared" si="6"/>
        <v/>
      </c>
      <c r="AB3435" s="65" t="str">
        <f t="shared" si="7"/>
        <v/>
      </c>
      <c r="AC3435" s="86"/>
      <c r="AD3435" s="87" t="str">
        <f t="shared" si="8"/>
        <v/>
      </c>
      <c r="AE3435" s="84"/>
      <c r="AF3435" s="86">
        <f>IF(AC3435&gt;0,AC3435,'⚙️ Config'!$B$10)</f>
        <v>0.0075</v>
      </c>
      <c r="AG3435" s="88">
        <f t="shared" si="9"/>
        <v>10223.4135</v>
      </c>
      <c r="AH3435" s="88">
        <f>AG3435*'⚙️ Config'!$B$11</f>
        <v>51117.0675</v>
      </c>
      <c r="AI3435" s="88">
        <f>AH3435*'⚙️ Config'!$B$12</f>
        <v>15335.12025</v>
      </c>
      <c r="AJ3435" s="64"/>
      <c r="AK3435" s="84"/>
      <c r="AL3435" s="84"/>
      <c r="AM3435" s="84"/>
      <c r="AN3435" s="84"/>
      <c r="AO3435" s="84"/>
      <c r="AP3435" s="84"/>
      <c r="AQ3435" s="84"/>
    </row>
    <row r="3436" ht="15.0" customHeight="1">
      <c r="A3436" s="93">
        <v>3433.0</v>
      </c>
      <c r="B3436" s="94" t="s">
        <v>7303</v>
      </c>
      <c r="C3436" s="93" t="s">
        <v>141</v>
      </c>
      <c r="D3436" s="93" t="s">
        <v>7304</v>
      </c>
      <c r="E3436" s="95">
        <v>45.04</v>
      </c>
      <c r="F3436" s="93" t="s">
        <v>85</v>
      </c>
      <c r="G3436" s="93" t="s">
        <v>606</v>
      </c>
      <c r="H3436" s="96">
        <v>1361963.76</v>
      </c>
      <c r="I3436" s="93">
        <v>1.0</v>
      </c>
      <c r="J3436" s="97">
        <v>2.3</v>
      </c>
      <c r="K3436" s="94">
        <v>2023.0</v>
      </c>
      <c r="L3436" s="93" t="s">
        <v>630</v>
      </c>
      <c r="M3436" s="93">
        <v>2023.0</v>
      </c>
      <c r="N3436" s="93" t="s">
        <v>161</v>
      </c>
      <c r="O3436" s="65" t="str">
        <f t="shared" si="1"/>
        <v>429275530001</v>
      </c>
      <c r="P3436" s="65">
        <f t="shared" si="2"/>
        <v>3</v>
      </c>
      <c r="Q3436" s="65">
        <f t="shared" si="3"/>
        <v>4</v>
      </c>
      <c r="R3436" s="65" t="str">
        <f t="shared" si="12"/>
        <v>42.927.553/0001-34</v>
      </c>
      <c r="S3436" s="84"/>
      <c r="T3436" s="84" t="str">
        <f t="shared" si="10"/>
        <v/>
      </c>
      <c r="U3436" s="84" t="str">
        <f t="shared" si="11"/>
        <v/>
      </c>
      <c r="V3436" s="65" t="str">
        <f t="shared" si="5"/>
        <v/>
      </c>
      <c r="W3436" s="84"/>
      <c r="X3436" s="84"/>
      <c r="Y3436" s="85"/>
      <c r="Z3436" s="85"/>
      <c r="AA3436" s="65" t="str">
        <f t="shared" si="6"/>
        <v/>
      </c>
      <c r="AB3436" s="65" t="str">
        <f t="shared" si="7"/>
        <v/>
      </c>
      <c r="AC3436" s="86"/>
      <c r="AD3436" s="87" t="str">
        <f t="shared" si="8"/>
        <v/>
      </c>
      <c r="AE3436" s="84"/>
      <c r="AF3436" s="86">
        <f>IF(AC3436&gt;0,AC3436,'⚙️ Config'!$B$10)</f>
        <v>0.0075</v>
      </c>
      <c r="AG3436" s="88">
        <f t="shared" si="9"/>
        <v>10214.7282</v>
      </c>
      <c r="AH3436" s="88">
        <f>AG3436*'⚙️ Config'!$B$11</f>
        <v>51073.641</v>
      </c>
      <c r="AI3436" s="88">
        <f>AH3436*'⚙️ Config'!$B$12</f>
        <v>15322.0923</v>
      </c>
      <c r="AJ3436" s="64"/>
      <c r="AK3436" s="84"/>
      <c r="AL3436" s="84"/>
      <c r="AM3436" s="84"/>
      <c r="AN3436" s="84"/>
      <c r="AO3436" s="84"/>
      <c r="AP3436" s="84"/>
      <c r="AQ3436" s="84"/>
    </row>
    <row r="3437" ht="15.0" customHeight="1">
      <c r="A3437" s="93">
        <v>3434.0</v>
      </c>
      <c r="B3437" s="94" t="s">
        <v>7305</v>
      </c>
      <c r="C3437" s="93" t="s">
        <v>141</v>
      </c>
      <c r="D3437" s="93" t="s">
        <v>7306</v>
      </c>
      <c r="E3437" s="95">
        <v>44.17</v>
      </c>
      <c r="F3437" s="93" t="s">
        <v>85</v>
      </c>
      <c r="G3437" s="93" t="s">
        <v>606</v>
      </c>
      <c r="H3437" s="96">
        <v>1361458.93</v>
      </c>
      <c r="I3437" s="93">
        <v>1.0</v>
      </c>
      <c r="J3437" s="97">
        <v>2.4</v>
      </c>
      <c r="K3437" s="94">
        <v>2023.0</v>
      </c>
      <c r="L3437" s="93" t="s">
        <v>448</v>
      </c>
      <c r="M3437" s="93">
        <v>2023.0</v>
      </c>
      <c r="N3437" s="93" t="s">
        <v>161</v>
      </c>
      <c r="O3437" s="65" t="str">
        <f t="shared" si="1"/>
        <v>433673900001</v>
      </c>
      <c r="P3437" s="65">
        <f t="shared" si="2"/>
        <v>4</v>
      </c>
      <c r="Q3437" s="65">
        <f t="shared" si="3"/>
        <v>5</v>
      </c>
      <c r="R3437" s="65" t="str">
        <f t="shared" si="12"/>
        <v>43.367.390/0001-45</v>
      </c>
      <c r="S3437" s="84"/>
      <c r="T3437" s="84" t="str">
        <f t="shared" si="10"/>
        <v/>
      </c>
      <c r="U3437" s="84" t="str">
        <f t="shared" si="11"/>
        <v/>
      </c>
      <c r="V3437" s="65" t="str">
        <f t="shared" si="5"/>
        <v/>
      </c>
      <c r="W3437" s="84"/>
      <c r="X3437" s="84"/>
      <c r="Y3437" s="85"/>
      <c r="Z3437" s="85"/>
      <c r="AA3437" s="65" t="str">
        <f t="shared" si="6"/>
        <v/>
      </c>
      <c r="AB3437" s="65" t="str">
        <f t="shared" si="7"/>
        <v/>
      </c>
      <c r="AC3437" s="86"/>
      <c r="AD3437" s="87" t="str">
        <f t="shared" si="8"/>
        <v/>
      </c>
      <c r="AE3437" s="84"/>
      <c r="AF3437" s="86">
        <f>IF(AC3437&gt;0,AC3437,'⚙️ Config'!$B$10)</f>
        <v>0.0075</v>
      </c>
      <c r="AG3437" s="88">
        <f t="shared" si="9"/>
        <v>10210.94198</v>
      </c>
      <c r="AH3437" s="88">
        <f>AG3437*'⚙️ Config'!$B$11</f>
        <v>51054.70988</v>
      </c>
      <c r="AI3437" s="88">
        <f>AH3437*'⚙️ Config'!$B$12</f>
        <v>15316.41296</v>
      </c>
      <c r="AJ3437" s="64"/>
      <c r="AK3437" s="84"/>
      <c r="AL3437" s="84"/>
      <c r="AM3437" s="84"/>
      <c r="AN3437" s="84"/>
      <c r="AO3437" s="84"/>
      <c r="AP3437" s="84"/>
      <c r="AQ3437" s="84"/>
    </row>
    <row r="3438" ht="15.0" customHeight="1">
      <c r="A3438" s="93">
        <v>3435.0</v>
      </c>
      <c r="B3438" s="94" t="s">
        <v>7307</v>
      </c>
      <c r="C3438" s="93" t="s">
        <v>154</v>
      </c>
      <c r="D3438" s="93" t="s">
        <v>7308</v>
      </c>
      <c r="E3438" s="95">
        <v>35.95</v>
      </c>
      <c r="F3438" s="93" t="s">
        <v>85</v>
      </c>
      <c r="G3438" s="93" t="s">
        <v>606</v>
      </c>
      <c r="H3438" s="96">
        <v>1360208.02</v>
      </c>
      <c r="I3438" s="93">
        <v>1.0</v>
      </c>
      <c r="J3438" s="97">
        <v>3.9</v>
      </c>
      <c r="K3438" s="94">
        <v>2022.0</v>
      </c>
      <c r="L3438" s="93" t="s">
        <v>458</v>
      </c>
      <c r="M3438" s="93">
        <v>2022.0</v>
      </c>
      <c r="N3438" s="93" t="s">
        <v>161</v>
      </c>
      <c r="O3438" s="65" t="str">
        <f t="shared" si="1"/>
        <v>114570150001</v>
      </c>
      <c r="P3438" s="65">
        <f t="shared" si="2"/>
        <v>0</v>
      </c>
      <c r="Q3438" s="65">
        <f t="shared" si="3"/>
        <v>8</v>
      </c>
      <c r="R3438" s="65" t="str">
        <f t="shared" si="12"/>
        <v>11.457.015/0001-08</v>
      </c>
      <c r="S3438" s="84"/>
      <c r="T3438" s="84" t="str">
        <f t="shared" si="10"/>
        <v/>
      </c>
      <c r="U3438" s="84" t="str">
        <f t="shared" si="11"/>
        <v/>
      </c>
      <c r="V3438" s="65" t="str">
        <f t="shared" si="5"/>
        <v/>
      </c>
      <c r="W3438" s="84"/>
      <c r="X3438" s="84"/>
      <c r="Y3438" s="85"/>
      <c r="Z3438" s="85"/>
      <c r="AA3438" s="65" t="str">
        <f t="shared" si="6"/>
        <v/>
      </c>
      <c r="AB3438" s="65" t="str">
        <f t="shared" si="7"/>
        <v/>
      </c>
      <c r="AC3438" s="86"/>
      <c r="AD3438" s="87" t="str">
        <f t="shared" si="8"/>
        <v/>
      </c>
      <c r="AE3438" s="84"/>
      <c r="AF3438" s="86">
        <f>IF(AC3438&gt;0,AC3438,'⚙️ Config'!$B$10)</f>
        <v>0.0075</v>
      </c>
      <c r="AG3438" s="88">
        <f t="shared" si="9"/>
        <v>10201.56015</v>
      </c>
      <c r="AH3438" s="88">
        <f>AG3438*'⚙️ Config'!$B$11</f>
        <v>51007.80075</v>
      </c>
      <c r="AI3438" s="88">
        <f>AH3438*'⚙️ Config'!$B$12</f>
        <v>15302.34023</v>
      </c>
      <c r="AJ3438" s="64"/>
      <c r="AK3438" s="84"/>
      <c r="AL3438" s="84"/>
      <c r="AM3438" s="84"/>
      <c r="AN3438" s="84"/>
      <c r="AO3438" s="84"/>
      <c r="AP3438" s="84"/>
      <c r="AQ3438" s="84"/>
    </row>
    <row r="3439" ht="15.0" customHeight="1">
      <c r="A3439" s="93">
        <v>3436.0</v>
      </c>
      <c r="B3439" s="94" t="s">
        <v>7309</v>
      </c>
      <c r="C3439" s="93" t="s">
        <v>141</v>
      </c>
      <c r="D3439" s="93" t="s">
        <v>7310</v>
      </c>
      <c r="E3439" s="95">
        <v>45.96</v>
      </c>
      <c r="F3439" s="93" t="s">
        <v>85</v>
      </c>
      <c r="G3439" s="93" t="s">
        <v>606</v>
      </c>
      <c r="H3439" s="96">
        <v>1360178.95</v>
      </c>
      <c r="I3439" s="93">
        <v>1.0</v>
      </c>
      <c r="J3439" s="97">
        <v>2.2</v>
      </c>
      <c r="K3439" s="94">
        <v>2024.0</v>
      </c>
      <c r="L3439" s="93" t="s">
        <v>202</v>
      </c>
      <c r="M3439" s="93">
        <v>2024.0</v>
      </c>
      <c r="N3439" s="93" t="s">
        <v>145</v>
      </c>
      <c r="O3439" s="65" t="str">
        <f t="shared" si="1"/>
        <v>252506650001</v>
      </c>
      <c r="P3439" s="65">
        <f t="shared" si="2"/>
        <v>8</v>
      </c>
      <c r="Q3439" s="65">
        <f t="shared" si="3"/>
        <v>4</v>
      </c>
      <c r="R3439" s="65" t="str">
        <f t="shared" si="12"/>
        <v>25.250.665/0001-84</v>
      </c>
      <c r="S3439" s="84"/>
      <c r="T3439" s="84" t="str">
        <f t="shared" si="10"/>
        <v/>
      </c>
      <c r="U3439" s="84" t="str">
        <f t="shared" si="11"/>
        <v/>
      </c>
      <c r="V3439" s="65" t="str">
        <f t="shared" si="5"/>
        <v/>
      </c>
      <c r="W3439" s="84"/>
      <c r="X3439" s="84"/>
      <c r="Y3439" s="85"/>
      <c r="Z3439" s="85"/>
      <c r="AA3439" s="65" t="str">
        <f t="shared" si="6"/>
        <v/>
      </c>
      <c r="AB3439" s="65" t="str">
        <f t="shared" si="7"/>
        <v/>
      </c>
      <c r="AC3439" s="86"/>
      <c r="AD3439" s="87" t="str">
        <f t="shared" si="8"/>
        <v/>
      </c>
      <c r="AE3439" s="84"/>
      <c r="AF3439" s="86">
        <f>IF(AC3439&gt;0,AC3439,'⚙️ Config'!$B$10)</f>
        <v>0.0075</v>
      </c>
      <c r="AG3439" s="88">
        <f t="shared" si="9"/>
        <v>10201.34213</v>
      </c>
      <c r="AH3439" s="88">
        <f>AG3439*'⚙️ Config'!$B$11</f>
        <v>51006.71063</v>
      </c>
      <c r="AI3439" s="88">
        <f>AH3439*'⚙️ Config'!$B$12</f>
        <v>15302.01319</v>
      </c>
      <c r="AJ3439" s="64"/>
      <c r="AK3439" s="84"/>
      <c r="AL3439" s="84"/>
      <c r="AM3439" s="84"/>
      <c r="AN3439" s="84"/>
      <c r="AO3439" s="84"/>
      <c r="AP3439" s="84"/>
      <c r="AQ3439" s="84"/>
    </row>
    <row r="3440" ht="15.0" customHeight="1">
      <c r="A3440" s="93">
        <v>3437.0</v>
      </c>
      <c r="B3440" s="94" t="s">
        <v>7311</v>
      </c>
      <c r="C3440" s="93" t="s">
        <v>154</v>
      </c>
      <c r="D3440" s="93" t="s">
        <v>7312</v>
      </c>
      <c r="E3440" s="95">
        <v>41.25</v>
      </c>
      <c r="F3440" s="93" t="s">
        <v>85</v>
      </c>
      <c r="G3440" s="93" t="s">
        <v>606</v>
      </c>
      <c r="H3440" s="96">
        <v>1360084.71</v>
      </c>
      <c r="I3440" s="93">
        <v>1.0</v>
      </c>
      <c r="J3440" s="97">
        <v>2.8</v>
      </c>
      <c r="K3440" s="94">
        <v>2023.0</v>
      </c>
      <c r="L3440" s="93" t="s">
        <v>630</v>
      </c>
      <c r="M3440" s="93">
        <v>2023.0</v>
      </c>
      <c r="N3440" s="93" t="s">
        <v>145</v>
      </c>
      <c r="O3440" s="65" t="str">
        <f t="shared" si="1"/>
        <v>203356240001</v>
      </c>
      <c r="P3440" s="65">
        <f t="shared" si="2"/>
        <v>7</v>
      </c>
      <c r="Q3440" s="65">
        <f t="shared" si="3"/>
        <v>7</v>
      </c>
      <c r="R3440" s="65" t="str">
        <f t="shared" si="12"/>
        <v>20.335.624/0001-77</v>
      </c>
      <c r="S3440" s="84"/>
      <c r="T3440" s="84" t="str">
        <f t="shared" si="10"/>
        <v/>
      </c>
      <c r="U3440" s="84" t="str">
        <f t="shared" si="11"/>
        <v/>
      </c>
      <c r="V3440" s="65" t="str">
        <f t="shared" si="5"/>
        <v/>
      </c>
      <c r="W3440" s="84"/>
      <c r="X3440" s="84"/>
      <c r="Y3440" s="85"/>
      <c r="Z3440" s="85"/>
      <c r="AA3440" s="65" t="str">
        <f t="shared" si="6"/>
        <v/>
      </c>
      <c r="AB3440" s="65" t="str">
        <f t="shared" si="7"/>
        <v/>
      </c>
      <c r="AC3440" s="86"/>
      <c r="AD3440" s="87" t="str">
        <f t="shared" si="8"/>
        <v/>
      </c>
      <c r="AE3440" s="84"/>
      <c r="AF3440" s="86">
        <f>IF(AC3440&gt;0,AC3440,'⚙️ Config'!$B$10)</f>
        <v>0.0075</v>
      </c>
      <c r="AG3440" s="88">
        <f t="shared" si="9"/>
        <v>10200.63533</v>
      </c>
      <c r="AH3440" s="88">
        <f>AG3440*'⚙️ Config'!$B$11</f>
        <v>51003.17663</v>
      </c>
      <c r="AI3440" s="88">
        <f>AH3440*'⚙️ Config'!$B$12</f>
        <v>15300.95299</v>
      </c>
      <c r="AJ3440" s="64"/>
      <c r="AK3440" s="84"/>
      <c r="AL3440" s="84"/>
      <c r="AM3440" s="84"/>
      <c r="AN3440" s="84"/>
      <c r="AO3440" s="84"/>
      <c r="AP3440" s="84"/>
      <c r="AQ3440" s="84"/>
    </row>
    <row r="3441" ht="15.0" customHeight="1">
      <c r="A3441" s="93">
        <v>3438.0</v>
      </c>
      <c r="B3441" s="94" t="s">
        <v>7313</v>
      </c>
      <c r="C3441" s="93" t="s">
        <v>141</v>
      </c>
      <c r="D3441" s="93" t="s">
        <v>7314</v>
      </c>
      <c r="E3441" s="95">
        <v>42.62</v>
      </c>
      <c r="F3441" s="93" t="s">
        <v>85</v>
      </c>
      <c r="G3441" s="93" t="s">
        <v>606</v>
      </c>
      <c r="H3441" s="96">
        <v>1359997.44</v>
      </c>
      <c r="I3441" s="93">
        <v>1.0</v>
      </c>
      <c r="J3441" s="97">
        <v>2.6</v>
      </c>
      <c r="K3441" s="94">
        <v>2023.0</v>
      </c>
      <c r="L3441" s="93" t="s">
        <v>630</v>
      </c>
      <c r="M3441" s="93">
        <v>2023.0</v>
      </c>
      <c r="N3441" s="93" t="s">
        <v>161</v>
      </c>
      <c r="O3441" s="65" t="str">
        <f t="shared" si="1"/>
        <v>495234910001</v>
      </c>
      <c r="P3441" s="65">
        <f t="shared" si="2"/>
        <v>4</v>
      </c>
      <c r="Q3441" s="65">
        <f t="shared" si="3"/>
        <v>4</v>
      </c>
      <c r="R3441" s="65" t="str">
        <f t="shared" si="12"/>
        <v>49.523.491/0001-44</v>
      </c>
      <c r="S3441" s="84"/>
      <c r="T3441" s="84" t="str">
        <f t="shared" si="10"/>
        <v/>
      </c>
      <c r="U3441" s="84" t="str">
        <f t="shared" si="11"/>
        <v/>
      </c>
      <c r="V3441" s="65" t="str">
        <f t="shared" si="5"/>
        <v/>
      </c>
      <c r="W3441" s="84"/>
      <c r="X3441" s="84"/>
      <c r="Y3441" s="85"/>
      <c r="Z3441" s="85"/>
      <c r="AA3441" s="65" t="str">
        <f t="shared" si="6"/>
        <v/>
      </c>
      <c r="AB3441" s="65" t="str">
        <f t="shared" si="7"/>
        <v/>
      </c>
      <c r="AC3441" s="86"/>
      <c r="AD3441" s="87" t="str">
        <f t="shared" si="8"/>
        <v/>
      </c>
      <c r="AE3441" s="84"/>
      <c r="AF3441" s="86">
        <f>IF(AC3441&gt;0,AC3441,'⚙️ Config'!$B$10)</f>
        <v>0.0075</v>
      </c>
      <c r="AG3441" s="88">
        <f t="shared" si="9"/>
        <v>10199.9808</v>
      </c>
      <c r="AH3441" s="88">
        <f>AG3441*'⚙️ Config'!$B$11</f>
        <v>50999.904</v>
      </c>
      <c r="AI3441" s="88">
        <f>AH3441*'⚙️ Config'!$B$12</f>
        <v>15299.9712</v>
      </c>
      <c r="AJ3441" s="64"/>
      <c r="AK3441" s="84"/>
      <c r="AL3441" s="84"/>
      <c r="AM3441" s="84"/>
      <c r="AN3441" s="84"/>
      <c r="AO3441" s="84"/>
      <c r="AP3441" s="84"/>
      <c r="AQ3441" s="84"/>
    </row>
    <row r="3442" ht="15.0" customHeight="1">
      <c r="A3442" s="93">
        <v>3439.0</v>
      </c>
      <c r="B3442" s="94" t="s">
        <v>7315</v>
      </c>
      <c r="C3442" s="93" t="s">
        <v>141</v>
      </c>
      <c r="D3442" s="93" t="s">
        <v>7316</v>
      </c>
      <c r="E3442" s="95">
        <v>38.46</v>
      </c>
      <c r="F3442" s="93" t="s">
        <v>85</v>
      </c>
      <c r="G3442" s="93" t="s">
        <v>606</v>
      </c>
      <c r="H3442" s="96">
        <v>1358566.76</v>
      </c>
      <c r="I3442" s="93">
        <v>1.0</v>
      </c>
      <c r="J3442" s="97">
        <v>3.3</v>
      </c>
      <c r="K3442" s="94">
        <v>2022.0</v>
      </c>
      <c r="L3442" s="93" t="s">
        <v>202</v>
      </c>
      <c r="M3442" s="93">
        <v>2022.0</v>
      </c>
      <c r="N3442" s="93" t="s">
        <v>161</v>
      </c>
      <c r="O3442" s="65" t="str">
        <f t="shared" si="1"/>
        <v>200215660001</v>
      </c>
      <c r="P3442" s="65">
        <f t="shared" si="2"/>
        <v>0</v>
      </c>
      <c r="Q3442" s="65">
        <f t="shared" si="3"/>
        <v>7</v>
      </c>
      <c r="R3442" s="65" t="str">
        <f t="shared" si="12"/>
        <v>20.021.566/0001-07</v>
      </c>
      <c r="S3442" s="84"/>
      <c r="T3442" s="84" t="str">
        <f t="shared" si="10"/>
        <v/>
      </c>
      <c r="U3442" s="84" t="str">
        <f t="shared" si="11"/>
        <v/>
      </c>
      <c r="V3442" s="65" t="str">
        <f t="shared" si="5"/>
        <v/>
      </c>
      <c r="W3442" s="84"/>
      <c r="X3442" s="84"/>
      <c r="Y3442" s="85"/>
      <c r="Z3442" s="85"/>
      <c r="AA3442" s="65" t="str">
        <f t="shared" si="6"/>
        <v/>
      </c>
      <c r="AB3442" s="65" t="str">
        <f t="shared" si="7"/>
        <v/>
      </c>
      <c r="AC3442" s="86"/>
      <c r="AD3442" s="87" t="str">
        <f t="shared" si="8"/>
        <v/>
      </c>
      <c r="AE3442" s="84"/>
      <c r="AF3442" s="86">
        <f>IF(AC3442&gt;0,AC3442,'⚙️ Config'!$B$10)</f>
        <v>0.0075</v>
      </c>
      <c r="AG3442" s="88">
        <f t="shared" si="9"/>
        <v>10189.2507</v>
      </c>
      <c r="AH3442" s="88">
        <f>AG3442*'⚙️ Config'!$B$11</f>
        <v>50946.2535</v>
      </c>
      <c r="AI3442" s="88">
        <f>AH3442*'⚙️ Config'!$B$12</f>
        <v>15283.87605</v>
      </c>
      <c r="AJ3442" s="64"/>
      <c r="AK3442" s="84"/>
      <c r="AL3442" s="84"/>
      <c r="AM3442" s="84"/>
      <c r="AN3442" s="84"/>
      <c r="AO3442" s="84"/>
      <c r="AP3442" s="84"/>
      <c r="AQ3442" s="84"/>
    </row>
    <row r="3443" ht="15.0" customHeight="1">
      <c r="A3443" s="93">
        <v>3440.0</v>
      </c>
      <c r="B3443" s="94" t="s">
        <v>7317</v>
      </c>
      <c r="C3443" s="93" t="s">
        <v>141</v>
      </c>
      <c r="D3443" s="93" t="s">
        <v>7318</v>
      </c>
      <c r="E3443" s="95">
        <v>36.7</v>
      </c>
      <c r="F3443" s="93" t="s">
        <v>85</v>
      </c>
      <c r="G3443" s="93" t="s">
        <v>606</v>
      </c>
      <c r="H3443" s="96">
        <v>1357325.79</v>
      </c>
      <c r="I3443" s="93">
        <v>1.0</v>
      </c>
      <c r="J3443" s="97">
        <v>3.7</v>
      </c>
      <c r="K3443" s="94">
        <v>2022.0</v>
      </c>
      <c r="L3443" s="93" t="s">
        <v>630</v>
      </c>
      <c r="M3443" s="93">
        <v>2022.0</v>
      </c>
      <c r="N3443" s="93" t="s">
        <v>161</v>
      </c>
      <c r="O3443" s="65" t="str">
        <f t="shared" si="1"/>
        <v>340606840001</v>
      </c>
      <c r="P3443" s="65">
        <f t="shared" si="2"/>
        <v>3</v>
      </c>
      <c r="Q3443" s="65">
        <f t="shared" si="3"/>
        <v>9</v>
      </c>
      <c r="R3443" s="65" t="str">
        <f t="shared" si="12"/>
        <v>34.060.684/0001-39</v>
      </c>
      <c r="S3443" s="84"/>
      <c r="T3443" s="84" t="str">
        <f t="shared" si="10"/>
        <v/>
      </c>
      <c r="U3443" s="84" t="str">
        <f t="shared" si="11"/>
        <v/>
      </c>
      <c r="V3443" s="65" t="str">
        <f t="shared" si="5"/>
        <v/>
      </c>
      <c r="W3443" s="84"/>
      <c r="X3443" s="84"/>
      <c r="Y3443" s="85"/>
      <c r="Z3443" s="85"/>
      <c r="AA3443" s="65" t="str">
        <f t="shared" si="6"/>
        <v/>
      </c>
      <c r="AB3443" s="65" t="str">
        <f t="shared" si="7"/>
        <v/>
      </c>
      <c r="AC3443" s="86"/>
      <c r="AD3443" s="87" t="str">
        <f t="shared" si="8"/>
        <v/>
      </c>
      <c r="AE3443" s="84"/>
      <c r="AF3443" s="86">
        <f>IF(AC3443&gt;0,AC3443,'⚙️ Config'!$B$10)</f>
        <v>0.0075</v>
      </c>
      <c r="AG3443" s="88">
        <f t="shared" si="9"/>
        <v>10179.94343</v>
      </c>
      <c r="AH3443" s="88">
        <f>AG3443*'⚙️ Config'!$B$11</f>
        <v>50899.71713</v>
      </c>
      <c r="AI3443" s="88">
        <f>AH3443*'⚙️ Config'!$B$12</f>
        <v>15269.91514</v>
      </c>
      <c r="AJ3443" s="64"/>
      <c r="AK3443" s="84"/>
      <c r="AL3443" s="84"/>
      <c r="AM3443" s="84"/>
      <c r="AN3443" s="84"/>
      <c r="AO3443" s="84"/>
      <c r="AP3443" s="84"/>
      <c r="AQ3443" s="84"/>
    </row>
    <row r="3444" ht="15.0" customHeight="1">
      <c r="A3444" s="93">
        <v>3441.0</v>
      </c>
      <c r="B3444" s="94" t="s">
        <v>7319</v>
      </c>
      <c r="C3444" s="93" t="s">
        <v>141</v>
      </c>
      <c r="D3444" s="93" t="s">
        <v>7320</v>
      </c>
      <c r="E3444" s="95">
        <v>42.62</v>
      </c>
      <c r="F3444" s="93" t="s">
        <v>85</v>
      </c>
      <c r="G3444" s="93" t="s">
        <v>606</v>
      </c>
      <c r="H3444" s="96">
        <v>1356211.57</v>
      </c>
      <c r="I3444" s="93">
        <v>1.0</v>
      </c>
      <c r="J3444" s="97">
        <v>2.6</v>
      </c>
      <c r="K3444" s="94">
        <v>2023.0</v>
      </c>
      <c r="L3444" s="93" t="s">
        <v>6750</v>
      </c>
      <c r="M3444" s="93">
        <v>2023.0</v>
      </c>
      <c r="N3444" s="93" t="s">
        <v>145</v>
      </c>
      <c r="O3444" s="65" t="str">
        <f t="shared" si="1"/>
        <v>425503240001</v>
      </c>
      <c r="P3444" s="65">
        <f t="shared" si="2"/>
        <v>4</v>
      </c>
      <c r="Q3444" s="65">
        <f t="shared" si="3"/>
        <v>3</v>
      </c>
      <c r="R3444" s="65" t="str">
        <f t="shared" si="12"/>
        <v>42.550.324/0001-43</v>
      </c>
      <c r="S3444" s="84"/>
      <c r="T3444" s="84" t="str">
        <f t="shared" si="10"/>
        <v/>
      </c>
      <c r="U3444" s="84" t="str">
        <f t="shared" si="11"/>
        <v/>
      </c>
      <c r="V3444" s="65" t="str">
        <f t="shared" si="5"/>
        <v/>
      </c>
      <c r="W3444" s="84"/>
      <c r="X3444" s="84"/>
      <c r="Y3444" s="85"/>
      <c r="Z3444" s="85"/>
      <c r="AA3444" s="65" t="str">
        <f t="shared" si="6"/>
        <v/>
      </c>
      <c r="AB3444" s="65" t="str">
        <f t="shared" si="7"/>
        <v/>
      </c>
      <c r="AC3444" s="86"/>
      <c r="AD3444" s="87" t="str">
        <f t="shared" si="8"/>
        <v/>
      </c>
      <c r="AE3444" s="84"/>
      <c r="AF3444" s="86">
        <f>IF(AC3444&gt;0,AC3444,'⚙️ Config'!$B$10)</f>
        <v>0.0075</v>
      </c>
      <c r="AG3444" s="88">
        <f t="shared" si="9"/>
        <v>10171.58678</v>
      </c>
      <c r="AH3444" s="88">
        <f>AG3444*'⚙️ Config'!$B$11</f>
        <v>50857.93388</v>
      </c>
      <c r="AI3444" s="88">
        <f>AH3444*'⚙️ Config'!$B$12</f>
        <v>15257.38016</v>
      </c>
      <c r="AJ3444" s="64"/>
      <c r="AK3444" s="84"/>
      <c r="AL3444" s="84"/>
      <c r="AM3444" s="84"/>
      <c r="AN3444" s="84"/>
      <c r="AO3444" s="84"/>
      <c r="AP3444" s="84"/>
      <c r="AQ3444" s="84"/>
    </row>
    <row r="3445" ht="15.0" customHeight="1">
      <c r="A3445" s="93">
        <v>3442.0</v>
      </c>
      <c r="B3445" s="94" t="s">
        <v>7321</v>
      </c>
      <c r="C3445" s="93" t="s">
        <v>141</v>
      </c>
      <c r="D3445" s="93" t="s">
        <v>7322</v>
      </c>
      <c r="E3445" s="95">
        <v>36.7</v>
      </c>
      <c r="F3445" s="93" t="s">
        <v>85</v>
      </c>
      <c r="G3445" s="93" t="s">
        <v>606</v>
      </c>
      <c r="H3445" s="96">
        <v>1355029.26</v>
      </c>
      <c r="I3445" s="93">
        <v>1.0</v>
      </c>
      <c r="J3445" s="97">
        <v>3.7</v>
      </c>
      <c r="K3445" s="94">
        <v>2022.0</v>
      </c>
      <c r="L3445" s="93" t="s">
        <v>630</v>
      </c>
      <c r="M3445" s="93">
        <v>2022.0</v>
      </c>
      <c r="N3445" s="93" t="s">
        <v>342</v>
      </c>
      <c r="O3445" s="65" t="str">
        <f t="shared" si="1"/>
        <v>267284070001</v>
      </c>
      <c r="P3445" s="65">
        <f t="shared" si="2"/>
        <v>2</v>
      </c>
      <c r="Q3445" s="65">
        <f t="shared" si="3"/>
        <v>3</v>
      </c>
      <c r="R3445" s="65" t="str">
        <f t="shared" si="12"/>
        <v>26.728.407/0001-23</v>
      </c>
      <c r="S3445" s="84"/>
      <c r="T3445" s="84" t="str">
        <f t="shared" si="10"/>
        <v/>
      </c>
      <c r="U3445" s="84" t="str">
        <f t="shared" si="11"/>
        <v/>
      </c>
      <c r="V3445" s="65" t="str">
        <f t="shared" si="5"/>
        <v/>
      </c>
      <c r="W3445" s="84"/>
      <c r="X3445" s="84"/>
      <c r="Y3445" s="85"/>
      <c r="Z3445" s="85"/>
      <c r="AA3445" s="65" t="str">
        <f t="shared" si="6"/>
        <v/>
      </c>
      <c r="AB3445" s="65" t="str">
        <f t="shared" si="7"/>
        <v/>
      </c>
      <c r="AC3445" s="86"/>
      <c r="AD3445" s="87" t="str">
        <f t="shared" si="8"/>
        <v/>
      </c>
      <c r="AE3445" s="84"/>
      <c r="AF3445" s="86">
        <f>IF(AC3445&gt;0,AC3445,'⚙️ Config'!$B$10)</f>
        <v>0.0075</v>
      </c>
      <c r="AG3445" s="88">
        <f t="shared" si="9"/>
        <v>10162.71945</v>
      </c>
      <c r="AH3445" s="88">
        <f>AG3445*'⚙️ Config'!$B$11</f>
        <v>50813.59725</v>
      </c>
      <c r="AI3445" s="88">
        <f>AH3445*'⚙️ Config'!$B$12</f>
        <v>15244.07918</v>
      </c>
      <c r="AJ3445" s="64"/>
      <c r="AK3445" s="84"/>
      <c r="AL3445" s="84"/>
      <c r="AM3445" s="84"/>
      <c r="AN3445" s="84"/>
      <c r="AO3445" s="84"/>
      <c r="AP3445" s="84"/>
      <c r="AQ3445" s="84"/>
    </row>
    <row r="3446" ht="15.0" customHeight="1">
      <c r="A3446" s="93">
        <v>3443.0</v>
      </c>
      <c r="B3446" s="94" t="s">
        <v>7323</v>
      </c>
      <c r="C3446" s="93" t="s">
        <v>141</v>
      </c>
      <c r="D3446" s="93" t="s">
        <v>7324</v>
      </c>
      <c r="E3446" s="95">
        <v>41.25</v>
      </c>
      <c r="F3446" s="93" t="s">
        <v>85</v>
      </c>
      <c r="G3446" s="93" t="s">
        <v>606</v>
      </c>
      <c r="H3446" s="96">
        <v>1354300.27</v>
      </c>
      <c r="I3446" s="93">
        <v>1.0</v>
      </c>
      <c r="J3446" s="97">
        <v>2.8</v>
      </c>
      <c r="K3446" s="94">
        <v>2023.0</v>
      </c>
      <c r="L3446" s="93" t="s">
        <v>630</v>
      </c>
      <c r="M3446" s="93">
        <v>2023.0</v>
      </c>
      <c r="N3446" s="93" t="s">
        <v>161</v>
      </c>
      <c r="O3446" s="65" t="str">
        <f t="shared" si="1"/>
        <v>213323010001</v>
      </c>
      <c r="P3446" s="65">
        <f t="shared" si="2"/>
        <v>9</v>
      </c>
      <c r="Q3446" s="65">
        <f t="shared" si="3"/>
        <v>2</v>
      </c>
      <c r="R3446" s="65" t="str">
        <f t="shared" si="12"/>
        <v>21.332.301/0001-92</v>
      </c>
      <c r="S3446" s="84"/>
      <c r="T3446" s="84" t="str">
        <f t="shared" si="10"/>
        <v/>
      </c>
      <c r="U3446" s="84" t="str">
        <f t="shared" si="11"/>
        <v/>
      </c>
      <c r="V3446" s="65" t="str">
        <f t="shared" si="5"/>
        <v/>
      </c>
      <c r="W3446" s="84"/>
      <c r="X3446" s="84"/>
      <c r="Y3446" s="85"/>
      <c r="Z3446" s="85"/>
      <c r="AA3446" s="65" t="str">
        <f t="shared" si="6"/>
        <v/>
      </c>
      <c r="AB3446" s="65" t="str">
        <f t="shared" si="7"/>
        <v/>
      </c>
      <c r="AC3446" s="86"/>
      <c r="AD3446" s="87" t="str">
        <f t="shared" si="8"/>
        <v/>
      </c>
      <c r="AE3446" s="84"/>
      <c r="AF3446" s="86">
        <f>IF(AC3446&gt;0,AC3446,'⚙️ Config'!$B$10)</f>
        <v>0.0075</v>
      </c>
      <c r="AG3446" s="88">
        <f t="shared" si="9"/>
        <v>10157.25203</v>
      </c>
      <c r="AH3446" s="88">
        <f>AG3446*'⚙️ Config'!$B$11</f>
        <v>50786.26013</v>
      </c>
      <c r="AI3446" s="88">
        <f>AH3446*'⚙️ Config'!$B$12</f>
        <v>15235.87804</v>
      </c>
      <c r="AJ3446" s="64"/>
      <c r="AK3446" s="84"/>
      <c r="AL3446" s="84"/>
      <c r="AM3446" s="84"/>
      <c r="AN3446" s="84"/>
      <c r="AO3446" s="84"/>
      <c r="AP3446" s="84"/>
      <c r="AQ3446" s="84"/>
    </row>
    <row r="3447" ht="15.0" customHeight="1">
      <c r="A3447" s="93">
        <v>3444.0</v>
      </c>
      <c r="B3447" s="94" t="s">
        <v>7325</v>
      </c>
      <c r="C3447" s="93" t="s">
        <v>141</v>
      </c>
      <c r="D3447" s="93" t="s">
        <v>7326</v>
      </c>
      <c r="E3447" s="95">
        <v>35.59</v>
      </c>
      <c r="F3447" s="93" t="s">
        <v>85</v>
      </c>
      <c r="G3447" s="93" t="s">
        <v>606</v>
      </c>
      <c r="H3447" s="96">
        <v>1353793.8</v>
      </c>
      <c r="I3447" s="93">
        <v>1.0</v>
      </c>
      <c r="J3447" s="97">
        <v>4.0</v>
      </c>
      <c r="K3447" s="94">
        <v>2022.0</v>
      </c>
      <c r="L3447" s="93" t="s">
        <v>630</v>
      </c>
      <c r="M3447" s="93">
        <v>2022.0</v>
      </c>
      <c r="N3447" s="93" t="s">
        <v>161</v>
      </c>
      <c r="O3447" s="65" t="str">
        <f t="shared" si="1"/>
        <v>137506760001</v>
      </c>
      <c r="P3447" s="65">
        <f t="shared" si="2"/>
        <v>4</v>
      </c>
      <c r="Q3447" s="65">
        <f t="shared" si="3"/>
        <v>4</v>
      </c>
      <c r="R3447" s="65" t="str">
        <f t="shared" si="12"/>
        <v>13.750.676/0001-44</v>
      </c>
      <c r="S3447" s="84"/>
      <c r="T3447" s="84" t="str">
        <f t="shared" si="10"/>
        <v/>
      </c>
      <c r="U3447" s="84" t="str">
        <f t="shared" si="11"/>
        <v/>
      </c>
      <c r="V3447" s="65" t="str">
        <f t="shared" si="5"/>
        <v/>
      </c>
      <c r="W3447" s="84"/>
      <c r="X3447" s="84"/>
      <c r="Y3447" s="85"/>
      <c r="Z3447" s="85"/>
      <c r="AA3447" s="65" t="str">
        <f t="shared" si="6"/>
        <v/>
      </c>
      <c r="AB3447" s="65" t="str">
        <f t="shared" si="7"/>
        <v/>
      </c>
      <c r="AC3447" s="86"/>
      <c r="AD3447" s="87" t="str">
        <f t="shared" si="8"/>
        <v/>
      </c>
      <c r="AE3447" s="84"/>
      <c r="AF3447" s="86">
        <f>IF(AC3447&gt;0,AC3447,'⚙️ Config'!$B$10)</f>
        <v>0.0075</v>
      </c>
      <c r="AG3447" s="88">
        <f t="shared" si="9"/>
        <v>10153.4535</v>
      </c>
      <c r="AH3447" s="88">
        <f>AG3447*'⚙️ Config'!$B$11</f>
        <v>50767.2675</v>
      </c>
      <c r="AI3447" s="88">
        <f>AH3447*'⚙️ Config'!$B$12</f>
        <v>15230.18025</v>
      </c>
      <c r="AJ3447" s="64"/>
      <c r="AK3447" s="84"/>
      <c r="AL3447" s="84"/>
      <c r="AM3447" s="84"/>
      <c r="AN3447" s="84"/>
      <c r="AO3447" s="84"/>
      <c r="AP3447" s="84"/>
      <c r="AQ3447" s="84"/>
    </row>
    <row r="3448" ht="15.0" customHeight="1">
      <c r="A3448" s="93">
        <v>3445.0</v>
      </c>
      <c r="B3448" s="94" t="s">
        <v>7327</v>
      </c>
      <c r="C3448" s="93" t="s">
        <v>141</v>
      </c>
      <c r="D3448" s="93" t="s">
        <v>7328</v>
      </c>
      <c r="E3448" s="95">
        <v>37.11</v>
      </c>
      <c r="F3448" s="93" t="s">
        <v>85</v>
      </c>
      <c r="G3448" s="93" t="s">
        <v>606</v>
      </c>
      <c r="H3448" s="96">
        <v>1352813.36</v>
      </c>
      <c r="I3448" s="93">
        <v>1.0</v>
      </c>
      <c r="J3448" s="97">
        <v>3.6</v>
      </c>
      <c r="K3448" s="94">
        <v>2022.0</v>
      </c>
      <c r="L3448" s="93" t="s">
        <v>875</v>
      </c>
      <c r="M3448" s="93">
        <v>2022.0</v>
      </c>
      <c r="N3448" s="93" t="s">
        <v>161</v>
      </c>
      <c r="O3448" s="65" t="str">
        <f t="shared" si="1"/>
        <v>028682670001</v>
      </c>
      <c r="P3448" s="65">
        <f t="shared" si="2"/>
        <v>2</v>
      </c>
      <c r="Q3448" s="65">
        <f t="shared" si="3"/>
        <v>0</v>
      </c>
      <c r="R3448" s="65" t="str">
        <f t="shared" si="12"/>
        <v>02.868.267/0001-20</v>
      </c>
      <c r="S3448" s="84"/>
      <c r="T3448" s="84" t="str">
        <f t="shared" si="10"/>
        <v/>
      </c>
      <c r="U3448" s="84" t="str">
        <f t="shared" si="11"/>
        <v/>
      </c>
      <c r="V3448" s="65" t="str">
        <f t="shared" si="5"/>
        <v/>
      </c>
      <c r="W3448" s="84"/>
      <c r="X3448" s="84"/>
      <c r="Y3448" s="85"/>
      <c r="Z3448" s="85"/>
      <c r="AA3448" s="65" t="str">
        <f t="shared" si="6"/>
        <v/>
      </c>
      <c r="AB3448" s="65" t="str">
        <f t="shared" si="7"/>
        <v/>
      </c>
      <c r="AC3448" s="86"/>
      <c r="AD3448" s="87" t="str">
        <f t="shared" si="8"/>
        <v/>
      </c>
      <c r="AE3448" s="84"/>
      <c r="AF3448" s="86">
        <f>IF(AC3448&gt;0,AC3448,'⚙️ Config'!$B$10)</f>
        <v>0.0075</v>
      </c>
      <c r="AG3448" s="88">
        <f t="shared" si="9"/>
        <v>10146.1002</v>
      </c>
      <c r="AH3448" s="88">
        <f>AG3448*'⚙️ Config'!$B$11</f>
        <v>50730.501</v>
      </c>
      <c r="AI3448" s="88">
        <f>AH3448*'⚙️ Config'!$B$12</f>
        <v>15219.1503</v>
      </c>
      <c r="AJ3448" s="64"/>
      <c r="AK3448" s="84"/>
      <c r="AL3448" s="84"/>
      <c r="AM3448" s="84"/>
      <c r="AN3448" s="84"/>
      <c r="AO3448" s="84"/>
      <c r="AP3448" s="84"/>
      <c r="AQ3448" s="84"/>
    </row>
    <row r="3449" ht="15.0" customHeight="1">
      <c r="A3449" s="93">
        <v>3446.0</v>
      </c>
      <c r="B3449" s="94" t="s">
        <v>7329</v>
      </c>
      <c r="C3449" s="93" t="s">
        <v>141</v>
      </c>
      <c r="D3449" s="93" t="s">
        <v>7330</v>
      </c>
      <c r="E3449" s="95">
        <v>36.32</v>
      </c>
      <c r="F3449" s="93" t="s">
        <v>85</v>
      </c>
      <c r="G3449" s="93" t="s">
        <v>606</v>
      </c>
      <c r="H3449" s="96">
        <v>1352337.61</v>
      </c>
      <c r="I3449" s="93">
        <v>1.0</v>
      </c>
      <c r="J3449" s="97">
        <v>3.8</v>
      </c>
      <c r="K3449" s="94">
        <v>2022.0</v>
      </c>
      <c r="L3449" s="93" t="s">
        <v>202</v>
      </c>
      <c r="M3449" s="93">
        <v>2022.0</v>
      </c>
      <c r="N3449" s="93" t="s">
        <v>161</v>
      </c>
      <c r="O3449" s="65" t="str">
        <f t="shared" si="1"/>
        <v>065408790001</v>
      </c>
      <c r="P3449" s="65">
        <f t="shared" si="2"/>
        <v>4</v>
      </c>
      <c r="Q3449" s="65">
        <f t="shared" si="3"/>
        <v>0</v>
      </c>
      <c r="R3449" s="65" t="str">
        <f t="shared" si="12"/>
        <v>06.540.879/0001-40</v>
      </c>
      <c r="S3449" s="84"/>
      <c r="T3449" s="84" t="str">
        <f t="shared" si="10"/>
        <v/>
      </c>
      <c r="U3449" s="84" t="str">
        <f t="shared" si="11"/>
        <v/>
      </c>
      <c r="V3449" s="65" t="str">
        <f t="shared" si="5"/>
        <v/>
      </c>
      <c r="W3449" s="84"/>
      <c r="X3449" s="84"/>
      <c r="Y3449" s="85"/>
      <c r="Z3449" s="85"/>
      <c r="AA3449" s="65" t="str">
        <f t="shared" si="6"/>
        <v/>
      </c>
      <c r="AB3449" s="65" t="str">
        <f t="shared" si="7"/>
        <v/>
      </c>
      <c r="AC3449" s="86"/>
      <c r="AD3449" s="87" t="str">
        <f t="shared" si="8"/>
        <v/>
      </c>
      <c r="AE3449" s="84"/>
      <c r="AF3449" s="86">
        <f>IF(AC3449&gt;0,AC3449,'⚙️ Config'!$B$10)</f>
        <v>0.0075</v>
      </c>
      <c r="AG3449" s="88">
        <f t="shared" si="9"/>
        <v>10142.53208</v>
      </c>
      <c r="AH3449" s="88">
        <f>AG3449*'⚙️ Config'!$B$11</f>
        <v>50712.66038</v>
      </c>
      <c r="AI3449" s="88">
        <f>AH3449*'⚙️ Config'!$B$12</f>
        <v>15213.79811</v>
      </c>
      <c r="AJ3449" s="64"/>
      <c r="AK3449" s="84"/>
      <c r="AL3449" s="84"/>
      <c r="AM3449" s="84"/>
      <c r="AN3449" s="84"/>
      <c r="AO3449" s="84"/>
      <c r="AP3449" s="84"/>
      <c r="AQ3449" s="84"/>
    </row>
    <row r="3450" ht="15.0" customHeight="1">
      <c r="A3450" s="93">
        <v>3447.0</v>
      </c>
      <c r="B3450" s="94" t="s">
        <v>7331</v>
      </c>
      <c r="C3450" s="93" t="s">
        <v>141</v>
      </c>
      <c r="D3450" s="93" t="s">
        <v>7332</v>
      </c>
      <c r="E3450" s="95">
        <v>41.25</v>
      </c>
      <c r="F3450" s="93" t="s">
        <v>85</v>
      </c>
      <c r="G3450" s="93" t="s">
        <v>606</v>
      </c>
      <c r="H3450" s="96">
        <v>1351609.66</v>
      </c>
      <c r="I3450" s="93">
        <v>1.0</v>
      </c>
      <c r="J3450" s="97">
        <v>2.8</v>
      </c>
      <c r="K3450" s="94">
        <v>2023.0</v>
      </c>
      <c r="L3450" s="93" t="s">
        <v>630</v>
      </c>
      <c r="M3450" s="93">
        <v>2023.0</v>
      </c>
      <c r="N3450" s="93" t="s">
        <v>161</v>
      </c>
      <c r="O3450" s="65" t="str">
        <f t="shared" si="1"/>
        <v>234565810001</v>
      </c>
      <c r="P3450" s="65">
        <f t="shared" si="2"/>
        <v>7</v>
      </c>
      <c r="Q3450" s="65">
        <f t="shared" si="3"/>
        <v>6</v>
      </c>
      <c r="R3450" s="65" t="str">
        <f t="shared" si="12"/>
        <v>23.456.581/0001-76</v>
      </c>
      <c r="S3450" s="84"/>
      <c r="T3450" s="84" t="str">
        <f t="shared" si="10"/>
        <v/>
      </c>
      <c r="U3450" s="84" t="str">
        <f t="shared" si="11"/>
        <v/>
      </c>
      <c r="V3450" s="65" t="str">
        <f t="shared" si="5"/>
        <v/>
      </c>
      <c r="W3450" s="84"/>
      <c r="X3450" s="84"/>
      <c r="Y3450" s="85"/>
      <c r="Z3450" s="85"/>
      <c r="AA3450" s="65" t="str">
        <f t="shared" si="6"/>
        <v/>
      </c>
      <c r="AB3450" s="65" t="str">
        <f t="shared" si="7"/>
        <v/>
      </c>
      <c r="AC3450" s="86"/>
      <c r="AD3450" s="87" t="str">
        <f t="shared" si="8"/>
        <v/>
      </c>
      <c r="AE3450" s="84"/>
      <c r="AF3450" s="86">
        <f>IF(AC3450&gt;0,AC3450,'⚙️ Config'!$B$10)</f>
        <v>0.0075</v>
      </c>
      <c r="AG3450" s="88">
        <f t="shared" si="9"/>
        <v>10137.07245</v>
      </c>
      <c r="AH3450" s="88">
        <f>AG3450*'⚙️ Config'!$B$11</f>
        <v>50685.36225</v>
      </c>
      <c r="AI3450" s="88">
        <f>AH3450*'⚙️ Config'!$B$12</f>
        <v>15205.60868</v>
      </c>
      <c r="AJ3450" s="64"/>
      <c r="AK3450" s="84"/>
      <c r="AL3450" s="84"/>
      <c r="AM3450" s="84"/>
      <c r="AN3450" s="84"/>
      <c r="AO3450" s="84"/>
      <c r="AP3450" s="84"/>
      <c r="AQ3450" s="84"/>
    </row>
    <row r="3451" ht="15.0" customHeight="1">
      <c r="A3451" s="93">
        <v>3448.0</v>
      </c>
      <c r="B3451" s="94" t="s">
        <v>7333</v>
      </c>
      <c r="C3451" s="93" t="s">
        <v>141</v>
      </c>
      <c r="D3451" s="93" t="s">
        <v>7334</v>
      </c>
      <c r="E3451" s="95">
        <v>41.91</v>
      </c>
      <c r="F3451" s="93" t="s">
        <v>85</v>
      </c>
      <c r="G3451" s="93" t="s">
        <v>606</v>
      </c>
      <c r="H3451" s="96">
        <v>1350597.1</v>
      </c>
      <c r="I3451" s="93">
        <v>1.0</v>
      </c>
      <c r="J3451" s="97">
        <v>2.7</v>
      </c>
      <c r="K3451" s="94">
        <v>2023.0</v>
      </c>
      <c r="L3451" s="93" t="s">
        <v>630</v>
      </c>
      <c r="M3451" s="93">
        <v>2023.0</v>
      </c>
      <c r="N3451" s="93" t="s">
        <v>161</v>
      </c>
      <c r="O3451" s="65" t="str">
        <f t="shared" si="1"/>
        <v>218131430001</v>
      </c>
      <c r="P3451" s="65">
        <f t="shared" si="2"/>
        <v>9</v>
      </c>
      <c r="Q3451" s="65">
        <f t="shared" si="3"/>
        <v>2</v>
      </c>
      <c r="R3451" s="65" t="str">
        <f t="shared" si="12"/>
        <v>21.813.143/0001-92</v>
      </c>
      <c r="S3451" s="84"/>
      <c r="T3451" s="84" t="str">
        <f t="shared" si="10"/>
        <v/>
      </c>
      <c r="U3451" s="84" t="str">
        <f t="shared" si="11"/>
        <v/>
      </c>
      <c r="V3451" s="65" t="str">
        <f t="shared" si="5"/>
        <v/>
      </c>
      <c r="W3451" s="84"/>
      <c r="X3451" s="84"/>
      <c r="Y3451" s="85"/>
      <c r="Z3451" s="85"/>
      <c r="AA3451" s="65" t="str">
        <f t="shared" si="6"/>
        <v/>
      </c>
      <c r="AB3451" s="65" t="str">
        <f t="shared" si="7"/>
        <v/>
      </c>
      <c r="AC3451" s="86"/>
      <c r="AD3451" s="87" t="str">
        <f t="shared" si="8"/>
        <v/>
      </c>
      <c r="AE3451" s="84"/>
      <c r="AF3451" s="86">
        <f>IF(AC3451&gt;0,AC3451,'⚙️ Config'!$B$10)</f>
        <v>0.0075</v>
      </c>
      <c r="AG3451" s="88">
        <f t="shared" si="9"/>
        <v>10129.47825</v>
      </c>
      <c r="AH3451" s="88">
        <f>AG3451*'⚙️ Config'!$B$11</f>
        <v>50647.39125</v>
      </c>
      <c r="AI3451" s="88">
        <f>AH3451*'⚙️ Config'!$B$12</f>
        <v>15194.21738</v>
      </c>
      <c r="AJ3451" s="64"/>
      <c r="AK3451" s="84"/>
      <c r="AL3451" s="84"/>
      <c r="AM3451" s="84"/>
      <c r="AN3451" s="84"/>
      <c r="AO3451" s="84"/>
      <c r="AP3451" s="84"/>
      <c r="AQ3451" s="84"/>
    </row>
    <row r="3452" ht="15.0" customHeight="1">
      <c r="A3452" s="93">
        <v>3449.0</v>
      </c>
      <c r="B3452" s="94" t="s">
        <v>7335</v>
      </c>
      <c r="C3452" s="93" t="s">
        <v>141</v>
      </c>
      <c r="D3452" s="93" t="s">
        <v>7336</v>
      </c>
      <c r="E3452" s="95">
        <v>43.37</v>
      </c>
      <c r="F3452" s="93" t="s">
        <v>85</v>
      </c>
      <c r="G3452" s="93" t="s">
        <v>606</v>
      </c>
      <c r="H3452" s="96">
        <v>1349690.72</v>
      </c>
      <c r="I3452" s="93">
        <v>1.0</v>
      </c>
      <c r="J3452" s="97">
        <v>2.5</v>
      </c>
      <c r="K3452" s="94">
        <v>2023.0</v>
      </c>
      <c r="L3452" s="93" t="s">
        <v>448</v>
      </c>
      <c r="M3452" s="93">
        <v>2023.0</v>
      </c>
      <c r="N3452" s="93" t="s">
        <v>145</v>
      </c>
      <c r="O3452" s="65" t="str">
        <f t="shared" si="1"/>
        <v>453514180001</v>
      </c>
      <c r="P3452" s="65">
        <f t="shared" si="2"/>
        <v>8</v>
      </c>
      <c r="Q3452" s="65">
        <f t="shared" si="3"/>
        <v>1</v>
      </c>
      <c r="R3452" s="65" t="str">
        <f t="shared" si="12"/>
        <v>45.351.418/0001-81</v>
      </c>
      <c r="S3452" s="84"/>
      <c r="T3452" s="84" t="str">
        <f t="shared" si="10"/>
        <v/>
      </c>
      <c r="U3452" s="84" t="str">
        <f t="shared" si="11"/>
        <v/>
      </c>
      <c r="V3452" s="65" t="str">
        <f t="shared" si="5"/>
        <v/>
      </c>
      <c r="W3452" s="84"/>
      <c r="X3452" s="84"/>
      <c r="Y3452" s="85"/>
      <c r="Z3452" s="85"/>
      <c r="AA3452" s="65" t="str">
        <f t="shared" si="6"/>
        <v/>
      </c>
      <c r="AB3452" s="65" t="str">
        <f t="shared" si="7"/>
        <v/>
      </c>
      <c r="AC3452" s="86"/>
      <c r="AD3452" s="87" t="str">
        <f t="shared" si="8"/>
        <v/>
      </c>
      <c r="AE3452" s="84"/>
      <c r="AF3452" s="86">
        <f>IF(AC3452&gt;0,AC3452,'⚙️ Config'!$B$10)</f>
        <v>0.0075</v>
      </c>
      <c r="AG3452" s="88">
        <f t="shared" si="9"/>
        <v>10122.6804</v>
      </c>
      <c r="AH3452" s="88">
        <f>AG3452*'⚙️ Config'!$B$11</f>
        <v>50613.402</v>
      </c>
      <c r="AI3452" s="88">
        <f>AH3452*'⚙️ Config'!$B$12</f>
        <v>15184.0206</v>
      </c>
      <c r="AJ3452" s="64"/>
      <c r="AK3452" s="84"/>
      <c r="AL3452" s="84"/>
      <c r="AM3452" s="84"/>
      <c r="AN3452" s="84"/>
      <c r="AO3452" s="84"/>
      <c r="AP3452" s="84"/>
      <c r="AQ3452" s="84"/>
    </row>
    <row r="3453" ht="15.0" customHeight="1">
      <c r="A3453" s="93">
        <v>3450.0</v>
      </c>
      <c r="B3453" s="94" t="s">
        <v>7337</v>
      </c>
      <c r="C3453" s="93" t="s">
        <v>141</v>
      </c>
      <c r="D3453" s="93" t="s">
        <v>7338</v>
      </c>
      <c r="E3453" s="95">
        <v>40.62</v>
      </c>
      <c r="F3453" s="93" t="s">
        <v>85</v>
      </c>
      <c r="G3453" s="93" t="s">
        <v>606</v>
      </c>
      <c r="H3453" s="96">
        <v>1349358.14</v>
      </c>
      <c r="I3453" s="93">
        <v>1.0</v>
      </c>
      <c r="J3453" s="97">
        <v>2.9</v>
      </c>
      <c r="K3453" s="94">
        <v>2023.0</v>
      </c>
      <c r="L3453" s="93" t="s">
        <v>448</v>
      </c>
      <c r="M3453" s="93">
        <v>2023.0</v>
      </c>
      <c r="N3453" s="93" t="s">
        <v>161</v>
      </c>
      <c r="O3453" s="65" t="str">
        <f t="shared" si="1"/>
        <v>322697420001</v>
      </c>
      <c r="P3453" s="65">
        <f t="shared" si="2"/>
        <v>0</v>
      </c>
      <c r="Q3453" s="65">
        <f t="shared" si="3"/>
        <v>3</v>
      </c>
      <c r="R3453" s="65" t="str">
        <f t="shared" si="12"/>
        <v>32.269.742/0001-03</v>
      </c>
      <c r="S3453" s="84"/>
      <c r="T3453" s="84" t="str">
        <f t="shared" si="10"/>
        <v/>
      </c>
      <c r="U3453" s="84" t="str">
        <f t="shared" si="11"/>
        <v/>
      </c>
      <c r="V3453" s="65" t="str">
        <f t="shared" si="5"/>
        <v/>
      </c>
      <c r="W3453" s="84"/>
      <c r="X3453" s="84"/>
      <c r="Y3453" s="85"/>
      <c r="Z3453" s="85"/>
      <c r="AA3453" s="65" t="str">
        <f t="shared" si="6"/>
        <v/>
      </c>
      <c r="AB3453" s="65" t="str">
        <f t="shared" si="7"/>
        <v/>
      </c>
      <c r="AC3453" s="86"/>
      <c r="AD3453" s="87" t="str">
        <f t="shared" si="8"/>
        <v/>
      </c>
      <c r="AE3453" s="84"/>
      <c r="AF3453" s="86">
        <f>IF(AC3453&gt;0,AC3453,'⚙️ Config'!$B$10)</f>
        <v>0.0075</v>
      </c>
      <c r="AG3453" s="88">
        <f t="shared" si="9"/>
        <v>10120.18605</v>
      </c>
      <c r="AH3453" s="88">
        <f>AG3453*'⚙️ Config'!$B$11</f>
        <v>50600.93025</v>
      </c>
      <c r="AI3453" s="88">
        <f>AH3453*'⚙️ Config'!$B$12</f>
        <v>15180.27908</v>
      </c>
      <c r="AJ3453" s="64"/>
      <c r="AK3453" s="84"/>
      <c r="AL3453" s="84"/>
      <c r="AM3453" s="84"/>
      <c r="AN3453" s="84"/>
      <c r="AO3453" s="84"/>
      <c r="AP3453" s="84"/>
      <c r="AQ3453" s="84"/>
    </row>
    <row r="3454" ht="15.0" customHeight="1">
      <c r="A3454" s="93">
        <v>3451.0</v>
      </c>
      <c r="B3454" s="94" t="s">
        <v>7339</v>
      </c>
      <c r="C3454" s="93" t="s">
        <v>141</v>
      </c>
      <c r="D3454" s="93" t="s">
        <v>7340</v>
      </c>
      <c r="E3454" s="95">
        <v>37.54</v>
      </c>
      <c r="F3454" s="93" t="s">
        <v>85</v>
      </c>
      <c r="G3454" s="93" t="s">
        <v>606</v>
      </c>
      <c r="H3454" s="96">
        <v>1348820.34</v>
      </c>
      <c r="I3454" s="93">
        <v>1.0</v>
      </c>
      <c r="J3454" s="97">
        <v>3.5</v>
      </c>
      <c r="K3454" s="94">
        <v>2022.0</v>
      </c>
      <c r="L3454" s="93" t="s">
        <v>630</v>
      </c>
      <c r="M3454" s="93">
        <v>2022.0</v>
      </c>
      <c r="N3454" s="93" t="s">
        <v>161</v>
      </c>
      <c r="O3454" s="65" t="str">
        <f t="shared" si="1"/>
        <v>222189930001</v>
      </c>
      <c r="P3454" s="65">
        <f t="shared" si="2"/>
        <v>0</v>
      </c>
      <c r="Q3454" s="65">
        <f t="shared" si="3"/>
        <v>5</v>
      </c>
      <c r="R3454" s="65" t="str">
        <f t="shared" si="12"/>
        <v>22.218.993/0001-05</v>
      </c>
      <c r="S3454" s="84"/>
      <c r="T3454" s="84" t="str">
        <f t="shared" si="10"/>
        <v/>
      </c>
      <c r="U3454" s="84" t="str">
        <f t="shared" si="11"/>
        <v/>
      </c>
      <c r="V3454" s="65" t="str">
        <f t="shared" si="5"/>
        <v/>
      </c>
      <c r="W3454" s="84"/>
      <c r="X3454" s="84"/>
      <c r="Y3454" s="85"/>
      <c r="Z3454" s="85"/>
      <c r="AA3454" s="65" t="str">
        <f t="shared" si="6"/>
        <v/>
      </c>
      <c r="AB3454" s="65" t="str">
        <f t="shared" si="7"/>
        <v/>
      </c>
      <c r="AC3454" s="86"/>
      <c r="AD3454" s="87" t="str">
        <f t="shared" si="8"/>
        <v/>
      </c>
      <c r="AE3454" s="84"/>
      <c r="AF3454" s="86">
        <f>IF(AC3454&gt;0,AC3454,'⚙️ Config'!$B$10)</f>
        <v>0.0075</v>
      </c>
      <c r="AG3454" s="88">
        <f t="shared" si="9"/>
        <v>10116.15255</v>
      </c>
      <c r="AH3454" s="88">
        <f>AG3454*'⚙️ Config'!$B$11</f>
        <v>50580.76275</v>
      </c>
      <c r="AI3454" s="88">
        <f>AH3454*'⚙️ Config'!$B$12</f>
        <v>15174.22883</v>
      </c>
      <c r="AJ3454" s="64"/>
      <c r="AK3454" s="84"/>
      <c r="AL3454" s="84"/>
      <c r="AM3454" s="84"/>
      <c r="AN3454" s="84"/>
      <c r="AO3454" s="84"/>
      <c r="AP3454" s="84"/>
      <c r="AQ3454" s="84"/>
    </row>
    <row r="3455" ht="15.0" customHeight="1">
      <c r="A3455" s="93">
        <v>3452.0</v>
      </c>
      <c r="B3455" s="94" t="s">
        <v>7341</v>
      </c>
      <c r="C3455" s="93" t="s">
        <v>141</v>
      </c>
      <c r="D3455" s="93" t="s">
        <v>7342</v>
      </c>
      <c r="E3455" s="95">
        <v>41.25</v>
      </c>
      <c r="F3455" s="93" t="s">
        <v>85</v>
      </c>
      <c r="G3455" s="93" t="s">
        <v>606</v>
      </c>
      <c r="H3455" s="96">
        <v>1348719.04</v>
      </c>
      <c r="I3455" s="93">
        <v>1.0</v>
      </c>
      <c r="J3455" s="97">
        <v>2.8</v>
      </c>
      <c r="K3455" s="94">
        <v>2023.0</v>
      </c>
      <c r="L3455" s="93" t="s">
        <v>202</v>
      </c>
      <c r="M3455" s="93">
        <v>2023.0</v>
      </c>
      <c r="N3455" s="93" t="s">
        <v>161</v>
      </c>
      <c r="O3455" s="65" t="str">
        <f t="shared" si="1"/>
        <v>119246200001</v>
      </c>
      <c r="P3455" s="65">
        <f t="shared" si="2"/>
        <v>3</v>
      </c>
      <c r="Q3455" s="65">
        <f t="shared" si="3"/>
        <v>3</v>
      </c>
      <c r="R3455" s="65" t="str">
        <f t="shared" si="12"/>
        <v>11.924.620/0001-33</v>
      </c>
      <c r="S3455" s="84"/>
      <c r="T3455" s="84" t="str">
        <f t="shared" si="10"/>
        <v/>
      </c>
      <c r="U3455" s="84" t="str">
        <f t="shared" si="11"/>
        <v/>
      </c>
      <c r="V3455" s="65" t="str">
        <f t="shared" si="5"/>
        <v/>
      </c>
      <c r="W3455" s="84"/>
      <c r="X3455" s="84"/>
      <c r="Y3455" s="85"/>
      <c r="Z3455" s="85"/>
      <c r="AA3455" s="65" t="str">
        <f t="shared" si="6"/>
        <v/>
      </c>
      <c r="AB3455" s="65" t="str">
        <f t="shared" si="7"/>
        <v/>
      </c>
      <c r="AC3455" s="86"/>
      <c r="AD3455" s="87" t="str">
        <f t="shared" si="8"/>
        <v/>
      </c>
      <c r="AE3455" s="84"/>
      <c r="AF3455" s="86">
        <f>IF(AC3455&gt;0,AC3455,'⚙️ Config'!$B$10)</f>
        <v>0.0075</v>
      </c>
      <c r="AG3455" s="88">
        <f t="shared" si="9"/>
        <v>10115.3928</v>
      </c>
      <c r="AH3455" s="88">
        <f>AG3455*'⚙️ Config'!$B$11</f>
        <v>50576.964</v>
      </c>
      <c r="AI3455" s="88">
        <f>AH3455*'⚙️ Config'!$B$12</f>
        <v>15173.0892</v>
      </c>
      <c r="AJ3455" s="64"/>
      <c r="AK3455" s="84"/>
      <c r="AL3455" s="84"/>
      <c r="AM3455" s="84"/>
      <c r="AN3455" s="84"/>
      <c r="AO3455" s="84"/>
      <c r="AP3455" s="84"/>
      <c r="AQ3455" s="84"/>
    </row>
    <row r="3456" ht="15.0" customHeight="1">
      <c r="A3456" s="93">
        <v>3453.0</v>
      </c>
      <c r="B3456" s="94" t="s">
        <v>7343</v>
      </c>
      <c r="C3456" s="93" t="s">
        <v>141</v>
      </c>
      <c r="D3456" s="93" t="s">
        <v>7344</v>
      </c>
      <c r="E3456" s="95">
        <v>44.17</v>
      </c>
      <c r="F3456" s="93" t="s">
        <v>85</v>
      </c>
      <c r="G3456" s="93" t="s">
        <v>606</v>
      </c>
      <c r="H3456" s="96">
        <v>1347549.9</v>
      </c>
      <c r="I3456" s="93">
        <v>1.0</v>
      </c>
      <c r="J3456" s="97">
        <v>2.4</v>
      </c>
      <c r="K3456" s="94">
        <v>2023.0</v>
      </c>
      <c r="L3456" s="93" t="s">
        <v>448</v>
      </c>
      <c r="M3456" s="93">
        <v>2023.0</v>
      </c>
      <c r="N3456" s="93" t="s">
        <v>161</v>
      </c>
      <c r="O3456" s="65" t="str">
        <f t="shared" si="1"/>
        <v>231508250001</v>
      </c>
      <c r="P3456" s="65">
        <f t="shared" si="2"/>
        <v>9</v>
      </c>
      <c r="Q3456" s="65">
        <f t="shared" si="3"/>
        <v>8</v>
      </c>
      <c r="R3456" s="65" t="str">
        <f t="shared" si="12"/>
        <v>23.150.825/0001-98</v>
      </c>
      <c r="S3456" s="84"/>
      <c r="T3456" s="84" t="str">
        <f t="shared" si="10"/>
        <v/>
      </c>
      <c r="U3456" s="84" t="str">
        <f t="shared" si="11"/>
        <v/>
      </c>
      <c r="V3456" s="65" t="str">
        <f t="shared" si="5"/>
        <v/>
      </c>
      <c r="W3456" s="84"/>
      <c r="X3456" s="84"/>
      <c r="Y3456" s="85"/>
      <c r="Z3456" s="85"/>
      <c r="AA3456" s="65" t="str">
        <f t="shared" si="6"/>
        <v/>
      </c>
      <c r="AB3456" s="65" t="str">
        <f t="shared" si="7"/>
        <v/>
      </c>
      <c r="AC3456" s="86"/>
      <c r="AD3456" s="87" t="str">
        <f t="shared" si="8"/>
        <v/>
      </c>
      <c r="AE3456" s="84"/>
      <c r="AF3456" s="86">
        <f>IF(AC3456&gt;0,AC3456,'⚙️ Config'!$B$10)</f>
        <v>0.0075</v>
      </c>
      <c r="AG3456" s="88">
        <f t="shared" si="9"/>
        <v>10106.62425</v>
      </c>
      <c r="AH3456" s="88">
        <f>AG3456*'⚙️ Config'!$B$11</f>
        <v>50533.12125</v>
      </c>
      <c r="AI3456" s="88">
        <f>AH3456*'⚙️ Config'!$B$12</f>
        <v>15159.93638</v>
      </c>
      <c r="AJ3456" s="64"/>
      <c r="AK3456" s="84"/>
      <c r="AL3456" s="84"/>
      <c r="AM3456" s="84"/>
      <c r="AN3456" s="84"/>
      <c r="AO3456" s="84"/>
      <c r="AP3456" s="84"/>
      <c r="AQ3456" s="84"/>
    </row>
    <row r="3457" ht="15.0" customHeight="1">
      <c r="A3457" s="93">
        <v>3454.0</v>
      </c>
      <c r="B3457" s="94" t="s">
        <v>7345</v>
      </c>
      <c r="C3457" s="93" t="s">
        <v>141</v>
      </c>
      <c r="D3457" s="93" t="s">
        <v>7346</v>
      </c>
      <c r="E3457" s="95">
        <v>40.62</v>
      </c>
      <c r="F3457" s="93" t="s">
        <v>85</v>
      </c>
      <c r="G3457" s="93" t="s">
        <v>606</v>
      </c>
      <c r="H3457" s="96">
        <v>1347409.62</v>
      </c>
      <c r="I3457" s="93">
        <v>1.0</v>
      </c>
      <c r="J3457" s="97">
        <v>2.9</v>
      </c>
      <c r="K3457" s="94">
        <v>2023.0</v>
      </c>
      <c r="L3457" s="93" t="s">
        <v>630</v>
      </c>
      <c r="M3457" s="93">
        <v>2023.0</v>
      </c>
      <c r="N3457" s="93" t="s">
        <v>161</v>
      </c>
      <c r="O3457" s="65" t="str">
        <f t="shared" si="1"/>
        <v>341781460001</v>
      </c>
      <c r="P3457" s="65">
        <f t="shared" si="2"/>
        <v>4</v>
      </c>
      <c r="Q3457" s="65">
        <f t="shared" si="3"/>
        <v>3</v>
      </c>
      <c r="R3457" s="65" t="str">
        <f t="shared" si="12"/>
        <v>34.178.146/0001-43</v>
      </c>
      <c r="S3457" s="84"/>
      <c r="T3457" s="84" t="str">
        <f t="shared" si="10"/>
        <v/>
      </c>
      <c r="U3457" s="84" t="str">
        <f t="shared" si="11"/>
        <v/>
      </c>
      <c r="V3457" s="65" t="str">
        <f t="shared" si="5"/>
        <v/>
      </c>
      <c r="W3457" s="84"/>
      <c r="X3457" s="84"/>
      <c r="Y3457" s="85"/>
      <c r="Z3457" s="85"/>
      <c r="AA3457" s="65" t="str">
        <f t="shared" si="6"/>
        <v/>
      </c>
      <c r="AB3457" s="65" t="str">
        <f t="shared" si="7"/>
        <v/>
      </c>
      <c r="AC3457" s="86"/>
      <c r="AD3457" s="87" t="str">
        <f t="shared" si="8"/>
        <v/>
      </c>
      <c r="AE3457" s="84"/>
      <c r="AF3457" s="86">
        <f>IF(AC3457&gt;0,AC3457,'⚙️ Config'!$B$10)</f>
        <v>0.0075</v>
      </c>
      <c r="AG3457" s="88">
        <f t="shared" si="9"/>
        <v>10105.57215</v>
      </c>
      <c r="AH3457" s="88">
        <f>AG3457*'⚙️ Config'!$B$11</f>
        <v>50527.86075</v>
      </c>
      <c r="AI3457" s="88">
        <f>AH3457*'⚙️ Config'!$B$12</f>
        <v>15158.35823</v>
      </c>
      <c r="AJ3457" s="64"/>
      <c r="AK3457" s="84"/>
      <c r="AL3457" s="84"/>
      <c r="AM3457" s="84"/>
      <c r="AN3457" s="84"/>
      <c r="AO3457" s="84"/>
      <c r="AP3457" s="84"/>
      <c r="AQ3457" s="84"/>
    </row>
    <row r="3458" ht="15.0" customHeight="1">
      <c r="A3458" s="93">
        <v>3455.0</v>
      </c>
      <c r="B3458" s="94" t="s">
        <v>7347</v>
      </c>
      <c r="C3458" s="93" t="s">
        <v>141</v>
      </c>
      <c r="D3458" s="93" t="s">
        <v>7348</v>
      </c>
      <c r="E3458" s="95">
        <v>40.62</v>
      </c>
      <c r="F3458" s="93" t="s">
        <v>85</v>
      </c>
      <c r="G3458" s="93" t="s">
        <v>606</v>
      </c>
      <c r="H3458" s="96">
        <v>1346629.86</v>
      </c>
      <c r="I3458" s="93">
        <v>1.0</v>
      </c>
      <c r="J3458" s="97">
        <v>2.9</v>
      </c>
      <c r="K3458" s="94">
        <v>2023.0</v>
      </c>
      <c r="L3458" s="93" t="s">
        <v>202</v>
      </c>
      <c r="M3458" s="93">
        <v>2023.0</v>
      </c>
      <c r="N3458" s="93" t="s">
        <v>161</v>
      </c>
      <c r="O3458" s="65" t="str">
        <f t="shared" si="1"/>
        <v>136464330001</v>
      </c>
      <c r="P3458" s="65">
        <f t="shared" si="2"/>
        <v>6</v>
      </c>
      <c r="Q3458" s="65">
        <f t="shared" si="3"/>
        <v>0</v>
      </c>
      <c r="R3458" s="65" t="str">
        <f t="shared" si="12"/>
        <v>13.646.433/0001-60</v>
      </c>
      <c r="S3458" s="84"/>
      <c r="T3458" s="84" t="str">
        <f t="shared" si="10"/>
        <v/>
      </c>
      <c r="U3458" s="84" t="str">
        <f t="shared" si="11"/>
        <v/>
      </c>
      <c r="V3458" s="65" t="str">
        <f t="shared" si="5"/>
        <v/>
      </c>
      <c r="W3458" s="84"/>
      <c r="X3458" s="84"/>
      <c r="Y3458" s="85"/>
      <c r="Z3458" s="85"/>
      <c r="AA3458" s="65" t="str">
        <f t="shared" si="6"/>
        <v/>
      </c>
      <c r="AB3458" s="65" t="str">
        <f t="shared" si="7"/>
        <v/>
      </c>
      <c r="AC3458" s="86"/>
      <c r="AD3458" s="87" t="str">
        <f t="shared" si="8"/>
        <v/>
      </c>
      <c r="AE3458" s="84"/>
      <c r="AF3458" s="86">
        <f>IF(AC3458&gt;0,AC3458,'⚙️ Config'!$B$10)</f>
        <v>0.0075</v>
      </c>
      <c r="AG3458" s="88">
        <f t="shared" si="9"/>
        <v>10099.72395</v>
      </c>
      <c r="AH3458" s="88">
        <f>AG3458*'⚙️ Config'!$B$11</f>
        <v>50498.61975</v>
      </c>
      <c r="AI3458" s="88">
        <f>AH3458*'⚙️ Config'!$B$12</f>
        <v>15149.58593</v>
      </c>
      <c r="AJ3458" s="64"/>
      <c r="AK3458" s="84"/>
      <c r="AL3458" s="84"/>
      <c r="AM3458" s="84"/>
      <c r="AN3458" s="84"/>
      <c r="AO3458" s="84"/>
      <c r="AP3458" s="84"/>
      <c r="AQ3458" s="84"/>
    </row>
    <row r="3459" ht="15.0" customHeight="1">
      <c r="A3459" s="93">
        <v>3456.0</v>
      </c>
      <c r="B3459" s="94" t="s">
        <v>7349</v>
      </c>
      <c r="C3459" s="93" t="s">
        <v>141</v>
      </c>
      <c r="D3459" s="93" t="s">
        <v>7350</v>
      </c>
      <c r="E3459" s="95">
        <v>36.7</v>
      </c>
      <c r="F3459" s="93" t="s">
        <v>85</v>
      </c>
      <c r="G3459" s="93" t="s">
        <v>606</v>
      </c>
      <c r="H3459" s="96">
        <v>1345809.26</v>
      </c>
      <c r="I3459" s="93">
        <v>1.0</v>
      </c>
      <c r="J3459" s="97">
        <v>3.7</v>
      </c>
      <c r="K3459" s="94">
        <v>2022.0</v>
      </c>
      <c r="L3459" s="93" t="s">
        <v>630</v>
      </c>
      <c r="M3459" s="93">
        <v>2022.0</v>
      </c>
      <c r="N3459" s="93" t="s">
        <v>161</v>
      </c>
      <c r="O3459" s="65" t="str">
        <f t="shared" si="1"/>
        <v>078533790001</v>
      </c>
      <c r="P3459" s="65">
        <f t="shared" si="2"/>
        <v>2</v>
      </c>
      <c r="Q3459" s="65">
        <f t="shared" si="3"/>
        <v>1</v>
      </c>
      <c r="R3459" s="65" t="str">
        <f t="shared" si="12"/>
        <v>07.853.379/0001-21</v>
      </c>
      <c r="S3459" s="84"/>
      <c r="T3459" s="84" t="str">
        <f t="shared" si="10"/>
        <v/>
      </c>
      <c r="U3459" s="84" t="str">
        <f t="shared" si="11"/>
        <v/>
      </c>
      <c r="V3459" s="65" t="str">
        <f t="shared" si="5"/>
        <v/>
      </c>
      <c r="W3459" s="84"/>
      <c r="X3459" s="84"/>
      <c r="Y3459" s="85"/>
      <c r="Z3459" s="85"/>
      <c r="AA3459" s="65" t="str">
        <f t="shared" si="6"/>
        <v/>
      </c>
      <c r="AB3459" s="65" t="str">
        <f t="shared" si="7"/>
        <v/>
      </c>
      <c r="AC3459" s="86"/>
      <c r="AD3459" s="87" t="str">
        <f t="shared" si="8"/>
        <v/>
      </c>
      <c r="AE3459" s="84"/>
      <c r="AF3459" s="86">
        <f>IF(AC3459&gt;0,AC3459,'⚙️ Config'!$B$10)</f>
        <v>0.0075</v>
      </c>
      <c r="AG3459" s="88">
        <f t="shared" si="9"/>
        <v>10093.56945</v>
      </c>
      <c r="AH3459" s="88">
        <f>AG3459*'⚙️ Config'!$B$11</f>
        <v>50467.84725</v>
      </c>
      <c r="AI3459" s="88">
        <f>AH3459*'⚙️ Config'!$B$12</f>
        <v>15140.35418</v>
      </c>
      <c r="AJ3459" s="64"/>
      <c r="AK3459" s="84"/>
      <c r="AL3459" s="84"/>
      <c r="AM3459" s="84"/>
      <c r="AN3459" s="84"/>
      <c r="AO3459" s="84"/>
      <c r="AP3459" s="84"/>
      <c r="AQ3459" s="84"/>
    </row>
    <row r="3460" ht="15.0" customHeight="1">
      <c r="A3460" s="93">
        <v>3457.0</v>
      </c>
      <c r="B3460" s="94" t="s">
        <v>7351</v>
      </c>
      <c r="C3460" s="93" t="s">
        <v>141</v>
      </c>
      <c r="D3460" s="93" t="s">
        <v>7352</v>
      </c>
      <c r="E3460" s="95">
        <v>42.62</v>
      </c>
      <c r="F3460" s="93" t="s">
        <v>85</v>
      </c>
      <c r="G3460" s="93" t="s">
        <v>606</v>
      </c>
      <c r="H3460" s="96">
        <v>1345466.12</v>
      </c>
      <c r="I3460" s="93">
        <v>1.0</v>
      </c>
      <c r="J3460" s="97">
        <v>2.6</v>
      </c>
      <c r="K3460" s="94">
        <v>2023.0</v>
      </c>
      <c r="L3460" s="93" t="s">
        <v>630</v>
      </c>
      <c r="M3460" s="93">
        <v>2023.0</v>
      </c>
      <c r="N3460" s="93" t="s">
        <v>145</v>
      </c>
      <c r="O3460" s="65" t="str">
        <f t="shared" si="1"/>
        <v>271515560001</v>
      </c>
      <c r="P3460" s="65">
        <f t="shared" si="2"/>
        <v>3</v>
      </c>
      <c r="Q3460" s="65">
        <f t="shared" si="3"/>
        <v>5</v>
      </c>
      <c r="R3460" s="65" t="str">
        <f t="shared" si="12"/>
        <v>27.151.556/0001-35</v>
      </c>
      <c r="S3460" s="84"/>
      <c r="T3460" s="84" t="str">
        <f t="shared" si="10"/>
        <v/>
      </c>
      <c r="U3460" s="84" t="str">
        <f t="shared" si="11"/>
        <v/>
      </c>
      <c r="V3460" s="65" t="str">
        <f t="shared" si="5"/>
        <v/>
      </c>
      <c r="W3460" s="84"/>
      <c r="X3460" s="84"/>
      <c r="Y3460" s="85"/>
      <c r="Z3460" s="85"/>
      <c r="AA3460" s="65" t="str">
        <f t="shared" si="6"/>
        <v/>
      </c>
      <c r="AB3460" s="65" t="str">
        <f t="shared" si="7"/>
        <v/>
      </c>
      <c r="AC3460" s="86"/>
      <c r="AD3460" s="87" t="str">
        <f t="shared" si="8"/>
        <v/>
      </c>
      <c r="AE3460" s="84"/>
      <c r="AF3460" s="86">
        <f>IF(AC3460&gt;0,AC3460,'⚙️ Config'!$B$10)</f>
        <v>0.0075</v>
      </c>
      <c r="AG3460" s="88">
        <f t="shared" si="9"/>
        <v>10090.9959</v>
      </c>
      <c r="AH3460" s="88">
        <f>AG3460*'⚙️ Config'!$B$11</f>
        <v>50454.9795</v>
      </c>
      <c r="AI3460" s="88">
        <f>AH3460*'⚙️ Config'!$B$12</f>
        <v>15136.49385</v>
      </c>
      <c r="AJ3460" s="64"/>
      <c r="AK3460" s="84"/>
      <c r="AL3460" s="84"/>
      <c r="AM3460" s="84"/>
      <c r="AN3460" s="84"/>
      <c r="AO3460" s="84"/>
      <c r="AP3460" s="84"/>
      <c r="AQ3460" s="84"/>
    </row>
    <row r="3461" ht="15.0" customHeight="1">
      <c r="A3461" s="93">
        <v>3458.0</v>
      </c>
      <c r="B3461" s="94" t="s">
        <v>7353</v>
      </c>
      <c r="C3461" s="93" t="s">
        <v>141</v>
      </c>
      <c r="D3461" s="93" t="s">
        <v>7354</v>
      </c>
      <c r="E3461" s="95">
        <v>46.96</v>
      </c>
      <c r="F3461" s="93" t="s">
        <v>85</v>
      </c>
      <c r="G3461" s="93" t="s">
        <v>606</v>
      </c>
      <c r="H3461" s="96">
        <v>1345424.18</v>
      </c>
      <c r="I3461" s="93">
        <v>1.0</v>
      </c>
      <c r="J3461" s="97">
        <v>2.1</v>
      </c>
      <c r="K3461" s="94">
        <v>2024.0</v>
      </c>
      <c r="L3461" s="93" t="s">
        <v>630</v>
      </c>
      <c r="M3461" s="93">
        <v>2024.0</v>
      </c>
      <c r="N3461" s="93" t="s">
        <v>161</v>
      </c>
      <c r="O3461" s="65" t="str">
        <f t="shared" si="1"/>
        <v>729473850001</v>
      </c>
      <c r="P3461" s="65">
        <f t="shared" si="2"/>
        <v>0</v>
      </c>
      <c r="Q3461" s="65">
        <f t="shared" si="3"/>
        <v>0</v>
      </c>
      <c r="R3461" s="65" t="str">
        <f t="shared" si="12"/>
        <v>72.947.385/0001-00</v>
      </c>
      <c r="S3461" s="84"/>
      <c r="T3461" s="84" t="str">
        <f t="shared" si="10"/>
        <v/>
      </c>
      <c r="U3461" s="84" t="str">
        <f t="shared" si="11"/>
        <v/>
      </c>
      <c r="V3461" s="65" t="str">
        <f t="shared" si="5"/>
        <v/>
      </c>
      <c r="W3461" s="84"/>
      <c r="X3461" s="84"/>
      <c r="Y3461" s="85"/>
      <c r="Z3461" s="85"/>
      <c r="AA3461" s="65" t="str">
        <f t="shared" si="6"/>
        <v/>
      </c>
      <c r="AB3461" s="65" t="str">
        <f t="shared" si="7"/>
        <v/>
      </c>
      <c r="AC3461" s="86"/>
      <c r="AD3461" s="87" t="str">
        <f t="shared" si="8"/>
        <v/>
      </c>
      <c r="AE3461" s="84"/>
      <c r="AF3461" s="86">
        <f>IF(AC3461&gt;0,AC3461,'⚙️ Config'!$B$10)</f>
        <v>0.0075</v>
      </c>
      <c r="AG3461" s="88">
        <f t="shared" si="9"/>
        <v>10090.68135</v>
      </c>
      <c r="AH3461" s="88">
        <f>AG3461*'⚙️ Config'!$B$11</f>
        <v>50453.40675</v>
      </c>
      <c r="AI3461" s="88">
        <f>AH3461*'⚙️ Config'!$B$12</f>
        <v>15136.02203</v>
      </c>
      <c r="AJ3461" s="64"/>
      <c r="AK3461" s="84"/>
      <c r="AL3461" s="84"/>
      <c r="AM3461" s="84"/>
      <c r="AN3461" s="84"/>
      <c r="AO3461" s="84"/>
      <c r="AP3461" s="84"/>
      <c r="AQ3461" s="84"/>
    </row>
    <row r="3462" ht="15.0" customHeight="1">
      <c r="A3462" s="93">
        <v>3459.0</v>
      </c>
      <c r="B3462" s="94" t="s">
        <v>7355</v>
      </c>
      <c r="C3462" s="93" t="s">
        <v>141</v>
      </c>
      <c r="D3462" s="93" t="s">
        <v>7356</v>
      </c>
      <c r="E3462" s="95">
        <v>41.25</v>
      </c>
      <c r="F3462" s="93" t="s">
        <v>85</v>
      </c>
      <c r="G3462" s="93" t="s">
        <v>606</v>
      </c>
      <c r="H3462" s="96">
        <v>1345369.23</v>
      </c>
      <c r="I3462" s="93">
        <v>1.0</v>
      </c>
      <c r="J3462" s="97">
        <v>2.8</v>
      </c>
      <c r="K3462" s="94">
        <v>2023.0</v>
      </c>
      <c r="L3462" s="93" t="s">
        <v>630</v>
      </c>
      <c r="M3462" s="93">
        <v>2023.0</v>
      </c>
      <c r="N3462" s="93" t="s">
        <v>161</v>
      </c>
      <c r="O3462" s="65" t="str">
        <f t="shared" si="1"/>
        <v>375810530001</v>
      </c>
      <c r="P3462" s="65">
        <f t="shared" si="2"/>
        <v>5</v>
      </c>
      <c r="Q3462" s="65">
        <f t="shared" si="3"/>
        <v>3</v>
      </c>
      <c r="R3462" s="65" t="str">
        <f t="shared" si="12"/>
        <v>37.581.053/0001-53</v>
      </c>
      <c r="S3462" s="84"/>
      <c r="T3462" s="84" t="str">
        <f t="shared" si="10"/>
        <v/>
      </c>
      <c r="U3462" s="84" t="str">
        <f t="shared" si="11"/>
        <v/>
      </c>
      <c r="V3462" s="65" t="str">
        <f t="shared" si="5"/>
        <v/>
      </c>
      <c r="W3462" s="84"/>
      <c r="X3462" s="84"/>
      <c r="Y3462" s="85"/>
      <c r="Z3462" s="85"/>
      <c r="AA3462" s="65" t="str">
        <f t="shared" si="6"/>
        <v/>
      </c>
      <c r="AB3462" s="65" t="str">
        <f t="shared" si="7"/>
        <v/>
      </c>
      <c r="AC3462" s="86"/>
      <c r="AD3462" s="87" t="str">
        <f t="shared" si="8"/>
        <v/>
      </c>
      <c r="AE3462" s="84"/>
      <c r="AF3462" s="86">
        <f>IF(AC3462&gt;0,AC3462,'⚙️ Config'!$B$10)</f>
        <v>0.0075</v>
      </c>
      <c r="AG3462" s="88">
        <f t="shared" si="9"/>
        <v>10090.26923</v>
      </c>
      <c r="AH3462" s="88">
        <f>AG3462*'⚙️ Config'!$B$11</f>
        <v>50451.34613</v>
      </c>
      <c r="AI3462" s="88">
        <f>AH3462*'⚙️ Config'!$B$12</f>
        <v>15135.40384</v>
      </c>
      <c r="AJ3462" s="64"/>
      <c r="AK3462" s="84"/>
      <c r="AL3462" s="84"/>
      <c r="AM3462" s="84"/>
      <c r="AN3462" s="84"/>
      <c r="AO3462" s="84"/>
      <c r="AP3462" s="84"/>
      <c r="AQ3462" s="84"/>
    </row>
    <row r="3463" ht="15.0" customHeight="1">
      <c r="A3463" s="93">
        <v>3460.0</v>
      </c>
      <c r="B3463" s="94" t="s">
        <v>7357</v>
      </c>
      <c r="C3463" s="93" t="s">
        <v>141</v>
      </c>
      <c r="D3463" s="93" t="s">
        <v>7358</v>
      </c>
      <c r="E3463" s="95">
        <v>36.7</v>
      </c>
      <c r="F3463" s="93" t="s">
        <v>85</v>
      </c>
      <c r="G3463" s="93" t="s">
        <v>606</v>
      </c>
      <c r="H3463" s="96">
        <v>1344288.9</v>
      </c>
      <c r="I3463" s="93">
        <v>1.0</v>
      </c>
      <c r="J3463" s="97">
        <v>3.7</v>
      </c>
      <c r="K3463" s="94">
        <v>2022.0</v>
      </c>
      <c r="L3463" s="93" t="s">
        <v>630</v>
      </c>
      <c r="M3463" s="93">
        <v>2022.0</v>
      </c>
      <c r="N3463" s="93" t="s">
        <v>161</v>
      </c>
      <c r="O3463" s="65" t="str">
        <f t="shared" si="1"/>
        <v>113789230001</v>
      </c>
      <c r="P3463" s="65">
        <f t="shared" si="2"/>
        <v>0</v>
      </c>
      <c r="Q3463" s="65">
        <f t="shared" si="3"/>
        <v>6</v>
      </c>
      <c r="R3463" s="65" t="str">
        <f t="shared" si="12"/>
        <v>11.378.923/0001-06</v>
      </c>
      <c r="S3463" s="84"/>
      <c r="T3463" s="84" t="str">
        <f t="shared" si="10"/>
        <v/>
      </c>
      <c r="U3463" s="84" t="str">
        <f t="shared" si="11"/>
        <v/>
      </c>
      <c r="V3463" s="65" t="str">
        <f t="shared" si="5"/>
        <v/>
      </c>
      <c r="W3463" s="84"/>
      <c r="X3463" s="84"/>
      <c r="Y3463" s="85"/>
      <c r="Z3463" s="85"/>
      <c r="AA3463" s="65" t="str">
        <f t="shared" si="6"/>
        <v/>
      </c>
      <c r="AB3463" s="65" t="str">
        <f t="shared" si="7"/>
        <v/>
      </c>
      <c r="AC3463" s="86"/>
      <c r="AD3463" s="87" t="str">
        <f t="shared" si="8"/>
        <v/>
      </c>
      <c r="AE3463" s="84"/>
      <c r="AF3463" s="86">
        <f>IF(AC3463&gt;0,AC3463,'⚙️ Config'!$B$10)</f>
        <v>0.0075</v>
      </c>
      <c r="AG3463" s="88">
        <f t="shared" si="9"/>
        <v>10082.16675</v>
      </c>
      <c r="AH3463" s="88">
        <f>AG3463*'⚙️ Config'!$B$11</f>
        <v>50410.83375</v>
      </c>
      <c r="AI3463" s="88">
        <f>AH3463*'⚙️ Config'!$B$12</f>
        <v>15123.25013</v>
      </c>
      <c r="AJ3463" s="64"/>
      <c r="AK3463" s="84"/>
      <c r="AL3463" s="84"/>
      <c r="AM3463" s="84"/>
      <c r="AN3463" s="84"/>
      <c r="AO3463" s="84"/>
      <c r="AP3463" s="84"/>
      <c r="AQ3463" s="84"/>
    </row>
    <row r="3464" ht="15.0" customHeight="1">
      <c r="A3464" s="93">
        <v>3461.0</v>
      </c>
      <c r="B3464" s="94" t="s">
        <v>7359</v>
      </c>
      <c r="C3464" s="93" t="s">
        <v>141</v>
      </c>
      <c r="D3464" s="93" t="s">
        <v>7360</v>
      </c>
      <c r="E3464" s="95">
        <v>35.95</v>
      </c>
      <c r="F3464" s="93" t="s">
        <v>85</v>
      </c>
      <c r="G3464" s="93" t="s">
        <v>606</v>
      </c>
      <c r="H3464" s="96">
        <v>1343498.55</v>
      </c>
      <c r="I3464" s="93">
        <v>1.0</v>
      </c>
      <c r="J3464" s="97">
        <v>3.9</v>
      </c>
      <c r="K3464" s="94">
        <v>2022.0</v>
      </c>
      <c r="L3464" s="93" t="s">
        <v>630</v>
      </c>
      <c r="M3464" s="93">
        <v>2022.0</v>
      </c>
      <c r="N3464" s="93" t="s">
        <v>161</v>
      </c>
      <c r="O3464" s="65" t="str">
        <f t="shared" si="1"/>
        <v>127684830001</v>
      </c>
      <c r="P3464" s="65">
        <f t="shared" si="2"/>
        <v>5</v>
      </c>
      <c r="Q3464" s="65">
        <f t="shared" si="3"/>
        <v>8</v>
      </c>
      <c r="R3464" s="65" t="str">
        <f t="shared" si="12"/>
        <v>12.768.483/0001-58</v>
      </c>
      <c r="S3464" s="84"/>
      <c r="T3464" s="84" t="str">
        <f t="shared" si="10"/>
        <v/>
      </c>
      <c r="U3464" s="84" t="str">
        <f t="shared" si="11"/>
        <v/>
      </c>
      <c r="V3464" s="65" t="str">
        <f t="shared" si="5"/>
        <v/>
      </c>
      <c r="W3464" s="84"/>
      <c r="X3464" s="84"/>
      <c r="Y3464" s="85"/>
      <c r="Z3464" s="85"/>
      <c r="AA3464" s="65" t="str">
        <f t="shared" si="6"/>
        <v/>
      </c>
      <c r="AB3464" s="65" t="str">
        <f t="shared" si="7"/>
        <v/>
      </c>
      <c r="AC3464" s="86"/>
      <c r="AD3464" s="87" t="str">
        <f t="shared" si="8"/>
        <v/>
      </c>
      <c r="AE3464" s="84"/>
      <c r="AF3464" s="86">
        <f>IF(AC3464&gt;0,AC3464,'⚙️ Config'!$B$10)</f>
        <v>0.0075</v>
      </c>
      <c r="AG3464" s="88">
        <f t="shared" si="9"/>
        <v>10076.23913</v>
      </c>
      <c r="AH3464" s="88">
        <f>AG3464*'⚙️ Config'!$B$11</f>
        <v>50381.19563</v>
      </c>
      <c r="AI3464" s="88">
        <f>AH3464*'⚙️ Config'!$B$12</f>
        <v>15114.35869</v>
      </c>
      <c r="AJ3464" s="64"/>
      <c r="AK3464" s="84"/>
      <c r="AL3464" s="84"/>
      <c r="AM3464" s="84"/>
      <c r="AN3464" s="84"/>
      <c r="AO3464" s="84"/>
      <c r="AP3464" s="84"/>
      <c r="AQ3464" s="84"/>
    </row>
    <row r="3465" ht="15.0" customHeight="1">
      <c r="A3465" s="93">
        <v>3462.0</v>
      </c>
      <c r="B3465" s="94" t="s">
        <v>7361</v>
      </c>
      <c r="C3465" s="93" t="s">
        <v>141</v>
      </c>
      <c r="D3465" s="93" t="s">
        <v>7362</v>
      </c>
      <c r="E3465" s="95">
        <v>42.62</v>
      </c>
      <c r="F3465" s="93" t="s">
        <v>85</v>
      </c>
      <c r="G3465" s="93" t="s">
        <v>606</v>
      </c>
      <c r="H3465" s="96">
        <v>1343442.07</v>
      </c>
      <c r="I3465" s="93">
        <v>1.0</v>
      </c>
      <c r="J3465" s="97">
        <v>2.6</v>
      </c>
      <c r="K3465" s="94">
        <v>2023.0</v>
      </c>
      <c r="L3465" s="93" t="s">
        <v>630</v>
      </c>
      <c r="M3465" s="93">
        <v>2023.0</v>
      </c>
      <c r="N3465" s="93" t="s">
        <v>161</v>
      </c>
      <c r="O3465" s="65" t="str">
        <f t="shared" si="1"/>
        <v>117155170001</v>
      </c>
      <c r="P3465" s="65">
        <f t="shared" si="2"/>
        <v>8</v>
      </c>
      <c r="Q3465" s="65">
        <f t="shared" si="3"/>
        <v>3</v>
      </c>
      <c r="R3465" s="65" t="str">
        <f t="shared" si="12"/>
        <v>11.715.517/0001-83</v>
      </c>
      <c r="S3465" s="84"/>
      <c r="T3465" s="84" t="str">
        <f t="shared" si="10"/>
        <v/>
      </c>
      <c r="U3465" s="84" t="str">
        <f t="shared" si="11"/>
        <v/>
      </c>
      <c r="V3465" s="65" t="str">
        <f t="shared" si="5"/>
        <v/>
      </c>
      <c r="W3465" s="84"/>
      <c r="X3465" s="84"/>
      <c r="Y3465" s="85"/>
      <c r="Z3465" s="85"/>
      <c r="AA3465" s="65" t="str">
        <f t="shared" si="6"/>
        <v/>
      </c>
      <c r="AB3465" s="65" t="str">
        <f t="shared" si="7"/>
        <v/>
      </c>
      <c r="AC3465" s="86"/>
      <c r="AD3465" s="87" t="str">
        <f t="shared" si="8"/>
        <v/>
      </c>
      <c r="AE3465" s="84"/>
      <c r="AF3465" s="86">
        <f>IF(AC3465&gt;0,AC3465,'⚙️ Config'!$B$10)</f>
        <v>0.0075</v>
      </c>
      <c r="AG3465" s="88">
        <f t="shared" si="9"/>
        <v>10075.81553</v>
      </c>
      <c r="AH3465" s="88">
        <f>AG3465*'⚙️ Config'!$B$11</f>
        <v>50379.07763</v>
      </c>
      <c r="AI3465" s="88">
        <f>AH3465*'⚙️ Config'!$B$12</f>
        <v>15113.72329</v>
      </c>
      <c r="AJ3465" s="64"/>
      <c r="AK3465" s="84"/>
      <c r="AL3465" s="84"/>
      <c r="AM3465" s="84"/>
      <c r="AN3465" s="84"/>
      <c r="AO3465" s="84"/>
      <c r="AP3465" s="84"/>
      <c r="AQ3465" s="84"/>
    </row>
    <row r="3466" ht="15.0" customHeight="1">
      <c r="A3466" s="93">
        <v>3463.0</v>
      </c>
      <c r="B3466" s="94" t="s">
        <v>7363</v>
      </c>
      <c r="C3466" s="93" t="s">
        <v>141</v>
      </c>
      <c r="D3466" s="93" t="s">
        <v>7364</v>
      </c>
      <c r="E3466" s="95">
        <v>63.9</v>
      </c>
      <c r="F3466" s="93" t="s">
        <v>85</v>
      </c>
      <c r="G3466" s="93" t="s">
        <v>606</v>
      </c>
      <c r="H3466" s="96">
        <v>1341725.24</v>
      </c>
      <c r="I3466" s="93">
        <v>1.0</v>
      </c>
      <c r="J3466" s="97">
        <v>3.3</v>
      </c>
      <c r="K3466" s="94">
        <v>2025.0</v>
      </c>
      <c r="L3466" s="93" t="s">
        <v>837</v>
      </c>
      <c r="M3466" s="93">
        <v>2022.0</v>
      </c>
      <c r="N3466" s="93" t="s">
        <v>208</v>
      </c>
      <c r="O3466" s="65" t="str">
        <f t="shared" si="1"/>
        <v>426975790001</v>
      </c>
      <c r="P3466" s="65">
        <f t="shared" si="2"/>
        <v>3</v>
      </c>
      <c r="Q3466" s="65">
        <f t="shared" si="3"/>
        <v>3</v>
      </c>
      <c r="R3466" s="65" t="str">
        <f t="shared" si="12"/>
        <v>42.697.579/0001-33</v>
      </c>
      <c r="S3466" s="84"/>
      <c r="T3466" s="84" t="str">
        <f t="shared" si="10"/>
        <v/>
      </c>
      <c r="U3466" s="84" t="str">
        <f t="shared" si="11"/>
        <v/>
      </c>
      <c r="V3466" s="65" t="str">
        <f t="shared" si="5"/>
        <v/>
      </c>
      <c r="W3466" s="84"/>
      <c r="X3466" s="84"/>
      <c r="Y3466" s="85"/>
      <c r="Z3466" s="85"/>
      <c r="AA3466" s="65" t="str">
        <f t="shared" si="6"/>
        <v/>
      </c>
      <c r="AB3466" s="65" t="str">
        <f t="shared" si="7"/>
        <v/>
      </c>
      <c r="AC3466" s="86"/>
      <c r="AD3466" s="87" t="str">
        <f t="shared" si="8"/>
        <v/>
      </c>
      <c r="AE3466" s="84"/>
      <c r="AF3466" s="86">
        <f>IF(AC3466&gt;0,AC3466,'⚙️ Config'!$B$10)</f>
        <v>0.0075</v>
      </c>
      <c r="AG3466" s="88">
        <f t="shared" si="9"/>
        <v>10062.9393</v>
      </c>
      <c r="AH3466" s="88">
        <f>AG3466*'⚙️ Config'!$B$11</f>
        <v>50314.6965</v>
      </c>
      <c r="AI3466" s="88">
        <f>AH3466*'⚙️ Config'!$B$12</f>
        <v>15094.40895</v>
      </c>
      <c r="AJ3466" s="64"/>
      <c r="AK3466" s="84"/>
      <c r="AL3466" s="84"/>
      <c r="AM3466" s="84"/>
      <c r="AN3466" s="84"/>
      <c r="AO3466" s="84"/>
      <c r="AP3466" s="84"/>
      <c r="AQ3466" s="84"/>
    </row>
    <row r="3467" ht="15.0" customHeight="1">
      <c r="A3467" s="93">
        <v>3464.0</v>
      </c>
      <c r="B3467" s="94" t="s">
        <v>7365</v>
      </c>
      <c r="C3467" s="93" t="s">
        <v>141</v>
      </c>
      <c r="D3467" s="93" t="s">
        <v>7366</v>
      </c>
      <c r="E3467" s="95">
        <v>38.46</v>
      </c>
      <c r="F3467" s="93" t="s">
        <v>85</v>
      </c>
      <c r="G3467" s="93" t="s">
        <v>606</v>
      </c>
      <c r="H3467" s="96">
        <v>1341545.87</v>
      </c>
      <c r="I3467" s="93">
        <v>1.0</v>
      </c>
      <c r="J3467" s="97">
        <v>3.3</v>
      </c>
      <c r="K3467" s="94">
        <v>2022.0</v>
      </c>
      <c r="L3467" s="93" t="s">
        <v>630</v>
      </c>
      <c r="M3467" s="93">
        <v>2022.0</v>
      </c>
      <c r="N3467" s="93" t="s">
        <v>145</v>
      </c>
      <c r="O3467" s="65" t="str">
        <f t="shared" si="1"/>
        <v>425275710001</v>
      </c>
      <c r="P3467" s="65">
        <f t="shared" si="2"/>
        <v>2</v>
      </c>
      <c r="Q3467" s="65">
        <f t="shared" si="3"/>
        <v>9</v>
      </c>
      <c r="R3467" s="65" t="str">
        <f t="shared" si="12"/>
        <v>42.527.571/0001-29</v>
      </c>
      <c r="S3467" s="84"/>
      <c r="T3467" s="84" t="str">
        <f t="shared" si="10"/>
        <v/>
      </c>
      <c r="U3467" s="84" t="str">
        <f t="shared" si="11"/>
        <v/>
      </c>
      <c r="V3467" s="65" t="str">
        <f t="shared" si="5"/>
        <v/>
      </c>
      <c r="W3467" s="84"/>
      <c r="X3467" s="84"/>
      <c r="Y3467" s="85"/>
      <c r="Z3467" s="85"/>
      <c r="AA3467" s="65" t="str">
        <f t="shared" si="6"/>
        <v/>
      </c>
      <c r="AB3467" s="65" t="str">
        <f t="shared" si="7"/>
        <v/>
      </c>
      <c r="AC3467" s="86"/>
      <c r="AD3467" s="87" t="str">
        <f t="shared" si="8"/>
        <v/>
      </c>
      <c r="AE3467" s="84"/>
      <c r="AF3467" s="86">
        <f>IF(AC3467&gt;0,AC3467,'⚙️ Config'!$B$10)</f>
        <v>0.0075</v>
      </c>
      <c r="AG3467" s="88">
        <f t="shared" si="9"/>
        <v>10061.59403</v>
      </c>
      <c r="AH3467" s="88">
        <f>AG3467*'⚙️ Config'!$B$11</f>
        <v>50307.97013</v>
      </c>
      <c r="AI3467" s="88">
        <f>AH3467*'⚙️ Config'!$B$12</f>
        <v>15092.39104</v>
      </c>
      <c r="AJ3467" s="64"/>
      <c r="AK3467" s="84"/>
      <c r="AL3467" s="84"/>
      <c r="AM3467" s="84"/>
      <c r="AN3467" s="84"/>
      <c r="AO3467" s="84"/>
      <c r="AP3467" s="84"/>
      <c r="AQ3467" s="84"/>
    </row>
    <row r="3468" ht="15.0" customHeight="1">
      <c r="A3468" s="93">
        <v>3465.0</v>
      </c>
      <c r="B3468" s="94" t="s">
        <v>7367</v>
      </c>
      <c r="C3468" s="93" t="s">
        <v>141</v>
      </c>
      <c r="D3468" s="93" t="s">
        <v>7368</v>
      </c>
      <c r="E3468" s="95">
        <v>67.66</v>
      </c>
      <c r="F3468" s="93" t="s">
        <v>85</v>
      </c>
      <c r="G3468" s="93" t="s">
        <v>606</v>
      </c>
      <c r="H3468" s="96">
        <v>1341413.18</v>
      </c>
      <c r="I3468" s="93">
        <v>1.0</v>
      </c>
      <c r="J3468" s="97">
        <v>2.3</v>
      </c>
      <c r="K3468" s="94">
        <v>2025.0</v>
      </c>
      <c r="L3468" s="93" t="s">
        <v>144</v>
      </c>
      <c r="M3468" s="93">
        <v>2023.0</v>
      </c>
      <c r="N3468" s="93" t="s">
        <v>208</v>
      </c>
      <c r="O3468" s="65" t="str">
        <f t="shared" si="1"/>
        <v>148578730001</v>
      </c>
      <c r="P3468" s="65">
        <f t="shared" si="2"/>
        <v>2</v>
      </c>
      <c r="Q3468" s="65">
        <f t="shared" si="3"/>
        <v>0</v>
      </c>
      <c r="R3468" s="65" t="str">
        <f t="shared" si="12"/>
        <v>14.857.873/0001-20</v>
      </c>
      <c r="S3468" s="84"/>
      <c r="T3468" s="84" t="str">
        <f t="shared" si="10"/>
        <v/>
      </c>
      <c r="U3468" s="84" t="str">
        <f t="shared" si="11"/>
        <v/>
      </c>
      <c r="V3468" s="65" t="str">
        <f t="shared" si="5"/>
        <v/>
      </c>
      <c r="W3468" s="84"/>
      <c r="X3468" s="84"/>
      <c r="Y3468" s="85"/>
      <c r="Z3468" s="85"/>
      <c r="AA3468" s="65" t="str">
        <f t="shared" si="6"/>
        <v/>
      </c>
      <c r="AB3468" s="65" t="str">
        <f t="shared" si="7"/>
        <v/>
      </c>
      <c r="AC3468" s="86"/>
      <c r="AD3468" s="87" t="str">
        <f t="shared" si="8"/>
        <v/>
      </c>
      <c r="AE3468" s="84"/>
      <c r="AF3468" s="86">
        <f>IF(AC3468&gt;0,AC3468,'⚙️ Config'!$B$10)</f>
        <v>0.0075</v>
      </c>
      <c r="AG3468" s="88">
        <f t="shared" si="9"/>
        <v>10060.59885</v>
      </c>
      <c r="AH3468" s="88">
        <f>AG3468*'⚙️ Config'!$B$11</f>
        <v>50302.99425</v>
      </c>
      <c r="AI3468" s="88">
        <f>AH3468*'⚙️ Config'!$B$12</f>
        <v>15090.89828</v>
      </c>
      <c r="AJ3468" s="64"/>
      <c r="AK3468" s="84"/>
      <c r="AL3468" s="84"/>
      <c r="AM3468" s="84"/>
      <c r="AN3468" s="84"/>
      <c r="AO3468" s="84"/>
      <c r="AP3468" s="84"/>
      <c r="AQ3468" s="84"/>
    </row>
    <row r="3469" ht="15.0" customHeight="1">
      <c r="A3469" s="93">
        <v>3466.0</v>
      </c>
      <c r="B3469" s="94" t="s">
        <v>7369</v>
      </c>
      <c r="C3469" s="93" t="s">
        <v>141</v>
      </c>
      <c r="D3469" s="93" t="s">
        <v>7370</v>
      </c>
      <c r="E3469" s="95">
        <v>36.7</v>
      </c>
      <c r="F3469" s="93" t="s">
        <v>85</v>
      </c>
      <c r="G3469" s="93" t="s">
        <v>606</v>
      </c>
      <c r="H3469" s="96">
        <v>1340729.6</v>
      </c>
      <c r="I3469" s="93">
        <v>1.0</v>
      </c>
      <c r="J3469" s="97">
        <v>3.7</v>
      </c>
      <c r="K3469" s="94">
        <v>2022.0</v>
      </c>
      <c r="L3469" s="93" t="s">
        <v>630</v>
      </c>
      <c r="M3469" s="93">
        <v>2022.0</v>
      </c>
      <c r="N3469" s="93" t="s">
        <v>161</v>
      </c>
      <c r="O3469" s="65" t="str">
        <f t="shared" si="1"/>
        <v>330383480001</v>
      </c>
      <c r="P3469" s="65">
        <f t="shared" si="2"/>
        <v>2</v>
      </c>
      <c r="Q3469" s="65">
        <f t="shared" si="3"/>
        <v>7</v>
      </c>
      <c r="R3469" s="65" t="str">
        <f t="shared" si="12"/>
        <v>33.038.348/0001-27</v>
      </c>
      <c r="S3469" s="84"/>
      <c r="T3469" s="84" t="str">
        <f t="shared" si="10"/>
        <v/>
      </c>
      <c r="U3469" s="84" t="str">
        <f t="shared" si="11"/>
        <v/>
      </c>
      <c r="V3469" s="65" t="str">
        <f t="shared" si="5"/>
        <v/>
      </c>
      <c r="W3469" s="84"/>
      <c r="X3469" s="84"/>
      <c r="Y3469" s="85"/>
      <c r="Z3469" s="85"/>
      <c r="AA3469" s="65" t="str">
        <f t="shared" si="6"/>
        <v/>
      </c>
      <c r="AB3469" s="65" t="str">
        <f t="shared" si="7"/>
        <v/>
      </c>
      <c r="AC3469" s="86"/>
      <c r="AD3469" s="87" t="str">
        <f t="shared" si="8"/>
        <v/>
      </c>
      <c r="AE3469" s="84"/>
      <c r="AF3469" s="86">
        <f>IF(AC3469&gt;0,AC3469,'⚙️ Config'!$B$10)</f>
        <v>0.0075</v>
      </c>
      <c r="AG3469" s="88">
        <f t="shared" si="9"/>
        <v>10055.472</v>
      </c>
      <c r="AH3469" s="88">
        <f>AG3469*'⚙️ Config'!$B$11</f>
        <v>50277.36</v>
      </c>
      <c r="AI3469" s="88">
        <f>AH3469*'⚙️ Config'!$B$12</f>
        <v>15083.208</v>
      </c>
      <c r="AJ3469" s="64"/>
      <c r="AK3469" s="84"/>
      <c r="AL3469" s="84"/>
      <c r="AM3469" s="84"/>
      <c r="AN3469" s="84"/>
      <c r="AO3469" s="84"/>
      <c r="AP3469" s="84"/>
      <c r="AQ3469" s="84"/>
    </row>
    <row r="3470" ht="15.0" customHeight="1">
      <c r="A3470" s="93">
        <v>3467.0</v>
      </c>
      <c r="B3470" s="94" t="s">
        <v>7371</v>
      </c>
      <c r="C3470" s="93" t="s">
        <v>141</v>
      </c>
      <c r="D3470" s="93" t="s">
        <v>7372</v>
      </c>
      <c r="E3470" s="95">
        <v>44.17</v>
      </c>
      <c r="F3470" s="93" t="s">
        <v>85</v>
      </c>
      <c r="G3470" s="93" t="s">
        <v>606</v>
      </c>
      <c r="H3470" s="96">
        <v>1339956.57</v>
      </c>
      <c r="I3470" s="93">
        <v>1.0</v>
      </c>
      <c r="J3470" s="97">
        <v>2.4</v>
      </c>
      <c r="K3470" s="94">
        <v>2023.0</v>
      </c>
      <c r="L3470" s="93" t="s">
        <v>202</v>
      </c>
      <c r="M3470" s="93">
        <v>2023.0</v>
      </c>
      <c r="N3470" s="93" t="s">
        <v>161</v>
      </c>
      <c r="O3470" s="65" t="str">
        <f t="shared" si="1"/>
        <v>087392130001</v>
      </c>
      <c r="P3470" s="65">
        <f t="shared" si="2"/>
        <v>4</v>
      </c>
      <c r="Q3470" s="65">
        <f t="shared" si="3"/>
        <v>1</v>
      </c>
      <c r="R3470" s="65" t="str">
        <f t="shared" si="12"/>
        <v>08.739.213/0001-41</v>
      </c>
      <c r="S3470" s="84"/>
      <c r="T3470" s="84" t="str">
        <f t="shared" si="10"/>
        <v/>
      </c>
      <c r="U3470" s="84" t="str">
        <f t="shared" si="11"/>
        <v/>
      </c>
      <c r="V3470" s="65" t="str">
        <f t="shared" si="5"/>
        <v/>
      </c>
      <c r="W3470" s="84"/>
      <c r="X3470" s="84"/>
      <c r="Y3470" s="85"/>
      <c r="Z3470" s="85"/>
      <c r="AA3470" s="65" t="str">
        <f t="shared" si="6"/>
        <v/>
      </c>
      <c r="AB3470" s="65" t="str">
        <f t="shared" si="7"/>
        <v/>
      </c>
      <c r="AC3470" s="86"/>
      <c r="AD3470" s="87" t="str">
        <f t="shared" si="8"/>
        <v/>
      </c>
      <c r="AE3470" s="84"/>
      <c r="AF3470" s="86">
        <f>IF(AC3470&gt;0,AC3470,'⚙️ Config'!$B$10)</f>
        <v>0.0075</v>
      </c>
      <c r="AG3470" s="88">
        <f t="shared" si="9"/>
        <v>10049.67428</v>
      </c>
      <c r="AH3470" s="88">
        <f>AG3470*'⚙️ Config'!$B$11</f>
        <v>50248.37138</v>
      </c>
      <c r="AI3470" s="88">
        <f>AH3470*'⚙️ Config'!$B$12</f>
        <v>15074.51141</v>
      </c>
      <c r="AJ3470" s="64"/>
      <c r="AK3470" s="84"/>
      <c r="AL3470" s="84"/>
      <c r="AM3470" s="84"/>
      <c r="AN3470" s="84"/>
      <c r="AO3470" s="84"/>
      <c r="AP3470" s="84"/>
      <c r="AQ3470" s="84"/>
    </row>
    <row r="3471" ht="15.0" customHeight="1">
      <c r="A3471" s="93">
        <v>3468.0</v>
      </c>
      <c r="B3471" s="94" t="s">
        <v>7373</v>
      </c>
      <c r="C3471" s="93" t="s">
        <v>141</v>
      </c>
      <c r="D3471" s="93" t="s">
        <v>7374</v>
      </c>
      <c r="E3471" s="95">
        <v>42.62</v>
      </c>
      <c r="F3471" s="93" t="s">
        <v>85</v>
      </c>
      <c r="G3471" s="93" t="s">
        <v>606</v>
      </c>
      <c r="H3471" s="96">
        <v>1339296.37</v>
      </c>
      <c r="I3471" s="93">
        <v>1.0</v>
      </c>
      <c r="J3471" s="97">
        <v>2.6</v>
      </c>
      <c r="K3471" s="94">
        <v>2023.0</v>
      </c>
      <c r="L3471" s="93" t="s">
        <v>630</v>
      </c>
      <c r="M3471" s="93">
        <v>2023.0</v>
      </c>
      <c r="N3471" s="93" t="s">
        <v>145</v>
      </c>
      <c r="O3471" s="65" t="str">
        <f t="shared" si="1"/>
        <v>210168330001</v>
      </c>
      <c r="P3471" s="65">
        <f t="shared" si="2"/>
        <v>1</v>
      </c>
      <c r="Q3471" s="65">
        <f t="shared" si="3"/>
        <v>0</v>
      </c>
      <c r="R3471" s="65" t="str">
        <f t="shared" si="12"/>
        <v>21.016.833/0001-10</v>
      </c>
      <c r="S3471" s="84"/>
      <c r="T3471" s="84" t="str">
        <f t="shared" si="10"/>
        <v/>
      </c>
      <c r="U3471" s="84" t="str">
        <f t="shared" si="11"/>
        <v/>
      </c>
      <c r="V3471" s="65" t="str">
        <f t="shared" si="5"/>
        <v/>
      </c>
      <c r="W3471" s="84"/>
      <c r="X3471" s="84"/>
      <c r="Y3471" s="85"/>
      <c r="Z3471" s="85"/>
      <c r="AA3471" s="65" t="str">
        <f t="shared" si="6"/>
        <v/>
      </c>
      <c r="AB3471" s="65" t="str">
        <f t="shared" si="7"/>
        <v/>
      </c>
      <c r="AC3471" s="86"/>
      <c r="AD3471" s="87" t="str">
        <f t="shared" si="8"/>
        <v/>
      </c>
      <c r="AE3471" s="84"/>
      <c r="AF3471" s="86">
        <f>IF(AC3471&gt;0,AC3471,'⚙️ Config'!$B$10)</f>
        <v>0.0075</v>
      </c>
      <c r="AG3471" s="88">
        <f t="shared" si="9"/>
        <v>10044.72278</v>
      </c>
      <c r="AH3471" s="88">
        <f>AG3471*'⚙️ Config'!$B$11</f>
        <v>50223.61388</v>
      </c>
      <c r="AI3471" s="88">
        <f>AH3471*'⚙️ Config'!$B$12</f>
        <v>15067.08416</v>
      </c>
      <c r="AJ3471" s="64"/>
      <c r="AK3471" s="84"/>
      <c r="AL3471" s="84"/>
      <c r="AM3471" s="84"/>
      <c r="AN3471" s="84"/>
      <c r="AO3471" s="84"/>
      <c r="AP3471" s="84"/>
      <c r="AQ3471" s="84"/>
    </row>
    <row r="3472" ht="15.0" customHeight="1">
      <c r="A3472" s="93">
        <v>3469.0</v>
      </c>
      <c r="B3472" s="94" t="s">
        <v>7375</v>
      </c>
      <c r="C3472" s="93" t="s">
        <v>141</v>
      </c>
      <c r="D3472" s="93" t="s">
        <v>7376</v>
      </c>
      <c r="E3472" s="95">
        <v>35.95</v>
      </c>
      <c r="F3472" s="93" t="s">
        <v>85</v>
      </c>
      <c r="G3472" s="93" t="s">
        <v>606</v>
      </c>
      <c r="H3472" s="96">
        <v>1338877.48</v>
      </c>
      <c r="I3472" s="93">
        <v>1.0</v>
      </c>
      <c r="J3472" s="97">
        <v>3.9</v>
      </c>
      <c r="K3472" s="94">
        <v>2022.0</v>
      </c>
      <c r="L3472" s="93" t="s">
        <v>202</v>
      </c>
      <c r="M3472" s="93">
        <v>2022.0</v>
      </c>
      <c r="N3472" s="93" t="s">
        <v>145</v>
      </c>
      <c r="O3472" s="65" t="str">
        <f t="shared" si="1"/>
        <v>069957210001</v>
      </c>
      <c r="P3472" s="65">
        <f t="shared" si="2"/>
        <v>6</v>
      </c>
      <c r="Q3472" s="65">
        <f t="shared" si="3"/>
        <v>5</v>
      </c>
      <c r="R3472" s="65" t="str">
        <f t="shared" si="12"/>
        <v>06.995.721/0001-65</v>
      </c>
      <c r="S3472" s="84"/>
      <c r="T3472" s="84" t="str">
        <f t="shared" si="10"/>
        <v/>
      </c>
      <c r="U3472" s="84" t="str">
        <f t="shared" si="11"/>
        <v/>
      </c>
      <c r="V3472" s="65" t="str">
        <f t="shared" si="5"/>
        <v/>
      </c>
      <c r="W3472" s="84"/>
      <c r="X3472" s="84"/>
      <c r="Y3472" s="85"/>
      <c r="Z3472" s="85"/>
      <c r="AA3472" s="65" t="str">
        <f t="shared" si="6"/>
        <v/>
      </c>
      <c r="AB3472" s="65" t="str">
        <f t="shared" si="7"/>
        <v/>
      </c>
      <c r="AC3472" s="86"/>
      <c r="AD3472" s="87" t="str">
        <f t="shared" si="8"/>
        <v/>
      </c>
      <c r="AE3472" s="84"/>
      <c r="AF3472" s="86">
        <f>IF(AC3472&gt;0,AC3472,'⚙️ Config'!$B$10)</f>
        <v>0.0075</v>
      </c>
      <c r="AG3472" s="88">
        <f t="shared" si="9"/>
        <v>10041.5811</v>
      </c>
      <c r="AH3472" s="88">
        <f>AG3472*'⚙️ Config'!$B$11</f>
        <v>50207.9055</v>
      </c>
      <c r="AI3472" s="88">
        <f>AH3472*'⚙️ Config'!$B$12</f>
        <v>15062.37165</v>
      </c>
      <c r="AJ3472" s="64"/>
      <c r="AK3472" s="84"/>
      <c r="AL3472" s="84"/>
      <c r="AM3472" s="84"/>
      <c r="AN3472" s="84"/>
      <c r="AO3472" s="84"/>
      <c r="AP3472" s="84"/>
      <c r="AQ3472" s="84"/>
    </row>
    <row r="3473" ht="15.0" customHeight="1">
      <c r="A3473" s="93">
        <v>3470.0</v>
      </c>
      <c r="B3473" s="94" t="s">
        <v>7377</v>
      </c>
      <c r="C3473" s="93" t="s">
        <v>141</v>
      </c>
      <c r="D3473" s="93" t="s">
        <v>7378</v>
      </c>
      <c r="E3473" s="95">
        <v>36.31</v>
      </c>
      <c r="F3473" s="93" t="s">
        <v>85</v>
      </c>
      <c r="G3473" s="93" t="s">
        <v>606</v>
      </c>
      <c r="H3473" s="96">
        <v>1337917.48</v>
      </c>
      <c r="I3473" s="93">
        <v>1.0</v>
      </c>
      <c r="J3473" s="97">
        <v>3.8</v>
      </c>
      <c r="K3473" s="94">
        <v>2022.0</v>
      </c>
      <c r="L3473" s="93" t="s">
        <v>448</v>
      </c>
      <c r="M3473" s="93">
        <v>2022.0</v>
      </c>
      <c r="N3473" s="93" t="s">
        <v>161</v>
      </c>
      <c r="O3473" s="65" t="str">
        <f t="shared" si="1"/>
        <v>144978250001</v>
      </c>
      <c r="P3473" s="65">
        <f t="shared" si="2"/>
        <v>7</v>
      </c>
      <c r="Q3473" s="65">
        <f t="shared" si="3"/>
        <v>8</v>
      </c>
      <c r="R3473" s="65" t="str">
        <f t="shared" si="12"/>
        <v>14.497.825/0001-78</v>
      </c>
      <c r="S3473" s="84"/>
      <c r="T3473" s="84" t="str">
        <f t="shared" si="10"/>
        <v/>
      </c>
      <c r="U3473" s="84" t="str">
        <f t="shared" si="11"/>
        <v/>
      </c>
      <c r="V3473" s="65" t="str">
        <f t="shared" si="5"/>
        <v/>
      </c>
      <c r="W3473" s="84"/>
      <c r="X3473" s="84"/>
      <c r="Y3473" s="85"/>
      <c r="Z3473" s="85"/>
      <c r="AA3473" s="65" t="str">
        <f t="shared" si="6"/>
        <v/>
      </c>
      <c r="AB3473" s="65" t="str">
        <f t="shared" si="7"/>
        <v/>
      </c>
      <c r="AC3473" s="86"/>
      <c r="AD3473" s="87" t="str">
        <f t="shared" si="8"/>
        <v/>
      </c>
      <c r="AE3473" s="84"/>
      <c r="AF3473" s="86">
        <f>IF(AC3473&gt;0,AC3473,'⚙️ Config'!$B$10)</f>
        <v>0.0075</v>
      </c>
      <c r="AG3473" s="88">
        <f t="shared" si="9"/>
        <v>10034.3811</v>
      </c>
      <c r="AH3473" s="88">
        <f>AG3473*'⚙️ Config'!$B$11</f>
        <v>50171.9055</v>
      </c>
      <c r="AI3473" s="88">
        <f>AH3473*'⚙️ Config'!$B$12</f>
        <v>15051.57165</v>
      </c>
      <c r="AJ3473" s="64"/>
      <c r="AK3473" s="84"/>
      <c r="AL3473" s="84"/>
      <c r="AM3473" s="84"/>
      <c r="AN3473" s="84"/>
      <c r="AO3473" s="84"/>
      <c r="AP3473" s="84"/>
      <c r="AQ3473" s="84"/>
    </row>
    <row r="3474" ht="15.0" customHeight="1">
      <c r="A3474" s="93">
        <v>3471.0</v>
      </c>
      <c r="B3474" s="94" t="s">
        <v>7379</v>
      </c>
      <c r="C3474" s="93" t="s">
        <v>141</v>
      </c>
      <c r="D3474" s="93" t="s">
        <v>7380</v>
      </c>
      <c r="E3474" s="95">
        <v>40.62</v>
      </c>
      <c r="F3474" s="93" t="s">
        <v>85</v>
      </c>
      <c r="G3474" s="93" t="s">
        <v>606</v>
      </c>
      <c r="H3474" s="96">
        <v>1337083.26</v>
      </c>
      <c r="I3474" s="93">
        <v>1.0</v>
      </c>
      <c r="J3474" s="97">
        <v>2.9</v>
      </c>
      <c r="K3474" s="94">
        <v>2023.0</v>
      </c>
      <c r="L3474" s="93" t="s">
        <v>202</v>
      </c>
      <c r="M3474" s="93">
        <v>2023.0</v>
      </c>
      <c r="N3474" s="93" t="s">
        <v>161</v>
      </c>
      <c r="O3474" s="65" t="str">
        <f t="shared" si="1"/>
        <v>133804280001</v>
      </c>
      <c r="P3474" s="65">
        <f t="shared" si="2"/>
        <v>5</v>
      </c>
      <c r="Q3474" s="65">
        <f t="shared" si="3"/>
        <v>9</v>
      </c>
      <c r="R3474" s="65" t="str">
        <f t="shared" si="12"/>
        <v>13.380.428/0001-59</v>
      </c>
      <c r="S3474" s="84"/>
      <c r="T3474" s="84" t="str">
        <f t="shared" si="10"/>
        <v/>
      </c>
      <c r="U3474" s="84" t="str">
        <f t="shared" si="11"/>
        <v/>
      </c>
      <c r="V3474" s="65" t="str">
        <f t="shared" si="5"/>
        <v/>
      </c>
      <c r="W3474" s="84"/>
      <c r="X3474" s="84"/>
      <c r="Y3474" s="85"/>
      <c r="Z3474" s="85"/>
      <c r="AA3474" s="65" t="str">
        <f t="shared" si="6"/>
        <v/>
      </c>
      <c r="AB3474" s="65" t="str">
        <f t="shared" si="7"/>
        <v/>
      </c>
      <c r="AC3474" s="86"/>
      <c r="AD3474" s="87" t="str">
        <f t="shared" si="8"/>
        <v/>
      </c>
      <c r="AE3474" s="84"/>
      <c r="AF3474" s="86">
        <f>IF(AC3474&gt;0,AC3474,'⚙️ Config'!$B$10)</f>
        <v>0.0075</v>
      </c>
      <c r="AG3474" s="88">
        <f t="shared" si="9"/>
        <v>10028.12445</v>
      </c>
      <c r="AH3474" s="88">
        <f>AG3474*'⚙️ Config'!$B$11</f>
        <v>50140.62225</v>
      </c>
      <c r="AI3474" s="88">
        <f>AH3474*'⚙️ Config'!$B$12</f>
        <v>15042.18668</v>
      </c>
      <c r="AJ3474" s="64"/>
      <c r="AK3474" s="84"/>
      <c r="AL3474" s="84"/>
      <c r="AM3474" s="84"/>
      <c r="AN3474" s="84"/>
      <c r="AO3474" s="84"/>
      <c r="AP3474" s="84"/>
      <c r="AQ3474" s="84"/>
    </row>
    <row r="3475" ht="15.0" customHeight="1">
      <c r="A3475" s="93">
        <v>3472.0</v>
      </c>
      <c r="B3475" s="94" t="s">
        <v>7381</v>
      </c>
      <c r="C3475" s="93" t="s">
        <v>154</v>
      </c>
      <c r="D3475" s="93" t="s">
        <v>7382</v>
      </c>
      <c r="E3475" s="95">
        <v>42.62</v>
      </c>
      <c r="F3475" s="93" t="s">
        <v>85</v>
      </c>
      <c r="G3475" s="93" t="s">
        <v>606</v>
      </c>
      <c r="H3475" s="96">
        <v>1329184.41</v>
      </c>
      <c r="I3475" s="93">
        <v>1.0</v>
      </c>
      <c r="J3475" s="97">
        <v>2.6</v>
      </c>
      <c r="K3475" s="94">
        <v>2023.0</v>
      </c>
      <c r="L3475" s="93" t="s">
        <v>197</v>
      </c>
      <c r="M3475" s="93">
        <v>2023.0</v>
      </c>
      <c r="N3475" s="93" t="s">
        <v>161</v>
      </c>
      <c r="O3475" s="65" t="str">
        <f t="shared" si="1"/>
        <v>078852970001</v>
      </c>
      <c r="P3475" s="65">
        <f t="shared" si="2"/>
        <v>6</v>
      </c>
      <c r="Q3475" s="65">
        <f t="shared" si="3"/>
        <v>9</v>
      </c>
      <c r="R3475" s="65" t="str">
        <f t="shared" si="12"/>
        <v>07.885.297/0001-69</v>
      </c>
      <c r="S3475" s="84"/>
      <c r="T3475" s="84" t="str">
        <f t="shared" si="10"/>
        <v/>
      </c>
      <c r="U3475" s="84" t="str">
        <f t="shared" si="11"/>
        <v/>
      </c>
      <c r="V3475" s="65" t="str">
        <f t="shared" si="5"/>
        <v/>
      </c>
      <c r="W3475" s="84"/>
      <c r="X3475" s="84"/>
      <c r="Y3475" s="85"/>
      <c r="Z3475" s="85"/>
      <c r="AA3475" s="65" t="str">
        <f t="shared" si="6"/>
        <v/>
      </c>
      <c r="AB3475" s="65" t="str">
        <f t="shared" si="7"/>
        <v/>
      </c>
      <c r="AC3475" s="86"/>
      <c r="AD3475" s="87" t="str">
        <f t="shared" si="8"/>
        <v/>
      </c>
      <c r="AE3475" s="84"/>
      <c r="AF3475" s="86">
        <f>IF(AC3475&gt;0,AC3475,'⚙️ Config'!$B$10)</f>
        <v>0.0075</v>
      </c>
      <c r="AG3475" s="88">
        <f t="shared" si="9"/>
        <v>9968.883075</v>
      </c>
      <c r="AH3475" s="88">
        <f>AG3475*'⚙️ Config'!$B$11</f>
        <v>49844.41538</v>
      </c>
      <c r="AI3475" s="88">
        <f>AH3475*'⚙️ Config'!$B$12</f>
        <v>14953.32461</v>
      </c>
      <c r="AJ3475" s="64"/>
      <c r="AK3475" s="84"/>
      <c r="AL3475" s="84"/>
      <c r="AM3475" s="84"/>
      <c r="AN3475" s="84"/>
      <c r="AO3475" s="84"/>
      <c r="AP3475" s="84"/>
      <c r="AQ3475" s="84"/>
    </row>
    <row r="3476" ht="15.0" customHeight="1">
      <c r="A3476" s="93">
        <v>3473.0</v>
      </c>
      <c r="B3476" s="94" t="s">
        <v>7383</v>
      </c>
      <c r="C3476" s="93" t="s">
        <v>141</v>
      </c>
      <c r="D3476" s="93" t="s">
        <v>7384</v>
      </c>
      <c r="E3476" s="95">
        <v>36.7</v>
      </c>
      <c r="F3476" s="93" t="s">
        <v>85</v>
      </c>
      <c r="G3476" s="93" t="s">
        <v>606</v>
      </c>
      <c r="H3476" s="96">
        <v>1328968.74</v>
      </c>
      <c r="I3476" s="93">
        <v>1.0</v>
      </c>
      <c r="J3476" s="97">
        <v>3.7</v>
      </c>
      <c r="K3476" s="94">
        <v>2022.0</v>
      </c>
      <c r="L3476" s="93" t="s">
        <v>630</v>
      </c>
      <c r="M3476" s="93">
        <v>2022.0</v>
      </c>
      <c r="N3476" s="93" t="s">
        <v>161</v>
      </c>
      <c r="O3476" s="65" t="str">
        <f t="shared" si="1"/>
        <v>226597690001</v>
      </c>
      <c r="P3476" s="65">
        <f t="shared" si="2"/>
        <v>5</v>
      </c>
      <c r="Q3476" s="65">
        <f t="shared" si="3"/>
        <v>9</v>
      </c>
      <c r="R3476" s="65" t="str">
        <f t="shared" si="12"/>
        <v>22.659.769/0001-59</v>
      </c>
      <c r="S3476" s="84"/>
      <c r="T3476" s="84" t="str">
        <f t="shared" si="10"/>
        <v/>
      </c>
      <c r="U3476" s="84" t="str">
        <f t="shared" si="11"/>
        <v/>
      </c>
      <c r="V3476" s="65" t="str">
        <f t="shared" si="5"/>
        <v/>
      </c>
      <c r="W3476" s="84"/>
      <c r="X3476" s="84"/>
      <c r="Y3476" s="85"/>
      <c r="Z3476" s="85"/>
      <c r="AA3476" s="65" t="str">
        <f t="shared" si="6"/>
        <v/>
      </c>
      <c r="AB3476" s="65" t="str">
        <f t="shared" si="7"/>
        <v/>
      </c>
      <c r="AC3476" s="86"/>
      <c r="AD3476" s="87" t="str">
        <f t="shared" si="8"/>
        <v/>
      </c>
      <c r="AE3476" s="84"/>
      <c r="AF3476" s="86">
        <f>IF(AC3476&gt;0,AC3476,'⚙️ Config'!$B$10)</f>
        <v>0.0075</v>
      </c>
      <c r="AG3476" s="88">
        <f t="shared" si="9"/>
        <v>9967.26555</v>
      </c>
      <c r="AH3476" s="88">
        <f>AG3476*'⚙️ Config'!$B$11</f>
        <v>49836.32775</v>
      </c>
      <c r="AI3476" s="88">
        <f>AH3476*'⚙️ Config'!$B$12</f>
        <v>14950.89833</v>
      </c>
      <c r="AJ3476" s="64"/>
      <c r="AK3476" s="84"/>
      <c r="AL3476" s="84"/>
      <c r="AM3476" s="84"/>
      <c r="AN3476" s="84"/>
      <c r="AO3476" s="84"/>
      <c r="AP3476" s="84"/>
      <c r="AQ3476" s="84"/>
    </row>
    <row r="3477" ht="15.0" customHeight="1">
      <c r="A3477" s="93">
        <v>3474.0</v>
      </c>
      <c r="B3477" s="94" t="s">
        <v>7385</v>
      </c>
      <c r="C3477" s="93" t="s">
        <v>141</v>
      </c>
      <c r="D3477" s="93" t="s">
        <v>7386</v>
      </c>
      <c r="E3477" s="95">
        <v>42.62</v>
      </c>
      <c r="F3477" s="93" t="s">
        <v>85</v>
      </c>
      <c r="G3477" s="93" t="s">
        <v>606</v>
      </c>
      <c r="H3477" s="96">
        <v>1328555.59</v>
      </c>
      <c r="I3477" s="93">
        <v>1.0</v>
      </c>
      <c r="J3477" s="97">
        <v>2.6</v>
      </c>
      <c r="K3477" s="94">
        <v>2023.0</v>
      </c>
      <c r="L3477" s="93" t="s">
        <v>630</v>
      </c>
      <c r="M3477" s="93">
        <v>2023.0</v>
      </c>
      <c r="N3477" s="93" t="s">
        <v>161</v>
      </c>
      <c r="O3477" s="65" t="str">
        <f t="shared" si="1"/>
        <v>298463410001</v>
      </c>
      <c r="P3477" s="65">
        <f t="shared" si="2"/>
        <v>6</v>
      </c>
      <c r="Q3477" s="65">
        <f t="shared" si="3"/>
        <v>4</v>
      </c>
      <c r="R3477" s="65" t="str">
        <f t="shared" si="12"/>
        <v>29.846.341/0001-64</v>
      </c>
      <c r="S3477" s="84"/>
      <c r="T3477" s="84" t="str">
        <f t="shared" si="10"/>
        <v/>
      </c>
      <c r="U3477" s="84" t="str">
        <f t="shared" si="11"/>
        <v/>
      </c>
      <c r="V3477" s="65" t="str">
        <f t="shared" si="5"/>
        <v/>
      </c>
      <c r="W3477" s="84"/>
      <c r="X3477" s="84"/>
      <c r="Y3477" s="85"/>
      <c r="Z3477" s="85"/>
      <c r="AA3477" s="65" t="str">
        <f t="shared" si="6"/>
        <v/>
      </c>
      <c r="AB3477" s="65" t="str">
        <f t="shared" si="7"/>
        <v/>
      </c>
      <c r="AC3477" s="86"/>
      <c r="AD3477" s="87" t="str">
        <f t="shared" si="8"/>
        <v/>
      </c>
      <c r="AE3477" s="84"/>
      <c r="AF3477" s="86">
        <f>IF(AC3477&gt;0,AC3477,'⚙️ Config'!$B$10)</f>
        <v>0.0075</v>
      </c>
      <c r="AG3477" s="88">
        <f t="shared" si="9"/>
        <v>9964.166925</v>
      </c>
      <c r="AH3477" s="88">
        <f>AG3477*'⚙️ Config'!$B$11</f>
        <v>49820.83463</v>
      </c>
      <c r="AI3477" s="88">
        <f>AH3477*'⚙️ Config'!$B$12</f>
        <v>14946.25039</v>
      </c>
      <c r="AJ3477" s="64"/>
      <c r="AK3477" s="84"/>
      <c r="AL3477" s="84"/>
      <c r="AM3477" s="84"/>
      <c r="AN3477" s="84"/>
      <c r="AO3477" s="84"/>
      <c r="AP3477" s="84"/>
      <c r="AQ3477" s="84"/>
    </row>
    <row r="3478" ht="15.0" customHeight="1">
      <c r="A3478" s="93">
        <v>3475.0</v>
      </c>
      <c r="B3478" s="94" t="s">
        <v>7387</v>
      </c>
      <c r="C3478" s="93" t="s">
        <v>141</v>
      </c>
      <c r="D3478" s="93" t="s">
        <v>7388</v>
      </c>
      <c r="E3478" s="95">
        <v>36.7</v>
      </c>
      <c r="F3478" s="93" t="s">
        <v>85</v>
      </c>
      <c r="G3478" s="93" t="s">
        <v>606</v>
      </c>
      <c r="H3478" s="96">
        <v>1328163.16</v>
      </c>
      <c r="I3478" s="93">
        <v>1.0</v>
      </c>
      <c r="J3478" s="97">
        <v>3.7</v>
      </c>
      <c r="K3478" s="94">
        <v>2022.0</v>
      </c>
      <c r="L3478" s="93" t="s">
        <v>630</v>
      </c>
      <c r="M3478" s="93">
        <v>2022.0</v>
      </c>
      <c r="N3478" s="93" t="s">
        <v>161</v>
      </c>
      <c r="O3478" s="65" t="str">
        <f t="shared" si="1"/>
        <v>252559380001</v>
      </c>
      <c r="P3478" s="65">
        <f t="shared" si="2"/>
        <v>8</v>
      </c>
      <c r="Q3478" s="65">
        <f t="shared" si="3"/>
        <v>3</v>
      </c>
      <c r="R3478" s="65" t="str">
        <f t="shared" si="12"/>
        <v>25.255.938/0001-83</v>
      </c>
      <c r="S3478" s="84"/>
      <c r="T3478" s="84" t="str">
        <f t="shared" si="10"/>
        <v/>
      </c>
      <c r="U3478" s="84" t="str">
        <f t="shared" si="11"/>
        <v/>
      </c>
      <c r="V3478" s="65" t="str">
        <f t="shared" si="5"/>
        <v/>
      </c>
      <c r="W3478" s="84"/>
      <c r="X3478" s="84"/>
      <c r="Y3478" s="85"/>
      <c r="Z3478" s="85"/>
      <c r="AA3478" s="65" t="str">
        <f t="shared" si="6"/>
        <v/>
      </c>
      <c r="AB3478" s="65" t="str">
        <f t="shared" si="7"/>
        <v/>
      </c>
      <c r="AC3478" s="86"/>
      <c r="AD3478" s="87" t="str">
        <f t="shared" si="8"/>
        <v/>
      </c>
      <c r="AE3478" s="84"/>
      <c r="AF3478" s="86">
        <f>IF(AC3478&gt;0,AC3478,'⚙️ Config'!$B$10)</f>
        <v>0.0075</v>
      </c>
      <c r="AG3478" s="88">
        <f t="shared" si="9"/>
        <v>9961.2237</v>
      </c>
      <c r="AH3478" s="88">
        <f>AG3478*'⚙️ Config'!$B$11</f>
        <v>49806.1185</v>
      </c>
      <c r="AI3478" s="88">
        <f>AH3478*'⚙️ Config'!$B$12</f>
        <v>14941.83555</v>
      </c>
      <c r="AJ3478" s="64"/>
      <c r="AK3478" s="84"/>
      <c r="AL3478" s="84"/>
      <c r="AM3478" s="84"/>
      <c r="AN3478" s="84"/>
      <c r="AO3478" s="84"/>
      <c r="AP3478" s="84"/>
      <c r="AQ3478" s="84"/>
    </row>
    <row r="3479" ht="15.0" customHeight="1">
      <c r="A3479" s="93">
        <v>3476.0</v>
      </c>
      <c r="B3479" s="94" t="s">
        <v>7389</v>
      </c>
      <c r="C3479" s="93" t="s">
        <v>141</v>
      </c>
      <c r="D3479" s="93" t="s">
        <v>7390</v>
      </c>
      <c r="E3479" s="95">
        <v>37.98</v>
      </c>
      <c r="F3479" s="93" t="s">
        <v>85</v>
      </c>
      <c r="G3479" s="93" t="s">
        <v>606</v>
      </c>
      <c r="H3479" s="96">
        <v>1325344.6</v>
      </c>
      <c r="I3479" s="93">
        <v>1.0</v>
      </c>
      <c r="J3479" s="97">
        <v>3.4</v>
      </c>
      <c r="K3479" s="94">
        <v>2022.0</v>
      </c>
      <c r="L3479" s="93" t="s">
        <v>630</v>
      </c>
      <c r="M3479" s="93">
        <v>2022.0</v>
      </c>
      <c r="N3479" s="93" t="s">
        <v>161</v>
      </c>
      <c r="O3479" s="65" t="str">
        <f t="shared" si="1"/>
        <v>156180970001</v>
      </c>
      <c r="P3479" s="65">
        <f t="shared" si="2"/>
        <v>7</v>
      </c>
      <c r="Q3479" s="65">
        <f t="shared" si="3"/>
        <v>8</v>
      </c>
      <c r="R3479" s="65" t="str">
        <f t="shared" si="12"/>
        <v>15.618.097/0001-78</v>
      </c>
      <c r="S3479" s="84"/>
      <c r="T3479" s="84" t="str">
        <f t="shared" si="10"/>
        <v/>
      </c>
      <c r="U3479" s="84" t="str">
        <f t="shared" si="11"/>
        <v/>
      </c>
      <c r="V3479" s="65" t="str">
        <f t="shared" si="5"/>
        <v/>
      </c>
      <c r="W3479" s="84"/>
      <c r="X3479" s="84"/>
      <c r="Y3479" s="85"/>
      <c r="Z3479" s="85"/>
      <c r="AA3479" s="65" t="str">
        <f t="shared" si="6"/>
        <v/>
      </c>
      <c r="AB3479" s="65" t="str">
        <f t="shared" si="7"/>
        <v/>
      </c>
      <c r="AC3479" s="86"/>
      <c r="AD3479" s="87" t="str">
        <f t="shared" si="8"/>
        <v/>
      </c>
      <c r="AE3479" s="84"/>
      <c r="AF3479" s="86">
        <f>IF(AC3479&gt;0,AC3479,'⚙️ Config'!$B$10)</f>
        <v>0.0075</v>
      </c>
      <c r="AG3479" s="88">
        <f t="shared" si="9"/>
        <v>9940.0845</v>
      </c>
      <c r="AH3479" s="88">
        <f>AG3479*'⚙️ Config'!$B$11</f>
        <v>49700.4225</v>
      </c>
      <c r="AI3479" s="88">
        <f>AH3479*'⚙️ Config'!$B$12</f>
        <v>14910.12675</v>
      </c>
      <c r="AJ3479" s="64"/>
      <c r="AK3479" s="84"/>
      <c r="AL3479" s="84"/>
      <c r="AM3479" s="84"/>
      <c r="AN3479" s="84"/>
      <c r="AO3479" s="84"/>
      <c r="AP3479" s="84"/>
      <c r="AQ3479" s="84"/>
    </row>
    <row r="3480" ht="15.0" customHeight="1">
      <c r="A3480" s="93">
        <v>3477.0</v>
      </c>
      <c r="B3480" s="94" t="s">
        <v>7391</v>
      </c>
      <c r="C3480" s="93" t="s">
        <v>141</v>
      </c>
      <c r="D3480" s="93" t="s">
        <v>7392</v>
      </c>
      <c r="E3480" s="95">
        <v>36.7</v>
      </c>
      <c r="F3480" s="93" t="s">
        <v>85</v>
      </c>
      <c r="G3480" s="93" t="s">
        <v>606</v>
      </c>
      <c r="H3480" s="96">
        <v>1324005.54</v>
      </c>
      <c r="I3480" s="93">
        <v>1.0</v>
      </c>
      <c r="J3480" s="97">
        <v>3.7</v>
      </c>
      <c r="K3480" s="94">
        <v>2022.0</v>
      </c>
      <c r="L3480" s="93" t="s">
        <v>630</v>
      </c>
      <c r="M3480" s="93">
        <v>2022.0</v>
      </c>
      <c r="N3480" s="93" t="s">
        <v>161</v>
      </c>
      <c r="O3480" s="65" t="str">
        <f t="shared" si="1"/>
        <v>132775990001</v>
      </c>
      <c r="P3480" s="65">
        <f t="shared" si="2"/>
        <v>5</v>
      </c>
      <c r="Q3480" s="65">
        <f t="shared" si="3"/>
        <v>7</v>
      </c>
      <c r="R3480" s="65" t="str">
        <f t="shared" si="12"/>
        <v>13.277.599/0001-57</v>
      </c>
      <c r="S3480" s="84"/>
      <c r="T3480" s="84" t="str">
        <f t="shared" si="10"/>
        <v/>
      </c>
      <c r="U3480" s="84" t="str">
        <f t="shared" si="11"/>
        <v/>
      </c>
      <c r="V3480" s="65" t="str">
        <f t="shared" si="5"/>
        <v/>
      </c>
      <c r="W3480" s="84"/>
      <c r="X3480" s="84"/>
      <c r="Y3480" s="85"/>
      <c r="Z3480" s="85"/>
      <c r="AA3480" s="65" t="str">
        <f t="shared" si="6"/>
        <v/>
      </c>
      <c r="AB3480" s="65" t="str">
        <f t="shared" si="7"/>
        <v/>
      </c>
      <c r="AC3480" s="86"/>
      <c r="AD3480" s="87" t="str">
        <f t="shared" si="8"/>
        <v/>
      </c>
      <c r="AE3480" s="84"/>
      <c r="AF3480" s="86">
        <f>IF(AC3480&gt;0,AC3480,'⚙️ Config'!$B$10)</f>
        <v>0.0075</v>
      </c>
      <c r="AG3480" s="88">
        <f t="shared" si="9"/>
        <v>9930.04155</v>
      </c>
      <c r="AH3480" s="88">
        <f>AG3480*'⚙️ Config'!$B$11</f>
        <v>49650.20775</v>
      </c>
      <c r="AI3480" s="88">
        <f>AH3480*'⚙️ Config'!$B$12</f>
        <v>14895.06233</v>
      </c>
      <c r="AJ3480" s="64"/>
      <c r="AK3480" s="84"/>
      <c r="AL3480" s="84"/>
      <c r="AM3480" s="84"/>
      <c r="AN3480" s="84"/>
      <c r="AO3480" s="84"/>
      <c r="AP3480" s="84"/>
      <c r="AQ3480" s="84"/>
    </row>
    <row r="3481" ht="15.0" customHeight="1">
      <c r="A3481" s="93">
        <v>3478.0</v>
      </c>
      <c r="B3481" s="94" t="s">
        <v>7393</v>
      </c>
      <c r="C3481" s="93" t="s">
        <v>141</v>
      </c>
      <c r="D3481" s="93" t="s">
        <v>7394</v>
      </c>
      <c r="E3481" s="95">
        <v>41.25</v>
      </c>
      <c r="F3481" s="93" t="s">
        <v>85</v>
      </c>
      <c r="G3481" s="93" t="s">
        <v>606</v>
      </c>
      <c r="H3481" s="96">
        <v>1323108.06</v>
      </c>
      <c r="I3481" s="93">
        <v>1.0</v>
      </c>
      <c r="J3481" s="97">
        <v>2.8</v>
      </c>
      <c r="K3481" s="94">
        <v>2023.0</v>
      </c>
      <c r="L3481" s="93" t="s">
        <v>630</v>
      </c>
      <c r="M3481" s="93">
        <v>2023.0</v>
      </c>
      <c r="N3481" s="93" t="s">
        <v>161</v>
      </c>
      <c r="O3481" s="65" t="str">
        <f t="shared" si="1"/>
        <v>450600370001</v>
      </c>
      <c r="P3481" s="65">
        <f t="shared" si="2"/>
        <v>4</v>
      </c>
      <c r="Q3481" s="65">
        <f t="shared" si="3"/>
        <v>3</v>
      </c>
      <c r="R3481" s="65" t="str">
        <f t="shared" si="12"/>
        <v>45.060.037/0001-43</v>
      </c>
      <c r="S3481" s="84"/>
      <c r="T3481" s="84" t="str">
        <f t="shared" si="10"/>
        <v/>
      </c>
      <c r="U3481" s="84" t="str">
        <f t="shared" si="11"/>
        <v/>
      </c>
      <c r="V3481" s="65" t="str">
        <f t="shared" si="5"/>
        <v/>
      </c>
      <c r="W3481" s="84"/>
      <c r="X3481" s="84"/>
      <c r="Y3481" s="85"/>
      <c r="Z3481" s="85"/>
      <c r="AA3481" s="65" t="str">
        <f t="shared" si="6"/>
        <v/>
      </c>
      <c r="AB3481" s="65" t="str">
        <f t="shared" si="7"/>
        <v/>
      </c>
      <c r="AC3481" s="86"/>
      <c r="AD3481" s="87" t="str">
        <f t="shared" si="8"/>
        <v/>
      </c>
      <c r="AE3481" s="84"/>
      <c r="AF3481" s="86">
        <f>IF(AC3481&gt;0,AC3481,'⚙️ Config'!$B$10)</f>
        <v>0.0075</v>
      </c>
      <c r="AG3481" s="88">
        <f t="shared" si="9"/>
        <v>9923.31045</v>
      </c>
      <c r="AH3481" s="88">
        <f>AG3481*'⚙️ Config'!$B$11</f>
        <v>49616.55225</v>
      </c>
      <c r="AI3481" s="88">
        <f>AH3481*'⚙️ Config'!$B$12</f>
        <v>14884.96568</v>
      </c>
      <c r="AJ3481" s="64"/>
      <c r="AK3481" s="84"/>
      <c r="AL3481" s="84"/>
      <c r="AM3481" s="84"/>
      <c r="AN3481" s="84"/>
      <c r="AO3481" s="84"/>
      <c r="AP3481" s="84"/>
      <c r="AQ3481" s="84"/>
    </row>
    <row r="3482" ht="15.0" customHeight="1">
      <c r="A3482" s="93">
        <v>3479.0</v>
      </c>
      <c r="B3482" s="94" t="s">
        <v>7395</v>
      </c>
      <c r="C3482" s="93" t="s">
        <v>141</v>
      </c>
      <c r="D3482" s="93" t="s">
        <v>7396</v>
      </c>
      <c r="E3482" s="95">
        <v>40.62</v>
      </c>
      <c r="F3482" s="93" t="s">
        <v>85</v>
      </c>
      <c r="G3482" s="93" t="s">
        <v>606</v>
      </c>
      <c r="H3482" s="96">
        <v>1320472.03</v>
      </c>
      <c r="I3482" s="93">
        <v>1.0</v>
      </c>
      <c r="J3482" s="97">
        <v>2.9</v>
      </c>
      <c r="K3482" s="94">
        <v>2023.0</v>
      </c>
      <c r="L3482" s="93" t="s">
        <v>448</v>
      </c>
      <c r="M3482" s="93">
        <v>2023.0</v>
      </c>
      <c r="N3482" s="93" t="s">
        <v>161</v>
      </c>
      <c r="O3482" s="65" t="str">
        <f t="shared" si="1"/>
        <v>030690830001</v>
      </c>
      <c r="P3482" s="65">
        <f t="shared" si="2"/>
        <v>6</v>
      </c>
      <c r="Q3482" s="65">
        <f t="shared" si="3"/>
        <v>3</v>
      </c>
      <c r="R3482" s="65" t="str">
        <f t="shared" si="12"/>
        <v>03.069.083/0001-63</v>
      </c>
      <c r="S3482" s="84"/>
      <c r="T3482" s="84" t="str">
        <f t="shared" si="10"/>
        <v/>
      </c>
      <c r="U3482" s="84" t="str">
        <f t="shared" si="11"/>
        <v/>
      </c>
      <c r="V3482" s="65" t="str">
        <f t="shared" si="5"/>
        <v/>
      </c>
      <c r="W3482" s="84"/>
      <c r="X3482" s="84"/>
      <c r="Y3482" s="85"/>
      <c r="Z3482" s="85"/>
      <c r="AA3482" s="65" t="str">
        <f t="shared" si="6"/>
        <v/>
      </c>
      <c r="AB3482" s="65" t="str">
        <f t="shared" si="7"/>
        <v/>
      </c>
      <c r="AC3482" s="86"/>
      <c r="AD3482" s="87" t="str">
        <f t="shared" si="8"/>
        <v/>
      </c>
      <c r="AE3482" s="84"/>
      <c r="AF3482" s="86">
        <f>IF(AC3482&gt;0,AC3482,'⚙️ Config'!$B$10)</f>
        <v>0.0075</v>
      </c>
      <c r="AG3482" s="88">
        <f t="shared" si="9"/>
        <v>9903.540225</v>
      </c>
      <c r="AH3482" s="88">
        <f>AG3482*'⚙️ Config'!$B$11</f>
        <v>49517.70113</v>
      </c>
      <c r="AI3482" s="88">
        <f>AH3482*'⚙️ Config'!$B$12</f>
        <v>14855.31034</v>
      </c>
      <c r="AJ3482" s="64"/>
      <c r="AK3482" s="84"/>
      <c r="AL3482" s="84"/>
      <c r="AM3482" s="84"/>
      <c r="AN3482" s="84"/>
      <c r="AO3482" s="84"/>
      <c r="AP3482" s="84"/>
      <c r="AQ3482" s="84"/>
    </row>
    <row r="3483" ht="15.0" customHeight="1">
      <c r="A3483" s="93">
        <v>3480.0</v>
      </c>
      <c r="B3483" s="94" t="s">
        <v>7397</v>
      </c>
      <c r="C3483" s="93" t="s">
        <v>141</v>
      </c>
      <c r="D3483" s="93" t="s">
        <v>7398</v>
      </c>
      <c r="E3483" s="95">
        <v>46.96</v>
      </c>
      <c r="F3483" s="93" t="s">
        <v>85</v>
      </c>
      <c r="G3483" s="93" t="s">
        <v>606</v>
      </c>
      <c r="H3483" s="96">
        <v>1319317.57</v>
      </c>
      <c r="I3483" s="93">
        <v>1.0</v>
      </c>
      <c r="J3483" s="97">
        <v>2.1</v>
      </c>
      <c r="K3483" s="94">
        <v>2024.0</v>
      </c>
      <c r="L3483" s="93" t="s">
        <v>630</v>
      </c>
      <c r="M3483" s="93">
        <v>2024.0</v>
      </c>
      <c r="N3483" s="93" t="s">
        <v>145</v>
      </c>
      <c r="O3483" s="65" t="str">
        <f t="shared" si="1"/>
        <v>262809290001</v>
      </c>
      <c r="P3483" s="65">
        <f t="shared" si="2"/>
        <v>0</v>
      </c>
      <c r="Q3483" s="65">
        <f t="shared" si="3"/>
        <v>5</v>
      </c>
      <c r="R3483" s="65" t="str">
        <f t="shared" si="12"/>
        <v>26.280.929/0001-05</v>
      </c>
      <c r="S3483" s="84"/>
      <c r="T3483" s="84" t="str">
        <f t="shared" si="10"/>
        <v/>
      </c>
      <c r="U3483" s="84" t="str">
        <f t="shared" si="11"/>
        <v/>
      </c>
      <c r="V3483" s="65" t="str">
        <f t="shared" si="5"/>
        <v/>
      </c>
      <c r="W3483" s="84"/>
      <c r="X3483" s="84"/>
      <c r="Y3483" s="85"/>
      <c r="Z3483" s="85"/>
      <c r="AA3483" s="65" t="str">
        <f t="shared" si="6"/>
        <v/>
      </c>
      <c r="AB3483" s="65" t="str">
        <f t="shared" si="7"/>
        <v/>
      </c>
      <c r="AC3483" s="86"/>
      <c r="AD3483" s="87" t="str">
        <f t="shared" si="8"/>
        <v/>
      </c>
      <c r="AE3483" s="84"/>
      <c r="AF3483" s="86">
        <f>IF(AC3483&gt;0,AC3483,'⚙️ Config'!$B$10)</f>
        <v>0.0075</v>
      </c>
      <c r="AG3483" s="88">
        <f t="shared" si="9"/>
        <v>9894.881775</v>
      </c>
      <c r="AH3483" s="88">
        <f>AG3483*'⚙️ Config'!$B$11</f>
        <v>49474.40888</v>
      </c>
      <c r="AI3483" s="88">
        <f>AH3483*'⚙️ Config'!$B$12</f>
        <v>14842.32266</v>
      </c>
      <c r="AJ3483" s="64"/>
      <c r="AK3483" s="84"/>
      <c r="AL3483" s="84"/>
      <c r="AM3483" s="84"/>
      <c r="AN3483" s="84"/>
      <c r="AO3483" s="84"/>
      <c r="AP3483" s="84"/>
      <c r="AQ3483" s="84"/>
    </row>
    <row r="3484" ht="15.0" customHeight="1">
      <c r="A3484" s="93">
        <v>3481.0</v>
      </c>
      <c r="B3484" s="94" t="s">
        <v>7399</v>
      </c>
      <c r="C3484" s="93" t="s">
        <v>141</v>
      </c>
      <c r="D3484" s="93" t="s">
        <v>7400</v>
      </c>
      <c r="E3484" s="95">
        <v>46.96</v>
      </c>
      <c r="F3484" s="93" t="s">
        <v>85</v>
      </c>
      <c r="G3484" s="93" t="s">
        <v>606</v>
      </c>
      <c r="H3484" s="96">
        <v>1317364.82</v>
      </c>
      <c r="I3484" s="93">
        <v>1.0</v>
      </c>
      <c r="J3484" s="97">
        <v>2.1</v>
      </c>
      <c r="K3484" s="94">
        <v>2024.0</v>
      </c>
      <c r="L3484" s="93" t="s">
        <v>197</v>
      </c>
      <c r="M3484" s="93">
        <v>2024.0</v>
      </c>
      <c r="N3484" s="93" t="s">
        <v>161</v>
      </c>
      <c r="O3484" s="65" t="str">
        <f t="shared" si="1"/>
        <v>491048050001</v>
      </c>
      <c r="P3484" s="65">
        <f t="shared" si="2"/>
        <v>7</v>
      </c>
      <c r="Q3484" s="65">
        <f t="shared" si="3"/>
        <v>4</v>
      </c>
      <c r="R3484" s="65" t="str">
        <f t="shared" si="12"/>
        <v>49.104.805/0001-74</v>
      </c>
      <c r="S3484" s="84"/>
      <c r="T3484" s="84" t="str">
        <f t="shared" si="10"/>
        <v/>
      </c>
      <c r="U3484" s="84" t="str">
        <f t="shared" si="11"/>
        <v/>
      </c>
      <c r="V3484" s="65" t="str">
        <f t="shared" si="5"/>
        <v/>
      </c>
      <c r="W3484" s="84"/>
      <c r="X3484" s="84"/>
      <c r="Y3484" s="85"/>
      <c r="Z3484" s="85"/>
      <c r="AA3484" s="65" t="str">
        <f t="shared" si="6"/>
        <v/>
      </c>
      <c r="AB3484" s="65" t="str">
        <f t="shared" si="7"/>
        <v/>
      </c>
      <c r="AC3484" s="86"/>
      <c r="AD3484" s="87" t="str">
        <f t="shared" si="8"/>
        <v/>
      </c>
      <c r="AE3484" s="84"/>
      <c r="AF3484" s="86">
        <f>IF(AC3484&gt;0,AC3484,'⚙️ Config'!$B$10)</f>
        <v>0.0075</v>
      </c>
      <c r="AG3484" s="88">
        <f t="shared" si="9"/>
        <v>9880.23615</v>
      </c>
      <c r="AH3484" s="88">
        <f>AG3484*'⚙️ Config'!$B$11</f>
        <v>49401.18075</v>
      </c>
      <c r="AI3484" s="88">
        <f>AH3484*'⚙️ Config'!$B$12</f>
        <v>14820.35423</v>
      </c>
      <c r="AJ3484" s="64"/>
      <c r="AK3484" s="84"/>
      <c r="AL3484" s="84"/>
      <c r="AM3484" s="84"/>
      <c r="AN3484" s="84"/>
      <c r="AO3484" s="84"/>
      <c r="AP3484" s="84"/>
      <c r="AQ3484" s="84"/>
    </row>
    <row r="3485" ht="15.0" customHeight="1">
      <c r="A3485" s="93">
        <v>3482.0</v>
      </c>
      <c r="B3485" s="94" t="s">
        <v>7401</v>
      </c>
      <c r="C3485" s="93" t="s">
        <v>141</v>
      </c>
      <c r="D3485" s="93" t="s">
        <v>7402</v>
      </c>
      <c r="E3485" s="95">
        <v>43.37</v>
      </c>
      <c r="F3485" s="93" t="s">
        <v>85</v>
      </c>
      <c r="G3485" s="93" t="s">
        <v>606</v>
      </c>
      <c r="H3485" s="96">
        <v>1316922.61</v>
      </c>
      <c r="I3485" s="93">
        <v>1.0</v>
      </c>
      <c r="J3485" s="97">
        <v>2.5</v>
      </c>
      <c r="K3485" s="94">
        <v>2023.0</v>
      </c>
      <c r="L3485" s="93" t="s">
        <v>630</v>
      </c>
      <c r="M3485" s="93">
        <v>2023.0</v>
      </c>
      <c r="N3485" s="93" t="s">
        <v>161</v>
      </c>
      <c r="O3485" s="65" t="str">
        <f t="shared" si="1"/>
        <v>221934500001</v>
      </c>
      <c r="P3485" s="65">
        <f t="shared" si="2"/>
        <v>8</v>
      </c>
      <c r="Q3485" s="65">
        <f t="shared" si="3"/>
        <v>0</v>
      </c>
      <c r="R3485" s="65" t="str">
        <f t="shared" si="12"/>
        <v>22.193.450/0001-80</v>
      </c>
      <c r="S3485" s="84"/>
      <c r="T3485" s="84" t="str">
        <f t="shared" si="10"/>
        <v/>
      </c>
      <c r="U3485" s="84" t="str">
        <f t="shared" si="11"/>
        <v/>
      </c>
      <c r="V3485" s="65" t="str">
        <f t="shared" si="5"/>
        <v/>
      </c>
      <c r="W3485" s="84"/>
      <c r="X3485" s="84"/>
      <c r="Y3485" s="85"/>
      <c r="Z3485" s="85"/>
      <c r="AA3485" s="65" t="str">
        <f t="shared" si="6"/>
        <v/>
      </c>
      <c r="AB3485" s="65" t="str">
        <f t="shared" si="7"/>
        <v/>
      </c>
      <c r="AC3485" s="86"/>
      <c r="AD3485" s="87" t="str">
        <f t="shared" si="8"/>
        <v/>
      </c>
      <c r="AE3485" s="84"/>
      <c r="AF3485" s="86">
        <f>IF(AC3485&gt;0,AC3485,'⚙️ Config'!$B$10)</f>
        <v>0.0075</v>
      </c>
      <c r="AG3485" s="88">
        <f t="shared" si="9"/>
        <v>9876.919575</v>
      </c>
      <c r="AH3485" s="88">
        <f>AG3485*'⚙️ Config'!$B$11</f>
        <v>49384.59788</v>
      </c>
      <c r="AI3485" s="88">
        <f>AH3485*'⚙️ Config'!$B$12</f>
        <v>14815.37936</v>
      </c>
      <c r="AJ3485" s="64"/>
      <c r="AK3485" s="84"/>
      <c r="AL3485" s="84"/>
      <c r="AM3485" s="84"/>
      <c r="AN3485" s="84"/>
      <c r="AO3485" s="84"/>
      <c r="AP3485" s="84"/>
      <c r="AQ3485" s="84"/>
    </row>
    <row r="3486" ht="15.0" customHeight="1">
      <c r="A3486" s="93">
        <v>3483.0</v>
      </c>
      <c r="B3486" s="94" t="s">
        <v>7403</v>
      </c>
      <c r="C3486" s="93" t="s">
        <v>141</v>
      </c>
      <c r="D3486" s="93" t="s">
        <v>7404</v>
      </c>
      <c r="E3486" s="95">
        <v>39.48</v>
      </c>
      <c r="F3486" s="93" t="s">
        <v>85</v>
      </c>
      <c r="G3486" s="93" t="s">
        <v>606</v>
      </c>
      <c r="H3486" s="96">
        <v>1316326.8</v>
      </c>
      <c r="I3486" s="93">
        <v>1.0</v>
      </c>
      <c r="J3486" s="97">
        <v>3.1</v>
      </c>
      <c r="K3486" s="94">
        <v>2023.0</v>
      </c>
      <c r="L3486" s="93" t="s">
        <v>630</v>
      </c>
      <c r="M3486" s="93">
        <v>2023.0</v>
      </c>
      <c r="N3486" s="93" t="s">
        <v>161</v>
      </c>
      <c r="O3486" s="65" t="str">
        <f t="shared" si="1"/>
        <v>254766190001</v>
      </c>
      <c r="P3486" s="65">
        <f t="shared" si="2"/>
        <v>0</v>
      </c>
      <c r="Q3486" s="65">
        <f t="shared" si="3"/>
        <v>6</v>
      </c>
      <c r="R3486" s="65" t="str">
        <f t="shared" si="12"/>
        <v>25.476.619/0001-06</v>
      </c>
      <c r="S3486" s="84"/>
      <c r="T3486" s="84" t="str">
        <f t="shared" si="10"/>
        <v/>
      </c>
      <c r="U3486" s="84" t="str">
        <f t="shared" si="11"/>
        <v/>
      </c>
      <c r="V3486" s="65" t="str">
        <f t="shared" si="5"/>
        <v/>
      </c>
      <c r="W3486" s="84"/>
      <c r="X3486" s="84"/>
      <c r="Y3486" s="85"/>
      <c r="Z3486" s="85"/>
      <c r="AA3486" s="65" t="str">
        <f t="shared" si="6"/>
        <v/>
      </c>
      <c r="AB3486" s="65" t="str">
        <f t="shared" si="7"/>
        <v/>
      </c>
      <c r="AC3486" s="86"/>
      <c r="AD3486" s="87" t="str">
        <f t="shared" si="8"/>
        <v/>
      </c>
      <c r="AE3486" s="84"/>
      <c r="AF3486" s="86">
        <f>IF(AC3486&gt;0,AC3486,'⚙️ Config'!$B$10)</f>
        <v>0.0075</v>
      </c>
      <c r="AG3486" s="88">
        <f t="shared" si="9"/>
        <v>9872.451</v>
      </c>
      <c r="AH3486" s="88">
        <f>AG3486*'⚙️ Config'!$B$11</f>
        <v>49362.255</v>
      </c>
      <c r="AI3486" s="88">
        <f>AH3486*'⚙️ Config'!$B$12</f>
        <v>14808.6765</v>
      </c>
      <c r="AJ3486" s="64"/>
      <c r="AK3486" s="84"/>
      <c r="AL3486" s="84"/>
      <c r="AM3486" s="84"/>
      <c r="AN3486" s="84"/>
      <c r="AO3486" s="84"/>
      <c r="AP3486" s="84"/>
      <c r="AQ3486" s="84"/>
    </row>
    <row r="3487" ht="15.0" customHeight="1">
      <c r="A3487" s="93">
        <v>3484.0</v>
      </c>
      <c r="B3487" s="94" t="s">
        <v>7405</v>
      </c>
      <c r="C3487" s="93" t="s">
        <v>141</v>
      </c>
      <c r="D3487" s="93" t="s">
        <v>7406</v>
      </c>
      <c r="E3487" s="95">
        <v>36.7</v>
      </c>
      <c r="F3487" s="93" t="s">
        <v>85</v>
      </c>
      <c r="G3487" s="93" t="s">
        <v>606</v>
      </c>
      <c r="H3487" s="96">
        <v>1314849.9</v>
      </c>
      <c r="I3487" s="93">
        <v>1.0</v>
      </c>
      <c r="J3487" s="97">
        <v>3.7</v>
      </c>
      <c r="K3487" s="94">
        <v>2022.0</v>
      </c>
      <c r="L3487" s="93" t="s">
        <v>630</v>
      </c>
      <c r="M3487" s="93">
        <v>2022.0</v>
      </c>
      <c r="N3487" s="93" t="s">
        <v>161</v>
      </c>
      <c r="O3487" s="65" t="str">
        <f t="shared" si="1"/>
        <v>204865400001</v>
      </c>
      <c r="P3487" s="65">
        <f t="shared" si="2"/>
        <v>3</v>
      </c>
      <c r="Q3487" s="65">
        <f t="shared" si="3"/>
        <v>4</v>
      </c>
      <c r="R3487" s="65" t="str">
        <f t="shared" si="12"/>
        <v>20.486.540/0001-34</v>
      </c>
      <c r="S3487" s="84"/>
      <c r="T3487" s="84" t="str">
        <f t="shared" si="10"/>
        <v/>
      </c>
      <c r="U3487" s="84" t="str">
        <f t="shared" si="11"/>
        <v/>
      </c>
      <c r="V3487" s="65" t="str">
        <f t="shared" si="5"/>
        <v/>
      </c>
      <c r="W3487" s="84"/>
      <c r="X3487" s="84"/>
      <c r="Y3487" s="85"/>
      <c r="Z3487" s="85"/>
      <c r="AA3487" s="65" t="str">
        <f t="shared" si="6"/>
        <v/>
      </c>
      <c r="AB3487" s="65" t="str">
        <f t="shared" si="7"/>
        <v/>
      </c>
      <c r="AC3487" s="86"/>
      <c r="AD3487" s="87" t="str">
        <f t="shared" si="8"/>
        <v/>
      </c>
      <c r="AE3487" s="84"/>
      <c r="AF3487" s="86">
        <f>IF(AC3487&gt;0,AC3487,'⚙️ Config'!$B$10)</f>
        <v>0.0075</v>
      </c>
      <c r="AG3487" s="88">
        <f t="shared" si="9"/>
        <v>9861.37425</v>
      </c>
      <c r="AH3487" s="88">
        <f>AG3487*'⚙️ Config'!$B$11</f>
        <v>49306.87125</v>
      </c>
      <c r="AI3487" s="88">
        <f>AH3487*'⚙️ Config'!$B$12</f>
        <v>14792.06138</v>
      </c>
      <c r="AJ3487" s="64"/>
      <c r="AK3487" s="84"/>
      <c r="AL3487" s="84"/>
      <c r="AM3487" s="84"/>
      <c r="AN3487" s="84"/>
      <c r="AO3487" s="84"/>
      <c r="AP3487" s="84"/>
      <c r="AQ3487" s="84"/>
    </row>
    <row r="3488" ht="15.0" customHeight="1">
      <c r="A3488" s="93">
        <v>3485.0</v>
      </c>
      <c r="B3488" s="94" t="s">
        <v>7407</v>
      </c>
      <c r="C3488" s="93" t="s">
        <v>141</v>
      </c>
      <c r="D3488" s="93" t="s">
        <v>7408</v>
      </c>
      <c r="E3488" s="95">
        <v>40.04</v>
      </c>
      <c r="F3488" s="93" t="s">
        <v>85</v>
      </c>
      <c r="G3488" s="93" t="s">
        <v>606</v>
      </c>
      <c r="H3488" s="96">
        <v>1314036.63</v>
      </c>
      <c r="I3488" s="93">
        <v>1.0</v>
      </c>
      <c r="J3488" s="97">
        <v>3.0</v>
      </c>
      <c r="K3488" s="94">
        <v>2023.0</v>
      </c>
      <c r="L3488" s="93" t="s">
        <v>6255</v>
      </c>
      <c r="M3488" s="93">
        <v>2023.0</v>
      </c>
      <c r="N3488" s="93" t="s">
        <v>161</v>
      </c>
      <c r="O3488" s="65" t="str">
        <f t="shared" si="1"/>
        <v>367798130001</v>
      </c>
      <c r="P3488" s="65">
        <f t="shared" si="2"/>
        <v>7</v>
      </c>
      <c r="Q3488" s="65">
        <f t="shared" si="3"/>
        <v>9</v>
      </c>
      <c r="R3488" s="65" t="str">
        <f t="shared" si="12"/>
        <v>36.779.813/0001-79</v>
      </c>
      <c r="S3488" s="84"/>
      <c r="T3488" s="84" t="str">
        <f t="shared" si="10"/>
        <v/>
      </c>
      <c r="U3488" s="84" t="str">
        <f t="shared" si="11"/>
        <v/>
      </c>
      <c r="V3488" s="65" t="str">
        <f t="shared" si="5"/>
        <v/>
      </c>
      <c r="W3488" s="84"/>
      <c r="X3488" s="84"/>
      <c r="Y3488" s="85"/>
      <c r="Z3488" s="85"/>
      <c r="AA3488" s="65" t="str">
        <f t="shared" si="6"/>
        <v/>
      </c>
      <c r="AB3488" s="65" t="str">
        <f t="shared" si="7"/>
        <v/>
      </c>
      <c r="AC3488" s="86"/>
      <c r="AD3488" s="87" t="str">
        <f t="shared" si="8"/>
        <v/>
      </c>
      <c r="AE3488" s="84"/>
      <c r="AF3488" s="86">
        <f>IF(AC3488&gt;0,AC3488,'⚙️ Config'!$B$10)</f>
        <v>0.0075</v>
      </c>
      <c r="AG3488" s="88">
        <f t="shared" si="9"/>
        <v>9855.274725</v>
      </c>
      <c r="AH3488" s="88">
        <f>AG3488*'⚙️ Config'!$B$11</f>
        <v>49276.37363</v>
      </c>
      <c r="AI3488" s="88">
        <f>AH3488*'⚙️ Config'!$B$12</f>
        <v>14782.91209</v>
      </c>
      <c r="AJ3488" s="64"/>
      <c r="AK3488" s="84"/>
      <c r="AL3488" s="84"/>
      <c r="AM3488" s="84"/>
      <c r="AN3488" s="84"/>
      <c r="AO3488" s="84"/>
      <c r="AP3488" s="84"/>
      <c r="AQ3488" s="84"/>
    </row>
    <row r="3489" ht="15.0" customHeight="1">
      <c r="A3489" s="93">
        <v>3486.0</v>
      </c>
      <c r="B3489" s="94" t="s">
        <v>7409</v>
      </c>
      <c r="C3489" s="93" t="s">
        <v>141</v>
      </c>
      <c r="D3489" s="93" t="s">
        <v>7410</v>
      </c>
      <c r="E3489" s="95">
        <v>41.25</v>
      </c>
      <c r="F3489" s="93" t="s">
        <v>85</v>
      </c>
      <c r="G3489" s="93" t="s">
        <v>606</v>
      </c>
      <c r="H3489" s="96">
        <v>1313626.46</v>
      </c>
      <c r="I3489" s="93">
        <v>1.0</v>
      </c>
      <c r="J3489" s="97">
        <v>2.8</v>
      </c>
      <c r="K3489" s="94">
        <v>2023.0</v>
      </c>
      <c r="L3489" s="93" t="s">
        <v>630</v>
      </c>
      <c r="M3489" s="93">
        <v>2023.0</v>
      </c>
      <c r="N3489" s="93" t="s">
        <v>161</v>
      </c>
      <c r="O3489" s="65" t="str">
        <f t="shared" si="1"/>
        <v>280815840001</v>
      </c>
      <c r="P3489" s="65">
        <f t="shared" si="2"/>
        <v>9</v>
      </c>
      <c r="Q3489" s="65">
        <f t="shared" si="3"/>
        <v>6</v>
      </c>
      <c r="R3489" s="65" t="str">
        <f t="shared" si="12"/>
        <v>28.081.584/0001-96</v>
      </c>
      <c r="S3489" s="84"/>
      <c r="T3489" s="84" t="str">
        <f t="shared" si="10"/>
        <v/>
      </c>
      <c r="U3489" s="84" t="str">
        <f t="shared" si="11"/>
        <v/>
      </c>
      <c r="V3489" s="65" t="str">
        <f t="shared" si="5"/>
        <v/>
      </c>
      <c r="W3489" s="84"/>
      <c r="X3489" s="84"/>
      <c r="Y3489" s="85"/>
      <c r="Z3489" s="85"/>
      <c r="AA3489" s="65" t="str">
        <f t="shared" si="6"/>
        <v/>
      </c>
      <c r="AB3489" s="65" t="str">
        <f t="shared" si="7"/>
        <v/>
      </c>
      <c r="AC3489" s="86"/>
      <c r="AD3489" s="87" t="str">
        <f t="shared" si="8"/>
        <v/>
      </c>
      <c r="AE3489" s="84"/>
      <c r="AF3489" s="86">
        <f>IF(AC3489&gt;0,AC3489,'⚙️ Config'!$B$10)</f>
        <v>0.0075</v>
      </c>
      <c r="AG3489" s="88">
        <f t="shared" si="9"/>
        <v>9852.19845</v>
      </c>
      <c r="AH3489" s="88">
        <f>AG3489*'⚙️ Config'!$B$11</f>
        <v>49260.99225</v>
      </c>
      <c r="AI3489" s="88">
        <f>AH3489*'⚙️ Config'!$B$12</f>
        <v>14778.29768</v>
      </c>
      <c r="AJ3489" s="64"/>
      <c r="AK3489" s="84"/>
      <c r="AL3489" s="84"/>
      <c r="AM3489" s="84"/>
      <c r="AN3489" s="84"/>
      <c r="AO3489" s="84"/>
      <c r="AP3489" s="84"/>
      <c r="AQ3489" s="84"/>
    </row>
    <row r="3490" ht="15.0" customHeight="1">
      <c r="A3490" s="93">
        <v>3487.0</v>
      </c>
      <c r="B3490" s="94" t="s">
        <v>7411</v>
      </c>
      <c r="C3490" s="93" t="s">
        <v>141</v>
      </c>
      <c r="D3490" s="93" t="s">
        <v>7412</v>
      </c>
      <c r="E3490" s="95">
        <v>36.31</v>
      </c>
      <c r="F3490" s="93" t="s">
        <v>85</v>
      </c>
      <c r="G3490" s="93" t="s">
        <v>606</v>
      </c>
      <c r="H3490" s="96">
        <v>1313154.02</v>
      </c>
      <c r="I3490" s="93">
        <v>1.0</v>
      </c>
      <c r="J3490" s="97">
        <v>3.8</v>
      </c>
      <c r="K3490" s="94">
        <v>2022.0</v>
      </c>
      <c r="L3490" s="93" t="s">
        <v>448</v>
      </c>
      <c r="M3490" s="93">
        <v>2022.0</v>
      </c>
      <c r="N3490" s="93" t="s">
        <v>161</v>
      </c>
      <c r="O3490" s="65" t="str">
        <f t="shared" si="1"/>
        <v>314901870001</v>
      </c>
      <c r="P3490" s="65">
        <f t="shared" si="2"/>
        <v>8</v>
      </c>
      <c r="Q3490" s="65">
        <f t="shared" si="3"/>
        <v>2</v>
      </c>
      <c r="R3490" s="65" t="str">
        <f t="shared" si="12"/>
        <v>31.490.187/0001-82</v>
      </c>
      <c r="S3490" s="84"/>
      <c r="T3490" s="84" t="str">
        <f t="shared" si="10"/>
        <v/>
      </c>
      <c r="U3490" s="84" t="str">
        <f t="shared" si="11"/>
        <v/>
      </c>
      <c r="V3490" s="65" t="str">
        <f t="shared" si="5"/>
        <v/>
      </c>
      <c r="W3490" s="84"/>
      <c r="X3490" s="84"/>
      <c r="Y3490" s="85"/>
      <c r="Z3490" s="85"/>
      <c r="AA3490" s="65" t="str">
        <f t="shared" si="6"/>
        <v/>
      </c>
      <c r="AB3490" s="65" t="str">
        <f t="shared" si="7"/>
        <v/>
      </c>
      <c r="AC3490" s="86"/>
      <c r="AD3490" s="87" t="str">
        <f t="shared" si="8"/>
        <v/>
      </c>
      <c r="AE3490" s="84"/>
      <c r="AF3490" s="86">
        <f>IF(AC3490&gt;0,AC3490,'⚙️ Config'!$B$10)</f>
        <v>0.0075</v>
      </c>
      <c r="AG3490" s="88">
        <f t="shared" si="9"/>
        <v>9848.65515</v>
      </c>
      <c r="AH3490" s="88">
        <f>AG3490*'⚙️ Config'!$B$11</f>
        <v>49243.27575</v>
      </c>
      <c r="AI3490" s="88">
        <f>AH3490*'⚙️ Config'!$B$12</f>
        <v>14772.98273</v>
      </c>
      <c r="AJ3490" s="64"/>
      <c r="AK3490" s="84"/>
      <c r="AL3490" s="84"/>
      <c r="AM3490" s="84"/>
      <c r="AN3490" s="84"/>
      <c r="AO3490" s="84"/>
      <c r="AP3490" s="84"/>
      <c r="AQ3490" s="84"/>
    </row>
    <row r="3491" ht="15.0" customHeight="1">
      <c r="A3491" s="93">
        <v>3488.0</v>
      </c>
      <c r="B3491" s="94" t="s">
        <v>7413</v>
      </c>
      <c r="C3491" s="93" t="s">
        <v>141</v>
      </c>
      <c r="D3491" s="93" t="s">
        <v>7414</v>
      </c>
      <c r="E3491" s="95">
        <v>45.04</v>
      </c>
      <c r="F3491" s="93" t="s">
        <v>85</v>
      </c>
      <c r="G3491" s="93" t="s">
        <v>606</v>
      </c>
      <c r="H3491" s="96">
        <v>1313123.17</v>
      </c>
      <c r="I3491" s="93">
        <v>1.0</v>
      </c>
      <c r="J3491" s="97">
        <v>2.3</v>
      </c>
      <c r="K3491" s="94">
        <v>2023.0</v>
      </c>
      <c r="L3491" s="93" t="s">
        <v>630</v>
      </c>
      <c r="M3491" s="93">
        <v>2023.0</v>
      </c>
      <c r="N3491" s="93" t="s">
        <v>161</v>
      </c>
      <c r="O3491" s="65" t="str">
        <f t="shared" si="1"/>
        <v>274270170001</v>
      </c>
      <c r="P3491" s="65">
        <f t="shared" si="2"/>
        <v>8</v>
      </c>
      <c r="Q3491" s="65">
        <f t="shared" si="3"/>
        <v>6</v>
      </c>
      <c r="R3491" s="65" t="str">
        <f t="shared" si="12"/>
        <v>27.427.017/0001-86</v>
      </c>
      <c r="S3491" s="84"/>
      <c r="T3491" s="84" t="str">
        <f t="shared" si="10"/>
        <v/>
      </c>
      <c r="U3491" s="84" t="str">
        <f t="shared" si="11"/>
        <v/>
      </c>
      <c r="V3491" s="65" t="str">
        <f t="shared" si="5"/>
        <v/>
      </c>
      <c r="W3491" s="84"/>
      <c r="X3491" s="84"/>
      <c r="Y3491" s="85"/>
      <c r="Z3491" s="85"/>
      <c r="AA3491" s="65" t="str">
        <f t="shared" si="6"/>
        <v/>
      </c>
      <c r="AB3491" s="65" t="str">
        <f t="shared" si="7"/>
        <v/>
      </c>
      <c r="AC3491" s="86"/>
      <c r="AD3491" s="87" t="str">
        <f t="shared" si="8"/>
        <v/>
      </c>
      <c r="AE3491" s="84"/>
      <c r="AF3491" s="86">
        <f>IF(AC3491&gt;0,AC3491,'⚙️ Config'!$B$10)</f>
        <v>0.0075</v>
      </c>
      <c r="AG3491" s="88">
        <f t="shared" si="9"/>
        <v>9848.423775</v>
      </c>
      <c r="AH3491" s="88">
        <f>AG3491*'⚙️ Config'!$B$11</f>
        <v>49242.11888</v>
      </c>
      <c r="AI3491" s="88">
        <f>AH3491*'⚙️ Config'!$B$12</f>
        <v>14772.63566</v>
      </c>
      <c r="AJ3491" s="64"/>
      <c r="AK3491" s="84"/>
      <c r="AL3491" s="84"/>
      <c r="AM3491" s="84"/>
      <c r="AN3491" s="84"/>
      <c r="AO3491" s="84"/>
      <c r="AP3491" s="84"/>
      <c r="AQ3491" s="84"/>
    </row>
    <row r="3492" ht="15.0" customHeight="1">
      <c r="A3492" s="93">
        <v>3489.0</v>
      </c>
      <c r="B3492" s="94" t="s">
        <v>7415</v>
      </c>
      <c r="C3492" s="93" t="s">
        <v>154</v>
      </c>
      <c r="D3492" s="93" t="s">
        <v>7416</v>
      </c>
      <c r="E3492" s="95">
        <v>41.25</v>
      </c>
      <c r="F3492" s="93" t="s">
        <v>85</v>
      </c>
      <c r="G3492" s="93" t="s">
        <v>606</v>
      </c>
      <c r="H3492" s="96">
        <v>1312505.38</v>
      </c>
      <c r="I3492" s="93">
        <v>1.0</v>
      </c>
      <c r="J3492" s="97">
        <v>2.8</v>
      </c>
      <c r="K3492" s="94">
        <v>2023.0</v>
      </c>
      <c r="L3492" s="93" t="s">
        <v>630</v>
      </c>
      <c r="M3492" s="93">
        <v>2023.0</v>
      </c>
      <c r="N3492" s="93" t="s">
        <v>145</v>
      </c>
      <c r="O3492" s="65" t="str">
        <f t="shared" si="1"/>
        <v>146008440001</v>
      </c>
      <c r="P3492" s="65">
        <f t="shared" si="2"/>
        <v>8</v>
      </c>
      <c r="Q3492" s="65">
        <f t="shared" si="3"/>
        <v>8</v>
      </c>
      <c r="R3492" s="65" t="str">
        <f t="shared" si="12"/>
        <v>14.600.844/0001-88</v>
      </c>
      <c r="S3492" s="84"/>
      <c r="T3492" s="84" t="str">
        <f t="shared" si="10"/>
        <v/>
      </c>
      <c r="U3492" s="84" t="str">
        <f t="shared" si="11"/>
        <v/>
      </c>
      <c r="V3492" s="65" t="str">
        <f t="shared" si="5"/>
        <v/>
      </c>
      <c r="W3492" s="84"/>
      <c r="X3492" s="84"/>
      <c r="Y3492" s="85"/>
      <c r="Z3492" s="85"/>
      <c r="AA3492" s="65" t="str">
        <f t="shared" si="6"/>
        <v/>
      </c>
      <c r="AB3492" s="65" t="str">
        <f t="shared" si="7"/>
        <v/>
      </c>
      <c r="AC3492" s="86"/>
      <c r="AD3492" s="87" t="str">
        <f t="shared" si="8"/>
        <v/>
      </c>
      <c r="AE3492" s="84"/>
      <c r="AF3492" s="86">
        <f>IF(AC3492&gt;0,AC3492,'⚙️ Config'!$B$10)</f>
        <v>0.0075</v>
      </c>
      <c r="AG3492" s="88">
        <f t="shared" si="9"/>
        <v>9843.79035</v>
      </c>
      <c r="AH3492" s="88">
        <f>AG3492*'⚙️ Config'!$B$11</f>
        <v>49218.95175</v>
      </c>
      <c r="AI3492" s="88">
        <f>AH3492*'⚙️ Config'!$B$12</f>
        <v>14765.68553</v>
      </c>
      <c r="AJ3492" s="64"/>
      <c r="AK3492" s="84"/>
      <c r="AL3492" s="84"/>
      <c r="AM3492" s="84"/>
      <c r="AN3492" s="84"/>
      <c r="AO3492" s="84"/>
      <c r="AP3492" s="84"/>
      <c r="AQ3492" s="84"/>
    </row>
    <row r="3493" ht="15.0" customHeight="1">
      <c r="A3493" s="93">
        <v>3490.0</v>
      </c>
      <c r="B3493" s="94" t="s">
        <v>7417</v>
      </c>
      <c r="C3493" s="93" t="s">
        <v>141</v>
      </c>
      <c r="D3493" s="93" t="s">
        <v>7418</v>
      </c>
      <c r="E3493" s="95">
        <v>36.7</v>
      </c>
      <c r="F3493" s="93" t="s">
        <v>85</v>
      </c>
      <c r="G3493" s="93" t="s">
        <v>606</v>
      </c>
      <c r="H3493" s="96">
        <v>1311190.05</v>
      </c>
      <c r="I3493" s="93">
        <v>1.0</v>
      </c>
      <c r="J3493" s="97">
        <v>3.7</v>
      </c>
      <c r="K3493" s="94">
        <v>2022.0</v>
      </c>
      <c r="L3493" s="93" t="s">
        <v>630</v>
      </c>
      <c r="M3493" s="93">
        <v>2022.0</v>
      </c>
      <c r="N3493" s="93" t="s">
        <v>161</v>
      </c>
      <c r="O3493" s="65" t="str">
        <f t="shared" si="1"/>
        <v>356332930001</v>
      </c>
      <c r="P3493" s="65">
        <f t="shared" si="2"/>
        <v>2</v>
      </c>
      <c r="Q3493" s="65">
        <f t="shared" si="3"/>
        <v>9</v>
      </c>
      <c r="R3493" s="65" t="str">
        <f t="shared" si="12"/>
        <v>35.633.293/0001-29</v>
      </c>
      <c r="S3493" s="84"/>
      <c r="T3493" s="84" t="str">
        <f t="shared" si="10"/>
        <v/>
      </c>
      <c r="U3493" s="84" t="str">
        <f t="shared" si="11"/>
        <v/>
      </c>
      <c r="V3493" s="65" t="str">
        <f t="shared" si="5"/>
        <v/>
      </c>
      <c r="W3493" s="84"/>
      <c r="X3493" s="84"/>
      <c r="Y3493" s="85"/>
      <c r="Z3493" s="85"/>
      <c r="AA3493" s="65" t="str">
        <f t="shared" si="6"/>
        <v/>
      </c>
      <c r="AB3493" s="65" t="str">
        <f t="shared" si="7"/>
        <v/>
      </c>
      <c r="AC3493" s="86"/>
      <c r="AD3493" s="87" t="str">
        <f t="shared" si="8"/>
        <v/>
      </c>
      <c r="AE3493" s="84"/>
      <c r="AF3493" s="86">
        <f>IF(AC3493&gt;0,AC3493,'⚙️ Config'!$B$10)</f>
        <v>0.0075</v>
      </c>
      <c r="AG3493" s="88">
        <f t="shared" si="9"/>
        <v>9833.925375</v>
      </c>
      <c r="AH3493" s="88">
        <f>AG3493*'⚙️ Config'!$B$11</f>
        <v>49169.62688</v>
      </c>
      <c r="AI3493" s="88">
        <f>AH3493*'⚙️ Config'!$B$12</f>
        <v>14750.88806</v>
      </c>
      <c r="AJ3493" s="64"/>
      <c r="AK3493" s="84"/>
      <c r="AL3493" s="84"/>
      <c r="AM3493" s="84"/>
      <c r="AN3493" s="84"/>
      <c r="AO3493" s="84"/>
      <c r="AP3493" s="84"/>
      <c r="AQ3493" s="84"/>
    </row>
    <row r="3494" ht="15.0" customHeight="1">
      <c r="A3494" s="93">
        <v>3491.0</v>
      </c>
      <c r="B3494" s="94" t="s">
        <v>7419</v>
      </c>
      <c r="C3494" s="93" t="s">
        <v>141</v>
      </c>
      <c r="D3494" s="93" t="s">
        <v>7420</v>
      </c>
      <c r="E3494" s="95">
        <v>37.98</v>
      </c>
      <c r="F3494" s="93" t="s">
        <v>85</v>
      </c>
      <c r="G3494" s="93" t="s">
        <v>606</v>
      </c>
      <c r="H3494" s="96">
        <v>1309964.3</v>
      </c>
      <c r="I3494" s="93">
        <v>1.0</v>
      </c>
      <c r="J3494" s="97">
        <v>3.4</v>
      </c>
      <c r="K3494" s="94">
        <v>2022.0</v>
      </c>
      <c r="L3494" s="93" t="s">
        <v>202</v>
      </c>
      <c r="M3494" s="93">
        <v>2022.0</v>
      </c>
      <c r="N3494" s="93" t="s">
        <v>161</v>
      </c>
      <c r="O3494" s="65" t="str">
        <f t="shared" si="1"/>
        <v>114713630001</v>
      </c>
      <c r="P3494" s="65">
        <f t="shared" si="2"/>
        <v>2</v>
      </c>
      <c r="Q3494" s="65">
        <f t="shared" si="3"/>
        <v>1</v>
      </c>
      <c r="R3494" s="65" t="str">
        <f t="shared" si="12"/>
        <v>11.471.363/0001-21</v>
      </c>
      <c r="S3494" s="84"/>
      <c r="T3494" s="84" t="str">
        <f t="shared" si="10"/>
        <v/>
      </c>
      <c r="U3494" s="84" t="str">
        <f t="shared" si="11"/>
        <v/>
      </c>
      <c r="V3494" s="65" t="str">
        <f t="shared" si="5"/>
        <v/>
      </c>
      <c r="W3494" s="84"/>
      <c r="X3494" s="84"/>
      <c r="Y3494" s="85"/>
      <c r="Z3494" s="85"/>
      <c r="AA3494" s="65" t="str">
        <f t="shared" si="6"/>
        <v/>
      </c>
      <c r="AB3494" s="65" t="str">
        <f t="shared" si="7"/>
        <v/>
      </c>
      <c r="AC3494" s="86"/>
      <c r="AD3494" s="87" t="str">
        <f t="shared" si="8"/>
        <v/>
      </c>
      <c r="AE3494" s="84"/>
      <c r="AF3494" s="86">
        <f>IF(AC3494&gt;0,AC3494,'⚙️ Config'!$B$10)</f>
        <v>0.0075</v>
      </c>
      <c r="AG3494" s="88">
        <f t="shared" si="9"/>
        <v>9824.73225</v>
      </c>
      <c r="AH3494" s="88">
        <f>AG3494*'⚙️ Config'!$B$11</f>
        <v>49123.66125</v>
      </c>
      <c r="AI3494" s="88">
        <f>AH3494*'⚙️ Config'!$B$12</f>
        <v>14737.09838</v>
      </c>
      <c r="AJ3494" s="64"/>
      <c r="AK3494" s="84"/>
      <c r="AL3494" s="84"/>
      <c r="AM3494" s="84"/>
      <c r="AN3494" s="84"/>
      <c r="AO3494" s="84"/>
      <c r="AP3494" s="84"/>
      <c r="AQ3494" s="84"/>
    </row>
    <row r="3495" ht="15.0" customHeight="1">
      <c r="A3495" s="93">
        <v>3492.0</v>
      </c>
      <c r="B3495" s="94" t="s">
        <v>7421</v>
      </c>
      <c r="C3495" s="93" t="s">
        <v>141</v>
      </c>
      <c r="D3495" s="93" t="s">
        <v>7422</v>
      </c>
      <c r="E3495" s="95">
        <v>38.46</v>
      </c>
      <c r="F3495" s="93" t="s">
        <v>85</v>
      </c>
      <c r="G3495" s="93" t="s">
        <v>606</v>
      </c>
      <c r="H3495" s="96">
        <v>1309903.74</v>
      </c>
      <c r="I3495" s="93">
        <v>1.0</v>
      </c>
      <c r="J3495" s="97">
        <v>3.3</v>
      </c>
      <c r="K3495" s="94">
        <v>2022.0</v>
      </c>
      <c r="L3495" s="93" t="s">
        <v>630</v>
      </c>
      <c r="M3495" s="93">
        <v>2022.0</v>
      </c>
      <c r="N3495" s="93" t="s">
        <v>161</v>
      </c>
      <c r="O3495" s="65" t="str">
        <f t="shared" si="1"/>
        <v>400180190001</v>
      </c>
      <c r="P3495" s="65">
        <f t="shared" si="2"/>
        <v>8</v>
      </c>
      <c r="Q3495" s="65">
        <f t="shared" si="3"/>
        <v>0</v>
      </c>
      <c r="R3495" s="65" t="str">
        <f t="shared" si="12"/>
        <v>40.018.019/0001-80</v>
      </c>
      <c r="S3495" s="84"/>
      <c r="T3495" s="84" t="str">
        <f t="shared" si="10"/>
        <v/>
      </c>
      <c r="U3495" s="84" t="str">
        <f t="shared" si="11"/>
        <v/>
      </c>
      <c r="V3495" s="65" t="str">
        <f t="shared" si="5"/>
        <v/>
      </c>
      <c r="W3495" s="84"/>
      <c r="X3495" s="84"/>
      <c r="Y3495" s="85"/>
      <c r="Z3495" s="85"/>
      <c r="AA3495" s="65" t="str">
        <f t="shared" si="6"/>
        <v/>
      </c>
      <c r="AB3495" s="65" t="str">
        <f t="shared" si="7"/>
        <v/>
      </c>
      <c r="AC3495" s="86"/>
      <c r="AD3495" s="87" t="str">
        <f t="shared" si="8"/>
        <v/>
      </c>
      <c r="AE3495" s="84"/>
      <c r="AF3495" s="86">
        <f>IF(AC3495&gt;0,AC3495,'⚙️ Config'!$B$10)</f>
        <v>0.0075</v>
      </c>
      <c r="AG3495" s="88">
        <f t="shared" si="9"/>
        <v>9824.27805</v>
      </c>
      <c r="AH3495" s="88">
        <f>AG3495*'⚙️ Config'!$B$11</f>
        <v>49121.39025</v>
      </c>
      <c r="AI3495" s="88">
        <f>AH3495*'⚙️ Config'!$B$12</f>
        <v>14736.41708</v>
      </c>
      <c r="AJ3495" s="64"/>
      <c r="AK3495" s="84"/>
      <c r="AL3495" s="84"/>
      <c r="AM3495" s="84"/>
      <c r="AN3495" s="84"/>
      <c r="AO3495" s="84"/>
      <c r="AP3495" s="84"/>
      <c r="AQ3495" s="84"/>
    </row>
    <row r="3496" ht="15.0" customHeight="1">
      <c r="A3496" s="93">
        <v>3493.0</v>
      </c>
      <c r="B3496" s="94" t="s">
        <v>7423</v>
      </c>
      <c r="C3496" s="93" t="s">
        <v>141</v>
      </c>
      <c r="D3496" s="93" t="s">
        <v>7424</v>
      </c>
      <c r="E3496" s="95">
        <v>40.62</v>
      </c>
      <c r="F3496" s="93" t="s">
        <v>85</v>
      </c>
      <c r="G3496" s="93" t="s">
        <v>606</v>
      </c>
      <c r="H3496" s="96">
        <v>1309646.77</v>
      </c>
      <c r="I3496" s="93">
        <v>1.0</v>
      </c>
      <c r="J3496" s="97">
        <v>2.9</v>
      </c>
      <c r="K3496" s="94">
        <v>2023.0</v>
      </c>
      <c r="L3496" s="93" t="s">
        <v>202</v>
      </c>
      <c r="M3496" s="93">
        <v>2023.0</v>
      </c>
      <c r="N3496" s="93" t="s">
        <v>161</v>
      </c>
      <c r="O3496" s="65" t="str">
        <f t="shared" si="1"/>
        <v>018925310001</v>
      </c>
      <c r="P3496" s="65">
        <f t="shared" si="2"/>
        <v>0</v>
      </c>
      <c r="Q3496" s="65">
        <f t="shared" si="3"/>
        <v>7</v>
      </c>
      <c r="R3496" s="65" t="str">
        <f t="shared" si="12"/>
        <v>01.892.531/0001-07</v>
      </c>
      <c r="S3496" s="84"/>
      <c r="T3496" s="84" t="str">
        <f t="shared" si="10"/>
        <v/>
      </c>
      <c r="U3496" s="84" t="str">
        <f t="shared" si="11"/>
        <v/>
      </c>
      <c r="V3496" s="65" t="str">
        <f t="shared" si="5"/>
        <v/>
      </c>
      <c r="W3496" s="84"/>
      <c r="X3496" s="84"/>
      <c r="Y3496" s="85"/>
      <c r="Z3496" s="85"/>
      <c r="AA3496" s="65" t="str">
        <f t="shared" si="6"/>
        <v/>
      </c>
      <c r="AB3496" s="65" t="str">
        <f t="shared" si="7"/>
        <v/>
      </c>
      <c r="AC3496" s="86"/>
      <c r="AD3496" s="87" t="str">
        <f t="shared" si="8"/>
        <v/>
      </c>
      <c r="AE3496" s="84"/>
      <c r="AF3496" s="86">
        <f>IF(AC3496&gt;0,AC3496,'⚙️ Config'!$B$10)</f>
        <v>0.0075</v>
      </c>
      <c r="AG3496" s="88">
        <f t="shared" si="9"/>
        <v>9822.350775</v>
      </c>
      <c r="AH3496" s="88">
        <f>AG3496*'⚙️ Config'!$B$11</f>
        <v>49111.75388</v>
      </c>
      <c r="AI3496" s="88">
        <f>AH3496*'⚙️ Config'!$B$12</f>
        <v>14733.52616</v>
      </c>
      <c r="AJ3496" s="64"/>
      <c r="AK3496" s="84"/>
      <c r="AL3496" s="84"/>
      <c r="AM3496" s="84"/>
      <c r="AN3496" s="84"/>
      <c r="AO3496" s="84"/>
      <c r="AP3496" s="84"/>
      <c r="AQ3496" s="84"/>
    </row>
    <row r="3497" ht="15.0" customHeight="1">
      <c r="A3497" s="93">
        <v>3494.0</v>
      </c>
      <c r="B3497" s="94" t="s">
        <v>7425</v>
      </c>
      <c r="C3497" s="93" t="s">
        <v>141</v>
      </c>
      <c r="D3497" s="93" t="s">
        <v>7426</v>
      </c>
      <c r="E3497" s="95">
        <v>36.31</v>
      </c>
      <c r="F3497" s="93" t="s">
        <v>85</v>
      </c>
      <c r="G3497" s="93" t="s">
        <v>606</v>
      </c>
      <c r="H3497" s="96">
        <v>1308767.24</v>
      </c>
      <c r="I3497" s="93">
        <v>1.0</v>
      </c>
      <c r="J3497" s="97">
        <v>3.8</v>
      </c>
      <c r="K3497" s="94">
        <v>2022.0</v>
      </c>
      <c r="L3497" s="93" t="s">
        <v>202</v>
      </c>
      <c r="M3497" s="93">
        <v>2022.0</v>
      </c>
      <c r="N3497" s="93" t="s">
        <v>161</v>
      </c>
      <c r="O3497" s="65" t="str">
        <f t="shared" si="1"/>
        <v>217104070001</v>
      </c>
      <c r="P3497" s="65">
        <f t="shared" si="2"/>
        <v>8</v>
      </c>
      <c r="Q3497" s="65">
        <f t="shared" si="3"/>
        <v>2</v>
      </c>
      <c r="R3497" s="65" t="str">
        <f t="shared" si="12"/>
        <v>21.710.407/0001-82</v>
      </c>
      <c r="S3497" s="84"/>
      <c r="T3497" s="84" t="str">
        <f t="shared" si="10"/>
        <v/>
      </c>
      <c r="U3497" s="84" t="str">
        <f t="shared" si="11"/>
        <v/>
      </c>
      <c r="V3497" s="65" t="str">
        <f t="shared" si="5"/>
        <v/>
      </c>
      <c r="W3497" s="84"/>
      <c r="X3497" s="84"/>
      <c r="Y3497" s="85"/>
      <c r="Z3497" s="85"/>
      <c r="AA3497" s="65" t="str">
        <f t="shared" si="6"/>
        <v/>
      </c>
      <c r="AB3497" s="65" t="str">
        <f t="shared" si="7"/>
        <v/>
      </c>
      <c r="AC3497" s="86"/>
      <c r="AD3497" s="87" t="str">
        <f t="shared" si="8"/>
        <v/>
      </c>
      <c r="AE3497" s="84"/>
      <c r="AF3497" s="86">
        <f>IF(AC3497&gt;0,AC3497,'⚙️ Config'!$B$10)</f>
        <v>0.0075</v>
      </c>
      <c r="AG3497" s="88">
        <f t="shared" si="9"/>
        <v>9815.7543</v>
      </c>
      <c r="AH3497" s="88">
        <f>AG3497*'⚙️ Config'!$B$11</f>
        <v>49078.7715</v>
      </c>
      <c r="AI3497" s="88">
        <f>AH3497*'⚙️ Config'!$B$12</f>
        <v>14723.63145</v>
      </c>
      <c r="AJ3497" s="64"/>
      <c r="AK3497" s="84"/>
      <c r="AL3497" s="84"/>
      <c r="AM3497" s="84"/>
      <c r="AN3497" s="84"/>
      <c r="AO3497" s="84"/>
      <c r="AP3497" s="84"/>
      <c r="AQ3497" s="84"/>
    </row>
    <row r="3498" ht="15.0" customHeight="1">
      <c r="A3498" s="93">
        <v>3495.0</v>
      </c>
      <c r="B3498" s="94" t="s">
        <v>7427</v>
      </c>
      <c r="C3498" s="93" t="s">
        <v>141</v>
      </c>
      <c r="D3498" s="93" t="s">
        <v>7428</v>
      </c>
      <c r="E3498" s="95">
        <v>35.94</v>
      </c>
      <c r="F3498" s="93" t="s">
        <v>85</v>
      </c>
      <c r="G3498" s="93" t="s">
        <v>606</v>
      </c>
      <c r="H3498" s="96">
        <v>1306801.53</v>
      </c>
      <c r="I3498" s="93">
        <v>1.0</v>
      </c>
      <c r="J3498" s="97">
        <v>3.9</v>
      </c>
      <c r="K3498" s="94">
        <v>2022.0</v>
      </c>
      <c r="L3498" s="93" t="s">
        <v>630</v>
      </c>
      <c r="M3498" s="93">
        <v>2022.0</v>
      </c>
      <c r="N3498" s="93" t="s">
        <v>161</v>
      </c>
      <c r="O3498" s="65" t="str">
        <f t="shared" si="1"/>
        <v>202548490001</v>
      </c>
      <c r="P3498" s="65">
        <f t="shared" si="2"/>
        <v>0</v>
      </c>
      <c r="Q3498" s="65">
        <f t="shared" si="3"/>
        <v>7</v>
      </c>
      <c r="R3498" s="65" t="str">
        <f t="shared" si="12"/>
        <v>20.254.849/0001-07</v>
      </c>
      <c r="S3498" s="84"/>
      <c r="T3498" s="84" t="str">
        <f t="shared" si="10"/>
        <v/>
      </c>
      <c r="U3498" s="84" t="str">
        <f t="shared" si="11"/>
        <v/>
      </c>
      <c r="V3498" s="65" t="str">
        <f t="shared" si="5"/>
        <v/>
      </c>
      <c r="W3498" s="84"/>
      <c r="X3498" s="84"/>
      <c r="Y3498" s="85"/>
      <c r="Z3498" s="85"/>
      <c r="AA3498" s="65" t="str">
        <f t="shared" si="6"/>
        <v/>
      </c>
      <c r="AB3498" s="65" t="str">
        <f t="shared" si="7"/>
        <v/>
      </c>
      <c r="AC3498" s="86"/>
      <c r="AD3498" s="87" t="str">
        <f t="shared" si="8"/>
        <v/>
      </c>
      <c r="AE3498" s="84"/>
      <c r="AF3498" s="86">
        <f>IF(AC3498&gt;0,AC3498,'⚙️ Config'!$B$10)</f>
        <v>0.0075</v>
      </c>
      <c r="AG3498" s="88">
        <f t="shared" si="9"/>
        <v>9801.011475</v>
      </c>
      <c r="AH3498" s="88">
        <f>AG3498*'⚙️ Config'!$B$11</f>
        <v>49005.05738</v>
      </c>
      <c r="AI3498" s="88">
        <f>AH3498*'⚙️ Config'!$B$12</f>
        <v>14701.51721</v>
      </c>
      <c r="AJ3498" s="64"/>
      <c r="AK3498" s="84"/>
      <c r="AL3498" s="84"/>
      <c r="AM3498" s="84"/>
      <c r="AN3498" s="84"/>
      <c r="AO3498" s="84"/>
      <c r="AP3498" s="84"/>
      <c r="AQ3498" s="84"/>
    </row>
    <row r="3499" ht="15.0" customHeight="1">
      <c r="A3499" s="93">
        <v>3496.0</v>
      </c>
      <c r="B3499" s="94" t="s">
        <v>7429</v>
      </c>
      <c r="C3499" s="93" t="s">
        <v>141</v>
      </c>
      <c r="D3499" s="93" t="s">
        <v>7430</v>
      </c>
      <c r="E3499" s="95">
        <v>35.94</v>
      </c>
      <c r="F3499" s="93" t="s">
        <v>85</v>
      </c>
      <c r="G3499" s="93" t="s">
        <v>606</v>
      </c>
      <c r="H3499" s="96">
        <v>1305929.22</v>
      </c>
      <c r="I3499" s="93">
        <v>1.0</v>
      </c>
      <c r="J3499" s="97">
        <v>3.9</v>
      </c>
      <c r="K3499" s="94">
        <v>2022.0</v>
      </c>
      <c r="L3499" s="93" t="s">
        <v>630</v>
      </c>
      <c r="M3499" s="93">
        <v>2022.0</v>
      </c>
      <c r="N3499" s="93" t="s">
        <v>145</v>
      </c>
      <c r="O3499" s="65" t="str">
        <f t="shared" si="1"/>
        <v>173523730001</v>
      </c>
      <c r="P3499" s="65">
        <f t="shared" si="2"/>
        <v>2</v>
      </c>
      <c r="Q3499" s="65">
        <f t="shared" si="3"/>
        <v>4</v>
      </c>
      <c r="R3499" s="65" t="str">
        <f t="shared" si="12"/>
        <v>17.352.373/0001-24</v>
      </c>
      <c r="S3499" s="84"/>
      <c r="T3499" s="84" t="str">
        <f t="shared" si="10"/>
        <v/>
      </c>
      <c r="U3499" s="84" t="str">
        <f t="shared" si="11"/>
        <v/>
      </c>
      <c r="V3499" s="65" t="str">
        <f t="shared" si="5"/>
        <v/>
      </c>
      <c r="W3499" s="84"/>
      <c r="X3499" s="84"/>
      <c r="Y3499" s="85"/>
      <c r="Z3499" s="85"/>
      <c r="AA3499" s="65" t="str">
        <f t="shared" si="6"/>
        <v/>
      </c>
      <c r="AB3499" s="65" t="str">
        <f t="shared" si="7"/>
        <v/>
      </c>
      <c r="AC3499" s="86"/>
      <c r="AD3499" s="87" t="str">
        <f t="shared" si="8"/>
        <v/>
      </c>
      <c r="AE3499" s="84"/>
      <c r="AF3499" s="86">
        <f>IF(AC3499&gt;0,AC3499,'⚙️ Config'!$B$10)</f>
        <v>0.0075</v>
      </c>
      <c r="AG3499" s="88">
        <f t="shared" si="9"/>
        <v>9794.46915</v>
      </c>
      <c r="AH3499" s="88">
        <f>AG3499*'⚙️ Config'!$B$11</f>
        <v>48972.34575</v>
      </c>
      <c r="AI3499" s="88">
        <f>AH3499*'⚙️ Config'!$B$12</f>
        <v>14691.70373</v>
      </c>
      <c r="AJ3499" s="64"/>
      <c r="AK3499" s="84"/>
      <c r="AL3499" s="84"/>
      <c r="AM3499" s="84"/>
      <c r="AN3499" s="84"/>
      <c r="AO3499" s="84"/>
      <c r="AP3499" s="84"/>
      <c r="AQ3499" s="84"/>
    </row>
    <row r="3500" ht="15.0" customHeight="1">
      <c r="A3500" s="93">
        <v>3497.0</v>
      </c>
      <c r="B3500" s="94" t="s">
        <v>7431</v>
      </c>
      <c r="C3500" s="93" t="s">
        <v>141</v>
      </c>
      <c r="D3500" s="93" t="s">
        <v>7432</v>
      </c>
      <c r="E3500" s="95">
        <v>41.91</v>
      </c>
      <c r="F3500" s="93" t="s">
        <v>85</v>
      </c>
      <c r="G3500" s="93" t="s">
        <v>606</v>
      </c>
      <c r="H3500" s="96">
        <v>1305445.83</v>
      </c>
      <c r="I3500" s="93">
        <v>1.0</v>
      </c>
      <c r="J3500" s="97">
        <v>2.7</v>
      </c>
      <c r="K3500" s="94">
        <v>2023.0</v>
      </c>
      <c r="L3500" s="93" t="s">
        <v>630</v>
      </c>
      <c r="M3500" s="93">
        <v>2023.0</v>
      </c>
      <c r="N3500" s="93" t="s">
        <v>161</v>
      </c>
      <c r="O3500" s="65" t="str">
        <f t="shared" si="1"/>
        <v>357060080001</v>
      </c>
      <c r="P3500" s="65">
        <f t="shared" si="2"/>
        <v>5</v>
      </c>
      <c r="Q3500" s="65">
        <f t="shared" si="3"/>
        <v>2</v>
      </c>
      <c r="R3500" s="65" t="str">
        <f t="shared" si="12"/>
        <v>35.706.008/0001-52</v>
      </c>
      <c r="S3500" s="84"/>
      <c r="T3500" s="84" t="str">
        <f t="shared" si="10"/>
        <v/>
      </c>
      <c r="U3500" s="84" t="str">
        <f t="shared" si="11"/>
        <v/>
      </c>
      <c r="V3500" s="65" t="str">
        <f t="shared" si="5"/>
        <v/>
      </c>
      <c r="W3500" s="84"/>
      <c r="X3500" s="84"/>
      <c r="Y3500" s="85"/>
      <c r="Z3500" s="85"/>
      <c r="AA3500" s="65" t="str">
        <f t="shared" si="6"/>
        <v/>
      </c>
      <c r="AB3500" s="65" t="str">
        <f t="shared" si="7"/>
        <v/>
      </c>
      <c r="AC3500" s="86"/>
      <c r="AD3500" s="87" t="str">
        <f t="shared" si="8"/>
        <v/>
      </c>
      <c r="AE3500" s="84"/>
      <c r="AF3500" s="86">
        <f>IF(AC3500&gt;0,AC3500,'⚙️ Config'!$B$10)</f>
        <v>0.0075</v>
      </c>
      <c r="AG3500" s="88">
        <f t="shared" si="9"/>
        <v>9790.843725</v>
      </c>
      <c r="AH3500" s="88">
        <f>AG3500*'⚙️ Config'!$B$11</f>
        <v>48954.21863</v>
      </c>
      <c r="AI3500" s="88">
        <f>AH3500*'⚙️ Config'!$B$12</f>
        <v>14686.26559</v>
      </c>
      <c r="AJ3500" s="64"/>
      <c r="AK3500" s="84"/>
      <c r="AL3500" s="84"/>
      <c r="AM3500" s="84"/>
      <c r="AN3500" s="84"/>
      <c r="AO3500" s="84"/>
      <c r="AP3500" s="84"/>
      <c r="AQ3500" s="84"/>
    </row>
    <row r="3501" ht="15.0" customHeight="1">
      <c r="A3501" s="93">
        <v>3498.0</v>
      </c>
      <c r="B3501" s="94" t="s">
        <v>7433</v>
      </c>
      <c r="C3501" s="93" t="s">
        <v>141</v>
      </c>
      <c r="D3501" s="93" t="s">
        <v>7434</v>
      </c>
      <c r="E3501" s="95">
        <v>40.62</v>
      </c>
      <c r="F3501" s="93" t="s">
        <v>85</v>
      </c>
      <c r="G3501" s="93" t="s">
        <v>606</v>
      </c>
      <c r="H3501" s="96">
        <v>1305384.57</v>
      </c>
      <c r="I3501" s="93">
        <v>1.0</v>
      </c>
      <c r="J3501" s="97">
        <v>2.9</v>
      </c>
      <c r="K3501" s="94">
        <v>2023.0</v>
      </c>
      <c r="L3501" s="93" t="s">
        <v>202</v>
      </c>
      <c r="M3501" s="93">
        <v>2023.0</v>
      </c>
      <c r="N3501" s="93" t="s">
        <v>161</v>
      </c>
      <c r="O3501" s="65" t="str">
        <f t="shared" si="1"/>
        <v>358488900001</v>
      </c>
      <c r="P3501" s="65">
        <f t="shared" si="2"/>
        <v>7</v>
      </c>
      <c r="Q3501" s="65">
        <f t="shared" si="3"/>
        <v>0</v>
      </c>
      <c r="R3501" s="65" t="str">
        <f t="shared" si="12"/>
        <v>35.848.890/0001-70</v>
      </c>
      <c r="S3501" s="84"/>
      <c r="T3501" s="84" t="str">
        <f t="shared" si="10"/>
        <v/>
      </c>
      <c r="U3501" s="84" t="str">
        <f t="shared" si="11"/>
        <v/>
      </c>
      <c r="V3501" s="65" t="str">
        <f t="shared" si="5"/>
        <v/>
      </c>
      <c r="W3501" s="84"/>
      <c r="X3501" s="84"/>
      <c r="Y3501" s="85"/>
      <c r="Z3501" s="85"/>
      <c r="AA3501" s="65" t="str">
        <f t="shared" si="6"/>
        <v/>
      </c>
      <c r="AB3501" s="65" t="str">
        <f t="shared" si="7"/>
        <v/>
      </c>
      <c r="AC3501" s="86"/>
      <c r="AD3501" s="87" t="str">
        <f t="shared" si="8"/>
        <v/>
      </c>
      <c r="AE3501" s="84"/>
      <c r="AF3501" s="86">
        <f>IF(AC3501&gt;0,AC3501,'⚙️ Config'!$B$10)</f>
        <v>0.0075</v>
      </c>
      <c r="AG3501" s="88">
        <f t="shared" si="9"/>
        <v>9790.384275</v>
      </c>
      <c r="AH3501" s="88">
        <f>AG3501*'⚙️ Config'!$B$11</f>
        <v>48951.92138</v>
      </c>
      <c r="AI3501" s="88">
        <f>AH3501*'⚙️ Config'!$B$12</f>
        <v>14685.57641</v>
      </c>
      <c r="AJ3501" s="64"/>
      <c r="AK3501" s="84"/>
      <c r="AL3501" s="84"/>
      <c r="AM3501" s="84"/>
      <c r="AN3501" s="84"/>
      <c r="AO3501" s="84"/>
      <c r="AP3501" s="84"/>
      <c r="AQ3501" s="84"/>
    </row>
    <row r="3502" ht="15.0" customHeight="1">
      <c r="A3502" s="93">
        <v>3499.0</v>
      </c>
      <c r="B3502" s="94" t="s">
        <v>7435</v>
      </c>
      <c r="C3502" s="93" t="s">
        <v>141</v>
      </c>
      <c r="D3502" s="93" t="s">
        <v>7436</v>
      </c>
      <c r="E3502" s="95">
        <v>67.79</v>
      </c>
      <c r="F3502" s="93" t="s">
        <v>85</v>
      </c>
      <c r="G3502" s="93" t="s">
        <v>606</v>
      </c>
      <c r="H3502" s="96">
        <v>1304513.66</v>
      </c>
      <c r="I3502" s="93">
        <v>1.0</v>
      </c>
      <c r="J3502" s="97">
        <v>3.4</v>
      </c>
      <c r="K3502" s="94">
        <v>2025.0</v>
      </c>
      <c r="L3502" s="93" t="s">
        <v>7437</v>
      </c>
      <c r="M3502" s="93">
        <v>2022.0</v>
      </c>
      <c r="N3502" s="93" t="s">
        <v>208</v>
      </c>
      <c r="O3502" s="65" t="str">
        <f t="shared" si="1"/>
        <v>601847510001</v>
      </c>
      <c r="P3502" s="65">
        <f t="shared" si="2"/>
        <v>3</v>
      </c>
      <c r="Q3502" s="65">
        <f t="shared" si="3"/>
        <v>7</v>
      </c>
      <c r="R3502" s="65" t="str">
        <f t="shared" si="12"/>
        <v>60.184.751/0001-37</v>
      </c>
      <c r="S3502" s="84"/>
      <c r="T3502" s="84" t="str">
        <f t="shared" si="10"/>
        <v/>
      </c>
      <c r="U3502" s="84" t="str">
        <f t="shared" si="11"/>
        <v/>
      </c>
      <c r="V3502" s="65" t="str">
        <f t="shared" si="5"/>
        <v/>
      </c>
      <c r="W3502" s="84"/>
      <c r="X3502" s="84"/>
      <c r="Y3502" s="85"/>
      <c r="Z3502" s="85"/>
      <c r="AA3502" s="65" t="str">
        <f t="shared" si="6"/>
        <v/>
      </c>
      <c r="AB3502" s="65" t="str">
        <f t="shared" si="7"/>
        <v/>
      </c>
      <c r="AC3502" s="86"/>
      <c r="AD3502" s="87" t="str">
        <f t="shared" si="8"/>
        <v/>
      </c>
      <c r="AE3502" s="84"/>
      <c r="AF3502" s="86">
        <f>IF(AC3502&gt;0,AC3502,'⚙️ Config'!$B$10)</f>
        <v>0.0075</v>
      </c>
      <c r="AG3502" s="88">
        <f t="shared" si="9"/>
        <v>9783.85245</v>
      </c>
      <c r="AH3502" s="88">
        <f>AG3502*'⚙️ Config'!$B$11</f>
        <v>48919.26225</v>
      </c>
      <c r="AI3502" s="88">
        <f>AH3502*'⚙️ Config'!$B$12</f>
        <v>14675.77868</v>
      </c>
      <c r="AJ3502" s="64"/>
      <c r="AK3502" s="84"/>
      <c r="AL3502" s="84"/>
      <c r="AM3502" s="84"/>
      <c r="AN3502" s="84"/>
      <c r="AO3502" s="84"/>
      <c r="AP3502" s="84"/>
      <c r="AQ3502" s="84"/>
    </row>
    <row r="3503" ht="15.0" customHeight="1">
      <c r="A3503" s="93">
        <v>3500.0</v>
      </c>
      <c r="B3503" s="94" t="s">
        <v>7438</v>
      </c>
      <c r="C3503" s="93" t="s">
        <v>141</v>
      </c>
      <c r="D3503" s="93" t="s">
        <v>7439</v>
      </c>
      <c r="E3503" s="95">
        <v>40.62</v>
      </c>
      <c r="F3503" s="93" t="s">
        <v>85</v>
      </c>
      <c r="G3503" s="93" t="s">
        <v>606</v>
      </c>
      <c r="H3503" s="96">
        <v>1303680.9</v>
      </c>
      <c r="I3503" s="93">
        <v>1.0</v>
      </c>
      <c r="J3503" s="97">
        <v>2.9</v>
      </c>
      <c r="K3503" s="94">
        <v>2023.0</v>
      </c>
      <c r="L3503" s="93" t="s">
        <v>295</v>
      </c>
      <c r="M3503" s="93">
        <v>2023.0</v>
      </c>
      <c r="N3503" s="93" t="s">
        <v>161</v>
      </c>
      <c r="O3503" s="65" t="str">
        <f t="shared" si="1"/>
        <v>221079340001</v>
      </c>
      <c r="P3503" s="65">
        <f t="shared" si="2"/>
        <v>6</v>
      </c>
      <c r="Q3503" s="65">
        <f t="shared" si="3"/>
        <v>0</v>
      </c>
      <c r="R3503" s="65" t="str">
        <f t="shared" si="12"/>
        <v>22.107.934/0001-60</v>
      </c>
      <c r="S3503" s="84"/>
      <c r="T3503" s="84" t="str">
        <f t="shared" si="10"/>
        <v/>
      </c>
      <c r="U3503" s="84" t="str">
        <f t="shared" si="11"/>
        <v/>
      </c>
      <c r="V3503" s="65" t="str">
        <f t="shared" si="5"/>
        <v/>
      </c>
      <c r="W3503" s="84"/>
      <c r="X3503" s="84"/>
      <c r="Y3503" s="85"/>
      <c r="Z3503" s="85"/>
      <c r="AA3503" s="65" t="str">
        <f t="shared" si="6"/>
        <v/>
      </c>
      <c r="AB3503" s="65" t="str">
        <f t="shared" si="7"/>
        <v/>
      </c>
      <c r="AC3503" s="86"/>
      <c r="AD3503" s="87" t="str">
        <f t="shared" si="8"/>
        <v/>
      </c>
      <c r="AE3503" s="84"/>
      <c r="AF3503" s="86">
        <f>IF(AC3503&gt;0,AC3503,'⚙️ Config'!$B$10)</f>
        <v>0.0075</v>
      </c>
      <c r="AG3503" s="88">
        <f t="shared" si="9"/>
        <v>9777.60675</v>
      </c>
      <c r="AH3503" s="88">
        <f>AG3503*'⚙️ Config'!$B$11</f>
        <v>48888.03375</v>
      </c>
      <c r="AI3503" s="88">
        <f>AH3503*'⚙️ Config'!$B$12</f>
        <v>14666.41013</v>
      </c>
      <c r="AJ3503" s="64"/>
      <c r="AK3503" s="84"/>
      <c r="AL3503" s="84"/>
      <c r="AM3503" s="84"/>
      <c r="AN3503" s="84"/>
      <c r="AO3503" s="84"/>
      <c r="AP3503" s="84"/>
      <c r="AQ3503" s="84"/>
    </row>
    <row r="3504" ht="15.0" customHeight="1">
      <c r="A3504" s="93">
        <v>3501.0</v>
      </c>
      <c r="B3504" s="94" t="s">
        <v>7440</v>
      </c>
      <c r="C3504" s="93" t="s">
        <v>6908</v>
      </c>
      <c r="D3504" s="93" t="s">
        <v>7441</v>
      </c>
      <c r="E3504" s="95">
        <v>37.98</v>
      </c>
      <c r="F3504" s="93" t="s">
        <v>85</v>
      </c>
      <c r="G3504" s="93" t="s">
        <v>606</v>
      </c>
      <c r="H3504" s="96">
        <v>1303014.85</v>
      </c>
      <c r="I3504" s="93">
        <v>1.0</v>
      </c>
      <c r="J3504" s="97">
        <v>3.4</v>
      </c>
      <c r="K3504" s="94">
        <v>2022.0</v>
      </c>
      <c r="L3504" s="93" t="s">
        <v>630</v>
      </c>
      <c r="M3504" s="93">
        <v>2022.0</v>
      </c>
      <c r="N3504" s="93" t="s">
        <v>161</v>
      </c>
      <c r="O3504" s="65" t="str">
        <f t="shared" si="1"/>
        <v>096325600001</v>
      </c>
      <c r="P3504" s="65">
        <f t="shared" si="2"/>
        <v>3</v>
      </c>
      <c r="Q3504" s="65">
        <f t="shared" si="3"/>
        <v>3</v>
      </c>
      <c r="R3504" s="65" t="str">
        <f t="shared" si="12"/>
        <v>09.632.560/0001-33</v>
      </c>
      <c r="S3504" s="84"/>
      <c r="T3504" s="84" t="str">
        <f t="shared" si="10"/>
        <v/>
      </c>
      <c r="U3504" s="84" t="str">
        <f t="shared" si="11"/>
        <v/>
      </c>
      <c r="V3504" s="65" t="str">
        <f t="shared" si="5"/>
        <v/>
      </c>
      <c r="W3504" s="84"/>
      <c r="X3504" s="84"/>
      <c r="Y3504" s="85"/>
      <c r="Z3504" s="85"/>
      <c r="AA3504" s="65" t="str">
        <f t="shared" si="6"/>
        <v/>
      </c>
      <c r="AB3504" s="65" t="str">
        <f t="shared" si="7"/>
        <v/>
      </c>
      <c r="AC3504" s="86"/>
      <c r="AD3504" s="87" t="str">
        <f t="shared" si="8"/>
        <v/>
      </c>
      <c r="AE3504" s="84"/>
      <c r="AF3504" s="86">
        <f>IF(AC3504&gt;0,AC3504,'⚙️ Config'!$B$10)</f>
        <v>0.0075</v>
      </c>
      <c r="AG3504" s="88">
        <f t="shared" si="9"/>
        <v>9772.611375</v>
      </c>
      <c r="AH3504" s="88">
        <f>AG3504*'⚙️ Config'!$B$11</f>
        <v>48863.05688</v>
      </c>
      <c r="AI3504" s="88">
        <f>AH3504*'⚙️ Config'!$B$12</f>
        <v>14658.91706</v>
      </c>
      <c r="AJ3504" s="64"/>
      <c r="AK3504" s="84"/>
      <c r="AL3504" s="84"/>
      <c r="AM3504" s="84"/>
      <c r="AN3504" s="84"/>
      <c r="AO3504" s="84"/>
      <c r="AP3504" s="84"/>
      <c r="AQ3504" s="84"/>
    </row>
    <row r="3505" ht="15.0" customHeight="1">
      <c r="A3505" s="93">
        <v>3502.0</v>
      </c>
      <c r="B3505" s="94" t="s">
        <v>7442</v>
      </c>
      <c r="C3505" s="93" t="s">
        <v>141</v>
      </c>
      <c r="D3505" s="93" t="s">
        <v>7443</v>
      </c>
      <c r="E3505" s="95">
        <v>36.7</v>
      </c>
      <c r="F3505" s="93" t="s">
        <v>85</v>
      </c>
      <c r="G3505" s="93" t="s">
        <v>606</v>
      </c>
      <c r="H3505" s="96">
        <v>1302924.73</v>
      </c>
      <c r="I3505" s="93">
        <v>1.0</v>
      </c>
      <c r="J3505" s="97">
        <v>3.7</v>
      </c>
      <c r="K3505" s="94">
        <v>2022.0</v>
      </c>
      <c r="L3505" s="93" t="s">
        <v>268</v>
      </c>
      <c r="M3505" s="93">
        <v>2022.0</v>
      </c>
      <c r="N3505" s="93" t="s">
        <v>145</v>
      </c>
      <c r="O3505" s="65" t="str">
        <f t="shared" si="1"/>
        <v>606143280001</v>
      </c>
      <c r="P3505" s="65">
        <f t="shared" si="2"/>
        <v>2</v>
      </c>
      <c r="Q3505" s="65">
        <f t="shared" si="3"/>
        <v>0</v>
      </c>
      <c r="R3505" s="65" t="str">
        <f t="shared" si="12"/>
        <v>60.614.328/0001-20</v>
      </c>
      <c r="S3505" s="84"/>
      <c r="T3505" s="84" t="str">
        <f t="shared" si="10"/>
        <v/>
      </c>
      <c r="U3505" s="84" t="str">
        <f t="shared" si="11"/>
        <v/>
      </c>
      <c r="V3505" s="65" t="str">
        <f t="shared" si="5"/>
        <v/>
      </c>
      <c r="W3505" s="84"/>
      <c r="X3505" s="84"/>
      <c r="Y3505" s="85"/>
      <c r="Z3505" s="85"/>
      <c r="AA3505" s="65" t="str">
        <f t="shared" si="6"/>
        <v/>
      </c>
      <c r="AB3505" s="65" t="str">
        <f t="shared" si="7"/>
        <v/>
      </c>
      <c r="AC3505" s="86"/>
      <c r="AD3505" s="87" t="str">
        <f t="shared" si="8"/>
        <v/>
      </c>
      <c r="AE3505" s="84"/>
      <c r="AF3505" s="86">
        <f>IF(AC3505&gt;0,AC3505,'⚙️ Config'!$B$10)</f>
        <v>0.0075</v>
      </c>
      <c r="AG3505" s="88">
        <f t="shared" si="9"/>
        <v>9771.935475</v>
      </c>
      <c r="AH3505" s="88">
        <f>AG3505*'⚙️ Config'!$B$11</f>
        <v>48859.67738</v>
      </c>
      <c r="AI3505" s="88">
        <f>AH3505*'⚙️ Config'!$B$12</f>
        <v>14657.90321</v>
      </c>
      <c r="AJ3505" s="64"/>
      <c r="AK3505" s="84"/>
      <c r="AL3505" s="84"/>
      <c r="AM3505" s="84"/>
      <c r="AN3505" s="84"/>
      <c r="AO3505" s="84"/>
      <c r="AP3505" s="84"/>
      <c r="AQ3505" s="84"/>
    </row>
    <row r="3506" ht="15.0" customHeight="1">
      <c r="A3506" s="93">
        <v>3503.0</v>
      </c>
      <c r="B3506" s="94" t="s">
        <v>7444</v>
      </c>
      <c r="C3506" s="93" t="s">
        <v>141</v>
      </c>
      <c r="D3506" s="93" t="s">
        <v>7445</v>
      </c>
      <c r="E3506" s="95">
        <v>40.62</v>
      </c>
      <c r="F3506" s="93" t="s">
        <v>85</v>
      </c>
      <c r="G3506" s="93" t="s">
        <v>606</v>
      </c>
      <c r="H3506" s="96">
        <v>1302814.54</v>
      </c>
      <c r="I3506" s="93">
        <v>1.0</v>
      </c>
      <c r="J3506" s="97">
        <v>2.9</v>
      </c>
      <c r="K3506" s="94">
        <v>2023.0</v>
      </c>
      <c r="L3506" s="93" t="s">
        <v>448</v>
      </c>
      <c r="M3506" s="93">
        <v>2023.0</v>
      </c>
      <c r="N3506" s="93" t="s">
        <v>145</v>
      </c>
      <c r="O3506" s="65" t="str">
        <f t="shared" si="1"/>
        <v>021555200001</v>
      </c>
      <c r="P3506" s="65">
        <f t="shared" si="2"/>
        <v>0</v>
      </c>
      <c r="Q3506" s="65">
        <f t="shared" si="3"/>
        <v>7</v>
      </c>
      <c r="R3506" s="65" t="str">
        <f t="shared" si="12"/>
        <v>02.155.520/0001-07</v>
      </c>
      <c r="S3506" s="84"/>
      <c r="T3506" s="84" t="str">
        <f t="shared" si="10"/>
        <v/>
      </c>
      <c r="U3506" s="84" t="str">
        <f t="shared" si="11"/>
        <v/>
      </c>
      <c r="V3506" s="65" t="str">
        <f t="shared" si="5"/>
        <v/>
      </c>
      <c r="W3506" s="84"/>
      <c r="X3506" s="84"/>
      <c r="Y3506" s="85"/>
      <c r="Z3506" s="85"/>
      <c r="AA3506" s="65" t="str">
        <f t="shared" si="6"/>
        <v/>
      </c>
      <c r="AB3506" s="65" t="str">
        <f t="shared" si="7"/>
        <v/>
      </c>
      <c r="AC3506" s="86"/>
      <c r="AD3506" s="87" t="str">
        <f t="shared" si="8"/>
        <v/>
      </c>
      <c r="AE3506" s="84"/>
      <c r="AF3506" s="86">
        <f>IF(AC3506&gt;0,AC3506,'⚙️ Config'!$B$10)</f>
        <v>0.0075</v>
      </c>
      <c r="AG3506" s="88">
        <f t="shared" si="9"/>
        <v>9771.10905</v>
      </c>
      <c r="AH3506" s="88">
        <f>AG3506*'⚙️ Config'!$B$11</f>
        <v>48855.54525</v>
      </c>
      <c r="AI3506" s="88">
        <f>AH3506*'⚙️ Config'!$B$12</f>
        <v>14656.66358</v>
      </c>
      <c r="AJ3506" s="64"/>
      <c r="AK3506" s="84"/>
      <c r="AL3506" s="84"/>
      <c r="AM3506" s="84"/>
      <c r="AN3506" s="84"/>
      <c r="AO3506" s="84"/>
      <c r="AP3506" s="84"/>
      <c r="AQ3506" s="84"/>
    </row>
    <row r="3507" ht="15.0" customHeight="1">
      <c r="A3507" s="93">
        <v>3504.0</v>
      </c>
      <c r="B3507" s="94" t="s">
        <v>7446</v>
      </c>
      <c r="C3507" s="93" t="s">
        <v>141</v>
      </c>
      <c r="D3507" s="93" t="s">
        <v>7447</v>
      </c>
      <c r="E3507" s="95">
        <v>40.62</v>
      </c>
      <c r="F3507" s="93" t="s">
        <v>85</v>
      </c>
      <c r="G3507" s="93" t="s">
        <v>606</v>
      </c>
      <c r="H3507" s="96">
        <v>1302620.17</v>
      </c>
      <c r="I3507" s="93">
        <v>1.0</v>
      </c>
      <c r="J3507" s="97">
        <v>2.9</v>
      </c>
      <c r="K3507" s="94">
        <v>2023.0</v>
      </c>
      <c r="L3507" s="93" t="s">
        <v>630</v>
      </c>
      <c r="M3507" s="93">
        <v>2023.0</v>
      </c>
      <c r="N3507" s="93" t="s">
        <v>161</v>
      </c>
      <c r="O3507" s="65" t="str">
        <f t="shared" si="1"/>
        <v>436311980001</v>
      </c>
      <c r="P3507" s="65">
        <f t="shared" si="2"/>
        <v>1</v>
      </c>
      <c r="Q3507" s="65">
        <f t="shared" si="3"/>
        <v>4</v>
      </c>
      <c r="R3507" s="65" t="str">
        <f t="shared" si="12"/>
        <v>43.631.198/0001-14</v>
      </c>
      <c r="S3507" s="84"/>
      <c r="T3507" s="84" t="str">
        <f t="shared" si="10"/>
        <v/>
      </c>
      <c r="U3507" s="84" t="str">
        <f t="shared" si="11"/>
        <v/>
      </c>
      <c r="V3507" s="65" t="str">
        <f t="shared" si="5"/>
        <v/>
      </c>
      <c r="W3507" s="84"/>
      <c r="X3507" s="84"/>
      <c r="Y3507" s="85"/>
      <c r="Z3507" s="85"/>
      <c r="AA3507" s="65" t="str">
        <f t="shared" si="6"/>
        <v/>
      </c>
      <c r="AB3507" s="65" t="str">
        <f t="shared" si="7"/>
        <v/>
      </c>
      <c r="AC3507" s="86"/>
      <c r="AD3507" s="87" t="str">
        <f t="shared" si="8"/>
        <v/>
      </c>
      <c r="AE3507" s="84"/>
      <c r="AF3507" s="86">
        <f>IF(AC3507&gt;0,AC3507,'⚙️ Config'!$B$10)</f>
        <v>0.0075</v>
      </c>
      <c r="AG3507" s="88">
        <f t="shared" si="9"/>
        <v>9769.651275</v>
      </c>
      <c r="AH3507" s="88">
        <f>AG3507*'⚙️ Config'!$B$11</f>
        <v>48848.25638</v>
      </c>
      <c r="AI3507" s="88">
        <f>AH3507*'⚙️ Config'!$B$12</f>
        <v>14654.47691</v>
      </c>
      <c r="AJ3507" s="64"/>
      <c r="AK3507" s="84"/>
      <c r="AL3507" s="84"/>
      <c r="AM3507" s="84"/>
      <c r="AN3507" s="84"/>
      <c r="AO3507" s="84"/>
      <c r="AP3507" s="84"/>
      <c r="AQ3507" s="84"/>
    </row>
    <row r="3508" ht="15.0" customHeight="1">
      <c r="A3508" s="93">
        <v>3505.0</v>
      </c>
      <c r="B3508" s="94" t="s">
        <v>7448</v>
      </c>
      <c r="C3508" s="93" t="s">
        <v>141</v>
      </c>
      <c r="D3508" s="93" t="s">
        <v>7449</v>
      </c>
      <c r="E3508" s="95">
        <v>36.31</v>
      </c>
      <c r="F3508" s="93" t="s">
        <v>85</v>
      </c>
      <c r="G3508" s="93" t="s">
        <v>606</v>
      </c>
      <c r="H3508" s="96">
        <v>1302159.67</v>
      </c>
      <c r="I3508" s="93">
        <v>1.0</v>
      </c>
      <c r="J3508" s="97">
        <v>3.8</v>
      </c>
      <c r="K3508" s="94">
        <v>2022.0</v>
      </c>
      <c r="L3508" s="93" t="s">
        <v>630</v>
      </c>
      <c r="M3508" s="93">
        <v>2022.0</v>
      </c>
      <c r="N3508" s="93" t="s">
        <v>145</v>
      </c>
      <c r="O3508" s="65" t="str">
        <f t="shared" si="1"/>
        <v>051661210001</v>
      </c>
      <c r="P3508" s="65">
        <f t="shared" si="2"/>
        <v>2</v>
      </c>
      <c r="Q3508" s="65">
        <f t="shared" si="3"/>
        <v>1</v>
      </c>
      <c r="R3508" s="65" t="str">
        <f t="shared" si="12"/>
        <v>05.166.121/0001-21</v>
      </c>
      <c r="S3508" s="84"/>
      <c r="T3508" s="84" t="str">
        <f t="shared" si="10"/>
        <v/>
      </c>
      <c r="U3508" s="84" t="str">
        <f t="shared" si="11"/>
        <v/>
      </c>
      <c r="V3508" s="65" t="str">
        <f t="shared" si="5"/>
        <v/>
      </c>
      <c r="W3508" s="84"/>
      <c r="X3508" s="84"/>
      <c r="Y3508" s="85"/>
      <c r="Z3508" s="85"/>
      <c r="AA3508" s="65" t="str">
        <f t="shared" si="6"/>
        <v/>
      </c>
      <c r="AB3508" s="65" t="str">
        <f t="shared" si="7"/>
        <v/>
      </c>
      <c r="AC3508" s="86"/>
      <c r="AD3508" s="87" t="str">
        <f t="shared" si="8"/>
        <v/>
      </c>
      <c r="AE3508" s="84"/>
      <c r="AF3508" s="86">
        <f>IF(AC3508&gt;0,AC3508,'⚙️ Config'!$B$10)</f>
        <v>0.0075</v>
      </c>
      <c r="AG3508" s="88">
        <f t="shared" si="9"/>
        <v>9766.197525</v>
      </c>
      <c r="AH3508" s="88">
        <f>AG3508*'⚙️ Config'!$B$11</f>
        <v>48830.98763</v>
      </c>
      <c r="AI3508" s="88">
        <f>AH3508*'⚙️ Config'!$B$12</f>
        <v>14649.29629</v>
      </c>
      <c r="AJ3508" s="64"/>
      <c r="AK3508" s="84"/>
      <c r="AL3508" s="84"/>
      <c r="AM3508" s="84"/>
      <c r="AN3508" s="84"/>
      <c r="AO3508" s="84"/>
      <c r="AP3508" s="84"/>
      <c r="AQ3508" s="84"/>
    </row>
    <row r="3509" ht="15.0" customHeight="1">
      <c r="A3509" s="93">
        <v>3506.0</v>
      </c>
      <c r="B3509" s="94" t="s">
        <v>7450</v>
      </c>
      <c r="C3509" s="93" t="s">
        <v>141</v>
      </c>
      <c r="D3509" s="93" t="s">
        <v>7451</v>
      </c>
      <c r="E3509" s="95">
        <v>41.25</v>
      </c>
      <c r="F3509" s="93" t="s">
        <v>85</v>
      </c>
      <c r="G3509" s="93" t="s">
        <v>606</v>
      </c>
      <c r="H3509" s="96">
        <v>1301647.57</v>
      </c>
      <c r="I3509" s="93">
        <v>1.0</v>
      </c>
      <c r="J3509" s="97">
        <v>2.8</v>
      </c>
      <c r="K3509" s="94">
        <v>2023.0</v>
      </c>
      <c r="L3509" s="93" t="s">
        <v>630</v>
      </c>
      <c r="M3509" s="93">
        <v>2023.0</v>
      </c>
      <c r="N3509" s="93" t="s">
        <v>161</v>
      </c>
      <c r="O3509" s="65" t="str">
        <f t="shared" si="1"/>
        <v>324112980001</v>
      </c>
      <c r="P3509" s="65">
        <f t="shared" si="2"/>
        <v>1</v>
      </c>
      <c r="Q3509" s="65">
        <f t="shared" si="3"/>
        <v>9</v>
      </c>
      <c r="R3509" s="65" t="str">
        <f t="shared" si="12"/>
        <v>32.411.298/0001-19</v>
      </c>
      <c r="S3509" s="84"/>
      <c r="T3509" s="84" t="str">
        <f t="shared" si="10"/>
        <v/>
      </c>
      <c r="U3509" s="84" t="str">
        <f t="shared" si="11"/>
        <v/>
      </c>
      <c r="V3509" s="65" t="str">
        <f t="shared" si="5"/>
        <v/>
      </c>
      <c r="W3509" s="84"/>
      <c r="X3509" s="84"/>
      <c r="Y3509" s="85"/>
      <c r="Z3509" s="85"/>
      <c r="AA3509" s="65" t="str">
        <f t="shared" si="6"/>
        <v/>
      </c>
      <c r="AB3509" s="65" t="str">
        <f t="shared" si="7"/>
        <v/>
      </c>
      <c r="AC3509" s="86"/>
      <c r="AD3509" s="87" t="str">
        <f t="shared" si="8"/>
        <v/>
      </c>
      <c r="AE3509" s="84"/>
      <c r="AF3509" s="86">
        <f>IF(AC3509&gt;0,AC3509,'⚙️ Config'!$B$10)</f>
        <v>0.0075</v>
      </c>
      <c r="AG3509" s="88">
        <f t="shared" si="9"/>
        <v>9762.356775</v>
      </c>
      <c r="AH3509" s="88">
        <f>AG3509*'⚙️ Config'!$B$11</f>
        <v>48811.78388</v>
      </c>
      <c r="AI3509" s="88">
        <f>AH3509*'⚙️ Config'!$B$12</f>
        <v>14643.53516</v>
      </c>
      <c r="AJ3509" s="64"/>
      <c r="AK3509" s="84"/>
      <c r="AL3509" s="84"/>
      <c r="AM3509" s="84"/>
      <c r="AN3509" s="84"/>
      <c r="AO3509" s="84"/>
      <c r="AP3509" s="84"/>
      <c r="AQ3509" s="84"/>
    </row>
    <row r="3510" ht="15.0" customHeight="1">
      <c r="A3510" s="93">
        <v>3507.0</v>
      </c>
      <c r="B3510" s="94" t="s">
        <v>7452</v>
      </c>
      <c r="C3510" s="93" t="s">
        <v>141</v>
      </c>
      <c r="D3510" s="93" t="s">
        <v>7453</v>
      </c>
      <c r="E3510" s="95">
        <v>45.96</v>
      </c>
      <c r="F3510" s="93" t="s">
        <v>85</v>
      </c>
      <c r="G3510" s="93" t="s">
        <v>606</v>
      </c>
      <c r="H3510" s="96">
        <v>1301210.17</v>
      </c>
      <c r="I3510" s="93">
        <v>1.0</v>
      </c>
      <c r="J3510" s="97">
        <v>2.2</v>
      </c>
      <c r="K3510" s="94">
        <v>2023.0</v>
      </c>
      <c r="L3510" s="93" t="s">
        <v>458</v>
      </c>
      <c r="M3510" s="93">
        <v>2023.0</v>
      </c>
      <c r="N3510" s="93" t="s">
        <v>145</v>
      </c>
      <c r="O3510" s="65" t="str">
        <f t="shared" si="1"/>
        <v>105738230001</v>
      </c>
      <c r="P3510" s="65">
        <f t="shared" si="2"/>
        <v>6</v>
      </c>
      <c r="Q3510" s="65">
        <f t="shared" si="3"/>
        <v>0</v>
      </c>
      <c r="R3510" s="65" t="str">
        <f t="shared" si="12"/>
        <v>10.573.823/0001-60</v>
      </c>
      <c r="S3510" s="84"/>
      <c r="T3510" s="84" t="str">
        <f t="shared" si="10"/>
        <v/>
      </c>
      <c r="U3510" s="84" t="str">
        <f t="shared" si="11"/>
        <v/>
      </c>
      <c r="V3510" s="65" t="str">
        <f t="shared" si="5"/>
        <v/>
      </c>
      <c r="W3510" s="84"/>
      <c r="X3510" s="84"/>
      <c r="Y3510" s="85"/>
      <c r="Z3510" s="85"/>
      <c r="AA3510" s="65" t="str">
        <f t="shared" si="6"/>
        <v/>
      </c>
      <c r="AB3510" s="65" t="str">
        <f t="shared" si="7"/>
        <v/>
      </c>
      <c r="AC3510" s="86"/>
      <c r="AD3510" s="87" t="str">
        <f t="shared" si="8"/>
        <v/>
      </c>
      <c r="AE3510" s="84"/>
      <c r="AF3510" s="86">
        <f>IF(AC3510&gt;0,AC3510,'⚙️ Config'!$B$10)</f>
        <v>0.0075</v>
      </c>
      <c r="AG3510" s="88">
        <f t="shared" si="9"/>
        <v>9759.076275</v>
      </c>
      <c r="AH3510" s="88">
        <f>AG3510*'⚙️ Config'!$B$11</f>
        <v>48795.38138</v>
      </c>
      <c r="AI3510" s="88">
        <f>AH3510*'⚙️ Config'!$B$12</f>
        <v>14638.61441</v>
      </c>
      <c r="AJ3510" s="64"/>
      <c r="AK3510" s="84"/>
      <c r="AL3510" s="84"/>
      <c r="AM3510" s="84"/>
      <c r="AN3510" s="84"/>
      <c r="AO3510" s="84"/>
      <c r="AP3510" s="84"/>
      <c r="AQ3510" s="84"/>
    </row>
    <row r="3511" ht="15.0" customHeight="1">
      <c r="A3511" s="93">
        <v>3508.0</v>
      </c>
      <c r="B3511" s="94" t="s">
        <v>7454</v>
      </c>
      <c r="C3511" s="93" t="s">
        <v>141</v>
      </c>
      <c r="D3511" s="93" t="s">
        <v>7455</v>
      </c>
      <c r="E3511" s="95">
        <v>41.91</v>
      </c>
      <c r="F3511" s="93" t="s">
        <v>85</v>
      </c>
      <c r="G3511" s="93" t="s">
        <v>606</v>
      </c>
      <c r="H3511" s="96">
        <v>1298544.27</v>
      </c>
      <c r="I3511" s="93">
        <v>1.0</v>
      </c>
      <c r="J3511" s="97">
        <v>2.7</v>
      </c>
      <c r="K3511" s="94">
        <v>2023.0</v>
      </c>
      <c r="L3511" s="93" t="s">
        <v>630</v>
      </c>
      <c r="M3511" s="93">
        <v>2023.0</v>
      </c>
      <c r="N3511" s="93" t="s">
        <v>161</v>
      </c>
      <c r="O3511" s="65" t="str">
        <f t="shared" si="1"/>
        <v>191872380001</v>
      </c>
      <c r="P3511" s="65">
        <f t="shared" si="2"/>
        <v>0</v>
      </c>
      <c r="Q3511" s="65">
        <f t="shared" si="3"/>
        <v>4</v>
      </c>
      <c r="R3511" s="65" t="str">
        <f t="shared" si="12"/>
        <v>19.187.238/0001-04</v>
      </c>
      <c r="S3511" s="84"/>
      <c r="T3511" s="84" t="str">
        <f t="shared" si="10"/>
        <v/>
      </c>
      <c r="U3511" s="84" t="str">
        <f t="shared" si="11"/>
        <v/>
      </c>
      <c r="V3511" s="65" t="str">
        <f t="shared" si="5"/>
        <v/>
      </c>
      <c r="W3511" s="84"/>
      <c r="X3511" s="84"/>
      <c r="Y3511" s="85"/>
      <c r="Z3511" s="85"/>
      <c r="AA3511" s="65" t="str">
        <f t="shared" si="6"/>
        <v/>
      </c>
      <c r="AB3511" s="65" t="str">
        <f t="shared" si="7"/>
        <v/>
      </c>
      <c r="AC3511" s="86"/>
      <c r="AD3511" s="87" t="str">
        <f t="shared" si="8"/>
        <v/>
      </c>
      <c r="AE3511" s="84"/>
      <c r="AF3511" s="86">
        <f>IF(AC3511&gt;0,AC3511,'⚙️ Config'!$B$10)</f>
        <v>0.0075</v>
      </c>
      <c r="AG3511" s="88">
        <f t="shared" si="9"/>
        <v>9739.082025</v>
      </c>
      <c r="AH3511" s="88">
        <f>AG3511*'⚙️ Config'!$B$11</f>
        <v>48695.41013</v>
      </c>
      <c r="AI3511" s="88">
        <f>AH3511*'⚙️ Config'!$B$12</f>
        <v>14608.62304</v>
      </c>
      <c r="AJ3511" s="64"/>
      <c r="AK3511" s="84"/>
      <c r="AL3511" s="84"/>
      <c r="AM3511" s="84"/>
      <c r="AN3511" s="84"/>
      <c r="AO3511" s="84"/>
      <c r="AP3511" s="84"/>
      <c r="AQ3511" s="84"/>
    </row>
    <row r="3512" ht="15.0" customHeight="1">
      <c r="A3512" s="93">
        <v>3509.0</v>
      </c>
      <c r="B3512" s="94" t="s">
        <v>7456</v>
      </c>
      <c r="C3512" s="93" t="s">
        <v>141</v>
      </c>
      <c r="D3512" s="93" t="s">
        <v>7457</v>
      </c>
      <c r="E3512" s="95">
        <v>36.7</v>
      </c>
      <c r="F3512" s="93" t="s">
        <v>85</v>
      </c>
      <c r="G3512" s="93" t="s">
        <v>606</v>
      </c>
      <c r="H3512" s="96">
        <v>1295761.72</v>
      </c>
      <c r="I3512" s="93">
        <v>1.0</v>
      </c>
      <c r="J3512" s="97">
        <v>3.7</v>
      </c>
      <c r="K3512" s="94">
        <v>2022.0</v>
      </c>
      <c r="L3512" s="93" t="s">
        <v>630</v>
      </c>
      <c r="M3512" s="93">
        <v>2022.0</v>
      </c>
      <c r="N3512" s="93" t="s">
        <v>161</v>
      </c>
      <c r="O3512" s="65" t="str">
        <f t="shared" si="1"/>
        <v>047210540001</v>
      </c>
      <c r="P3512" s="65">
        <f t="shared" si="2"/>
        <v>0</v>
      </c>
      <c r="Q3512" s="65">
        <f t="shared" si="3"/>
        <v>5</v>
      </c>
      <c r="R3512" s="65" t="str">
        <f t="shared" si="12"/>
        <v>04.721.054/0001-05</v>
      </c>
      <c r="S3512" s="84"/>
      <c r="T3512" s="84" t="str">
        <f t="shared" si="10"/>
        <v/>
      </c>
      <c r="U3512" s="84" t="str">
        <f t="shared" si="11"/>
        <v/>
      </c>
      <c r="V3512" s="65" t="str">
        <f t="shared" si="5"/>
        <v/>
      </c>
      <c r="W3512" s="84"/>
      <c r="X3512" s="84"/>
      <c r="Y3512" s="85"/>
      <c r="Z3512" s="85"/>
      <c r="AA3512" s="65" t="str">
        <f t="shared" si="6"/>
        <v/>
      </c>
      <c r="AB3512" s="65" t="str">
        <f t="shared" si="7"/>
        <v/>
      </c>
      <c r="AC3512" s="86"/>
      <c r="AD3512" s="87" t="str">
        <f t="shared" si="8"/>
        <v/>
      </c>
      <c r="AE3512" s="84"/>
      <c r="AF3512" s="86">
        <f>IF(AC3512&gt;0,AC3512,'⚙️ Config'!$B$10)</f>
        <v>0.0075</v>
      </c>
      <c r="AG3512" s="88">
        <f t="shared" si="9"/>
        <v>9718.2129</v>
      </c>
      <c r="AH3512" s="88">
        <f>AG3512*'⚙️ Config'!$B$11</f>
        <v>48591.0645</v>
      </c>
      <c r="AI3512" s="88">
        <f>AH3512*'⚙️ Config'!$B$12</f>
        <v>14577.31935</v>
      </c>
      <c r="AJ3512" s="64"/>
      <c r="AK3512" s="84"/>
      <c r="AL3512" s="84"/>
      <c r="AM3512" s="84"/>
      <c r="AN3512" s="84"/>
      <c r="AO3512" s="84"/>
      <c r="AP3512" s="84"/>
      <c r="AQ3512" s="84"/>
    </row>
    <row r="3513" ht="15.0" customHeight="1">
      <c r="A3513" s="93">
        <v>3510.0</v>
      </c>
      <c r="B3513" s="94" t="s">
        <v>7458</v>
      </c>
      <c r="C3513" s="93" t="s">
        <v>141</v>
      </c>
      <c r="D3513" s="93" t="s">
        <v>7459</v>
      </c>
      <c r="E3513" s="95">
        <v>41.25</v>
      </c>
      <c r="F3513" s="93" t="s">
        <v>85</v>
      </c>
      <c r="G3513" s="93" t="s">
        <v>606</v>
      </c>
      <c r="H3513" s="96">
        <v>1294995.4</v>
      </c>
      <c r="I3513" s="93">
        <v>1.0</v>
      </c>
      <c r="J3513" s="97">
        <v>2.8</v>
      </c>
      <c r="K3513" s="94">
        <v>2023.0</v>
      </c>
      <c r="L3513" s="93" t="s">
        <v>630</v>
      </c>
      <c r="M3513" s="93">
        <v>2023.0</v>
      </c>
      <c r="N3513" s="93" t="s">
        <v>145</v>
      </c>
      <c r="O3513" s="65" t="str">
        <f t="shared" si="1"/>
        <v>292836790001</v>
      </c>
      <c r="P3513" s="65">
        <f t="shared" si="2"/>
        <v>5</v>
      </c>
      <c r="Q3513" s="65">
        <f t="shared" si="3"/>
        <v>5</v>
      </c>
      <c r="R3513" s="65" t="str">
        <f t="shared" si="12"/>
        <v>29.283.679/0001-55</v>
      </c>
      <c r="S3513" s="84"/>
      <c r="T3513" s="84" t="str">
        <f t="shared" si="10"/>
        <v/>
      </c>
      <c r="U3513" s="84" t="str">
        <f t="shared" si="11"/>
        <v/>
      </c>
      <c r="V3513" s="65" t="str">
        <f t="shared" si="5"/>
        <v/>
      </c>
      <c r="W3513" s="84"/>
      <c r="X3513" s="84"/>
      <c r="Y3513" s="85"/>
      <c r="Z3513" s="85"/>
      <c r="AA3513" s="65" t="str">
        <f t="shared" si="6"/>
        <v/>
      </c>
      <c r="AB3513" s="65" t="str">
        <f t="shared" si="7"/>
        <v/>
      </c>
      <c r="AC3513" s="86"/>
      <c r="AD3513" s="87" t="str">
        <f t="shared" si="8"/>
        <v/>
      </c>
      <c r="AE3513" s="84"/>
      <c r="AF3513" s="86">
        <f>IF(AC3513&gt;0,AC3513,'⚙️ Config'!$B$10)</f>
        <v>0.0075</v>
      </c>
      <c r="AG3513" s="88">
        <f t="shared" si="9"/>
        <v>9712.4655</v>
      </c>
      <c r="AH3513" s="88">
        <f>AG3513*'⚙️ Config'!$B$11</f>
        <v>48562.3275</v>
      </c>
      <c r="AI3513" s="88">
        <f>AH3513*'⚙️ Config'!$B$12</f>
        <v>14568.69825</v>
      </c>
      <c r="AJ3513" s="64"/>
      <c r="AK3513" s="84"/>
      <c r="AL3513" s="84"/>
      <c r="AM3513" s="84"/>
      <c r="AN3513" s="84"/>
      <c r="AO3513" s="84"/>
      <c r="AP3513" s="84"/>
      <c r="AQ3513" s="84"/>
    </row>
    <row r="3514" ht="15.0" customHeight="1">
      <c r="A3514" s="93">
        <v>3511.0</v>
      </c>
      <c r="B3514" s="94" t="s">
        <v>7460</v>
      </c>
      <c r="C3514" s="93" t="s">
        <v>141</v>
      </c>
      <c r="D3514" s="93" t="s">
        <v>7461</v>
      </c>
      <c r="E3514" s="95">
        <v>43.37</v>
      </c>
      <c r="F3514" s="93" t="s">
        <v>85</v>
      </c>
      <c r="G3514" s="93" t="s">
        <v>606</v>
      </c>
      <c r="H3514" s="96">
        <v>1294054.15</v>
      </c>
      <c r="I3514" s="93">
        <v>1.0</v>
      </c>
      <c r="J3514" s="97">
        <v>2.5</v>
      </c>
      <c r="K3514" s="94">
        <v>2023.0</v>
      </c>
      <c r="L3514" s="93" t="s">
        <v>295</v>
      </c>
      <c r="M3514" s="93">
        <v>2023.0</v>
      </c>
      <c r="N3514" s="93" t="s">
        <v>145</v>
      </c>
      <c r="O3514" s="65" t="str">
        <f t="shared" si="1"/>
        <v>079335300001</v>
      </c>
      <c r="P3514" s="65">
        <f t="shared" si="2"/>
        <v>3</v>
      </c>
      <c r="Q3514" s="65">
        <f t="shared" si="3"/>
        <v>1</v>
      </c>
      <c r="R3514" s="65" t="str">
        <f t="shared" si="12"/>
        <v>07.933.530/0001-31</v>
      </c>
      <c r="S3514" s="84"/>
      <c r="T3514" s="84" t="str">
        <f t="shared" si="10"/>
        <v/>
      </c>
      <c r="U3514" s="84" t="str">
        <f t="shared" si="11"/>
        <v/>
      </c>
      <c r="V3514" s="65" t="str">
        <f t="shared" si="5"/>
        <v/>
      </c>
      <c r="W3514" s="84"/>
      <c r="X3514" s="84"/>
      <c r="Y3514" s="85"/>
      <c r="Z3514" s="85"/>
      <c r="AA3514" s="65" t="str">
        <f t="shared" si="6"/>
        <v/>
      </c>
      <c r="AB3514" s="65" t="str">
        <f t="shared" si="7"/>
        <v/>
      </c>
      <c r="AC3514" s="86"/>
      <c r="AD3514" s="87" t="str">
        <f t="shared" si="8"/>
        <v/>
      </c>
      <c r="AE3514" s="84"/>
      <c r="AF3514" s="86">
        <f>IF(AC3514&gt;0,AC3514,'⚙️ Config'!$B$10)</f>
        <v>0.0075</v>
      </c>
      <c r="AG3514" s="88">
        <f t="shared" si="9"/>
        <v>9705.406125</v>
      </c>
      <c r="AH3514" s="88">
        <f>AG3514*'⚙️ Config'!$B$11</f>
        <v>48527.03063</v>
      </c>
      <c r="AI3514" s="88">
        <f>AH3514*'⚙️ Config'!$B$12</f>
        <v>14558.10919</v>
      </c>
      <c r="AJ3514" s="64"/>
      <c r="AK3514" s="84"/>
      <c r="AL3514" s="84"/>
      <c r="AM3514" s="84"/>
      <c r="AN3514" s="84"/>
      <c r="AO3514" s="84"/>
      <c r="AP3514" s="84"/>
      <c r="AQ3514" s="84"/>
    </row>
    <row r="3515" ht="15.0" customHeight="1">
      <c r="A3515" s="93">
        <v>3512.0</v>
      </c>
      <c r="B3515" s="94" t="s">
        <v>7462</v>
      </c>
      <c r="C3515" s="93" t="s">
        <v>141</v>
      </c>
      <c r="D3515" s="93" t="s">
        <v>7463</v>
      </c>
      <c r="E3515" s="95">
        <v>35.59</v>
      </c>
      <c r="F3515" s="93" t="s">
        <v>85</v>
      </c>
      <c r="G3515" s="93" t="s">
        <v>606</v>
      </c>
      <c r="H3515" s="96">
        <v>1293648.86</v>
      </c>
      <c r="I3515" s="93">
        <v>1.0</v>
      </c>
      <c r="J3515" s="97">
        <v>4.0</v>
      </c>
      <c r="K3515" s="94">
        <v>2022.0</v>
      </c>
      <c r="L3515" s="93" t="s">
        <v>630</v>
      </c>
      <c r="M3515" s="93">
        <v>2022.0</v>
      </c>
      <c r="N3515" s="93" t="s">
        <v>161</v>
      </c>
      <c r="O3515" s="65" t="str">
        <f t="shared" si="1"/>
        <v>095033160001</v>
      </c>
      <c r="P3515" s="65">
        <f t="shared" si="2"/>
        <v>7</v>
      </c>
      <c r="Q3515" s="65">
        <f t="shared" si="3"/>
        <v>0</v>
      </c>
      <c r="R3515" s="65" t="str">
        <f t="shared" si="12"/>
        <v>09.503.316/0001-70</v>
      </c>
      <c r="S3515" s="84"/>
      <c r="T3515" s="84" t="str">
        <f t="shared" si="10"/>
        <v/>
      </c>
      <c r="U3515" s="84" t="str">
        <f t="shared" si="11"/>
        <v/>
      </c>
      <c r="V3515" s="65" t="str">
        <f t="shared" si="5"/>
        <v/>
      </c>
      <c r="W3515" s="84"/>
      <c r="X3515" s="84"/>
      <c r="Y3515" s="85"/>
      <c r="Z3515" s="85"/>
      <c r="AA3515" s="65" t="str">
        <f t="shared" si="6"/>
        <v/>
      </c>
      <c r="AB3515" s="65" t="str">
        <f t="shared" si="7"/>
        <v/>
      </c>
      <c r="AC3515" s="86"/>
      <c r="AD3515" s="87" t="str">
        <f t="shared" si="8"/>
        <v/>
      </c>
      <c r="AE3515" s="84"/>
      <c r="AF3515" s="86">
        <f>IF(AC3515&gt;0,AC3515,'⚙️ Config'!$B$10)</f>
        <v>0.0075</v>
      </c>
      <c r="AG3515" s="88">
        <f t="shared" si="9"/>
        <v>9702.36645</v>
      </c>
      <c r="AH3515" s="88">
        <f>AG3515*'⚙️ Config'!$B$11</f>
        <v>48511.83225</v>
      </c>
      <c r="AI3515" s="88">
        <f>AH3515*'⚙️ Config'!$B$12</f>
        <v>14553.54968</v>
      </c>
      <c r="AJ3515" s="64"/>
      <c r="AK3515" s="84"/>
      <c r="AL3515" s="84"/>
      <c r="AM3515" s="84"/>
      <c r="AN3515" s="84"/>
      <c r="AO3515" s="84"/>
      <c r="AP3515" s="84"/>
      <c r="AQ3515" s="84"/>
    </row>
    <row r="3516" ht="15.0" customHeight="1">
      <c r="A3516" s="93">
        <v>3513.0</v>
      </c>
      <c r="B3516" s="94" t="s">
        <v>7464</v>
      </c>
      <c r="C3516" s="93" t="s">
        <v>141</v>
      </c>
      <c r="D3516" s="93" t="s">
        <v>7465</v>
      </c>
      <c r="E3516" s="95">
        <v>42.62</v>
      </c>
      <c r="F3516" s="93" t="s">
        <v>85</v>
      </c>
      <c r="G3516" s="93" t="s">
        <v>606</v>
      </c>
      <c r="H3516" s="96">
        <v>1292327.23</v>
      </c>
      <c r="I3516" s="93">
        <v>1.0</v>
      </c>
      <c r="J3516" s="97">
        <v>2.6</v>
      </c>
      <c r="K3516" s="94">
        <v>2023.0</v>
      </c>
      <c r="L3516" s="93" t="s">
        <v>630</v>
      </c>
      <c r="M3516" s="93">
        <v>2023.0</v>
      </c>
      <c r="N3516" s="93" t="s">
        <v>161</v>
      </c>
      <c r="O3516" s="65" t="str">
        <f t="shared" si="1"/>
        <v>409553850001</v>
      </c>
      <c r="P3516" s="65">
        <f t="shared" si="2"/>
        <v>6</v>
      </c>
      <c r="Q3516" s="65">
        <f t="shared" si="3"/>
        <v>5</v>
      </c>
      <c r="R3516" s="65" t="str">
        <f t="shared" si="12"/>
        <v>40.955.385/0001-65</v>
      </c>
      <c r="S3516" s="84"/>
      <c r="T3516" s="84" t="str">
        <f t="shared" si="10"/>
        <v/>
      </c>
      <c r="U3516" s="84" t="str">
        <f t="shared" si="11"/>
        <v/>
      </c>
      <c r="V3516" s="65" t="str">
        <f t="shared" si="5"/>
        <v/>
      </c>
      <c r="W3516" s="84"/>
      <c r="X3516" s="84"/>
      <c r="Y3516" s="85"/>
      <c r="Z3516" s="85"/>
      <c r="AA3516" s="65" t="str">
        <f t="shared" si="6"/>
        <v/>
      </c>
      <c r="AB3516" s="65" t="str">
        <f t="shared" si="7"/>
        <v/>
      </c>
      <c r="AC3516" s="86"/>
      <c r="AD3516" s="87" t="str">
        <f t="shared" si="8"/>
        <v/>
      </c>
      <c r="AE3516" s="84"/>
      <c r="AF3516" s="86">
        <f>IF(AC3516&gt;0,AC3516,'⚙️ Config'!$B$10)</f>
        <v>0.0075</v>
      </c>
      <c r="AG3516" s="88">
        <f t="shared" si="9"/>
        <v>9692.454225</v>
      </c>
      <c r="AH3516" s="88">
        <f>AG3516*'⚙️ Config'!$B$11</f>
        <v>48462.27113</v>
      </c>
      <c r="AI3516" s="88">
        <f>AH3516*'⚙️ Config'!$B$12</f>
        <v>14538.68134</v>
      </c>
      <c r="AJ3516" s="64"/>
      <c r="AK3516" s="84"/>
      <c r="AL3516" s="84"/>
      <c r="AM3516" s="84"/>
      <c r="AN3516" s="84"/>
      <c r="AO3516" s="84"/>
      <c r="AP3516" s="84"/>
      <c r="AQ3516" s="84"/>
    </row>
    <row r="3517" ht="15.0" customHeight="1">
      <c r="A3517" s="93">
        <v>3514.0</v>
      </c>
      <c r="B3517" s="94" t="s">
        <v>7466</v>
      </c>
      <c r="C3517" s="93" t="s">
        <v>141</v>
      </c>
      <c r="D3517" s="93" t="s">
        <v>7467</v>
      </c>
      <c r="E3517" s="95">
        <v>40.62</v>
      </c>
      <c r="F3517" s="93" t="s">
        <v>85</v>
      </c>
      <c r="G3517" s="93" t="s">
        <v>606</v>
      </c>
      <c r="H3517" s="96">
        <v>1292215.96</v>
      </c>
      <c r="I3517" s="93">
        <v>1.0</v>
      </c>
      <c r="J3517" s="97">
        <v>2.9</v>
      </c>
      <c r="K3517" s="94">
        <v>2023.0</v>
      </c>
      <c r="L3517" s="93" t="s">
        <v>448</v>
      </c>
      <c r="M3517" s="93">
        <v>2023.0</v>
      </c>
      <c r="N3517" s="93" t="s">
        <v>161</v>
      </c>
      <c r="O3517" s="65" t="str">
        <f t="shared" si="1"/>
        <v>202907510001</v>
      </c>
      <c r="P3517" s="65">
        <f t="shared" si="2"/>
        <v>0</v>
      </c>
      <c r="Q3517" s="65">
        <f t="shared" si="3"/>
        <v>5</v>
      </c>
      <c r="R3517" s="65" t="str">
        <f t="shared" si="12"/>
        <v>20.290.751/0001-05</v>
      </c>
      <c r="S3517" s="84"/>
      <c r="T3517" s="84" t="str">
        <f t="shared" si="10"/>
        <v/>
      </c>
      <c r="U3517" s="84" t="str">
        <f t="shared" si="11"/>
        <v/>
      </c>
      <c r="V3517" s="65" t="str">
        <f t="shared" si="5"/>
        <v/>
      </c>
      <c r="W3517" s="84"/>
      <c r="X3517" s="84"/>
      <c r="Y3517" s="85"/>
      <c r="Z3517" s="85"/>
      <c r="AA3517" s="65" t="str">
        <f t="shared" si="6"/>
        <v/>
      </c>
      <c r="AB3517" s="65" t="str">
        <f t="shared" si="7"/>
        <v/>
      </c>
      <c r="AC3517" s="86"/>
      <c r="AD3517" s="87" t="str">
        <f t="shared" si="8"/>
        <v/>
      </c>
      <c r="AE3517" s="84"/>
      <c r="AF3517" s="86">
        <f>IF(AC3517&gt;0,AC3517,'⚙️ Config'!$B$10)</f>
        <v>0.0075</v>
      </c>
      <c r="AG3517" s="88">
        <f t="shared" si="9"/>
        <v>9691.6197</v>
      </c>
      <c r="AH3517" s="88">
        <f>AG3517*'⚙️ Config'!$B$11</f>
        <v>48458.0985</v>
      </c>
      <c r="AI3517" s="88">
        <f>AH3517*'⚙️ Config'!$B$12</f>
        <v>14537.42955</v>
      </c>
      <c r="AJ3517" s="64"/>
      <c r="AK3517" s="84"/>
      <c r="AL3517" s="84"/>
      <c r="AM3517" s="84"/>
      <c r="AN3517" s="84"/>
      <c r="AO3517" s="84"/>
      <c r="AP3517" s="84"/>
      <c r="AQ3517" s="84"/>
    </row>
    <row r="3518" ht="15.0" customHeight="1">
      <c r="A3518" s="93">
        <v>3515.0</v>
      </c>
      <c r="B3518" s="94" t="s">
        <v>7468</v>
      </c>
      <c r="C3518" s="93" t="s">
        <v>141</v>
      </c>
      <c r="D3518" s="93" t="s">
        <v>7469</v>
      </c>
      <c r="E3518" s="95">
        <v>42.62</v>
      </c>
      <c r="F3518" s="93" t="s">
        <v>85</v>
      </c>
      <c r="G3518" s="93" t="s">
        <v>606</v>
      </c>
      <c r="H3518" s="96">
        <v>1291154.12</v>
      </c>
      <c r="I3518" s="93">
        <v>1.0</v>
      </c>
      <c r="J3518" s="97">
        <v>2.6</v>
      </c>
      <c r="K3518" s="94">
        <v>2023.0</v>
      </c>
      <c r="L3518" s="93" t="s">
        <v>630</v>
      </c>
      <c r="M3518" s="93">
        <v>2023.0</v>
      </c>
      <c r="N3518" s="93" t="s">
        <v>161</v>
      </c>
      <c r="O3518" s="65" t="str">
        <f t="shared" si="1"/>
        <v>137706660001</v>
      </c>
      <c r="P3518" s="65">
        <f t="shared" si="2"/>
        <v>7</v>
      </c>
      <c r="Q3518" s="65">
        <f t="shared" si="3"/>
        <v>0</v>
      </c>
      <c r="R3518" s="65" t="str">
        <f t="shared" si="12"/>
        <v>13.770.666/0001-70</v>
      </c>
      <c r="S3518" s="84"/>
      <c r="T3518" s="84" t="str">
        <f t="shared" si="10"/>
        <v/>
      </c>
      <c r="U3518" s="84" t="str">
        <f t="shared" si="11"/>
        <v/>
      </c>
      <c r="V3518" s="65" t="str">
        <f t="shared" si="5"/>
        <v/>
      </c>
      <c r="W3518" s="84"/>
      <c r="X3518" s="84"/>
      <c r="Y3518" s="85"/>
      <c r="Z3518" s="85"/>
      <c r="AA3518" s="65" t="str">
        <f t="shared" si="6"/>
        <v/>
      </c>
      <c r="AB3518" s="65" t="str">
        <f t="shared" si="7"/>
        <v/>
      </c>
      <c r="AC3518" s="86"/>
      <c r="AD3518" s="87" t="str">
        <f t="shared" si="8"/>
        <v/>
      </c>
      <c r="AE3518" s="84"/>
      <c r="AF3518" s="86">
        <f>IF(AC3518&gt;0,AC3518,'⚙️ Config'!$B$10)</f>
        <v>0.0075</v>
      </c>
      <c r="AG3518" s="88">
        <f t="shared" si="9"/>
        <v>9683.6559</v>
      </c>
      <c r="AH3518" s="88">
        <f>AG3518*'⚙️ Config'!$B$11</f>
        <v>48418.2795</v>
      </c>
      <c r="AI3518" s="88">
        <f>AH3518*'⚙️ Config'!$B$12</f>
        <v>14525.48385</v>
      </c>
      <c r="AJ3518" s="64"/>
      <c r="AK3518" s="84"/>
      <c r="AL3518" s="84"/>
      <c r="AM3518" s="84"/>
      <c r="AN3518" s="84"/>
      <c r="AO3518" s="84"/>
      <c r="AP3518" s="84"/>
      <c r="AQ3518" s="84"/>
    </row>
    <row r="3519" ht="15.0" customHeight="1">
      <c r="A3519" s="93">
        <v>3516.0</v>
      </c>
      <c r="B3519" s="94" t="s">
        <v>7470</v>
      </c>
      <c r="C3519" s="93" t="s">
        <v>141</v>
      </c>
      <c r="D3519" s="93" t="s">
        <v>7471</v>
      </c>
      <c r="E3519" s="95">
        <v>44.17</v>
      </c>
      <c r="F3519" s="93" t="s">
        <v>85</v>
      </c>
      <c r="G3519" s="93" t="s">
        <v>606</v>
      </c>
      <c r="H3519" s="96">
        <v>1290769.34</v>
      </c>
      <c r="I3519" s="93">
        <v>1.0</v>
      </c>
      <c r="J3519" s="97">
        <v>2.4</v>
      </c>
      <c r="K3519" s="94">
        <v>2023.0</v>
      </c>
      <c r="L3519" s="93" t="s">
        <v>202</v>
      </c>
      <c r="M3519" s="93">
        <v>2023.0</v>
      </c>
      <c r="N3519" s="93" t="s">
        <v>161</v>
      </c>
      <c r="O3519" s="65" t="str">
        <f t="shared" si="1"/>
        <v>241464500001</v>
      </c>
      <c r="P3519" s="65">
        <f t="shared" si="2"/>
        <v>5</v>
      </c>
      <c r="Q3519" s="65">
        <f t="shared" si="3"/>
        <v>5</v>
      </c>
      <c r="R3519" s="65" t="str">
        <f t="shared" si="12"/>
        <v>24.146.450/0001-55</v>
      </c>
      <c r="S3519" s="84"/>
      <c r="T3519" s="84" t="str">
        <f t="shared" si="10"/>
        <v/>
      </c>
      <c r="U3519" s="84" t="str">
        <f t="shared" si="11"/>
        <v/>
      </c>
      <c r="V3519" s="65" t="str">
        <f t="shared" si="5"/>
        <v/>
      </c>
      <c r="W3519" s="84"/>
      <c r="X3519" s="84"/>
      <c r="Y3519" s="85"/>
      <c r="Z3519" s="85"/>
      <c r="AA3519" s="65" t="str">
        <f t="shared" si="6"/>
        <v/>
      </c>
      <c r="AB3519" s="65" t="str">
        <f t="shared" si="7"/>
        <v/>
      </c>
      <c r="AC3519" s="86"/>
      <c r="AD3519" s="87" t="str">
        <f t="shared" si="8"/>
        <v/>
      </c>
      <c r="AE3519" s="84"/>
      <c r="AF3519" s="86">
        <f>IF(AC3519&gt;0,AC3519,'⚙️ Config'!$B$10)</f>
        <v>0.0075</v>
      </c>
      <c r="AG3519" s="88">
        <f t="shared" si="9"/>
        <v>9680.77005</v>
      </c>
      <c r="AH3519" s="88">
        <f>AG3519*'⚙️ Config'!$B$11</f>
        <v>48403.85025</v>
      </c>
      <c r="AI3519" s="88">
        <f>AH3519*'⚙️ Config'!$B$12</f>
        <v>14521.15508</v>
      </c>
      <c r="AJ3519" s="64"/>
      <c r="AK3519" s="84"/>
      <c r="AL3519" s="84"/>
      <c r="AM3519" s="84"/>
      <c r="AN3519" s="84"/>
      <c r="AO3519" s="84"/>
      <c r="AP3519" s="84"/>
      <c r="AQ3519" s="84"/>
    </row>
    <row r="3520" ht="15.0" customHeight="1">
      <c r="A3520" s="93">
        <v>3517.0</v>
      </c>
      <c r="B3520" s="94" t="s">
        <v>7472</v>
      </c>
      <c r="C3520" s="93" t="s">
        <v>141</v>
      </c>
      <c r="D3520" s="93" t="s">
        <v>7473</v>
      </c>
      <c r="E3520" s="95">
        <v>36.7</v>
      </c>
      <c r="F3520" s="93" t="s">
        <v>85</v>
      </c>
      <c r="G3520" s="93" t="s">
        <v>606</v>
      </c>
      <c r="H3520" s="96">
        <v>1290151.26</v>
      </c>
      <c r="I3520" s="93">
        <v>1.0</v>
      </c>
      <c r="J3520" s="97">
        <v>3.7</v>
      </c>
      <c r="K3520" s="94">
        <v>2022.0</v>
      </c>
      <c r="L3520" s="93" t="s">
        <v>630</v>
      </c>
      <c r="M3520" s="93">
        <v>2022.0</v>
      </c>
      <c r="N3520" s="93" t="s">
        <v>161</v>
      </c>
      <c r="O3520" s="65" t="str">
        <f t="shared" si="1"/>
        <v>044017240001</v>
      </c>
      <c r="P3520" s="65">
        <f t="shared" si="2"/>
        <v>0</v>
      </c>
      <c r="Q3520" s="65">
        <f t="shared" si="3"/>
        <v>6</v>
      </c>
      <c r="R3520" s="65" t="str">
        <f t="shared" si="12"/>
        <v>04.401.724/0001-06</v>
      </c>
      <c r="S3520" s="84"/>
      <c r="T3520" s="84" t="str">
        <f t="shared" si="10"/>
        <v/>
      </c>
      <c r="U3520" s="84" t="str">
        <f t="shared" si="11"/>
        <v/>
      </c>
      <c r="V3520" s="65" t="str">
        <f t="shared" si="5"/>
        <v/>
      </c>
      <c r="W3520" s="84"/>
      <c r="X3520" s="84"/>
      <c r="Y3520" s="85"/>
      <c r="Z3520" s="85"/>
      <c r="AA3520" s="65" t="str">
        <f t="shared" si="6"/>
        <v/>
      </c>
      <c r="AB3520" s="65" t="str">
        <f t="shared" si="7"/>
        <v/>
      </c>
      <c r="AC3520" s="86"/>
      <c r="AD3520" s="87" t="str">
        <f t="shared" si="8"/>
        <v/>
      </c>
      <c r="AE3520" s="84"/>
      <c r="AF3520" s="86">
        <f>IF(AC3520&gt;0,AC3520,'⚙️ Config'!$B$10)</f>
        <v>0.0075</v>
      </c>
      <c r="AG3520" s="88">
        <f t="shared" si="9"/>
        <v>9676.13445</v>
      </c>
      <c r="AH3520" s="88">
        <f>AG3520*'⚙️ Config'!$B$11</f>
        <v>48380.67225</v>
      </c>
      <c r="AI3520" s="88">
        <f>AH3520*'⚙️ Config'!$B$12</f>
        <v>14514.20168</v>
      </c>
      <c r="AJ3520" s="64"/>
      <c r="AK3520" s="84"/>
      <c r="AL3520" s="84"/>
      <c r="AM3520" s="84"/>
      <c r="AN3520" s="84"/>
      <c r="AO3520" s="84"/>
      <c r="AP3520" s="84"/>
      <c r="AQ3520" s="84"/>
    </row>
    <row r="3521" ht="15.0" customHeight="1">
      <c r="A3521" s="93">
        <v>3518.0</v>
      </c>
      <c r="B3521" s="94" t="s">
        <v>7474</v>
      </c>
      <c r="C3521" s="93" t="s">
        <v>141</v>
      </c>
      <c r="D3521" s="93" t="s">
        <v>7475</v>
      </c>
      <c r="E3521" s="95">
        <v>44.17</v>
      </c>
      <c r="F3521" s="93" t="s">
        <v>85</v>
      </c>
      <c r="G3521" s="93" t="s">
        <v>606</v>
      </c>
      <c r="H3521" s="96">
        <v>1288512.63</v>
      </c>
      <c r="I3521" s="93">
        <v>1.0</v>
      </c>
      <c r="J3521" s="97">
        <v>2.4</v>
      </c>
      <c r="K3521" s="94">
        <v>2023.0</v>
      </c>
      <c r="L3521" s="93" t="s">
        <v>202</v>
      </c>
      <c r="M3521" s="93">
        <v>2023.0</v>
      </c>
      <c r="N3521" s="93" t="s">
        <v>145</v>
      </c>
      <c r="O3521" s="65" t="str">
        <f t="shared" si="1"/>
        <v>424230790001</v>
      </c>
      <c r="P3521" s="65">
        <f t="shared" si="2"/>
        <v>0</v>
      </c>
      <c r="Q3521" s="65">
        <f t="shared" si="3"/>
        <v>3</v>
      </c>
      <c r="R3521" s="65" t="str">
        <f t="shared" si="12"/>
        <v>42.423.079/0001-03</v>
      </c>
      <c r="S3521" s="84"/>
      <c r="T3521" s="84" t="str">
        <f t="shared" si="10"/>
        <v/>
      </c>
      <c r="U3521" s="84" t="str">
        <f t="shared" si="11"/>
        <v/>
      </c>
      <c r="V3521" s="65" t="str">
        <f t="shared" si="5"/>
        <v/>
      </c>
      <c r="W3521" s="84"/>
      <c r="X3521" s="84"/>
      <c r="Y3521" s="85"/>
      <c r="Z3521" s="85"/>
      <c r="AA3521" s="65" t="str">
        <f t="shared" si="6"/>
        <v/>
      </c>
      <c r="AB3521" s="65" t="str">
        <f t="shared" si="7"/>
        <v/>
      </c>
      <c r="AC3521" s="86"/>
      <c r="AD3521" s="87" t="str">
        <f t="shared" si="8"/>
        <v/>
      </c>
      <c r="AE3521" s="84"/>
      <c r="AF3521" s="86">
        <f>IF(AC3521&gt;0,AC3521,'⚙️ Config'!$B$10)</f>
        <v>0.0075</v>
      </c>
      <c r="AG3521" s="88">
        <f t="shared" si="9"/>
        <v>9663.844725</v>
      </c>
      <c r="AH3521" s="88">
        <f>AG3521*'⚙️ Config'!$B$11</f>
        <v>48319.22363</v>
      </c>
      <c r="AI3521" s="88">
        <f>AH3521*'⚙️ Config'!$B$12</f>
        <v>14495.76709</v>
      </c>
      <c r="AJ3521" s="64"/>
      <c r="AK3521" s="84"/>
      <c r="AL3521" s="84"/>
      <c r="AM3521" s="84"/>
      <c r="AN3521" s="84"/>
      <c r="AO3521" s="84"/>
      <c r="AP3521" s="84"/>
      <c r="AQ3521" s="84"/>
    </row>
    <row r="3522" ht="15.0" customHeight="1">
      <c r="A3522" s="93">
        <v>3519.0</v>
      </c>
      <c r="B3522" s="94" t="s">
        <v>7476</v>
      </c>
      <c r="C3522" s="93" t="s">
        <v>141</v>
      </c>
      <c r="D3522" s="93" t="s">
        <v>7477</v>
      </c>
      <c r="E3522" s="95">
        <v>40.62</v>
      </c>
      <c r="F3522" s="93" t="s">
        <v>85</v>
      </c>
      <c r="G3522" s="93" t="s">
        <v>606</v>
      </c>
      <c r="H3522" s="96">
        <v>1287774.37</v>
      </c>
      <c r="I3522" s="93">
        <v>1.0</v>
      </c>
      <c r="J3522" s="97">
        <v>2.9</v>
      </c>
      <c r="K3522" s="94">
        <v>2023.0</v>
      </c>
      <c r="L3522" s="93" t="s">
        <v>448</v>
      </c>
      <c r="M3522" s="93">
        <v>2023.0</v>
      </c>
      <c r="N3522" s="93" t="s">
        <v>161</v>
      </c>
      <c r="O3522" s="65" t="str">
        <f t="shared" si="1"/>
        <v>356522730001</v>
      </c>
      <c r="P3522" s="65">
        <f t="shared" si="2"/>
        <v>0</v>
      </c>
      <c r="Q3522" s="65">
        <f t="shared" si="3"/>
        <v>3</v>
      </c>
      <c r="R3522" s="65" t="str">
        <f t="shared" si="12"/>
        <v>35.652.273/0001-03</v>
      </c>
      <c r="S3522" s="84"/>
      <c r="T3522" s="84" t="str">
        <f t="shared" si="10"/>
        <v/>
      </c>
      <c r="U3522" s="84" t="str">
        <f t="shared" si="11"/>
        <v/>
      </c>
      <c r="V3522" s="65" t="str">
        <f t="shared" si="5"/>
        <v/>
      </c>
      <c r="W3522" s="84"/>
      <c r="X3522" s="84"/>
      <c r="Y3522" s="85"/>
      <c r="Z3522" s="85"/>
      <c r="AA3522" s="65" t="str">
        <f t="shared" si="6"/>
        <v/>
      </c>
      <c r="AB3522" s="65" t="str">
        <f t="shared" si="7"/>
        <v/>
      </c>
      <c r="AC3522" s="86"/>
      <c r="AD3522" s="87" t="str">
        <f t="shared" si="8"/>
        <v/>
      </c>
      <c r="AE3522" s="84"/>
      <c r="AF3522" s="86">
        <f>IF(AC3522&gt;0,AC3522,'⚙️ Config'!$B$10)</f>
        <v>0.0075</v>
      </c>
      <c r="AG3522" s="88">
        <f t="shared" si="9"/>
        <v>9658.307775</v>
      </c>
      <c r="AH3522" s="88">
        <f>AG3522*'⚙️ Config'!$B$11</f>
        <v>48291.53888</v>
      </c>
      <c r="AI3522" s="88">
        <f>AH3522*'⚙️ Config'!$B$12</f>
        <v>14487.46166</v>
      </c>
      <c r="AJ3522" s="64"/>
      <c r="AK3522" s="84"/>
      <c r="AL3522" s="84"/>
      <c r="AM3522" s="84"/>
      <c r="AN3522" s="84"/>
      <c r="AO3522" s="84"/>
      <c r="AP3522" s="84"/>
      <c r="AQ3522" s="84"/>
    </row>
    <row r="3523" ht="15.0" customHeight="1">
      <c r="A3523" s="93">
        <v>3520.0</v>
      </c>
      <c r="B3523" s="94" t="s">
        <v>7478</v>
      </c>
      <c r="C3523" s="93" t="s">
        <v>141</v>
      </c>
      <c r="D3523" s="93" t="s">
        <v>7479</v>
      </c>
      <c r="E3523" s="95">
        <v>38.95</v>
      </c>
      <c r="F3523" s="93" t="s">
        <v>85</v>
      </c>
      <c r="G3523" s="93" t="s">
        <v>606</v>
      </c>
      <c r="H3523" s="96">
        <v>1287768.29</v>
      </c>
      <c r="I3523" s="93">
        <v>1.0</v>
      </c>
      <c r="J3523" s="97">
        <v>3.2</v>
      </c>
      <c r="K3523" s="94">
        <v>2023.0</v>
      </c>
      <c r="L3523" s="93" t="s">
        <v>202</v>
      </c>
      <c r="M3523" s="93">
        <v>2023.0</v>
      </c>
      <c r="N3523" s="93" t="s">
        <v>145</v>
      </c>
      <c r="O3523" s="65" t="str">
        <f t="shared" si="1"/>
        <v>254499780001</v>
      </c>
      <c r="P3523" s="65">
        <f t="shared" si="2"/>
        <v>6</v>
      </c>
      <c r="Q3523" s="65">
        <f t="shared" si="3"/>
        <v>6</v>
      </c>
      <c r="R3523" s="65" t="str">
        <f t="shared" si="12"/>
        <v>25.449.978/0001-66</v>
      </c>
      <c r="S3523" s="84"/>
      <c r="T3523" s="84" t="str">
        <f t="shared" si="10"/>
        <v/>
      </c>
      <c r="U3523" s="84" t="str">
        <f t="shared" si="11"/>
        <v/>
      </c>
      <c r="V3523" s="65" t="str">
        <f t="shared" si="5"/>
        <v/>
      </c>
      <c r="W3523" s="84"/>
      <c r="X3523" s="84"/>
      <c r="Y3523" s="85"/>
      <c r="Z3523" s="85"/>
      <c r="AA3523" s="65" t="str">
        <f t="shared" si="6"/>
        <v/>
      </c>
      <c r="AB3523" s="65" t="str">
        <f t="shared" si="7"/>
        <v/>
      </c>
      <c r="AC3523" s="86"/>
      <c r="AD3523" s="87" t="str">
        <f t="shared" si="8"/>
        <v/>
      </c>
      <c r="AE3523" s="84"/>
      <c r="AF3523" s="86">
        <f>IF(AC3523&gt;0,AC3523,'⚙️ Config'!$B$10)</f>
        <v>0.0075</v>
      </c>
      <c r="AG3523" s="88">
        <f t="shared" si="9"/>
        <v>9658.262175</v>
      </c>
      <c r="AH3523" s="88">
        <f>AG3523*'⚙️ Config'!$B$11</f>
        <v>48291.31088</v>
      </c>
      <c r="AI3523" s="88">
        <f>AH3523*'⚙️ Config'!$B$12</f>
        <v>14487.39326</v>
      </c>
      <c r="AJ3523" s="64"/>
      <c r="AK3523" s="84"/>
      <c r="AL3523" s="84"/>
      <c r="AM3523" s="84"/>
      <c r="AN3523" s="84"/>
      <c r="AO3523" s="84"/>
      <c r="AP3523" s="84"/>
      <c r="AQ3523" s="84"/>
    </row>
    <row r="3524" ht="15.0" customHeight="1">
      <c r="A3524" s="93">
        <v>3521.0</v>
      </c>
      <c r="B3524" s="94" t="s">
        <v>7480</v>
      </c>
      <c r="C3524" s="93" t="s">
        <v>141</v>
      </c>
      <c r="D3524" s="93" t="s">
        <v>7481</v>
      </c>
      <c r="E3524" s="95">
        <v>62.16</v>
      </c>
      <c r="F3524" s="93" t="s">
        <v>85</v>
      </c>
      <c r="G3524" s="93" t="s">
        <v>606</v>
      </c>
      <c r="H3524" s="96">
        <v>1287628.3</v>
      </c>
      <c r="I3524" s="93">
        <v>1.0</v>
      </c>
      <c r="J3524" s="97">
        <v>2.8</v>
      </c>
      <c r="K3524" s="94">
        <v>2025.0</v>
      </c>
      <c r="L3524" s="93" t="s">
        <v>1160</v>
      </c>
      <c r="M3524" s="93">
        <v>2023.0</v>
      </c>
      <c r="N3524" s="93" t="s">
        <v>208</v>
      </c>
      <c r="O3524" s="65" t="str">
        <f t="shared" si="1"/>
        <v>206188210001</v>
      </c>
      <c r="P3524" s="65">
        <f t="shared" si="2"/>
        <v>0</v>
      </c>
      <c r="Q3524" s="65">
        <f t="shared" si="3"/>
        <v>1</v>
      </c>
      <c r="R3524" s="65" t="str">
        <f t="shared" si="12"/>
        <v>20.618.821/0001-01</v>
      </c>
      <c r="S3524" s="84"/>
      <c r="T3524" s="84" t="str">
        <f t="shared" si="10"/>
        <v/>
      </c>
      <c r="U3524" s="84" t="str">
        <f t="shared" si="11"/>
        <v/>
      </c>
      <c r="V3524" s="65" t="str">
        <f t="shared" si="5"/>
        <v/>
      </c>
      <c r="W3524" s="84"/>
      <c r="X3524" s="84"/>
      <c r="Y3524" s="85"/>
      <c r="Z3524" s="85"/>
      <c r="AA3524" s="65" t="str">
        <f t="shared" si="6"/>
        <v/>
      </c>
      <c r="AB3524" s="65" t="str">
        <f t="shared" si="7"/>
        <v/>
      </c>
      <c r="AC3524" s="86"/>
      <c r="AD3524" s="87" t="str">
        <f t="shared" si="8"/>
        <v/>
      </c>
      <c r="AE3524" s="84"/>
      <c r="AF3524" s="86">
        <f>IF(AC3524&gt;0,AC3524,'⚙️ Config'!$B$10)</f>
        <v>0.0075</v>
      </c>
      <c r="AG3524" s="88">
        <f t="shared" si="9"/>
        <v>9657.21225</v>
      </c>
      <c r="AH3524" s="88">
        <f>AG3524*'⚙️ Config'!$B$11</f>
        <v>48286.06125</v>
      </c>
      <c r="AI3524" s="88">
        <f>AH3524*'⚙️ Config'!$B$12</f>
        <v>14485.81838</v>
      </c>
      <c r="AJ3524" s="64"/>
      <c r="AK3524" s="84"/>
      <c r="AL3524" s="84"/>
      <c r="AM3524" s="84"/>
      <c r="AN3524" s="84"/>
      <c r="AO3524" s="84"/>
      <c r="AP3524" s="84"/>
      <c r="AQ3524" s="84"/>
    </row>
    <row r="3525" ht="15.0" customHeight="1">
      <c r="A3525" s="93">
        <v>3522.0</v>
      </c>
      <c r="B3525" s="94" t="s">
        <v>7482</v>
      </c>
      <c r="C3525" s="93" t="s">
        <v>141</v>
      </c>
      <c r="D3525" s="93" t="s">
        <v>7483</v>
      </c>
      <c r="E3525" s="95">
        <v>39.48</v>
      </c>
      <c r="F3525" s="93" t="s">
        <v>85</v>
      </c>
      <c r="G3525" s="93" t="s">
        <v>606</v>
      </c>
      <c r="H3525" s="96">
        <v>1287582.84</v>
      </c>
      <c r="I3525" s="93">
        <v>1.0</v>
      </c>
      <c r="J3525" s="97">
        <v>3.1</v>
      </c>
      <c r="K3525" s="94">
        <v>2023.0</v>
      </c>
      <c r="L3525" s="93" t="s">
        <v>315</v>
      </c>
      <c r="M3525" s="93">
        <v>2023.0</v>
      </c>
      <c r="N3525" s="93" t="s">
        <v>161</v>
      </c>
      <c r="O3525" s="65" t="str">
        <f t="shared" si="1"/>
        <v>613563820001</v>
      </c>
      <c r="P3525" s="65">
        <f t="shared" si="2"/>
        <v>8</v>
      </c>
      <c r="Q3525" s="65">
        <f t="shared" si="3"/>
        <v>5</v>
      </c>
      <c r="R3525" s="65" t="str">
        <f t="shared" si="12"/>
        <v>61.356.382/0001-85</v>
      </c>
      <c r="S3525" s="84"/>
      <c r="T3525" s="84" t="str">
        <f t="shared" si="10"/>
        <v/>
      </c>
      <c r="U3525" s="84" t="str">
        <f t="shared" si="11"/>
        <v/>
      </c>
      <c r="V3525" s="65" t="str">
        <f t="shared" si="5"/>
        <v/>
      </c>
      <c r="W3525" s="84"/>
      <c r="X3525" s="84"/>
      <c r="Y3525" s="85"/>
      <c r="Z3525" s="85"/>
      <c r="AA3525" s="65" t="str">
        <f t="shared" si="6"/>
        <v/>
      </c>
      <c r="AB3525" s="65" t="str">
        <f t="shared" si="7"/>
        <v/>
      </c>
      <c r="AC3525" s="86"/>
      <c r="AD3525" s="87" t="str">
        <f t="shared" si="8"/>
        <v/>
      </c>
      <c r="AE3525" s="84"/>
      <c r="AF3525" s="86">
        <f>IF(AC3525&gt;0,AC3525,'⚙️ Config'!$B$10)</f>
        <v>0.0075</v>
      </c>
      <c r="AG3525" s="88">
        <f t="shared" si="9"/>
        <v>9656.8713</v>
      </c>
      <c r="AH3525" s="88">
        <f>AG3525*'⚙️ Config'!$B$11</f>
        <v>48284.3565</v>
      </c>
      <c r="AI3525" s="88">
        <f>AH3525*'⚙️ Config'!$B$12</f>
        <v>14485.30695</v>
      </c>
      <c r="AJ3525" s="64"/>
      <c r="AK3525" s="84"/>
      <c r="AL3525" s="84"/>
      <c r="AM3525" s="84"/>
      <c r="AN3525" s="84"/>
      <c r="AO3525" s="84"/>
      <c r="AP3525" s="84"/>
      <c r="AQ3525" s="84"/>
    </row>
    <row r="3526" ht="15.0" customHeight="1">
      <c r="A3526" s="93">
        <v>3523.0</v>
      </c>
      <c r="B3526" s="94" t="s">
        <v>7484</v>
      </c>
      <c r="C3526" s="93" t="s">
        <v>141</v>
      </c>
      <c r="D3526" s="93" t="s">
        <v>7485</v>
      </c>
      <c r="E3526" s="95">
        <v>44.17</v>
      </c>
      <c r="F3526" s="93" t="s">
        <v>85</v>
      </c>
      <c r="G3526" s="93" t="s">
        <v>606</v>
      </c>
      <c r="H3526" s="96">
        <v>1286985.51</v>
      </c>
      <c r="I3526" s="93">
        <v>1.0</v>
      </c>
      <c r="J3526" s="97">
        <v>2.4</v>
      </c>
      <c r="K3526" s="94">
        <v>2023.0</v>
      </c>
      <c r="L3526" s="93" t="s">
        <v>448</v>
      </c>
      <c r="M3526" s="93">
        <v>2023.0</v>
      </c>
      <c r="N3526" s="93" t="s">
        <v>161</v>
      </c>
      <c r="O3526" s="65" t="str">
        <f t="shared" si="1"/>
        <v>071144270001</v>
      </c>
      <c r="P3526" s="65">
        <f t="shared" si="2"/>
        <v>6</v>
      </c>
      <c r="Q3526" s="65">
        <f t="shared" si="3"/>
        <v>0</v>
      </c>
      <c r="R3526" s="65" t="str">
        <f t="shared" si="12"/>
        <v>07.114.427/0001-60</v>
      </c>
      <c r="S3526" s="84"/>
      <c r="T3526" s="84" t="str">
        <f t="shared" si="10"/>
        <v/>
      </c>
      <c r="U3526" s="84" t="str">
        <f t="shared" si="11"/>
        <v/>
      </c>
      <c r="V3526" s="65" t="str">
        <f t="shared" si="5"/>
        <v/>
      </c>
      <c r="W3526" s="84"/>
      <c r="X3526" s="84"/>
      <c r="Y3526" s="85"/>
      <c r="Z3526" s="85"/>
      <c r="AA3526" s="65" t="str">
        <f t="shared" si="6"/>
        <v/>
      </c>
      <c r="AB3526" s="65" t="str">
        <f t="shared" si="7"/>
        <v/>
      </c>
      <c r="AC3526" s="86"/>
      <c r="AD3526" s="87" t="str">
        <f t="shared" si="8"/>
        <v/>
      </c>
      <c r="AE3526" s="84"/>
      <c r="AF3526" s="86">
        <f>IF(AC3526&gt;0,AC3526,'⚙️ Config'!$B$10)</f>
        <v>0.0075</v>
      </c>
      <c r="AG3526" s="88">
        <f t="shared" si="9"/>
        <v>9652.391325</v>
      </c>
      <c r="AH3526" s="88">
        <f>AG3526*'⚙️ Config'!$B$11</f>
        <v>48261.95663</v>
      </c>
      <c r="AI3526" s="88">
        <f>AH3526*'⚙️ Config'!$B$12</f>
        <v>14478.58699</v>
      </c>
      <c r="AJ3526" s="64"/>
      <c r="AK3526" s="84"/>
      <c r="AL3526" s="84"/>
      <c r="AM3526" s="84"/>
      <c r="AN3526" s="84"/>
      <c r="AO3526" s="84"/>
      <c r="AP3526" s="84"/>
      <c r="AQ3526" s="84"/>
    </row>
    <row r="3527" ht="15.0" customHeight="1">
      <c r="A3527" s="93">
        <v>3524.0</v>
      </c>
      <c r="B3527" s="94" t="s">
        <v>7486</v>
      </c>
      <c r="C3527" s="93" t="s">
        <v>141</v>
      </c>
      <c r="D3527" s="93" t="s">
        <v>7487</v>
      </c>
      <c r="E3527" s="95">
        <v>41.91</v>
      </c>
      <c r="F3527" s="93" t="s">
        <v>85</v>
      </c>
      <c r="G3527" s="93" t="s">
        <v>606</v>
      </c>
      <c r="H3527" s="96">
        <v>1286623.1</v>
      </c>
      <c r="I3527" s="93">
        <v>1.0</v>
      </c>
      <c r="J3527" s="97">
        <v>2.7</v>
      </c>
      <c r="K3527" s="94">
        <v>2023.0</v>
      </c>
      <c r="L3527" s="93" t="s">
        <v>630</v>
      </c>
      <c r="M3527" s="93">
        <v>2023.0</v>
      </c>
      <c r="N3527" s="93" t="s">
        <v>161</v>
      </c>
      <c r="O3527" s="65" t="str">
        <f t="shared" si="1"/>
        <v>543383630001</v>
      </c>
      <c r="P3527" s="65">
        <f t="shared" si="2"/>
        <v>6</v>
      </c>
      <c r="Q3527" s="65">
        <f t="shared" si="3"/>
        <v>0</v>
      </c>
      <c r="R3527" s="65" t="str">
        <f t="shared" si="12"/>
        <v>54.338.363/0001-60</v>
      </c>
      <c r="S3527" s="84"/>
      <c r="T3527" s="84" t="str">
        <f t="shared" si="10"/>
        <v/>
      </c>
      <c r="U3527" s="84" t="str">
        <f t="shared" si="11"/>
        <v/>
      </c>
      <c r="V3527" s="65" t="str">
        <f t="shared" si="5"/>
        <v/>
      </c>
      <c r="W3527" s="84"/>
      <c r="X3527" s="84"/>
      <c r="Y3527" s="85"/>
      <c r="Z3527" s="85"/>
      <c r="AA3527" s="65" t="str">
        <f t="shared" si="6"/>
        <v/>
      </c>
      <c r="AB3527" s="65" t="str">
        <f t="shared" si="7"/>
        <v/>
      </c>
      <c r="AC3527" s="86"/>
      <c r="AD3527" s="87" t="str">
        <f t="shared" si="8"/>
        <v/>
      </c>
      <c r="AE3527" s="84"/>
      <c r="AF3527" s="86">
        <f>IF(AC3527&gt;0,AC3527,'⚙️ Config'!$B$10)</f>
        <v>0.0075</v>
      </c>
      <c r="AG3527" s="88">
        <f t="shared" si="9"/>
        <v>9649.67325</v>
      </c>
      <c r="AH3527" s="88">
        <f>AG3527*'⚙️ Config'!$B$11</f>
        <v>48248.36625</v>
      </c>
      <c r="AI3527" s="88">
        <f>AH3527*'⚙️ Config'!$B$12</f>
        <v>14474.50988</v>
      </c>
      <c r="AJ3527" s="64"/>
      <c r="AK3527" s="84"/>
      <c r="AL3527" s="84"/>
      <c r="AM3527" s="84"/>
      <c r="AN3527" s="84"/>
      <c r="AO3527" s="84"/>
      <c r="AP3527" s="84"/>
      <c r="AQ3527" s="84"/>
    </row>
    <row r="3528" ht="15.0" customHeight="1">
      <c r="A3528" s="93">
        <v>3525.0</v>
      </c>
      <c r="B3528" s="94" t="s">
        <v>7488</v>
      </c>
      <c r="C3528" s="93" t="s">
        <v>141</v>
      </c>
      <c r="D3528" s="93" t="s">
        <v>7489</v>
      </c>
      <c r="E3528" s="95">
        <v>41.91</v>
      </c>
      <c r="F3528" s="93" t="s">
        <v>85</v>
      </c>
      <c r="G3528" s="93" t="s">
        <v>606</v>
      </c>
      <c r="H3528" s="96">
        <v>1284874.75</v>
      </c>
      <c r="I3528" s="93">
        <v>1.0</v>
      </c>
      <c r="J3528" s="97">
        <v>2.7</v>
      </c>
      <c r="K3528" s="94">
        <v>2023.0</v>
      </c>
      <c r="L3528" s="93" t="s">
        <v>630</v>
      </c>
      <c r="M3528" s="93">
        <v>2023.0</v>
      </c>
      <c r="N3528" s="93" t="s">
        <v>161</v>
      </c>
      <c r="O3528" s="65" t="str">
        <f t="shared" si="1"/>
        <v>023836410001</v>
      </c>
      <c r="P3528" s="65">
        <f t="shared" si="2"/>
        <v>0</v>
      </c>
      <c r="Q3528" s="65">
        <f t="shared" si="3"/>
        <v>6</v>
      </c>
      <c r="R3528" s="65" t="str">
        <f t="shared" si="12"/>
        <v>02.383.641/0001-06</v>
      </c>
      <c r="S3528" s="84"/>
      <c r="T3528" s="84" t="str">
        <f t="shared" si="10"/>
        <v/>
      </c>
      <c r="U3528" s="84" t="str">
        <f t="shared" si="11"/>
        <v/>
      </c>
      <c r="V3528" s="65" t="str">
        <f t="shared" si="5"/>
        <v/>
      </c>
      <c r="W3528" s="84"/>
      <c r="X3528" s="84"/>
      <c r="Y3528" s="85"/>
      <c r="Z3528" s="85"/>
      <c r="AA3528" s="65" t="str">
        <f t="shared" si="6"/>
        <v/>
      </c>
      <c r="AB3528" s="65" t="str">
        <f t="shared" si="7"/>
        <v/>
      </c>
      <c r="AC3528" s="86"/>
      <c r="AD3528" s="87" t="str">
        <f t="shared" si="8"/>
        <v/>
      </c>
      <c r="AE3528" s="84"/>
      <c r="AF3528" s="86">
        <f>IF(AC3528&gt;0,AC3528,'⚙️ Config'!$B$10)</f>
        <v>0.0075</v>
      </c>
      <c r="AG3528" s="88">
        <f t="shared" si="9"/>
        <v>9636.560625</v>
      </c>
      <c r="AH3528" s="88">
        <f>AG3528*'⚙️ Config'!$B$11</f>
        <v>48182.80313</v>
      </c>
      <c r="AI3528" s="88">
        <f>AH3528*'⚙️ Config'!$B$12</f>
        <v>14454.84094</v>
      </c>
      <c r="AJ3528" s="64"/>
      <c r="AK3528" s="84"/>
      <c r="AL3528" s="84"/>
      <c r="AM3528" s="84"/>
      <c r="AN3528" s="84"/>
      <c r="AO3528" s="84"/>
      <c r="AP3528" s="84"/>
      <c r="AQ3528" s="84"/>
    </row>
    <row r="3529" ht="15.0" customHeight="1">
      <c r="A3529" s="93">
        <v>3526.0</v>
      </c>
      <c r="B3529" s="94" t="s">
        <v>7490</v>
      </c>
      <c r="C3529" s="93" t="s">
        <v>141</v>
      </c>
      <c r="D3529" s="93" t="s">
        <v>7491</v>
      </c>
      <c r="E3529" s="95">
        <v>75.01</v>
      </c>
      <c r="F3529" s="93" t="s">
        <v>85</v>
      </c>
      <c r="G3529" s="93" t="s">
        <v>606</v>
      </c>
      <c r="H3529" s="96">
        <v>1284796.09</v>
      </c>
      <c r="I3529" s="93">
        <v>1.0</v>
      </c>
      <c r="J3529" s="97">
        <v>2.8</v>
      </c>
      <c r="K3529" s="94">
        <v>2025.0</v>
      </c>
      <c r="L3529" s="93" t="s">
        <v>7492</v>
      </c>
      <c r="M3529" s="93">
        <v>2023.0</v>
      </c>
      <c r="N3529" s="93" t="s">
        <v>208</v>
      </c>
      <c r="O3529" s="65" t="str">
        <f t="shared" si="1"/>
        <v>101713850001</v>
      </c>
      <c r="P3529" s="65">
        <f t="shared" si="2"/>
        <v>0</v>
      </c>
      <c r="Q3529" s="65">
        <f t="shared" si="3"/>
        <v>3</v>
      </c>
      <c r="R3529" s="65" t="str">
        <f t="shared" si="12"/>
        <v>10.171.385/0001-03</v>
      </c>
      <c r="S3529" s="84"/>
      <c r="T3529" s="84" t="str">
        <f t="shared" si="10"/>
        <v/>
      </c>
      <c r="U3529" s="84" t="str">
        <f t="shared" si="11"/>
        <v/>
      </c>
      <c r="V3529" s="65" t="str">
        <f t="shared" si="5"/>
        <v/>
      </c>
      <c r="W3529" s="84"/>
      <c r="X3529" s="84"/>
      <c r="Y3529" s="85"/>
      <c r="Z3529" s="85"/>
      <c r="AA3529" s="65" t="str">
        <f t="shared" si="6"/>
        <v/>
      </c>
      <c r="AB3529" s="65" t="str">
        <f t="shared" si="7"/>
        <v/>
      </c>
      <c r="AC3529" s="86"/>
      <c r="AD3529" s="87" t="str">
        <f t="shared" si="8"/>
        <v/>
      </c>
      <c r="AE3529" s="84"/>
      <c r="AF3529" s="86">
        <f>IF(AC3529&gt;0,AC3529,'⚙️ Config'!$B$10)</f>
        <v>0.0075</v>
      </c>
      <c r="AG3529" s="88">
        <f t="shared" si="9"/>
        <v>9635.970675</v>
      </c>
      <c r="AH3529" s="88">
        <f>AG3529*'⚙️ Config'!$B$11</f>
        <v>48179.85338</v>
      </c>
      <c r="AI3529" s="88">
        <f>AH3529*'⚙️ Config'!$B$12</f>
        <v>14453.95601</v>
      </c>
      <c r="AJ3529" s="64"/>
      <c r="AK3529" s="84"/>
      <c r="AL3529" s="84"/>
      <c r="AM3529" s="84"/>
      <c r="AN3529" s="84"/>
      <c r="AO3529" s="84"/>
      <c r="AP3529" s="84"/>
      <c r="AQ3529" s="84"/>
    </row>
    <row r="3530" ht="15.0" customHeight="1">
      <c r="A3530" s="93">
        <v>3527.0</v>
      </c>
      <c r="B3530" s="94" t="s">
        <v>7493</v>
      </c>
      <c r="C3530" s="93" t="s">
        <v>141</v>
      </c>
      <c r="D3530" s="93" t="s">
        <v>7494</v>
      </c>
      <c r="E3530" s="95">
        <v>41.25</v>
      </c>
      <c r="F3530" s="93" t="s">
        <v>85</v>
      </c>
      <c r="G3530" s="93" t="s">
        <v>606</v>
      </c>
      <c r="H3530" s="96">
        <v>1284726.6</v>
      </c>
      <c r="I3530" s="93">
        <v>1.0</v>
      </c>
      <c r="J3530" s="97">
        <v>2.8</v>
      </c>
      <c r="K3530" s="94">
        <v>2023.0</v>
      </c>
      <c r="L3530" s="93" t="s">
        <v>630</v>
      </c>
      <c r="M3530" s="93">
        <v>2023.0</v>
      </c>
      <c r="N3530" s="93" t="s">
        <v>161</v>
      </c>
      <c r="O3530" s="65" t="str">
        <f t="shared" si="1"/>
        <v>197856030001</v>
      </c>
      <c r="P3530" s="65">
        <f t="shared" si="2"/>
        <v>7</v>
      </c>
      <c r="Q3530" s="65">
        <f t="shared" si="3"/>
        <v>4</v>
      </c>
      <c r="R3530" s="65" t="str">
        <f t="shared" si="12"/>
        <v>19.785.603/0001-74</v>
      </c>
      <c r="S3530" s="84"/>
      <c r="T3530" s="84" t="str">
        <f t="shared" si="10"/>
        <v/>
      </c>
      <c r="U3530" s="84" t="str">
        <f t="shared" si="11"/>
        <v/>
      </c>
      <c r="V3530" s="65" t="str">
        <f t="shared" si="5"/>
        <v/>
      </c>
      <c r="W3530" s="84"/>
      <c r="X3530" s="84"/>
      <c r="Y3530" s="85"/>
      <c r="Z3530" s="85"/>
      <c r="AA3530" s="65" t="str">
        <f t="shared" si="6"/>
        <v/>
      </c>
      <c r="AB3530" s="65" t="str">
        <f t="shared" si="7"/>
        <v/>
      </c>
      <c r="AC3530" s="86"/>
      <c r="AD3530" s="87" t="str">
        <f t="shared" si="8"/>
        <v/>
      </c>
      <c r="AE3530" s="84"/>
      <c r="AF3530" s="86">
        <f>IF(AC3530&gt;0,AC3530,'⚙️ Config'!$B$10)</f>
        <v>0.0075</v>
      </c>
      <c r="AG3530" s="88">
        <f t="shared" si="9"/>
        <v>9635.4495</v>
      </c>
      <c r="AH3530" s="88">
        <f>AG3530*'⚙️ Config'!$B$11</f>
        <v>48177.2475</v>
      </c>
      <c r="AI3530" s="88">
        <f>AH3530*'⚙️ Config'!$B$12</f>
        <v>14453.17425</v>
      </c>
      <c r="AJ3530" s="64"/>
      <c r="AK3530" s="84"/>
      <c r="AL3530" s="84"/>
      <c r="AM3530" s="84"/>
      <c r="AN3530" s="84"/>
      <c r="AO3530" s="84"/>
      <c r="AP3530" s="84"/>
      <c r="AQ3530" s="84"/>
    </row>
    <row r="3531" ht="15.0" customHeight="1">
      <c r="A3531" s="93">
        <v>3528.0</v>
      </c>
      <c r="B3531" s="94" t="s">
        <v>7495</v>
      </c>
      <c r="C3531" s="93" t="s">
        <v>141</v>
      </c>
      <c r="D3531" s="93" t="s">
        <v>7496</v>
      </c>
      <c r="E3531" s="95">
        <v>37.53</v>
      </c>
      <c r="F3531" s="93" t="s">
        <v>85</v>
      </c>
      <c r="G3531" s="93" t="s">
        <v>606</v>
      </c>
      <c r="H3531" s="96">
        <v>1282639.68</v>
      </c>
      <c r="I3531" s="93">
        <v>1.0</v>
      </c>
      <c r="J3531" s="97">
        <v>3.5</v>
      </c>
      <c r="K3531" s="94">
        <v>2022.0</v>
      </c>
      <c r="L3531" s="93" t="s">
        <v>630</v>
      </c>
      <c r="M3531" s="93">
        <v>2022.0</v>
      </c>
      <c r="N3531" s="93" t="s">
        <v>145</v>
      </c>
      <c r="O3531" s="65" t="str">
        <f t="shared" si="1"/>
        <v>251746470001</v>
      </c>
      <c r="P3531" s="65">
        <f t="shared" si="2"/>
        <v>6</v>
      </c>
      <c r="Q3531" s="65">
        <f t="shared" si="3"/>
        <v>0</v>
      </c>
      <c r="R3531" s="65" t="str">
        <f t="shared" si="12"/>
        <v>25.174.647/0001-60</v>
      </c>
      <c r="S3531" s="84"/>
      <c r="T3531" s="84" t="str">
        <f t="shared" si="10"/>
        <v/>
      </c>
      <c r="U3531" s="84" t="str">
        <f t="shared" si="11"/>
        <v/>
      </c>
      <c r="V3531" s="65" t="str">
        <f t="shared" si="5"/>
        <v/>
      </c>
      <c r="W3531" s="84"/>
      <c r="X3531" s="84"/>
      <c r="Y3531" s="85"/>
      <c r="Z3531" s="85"/>
      <c r="AA3531" s="65" t="str">
        <f t="shared" si="6"/>
        <v/>
      </c>
      <c r="AB3531" s="65" t="str">
        <f t="shared" si="7"/>
        <v/>
      </c>
      <c r="AC3531" s="86"/>
      <c r="AD3531" s="87" t="str">
        <f t="shared" si="8"/>
        <v/>
      </c>
      <c r="AE3531" s="84"/>
      <c r="AF3531" s="86">
        <f>IF(AC3531&gt;0,AC3531,'⚙️ Config'!$B$10)</f>
        <v>0.0075</v>
      </c>
      <c r="AG3531" s="88">
        <f t="shared" si="9"/>
        <v>9619.7976</v>
      </c>
      <c r="AH3531" s="88">
        <f>AG3531*'⚙️ Config'!$B$11</f>
        <v>48098.988</v>
      </c>
      <c r="AI3531" s="88">
        <f>AH3531*'⚙️ Config'!$B$12</f>
        <v>14429.6964</v>
      </c>
      <c r="AJ3531" s="64"/>
      <c r="AK3531" s="84"/>
      <c r="AL3531" s="84"/>
      <c r="AM3531" s="84"/>
      <c r="AN3531" s="84"/>
      <c r="AO3531" s="84"/>
      <c r="AP3531" s="84"/>
      <c r="AQ3531" s="84"/>
    </row>
    <row r="3532" ht="15.0" customHeight="1">
      <c r="A3532" s="93">
        <v>3529.0</v>
      </c>
      <c r="B3532" s="94" t="s">
        <v>7497</v>
      </c>
      <c r="C3532" s="93" t="s">
        <v>141</v>
      </c>
      <c r="D3532" s="93" t="s">
        <v>7498</v>
      </c>
      <c r="E3532" s="95">
        <v>39.48</v>
      </c>
      <c r="F3532" s="93" t="s">
        <v>85</v>
      </c>
      <c r="G3532" s="93" t="s">
        <v>606</v>
      </c>
      <c r="H3532" s="96">
        <v>1281813.97</v>
      </c>
      <c r="I3532" s="93">
        <v>1.0</v>
      </c>
      <c r="J3532" s="97">
        <v>3.1</v>
      </c>
      <c r="K3532" s="94">
        <v>2023.0</v>
      </c>
      <c r="L3532" s="93" t="s">
        <v>630</v>
      </c>
      <c r="M3532" s="93">
        <v>2023.0</v>
      </c>
      <c r="N3532" s="93" t="s">
        <v>161</v>
      </c>
      <c r="O3532" s="65" t="str">
        <f t="shared" si="1"/>
        <v>397820040001</v>
      </c>
      <c r="P3532" s="65">
        <f t="shared" si="2"/>
        <v>0</v>
      </c>
      <c r="Q3532" s="65">
        <f t="shared" si="3"/>
        <v>4</v>
      </c>
      <c r="R3532" s="65" t="str">
        <f t="shared" si="12"/>
        <v>39.782.004/0001-04</v>
      </c>
      <c r="S3532" s="84"/>
      <c r="T3532" s="84" t="str">
        <f t="shared" si="10"/>
        <v/>
      </c>
      <c r="U3532" s="84" t="str">
        <f t="shared" si="11"/>
        <v/>
      </c>
      <c r="V3532" s="65" t="str">
        <f t="shared" si="5"/>
        <v/>
      </c>
      <c r="W3532" s="84"/>
      <c r="X3532" s="84"/>
      <c r="Y3532" s="85"/>
      <c r="Z3532" s="85"/>
      <c r="AA3532" s="65" t="str">
        <f t="shared" si="6"/>
        <v/>
      </c>
      <c r="AB3532" s="65" t="str">
        <f t="shared" si="7"/>
        <v/>
      </c>
      <c r="AC3532" s="86"/>
      <c r="AD3532" s="87" t="str">
        <f t="shared" si="8"/>
        <v/>
      </c>
      <c r="AE3532" s="84"/>
      <c r="AF3532" s="86">
        <f>IF(AC3532&gt;0,AC3532,'⚙️ Config'!$B$10)</f>
        <v>0.0075</v>
      </c>
      <c r="AG3532" s="88">
        <f t="shared" si="9"/>
        <v>9613.604775</v>
      </c>
      <c r="AH3532" s="88">
        <f>AG3532*'⚙️ Config'!$B$11</f>
        <v>48068.02388</v>
      </c>
      <c r="AI3532" s="88">
        <f>AH3532*'⚙️ Config'!$B$12</f>
        <v>14420.40716</v>
      </c>
      <c r="AJ3532" s="64"/>
      <c r="AK3532" s="84"/>
      <c r="AL3532" s="84"/>
      <c r="AM3532" s="84"/>
      <c r="AN3532" s="84"/>
      <c r="AO3532" s="84"/>
      <c r="AP3532" s="84"/>
      <c r="AQ3532" s="84"/>
    </row>
    <row r="3533" ht="15.0" customHeight="1">
      <c r="A3533" s="93">
        <v>3530.0</v>
      </c>
      <c r="B3533" s="94" t="s">
        <v>7499</v>
      </c>
      <c r="C3533" s="93" t="s">
        <v>141</v>
      </c>
      <c r="D3533" s="93" t="s">
        <v>7500</v>
      </c>
      <c r="E3533" s="95">
        <v>45.03</v>
      </c>
      <c r="F3533" s="93" t="s">
        <v>85</v>
      </c>
      <c r="G3533" s="93" t="s">
        <v>606</v>
      </c>
      <c r="H3533" s="96">
        <v>1281521.64</v>
      </c>
      <c r="I3533" s="93">
        <v>1.0</v>
      </c>
      <c r="J3533" s="97">
        <v>2.3</v>
      </c>
      <c r="K3533" s="94">
        <v>2023.0</v>
      </c>
      <c r="L3533" s="93" t="s">
        <v>630</v>
      </c>
      <c r="M3533" s="93">
        <v>2023.0</v>
      </c>
      <c r="N3533" s="93" t="s">
        <v>161</v>
      </c>
      <c r="O3533" s="65" t="str">
        <f t="shared" si="1"/>
        <v>306703560001</v>
      </c>
      <c r="P3533" s="65">
        <f t="shared" si="2"/>
        <v>0</v>
      </c>
      <c r="Q3533" s="65">
        <f t="shared" si="3"/>
        <v>1</v>
      </c>
      <c r="R3533" s="65" t="str">
        <f t="shared" si="12"/>
        <v>30.670.356/0001-01</v>
      </c>
      <c r="S3533" s="84"/>
      <c r="T3533" s="84" t="str">
        <f t="shared" si="10"/>
        <v/>
      </c>
      <c r="U3533" s="84" t="str">
        <f t="shared" si="11"/>
        <v/>
      </c>
      <c r="V3533" s="65" t="str">
        <f t="shared" si="5"/>
        <v/>
      </c>
      <c r="W3533" s="84"/>
      <c r="X3533" s="84"/>
      <c r="Y3533" s="85"/>
      <c r="Z3533" s="85"/>
      <c r="AA3533" s="65" t="str">
        <f t="shared" si="6"/>
        <v/>
      </c>
      <c r="AB3533" s="65" t="str">
        <f t="shared" si="7"/>
        <v/>
      </c>
      <c r="AC3533" s="86"/>
      <c r="AD3533" s="87" t="str">
        <f t="shared" si="8"/>
        <v/>
      </c>
      <c r="AE3533" s="84"/>
      <c r="AF3533" s="86">
        <f>IF(AC3533&gt;0,AC3533,'⚙️ Config'!$B$10)</f>
        <v>0.0075</v>
      </c>
      <c r="AG3533" s="88">
        <f t="shared" si="9"/>
        <v>9611.4123</v>
      </c>
      <c r="AH3533" s="88">
        <f>AG3533*'⚙️ Config'!$B$11</f>
        <v>48057.0615</v>
      </c>
      <c r="AI3533" s="88">
        <f>AH3533*'⚙️ Config'!$B$12</f>
        <v>14417.11845</v>
      </c>
      <c r="AJ3533" s="64"/>
      <c r="AK3533" s="84"/>
      <c r="AL3533" s="84"/>
      <c r="AM3533" s="84"/>
      <c r="AN3533" s="84"/>
      <c r="AO3533" s="84"/>
      <c r="AP3533" s="84"/>
      <c r="AQ3533" s="84"/>
    </row>
    <row r="3534" ht="15.0" customHeight="1">
      <c r="A3534" s="93">
        <v>3531.0</v>
      </c>
      <c r="B3534" s="94" t="s">
        <v>7501</v>
      </c>
      <c r="C3534" s="93" t="s">
        <v>141</v>
      </c>
      <c r="D3534" s="93" t="s">
        <v>7502</v>
      </c>
      <c r="E3534" s="95">
        <v>38.95</v>
      </c>
      <c r="F3534" s="93" t="s">
        <v>85</v>
      </c>
      <c r="G3534" s="93" t="s">
        <v>606</v>
      </c>
      <c r="H3534" s="96">
        <v>1279922.74</v>
      </c>
      <c r="I3534" s="93">
        <v>1.0</v>
      </c>
      <c r="J3534" s="97">
        <v>3.2</v>
      </c>
      <c r="K3534" s="94">
        <v>2023.0</v>
      </c>
      <c r="L3534" s="93" t="s">
        <v>202</v>
      </c>
      <c r="M3534" s="93">
        <v>2023.0</v>
      </c>
      <c r="N3534" s="93" t="s">
        <v>161</v>
      </c>
      <c r="O3534" s="65" t="str">
        <f t="shared" si="1"/>
        <v>246819690001</v>
      </c>
      <c r="P3534" s="65">
        <f t="shared" si="2"/>
        <v>3</v>
      </c>
      <c r="Q3534" s="65">
        <f t="shared" si="3"/>
        <v>3</v>
      </c>
      <c r="R3534" s="65" t="str">
        <f t="shared" si="12"/>
        <v>24.681.969/0001-33</v>
      </c>
      <c r="S3534" s="84"/>
      <c r="T3534" s="84" t="str">
        <f t="shared" si="10"/>
        <v/>
      </c>
      <c r="U3534" s="84" t="str">
        <f t="shared" si="11"/>
        <v/>
      </c>
      <c r="V3534" s="65" t="str">
        <f t="shared" si="5"/>
        <v/>
      </c>
      <c r="W3534" s="84"/>
      <c r="X3534" s="84"/>
      <c r="Y3534" s="85"/>
      <c r="Z3534" s="85"/>
      <c r="AA3534" s="65" t="str">
        <f t="shared" si="6"/>
        <v/>
      </c>
      <c r="AB3534" s="65" t="str">
        <f t="shared" si="7"/>
        <v/>
      </c>
      <c r="AC3534" s="86"/>
      <c r="AD3534" s="87" t="str">
        <f t="shared" si="8"/>
        <v/>
      </c>
      <c r="AE3534" s="84"/>
      <c r="AF3534" s="86">
        <f>IF(AC3534&gt;0,AC3534,'⚙️ Config'!$B$10)</f>
        <v>0.0075</v>
      </c>
      <c r="AG3534" s="88">
        <f t="shared" si="9"/>
        <v>9599.42055</v>
      </c>
      <c r="AH3534" s="88">
        <f>AG3534*'⚙️ Config'!$B$11</f>
        <v>47997.10275</v>
      </c>
      <c r="AI3534" s="88">
        <f>AH3534*'⚙️ Config'!$B$12</f>
        <v>14399.13083</v>
      </c>
      <c r="AJ3534" s="64"/>
      <c r="AK3534" s="84"/>
      <c r="AL3534" s="84"/>
      <c r="AM3534" s="84"/>
      <c r="AN3534" s="84"/>
      <c r="AO3534" s="84"/>
      <c r="AP3534" s="84"/>
      <c r="AQ3534" s="84"/>
    </row>
    <row r="3535" ht="15.0" customHeight="1">
      <c r="A3535" s="93">
        <v>3532.0</v>
      </c>
      <c r="B3535" s="94" t="s">
        <v>7503</v>
      </c>
      <c r="C3535" s="93" t="s">
        <v>141</v>
      </c>
      <c r="D3535" s="93" t="s">
        <v>7504</v>
      </c>
      <c r="E3535" s="95">
        <v>37.98</v>
      </c>
      <c r="F3535" s="93" t="s">
        <v>85</v>
      </c>
      <c r="G3535" s="93" t="s">
        <v>606</v>
      </c>
      <c r="H3535" s="96">
        <v>1279886.19</v>
      </c>
      <c r="I3535" s="93">
        <v>1.0</v>
      </c>
      <c r="J3535" s="97">
        <v>3.4</v>
      </c>
      <c r="K3535" s="94">
        <v>2022.0</v>
      </c>
      <c r="L3535" s="93" t="s">
        <v>630</v>
      </c>
      <c r="M3535" s="93">
        <v>2022.0</v>
      </c>
      <c r="N3535" s="93" t="s">
        <v>161</v>
      </c>
      <c r="O3535" s="65" t="str">
        <f t="shared" si="1"/>
        <v>175555960001</v>
      </c>
      <c r="P3535" s="65">
        <f t="shared" si="2"/>
        <v>9</v>
      </c>
      <c r="Q3535" s="65">
        <f t="shared" si="3"/>
        <v>9</v>
      </c>
      <c r="R3535" s="65" t="str">
        <f t="shared" si="12"/>
        <v>17.555.596/0001-99</v>
      </c>
      <c r="S3535" s="84"/>
      <c r="T3535" s="84" t="str">
        <f t="shared" si="10"/>
        <v/>
      </c>
      <c r="U3535" s="84" t="str">
        <f t="shared" si="11"/>
        <v/>
      </c>
      <c r="V3535" s="65" t="str">
        <f t="shared" si="5"/>
        <v/>
      </c>
      <c r="W3535" s="84"/>
      <c r="X3535" s="84"/>
      <c r="Y3535" s="85"/>
      <c r="Z3535" s="85"/>
      <c r="AA3535" s="65" t="str">
        <f t="shared" si="6"/>
        <v/>
      </c>
      <c r="AB3535" s="65" t="str">
        <f t="shared" si="7"/>
        <v/>
      </c>
      <c r="AC3535" s="86"/>
      <c r="AD3535" s="87" t="str">
        <f t="shared" si="8"/>
        <v/>
      </c>
      <c r="AE3535" s="84"/>
      <c r="AF3535" s="86">
        <f>IF(AC3535&gt;0,AC3535,'⚙️ Config'!$B$10)</f>
        <v>0.0075</v>
      </c>
      <c r="AG3535" s="88">
        <f t="shared" si="9"/>
        <v>9599.146425</v>
      </c>
      <c r="AH3535" s="88">
        <f>AG3535*'⚙️ Config'!$B$11</f>
        <v>47995.73213</v>
      </c>
      <c r="AI3535" s="88">
        <f>AH3535*'⚙️ Config'!$B$12</f>
        <v>14398.71964</v>
      </c>
      <c r="AJ3535" s="64"/>
      <c r="AK3535" s="84"/>
      <c r="AL3535" s="84"/>
      <c r="AM3535" s="84"/>
      <c r="AN3535" s="84"/>
      <c r="AO3535" s="84"/>
      <c r="AP3535" s="84"/>
      <c r="AQ3535" s="84"/>
    </row>
    <row r="3536" ht="15.0" customHeight="1">
      <c r="A3536" s="93">
        <v>3533.0</v>
      </c>
      <c r="B3536" s="94" t="s">
        <v>7505</v>
      </c>
      <c r="C3536" s="93" t="s">
        <v>141</v>
      </c>
      <c r="D3536" s="93" t="s">
        <v>7506</v>
      </c>
      <c r="E3536" s="95">
        <v>42.61</v>
      </c>
      <c r="F3536" s="93" t="s">
        <v>85</v>
      </c>
      <c r="G3536" s="93" t="s">
        <v>606</v>
      </c>
      <c r="H3536" s="96">
        <v>1279410.7</v>
      </c>
      <c r="I3536" s="93">
        <v>1.0</v>
      </c>
      <c r="J3536" s="97">
        <v>2.6</v>
      </c>
      <c r="K3536" s="94">
        <v>2023.0</v>
      </c>
      <c r="L3536" s="93" t="s">
        <v>630</v>
      </c>
      <c r="M3536" s="93">
        <v>2023.0</v>
      </c>
      <c r="N3536" s="93" t="s">
        <v>161</v>
      </c>
      <c r="O3536" s="65" t="str">
        <f t="shared" si="1"/>
        <v>130241030001</v>
      </c>
      <c r="P3536" s="65">
        <f t="shared" si="2"/>
        <v>3</v>
      </c>
      <c r="Q3536" s="65">
        <f t="shared" si="3"/>
        <v>3</v>
      </c>
      <c r="R3536" s="65" t="str">
        <f t="shared" si="12"/>
        <v>13.024.103/0001-33</v>
      </c>
      <c r="S3536" s="84"/>
      <c r="T3536" s="84" t="str">
        <f t="shared" si="10"/>
        <v/>
      </c>
      <c r="U3536" s="84" t="str">
        <f t="shared" si="11"/>
        <v/>
      </c>
      <c r="V3536" s="65" t="str">
        <f t="shared" si="5"/>
        <v/>
      </c>
      <c r="W3536" s="84"/>
      <c r="X3536" s="84"/>
      <c r="Y3536" s="85"/>
      <c r="Z3536" s="85"/>
      <c r="AA3536" s="65" t="str">
        <f t="shared" si="6"/>
        <v/>
      </c>
      <c r="AB3536" s="65" t="str">
        <f t="shared" si="7"/>
        <v/>
      </c>
      <c r="AC3536" s="86"/>
      <c r="AD3536" s="87" t="str">
        <f t="shared" si="8"/>
        <v/>
      </c>
      <c r="AE3536" s="84"/>
      <c r="AF3536" s="86">
        <f>IF(AC3536&gt;0,AC3536,'⚙️ Config'!$B$10)</f>
        <v>0.0075</v>
      </c>
      <c r="AG3536" s="88">
        <f t="shared" si="9"/>
        <v>9595.58025</v>
      </c>
      <c r="AH3536" s="88">
        <f>AG3536*'⚙️ Config'!$B$11</f>
        <v>47977.90125</v>
      </c>
      <c r="AI3536" s="88">
        <f>AH3536*'⚙️ Config'!$B$12</f>
        <v>14393.37038</v>
      </c>
      <c r="AJ3536" s="64"/>
      <c r="AK3536" s="84"/>
      <c r="AL3536" s="84"/>
      <c r="AM3536" s="84"/>
      <c r="AN3536" s="84"/>
      <c r="AO3536" s="84"/>
      <c r="AP3536" s="84"/>
      <c r="AQ3536" s="84"/>
    </row>
    <row r="3537" ht="15.0" customHeight="1">
      <c r="A3537" s="93">
        <v>3534.0</v>
      </c>
      <c r="B3537" s="94" t="s">
        <v>7507</v>
      </c>
      <c r="C3537" s="93" t="s">
        <v>141</v>
      </c>
      <c r="D3537" s="93" t="s">
        <v>7508</v>
      </c>
      <c r="E3537" s="95">
        <v>42.61</v>
      </c>
      <c r="F3537" s="93" t="s">
        <v>85</v>
      </c>
      <c r="G3537" s="93" t="s">
        <v>606</v>
      </c>
      <c r="H3537" s="96">
        <v>1277853.48</v>
      </c>
      <c r="I3537" s="93">
        <v>1.0</v>
      </c>
      <c r="J3537" s="97">
        <v>2.6</v>
      </c>
      <c r="K3537" s="94">
        <v>2023.0</v>
      </c>
      <c r="L3537" s="93" t="s">
        <v>630</v>
      </c>
      <c r="M3537" s="93">
        <v>2023.0</v>
      </c>
      <c r="N3537" s="93" t="s">
        <v>161</v>
      </c>
      <c r="O3537" s="65" t="str">
        <f t="shared" si="1"/>
        <v>328311720001</v>
      </c>
      <c r="P3537" s="65">
        <f t="shared" si="2"/>
        <v>0</v>
      </c>
      <c r="Q3537" s="65">
        <f t="shared" si="3"/>
        <v>1</v>
      </c>
      <c r="R3537" s="65" t="str">
        <f t="shared" si="12"/>
        <v>32.831.172/0001-01</v>
      </c>
      <c r="S3537" s="84"/>
      <c r="T3537" s="84" t="str">
        <f t="shared" si="10"/>
        <v/>
      </c>
      <c r="U3537" s="84" t="str">
        <f t="shared" si="11"/>
        <v/>
      </c>
      <c r="V3537" s="65" t="str">
        <f t="shared" si="5"/>
        <v/>
      </c>
      <c r="W3537" s="84"/>
      <c r="X3537" s="84"/>
      <c r="Y3537" s="85"/>
      <c r="Z3537" s="85"/>
      <c r="AA3537" s="65" t="str">
        <f t="shared" si="6"/>
        <v/>
      </c>
      <c r="AB3537" s="65" t="str">
        <f t="shared" si="7"/>
        <v/>
      </c>
      <c r="AC3537" s="86"/>
      <c r="AD3537" s="87" t="str">
        <f t="shared" si="8"/>
        <v/>
      </c>
      <c r="AE3537" s="84"/>
      <c r="AF3537" s="86">
        <f>IF(AC3537&gt;0,AC3537,'⚙️ Config'!$B$10)</f>
        <v>0.0075</v>
      </c>
      <c r="AG3537" s="88">
        <f t="shared" si="9"/>
        <v>9583.9011</v>
      </c>
      <c r="AH3537" s="88">
        <f>AG3537*'⚙️ Config'!$B$11</f>
        <v>47919.5055</v>
      </c>
      <c r="AI3537" s="88">
        <f>AH3537*'⚙️ Config'!$B$12</f>
        <v>14375.85165</v>
      </c>
      <c r="AJ3537" s="64"/>
      <c r="AK3537" s="84"/>
      <c r="AL3537" s="84"/>
      <c r="AM3537" s="84"/>
      <c r="AN3537" s="84"/>
      <c r="AO3537" s="84"/>
      <c r="AP3537" s="84"/>
      <c r="AQ3537" s="84"/>
    </row>
    <row r="3538" ht="15.0" customHeight="1">
      <c r="A3538" s="93">
        <v>3535.0</v>
      </c>
      <c r="B3538" s="94" t="s">
        <v>7509</v>
      </c>
      <c r="C3538" s="93" t="s">
        <v>141</v>
      </c>
      <c r="D3538" s="93" t="s">
        <v>7510</v>
      </c>
      <c r="E3538" s="95">
        <v>43.37</v>
      </c>
      <c r="F3538" s="93" t="s">
        <v>85</v>
      </c>
      <c r="G3538" s="93" t="s">
        <v>606</v>
      </c>
      <c r="H3538" s="96">
        <v>1277707.2</v>
      </c>
      <c r="I3538" s="93">
        <v>1.0</v>
      </c>
      <c r="J3538" s="97">
        <v>2.5</v>
      </c>
      <c r="K3538" s="94">
        <v>2023.0</v>
      </c>
      <c r="L3538" s="93" t="s">
        <v>197</v>
      </c>
      <c r="M3538" s="93">
        <v>2023.0</v>
      </c>
      <c r="N3538" s="93" t="s">
        <v>145</v>
      </c>
      <c r="O3538" s="65" t="str">
        <f t="shared" si="1"/>
        <v>335662590001</v>
      </c>
      <c r="P3538" s="65">
        <f t="shared" si="2"/>
        <v>5</v>
      </c>
      <c r="Q3538" s="65">
        <f t="shared" si="3"/>
        <v>3</v>
      </c>
      <c r="R3538" s="65" t="str">
        <f t="shared" si="12"/>
        <v>33.566.259/0001-53</v>
      </c>
      <c r="S3538" s="84"/>
      <c r="T3538" s="84" t="str">
        <f t="shared" si="10"/>
        <v/>
      </c>
      <c r="U3538" s="84" t="str">
        <f t="shared" si="11"/>
        <v/>
      </c>
      <c r="V3538" s="65" t="str">
        <f t="shared" si="5"/>
        <v/>
      </c>
      <c r="W3538" s="84"/>
      <c r="X3538" s="84"/>
      <c r="Y3538" s="85"/>
      <c r="Z3538" s="85"/>
      <c r="AA3538" s="65" t="str">
        <f t="shared" si="6"/>
        <v/>
      </c>
      <c r="AB3538" s="65" t="str">
        <f t="shared" si="7"/>
        <v/>
      </c>
      <c r="AC3538" s="86"/>
      <c r="AD3538" s="87" t="str">
        <f t="shared" si="8"/>
        <v/>
      </c>
      <c r="AE3538" s="84"/>
      <c r="AF3538" s="86">
        <f>IF(AC3538&gt;0,AC3538,'⚙️ Config'!$B$10)</f>
        <v>0.0075</v>
      </c>
      <c r="AG3538" s="88">
        <f t="shared" si="9"/>
        <v>9582.804</v>
      </c>
      <c r="AH3538" s="88">
        <f>AG3538*'⚙️ Config'!$B$11</f>
        <v>47914.02</v>
      </c>
      <c r="AI3538" s="88">
        <f>AH3538*'⚙️ Config'!$B$12</f>
        <v>14374.206</v>
      </c>
      <c r="AJ3538" s="64"/>
      <c r="AK3538" s="84"/>
      <c r="AL3538" s="84"/>
      <c r="AM3538" s="84"/>
      <c r="AN3538" s="84"/>
      <c r="AO3538" s="84"/>
      <c r="AP3538" s="84"/>
      <c r="AQ3538" s="84"/>
    </row>
    <row r="3539" ht="15.0" customHeight="1">
      <c r="A3539" s="93">
        <v>3536.0</v>
      </c>
      <c r="B3539" s="94" t="s">
        <v>7511</v>
      </c>
      <c r="C3539" s="93" t="s">
        <v>141</v>
      </c>
      <c r="D3539" s="93" t="s">
        <v>7512</v>
      </c>
      <c r="E3539" s="95">
        <v>35.59</v>
      </c>
      <c r="F3539" s="93" t="s">
        <v>85</v>
      </c>
      <c r="G3539" s="93" t="s">
        <v>606</v>
      </c>
      <c r="H3539" s="96">
        <v>1276292.05</v>
      </c>
      <c r="I3539" s="93">
        <v>1.0</v>
      </c>
      <c r="J3539" s="97">
        <v>4.0</v>
      </c>
      <c r="K3539" s="94">
        <v>2022.0</v>
      </c>
      <c r="L3539" s="93" t="s">
        <v>448</v>
      </c>
      <c r="M3539" s="93">
        <v>2022.0</v>
      </c>
      <c r="N3539" s="93" t="s">
        <v>145</v>
      </c>
      <c r="O3539" s="65" t="str">
        <f t="shared" si="1"/>
        <v>164427880001</v>
      </c>
      <c r="P3539" s="65">
        <f t="shared" si="2"/>
        <v>2</v>
      </c>
      <c r="Q3539" s="65">
        <f t="shared" si="3"/>
        <v>6</v>
      </c>
      <c r="R3539" s="65" t="str">
        <f t="shared" si="12"/>
        <v>16.442.788/0001-26</v>
      </c>
      <c r="S3539" s="84"/>
      <c r="T3539" s="84" t="str">
        <f t="shared" si="10"/>
        <v/>
      </c>
      <c r="U3539" s="84" t="str">
        <f t="shared" si="11"/>
        <v/>
      </c>
      <c r="V3539" s="65" t="str">
        <f t="shared" si="5"/>
        <v/>
      </c>
      <c r="W3539" s="84"/>
      <c r="X3539" s="84"/>
      <c r="Y3539" s="85"/>
      <c r="Z3539" s="85"/>
      <c r="AA3539" s="65" t="str">
        <f t="shared" si="6"/>
        <v/>
      </c>
      <c r="AB3539" s="65" t="str">
        <f t="shared" si="7"/>
        <v/>
      </c>
      <c r="AC3539" s="86"/>
      <c r="AD3539" s="87" t="str">
        <f t="shared" si="8"/>
        <v/>
      </c>
      <c r="AE3539" s="84"/>
      <c r="AF3539" s="86">
        <f>IF(AC3539&gt;0,AC3539,'⚙️ Config'!$B$10)</f>
        <v>0.0075</v>
      </c>
      <c r="AG3539" s="88">
        <f t="shared" si="9"/>
        <v>9572.190375</v>
      </c>
      <c r="AH3539" s="88">
        <f>AG3539*'⚙️ Config'!$B$11</f>
        <v>47860.95188</v>
      </c>
      <c r="AI3539" s="88">
        <f>AH3539*'⚙️ Config'!$B$12</f>
        <v>14358.28556</v>
      </c>
      <c r="AJ3539" s="64"/>
      <c r="AK3539" s="84"/>
      <c r="AL3539" s="84"/>
      <c r="AM3539" s="84"/>
      <c r="AN3539" s="84"/>
      <c r="AO3539" s="84"/>
      <c r="AP3539" s="84"/>
      <c r="AQ3539" s="84"/>
    </row>
    <row r="3540" ht="15.0" customHeight="1">
      <c r="A3540" s="93">
        <v>3537.0</v>
      </c>
      <c r="B3540" s="94" t="s">
        <v>7513</v>
      </c>
      <c r="C3540" s="93" t="s">
        <v>154</v>
      </c>
      <c r="D3540" s="93" t="s">
        <v>7514</v>
      </c>
      <c r="E3540" s="95">
        <v>37.98</v>
      </c>
      <c r="F3540" s="93" t="s">
        <v>85</v>
      </c>
      <c r="G3540" s="93" t="s">
        <v>606</v>
      </c>
      <c r="H3540" s="96">
        <v>1273485.86</v>
      </c>
      <c r="I3540" s="93">
        <v>1.0</v>
      </c>
      <c r="J3540" s="97">
        <v>3.4</v>
      </c>
      <c r="K3540" s="94">
        <v>2022.0</v>
      </c>
      <c r="L3540" s="93" t="s">
        <v>458</v>
      </c>
      <c r="M3540" s="93">
        <v>2022.0</v>
      </c>
      <c r="N3540" s="93" t="s">
        <v>161</v>
      </c>
      <c r="O3540" s="65" t="str">
        <f t="shared" si="1"/>
        <v>269809760001</v>
      </c>
      <c r="P3540" s="65">
        <f t="shared" si="2"/>
        <v>6</v>
      </c>
      <c r="Q3540" s="65">
        <f t="shared" si="3"/>
        <v>1</v>
      </c>
      <c r="R3540" s="65" t="str">
        <f t="shared" si="12"/>
        <v>26.980.976/0001-61</v>
      </c>
      <c r="S3540" s="84"/>
      <c r="T3540" s="84" t="str">
        <f t="shared" si="10"/>
        <v/>
      </c>
      <c r="U3540" s="84" t="str">
        <f t="shared" si="11"/>
        <v/>
      </c>
      <c r="V3540" s="65" t="str">
        <f t="shared" si="5"/>
        <v/>
      </c>
      <c r="W3540" s="84"/>
      <c r="X3540" s="84"/>
      <c r="Y3540" s="85"/>
      <c r="Z3540" s="85"/>
      <c r="AA3540" s="65" t="str">
        <f t="shared" si="6"/>
        <v/>
      </c>
      <c r="AB3540" s="65" t="str">
        <f t="shared" si="7"/>
        <v/>
      </c>
      <c r="AC3540" s="86"/>
      <c r="AD3540" s="87" t="str">
        <f t="shared" si="8"/>
        <v/>
      </c>
      <c r="AE3540" s="84"/>
      <c r="AF3540" s="86">
        <f>IF(AC3540&gt;0,AC3540,'⚙️ Config'!$B$10)</f>
        <v>0.0075</v>
      </c>
      <c r="AG3540" s="88">
        <f t="shared" si="9"/>
        <v>9551.14395</v>
      </c>
      <c r="AH3540" s="88">
        <f>AG3540*'⚙️ Config'!$B$11</f>
        <v>47755.71975</v>
      </c>
      <c r="AI3540" s="88">
        <f>AH3540*'⚙️ Config'!$B$12</f>
        <v>14326.71593</v>
      </c>
      <c r="AJ3540" s="64"/>
      <c r="AK3540" s="84"/>
      <c r="AL3540" s="84"/>
      <c r="AM3540" s="84"/>
      <c r="AN3540" s="84"/>
      <c r="AO3540" s="84"/>
      <c r="AP3540" s="84"/>
      <c r="AQ3540" s="84"/>
    </row>
    <row r="3541" ht="15.0" customHeight="1">
      <c r="A3541" s="93">
        <v>3538.0</v>
      </c>
      <c r="B3541" s="94" t="s">
        <v>7515</v>
      </c>
      <c r="C3541" s="93" t="s">
        <v>141</v>
      </c>
      <c r="D3541" s="93" t="s">
        <v>7516</v>
      </c>
      <c r="E3541" s="95">
        <v>46.96</v>
      </c>
      <c r="F3541" s="93" t="s">
        <v>85</v>
      </c>
      <c r="G3541" s="93" t="s">
        <v>606</v>
      </c>
      <c r="H3541" s="96">
        <v>1273437.0</v>
      </c>
      <c r="I3541" s="93">
        <v>1.0</v>
      </c>
      <c r="J3541" s="97">
        <v>2.1</v>
      </c>
      <c r="K3541" s="94">
        <v>2024.0</v>
      </c>
      <c r="L3541" s="93" t="s">
        <v>197</v>
      </c>
      <c r="M3541" s="93">
        <v>2024.0</v>
      </c>
      <c r="N3541" s="93" t="s">
        <v>145</v>
      </c>
      <c r="O3541" s="65" t="str">
        <f t="shared" si="1"/>
        <v>680577440001</v>
      </c>
      <c r="P3541" s="65">
        <f t="shared" si="2"/>
        <v>8</v>
      </c>
      <c r="Q3541" s="65">
        <f t="shared" si="3"/>
        <v>6</v>
      </c>
      <c r="R3541" s="65" t="str">
        <f t="shared" si="12"/>
        <v>68.057.744/0001-86</v>
      </c>
      <c r="S3541" s="84"/>
      <c r="T3541" s="84" t="str">
        <f t="shared" si="10"/>
        <v/>
      </c>
      <c r="U3541" s="84" t="str">
        <f t="shared" si="11"/>
        <v/>
      </c>
      <c r="V3541" s="65" t="str">
        <f t="shared" si="5"/>
        <v/>
      </c>
      <c r="W3541" s="84"/>
      <c r="X3541" s="84"/>
      <c r="Y3541" s="85"/>
      <c r="Z3541" s="85"/>
      <c r="AA3541" s="65" t="str">
        <f t="shared" si="6"/>
        <v/>
      </c>
      <c r="AB3541" s="65" t="str">
        <f t="shared" si="7"/>
        <v/>
      </c>
      <c r="AC3541" s="86"/>
      <c r="AD3541" s="87" t="str">
        <f t="shared" si="8"/>
        <v/>
      </c>
      <c r="AE3541" s="84"/>
      <c r="AF3541" s="86">
        <f>IF(AC3541&gt;0,AC3541,'⚙️ Config'!$B$10)</f>
        <v>0.0075</v>
      </c>
      <c r="AG3541" s="88">
        <f t="shared" si="9"/>
        <v>9550.7775</v>
      </c>
      <c r="AH3541" s="88">
        <f>AG3541*'⚙️ Config'!$B$11</f>
        <v>47753.8875</v>
      </c>
      <c r="AI3541" s="88">
        <f>AH3541*'⚙️ Config'!$B$12</f>
        <v>14326.16625</v>
      </c>
      <c r="AJ3541" s="64"/>
      <c r="AK3541" s="84"/>
      <c r="AL3541" s="84"/>
      <c r="AM3541" s="84"/>
      <c r="AN3541" s="84"/>
      <c r="AO3541" s="84"/>
      <c r="AP3541" s="84"/>
      <c r="AQ3541" s="84"/>
    </row>
    <row r="3542" ht="15.0" customHeight="1">
      <c r="A3542" s="93">
        <v>3539.0</v>
      </c>
      <c r="B3542" s="94" t="s">
        <v>7517</v>
      </c>
      <c r="C3542" s="93" t="s">
        <v>141</v>
      </c>
      <c r="D3542" s="93" t="s">
        <v>7518</v>
      </c>
      <c r="E3542" s="95">
        <v>35.94</v>
      </c>
      <c r="F3542" s="93" t="s">
        <v>85</v>
      </c>
      <c r="G3542" s="93" t="s">
        <v>606</v>
      </c>
      <c r="H3542" s="96">
        <v>1272223.73</v>
      </c>
      <c r="I3542" s="93">
        <v>1.0</v>
      </c>
      <c r="J3542" s="97">
        <v>3.9</v>
      </c>
      <c r="K3542" s="94">
        <v>2022.0</v>
      </c>
      <c r="L3542" s="93" t="s">
        <v>630</v>
      </c>
      <c r="M3542" s="93">
        <v>2022.0</v>
      </c>
      <c r="N3542" s="93" t="s">
        <v>145</v>
      </c>
      <c r="O3542" s="65" t="str">
        <f t="shared" si="1"/>
        <v>312769790001</v>
      </c>
      <c r="P3542" s="65">
        <f t="shared" si="2"/>
        <v>5</v>
      </c>
      <c r="Q3542" s="65">
        <f t="shared" si="3"/>
        <v>9</v>
      </c>
      <c r="R3542" s="65" t="str">
        <f t="shared" si="12"/>
        <v>31.276.979/0001-59</v>
      </c>
      <c r="S3542" s="84"/>
      <c r="T3542" s="84" t="str">
        <f t="shared" si="10"/>
        <v/>
      </c>
      <c r="U3542" s="84" t="str">
        <f t="shared" si="11"/>
        <v/>
      </c>
      <c r="V3542" s="65" t="str">
        <f t="shared" si="5"/>
        <v/>
      </c>
      <c r="W3542" s="84"/>
      <c r="X3542" s="84"/>
      <c r="Y3542" s="85"/>
      <c r="Z3542" s="85"/>
      <c r="AA3542" s="65" t="str">
        <f t="shared" si="6"/>
        <v/>
      </c>
      <c r="AB3542" s="65" t="str">
        <f t="shared" si="7"/>
        <v/>
      </c>
      <c r="AC3542" s="86"/>
      <c r="AD3542" s="87" t="str">
        <f t="shared" si="8"/>
        <v/>
      </c>
      <c r="AE3542" s="84"/>
      <c r="AF3542" s="86">
        <f>IF(AC3542&gt;0,AC3542,'⚙️ Config'!$B$10)</f>
        <v>0.0075</v>
      </c>
      <c r="AG3542" s="88">
        <f t="shared" si="9"/>
        <v>9541.677975</v>
      </c>
      <c r="AH3542" s="88">
        <f>AG3542*'⚙️ Config'!$B$11</f>
        <v>47708.38988</v>
      </c>
      <c r="AI3542" s="88">
        <f>AH3542*'⚙️ Config'!$B$12</f>
        <v>14312.51696</v>
      </c>
      <c r="AJ3542" s="64"/>
      <c r="AK3542" s="84"/>
      <c r="AL3542" s="84"/>
      <c r="AM3542" s="84"/>
      <c r="AN3542" s="84"/>
      <c r="AO3542" s="84"/>
      <c r="AP3542" s="84"/>
      <c r="AQ3542" s="84"/>
    </row>
    <row r="3543" ht="15.0" customHeight="1">
      <c r="A3543" s="93">
        <v>3540.0</v>
      </c>
      <c r="B3543" s="94" t="s">
        <v>7519</v>
      </c>
      <c r="C3543" s="93" t="s">
        <v>141</v>
      </c>
      <c r="D3543" s="93" t="s">
        <v>7520</v>
      </c>
      <c r="E3543" s="95">
        <v>45.03</v>
      </c>
      <c r="F3543" s="93" t="s">
        <v>85</v>
      </c>
      <c r="G3543" s="93" t="s">
        <v>606</v>
      </c>
      <c r="H3543" s="96">
        <v>1272051.55</v>
      </c>
      <c r="I3543" s="93">
        <v>1.0</v>
      </c>
      <c r="J3543" s="97">
        <v>2.3</v>
      </c>
      <c r="K3543" s="94">
        <v>2023.0</v>
      </c>
      <c r="L3543" s="93" t="s">
        <v>448</v>
      </c>
      <c r="M3543" s="93">
        <v>2023.0</v>
      </c>
      <c r="N3543" s="93" t="s">
        <v>161</v>
      </c>
      <c r="O3543" s="65" t="str">
        <f t="shared" si="1"/>
        <v>228336000001</v>
      </c>
      <c r="P3543" s="65">
        <f t="shared" si="2"/>
        <v>7</v>
      </c>
      <c r="Q3543" s="65">
        <f t="shared" si="3"/>
        <v>3</v>
      </c>
      <c r="R3543" s="65" t="str">
        <f t="shared" si="12"/>
        <v>22.833.600/0001-73</v>
      </c>
      <c r="S3543" s="84"/>
      <c r="T3543" s="84" t="str">
        <f t="shared" si="10"/>
        <v/>
      </c>
      <c r="U3543" s="84" t="str">
        <f t="shared" si="11"/>
        <v/>
      </c>
      <c r="V3543" s="65" t="str">
        <f t="shared" si="5"/>
        <v/>
      </c>
      <c r="W3543" s="84"/>
      <c r="X3543" s="84"/>
      <c r="Y3543" s="85"/>
      <c r="Z3543" s="85"/>
      <c r="AA3543" s="65" t="str">
        <f t="shared" si="6"/>
        <v/>
      </c>
      <c r="AB3543" s="65" t="str">
        <f t="shared" si="7"/>
        <v/>
      </c>
      <c r="AC3543" s="86"/>
      <c r="AD3543" s="87" t="str">
        <f t="shared" si="8"/>
        <v/>
      </c>
      <c r="AE3543" s="84"/>
      <c r="AF3543" s="86">
        <f>IF(AC3543&gt;0,AC3543,'⚙️ Config'!$B$10)</f>
        <v>0.0075</v>
      </c>
      <c r="AG3543" s="88">
        <f t="shared" si="9"/>
        <v>9540.386625</v>
      </c>
      <c r="AH3543" s="88">
        <f>AG3543*'⚙️ Config'!$B$11</f>
        <v>47701.93313</v>
      </c>
      <c r="AI3543" s="88">
        <f>AH3543*'⚙️ Config'!$B$12</f>
        <v>14310.57994</v>
      </c>
      <c r="AJ3543" s="64"/>
      <c r="AK3543" s="84"/>
      <c r="AL3543" s="84"/>
      <c r="AM3543" s="84"/>
      <c r="AN3543" s="84"/>
      <c r="AO3543" s="84"/>
      <c r="AP3543" s="84"/>
      <c r="AQ3543" s="84"/>
    </row>
    <row r="3544" ht="15.0" customHeight="1">
      <c r="A3544" s="93">
        <v>3541.0</v>
      </c>
      <c r="B3544" s="94" t="s">
        <v>7521</v>
      </c>
      <c r="C3544" s="93" t="s">
        <v>141</v>
      </c>
      <c r="D3544" s="93" t="s">
        <v>7522</v>
      </c>
      <c r="E3544" s="95">
        <v>37.53</v>
      </c>
      <c r="F3544" s="93" t="s">
        <v>85</v>
      </c>
      <c r="G3544" s="93" t="s">
        <v>606</v>
      </c>
      <c r="H3544" s="96">
        <v>1271489.45</v>
      </c>
      <c r="I3544" s="93">
        <v>1.0</v>
      </c>
      <c r="J3544" s="97">
        <v>3.5</v>
      </c>
      <c r="K3544" s="94">
        <v>2022.0</v>
      </c>
      <c r="L3544" s="93" t="s">
        <v>197</v>
      </c>
      <c r="M3544" s="93">
        <v>2022.0</v>
      </c>
      <c r="N3544" s="93" t="s">
        <v>145</v>
      </c>
      <c r="O3544" s="65" t="str">
        <f t="shared" si="1"/>
        <v>010331350001</v>
      </c>
      <c r="P3544" s="65">
        <f t="shared" si="2"/>
        <v>1</v>
      </c>
      <c r="Q3544" s="65">
        <f t="shared" si="3"/>
        <v>6</v>
      </c>
      <c r="R3544" s="65" t="str">
        <f t="shared" si="12"/>
        <v>01.033.135/0001-16</v>
      </c>
      <c r="S3544" s="84"/>
      <c r="T3544" s="84" t="str">
        <f t="shared" si="10"/>
        <v/>
      </c>
      <c r="U3544" s="84" t="str">
        <f t="shared" si="11"/>
        <v/>
      </c>
      <c r="V3544" s="65" t="str">
        <f t="shared" si="5"/>
        <v/>
      </c>
      <c r="W3544" s="84"/>
      <c r="X3544" s="84"/>
      <c r="Y3544" s="85"/>
      <c r="Z3544" s="85"/>
      <c r="AA3544" s="65" t="str">
        <f t="shared" si="6"/>
        <v/>
      </c>
      <c r="AB3544" s="65" t="str">
        <f t="shared" si="7"/>
        <v/>
      </c>
      <c r="AC3544" s="86"/>
      <c r="AD3544" s="87" t="str">
        <f t="shared" si="8"/>
        <v/>
      </c>
      <c r="AE3544" s="84"/>
      <c r="AF3544" s="86">
        <f>IF(AC3544&gt;0,AC3544,'⚙️ Config'!$B$10)</f>
        <v>0.0075</v>
      </c>
      <c r="AG3544" s="88">
        <f t="shared" si="9"/>
        <v>9536.170875</v>
      </c>
      <c r="AH3544" s="88">
        <f>AG3544*'⚙️ Config'!$B$11</f>
        <v>47680.85438</v>
      </c>
      <c r="AI3544" s="88">
        <f>AH3544*'⚙️ Config'!$B$12</f>
        <v>14304.25631</v>
      </c>
      <c r="AJ3544" s="64"/>
      <c r="AK3544" s="84"/>
      <c r="AL3544" s="84"/>
      <c r="AM3544" s="84"/>
      <c r="AN3544" s="84"/>
      <c r="AO3544" s="84"/>
      <c r="AP3544" s="84"/>
      <c r="AQ3544" s="84"/>
    </row>
    <row r="3545" ht="15.0" customHeight="1">
      <c r="A3545" s="93">
        <v>3542.0</v>
      </c>
      <c r="B3545" s="94" t="s">
        <v>7523</v>
      </c>
      <c r="C3545" s="93" t="s">
        <v>141</v>
      </c>
      <c r="D3545" s="93" t="s">
        <v>7524</v>
      </c>
      <c r="E3545" s="95">
        <v>41.91</v>
      </c>
      <c r="F3545" s="93" t="s">
        <v>85</v>
      </c>
      <c r="G3545" s="93" t="s">
        <v>606</v>
      </c>
      <c r="H3545" s="96">
        <v>1270433.76</v>
      </c>
      <c r="I3545" s="93">
        <v>1.0</v>
      </c>
      <c r="J3545" s="97">
        <v>2.7</v>
      </c>
      <c r="K3545" s="94">
        <v>2023.0</v>
      </c>
      <c r="L3545" s="93" t="s">
        <v>630</v>
      </c>
      <c r="M3545" s="93">
        <v>2023.0</v>
      </c>
      <c r="N3545" s="93" t="s">
        <v>161</v>
      </c>
      <c r="O3545" s="65" t="str">
        <f t="shared" si="1"/>
        <v>072355440001</v>
      </c>
      <c r="P3545" s="65">
        <f t="shared" si="2"/>
        <v>8</v>
      </c>
      <c r="Q3545" s="65">
        <f t="shared" si="3"/>
        <v>1</v>
      </c>
      <c r="R3545" s="65" t="str">
        <f t="shared" si="12"/>
        <v>07.235.544/0001-81</v>
      </c>
      <c r="S3545" s="84"/>
      <c r="T3545" s="84" t="str">
        <f t="shared" si="10"/>
        <v/>
      </c>
      <c r="U3545" s="84" t="str">
        <f t="shared" si="11"/>
        <v/>
      </c>
      <c r="V3545" s="65" t="str">
        <f t="shared" si="5"/>
        <v/>
      </c>
      <c r="W3545" s="84"/>
      <c r="X3545" s="84"/>
      <c r="Y3545" s="85"/>
      <c r="Z3545" s="85"/>
      <c r="AA3545" s="65" t="str">
        <f t="shared" si="6"/>
        <v/>
      </c>
      <c r="AB3545" s="65" t="str">
        <f t="shared" si="7"/>
        <v/>
      </c>
      <c r="AC3545" s="86"/>
      <c r="AD3545" s="87" t="str">
        <f t="shared" si="8"/>
        <v/>
      </c>
      <c r="AE3545" s="84"/>
      <c r="AF3545" s="86">
        <f>IF(AC3545&gt;0,AC3545,'⚙️ Config'!$B$10)</f>
        <v>0.0075</v>
      </c>
      <c r="AG3545" s="88">
        <f t="shared" si="9"/>
        <v>9528.2532</v>
      </c>
      <c r="AH3545" s="88">
        <f>AG3545*'⚙️ Config'!$B$11</f>
        <v>47641.266</v>
      </c>
      <c r="AI3545" s="88">
        <f>AH3545*'⚙️ Config'!$B$12</f>
        <v>14292.3798</v>
      </c>
      <c r="AJ3545" s="64"/>
      <c r="AK3545" s="84"/>
      <c r="AL3545" s="84"/>
      <c r="AM3545" s="84"/>
      <c r="AN3545" s="84"/>
      <c r="AO3545" s="84"/>
      <c r="AP3545" s="84"/>
      <c r="AQ3545" s="84"/>
    </row>
    <row r="3546" ht="15.0" customHeight="1">
      <c r="A3546" s="93">
        <v>3543.0</v>
      </c>
      <c r="B3546" s="94" t="s">
        <v>7525</v>
      </c>
      <c r="C3546" s="93" t="s">
        <v>141</v>
      </c>
      <c r="D3546" s="93" t="s">
        <v>7526</v>
      </c>
      <c r="E3546" s="95">
        <v>38.46</v>
      </c>
      <c r="F3546" s="93" t="s">
        <v>85</v>
      </c>
      <c r="G3546" s="93" t="s">
        <v>606</v>
      </c>
      <c r="H3546" s="96">
        <v>1269851.23</v>
      </c>
      <c r="I3546" s="93">
        <v>1.0</v>
      </c>
      <c r="J3546" s="97">
        <v>3.3</v>
      </c>
      <c r="K3546" s="94">
        <v>2022.0</v>
      </c>
      <c r="L3546" s="93" t="s">
        <v>268</v>
      </c>
      <c r="M3546" s="93">
        <v>2022.0</v>
      </c>
      <c r="N3546" s="93" t="s">
        <v>145</v>
      </c>
      <c r="O3546" s="65" t="str">
        <f t="shared" si="1"/>
        <v>082871690001</v>
      </c>
      <c r="P3546" s="65">
        <f t="shared" si="2"/>
        <v>8</v>
      </c>
      <c r="Q3546" s="65">
        <f t="shared" si="3"/>
        <v>6</v>
      </c>
      <c r="R3546" s="65" t="str">
        <f t="shared" si="12"/>
        <v>08.287.169/0001-86</v>
      </c>
      <c r="S3546" s="84"/>
      <c r="T3546" s="84" t="str">
        <f t="shared" si="10"/>
        <v/>
      </c>
      <c r="U3546" s="84" t="str">
        <f t="shared" si="11"/>
        <v/>
      </c>
      <c r="V3546" s="65" t="str">
        <f t="shared" si="5"/>
        <v/>
      </c>
      <c r="W3546" s="84"/>
      <c r="X3546" s="84"/>
      <c r="Y3546" s="85"/>
      <c r="Z3546" s="85"/>
      <c r="AA3546" s="65" t="str">
        <f t="shared" si="6"/>
        <v/>
      </c>
      <c r="AB3546" s="65" t="str">
        <f t="shared" si="7"/>
        <v/>
      </c>
      <c r="AC3546" s="86"/>
      <c r="AD3546" s="87" t="str">
        <f t="shared" si="8"/>
        <v/>
      </c>
      <c r="AE3546" s="84"/>
      <c r="AF3546" s="86">
        <f>IF(AC3546&gt;0,AC3546,'⚙️ Config'!$B$10)</f>
        <v>0.0075</v>
      </c>
      <c r="AG3546" s="88">
        <f t="shared" si="9"/>
        <v>9523.884225</v>
      </c>
      <c r="AH3546" s="88">
        <f>AG3546*'⚙️ Config'!$B$11</f>
        <v>47619.42113</v>
      </c>
      <c r="AI3546" s="88">
        <f>AH3546*'⚙️ Config'!$B$12</f>
        <v>14285.82634</v>
      </c>
      <c r="AJ3546" s="64"/>
      <c r="AK3546" s="84"/>
      <c r="AL3546" s="84"/>
      <c r="AM3546" s="84"/>
      <c r="AN3546" s="84"/>
      <c r="AO3546" s="84"/>
      <c r="AP3546" s="84"/>
      <c r="AQ3546" s="84"/>
    </row>
    <row r="3547" ht="15.0" customHeight="1">
      <c r="A3547" s="93">
        <v>3544.0</v>
      </c>
      <c r="B3547" s="94" t="s">
        <v>7527</v>
      </c>
      <c r="C3547" s="93" t="s">
        <v>141</v>
      </c>
      <c r="D3547" s="93" t="s">
        <v>7528</v>
      </c>
      <c r="E3547" s="95">
        <v>41.25</v>
      </c>
      <c r="F3547" s="93" t="s">
        <v>85</v>
      </c>
      <c r="G3547" s="93" t="s">
        <v>606</v>
      </c>
      <c r="H3547" s="96">
        <v>1269221.0</v>
      </c>
      <c r="I3547" s="93">
        <v>1.0</v>
      </c>
      <c r="J3547" s="97">
        <v>2.8</v>
      </c>
      <c r="K3547" s="94">
        <v>2023.0</v>
      </c>
      <c r="L3547" s="93" t="s">
        <v>630</v>
      </c>
      <c r="M3547" s="93">
        <v>2023.0</v>
      </c>
      <c r="N3547" s="93" t="s">
        <v>161</v>
      </c>
      <c r="O3547" s="65" t="str">
        <f t="shared" si="1"/>
        <v>268652220001</v>
      </c>
      <c r="P3547" s="65">
        <f t="shared" si="2"/>
        <v>6</v>
      </c>
      <c r="Q3547" s="65">
        <f t="shared" si="3"/>
        <v>0</v>
      </c>
      <c r="R3547" s="65" t="str">
        <f t="shared" si="12"/>
        <v>26.865.222/0001-60</v>
      </c>
      <c r="S3547" s="84"/>
      <c r="T3547" s="84" t="str">
        <f t="shared" si="10"/>
        <v/>
      </c>
      <c r="U3547" s="84" t="str">
        <f t="shared" si="11"/>
        <v/>
      </c>
      <c r="V3547" s="65" t="str">
        <f t="shared" si="5"/>
        <v/>
      </c>
      <c r="W3547" s="84"/>
      <c r="X3547" s="84"/>
      <c r="Y3547" s="85"/>
      <c r="Z3547" s="85"/>
      <c r="AA3547" s="65" t="str">
        <f t="shared" si="6"/>
        <v/>
      </c>
      <c r="AB3547" s="65" t="str">
        <f t="shared" si="7"/>
        <v/>
      </c>
      <c r="AC3547" s="86"/>
      <c r="AD3547" s="87" t="str">
        <f t="shared" si="8"/>
        <v/>
      </c>
      <c r="AE3547" s="84"/>
      <c r="AF3547" s="86">
        <f>IF(AC3547&gt;0,AC3547,'⚙️ Config'!$B$10)</f>
        <v>0.0075</v>
      </c>
      <c r="AG3547" s="88">
        <f t="shared" si="9"/>
        <v>9519.1575</v>
      </c>
      <c r="AH3547" s="88">
        <f>AG3547*'⚙️ Config'!$B$11</f>
        <v>47595.7875</v>
      </c>
      <c r="AI3547" s="88">
        <f>AH3547*'⚙️ Config'!$B$12</f>
        <v>14278.73625</v>
      </c>
      <c r="AJ3547" s="64"/>
      <c r="AK3547" s="84"/>
      <c r="AL3547" s="84"/>
      <c r="AM3547" s="84"/>
      <c r="AN3547" s="84"/>
      <c r="AO3547" s="84"/>
      <c r="AP3547" s="84"/>
      <c r="AQ3547" s="84"/>
    </row>
    <row r="3548" ht="15.0" customHeight="1">
      <c r="A3548" s="93">
        <v>3545.0</v>
      </c>
      <c r="B3548" s="94" t="s">
        <v>7529</v>
      </c>
      <c r="C3548" s="93" t="s">
        <v>141</v>
      </c>
      <c r="D3548" s="93" t="s">
        <v>7530</v>
      </c>
      <c r="E3548" s="95">
        <v>37.98</v>
      </c>
      <c r="F3548" s="93" t="s">
        <v>85</v>
      </c>
      <c r="G3548" s="93" t="s">
        <v>606</v>
      </c>
      <c r="H3548" s="96">
        <v>1268622.58</v>
      </c>
      <c r="I3548" s="93">
        <v>1.0</v>
      </c>
      <c r="J3548" s="97">
        <v>3.4</v>
      </c>
      <c r="K3548" s="94">
        <v>2022.0</v>
      </c>
      <c r="L3548" s="93" t="s">
        <v>630</v>
      </c>
      <c r="M3548" s="93">
        <v>2022.0</v>
      </c>
      <c r="N3548" s="93" t="s">
        <v>161</v>
      </c>
      <c r="O3548" s="65" t="str">
        <f t="shared" si="1"/>
        <v>266288320001</v>
      </c>
      <c r="P3548" s="65">
        <f t="shared" si="2"/>
        <v>4</v>
      </c>
      <c r="Q3548" s="65">
        <f t="shared" si="3"/>
        <v>0</v>
      </c>
      <c r="R3548" s="65" t="str">
        <f t="shared" si="12"/>
        <v>26.628.832/0001-40</v>
      </c>
      <c r="S3548" s="84"/>
      <c r="T3548" s="84" t="str">
        <f t="shared" si="10"/>
        <v/>
      </c>
      <c r="U3548" s="84" t="str">
        <f t="shared" si="11"/>
        <v/>
      </c>
      <c r="V3548" s="65" t="str">
        <f t="shared" si="5"/>
        <v/>
      </c>
      <c r="W3548" s="84"/>
      <c r="X3548" s="84"/>
      <c r="Y3548" s="85"/>
      <c r="Z3548" s="85"/>
      <c r="AA3548" s="65" t="str">
        <f t="shared" si="6"/>
        <v/>
      </c>
      <c r="AB3548" s="65" t="str">
        <f t="shared" si="7"/>
        <v/>
      </c>
      <c r="AC3548" s="86"/>
      <c r="AD3548" s="87" t="str">
        <f t="shared" si="8"/>
        <v/>
      </c>
      <c r="AE3548" s="84"/>
      <c r="AF3548" s="86">
        <f>IF(AC3548&gt;0,AC3548,'⚙️ Config'!$B$10)</f>
        <v>0.0075</v>
      </c>
      <c r="AG3548" s="88">
        <f t="shared" si="9"/>
        <v>9514.66935</v>
      </c>
      <c r="AH3548" s="88">
        <f>AG3548*'⚙️ Config'!$B$11</f>
        <v>47573.34675</v>
      </c>
      <c r="AI3548" s="88">
        <f>AH3548*'⚙️ Config'!$B$12</f>
        <v>14272.00403</v>
      </c>
      <c r="AJ3548" s="64"/>
      <c r="AK3548" s="84"/>
      <c r="AL3548" s="84"/>
      <c r="AM3548" s="84"/>
      <c r="AN3548" s="84"/>
      <c r="AO3548" s="84"/>
      <c r="AP3548" s="84"/>
      <c r="AQ3548" s="84"/>
    </row>
    <row r="3549" ht="15.0" customHeight="1">
      <c r="A3549" s="93">
        <v>3546.0</v>
      </c>
      <c r="B3549" s="94" t="s">
        <v>7531</v>
      </c>
      <c r="C3549" s="93" t="s">
        <v>141</v>
      </c>
      <c r="D3549" s="93" t="s">
        <v>7532</v>
      </c>
      <c r="E3549" s="95">
        <v>40.62</v>
      </c>
      <c r="F3549" s="93" t="s">
        <v>85</v>
      </c>
      <c r="G3549" s="93" t="s">
        <v>606</v>
      </c>
      <c r="H3549" s="96">
        <v>1268221.98</v>
      </c>
      <c r="I3549" s="93">
        <v>1.0</v>
      </c>
      <c r="J3549" s="97">
        <v>2.9</v>
      </c>
      <c r="K3549" s="94">
        <v>2023.0</v>
      </c>
      <c r="L3549" s="93" t="s">
        <v>630</v>
      </c>
      <c r="M3549" s="93">
        <v>2023.0</v>
      </c>
      <c r="N3549" s="93" t="s">
        <v>161</v>
      </c>
      <c r="O3549" s="65" t="str">
        <f t="shared" si="1"/>
        <v>217726650001</v>
      </c>
      <c r="P3549" s="65">
        <f t="shared" si="2"/>
        <v>9</v>
      </c>
      <c r="Q3549" s="65">
        <f t="shared" si="3"/>
        <v>3</v>
      </c>
      <c r="R3549" s="65" t="str">
        <f t="shared" si="12"/>
        <v>21.772.665/0001-93</v>
      </c>
      <c r="S3549" s="84"/>
      <c r="T3549" s="84" t="str">
        <f t="shared" si="10"/>
        <v/>
      </c>
      <c r="U3549" s="84" t="str">
        <f t="shared" si="11"/>
        <v/>
      </c>
      <c r="V3549" s="65" t="str">
        <f t="shared" si="5"/>
        <v/>
      </c>
      <c r="W3549" s="84"/>
      <c r="X3549" s="84"/>
      <c r="Y3549" s="85"/>
      <c r="Z3549" s="85"/>
      <c r="AA3549" s="65" t="str">
        <f t="shared" si="6"/>
        <v/>
      </c>
      <c r="AB3549" s="65" t="str">
        <f t="shared" si="7"/>
        <v/>
      </c>
      <c r="AC3549" s="86"/>
      <c r="AD3549" s="87" t="str">
        <f t="shared" si="8"/>
        <v/>
      </c>
      <c r="AE3549" s="84"/>
      <c r="AF3549" s="86">
        <f>IF(AC3549&gt;0,AC3549,'⚙️ Config'!$B$10)</f>
        <v>0.0075</v>
      </c>
      <c r="AG3549" s="88">
        <f t="shared" si="9"/>
        <v>9511.66485</v>
      </c>
      <c r="AH3549" s="88">
        <f>AG3549*'⚙️ Config'!$B$11</f>
        <v>47558.32425</v>
      </c>
      <c r="AI3549" s="88">
        <f>AH3549*'⚙️ Config'!$B$12</f>
        <v>14267.49728</v>
      </c>
      <c r="AJ3549" s="64"/>
      <c r="AK3549" s="84"/>
      <c r="AL3549" s="84"/>
      <c r="AM3549" s="84"/>
      <c r="AN3549" s="84"/>
      <c r="AO3549" s="84"/>
      <c r="AP3549" s="84"/>
      <c r="AQ3549" s="84"/>
    </row>
    <row r="3550" ht="15.0" customHeight="1">
      <c r="A3550" s="93">
        <v>3547.0</v>
      </c>
      <c r="B3550" s="94" t="s">
        <v>7533</v>
      </c>
      <c r="C3550" s="93" t="s">
        <v>141</v>
      </c>
      <c r="D3550" s="93" t="s">
        <v>7534</v>
      </c>
      <c r="E3550" s="95">
        <v>45.03</v>
      </c>
      <c r="F3550" s="93" t="s">
        <v>85</v>
      </c>
      <c r="G3550" s="93" t="s">
        <v>606</v>
      </c>
      <c r="H3550" s="96">
        <v>1267740.81</v>
      </c>
      <c r="I3550" s="93">
        <v>1.0</v>
      </c>
      <c r="J3550" s="97">
        <v>2.3</v>
      </c>
      <c r="K3550" s="94">
        <v>2023.0</v>
      </c>
      <c r="L3550" s="93" t="s">
        <v>630</v>
      </c>
      <c r="M3550" s="93">
        <v>2023.0</v>
      </c>
      <c r="N3550" s="93" t="s">
        <v>161</v>
      </c>
      <c r="O3550" s="65" t="str">
        <f t="shared" si="1"/>
        <v>322269820001</v>
      </c>
      <c r="P3550" s="65">
        <f t="shared" si="2"/>
        <v>2</v>
      </c>
      <c r="Q3550" s="65">
        <f t="shared" si="3"/>
        <v>0</v>
      </c>
      <c r="R3550" s="65" t="str">
        <f t="shared" si="12"/>
        <v>32.226.982/0001-20</v>
      </c>
      <c r="S3550" s="84"/>
      <c r="T3550" s="84" t="str">
        <f t="shared" si="10"/>
        <v/>
      </c>
      <c r="U3550" s="84" t="str">
        <f t="shared" si="11"/>
        <v/>
      </c>
      <c r="V3550" s="65" t="str">
        <f t="shared" si="5"/>
        <v/>
      </c>
      <c r="W3550" s="84"/>
      <c r="X3550" s="84"/>
      <c r="Y3550" s="85"/>
      <c r="Z3550" s="85"/>
      <c r="AA3550" s="65" t="str">
        <f t="shared" si="6"/>
        <v/>
      </c>
      <c r="AB3550" s="65" t="str">
        <f t="shared" si="7"/>
        <v/>
      </c>
      <c r="AC3550" s="86"/>
      <c r="AD3550" s="87" t="str">
        <f t="shared" si="8"/>
        <v/>
      </c>
      <c r="AE3550" s="84"/>
      <c r="AF3550" s="86">
        <f>IF(AC3550&gt;0,AC3550,'⚙️ Config'!$B$10)</f>
        <v>0.0075</v>
      </c>
      <c r="AG3550" s="88">
        <f t="shared" si="9"/>
        <v>9508.056075</v>
      </c>
      <c r="AH3550" s="88">
        <f>AG3550*'⚙️ Config'!$B$11</f>
        <v>47540.28038</v>
      </c>
      <c r="AI3550" s="88">
        <f>AH3550*'⚙️ Config'!$B$12</f>
        <v>14262.08411</v>
      </c>
      <c r="AJ3550" s="64"/>
      <c r="AK3550" s="84"/>
      <c r="AL3550" s="84"/>
      <c r="AM3550" s="84"/>
      <c r="AN3550" s="84"/>
      <c r="AO3550" s="84"/>
      <c r="AP3550" s="84"/>
      <c r="AQ3550" s="84"/>
    </row>
    <row r="3551" ht="15.0" customHeight="1">
      <c r="A3551" s="93">
        <v>3548.0</v>
      </c>
      <c r="B3551" s="94" t="s">
        <v>7535</v>
      </c>
      <c r="C3551" s="93" t="s">
        <v>141</v>
      </c>
      <c r="D3551" s="93" t="s">
        <v>7536</v>
      </c>
      <c r="E3551" s="95">
        <v>45.03</v>
      </c>
      <c r="F3551" s="93" t="s">
        <v>85</v>
      </c>
      <c r="G3551" s="93" t="s">
        <v>606</v>
      </c>
      <c r="H3551" s="96">
        <v>1266616.85</v>
      </c>
      <c r="I3551" s="93">
        <v>1.0</v>
      </c>
      <c r="J3551" s="97">
        <v>2.3</v>
      </c>
      <c r="K3551" s="94">
        <v>2023.0</v>
      </c>
      <c r="L3551" s="93" t="s">
        <v>202</v>
      </c>
      <c r="M3551" s="93">
        <v>2023.0</v>
      </c>
      <c r="N3551" s="93" t="s">
        <v>145</v>
      </c>
      <c r="O3551" s="65" t="str">
        <f t="shared" si="1"/>
        <v>089156510001</v>
      </c>
      <c r="P3551" s="65">
        <f t="shared" si="2"/>
        <v>1</v>
      </c>
      <c r="Q3551" s="65">
        <f t="shared" si="3"/>
        <v>3</v>
      </c>
      <c r="R3551" s="65" t="str">
        <f t="shared" si="12"/>
        <v>08.915.651/0001-13</v>
      </c>
      <c r="S3551" s="84"/>
      <c r="T3551" s="84" t="str">
        <f t="shared" si="10"/>
        <v/>
      </c>
      <c r="U3551" s="84" t="str">
        <f t="shared" si="11"/>
        <v/>
      </c>
      <c r="V3551" s="65" t="str">
        <f t="shared" si="5"/>
        <v/>
      </c>
      <c r="W3551" s="84"/>
      <c r="X3551" s="84"/>
      <c r="Y3551" s="85"/>
      <c r="Z3551" s="85"/>
      <c r="AA3551" s="65" t="str">
        <f t="shared" si="6"/>
        <v/>
      </c>
      <c r="AB3551" s="65" t="str">
        <f t="shared" si="7"/>
        <v/>
      </c>
      <c r="AC3551" s="86"/>
      <c r="AD3551" s="87" t="str">
        <f t="shared" si="8"/>
        <v/>
      </c>
      <c r="AE3551" s="84"/>
      <c r="AF3551" s="86">
        <f>IF(AC3551&gt;0,AC3551,'⚙️ Config'!$B$10)</f>
        <v>0.0075</v>
      </c>
      <c r="AG3551" s="88">
        <f t="shared" si="9"/>
        <v>9499.626375</v>
      </c>
      <c r="AH3551" s="88">
        <f>AG3551*'⚙️ Config'!$B$11</f>
        <v>47498.13188</v>
      </c>
      <c r="AI3551" s="88">
        <f>AH3551*'⚙️ Config'!$B$12</f>
        <v>14249.43956</v>
      </c>
      <c r="AJ3551" s="64"/>
      <c r="AK3551" s="84"/>
      <c r="AL3551" s="84"/>
      <c r="AM3551" s="84"/>
      <c r="AN3551" s="84"/>
      <c r="AO3551" s="84"/>
      <c r="AP3551" s="84"/>
      <c r="AQ3551" s="84"/>
    </row>
    <row r="3552" ht="15.0" customHeight="1">
      <c r="A3552" s="93">
        <v>3549.0</v>
      </c>
      <c r="B3552" s="94" t="s">
        <v>7537</v>
      </c>
      <c r="C3552" s="93" t="s">
        <v>141</v>
      </c>
      <c r="D3552" s="93" t="s">
        <v>7538</v>
      </c>
      <c r="E3552" s="95">
        <v>46.96</v>
      </c>
      <c r="F3552" s="93" t="s">
        <v>85</v>
      </c>
      <c r="G3552" s="93" t="s">
        <v>606</v>
      </c>
      <c r="H3552" s="96">
        <v>1266609.83</v>
      </c>
      <c r="I3552" s="93">
        <v>1.0</v>
      </c>
      <c r="J3552" s="97">
        <v>2.1</v>
      </c>
      <c r="K3552" s="94">
        <v>2024.0</v>
      </c>
      <c r="L3552" s="93" t="s">
        <v>448</v>
      </c>
      <c r="M3552" s="93">
        <v>2024.0</v>
      </c>
      <c r="N3552" s="93" t="s">
        <v>145</v>
      </c>
      <c r="O3552" s="65" t="str">
        <f t="shared" si="1"/>
        <v>626405290001</v>
      </c>
      <c r="P3552" s="65">
        <f t="shared" si="2"/>
        <v>2</v>
      </c>
      <c r="Q3552" s="65">
        <f t="shared" si="3"/>
        <v>7</v>
      </c>
      <c r="R3552" s="65" t="str">
        <f t="shared" si="12"/>
        <v>62.640.529/0001-27</v>
      </c>
      <c r="S3552" s="84"/>
      <c r="T3552" s="84" t="str">
        <f t="shared" si="10"/>
        <v/>
      </c>
      <c r="U3552" s="84" t="str">
        <f t="shared" si="11"/>
        <v/>
      </c>
      <c r="V3552" s="65" t="str">
        <f t="shared" si="5"/>
        <v/>
      </c>
      <c r="W3552" s="84"/>
      <c r="X3552" s="84"/>
      <c r="Y3552" s="85"/>
      <c r="Z3552" s="85"/>
      <c r="AA3552" s="65" t="str">
        <f t="shared" si="6"/>
        <v/>
      </c>
      <c r="AB3552" s="65" t="str">
        <f t="shared" si="7"/>
        <v/>
      </c>
      <c r="AC3552" s="86"/>
      <c r="AD3552" s="87" t="str">
        <f t="shared" si="8"/>
        <v/>
      </c>
      <c r="AE3552" s="84"/>
      <c r="AF3552" s="86">
        <f>IF(AC3552&gt;0,AC3552,'⚙️ Config'!$B$10)</f>
        <v>0.0075</v>
      </c>
      <c r="AG3552" s="88">
        <f t="shared" si="9"/>
        <v>9499.573725</v>
      </c>
      <c r="AH3552" s="88">
        <f>AG3552*'⚙️ Config'!$B$11</f>
        <v>47497.86863</v>
      </c>
      <c r="AI3552" s="88">
        <f>AH3552*'⚙️ Config'!$B$12</f>
        <v>14249.36059</v>
      </c>
      <c r="AJ3552" s="64"/>
      <c r="AK3552" s="84"/>
      <c r="AL3552" s="84"/>
      <c r="AM3552" s="84"/>
      <c r="AN3552" s="84"/>
      <c r="AO3552" s="84"/>
      <c r="AP3552" s="84"/>
      <c r="AQ3552" s="84"/>
    </row>
    <row r="3553" ht="15.0" customHeight="1">
      <c r="A3553" s="93">
        <v>3550.0</v>
      </c>
      <c r="B3553" s="94" t="s">
        <v>7539</v>
      </c>
      <c r="C3553" s="93" t="s">
        <v>141</v>
      </c>
      <c r="D3553" s="93" t="s">
        <v>7540</v>
      </c>
      <c r="E3553" s="95">
        <v>46.96</v>
      </c>
      <c r="F3553" s="93" t="s">
        <v>85</v>
      </c>
      <c r="G3553" s="93" t="s">
        <v>606</v>
      </c>
      <c r="H3553" s="96">
        <v>1266106.56</v>
      </c>
      <c r="I3553" s="93">
        <v>1.0</v>
      </c>
      <c r="J3553" s="97">
        <v>2.1</v>
      </c>
      <c r="K3553" s="94">
        <v>2024.0</v>
      </c>
      <c r="L3553" s="93" t="s">
        <v>630</v>
      </c>
      <c r="M3553" s="93">
        <v>2024.0</v>
      </c>
      <c r="N3553" s="93" t="s">
        <v>145</v>
      </c>
      <c r="O3553" s="65" t="str">
        <f t="shared" si="1"/>
        <v>246889500001</v>
      </c>
      <c r="P3553" s="65">
        <f t="shared" si="2"/>
        <v>1</v>
      </c>
      <c r="Q3553" s="65">
        <f t="shared" si="3"/>
        <v>9</v>
      </c>
      <c r="R3553" s="65" t="str">
        <f t="shared" si="12"/>
        <v>24.688.950/0001-19</v>
      </c>
      <c r="S3553" s="84"/>
      <c r="T3553" s="84" t="str">
        <f t="shared" si="10"/>
        <v/>
      </c>
      <c r="U3553" s="84" t="str">
        <f t="shared" si="11"/>
        <v/>
      </c>
      <c r="V3553" s="65" t="str">
        <f t="shared" si="5"/>
        <v/>
      </c>
      <c r="W3553" s="84"/>
      <c r="X3553" s="84"/>
      <c r="Y3553" s="85"/>
      <c r="Z3553" s="85"/>
      <c r="AA3553" s="65" t="str">
        <f t="shared" si="6"/>
        <v/>
      </c>
      <c r="AB3553" s="65" t="str">
        <f t="shared" si="7"/>
        <v/>
      </c>
      <c r="AC3553" s="86"/>
      <c r="AD3553" s="87" t="str">
        <f t="shared" si="8"/>
        <v/>
      </c>
      <c r="AE3553" s="84"/>
      <c r="AF3553" s="86">
        <f>IF(AC3553&gt;0,AC3553,'⚙️ Config'!$B$10)</f>
        <v>0.0075</v>
      </c>
      <c r="AG3553" s="88">
        <f t="shared" si="9"/>
        <v>9495.7992</v>
      </c>
      <c r="AH3553" s="88">
        <f>AG3553*'⚙️ Config'!$B$11</f>
        <v>47478.996</v>
      </c>
      <c r="AI3553" s="88">
        <f>AH3553*'⚙️ Config'!$B$12</f>
        <v>14243.6988</v>
      </c>
      <c r="AJ3553" s="64"/>
      <c r="AK3553" s="84"/>
      <c r="AL3553" s="84"/>
      <c r="AM3553" s="84"/>
      <c r="AN3553" s="84"/>
      <c r="AO3553" s="84"/>
      <c r="AP3553" s="84"/>
      <c r="AQ3553" s="84"/>
    </row>
    <row r="3554" ht="15.0" customHeight="1">
      <c r="A3554" s="93">
        <v>3551.0</v>
      </c>
      <c r="B3554" s="94" t="s">
        <v>7541</v>
      </c>
      <c r="C3554" s="93" t="s">
        <v>141</v>
      </c>
      <c r="D3554" s="93" t="s">
        <v>7542</v>
      </c>
      <c r="E3554" s="95">
        <v>41.25</v>
      </c>
      <c r="F3554" s="93" t="s">
        <v>85</v>
      </c>
      <c r="G3554" s="93" t="s">
        <v>606</v>
      </c>
      <c r="H3554" s="96">
        <v>1265683.15</v>
      </c>
      <c r="I3554" s="93">
        <v>1.0</v>
      </c>
      <c r="J3554" s="97">
        <v>2.8</v>
      </c>
      <c r="K3554" s="94">
        <v>2023.0</v>
      </c>
      <c r="L3554" s="93" t="s">
        <v>630</v>
      </c>
      <c r="M3554" s="93">
        <v>2023.0</v>
      </c>
      <c r="N3554" s="93" t="s">
        <v>161</v>
      </c>
      <c r="O3554" s="65" t="str">
        <f t="shared" si="1"/>
        <v>333931470001</v>
      </c>
      <c r="P3554" s="65">
        <f t="shared" si="2"/>
        <v>4</v>
      </c>
      <c r="Q3554" s="65">
        <f t="shared" si="3"/>
        <v>8</v>
      </c>
      <c r="R3554" s="65" t="str">
        <f t="shared" si="12"/>
        <v>33.393.147/0001-48</v>
      </c>
      <c r="S3554" s="84"/>
      <c r="T3554" s="84" t="str">
        <f t="shared" si="10"/>
        <v/>
      </c>
      <c r="U3554" s="84" t="str">
        <f t="shared" si="11"/>
        <v/>
      </c>
      <c r="V3554" s="65" t="str">
        <f t="shared" si="5"/>
        <v/>
      </c>
      <c r="W3554" s="84"/>
      <c r="X3554" s="84"/>
      <c r="Y3554" s="85"/>
      <c r="Z3554" s="85"/>
      <c r="AA3554" s="65" t="str">
        <f t="shared" si="6"/>
        <v/>
      </c>
      <c r="AB3554" s="65" t="str">
        <f t="shared" si="7"/>
        <v/>
      </c>
      <c r="AC3554" s="86"/>
      <c r="AD3554" s="87" t="str">
        <f t="shared" si="8"/>
        <v/>
      </c>
      <c r="AE3554" s="84"/>
      <c r="AF3554" s="86">
        <f>IF(AC3554&gt;0,AC3554,'⚙️ Config'!$B$10)</f>
        <v>0.0075</v>
      </c>
      <c r="AG3554" s="88">
        <f t="shared" si="9"/>
        <v>9492.623625</v>
      </c>
      <c r="AH3554" s="88">
        <f>AG3554*'⚙️ Config'!$B$11</f>
        <v>47463.11813</v>
      </c>
      <c r="AI3554" s="88">
        <f>AH3554*'⚙️ Config'!$B$12</f>
        <v>14238.93544</v>
      </c>
      <c r="AJ3554" s="64"/>
      <c r="AK3554" s="84"/>
      <c r="AL3554" s="84"/>
      <c r="AM3554" s="84"/>
      <c r="AN3554" s="84"/>
      <c r="AO3554" s="84"/>
      <c r="AP3554" s="84"/>
      <c r="AQ3554" s="84"/>
    </row>
    <row r="3555" ht="15.0" customHeight="1">
      <c r="A3555" s="93">
        <v>3552.0</v>
      </c>
      <c r="B3555" s="94" t="s">
        <v>7543</v>
      </c>
      <c r="C3555" s="93" t="s">
        <v>141</v>
      </c>
      <c r="D3555" s="93" t="s">
        <v>7544</v>
      </c>
      <c r="E3555" s="95">
        <v>37.11</v>
      </c>
      <c r="F3555" s="93" t="s">
        <v>85</v>
      </c>
      <c r="G3555" s="93" t="s">
        <v>606</v>
      </c>
      <c r="H3555" s="96">
        <v>1265294.21</v>
      </c>
      <c r="I3555" s="93">
        <v>1.0</v>
      </c>
      <c r="J3555" s="97">
        <v>3.6</v>
      </c>
      <c r="K3555" s="94">
        <v>2022.0</v>
      </c>
      <c r="L3555" s="93" t="s">
        <v>630</v>
      </c>
      <c r="M3555" s="93">
        <v>2022.0</v>
      </c>
      <c r="N3555" s="93" t="s">
        <v>145</v>
      </c>
      <c r="O3555" s="65" t="str">
        <f t="shared" si="1"/>
        <v>234108620001</v>
      </c>
      <c r="P3555" s="65">
        <f t="shared" si="2"/>
        <v>9</v>
      </c>
      <c r="Q3555" s="65">
        <f t="shared" si="3"/>
        <v>8</v>
      </c>
      <c r="R3555" s="65" t="str">
        <f t="shared" si="12"/>
        <v>23.410.862/0001-98</v>
      </c>
      <c r="S3555" s="84"/>
      <c r="T3555" s="84" t="str">
        <f t="shared" si="10"/>
        <v/>
      </c>
      <c r="U3555" s="84" t="str">
        <f t="shared" si="11"/>
        <v/>
      </c>
      <c r="V3555" s="65" t="str">
        <f t="shared" si="5"/>
        <v/>
      </c>
      <c r="W3555" s="84"/>
      <c r="X3555" s="84"/>
      <c r="Y3555" s="85"/>
      <c r="Z3555" s="85"/>
      <c r="AA3555" s="65" t="str">
        <f t="shared" si="6"/>
        <v/>
      </c>
      <c r="AB3555" s="65" t="str">
        <f t="shared" si="7"/>
        <v/>
      </c>
      <c r="AC3555" s="86"/>
      <c r="AD3555" s="87" t="str">
        <f t="shared" si="8"/>
        <v/>
      </c>
      <c r="AE3555" s="84"/>
      <c r="AF3555" s="86">
        <f>IF(AC3555&gt;0,AC3555,'⚙️ Config'!$B$10)</f>
        <v>0.0075</v>
      </c>
      <c r="AG3555" s="88">
        <f t="shared" si="9"/>
        <v>9489.706575</v>
      </c>
      <c r="AH3555" s="88">
        <f>AG3555*'⚙️ Config'!$B$11</f>
        <v>47448.53288</v>
      </c>
      <c r="AI3555" s="88">
        <f>AH3555*'⚙️ Config'!$B$12</f>
        <v>14234.55986</v>
      </c>
      <c r="AJ3555" s="64"/>
      <c r="AK3555" s="84"/>
      <c r="AL3555" s="84"/>
      <c r="AM3555" s="84"/>
      <c r="AN3555" s="84"/>
      <c r="AO3555" s="84"/>
      <c r="AP3555" s="84"/>
      <c r="AQ3555" s="84"/>
    </row>
    <row r="3556" ht="15.0" customHeight="1">
      <c r="A3556" s="93">
        <v>3553.0</v>
      </c>
      <c r="B3556" s="94" t="s">
        <v>7545</v>
      </c>
      <c r="C3556" s="93" t="s">
        <v>141</v>
      </c>
      <c r="D3556" s="93" t="s">
        <v>7546</v>
      </c>
      <c r="E3556" s="95">
        <v>36.7</v>
      </c>
      <c r="F3556" s="93" t="s">
        <v>85</v>
      </c>
      <c r="G3556" s="93" t="s">
        <v>606</v>
      </c>
      <c r="H3556" s="96">
        <v>1265140.38</v>
      </c>
      <c r="I3556" s="93">
        <v>1.0</v>
      </c>
      <c r="J3556" s="97">
        <v>3.7</v>
      </c>
      <c r="K3556" s="94">
        <v>2022.0</v>
      </c>
      <c r="L3556" s="93" t="s">
        <v>630</v>
      </c>
      <c r="M3556" s="93">
        <v>2022.0</v>
      </c>
      <c r="N3556" s="93" t="s">
        <v>161</v>
      </c>
      <c r="O3556" s="65" t="str">
        <f t="shared" si="1"/>
        <v>052325370001</v>
      </c>
      <c r="P3556" s="65">
        <f t="shared" si="2"/>
        <v>0</v>
      </c>
      <c r="Q3556" s="65">
        <f t="shared" si="3"/>
        <v>9</v>
      </c>
      <c r="R3556" s="65" t="str">
        <f t="shared" si="12"/>
        <v>05.232.537/0001-09</v>
      </c>
      <c r="S3556" s="84"/>
      <c r="T3556" s="84" t="str">
        <f t="shared" si="10"/>
        <v/>
      </c>
      <c r="U3556" s="84" t="str">
        <f t="shared" si="11"/>
        <v/>
      </c>
      <c r="V3556" s="65" t="str">
        <f t="shared" si="5"/>
        <v/>
      </c>
      <c r="W3556" s="84"/>
      <c r="X3556" s="84"/>
      <c r="Y3556" s="85"/>
      <c r="Z3556" s="85"/>
      <c r="AA3556" s="65" t="str">
        <f t="shared" si="6"/>
        <v/>
      </c>
      <c r="AB3556" s="65" t="str">
        <f t="shared" si="7"/>
        <v/>
      </c>
      <c r="AC3556" s="86"/>
      <c r="AD3556" s="87" t="str">
        <f t="shared" si="8"/>
        <v/>
      </c>
      <c r="AE3556" s="84"/>
      <c r="AF3556" s="86">
        <f>IF(AC3556&gt;0,AC3556,'⚙️ Config'!$B$10)</f>
        <v>0.0075</v>
      </c>
      <c r="AG3556" s="88">
        <f t="shared" si="9"/>
        <v>9488.55285</v>
      </c>
      <c r="AH3556" s="88">
        <f>AG3556*'⚙️ Config'!$B$11</f>
        <v>47442.76425</v>
      </c>
      <c r="AI3556" s="88">
        <f>AH3556*'⚙️ Config'!$B$12</f>
        <v>14232.82928</v>
      </c>
      <c r="AJ3556" s="64"/>
      <c r="AK3556" s="84"/>
      <c r="AL3556" s="84"/>
      <c r="AM3556" s="84"/>
      <c r="AN3556" s="84"/>
      <c r="AO3556" s="84"/>
      <c r="AP3556" s="84"/>
      <c r="AQ3556" s="84"/>
    </row>
    <row r="3557" ht="15.0" customHeight="1">
      <c r="A3557" s="93">
        <v>3554.0</v>
      </c>
      <c r="B3557" s="94" t="s">
        <v>7547</v>
      </c>
      <c r="C3557" s="93" t="s">
        <v>141</v>
      </c>
      <c r="D3557" s="93" t="s">
        <v>7548</v>
      </c>
      <c r="E3557" s="95">
        <v>37.98</v>
      </c>
      <c r="F3557" s="93" t="s">
        <v>85</v>
      </c>
      <c r="G3557" s="93" t="s">
        <v>606</v>
      </c>
      <c r="H3557" s="96">
        <v>1263712.8</v>
      </c>
      <c r="I3557" s="93">
        <v>1.0</v>
      </c>
      <c r="J3557" s="97">
        <v>3.4</v>
      </c>
      <c r="K3557" s="94">
        <v>2022.0</v>
      </c>
      <c r="L3557" s="93" t="s">
        <v>630</v>
      </c>
      <c r="M3557" s="93">
        <v>2022.0</v>
      </c>
      <c r="N3557" s="93" t="s">
        <v>161</v>
      </c>
      <c r="O3557" s="65" t="str">
        <f t="shared" si="1"/>
        <v>217103860001</v>
      </c>
      <c r="P3557" s="65">
        <f t="shared" si="2"/>
        <v>0</v>
      </c>
      <c r="Q3557" s="65">
        <f t="shared" si="3"/>
        <v>3</v>
      </c>
      <c r="R3557" s="65" t="str">
        <f t="shared" si="12"/>
        <v>21.710.386/0001-03</v>
      </c>
      <c r="S3557" s="84"/>
      <c r="T3557" s="84" t="str">
        <f t="shared" si="10"/>
        <v/>
      </c>
      <c r="U3557" s="84" t="str">
        <f t="shared" si="11"/>
        <v/>
      </c>
      <c r="V3557" s="65" t="str">
        <f t="shared" si="5"/>
        <v/>
      </c>
      <c r="W3557" s="84"/>
      <c r="X3557" s="84"/>
      <c r="Y3557" s="85"/>
      <c r="Z3557" s="85"/>
      <c r="AA3557" s="65" t="str">
        <f t="shared" si="6"/>
        <v/>
      </c>
      <c r="AB3557" s="65" t="str">
        <f t="shared" si="7"/>
        <v/>
      </c>
      <c r="AC3557" s="86"/>
      <c r="AD3557" s="87" t="str">
        <f t="shared" si="8"/>
        <v/>
      </c>
      <c r="AE3557" s="84"/>
      <c r="AF3557" s="86">
        <f>IF(AC3557&gt;0,AC3557,'⚙️ Config'!$B$10)</f>
        <v>0.0075</v>
      </c>
      <c r="AG3557" s="88">
        <f t="shared" si="9"/>
        <v>9477.846</v>
      </c>
      <c r="AH3557" s="88">
        <f>AG3557*'⚙️ Config'!$B$11</f>
        <v>47389.23</v>
      </c>
      <c r="AI3557" s="88">
        <f>AH3557*'⚙️ Config'!$B$12</f>
        <v>14216.769</v>
      </c>
      <c r="AJ3557" s="64"/>
      <c r="AK3557" s="84"/>
      <c r="AL3557" s="84"/>
      <c r="AM3557" s="84"/>
      <c r="AN3557" s="84"/>
      <c r="AO3557" s="84"/>
      <c r="AP3557" s="84"/>
      <c r="AQ3557" s="84"/>
    </row>
    <row r="3558" ht="15.0" customHeight="1">
      <c r="A3558" s="93">
        <v>3555.0</v>
      </c>
      <c r="B3558" s="94" t="s">
        <v>7549</v>
      </c>
      <c r="C3558" s="93" t="s">
        <v>141</v>
      </c>
      <c r="D3558" s="93" t="s">
        <v>7550</v>
      </c>
      <c r="E3558" s="95">
        <v>41.25</v>
      </c>
      <c r="F3558" s="93" t="s">
        <v>85</v>
      </c>
      <c r="G3558" s="93" t="s">
        <v>606</v>
      </c>
      <c r="H3558" s="96">
        <v>1263186.3</v>
      </c>
      <c r="I3558" s="93">
        <v>1.0</v>
      </c>
      <c r="J3558" s="97">
        <v>2.8</v>
      </c>
      <c r="K3558" s="94">
        <v>2023.0</v>
      </c>
      <c r="L3558" s="93" t="s">
        <v>630</v>
      </c>
      <c r="M3558" s="93">
        <v>2023.0</v>
      </c>
      <c r="N3558" s="93" t="s">
        <v>161</v>
      </c>
      <c r="O3558" s="65" t="str">
        <f t="shared" si="1"/>
        <v>077227520001</v>
      </c>
      <c r="P3558" s="65">
        <f t="shared" si="2"/>
        <v>0</v>
      </c>
      <c r="Q3558" s="65">
        <f t="shared" si="3"/>
        <v>5</v>
      </c>
      <c r="R3558" s="65" t="str">
        <f t="shared" si="12"/>
        <v>07.722.752/0001-05</v>
      </c>
      <c r="S3558" s="84"/>
      <c r="T3558" s="84" t="str">
        <f t="shared" si="10"/>
        <v/>
      </c>
      <c r="U3558" s="84" t="str">
        <f t="shared" si="11"/>
        <v/>
      </c>
      <c r="V3558" s="65" t="str">
        <f t="shared" si="5"/>
        <v/>
      </c>
      <c r="W3558" s="84"/>
      <c r="X3558" s="84"/>
      <c r="Y3558" s="85"/>
      <c r="Z3558" s="85"/>
      <c r="AA3558" s="65" t="str">
        <f t="shared" si="6"/>
        <v/>
      </c>
      <c r="AB3558" s="65" t="str">
        <f t="shared" si="7"/>
        <v/>
      </c>
      <c r="AC3558" s="86"/>
      <c r="AD3558" s="87" t="str">
        <f t="shared" si="8"/>
        <v/>
      </c>
      <c r="AE3558" s="84"/>
      <c r="AF3558" s="86">
        <f>IF(AC3558&gt;0,AC3558,'⚙️ Config'!$B$10)</f>
        <v>0.0075</v>
      </c>
      <c r="AG3558" s="88">
        <f t="shared" si="9"/>
        <v>9473.89725</v>
      </c>
      <c r="AH3558" s="88">
        <f>AG3558*'⚙️ Config'!$B$11</f>
        <v>47369.48625</v>
      </c>
      <c r="AI3558" s="88">
        <f>AH3558*'⚙️ Config'!$B$12</f>
        <v>14210.84588</v>
      </c>
      <c r="AJ3558" s="64"/>
      <c r="AK3558" s="84"/>
      <c r="AL3558" s="84"/>
      <c r="AM3558" s="84"/>
      <c r="AN3558" s="84"/>
      <c r="AO3558" s="84"/>
      <c r="AP3558" s="84"/>
      <c r="AQ3558" s="84"/>
    </row>
    <row r="3559" ht="15.0" customHeight="1">
      <c r="A3559" s="93">
        <v>3556.0</v>
      </c>
      <c r="B3559" s="94" t="s">
        <v>7551</v>
      </c>
      <c r="C3559" s="93" t="s">
        <v>141</v>
      </c>
      <c r="D3559" s="93" t="s">
        <v>7552</v>
      </c>
      <c r="E3559" s="95">
        <v>40.62</v>
      </c>
      <c r="F3559" s="93" t="s">
        <v>85</v>
      </c>
      <c r="G3559" s="93" t="s">
        <v>606</v>
      </c>
      <c r="H3559" s="96">
        <v>1262824.62</v>
      </c>
      <c r="I3559" s="93">
        <v>1.0</v>
      </c>
      <c r="J3559" s="97">
        <v>2.9</v>
      </c>
      <c r="K3559" s="94">
        <v>2023.0</v>
      </c>
      <c r="L3559" s="93" t="s">
        <v>630</v>
      </c>
      <c r="M3559" s="93">
        <v>2023.0</v>
      </c>
      <c r="N3559" s="93" t="s">
        <v>161</v>
      </c>
      <c r="O3559" s="65" t="str">
        <f t="shared" si="1"/>
        <v>091277000001</v>
      </c>
      <c r="P3559" s="65">
        <f t="shared" si="2"/>
        <v>1</v>
      </c>
      <c r="Q3559" s="65">
        <f t="shared" si="3"/>
        <v>6</v>
      </c>
      <c r="R3559" s="65" t="str">
        <f t="shared" si="12"/>
        <v>09.127.700/0001-16</v>
      </c>
      <c r="S3559" s="84"/>
      <c r="T3559" s="84" t="str">
        <f t="shared" si="10"/>
        <v/>
      </c>
      <c r="U3559" s="84" t="str">
        <f t="shared" si="11"/>
        <v/>
      </c>
      <c r="V3559" s="65" t="str">
        <f t="shared" si="5"/>
        <v/>
      </c>
      <c r="W3559" s="84"/>
      <c r="X3559" s="84"/>
      <c r="Y3559" s="85"/>
      <c r="Z3559" s="85"/>
      <c r="AA3559" s="65" t="str">
        <f t="shared" si="6"/>
        <v/>
      </c>
      <c r="AB3559" s="65" t="str">
        <f t="shared" si="7"/>
        <v/>
      </c>
      <c r="AC3559" s="86"/>
      <c r="AD3559" s="87" t="str">
        <f t="shared" si="8"/>
        <v/>
      </c>
      <c r="AE3559" s="84"/>
      <c r="AF3559" s="86">
        <f>IF(AC3559&gt;0,AC3559,'⚙️ Config'!$B$10)</f>
        <v>0.0075</v>
      </c>
      <c r="AG3559" s="88">
        <f t="shared" si="9"/>
        <v>9471.18465</v>
      </c>
      <c r="AH3559" s="88">
        <f>AG3559*'⚙️ Config'!$B$11</f>
        <v>47355.92325</v>
      </c>
      <c r="AI3559" s="88">
        <f>AH3559*'⚙️ Config'!$B$12</f>
        <v>14206.77698</v>
      </c>
      <c r="AJ3559" s="64"/>
      <c r="AK3559" s="84"/>
      <c r="AL3559" s="84"/>
      <c r="AM3559" s="84"/>
      <c r="AN3559" s="84"/>
      <c r="AO3559" s="84"/>
      <c r="AP3559" s="84"/>
      <c r="AQ3559" s="84"/>
    </row>
    <row r="3560" ht="15.0" customHeight="1">
      <c r="A3560" s="93">
        <v>3557.0</v>
      </c>
      <c r="B3560" s="94" t="s">
        <v>7553</v>
      </c>
      <c r="C3560" s="93" t="s">
        <v>141</v>
      </c>
      <c r="D3560" s="93" t="s">
        <v>7554</v>
      </c>
      <c r="E3560" s="95">
        <v>41.91</v>
      </c>
      <c r="F3560" s="93" t="s">
        <v>85</v>
      </c>
      <c r="G3560" s="93" t="s">
        <v>606</v>
      </c>
      <c r="H3560" s="96">
        <v>1261556.35</v>
      </c>
      <c r="I3560" s="93">
        <v>1.0</v>
      </c>
      <c r="J3560" s="97">
        <v>2.7</v>
      </c>
      <c r="K3560" s="94">
        <v>2023.0</v>
      </c>
      <c r="L3560" s="93" t="s">
        <v>630</v>
      </c>
      <c r="M3560" s="93">
        <v>2023.0</v>
      </c>
      <c r="N3560" s="93" t="s">
        <v>161</v>
      </c>
      <c r="O3560" s="65" t="str">
        <f t="shared" si="1"/>
        <v>317654860001</v>
      </c>
      <c r="P3560" s="65">
        <f t="shared" si="2"/>
        <v>8</v>
      </c>
      <c r="Q3560" s="65">
        <f t="shared" si="3"/>
        <v>2</v>
      </c>
      <c r="R3560" s="65" t="str">
        <f t="shared" si="12"/>
        <v>31.765.486/0001-82</v>
      </c>
      <c r="S3560" s="84"/>
      <c r="T3560" s="84" t="str">
        <f t="shared" si="10"/>
        <v/>
      </c>
      <c r="U3560" s="84" t="str">
        <f t="shared" si="11"/>
        <v/>
      </c>
      <c r="V3560" s="65" t="str">
        <f t="shared" si="5"/>
        <v/>
      </c>
      <c r="W3560" s="84"/>
      <c r="X3560" s="84"/>
      <c r="Y3560" s="85"/>
      <c r="Z3560" s="85"/>
      <c r="AA3560" s="65" t="str">
        <f t="shared" si="6"/>
        <v/>
      </c>
      <c r="AB3560" s="65" t="str">
        <f t="shared" si="7"/>
        <v/>
      </c>
      <c r="AC3560" s="86"/>
      <c r="AD3560" s="87" t="str">
        <f t="shared" si="8"/>
        <v/>
      </c>
      <c r="AE3560" s="84"/>
      <c r="AF3560" s="86">
        <f>IF(AC3560&gt;0,AC3560,'⚙️ Config'!$B$10)</f>
        <v>0.0075</v>
      </c>
      <c r="AG3560" s="88">
        <f t="shared" si="9"/>
        <v>9461.672625</v>
      </c>
      <c r="AH3560" s="88">
        <f>AG3560*'⚙️ Config'!$B$11</f>
        <v>47308.36313</v>
      </c>
      <c r="AI3560" s="88">
        <f>AH3560*'⚙️ Config'!$B$12</f>
        <v>14192.50894</v>
      </c>
      <c r="AJ3560" s="64"/>
      <c r="AK3560" s="84"/>
      <c r="AL3560" s="84"/>
      <c r="AM3560" s="84"/>
      <c r="AN3560" s="84"/>
      <c r="AO3560" s="84"/>
      <c r="AP3560" s="84"/>
      <c r="AQ3560" s="84"/>
    </row>
    <row r="3561" ht="15.0" customHeight="1">
      <c r="A3561" s="93">
        <v>3558.0</v>
      </c>
      <c r="B3561" s="94" t="s">
        <v>7555</v>
      </c>
      <c r="C3561" s="93" t="s">
        <v>141</v>
      </c>
      <c r="D3561" s="93" t="s">
        <v>7556</v>
      </c>
      <c r="E3561" s="95">
        <v>45.03</v>
      </c>
      <c r="F3561" s="93" t="s">
        <v>85</v>
      </c>
      <c r="G3561" s="93" t="s">
        <v>606</v>
      </c>
      <c r="H3561" s="96">
        <v>1261245.18</v>
      </c>
      <c r="I3561" s="93">
        <v>1.0</v>
      </c>
      <c r="J3561" s="97">
        <v>2.3</v>
      </c>
      <c r="K3561" s="94">
        <v>2023.0</v>
      </c>
      <c r="L3561" s="93" t="s">
        <v>630</v>
      </c>
      <c r="M3561" s="93">
        <v>2023.0</v>
      </c>
      <c r="N3561" s="93" t="s">
        <v>145</v>
      </c>
      <c r="O3561" s="65" t="str">
        <f t="shared" si="1"/>
        <v>041526870001</v>
      </c>
      <c r="P3561" s="65">
        <f t="shared" si="2"/>
        <v>3</v>
      </c>
      <c r="Q3561" s="65">
        <f t="shared" si="3"/>
        <v>1</v>
      </c>
      <c r="R3561" s="65" t="str">
        <f t="shared" si="12"/>
        <v>04.152.687/0001-31</v>
      </c>
      <c r="S3561" s="84"/>
      <c r="T3561" s="84" t="str">
        <f t="shared" si="10"/>
        <v/>
      </c>
      <c r="U3561" s="84" t="str">
        <f t="shared" si="11"/>
        <v/>
      </c>
      <c r="V3561" s="65" t="str">
        <f t="shared" si="5"/>
        <v/>
      </c>
      <c r="W3561" s="84"/>
      <c r="X3561" s="84"/>
      <c r="Y3561" s="85"/>
      <c r="Z3561" s="85"/>
      <c r="AA3561" s="65" t="str">
        <f t="shared" si="6"/>
        <v/>
      </c>
      <c r="AB3561" s="65" t="str">
        <f t="shared" si="7"/>
        <v/>
      </c>
      <c r="AC3561" s="86"/>
      <c r="AD3561" s="87" t="str">
        <f t="shared" si="8"/>
        <v/>
      </c>
      <c r="AE3561" s="84"/>
      <c r="AF3561" s="86">
        <f>IF(AC3561&gt;0,AC3561,'⚙️ Config'!$B$10)</f>
        <v>0.0075</v>
      </c>
      <c r="AG3561" s="88">
        <f t="shared" si="9"/>
        <v>9459.33885</v>
      </c>
      <c r="AH3561" s="88">
        <f>AG3561*'⚙️ Config'!$B$11</f>
        <v>47296.69425</v>
      </c>
      <c r="AI3561" s="88">
        <f>AH3561*'⚙️ Config'!$B$12</f>
        <v>14189.00828</v>
      </c>
      <c r="AJ3561" s="64"/>
      <c r="AK3561" s="84"/>
      <c r="AL3561" s="84"/>
      <c r="AM3561" s="84"/>
      <c r="AN3561" s="84"/>
      <c r="AO3561" s="84"/>
      <c r="AP3561" s="84"/>
      <c r="AQ3561" s="84"/>
    </row>
    <row r="3562" ht="15.0" customHeight="1">
      <c r="A3562" s="93">
        <v>3559.0</v>
      </c>
      <c r="B3562" s="94" t="s">
        <v>7557</v>
      </c>
      <c r="C3562" s="93" t="s">
        <v>978</v>
      </c>
      <c r="D3562" s="93" t="s">
        <v>7558</v>
      </c>
      <c r="E3562" s="95">
        <v>44.17</v>
      </c>
      <c r="F3562" s="93" t="s">
        <v>85</v>
      </c>
      <c r="G3562" s="93" t="s">
        <v>606</v>
      </c>
      <c r="H3562" s="96">
        <v>1260411.75</v>
      </c>
      <c r="I3562" s="93">
        <v>1.0</v>
      </c>
      <c r="J3562" s="97">
        <v>2.4</v>
      </c>
      <c r="K3562" s="94">
        <v>2023.0</v>
      </c>
      <c r="L3562" s="93" t="s">
        <v>630</v>
      </c>
      <c r="M3562" s="93">
        <v>2023.0</v>
      </c>
      <c r="N3562" s="93" t="s">
        <v>161</v>
      </c>
      <c r="O3562" s="65" t="str">
        <f t="shared" si="1"/>
        <v>366026330001</v>
      </c>
      <c r="P3562" s="65">
        <f t="shared" si="2"/>
        <v>1</v>
      </c>
      <c r="Q3562" s="65">
        <f t="shared" si="3"/>
        <v>7</v>
      </c>
      <c r="R3562" s="65" t="str">
        <f t="shared" si="12"/>
        <v>36.602.633/0001-17</v>
      </c>
      <c r="S3562" s="84"/>
      <c r="T3562" s="84" t="str">
        <f t="shared" si="10"/>
        <v/>
      </c>
      <c r="U3562" s="84" t="str">
        <f t="shared" si="11"/>
        <v/>
      </c>
      <c r="V3562" s="65" t="str">
        <f t="shared" si="5"/>
        <v/>
      </c>
      <c r="W3562" s="84"/>
      <c r="X3562" s="84"/>
      <c r="Y3562" s="85"/>
      <c r="Z3562" s="85"/>
      <c r="AA3562" s="65" t="str">
        <f t="shared" si="6"/>
        <v/>
      </c>
      <c r="AB3562" s="65" t="str">
        <f t="shared" si="7"/>
        <v/>
      </c>
      <c r="AC3562" s="86"/>
      <c r="AD3562" s="87" t="str">
        <f t="shared" si="8"/>
        <v/>
      </c>
      <c r="AE3562" s="84"/>
      <c r="AF3562" s="86">
        <f>IF(AC3562&gt;0,AC3562,'⚙️ Config'!$B$10)</f>
        <v>0.0075</v>
      </c>
      <c r="AG3562" s="88">
        <f t="shared" si="9"/>
        <v>9453.088125</v>
      </c>
      <c r="AH3562" s="88">
        <f>AG3562*'⚙️ Config'!$B$11</f>
        <v>47265.44063</v>
      </c>
      <c r="AI3562" s="88">
        <f>AH3562*'⚙️ Config'!$B$12</f>
        <v>14179.63219</v>
      </c>
      <c r="AJ3562" s="64"/>
      <c r="AK3562" s="84"/>
      <c r="AL3562" s="84"/>
      <c r="AM3562" s="84"/>
      <c r="AN3562" s="84"/>
      <c r="AO3562" s="84"/>
      <c r="AP3562" s="84"/>
      <c r="AQ3562" s="84"/>
    </row>
    <row r="3563" ht="15.0" customHeight="1">
      <c r="A3563" s="93">
        <v>3560.0</v>
      </c>
      <c r="B3563" s="94" t="s">
        <v>7559</v>
      </c>
      <c r="C3563" s="93" t="s">
        <v>141</v>
      </c>
      <c r="D3563" s="93" t="s">
        <v>7560</v>
      </c>
      <c r="E3563" s="95">
        <v>40.62</v>
      </c>
      <c r="F3563" s="93" t="s">
        <v>85</v>
      </c>
      <c r="G3563" s="93" t="s">
        <v>606</v>
      </c>
      <c r="H3563" s="96">
        <v>1259320.76</v>
      </c>
      <c r="I3563" s="93">
        <v>1.0</v>
      </c>
      <c r="J3563" s="97">
        <v>2.9</v>
      </c>
      <c r="K3563" s="94">
        <v>2023.0</v>
      </c>
      <c r="L3563" s="93" t="s">
        <v>630</v>
      </c>
      <c r="M3563" s="93">
        <v>2023.0</v>
      </c>
      <c r="N3563" s="93" t="s">
        <v>161</v>
      </c>
      <c r="O3563" s="65" t="str">
        <f t="shared" si="1"/>
        <v>437614210001</v>
      </c>
      <c r="P3563" s="65">
        <f t="shared" si="2"/>
        <v>4</v>
      </c>
      <c r="Q3563" s="65">
        <f t="shared" si="3"/>
        <v>8</v>
      </c>
      <c r="R3563" s="65" t="str">
        <f t="shared" si="12"/>
        <v>43.761.421/0001-48</v>
      </c>
      <c r="S3563" s="84"/>
      <c r="T3563" s="84" t="str">
        <f t="shared" si="10"/>
        <v/>
      </c>
      <c r="U3563" s="84" t="str">
        <f t="shared" si="11"/>
        <v/>
      </c>
      <c r="V3563" s="65" t="str">
        <f t="shared" si="5"/>
        <v/>
      </c>
      <c r="W3563" s="84"/>
      <c r="X3563" s="84"/>
      <c r="Y3563" s="85"/>
      <c r="Z3563" s="85"/>
      <c r="AA3563" s="65" t="str">
        <f t="shared" si="6"/>
        <v/>
      </c>
      <c r="AB3563" s="65" t="str">
        <f t="shared" si="7"/>
        <v/>
      </c>
      <c r="AC3563" s="86"/>
      <c r="AD3563" s="87" t="str">
        <f t="shared" si="8"/>
        <v/>
      </c>
      <c r="AE3563" s="84"/>
      <c r="AF3563" s="86">
        <f>IF(AC3563&gt;0,AC3563,'⚙️ Config'!$B$10)</f>
        <v>0.0075</v>
      </c>
      <c r="AG3563" s="88">
        <f t="shared" si="9"/>
        <v>9444.9057</v>
      </c>
      <c r="AH3563" s="88">
        <f>AG3563*'⚙️ Config'!$B$11</f>
        <v>47224.5285</v>
      </c>
      <c r="AI3563" s="88">
        <f>AH3563*'⚙️ Config'!$B$12</f>
        <v>14167.35855</v>
      </c>
      <c r="AJ3563" s="64"/>
      <c r="AK3563" s="84"/>
      <c r="AL3563" s="84"/>
      <c r="AM3563" s="84"/>
      <c r="AN3563" s="84"/>
      <c r="AO3563" s="84"/>
      <c r="AP3563" s="84"/>
      <c r="AQ3563" s="84"/>
    </row>
    <row r="3564" ht="15.0" customHeight="1">
      <c r="A3564" s="93">
        <v>3561.0</v>
      </c>
      <c r="B3564" s="94" t="s">
        <v>7561</v>
      </c>
      <c r="C3564" s="93" t="s">
        <v>141</v>
      </c>
      <c r="D3564" s="93" t="s">
        <v>7562</v>
      </c>
      <c r="E3564" s="95">
        <v>43.37</v>
      </c>
      <c r="F3564" s="93" t="s">
        <v>85</v>
      </c>
      <c r="G3564" s="93" t="s">
        <v>606</v>
      </c>
      <c r="H3564" s="96">
        <v>1259173.98</v>
      </c>
      <c r="I3564" s="93">
        <v>1.0</v>
      </c>
      <c r="J3564" s="97">
        <v>2.5</v>
      </c>
      <c r="K3564" s="94">
        <v>2023.0</v>
      </c>
      <c r="L3564" s="93" t="s">
        <v>630</v>
      </c>
      <c r="M3564" s="93">
        <v>2023.0</v>
      </c>
      <c r="N3564" s="93" t="s">
        <v>161</v>
      </c>
      <c r="O3564" s="65" t="str">
        <f t="shared" si="1"/>
        <v>613691950001</v>
      </c>
      <c r="P3564" s="65">
        <f t="shared" si="2"/>
        <v>3</v>
      </c>
      <c r="Q3564" s="65">
        <f t="shared" si="3"/>
        <v>6</v>
      </c>
      <c r="R3564" s="65" t="str">
        <f t="shared" si="12"/>
        <v>61.369.195/0001-36</v>
      </c>
      <c r="S3564" s="84"/>
      <c r="T3564" s="84" t="str">
        <f t="shared" si="10"/>
        <v/>
      </c>
      <c r="U3564" s="84" t="str">
        <f t="shared" si="11"/>
        <v/>
      </c>
      <c r="V3564" s="65" t="str">
        <f t="shared" si="5"/>
        <v/>
      </c>
      <c r="W3564" s="84"/>
      <c r="X3564" s="84"/>
      <c r="Y3564" s="85"/>
      <c r="Z3564" s="85"/>
      <c r="AA3564" s="65" t="str">
        <f t="shared" si="6"/>
        <v/>
      </c>
      <c r="AB3564" s="65" t="str">
        <f t="shared" si="7"/>
        <v/>
      </c>
      <c r="AC3564" s="86"/>
      <c r="AD3564" s="87" t="str">
        <f t="shared" si="8"/>
        <v/>
      </c>
      <c r="AE3564" s="84"/>
      <c r="AF3564" s="86">
        <f>IF(AC3564&gt;0,AC3564,'⚙️ Config'!$B$10)</f>
        <v>0.0075</v>
      </c>
      <c r="AG3564" s="88">
        <f t="shared" si="9"/>
        <v>9443.80485</v>
      </c>
      <c r="AH3564" s="88">
        <f>AG3564*'⚙️ Config'!$B$11</f>
        <v>47219.02425</v>
      </c>
      <c r="AI3564" s="88">
        <f>AH3564*'⚙️ Config'!$B$12</f>
        <v>14165.70728</v>
      </c>
      <c r="AJ3564" s="64"/>
      <c r="AK3564" s="84"/>
      <c r="AL3564" s="84"/>
      <c r="AM3564" s="84"/>
      <c r="AN3564" s="84"/>
      <c r="AO3564" s="84"/>
      <c r="AP3564" s="84"/>
      <c r="AQ3564" s="84"/>
    </row>
    <row r="3565" ht="15.0" customHeight="1">
      <c r="A3565" s="93">
        <v>3562.0</v>
      </c>
      <c r="B3565" s="94" t="s">
        <v>7563</v>
      </c>
      <c r="C3565" s="93" t="s">
        <v>141</v>
      </c>
      <c r="D3565" s="93" t="s">
        <v>7564</v>
      </c>
      <c r="E3565" s="95">
        <v>38.95</v>
      </c>
      <c r="F3565" s="93" t="s">
        <v>85</v>
      </c>
      <c r="G3565" s="93" t="s">
        <v>606</v>
      </c>
      <c r="H3565" s="96">
        <v>1259088.49</v>
      </c>
      <c r="I3565" s="93">
        <v>1.0</v>
      </c>
      <c r="J3565" s="97">
        <v>3.2</v>
      </c>
      <c r="K3565" s="94">
        <v>2023.0</v>
      </c>
      <c r="L3565" s="93" t="s">
        <v>268</v>
      </c>
      <c r="M3565" s="93">
        <v>2023.0</v>
      </c>
      <c r="N3565" s="93" t="s">
        <v>161</v>
      </c>
      <c r="O3565" s="65" t="str">
        <f t="shared" si="1"/>
        <v>045272350001</v>
      </c>
      <c r="P3565" s="65">
        <f t="shared" si="2"/>
        <v>9</v>
      </c>
      <c r="Q3565" s="65">
        <f t="shared" si="3"/>
        <v>7</v>
      </c>
      <c r="R3565" s="65" t="str">
        <f t="shared" si="12"/>
        <v>04.527.235/0001-97</v>
      </c>
      <c r="S3565" s="84"/>
      <c r="T3565" s="84" t="str">
        <f t="shared" si="10"/>
        <v/>
      </c>
      <c r="U3565" s="84" t="str">
        <f t="shared" si="11"/>
        <v/>
      </c>
      <c r="V3565" s="65" t="str">
        <f t="shared" si="5"/>
        <v/>
      </c>
      <c r="W3565" s="84"/>
      <c r="X3565" s="84"/>
      <c r="Y3565" s="85"/>
      <c r="Z3565" s="85"/>
      <c r="AA3565" s="65" t="str">
        <f t="shared" si="6"/>
        <v/>
      </c>
      <c r="AB3565" s="65" t="str">
        <f t="shared" si="7"/>
        <v/>
      </c>
      <c r="AC3565" s="86"/>
      <c r="AD3565" s="87" t="str">
        <f t="shared" si="8"/>
        <v/>
      </c>
      <c r="AE3565" s="84"/>
      <c r="AF3565" s="86">
        <f>IF(AC3565&gt;0,AC3565,'⚙️ Config'!$B$10)</f>
        <v>0.0075</v>
      </c>
      <c r="AG3565" s="88">
        <f t="shared" si="9"/>
        <v>9443.163675</v>
      </c>
      <c r="AH3565" s="88">
        <f>AG3565*'⚙️ Config'!$B$11</f>
        <v>47215.81838</v>
      </c>
      <c r="AI3565" s="88">
        <f>AH3565*'⚙️ Config'!$B$12</f>
        <v>14164.74551</v>
      </c>
      <c r="AJ3565" s="64"/>
      <c r="AK3565" s="84"/>
      <c r="AL3565" s="84"/>
      <c r="AM3565" s="84"/>
      <c r="AN3565" s="84"/>
      <c r="AO3565" s="84"/>
      <c r="AP3565" s="84"/>
      <c r="AQ3565" s="84"/>
    </row>
    <row r="3566" ht="15.0" customHeight="1">
      <c r="A3566" s="93">
        <v>3563.0</v>
      </c>
      <c r="B3566" s="94" t="s">
        <v>7565</v>
      </c>
      <c r="C3566" s="93" t="s">
        <v>141</v>
      </c>
      <c r="D3566" s="93" t="s">
        <v>7566</v>
      </c>
      <c r="E3566" s="95">
        <v>38.95</v>
      </c>
      <c r="F3566" s="93" t="s">
        <v>85</v>
      </c>
      <c r="G3566" s="93" t="s">
        <v>606</v>
      </c>
      <c r="H3566" s="96">
        <v>1258301.56</v>
      </c>
      <c r="I3566" s="93">
        <v>1.0</v>
      </c>
      <c r="J3566" s="97">
        <v>3.2</v>
      </c>
      <c r="K3566" s="94">
        <v>2022.0</v>
      </c>
      <c r="L3566" s="93" t="s">
        <v>630</v>
      </c>
      <c r="M3566" s="93">
        <v>2022.0</v>
      </c>
      <c r="N3566" s="93" t="s">
        <v>161</v>
      </c>
      <c r="O3566" s="65" t="str">
        <f t="shared" si="1"/>
        <v>438956990001</v>
      </c>
      <c r="P3566" s="65">
        <f t="shared" si="2"/>
        <v>0</v>
      </c>
      <c r="Q3566" s="65">
        <f t="shared" si="3"/>
        <v>8</v>
      </c>
      <c r="R3566" s="65" t="str">
        <f t="shared" si="12"/>
        <v>43.895.699/0001-08</v>
      </c>
      <c r="S3566" s="84"/>
      <c r="T3566" s="84" t="str">
        <f t="shared" si="10"/>
        <v/>
      </c>
      <c r="U3566" s="84" t="str">
        <f t="shared" si="11"/>
        <v/>
      </c>
      <c r="V3566" s="65" t="str">
        <f t="shared" si="5"/>
        <v/>
      </c>
      <c r="W3566" s="84"/>
      <c r="X3566" s="84"/>
      <c r="Y3566" s="85"/>
      <c r="Z3566" s="85"/>
      <c r="AA3566" s="65" t="str">
        <f t="shared" si="6"/>
        <v/>
      </c>
      <c r="AB3566" s="65" t="str">
        <f t="shared" si="7"/>
        <v/>
      </c>
      <c r="AC3566" s="86"/>
      <c r="AD3566" s="87" t="str">
        <f t="shared" si="8"/>
        <v/>
      </c>
      <c r="AE3566" s="84"/>
      <c r="AF3566" s="86">
        <f>IF(AC3566&gt;0,AC3566,'⚙️ Config'!$B$10)</f>
        <v>0.0075</v>
      </c>
      <c r="AG3566" s="88">
        <f t="shared" si="9"/>
        <v>9437.2617</v>
      </c>
      <c r="AH3566" s="88">
        <f>AG3566*'⚙️ Config'!$B$11</f>
        <v>47186.3085</v>
      </c>
      <c r="AI3566" s="88">
        <f>AH3566*'⚙️ Config'!$B$12</f>
        <v>14155.89255</v>
      </c>
      <c r="AJ3566" s="64"/>
      <c r="AK3566" s="84"/>
      <c r="AL3566" s="84"/>
      <c r="AM3566" s="84"/>
      <c r="AN3566" s="84"/>
      <c r="AO3566" s="84"/>
      <c r="AP3566" s="84"/>
      <c r="AQ3566" s="84"/>
    </row>
    <row r="3567" ht="15.0" customHeight="1">
      <c r="A3567" s="93">
        <v>3564.0</v>
      </c>
      <c r="B3567" s="94" t="s">
        <v>7567</v>
      </c>
      <c r="C3567" s="93" t="s">
        <v>141</v>
      </c>
      <c r="D3567" s="93" t="s">
        <v>7568</v>
      </c>
      <c r="E3567" s="95">
        <v>41.25</v>
      </c>
      <c r="F3567" s="93" t="s">
        <v>85</v>
      </c>
      <c r="G3567" s="93" t="s">
        <v>606</v>
      </c>
      <c r="H3567" s="96">
        <v>1257884.96</v>
      </c>
      <c r="I3567" s="93">
        <v>1.0</v>
      </c>
      <c r="J3567" s="97">
        <v>2.8</v>
      </c>
      <c r="K3567" s="94">
        <v>2023.0</v>
      </c>
      <c r="L3567" s="93" t="s">
        <v>448</v>
      </c>
      <c r="M3567" s="93">
        <v>2023.0</v>
      </c>
      <c r="N3567" s="93" t="s">
        <v>161</v>
      </c>
      <c r="O3567" s="65" t="str">
        <f t="shared" si="1"/>
        <v>111969240001</v>
      </c>
      <c r="P3567" s="65">
        <f t="shared" si="2"/>
        <v>2</v>
      </c>
      <c r="Q3567" s="65">
        <f t="shared" si="3"/>
        <v>1</v>
      </c>
      <c r="R3567" s="65" t="str">
        <f t="shared" si="12"/>
        <v>11.196.924/0001-21</v>
      </c>
      <c r="S3567" s="84"/>
      <c r="T3567" s="84" t="str">
        <f t="shared" si="10"/>
        <v/>
      </c>
      <c r="U3567" s="84" t="str">
        <f t="shared" si="11"/>
        <v/>
      </c>
      <c r="V3567" s="65" t="str">
        <f t="shared" si="5"/>
        <v/>
      </c>
      <c r="W3567" s="84"/>
      <c r="X3567" s="84"/>
      <c r="Y3567" s="85"/>
      <c r="Z3567" s="85"/>
      <c r="AA3567" s="65" t="str">
        <f t="shared" si="6"/>
        <v/>
      </c>
      <c r="AB3567" s="65" t="str">
        <f t="shared" si="7"/>
        <v/>
      </c>
      <c r="AC3567" s="86"/>
      <c r="AD3567" s="87" t="str">
        <f t="shared" si="8"/>
        <v/>
      </c>
      <c r="AE3567" s="84"/>
      <c r="AF3567" s="86">
        <f>IF(AC3567&gt;0,AC3567,'⚙️ Config'!$B$10)</f>
        <v>0.0075</v>
      </c>
      <c r="AG3567" s="88">
        <f t="shared" si="9"/>
        <v>9434.1372</v>
      </c>
      <c r="AH3567" s="88">
        <f>AG3567*'⚙️ Config'!$B$11</f>
        <v>47170.686</v>
      </c>
      <c r="AI3567" s="88">
        <f>AH3567*'⚙️ Config'!$B$12</f>
        <v>14151.2058</v>
      </c>
      <c r="AJ3567" s="64"/>
      <c r="AK3567" s="84"/>
      <c r="AL3567" s="84"/>
      <c r="AM3567" s="84"/>
      <c r="AN3567" s="84"/>
      <c r="AO3567" s="84"/>
      <c r="AP3567" s="84"/>
      <c r="AQ3567" s="84"/>
    </row>
    <row r="3568" ht="15.0" customHeight="1">
      <c r="A3568" s="93">
        <v>3565.0</v>
      </c>
      <c r="B3568" s="94" t="s">
        <v>7569</v>
      </c>
      <c r="C3568" s="93" t="s">
        <v>154</v>
      </c>
      <c r="D3568" s="93" t="s">
        <v>7570</v>
      </c>
      <c r="E3568" s="95">
        <v>40.62</v>
      </c>
      <c r="F3568" s="93" t="s">
        <v>85</v>
      </c>
      <c r="G3568" s="93" t="s">
        <v>606</v>
      </c>
      <c r="H3568" s="96">
        <v>1257687.44</v>
      </c>
      <c r="I3568" s="93">
        <v>1.0</v>
      </c>
      <c r="J3568" s="97">
        <v>2.9</v>
      </c>
      <c r="K3568" s="94">
        <v>2023.0</v>
      </c>
      <c r="L3568" s="93" t="s">
        <v>630</v>
      </c>
      <c r="M3568" s="93">
        <v>2023.0</v>
      </c>
      <c r="N3568" s="93" t="s">
        <v>161</v>
      </c>
      <c r="O3568" s="65" t="str">
        <f t="shared" si="1"/>
        <v>090125150001</v>
      </c>
      <c r="P3568" s="65">
        <f t="shared" si="2"/>
        <v>8</v>
      </c>
      <c r="Q3568" s="65">
        <f t="shared" si="3"/>
        <v>6</v>
      </c>
      <c r="R3568" s="65" t="str">
        <f t="shared" si="12"/>
        <v>09.012.515/0001-86</v>
      </c>
      <c r="S3568" s="84"/>
      <c r="T3568" s="84" t="str">
        <f t="shared" si="10"/>
        <v/>
      </c>
      <c r="U3568" s="84" t="str">
        <f t="shared" si="11"/>
        <v/>
      </c>
      <c r="V3568" s="65" t="str">
        <f t="shared" si="5"/>
        <v/>
      </c>
      <c r="W3568" s="84"/>
      <c r="X3568" s="84"/>
      <c r="Y3568" s="85"/>
      <c r="Z3568" s="85"/>
      <c r="AA3568" s="65" t="str">
        <f t="shared" si="6"/>
        <v/>
      </c>
      <c r="AB3568" s="65" t="str">
        <f t="shared" si="7"/>
        <v/>
      </c>
      <c r="AC3568" s="86"/>
      <c r="AD3568" s="87" t="str">
        <f t="shared" si="8"/>
        <v/>
      </c>
      <c r="AE3568" s="84"/>
      <c r="AF3568" s="86">
        <f>IF(AC3568&gt;0,AC3568,'⚙️ Config'!$B$10)</f>
        <v>0.0075</v>
      </c>
      <c r="AG3568" s="88">
        <f t="shared" si="9"/>
        <v>9432.6558</v>
      </c>
      <c r="AH3568" s="88">
        <f>AG3568*'⚙️ Config'!$B$11</f>
        <v>47163.279</v>
      </c>
      <c r="AI3568" s="88">
        <f>AH3568*'⚙️ Config'!$B$12</f>
        <v>14148.9837</v>
      </c>
      <c r="AJ3568" s="64"/>
      <c r="AK3568" s="84"/>
      <c r="AL3568" s="84"/>
      <c r="AM3568" s="84"/>
      <c r="AN3568" s="84"/>
      <c r="AO3568" s="84"/>
      <c r="AP3568" s="84"/>
      <c r="AQ3568" s="84"/>
    </row>
    <row r="3569" ht="15.0" customHeight="1">
      <c r="A3569" s="93">
        <v>3566.0</v>
      </c>
      <c r="B3569" s="94" t="s">
        <v>7571</v>
      </c>
      <c r="C3569" s="93" t="s">
        <v>141</v>
      </c>
      <c r="D3569" s="93" t="s">
        <v>7572</v>
      </c>
      <c r="E3569" s="95">
        <v>36.7</v>
      </c>
      <c r="F3569" s="93" t="s">
        <v>85</v>
      </c>
      <c r="G3569" s="93" t="s">
        <v>606</v>
      </c>
      <c r="H3569" s="96">
        <v>1257296.86</v>
      </c>
      <c r="I3569" s="93">
        <v>1.0</v>
      </c>
      <c r="J3569" s="97">
        <v>3.7</v>
      </c>
      <c r="K3569" s="94">
        <v>2022.0</v>
      </c>
      <c r="L3569" s="93" t="s">
        <v>630</v>
      </c>
      <c r="M3569" s="93">
        <v>2022.0</v>
      </c>
      <c r="N3569" s="93" t="s">
        <v>161</v>
      </c>
      <c r="O3569" s="65" t="str">
        <f t="shared" si="1"/>
        <v>128603870001</v>
      </c>
      <c r="P3569" s="65">
        <f t="shared" si="2"/>
        <v>3</v>
      </c>
      <c r="Q3569" s="65">
        <f t="shared" si="3"/>
        <v>5</v>
      </c>
      <c r="R3569" s="65" t="str">
        <f t="shared" si="12"/>
        <v>12.860.387/0001-35</v>
      </c>
      <c r="S3569" s="84"/>
      <c r="T3569" s="84" t="str">
        <f t="shared" si="10"/>
        <v/>
      </c>
      <c r="U3569" s="84" t="str">
        <f t="shared" si="11"/>
        <v/>
      </c>
      <c r="V3569" s="65" t="str">
        <f t="shared" si="5"/>
        <v/>
      </c>
      <c r="W3569" s="84"/>
      <c r="X3569" s="84"/>
      <c r="Y3569" s="85"/>
      <c r="Z3569" s="85"/>
      <c r="AA3569" s="65" t="str">
        <f t="shared" si="6"/>
        <v/>
      </c>
      <c r="AB3569" s="65" t="str">
        <f t="shared" si="7"/>
        <v/>
      </c>
      <c r="AC3569" s="86"/>
      <c r="AD3569" s="87" t="str">
        <f t="shared" si="8"/>
        <v/>
      </c>
      <c r="AE3569" s="84"/>
      <c r="AF3569" s="86">
        <f>IF(AC3569&gt;0,AC3569,'⚙️ Config'!$B$10)</f>
        <v>0.0075</v>
      </c>
      <c r="AG3569" s="88">
        <f t="shared" si="9"/>
        <v>9429.72645</v>
      </c>
      <c r="AH3569" s="88">
        <f>AG3569*'⚙️ Config'!$B$11</f>
        <v>47148.63225</v>
      </c>
      <c r="AI3569" s="88">
        <f>AH3569*'⚙️ Config'!$B$12</f>
        <v>14144.58968</v>
      </c>
      <c r="AJ3569" s="64"/>
      <c r="AK3569" s="84"/>
      <c r="AL3569" s="84"/>
      <c r="AM3569" s="84"/>
      <c r="AN3569" s="84"/>
      <c r="AO3569" s="84"/>
      <c r="AP3569" s="84"/>
      <c r="AQ3569" s="84"/>
    </row>
    <row r="3570" ht="15.0" customHeight="1">
      <c r="A3570" s="93">
        <v>3567.0</v>
      </c>
      <c r="B3570" s="94" t="s">
        <v>7573</v>
      </c>
      <c r="C3570" s="93" t="s">
        <v>141</v>
      </c>
      <c r="D3570" s="93" t="s">
        <v>7574</v>
      </c>
      <c r="E3570" s="95">
        <v>36.7</v>
      </c>
      <c r="F3570" s="93" t="s">
        <v>85</v>
      </c>
      <c r="G3570" s="93" t="s">
        <v>606</v>
      </c>
      <c r="H3570" s="96">
        <v>1255795.77</v>
      </c>
      <c r="I3570" s="93">
        <v>1.0</v>
      </c>
      <c r="J3570" s="97">
        <v>3.7</v>
      </c>
      <c r="K3570" s="94">
        <v>2022.0</v>
      </c>
      <c r="L3570" s="93" t="s">
        <v>630</v>
      </c>
      <c r="M3570" s="93">
        <v>2022.0</v>
      </c>
      <c r="N3570" s="93" t="s">
        <v>161</v>
      </c>
      <c r="O3570" s="65" t="str">
        <f t="shared" si="1"/>
        <v>338724750001</v>
      </c>
      <c r="P3570" s="65">
        <f t="shared" si="2"/>
        <v>2</v>
      </c>
      <c r="Q3570" s="65">
        <f t="shared" si="3"/>
        <v>7</v>
      </c>
      <c r="R3570" s="65" t="str">
        <f t="shared" si="12"/>
        <v>33.872.475/0001-27</v>
      </c>
      <c r="S3570" s="84"/>
      <c r="T3570" s="84" t="str">
        <f t="shared" si="10"/>
        <v/>
      </c>
      <c r="U3570" s="84" t="str">
        <f t="shared" si="11"/>
        <v/>
      </c>
      <c r="V3570" s="65" t="str">
        <f t="shared" si="5"/>
        <v/>
      </c>
      <c r="W3570" s="84"/>
      <c r="X3570" s="84"/>
      <c r="Y3570" s="85"/>
      <c r="Z3570" s="85"/>
      <c r="AA3570" s="65" t="str">
        <f t="shared" si="6"/>
        <v/>
      </c>
      <c r="AB3570" s="65" t="str">
        <f t="shared" si="7"/>
        <v/>
      </c>
      <c r="AC3570" s="86"/>
      <c r="AD3570" s="87" t="str">
        <f t="shared" si="8"/>
        <v/>
      </c>
      <c r="AE3570" s="84"/>
      <c r="AF3570" s="86">
        <f>IF(AC3570&gt;0,AC3570,'⚙️ Config'!$B$10)</f>
        <v>0.0075</v>
      </c>
      <c r="AG3570" s="88">
        <f t="shared" si="9"/>
        <v>9418.468275</v>
      </c>
      <c r="AH3570" s="88">
        <f>AG3570*'⚙️ Config'!$B$11</f>
        <v>47092.34138</v>
      </c>
      <c r="AI3570" s="88">
        <f>AH3570*'⚙️ Config'!$B$12</f>
        <v>14127.70241</v>
      </c>
      <c r="AJ3570" s="64"/>
      <c r="AK3570" s="84"/>
      <c r="AL3570" s="84"/>
      <c r="AM3570" s="84"/>
      <c r="AN3570" s="84"/>
      <c r="AO3570" s="84"/>
      <c r="AP3570" s="84"/>
      <c r="AQ3570" s="84"/>
    </row>
    <row r="3571" ht="15.0" customHeight="1">
      <c r="A3571" s="93">
        <v>3568.0</v>
      </c>
      <c r="B3571" s="94" t="s">
        <v>7575</v>
      </c>
      <c r="C3571" s="93" t="s">
        <v>141</v>
      </c>
      <c r="D3571" s="93" t="s">
        <v>7576</v>
      </c>
      <c r="E3571" s="95">
        <v>41.25</v>
      </c>
      <c r="F3571" s="93" t="s">
        <v>85</v>
      </c>
      <c r="G3571" s="93" t="s">
        <v>606</v>
      </c>
      <c r="H3571" s="96">
        <v>1255732.08</v>
      </c>
      <c r="I3571" s="93">
        <v>1.0</v>
      </c>
      <c r="J3571" s="97">
        <v>2.8</v>
      </c>
      <c r="K3571" s="94">
        <v>2023.0</v>
      </c>
      <c r="L3571" s="93" t="s">
        <v>630</v>
      </c>
      <c r="M3571" s="93">
        <v>2023.0</v>
      </c>
      <c r="N3571" s="93" t="s">
        <v>161</v>
      </c>
      <c r="O3571" s="65" t="str">
        <f t="shared" si="1"/>
        <v>349288500001</v>
      </c>
      <c r="P3571" s="65">
        <f t="shared" si="2"/>
        <v>7</v>
      </c>
      <c r="Q3571" s="65">
        <f t="shared" si="3"/>
        <v>6</v>
      </c>
      <c r="R3571" s="65" t="str">
        <f t="shared" si="12"/>
        <v>34.928.850/0001-76</v>
      </c>
      <c r="S3571" s="84"/>
      <c r="T3571" s="84" t="str">
        <f t="shared" si="10"/>
        <v/>
      </c>
      <c r="U3571" s="84" t="str">
        <f t="shared" si="11"/>
        <v/>
      </c>
      <c r="V3571" s="65" t="str">
        <f t="shared" si="5"/>
        <v/>
      </c>
      <c r="W3571" s="84"/>
      <c r="X3571" s="84"/>
      <c r="Y3571" s="85"/>
      <c r="Z3571" s="85"/>
      <c r="AA3571" s="65" t="str">
        <f t="shared" si="6"/>
        <v/>
      </c>
      <c r="AB3571" s="65" t="str">
        <f t="shared" si="7"/>
        <v/>
      </c>
      <c r="AC3571" s="86"/>
      <c r="AD3571" s="87" t="str">
        <f t="shared" si="8"/>
        <v/>
      </c>
      <c r="AE3571" s="84"/>
      <c r="AF3571" s="86">
        <f>IF(AC3571&gt;0,AC3571,'⚙️ Config'!$B$10)</f>
        <v>0.0075</v>
      </c>
      <c r="AG3571" s="88">
        <f t="shared" si="9"/>
        <v>9417.9906</v>
      </c>
      <c r="AH3571" s="88">
        <f>AG3571*'⚙️ Config'!$B$11</f>
        <v>47089.953</v>
      </c>
      <c r="AI3571" s="88">
        <f>AH3571*'⚙️ Config'!$B$12</f>
        <v>14126.9859</v>
      </c>
      <c r="AJ3571" s="64"/>
      <c r="AK3571" s="84"/>
      <c r="AL3571" s="84"/>
      <c r="AM3571" s="84"/>
      <c r="AN3571" s="84"/>
      <c r="AO3571" s="84"/>
      <c r="AP3571" s="84"/>
      <c r="AQ3571" s="84"/>
    </row>
    <row r="3572" ht="15.0" customHeight="1">
      <c r="A3572" s="93">
        <v>3569.0</v>
      </c>
      <c r="B3572" s="94" t="s">
        <v>7577</v>
      </c>
      <c r="C3572" s="93" t="s">
        <v>141</v>
      </c>
      <c r="D3572" s="93" t="s">
        <v>7578</v>
      </c>
      <c r="E3572" s="95">
        <v>36.31</v>
      </c>
      <c r="F3572" s="93" t="s">
        <v>85</v>
      </c>
      <c r="G3572" s="93" t="s">
        <v>606</v>
      </c>
      <c r="H3572" s="96">
        <v>1255473.57</v>
      </c>
      <c r="I3572" s="93">
        <v>1.0</v>
      </c>
      <c r="J3572" s="97">
        <v>3.8</v>
      </c>
      <c r="K3572" s="94">
        <v>2022.0</v>
      </c>
      <c r="L3572" s="93" t="s">
        <v>448</v>
      </c>
      <c r="M3572" s="93">
        <v>2022.0</v>
      </c>
      <c r="N3572" s="93" t="s">
        <v>161</v>
      </c>
      <c r="O3572" s="65" t="str">
        <f t="shared" si="1"/>
        <v>330223690001</v>
      </c>
      <c r="P3572" s="65">
        <f t="shared" si="2"/>
        <v>5</v>
      </c>
      <c r="Q3572" s="65">
        <f t="shared" si="3"/>
        <v>4</v>
      </c>
      <c r="R3572" s="65" t="str">
        <f t="shared" si="12"/>
        <v>33.022.369/0001-54</v>
      </c>
      <c r="S3572" s="84"/>
      <c r="T3572" s="84" t="str">
        <f t="shared" si="10"/>
        <v/>
      </c>
      <c r="U3572" s="84" t="str">
        <f t="shared" si="11"/>
        <v/>
      </c>
      <c r="V3572" s="65" t="str">
        <f t="shared" si="5"/>
        <v/>
      </c>
      <c r="W3572" s="84"/>
      <c r="X3572" s="84"/>
      <c r="Y3572" s="85"/>
      <c r="Z3572" s="85"/>
      <c r="AA3572" s="65" t="str">
        <f t="shared" si="6"/>
        <v/>
      </c>
      <c r="AB3572" s="65" t="str">
        <f t="shared" si="7"/>
        <v/>
      </c>
      <c r="AC3572" s="86"/>
      <c r="AD3572" s="87" t="str">
        <f t="shared" si="8"/>
        <v/>
      </c>
      <c r="AE3572" s="84"/>
      <c r="AF3572" s="86">
        <f>IF(AC3572&gt;0,AC3572,'⚙️ Config'!$B$10)</f>
        <v>0.0075</v>
      </c>
      <c r="AG3572" s="88">
        <f t="shared" si="9"/>
        <v>9416.051775</v>
      </c>
      <c r="AH3572" s="88">
        <f>AG3572*'⚙️ Config'!$B$11</f>
        <v>47080.25888</v>
      </c>
      <c r="AI3572" s="88">
        <f>AH3572*'⚙️ Config'!$B$12</f>
        <v>14124.07766</v>
      </c>
      <c r="AJ3572" s="64"/>
      <c r="AK3572" s="84"/>
      <c r="AL3572" s="84"/>
      <c r="AM3572" s="84"/>
      <c r="AN3572" s="84"/>
      <c r="AO3572" s="84"/>
      <c r="AP3572" s="84"/>
      <c r="AQ3572" s="84"/>
    </row>
    <row r="3573" ht="15.0" customHeight="1">
      <c r="A3573" s="93">
        <v>3570.0</v>
      </c>
      <c r="B3573" s="94" t="s">
        <v>7579</v>
      </c>
      <c r="C3573" s="93" t="s">
        <v>141</v>
      </c>
      <c r="D3573" s="93" t="s">
        <v>7580</v>
      </c>
      <c r="E3573" s="95">
        <v>38.95</v>
      </c>
      <c r="F3573" s="93" t="s">
        <v>85</v>
      </c>
      <c r="G3573" s="93" t="s">
        <v>606</v>
      </c>
      <c r="H3573" s="96">
        <v>1254106.63</v>
      </c>
      <c r="I3573" s="93">
        <v>1.0</v>
      </c>
      <c r="J3573" s="97">
        <v>3.2</v>
      </c>
      <c r="K3573" s="94">
        <v>2023.0</v>
      </c>
      <c r="L3573" s="93" t="s">
        <v>202</v>
      </c>
      <c r="M3573" s="93">
        <v>2023.0</v>
      </c>
      <c r="N3573" s="93" t="s">
        <v>161</v>
      </c>
      <c r="O3573" s="65" t="str">
        <f t="shared" si="1"/>
        <v>178098320001</v>
      </c>
      <c r="P3573" s="65">
        <f t="shared" si="2"/>
        <v>5</v>
      </c>
      <c r="Q3573" s="65">
        <f t="shared" si="3"/>
        <v>6</v>
      </c>
      <c r="R3573" s="65" t="str">
        <f t="shared" si="12"/>
        <v>17.809.832/0001-56</v>
      </c>
      <c r="S3573" s="84"/>
      <c r="T3573" s="84" t="str">
        <f t="shared" si="10"/>
        <v/>
      </c>
      <c r="U3573" s="84" t="str">
        <f t="shared" si="11"/>
        <v/>
      </c>
      <c r="V3573" s="65" t="str">
        <f t="shared" si="5"/>
        <v/>
      </c>
      <c r="W3573" s="84"/>
      <c r="X3573" s="84"/>
      <c r="Y3573" s="85"/>
      <c r="Z3573" s="85"/>
      <c r="AA3573" s="65" t="str">
        <f t="shared" si="6"/>
        <v/>
      </c>
      <c r="AB3573" s="65" t="str">
        <f t="shared" si="7"/>
        <v/>
      </c>
      <c r="AC3573" s="86"/>
      <c r="AD3573" s="87" t="str">
        <f t="shared" si="8"/>
        <v/>
      </c>
      <c r="AE3573" s="84"/>
      <c r="AF3573" s="86">
        <f>IF(AC3573&gt;0,AC3573,'⚙️ Config'!$B$10)</f>
        <v>0.0075</v>
      </c>
      <c r="AG3573" s="88">
        <f t="shared" si="9"/>
        <v>9405.799725</v>
      </c>
      <c r="AH3573" s="88">
        <f>AG3573*'⚙️ Config'!$B$11</f>
        <v>47028.99863</v>
      </c>
      <c r="AI3573" s="88">
        <f>AH3573*'⚙️ Config'!$B$12</f>
        <v>14108.69959</v>
      </c>
      <c r="AJ3573" s="64"/>
      <c r="AK3573" s="84"/>
      <c r="AL3573" s="84"/>
      <c r="AM3573" s="84"/>
      <c r="AN3573" s="84"/>
      <c r="AO3573" s="84"/>
      <c r="AP3573" s="84"/>
      <c r="AQ3573" s="84"/>
    </row>
    <row r="3574" ht="15.0" customHeight="1">
      <c r="A3574" s="93">
        <v>3571.0</v>
      </c>
      <c r="B3574" s="94" t="s">
        <v>7581</v>
      </c>
      <c r="C3574" s="93" t="s">
        <v>141</v>
      </c>
      <c r="D3574" s="93" t="s">
        <v>7582</v>
      </c>
      <c r="E3574" s="95">
        <v>41.25</v>
      </c>
      <c r="F3574" s="93" t="s">
        <v>85</v>
      </c>
      <c r="G3574" s="93" t="s">
        <v>606</v>
      </c>
      <c r="H3574" s="96">
        <v>1253021.09</v>
      </c>
      <c r="I3574" s="93">
        <v>1.0</v>
      </c>
      <c r="J3574" s="97">
        <v>2.8</v>
      </c>
      <c r="K3574" s="94">
        <v>2023.0</v>
      </c>
      <c r="L3574" s="93" t="s">
        <v>202</v>
      </c>
      <c r="M3574" s="93">
        <v>2023.0</v>
      </c>
      <c r="N3574" s="93" t="s">
        <v>145</v>
      </c>
      <c r="O3574" s="65" t="str">
        <f t="shared" si="1"/>
        <v>649196080001</v>
      </c>
      <c r="P3574" s="65">
        <f t="shared" si="2"/>
        <v>0</v>
      </c>
      <c r="Q3574" s="65">
        <f t="shared" si="3"/>
        <v>5</v>
      </c>
      <c r="R3574" s="65" t="str">
        <f t="shared" si="12"/>
        <v>64.919.608/0001-05</v>
      </c>
      <c r="S3574" s="84"/>
      <c r="T3574" s="84" t="str">
        <f t="shared" si="10"/>
        <v/>
      </c>
      <c r="U3574" s="84" t="str">
        <f t="shared" si="11"/>
        <v/>
      </c>
      <c r="V3574" s="65" t="str">
        <f t="shared" si="5"/>
        <v/>
      </c>
      <c r="W3574" s="84"/>
      <c r="X3574" s="84"/>
      <c r="Y3574" s="85"/>
      <c r="Z3574" s="85"/>
      <c r="AA3574" s="65" t="str">
        <f t="shared" si="6"/>
        <v/>
      </c>
      <c r="AB3574" s="65" t="str">
        <f t="shared" si="7"/>
        <v/>
      </c>
      <c r="AC3574" s="86"/>
      <c r="AD3574" s="87" t="str">
        <f t="shared" si="8"/>
        <v/>
      </c>
      <c r="AE3574" s="84"/>
      <c r="AF3574" s="86">
        <f>IF(AC3574&gt;0,AC3574,'⚙️ Config'!$B$10)</f>
        <v>0.0075</v>
      </c>
      <c r="AG3574" s="88">
        <f t="shared" si="9"/>
        <v>9397.658175</v>
      </c>
      <c r="AH3574" s="88">
        <f>AG3574*'⚙️ Config'!$B$11</f>
        <v>46988.29088</v>
      </c>
      <c r="AI3574" s="88">
        <f>AH3574*'⚙️ Config'!$B$12</f>
        <v>14096.48726</v>
      </c>
      <c r="AJ3574" s="64"/>
      <c r="AK3574" s="84"/>
      <c r="AL3574" s="84"/>
      <c r="AM3574" s="84"/>
      <c r="AN3574" s="84"/>
      <c r="AO3574" s="84"/>
      <c r="AP3574" s="84"/>
      <c r="AQ3574" s="84"/>
    </row>
    <row r="3575" ht="15.0" customHeight="1">
      <c r="A3575" s="93">
        <v>3572.0</v>
      </c>
      <c r="B3575" s="94" t="s">
        <v>7583</v>
      </c>
      <c r="C3575" s="93" t="s">
        <v>141</v>
      </c>
      <c r="D3575" s="93" t="s">
        <v>7584</v>
      </c>
      <c r="E3575" s="95">
        <v>41.25</v>
      </c>
      <c r="F3575" s="93" t="s">
        <v>85</v>
      </c>
      <c r="G3575" s="93" t="s">
        <v>606</v>
      </c>
      <c r="H3575" s="96">
        <v>1251972.64</v>
      </c>
      <c r="I3575" s="93">
        <v>1.0</v>
      </c>
      <c r="J3575" s="97">
        <v>2.8</v>
      </c>
      <c r="K3575" s="94">
        <v>2023.0</v>
      </c>
      <c r="L3575" s="93" t="s">
        <v>630</v>
      </c>
      <c r="M3575" s="93">
        <v>2023.0</v>
      </c>
      <c r="N3575" s="93" t="s">
        <v>161</v>
      </c>
      <c r="O3575" s="65" t="str">
        <f t="shared" si="1"/>
        <v>187313240001</v>
      </c>
      <c r="P3575" s="65">
        <f t="shared" si="2"/>
        <v>6</v>
      </c>
      <c r="Q3575" s="65">
        <f t="shared" si="3"/>
        <v>5</v>
      </c>
      <c r="R3575" s="65" t="str">
        <f t="shared" si="12"/>
        <v>18.731.324/0001-65</v>
      </c>
      <c r="S3575" s="84"/>
      <c r="T3575" s="84" t="str">
        <f t="shared" si="10"/>
        <v/>
      </c>
      <c r="U3575" s="84" t="str">
        <f t="shared" si="11"/>
        <v/>
      </c>
      <c r="V3575" s="65" t="str">
        <f t="shared" si="5"/>
        <v/>
      </c>
      <c r="W3575" s="84"/>
      <c r="X3575" s="84"/>
      <c r="Y3575" s="85"/>
      <c r="Z3575" s="85"/>
      <c r="AA3575" s="65" t="str">
        <f t="shared" si="6"/>
        <v/>
      </c>
      <c r="AB3575" s="65" t="str">
        <f t="shared" si="7"/>
        <v/>
      </c>
      <c r="AC3575" s="86"/>
      <c r="AD3575" s="87" t="str">
        <f t="shared" si="8"/>
        <v/>
      </c>
      <c r="AE3575" s="84"/>
      <c r="AF3575" s="86">
        <f>IF(AC3575&gt;0,AC3575,'⚙️ Config'!$B$10)</f>
        <v>0.0075</v>
      </c>
      <c r="AG3575" s="88">
        <f t="shared" si="9"/>
        <v>9389.7948</v>
      </c>
      <c r="AH3575" s="88">
        <f>AG3575*'⚙️ Config'!$B$11</f>
        <v>46948.974</v>
      </c>
      <c r="AI3575" s="88">
        <f>AH3575*'⚙️ Config'!$B$12</f>
        <v>14084.6922</v>
      </c>
      <c r="AJ3575" s="64"/>
      <c r="AK3575" s="84"/>
      <c r="AL3575" s="84"/>
      <c r="AM3575" s="84"/>
      <c r="AN3575" s="84"/>
      <c r="AO3575" s="84"/>
      <c r="AP3575" s="84"/>
      <c r="AQ3575" s="84"/>
    </row>
    <row r="3576" ht="15.0" customHeight="1">
      <c r="A3576" s="93">
        <v>3573.0</v>
      </c>
      <c r="B3576" s="94" t="s">
        <v>7585</v>
      </c>
      <c r="C3576" s="93" t="s">
        <v>141</v>
      </c>
      <c r="D3576" s="93" t="s">
        <v>7586</v>
      </c>
      <c r="E3576" s="95">
        <v>41.25</v>
      </c>
      <c r="F3576" s="93" t="s">
        <v>85</v>
      </c>
      <c r="G3576" s="93" t="s">
        <v>606</v>
      </c>
      <c r="H3576" s="96">
        <v>1251577.53</v>
      </c>
      <c r="I3576" s="93">
        <v>1.0</v>
      </c>
      <c r="J3576" s="97">
        <v>2.8</v>
      </c>
      <c r="K3576" s="94">
        <v>2023.0</v>
      </c>
      <c r="L3576" s="93" t="s">
        <v>630</v>
      </c>
      <c r="M3576" s="93">
        <v>2023.0</v>
      </c>
      <c r="N3576" s="93" t="s">
        <v>161</v>
      </c>
      <c r="O3576" s="65" t="str">
        <f t="shared" si="1"/>
        <v>153177490001</v>
      </c>
      <c r="P3576" s="65">
        <f t="shared" si="2"/>
        <v>3</v>
      </c>
      <c r="Q3576" s="65">
        <f t="shared" si="3"/>
        <v>4</v>
      </c>
      <c r="R3576" s="65" t="str">
        <f t="shared" si="12"/>
        <v>15.317.749/0001-34</v>
      </c>
      <c r="S3576" s="84"/>
      <c r="T3576" s="84" t="str">
        <f t="shared" si="10"/>
        <v/>
      </c>
      <c r="U3576" s="84" t="str">
        <f t="shared" si="11"/>
        <v/>
      </c>
      <c r="V3576" s="65" t="str">
        <f t="shared" si="5"/>
        <v/>
      </c>
      <c r="W3576" s="84"/>
      <c r="X3576" s="84"/>
      <c r="Y3576" s="85"/>
      <c r="Z3576" s="85"/>
      <c r="AA3576" s="65" t="str">
        <f t="shared" si="6"/>
        <v/>
      </c>
      <c r="AB3576" s="65" t="str">
        <f t="shared" si="7"/>
        <v/>
      </c>
      <c r="AC3576" s="86"/>
      <c r="AD3576" s="87" t="str">
        <f t="shared" si="8"/>
        <v/>
      </c>
      <c r="AE3576" s="84"/>
      <c r="AF3576" s="86">
        <f>IF(AC3576&gt;0,AC3576,'⚙️ Config'!$B$10)</f>
        <v>0.0075</v>
      </c>
      <c r="AG3576" s="88">
        <f t="shared" si="9"/>
        <v>9386.831475</v>
      </c>
      <c r="AH3576" s="88">
        <f>AG3576*'⚙️ Config'!$B$11</f>
        <v>46934.15738</v>
      </c>
      <c r="AI3576" s="88">
        <f>AH3576*'⚙️ Config'!$B$12</f>
        <v>14080.24721</v>
      </c>
      <c r="AJ3576" s="64"/>
      <c r="AK3576" s="84"/>
      <c r="AL3576" s="84"/>
      <c r="AM3576" s="84"/>
      <c r="AN3576" s="84"/>
      <c r="AO3576" s="84"/>
      <c r="AP3576" s="84"/>
      <c r="AQ3576" s="84"/>
    </row>
    <row r="3577" ht="15.0" customHeight="1">
      <c r="A3577" s="93">
        <v>3574.0</v>
      </c>
      <c r="B3577" s="94" t="s">
        <v>7587</v>
      </c>
      <c r="C3577" s="93" t="s">
        <v>141</v>
      </c>
      <c r="D3577" s="93" t="s">
        <v>7588</v>
      </c>
      <c r="E3577" s="95">
        <v>45.96</v>
      </c>
      <c r="F3577" s="93" t="s">
        <v>85</v>
      </c>
      <c r="G3577" s="93" t="s">
        <v>606</v>
      </c>
      <c r="H3577" s="96">
        <v>1250701.94</v>
      </c>
      <c r="I3577" s="93">
        <v>1.0</v>
      </c>
      <c r="J3577" s="97">
        <v>2.2</v>
      </c>
      <c r="K3577" s="94">
        <v>2023.0</v>
      </c>
      <c r="L3577" s="93" t="s">
        <v>630</v>
      </c>
      <c r="M3577" s="93">
        <v>2023.0</v>
      </c>
      <c r="N3577" s="93" t="s">
        <v>161</v>
      </c>
      <c r="O3577" s="65" t="str">
        <f t="shared" si="1"/>
        <v>176770510001</v>
      </c>
      <c r="P3577" s="65">
        <f t="shared" si="2"/>
        <v>5</v>
      </c>
      <c r="Q3577" s="65">
        <f t="shared" si="3"/>
        <v>5</v>
      </c>
      <c r="R3577" s="65" t="str">
        <f t="shared" si="12"/>
        <v>17.677.051/0001-55</v>
      </c>
      <c r="S3577" s="84"/>
      <c r="T3577" s="84" t="str">
        <f t="shared" si="10"/>
        <v/>
      </c>
      <c r="U3577" s="84" t="str">
        <f t="shared" si="11"/>
        <v/>
      </c>
      <c r="V3577" s="65" t="str">
        <f t="shared" si="5"/>
        <v/>
      </c>
      <c r="W3577" s="84"/>
      <c r="X3577" s="84"/>
      <c r="Y3577" s="85"/>
      <c r="Z3577" s="85"/>
      <c r="AA3577" s="65" t="str">
        <f t="shared" si="6"/>
        <v/>
      </c>
      <c r="AB3577" s="65" t="str">
        <f t="shared" si="7"/>
        <v/>
      </c>
      <c r="AC3577" s="86"/>
      <c r="AD3577" s="87" t="str">
        <f t="shared" si="8"/>
        <v/>
      </c>
      <c r="AE3577" s="84"/>
      <c r="AF3577" s="86">
        <f>IF(AC3577&gt;0,AC3577,'⚙️ Config'!$B$10)</f>
        <v>0.0075</v>
      </c>
      <c r="AG3577" s="88">
        <f t="shared" si="9"/>
        <v>9380.26455</v>
      </c>
      <c r="AH3577" s="88">
        <f>AG3577*'⚙️ Config'!$B$11</f>
        <v>46901.32275</v>
      </c>
      <c r="AI3577" s="88">
        <f>AH3577*'⚙️ Config'!$B$12</f>
        <v>14070.39683</v>
      </c>
      <c r="AJ3577" s="64"/>
      <c r="AK3577" s="84"/>
      <c r="AL3577" s="84"/>
      <c r="AM3577" s="84"/>
      <c r="AN3577" s="84"/>
      <c r="AO3577" s="84"/>
      <c r="AP3577" s="84"/>
      <c r="AQ3577" s="84"/>
    </row>
    <row r="3578" ht="15.0" customHeight="1">
      <c r="A3578" s="93">
        <v>3575.0</v>
      </c>
      <c r="B3578" s="94" t="s">
        <v>7589</v>
      </c>
      <c r="C3578" s="93" t="s">
        <v>141</v>
      </c>
      <c r="D3578" s="93" t="s">
        <v>7590</v>
      </c>
      <c r="E3578" s="95">
        <v>46.96</v>
      </c>
      <c r="F3578" s="93" t="s">
        <v>85</v>
      </c>
      <c r="G3578" s="93" t="s">
        <v>606</v>
      </c>
      <c r="H3578" s="96">
        <v>1250347.63</v>
      </c>
      <c r="I3578" s="93">
        <v>1.0</v>
      </c>
      <c r="J3578" s="97">
        <v>2.1</v>
      </c>
      <c r="K3578" s="94">
        <v>2024.0</v>
      </c>
      <c r="L3578" s="93" t="s">
        <v>630</v>
      </c>
      <c r="M3578" s="93">
        <v>2024.0</v>
      </c>
      <c r="N3578" s="93" t="s">
        <v>161</v>
      </c>
      <c r="O3578" s="65" t="str">
        <f t="shared" si="1"/>
        <v>074903630001</v>
      </c>
      <c r="P3578" s="65">
        <f t="shared" si="2"/>
        <v>0</v>
      </c>
      <c r="Q3578" s="65">
        <f t="shared" si="3"/>
        <v>0</v>
      </c>
      <c r="R3578" s="65" t="str">
        <f t="shared" si="12"/>
        <v>07.490.363/0001-00</v>
      </c>
      <c r="S3578" s="84"/>
      <c r="T3578" s="84" t="str">
        <f t="shared" si="10"/>
        <v/>
      </c>
      <c r="U3578" s="84" t="str">
        <f t="shared" si="11"/>
        <v/>
      </c>
      <c r="V3578" s="65" t="str">
        <f t="shared" si="5"/>
        <v/>
      </c>
      <c r="W3578" s="84"/>
      <c r="X3578" s="84"/>
      <c r="Y3578" s="85"/>
      <c r="Z3578" s="85"/>
      <c r="AA3578" s="65" t="str">
        <f t="shared" si="6"/>
        <v/>
      </c>
      <c r="AB3578" s="65" t="str">
        <f t="shared" si="7"/>
        <v/>
      </c>
      <c r="AC3578" s="86"/>
      <c r="AD3578" s="87" t="str">
        <f t="shared" si="8"/>
        <v/>
      </c>
      <c r="AE3578" s="84"/>
      <c r="AF3578" s="86">
        <f>IF(AC3578&gt;0,AC3578,'⚙️ Config'!$B$10)</f>
        <v>0.0075</v>
      </c>
      <c r="AG3578" s="88">
        <f t="shared" si="9"/>
        <v>9377.607225</v>
      </c>
      <c r="AH3578" s="88">
        <f>AG3578*'⚙️ Config'!$B$11</f>
        <v>46888.03613</v>
      </c>
      <c r="AI3578" s="88">
        <f>AH3578*'⚙️ Config'!$B$12</f>
        <v>14066.41084</v>
      </c>
      <c r="AJ3578" s="64"/>
      <c r="AK3578" s="84"/>
      <c r="AL3578" s="84"/>
      <c r="AM3578" s="84"/>
      <c r="AN3578" s="84"/>
      <c r="AO3578" s="84"/>
      <c r="AP3578" s="84"/>
      <c r="AQ3578" s="84"/>
    </row>
    <row r="3579" ht="15.0" customHeight="1">
      <c r="A3579" s="93">
        <v>3576.0</v>
      </c>
      <c r="B3579" s="94" t="s">
        <v>7591</v>
      </c>
      <c r="C3579" s="93" t="s">
        <v>141</v>
      </c>
      <c r="D3579" s="93" t="s">
        <v>7592</v>
      </c>
      <c r="E3579" s="95">
        <v>41.25</v>
      </c>
      <c r="F3579" s="93" t="s">
        <v>85</v>
      </c>
      <c r="G3579" s="93" t="s">
        <v>606</v>
      </c>
      <c r="H3579" s="96">
        <v>1249371.24</v>
      </c>
      <c r="I3579" s="93">
        <v>1.0</v>
      </c>
      <c r="J3579" s="97">
        <v>2.8</v>
      </c>
      <c r="K3579" s="94">
        <v>2023.0</v>
      </c>
      <c r="L3579" s="93" t="s">
        <v>630</v>
      </c>
      <c r="M3579" s="93">
        <v>2023.0</v>
      </c>
      <c r="N3579" s="93" t="s">
        <v>161</v>
      </c>
      <c r="O3579" s="65" t="str">
        <f t="shared" si="1"/>
        <v>025544870001</v>
      </c>
      <c r="P3579" s="65">
        <f t="shared" si="2"/>
        <v>8</v>
      </c>
      <c r="Q3579" s="65">
        <f t="shared" si="3"/>
        <v>0</v>
      </c>
      <c r="R3579" s="65" t="str">
        <f t="shared" si="12"/>
        <v>02.554.487/0001-80</v>
      </c>
      <c r="S3579" s="84"/>
      <c r="T3579" s="84" t="str">
        <f t="shared" si="10"/>
        <v/>
      </c>
      <c r="U3579" s="84" t="str">
        <f t="shared" si="11"/>
        <v/>
      </c>
      <c r="V3579" s="65" t="str">
        <f t="shared" si="5"/>
        <v/>
      </c>
      <c r="W3579" s="84"/>
      <c r="X3579" s="84"/>
      <c r="Y3579" s="85"/>
      <c r="Z3579" s="85"/>
      <c r="AA3579" s="65" t="str">
        <f t="shared" si="6"/>
        <v/>
      </c>
      <c r="AB3579" s="65" t="str">
        <f t="shared" si="7"/>
        <v/>
      </c>
      <c r="AC3579" s="86"/>
      <c r="AD3579" s="87" t="str">
        <f t="shared" si="8"/>
        <v/>
      </c>
      <c r="AE3579" s="84"/>
      <c r="AF3579" s="86">
        <f>IF(AC3579&gt;0,AC3579,'⚙️ Config'!$B$10)</f>
        <v>0.0075</v>
      </c>
      <c r="AG3579" s="88">
        <f t="shared" si="9"/>
        <v>9370.2843</v>
      </c>
      <c r="AH3579" s="88">
        <f>AG3579*'⚙️ Config'!$B$11</f>
        <v>46851.4215</v>
      </c>
      <c r="AI3579" s="88">
        <f>AH3579*'⚙️ Config'!$B$12</f>
        <v>14055.42645</v>
      </c>
      <c r="AJ3579" s="64"/>
      <c r="AK3579" s="84"/>
      <c r="AL3579" s="84"/>
      <c r="AM3579" s="84"/>
      <c r="AN3579" s="84"/>
      <c r="AO3579" s="84"/>
      <c r="AP3579" s="84"/>
      <c r="AQ3579" s="84"/>
    </row>
    <row r="3580" ht="15.0" customHeight="1">
      <c r="A3580" s="93">
        <v>3577.0</v>
      </c>
      <c r="B3580" s="94" t="s">
        <v>7593</v>
      </c>
      <c r="C3580" s="93" t="s">
        <v>141</v>
      </c>
      <c r="D3580" s="93" t="s">
        <v>7594</v>
      </c>
      <c r="E3580" s="95">
        <v>38.95</v>
      </c>
      <c r="F3580" s="93" t="s">
        <v>85</v>
      </c>
      <c r="G3580" s="93" t="s">
        <v>606</v>
      </c>
      <c r="H3580" s="96">
        <v>1249197.19</v>
      </c>
      <c r="I3580" s="93">
        <v>1.0</v>
      </c>
      <c r="J3580" s="97">
        <v>3.2</v>
      </c>
      <c r="K3580" s="94">
        <v>2022.0</v>
      </c>
      <c r="L3580" s="93" t="s">
        <v>295</v>
      </c>
      <c r="M3580" s="93">
        <v>2022.0</v>
      </c>
      <c r="N3580" s="93" t="s">
        <v>161</v>
      </c>
      <c r="O3580" s="65" t="str">
        <f t="shared" si="1"/>
        <v>168817660001</v>
      </c>
      <c r="P3580" s="65">
        <f t="shared" si="2"/>
        <v>6</v>
      </c>
      <c r="Q3580" s="65">
        <f t="shared" si="3"/>
        <v>2</v>
      </c>
      <c r="R3580" s="65" t="str">
        <f t="shared" si="12"/>
        <v>16.881.766/0001-62</v>
      </c>
      <c r="S3580" s="84"/>
      <c r="T3580" s="84" t="str">
        <f t="shared" si="10"/>
        <v/>
      </c>
      <c r="U3580" s="84" t="str">
        <f t="shared" si="11"/>
        <v/>
      </c>
      <c r="V3580" s="65" t="str">
        <f t="shared" si="5"/>
        <v/>
      </c>
      <c r="W3580" s="84"/>
      <c r="X3580" s="84"/>
      <c r="Y3580" s="85"/>
      <c r="Z3580" s="85"/>
      <c r="AA3580" s="65" t="str">
        <f t="shared" si="6"/>
        <v/>
      </c>
      <c r="AB3580" s="65" t="str">
        <f t="shared" si="7"/>
        <v/>
      </c>
      <c r="AC3580" s="86"/>
      <c r="AD3580" s="87" t="str">
        <f t="shared" si="8"/>
        <v/>
      </c>
      <c r="AE3580" s="84"/>
      <c r="AF3580" s="86">
        <f>IF(AC3580&gt;0,AC3580,'⚙️ Config'!$B$10)</f>
        <v>0.0075</v>
      </c>
      <c r="AG3580" s="88">
        <f t="shared" si="9"/>
        <v>9368.978925</v>
      </c>
      <c r="AH3580" s="88">
        <f>AG3580*'⚙️ Config'!$B$11</f>
        <v>46844.89463</v>
      </c>
      <c r="AI3580" s="88">
        <f>AH3580*'⚙️ Config'!$B$12</f>
        <v>14053.46839</v>
      </c>
      <c r="AJ3580" s="64"/>
      <c r="AK3580" s="84"/>
      <c r="AL3580" s="84"/>
      <c r="AM3580" s="84"/>
      <c r="AN3580" s="84"/>
      <c r="AO3580" s="84"/>
      <c r="AP3580" s="84"/>
      <c r="AQ3580" s="84"/>
    </row>
    <row r="3581" ht="15.0" customHeight="1">
      <c r="A3581" s="93">
        <v>3578.0</v>
      </c>
      <c r="B3581" s="94" t="s">
        <v>7595</v>
      </c>
      <c r="C3581" s="93" t="s">
        <v>141</v>
      </c>
      <c r="D3581" s="93" t="s">
        <v>7596</v>
      </c>
      <c r="E3581" s="95">
        <v>42.61</v>
      </c>
      <c r="F3581" s="93" t="s">
        <v>85</v>
      </c>
      <c r="G3581" s="93" t="s">
        <v>606</v>
      </c>
      <c r="H3581" s="96">
        <v>1249127.36</v>
      </c>
      <c r="I3581" s="93">
        <v>1.0</v>
      </c>
      <c r="J3581" s="97">
        <v>2.6</v>
      </c>
      <c r="K3581" s="94">
        <v>2023.0</v>
      </c>
      <c r="L3581" s="93" t="s">
        <v>331</v>
      </c>
      <c r="M3581" s="93">
        <v>2023.0</v>
      </c>
      <c r="N3581" s="93" t="s">
        <v>145</v>
      </c>
      <c r="O3581" s="65" t="str">
        <f t="shared" si="1"/>
        <v>512619980001</v>
      </c>
      <c r="P3581" s="65">
        <f t="shared" si="2"/>
        <v>1</v>
      </c>
      <c r="Q3581" s="65">
        <f t="shared" si="3"/>
        <v>9</v>
      </c>
      <c r="R3581" s="65" t="str">
        <f t="shared" si="12"/>
        <v>51.261.998/0001-19</v>
      </c>
      <c r="S3581" s="84"/>
      <c r="T3581" s="84" t="str">
        <f t="shared" si="10"/>
        <v/>
      </c>
      <c r="U3581" s="84" t="str">
        <f t="shared" si="11"/>
        <v/>
      </c>
      <c r="V3581" s="65" t="str">
        <f t="shared" si="5"/>
        <v/>
      </c>
      <c r="W3581" s="84"/>
      <c r="X3581" s="84"/>
      <c r="Y3581" s="85"/>
      <c r="Z3581" s="85"/>
      <c r="AA3581" s="65" t="str">
        <f t="shared" si="6"/>
        <v/>
      </c>
      <c r="AB3581" s="65" t="str">
        <f t="shared" si="7"/>
        <v/>
      </c>
      <c r="AC3581" s="86"/>
      <c r="AD3581" s="87" t="str">
        <f t="shared" si="8"/>
        <v/>
      </c>
      <c r="AE3581" s="84"/>
      <c r="AF3581" s="86">
        <f>IF(AC3581&gt;0,AC3581,'⚙️ Config'!$B$10)</f>
        <v>0.0075</v>
      </c>
      <c r="AG3581" s="88">
        <f t="shared" si="9"/>
        <v>9368.4552</v>
      </c>
      <c r="AH3581" s="88">
        <f>AG3581*'⚙️ Config'!$B$11</f>
        <v>46842.276</v>
      </c>
      <c r="AI3581" s="88">
        <f>AH3581*'⚙️ Config'!$B$12</f>
        <v>14052.6828</v>
      </c>
      <c r="AJ3581" s="64"/>
      <c r="AK3581" s="84"/>
      <c r="AL3581" s="84"/>
      <c r="AM3581" s="84"/>
      <c r="AN3581" s="84"/>
      <c r="AO3581" s="84"/>
      <c r="AP3581" s="84"/>
      <c r="AQ3581" s="84"/>
    </row>
    <row r="3582" ht="15.0" customHeight="1">
      <c r="A3582" s="93">
        <v>3579.0</v>
      </c>
      <c r="B3582" s="94" t="s">
        <v>7597</v>
      </c>
      <c r="C3582" s="93" t="s">
        <v>141</v>
      </c>
      <c r="D3582" s="93" t="s">
        <v>7598</v>
      </c>
      <c r="E3582" s="95">
        <v>40.62</v>
      </c>
      <c r="F3582" s="93" t="s">
        <v>85</v>
      </c>
      <c r="G3582" s="93" t="s">
        <v>606</v>
      </c>
      <c r="H3582" s="96">
        <v>1247866.83</v>
      </c>
      <c r="I3582" s="93">
        <v>1.0</v>
      </c>
      <c r="J3582" s="97">
        <v>2.9</v>
      </c>
      <c r="K3582" s="94">
        <v>2023.0</v>
      </c>
      <c r="L3582" s="93" t="s">
        <v>448</v>
      </c>
      <c r="M3582" s="93">
        <v>2023.0</v>
      </c>
      <c r="N3582" s="93" t="s">
        <v>161</v>
      </c>
      <c r="O3582" s="65" t="str">
        <f t="shared" si="1"/>
        <v>302280180001</v>
      </c>
      <c r="P3582" s="65">
        <f t="shared" si="2"/>
        <v>0</v>
      </c>
      <c r="Q3582" s="65">
        <f t="shared" si="3"/>
        <v>6</v>
      </c>
      <c r="R3582" s="65" t="str">
        <f t="shared" si="12"/>
        <v>30.228.018/0001-06</v>
      </c>
      <c r="S3582" s="84"/>
      <c r="T3582" s="84" t="str">
        <f t="shared" si="10"/>
        <v/>
      </c>
      <c r="U3582" s="84" t="str">
        <f t="shared" si="11"/>
        <v/>
      </c>
      <c r="V3582" s="65" t="str">
        <f t="shared" si="5"/>
        <v/>
      </c>
      <c r="W3582" s="84"/>
      <c r="X3582" s="84"/>
      <c r="Y3582" s="85"/>
      <c r="Z3582" s="85"/>
      <c r="AA3582" s="65" t="str">
        <f t="shared" si="6"/>
        <v/>
      </c>
      <c r="AB3582" s="65" t="str">
        <f t="shared" si="7"/>
        <v/>
      </c>
      <c r="AC3582" s="86"/>
      <c r="AD3582" s="87" t="str">
        <f t="shared" si="8"/>
        <v/>
      </c>
      <c r="AE3582" s="84"/>
      <c r="AF3582" s="86">
        <f>IF(AC3582&gt;0,AC3582,'⚙️ Config'!$B$10)</f>
        <v>0.0075</v>
      </c>
      <c r="AG3582" s="88">
        <f t="shared" si="9"/>
        <v>9359.001225</v>
      </c>
      <c r="AH3582" s="88">
        <f>AG3582*'⚙️ Config'!$B$11</f>
        <v>46795.00613</v>
      </c>
      <c r="AI3582" s="88">
        <f>AH3582*'⚙️ Config'!$B$12</f>
        <v>14038.50184</v>
      </c>
      <c r="AJ3582" s="64"/>
      <c r="AK3582" s="84"/>
      <c r="AL3582" s="84"/>
      <c r="AM3582" s="84"/>
      <c r="AN3582" s="84"/>
      <c r="AO3582" s="84"/>
      <c r="AP3582" s="84"/>
      <c r="AQ3582" s="84"/>
    </row>
    <row r="3583" ht="15.0" customHeight="1">
      <c r="A3583" s="93">
        <v>3580.0</v>
      </c>
      <c r="B3583" s="94" t="s">
        <v>7599</v>
      </c>
      <c r="C3583" s="93" t="s">
        <v>141</v>
      </c>
      <c r="D3583" s="93" t="s">
        <v>7600</v>
      </c>
      <c r="E3583" s="95">
        <v>40.62</v>
      </c>
      <c r="F3583" s="93" t="s">
        <v>85</v>
      </c>
      <c r="G3583" s="93" t="s">
        <v>606</v>
      </c>
      <c r="H3583" s="96">
        <v>1247837.53</v>
      </c>
      <c r="I3583" s="93">
        <v>1.0</v>
      </c>
      <c r="J3583" s="97">
        <v>2.9</v>
      </c>
      <c r="K3583" s="94">
        <v>2023.0</v>
      </c>
      <c r="L3583" s="93" t="s">
        <v>630</v>
      </c>
      <c r="M3583" s="93">
        <v>2023.0</v>
      </c>
      <c r="N3583" s="93" t="s">
        <v>161</v>
      </c>
      <c r="O3583" s="65" t="str">
        <f t="shared" si="1"/>
        <v>210555020001</v>
      </c>
      <c r="P3583" s="65">
        <f t="shared" si="2"/>
        <v>9</v>
      </c>
      <c r="Q3583" s="65">
        <f t="shared" si="3"/>
        <v>0</v>
      </c>
      <c r="R3583" s="65" t="str">
        <f t="shared" si="12"/>
        <v>21.055.502/0001-90</v>
      </c>
      <c r="S3583" s="84"/>
      <c r="T3583" s="84" t="str">
        <f t="shared" si="10"/>
        <v/>
      </c>
      <c r="U3583" s="84" t="str">
        <f t="shared" si="11"/>
        <v/>
      </c>
      <c r="V3583" s="65" t="str">
        <f t="shared" si="5"/>
        <v/>
      </c>
      <c r="W3583" s="84"/>
      <c r="X3583" s="84"/>
      <c r="Y3583" s="85"/>
      <c r="Z3583" s="85"/>
      <c r="AA3583" s="65" t="str">
        <f t="shared" si="6"/>
        <v/>
      </c>
      <c r="AB3583" s="65" t="str">
        <f t="shared" si="7"/>
        <v/>
      </c>
      <c r="AC3583" s="86"/>
      <c r="AD3583" s="87" t="str">
        <f t="shared" si="8"/>
        <v/>
      </c>
      <c r="AE3583" s="84"/>
      <c r="AF3583" s="86">
        <f>IF(AC3583&gt;0,AC3583,'⚙️ Config'!$B$10)</f>
        <v>0.0075</v>
      </c>
      <c r="AG3583" s="88">
        <f t="shared" si="9"/>
        <v>9358.781475</v>
      </c>
      <c r="AH3583" s="88">
        <f>AG3583*'⚙️ Config'!$B$11</f>
        <v>46793.90738</v>
      </c>
      <c r="AI3583" s="88">
        <f>AH3583*'⚙️ Config'!$B$12</f>
        <v>14038.17221</v>
      </c>
      <c r="AJ3583" s="64"/>
      <c r="AK3583" s="84"/>
      <c r="AL3583" s="84"/>
      <c r="AM3583" s="84"/>
      <c r="AN3583" s="84"/>
      <c r="AO3583" s="84"/>
      <c r="AP3583" s="84"/>
      <c r="AQ3583" s="84"/>
    </row>
    <row r="3584" ht="15.0" customHeight="1">
      <c r="A3584" s="93">
        <v>3581.0</v>
      </c>
      <c r="B3584" s="94" t="s">
        <v>7601</v>
      </c>
      <c r="C3584" s="93" t="s">
        <v>141</v>
      </c>
      <c r="D3584" s="93" t="s">
        <v>7602</v>
      </c>
      <c r="E3584" s="95">
        <v>36.7</v>
      </c>
      <c r="F3584" s="93" t="s">
        <v>85</v>
      </c>
      <c r="G3584" s="93" t="s">
        <v>606</v>
      </c>
      <c r="H3584" s="96">
        <v>1247746.31</v>
      </c>
      <c r="I3584" s="93">
        <v>1.0</v>
      </c>
      <c r="J3584" s="97">
        <v>3.7</v>
      </c>
      <c r="K3584" s="94">
        <v>2022.0</v>
      </c>
      <c r="L3584" s="93" t="s">
        <v>630</v>
      </c>
      <c r="M3584" s="93">
        <v>2022.0</v>
      </c>
      <c r="N3584" s="93" t="s">
        <v>145</v>
      </c>
      <c r="O3584" s="65" t="str">
        <f t="shared" si="1"/>
        <v>078638530001</v>
      </c>
      <c r="P3584" s="65">
        <f t="shared" si="2"/>
        <v>0</v>
      </c>
      <c r="Q3584" s="65">
        <f t="shared" si="3"/>
        <v>4</v>
      </c>
      <c r="R3584" s="65" t="str">
        <f t="shared" si="12"/>
        <v>07.863.853/0001-04</v>
      </c>
      <c r="S3584" s="84"/>
      <c r="T3584" s="84" t="str">
        <f t="shared" si="10"/>
        <v/>
      </c>
      <c r="U3584" s="84" t="str">
        <f t="shared" si="11"/>
        <v/>
      </c>
      <c r="V3584" s="65" t="str">
        <f t="shared" si="5"/>
        <v/>
      </c>
      <c r="W3584" s="84"/>
      <c r="X3584" s="84"/>
      <c r="Y3584" s="85"/>
      <c r="Z3584" s="85"/>
      <c r="AA3584" s="65" t="str">
        <f t="shared" si="6"/>
        <v/>
      </c>
      <c r="AB3584" s="65" t="str">
        <f t="shared" si="7"/>
        <v/>
      </c>
      <c r="AC3584" s="86"/>
      <c r="AD3584" s="87" t="str">
        <f t="shared" si="8"/>
        <v/>
      </c>
      <c r="AE3584" s="84"/>
      <c r="AF3584" s="86">
        <f>IF(AC3584&gt;0,AC3584,'⚙️ Config'!$B$10)</f>
        <v>0.0075</v>
      </c>
      <c r="AG3584" s="88">
        <f t="shared" si="9"/>
        <v>9358.097325</v>
      </c>
      <c r="AH3584" s="88">
        <f>AG3584*'⚙️ Config'!$B$11</f>
        <v>46790.48663</v>
      </c>
      <c r="AI3584" s="88">
        <f>AH3584*'⚙️ Config'!$B$12</f>
        <v>14037.14599</v>
      </c>
      <c r="AJ3584" s="64"/>
      <c r="AK3584" s="84"/>
      <c r="AL3584" s="84"/>
      <c r="AM3584" s="84"/>
      <c r="AN3584" s="84"/>
      <c r="AO3584" s="84"/>
      <c r="AP3584" s="84"/>
      <c r="AQ3584" s="84"/>
    </row>
    <row r="3585" ht="15.0" customHeight="1">
      <c r="A3585" s="93">
        <v>3582.0</v>
      </c>
      <c r="B3585" s="94" t="s">
        <v>7603</v>
      </c>
      <c r="C3585" s="93" t="s">
        <v>141</v>
      </c>
      <c r="D3585" s="93" t="s">
        <v>7604</v>
      </c>
      <c r="E3585" s="95">
        <v>40.62</v>
      </c>
      <c r="F3585" s="93" t="s">
        <v>85</v>
      </c>
      <c r="G3585" s="93" t="s">
        <v>606</v>
      </c>
      <c r="H3585" s="96">
        <v>1247205.27</v>
      </c>
      <c r="I3585" s="93">
        <v>1.0</v>
      </c>
      <c r="J3585" s="97">
        <v>2.9</v>
      </c>
      <c r="K3585" s="94">
        <v>2023.0</v>
      </c>
      <c r="L3585" s="93" t="s">
        <v>630</v>
      </c>
      <c r="M3585" s="93">
        <v>2023.0</v>
      </c>
      <c r="N3585" s="93" t="s">
        <v>161</v>
      </c>
      <c r="O3585" s="65" t="str">
        <f t="shared" si="1"/>
        <v>352667060001</v>
      </c>
      <c r="P3585" s="65">
        <f t="shared" si="2"/>
        <v>8</v>
      </c>
      <c r="Q3585" s="65">
        <f t="shared" si="3"/>
        <v>4</v>
      </c>
      <c r="R3585" s="65" t="str">
        <f t="shared" si="12"/>
        <v>35.266.706/0001-84</v>
      </c>
      <c r="S3585" s="84"/>
      <c r="T3585" s="84" t="str">
        <f t="shared" si="10"/>
        <v/>
      </c>
      <c r="U3585" s="84" t="str">
        <f t="shared" si="11"/>
        <v/>
      </c>
      <c r="V3585" s="65" t="str">
        <f t="shared" si="5"/>
        <v/>
      </c>
      <c r="W3585" s="84"/>
      <c r="X3585" s="84"/>
      <c r="Y3585" s="85"/>
      <c r="Z3585" s="85"/>
      <c r="AA3585" s="65" t="str">
        <f t="shared" si="6"/>
        <v/>
      </c>
      <c r="AB3585" s="65" t="str">
        <f t="shared" si="7"/>
        <v/>
      </c>
      <c r="AC3585" s="86"/>
      <c r="AD3585" s="87" t="str">
        <f t="shared" si="8"/>
        <v/>
      </c>
      <c r="AE3585" s="84"/>
      <c r="AF3585" s="86">
        <f>IF(AC3585&gt;0,AC3585,'⚙️ Config'!$B$10)</f>
        <v>0.0075</v>
      </c>
      <c r="AG3585" s="88">
        <f t="shared" si="9"/>
        <v>9354.039525</v>
      </c>
      <c r="AH3585" s="88">
        <f>AG3585*'⚙️ Config'!$B$11</f>
        <v>46770.19763</v>
      </c>
      <c r="AI3585" s="88">
        <f>AH3585*'⚙️ Config'!$B$12</f>
        <v>14031.05929</v>
      </c>
      <c r="AJ3585" s="64"/>
      <c r="AK3585" s="84"/>
      <c r="AL3585" s="84"/>
      <c r="AM3585" s="84"/>
      <c r="AN3585" s="84"/>
      <c r="AO3585" s="84"/>
      <c r="AP3585" s="84"/>
      <c r="AQ3585" s="84"/>
    </row>
    <row r="3586" ht="15.0" customHeight="1">
      <c r="A3586" s="93">
        <v>3583.0</v>
      </c>
      <c r="B3586" s="94" t="s">
        <v>7605</v>
      </c>
      <c r="C3586" s="93" t="s">
        <v>141</v>
      </c>
      <c r="D3586" s="93" t="s">
        <v>7606</v>
      </c>
      <c r="E3586" s="95">
        <v>41.25</v>
      </c>
      <c r="F3586" s="93" t="s">
        <v>85</v>
      </c>
      <c r="G3586" s="93" t="s">
        <v>606</v>
      </c>
      <c r="H3586" s="96">
        <v>1246271.25</v>
      </c>
      <c r="I3586" s="93">
        <v>1.0</v>
      </c>
      <c r="J3586" s="97">
        <v>2.8</v>
      </c>
      <c r="K3586" s="94">
        <v>2023.0</v>
      </c>
      <c r="L3586" s="93" t="s">
        <v>295</v>
      </c>
      <c r="M3586" s="93">
        <v>2023.0</v>
      </c>
      <c r="N3586" s="93" t="s">
        <v>145</v>
      </c>
      <c r="O3586" s="65" t="str">
        <f t="shared" si="1"/>
        <v>285204520001</v>
      </c>
      <c r="P3586" s="65">
        <f t="shared" si="2"/>
        <v>1</v>
      </c>
      <c r="Q3586" s="65">
        <f t="shared" si="3"/>
        <v>3</v>
      </c>
      <c r="R3586" s="65" t="str">
        <f t="shared" si="12"/>
        <v>28.520.452/0001-13</v>
      </c>
      <c r="S3586" s="84"/>
      <c r="T3586" s="84" t="str">
        <f t="shared" si="10"/>
        <v/>
      </c>
      <c r="U3586" s="84" t="str">
        <f t="shared" si="11"/>
        <v/>
      </c>
      <c r="V3586" s="65" t="str">
        <f t="shared" si="5"/>
        <v/>
      </c>
      <c r="W3586" s="84"/>
      <c r="X3586" s="84"/>
      <c r="Y3586" s="85"/>
      <c r="Z3586" s="85"/>
      <c r="AA3586" s="65" t="str">
        <f t="shared" si="6"/>
        <v/>
      </c>
      <c r="AB3586" s="65" t="str">
        <f t="shared" si="7"/>
        <v/>
      </c>
      <c r="AC3586" s="86"/>
      <c r="AD3586" s="87" t="str">
        <f t="shared" si="8"/>
        <v/>
      </c>
      <c r="AE3586" s="84"/>
      <c r="AF3586" s="86">
        <f>IF(AC3586&gt;0,AC3586,'⚙️ Config'!$B$10)</f>
        <v>0.0075</v>
      </c>
      <c r="AG3586" s="88">
        <f t="shared" si="9"/>
        <v>9347.034375</v>
      </c>
      <c r="AH3586" s="88">
        <f>AG3586*'⚙️ Config'!$B$11</f>
        <v>46735.17188</v>
      </c>
      <c r="AI3586" s="88">
        <f>AH3586*'⚙️ Config'!$B$12</f>
        <v>14020.55156</v>
      </c>
      <c r="AJ3586" s="64"/>
      <c r="AK3586" s="84"/>
      <c r="AL3586" s="84"/>
      <c r="AM3586" s="84"/>
      <c r="AN3586" s="84"/>
      <c r="AO3586" s="84"/>
      <c r="AP3586" s="84"/>
      <c r="AQ3586" s="84"/>
    </row>
    <row r="3587" ht="15.0" customHeight="1">
      <c r="A3587" s="93">
        <v>3584.0</v>
      </c>
      <c r="B3587" s="94" t="s">
        <v>7607</v>
      </c>
      <c r="C3587" s="93" t="s">
        <v>141</v>
      </c>
      <c r="D3587" s="93" t="s">
        <v>7608</v>
      </c>
      <c r="E3587" s="95">
        <v>38.45</v>
      </c>
      <c r="F3587" s="93" t="s">
        <v>85</v>
      </c>
      <c r="G3587" s="93" t="s">
        <v>606</v>
      </c>
      <c r="H3587" s="96">
        <v>1246041.81</v>
      </c>
      <c r="I3587" s="93">
        <v>1.0</v>
      </c>
      <c r="J3587" s="97">
        <v>3.3</v>
      </c>
      <c r="K3587" s="94">
        <v>2022.0</v>
      </c>
      <c r="L3587" s="93" t="s">
        <v>448</v>
      </c>
      <c r="M3587" s="93">
        <v>2022.0</v>
      </c>
      <c r="N3587" s="93" t="s">
        <v>145</v>
      </c>
      <c r="O3587" s="65" t="str">
        <f t="shared" si="1"/>
        <v>027806830001</v>
      </c>
      <c r="P3587" s="65">
        <f t="shared" si="2"/>
        <v>7</v>
      </c>
      <c r="Q3587" s="65">
        <f t="shared" si="3"/>
        <v>2</v>
      </c>
      <c r="R3587" s="65" t="str">
        <f t="shared" si="12"/>
        <v>02.780.683/0001-72</v>
      </c>
      <c r="S3587" s="84"/>
      <c r="T3587" s="84" t="str">
        <f t="shared" si="10"/>
        <v/>
      </c>
      <c r="U3587" s="84" t="str">
        <f t="shared" si="11"/>
        <v/>
      </c>
      <c r="V3587" s="65" t="str">
        <f t="shared" si="5"/>
        <v/>
      </c>
      <c r="W3587" s="84"/>
      <c r="X3587" s="84"/>
      <c r="Y3587" s="85"/>
      <c r="Z3587" s="85"/>
      <c r="AA3587" s="65" t="str">
        <f t="shared" si="6"/>
        <v/>
      </c>
      <c r="AB3587" s="65" t="str">
        <f t="shared" si="7"/>
        <v/>
      </c>
      <c r="AC3587" s="86"/>
      <c r="AD3587" s="87" t="str">
        <f t="shared" si="8"/>
        <v/>
      </c>
      <c r="AE3587" s="84"/>
      <c r="AF3587" s="86">
        <f>IF(AC3587&gt;0,AC3587,'⚙️ Config'!$B$10)</f>
        <v>0.0075</v>
      </c>
      <c r="AG3587" s="88">
        <f t="shared" si="9"/>
        <v>9345.313575</v>
      </c>
      <c r="AH3587" s="88">
        <f>AG3587*'⚙️ Config'!$B$11</f>
        <v>46726.56788</v>
      </c>
      <c r="AI3587" s="88">
        <f>AH3587*'⚙️ Config'!$B$12</f>
        <v>14017.97036</v>
      </c>
      <c r="AJ3587" s="64"/>
      <c r="AK3587" s="84"/>
      <c r="AL3587" s="84"/>
      <c r="AM3587" s="84"/>
      <c r="AN3587" s="84"/>
      <c r="AO3587" s="84"/>
      <c r="AP3587" s="84"/>
      <c r="AQ3587" s="84"/>
    </row>
    <row r="3588" ht="15.0" customHeight="1">
      <c r="A3588" s="93">
        <v>3585.0</v>
      </c>
      <c r="B3588" s="94" t="s">
        <v>7609</v>
      </c>
      <c r="C3588" s="93" t="s">
        <v>141</v>
      </c>
      <c r="D3588" s="93" t="s">
        <v>7610</v>
      </c>
      <c r="E3588" s="95">
        <v>35.94</v>
      </c>
      <c r="F3588" s="93" t="s">
        <v>85</v>
      </c>
      <c r="G3588" s="93" t="s">
        <v>606</v>
      </c>
      <c r="H3588" s="96">
        <v>1244451.81</v>
      </c>
      <c r="I3588" s="93">
        <v>1.0</v>
      </c>
      <c r="J3588" s="97">
        <v>3.9</v>
      </c>
      <c r="K3588" s="94">
        <v>2022.0</v>
      </c>
      <c r="L3588" s="93" t="s">
        <v>630</v>
      </c>
      <c r="M3588" s="93">
        <v>2022.0</v>
      </c>
      <c r="N3588" s="93" t="s">
        <v>145</v>
      </c>
      <c r="O3588" s="65" t="str">
        <f t="shared" si="1"/>
        <v>117217180001</v>
      </c>
      <c r="P3588" s="65">
        <f t="shared" si="2"/>
        <v>9</v>
      </c>
      <c r="Q3588" s="65">
        <f t="shared" si="3"/>
        <v>3</v>
      </c>
      <c r="R3588" s="65" t="str">
        <f t="shared" si="12"/>
        <v>11.721.718/0001-93</v>
      </c>
      <c r="S3588" s="84"/>
      <c r="T3588" s="84" t="str">
        <f t="shared" si="10"/>
        <v/>
      </c>
      <c r="U3588" s="84" t="str">
        <f t="shared" si="11"/>
        <v/>
      </c>
      <c r="V3588" s="65" t="str">
        <f t="shared" si="5"/>
        <v/>
      </c>
      <c r="W3588" s="84"/>
      <c r="X3588" s="84"/>
      <c r="Y3588" s="85"/>
      <c r="Z3588" s="85"/>
      <c r="AA3588" s="65" t="str">
        <f t="shared" si="6"/>
        <v/>
      </c>
      <c r="AB3588" s="65" t="str">
        <f t="shared" si="7"/>
        <v/>
      </c>
      <c r="AC3588" s="86"/>
      <c r="AD3588" s="87" t="str">
        <f t="shared" si="8"/>
        <v/>
      </c>
      <c r="AE3588" s="84"/>
      <c r="AF3588" s="86">
        <f>IF(AC3588&gt;0,AC3588,'⚙️ Config'!$B$10)</f>
        <v>0.0075</v>
      </c>
      <c r="AG3588" s="88">
        <f t="shared" si="9"/>
        <v>9333.388575</v>
      </c>
      <c r="AH3588" s="88">
        <f>AG3588*'⚙️ Config'!$B$11</f>
        <v>46666.94288</v>
      </c>
      <c r="AI3588" s="88">
        <f>AH3588*'⚙️ Config'!$B$12</f>
        <v>14000.08286</v>
      </c>
      <c r="AJ3588" s="64"/>
      <c r="AK3588" s="84"/>
      <c r="AL3588" s="84"/>
      <c r="AM3588" s="84"/>
      <c r="AN3588" s="84"/>
      <c r="AO3588" s="84"/>
      <c r="AP3588" s="84"/>
      <c r="AQ3588" s="84"/>
    </row>
    <row r="3589" ht="15.0" customHeight="1">
      <c r="A3589" s="93">
        <v>3586.0</v>
      </c>
      <c r="B3589" s="94" t="s">
        <v>7611</v>
      </c>
      <c r="C3589" s="93" t="s">
        <v>141</v>
      </c>
      <c r="D3589" s="93" t="s">
        <v>7612</v>
      </c>
      <c r="E3589" s="95">
        <v>41.25</v>
      </c>
      <c r="F3589" s="93" t="s">
        <v>85</v>
      </c>
      <c r="G3589" s="93" t="s">
        <v>606</v>
      </c>
      <c r="H3589" s="96">
        <v>1244153.6</v>
      </c>
      <c r="I3589" s="93">
        <v>1.0</v>
      </c>
      <c r="J3589" s="97">
        <v>2.8</v>
      </c>
      <c r="K3589" s="94">
        <v>2023.0</v>
      </c>
      <c r="L3589" s="93" t="s">
        <v>630</v>
      </c>
      <c r="M3589" s="93">
        <v>2023.0</v>
      </c>
      <c r="N3589" s="93" t="s">
        <v>161</v>
      </c>
      <c r="O3589" s="65" t="str">
        <f t="shared" si="1"/>
        <v>408567990001</v>
      </c>
      <c r="P3589" s="65">
        <f t="shared" si="2"/>
        <v>3</v>
      </c>
      <c r="Q3589" s="65">
        <f t="shared" si="3"/>
        <v>7</v>
      </c>
      <c r="R3589" s="65" t="str">
        <f t="shared" si="12"/>
        <v>40.856.799/0001-37</v>
      </c>
      <c r="S3589" s="84"/>
      <c r="T3589" s="84" t="str">
        <f t="shared" si="10"/>
        <v/>
      </c>
      <c r="U3589" s="84" t="str">
        <f t="shared" si="11"/>
        <v/>
      </c>
      <c r="V3589" s="65" t="str">
        <f t="shared" si="5"/>
        <v/>
      </c>
      <c r="W3589" s="84"/>
      <c r="X3589" s="84"/>
      <c r="Y3589" s="85"/>
      <c r="Z3589" s="85"/>
      <c r="AA3589" s="65" t="str">
        <f t="shared" si="6"/>
        <v/>
      </c>
      <c r="AB3589" s="65" t="str">
        <f t="shared" si="7"/>
        <v/>
      </c>
      <c r="AC3589" s="86"/>
      <c r="AD3589" s="87" t="str">
        <f t="shared" si="8"/>
        <v/>
      </c>
      <c r="AE3589" s="84"/>
      <c r="AF3589" s="86">
        <f>IF(AC3589&gt;0,AC3589,'⚙️ Config'!$B$10)</f>
        <v>0.0075</v>
      </c>
      <c r="AG3589" s="88">
        <f t="shared" si="9"/>
        <v>9331.152</v>
      </c>
      <c r="AH3589" s="88">
        <f>AG3589*'⚙️ Config'!$B$11</f>
        <v>46655.76</v>
      </c>
      <c r="AI3589" s="88">
        <f>AH3589*'⚙️ Config'!$B$12</f>
        <v>13996.728</v>
      </c>
      <c r="AJ3589" s="64"/>
      <c r="AK3589" s="84"/>
      <c r="AL3589" s="84"/>
      <c r="AM3589" s="84"/>
      <c r="AN3589" s="84"/>
      <c r="AO3589" s="84"/>
      <c r="AP3589" s="84"/>
      <c r="AQ3589" s="84"/>
    </row>
    <row r="3590" ht="15.0" customHeight="1">
      <c r="A3590" s="93">
        <v>3587.0</v>
      </c>
      <c r="B3590" s="94" t="s">
        <v>7613</v>
      </c>
      <c r="C3590" s="93" t="s">
        <v>141</v>
      </c>
      <c r="D3590" s="93" t="s">
        <v>7614</v>
      </c>
      <c r="E3590" s="95">
        <v>44.17</v>
      </c>
      <c r="F3590" s="93" t="s">
        <v>85</v>
      </c>
      <c r="G3590" s="93" t="s">
        <v>606</v>
      </c>
      <c r="H3590" s="96">
        <v>1244134.32</v>
      </c>
      <c r="I3590" s="93">
        <v>1.0</v>
      </c>
      <c r="J3590" s="97">
        <v>2.4</v>
      </c>
      <c r="K3590" s="94">
        <v>2023.0</v>
      </c>
      <c r="L3590" s="93" t="s">
        <v>630</v>
      </c>
      <c r="M3590" s="93">
        <v>2023.0</v>
      </c>
      <c r="N3590" s="93" t="s">
        <v>161</v>
      </c>
      <c r="O3590" s="65" t="str">
        <f t="shared" si="1"/>
        <v>310430460001</v>
      </c>
      <c r="P3590" s="65">
        <f t="shared" si="2"/>
        <v>1</v>
      </c>
      <c r="Q3590" s="65">
        <f t="shared" si="3"/>
        <v>1</v>
      </c>
      <c r="R3590" s="65" t="str">
        <f t="shared" si="12"/>
        <v>31.043.046/0001-11</v>
      </c>
      <c r="S3590" s="84"/>
      <c r="T3590" s="84" t="str">
        <f t="shared" si="10"/>
        <v/>
      </c>
      <c r="U3590" s="84" t="str">
        <f t="shared" si="11"/>
        <v/>
      </c>
      <c r="V3590" s="65" t="str">
        <f t="shared" si="5"/>
        <v/>
      </c>
      <c r="W3590" s="84"/>
      <c r="X3590" s="84"/>
      <c r="Y3590" s="85"/>
      <c r="Z3590" s="85"/>
      <c r="AA3590" s="65" t="str">
        <f t="shared" si="6"/>
        <v/>
      </c>
      <c r="AB3590" s="65" t="str">
        <f t="shared" si="7"/>
        <v/>
      </c>
      <c r="AC3590" s="86"/>
      <c r="AD3590" s="87" t="str">
        <f t="shared" si="8"/>
        <v/>
      </c>
      <c r="AE3590" s="84"/>
      <c r="AF3590" s="86">
        <f>IF(AC3590&gt;0,AC3590,'⚙️ Config'!$B$10)</f>
        <v>0.0075</v>
      </c>
      <c r="AG3590" s="88">
        <f t="shared" si="9"/>
        <v>9331.0074</v>
      </c>
      <c r="AH3590" s="88">
        <f>AG3590*'⚙️ Config'!$B$11</f>
        <v>46655.037</v>
      </c>
      <c r="AI3590" s="88">
        <f>AH3590*'⚙️ Config'!$B$12</f>
        <v>13996.5111</v>
      </c>
      <c r="AJ3590" s="64"/>
      <c r="AK3590" s="84"/>
      <c r="AL3590" s="84"/>
      <c r="AM3590" s="84"/>
      <c r="AN3590" s="84"/>
      <c r="AO3590" s="84"/>
      <c r="AP3590" s="84"/>
      <c r="AQ3590" s="84"/>
    </row>
    <row r="3591" ht="15.0" customHeight="1">
      <c r="A3591" s="93">
        <v>3588.0</v>
      </c>
      <c r="B3591" s="94" t="s">
        <v>7615</v>
      </c>
      <c r="C3591" s="93" t="s">
        <v>141</v>
      </c>
      <c r="D3591" s="93" t="s">
        <v>7616</v>
      </c>
      <c r="E3591" s="95">
        <v>43.37</v>
      </c>
      <c r="F3591" s="93" t="s">
        <v>85</v>
      </c>
      <c r="G3591" s="93" t="s">
        <v>606</v>
      </c>
      <c r="H3591" s="96">
        <v>1243654.33</v>
      </c>
      <c r="I3591" s="93">
        <v>1.0</v>
      </c>
      <c r="J3591" s="97">
        <v>2.5</v>
      </c>
      <c r="K3591" s="94">
        <v>2023.0</v>
      </c>
      <c r="L3591" s="93" t="s">
        <v>630</v>
      </c>
      <c r="M3591" s="93">
        <v>2023.0</v>
      </c>
      <c r="N3591" s="93" t="s">
        <v>161</v>
      </c>
      <c r="O3591" s="65" t="str">
        <f t="shared" si="1"/>
        <v>231422950001</v>
      </c>
      <c r="P3591" s="65">
        <f t="shared" si="2"/>
        <v>3</v>
      </c>
      <c r="Q3591" s="65">
        <f t="shared" si="3"/>
        <v>6</v>
      </c>
      <c r="R3591" s="65" t="str">
        <f t="shared" si="12"/>
        <v>23.142.295/0001-36</v>
      </c>
      <c r="S3591" s="84"/>
      <c r="T3591" s="84" t="str">
        <f t="shared" si="10"/>
        <v/>
      </c>
      <c r="U3591" s="84" t="str">
        <f t="shared" si="11"/>
        <v/>
      </c>
      <c r="V3591" s="65" t="str">
        <f t="shared" si="5"/>
        <v/>
      </c>
      <c r="W3591" s="84"/>
      <c r="X3591" s="84"/>
      <c r="Y3591" s="85"/>
      <c r="Z3591" s="85"/>
      <c r="AA3591" s="65" t="str">
        <f t="shared" si="6"/>
        <v/>
      </c>
      <c r="AB3591" s="65" t="str">
        <f t="shared" si="7"/>
        <v/>
      </c>
      <c r="AC3591" s="86"/>
      <c r="AD3591" s="87" t="str">
        <f t="shared" si="8"/>
        <v/>
      </c>
      <c r="AE3591" s="84"/>
      <c r="AF3591" s="86">
        <f>IF(AC3591&gt;0,AC3591,'⚙️ Config'!$B$10)</f>
        <v>0.0075</v>
      </c>
      <c r="AG3591" s="88">
        <f t="shared" si="9"/>
        <v>9327.407475</v>
      </c>
      <c r="AH3591" s="88">
        <f>AG3591*'⚙️ Config'!$B$11</f>
        <v>46637.03738</v>
      </c>
      <c r="AI3591" s="88">
        <f>AH3591*'⚙️ Config'!$B$12</f>
        <v>13991.11121</v>
      </c>
      <c r="AJ3591" s="64"/>
      <c r="AK3591" s="84"/>
      <c r="AL3591" s="84"/>
      <c r="AM3591" s="84"/>
      <c r="AN3591" s="84"/>
      <c r="AO3591" s="84"/>
      <c r="AP3591" s="84"/>
      <c r="AQ3591" s="84"/>
    </row>
    <row r="3592" ht="15.0" customHeight="1">
      <c r="A3592" s="93">
        <v>3589.0</v>
      </c>
      <c r="B3592" s="94" t="s">
        <v>7617</v>
      </c>
      <c r="C3592" s="93" t="s">
        <v>141</v>
      </c>
      <c r="D3592" s="93" t="s">
        <v>7618</v>
      </c>
      <c r="E3592" s="95">
        <v>36.7</v>
      </c>
      <c r="F3592" s="93" t="s">
        <v>85</v>
      </c>
      <c r="G3592" s="93" t="s">
        <v>606</v>
      </c>
      <c r="H3592" s="96">
        <v>1242496.61</v>
      </c>
      <c r="I3592" s="93">
        <v>1.0</v>
      </c>
      <c r="J3592" s="97">
        <v>3.7</v>
      </c>
      <c r="K3592" s="94">
        <v>2022.0</v>
      </c>
      <c r="L3592" s="93" t="s">
        <v>722</v>
      </c>
      <c r="M3592" s="93">
        <v>2022.0</v>
      </c>
      <c r="N3592" s="93" t="s">
        <v>145</v>
      </c>
      <c r="O3592" s="65" t="str">
        <f t="shared" si="1"/>
        <v>127704280001</v>
      </c>
      <c r="P3592" s="65">
        <f t="shared" si="2"/>
        <v>0</v>
      </c>
      <c r="Q3592" s="65">
        <f t="shared" si="3"/>
        <v>0</v>
      </c>
      <c r="R3592" s="65" t="str">
        <f t="shared" si="12"/>
        <v>12.770.428/0001-00</v>
      </c>
      <c r="S3592" s="84"/>
      <c r="T3592" s="84" t="str">
        <f t="shared" si="10"/>
        <v/>
      </c>
      <c r="U3592" s="84" t="str">
        <f t="shared" si="11"/>
        <v/>
      </c>
      <c r="V3592" s="65" t="str">
        <f t="shared" si="5"/>
        <v/>
      </c>
      <c r="W3592" s="84"/>
      <c r="X3592" s="84"/>
      <c r="Y3592" s="85"/>
      <c r="Z3592" s="85"/>
      <c r="AA3592" s="65" t="str">
        <f t="shared" si="6"/>
        <v/>
      </c>
      <c r="AB3592" s="65" t="str">
        <f t="shared" si="7"/>
        <v/>
      </c>
      <c r="AC3592" s="86"/>
      <c r="AD3592" s="87" t="str">
        <f t="shared" si="8"/>
        <v/>
      </c>
      <c r="AE3592" s="84"/>
      <c r="AF3592" s="86">
        <f>IF(AC3592&gt;0,AC3592,'⚙️ Config'!$B$10)</f>
        <v>0.0075</v>
      </c>
      <c r="AG3592" s="88">
        <f t="shared" si="9"/>
        <v>9318.724575</v>
      </c>
      <c r="AH3592" s="88">
        <f>AG3592*'⚙️ Config'!$B$11</f>
        <v>46593.62288</v>
      </c>
      <c r="AI3592" s="88">
        <f>AH3592*'⚙️ Config'!$B$12</f>
        <v>13978.08686</v>
      </c>
      <c r="AJ3592" s="64"/>
      <c r="AK3592" s="84"/>
      <c r="AL3592" s="84"/>
      <c r="AM3592" s="84"/>
      <c r="AN3592" s="84"/>
      <c r="AO3592" s="84"/>
      <c r="AP3592" s="84"/>
      <c r="AQ3592" s="84"/>
    </row>
    <row r="3593" ht="15.0" customHeight="1">
      <c r="A3593" s="93">
        <v>3590.0</v>
      </c>
      <c r="B3593" s="94" t="s">
        <v>7619</v>
      </c>
      <c r="C3593" s="93" t="s">
        <v>141</v>
      </c>
      <c r="D3593" s="93" t="s">
        <v>7620</v>
      </c>
      <c r="E3593" s="95">
        <v>38.45</v>
      </c>
      <c r="F3593" s="93" t="s">
        <v>85</v>
      </c>
      <c r="G3593" s="93" t="s">
        <v>606</v>
      </c>
      <c r="H3593" s="96">
        <v>1241370.76</v>
      </c>
      <c r="I3593" s="93">
        <v>1.0</v>
      </c>
      <c r="J3593" s="97">
        <v>3.3</v>
      </c>
      <c r="K3593" s="94">
        <v>2022.0</v>
      </c>
      <c r="L3593" s="93" t="s">
        <v>630</v>
      </c>
      <c r="M3593" s="93">
        <v>2022.0</v>
      </c>
      <c r="N3593" s="93" t="s">
        <v>161</v>
      </c>
      <c r="O3593" s="65" t="str">
        <f t="shared" si="1"/>
        <v>417975840001</v>
      </c>
      <c r="P3593" s="65">
        <f t="shared" si="2"/>
        <v>5</v>
      </c>
      <c r="Q3593" s="65">
        <f t="shared" si="3"/>
        <v>5</v>
      </c>
      <c r="R3593" s="65" t="str">
        <f t="shared" si="12"/>
        <v>41.797.584/0001-55</v>
      </c>
      <c r="S3593" s="84"/>
      <c r="T3593" s="84" t="str">
        <f t="shared" si="10"/>
        <v/>
      </c>
      <c r="U3593" s="84" t="str">
        <f t="shared" si="11"/>
        <v/>
      </c>
      <c r="V3593" s="65" t="str">
        <f t="shared" si="5"/>
        <v/>
      </c>
      <c r="W3593" s="84"/>
      <c r="X3593" s="84"/>
      <c r="Y3593" s="85"/>
      <c r="Z3593" s="85"/>
      <c r="AA3593" s="65" t="str">
        <f t="shared" si="6"/>
        <v/>
      </c>
      <c r="AB3593" s="65" t="str">
        <f t="shared" si="7"/>
        <v/>
      </c>
      <c r="AC3593" s="86"/>
      <c r="AD3593" s="87" t="str">
        <f t="shared" si="8"/>
        <v/>
      </c>
      <c r="AE3593" s="84"/>
      <c r="AF3593" s="86">
        <f>IF(AC3593&gt;0,AC3593,'⚙️ Config'!$B$10)</f>
        <v>0.0075</v>
      </c>
      <c r="AG3593" s="88">
        <f t="shared" si="9"/>
        <v>9310.2807</v>
      </c>
      <c r="AH3593" s="88">
        <f>AG3593*'⚙️ Config'!$B$11</f>
        <v>46551.4035</v>
      </c>
      <c r="AI3593" s="88">
        <f>AH3593*'⚙️ Config'!$B$12</f>
        <v>13965.42105</v>
      </c>
      <c r="AJ3593" s="64"/>
      <c r="AK3593" s="84"/>
      <c r="AL3593" s="84"/>
      <c r="AM3593" s="84"/>
      <c r="AN3593" s="84"/>
      <c r="AO3593" s="84"/>
      <c r="AP3593" s="84"/>
      <c r="AQ3593" s="84"/>
    </row>
    <row r="3594" ht="15.0" customHeight="1">
      <c r="A3594" s="93">
        <v>3591.0</v>
      </c>
      <c r="B3594" s="94" t="s">
        <v>7621</v>
      </c>
      <c r="C3594" s="93" t="s">
        <v>141</v>
      </c>
      <c r="D3594" s="93" t="s">
        <v>7622</v>
      </c>
      <c r="E3594" s="95">
        <v>39.48</v>
      </c>
      <c r="F3594" s="93" t="s">
        <v>85</v>
      </c>
      <c r="G3594" s="93" t="s">
        <v>606</v>
      </c>
      <c r="H3594" s="96">
        <v>1241338.83</v>
      </c>
      <c r="I3594" s="93">
        <v>1.0</v>
      </c>
      <c r="J3594" s="97">
        <v>3.1</v>
      </c>
      <c r="K3594" s="94">
        <v>2023.0</v>
      </c>
      <c r="L3594" s="93" t="s">
        <v>630</v>
      </c>
      <c r="M3594" s="93">
        <v>2023.0</v>
      </c>
      <c r="N3594" s="93" t="s">
        <v>161</v>
      </c>
      <c r="O3594" s="65" t="str">
        <f t="shared" si="1"/>
        <v>046920330001</v>
      </c>
      <c r="P3594" s="65">
        <f t="shared" si="2"/>
        <v>0</v>
      </c>
      <c r="Q3594" s="65">
        <f t="shared" si="3"/>
        <v>9</v>
      </c>
      <c r="R3594" s="65" t="str">
        <f t="shared" si="12"/>
        <v>04.692.033/0001-09</v>
      </c>
      <c r="S3594" s="84"/>
      <c r="T3594" s="84" t="str">
        <f t="shared" si="10"/>
        <v/>
      </c>
      <c r="U3594" s="84" t="str">
        <f t="shared" si="11"/>
        <v/>
      </c>
      <c r="V3594" s="65" t="str">
        <f t="shared" si="5"/>
        <v/>
      </c>
      <c r="W3594" s="84"/>
      <c r="X3594" s="84"/>
      <c r="Y3594" s="85"/>
      <c r="Z3594" s="85"/>
      <c r="AA3594" s="65" t="str">
        <f t="shared" si="6"/>
        <v/>
      </c>
      <c r="AB3594" s="65" t="str">
        <f t="shared" si="7"/>
        <v/>
      </c>
      <c r="AC3594" s="86"/>
      <c r="AD3594" s="87" t="str">
        <f t="shared" si="8"/>
        <v/>
      </c>
      <c r="AE3594" s="84"/>
      <c r="AF3594" s="86">
        <f>IF(AC3594&gt;0,AC3594,'⚙️ Config'!$B$10)</f>
        <v>0.0075</v>
      </c>
      <c r="AG3594" s="88">
        <f t="shared" si="9"/>
        <v>9310.041225</v>
      </c>
      <c r="AH3594" s="88">
        <f>AG3594*'⚙️ Config'!$B$11</f>
        <v>46550.20613</v>
      </c>
      <c r="AI3594" s="88">
        <f>AH3594*'⚙️ Config'!$B$12</f>
        <v>13965.06184</v>
      </c>
      <c r="AJ3594" s="64"/>
      <c r="AK3594" s="84"/>
      <c r="AL3594" s="84"/>
      <c r="AM3594" s="84"/>
      <c r="AN3594" s="84"/>
      <c r="AO3594" s="84"/>
      <c r="AP3594" s="84"/>
      <c r="AQ3594" s="84"/>
    </row>
    <row r="3595" ht="15.0" customHeight="1">
      <c r="A3595" s="93">
        <v>3592.0</v>
      </c>
      <c r="B3595" s="94" t="s">
        <v>7623</v>
      </c>
      <c r="C3595" s="93" t="s">
        <v>141</v>
      </c>
      <c r="D3595" s="93" t="s">
        <v>7624</v>
      </c>
      <c r="E3595" s="95">
        <v>42.61</v>
      </c>
      <c r="F3595" s="93" t="s">
        <v>85</v>
      </c>
      <c r="G3595" s="93" t="s">
        <v>606</v>
      </c>
      <c r="H3595" s="96">
        <v>1241093.36</v>
      </c>
      <c r="I3595" s="93">
        <v>1.0</v>
      </c>
      <c r="J3595" s="97">
        <v>2.6</v>
      </c>
      <c r="K3595" s="94">
        <v>2023.0</v>
      </c>
      <c r="L3595" s="93" t="s">
        <v>630</v>
      </c>
      <c r="M3595" s="93">
        <v>2023.0</v>
      </c>
      <c r="N3595" s="93" t="s">
        <v>342</v>
      </c>
      <c r="O3595" s="65" t="str">
        <f t="shared" si="1"/>
        <v>242428240001</v>
      </c>
      <c r="P3595" s="65">
        <f t="shared" si="2"/>
        <v>3</v>
      </c>
      <c r="Q3595" s="65">
        <f t="shared" si="3"/>
        <v>6</v>
      </c>
      <c r="R3595" s="65" t="str">
        <f t="shared" si="12"/>
        <v>24.242.824/0001-36</v>
      </c>
      <c r="S3595" s="84"/>
      <c r="T3595" s="84" t="str">
        <f t="shared" si="10"/>
        <v/>
      </c>
      <c r="U3595" s="84" t="str">
        <f t="shared" si="11"/>
        <v/>
      </c>
      <c r="V3595" s="65" t="str">
        <f t="shared" si="5"/>
        <v/>
      </c>
      <c r="W3595" s="84"/>
      <c r="X3595" s="84"/>
      <c r="Y3595" s="85"/>
      <c r="Z3595" s="85"/>
      <c r="AA3595" s="65" t="str">
        <f t="shared" si="6"/>
        <v/>
      </c>
      <c r="AB3595" s="65" t="str">
        <f t="shared" si="7"/>
        <v/>
      </c>
      <c r="AC3595" s="86"/>
      <c r="AD3595" s="87" t="str">
        <f t="shared" si="8"/>
        <v/>
      </c>
      <c r="AE3595" s="84"/>
      <c r="AF3595" s="86">
        <f>IF(AC3595&gt;0,AC3595,'⚙️ Config'!$B$10)</f>
        <v>0.0075</v>
      </c>
      <c r="AG3595" s="88">
        <f t="shared" si="9"/>
        <v>9308.2002</v>
      </c>
      <c r="AH3595" s="88">
        <f>AG3595*'⚙️ Config'!$B$11</f>
        <v>46541.001</v>
      </c>
      <c r="AI3595" s="88">
        <f>AH3595*'⚙️ Config'!$B$12</f>
        <v>13962.3003</v>
      </c>
      <c r="AJ3595" s="64"/>
      <c r="AK3595" s="84"/>
      <c r="AL3595" s="84"/>
      <c r="AM3595" s="84"/>
      <c r="AN3595" s="84"/>
      <c r="AO3595" s="84"/>
      <c r="AP3595" s="84"/>
      <c r="AQ3595" s="84"/>
    </row>
    <row r="3596" ht="15.0" customHeight="1">
      <c r="A3596" s="93">
        <v>3593.0</v>
      </c>
      <c r="B3596" s="94" t="s">
        <v>7625</v>
      </c>
      <c r="C3596" s="93" t="s">
        <v>154</v>
      </c>
      <c r="D3596" s="93" t="s">
        <v>7626</v>
      </c>
      <c r="E3596" s="95">
        <v>37.11</v>
      </c>
      <c r="F3596" s="93" t="s">
        <v>85</v>
      </c>
      <c r="G3596" s="93" t="s">
        <v>606</v>
      </c>
      <c r="H3596" s="96">
        <v>1240320.51</v>
      </c>
      <c r="I3596" s="93">
        <v>1.0</v>
      </c>
      <c r="J3596" s="97">
        <v>3.6</v>
      </c>
      <c r="K3596" s="94">
        <v>2022.0</v>
      </c>
      <c r="L3596" s="93" t="s">
        <v>458</v>
      </c>
      <c r="M3596" s="93">
        <v>2022.0</v>
      </c>
      <c r="N3596" s="93" t="s">
        <v>145</v>
      </c>
      <c r="O3596" s="65" t="str">
        <f t="shared" si="1"/>
        <v>095979670001</v>
      </c>
      <c r="P3596" s="65">
        <f t="shared" si="2"/>
        <v>7</v>
      </c>
      <c r="Q3596" s="65">
        <f t="shared" si="3"/>
        <v>7</v>
      </c>
      <c r="R3596" s="65" t="str">
        <f t="shared" si="12"/>
        <v>09.597.967/0001-77</v>
      </c>
      <c r="S3596" s="84"/>
      <c r="T3596" s="84" t="str">
        <f t="shared" si="10"/>
        <v/>
      </c>
      <c r="U3596" s="84" t="str">
        <f t="shared" si="11"/>
        <v/>
      </c>
      <c r="V3596" s="65" t="str">
        <f t="shared" si="5"/>
        <v/>
      </c>
      <c r="W3596" s="84"/>
      <c r="X3596" s="84"/>
      <c r="Y3596" s="85"/>
      <c r="Z3596" s="85"/>
      <c r="AA3596" s="65" t="str">
        <f t="shared" si="6"/>
        <v/>
      </c>
      <c r="AB3596" s="65" t="str">
        <f t="shared" si="7"/>
        <v/>
      </c>
      <c r="AC3596" s="86"/>
      <c r="AD3596" s="87" t="str">
        <f t="shared" si="8"/>
        <v/>
      </c>
      <c r="AE3596" s="84"/>
      <c r="AF3596" s="86">
        <f>IF(AC3596&gt;0,AC3596,'⚙️ Config'!$B$10)</f>
        <v>0.0075</v>
      </c>
      <c r="AG3596" s="88">
        <f t="shared" si="9"/>
        <v>9302.403825</v>
      </c>
      <c r="AH3596" s="88">
        <f>AG3596*'⚙️ Config'!$B$11</f>
        <v>46512.01913</v>
      </c>
      <c r="AI3596" s="88">
        <f>AH3596*'⚙️ Config'!$B$12</f>
        <v>13953.60574</v>
      </c>
      <c r="AJ3596" s="64"/>
      <c r="AK3596" s="84"/>
      <c r="AL3596" s="84"/>
      <c r="AM3596" s="84"/>
      <c r="AN3596" s="84"/>
      <c r="AO3596" s="84"/>
      <c r="AP3596" s="84"/>
      <c r="AQ3596" s="84"/>
    </row>
    <row r="3597" ht="15.0" customHeight="1">
      <c r="A3597" s="93">
        <v>3594.0</v>
      </c>
      <c r="B3597" s="94" t="s">
        <v>7627</v>
      </c>
      <c r="C3597" s="93" t="s">
        <v>141</v>
      </c>
      <c r="D3597" s="93" t="s">
        <v>7628</v>
      </c>
      <c r="E3597" s="95">
        <v>39.48</v>
      </c>
      <c r="F3597" s="93" t="s">
        <v>85</v>
      </c>
      <c r="G3597" s="93" t="s">
        <v>606</v>
      </c>
      <c r="H3597" s="96">
        <v>1239828.97</v>
      </c>
      <c r="I3597" s="93">
        <v>1.0</v>
      </c>
      <c r="J3597" s="97">
        <v>3.1</v>
      </c>
      <c r="K3597" s="94">
        <v>2023.0</v>
      </c>
      <c r="L3597" s="93" t="s">
        <v>268</v>
      </c>
      <c r="M3597" s="93">
        <v>2023.0</v>
      </c>
      <c r="N3597" s="93" t="s">
        <v>161</v>
      </c>
      <c r="O3597" s="65" t="str">
        <f t="shared" si="1"/>
        <v>013391270001</v>
      </c>
      <c r="P3597" s="65">
        <f t="shared" si="2"/>
        <v>0</v>
      </c>
      <c r="Q3597" s="65">
        <f t="shared" si="3"/>
        <v>0</v>
      </c>
      <c r="R3597" s="65" t="str">
        <f t="shared" si="12"/>
        <v>01.339.127/0001-00</v>
      </c>
      <c r="S3597" s="84"/>
      <c r="T3597" s="84" t="str">
        <f t="shared" si="10"/>
        <v/>
      </c>
      <c r="U3597" s="84" t="str">
        <f t="shared" si="11"/>
        <v/>
      </c>
      <c r="V3597" s="65" t="str">
        <f t="shared" si="5"/>
        <v/>
      </c>
      <c r="W3597" s="84"/>
      <c r="X3597" s="84"/>
      <c r="Y3597" s="85"/>
      <c r="Z3597" s="85"/>
      <c r="AA3597" s="65" t="str">
        <f t="shared" si="6"/>
        <v/>
      </c>
      <c r="AB3597" s="65" t="str">
        <f t="shared" si="7"/>
        <v/>
      </c>
      <c r="AC3597" s="86"/>
      <c r="AD3597" s="87" t="str">
        <f t="shared" si="8"/>
        <v/>
      </c>
      <c r="AE3597" s="84"/>
      <c r="AF3597" s="86">
        <f>IF(AC3597&gt;0,AC3597,'⚙️ Config'!$B$10)</f>
        <v>0.0075</v>
      </c>
      <c r="AG3597" s="88">
        <f t="shared" si="9"/>
        <v>9298.717275</v>
      </c>
      <c r="AH3597" s="88">
        <f>AG3597*'⚙️ Config'!$B$11</f>
        <v>46493.58638</v>
      </c>
      <c r="AI3597" s="88">
        <f>AH3597*'⚙️ Config'!$B$12</f>
        <v>13948.07591</v>
      </c>
      <c r="AJ3597" s="64"/>
      <c r="AK3597" s="84"/>
      <c r="AL3597" s="84"/>
      <c r="AM3597" s="84"/>
      <c r="AN3597" s="84"/>
      <c r="AO3597" s="84"/>
      <c r="AP3597" s="84"/>
      <c r="AQ3597" s="84"/>
    </row>
    <row r="3598" ht="15.0" customHeight="1">
      <c r="A3598" s="93">
        <v>3595.0</v>
      </c>
      <c r="B3598" s="94" t="s">
        <v>7629</v>
      </c>
      <c r="C3598" s="93" t="s">
        <v>141</v>
      </c>
      <c r="D3598" s="93" t="s">
        <v>7630</v>
      </c>
      <c r="E3598" s="95">
        <v>38.95</v>
      </c>
      <c r="F3598" s="93" t="s">
        <v>85</v>
      </c>
      <c r="G3598" s="93" t="s">
        <v>606</v>
      </c>
      <c r="H3598" s="96">
        <v>1239577.77</v>
      </c>
      <c r="I3598" s="93">
        <v>1.0</v>
      </c>
      <c r="J3598" s="97">
        <v>3.2</v>
      </c>
      <c r="K3598" s="94">
        <v>2023.0</v>
      </c>
      <c r="L3598" s="93" t="s">
        <v>268</v>
      </c>
      <c r="M3598" s="93">
        <v>2023.0</v>
      </c>
      <c r="N3598" s="93" t="s">
        <v>161</v>
      </c>
      <c r="O3598" s="65" t="str">
        <f t="shared" si="1"/>
        <v>006942800001</v>
      </c>
      <c r="P3598" s="65">
        <f t="shared" si="2"/>
        <v>8</v>
      </c>
      <c r="Q3598" s="65">
        <f t="shared" si="3"/>
        <v>5</v>
      </c>
      <c r="R3598" s="65" t="str">
        <f t="shared" si="12"/>
        <v>00.694.280/0001-85</v>
      </c>
      <c r="S3598" s="84"/>
      <c r="T3598" s="84" t="str">
        <f t="shared" si="10"/>
        <v/>
      </c>
      <c r="U3598" s="84" t="str">
        <f t="shared" si="11"/>
        <v/>
      </c>
      <c r="V3598" s="65" t="str">
        <f t="shared" si="5"/>
        <v/>
      </c>
      <c r="W3598" s="84"/>
      <c r="X3598" s="84"/>
      <c r="Y3598" s="85"/>
      <c r="Z3598" s="85"/>
      <c r="AA3598" s="65" t="str">
        <f t="shared" si="6"/>
        <v/>
      </c>
      <c r="AB3598" s="65" t="str">
        <f t="shared" si="7"/>
        <v/>
      </c>
      <c r="AC3598" s="86"/>
      <c r="AD3598" s="87" t="str">
        <f t="shared" si="8"/>
        <v/>
      </c>
      <c r="AE3598" s="84"/>
      <c r="AF3598" s="86">
        <f>IF(AC3598&gt;0,AC3598,'⚙️ Config'!$B$10)</f>
        <v>0.0075</v>
      </c>
      <c r="AG3598" s="88">
        <f t="shared" si="9"/>
        <v>9296.833275</v>
      </c>
      <c r="AH3598" s="88">
        <f>AG3598*'⚙️ Config'!$B$11</f>
        <v>46484.16638</v>
      </c>
      <c r="AI3598" s="88">
        <f>AH3598*'⚙️ Config'!$B$12</f>
        <v>13945.24991</v>
      </c>
      <c r="AJ3598" s="64"/>
      <c r="AK3598" s="84"/>
      <c r="AL3598" s="84"/>
      <c r="AM3598" s="84"/>
      <c r="AN3598" s="84"/>
      <c r="AO3598" s="84"/>
      <c r="AP3598" s="84"/>
      <c r="AQ3598" s="84"/>
    </row>
    <row r="3599" ht="15.0" customHeight="1">
      <c r="A3599" s="93">
        <v>3596.0</v>
      </c>
      <c r="B3599" s="94" t="s">
        <v>7631</v>
      </c>
      <c r="C3599" s="93" t="s">
        <v>141</v>
      </c>
      <c r="D3599" s="93" t="s">
        <v>7632</v>
      </c>
      <c r="E3599" s="95">
        <v>46.96</v>
      </c>
      <c r="F3599" s="93" t="s">
        <v>85</v>
      </c>
      <c r="G3599" s="93" t="s">
        <v>606</v>
      </c>
      <c r="H3599" s="96">
        <v>1238986.06</v>
      </c>
      <c r="I3599" s="93">
        <v>1.0</v>
      </c>
      <c r="J3599" s="97">
        <v>2.1</v>
      </c>
      <c r="K3599" s="94">
        <v>2024.0</v>
      </c>
      <c r="L3599" s="93" t="s">
        <v>630</v>
      </c>
      <c r="M3599" s="93">
        <v>2024.0</v>
      </c>
      <c r="N3599" s="93" t="s">
        <v>161</v>
      </c>
      <c r="O3599" s="65" t="str">
        <f t="shared" si="1"/>
        <v>117703730001</v>
      </c>
      <c r="P3599" s="65">
        <f t="shared" si="2"/>
        <v>6</v>
      </c>
      <c r="Q3599" s="65">
        <f t="shared" si="3"/>
        <v>8</v>
      </c>
      <c r="R3599" s="65" t="str">
        <f t="shared" si="12"/>
        <v>11.770.373/0001-68</v>
      </c>
      <c r="S3599" s="84"/>
      <c r="T3599" s="84" t="str">
        <f t="shared" si="10"/>
        <v/>
      </c>
      <c r="U3599" s="84" t="str">
        <f t="shared" si="11"/>
        <v/>
      </c>
      <c r="V3599" s="65" t="str">
        <f t="shared" si="5"/>
        <v/>
      </c>
      <c r="W3599" s="84"/>
      <c r="X3599" s="84"/>
      <c r="Y3599" s="85"/>
      <c r="Z3599" s="85"/>
      <c r="AA3599" s="65" t="str">
        <f t="shared" si="6"/>
        <v/>
      </c>
      <c r="AB3599" s="65" t="str">
        <f t="shared" si="7"/>
        <v/>
      </c>
      <c r="AC3599" s="86"/>
      <c r="AD3599" s="87" t="str">
        <f t="shared" si="8"/>
        <v/>
      </c>
      <c r="AE3599" s="84"/>
      <c r="AF3599" s="86">
        <f>IF(AC3599&gt;0,AC3599,'⚙️ Config'!$B$10)</f>
        <v>0.0075</v>
      </c>
      <c r="AG3599" s="88">
        <f t="shared" si="9"/>
        <v>9292.39545</v>
      </c>
      <c r="AH3599" s="88">
        <f>AG3599*'⚙️ Config'!$B$11</f>
        <v>46461.97725</v>
      </c>
      <c r="AI3599" s="88">
        <f>AH3599*'⚙️ Config'!$B$12</f>
        <v>13938.59318</v>
      </c>
      <c r="AJ3599" s="64"/>
      <c r="AK3599" s="84"/>
      <c r="AL3599" s="84"/>
      <c r="AM3599" s="84"/>
      <c r="AN3599" s="84"/>
      <c r="AO3599" s="84"/>
      <c r="AP3599" s="84"/>
      <c r="AQ3599" s="84"/>
    </row>
    <row r="3600" ht="15.0" customHeight="1">
      <c r="A3600" s="93">
        <v>3597.0</v>
      </c>
      <c r="B3600" s="94" t="s">
        <v>7633</v>
      </c>
      <c r="C3600" s="93" t="s">
        <v>141</v>
      </c>
      <c r="D3600" s="93" t="s">
        <v>7634</v>
      </c>
      <c r="E3600" s="95">
        <v>42.61</v>
      </c>
      <c r="F3600" s="93" t="s">
        <v>85</v>
      </c>
      <c r="G3600" s="93" t="s">
        <v>606</v>
      </c>
      <c r="H3600" s="96">
        <v>1237746.4</v>
      </c>
      <c r="I3600" s="93">
        <v>1.0</v>
      </c>
      <c r="J3600" s="97">
        <v>2.6</v>
      </c>
      <c r="K3600" s="94">
        <v>2023.0</v>
      </c>
      <c r="L3600" s="93" t="s">
        <v>197</v>
      </c>
      <c r="M3600" s="93">
        <v>2023.0</v>
      </c>
      <c r="N3600" s="93" t="s">
        <v>145</v>
      </c>
      <c r="O3600" s="65" t="str">
        <f t="shared" si="1"/>
        <v>060408660001</v>
      </c>
      <c r="P3600" s="65">
        <f t="shared" si="2"/>
        <v>0</v>
      </c>
      <c r="Q3600" s="65">
        <f t="shared" si="3"/>
        <v>2</v>
      </c>
      <c r="R3600" s="65" t="str">
        <f t="shared" si="12"/>
        <v>06.040.866/0001-02</v>
      </c>
      <c r="S3600" s="84"/>
      <c r="T3600" s="84" t="str">
        <f t="shared" si="10"/>
        <v/>
      </c>
      <c r="U3600" s="84" t="str">
        <f t="shared" si="11"/>
        <v/>
      </c>
      <c r="V3600" s="65" t="str">
        <f t="shared" si="5"/>
        <v/>
      </c>
      <c r="W3600" s="84"/>
      <c r="X3600" s="84"/>
      <c r="Y3600" s="85"/>
      <c r="Z3600" s="85"/>
      <c r="AA3600" s="65" t="str">
        <f t="shared" si="6"/>
        <v/>
      </c>
      <c r="AB3600" s="65" t="str">
        <f t="shared" si="7"/>
        <v/>
      </c>
      <c r="AC3600" s="86"/>
      <c r="AD3600" s="87" t="str">
        <f t="shared" si="8"/>
        <v/>
      </c>
      <c r="AE3600" s="84"/>
      <c r="AF3600" s="86">
        <f>IF(AC3600&gt;0,AC3600,'⚙️ Config'!$B$10)</f>
        <v>0.0075</v>
      </c>
      <c r="AG3600" s="88">
        <f t="shared" si="9"/>
        <v>9283.098</v>
      </c>
      <c r="AH3600" s="88">
        <f>AG3600*'⚙️ Config'!$B$11</f>
        <v>46415.49</v>
      </c>
      <c r="AI3600" s="88">
        <f>AH3600*'⚙️ Config'!$B$12</f>
        <v>13924.647</v>
      </c>
      <c r="AJ3600" s="64"/>
      <c r="AK3600" s="84"/>
      <c r="AL3600" s="84"/>
      <c r="AM3600" s="84"/>
      <c r="AN3600" s="84"/>
      <c r="AO3600" s="84"/>
      <c r="AP3600" s="84"/>
      <c r="AQ3600" s="84"/>
    </row>
    <row r="3601" ht="15.0" customHeight="1">
      <c r="A3601" s="93">
        <v>3598.0</v>
      </c>
      <c r="B3601" s="94" t="s">
        <v>7635</v>
      </c>
      <c r="C3601" s="93" t="s">
        <v>141</v>
      </c>
      <c r="D3601" s="93" t="s">
        <v>7636</v>
      </c>
      <c r="E3601" s="95">
        <v>37.53</v>
      </c>
      <c r="F3601" s="93" t="s">
        <v>85</v>
      </c>
      <c r="G3601" s="93" t="s">
        <v>606</v>
      </c>
      <c r="H3601" s="96">
        <v>1237613.92</v>
      </c>
      <c r="I3601" s="93">
        <v>1.0</v>
      </c>
      <c r="J3601" s="97">
        <v>3.5</v>
      </c>
      <c r="K3601" s="94">
        <v>2022.0</v>
      </c>
      <c r="L3601" s="93" t="s">
        <v>630</v>
      </c>
      <c r="M3601" s="93">
        <v>2022.0</v>
      </c>
      <c r="N3601" s="93" t="s">
        <v>161</v>
      </c>
      <c r="O3601" s="65" t="str">
        <f t="shared" si="1"/>
        <v>191726980001</v>
      </c>
      <c r="P3601" s="65">
        <f t="shared" si="2"/>
        <v>5</v>
      </c>
      <c r="Q3601" s="65">
        <f t="shared" si="3"/>
        <v>0</v>
      </c>
      <c r="R3601" s="65" t="str">
        <f t="shared" si="12"/>
        <v>19.172.698/0001-50</v>
      </c>
      <c r="S3601" s="84"/>
      <c r="T3601" s="84" t="str">
        <f t="shared" si="10"/>
        <v/>
      </c>
      <c r="U3601" s="84" t="str">
        <f t="shared" si="11"/>
        <v/>
      </c>
      <c r="V3601" s="65" t="str">
        <f t="shared" si="5"/>
        <v/>
      </c>
      <c r="W3601" s="84"/>
      <c r="X3601" s="84"/>
      <c r="Y3601" s="85"/>
      <c r="Z3601" s="85"/>
      <c r="AA3601" s="65" t="str">
        <f t="shared" si="6"/>
        <v/>
      </c>
      <c r="AB3601" s="65" t="str">
        <f t="shared" si="7"/>
        <v/>
      </c>
      <c r="AC3601" s="86"/>
      <c r="AD3601" s="87" t="str">
        <f t="shared" si="8"/>
        <v/>
      </c>
      <c r="AE3601" s="84"/>
      <c r="AF3601" s="86">
        <f>IF(AC3601&gt;0,AC3601,'⚙️ Config'!$B$10)</f>
        <v>0.0075</v>
      </c>
      <c r="AG3601" s="88">
        <f t="shared" si="9"/>
        <v>9282.1044</v>
      </c>
      <c r="AH3601" s="88">
        <f>AG3601*'⚙️ Config'!$B$11</f>
        <v>46410.522</v>
      </c>
      <c r="AI3601" s="88">
        <f>AH3601*'⚙️ Config'!$B$12</f>
        <v>13923.1566</v>
      </c>
      <c r="AJ3601" s="64"/>
      <c r="AK3601" s="84"/>
      <c r="AL3601" s="84"/>
      <c r="AM3601" s="84"/>
      <c r="AN3601" s="84"/>
      <c r="AO3601" s="84"/>
      <c r="AP3601" s="84"/>
      <c r="AQ3601" s="84"/>
    </row>
    <row r="3602" ht="15.0" customHeight="1">
      <c r="A3602" s="93">
        <v>3599.0</v>
      </c>
      <c r="B3602" s="94" t="s">
        <v>7637</v>
      </c>
      <c r="C3602" s="93" t="s">
        <v>141</v>
      </c>
      <c r="D3602" s="93" t="s">
        <v>7638</v>
      </c>
      <c r="E3602" s="95">
        <v>37.53</v>
      </c>
      <c r="F3602" s="93" t="s">
        <v>85</v>
      </c>
      <c r="G3602" s="93" t="s">
        <v>606</v>
      </c>
      <c r="H3602" s="96">
        <v>1236749.77</v>
      </c>
      <c r="I3602" s="93">
        <v>1.0</v>
      </c>
      <c r="J3602" s="97">
        <v>3.5</v>
      </c>
      <c r="K3602" s="94">
        <v>2022.0</v>
      </c>
      <c r="L3602" s="93" t="s">
        <v>630</v>
      </c>
      <c r="M3602" s="93">
        <v>2022.0</v>
      </c>
      <c r="N3602" s="93" t="s">
        <v>145</v>
      </c>
      <c r="O3602" s="65" t="str">
        <f t="shared" si="1"/>
        <v>195861080001</v>
      </c>
      <c r="P3602" s="65">
        <f t="shared" si="2"/>
        <v>3</v>
      </c>
      <c r="Q3602" s="65">
        <f t="shared" si="3"/>
        <v>6</v>
      </c>
      <c r="R3602" s="65" t="str">
        <f t="shared" si="12"/>
        <v>19.586.108/0001-36</v>
      </c>
      <c r="S3602" s="84"/>
      <c r="T3602" s="84" t="str">
        <f t="shared" si="10"/>
        <v/>
      </c>
      <c r="U3602" s="84" t="str">
        <f t="shared" si="11"/>
        <v/>
      </c>
      <c r="V3602" s="65" t="str">
        <f t="shared" si="5"/>
        <v/>
      </c>
      <c r="W3602" s="84"/>
      <c r="X3602" s="84"/>
      <c r="Y3602" s="85"/>
      <c r="Z3602" s="85"/>
      <c r="AA3602" s="65" t="str">
        <f t="shared" si="6"/>
        <v/>
      </c>
      <c r="AB3602" s="65" t="str">
        <f t="shared" si="7"/>
        <v/>
      </c>
      <c r="AC3602" s="86"/>
      <c r="AD3602" s="87" t="str">
        <f t="shared" si="8"/>
        <v/>
      </c>
      <c r="AE3602" s="84"/>
      <c r="AF3602" s="86">
        <f>IF(AC3602&gt;0,AC3602,'⚙️ Config'!$B$10)</f>
        <v>0.0075</v>
      </c>
      <c r="AG3602" s="88">
        <f t="shared" si="9"/>
        <v>9275.623275</v>
      </c>
      <c r="AH3602" s="88">
        <f>AG3602*'⚙️ Config'!$B$11</f>
        <v>46378.11638</v>
      </c>
      <c r="AI3602" s="88">
        <f>AH3602*'⚙️ Config'!$B$12</f>
        <v>13913.43491</v>
      </c>
      <c r="AJ3602" s="64"/>
      <c r="AK3602" s="84"/>
      <c r="AL3602" s="84"/>
      <c r="AM3602" s="84"/>
      <c r="AN3602" s="84"/>
      <c r="AO3602" s="84"/>
      <c r="AP3602" s="84"/>
      <c r="AQ3602" s="84"/>
    </row>
    <row r="3603" ht="15.0" customHeight="1">
      <c r="A3603" s="93">
        <v>3600.0</v>
      </c>
      <c r="B3603" s="94" t="s">
        <v>7639</v>
      </c>
      <c r="C3603" s="93" t="s">
        <v>141</v>
      </c>
      <c r="D3603" s="93" t="s">
        <v>7640</v>
      </c>
      <c r="E3603" s="95">
        <v>40.62</v>
      </c>
      <c r="F3603" s="93" t="s">
        <v>85</v>
      </c>
      <c r="G3603" s="93" t="s">
        <v>606</v>
      </c>
      <c r="H3603" s="96">
        <v>1236535.15</v>
      </c>
      <c r="I3603" s="93">
        <v>1.0</v>
      </c>
      <c r="J3603" s="97">
        <v>2.9</v>
      </c>
      <c r="K3603" s="94">
        <v>2023.0</v>
      </c>
      <c r="L3603" s="93" t="s">
        <v>448</v>
      </c>
      <c r="M3603" s="93">
        <v>2023.0</v>
      </c>
      <c r="N3603" s="93" t="s">
        <v>161</v>
      </c>
      <c r="O3603" s="65" t="str">
        <f t="shared" si="1"/>
        <v>479816590001</v>
      </c>
      <c r="P3603" s="65">
        <f t="shared" si="2"/>
        <v>3</v>
      </c>
      <c r="Q3603" s="65">
        <f t="shared" si="3"/>
        <v>0</v>
      </c>
      <c r="R3603" s="65" t="str">
        <f t="shared" si="12"/>
        <v>47.981.659/0001-30</v>
      </c>
      <c r="S3603" s="84"/>
      <c r="T3603" s="84" t="str">
        <f t="shared" si="10"/>
        <v/>
      </c>
      <c r="U3603" s="84" t="str">
        <f t="shared" si="11"/>
        <v/>
      </c>
      <c r="V3603" s="65" t="str">
        <f t="shared" si="5"/>
        <v/>
      </c>
      <c r="W3603" s="84"/>
      <c r="X3603" s="84"/>
      <c r="Y3603" s="85"/>
      <c r="Z3603" s="85"/>
      <c r="AA3603" s="65" t="str">
        <f t="shared" si="6"/>
        <v/>
      </c>
      <c r="AB3603" s="65" t="str">
        <f t="shared" si="7"/>
        <v/>
      </c>
      <c r="AC3603" s="86"/>
      <c r="AD3603" s="87" t="str">
        <f t="shared" si="8"/>
        <v/>
      </c>
      <c r="AE3603" s="84"/>
      <c r="AF3603" s="86">
        <f>IF(AC3603&gt;0,AC3603,'⚙️ Config'!$B$10)</f>
        <v>0.0075</v>
      </c>
      <c r="AG3603" s="88">
        <f t="shared" si="9"/>
        <v>9274.013625</v>
      </c>
      <c r="AH3603" s="88">
        <f>AG3603*'⚙️ Config'!$B$11</f>
        <v>46370.06813</v>
      </c>
      <c r="AI3603" s="88">
        <f>AH3603*'⚙️ Config'!$B$12</f>
        <v>13911.02044</v>
      </c>
      <c r="AJ3603" s="64"/>
      <c r="AK3603" s="84"/>
      <c r="AL3603" s="84"/>
      <c r="AM3603" s="84"/>
      <c r="AN3603" s="84"/>
      <c r="AO3603" s="84"/>
      <c r="AP3603" s="84"/>
      <c r="AQ3603" s="84"/>
    </row>
    <row r="3604" ht="15.0" customHeight="1">
      <c r="A3604" s="93">
        <v>3601.0</v>
      </c>
      <c r="B3604" s="94" t="s">
        <v>7641</v>
      </c>
      <c r="C3604" s="93" t="s">
        <v>141</v>
      </c>
      <c r="D3604" s="93" t="s">
        <v>7642</v>
      </c>
      <c r="E3604" s="95">
        <v>40.62</v>
      </c>
      <c r="F3604" s="93" t="s">
        <v>85</v>
      </c>
      <c r="G3604" s="93" t="s">
        <v>606</v>
      </c>
      <c r="H3604" s="96">
        <v>1235797.52</v>
      </c>
      <c r="I3604" s="93">
        <v>1.0</v>
      </c>
      <c r="J3604" s="97">
        <v>2.9</v>
      </c>
      <c r="K3604" s="94">
        <v>2023.0</v>
      </c>
      <c r="L3604" s="93" t="s">
        <v>202</v>
      </c>
      <c r="M3604" s="93">
        <v>2023.0</v>
      </c>
      <c r="N3604" s="93" t="s">
        <v>161</v>
      </c>
      <c r="O3604" s="65" t="str">
        <f t="shared" si="1"/>
        <v>076125060001</v>
      </c>
      <c r="P3604" s="65">
        <f t="shared" si="2"/>
        <v>0</v>
      </c>
      <c r="Q3604" s="65">
        <f t="shared" si="3"/>
        <v>9</v>
      </c>
      <c r="R3604" s="65" t="str">
        <f t="shared" si="12"/>
        <v>07.612.506/0001-09</v>
      </c>
      <c r="S3604" s="84"/>
      <c r="T3604" s="84" t="str">
        <f t="shared" si="10"/>
        <v/>
      </c>
      <c r="U3604" s="84" t="str">
        <f t="shared" si="11"/>
        <v/>
      </c>
      <c r="V3604" s="65" t="str">
        <f t="shared" si="5"/>
        <v/>
      </c>
      <c r="W3604" s="84"/>
      <c r="X3604" s="84"/>
      <c r="Y3604" s="85"/>
      <c r="Z3604" s="85"/>
      <c r="AA3604" s="65" t="str">
        <f t="shared" si="6"/>
        <v/>
      </c>
      <c r="AB3604" s="65" t="str">
        <f t="shared" si="7"/>
        <v/>
      </c>
      <c r="AC3604" s="86"/>
      <c r="AD3604" s="87" t="str">
        <f t="shared" si="8"/>
        <v/>
      </c>
      <c r="AE3604" s="84"/>
      <c r="AF3604" s="86">
        <f>IF(AC3604&gt;0,AC3604,'⚙️ Config'!$B$10)</f>
        <v>0.0075</v>
      </c>
      <c r="AG3604" s="88">
        <f t="shared" si="9"/>
        <v>9268.4814</v>
      </c>
      <c r="AH3604" s="88">
        <f>AG3604*'⚙️ Config'!$B$11</f>
        <v>46342.407</v>
      </c>
      <c r="AI3604" s="88">
        <f>AH3604*'⚙️ Config'!$B$12</f>
        <v>13902.7221</v>
      </c>
      <c r="AJ3604" s="64"/>
      <c r="AK3604" s="84"/>
      <c r="AL3604" s="84"/>
      <c r="AM3604" s="84"/>
      <c r="AN3604" s="84"/>
      <c r="AO3604" s="84"/>
      <c r="AP3604" s="84"/>
      <c r="AQ3604" s="84"/>
    </row>
    <row r="3605" ht="15.0" customHeight="1">
      <c r="A3605" s="93">
        <v>3602.0</v>
      </c>
      <c r="B3605" s="94" t="s">
        <v>7643</v>
      </c>
      <c r="C3605" s="93" t="s">
        <v>141</v>
      </c>
      <c r="D3605" s="93" t="s">
        <v>7644</v>
      </c>
      <c r="E3605" s="95">
        <v>39.48</v>
      </c>
      <c r="F3605" s="93" t="s">
        <v>85</v>
      </c>
      <c r="G3605" s="93" t="s">
        <v>606</v>
      </c>
      <c r="H3605" s="96">
        <v>1234156.56</v>
      </c>
      <c r="I3605" s="93">
        <v>1.0</v>
      </c>
      <c r="J3605" s="97">
        <v>3.1</v>
      </c>
      <c r="K3605" s="94">
        <v>2023.0</v>
      </c>
      <c r="L3605" s="93" t="s">
        <v>630</v>
      </c>
      <c r="M3605" s="93">
        <v>2023.0</v>
      </c>
      <c r="N3605" s="93" t="s">
        <v>145</v>
      </c>
      <c r="O3605" s="65" t="str">
        <f t="shared" si="1"/>
        <v>176802830001</v>
      </c>
      <c r="P3605" s="65">
        <f t="shared" si="2"/>
        <v>6</v>
      </c>
      <c r="Q3605" s="65">
        <f t="shared" si="3"/>
        <v>2</v>
      </c>
      <c r="R3605" s="65" t="str">
        <f t="shared" si="12"/>
        <v>17.680.283/0001-62</v>
      </c>
      <c r="S3605" s="84"/>
      <c r="T3605" s="84" t="str">
        <f t="shared" si="10"/>
        <v/>
      </c>
      <c r="U3605" s="84" t="str">
        <f t="shared" si="11"/>
        <v/>
      </c>
      <c r="V3605" s="65" t="str">
        <f t="shared" si="5"/>
        <v/>
      </c>
      <c r="W3605" s="84"/>
      <c r="X3605" s="84"/>
      <c r="Y3605" s="85"/>
      <c r="Z3605" s="85"/>
      <c r="AA3605" s="65" t="str">
        <f t="shared" si="6"/>
        <v/>
      </c>
      <c r="AB3605" s="65" t="str">
        <f t="shared" si="7"/>
        <v/>
      </c>
      <c r="AC3605" s="86"/>
      <c r="AD3605" s="87" t="str">
        <f t="shared" si="8"/>
        <v/>
      </c>
      <c r="AE3605" s="84"/>
      <c r="AF3605" s="86">
        <f>IF(AC3605&gt;0,AC3605,'⚙️ Config'!$B$10)</f>
        <v>0.0075</v>
      </c>
      <c r="AG3605" s="88">
        <f t="shared" si="9"/>
        <v>9256.1742</v>
      </c>
      <c r="AH3605" s="88">
        <f>AG3605*'⚙️ Config'!$B$11</f>
        <v>46280.871</v>
      </c>
      <c r="AI3605" s="88">
        <f>AH3605*'⚙️ Config'!$B$12</f>
        <v>13884.2613</v>
      </c>
      <c r="AJ3605" s="64"/>
      <c r="AK3605" s="84"/>
      <c r="AL3605" s="84"/>
      <c r="AM3605" s="84"/>
      <c r="AN3605" s="84"/>
      <c r="AO3605" s="84"/>
      <c r="AP3605" s="84"/>
      <c r="AQ3605" s="84"/>
    </row>
    <row r="3606" ht="15.0" customHeight="1">
      <c r="A3606" s="93">
        <v>3603.0</v>
      </c>
      <c r="B3606" s="94" t="s">
        <v>7645</v>
      </c>
      <c r="C3606" s="93" t="s">
        <v>141</v>
      </c>
      <c r="D3606" s="93" t="s">
        <v>7646</v>
      </c>
      <c r="E3606" s="95">
        <v>36.7</v>
      </c>
      <c r="F3606" s="93" t="s">
        <v>85</v>
      </c>
      <c r="G3606" s="93" t="s">
        <v>606</v>
      </c>
      <c r="H3606" s="96">
        <v>1232981.7</v>
      </c>
      <c r="I3606" s="93">
        <v>1.0</v>
      </c>
      <c r="J3606" s="97">
        <v>3.7</v>
      </c>
      <c r="K3606" s="94">
        <v>2022.0</v>
      </c>
      <c r="L3606" s="93" t="s">
        <v>630</v>
      </c>
      <c r="M3606" s="93">
        <v>2022.0</v>
      </c>
      <c r="N3606" s="93" t="s">
        <v>161</v>
      </c>
      <c r="O3606" s="65" t="str">
        <f t="shared" si="1"/>
        <v>383165060001</v>
      </c>
      <c r="P3606" s="65">
        <f t="shared" si="2"/>
        <v>8</v>
      </c>
      <c r="Q3606" s="65">
        <f t="shared" si="3"/>
        <v>7</v>
      </c>
      <c r="R3606" s="65" t="str">
        <f t="shared" si="12"/>
        <v>38.316.506/0001-87</v>
      </c>
      <c r="S3606" s="84"/>
      <c r="T3606" s="84" t="str">
        <f t="shared" si="10"/>
        <v/>
      </c>
      <c r="U3606" s="84" t="str">
        <f t="shared" si="11"/>
        <v/>
      </c>
      <c r="V3606" s="65" t="str">
        <f t="shared" si="5"/>
        <v/>
      </c>
      <c r="W3606" s="84"/>
      <c r="X3606" s="84"/>
      <c r="Y3606" s="85"/>
      <c r="Z3606" s="85"/>
      <c r="AA3606" s="65" t="str">
        <f t="shared" si="6"/>
        <v/>
      </c>
      <c r="AB3606" s="65" t="str">
        <f t="shared" si="7"/>
        <v/>
      </c>
      <c r="AC3606" s="86"/>
      <c r="AD3606" s="87" t="str">
        <f t="shared" si="8"/>
        <v/>
      </c>
      <c r="AE3606" s="84"/>
      <c r="AF3606" s="86">
        <f>IF(AC3606&gt;0,AC3606,'⚙️ Config'!$B$10)</f>
        <v>0.0075</v>
      </c>
      <c r="AG3606" s="88">
        <f t="shared" si="9"/>
        <v>9247.36275</v>
      </c>
      <c r="AH3606" s="88">
        <f>AG3606*'⚙️ Config'!$B$11</f>
        <v>46236.81375</v>
      </c>
      <c r="AI3606" s="88">
        <f>AH3606*'⚙️ Config'!$B$12</f>
        <v>13871.04413</v>
      </c>
      <c r="AJ3606" s="64"/>
      <c r="AK3606" s="84"/>
      <c r="AL3606" s="84"/>
      <c r="AM3606" s="84"/>
      <c r="AN3606" s="84"/>
      <c r="AO3606" s="84"/>
      <c r="AP3606" s="84"/>
      <c r="AQ3606" s="84"/>
    </row>
    <row r="3607" ht="15.0" customHeight="1">
      <c r="A3607" s="93">
        <v>3604.0</v>
      </c>
      <c r="B3607" s="94" t="s">
        <v>7647</v>
      </c>
      <c r="C3607" s="93" t="s">
        <v>141</v>
      </c>
      <c r="D3607" s="93" t="s">
        <v>7648</v>
      </c>
      <c r="E3607" s="95">
        <v>36.7</v>
      </c>
      <c r="F3607" s="93" t="s">
        <v>85</v>
      </c>
      <c r="G3607" s="93" t="s">
        <v>606</v>
      </c>
      <c r="H3607" s="96">
        <v>1232557.39</v>
      </c>
      <c r="I3607" s="93">
        <v>1.0</v>
      </c>
      <c r="J3607" s="97">
        <v>3.7</v>
      </c>
      <c r="K3607" s="94">
        <v>2022.0</v>
      </c>
      <c r="L3607" s="93" t="s">
        <v>630</v>
      </c>
      <c r="M3607" s="93">
        <v>2022.0</v>
      </c>
      <c r="N3607" s="93" t="s">
        <v>161</v>
      </c>
      <c r="O3607" s="65" t="str">
        <f t="shared" si="1"/>
        <v>193265650001</v>
      </c>
      <c r="P3607" s="65">
        <f t="shared" si="2"/>
        <v>9</v>
      </c>
      <c r="Q3607" s="65">
        <f t="shared" si="3"/>
        <v>1</v>
      </c>
      <c r="R3607" s="65" t="str">
        <f t="shared" si="12"/>
        <v>19.326.565/0001-91</v>
      </c>
      <c r="S3607" s="84"/>
      <c r="T3607" s="84" t="str">
        <f t="shared" si="10"/>
        <v/>
      </c>
      <c r="U3607" s="84" t="str">
        <f t="shared" si="11"/>
        <v/>
      </c>
      <c r="V3607" s="65" t="str">
        <f t="shared" si="5"/>
        <v/>
      </c>
      <c r="W3607" s="84"/>
      <c r="X3607" s="84"/>
      <c r="Y3607" s="85"/>
      <c r="Z3607" s="85"/>
      <c r="AA3607" s="65" t="str">
        <f t="shared" si="6"/>
        <v/>
      </c>
      <c r="AB3607" s="65" t="str">
        <f t="shared" si="7"/>
        <v/>
      </c>
      <c r="AC3607" s="86"/>
      <c r="AD3607" s="87" t="str">
        <f t="shared" si="8"/>
        <v/>
      </c>
      <c r="AE3607" s="84"/>
      <c r="AF3607" s="86">
        <f>IF(AC3607&gt;0,AC3607,'⚙️ Config'!$B$10)</f>
        <v>0.0075</v>
      </c>
      <c r="AG3607" s="88">
        <f t="shared" si="9"/>
        <v>9244.180425</v>
      </c>
      <c r="AH3607" s="88">
        <f>AG3607*'⚙️ Config'!$B$11</f>
        <v>46220.90213</v>
      </c>
      <c r="AI3607" s="88">
        <f>AH3607*'⚙️ Config'!$B$12</f>
        <v>13866.27064</v>
      </c>
      <c r="AJ3607" s="64"/>
      <c r="AK3607" s="84"/>
      <c r="AL3607" s="84"/>
      <c r="AM3607" s="84"/>
      <c r="AN3607" s="84"/>
      <c r="AO3607" s="84"/>
      <c r="AP3607" s="84"/>
      <c r="AQ3607" s="84"/>
    </row>
    <row r="3608" ht="15.0" customHeight="1">
      <c r="A3608" s="93">
        <v>3605.0</v>
      </c>
      <c r="B3608" s="94" t="s">
        <v>7649</v>
      </c>
      <c r="C3608" s="93" t="s">
        <v>141</v>
      </c>
      <c r="D3608" s="93" t="s">
        <v>7650</v>
      </c>
      <c r="E3608" s="95">
        <v>44.17</v>
      </c>
      <c r="F3608" s="93" t="s">
        <v>85</v>
      </c>
      <c r="G3608" s="93" t="s">
        <v>606</v>
      </c>
      <c r="H3608" s="96">
        <v>1232133.68</v>
      </c>
      <c r="I3608" s="93">
        <v>1.0</v>
      </c>
      <c r="J3608" s="97">
        <v>2.4</v>
      </c>
      <c r="K3608" s="94">
        <v>2023.0</v>
      </c>
      <c r="L3608" s="93" t="s">
        <v>630</v>
      </c>
      <c r="M3608" s="93">
        <v>2023.0</v>
      </c>
      <c r="N3608" s="93" t="s">
        <v>161</v>
      </c>
      <c r="O3608" s="65" t="str">
        <f t="shared" si="1"/>
        <v>298058610001</v>
      </c>
      <c r="P3608" s="65">
        <f t="shared" si="2"/>
        <v>2</v>
      </c>
      <c r="Q3608" s="65">
        <f t="shared" si="3"/>
        <v>9</v>
      </c>
      <c r="R3608" s="65" t="str">
        <f t="shared" si="12"/>
        <v>29.805.861/0001-29</v>
      </c>
      <c r="S3608" s="84"/>
      <c r="T3608" s="84" t="str">
        <f t="shared" si="10"/>
        <v/>
      </c>
      <c r="U3608" s="84" t="str">
        <f t="shared" si="11"/>
        <v/>
      </c>
      <c r="V3608" s="65" t="str">
        <f t="shared" si="5"/>
        <v/>
      </c>
      <c r="W3608" s="84"/>
      <c r="X3608" s="84"/>
      <c r="Y3608" s="85"/>
      <c r="Z3608" s="85"/>
      <c r="AA3608" s="65" t="str">
        <f t="shared" si="6"/>
        <v/>
      </c>
      <c r="AB3608" s="65" t="str">
        <f t="shared" si="7"/>
        <v/>
      </c>
      <c r="AC3608" s="86"/>
      <c r="AD3608" s="87" t="str">
        <f t="shared" si="8"/>
        <v/>
      </c>
      <c r="AE3608" s="84"/>
      <c r="AF3608" s="86">
        <f>IF(AC3608&gt;0,AC3608,'⚙️ Config'!$B$10)</f>
        <v>0.0075</v>
      </c>
      <c r="AG3608" s="88">
        <f t="shared" si="9"/>
        <v>9241.0026</v>
      </c>
      <c r="AH3608" s="88">
        <f>AG3608*'⚙️ Config'!$B$11</f>
        <v>46205.013</v>
      </c>
      <c r="AI3608" s="88">
        <f>AH3608*'⚙️ Config'!$B$12</f>
        <v>13861.5039</v>
      </c>
      <c r="AJ3608" s="64"/>
      <c r="AK3608" s="84"/>
      <c r="AL3608" s="84"/>
      <c r="AM3608" s="84"/>
      <c r="AN3608" s="84"/>
      <c r="AO3608" s="84"/>
      <c r="AP3608" s="84"/>
      <c r="AQ3608" s="84"/>
    </row>
    <row r="3609" ht="15.0" customHeight="1">
      <c r="A3609" s="93">
        <v>3606.0</v>
      </c>
      <c r="B3609" s="94" t="s">
        <v>7651</v>
      </c>
      <c r="C3609" s="93" t="s">
        <v>141</v>
      </c>
      <c r="D3609" s="93" t="s">
        <v>7652</v>
      </c>
      <c r="E3609" s="95">
        <v>41.91</v>
      </c>
      <c r="F3609" s="93" t="s">
        <v>85</v>
      </c>
      <c r="G3609" s="93" t="s">
        <v>606</v>
      </c>
      <c r="H3609" s="96">
        <v>1231537.06</v>
      </c>
      <c r="I3609" s="93">
        <v>1.0</v>
      </c>
      <c r="J3609" s="97">
        <v>2.7</v>
      </c>
      <c r="K3609" s="94">
        <v>2023.0</v>
      </c>
      <c r="L3609" s="93" t="s">
        <v>268</v>
      </c>
      <c r="M3609" s="93">
        <v>2023.0</v>
      </c>
      <c r="N3609" s="93" t="s">
        <v>161</v>
      </c>
      <c r="O3609" s="65" t="str">
        <f t="shared" si="1"/>
        <v>615781180001</v>
      </c>
      <c r="P3609" s="65">
        <f t="shared" si="2"/>
        <v>9</v>
      </c>
      <c r="Q3609" s="65">
        <f t="shared" si="3"/>
        <v>6</v>
      </c>
      <c r="R3609" s="65" t="str">
        <f t="shared" si="12"/>
        <v>61.578.118/0001-96</v>
      </c>
      <c r="S3609" s="84"/>
      <c r="T3609" s="84" t="str">
        <f t="shared" si="10"/>
        <v/>
      </c>
      <c r="U3609" s="84" t="str">
        <f t="shared" si="11"/>
        <v/>
      </c>
      <c r="V3609" s="65" t="str">
        <f t="shared" si="5"/>
        <v/>
      </c>
      <c r="W3609" s="84"/>
      <c r="X3609" s="84"/>
      <c r="Y3609" s="85"/>
      <c r="Z3609" s="85"/>
      <c r="AA3609" s="65" t="str">
        <f t="shared" si="6"/>
        <v/>
      </c>
      <c r="AB3609" s="65" t="str">
        <f t="shared" si="7"/>
        <v/>
      </c>
      <c r="AC3609" s="86"/>
      <c r="AD3609" s="87" t="str">
        <f t="shared" si="8"/>
        <v/>
      </c>
      <c r="AE3609" s="84"/>
      <c r="AF3609" s="86">
        <f>IF(AC3609&gt;0,AC3609,'⚙️ Config'!$B$10)</f>
        <v>0.0075</v>
      </c>
      <c r="AG3609" s="88">
        <f t="shared" si="9"/>
        <v>9236.52795</v>
      </c>
      <c r="AH3609" s="88">
        <f>AG3609*'⚙️ Config'!$B$11</f>
        <v>46182.63975</v>
      </c>
      <c r="AI3609" s="88">
        <f>AH3609*'⚙️ Config'!$B$12</f>
        <v>13854.79193</v>
      </c>
      <c r="AJ3609" s="64"/>
      <c r="AK3609" s="84"/>
      <c r="AL3609" s="84"/>
      <c r="AM3609" s="84"/>
      <c r="AN3609" s="84"/>
      <c r="AO3609" s="84"/>
      <c r="AP3609" s="84"/>
      <c r="AQ3609" s="84"/>
    </row>
    <row r="3610" ht="15.0" customHeight="1">
      <c r="A3610" s="93">
        <v>3607.0</v>
      </c>
      <c r="B3610" s="94" t="s">
        <v>7653</v>
      </c>
      <c r="C3610" s="93" t="s">
        <v>141</v>
      </c>
      <c r="D3610" s="93" t="s">
        <v>7654</v>
      </c>
      <c r="E3610" s="95">
        <v>42.61</v>
      </c>
      <c r="F3610" s="93" t="s">
        <v>85</v>
      </c>
      <c r="G3610" s="93" t="s">
        <v>606</v>
      </c>
      <c r="H3610" s="96">
        <v>1231334.48</v>
      </c>
      <c r="I3610" s="93">
        <v>1.0</v>
      </c>
      <c r="J3610" s="97">
        <v>2.6</v>
      </c>
      <c r="K3610" s="94">
        <v>2023.0</v>
      </c>
      <c r="L3610" s="93" t="s">
        <v>630</v>
      </c>
      <c r="M3610" s="93">
        <v>2023.0</v>
      </c>
      <c r="N3610" s="93" t="s">
        <v>145</v>
      </c>
      <c r="O3610" s="65" t="str">
        <f t="shared" si="1"/>
        <v>187357110001</v>
      </c>
      <c r="P3610" s="65">
        <f t="shared" si="2"/>
        <v>7</v>
      </c>
      <c r="Q3610" s="65">
        <f t="shared" si="3"/>
        <v>0</v>
      </c>
      <c r="R3610" s="65" t="str">
        <f t="shared" si="12"/>
        <v>18.735.711/0001-70</v>
      </c>
      <c r="S3610" s="84"/>
      <c r="T3610" s="84" t="str">
        <f t="shared" si="10"/>
        <v/>
      </c>
      <c r="U3610" s="84" t="str">
        <f t="shared" si="11"/>
        <v/>
      </c>
      <c r="V3610" s="65" t="str">
        <f t="shared" si="5"/>
        <v/>
      </c>
      <c r="W3610" s="84"/>
      <c r="X3610" s="84"/>
      <c r="Y3610" s="85"/>
      <c r="Z3610" s="85"/>
      <c r="AA3610" s="65" t="str">
        <f t="shared" si="6"/>
        <v/>
      </c>
      <c r="AB3610" s="65" t="str">
        <f t="shared" si="7"/>
        <v/>
      </c>
      <c r="AC3610" s="86"/>
      <c r="AD3610" s="87" t="str">
        <f t="shared" si="8"/>
        <v/>
      </c>
      <c r="AE3610" s="84"/>
      <c r="AF3610" s="86">
        <f>IF(AC3610&gt;0,AC3610,'⚙️ Config'!$B$10)</f>
        <v>0.0075</v>
      </c>
      <c r="AG3610" s="88">
        <f t="shared" si="9"/>
        <v>9235.0086</v>
      </c>
      <c r="AH3610" s="88">
        <f>AG3610*'⚙️ Config'!$B$11</f>
        <v>46175.043</v>
      </c>
      <c r="AI3610" s="88">
        <f>AH3610*'⚙️ Config'!$B$12</f>
        <v>13852.5129</v>
      </c>
      <c r="AJ3610" s="64"/>
      <c r="AK3610" s="84"/>
      <c r="AL3610" s="84"/>
      <c r="AM3610" s="84"/>
      <c r="AN3610" s="84"/>
      <c r="AO3610" s="84"/>
      <c r="AP3610" s="84"/>
      <c r="AQ3610" s="84"/>
    </row>
    <row r="3611" ht="15.0" customHeight="1">
      <c r="A3611" s="93">
        <v>3608.0</v>
      </c>
      <c r="B3611" s="94" t="s">
        <v>7655</v>
      </c>
      <c r="C3611" s="93" t="s">
        <v>141</v>
      </c>
      <c r="D3611" s="93" t="s">
        <v>7656</v>
      </c>
      <c r="E3611" s="95">
        <v>36.7</v>
      </c>
      <c r="F3611" s="93" t="s">
        <v>85</v>
      </c>
      <c r="G3611" s="93" t="s">
        <v>606</v>
      </c>
      <c r="H3611" s="96">
        <v>1231084.9</v>
      </c>
      <c r="I3611" s="93">
        <v>1.0</v>
      </c>
      <c r="J3611" s="97">
        <v>3.7</v>
      </c>
      <c r="K3611" s="94">
        <v>2022.0</v>
      </c>
      <c r="L3611" s="93" t="s">
        <v>630</v>
      </c>
      <c r="M3611" s="93">
        <v>2022.0</v>
      </c>
      <c r="N3611" s="93" t="s">
        <v>161</v>
      </c>
      <c r="O3611" s="65" t="str">
        <f t="shared" si="1"/>
        <v>329486030001</v>
      </c>
      <c r="P3611" s="65">
        <f t="shared" si="2"/>
        <v>0</v>
      </c>
      <c r="Q3611" s="65">
        <f t="shared" si="3"/>
        <v>6</v>
      </c>
      <c r="R3611" s="65" t="str">
        <f t="shared" si="12"/>
        <v>32.948.603/0001-06</v>
      </c>
      <c r="S3611" s="84"/>
      <c r="T3611" s="84" t="str">
        <f t="shared" si="10"/>
        <v/>
      </c>
      <c r="U3611" s="84" t="str">
        <f t="shared" si="11"/>
        <v/>
      </c>
      <c r="V3611" s="65" t="str">
        <f t="shared" si="5"/>
        <v/>
      </c>
      <c r="W3611" s="84"/>
      <c r="X3611" s="84"/>
      <c r="Y3611" s="85"/>
      <c r="Z3611" s="85"/>
      <c r="AA3611" s="65" t="str">
        <f t="shared" si="6"/>
        <v/>
      </c>
      <c r="AB3611" s="65" t="str">
        <f t="shared" si="7"/>
        <v/>
      </c>
      <c r="AC3611" s="86"/>
      <c r="AD3611" s="87" t="str">
        <f t="shared" si="8"/>
        <v/>
      </c>
      <c r="AE3611" s="84"/>
      <c r="AF3611" s="86">
        <f>IF(AC3611&gt;0,AC3611,'⚙️ Config'!$B$10)</f>
        <v>0.0075</v>
      </c>
      <c r="AG3611" s="88">
        <f t="shared" si="9"/>
        <v>9233.13675</v>
      </c>
      <c r="AH3611" s="88">
        <f>AG3611*'⚙️ Config'!$B$11</f>
        <v>46165.68375</v>
      </c>
      <c r="AI3611" s="88">
        <f>AH3611*'⚙️ Config'!$B$12</f>
        <v>13849.70513</v>
      </c>
      <c r="AJ3611" s="64"/>
      <c r="AK3611" s="84"/>
      <c r="AL3611" s="84"/>
      <c r="AM3611" s="84"/>
      <c r="AN3611" s="84"/>
      <c r="AO3611" s="84"/>
      <c r="AP3611" s="84"/>
      <c r="AQ3611" s="84"/>
    </row>
    <row r="3612" ht="15.0" customHeight="1">
      <c r="A3612" s="93">
        <v>3609.0</v>
      </c>
      <c r="B3612" s="94" t="s">
        <v>7657</v>
      </c>
      <c r="C3612" s="93" t="s">
        <v>141</v>
      </c>
      <c r="D3612" s="93" t="s">
        <v>7658</v>
      </c>
      <c r="E3612" s="95">
        <v>37.11</v>
      </c>
      <c r="F3612" s="93" t="s">
        <v>85</v>
      </c>
      <c r="G3612" s="93" t="s">
        <v>606</v>
      </c>
      <c r="H3612" s="96">
        <v>1229608.56</v>
      </c>
      <c r="I3612" s="93">
        <v>1.0</v>
      </c>
      <c r="J3612" s="97">
        <v>3.6</v>
      </c>
      <c r="K3612" s="94">
        <v>2022.0</v>
      </c>
      <c r="L3612" s="93" t="s">
        <v>400</v>
      </c>
      <c r="M3612" s="93">
        <v>2022.0</v>
      </c>
      <c r="N3612" s="93" t="s">
        <v>161</v>
      </c>
      <c r="O3612" s="65" t="str">
        <f t="shared" si="1"/>
        <v>082813520001</v>
      </c>
      <c r="P3612" s="65">
        <f t="shared" si="2"/>
        <v>7</v>
      </c>
      <c r="Q3612" s="65">
        <f t="shared" si="3"/>
        <v>4</v>
      </c>
      <c r="R3612" s="65" t="str">
        <f t="shared" si="12"/>
        <v>08.281.352/0001-74</v>
      </c>
      <c r="S3612" s="84"/>
      <c r="T3612" s="84" t="str">
        <f t="shared" si="10"/>
        <v/>
      </c>
      <c r="U3612" s="84" t="str">
        <f t="shared" si="11"/>
        <v/>
      </c>
      <c r="V3612" s="65" t="str">
        <f t="shared" si="5"/>
        <v/>
      </c>
      <c r="W3612" s="84"/>
      <c r="X3612" s="84"/>
      <c r="Y3612" s="85"/>
      <c r="Z3612" s="85"/>
      <c r="AA3612" s="65" t="str">
        <f t="shared" si="6"/>
        <v/>
      </c>
      <c r="AB3612" s="65" t="str">
        <f t="shared" si="7"/>
        <v/>
      </c>
      <c r="AC3612" s="86"/>
      <c r="AD3612" s="87" t="str">
        <f t="shared" si="8"/>
        <v/>
      </c>
      <c r="AE3612" s="84"/>
      <c r="AF3612" s="86">
        <f>IF(AC3612&gt;0,AC3612,'⚙️ Config'!$B$10)</f>
        <v>0.0075</v>
      </c>
      <c r="AG3612" s="88">
        <f t="shared" si="9"/>
        <v>9222.0642</v>
      </c>
      <c r="AH3612" s="88">
        <f>AG3612*'⚙️ Config'!$B$11</f>
        <v>46110.321</v>
      </c>
      <c r="AI3612" s="88">
        <f>AH3612*'⚙️ Config'!$B$12</f>
        <v>13833.0963</v>
      </c>
      <c r="AJ3612" s="64"/>
      <c r="AK3612" s="84"/>
      <c r="AL3612" s="84"/>
      <c r="AM3612" s="84"/>
      <c r="AN3612" s="84"/>
      <c r="AO3612" s="84"/>
      <c r="AP3612" s="84"/>
      <c r="AQ3612" s="84"/>
    </row>
    <row r="3613" ht="15.0" customHeight="1">
      <c r="A3613" s="93">
        <v>3610.0</v>
      </c>
      <c r="B3613" s="94" t="s">
        <v>7659</v>
      </c>
      <c r="C3613" s="93" t="s">
        <v>141</v>
      </c>
      <c r="D3613" s="93" t="s">
        <v>7660</v>
      </c>
      <c r="E3613" s="95">
        <v>40.03</v>
      </c>
      <c r="F3613" s="93" t="s">
        <v>85</v>
      </c>
      <c r="G3613" s="93" t="s">
        <v>606</v>
      </c>
      <c r="H3613" s="96">
        <v>1229325.16</v>
      </c>
      <c r="I3613" s="93">
        <v>1.0</v>
      </c>
      <c r="J3613" s="97">
        <v>3.0</v>
      </c>
      <c r="K3613" s="94">
        <v>2023.0</v>
      </c>
      <c r="L3613" s="93" t="s">
        <v>268</v>
      </c>
      <c r="M3613" s="93">
        <v>2023.0</v>
      </c>
      <c r="N3613" s="93" t="s">
        <v>161</v>
      </c>
      <c r="O3613" s="65" t="str">
        <f t="shared" si="1"/>
        <v>360258170001</v>
      </c>
      <c r="P3613" s="65">
        <f t="shared" si="2"/>
        <v>6</v>
      </c>
      <c r="Q3613" s="65">
        <f t="shared" si="3"/>
        <v>1</v>
      </c>
      <c r="R3613" s="65" t="str">
        <f t="shared" si="12"/>
        <v>36.025.817/0001-61</v>
      </c>
      <c r="S3613" s="84"/>
      <c r="T3613" s="84" t="str">
        <f t="shared" si="10"/>
        <v/>
      </c>
      <c r="U3613" s="84" t="str">
        <f t="shared" si="11"/>
        <v/>
      </c>
      <c r="V3613" s="65" t="str">
        <f t="shared" si="5"/>
        <v/>
      </c>
      <c r="W3613" s="84"/>
      <c r="X3613" s="84"/>
      <c r="Y3613" s="85"/>
      <c r="Z3613" s="85"/>
      <c r="AA3613" s="65" t="str">
        <f t="shared" si="6"/>
        <v/>
      </c>
      <c r="AB3613" s="65" t="str">
        <f t="shared" si="7"/>
        <v/>
      </c>
      <c r="AC3613" s="86"/>
      <c r="AD3613" s="87" t="str">
        <f t="shared" si="8"/>
        <v/>
      </c>
      <c r="AE3613" s="84"/>
      <c r="AF3613" s="86">
        <f>IF(AC3613&gt;0,AC3613,'⚙️ Config'!$B$10)</f>
        <v>0.0075</v>
      </c>
      <c r="AG3613" s="88">
        <f t="shared" si="9"/>
        <v>9219.9387</v>
      </c>
      <c r="AH3613" s="88">
        <f>AG3613*'⚙️ Config'!$B$11</f>
        <v>46099.6935</v>
      </c>
      <c r="AI3613" s="88">
        <f>AH3613*'⚙️ Config'!$B$12</f>
        <v>13829.90805</v>
      </c>
      <c r="AJ3613" s="64"/>
      <c r="AK3613" s="84"/>
      <c r="AL3613" s="84"/>
      <c r="AM3613" s="84"/>
      <c r="AN3613" s="84"/>
      <c r="AO3613" s="84"/>
      <c r="AP3613" s="84"/>
      <c r="AQ3613" s="84"/>
    </row>
    <row r="3614" ht="15.0" customHeight="1">
      <c r="A3614" s="93">
        <v>3611.0</v>
      </c>
      <c r="B3614" s="94" t="s">
        <v>7661</v>
      </c>
      <c r="C3614" s="93" t="s">
        <v>141</v>
      </c>
      <c r="D3614" s="93" t="s">
        <v>7662</v>
      </c>
      <c r="E3614" s="95">
        <v>40.62</v>
      </c>
      <c r="F3614" s="93" t="s">
        <v>85</v>
      </c>
      <c r="G3614" s="93" t="s">
        <v>606</v>
      </c>
      <c r="H3614" s="96">
        <v>1228710.04</v>
      </c>
      <c r="I3614" s="93">
        <v>1.0</v>
      </c>
      <c r="J3614" s="97">
        <v>2.9</v>
      </c>
      <c r="K3614" s="94">
        <v>2023.0</v>
      </c>
      <c r="L3614" s="93" t="s">
        <v>448</v>
      </c>
      <c r="M3614" s="93">
        <v>2023.0</v>
      </c>
      <c r="N3614" s="93" t="s">
        <v>161</v>
      </c>
      <c r="O3614" s="65" t="str">
        <f t="shared" si="1"/>
        <v>305304470001</v>
      </c>
      <c r="P3614" s="65">
        <f t="shared" si="2"/>
        <v>3</v>
      </c>
      <c r="Q3614" s="65">
        <f t="shared" si="3"/>
        <v>3</v>
      </c>
      <c r="R3614" s="65" t="str">
        <f t="shared" si="12"/>
        <v>30.530.447/0001-33</v>
      </c>
      <c r="S3614" s="84"/>
      <c r="T3614" s="84" t="str">
        <f t="shared" si="10"/>
        <v/>
      </c>
      <c r="U3614" s="84" t="str">
        <f t="shared" si="11"/>
        <v/>
      </c>
      <c r="V3614" s="65" t="str">
        <f t="shared" si="5"/>
        <v/>
      </c>
      <c r="W3614" s="84"/>
      <c r="X3614" s="84"/>
      <c r="Y3614" s="85"/>
      <c r="Z3614" s="85"/>
      <c r="AA3614" s="65" t="str">
        <f t="shared" si="6"/>
        <v/>
      </c>
      <c r="AB3614" s="65" t="str">
        <f t="shared" si="7"/>
        <v/>
      </c>
      <c r="AC3614" s="86"/>
      <c r="AD3614" s="87" t="str">
        <f t="shared" si="8"/>
        <v/>
      </c>
      <c r="AE3614" s="84"/>
      <c r="AF3614" s="86">
        <f>IF(AC3614&gt;0,AC3614,'⚙️ Config'!$B$10)</f>
        <v>0.0075</v>
      </c>
      <c r="AG3614" s="88">
        <f t="shared" si="9"/>
        <v>9215.3253</v>
      </c>
      <c r="AH3614" s="88">
        <f>AG3614*'⚙️ Config'!$B$11</f>
        <v>46076.6265</v>
      </c>
      <c r="AI3614" s="88">
        <f>AH3614*'⚙️ Config'!$B$12</f>
        <v>13822.98795</v>
      </c>
      <c r="AJ3614" s="64"/>
      <c r="AK3614" s="84"/>
      <c r="AL3614" s="84"/>
      <c r="AM3614" s="84"/>
      <c r="AN3614" s="84"/>
      <c r="AO3614" s="84"/>
      <c r="AP3614" s="84"/>
      <c r="AQ3614" s="84"/>
    </row>
    <row r="3615" ht="15.0" customHeight="1">
      <c r="A3615" s="93">
        <v>3612.0</v>
      </c>
      <c r="B3615" s="94" t="s">
        <v>7663</v>
      </c>
      <c r="C3615" s="93" t="s">
        <v>141</v>
      </c>
      <c r="D3615" s="93" t="s">
        <v>7664</v>
      </c>
      <c r="E3615" s="95">
        <v>44.17</v>
      </c>
      <c r="F3615" s="93" t="s">
        <v>85</v>
      </c>
      <c r="G3615" s="93" t="s">
        <v>606</v>
      </c>
      <c r="H3615" s="96">
        <v>1227500.95</v>
      </c>
      <c r="I3615" s="93">
        <v>1.0</v>
      </c>
      <c r="J3615" s="97">
        <v>2.4</v>
      </c>
      <c r="K3615" s="94">
        <v>2023.0</v>
      </c>
      <c r="L3615" s="93" t="s">
        <v>630</v>
      </c>
      <c r="M3615" s="93">
        <v>2023.0</v>
      </c>
      <c r="N3615" s="93" t="s">
        <v>161</v>
      </c>
      <c r="O3615" s="65" t="str">
        <f t="shared" si="1"/>
        <v>123313720001</v>
      </c>
      <c r="P3615" s="65">
        <f t="shared" si="2"/>
        <v>8</v>
      </c>
      <c r="Q3615" s="65">
        <f t="shared" si="3"/>
        <v>0</v>
      </c>
      <c r="R3615" s="65" t="str">
        <f t="shared" si="12"/>
        <v>12.331.372/0001-80</v>
      </c>
      <c r="S3615" s="84"/>
      <c r="T3615" s="84" t="str">
        <f t="shared" si="10"/>
        <v/>
      </c>
      <c r="U3615" s="84" t="str">
        <f t="shared" si="11"/>
        <v/>
      </c>
      <c r="V3615" s="65" t="str">
        <f t="shared" si="5"/>
        <v/>
      </c>
      <c r="W3615" s="84"/>
      <c r="X3615" s="84"/>
      <c r="Y3615" s="85"/>
      <c r="Z3615" s="85"/>
      <c r="AA3615" s="65" t="str">
        <f t="shared" si="6"/>
        <v/>
      </c>
      <c r="AB3615" s="65" t="str">
        <f t="shared" si="7"/>
        <v/>
      </c>
      <c r="AC3615" s="86"/>
      <c r="AD3615" s="87" t="str">
        <f t="shared" si="8"/>
        <v/>
      </c>
      <c r="AE3615" s="84"/>
      <c r="AF3615" s="86">
        <f>IF(AC3615&gt;0,AC3615,'⚙️ Config'!$B$10)</f>
        <v>0.0075</v>
      </c>
      <c r="AG3615" s="88">
        <f t="shared" si="9"/>
        <v>9206.257125</v>
      </c>
      <c r="AH3615" s="88">
        <f>AG3615*'⚙️ Config'!$B$11</f>
        <v>46031.28563</v>
      </c>
      <c r="AI3615" s="88">
        <f>AH3615*'⚙️ Config'!$B$12</f>
        <v>13809.38569</v>
      </c>
      <c r="AJ3615" s="64"/>
      <c r="AK3615" s="84"/>
      <c r="AL3615" s="84"/>
      <c r="AM3615" s="84"/>
      <c r="AN3615" s="84"/>
      <c r="AO3615" s="84"/>
      <c r="AP3615" s="84"/>
      <c r="AQ3615" s="84"/>
    </row>
    <row r="3616" ht="15.0" customHeight="1">
      <c r="A3616" s="93">
        <v>3613.0</v>
      </c>
      <c r="B3616" s="94" t="s">
        <v>7665</v>
      </c>
      <c r="C3616" s="93" t="s">
        <v>141</v>
      </c>
      <c r="D3616" s="93" t="s">
        <v>7666</v>
      </c>
      <c r="E3616" s="95">
        <v>41.25</v>
      </c>
      <c r="F3616" s="93" t="s">
        <v>85</v>
      </c>
      <c r="G3616" s="93" t="s">
        <v>606</v>
      </c>
      <c r="H3616" s="96">
        <v>1226230.35</v>
      </c>
      <c r="I3616" s="93">
        <v>1.0</v>
      </c>
      <c r="J3616" s="97">
        <v>2.8</v>
      </c>
      <c r="K3616" s="94">
        <v>2023.0</v>
      </c>
      <c r="L3616" s="93" t="s">
        <v>630</v>
      </c>
      <c r="M3616" s="93">
        <v>2023.0</v>
      </c>
      <c r="N3616" s="93" t="s">
        <v>161</v>
      </c>
      <c r="O3616" s="65" t="str">
        <f t="shared" si="1"/>
        <v>049090600001</v>
      </c>
      <c r="P3616" s="65">
        <f t="shared" si="2"/>
        <v>8</v>
      </c>
      <c r="Q3616" s="65">
        <f t="shared" si="3"/>
        <v>2</v>
      </c>
      <c r="R3616" s="65" t="str">
        <f t="shared" si="12"/>
        <v>04.909.060/0001-82</v>
      </c>
      <c r="S3616" s="84"/>
      <c r="T3616" s="84" t="str">
        <f t="shared" si="10"/>
        <v/>
      </c>
      <c r="U3616" s="84" t="str">
        <f t="shared" si="11"/>
        <v/>
      </c>
      <c r="V3616" s="65" t="str">
        <f t="shared" si="5"/>
        <v/>
      </c>
      <c r="W3616" s="84"/>
      <c r="X3616" s="84"/>
      <c r="Y3616" s="85"/>
      <c r="Z3616" s="85"/>
      <c r="AA3616" s="65" t="str">
        <f t="shared" si="6"/>
        <v/>
      </c>
      <c r="AB3616" s="65" t="str">
        <f t="shared" si="7"/>
        <v/>
      </c>
      <c r="AC3616" s="86"/>
      <c r="AD3616" s="87" t="str">
        <f t="shared" si="8"/>
        <v/>
      </c>
      <c r="AE3616" s="84"/>
      <c r="AF3616" s="86">
        <f>IF(AC3616&gt;0,AC3616,'⚙️ Config'!$B$10)</f>
        <v>0.0075</v>
      </c>
      <c r="AG3616" s="88">
        <f t="shared" si="9"/>
        <v>9196.727625</v>
      </c>
      <c r="AH3616" s="88">
        <f>AG3616*'⚙️ Config'!$B$11</f>
        <v>45983.63813</v>
      </c>
      <c r="AI3616" s="88">
        <f>AH3616*'⚙️ Config'!$B$12</f>
        <v>13795.09144</v>
      </c>
      <c r="AJ3616" s="64"/>
      <c r="AK3616" s="84"/>
      <c r="AL3616" s="84"/>
      <c r="AM3616" s="84"/>
      <c r="AN3616" s="84"/>
      <c r="AO3616" s="84"/>
      <c r="AP3616" s="84"/>
      <c r="AQ3616" s="84"/>
    </row>
    <row r="3617" ht="15.0" customHeight="1">
      <c r="A3617" s="93">
        <v>3614.0</v>
      </c>
      <c r="B3617" s="94" t="s">
        <v>7667</v>
      </c>
      <c r="C3617" s="93" t="s">
        <v>141</v>
      </c>
      <c r="D3617" s="93" t="s">
        <v>7668</v>
      </c>
      <c r="E3617" s="95">
        <v>37.98</v>
      </c>
      <c r="F3617" s="93" t="s">
        <v>85</v>
      </c>
      <c r="G3617" s="93" t="s">
        <v>606</v>
      </c>
      <c r="H3617" s="96">
        <v>1225992.57</v>
      </c>
      <c r="I3617" s="93">
        <v>1.0</v>
      </c>
      <c r="J3617" s="97">
        <v>3.4</v>
      </c>
      <c r="K3617" s="94">
        <v>2022.0</v>
      </c>
      <c r="L3617" s="93" t="s">
        <v>630</v>
      </c>
      <c r="M3617" s="93">
        <v>2022.0</v>
      </c>
      <c r="N3617" s="93" t="s">
        <v>161</v>
      </c>
      <c r="O3617" s="65" t="str">
        <f t="shared" si="1"/>
        <v>406018870001</v>
      </c>
      <c r="P3617" s="65">
        <f t="shared" si="2"/>
        <v>9</v>
      </c>
      <c r="Q3617" s="65">
        <f t="shared" si="3"/>
        <v>8</v>
      </c>
      <c r="R3617" s="65" t="str">
        <f t="shared" si="12"/>
        <v>40.601.887/0001-98</v>
      </c>
      <c r="S3617" s="84"/>
      <c r="T3617" s="84" t="str">
        <f t="shared" si="10"/>
        <v/>
      </c>
      <c r="U3617" s="84" t="str">
        <f t="shared" si="11"/>
        <v/>
      </c>
      <c r="V3617" s="65" t="str">
        <f t="shared" si="5"/>
        <v/>
      </c>
      <c r="W3617" s="84"/>
      <c r="X3617" s="84"/>
      <c r="Y3617" s="85"/>
      <c r="Z3617" s="85"/>
      <c r="AA3617" s="65" t="str">
        <f t="shared" si="6"/>
        <v/>
      </c>
      <c r="AB3617" s="65" t="str">
        <f t="shared" si="7"/>
        <v/>
      </c>
      <c r="AC3617" s="86"/>
      <c r="AD3617" s="87" t="str">
        <f t="shared" si="8"/>
        <v/>
      </c>
      <c r="AE3617" s="84"/>
      <c r="AF3617" s="86">
        <f>IF(AC3617&gt;0,AC3617,'⚙️ Config'!$B$10)</f>
        <v>0.0075</v>
      </c>
      <c r="AG3617" s="88">
        <f t="shared" si="9"/>
        <v>9194.944275</v>
      </c>
      <c r="AH3617" s="88">
        <f>AG3617*'⚙️ Config'!$B$11</f>
        <v>45974.72138</v>
      </c>
      <c r="AI3617" s="88">
        <f>AH3617*'⚙️ Config'!$B$12</f>
        <v>13792.41641</v>
      </c>
      <c r="AJ3617" s="64"/>
      <c r="AK3617" s="84"/>
      <c r="AL3617" s="84"/>
      <c r="AM3617" s="84"/>
      <c r="AN3617" s="84"/>
      <c r="AO3617" s="84"/>
      <c r="AP3617" s="84"/>
      <c r="AQ3617" s="84"/>
    </row>
    <row r="3618" ht="15.0" customHeight="1">
      <c r="A3618" s="93">
        <v>3615.0</v>
      </c>
      <c r="B3618" s="94" t="s">
        <v>7669</v>
      </c>
      <c r="C3618" s="93" t="s">
        <v>141</v>
      </c>
      <c r="D3618" s="93" t="s">
        <v>7670</v>
      </c>
      <c r="E3618" s="95">
        <v>35.94</v>
      </c>
      <c r="F3618" s="93" t="s">
        <v>85</v>
      </c>
      <c r="G3618" s="93" t="s">
        <v>606</v>
      </c>
      <c r="H3618" s="96">
        <v>1225331.77</v>
      </c>
      <c r="I3618" s="93">
        <v>1.0</v>
      </c>
      <c r="J3618" s="97">
        <v>3.9</v>
      </c>
      <c r="K3618" s="94">
        <v>2022.0</v>
      </c>
      <c r="L3618" s="93" t="s">
        <v>630</v>
      </c>
      <c r="M3618" s="93">
        <v>2022.0</v>
      </c>
      <c r="N3618" s="93" t="s">
        <v>145</v>
      </c>
      <c r="O3618" s="65" t="str">
        <f t="shared" si="1"/>
        <v>594968770001</v>
      </c>
      <c r="P3618" s="65">
        <f t="shared" si="2"/>
        <v>6</v>
      </c>
      <c r="Q3618" s="65">
        <f t="shared" si="3"/>
        <v>8</v>
      </c>
      <c r="R3618" s="65" t="str">
        <f t="shared" si="12"/>
        <v>59.496.877/0001-68</v>
      </c>
      <c r="S3618" s="84"/>
      <c r="T3618" s="84" t="str">
        <f t="shared" si="10"/>
        <v/>
      </c>
      <c r="U3618" s="84" t="str">
        <f t="shared" si="11"/>
        <v/>
      </c>
      <c r="V3618" s="65" t="str">
        <f t="shared" si="5"/>
        <v/>
      </c>
      <c r="W3618" s="84"/>
      <c r="X3618" s="84"/>
      <c r="Y3618" s="85"/>
      <c r="Z3618" s="85"/>
      <c r="AA3618" s="65" t="str">
        <f t="shared" si="6"/>
        <v/>
      </c>
      <c r="AB3618" s="65" t="str">
        <f t="shared" si="7"/>
        <v/>
      </c>
      <c r="AC3618" s="86"/>
      <c r="AD3618" s="87" t="str">
        <f t="shared" si="8"/>
        <v/>
      </c>
      <c r="AE3618" s="84"/>
      <c r="AF3618" s="86">
        <f>IF(AC3618&gt;0,AC3618,'⚙️ Config'!$B$10)</f>
        <v>0.0075</v>
      </c>
      <c r="AG3618" s="88">
        <f t="shared" si="9"/>
        <v>9189.988275</v>
      </c>
      <c r="AH3618" s="88">
        <f>AG3618*'⚙️ Config'!$B$11</f>
        <v>45949.94138</v>
      </c>
      <c r="AI3618" s="88">
        <f>AH3618*'⚙️ Config'!$B$12</f>
        <v>13784.98241</v>
      </c>
      <c r="AJ3618" s="64"/>
      <c r="AK3618" s="84"/>
      <c r="AL3618" s="84"/>
      <c r="AM3618" s="84"/>
      <c r="AN3618" s="84"/>
      <c r="AO3618" s="84"/>
      <c r="AP3618" s="84"/>
      <c r="AQ3618" s="84"/>
    </row>
    <row r="3619" ht="15.0" customHeight="1">
      <c r="A3619" s="93">
        <v>3616.0</v>
      </c>
      <c r="B3619" s="94" t="s">
        <v>7671</v>
      </c>
      <c r="C3619" s="93" t="s">
        <v>141</v>
      </c>
      <c r="D3619" s="93" t="s">
        <v>7672</v>
      </c>
      <c r="E3619" s="95">
        <v>35.59</v>
      </c>
      <c r="F3619" s="93" t="s">
        <v>85</v>
      </c>
      <c r="G3619" s="93" t="s">
        <v>606</v>
      </c>
      <c r="H3619" s="96">
        <v>1224742.78</v>
      </c>
      <c r="I3619" s="93">
        <v>1.0</v>
      </c>
      <c r="J3619" s="97">
        <v>4.0</v>
      </c>
      <c r="K3619" s="94">
        <v>2022.0</v>
      </c>
      <c r="L3619" s="93" t="s">
        <v>630</v>
      </c>
      <c r="M3619" s="93">
        <v>2022.0</v>
      </c>
      <c r="N3619" s="93" t="s">
        <v>161</v>
      </c>
      <c r="O3619" s="65" t="str">
        <f t="shared" si="1"/>
        <v>172566000001</v>
      </c>
      <c r="P3619" s="65">
        <f t="shared" si="2"/>
        <v>1</v>
      </c>
      <c r="Q3619" s="65">
        <f t="shared" si="3"/>
        <v>8</v>
      </c>
      <c r="R3619" s="65" t="str">
        <f t="shared" si="12"/>
        <v>17.256.600/0001-18</v>
      </c>
      <c r="S3619" s="84"/>
      <c r="T3619" s="84" t="str">
        <f t="shared" si="10"/>
        <v/>
      </c>
      <c r="U3619" s="84" t="str">
        <f t="shared" si="11"/>
        <v/>
      </c>
      <c r="V3619" s="65" t="str">
        <f t="shared" si="5"/>
        <v/>
      </c>
      <c r="W3619" s="84"/>
      <c r="X3619" s="84"/>
      <c r="Y3619" s="85"/>
      <c r="Z3619" s="85"/>
      <c r="AA3619" s="65" t="str">
        <f t="shared" si="6"/>
        <v/>
      </c>
      <c r="AB3619" s="65" t="str">
        <f t="shared" si="7"/>
        <v/>
      </c>
      <c r="AC3619" s="86"/>
      <c r="AD3619" s="87" t="str">
        <f t="shared" si="8"/>
        <v/>
      </c>
      <c r="AE3619" s="84"/>
      <c r="AF3619" s="86">
        <f>IF(AC3619&gt;0,AC3619,'⚙️ Config'!$B$10)</f>
        <v>0.0075</v>
      </c>
      <c r="AG3619" s="88">
        <f t="shared" si="9"/>
        <v>9185.57085</v>
      </c>
      <c r="AH3619" s="88">
        <f>AG3619*'⚙️ Config'!$B$11</f>
        <v>45927.85425</v>
      </c>
      <c r="AI3619" s="88">
        <f>AH3619*'⚙️ Config'!$B$12</f>
        <v>13778.35628</v>
      </c>
      <c r="AJ3619" s="64"/>
      <c r="AK3619" s="84"/>
      <c r="AL3619" s="84"/>
      <c r="AM3619" s="84"/>
      <c r="AN3619" s="84"/>
      <c r="AO3619" s="84"/>
      <c r="AP3619" s="84"/>
      <c r="AQ3619" s="84"/>
    </row>
    <row r="3620" ht="15.0" customHeight="1">
      <c r="A3620" s="93">
        <v>3617.0</v>
      </c>
      <c r="B3620" s="94" t="s">
        <v>7673</v>
      </c>
      <c r="C3620" s="93" t="s">
        <v>141</v>
      </c>
      <c r="D3620" s="93" t="s">
        <v>7674</v>
      </c>
      <c r="E3620" s="95">
        <v>37.98</v>
      </c>
      <c r="F3620" s="93" t="s">
        <v>85</v>
      </c>
      <c r="G3620" s="93" t="s">
        <v>606</v>
      </c>
      <c r="H3620" s="96">
        <v>1224382.26</v>
      </c>
      <c r="I3620" s="93">
        <v>1.0</v>
      </c>
      <c r="J3620" s="97">
        <v>3.4</v>
      </c>
      <c r="K3620" s="94">
        <v>2022.0</v>
      </c>
      <c r="L3620" s="93" t="s">
        <v>202</v>
      </c>
      <c r="M3620" s="93">
        <v>2022.0</v>
      </c>
      <c r="N3620" s="93" t="s">
        <v>145</v>
      </c>
      <c r="O3620" s="65" t="str">
        <f t="shared" si="1"/>
        <v>092478360001</v>
      </c>
      <c r="P3620" s="65">
        <f t="shared" si="2"/>
        <v>6</v>
      </c>
      <c r="Q3620" s="65">
        <f t="shared" si="3"/>
        <v>0</v>
      </c>
      <c r="R3620" s="65" t="str">
        <f t="shared" si="12"/>
        <v>09.247.836/0001-60</v>
      </c>
      <c r="S3620" s="84"/>
      <c r="T3620" s="84" t="str">
        <f t="shared" si="10"/>
        <v/>
      </c>
      <c r="U3620" s="84" t="str">
        <f t="shared" si="11"/>
        <v/>
      </c>
      <c r="V3620" s="65" t="str">
        <f t="shared" si="5"/>
        <v/>
      </c>
      <c r="W3620" s="84"/>
      <c r="X3620" s="84"/>
      <c r="Y3620" s="85"/>
      <c r="Z3620" s="85"/>
      <c r="AA3620" s="65" t="str">
        <f t="shared" si="6"/>
        <v/>
      </c>
      <c r="AB3620" s="65" t="str">
        <f t="shared" si="7"/>
        <v/>
      </c>
      <c r="AC3620" s="86"/>
      <c r="AD3620" s="87" t="str">
        <f t="shared" si="8"/>
        <v/>
      </c>
      <c r="AE3620" s="84"/>
      <c r="AF3620" s="86">
        <f>IF(AC3620&gt;0,AC3620,'⚙️ Config'!$B$10)</f>
        <v>0.0075</v>
      </c>
      <c r="AG3620" s="88">
        <f t="shared" si="9"/>
        <v>9182.86695</v>
      </c>
      <c r="AH3620" s="88">
        <f>AG3620*'⚙️ Config'!$B$11</f>
        <v>45914.33475</v>
      </c>
      <c r="AI3620" s="88">
        <f>AH3620*'⚙️ Config'!$B$12</f>
        <v>13774.30043</v>
      </c>
      <c r="AJ3620" s="64"/>
      <c r="AK3620" s="84"/>
      <c r="AL3620" s="84"/>
      <c r="AM3620" s="84"/>
      <c r="AN3620" s="84"/>
      <c r="AO3620" s="84"/>
      <c r="AP3620" s="84"/>
      <c r="AQ3620" s="84"/>
    </row>
    <row r="3621" ht="15.0" customHeight="1">
      <c r="A3621" s="93">
        <v>3618.0</v>
      </c>
      <c r="B3621" s="94" t="s">
        <v>7675</v>
      </c>
      <c r="C3621" s="93" t="s">
        <v>141</v>
      </c>
      <c r="D3621" s="93" t="s">
        <v>7676</v>
      </c>
      <c r="E3621" s="95">
        <v>40.62</v>
      </c>
      <c r="F3621" s="93" t="s">
        <v>85</v>
      </c>
      <c r="G3621" s="93" t="s">
        <v>606</v>
      </c>
      <c r="H3621" s="96">
        <v>1224263.49</v>
      </c>
      <c r="I3621" s="93">
        <v>1.0</v>
      </c>
      <c r="J3621" s="97">
        <v>2.9</v>
      </c>
      <c r="K3621" s="94">
        <v>2023.0</v>
      </c>
      <c r="L3621" s="93" t="s">
        <v>202</v>
      </c>
      <c r="M3621" s="93">
        <v>2023.0</v>
      </c>
      <c r="N3621" s="93" t="s">
        <v>161</v>
      </c>
      <c r="O3621" s="65" t="str">
        <f t="shared" si="1"/>
        <v>269508840001</v>
      </c>
      <c r="P3621" s="65">
        <f t="shared" si="2"/>
        <v>3</v>
      </c>
      <c r="Q3621" s="65">
        <f t="shared" si="3"/>
        <v>9</v>
      </c>
      <c r="R3621" s="65" t="str">
        <f t="shared" si="12"/>
        <v>26.950.884/0001-39</v>
      </c>
      <c r="S3621" s="84"/>
      <c r="T3621" s="84" t="str">
        <f t="shared" si="10"/>
        <v/>
      </c>
      <c r="U3621" s="84" t="str">
        <f t="shared" si="11"/>
        <v/>
      </c>
      <c r="V3621" s="65" t="str">
        <f t="shared" si="5"/>
        <v/>
      </c>
      <c r="W3621" s="84"/>
      <c r="X3621" s="84"/>
      <c r="Y3621" s="85"/>
      <c r="Z3621" s="85"/>
      <c r="AA3621" s="65" t="str">
        <f t="shared" si="6"/>
        <v/>
      </c>
      <c r="AB3621" s="65" t="str">
        <f t="shared" si="7"/>
        <v/>
      </c>
      <c r="AC3621" s="86"/>
      <c r="AD3621" s="87" t="str">
        <f t="shared" si="8"/>
        <v/>
      </c>
      <c r="AE3621" s="84"/>
      <c r="AF3621" s="86">
        <f>IF(AC3621&gt;0,AC3621,'⚙️ Config'!$B$10)</f>
        <v>0.0075</v>
      </c>
      <c r="AG3621" s="88">
        <f t="shared" si="9"/>
        <v>9181.976175</v>
      </c>
      <c r="AH3621" s="88">
        <f>AG3621*'⚙️ Config'!$B$11</f>
        <v>45909.88088</v>
      </c>
      <c r="AI3621" s="88">
        <f>AH3621*'⚙️ Config'!$B$12</f>
        <v>13772.96426</v>
      </c>
      <c r="AJ3621" s="64"/>
      <c r="AK3621" s="84"/>
      <c r="AL3621" s="84"/>
      <c r="AM3621" s="84"/>
      <c r="AN3621" s="84"/>
      <c r="AO3621" s="84"/>
      <c r="AP3621" s="84"/>
      <c r="AQ3621" s="84"/>
    </row>
    <row r="3622" ht="15.0" customHeight="1">
      <c r="A3622" s="93">
        <v>3619.0</v>
      </c>
      <c r="B3622" s="94" t="s">
        <v>7677</v>
      </c>
      <c r="C3622" s="93" t="s">
        <v>141</v>
      </c>
      <c r="D3622" s="93" t="s">
        <v>7678</v>
      </c>
      <c r="E3622" s="95">
        <v>42.61</v>
      </c>
      <c r="F3622" s="93" t="s">
        <v>85</v>
      </c>
      <c r="G3622" s="93" t="s">
        <v>606</v>
      </c>
      <c r="H3622" s="96">
        <v>1222739.97</v>
      </c>
      <c r="I3622" s="93">
        <v>1.0</v>
      </c>
      <c r="J3622" s="97">
        <v>2.6</v>
      </c>
      <c r="K3622" s="94">
        <v>2023.0</v>
      </c>
      <c r="L3622" s="93" t="s">
        <v>630</v>
      </c>
      <c r="M3622" s="93">
        <v>2023.0</v>
      </c>
      <c r="N3622" s="93" t="s">
        <v>161</v>
      </c>
      <c r="O3622" s="65" t="str">
        <f t="shared" si="1"/>
        <v>283132080001</v>
      </c>
      <c r="P3622" s="65">
        <f t="shared" si="2"/>
        <v>8</v>
      </c>
      <c r="Q3622" s="65">
        <f t="shared" si="3"/>
        <v>0</v>
      </c>
      <c r="R3622" s="65" t="str">
        <f t="shared" si="12"/>
        <v>28.313.208/0001-80</v>
      </c>
      <c r="S3622" s="84"/>
      <c r="T3622" s="84" t="str">
        <f t="shared" si="10"/>
        <v/>
      </c>
      <c r="U3622" s="84" t="str">
        <f t="shared" si="11"/>
        <v/>
      </c>
      <c r="V3622" s="65" t="str">
        <f t="shared" si="5"/>
        <v/>
      </c>
      <c r="W3622" s="84"/>
      <c r="X3622" s="84"/>
      <c r="Y3622" s="85"/>
      <c r="Z3622" s="85"/>
      <c r="AA3622" s="65" t="str">
        <f t="shared" si="6"/>
        <v/>
      </c>
      <c r="AB3622" s="65" t="str">
        <f t="shared" si="7"/>
        <v/>
      </c>
      <c r="AC3622" s="86"/>
      <c r="AD3622" s="87" t="str">
        <f t="shared" si="8"/>
        <v/>
      </c>
      <c r="AE3622" s="84"/>
      <c r="AF3622" s="86">
        <f>IF(AC3622&gt;0,AC3622,'⚙️ Config'!$B$10)</f>
        <v>0.0075</v>
      </c>
      <c r="AG3622" s="88">
        <f t="shared" si="9"/>
        <v>9170.549775</v>
      </c>
      <c r="AH3622" s="88">
        <f>AG3622*'⚙️ Config'!$B$11</f>
        <v>45852.74888</v>
      </c>
      <c r="AI3622" s="88">
        <f>AH3622*'⚙️ Config'!$B$12</f>
        <v>13755.82466</v>
      </c>
      <c r="AJ3622" s="64"/>
      <c r="AK3622" s="84"/>
      <c r="AL3622" s="84"/>
      <c r="AM3622" s="84"/>
      <c r="AN3622" s="84"/>
      <c r="AO3622" s="84"/>
      <c r="AP3622" s="84"/>
      <c r="AQ3622" s="84"/>
    </row>
    <row r="3623" ht="15.0" customHeight="1">
      <c r="A3623" s="93">
        <v>3620.0</v>
      </c>
      <c r="B3623" s="94" t="s">
        <v>7679</v>
      </c>
      <c r="C3623" s="93" t="s">
        <v>141</v>
      </c>
      <c r="D3623" s="93" t="s">
        <v>7680</v>
      </c>
      <c r="E3623" s="95">
        <v>35.59</v>
      </c>
      <c r="F3623" s="93" t="s">
        <v>85</v>
      </c>
      <c r="G3623" s="93" t="s">
        <v>606</v>
      </c>
      <c r="H3623" s="96">
        <v>1222072.76</v>
      </c>
      <c r="I3623" s="93">
        <v>1.0</v>
      </c>
      <c r="J3623" s="97">
        <v>4.0</v>
      </c>
      <c r="K3623" s="94">
        <v>2022.0</v>
      </c>
      <c r="L3623" s="93" t="s">
        <v>630</v>
      </c>
      <c r="M3623" s="93">
        <v>2022.0</v>
      </c>
      <c r="N3623" s="93" t="s">
        <v>161</v>
      </c>
      <c r="O3623" s="65" t="str">
        <f t="shared" si="1"/>
        <v>087459390001</v>
      </c>
      <c r="P3623" s="65">
        <f t="shared" si="2"/>
        <v>9</v>
      </c>
      <c r="Q3623" s="65">
        <f t="shared" si="3"/>
        <v>7</v>
      </c>
      <c r="R3623" s="65" t="str">
        <f t="shared" si="12"/>
        <v>08.745.939/0001-97</v>
      </c>
      <c r="S3623" s="84"/>
      <c r="T3623" s="84" t="str">
        <f t="shared" si="10"/>
        <v/>
      </c>
      <c r="U3623" s="84" t="str">
        <f t="shared" si="11"/>
        <v/>
      </c>
      <c r="V3623" s="65" t="str">
        <f t="shared" si="5"/>
        <v/>
      </c>
      <c r="W3623" s="84"/>
      <c r="X3623" s="84"/>
      <c r="Y3623" s="85"/>
      <c r="Z3623" s="85"/>
      <c r="AA3623" s="65" t="str">
        <f t="shared" si="6"/>
        <v/>
      </c>
      <c r="AB3623" s="65" t="str">
        <f t="shared" si="7"/>
        <v/>
      </c>
      <c r="AC3623" s="86"/>
      <c r="AD3623" s="87" t="str">
        <f t="shared" si="8"/>
        <v/>
      </c>
      <c r="AE3623" s="84"/>
      <c r="AF3623" s="86">
        <f>IF(AC3623&gt;0,AC3623,'⚙️ Config'!$B$10)</f>
        <v>0.0075</v>
      </c>
      <c r="AG3623" s="88">
        <f t="shared" si="9"/>
        <v>9165.5457</v>
      </c>
      <c r="AH3623" s="88">
        <f>AG3623*'⚙️ Config'!$B$11</f>
        <v>45827.7285</v>
      </c>
      <c r="AI3623" s="88">
        <f>AH3623*'⚙️ Config'!$B$12</f>
        <v>13748.31855</v>
      </c>
      <c r="AJ3623" s="64"/>
      <c r="AK3623" s="84"/>
      <c r="AL3623" s="84"/>
      <c r="AM3623" s="84"/>
      <c r="AN3623" s="84"/>
      <c r="AO3623" s="84"/>
      <c r="AP3623" s="84"/>
      <c r="AQ3623" s="84"/>
    </row>
    <row r="3624" ht="15.0" customHeight="1">
      <c r="A3624" s="93">
        <v>3621.0</v>
      </c>
      <c r="B3624" s="94" t="s">
        <v>7681</v>
      </c>
      <c r="C3624" s="93" t="s">
        <v>141</v>
      </c>
      <c r="D3624" s="93" t="s">
        <v>7682</v>
      </c>
      <c r="E3624" s="95">
        <v>44.17</v>
      </c>
      <c r="F3624" s="93" t="s">
        <v>85</v>
      </c>
      <c r="G3624" s="93" t="s">
        <v>606</v>
      </c>
      <c r="H3624" s="96">
        <v>1221184.59</v>
      </c>
      <c r="I3624" s="93">
        <v>1.0</v>
      </c>
      <c r="J3624" s="97">
        <v>2.4</v>
      </c>
      <c r="K3624" s="94">
        <v>2023.0</v>
      </c>
      <c r="L3624" s="93" t="s">
        <v>202</v>
      </c>
      <c r="M3624" s="93">
        <v>2023.0</v>
      </c>
      <c r="N3624" s="93" t="s">
        <v>161</v>
      </c>
      <c r="O3624" s="65" t="str">
        <f t="shared" si="1"/>
        <v>171176300001</v>
      </c>
      <c r="P3624" s="65">
        <f t="shared" si="2"/>
        <v>4</v>
      </c>
      <c r="Q3624" s="65">
        <f t="shared" si="3"/>
        <v>3</v>
      </c>
      <c r="R3624" s="65" t="str">
        <f t="shared" si="12"/>
        <v>17.117.630/0001-43</v>
      </c>
      <c r="S3624" s="84"/>
      <c r="T3624" s="84" t="str">
        <f t="shared" si="10"/>
        <v/>
      </c>
      <c r="U3624" s="84" t="str">
        <f t="shared" si="11"/>
        <v/>
      </c>
      <c r="V3624" s="65" t="str">
        <f t="shared" si="5"/>
        <v/>
      </c>
      <c r="W3624" s="84"/>
      <c r="X3624" s="84"/>
      <c r="Y3624" s="85"/>
      <c r="Z3624" s="85"/>
      <c r="AA3624" s="65" t="str">
        <f t="shared" si="6"/>
        <v/>
      </c>
      <c r="AB3624" s="65" t="str">
        <f t="shared" si="7"/>
        <v/>
      </c>
      <c r="AC3624" s="86"/>
      <c r="AD3624" s="87" t="str">
        <f t="shared" si="8"/>
        <v/>
      </c>
      <c r="AE3624" s="84"/>
      <c r="AF3624" s="86">
        <f>IF(AC3624&gt;0,AC3624,'⚙️ Config'!$B$10)</f>
        <v>0.0075</v>
      </c>
      <c r="AG3624" s="88">
        <f t="shared" si="9"/>
        <v>9158.884425</v>
      </c>
      <c r="AH3624" s="88">
        <f>AG3624*'⚙️ Config'!$B$11</f>
        <v>45794.42213</v>
      </c>
      <c r="AI3624" s="88">
        <f>AH3624*'⚙️ Config'!$B$12</f>
        <v>13738.32664</v>
      </c>
      <c r="AJ3624" s="64"/>
      <c r="AK3624" s="84"/>
      <c r="AL3624" s="84"/>
      <c r="AM3624" s="84"/>
      <c r="AN3624" s="84"/>
      <c r="AO3624" s="84"/>
      <c r="AP3624" s="84"/>
      <c r="AQ3624" s="84"/>
    </row>
    <row r="3625" ht="15.0" customHeight="1">
      <c r="A3625" s="93">
        <v>3622.0</v>
      </c>
      <c r="B3625" s="94" t="s">
        <v>7683</v>
      </c>
      <c r="C3625" s="93" t="s">
        <v>141</v>
      </c>
      <c r="D3625" s="93" t="s">
        <v>7684</v>
      </c>
      <c r="E3625" s="95">
        <v>38.95</v>
      </c>
      <c r="F3625" s="93" t="s">
        <v>85</v>
      </c>
      <c r="G3625" s="93" t="s">
        <v>606</v>
      </c>
      <c r="H3625" s="96">
        <v>1220235.72</v>
      </c>
      <c r="I3625" s="93">
        <v>1.0</v>
      </c>
      <c r="J3625" s="97">
        <v>3.2</v>
      </c>
      <c r="K3625" s="94">
        <v>2023.0</v>
      </c>
      <c r="L3625" s="93" t="s">
        <v>295</v>
      </c>
      <c r="M3625" s="93">
        <v>2023.0</v>
      </c>
      <c r="N3625" s="93" t="s">
        <v>161</v>
      </c>
      <c r="O3625" s="65" t="str">
        <f t="shared" si="1"/>
        <v>500643770001</v>
      </c>
      <c r="P3625" s="65">
        <f t="shared" si="2"/>
        <v>8</v>
      </c>
      <c r="Q3625" s="65">
        <f t="shared" si="3"/>
        <v>2</v>
      </c>
      <c r="R3625" s="65" t="str">
        <f t="shared" si="12"/>
        <v>50.064.377/0001-82</v>
      </c>
      <c r="S3625" s="84"/>
      <c r="T3625" s="84" t="str">
        <f t="shared" si="10"/>
        <v/>
      </c>
      <c r="U3625" s="84" t="str">
        <f t="shared" si="11"/>
        <v/>
      </c>
      <c r="V3625" s="65" t="str">
        <f t="shared" si="5"/>
        <v/>
      </c>
      <c r="W3625" s="84"/>
      <c r="X3625" s="84"/>
      <c r="Y3625" s="85"/>
      <c r="Z3625" s="85"/>
      <c r="AA3625" s="65" t="str">
        <f t="shared" si="6"/>
        <v/>
      </c>
      <c r="AB3625" s="65" t="str">
        <f t="shared" si="7"/>
        <v/>
      </c>
      <c r="AC3625" s="86"/>
      <c r="AD3625" s="87" t="str">
        <f t="shared" si="8"/>
        <v/>
      </c>
      <c r="AE3625" s="84"/>
      <c r="AF3625" s="86">
        <f>IF(AC3625&gt;0,AC3625,'⚙️ Config'!$B$10)</f>
        <v>0.0075</v>
      </c>
      <c r="AG3625" s="88">
        <f t="shared" si="9"/>
        <v>9151.7679</v>
      </c>
      <c r="AH3625" s="88">
        <f>AG3625*'⚙️ Config'!$B$11</f>
        <v>45758.8395</v>
      </c>
      <c r="AI3625" s="88">
        <f>AH3625*'⚙️ Config'!$B$12</f>
        <v>13727.65185</v>
      </c>
      <c r="AJ3625" s="64"/>
      <c r="AK3625" s="84"/>
      <c r="AL3625" s="84"/>
      <c r="AM3625" s="84"/>
      <c r="AN3625" s="84"/>
      <c r="AO3625" s="84"/>
      <c r="AP3625" s="84"/>
      <c r="AQ3625" s="84"/>
    </row>
    <row r="3626" ht="15.0" customHeight="1">
      <c r="A3626" s="93">
        <v>3623.0</v>
      </c>
      <c r="B3626" s="94" t="s">
        <v>7685</v>
      </c>
      <c r="C3626" s="93" t="s">
        <v>141</v>
      </c>
      <c r="D3626" s="93" t="s">
        <v>7686</v>
      </c>
      <c r="E3626" s="95">
        <v>38.95</v>
      </c>
      <c r="F3626" s="93" t="s">
        <v>85</v>
      </c>
      <c r="G3626" s="93" t="s">
        <v>606</v>
      </c>
      <c r="H3626" s="96">
        <v>1219835.24</v>
      </c>
      <c r="I3626" s="93">
        <v>1.0</v>
      </c>
      <c r="J3626" s="97">
        <v>3.2</v>
      </c>
      <c r="K3626" s="94">
        <v>2023.0</v>
      </c>
      <c r="L3626" s="93" t="s">
        <v>448</v>
      </c>
      <c r="M3626" s="93">
        <v>2023.0</v>
      </c>
      <c r="N3626" s="93" t="s">
        <v>161</v>
      </c>
      <c r="O3626" s="65" t="str">
        <f t="shared" si="1"/>
        <v>438807310001</v>
      </c>
      <c r="P3626" s="65">
        <f t="shared" si="2"/>
        <v>8</v>
      </c>
      <c r="Q3626" s="65">
        <f t="shared" si="3"/>
        <v>1</v>
      </c>
      <c r="R3626" s="65" t="str">
        <f t="shared" si="12"/>
        <v>43.880.731/0001-81</v>
      </c>
      <c r="S3626" s="84"/>
      <c r="T3626" s="84" t="str">
        <f t="shared" si="10"/>
        <v/>
      </c>
      <c r="U3626" s="84" t="str">
        <f t="shared" si="11"/>
        <v/>
      </c>
      <c r="V3626" s="65" t="str">
        <f t="shared" si="5"/>
        <v/>
      </c>
      <c r="W3626" s="84"/>
      <c r="X3626" s="84"/>
      <c r="Y3626" s="85"/>
      <c r="Z3626" s="85"/>
      <c r="AA3626" s="65" t="str">
        <f t="shared" si="6"/>
        <v/>
      </c>
      <c r="AB3626" s="65" t="str">
        <f t="shared" si="7"/>
        <v/>
      </c>
      <c r="AC3626" s="86"/>
      <c r="AD3626" s="87" t="str">
        <f t="shared" si="8"/>
        <v/>
      </c>
      <c r="AE3626" s="84"/>
      <c r="AF3626" s="86">
        <f>IF(AC3626&gt;0,AC3626,'⚙️ Config'!$B$10)</f>
        <v>0.0075</v>
      </c>
      <c r="AG3626" s="88">
        <f t="shared" si="9"/>
        <v>9148.7643</v>
      </c>
      <c r="AH3626" s="88">
        <f>AG3626*'⚙️ Config'!$B$11</f>
        <v>45743.8215</v>
      </c>
      <c r="AI3626" s="88">
        <f>AH3626*'⚙️ Config'!$B$12</f>
        <v>13723.14645</v>
      </c>
      <c r="AJ3626" s="64"/>
      <c r="AK3626" s="84"/>
      <c r="AL3626" s="84"/>
      <c r="AM3626" s="84"/>
      <c r="AN3626" s="84"/>
      <c r="AO3626" s="84"/>
      <c r="AP3626" s="84"/>
      <c r="AQ3626" s="84"/>
    </row>
    <row r="3627" ht="15.0" customHeight="1">
      <c r="A3627" s="93">
        <v>3624.0</v>
      </c>
      <c r="B3627" s="94" t="s">
        <v>7687</v>
      </c>
      <c r="C3627" s="93" t="s">
        <v>141</v>
      </c>
      <c r="D3627" s="93" t="s">
        <v>7688</v>
      </c>
      <c r="E3627" s="95">
        <v>35.94</v>
      </c>
      <c r="F3627" s="93" t="s">
        <v>85</v>
      </c>
      <c r="G3627" s="93" t="s">
        <v>606</v>
      </c>
      <c r="H3627" s="96">
        <v>1219486.28</v>
      </c>
      <c r="I3627" s="93">
        <v>1.0</v>
      </c>
      <c r="J3627" s="97">
        <v>3.9</v>
      </c>
      <c r="K3627" s="94">
        <v>2022.0</v>
      </c>
      <c r="L3627" s="93" t="s">
        <v>630</v>
      </c>
      <c r="M3627" s="93">
        <v>2022.0</v>
      </c>
      <c r="N3627" s="93" t="s">
        <v>161</v>
      </c>
      <c r="O3627" s="65" t="str">
        <f t="shared" si="1"/>
        <v>168259990001</v>
      </c>
      <c r="P3627" s="65">
        <f t="shared" si="2"/>
        <v>4</v>
      </c>
      <c r="Q3627" s="65">
        <f t="shared" si="3"/>
        <v>8</v>
      </c>
      <c r="R3627" s="65" t="str">
        <f t="shared" si="12"/>
        <v>16.825.999/0001-48</v>
      </c>
      <c r="S3627" s="84"/>
      <c r="T3627" s="84" t="str">
        <f t="shared" si="10"/>
        <v/>
      </c>
      <c r="U3627" s="84" t="str">
        <f t="shared" si="11"/>
        <v/>
      </c>
      <c r="V3627" s="65" t="str">
        <f t="shared" si="5"/>
        <v/>
      </c>
      <c r="W3627" s="84"/>
      <c r="X3627" s="84"/>
      <c r="Y3627" s="85"/>
      <c r="Z3627" s="85"/>
      <c r="AA3627" s="65" t="str">
        <f t="shared" si="6"/>
        <v/>
      </c>
      <c r="AB3627" s="65" t="str">
        <f t="shared" si="7"/>
        <v/>
      </c>
      <c r="AC3627" s="86"/>
      <c r="AD3627" s="87" t="str">
        <f t="shared" si="8"/>
        <v/>
      </c>
      <c r="AE3627" s="84"/>
      <c r="AF3627" s="86">
        <f>IF(AC3627&gt;0,AC3627,'⚙️ Config'!$B$10)</f>
        <v>0.0075</v>
      </c>
      <c r="AG3627" s="88">
        <f t="shared" si="9"/>
        <v>9146.1471</v>
      </c>
      <c r="AH3627" s="88">
        <f>AG3627*'⚙️ Config'!$B$11</f>
        <v>45730.7355</v>
      </c>
      <c r="AI3627" s="88">
        <f>AH3627*'⚙️ Config'!$B$12</f>
        <v>13719.22065</v>
      </c>
      <c r="AJ3627" s="64"/>
      <c r="AK3627" s="84"/>
      <c r="AL3627" s="84"/>
      <c r="AM3627" s="84"/>
      <c r="AN3627" s="84"/>
      <c r="AO3627" s="84"/>
      <c r="AP3627" s="84"/>
      <c r="AQ3627" s="84"/>
    </row>
    <row r="3628" ht="15.0" customHeight="1">
      <c r="A3628" s="93">
        <v>3625.0</v>
      </c>
      <c r="B3628" s="94" t="s">
        <v>7689</v>
      </c>
      <c r="C3628" s="93" t="s">
        <v>141</v>
      </c>
      <c r="D3628" s="93" t="s">
        <v>7690</v>
      </c>
      <c r="E3628" s="95">
        <v>41.24</v>
      </c>
      <c r="F3628" s="93" t="s">
        <v>85</v>
      </c>
      <c r="G3628" s="93" t="s">
        <v>606</v>
      </c>
      <c r="H3628" s="96">
        <v>1219214.33</v>
      </c>
      <c r="I3628" s="93">
        <v>1.0</v>
      </c>
      <c r="J3628" s="97">
        <v>2.8</v>
      </c>
      <c r="K3628" s="94">
        <v>2023.0</v>
      </c>
      <c r="L3628" s="93" t="s">
        <v>268</v>
      </c>
      <c r="M3628" s="93">
        <v>2023.0</v>
      </c>
      <c r="N3628" s="93" t="s">
        <v>145</v>
      </c>
      <c r="O3628" s="65" t="str">
        <f t="shared" si="1"/>
        <v>356114210001</v>
      </c>
      <c r="P3628" s="65">
        <f t="shared" si="2"/>
        <v>3</v>
      </c>
      <c r="Q3628" s="65">
        <f t="shared" si="3"/>
        <v>3</v>
      </c>
      <c r="R3628" s="65" t="str">
        <f t="shared" si="12"/>
        <v>35.611.421/0001-33</v>
      </c>
      <c r="S3628" s="84"/>
      <c r="T3628" s="84" t="str">
        <f t="shared" si="10"/>
        <v/>
      </c>
      <c r="U3628" s="84" t="str">
        <f t="shared" si="11"/>
        <v/>
      </c>
      <c r="V3628" s="65" t="str">
        <f t="shared" si="5"/>
        <v/>
      </c>
      <c r="W3628" s="84"/>
      <c r="X3628" s="84"/>
      <c r="Y3628" s="85"/>
      <c r="Z3628" s="85"/>
      <c r="AA3628" s="65" t="str">
        <f t="shared" si="6"/>
        <v/>
      </c>
      <c r="AB3628" s="65" t="str">
        <f t="shared" si="7"/>
        <v/>
      </c>
      <c r="AC3628" s="86"/>
      <c r="AD3628" s="87" t="str">
        <f t="shared" si="8"/>
        <v/>
      </c>
      <c r="AE3628" s="84"/>
      <c r="AF3628" s="86">
        <f>IF(AC3628&gt;0,AC3628,'⚙️ Config'!$B$10)</f>
        <v>0.0075</v>
      </c>
      <c r="AG3628" s="88">
        <f t="shared" si="9"/>
        <v>9144.107475</v>
      </c>
      <c r="AH3628" s="88">
        <f>AG3628*'⚙️ Config'!$B$11</f>
        <v>45720.53738</v>
      </c>
      <c r="AI3628" s="88">
        <f>AH3628*'⚙️ Config'!$B$12</f>
        <v>13716.16121</v>
      </c>
      <c r="AJ3628" s="64"/>
      <c r="AK3628" s="84"/>
      <c r="AL3628" s="84"/>
      <c r="AM3628" s="84"/>
      <c r="AN3628" s="84"/>
      <c r="AO3628" s="84"/>
      <c r="AP3628" s="84"/>
      <c r="AQ3628" s="84"/>
    </row>
    <row r="3629" ht="15.0" customHeight="1">
      <c r="A3629" s="93">
        <v>3626.0</v>
      </c>
      <c r="B3629" s="94" t="s">
        <v>7691</v>
      </c>
      <c r="C3629" s="93" t="s">
        <v>154</v>
      </c>
      <c r="D3629" s="93" t="s">
        <v>7692</v>
      </c>
      <c r="E3629" s="95">
        <v>36.7</v>
      </c>
      <c r="F3629" s="93" t="s">
        <v>85</v>
      </c>
      <c r="G3629" s="93" t="s">
        <v>606</v>
      </c>
      <c r="H3629" s="96">
        <v>1217343.1</v>
      </c>
      <c r="I3629" s="93">
        <v>1.0</v>
      </c>
      <c r="J3629" s="97">
        <v>3.7</v>
      </c>
      <c r="K3629" s="94">
        <v>2022.0</v>
      </c>
      <c r="L3629" s="93" t="s">
        <v>630</v>
      </c>
      <c r="M3629" s="93">
        <v>2022.0</v>
      </c>
      <c r="N3629" s="93" t="s">
        <v>161</v>
      </c>
      <c r="O3629" s="65" t="str">
        <f t="shared" si="1"/>
        <v>043866910001</v>
      </c>
      <c r="P3629" s="65">
        <f t="shared" si="2"/>
        <v>6</v>
      </c>
      <c r="Q3629" s="65">
        <f t="shared" si="3"/>
        <v>4</v>
      </c>
      <c r="R3629" s="65" t="str">
        <f t="shared" si="12"/>
        <v>04.386.691/0001-64</v>
      </c>
      <c r="S3629" s="84"/>
      <c r="T3629" s="84" t="str">
        <f t="shared" si="10"/>
        <v/>
      </c>
      <c r="U3629" s="84" t="str">
        <f t="shared" si="11"/>
        <v/>
      </c>
      <c r="V3629" s="65" t="str">
        <f t="shared" si="5"/>
        <v/>
      </c>
      <c r="W3629" s="84"/>
      <c r="X3629" s="84"/>
      <c r="Y3629" s="85"/>
      <c r="Z3629" s="85"/>
      <c r="AA3629" s="65" t="str">
        <f t="shared" si="6"/>
        <v/>
      </c>
      <c r="AB3629" s="65" t="str">
        <f t="shared" si="7"/>
        <v/>
      </c>
      <c r="AC3629" s="86"/>
      <c r="AD3629" s="87" t="str">
        <f t="shared" si="8"/>
        <v/>
      </c>
      <c r="AE3629" s="84"/>
      <c r="AF3629" s="86">
        <f>IF(AC3629&gt;0,AC3629,'⚙️ Config'!$B$10)</f>
        <v>0.0075</v>
      </c>
      <c r="AG3629" s="88">
        <f t="shared" si="9"/>
        <v>9130.07325</v>
      </c>
      <c r="AH3629" s="88">
        <f>AG3629*'⚙️ Config'!$B$11</f>
        <v>45650.36625</v>
      </c>
      <c r="AI3629" s="88">
        <f>AH3629*'⚙️ Config'!$B$12</f>
        <v>13695.10988</v>
      </c>
      <c r="AJ3629" s="64"/>
      <c r="AK3629" s="84"/>
      <c r="AL3629" s="84"/>
      <c r="AM3629" s="84"/>
      <c r="AN3629" s="84"/>
      <c r="AO3629" s="84"/>
      <c r="AP3629" s="84"/>
      <c r="AQ3629" s="84"/>
    </row>
    <row r="3630" ht="15.0" customHeight="1">
      <c r="A3630" s="93">
        <v>3627.0</v>
      </c>
      <c r="B3630" s="94" t="s">
        <v>7693</v>
      </c>
      <c r="C3630" s="93" t="s">
        <v>141</v>
      </c>
      <c r="D3630" s="93" t="s">
        <v>7694</v>
      </c>
      <c r="E3630" s="95">
        <v>36.31</v>
      </c>
      <c r="F3630" s="93" t="s">
        <v>85</v>
      </c>
      <c r="G3630" s="93" t="s">
        <v>606</v>
      </c>
      <c r="H3630" s="96">
        <v>1216679.78</v>
      </c>
      <c r="I3630" s="93">
        <v>1.0</v>
      </c>
      <c r="J3630" s="97">
        <v>3.8</v>
      </c>
      <c r="K3630" s="94">
        <v>2022.0</v>
      </c>
      <c r="L3630" s="93" t="s">
        <v>630</v>
      </c>
      <c r="M3630" s="93">
        <v>2022.0</v>
      </c>
      <c r="N3630" s="93" t="s">
        <v>161</v>
      </c>
      <c r="O3630" s="65" t="str">
        <f t="shared" si="1"/>
        <v>224568320001</v>
      </c>
      <c r="P3630" s="65">
        <f t="shared" si="2"/>
        <v>5</v>
      </c>
      <c r="Q3630" s="65">
        <f t="shared" si="3"/>
        <v>0</v>
      </c>
      <c r="R3630" s="65" t="str">
        <f t="shared" si="12"/>
        <v>22.456.832/0001-50</v>
      </c>
      <c r="S3630" s="84"/>
      <c r="T3630" s="84" t="str">
        <f t="shared" si="10"/>
        <v/>
      </c>
      <c r="U3630" s="84" t="str">
        <f t="shared" si="11"/>
        <v/>
      </c>
      <c r="V3630" s="65" t="str">
        <f t="shared" si="5"/>
        <v/>
      </c>
      <c r="W3630" s="84"/>
      <c r="X3630" s="84"/>
      <c r="Y3630" s="85"/>
      <c r="Z3630" s="85"/>
      <c r="AA3630" s="65" t="str">
        <f t="shared" si="6"/>
        <v/>
      </c>
      <c r="AB3630" s="65" t="str">
        <f t="shared" si="7"/>
        <v/>
      </c>
      <c r="AC3630" s="86"/>
      <c r="AD3630" s="87" t="str">
        <f t="shared" si="8"/>
        <v/>
      </c>
      <c r="AE3630" s="84"/>
      <c r="AF3630" s="86">
        <f>IF(AC3630&gt;0,AC3630,'⚙️ Config'!$B$10)</f>
        <v>0.0075</v>
      </c>
      <c r="AG3630" s="88">
        <f t="shared" si="9"/>
        <v>9125.09835</v>
      </c>
      <c r="AH3630" s="88">
        <f>AG3630*'⚙️ Config'!$B$11</f>
        <v>45625.49175</v>
      </c>
      <c r="AI3630" s="88">
        <f>AH3630*'⚙️ Config'!$B$12</f>
        <v>13687.64753</v>
      </c>
      <c r="AJ3630" s="64"/>
      <c r="AK3630" s="84"/>
      <c r="AL3630" s="84"/>
      <c r="AM3630" s="84"/>
      <c r="AN3630" s="84"/>
      <c r="AO3630" s="84"/>
      <c r="AP3630" s="84"/>
      <c r="AQ3630" s="84"/>
    </row>
    <row r="3631" ht="15.0" customHeight="1">
      <c r="A3631" s="93">
        <v>3628.0</v>
      </c>
      <c r="B3631" s="94" t="s">
        <v>7695</v>
      </c>
      <c r="C3631" s="93" t="s">
        <v>141</v>
      </c>
      <c r="D3631" s="93" t="s">
        <v>7696</v>
      </c>
      <c r="E3631" s="95">
        <v>42.61</v>
      </c>
      <c r="F3631" s="93" t="s">
        <v>85</v>
      </c>
      <c r="G3631" s="93" t="s">
        <v>606</v>
      </c>
      <c r="H3631" s="96">
        <v>1216431.99</v>
      </c>
      <c r="I3631" s="93">
        <v>1.0</v>
      </c>
      <c r="J3631" s="97">
        <v>2.6</v>
      </c>
      <c r="K3631" s="94">
        <v>2023.0</v>
      </c>
      <c r="L3631" s="93" t="s">
        <v>202</v>
      </c>
      <c r="M3631" s="93">
        <v>2023.0</v>
      </c>
      <c r="N3631" s="93" t="s">
        <v>161</v>
      </c>
      <c r="O3631" s="65" t="str">
        <f t="shared" si="1"/>
        <v>043341770001</v>
      </c>
      <c r="P3631" s="65">
        <f t="shared" si="2"/>
        <v>8</v>
      </c>
      <c r="Q3631" s="65">
        <f t="shared" si="3"/>
        <v>5</v>
      </c>
      <c r="R3631" s="65" t="str">
        <f t="shared" si="12"/>
        <v>04.334.177/0001-85</v>
      </c>
      <c r="S3631" s="84"/>
      <c r="T3631" s="84" t="str">
        <f t="shared" si="10"/>
        <v/>
      </c>
      <c r="U3631" s="84" t="str">
        <f t="shared" si="11"/>
        <v/>
      </c>
      <c r="V3631" s="65" t="str">
        <f t="shared" si="5"/>
        <v/>
      </c>
      <c r="W3631" s="84"/>
      <c r="X3631" s="84"/>
      <c r="Y3631" s="85"/>
      <c r="Z3631" s="85"/>
      <c r="AA3631" s="65" t="str">
        <f t="shared" si="6"/>
        <v/>
      </c>
      <c r="AB3631" s="65" t="str">
        <f t="shared" si="7"/>
        <v/>
      </c>
      <c r="AC3631" s="86"/>
      <c r="AD3631" s="87" t="str">
        <f t="shared" si="8"/>
        <v/>
      </c>
      <c r="AE3631" s="84"/>
      <c r="AF3631" s="86">
        <f>IF(AC3631&gt;0,AC3631,'⚙️ Config'!$B$10)</f>
        <v>0.0075</v>
      </c>
      <c r="AG3631" s="88">
        <f t="shared" si="9"/>
        <v>9123.239925</v>
      </c>
      <c r="AH3631" s="88">
        <f>AG3631*'⚙️ Config'!$B$11</f>
        <v>45616.19963</v>
      </c>
      <c r="AI3631" s="88">
        <f>AH3631*'⚙️ Config'!$B$12</f>
        <v>13684.85989</v>
      </c>
      <c r="AJ3631" s="64"/>
      <c r="AK3631" s="84"/>
      <c r="AL3631" s="84"/>
      <c r="AM3631" s="84"/>
      <c r="AN3631" s="84"/>
      <c r="AO3631" s="84"/>
      <c r="AP3631" s="84"/>
      <c r="AQ3631" s="84"/>
    </row>
    <row r="3632" ht="15.0" customHeight="1">
      <c r="A3632" s="93">
        <v>3629.0</v>
      </c>
      <c r="B3632" s="94" t="s">
        <v>7697</v>
      </c>
      <c r="C3632" s="93" t="s">
        <v>141</v>
      </c>
      <c r="D3632" s="93" t="s">
        <v>7698</v>
      </c>
      <c r="E3632" s="95">
        <v>36.7</v>
      </c>
      <c r="F3632" s="93" t="s">
        <v>85</v>
      </c>
      <c r="G3632" s="93" t="s">
        <v>606</v>
      </c>
      <c r="H3632" s="96">
        <v>1216062.54</v>
      </c>
      <c r="I3632" s="93">
        <v>1.0</v>
      </c>
      <c r="J3632" s="97">
        <v>3.7</v>
      </c>
      <c r="K3632" s="94">
        <v>2022.0</v>
      </c>
      <c r="L3632" s="93" t="s">
        <v>630</v>
      </c>
      <c r="M3632" s="93">
        <v>2022.0</v>
      </c>
      <c r="N3632" s="93" t="s">
        <v>161</v>
      </c>
      <c r="O3632" s="65" t="str">
        <f t="shared" si="1"/>
        <v>321699850001</v>
      </c>
      <c r="P3632" s="65">
        <f t="shared" si="2"/>
        <v>7</v>
      </c>
      <c r="Q3632" s="65">
        <f t="shared" si="3"/>
        <v>0</v>
      </c>
      <c r="R3632" s="65" t="str">
        <f t="shared" si="12"/>
        <v>32.169.985/0001-70</v>
      </c>
      <c r="S3632" s="84"/>
      <c r="T3632" s="84" t="str">
        <f t="shared" si="10"/>
        <v/>
      </c>
      <c r="U3632" s="84" t="str">
        <f t="shared" si="11"/>
        <v/>
      </c>
      <c r="V3632" s="65" t="str">
        <f t="shared" si="5"/>
        <v/>
      </c>
      <c r="W3632" s="84"/>
      <c r="X3632" s="84"/>
      <c r="Y3632" s="85"/>
      <c r="Z3632" s="85"/>
      <c r="AA3632" s="65" t="str">
        <f t="shared" si="6"/>
        <v/>
      </c>
      <c r="AB3632" s="65" t="str">
        <f t="shared" si="7"/>
        <v/>
      </c>
      <c r="AC3632" s="86"/>
      <c r="AD3632" s="87" t="str">
        <f t="shared" si="8"/>
        <v/>
      </c>
      <c r="AE3632" s="84"/>
      <c r="AF3632" s="86">
        <f>IF(AC3632&gt;0,AC3632,'⚙️ Config'!$B$10)</f>
        <v>0.0075</v>
      </c>
      <c r="AG3632" s="88">
        <f t="shared" si="9"/>
        <v>9120.46905</v>
      </c>
      <c r="AH3632" s="88">
        <f>AG3632*'⚙️ Config'!$B$11</f>
        <v>45602.34525</v>
      </c>
      <c r="AI3632" s="88">
        <f>AH3632*'⚙️ Config'!$B$12</f>
        <v>13680.70358</v>
      </c>
      <c r="AJ3632" s="64"/>
      <c r="AK3632" s="84"/>
      <c r="AL3632" s="84"/>
      <c r="AM3632" s="84"/>
      <c r="AN3632" s="84"/>
      <c r="AO3632" s="84"/>
      <c r="AP3632" s="84"/>
      <c r="AQ3632" s="84"/>
    </row>
    <row r="3633" ht="15.0" customHeight="1">
      <c r="A3633" s="93">
        <v>3630.0</v>
      </c>
      <c r="B3633" s="94" t="s">
        <v>7699</v>
      </c>
      <c r="C3633" s="93" t="s">
        <v>141</v>
      </c>
      <c r="D3633" s="93" t="s">
        <v>7700</v>
      </c>
      <c r="E3633" s="95">
        <v>36.7</v>
      </c>
      <c r="F3633" s="93" t="s">
        <v>85</v>
      </c>
      <c r="G3633" s="93" t="s">
        <v>606</v>
      </c>
      <c r="H3633" s="96">
        <v>1216038.38</v>
      </c>
      <c r="I3633" s="93">
        <v>1.0</v>
      </c>
      <c r="J3633" s="97">
        <v>3.7</v>
      </c>
      <c r="K3633" s="94">
        <v>2022.0</v>
      </c>
      <c r="L3633" s="93" t="s">
        <v>630</v>
      </c>
      <c r="M3633" s="93">
        <v>2022.0</v>
      </c>
      <c r="N3633" s="93" t="s">
        <v>161</v>
      </c>
      <c r="O3633" s="65" t="str">
        <f t="shared" si="1"/>
        <v>309414010001</v>
      </c>
      <c r="P3633" s="65">
        <f t="shared" si="2"/>
        <v>0</v>
      </c>
      <c r="Q3633" s="65">
        <f t="shared" si="3"/>
        <v>7</v>
      </c>
      <c r="R3633" s="65" t="str">
        <f t="shared" si="12"/>
        <v>30.941.401/0001-07</v>
      </c>
      <c r="S3633" s="84"/>
      <c r="T3633" s="84" t="str">
        <f t="shared" si="10"/>
        <v/>
      </c>
      <c r="U3633" s="84" t="str">
        <f t="shared" si="11"/>
        <v/>
      </c>
      <c r="V3633" s="65" t="str">
        <f t="shared" si="5"/>
        <v/>
      </c>
      <c r="W3633" s="84"/>
      <c r="X3633" s="84"/>
      <c r="Y3633" s="85"/>
      <c r="Z3633" s="85"/>
      <c r="AA3633" s="65" t="str">
        <f t="shared" si="6"/>
        <v/>
      </c>
      <c r="AB3633" s="65" t="str">
        <f t="shared" si="7"/>
        <v/>
      </c>
      <c r="AC3633" s="86"/>
      <c r="AD3633" s="87" t="str">
        <f t="shared" si="8"/>
        <v/>
      </c>
      <c r="AE3633" s="84"/>
      <c r="AF3633" s="86">
        <f>IF(AC3633&gt;0,AC3633,'⚙️ Config'!$B$10)</f>
        <v>0.0075</v>
      </c>
      <c r="AG3633" s="88">
        <f t="shared" si="9"/>
        <v>9120.28785</v>
      </c>
      <c r="AH3633" s="88">
        <f>AG3633*'⚙️ Config'!$B$11</f>
        <v>45601.43925</v>
      </c>
      <c r="AI3633" s="88">
        <f>AH3633*'⚙️ Config'!$B$12</f>
        <v>13680.43178</v>
      </c>
      <c r="AJ3633" s="64"/>
      <c r="AK3633" s="84"/>
      <c r="AL3633" s="84"/>
      <c r="AM3633" s="84"/>
      <c r="AN3633" s="84"/>
      <c r="AO3633" s="84"/>
      <c r="AP3633" s="84"/>
      <c r="AQ3633" s="84"/>
    </row>
    <row r="3634" ht="15.0" customHeight="1">
      <c r="A3634" s="93">
        <v>3631.0</v>
      </c>
      <c r="B3634" s="94" t="s">
        <v>7701</v>
      </c>
      <c r="C3634" s="93" t="s">
        <v>141</v>
      </c>
      <c r="D3634" s="93" t="s">
        <v>7702</v>
      </c>
      <c r="E3634" s="95">
        <v>41.24</v>
      </c>
      <c r="F3634" s="93" t="s">
        <v>85</v>
      </c>
      <c r="G3634" s="93" t="s">
        <v>606</v>
      </c>
      <c r="H3634" s="96">
        <v>1215211.84</v>
      </c>
      <c r="I3634" s="93">
        <v>1.0</v>
      </c>
      <c r="J3634" s="97">
        <v>2.8</v>
      </c>
      <c r="K3634" s="94">
        <v>2023.0</v>
      </c>
      <c r="L3634" s="93" t="s">
        <v>630</v>
      </c>
      <c r="M3634" s="93">
        <v>2023.0</v>
      </c>
      <c r="N3634" s="93" t="s">
        <v>161</v>
      </c>
      <c r="O3634" s="65" t="str">
        <f t="shared" si="1"/>
        <v>275043650001</v>
      </c>
      <c r="P3634" s="65">
        <f t="shared" si="2"/>
        <v>0</v>
      </c>
      <c r="Q3634" s="65">
        <f t="shared" si="3"/>
        <v>0</v>
      </c>
      <c r="R3634" s="65" t="str">
        <f t="shared" si="12"/>
        <v>27.504.365/0001-00</v>
      </c>
      <c r="S3634" s="84"/>
      <c r="T3634" s="84" t="str">
        <f t="shared" si="10"/>
        <v/>
      </c>
      <c r="U3634" s="84" t="str">
        <f t="shared" si="11"/>
        <v/>
      </c>
      <c r="V3634" s="65" t="str">
        <f t="shared" si="5"/>
        <v/>
      </c>
      <c r="W3634" s="84"/>
      <c r="X3634" s="84"/>
      <c r="Y3634" s="85"/>
      <c r="Z3634" s="85"/>
      <c r="AA3634" s="65" t="str">
        <f t="shared" si="6"/>
        <v/>
      </c>
      <c r="AB3634" s="65" t="str">
        <f t="shared" si="7"/>
        <v/>
      </c>
      <c r="AC3634" s="86"/>
      <c r="AD3634" s="87" t="str">
        <f t="shared" si="8"/>
        <v/>
      </c>
      <c r="AE3634" s="84"/>
      <c r="AF3634" s="86">
        <f>IF(AC3634&gt;0,AC3634,'⚙️ Config'!$B$10)</f>
        <v>0.0075</v>
      </c>
      <c r="AG3634" s="88">
        <f t="shared" si="9"/>
        <v>9114.0888</v>
      </c>
      <c r="AH3634" s="88">
        <f>AG3634*'⚙️ Config'!$B$11</f>
        <v>45570.444</v>
      </c>
      <c r="AI3634" s="88">
        <f>AH3634*'⚙️ Config'!$B$12</f>
        <v>13671.1332</v>
      </c>
      <c r="AJ3634" s="64"/>
      <c r="AK3634" s="84"/>
      <c r="AL3634" s="84"/>
      <c r="AM3634" s="84"/>
      <c r="AN3634" s="84"/>
      <c r="AO3634" s="84"/>
      <c r="AP3634" s="84"/>
      <c r="AQ3634" s="84"/>
    </row>
    <row r="3635" ht="15.0" customHeight="1">
      <c r="A3635" s="93">
        <v>3632.0</v>
      </c>
      <c r="B3635" s="94" t="s">
        <v>7703</v>
      </c>
      <c r="C3635" s="93" t="s">
        <v>141</v>
      </c>
      <c r="D3635" s="93" t="s">
        <v>7704</v>
      </c>
      <c r="E3635" s="95">
        <v>42.61</v>
      </c>
      <c r="F3635" s="93" t="s">
        <v>85</v>
      </c>
      <c r="G3635" s="93" t="s">
        <v>606</v>
      </c>
      <c r="H3635" s="96">
        <v>1214011.47</v>
      </c>
      <c r="I3635" s="93">
        <v>1.0</v>
      </c>
      <c r="J3635" s="97">
        <v>2.6</v>
      </c>
      <c r="K3635" s="94">
        <v>2023.0</v>
      </c>
      <c r="L3635" s="93" t="s">
        <v>630</v>
      </c>
      <c r="M3635" s="93">
        <v>2023.0</v>
      </c>
      <c r="N3635" s="93" t="s">
        <v>161</v>
      </c>
      <c r="O3635" s="65" t="str">
        <f t="shared" si="1"/>
        <v>190486900001</v>
      </c>
      <c r="P3635" s="65">
        <f t="shared" si="2"/>
        <v>8</v>
      </c>
      <c r="Q3635" s="65">
        <f t="shared" si="3"/>
        <v>7</v>
      </c>
      <c r="R3635" s="65" t="str">
        <f t="shared" si="12"/>
        <v>19.048.690/0001-87</v>
      </c>
      <c r="S3635" s="84"/>
      <c r="T3635" s="84" t="str">
        <f t="shared" si="10"/>
        <v/>
      </c>
      <c r="U3635" s="84" t="str">
        <f t="shared" si="11"/>
        <v/>
      </c>
      <c r="V3635" s="65" t="str">
        <f t="shared" si="5"/>
        <v/>
      </c>
      <c r="W3635" s="84"/>
      <c r="X3635" s="84"/>
      <c r="Y3635" s="85"/>
      <c r="Z3635" s="85"/>
      <c r="AA3635" s="65" t="str">
        <f t="shared" si="6"/>
        <v/>
      </c>
      <c r="AB3635" s="65" t="str">
        <f t="shared" si="7"/>
        <v/>
      </c>
      <c r="AC3635" s="86"/>
      <c r="AD3635" s="87" t="str">
        <f t="shared" si="8"/>
        <v/>
      </c>
      <c r="AE3635" s="84"/>
      <c r="AF3635" s="86">
        <f>IF(AC3635&gt;0,AC3635,'⚙️ Config'!$B$10)</f>
        <v>0.0075</v>
      </c>
      <c r="AG3635" s="88">
        <f t="shared" si="9"/>
        <v>9105.086025</v>
      </c>
      <c r="AH3635" s="88">
        <f>AG3635*'⚙️ Config'!$B$11</f>
        <v>45525.43013</v>
      </c>
      <c r="AI3635" s="88">
        <f>AH3635*'⚙️ Config'!$B$12</f>
        <v>13657.62904</v>
      </c>
      <c r="AJ3635" s="64"/>
      <c r="AK3635" s="84"/>
      <c r="AL3635" s="84"/>
      <c r="AM3635" s="84"/>
      <c r="AN3635" s="84"/>
      <c r="AO3635" s="84"/>
      <c r="AP3635" s="84"/>
      <c r="AQ3635" s="84"/>
    </row>
    <row r="3636" ht="15.0" customHeight="1">
      <c r="A3636" s="93">
        <v>3633.0</v>
      </c>
      <c r="B3636" s="94" t="s">
        <v>7705</v>
      </c>
      <c r="C3636" s="93" t="s">
        <v>141</v>
      </c>
      <c r="D3636" s="93" t="s">
        <v>7706</v>
      </c>
      <c r="E3636" s="95">
        <v>35.94</v>
      </c>
      <c r="F3636" s="93" t="s">
        <v>85</v>
      </c>
      <c r="G3636" s="93" t="s">
        <v>606</v>
      </c>
      <c r="H3636" s="96">
        <v>1213662.32</v>
      </c>
      <c r="I3636" s="93">
        <v>1.0</v>
      </c>
      <c r="J3636" s="97">
        <v>3.9</v>
      </c>
      <c r="K3636" s="94">
        <v>2022.0</v>
      </c>
      <c r="L3636" s="93" t="s">
        <v>630</v>
      </c>
      <c r="M3636" s="93">
        <v>2022.0</v>
      </c>
      <c r="N3636" s="93" t="s">
        <v>145</v>
      </c>
      <c r="O3636" s="65" t="str">
        <f t="shared" si="1"/>
        <v>154889390001</v>
      </c>
      <c r="P3636" s="65">
        <f t="shared" si="2"/>
        <v>1</v>
      </c>
      <c r="Q3636" s="65">
        <f t="shared" si="3"/>
        <v>4</v>
      </c>
      <c r="R3636" s="65" t="str">
        <f t="shared" si="12"/>
        <v>15.488.939/0001-14</v>
      </c>
      <c r="S3636" s="84"/>
      <c r="T3636" s="84" t="str">
        <f t="shared" si="10"/>
        <v/>
      </c>
      <c r="U3636" s="84" t="str">
        <f t="shared" si="11"/>
        <v/>
      </c>
      <c r="V3636" s="65" t="str">
        <f t="shared" si="5"/>
        <v/>
      </c>
      <c r="W3636" s="84"/>
      <c r="X3636" s="84"/>
      <c r="Y3636" s="85"/>
      <c r="Z3636" s="85"/>
      <c r="AA3636" s="65" t="str">
        <f t="shared" si="6"/>
        <v/>
      </c>
      <c r="AB3636" s="65" t="str">
        <f t="shared" si="7"/>
        <v/>
      </c>
      <c r="AC3636" s="86"/>
      <c r="AD3636" s="87" t="str">
        <f t="shared" si="8"/>
        <v/>
      </c>
      <c r="AE3636" s="84"/>
      <c r="AF3636" s="86">
        <f>IF(AC3636&gt;0,AC3636,'⚙️ Config'!$B$10)</f>
        <v>0.0075</v>
      </c>
      <c r="AG3636" s="88">
        <f t="shared" si="9"/>
        <v>9102.4674</v>
      </c>
      <c r="AH3636" s="88">
        <f>AG3636*'⚙️ Config'!$B$11</f>
        <v>45512.337</v>
      </c>
      <c r="AI3636" s="88">
        <f>AH3636*'⚙️ Config'!$B$12</f>
        <v>13653.7011</v>
      </c>
      <c r="AJ3636" s="64"/>
      <c r="AK3636" s="84"/>
      <c r="AL3636" s="84"/>
      <c r="AM3636" s="84"/>
      <c r="AN3636" s="84"/>
      <c r="AO3636" s="84"/>
      <c r="AP3636" s="84"/>
      <c r="AQ3636" s="84"/>
    </row>
    <row r="3637" ht="15.0" customHeight="1">
      <c r="A3637" s="93">
        <v>3634.0</v>
      </c>
      <c r="B3637" s="94" t="s">
        <v>7707</v>
      </c>
      <c r="C3637" s="93" t="s">
        <v>141</v>
      </c>
      <c r="D3637" s="93" t="s">
        <v>7708</v>
      </c>
      <c r="E3637" s="95">
        <v>45.03</v>
      </c>
      <c r="F3637" s="93" t="s">
        <v>85</v>
      </c>
      <c r="G3637" s="93" t="s">
        <v>606</v>
      </c>
      <c r="H3637" s="96">
        <v>1213145.83</v>
      </c>
      <c r="I3637" s="93">
        <v>1.0</v>
      </c>
      <c r="J3637" s="97">
        <v>2.3</v>
      </c>
      <c r="K3637" s="94">
        <v>2023.0</v>
      </c>
      <c r="L3637" s="93" t="s">
        <v>448</v>
      </c>
      <c r="M3637" s="93">
        <v>2023.0</v>
      </c>
      <c r="N3637" s="93" t="s">
        <v>145</v>
      </c>
      <c r="O3637" s="65" t="str">
        <f t="shared" si="1"/>
        <v>056555060001</v>
      </c>
      <c r="P3637" s="65">
        <f t="shared" si="2"/>
        <v>5</v>
      </c>
      <c r="Q3637" s="65">
        <f t="shared" si="3"/>
        <v>2</v>
      </c>
      <c r="R3637" s="65" t="str">
        <f t="shared" si="12"/>
        <v>05.655.506/0001-52</v>
      </c>
      <c r="S3637" s="84"/>
      <c r="T3637" s="84" t="str">
        <f t="shared" si="10"/>
        <v/>
      </c>
      <c r="U3637" s="84" t="str">
        <f t="shared" si="11"/>
        <v/>
      </c>
      <c r="V3637" s="65" t="str">
        <f t="shared" si="5"/>
        <v/>
      </c>
      <c r="W3637" s="84"/>
      <c r="X3637" s="84"/>
      <c r="Y3637" s="85"/>
      <c r="Z3637" s="85"/>
      <c r="AA3637" s="65" t="str">
        <f t="shared" si="6"/>
        <v/>
      </c>
      <c r="AB3637" s="65" t="str">
        <f t="shared" si="7"/>
        <v/>
      </c>
      <c r="AC3637" s="86"/>
      <c r="AD3637" s="87" t="str">
        <f t="shared" si="8"/>
        <v/>
      </c>
      <c r="AE3637" s="84"/>
      <c r="AF3637" s="86">
        <f>IF(AC3637&gt;0,AC3637,'⚙️ Config'!$B$10)</f>
        <v>0.0075</v>
      </c>
      <c r="AG3637" s="88">
        <f t="shared" si="9"/>
        <v>9098.593725</v>
      </c>
      <c r="AH3637" s="88">
        <f>AG3637*'⚙️ Config'!$B$11</f>
        <v>45492.96863</v>
      </c>
      <c r="AI3637" s="88">
        <f>AH3637*'⚙️ Config'!$B$12</f>
        <v>13647.89059</v>
      </c>
      <c r="AJ3637" s="64"/>
      <c r="AK3637" s="84"/>
      <c r="AL3637" s="84"/>
      <c r="AM3637" s="84"/>
      <c r="AN3637" s="84"/>
      <c r="AO3637" s="84"/>
      <c r="AP3637" s="84"/>
      <c r="AQ3637" s="84"/>
    </row>
    <row r="3638" ht="15.0" customHeight="1">
      <c r="A3638" s="93">
        <v>3635.0</v>
      </c>
      <c r="B3638" s="94" t="s">
        <v>7709</v>
      </c>
      <c r="C3638" s="93" t="s">
        <v>141</v>
      </c>
      <c r="D3638" s="93" t="s">
        <v>7710</v>
      </c>
      <c r="E3638" s="95">
        <v>36.7</v>
      </c>
      <c r="F3638" s="93" t="s">
        <v>85</v>
      </c>
      <c r="G3638" s="93" t="s">
        <v>606</v>
      </c>
      <c r="H3638" s="96">
        <v>1212676.39</v>
      </c>
      <c r="I3638" s="93">
        <v>1.0</v>
      </c>
      <c r="J3638" s="97">
        <v>3.7</v>
      </c>
      <c r="K3638" s="94">
        <v>2022.0</v>
      </c>
      <c r="L3638" s="93" t="s">
        <v>630</v>
      </c>
      <c r="M3638" s="93">
        <v>2022.0</v>
      </c>
      <c r="N3638" s="93" t="s">
        <v>161</v>
      </c>
      <c r="O3638" s="65" t="str">
        <f t="shared" si="1"/>
        <v>133324100001</v>
      </c>
      <c r="P3638" s="65">
        <f t="shared" si="2"/>
        <v>8</v>
      </c>
      <c r="Q3638" s="65">
        <f t="shared" si="3"/>
        <v>1</v>
      </c>
      <c r="R3638" s="65" t="str">
        <f t="shared" si="12"/>
        <v>13.332.410/0001-81</v>
      </c>
      <c r="S3638" s="84"/>
      <c r="T3638" s="84" t="str">
        <f t="shared" si="10"/>
        <v/>
      </c>
      <c r="U3638" s="84" t="str">
        <f t="shared" si="11"/>
        <v/>
      </c>
      <c r="V3638" s="65" t="str">
        <f t="shared" si="5"/>
        <v/>
      </c>
      <c r="W3638" s="84"/>
      <c r="X3638" s="84"/>
      <c r="Y3638" s="85"/>
      <c r="Z3638" s="85"/>
      <c r="AA3638" s="65" t="str">
        <f t="shared" si="6"/>
        <v/>
      </c>
      <c r="AB3638" s="65" t="str">
        <f t="shared" si="7"/>
        <v/>
      </c>
      <c r="AC3638" s="86"/>
      <c r="AD3638" s="87" t="str">
        <f t="shared" si="8"/>
        <v/>
      </c>
      <c r="AE3638" s="84"/>
      <c r="AF3638" s="86">
        <f>IF(AC3638&gt;0,AC3638,'⚙️ Config'!$B$10)</f>
        <v>0.0075</v>
      </c>
      <c r="AG3638" s="88">
        <f t="shared" si="9"/>
        <v>9095.072925</v>
      </c>
      <c r="AH3638" s="88">
        <f>AG3638*'⚙️ Config'!$B$11</f>
        <v>45475.36463</v>
      </c>
      <c r="AI3638" s="88">
        <f>AH3638*'⚙️ Config'!$B$12</f>
        <v>13642.60939</v>
      </c>
      <c r="AJ3638" s="64"/>
      <c r="AK3638" s="84"/>
      <c r="AL3638" s="84"/>
      <c r="AM3638" s="84"/>
      <c r="AN3638" s="84"/>
      <c r="AO3638" s="84"/>
      <c r="AP3638" s="84"/>
      <c r="AQ3638" s="84"/>
    </row>
    <row r="3639" ht="15.0" customHeight="1">
      <c r="A3639" s="93">
        <v>3636.0</v>
      </c>
      <c r="B3639" s="94" t="s">
        <v>7711</v>
      </c>
      <c r="C3639" s="93" t="s">
        <v>141</v>
      </c>
      <c r="D3639" s="93" t="s">
        <v>7712</v>
      </c>
      <c r="E3639" s="95">
        <v>37.53</v>
      </c>
      <c r="F3639" s="93" t="s">
        <v>85</v>
      </c>
      <c r="G3639" s="93" t="s">
        <v>606</v>
      </c>
      <c r="H3639" s="96">
        <v>1212502.7</v>
      </c>
      <c r="I3639" s="93">
        <v>1.0</v>
      </c>
      <c r="J3639" s="97">
        <v>3.5</v>
      </c>
      <c r="K3639" s="94">
        <v>2022.0</v>
      </c>
      <c r="L3639" s="93" t="s">
        <v>630</v>
      </c>
      <c r="M3639" s="93">
        <v>2022.0</v>
      </c>
      <c r="N3639" s="93" t="s">
        <v>161</v>
      </c>
      <c r="O3639" s="65" t="str">
        <f t="shared" si="1"/>
        <v>034612310001</v>
      </c>
      <c r="P3639" s="65">
        <f t="shared" si="2"/>
        <v>9</v>
      </c>
      <c r="Q3639" s="65">
        <f t="shared" si="3"/>
        <v>0</v>
      </c>
      <c r="R3639" s="65" t="str">
        <f t="shared" si="12"/>
        <v>03.461.231/0001-90</v>
      </c>
      <c r="S3639" s="84"/>
      <c r="T3639" s="84" t="str">
        <f t="shared" si="10"/>
        <v/>
      </c>
      <c r="U3639" s="84" t="str">
        <f t="shared" si="11"/>
        <v/>
      </c>
      <c r="V3639" s="65" t="str">
        <f t="shared" si="5"/>
        <v/>
      </c>
      <c r="W3639" s="84"/>
      <c r="X3639" s="84"/>
      <c r="Y3639" s="85"/>
      <c r="Z3639" s="85"/>
      <c r="AA3639" s="65" t="str">
        <f t="shared" si="6"/>
        <v/>
      </c>
      <c r="AB3639" s="65" t="str">
        <f t="shared" si="7"/>
        <v/>
      </c>
      <c r="AC3639" s="86"/>
      <c r="AD3639" s="87" t="str">
        <f t="shared" si="8"/>
        <v/>
      </c>
      <c r="AE3639" s="84"/>
      <c r="AF3639" s="86">
        <f>IF(AC3639&gt;0,AC3639,'⚙️ Config'!$B$10)</f>
        <v>0.0075</v>
      </c>
      <c r="AG3639" s="88">
        <f t="shared" si="9"/>
        <v>9093.77025</v>
      </c>
      <c r="AH3639" s="88">
        <f>AG3639*'⚙️ Config'!$B$11</f>
        <v>45468.85125</v>
      </c>
      <c r="AI3639" s="88">
        <f>AH3639*'⚙️ Config'!$B$12</f>
        <v>13640.65538</v>
      </c>
      <c r="AJ3639" s="64"/>
      <c r="AK3639" s="84"/>
      <c r="AL3639" s="84"/>
      <c r="AM3639" s="84"/>
      <c r="AN3639" s="84"/>
      <c r="AO3639" s="84"/>
      <c r="AP3639" s="84"/>
      <c r="AQ3639" s="84"/>
    </row>
    <row r="3640" ht="15.0" customHeight="1">
      <c r="A3640" s="93">
        <v>3637.0</v>
      </c>
      <c r="B3640" s="94" t="s">
        <v>7713</v>
      </c>
      <c r="C3640" s="93" t="s">
        <v>141</v>
      </c>
      <c r="D3640" s="93" t="s">
        <v>7714</v>
      </c>
      <c r="E3640" s="95">
        <v>41.24</v>
      </c>
      <c r="F3640" s="93" t="s">
        <v>85</v>
      </c>
      <c r="G3640" s="93" t="s">
        <v>606</v>
      </c>
      <c r="H3640" s="96">
        <v>1210934.52</v>
      </c>
      <c r="I3640" s="93">
        <v>1.0</v>
      </c>
      <c r="J3640" s="97">
        <v>2.8</v>
      </c>
      <c r="K3640" s="94">
        <v>2023.0</v>
      </c>
      <c r="L3640" s="93" t="s">
        <v>202</v>
      </c>
      <c r="M3640" s="93">
        <v>2023.0</v>
      </c>
      <c r="N3640" s="93" t="s">
        <v>161</v>
      </c>
      <c r="O3640" s="65" t="str">
        <f t="shared" si="1"/>
        <v>572659770001</v>
      </c>
      <c r="P3640" s="65">
        <f t="shared" si="2"/>
        <v>5</v>
      </c>
      <c r="Q3640" s="65">
        <f t="shared" si="3"/>
        <v>8</v>
      </c>
      <c r="R3640" s="65" t="str">
        <f t="shared" si="12"/>
        <v>57.265.977/0001-58</v>
      </c>
      <c r="S3640" s="84"/>
      <c r="T3640" s="84" t="str">
        <f t="shared" si="10"/>
        <v/>
      </c>
      <c r="U3640" s="84" t="str">
        <f t="shared" si="11"/>
        <v/>
      </c>
      <c r="V3640" s="65" t="str">
        <f t="shared" si="5"/>
        <v/>
      </c>
      <c r="W3640" s="84"/>
      <c r="X3640" s="84"/>
      <c r="Y3640" s="85"/>
      <c r="Z3640" s="85"/>
      <c r="AA3640" s="65" t="str">
        <f t="shared" si="6"/>
        <v/>
      </c>
      <c r="AB3640" s="65" t="str">
        <f t="shared" si="7"/>
        <v/>
      </c>
      <c r="AC3640" s="86"/>
      <c r="AD3640" s="87" t="str">
        <f t="shared" si="8"/>
        <v/>
      </c>
      <c r="AE3640" s="84"/>
      <c r="AF3640" s="86">
        <f>IF(AC3640&gt;0,AC3640,'⚙️ Config'!$B$10)</f>
        <v>0.0075</v>
      </c>
      <c r="AG3640" s="88">
        <f t="shared" si="9"/>
        <v>9082.0089</v>
      </c>
      <c r="AH3640" s="88">
        <f>AG3640*'⚙️ Config'!$B$11</f>
        <v>45410.0445</v>
      </c>
      <c r="AI3640" s="88">
        <f>AH3640*'⚙️ Config'!$B$12</f>
        <v>13623.01335</v>
      </c>
      <c r="AJ3640" s="64"/>
      <c r="AK3640" s="84"/>
      <c r="AL3640" s="84"/>
      <c r="AM3640" s="84"/>
      <c r="AN3640" s="84"/>
      <c r="AO3640" s="84"/>
      <c r="AP3640" s="84"/>
      <c r="AQ3640" s="84"/>
    </row>
    <row r="3641" ht="15.0" customHeight="1">
      <c r="A3641" s="93">
        <v>3638.0</v>
      </c>
      <c r="B3641" s="94" t="s">
        <v>7715</v>
      </c>
      <c r="C3641" s="93" t="s">
        <v>141</v>
      </c>
      <c r="D3641" s="93" t="s">
        <v>7716</v>
      </c>
      <c r="E3641" s="95">
        <v>36.7</v>
      </c>
      <c r="F3641" s="93" t="s">
        <v>85</v>
      </c>
      <c r="G3641" s="93" t="s">
        <v>606</v>
      </c>
      <c r="H3641" s="96">
        <v>1210252.9</v>
      </c>
      <c r="I3641" s="93">
        <v>1.0</v>
      </c>
      <c r="J3641" s="97">
        <v>3.7</v>
      </c>
      <c r="K3641" s="94">
        <v>2022.0</v>
      </c>
      <c r="L3641" s="93" t="s">
        <v>630</v>
      </c>
      <c r="M3641" s="93">
        <v>2022.0</v>
      </c>
      <c r="N3641" s="93" t="s">
        <v>161</v>
      </c>
      <c r="O3641" s="65" t="str">
        <f t="shared" si="1"/>
        <v>272015840001</v>
      </c>
      <c r="P3641" s="65">
        <f t="shared" si="2"/>
        <v>1</v>
      </c>
      <c r="Q3641" s="65">
        <f t="shared" si="3"/>
        <v>0</v>
      </c>
      <c r="R3641" s="65" t="str">
        <f t="shared" si="12"/>
        <v>27.201.584/0001-10</v>
      </c>
      <c r="S3641" s="84"/>
      <c r="T3641" s="84" t="str">
        <f t="shared" si="10"/>
        <v/>
      </c>
      <c r="U3641" s="84" t="str">
        <f t="shared" si="11"/>
        <v/>
      </c>
      <c r="V3641" s="65" t="str">
        <f t="shared" si="5"/>
        <v/>
      </c>
      <c r="W3641" s="84"/>
      <c r="X3641" s="84"/>
      <c r="Y3641" s="85"/>
      <c r="Z3641" s="85"/>
      <c r="AA3641" s="65" t="str">
        <f t="shared" si="6"/>
        <v/>
      </c>
      <c r="AB3641" s="65" t="str">
        <f t="shared" si="7"/>
        <v/>
      </c>
      <c r="AC3641" s="86"/>
      <c r="AD3641" s="87" t="str">
        <f t="shared" si="8"/>
        <v/>
      </c>
      <c r="AE3641" s="84"/>
      <c r="AF3641" s="86">
        <f>IF(AC3641&gt;0,AC3641,'⚙️ Config'!$B$10)</f>
        <v>0.0075</v>
      </c>
      <c r="AG3641" s="88">
        <f t="shared" si="9"/>
        <v>9076.89675</v>
      </c>
      <c r="AH3641" s="88">
        <f>AG3641*'⚙️ Config'!$B$11</f>
        <v>45384.48375</v>
      </c>
      <c r="AI3641" s="88">
        <f>AH3641*'⚙️ Config'!$B$12</f>
        <v>13615.34513</v>
      </c>
      <c r="AJ3641" s="64"/>
      <c r="AK3641" s="84"/>
      <c r="AL3641" s="84"/>
      <c r="AM3641" s="84"/>
      <c r="AN3641" s="84"/>
      <c r="AO3641" s="84"/>
      <c r="AP3641" s="84"/>
      <c r="AQ3641" s="84"/>
    </row>
    <row r="3642" ht="15.0" customHeight="1">
      <c r="A3642" s="93">
        <v>3639.0</v>
      </c>
      <c r="B3642" s="94" t="s">
        <v>7717</v>
      </c>
      <c r="C3642" s="93" t="s">
        <v>141</v>
      </c>
      <c r="D3642" s="93" t="s">
        <v>7718</v>
      </c>
      <c r="E3642" s="95">
        <v>36.7</v>
      </c>
      <c r="F3642" s="93" t="s">
        <v>85</v>
      </c>
      <c r="G3642" s="93" t="s">
        <v>606</v>
      </c>
      <c r="H3642" s="96">
        <v>1210127.94</v>
      </c>
      <c r="I3642" s="93">
        <v>1.0</v>
      </c>
      <c r="J3642" s="97">
        <v>3.7</v>
      </c>
      <c r="K3642" s="94">
        <v>2022.0</v>
      </c>
      <c r="L3642" s="93" t="s">
        <v>630</v>
      </c>
      <c r="M3642" s="93">
        <v>2022.0</v>
      </c>
      <c r="N3642" s="93" t="s">
        <v>161</v>
      </c>
      <c r="O3642" s="65" t="str">
        <f t="shared" si="1"/>
        <v>042031230001</v>
      </c>
      <c r="P3642" s="65">
        <f t="shared" si="2"/>
        <v>8</v>
      </c>
      <c r="Q3642" s="65">
        <f t="shared" si="3"/>
        <v>0</v>
      </c>
      <c r="R3642" s="65" t="str">
        <f t="shared" si="12"/>
        <v>04.203.123/0001-80</v>
      </c>
      <c r="S3642" s="84"/>
      <c r="T3642" s="84" t="str">
        <f t="shared" si="10"/>
        <v/>
      </c>
      <c r="U3642" s="84" t="str">
        <f t="shared" si="11"/>
        <v/>
      </c>
      <c r="V3642" s="65" t="str">
        <f t="shared" si="5"/>
        <v/>
      </c>
      <c r="W3642" s="84"/>
      <c r="X3642" s="84"/>
      <c r="Y3642" s="85"/>
      <c r="Z3642" s="85"/>
      <c r="AA3642" s="65" t="str">
        <f t="shared" si="6"/>
        <v/>
      </c>
      <c r="AB3642" s="65" t="str">
        <f t="shared" si="7"/>
        <v/>
      </c>
      <c r="AC3642" s="86"/>
      <c r="AD3642" s="87" t="str">
        <f t="shared" si="8"/>
        <v/>
      </c>
      <c r="AE3642" s="84"/>
      <c r="AF3642" s="86">
        <f>IF(AC3642&gt;0,AC3642,'⚙️ Config'!$B$10)</f>
        <v>0.0075</v>
      </c>
      <c r="AG3642" s="88">
        <f t="shared" si="9"/>
        <v>9075.95955</v>
      </c>
      <c r="AH3642" s="88">
        <f>AG3642*'⚙️ Config'!$B$11</f>
        <v>45379.79775</v>
      </c>
      <c r="AI3642" s="88">
        <f>AH3642*'⚙️ Config'!$B$12</f>
        <v>13613.93933</v>
      </c>
      <c r="AJ3642" s="64"/>
      <c r="AK3642" s="84"/>
      <c r="AL3642" s="84"/>
      <c r="AM3642" s="84"/>
      <c r="AN3642" s="84"/>
      <c r="AO3642" s="84"/>
      <c r="AP3642" s="84"/>
      <c r="AQ3642" s="84"/>
    </row>
    <row r="3643" ht="15.0" customHeight="1">
      <c r="A3643" s="93">
        <v>3640.0</v>
      </c>
      <c r="B3643" s="94" t="s">
        <v>7719</v>
      </c>
      <c r="C3643" s="93" t="s">
        <v>141</v>
      </c>
      <c r="D3643" s="93" t="s">
        <v>7720</v>
      </c>
      <c r="E3643" s="95">
        <v>46.96</v>
      </c>
      <c r="F3643" s="93" t="s">
        <v>85</v>
      </c>
      <c r="G3643" s="93" t="s">
        <v>606</v>
      </c>
      <c r="H3643" s="96">
        <v>1209570.39</v>
      </c>
      <c r="I3643" s="93">
        <v>1.0</v>
      </c>
      <c r="J3643" s="97">
        <v>2.1</v>
      </c>
      <c r="K3643" s="94">
        <v>2024.0</v>
      </c>
      <c r="L3643" s="93" t="s">
        <v>448</v>
      </c>
      <c r="M3643" s="93">
        <v>2024.0</v>
      </c>
      <c r="N3643" s="93" t="s">
        <v>161</v>
      </c>
      <c r="O3643" s="65" t="str">
        <f t="shared" si="1"/>
        <v>074979380001</v>
      </c>
      <c r="P3643" s="65">
        <f t="shared" si="2"/>
        <v>0</v>
      </c>
      <c r="Q3643" s="65">
        <f t="shared" si="3"/>
        <v>8</v>
      </c>
      <c r="R3643" s="65" t="str">
        <f t="shared" si="12"/>
        <v>07.497.938/0001-08</v>
      </c>
      <c r="S3643" s="84"/>
      <c r="T3643" s="84" t="str">
        <f t="shared" si="10"/>
        <v/>
      </c>
      <c r="U3643" s="84" t="str">
        <f t="shared" si="11"/>
        <v/>
      </c>
      <c r="V3643" s="65" t="str">
        <f t="shared" si="5"/>
        <v/>
      </c>
      <c r="W3643" s="84"/>
      <c r="X3643" s="84"/>
      <c r="Y3643" s="85"/>
      <c r="Z3643" s="85"/>
      <c r="AA3643" s="65" t="str">
        <f t="shared" si="6"/>
        <v/>
      </c>
      <c r="AB3643" s="65" t="str">
        <f t="shared" si="7"/>
        <v/>
      </c>
      <c r="AC3643" s="86"/>
      <c r="AD3643" s="87" t="str">
        <f t="shared" si="8"/>
        <v/>
      </c>
      <c r="AE3643" s="84"/>
      <c r="AF3643" s="86">
        <f>IF(AC3643&gt;0,AC3643,'⚙️ Config'!$B$10)</f>
        <v>0.0075</v>
      </c>
      <c r="AG3643" s="88">
        <f t="shared" si="9"/>
        <v>9071.777925</v>
      </c>
      <c r="AH3643" s="88">
        <f>AG3643*'⚙️ Config'!$B$11</f>
        <v>45358.88963</v>
      </c>
      <c r="AI3643" s="88">
        <f>AH3643*'⚙️ Config'!$B$12</f>
        <v>13607.66689</v>
      </c>
      <c r="AJ3643" s="64"/>
      <c r="AK3643" s="84"/>
      <c r="AL3643" s="84"/>
      <c r="AM3643" s="84"/>
      <c r="AN3643" s="84"/>
      <c r="AO3643" s="84"/>
      <c r="AP3643" s="84"/>
      <c r="AQ3643" s="84"/>
    </row>
    <row r="3644" ht="15.0" customHeight="1">
      <c r="A3644" s="93">
        <v>3641.0</v>
      </c>
      <c r="B3644" s="94" t="s">
        <v>7721</v>
      </c>
      <c r="C3644" s="93" t="s">
        <v>141</v>
      </c>
      <c r="D3644" s="93" t="s">
        <v>7722</v>
      </c>
      <c r="E3644" s="95">
        <v>45.03</v>
      </c>
      <c r="F3644" s="93" t="s">
        <v>85</v>
      </c>
      <c r="G3644" s="93" t="s">
        <v>606</v>
      </c>
      <c r="H3644" s="96">
        <v>1208875.63</v>
      </c>
      <c r="I3644" s="93">
        <v>1.0</v>
      </c>
      <c r="J3644" s="97">
        <v>2.3</v>
      </c>
      <c r="K3644" s="94">
        <v>2023.0</v>
      </c>
      <c r="L3644" s="93" t="s">
        <v>630</v>
      </c>
      <c r="M3644" s="93">
        <v>2023.0</v>
      </c>
      <c r="N3644" s="93" t="s">
        <v>161</v>
      </c>
      <c r="O3644" s="65" t="str">
        <f t="shared" si="1"/>
        <v>233244440001</v>
      </c>
      <c r="P3644" s="65">
        <f t="shared" si="2"/>
        <v>8</v>
      </c>
      <c r="Q3644" s="65">
        <f t="shared" si="3"/>
        <v>8</v>
      </c>
      <c r="R3644" s="65" t="str">
        <f t="shared" si="12"/>
        <v>23.324.444/0001-88</v>
      </c>
      <c r="S3644" s="84"/>
      <c r="T3644" s="84" t="str">
        <f t="shared" si="10"/>
        <v/>
      </c>
      <c r="U3644" s="84" t="str">
        <f t="shared" si="11"/>
        <v/>
      </c>
      <c r="V3644" s="65" t="str">
        <f t="shared" si="5"/>
        <v/>
      </c>
      <c r="W3644" s="84"/>
      <c r="X3644" s="84"/>
      <c r="Y3644" s="85"/>
      <c r="Z3644" s="85"/>
      <c r="AA3644" s="65" t="str">
        <f t="shared" si="6"/>
        <v/>
      </c>
      <c r="AB3644" s="65" t="str">
        <f t="shared" si="7"/>
        <v/>
      </c>
      <c r="AC3644" s="86"/>
      <c r="AD3644" s="87" t="str">
        <f t="shared" si="8"/>
        <v/>
      </c>
      <c r="AE3644" s="84"/>
      <c r="AF3644" s="86">
        <f>IF(AC3644&gt;0,AC3644,'⚙️ Config'!$B$10)</f>
        <v>0.0075</v>
      </c>
      <c r="AG3644" s="88">
        <f t="shared" si="9"/>
        <v>9066.567225</v>
      </c>
      <c r="AH3644" s="88">
        <f>AG3644*'⚙️ Config'!$B$11</f>
        <v>45332.83613</v>
      </c>
      <c r="AI3644" s="88">
        <f>AH3644*'⚙️ Config'!$B$12</f>
        <v>13599.85084</v>
      </c>
      <c r="AJ3644" s="64"/>
      <c r="AK3644" s="84"/>
      <c r="AL3644" s="84"/>
      <c r="AM3644" s="84"/>
      <c r="AN3644" s="84"/>
      <c r="AO3644" s="84"/>
      <c r="AP3644" s="84"/>
      <c r="AQ3644" s="84"/>
    </row>
    <row r="3645" ht="15.0" customHeight="1">
      <c r="A3645" s="93">
        <v>3642.0</v>
      </c>
      <c r="B3645" s="94" t="s">
        <v>7723</v>
      </c>
      <c r="C3645" s="93" t="s">
        <v>141</v>
      </c>
      <c r="D3645" s="93" t="s">
        <v>7724</v>
      </c>
      <c r="E3645" s="95">
        <v>36.7</v>
      </c>
      <c r="F3645" s="93" t="s">
        <v>85</v>
      </c>
      <c r="G3645" s="93" t="s">
        <v>606</v>
      </c>
      <c r="H3645" s="96">
        <v>1207223.28</v>
      </c>
      <c r="I3645" s="93">
        <v>1.0</v>
      </c>
      <c r="J3645" s="97">
        <v>3.7</v>
      </c>
      <c r="K3645" s="94">
        <v>2022.0</v>
      </c>
      <c r="L3645" s="93" t="s">
        <v>630</v>
      </c>
      <c r="M3645" s="93">
        <v>2022.0</v>
      </c>
      <c r="N3645" s="93" t="s">
        <v>145</v>
      </c>
      <c r="O3645" s="65" t="str">
        <f t="shared" si="1"/>
        <v>027406580001</v>
      </c>
      <c r="P3645" s="65">
        <f t="shared" si="2"/>
        <v>6</v>
      </c>
      <c r="Q3645" s="65">
        <f t="shared" si="3"/>
        <v>5</v>
      </c>
      <c r="R3645" s="65" t="str">
        <f t="shared" si="12"/>
        <v>02.740.658/0001-65</v>
      </c>
      <c r="S3645" s="84"/>
      <c r="T3645" s="84" t="str">
        <f t="shared" si="10"/>
        <v/>
      </c>
      <c r="U3645" s="84" t="str">
        <f t="shared" si="11"/>
        <v/>
      </c>
      <c r="V3645" s="65" t="str">
        <f t="shared" si="5"/>
        <v/>
      </c>
      <c r="W3645" s="84"/>
      <c r="X3645" s="84"/>
      <c r="Y3645" s="85"/>
      <c r="Z3645" s="85"/>
      <c r="AA3645" s="65" t="str">
        <f t="shared" si="6"/>
        <v/>
      </c>
      <c r="AB3645" s="65" t="str">
        <f t="shared" si="7"/>
        <v/>
      </c>
      <c r="AC3645" s="86"/>
      <c r="AD3645" s="87" t="str">
        <f t="shared" si="8"/>
        <v/>
      </c>
      <c r="AE3645" s="84"/>
      <c r="AF3645" s="86">
        <f>IF(AC3645&gt;0,AC3645,'⚙️ Config'!$B$10)</f>
        <v>0.0075</v>
      </c>
      <c r="AG3645" s="88">
        <f t="shared" si="9"/>
        <v>9054.1746</v>
      </c>
      <c r="AH3645" s="88">
        <f>AG3645*'⚙️ Config'!$B$11</f>
        <v>45270.873</v>
      </c>
      <c r="AI3645" s="88">
        <f>AH3645*'⚙️ Config'!$B$12</f>
        <v>13581.2619</v>
      </c>
      <c r="AJ3645" s="64"/>
      <c r="AK3645" s="84"/>
      <c r="AL3645" s="84"/>
      <c r="AM3645" s="84"/>
      <c r="AN3645" s="84"/>
      <c r="AO3645" s="84"/>
      <c r="AP3645" s="84"/>
      <c r="AQ3645" s="84"/>
    </row>
    <row r="3646" ht="15.0" customHeight="1">
      <c r="A3646" s="93">
        <v>3643.0</v>
      </c>
      <c r="B3646" s="94" t="s">
        <v>7725</v>
      </c>
      <c r="C3646" s="93" t="s">
        <v>141</v>
      </c>
      <c r="D3646" s="93" t="s">
        <v>7726</v>
      </c>
      <c r="E3646" s="95">
        <v>41.24</v>
      </c>
      <c r="F3646" s="93" t="s">
        <v>85</v>
      </c>
      <c r="G3646" s="93" t="s">
        <v>606</v>
      </c>
      <c r="H3646" s="96">
        <v>1207153.44</v>
      </c>
      <c r="I3646" s="93">
        <v>1.0</v>
      </c>
      <c r="J3646" s="97">
        <v>2.8</v>
      </c>
      <c r="K3646" s="94">
        <v>2023.0</v>
      </c>
      <c r="L3646" s="93" t="s">
        <v>630</v>
      </c>
      <c r="M3646" s="93">
        <v>2023.0</v>
      </c>
      <c r="N3646" s="93" t="s">
        <v>161</v>
      </c>
      <c r="O3646" s="65" t="str">
        <f t="shared" si="1"/>
        <v>252657270001</v>
      </c>
      <c r="P3646" s="65">
        <f t="shared" si="2"/>
        <v>2</v>
      </c>
      <c r="Q3646" s="65">
        <f t="shared" si="3"/>
        <v>1</v>
      </c>
      <c r="R3646" s="65" t="str">
        <f t="shared" si="12"/>
        <v>25.265.727/0001-21</v>
      </c>
      <c r="S3646" s="84"/>
      <c r="T3646" s="84" t="str">
        <f t="shared" si="10"/>
        <v/>
      </c>
      <c r="U3646" s="84" t="str">
        <f t="shared" si="11"/>
        <v/>
      </c>
      <c r="V3646" s="65" t="str">
        <f t="shared" si="5"/>
        <v/>
      </c>
      <c r="W3646" s="84"/>
      <c r="X3646" s="84"/>
      <c r="Y3646" s="85"/>
      <c r="Z3646" s="85"/>
      <c r="AA3646" s="65" t="str">
        <f t="shared" si="6"/>
        <v/>
      </c>
      <c r="AB3646" s="65" t="str">
        <f t="shared" si="7"/>
        <v/>
      </c>
      <c r="AC3646" s="86"/>
      <c r="AD3646" s="87" t="str">
        <f t="shared" si="8"/>
        <v/>
      </c>
      <c r="AE3646" s="84"/>
      <c r="AF3646" s="86">
        <f>IF(AC3646&gt;0,AC3646,'⚙️ Config'!$B$10)</f>
        <v>0.0075</v>
      </c>
      <c r="AG3646" s="88">
        <f t="shared" si="9"/>
        <v>9053.6508</v>
      </c>
      <c r="AH3646" s="88">
        <f>AG3646*'⚙️ Config'!$B$11</f>
        <v>45268.254</v>
      </c>
      <c r="AI3646" s="88">
        <f>AH3646*'⚙️ Config'!$B$12</f>
        <v>13580.4762</v>
      </c>
      <c r="AJ3646" s="64"/>
      <c r="AK3646" s="84"/>
      <c r="AL3646" s="84"/>
      <c r="AM3646" s="84"/>
      <c r="AN3646" s="84"/>
      <c r="AO3646" s="84"/>
      <c r="AP3646" s="84"/>
      <c r="AQ3646" s="84"/>
    </row>
    <row r="3647" ht="15.0" customHeight="1">
      <c r="A3647" s="93">
        <v>3644.0</v>
      </c>
      <c r="B3647" s="94" t="s">
        <v>7727</v>
      </c>
      <c r="C3647" s="93" t="s">
        <v>141</v>
      </c>
      <c r="D3647" s="93" t="s">
        <v>7728</v>
      </c>
      <c r="E3647" s="95">
        <v>35.59</v>
      </c>
      <c r="F3647" s="93" t="s">
        <v>85</v>
      </c>
      <c r="G3647" s="93" t="s">
        <v>606</v>
      </c>
      <c r="H3647" s="96">
        <v>1206650.77</v>
      </c>
      <c r="I3647" s="93">
        <v>1.0</v>
      </c>
      <c r="J3647" s="97">
        <v>4.0</v>
      </c>
      <c r="K3647" s="94">
        <v>2022.0</v>
      </c>
      <c r="L3647" s="93" t="s">
        <v>630</v>
      </c>
      <c r="M3647" s="93">
        <v>2022.0</v>
      </c>
      <c r="N3647" s="93" t="s">
        <v>145</v>
      </c>
      <c r="O3647" s="65" t="str">
        <f t="shared" si="1"/>
        <v>209542990001</v>
      </c>
      <c r="P3647" s="65">
        <f t="shared" si="2"/>
        <v>2</v>
      </c>
      <c r="Q3647" s="65">
        <f t="shared" si="3"/>
        <v>0</v>
      </c>
      <c r="R3647" s="65" t="str">
        <f t="shared" si="12"/>
        <v>20.954.299/0001-20</v>
      </c>
      <c r="S3647" s="84"/>
      <c r="T3647" s="84" t="str">
        <f t="shared" si="10"/>
        <v/>
      </c>
      <c r="U3647" s="84" t="str">
        <f t="shared" si="11"/>
        <v/>
      </c>
      <c r="V3647" s="65" t="str">
        <f t="shared" si="5"/>
        <v/>
      </c>
      <c r="W3647" s="84"/>
      <c r="X3647" s="84"/>
      <c r="Y3647" s="85"/>
      <c r="Z3647" s="85"/>
      <c r="AA3647" s="65" t="str">
        <f t="shared" si="6"/>
        <v/>
      </c>
      <c r="AB3647" s="65" t="str">
        <f t="shared" si="7"/>
        <v/>
      </c>
      <c r="AC3647" s="86"/>
      <c r="AD3647" s="87" t="str">
        <f t="shared" si="8"/>
        <v/>
      </c>
      <c r="AE3647" s="84"/>
      <c r="AF3647" s="86">
        <f>IF(AC3647&gt;0,AC3647,'⚙️ Config'!$B$10)</f>
        <v>0.0075</v>
      </c>
      <c r="AG3647" s="88">
        <f t="shared" si="9"/>
        <v>9049.880775</v>
      </c>
      <c r="AH3647" s="88">
        <f>AG3647*'⚙️ Config'!$B$11</f>
        <v>45249.40388</v>
      </c>
      <c r="AI3647" s="88">
        <f>AH3647*'⚙️ Config'!$B$12</f>
        <v>13574.82116</v>
      </c>
      <c r="AJ3647" s="64"/>
      <c r="AK3647" s="84"/>
      <c r="AL3647" s="84"/>
      <c r="AM3647" s="84"/>
      <c r="AN3647" s="84"/>
      <c r="AO3647" s="84"/>
      <c r="AP3647" s="84"/>
      <c r="AQ3647" s="84"/>
    </row>
    <row r="3648" ht="15.0" customHeight="1">
      <c r="A3648" s="93">
        <v>3645.0</v>
      </c>
      <c r="B3648" s="94" t="s">
        <v>7729</v>
      </c>
      <c r="C3648" s="93" t="s">
        <v>141</v>
      </c>
      <c r="D3648" s="93" t="s">
        <v>7730</v>
      </c>
      <c r="E3648" s="95">
        <v>41.24</v>
      </c>
      <c r="F3648" s="93" t="s">
        <v>85</v>
      </c>
      <c r="G3648" s="93" t="s">
        <v>606</v>
      </c>
      <c r="H3648" s="96">
        <v>1206549.04</v>
      </c>
      <c r="I3648" s="93">
        <v>1.0</v>
      </c>
      <c r="J3648" s="97">
        <v>2.8</v>
      </c>
      <c r="K3648" s="94">
        <v>2023.0</v>
      </c>
      <c r="L3648" s="93" t="s">
        <v>202</v>
      </c>
      <c r="M3648" s="93">
        <v>2023.0</v>
      </c>
      <c r="N3648" s="93" t="s">
        <v>145</v>
      </c>
      <c r="O3648" s="65" t="str">
        <f t="shared" si="1"/>
        <v>071263010001</v>
      </c>
      <c r="P3648" s="65">
        <f t="shared" si="2"/>
        <v>0</v>
      </c>
      <c r="Q3648" s="65">
        <f t="shared" si="3"/>
        <v>5</v>
      </c>
      <c r="R3648" s="65" t="str">
        <f t="shared" si="12"/>
        <v>07.126.301/0001-05</v>
      </c>
      <c r="S3648" s="84"/>
      <c r="T3648" s="84" t="str">
        <f t="shared" si="10"/>
        <v/>
      </c>
      <c r="U3648" s="84" t="str">
        <f t="shared" si="11"/>
        <v/>
      </c>
      <c r="V3648" s="65" t="str">
        <f t="shared" si="5"/>
        <v/>
      </c>
      <c r="W3648" s="84"/>
      <c r="X3648" s="84"/>
      <c r="Y3648" s="85"/>
      <c r="Z3648" s="85"/>
      <c r="AA3648" s="65" t="str">
        <f t="shared" si="6"/>
        <v/>
      </c>
      <c r="AB3648" s="65" t="str">
        <f t="shared" si="7"/>
        <v/>
      </c>
      <c r="AC3648" s="86"/>
      <c r="AD3648" s="87" t="str">
        <f t="shared" si="8"/>
        <v/>
      </c>
      <c r="AE3648" s="84"/>
      <c r="AF3648" s="86">
        <f>IF(AC3648&gt;0,AC3648,'⚙️ Config'!$B$10)</f>
        <v>0.0075</v>
      </c>
      <c r="AG3648" s="88">
        <f t="shared" si="9"/>
        <v>9049.1178</v>
      </c>
      <c r="AH3648" s="88">
        <f>AG3648*'⚙️ Config'!$B$11</f>
        <v>45245.589</v>
      </c>
      <c r="AI3648" s="88">
        <f>AH3648*'⚙️ Config'!$B$12</f>
        <v>13573.6767</v>
      </c>
      <c r="AJ3648" s="64"/>
      <c r="AK3648" s="84"/>
      <c r="AL3648" s="84"/>
      <c r="AM3648" s="84"/>
      <c r="AN3648" s="84"/>
      <c r="AO3648" s="84"/>
      <c r="AP3648" s="84"/>
      <c r="AQ3648" s="84"/>
    </row>
    <row r="3649" ht="15.0" customHeight="1">
      <c r="A3649" s="93">
        <v>3646.0</v>
      </c>
      <c r="B3649" s="94" t="s">
        <v>7731</v>
      </c>
      <c r="C3649" s="93" t="s">
        <v>141</v>
      </c>
      <c r="D3649" s="93" t="s">
        <v>7732</v>
      </c>
      <c r="E3649" s="95">
        <v>41.91</v>
      </c>
      <c r="F3649" s="93" t="s">
        <v>85</v>
      </c>
      <c r="G3649" s="93" t="s">
        <v>606</v>
      </c>
      <c r="H3649" s="96">
        <v>1205568.09</v>
      </c>
      <c r="I3649" s="93">
        <v>1.0</v>
      </c>
      <c r="J3649" s="97">
        <v>2.7</v>
      </c>
      <c r="K3649" s="94">
        <v>2023.0</v>
      </c>
      <c r="L3649" s="93" t="s">
        <v>458</v>
      </c>
      <c r="M3649" s="93">
        <v>2023.0</v>
      </c>
      <c r="N3649" s="93" t="s">
        <v>161</v>
      </c>
      <c r="O3649" s="65" t="str">
        <f t="shared" si="1"/>
        <v>274260880001</v>
      </c>
      <c r="P3649" s="65">
        <f t="shared" si="2"/>
        <v>6</v>
      </c>
      <c r="Q3649" s="65">
        <f t="shared" si="3"/>
        <v>4</v>
      </c>
      <c r="R3649" s="65" t="str">
        <f t="shared" si="12"/>
        <v>27.426.088/0001-64</v>
      </c>
      <c r="S3649" s="84"/>
      <c r="T3649" s="84" t="str">
        <f t="shared" si="10"/>
        <v/>
      </c>
      <c r="U3649" s="84" t="str">
        <f t="shared" si="11"/>
        <v/>
      </c>
      <c r="V3649" s="65" t="str">
        <f t="shared" si="5"/>
        <v/>
      </c>
      <c r="W3649" s="84"/>
      <c r="X3649" s="84"/>
      <c r="Y3649" s="85"/>
      <c r="Z3649" s="85"/>
      <c r="AA3649" s="65" t="str">
        <f t="shared" si="6"/>
        <v/>
      </c>
      <c r="AB3649" s="65" t="str">
        <f t="shared" si="7"/>
        <v/>
      </c>
      <c r="AC3649" s="86"/>
      <c r="AD3649" s="87" t="str">
        <f t="shared" si="8"/>
        <v/>
      </c>
      <c r="AE3649" s="84"/>
      <c r="AF3649" s="86">
        <f>IF(AC3649&gt;0,AC3649,'⚙️ Config'!$B$10)</f>
        <v>0.0075</v>
      </c>
      <c r="AG3649" s="88">
        <f t="shared" si="9"/>
        <v>9041.760675</v>
      </c>
      <c r="AH3649" s="88">
        <f>AG3649*'⚙️ Config'!$B$11</f>
        <v>45208.80338</v>
      </c>
      <c r="AI3649" s="88">
        <f>AH3649*'⚙️ Config'!$B$12</f>
        <v>13562.64101</v>
      </c>
      <c r="AJ3649" s="64"/>
      <c r="AK3649" s="84"/>
      <c r="AL3649" s="84"/>
      <c r="AM3649" s="84"/>
      <c r="AN3649" s="84"/>
      <c r="AO3649" s="84"/>
      <c r="AP3649" s="84"/>
      <c r="AQ3649" s="84"/>
    </row>
    <row r="3650" ht="15.0" customHeight="1">
      <c r="A3650" s="93">
        <v>3647.0</v>
      </c>
      <c r="B3650" s="94" t="s">
        <v>7733</v>
      </c>
      <c r="C3650" s="93" t="s">
        <v>141</v>
      </c>
      <c r="D3650" s="93" t="s">
        <v>7734</v>
      </c>
      <c r="E3650" s="95">
        <v>44.17</v>
      </c>
      <c r="F3650" s="93" t="s">
        <v>85</v>
      </c>
      <c r="G3650" s="93" t="s">
        <v>606</v>
      </c>
      <c r="H3650" s="96">
        <v>1205468.46</v>
      </c>
      <c r="I3650" s="93">
        <v>1.0</v>
      </c>
      <c r="J3650" s="97">
        <v>2.4</v>
      </c>
      <c r="K3650" s="94">
        <v>2023.0</v>
      </c>
      <c r="L3650" s="93" t="s">
        <v>630</v>
      </c>
      <c r="M3650" s="93">
        <v>2023.0</v>
      </c>
      <c r="N3650" s="93" t="s">
        <v>161</v>
      </c>
      <c r="O3650" s="65" t="str">
        <f t="shared" si="1"/>
        <v>336425600001</v>
      </c>
      <c r="P3650" s="65">
        <f t="shared" si="2"/>
        <v>0</v>
      </c>
      <c r="Q3650" s="65">
        <f t="shared" si="3"/>
        <v>7</v>
      </c>
      <c r="R3650" s="65" t="str">
        <f t="shared" si="12"/>
        <v>33.642.560/0001-07</v>
      </c>
      <c r="S3650" s="84"/>
      <c r="T3650" s="84" t="str">
        <f t="shared" si="10"/>
        <v/>
      </c>
      <c r="U3650" s="84" t="str">
        <f t="shared" si="11"/>
        <v/>
      </c>
      <c r="V3650" s="65" t="str">
        <f t="shared" si="5"/>
        <v/>
      </c>
      <c r="W3650" s="84"/>
      <c r="X3650" s="84"/>
      <c r="Y3650" s="85"/>
      <c r="Z3650" s="85"/>
      <c r="AA3650" s="65" t="str">
        <f t="shared" si="6"/>
        <v/>
      </c>
      <c r="AB3650" s="65" t="str">
        <f t="shared" si="7"/>
        <v/>
      </c>
      <c r="AC3650" s="86"/>
      <c r="AD3650" s="87" t="str">
        <f t="shared" si="8"/>
        <v/>
      </c>
      <c r="AE3650" s="84"/>
      <c r="AF3650" s="86">
        <f>IF(AC3650&gt;0,AC3650,'⚙️ Config'!$B$10)</f>
        <v>0.0075</v>
      </c>
      <c r="AG3650" s="88">
        <f t="shared" si="9"/>
        <v>9041.01345</v>
      </c>
      <c r="AH3650" s="88">
        <f>AG3650*'⚙️ Config'!$B$11</f>
        <v>45205.06725</v>
      </c>
      <c r="AI3650" s="88">
        <f>AH3650*'⚙️ Config'!$B$12</f>
        <v>13561.52018</v>
      </c>
      <c r="AJ3650" s="64"/>
      <c r="AK3650" s="84"/>
      <c r="AL3650" s="84"/>
      <c r="AM3650" s="84"/>
      <c r="AN3650" s="84"/>
      <c r="AO3650" s="84"/>
      <c r="AP3650" s="84"/>
      <c r="AQ3650" s="84"/>
    </row>
    <row r="3651" ht="15.0" customHeight="1">
      <c r="A3651" s="93">
        <v>3648.0</v>
      </c>
      <c r="B3651" s="94" t="s">
        <v>7735</v>
      </c>
      <c r="C3651" s="93" t="s">
        <v>141</v>
      </c>
      <c r="D3651" s="93" t="s">
        <v>7736</v>
      </c>
      <c r="E3651" s="95">
        <v>36.7</v>
      </c>
      <c r="F3651" s="93" t="s">
        <v>85</v>
      </c>
      <c r="G3651" s="93" t="s">
        <v>606</v>
      </c>
      <c r="H3651" s="96">
        <v>1205451.98</v>
      </c>
      <c r="I3651" s="93">
        <v>1.0</v>
      </c>
      <c r="J3651" s="97">
        <v>3.7</v>
      </c>
      <c r="K3651" s="94">
        <v>2022.0</v>
      </c>
      <c r="L3651" s="93" t="s">
        <v>630</v>
      </c>
      <c r="M3651" s="93">
        <v>2022.0</v>
      </c>
      <c r="N3651" s="93" t="s">
        <v>161</v>
      </c>
      <c r="O3651" s="65" t="str">
        <f t="shared" si="1"/>
        <v>236305260001</v>
      </c>
      <c r="P3651" s="65">
        <f t="shared" si="2"/>
        <v>5</v>
      </c>
      <c r="Q3651" s="65">
        <f t="shared" si="3"/>
        <v>0</v>
      </c>
      <c r="R3651" s="65" t="str">
        <f t="shared" si="12"/>
        <v>23.630.526/0001-50</v>
      </c>
      <c r="S3651" s="84"/>
      <c r="T3651" s="84" t="str">
        <f t="shared" si="10"/>
        <v/>
      </c>
      <c r="U3651" s="84" t="str">
        <f t="shared" si="11"/>
        <v/>
      </c>
      <c r="V3651" s="65" t="str">
        <f t="shared" si="5"/>
        <v/>
      </c>
      <c r="W3651" s="84"/>
      <c r="X3651" s="84"/>
      <c r="Y3651" s="85"/>
      <c r="Z3651" s="85"/>
      <c r="AA3651" s="65" t="str">
        <f t="shared" si="6"/>
        <v/>
      </c>
      <c r="AB3651" s="65" t="str">
        <f t="shared" si="7"/>
        <v/>
      </c>
      <c r="AC3651" s="86"/>
      <c r="AD3651" s="87" t="str">
        <f t="shared" si="8"/>
        <v/>
      </c>
      <c r="AE3651" s="84"/>
      <c r="AF3651" s="86">
        <f>IF(AC3651&gt;0,AC3651,'⚙️ Config'!$B$10)</f>
        <v>0.0075</v>
      </c>
      <c r="AG3651" s="88">
        <f t="shared" si="9"/>
        <v>9040.88985</v>
      </c>
      <c r="AH3651" s="88">
        <f>AG3651*'⚙️ Config'!$B$11</f>
        <v>45204.44925</v>
      </c>
      <c r="AI3651" s="88">
        <f>AH3651*'⚙️ Config'!$B$12</f>
        <v>13561.33478</v>
      </c>
      <c r="AJ3651" s="64"/>
      <c r="AK3651" s="84"/>
      <c r="AL3651" s="84"/>
      <c r="AM3651" s="84"/>
      <c r="AN3651" s="84"/>
      <c r="AO3651" s="84"/>
      <c r="AP3651" s="84"/>
      <c r="AQ3651" s="84"/>
    </row>
    <row r="3652" ht="15.0" customHeight="1">
      <c r="A3652" s="93">
        <v>3649.0</v>
      </c>
      <c r="B3652" s="94" t="s">
        <v>7737</v>
      </c>
      <c r="C3652" s="93" t="s">
        <v>141</v>
      </c>
      <c r="D3652" s="93" t="s">
        <v>7738</v>
      </c>
      <c r="E3652" s="95">
        <v>37.98</v>
      </c>
      <c r="F3652" s="93" t="s">
        <v>85</v>
      </c>
      <c r="G3652" s="93" t="s">
        <v>606</v>
      </c>
      <c r="H3652" s="96">
        <v>1202885.4</v>
      </c>
      <c r="I3652" s="93">
        <v>1.0</v>
      </c>
      <c r="J3652" s="97">
        <v>3.4</v>
      </c>
      <c r="K3652" s="94">
        <v>2022.0</v>
      </c>
      <c r="L3652" s="93" t="s">
        <v>630</v>
      </c>
      <c r="M3652" s="93">
        <v>2022.0</v>
      </c>
      <c r="N3652" s="93" t="s">
        <v>161</v>
      </c>
      <c r="O3652" s="65" t="str">
        <f t="shared" si="1"/>
        <v>322277540001</v>
      </c>
      <c r="P3652" s="65">
        <f t="shared" si="2"/>
        <v>7</v>
      </c>
      <c r="Q3652" s="65">
        <f t="shared" si="3"/>
        <v>5</v>
      </c>
      <c r="R3652" s="65" t="str">
        <f t="shared" si="12"/>
        <v>32.227.754/0001-75</v>
      </c>
      <c r="S3652" s="84"/>
      <c r="T3652" s="84" t="str">
        <f t="shared" si="10"/>
        <v/>
      </c>
      <c r="U3652" s="84" t="str">
        <f t="shared" si="11"/>
        <v/>
      </c>
      <c r="V3652" s="65" t="str">
        <f t="shared" si="5"/>
        <v/>
      </c>
      <c r="W3652" s="84"/>
      <c r="X3652" s="84"/>
      <c r="Y3652" s="85"/>
      <c r="Z3652" s="85"/>
      <c r="AA3652" s="65" t="str">
        <f t="shared" si="6"/>
        <v/>
      </c>
      <c r="AB3652" s="65" t="str">
        <f t="shared" si="7"/>
        <v/>
      </c>
      <c r="AC3652" s="86"/>
      <c r="AD3652" s="87" t="str">
        <f t="shared" si="8"/>
        <v/>
      </c>
      <c r="AE3652" s="84"/>
      <c r="AF3652" s="86">
        <f>IF(AC3652&gt;0,AC3652,'⚙️ Config'!$B$10)</f>
        <v>0.0075</v>
      </c>
      <c r="AG3652" s="88">
        <f t="shared" si="9"/>
        <v>9021.6405</v>
      </c>
      <c r="AH3652" s="88">
        <f>AG3652*'⚙️ Config'!$B$11</f>
        <v>45108.2025</v>
      </c>
      <c r="AI3652" s="88">
        <f>AH3652*'⚙️ Config'!$B$12</f>
        <v>13532.46075</v>
      </c>
      <c r="AJ3652" s="64"/>
      <c r="AK3652" s="84"/>
      <c r="AL3652" s="84"/>
      <c r="AM3652" s="84"/>
      <c r="AN3652" s="84"/>
      <c r="AO3652" s="84"/>
      <c r="AP3652" s="84"/>
      <c r="AQ3652" s="84"/>
    </row>
    <row r="3653" ht="15.0" customHeight="1">
      <c r="A3653" s="93">
        <v>3650.0</v>
      </c>
      <c r="B3653" s="94" t="s">
        <v>7739</v>
      </c>
      <c r="C3653" s="93" t="s">
        <v>141</v>
      </c>
      <c r="D3653" s="93" t="s">
        <v>7740</v>
      </c>
      <c r="E3653" s="95">
        <v>41.24</v>
      </c>
      <c r="F3653" s="93" t="s">
        <v>85</v>
      </c>
      <c r="G3653" s="93" t="s">
        <v>606</v>
      </c>
      <c r="H3653" s="96">
        <v>1202772.2</v>
      </c>
      <c r="I3653" s="93">
        <v>1.0</v>
      </c>
      <c r="J3653" s="97">
        <v>2.8</v>
      </c>
      <c r="K3653" s="94">
        <v>2023.0</v>
      </c>
      <c r="L3653" s="93" t="s">
        <v>630</v>
      </c>
      <c r="M3653" s="93">
        <v>2023.0</v>
      </c>
      <c r="N3653" s="93" t="s">
        <v>161</v>
      </c>
      <c r="O3653" s="65" t="str">
        <f t="shared" si="1"/>
        <v>276545490001</v>
      </c>
      <c r="P3653" s="65">
        <f t="shared" si="2"/>
        <v>5</v>
      </c>
      <c r="Q3653" s="65">
        <f t="shared" si="3"/>
        <v>6</v>
      </c>
      <c r="R3653" s="65" t="str">
        <f t="shared" si="12"/>
        <v>27.654.549/0001-56</v>
      </c>
      <c r="S3653" s="84"/>
      <c r="T3653" s="84" t="str">
        <f t="shared" si="10"/>
        <v/>
      </c>
      <c r="U3653" s="84" t="str">
        <f t="shared" si="11"/>
        <v/>
      </c>
      <c r="V3653" s="65" t="str">
        <f t="shared" si="5"/>
        <v/>
      </c>
      <c r="W3653" s="84"/>
      <c r="X3653" s="84"/>
      <c r="Y3653" s="85"/>
      <c r="Z3653" s="85"/>
      <c r="AA3653" s="65" t="str">
        <f t="shared" si="6"/>
        <v/>
      </c>
      <c r="AB3653" s="65" t="str">
        <f t="shared" si="7"/>
        <v/>
      </c>
      <c r="AC3653" s="86"/>
      <c r="AD3653" s="87" t="str">
        <f t="shared" si="8"/>
        <v/>
      </c>
      <c r="AE3653" s="84"/>
      <c r="AF3653" s="86">
        <f>IF(AC3653&gt;0,AC3653,'⚙️ Config'!$B$10)</f>
        <v>0.0075</v>
      </c>
      <c r="AG3653" s="88">
        <f t="shared" si="9"/>
        <v>9020.7915</v>
      </c>
      <c r="AH3653" s="88">
        <f>AG3653*'⚙️ Config'!$B$11</f>
        <v>45103.9575</v>
      </c>
      <c r="AI3653" s="88">
        <f>AH3653*'⚙️ Config'!$B$12</f>
        <v>13531.18725</v>
      </c>
      <c r="AJ3653" s="64"/>
      <c r="AK3653" s="84"/>
      <c r="AL3653" s="84"/>
      <c r="AM3653" s="84"/>
      <c r="AN3653" s="84"/>
      <c r="AO3653" s="84"/>
      <c r="AP3653" s="84"/>
      <c r="AQ3653" s="84"/>
    </row>
    <row r="3654" ht="15.0" customHeight="1">
      <c r="A3654" s="93">
        <v>3651.0</v>
      </c>
      <c r="B3654" s="94" t="s">
        <v>7741</v>
      </c>
      <c r="C3654" s="93" t="s">
        <v>141</v>
      </c>
      <c r="D3654" s="93" t="s">
        <v>7742</v>
      </c>
      <c r="E3654" s="95">
        <v>41.24</v>
      </c>
      <c r="F3654" s="93" t="s">
        <v>85</v>
      </c>
      <c r="G3654" s="93" t="s">
        <v>606</v>
      </c>
      <c r="H3654" s="96">
        <v>1201931.01</v>
      </c>
      <c r="I3654" s="93">
        <v>1.0</v>
      </c>
      <c r="J3654" s="97">
        <v>2.8</v>
      </c>
      <c r="K3654" s="94">
        <v>2023.0</v>
      </c>
      <c r="L3654" s="93" t="s">
        <v>202</v>
      </c>
      <c r="M3654" s="93">
        <v>2023.0</v>
      </c>
      <c r="N3654" s="93" t="s">
        <v>145</v>
      </c>
      <c r="O3654" s="65" t="str">
        <f t="shared" si="1"/>
        <v>135335990001</v>
      </c>
      <c r="P3654" s="65">
        <f t="shared" si="2"/>
        <v>7</v>
      </c>
      <c r="Q3654" s="65">
        <f t="shared" si="3"/>
        <v>0</v>
      </c>
      <c r="R3654" s="65" t="str">
        <f t="shared" si="12"/>
        <v>13.533.599/0001-70</v>
      </c>
      <c r="S3654" s="84"/>
      <c r="T3654" s="84" t="str">
        <f t="shared" si="10"/>
        <v/>
      </c>
      <c r="U3654" s="84" t="str">
        <f t="shared" si="11"/>
        <v/>
      </c>
      <c r="V3654" s="65" t="str">
        <f t="shared" si="5"/>
        <v/>
      </c>
      <c r="W3654" s="84"/>
      <c r="X3654" s="84"/>
      <c r="Y3654" s="85"/>
      <c r="Z3654" s="85"/>
      <c r="AA3654" s="65" t="str">
        <f t="shared" si="6"/>
        <v/>
      </c>
      <c r="AB3654" s="65" t="str">
        <f t="shared" si="7"/>
        <v/>
      </c>
      <c r="AC3654" s="86"/>
      <c r="AD3654" s="87" t="str">
        <f t="shared" si="8"/>
        <v/>
      </c>
      <c r="AE3654" s="84"/>
      <c r="AF3654" s="86">
        <f>IF(AC3654&gt;0,AC3654,'⚙️ Config'!$B$10)</f>
        <v>0.0075</v>
      </c>
      <c r="AG3654" s="88">
        <f t="shared" si="9"/>
        <v>9014.482575</v>
      </c>
      <c r="AH3654" s="88">
        <f>AG3654*'⚙️ Config'!$B$11</f>
        <v>45072.41288</v>
      </c>
      <c r="AI3654" s="88">
        <f>AH3654*'⚙️ Config'!$B$12</f>
        <v>13521.72386</v>
      </c>
      <c r="AJ3654" s="64"/>
      <c r="AK3654" s="84"/>
      <c r="AL3654" s="84"/>
      <c r="AM3654" s="84"/>
      <c r="AN3654" s="84"/>
      <c r="AO3654" s="84"/>
      <c r="AP3654" s="84"/>
      <c r="AQ3654" s="84"/>
    </row>
    <row r="3655" ht="15.0" customHeight="1">
      <c r="A3655" s="93">
        <v>3652.0</v>
      </c>
      <c r="B3655" s="94" t="s">
        <v>7743</v>
      </c>
      <c r="C3655" s="93" t="s">
        <v>141</v>
      </c>
      <c r="D3655" s="93" t="s">
        <v>7744</v>
      </c>
      <c r="E3655" s="95">
        <v>41.24</v>
      </c>
      <c r="F3655" s="93" t="s">
        <v>85</v>
      </c>
      <c r="G3655" s="93" t="s">
        <v>606</v>
      </c>
      <c r="H3655" s="96">
        <v>1200988.27</v>
      </c>
      <c r="I3655" s="93">
        <v>1.0</v>
      </c>
      <c r="J3655" s="97">
        <v>2.8</v>
      </c>
      <c r="K3655" s="94">
        <v>2023.0</v>
      </c>
      <c r="L3655" s="93" t="s">
        <v>630</v>
      </c>
      <c r="M3655" s="93">
        <v>2023.0</v>
      </c>
      <c r="N3655" s="93" t="s">
        <v>161</v>
      </c>
      <c r="O3655" s="65" t="str">
        <f t="shared" si="1"/>
        <v>350577150001</v>
      </c>
      <c r="P3655" s="65">
        <f t="shared" si="2"/>
        <v>6</v>
      </c>
      <c r="Q3655" s="65">
        <f t="shared" si="3"/>
        <v>5</v>
      </c>
      <c r="R3655" s="65" t="str">
        <f t="shared" si="12"/>
        <v>35.057.715/0001-65</v>
      </c>
      <c r="S3655" s="84"/>
      <c r="T3655" s="84" t="str">
        <f t="shared" si="10"/>
        <v/>
      </c>
      <c r="U3655" s="84" t="str">
        <f t="shared" si="11"/>
        <v/>
      </c>
      <c r="V3655" s="65" t="str">
        <f t="shared" si="5"/>
        <v/>
      </c>
      <c r="W3655" s="84"/>
      <c r="X3655" s="84"/>
      <c r="Y3655" s="85"/>
      <c r="Z3655" s="85"/>
      <c r="AA3655" s="65" t="str">
        <f t="shared" si="6"/>
        <v/>
      </c>
      <c r="AB3655" s="65" t="str">
        <f t="shared" si="7"/>
        <v/>
      </c>
      <c r="AC3655" s="86"/>
      <c r="AD3655" s="87" t="str">
        <f t="shared" si="8"/>
        <v/>
      </c>
      <c r="AE3655" s="84"/>
      <c r="AF3655" s="86">
        <f>IF(AC3655&gt;0,AC3655,'⚙️ Config'!$B$10)</f>
        <v>0.0075</v>
      </c>
      <c r="AG3655" s="88">
        <f t="shared" si="9"/>
        <v>9007.412025</v>
      </c>
      <c r="AH3655" s="88">
        <f>AG3655*'⚙️ Config'!$B$11</f>
        <v>45037.06013</v>
      </c>
      <c r="AI3655" s="88">
        <f>AH3655*'⚙️ Config'!$B$12</f>
        <v>13511.11804</v>
      </c>
      <c r="AJ3655" s="64"/>
      <c r="AK3655" s="84"/>
      <c r="AL3655" s="84"/>
      <c r="AM3655" s="84"/>
      <c r="AN3655" s="84"/>
      <c r="AO3655" s="84"/>
      <c r="AP3655" s="84"/>
      <c r="AQ3655" s="84"/>
    </row>
    <row r="3656" ht="15.0" customHeight="1">
      <c r="A3656" s="93">
        <v>3653.0</v>
      </c>
      <c r="B3656" s="94" t="s">
        <v>7745</v>
      </c>
      <c r="C3656" s="93" t="s">
        <v>141</v>
      </c>
      <c r="D3656" s="93" t="s">
        <v>7746</v>
      </c>
      <c r="E3656" s="95">
        <v>36.7</v>
      </c>
      <c r="F3656" s="93" t="s">
        <v>85</v>
      </c>
      <c r="G3656" s="93" t="s">
        <v>606</v>
      </c>
      <c r="H3656" s="96">
        <v>1200726.8</v>
      </c>
      <c r="I3656" s="93">
        <v>1.0</v>
      </c>
      <c r="J3656" s="97">
        <v>3.7</v>
      </c>
      <c r="K3656" s="94">
        <v>2022.0</v>
      </c>
      <c r="L3656" s="93" t="s">
        <v>630</v>
      </c>
      <c r="M3656" s="93">
        <v>2022.0</v>
      </c>
      <c r="N3656" s="93" t="s">
        <v>161</v>
      </c>
      <c r="O3656" s="65" t="str">
        <f t="shared" si="1"/>
        <v>109937020001</v>
      </c>
      <c r="P3656" s="65">
        <f t="shared" si="2"/>
        <v>7</v>
      </c>
      <c r="Q3656" s="65">
        <f t="shared" si="3"/>
        <v>7</v>
      </c>
      <c r="R3656" s="65" t="str">
        <f t="shared" si="12"/>
        <v>10.993.702/0001-77</v>
      </c>
      <c r="S3656" s="84"/>
      <c r="T3656" s="84" t="str">
        <f t="shared" si="10"/>
        <v/>
      </c>
      <c r="U3656" s="84" t="str">
        <f t="shared" si="11"/>
        <v/>
      </c>
      <c r="V3656" s="65" t="str">
        <f t="shared" si="5"/>
        <v/>
      </c>
      <c r="W3656" s="84"/>
      <c r="X3656" s="84"/>
      <c r="Y3656" s="85"/>
      <c r="Z3656" s="85"/>
      <c r="AA3656" s="65" t="str">
        <f t="shared" si="6"/>
        <v/>
      </c>
      <c r="AB3656" s="65" t="str">
        <f t="shared" si="7"/>
        <v/>
      </c>
      <c r="AC3656" s="86"/>
      <c r="AD3656" s="87" t="str">
        <f t="shared" si="8"/>
        <v/>
      </c>
      <c r="AE3656" s="84"/>
      <c r="AF3656" s="86">
        <f>IF(AC3656&gt;0,AC3656,'⚙️ Config'!$B$10)</f>
        <v>0.0075</v>
      </c>
      <c r="AG3656" s="88">
        <f t="shared" si="9"/>
        <v>9005.451</v>
      </c>
      <c r="AH3656" s="88">
        <f>AG3656*'⚙️ Config'!$B$11</f>
        <v>45027.255</v>
      </c>
      <c r="AI3656" s="88">
        <f>AH3656*'⚙️ Config'!$B$12</f>
        <v>13508.1765</v>
      </c>
      <c r="AJ3656" s="64"/>
      <c r="AK3656" s="84"/>
      <c r="AL3656" s="84"/>
      <c r="AM3656" s="84"/>
      <c r="AN3656" s="84"/>
      <c r="AO3656" s="84"/>
      <c r="AP3656" s="84"/>
      <c r="AQ3656" s="84"/>
    </row>
    <row r="3657" ht="15.0" customHeight="1">
      <c r="A3657" s="93">
        <v>3654.0</v>
      </c>
      <c r="B3657" s="94" t="s">
        <v>7747</v>
      </c>
      <c r="C3657" s="93" t="s">
        <v>141</v>
      </c>
      <c r="D3657" s="93" t="s">
        <v>7748</v>
      </c>
      <c r="E3657" s="95">
        <v>40.62</v>
      </c>
      <c r="F3657" s="93" t="s">
        <v>85</v>
      </c>
      <c r="G3657" s="93" t="s">
        <v>606</v>
      </c>
      <c r="H3657" s="96">
        <v>1197728.91</v>
      </c>
      <c r="I3657" s="93">
        <v>1.0</v>
      </c>
      <c r="J3657" s="97">
        <v>2.9</v>
      </c>
      <c r="K3657" s="94">
        <v>2023.0</v>
      </c>
      <c r="L3657" s="93" t="s">
        <v>448</v>
      </c>
      <c r="M3657" s="93">
        <v>2023.0</v>
      </c>
      <c r="N3657" s="93" t="s">
        <v>161</v>
      </c>
      <c r="O3657" s="65" t="str">
        <f t="shared" si="1"/>
        <v>305944570001</v>
      </c>
      <c r="P3657" s="65">
        <f t="shared" si="2"/>
        <v>3</v>
      </c>
      <c r="Q3657" s="65">
        <f t="shared" si="3"/>
        <v>2</v>
      </c>
      <c r="R3657" s="65" t="str">
        <f t="shared" si="12"/>
        <v>30.594.457/0001-32</v>
      </c>
      <c r="S3657" s="84"/>
      <c r="T3657" s="84" t="str">
        <f t="shared" si="10"/>
        <v/>
      </c>
      <c r="U3657" s="84" t="str">
        <f t="shared" si="11"/>
        <v/>
      </c>
      <c r="V3657" s="65" t="str">
        <f t="shared" si="5"/>
        <v/>
      </c>
      <c r="W3657" s="84"/>
      <c r="X3657" s="84"/>
      <c r="Y3657" s="85"/>
      <c r="Z3657" s="85"/>
      <c r="AA3657" s="65" t="str">
        <f t="shared" si="6"/>
        <v/>
      </c>
      <c r="AB3657" s="65" t="str">
        <f t="shared" si="7"/>
        <v/>
      </c>
      <c r="AC3657" s="86"/>
      <c r="AD3657" s="87" t="str">
        <f t="shared" si="8"/>
        <v/>
      </c>
      <c r="AE3657" s="84"/>
      <c r="AF3657" s="86">
        <f>IF(AC3657&gt;0,AC3657,'⚙️ Config'!$B$10)</f>
        <v>0.0075</v>
      </c>
      <c r="AG3657" s="88">
        <f t="shared" si="9"/>
        <v>8982.966825</v>
      </c>
      <c r="AH3657" s="88">
        <f>AG3657*'⚙️ Config'!$B$11</f>
        <v>44914.83413</v>
      </c>
      <c r="AI3657" s="88">
        <f>AH3657*'⚙️ Config'!$B$12</f>
        <v>13474.45024</v>
      </c>
      <c r="AJ3657" s="64"/>
      <c r="AK3657" s="84"/>
      <c r="AL3657" s="84"/>
      <c r="AM3657" s="84"/>
      <c r="AN3657" s="84"/>
      <c r="AO3657" s="84"/>
      <c r="AP3657" s="84"/>
      <c r="AQ3657" s="84"/>
    </row>
    <row r="3658" ht="15.0" customHeight="1">
      <c r="A3658" s="93">
        <v>3655.0</v>
      </c>
      <c r="B3658" s="94" t="s">
        <v>7749</v>
      </c>
      <c r="C3658" s="93" t="s">
        <v>141</v>
      </c>
      <c r="D3658" s="93" t="s">
        <v>7750</v>
      </c>
      <c r="E3658" s="95">
        <v>44.17</v>
      </c>
      <c r="F3658" s="93" t="s">
        <v>85</v>
      </c>
      <c r="G3658" s="93" t="s">
        <v>606</v>
      </c>
      <c r="H3658" s="96">
        <v>1196952.34</v>
      </c>
      <c r="I3658" s="93">
        <v>1.0</v>
      </c>
      <c r="J3658" s="97">
        <v>2.4</v>
      </c>
      <c r="K3658" s="94">
        <v>2023.0</v>
      </c>
      <c r="L3658" s="93" t="s">
        <v>630</v>
      </c>
      <c r="M3658" s="93">
        <v>2023.0</v>
      </c>
      <c r="N3658" s="93" t="s">
        <v>161</v>
      </c>
      <c r="O3658" s="65" t="str">
        <f t="shared" si="1"/>
        <v>610070680001</v>
      </c>
      <c r="P3658" s="65">
        <f t="shared" si="2"/>
        <v>9</v>
      </c>
      <c r="Q3658" s="65">
        <f t="shared" si="3"/>
        <v>7</v>
      </c>
      <c r="R3658" s="65" t="str">
        <f t="shared" si="12"/>
        <v>61.007.068/0001-97</v>
      </c>
      <c r="S3658" s="84"/>
      <c r="T3658" s="84" t="str">
        <f t="shared" si="10"/>
        <v/>
      </c>
      <c r="U3658" s="84" t="str">
        <f t="shared" si="11"/>
        <v/>
      </c>
      <c r="V3658" s="65" t="str">
        <f t="shared" si="5"/>
        <v/>
      </c>
      <c r="W3658" s="84"/>
      <c r="X3658" s="84"/>
      <c r="Y3658" s="85"/>
      <c r="Z3658" s="85"/>
      <c r="AA3658" s="65" t="str">
        <f t="shared" si="6"/>
        <v/>
      </c>
      <c r="AB3658" s="65" t="str">
        <f t="shared" si="7"/>
        <v/>
      </c>
      <c r="AC3658" s="86"/>
      <c r="AD3658" s="87" t="str">
        <f t="shared" si="8"/>
        <v/>
      </c>
      <c r="AE3658" s="84"/>
      <c r="AF3658" s="86">
        <f>IF(AC3658&gt;0,AC3658,'⚙️ Config'!$B$10)</f>
        <v>0.0075</v>
      </c>
      <c r="AG3658" s="88">
        <f t="shared" si="9"/>
        <v>8977.14255</v>
      </c>
      <c r="AH3658" s="88">
        <f>AG3658*'⚙️ Config'!$B$11</f>
        <v>44885.71275</v>
      </c>
      <c r="AI3658" s="88">
        <f>AH3658*'⚙️ Config'!$B$12</f>
        <v>13465.71383</v>
      </c>
      <c r="AJ3658" s="64"/>
      <c r="AK3658" s="84"/>
      <c r="AL3658" s="84"/>
      <c r="AM3658" s="84"/>
      <c r="AN3658" s="84"/>
      <c r="AO3658" s="84"/>
      <c r="AP3658" s="84"/>
      <c r="AQ3658" s="84"/>
    </row>
    <row r="3659" ht="15.0" customHeight="1">
      <c r="A3659" s="93">
        <v>3656.0</v>
      </c>
      <c r="B3659" s="94" t="s">
        <v>7751</v>
      </c>
      <c r="C3659" s="93" t="s">
        <v>141</v>
      </c>
      <c r="D3659" s="93" t="s">
        <v>7752</v>
      </c>
      <c r="E3659" s="95">
        <v>46.96</v>
      </c>
      <c r="F3659" s="93" t="s">
        <v>85</v>
      </c>
      <c r="G3659" s="93" t="s">
        <v>606</v>
      </c>
      <c r="H3659" s="96">
        <v>1195093.94</v>
      </c>
      <c r="I3659" s="93">
        <v>1.0</v>
      </c>
      <c r="J3659" s="97">
        <v>2.1</v>
      </c>
      <c r="K3659" s="94">
        <v>2024.0</v>
      </c>
      <c r="L3659" s="93" t="s">
        <v>630</v>
      </c>
      <c r="M3659" s="93">
        <v>2024.0</v>
      </c>
      <c r="N3659" s="93" t="s">
        <v>161</v>
      </c>
      <c r="O3659" s="65" t="str">
        <f t="shared" si="1"/>
        <v>287869140001</v>
      </c>
      <c r="P3659" s="65">
        <f t="shared" si="2"/>
        <v>4</v>
      </c>
      <c r="Q3659" s="65">
        <f t="shared" si="3"/>
        <v>9</v>
      </c>
      <c r="R3659" s="65" t="str">
        <f t="shared" si="12"/>
        <v>28.786.914/0001-49</v>
      </c>
      <c r="S3659" s="84"/>
      <c r="T3659" s="84" t="str">
        <f t="shared" si="10"/>
        <v/>
      </c>
      <c r="U3659" s="84" t="str">
        <f t="shared" si="11"/>
        <v/>
      </c>
      <c r="V3659" s="65" t="str">
        <f t="shared" si="5"/>
        <v/>
      </c>
      <c r="W3659" s="84"/>
      <c r="X3659" s="84"/>
      <c r="Y3659" s="85"/>
      <c r="Z3659" s="85"/>
      <c r="AA3659" s="65" t="str">
        <f t="shared" si="6"/>
        <v/>
      </c>
      <c r="AB3659" s="65" t="str">
        <f t="shared" si="7"/>
        <v/>
      </c>
      <c r="AC3659" s="86"/>
      <c r="AD3659" s="87" t="str">
        <f t="shared" si="8"/>
        <v/>
      </c>
      <c r="AE3659" s="84"/>
      <c r="AF3659" s="86">
        <f>IF(AC3659&gt;0,AC3659,'⚙️ Config'!$B$10)</f>
        <v>0.0075</v>
      </c>
      <c r="AG3659" s="88">
        <f t="shared" si="9"/>
        <v>8963.20455</v>
      </c>
      <c r="AH3659" s="88">
        <f>AG3659*'⚙️ Config'!$B$11</f>
        <v>44816.02275</v>
      </c>
      <c r="AI3659" s="88">
        <f>AH3659*'⚙️ Config'!$B$12</f>
        <v>13444.80683</v>
      </c>
      <c r="AJ3659" s="64"/>
      <c r="AK3659" s="84"/>
      <c r="AL3659" s="84"/>
      <c r="AM3659" s="84"/>
      <c r="AN3659" s="84"/>
      <c r="AO3659" s="84"/>
      <c r="AP3659" s="84"/>
      <c r="AQ3659" s="84"/>
    </row>
    <row r="3660" ht="15.0" customHeight="1">
      <c r="A3660" s="93">
        <v>3657.0</v>
      </c>
      <c r="B3660" s="94" t="s">
        <v>7753</v>
      </c>
      <c r="C3660" s="93" t="s">
        <v>141</v>
      </c>
      <c r="D3660" s="93" t="s">
        <v>7754</v>
      </c>
      <c r="E3660" s="95">
        <v>40.62</v>
      </c>
      <c r="F3660" s="93" t="s">
        <v>85</v>
      </c>
      <c r="G3660" s="93" t="s">
        <v>606</v>
      </c>
      <c r="H3660" s="96">
        <v>1193253.6</v>
      </c>
      <c r="I3660" s="93">
        <v>1.0</v>
      </c>
      <c r="J3660" s="97">
        <v>2.9</v>
      </c>
      <c r="K3660" s="94">
        <v>2023.0</v>
      </c>
      <c r="L3660" s="93" t="s">
        <v>630</v>
      </c>
      <c r="M3660" s="93">
        <v>2023.0</v>
      </c>
      <c r="N3660" s="93" t="s">
        <v>161</v>
      </c>
      <c r="O3660" s="65" t="str">
        <f t="shared" si="1"/>
        <v>370731190001</v>
      </c>
      <c r="P3660" s="65">
        <f t="shared" si="2"/>
        <v>0</v>
      </c>
      <c r="Q3660" s="65">
        <f t="shared" si="3"/>
        <v>2</v>
      </c>
      <c r="R3660" s="65" t="str">
        <f t="shared" si="12"/>
        <v>37.073.119/0001-02</v>
      </c>
      <c r="S3660" s="84"/>
      <c r="T3660" s="84" t="str">
        <f t="shared" si="10"/>
        <v/>
      </c>
      <c r="U3660" s="84" t="str">
        <f t="shared" si="11"/>
        <v/>
      </c>
      <c r="V3660" s="65" t="str">
        <f t="shared" si="5"/>
        <v/>
      </c>
      <c r="W3660" s="84"/>
      <c r="X3660" s="84"/>
      <c r="Y3660" s="85"/>
      <c r="Z3660" s="85"/>
      <c r="AA3660" s="65" t="str">
        <f t="shared" si="6"/>
        <v/>
      </c>
      <c r="AB3660" s="65" t="str">
        <f t="shared" si="7"/>
        <v/>
      </c>
      <c r="AC3660" s="86"/>
      <c r="AD3660" s="87" t="str">
        <f t="shared" si="8"/>
        <v/>
      </c>
      <c r="AE3660" s="84"/>
      <c r="AF3660" s="86">
        <f>IF(AC3660&gt;0,AC3660,'⚙️ Config'!$B$10)</f>
        <v>0.0075</v>
      </c>
      <c r="AG3660" s="88">
        <f t="shared" si="9"/>
        <v>8949.402</v>
      </c>
      <c r="AH3660" s="88">
        <f>AG3660*'⚙️ Config'!$B$11</f>
        <v>44747.01</v>
      </c>
      <c r="AI3660" s="88">
        <f>AH3660*'⚙️ Config'!$B$12</f>
        <v>13424.103</v>
      </c>
      <c r="AJ3660" s="64"/>
      <c r="AK3660" s="84"/>
      <c r="AL3660" s="84"/>
      <c r="AM3660" s="84"/>
      <c r="AN3660" s="84"/>
      <c r="AO3660" s="84"/>
      <c r="AP3660" s="84"/>
      <c r="AQ3660" s="84"/>
    </row>
    <row r="3661" ht="15.0" customHeight="1">
      <c r="A3661" s="93">
        <v>3658.0</v>
      </c>
      <c r="B3661" s="94" t="s">
        <v>7755</v>
      </c>
      <c r="C3661" s="93" t="s">
        <v>141</v>
      </c>
      <c r="D3661" s="93" t="s">
        <v>7756</v>
      </c>
      <c r="E3661" s="95">
        <v>42.61</v>
      </c>
      <c r="F3661" s="93" t="s">
        <v>85</v>
      </c>
      <c r="G3661" s="93" t="s">
        <v>606</v>
      </c>
      <c r="H3661" s="96">
        <v>1192939.75</v>
      </c>
      <c r="I3661" s="93">
        <v>1.0</v>
      </c>
      <c r="J3661" s="97">
        <v>2.6</v>
      </c>
      <c r="K3661" s="94">
        <v>2023.0</v>
      </c>
      <c r="L3661" s="93" t="s">
        <v>630</v>
      </c>
      <c r="M3661" s="93">
        <v>2023.0</v>
      </c>
      <c r="N3661" s="93" t="s">
        <v>161</v>
      </c>
      <c r="O3661" s="65" t="str">
        <f t="shared" si="1"/>
        <v>238663570001</v>
      </c>
      <c r="P3661" s="65">
        <f t="shared" si="2"/>
        <v>5</v>
      </c>
      <c r="Q3661" s="65">
        <f t="shared" si="3"/>
        <v>2</v>
      </c>
      <c r="R3661" s="65" t="str">
        <f t="shared" si="12"/>
        <v>23.866.357/0001-52</v>
      </c>
      <c r="S3661" s="84"/>
      <c r="T3661" s="84" t="str">
        <f t="shared" si="10"/>
        <v/>
      </c>
      <c r="U3661" s="84" t="str">
        <f t="shared" si="11"/>
        <v/>
      </c>
      <c r="V3661" s="65" t="str">
        <f t="shared" si="5"/>
        <v/>
      </c>
      <c r="W3661" s="84"/>
      <c r="X3661" s="84"/>
      <c r="Y3661" s="85"/>
      <c r="Z3661" s="85"/>
      <c r="AA3661" s="65" t="str">
        <f t="shared" si="6"/>
        <v/>
      </c>
      <c r="AB3661" s="65" t="str">
        <f t="shared" si="7"/>
        <v/>
      </c>
      <c r="AC3661" s="86"/>
      <c r="AD3661" s="87" t="str">
        <f t="shared" si="8"/>
        <v/>
      </c>
      <c r="AE3661" s="84"/>
      <c r="AF3661" s="86">
        <f>IF(AC3661&gt;0,AC3661,'⚙️ Config'!$B$10)</f>
        <v>0.0075</v>
      </c>
      <c r="AG3661" s="88">
        <f t="shared" si="9"/>
        <v>8947.048125</v>
      </c>
      <c r="AH3661" s="88">
        <f>AG3661*'⚙️ Config'!$B$11</f>
        <v>44735.24063</v>
      </c>
      <c r="AI3661" s="88">
        <f>AH3661*'⚙️ Config'!$B$12</f>
        <v>13420.57219</v>
      </c>
      <c r="AJ3661" s="64"/>
      <c r="AK3661" s="84"/>
      <c r="AL3661" s="84"/>
      <c r="AM3661" s="84"/>
      <c r="AN3661" s="84"/>
      <c r="AO3661" s="84"/>
      <c r="AP3661" s="84"/>
      <c r="AQ3661" s="84"/>
    </row>
    <row r="3662" ht="15.0" customHeight="1">
      <c r="A3662" s="93">
        <v>3659.0</v>
      </c>
      <c r="B3662" s="94" t="s">
        <v>7757</v>
      </c>
      <c r="C3662" s="93" t="s">
        <v>141</v>
      </c>
      <c r="D3662" s="93" t="s">
        <v>7758</v>
      </c>
      <c r="E3662" s="95">
        <v>37.53</v>
      </c>
      <c r="F3662" s="93" t="s">
        <v>85</v>
      </c>
      <c r="G3662" s="93" t="s">
        <v>606</v>
      </c>
      <c r="H3662" s="96">
        <v>1191845.54</v>
      </c>
      <c r="I3662" s="93">
        <v>1.0</v>
      </c>
      <c r="J3662" s="97">
        <v>3.5</v>
      </c>
      <c r="K3662" s="94">
        <v>2022.0</v>
      </c>
      <c r="L3662" s="93" t="s">
        <v>630</v>
      </c>
      <c r="M3662" s="93">
        <v>2022.0</v>
      </c>
      <c r="N3662" s="93" t="s">
        <v>161</v>
      </c>
      <c r="O3662" s="65" t="str">
        <f t="shared" si="1"/>
        <v>294250650001</v>
      </c>
      <c r="P3662" s="65">
        <f t="shared" si="2"/>
        <v>6</v>
      </c>
      <c r="Q3662" s="65">
        <f t="shared" si="3"/>
        <v>0</v>
      </c>
      <c r="R3662" s="65" t="str">
        <f t="shared" si="12"/>
        <v>29.425.065/0001-60</v>
      </c>
      <c r="S3662" s="84"/>
      <c r="T3662" s="84" t="str">
        <f t="shared" si="10"/>
        <v/>
      </c>
      <c r="U3662" s="84" t="str">
        <f t="shared" si="11"/>
        <v/>
      </c>
      <c r="V3662" s="65" t="str">
        <f t="shared" si="5"/>
        <v/>
      </c>
      <c r="W3662" s="84"/>
      <c r="X3662" s="84"/>
      <c r="Y3662" s="85"/>
      <c r="Z3662" s="85"/>
      <c r="AA3662" s="65" t="str">
        <f t="shared" si="6"/>
        <v/>
      </c>
      <c r="AB3662" s="65" t="str">
        <f t="shared" si="7"/>
        <v/>
      </c>
      <c r="AC3662" s="86"/>
      <c r="AD3662" s="87" t="str">
        <f t="shared" si="8"/>
        <v/>
      </c>
      <c r="AE3662" s="84"/>
      <c r="AF3662" s="86">
        <f>IF(AC3662&gt;0,AC3662,'⚙️ Config'!$B$10)</f>
        <v>0.0075</v>
      </c>
      <c r="AG3662" s="88">
        <f t="shared" si="9"/>
        <v>8938.84155</v>
      </c>
      <c r="AH3662" s="88">
        <f>AG3662*'⚙️ Config'!$B$11</f>
        <v>44694.20775</v>
      </c>
      <c r="AI3662" s="88">
        <f>AH3662*'⚙️ Config'!$B$12</f>
        <v>13408.26233</v>
      </c>
      <c r="AJ3662" s="64"/>
      <c r="AK3662" s="84"/>
      <c r="AL3662" s="84"/>
      <c r="AM3662" s="84"/>
      <c r="AN3662" s="84"/>
      <c r="AO3662" s="84"/>
      <c r="AP3662" s="84"/>
      <c r="AQ3662" s="84"/>
    </row>
    <row r="3663" ht="15.0" customHeight="1">
      <c r="A3663" s="93">
        <v>3660.0</v>
      </c>
      <c r="B3663" s="94" t="s">
        <v>7759</v>
      </c>
      <c r="C3663" s="93" t="s">
        <v>141</v>
      </c>
      <c r="D3663" s="93" t="s">
        <v>7760</v>
      </c>
      <c r="E3663" s="95">
        <v>40.62</v>
      </c>
      <c r="F3663" s="93" t="s">
        <v>85</v>
      </c>
      <c r="G3663" s="93" t="s">
        <v>606</v>
      </c>
      <c r="H3663" s="96">
        <v>1191096.78</v>
      </c>
      <c r="I3663" s="93">
        <v>1.0</v>
      </c>
      <c r="J3663" s="97">
        <v>2.9</v>
      </c>
      <c r="K3663" s="94">
        <v>2023.0</v>
      </c>
      <c r="L3663" s="93" t="s">
        <v>630</v>
      </c>
      <c r="M3663" s="93">
        <v>2023.0</v>
      </c>
      <c r="N3663" s="93" t="s">
        <v>161</v>
      </c>
      <c r="O3663" s="65" t="str">
        <f t="shared" si="1"/>
        <v>312971340001</v>
      </c>
      <c r="P3663" s="65">
        <f t="shared" si="2"/>
        <v>4</v>
      </c>
      <c r="Q3663" s="65">
        <f t="shared" si="3"/>
        <v>0</v>
      </c>
      <c r="R3663" s="65" t="str">
        <f t="shared" si="12"/>
        <v>31.297.134/0001-40</v>
      </c>
      <c r="S3663" s="84"/>
      <c r="T3663" s="84" t="str">
        <f t="shared" si="10"/>
        <v/>
      </c>
      <c r="U3663" s="84" t="str">
        <f t="shared" si="11"/>
        <v/>
      </c>
      <c r="V3663" s="65" t="str">
        <f t="shared" si="5"/>
        <v/>
      </c>
      <c r="W3663" s="84"/>
      <c r="X3663" s="84"/>
      <c r="Y3663" s="85"/>
      <c r="Z3663" s="85"/>
      <c r="AA3663" s="65" t="str">
        <f t="shared" si="6"/>
        <v/>
      </c>
      <c r="AB3663" s="65" t="str">
        <f t="shared" si="7"/>
        <v/>
      </c>
      <c r="AC3663" s="86"/>
      <c r="AD3663" s="87" t="str">
        <f t="shared" si="8"/>
        <v/>
      </c>
      <c r="AE3663" s="84"/>
      <c r="AF3663" s="86">
        <f>IF(AC3663&gt;0,AC3663,'⚙️ Config'!$B$10)</f>
        <v>0.0075</v>
      </c>
      <c r="AG3663" s="88">
        <f t="shared" si="9"/>
        <v>8933.22585</v>
      </c>
      <c r="AH3663" s="88">
        <f>AG3663*'⚙️ Config'!$B$11</f>
        <v>44666.12925</v>
      </c>
      <c r="AI3663" s="88">
        <f>AH3663*'⚙️ Config'!$B$12</f>
        <v>13399.83878</v>
      </c>
      <c r="AJ3663" s="64"/>
      <c r="AK3663" s="84"/>
      <c r="AL3663" s="84"/>
      <c r="AM3663" s="84"/>
      <c r="AN3663" s="84"/>
      <c r="AO3663" s="84"/>
      <c r="AP3663" s="84"/>
      <c r="AQ3663" s="84"/>
    </row>
    <row r="3664" ht="15.0" customHeight="1">
      <c r="A3664" s="93">
        <v>3661.0</v>
      </c>
      <c r="B3664" s="94" t="s">
        <v>7761</v>
      </c>
      <c r="C3664" s="93" t="s">
        <v>141</v>
      </c>
      <c r="D3664" s="93" t="s">
        <v>7762</v>
      </c>
      <c r="E3664" s="95">
        <v>41.24</v>
      </c>
      <c r="F3664" s="93" t="s">
        <v>85</v>
      </c>
      <c r="G3664" s="93" t="s">
        <v>606</v>
      </c>
      <c r="H3664" s="96">
        <v>1191048.69</v>
      </c>
      <c r="I3664" s="93">
        <v>1.0</v>
      </c>
      <c r="J3664" s="97">
        <v>2.8</v>
      </c>
      <c r="K3664" s="94">
        <v>2023.0</v>
      </c>
      <c r="L3664" s="93" t="s">
        <v>630</v>
      </c>
      <c r="M3664" s="93">
        <v>2023.0</v>
      </c>
      <c r="N3664" s="93" t="s">
        <v>161</v>
      </c>
      <c r="O3664" s="65" t="str">
        <f t="shared" si="1"/>
        <v>358331670001</v>
      </c>
      <c r="P3664" s="65">
        <f t="shared" si="2"/>
        <v>1</v>
      </c>
      <c r="Q3664" s="65">
        <f t="shared" si="3"/>
        <v>8</v>
      </c>
      <c r="R3664" s="65" t="str">
        <f t="shared" si="12"/>
        <v>35.833.167/0001-18</v>
      </c>
      <c r="S3664" s="84"/>
      <c r="T3664" s="84" t="str">
        <f t="shared" si="10"/>
        <v/>
      </c>
      <c r="U3664" s="84" t="str">
        <f t="shared" si="11"/>
        <v/>
      </c>
      <c r="V3664" s="65" t="str">
        <f t="shared" si="5"/>
        <v/>
      </c>
      <c r="W3664" s="84"/>
      <c r="X3664" s="84"/>
      <c r="Y3664" s="85"/>
      <c r="Z3664" s="85"/>
      <c r="AA3664" s="65" t="str">
        <f t="shared" si="6"/>
        <v/>
      </c>
      <c r="AB3664" s="65" t="str">
        <f t="shared" si="7"/>
        <v/>
      </c>
      <c r="AC3664" s="86"/>
      <c r="AD3664" s="87" t="str">
        <f t="shared" si="8"/>
        <v/>
      </c>
      <c r="AE3664" s="84"/>
      <c r="AF3664" s="86">
        <f>IF(AC3664&gt;0,AC3664,'⚙️ Config'!$B$10)</f>
        <v>0.0075</v>
      </c>
      <c r="AG3664" s="88">
        <f t="shared" si="9"/>
        <v>8932.865175</v>
      </c>
      <c r="AH3664" s="88">
        <f>AG3664*'⚙️ Config'!$B$11</f>
        <v>44664.32588</v>
      </c>
      <c r="AI3664" s="88">
        <f>AH3664*'⚙️ Config'!$B$12</f>
        <v>13399.29776</v>
      </c>
      <c r="AJ3664" s="64"/>
      <c r="AK3664" s="84"/>
      <c r="AL3664" s="84"/>
      <c r="AM3664" s="84"/>
      <c r="AN3664" s="84"/>
      <c r="AO3664" s="84"/>
      <c r="AP3664" s="84"/>
      <c r="AQ3664" s="84"/>
    </row>
    <row r="3665" ht="15.0" customHeight="1">
      <c r="A3665" s="93">
        <v>3662.0</v>
      </c>
      <c r="B3665" s="94" t="s">
        <v>7763</v>
      </c>
      <c r="C3665" s="93" t="s">
        <v>141</v>
      </c>
      <c r="D3665" s="93" t="s">
        <v>7764</v>
      </c>
      <c r="E3665" s="95">
        <v>44.17</v>
      </c>
      <c r="F3665" s="93" t="s">
        <v>85</v>
      </c>
      <c r="G3665" s="93" t="s">
        <v>606</v>
      </c>
      <c r="H3665" s="96">
        <v>1190639.74</v>
      </c>
      <c r="I3665" s="93">
        <v>1.0</v>
      </c>
      <c r="J3665" s="97">
        <v>2.4</v>
      </c>
      <c r="K3665" s="94">
        <v>2023.0</v>
      </c>
      <c r="L3665" s="93" t="s">
        <v>268</v>
      </c>
      <c r="M3665" s="93">
        <v>2023.0</v>
      </c>
      <c r="N3665" s="93" t="s">
        <v>145</v>
      </c>
      <c r="O3665" s="65" t="str">
        <f t="shared" si="1"/>
        <v>400667900001</v>
      </c>
      <c r="P3665" s="65">
        <f t="shared" si="2"/>
        <v>2</v>
      </c>
      <c r="Q3665" s="65">
        <f t="shared" si="3"/>
        <v>2</v>
      </c>
      <c r="R3665" s="65" t="str">
        <f t="shared" si="12"/>
        <v>40.066.790/0001-22</v>
      </c>
      <c r="S3665" s="84"/>
      <c r="T3665" s="84" t="str">
        <f t="shared" si="10"/>
        <v/>
      </c>
      <c r="U3665" s="84" t="str">
        <f t="shared" si="11"/>
        <v/>
      </c>
      <c r="V3665" s="65" t="str">
        <f t="shared" si="5"/>
        <v/>
      </c>
      <c r="W3665" s="84"/>
      <c r="X3665" s="84"/>
      <c r="Y3665" s="85"/>
      <c r="Z3665" s="85"/>
      <c r="AA3665" s="65" t="str">
        <f t="shared" si="6"/>
        <v/>
      </c>
      <c r="AB3665" s="65" t="str">
        <f t="shared" si="7"/>
        <v/>
      </c>
      <c r="AC3665" s="86"/>
      <c r="AD3665" s="87" t="str">
        <f t="shared" si="8"/>
        <v/>
      </c>
      <c r="AE3665" s="84"/>
      <c r="AF3665" s="86">
        <f>IF(AC3665&gt;0,AC3665,'⚙️ Config'!$B$10)</f>
        <v>0.0075</v>
      </c>
      <c r="AG3665" s="88">
        <f t="shared" si="9"/>
        <v>8929.79805</v>
      </c>
      <c r="AH3665" s="88">
        <f>AG3665*'⚙️ Config'!$B$11</f>
        <v>44648.99025</v>
      </c>
      <c r="AI3665" s="88">
        <f>AH3665*'⚙️ Config'!$B$12</f>
        <v>13394.69708</v>
      </c>
      <c r="AJ3665" s="64"/>
      <c r="AK3665" s="84"/>
      <c r="AL3665" s="84"/>
      <c r="AM3665" s="84"/>
      <c r="AN3665" s="84"/>
      <c r="AO3665" s="84"/>
      <c r="AP3665" s="84"/>
      <c r="AQ3665" s="84"/>
    </row>
    <row r="3666" ht="15.0" customHeight="1">
      <c r="A3666" s="93">
        <v>3663.0</v>
      </c>
      <c r="B3666" s="94" t="s">
        <v>7765</v>
      </c>
      <c r="C3666" s="93" t="s">
        <v>141</v>
      </c>
      <c r="D3666" s="93" t="s">
        <v>7766</v>
      </c>
      <c r="E3666" s="95">
        <v>37.11</v>
      </c>
      <c r="F3666" s="93" t="s">
        <v>85</v>
      </c>
      <c r="G3666" s="93" t="s">
        <v>606</v>
      </c>
      <c r="H3666" s="96">
        <v>1190270.24</v>
      </c>
      <c r="I3666" s="93">
        <v>1.0</v>
      </c>
      <c r="J3666" s="97">
        <v>3.6</v>
      </c>
      <c r="K3666" s="94">
        <v>2022.0</v>
      </c>
      <c r="L3666" s="93" t="s">
        <v>268</v>
      </c>
      <c r="M3666" s="93">
        <v>2022.0</v>
      </c>
      <c r="N3666" s="93" t="s">
        <v>161</v>
      </c>
      <c r="O3666" s="65" t="str">
        <f t="shared" si="1"/>
        <v>055182620001</v>
      </c>
      <c r="P3666" s="65">
        <f t="shared" si="2"/>
        <v>6</v>
      </c>
      <c r="Q3666" s="65">
        <f t="shared" si="3"/>
        <v>6</v>
      </c>
      <c r="R3666" s="65" t="str">
        <f t="shared" si="12"/>
        <v>05.518.262/0001-66</v>
      </c>
      <c r="S3666" s="84"/>
      <c r="T3666" s="84" t="str">
        <f t="shared" si="10"/>
        <v/>
      </c>
      <c r="U3666" s="84" t="str">
        <f t="shared" si="11"/>
        <v/>
      </c>
      <c r="V3666" s="65" t="str">
        <f t="shared" si="5"/>
        <v/>
      </c>
      <c r="W3666" s="84"/>
      <c r="X3666" s="84"/>
      <c r="Y3666" s="85"/>
      <c r="Z3666" s="85"/>
      <c r="AA3666" s="65" t="str">
        <f t="shared" si="6"/>
        <v/>
      </c>
      <c r="AB3666" s="65" t="str">
        <f t="shared" si="7"/>
        <v/>
      </c>
      <c r="AC3666" s="86"/>
      <c r="AD3666" s="87" t="str">
        <f t="shared" si="8"/>
        <v/>
      </c>
      <c r="AE3666" s="84"/>
      <c r="AF3666" s="86">
        <f>IF(AC3666&gt;0,AC3666,'⚙️ Config'!$B$10)</f>
        <v>0.0075</v>
      </c>
      <c r="AG3666" s="88">
        <f t="shared" si="9"/>
        <v>8927.0268</v>
      </c>
      <c r="AH3666" s="88">
        <f>AG3666*'⚙️ Config'!$B$11</f>
        <v>44635.134</v>
      </c>
      <c r="AI3666" s="88">
        <f>AH3666*'⚙️ Config'!$B$12</f>
        <v>13390.5402</v>
      </c>
      <c r="AJ3666" s="64"/>
      <c r="AK3666" s="84"/>
      <c r="AL3666" s="84"/>
      <c r="AM3666" s="84"/>
      <c r="AN3666" s="84"/>
      <c r="AO3666" s="84"/>
      <c r="AP3666" s="84"/>
      <c r="AQ3666" s="84"/>
    </row>
    <row r="3667" ht="15.0" customHeight="1">
      <c r="A3667" s="93">
        <v>3664.0</v>
      </c>
      <c r="B3667" s="94" t="s">
        <v>7767</v>
      </c>
      <c r="C3667" s="93" t="s">
        <v>141</v>
      </c>
      <c r="D3667" s="93" t="s">
        <v>7768</v>
      </c>
      <c r="E3667" s="95">
        <v>41.24</v>
      </c>
      <c r="F3667" s="93" t="s">
        <v>85</v>
      </c>
      <c r="G3667" s="93" t="s">
        <v>606</v>
      </c>
      <c r="H3667" s="96">
        <v>1189659.9</v>
      </c>
      <c r="I3667" s="93">
        <v>1.0</v>
      </c>
      <c r="J3667" s="97">
        <v>2.8</v>
      </c>
      <c r="K3667" s="94">
        <v>2023.0</v>
      </c>
      <c r="L3667" s="93" t="s">
        <v>630</v>
      </c>
      <c r="M3667" s="93">
        <v>2023.0</v>
      </c>
      <c r="N3667" s="93" t="s">
        <v>161</v>
      </c>
      <c r="O3667" s="65" t="str">
        <f t="shared" si="1"/>
        <v>326551380001</v>
      </c>
      <c r="P3667" s="65">
        <f t="shared" si="2"/>
        <v>1</v>
      </c>
      <c r="Q3667" s="65">
        <f t="shared" si="3"/>
        <v>5</v>
      </c>
      <c r="R3667" s="65" t="str">
        <f t="shared" si="12"/>
        <v>32.655.138/0001-15</v>
      </c>
      <c r="S3667" s="84"/>
      <c r="T3667" s="84" t="str">
        <f t="shared" si="10"/>
        <v/>
      </c>
      <c r="U3667" s="84" t="str">
        <f t="shared" si="11"/>
        <v/>
      </c>
      <c r="V3667" s="65" t="str">
        <f t="shared" si="5"/>
        <v/>
      </c>
      <c r="W3667" s="84"/>
      <c r="X3667" s="84"/>
      <c r="Y3667" s="85"/>
      <c r="Z3667" s="85"/>
      <c r="AA3667" s="65" t="str">
        <f t="shared" si="6"/>
        <v/>
      </c>
      <c r="AB3667" s="65" t="str">
        <f t="shared" si="7"/>
        <v/>
      </c>
      <c r="AC3667" s="86"/>
      <c r="AD3667" s="87" t="str">
        <f t="shared" si="8"/>
        <v/>
      </c>
      <c r="AE3667" s="84"/>
      <c r="AF3667" s="86">
        <f>IF(AC3667&gt;0,AC3667,'⚙️ Config'!$B$10)</f>
        <v>0.0075</v>
      </c>
      <c r="AG3667" s="88">
        <f t="shared" si="9"/>
        <v>8922.44925</v>
      </c>
      <c r="AH3667" s="88">
        <f>AG3667*'⚙️ Config'!$B$11</f>
        <v>44612.24625</v>
      </c>
      <c r="AI3667" s="88">
        <f>AH3667*'⚙️ Config'!$B$12</f>
        <v>13383.67388</v>
      </c>
      <c r="AJ3667" s="64"/>
      <c r="AK3667" s="84"/>
      <c r="AL3667" s="84"/>
      <c r="AM3667" s="84"/>
      <c r="AN3667" s="84"/>
      <c r="AO3667" s="84"/>
      <c r="AP3667" s="84"/>
      <c r="AQ3667" s="84"/>
    </row>
    <row r="3668" ht="15.0" customHeight="1">
      <c r="A3668" s="93">
        <v>3665.0</v>
      </c>
      <c r="B3668" s="94" t="s">
        <v>7769</v>
      </c>
      <c r="C3668" s="93" t="s">
        <v>141</v>
      </c>
      <c r="D3668" s="93" t="s">
        <v>7770</v>
      </c>
      <c r="E3668" s="95">
        <v>36.31</v>
      </c>
      <c r="F3668" s="93" t="s">
        <v>85</v>
      </c>
      <c r="G3668" s="93" t="s">
        <v>606</v>
      </c>
      <c r="H3668" s="96">
        <v>1187857.29</v>
      </c>
      <c r="I3668" s="93">
        <v>1.0</v>
      </c>
      <c r="J3668" s="97">
        <v>3.8</v>
      </c>
      <c r="K3668" s="94">
        <v>2022.0</v>
      </c>
      <c r="L3668" s="93" t="s">
        <v>630</v>
      </c>
      <c r="M3668" s="93">
        <v>2022.0</v>
      </c>
      <c r="N3668" s="93" t="s">
        <v>161</v>
      </c>
      <c r="O3668" s="65" t="str">
        <f t="shared" si="1"/>
        <v>142087070001</v>
      </c>
      <c r="P3668" s="65">
        <f t="shared" si="2"/>
        <v>0</v>
      </c>
      <c r="Q3668" s="65">
        <f t="shared" si="3"/>
        <v>0</v>
      </c>
      <c r="R3668" s="65" t="str">
        <f t="shared" si="12"/>
        <v>14.208.707/0001-00</v>
      </c>
      <c r="S3668" s="84"/>
      <c r="T3668" s="84" t="str">
        <f t="shared" si="10"/>
        <v/>
      </c>
      <c r="U3668" s="84" t="str">
        <f t="shared" si="11"/>
        <v/>
      </c>
      <c r="V3668" s="65" t="str">
        <f t="shared" si="5"/>
        <v/>
      </c>
      <c r="W3668" s="84"/>
      <c r="X3668" s="84"/>
      <c r="Y3668" s="85"/>
      <c r="Z3668" s="85"/>
      <c r="AA3668" s="65" t="str">
        <f t="shared" si="6"/>
        <v/>
      </c>
      <c r="AB3668" s="65" t="str">
        <f t="shared" si="7"/>
        <v/>
      </c>
      <c r="AC3668" s="86"/>
      <c r="AD3668" s="87" t="str">
        <f t="shared" si="8"/>
        <v/>
      </c>
      <c r="AE3668" s="84"/>
      <c r="AF3668" s="86">
        <f>IF(AC3668&gt;0,AC3668,'⚙️ Config'!$B$10)</f>
        <v>0.0075</v>
      </c>
      <c r="AG3668" s="88">
        <f t="shared" si="9"/>
        <v>8908.929675</v>
      </c>
      <c r="AH3668" s="88">
        <f>AG3668*'⚙️ Config'!$B$11</f>
        <v>44544.64838</v>
      </c>
      <c r="AI3668" s="88">
        <f>AH3668*'⚙️ Config'!$B$12</f>
        <v>13363.39451</v>
      </c>
      <c r="AJ3668" s="64"/>
      <c r="AK3668" s="84"/>
      <c r="AL3668" s="84"/>
      <c r="AM3668" s="84"/>
      <c r="AN3668" s="84"/>
      <c r="AO3668" s="84"/>
      <c r="AP3668" s="84"/>
      <c r="AQ3668" s="84"/>
    </row>
    <row r="3669" ht="15.0" customHeight="1">
      <c r="A3669" s="93">
        <v>3666.0</v>
      </c>
      <c r="B3669" s="94" t="s">
        <v>7771</v>
      </c>
      <c r="C3669" s="93" t="s">
        <v>141</v>
      </c>
      <c r="D3669" s="93" t="s">
        <v>7772</v>
      </c>
      <c r="E3669" s="95">
        <v>45.03</v>
      </c>
      <c r="F3669" s="93" t="s">
        <v>85</v>
      </c>
      <c r="G3669" s="93" t="s">
        <v>606</v>
      </c>
      <c r="H3669" s="96">
        <v>1187210.23</v>
      </c>
      <c r="I3669" s="93">
        <v>1.0</v>
      </c>
      <c r="J3669" s="97">
        <v>2.3</v>
      </c>
      <c r="K3669" s="94">
        <v>2023.0</v>
      </c>
      <c r="L3669" s="93" t="s">
        <v>630</v>
      </c>
      <c r="M3669" s="93">
        <v>2023.0</v>
      </c>
      <c r="N3669" s="93" t="s">
        <v>161</v>
      </c>
      <c r="O3669" s="65" t="str">
        <f t="shared" si="1"/>
        <v>312587030001</v>
      </c>
      <c r="P3669" s="65">
        <f t="shared" si="2"/>
        <v>4</v>
      </c>
      <c r="Q3669" s="65">
        <f t="shared" si="3"/>
        <v>8</v>
      </c>
      <c r="R3669" s="65" t="str">
        <f t="shared" si="12"/>
        <v>31.258.703/0001-48</v>
      </c>
      <c r="S3669" s="84"/>
      <c r="T3669" s="84" t="str">
        <f t="shared" si="10"/>
        <v/>
      </c>
      <c r="U3669" s="84" t="str">
        <f t="shared" si="11"/>
        <v/>
      </c>
      <c r="V3669" s="65" t="str">
        <f t="shared" si="5"/>
        <v/>
      </c>
      <c r="W3669" s="84"/>
      <c r="X3669" s="84"/>
      <c r="Y3669" s="85"/>
      <c r="Z3669" s="85"/>
      <c r="AA3669" s="65" t="str">
        <f t="shared" si="6"/>
        <v/>
      </c>
      <c r="AB3669" s="65" t="str">
        <f t="shared" si="7"/>
        <v/>
      </c>
      <c r="AC3669" s="86"/>
      <c r="AD3669" s="87" t="str">
        <f t="shared" si="8"/>
        <v/>
      </c>
      <c r="AE3669" s="84"/>
      <c r="AF3669" s="86">
        <f>IF(AC3669&gt;0,AC3669,'⚙️ Config'!$B$10)</f>
        <v>0.0075</v>
      </c>
      <c r="AG3669" s="88">
        <f t="shared" si="9"/>
        <v>8904.076725</v>
      </c>
      <c r="AH3669" s="88">
        <f>AG3669*'⚙️ Config'!$B$11</f>
        <v>44520.38363</v>
      </c>
      <c r="AI3669" s="88">
        <f>AH3669*'⚙️ Config'!$B$12</f>
        <v>13356.11509</v>
      </c>
      <c r="AJ3669" s="64"/>
      <c r="AK3669" s="84"/>
      <c r="AL3669" s="84"/>
      <c r="AM3669" s="84"/>
      <c r="AN3669" s="84"/>
      <c r="AO3669" s="84"/>
      <c r="AP3669" s="84"/>
      <c r="AQ3669" s="84"/>
    </row>
    <row r="3670" ht="15.0" customHeight="1">
      <c r="A3670" s="93">
        <v>3667.0</v>
      </c>
      <c r="B3670" s="94" t="s">
        <v>7773</v>
      </c>
      <c r="C3670" s="93" t="s">
        <v>141</v>
      </c>
      <c r="D3670" s="93" t="s">
        <v>7774</v>
      </c>
      <c r="E3670" s="95">
        <v>45.03</v>
      </c>
      <c r="F3670" s="93" t="s">
        <v>85</v>
      </c>
      <c r="G3670" s="93" t="s">
        <v>606</v>
      </c>
      <c r="H3670" s="96">
        <v>1186127.83</v>
      </c>
      <c r="I3670" s="93">
        <v>1.0</v>
      </c>
      <c r="J3670" s="97">
        <v>2.3</v>
      </c>
      <c r="K3670" s="94">
        <v>2023.0</v>
      </c>
      <c r="L3670" s="93" t="s">
        <v>448</v>
      </c>
      <c r="M3670" s="93">
        <v>2023.0</v>
      </c>
      <c r="N3670" s="93" t="s">
        <v>145</v>
      </c>
      <c r="O3670" s="65" t="str">
        <f t="shared" si="1"/>
        <v>424828590001</v>
      </c>
      <c r="P3670" s="65">
        <f t="shared" si="2"/>
        <v>2</v>
      </c>
      <c r="Q3670" s="65">
        <f t="shared" si="3"/>
        <v>4</v>
      </c>
      <c r="R3670" s="65" t="str">
        <f t="shared" si="12"/>
        <v>42.482.859/0001-24</v>
      </c>
      <c r="S3670" s="84"/>
      <c r="T3670" s="84" t="str">
        <f t="shared" si="10"/>
        <v/>
      </c>
      <c r="U3670" s="84" t="str">
        <f t="shared" si="11"/>
        <v/>
      </c>
      <c r="V3670" s="65" t="str">
        <f t="shared" si="5"/>
        <v/>
      </c>
      <c r="W3670" s="84"/>
      <c r="X3670" s="84"/>
      <c r="Y3670" s="85"/>
      <c r="Z3670" s="85"/>
      <c r="AA3670" s="65" t="str">
        <f t="shared" si="6"/>
        <v/>
      </c>
      <c r="AB3670" s="65" t="str">
        <f t="shared" si="7"/>
        <v/>
      </c>
      <c r="AC3670" s="86"/>
      <c r="AD3670" s="87" t="str">
        <f t="shared" si="8"/>
        <v/>
      </c>
      <c r="AE3670" s="84"/>
      <c r="AF3670" s="86">
        <f>IF(AC3670&gt;0,AC3670,'⚙️ Config'!$B$10)</f>
        <v>0.0075</v>
      </c>
      <c r="AG3670" s="88">
        <f t="shared" si="9"/>
        <v>8895.958725</v>
      </c>
      <c r="AH3670" s="88">
        <f>AG3670*'⚙️ Config'!$B$11</f>
        <v>44479.79363</v>
      </c>
      <c r="AI3670" s="88">
        <f>AH3670*'⚙️ Config'!$B$12</f>
        <v>13343.93809</v>
      </c>
      <c r="AJ3670" s="64"/>
      <c r="AK3670" s="84"/>
      <c r="AL3670" s="84"/>
      <c r="AM3670" s="84"/>
      <c r="AN3670" s="84"/>
      <c r="AO3670" s="84"/>
      <c r="AP3670" s="84"/>
      <c r="AQ3670" s="84"/>
    </row>
    <row r="3671" ht="15.0" customHeight="1">
      <c r="A3671" s="93">
        <v>3668.0</v>
      </c>
      <c r="B3671" s="94" t="s">
        <v>7775</v>
      </c>
      <c r="C3671" s="93" t="s">
        <v>141</v>
      </c>
      <c r="D3671" s="93" t="s">
        <v>7776</v>
      </c>
      <c r="E3671" s="95">
        <v>42.61</v>
      </c>
      <c r="F3671" s="93" t="s">
        <v>85</v>
      </c>
      <c r="G3671" s="93" t="s">
        <v>606</v>
      </c>
      <c r="H3671" s="96">
        <v>1185172.26</v>
      </c>
      <c r="I3671" s="93">
        <v>1.0</v>
      </c>
      <c r="J3671" s="97">
        <v>2.6</v>
      </c>
      <c r="K3671" s="94">
        <v>2023.0</v>
      </c>
      <c r="L3671" s="93" t="s">
        <v>630</v>
      </c>
      <c r="M3671" s="93">
        <v>2023.0</v>
      </c>
      <c r="N3671" s="93" t="s">
        <v>161</v>
      </c>
      <c r="O3671" s="65" t="str">
        <f t="shared" si="1"/>
        <v>154226960001</v>
      </c>
      <c r="P3671" s="65">
        <f t="shared" si="2"/>
        <v>1</v>
      </c>
      <c r="Q3671" s="65">
        <f t="shared" si="3"/>
        <v>1</v>
      </c>
      <c r="R3671" s="65" t="str">
        <f t="shared" si="12"/>
        <v>15.422.696/0001-11</v>
      </c>
      <c r="S3671" s="84"/>
      <c r="T3671" s="84" t="str">
        <f t="shared" si="10"/>
        <v/>
      </c>
      <c r="U3671" s="84" t="str">
        <f t="shared" si="11"/>
        <v/>
      </c>
      <c r="V3671" s="65" t="str">
        <f t="shared" si="5"/>
        <v/>
      </c>
      <c r="W3671" s="84"/>
      <c r="X3671" s="84"/>
      <c r="Y3671" s="85"/>
      <c r="Z3671" s="85"/>
      <c r="AA3671" s="65" t="str">
        <f t="shared" si="6"/>
        <v/>
      </c>
      <c r="AB3671" s="65" t="str">
        <f t="shared" si="7"/>
        <v/>
      </c>
      <c r="AC3671" s="86"/>
      <c r="AD3671" s="87" t="str">
        <f t="shared" si="8"/>
        <v/>
      </c>
      <c r="AE3671" s="84"/>
      <c r="AF3671" s="86">
        <f>IF(AC3671&gt;0,AC3671,'⚙️ Config'!$B$10)</f>
        <v>0.0075</v>
      </c>
      <c r="AG3671" s="88">
        <f t="shared" si="9"/>
        <v>8888.79195</v>
      </c>
      <c r="AH3671" s="88">
        <f>AG3671*'⚙️ Config'!$B$11</f>
        <v>44443.95975</v>
      </c>
      <c r="AI3671" s="88">
        <f>AH3671*'⚙️ Config'!$B$12</f>
        <v>13333.18793</v>
      </c>
      <c r="AJ3671" s="64"/>
      <c r="AK3671" s="84"/>
      <c r="AL3671" s="84"/>
      <c r="AM3671" s="84"/>
      <c r="AN3671" s="84"/>
      <c r="AO3671" s="84"/>
      <c r="AP3671" s="84"/>
      <c r="AQ3671" s="84"/>
    </row>
    <row r="3672" ht="15.0" customHeight="1">
      <c r="A3672" s="93">
        <v>3669.0</v>
      </c>
      <c r="B3672" s="94" t="s">
        <v>7777</v>
      </c>
      <c r="C3672" s="93" t="s">
        <v>141</v>
      </c>
      <c r="D3672" s="93" t="s">
        <v>7778</v>
      </c>
      <c r="E3672" s="95">
        <v>40.62</v>
      </c>
      <c r="F3672" s="93" t="s">
        <v>85</v>
      </c>
      <c r="G3672" s="93" t="s">
        <v>606</v>
      </c>
      <c r="H3672" s="96">
        <v>1183864.66</v>
      </c>
      <c r="I3672" s="93">
        <v>1.0</v>
      </c>
      <c r="J3672" s="97">
        <v>2.9</v>
      </c>
      <c r="K3672" s="94">
        <v>2023.0</v>
      </c>
      <c r="L3672" s="93" t="s">
        <v>630</v>
      </c>
      <c r="M3672" s="93">
        <v>2023.0</v>
      </c>
      <c r="N3672" s="93" t="s">
        <v>161</v>
      </c>
      <c r="O3672" s="65" t="str">
        <f t="shared" si="1"/>
        <v>312755610001</v>
      </c>
      <c r="P3672" s="65">
        <f t="shared" si="2"/>
        <v>2</v>
      </c>
      <c r="Q3672" s="65">
        <f t="shared" si="3"/>
        <v>7</v>
      </c>
      <c r="R3672" s="65" t="str">
        <f t="shared" si="12"/>
        <v>31.275.561/0001-27</v>
      </c>
      <c r="S3672" s="84"/>
      <c r="T3672" s="84" t="str">
        <f t="shared" si="10"/>
        <v/>
      </c>
      <c r="U3672" s="84" t="str">
        <f t="shared" si="11"/>
        <v/>
      </c>
      <c r="V3672" s="65" t="str">
        <f t="shared" si="5"/>
        <v/>
      </c>
      <c r="W3672" s="84"/>
      <c r="X3672" s="84"/>
      <c r="Y3672" s="85"/>
      <c r="Z3672" s="85"/>
      <c r="AA3672" s="65" t="str">
        <f t="shared" si="6"/>
        <v/>
      </c>
      <c r="AB3672" s="65" t="str">
        <f t="shared" si="7"/>
        <v/>
      </c>
      <c r="AC3672" s="86"/>
      <c r="AD3672" s="87" t="str">
        <f t="shared" si="8"/>
        <v/>
      </c>
      <c r="AE3672" s="84"/>
      <c r="AF3672" s="86">
        <f>IF(AC3672&gt;0,AC3672,'⚙️ Config'!$B$10)</f>
        <v>0.0075</v>
      </c>
      <c r="AG3672" s="88">
        <f t="shared" si="9"/>
        <v>8878.98495</v>
      </c>
      <c r="AH3672" s="88">
        <f>AG3672*'⚙️ Config'!$B$11</f>
        <v>44394.92475</v>
      </c>
      <c r="AI3672" s="88">
        <f>AH3672*'⚙️ Config'!$B$12</f>
        <v>13318.47743</v>
      </c>
      <c r="AJ3672" s="64"/>
      <c r="AK3672" s="84"/>
      <c r="AL3672" s="84"/>
      <c r="AM3672" s="84"/>
      <c r="AN3672" s="84"/>
      <c r="AO3672" s="84"/>
      <c r="AP3672" s="84"/>
      <c r="AQ3672" s="84"/>
    </row>
    <row r="3673" ht="15.0" customHeight="1">
      <c r="A3673" s="93">
        <v>3670.0</v>
      </c>
      <c r="B3673" s="94" t="s">
        <v>7779</v>
      </c>
      <c r="C3673" s="93" t="s">
        <v>141</v>
      </c>
      <c r="D3673" s="93" t="s">
        <v>7780</v>
      </c>
      <c r="E3673" s="95">
        <v>41.91</v>
      </c>
      <c r="F3673" s="93" t="s">
        <v>85</v>
      </c>
      <c r="G3673" s="93" t="s">
        <v>606</v>
      </c>
      <c r="H3673" s="96">
        <v>1183277.3</v>
      </c>
      <c r="I3673" s="93">
        <v>1.0</v>
      </c>
      <c r="J3673" s="97">
        <v>2.7</v>
      </c>
      <c r="K3673" s="94">
        <v>2023.0</v>
      </c>
      <c r="L3673" s="93" t="s">
        <v>630</v>
      </c>
      <c r="M3673" s="93">
        <v>2023.0</v>
      </c>
      <c r="N3673" s="93" t="s">
        <v>145</v>
      </c>
      <c r="O3673" s="65" t="str">
        <f t="shared" si="1"/>
        <v>788765540001</v>
      </c>
      <c r="P3673" s="65">
        <f t="shared" si="2"/>
        <v>4</v>
      </c>
      <c r="Q3673" s="65">
        <f t="shared" si="3"/>
        <v>4</v>
      </c>
      <c r="R3673" s="65" t="str">
        <f t="shared" si="12"/>
        <v>78.876.554/0001-44</v>
      </c>
      <c r="S3673" s="84"/>
      <c r="T3673" s="84" t="str">
        <f t="shared" si="10"/>
        <v/>
      </c>
      <c r="U3673" s="84" t="str">
        <f t="shared" si="11"/>
        <v/>
      </c>
      <c r="V3673" s="65" t="str">
        <f t="shared" si="5"/>
        <v/>
      </c>
      <c r="W3673" s="84"/>
      <c r="X3673" s="84"/>
      <c r="Y3673" s="85"/>
      <c r="Z3673" s="85"/>
      <c r="AA3673" s="65" t="str">
        <f t="shared" si="6"/>
        <v/>
      </c>
      <c r="AB3673" s="65" t="str">
        <f t="shared" si="7"/>
        <v/>
      </c>
      <c r="AC3673" s="86"/>
      <c r="AD3673" s="87" t="str">
        <f t="shared" si="8"/>
        <v/>
      </c>
      <c r="AE3673" s="84"/>
      <c r="AF3673" s="86">
        <f>IF(AC3673&gt;0,AC3673,'⚙️ Config'!$B$10)</f>
        <v>0.0075</v>
      </c>
      <c r="AG3673" s="88">
        <f t="shared" si="9"/>
        <v>8874.57975</v>
      </c>
      <c r="AH3673" s="88">
        <f>AG3673*'⚙️ Config'!$B$11</f>
        <v>44372.89875</v>
      </c>
      <c r="AI3673" s="88">
        <f>AH3673*'⚙️ Config'!$B$12</f>
        <v>13311.86963</v>
      </c>
      <c r="AJ3673" s="64"/>
      <c r="AK3673" s="84"/>
      <c r="AL3673" s="84"/>
      <c r="AM3673" s="84"/>
      <c r="AN3673" s="84"/>
      <c r="AO3673" s="84"/>
      <c r="AP3673" s="84"/>
      <c r="AQ3673" s="84"/>
    </row>
    <row r="3674" ht="15.0" customHeight="1">
      <c r="A3674" s="93">
        <v>3671.0</v>
      </c>
      <c r="B3674" s="94" t="s">
        <v>7781</v>
      </c>
      <c r="C3674" s="93" t="s">
        <v>141</v>
      </c>
      <c r="D3674" s="93" t="s">
        <v>7782</v>
      </c>
      <c r="E3674" s="95">
        <v>36.7</v>
      </c>
      <c r="F3674" s="93" t="s">
        <v>85</v>
      </c>
      <c r="G3674" s="93" t="s">
        <v>606</v>
      </c>
      <c r="H3674" s="96">
        <v>1182921.94</v>
      </c>
      <c r="I3674" s="93">
        <v>1.0</v>
      </c>
      <c r="J3674" s="97">
        <v>3.7</v>
      </c>
      <c r="K3674" s="94">
        <v>2022.0</v>
      </c>
      <c r="L3674" s="93" t="s">
        <v>630</v>
      </c>
      <c r="M3674" s="93">
        <v>2022.0</v>
      </c>
      <c r="N3674" s="93" t="s">
        <v>161</v>
      </c>
      <c r="O3674" s="65" t="str">
        <f t="shared" si="1"/>
        <v>270719510001</v>
      </c>
      <c r="P3674" s="65">
        <f t="shared" si="2"/>
        <v>0</v>
      </c>
      <c r="Q3674" s="65">
        <f t="shared" si="3"/>
        <v>8</v>
      </c>
      <c r="R3674" s="65" t="str">
        <f t="shared" si="12"/>
        <v>27.071.951/0001-08</v>
      </c>
      <c r="S3674" s="84"/>
      <c r="T3674" s="84" t="str">
        <f t="shared" si="10"/>
        <v/>
      </c>
      <c r="U3674" s="84" t="str">
        <f t="shared" si="11"/>
        <v/>
      </c>
      <c r="V3674" s="65" t="str">
        <f t="shared" si="5"/>
        <v/>
      </c>
      <c r="W3674" s="84"/>
      <c r="X3674" s="84"/>
      <c r="Y3674" s="85"/>
      <c r="Z3674" s="85"/>
      <c r="AA3674" s="65" t="str">
        <f t="shared" si="6"/>
        <v/>
      </c>
      <c r="AB3674" s="65" t="str">
        <f t="shared" si="7"/>
        <v/>
      </c>
      <c r="AC3674" s="86"/>
      <c r="AD3674" s="87" t="str">
        <f t="shared" si="8"/>
        <v/>
      </c>
      <c r="AE3674" s="84"/>
      <c r="AF3674" s="86">
        <f>IF(AC3674&gt;0,AC3674,'⚙️ Config'!$B$10)</f>
        <v>0.0075</v>
      </c>
      <c r="AG3674" s="88">
        <f t="shared" si="9"/>
        <v>8871.91455</v>
      </c>
      <c r="AH3674" s="88">
        <f>AG3674*'⚙️ Config'!$B$11</f>
        <v>44359.57275</v>
      </c>
      <c r="AI3674" s="88">
        <f>AH3674*'⚙️ Config'!$B$12</f>
        <v>13307.87183</v>
      </c>
      <c r="AJ3674" s="64"/>
      <c r="AK3674" s="84"/>
      <c r="AL3674" s="84"/>
      <c r="AM3674" s="84"/>
      <c r="AN3674" s="84"/>
      <c r="AO3674" s="84"/>
      <c r="AP3674" s="84"/>
      <c r="AQ3674" s="84"/>
    </row>
    <row r="3675" ht="15.0" customHeight="1">
      <c r="A3675" s="93">
        <v>3672.0</v>
      </c>
      <c r="B3675" s="94" t="s">
        <v>7783</v>
      </c>
      <c r="C3675" s="93" t="s">
        <v>141</v>
      </c>
      <c r="D3675" s="93" t="s">
        <v>7784</v>
      </c>
      <c r="E3675" s="95">
        <v>40.03</v>
      </c>
      <c r="F3675" s="93" t="s">
        <v>85</v>
      </c>
      <c r="G3675" s="93" t="s">
        <v>606</v>
      </c>
      <c r="H3675" s="96">
        <v>1180020.82</v>
      </c>
      <c r="I3675" s="93">
        <v>1.0</v>
      </c>
      <c r="J3675" s="97">
        <v>3.0</v>
      </c>
      <c r="K3675" s="94">
        <v>2023.0</v>
      </c>
      <c r="L3675" s="93" t="s">
        <v>448</v>
      </c>
      <c r="M3675" s="93">
        <v>2023.0</v>
      </c>
      <c r="N3675" s="93" t="s">
        <v>161</v>
      </c>
      <c r="O3675" s="65" t="str">
        <f t="shared" si="1"/>
        <v>247374550001</v>
      </c>
      <c r="P3675" s="65">
        <f t="shared" si="2"/>
        <v>5</v>
      </c>
      <c r="Q3675" s="65">
        <f t="shared" si="3"/>
        <v>2</v>
      </c>
      <c r="R3675" s="65" t="str">
        <f t="shared" si="12"/>
        <v>24.737.455/0001-52</v>
      </c>
      <c r="S3675" s="84"/>
      <c r="T3675" s="84" t="str">
        <f t="shared" si="10"/>
        <v/>
      </c>
      <c r="U3675" s="84" t="str">
        <f t="shared" si="11"/>
        <v/>
      </c>
      <c r="V3675" s="65" t="str">
        <f t="shared" si="5"/>
        <v/>
      </c>
      <c r="W3675" s="84"/>
      <c r="X3675" s="84"/>
      <c r="Y3675" s="85"/>
      <c r="Z3675" s="85"/>
      <c r="AA3675" s="65" t="str">
        <f t="shared" si="6"/>
        <v/>
      </c>
      <c r="AB3675" s="65" t="str">
        <f t="shared" si="7"/>
        <v/>
      </c>
      <c r="AC3675" s="86"/>
      <c r="AD3675" s="87" t="str">
        <f t="shared" si="8"/>
        <v/>
      </c>
      <c r="AE3675" s="84"/>
      <c r="AF3675" s="86">
        <f>IF(AC3675&gt;0,AC3675,'⚙️ Config'!$B$10)</f>
        <v>0.0075</v>
      </c>
      <c r="AG3675" s="88">
        <f t="shared" si="9"/>
        <v>8850.15615</v>
      </c>
      <c r="AH3675" s="88">
        <f>AG3675*'⚙️ Config'!$B$11</f>
        <v>44250.78075</v>
      </c>
      <c r="AI3675" s="88">
        <f>AH3675*'⚙️ Config'!$B$12</f>
        <v>13275.23423</v>
      </c>
      <c r="AJ3675" s="64"/>
      <c r="AK3675" s="84"/>
      <c r="AL3675" s="84"/>
      <c r="AM3675" s="84"/>
      <c r="AN3675" s="84"/>
      <c r="AO3675" s="84"/>
      <c r="AP3675" s="84"/>
      <c r="AQ3675" s="84"/>
    </row>
    <row r="3676" ht="15.0" customHeight="1">
      <c r="A3676" s="93">
        <v>3673.0</v>
      </c>
      <c r="B3676" s="94" t="s">
        <v>7785</v>
      </c>
      <c r="C3676" s="93" t="s">
        <v>141</v>
      </c>
      <c r="D3676" s="93" t="s">
        <v>7786</v>
      </c>
      <c r="E3676" s="95">
        <v>36.7</v>
      </c>
      <c r="F3676" s="93" t="s">
        <v>85</v>
      </c>
      <c r="G3676" s="93" t="s">
        <v>606</v>
      </c>
      <c r="H3676" s="96">
        <v>1179716.92</v>
      </c>
      <c r="I3676" s="93">
        <v>1.0</v>
      </c>
      <c r="J3676" s="97">
        <v>3.7</v>
      </c>
      <c r="K3676" s="94">
        <v>2022.0</v>
      </c>
      <c r="L3676" s="93" t="s">
        <v>630</v>
      </c>
      <c r="M3676" s="93">
        <v>2022.0</v>
      </c>
      <c r="N3676" s="93" t="s">
        <v>145</v>
      </c>
      <c r="O3676" s="65" t="str">
        <f t="shared" si="1"/>
        <v>195194860001</v>
      </c>
      <c r="P3676" s="65">
        <f t="shared" si="2"/>
        <v>0</v>
      </c>
      <c r="Q3676" s="65">
        <f t="shared" si="3"/>
        <v>5</v>
      </c>
      <c r="R3676" s="65" t="str">
        <f t="shared" si="12"/>
        <v>19.519.486/0001-05</v>
      </c>
      <c r="S3676" s="84"/>
      <c r="T3676" s="84" t="str">
        <f t="shared" si="10"/>
        <v/>
      </c>
      <c r="U3676" s="84" t="str">
        <f t="shared" si="11"/>
        <v/>
      </c>
      <c r="V3676" s="65" t="str">
        <f t="shared" si="5"/>
        <v/>
      </c>
      <c r="W3676" s="84"/>
      <c r="X3676" s="84"/>
      <c r="Y3676" s="85"/>
      <c r="Z3676" s="85"/>
      <c r="AA3676" s="65" t="str">
        <f t="shared" si="6"/>
        <v/>
      </c>
      <c r="AB3676" s="65" t="str">
        <f t="shared" si="7"/>
        <v/>
      </c>
      <c r="AC3676" s="86"/>
      <c r="AD3676" s="87" t="str">
        <f t="shared" si="8"/>
        <v/>
      </c>
      <c r="AE3676" s="84"/>
      <c r="AF3676" s="86">
        <f>IF(AC3676&gt;0,AC3676,'⚙️ Config'!$B$10)</f>
        <v>0.0075</v>
      </c>
      <c r="AG3676" s="88">
        <f t="shared" si="9"/>
        <v>8847.8769</v>
      </c>
      <c r="AH3676" s="88">
        <f>AG3676*'⚙️ Config'!$B$11</f>
        <v>44239.3845</v>
      </c>
      <c r="AI3676" s="88">
        <f>AH3676*'⚙️ Config'!$B$12</f>
        <v>13271.81535</v>
      </c>
      <c r="AJ3676" s="64"/>
      <c r="AK3676" s="84"/>
      <c r="AL3676" s="84"/>
      <c r="AM3676" s="84"/>
      <c r="AN3676" s="84"/>
      <c r="AO3676" s="84"/>
      <c r="AP3676" s="84"/>
      <c r="AQ3676" s="84"/>
    </row>
    <row r="3677" ht="15.0" customHeight="1">
      <c r="A3677" s="93">
        <v>3674.0</v>
      </c>
      <c r="B3677" s="94" t="s">
        <v>7787</v>
      </c>
      <c r="C3677" s="93" t="s">
        <v>141</v>
      </c>
      <c r="D3677" s="93" t="s">
        <v>7788</v>
      </c>
      <c r="E3677" s="95">
        <v>45.96</v>
      </c>
      <c r="F3677" s="93" t="s">
        <v>85</v>
      </c>
      <c r="G3677" s="93" t="s">
        <v>606</v>
      </c>
      <c r="H3677" s="96">
        <v>1179696.88</v>
      </c>
      <c r="I3677" s="93">
        <v>1.0</v>
      </c>
      <c r="J3677" s="97">
        <v>2.2</v>
      </c>
      <c r="K3677" s="94">
        <v>2024.0</v>
      </c>
      <c r="L3677" s="93" t="s">
        <v>630</v>
      </c>
      <c r="M3677" s="93">
        <v>2024.0</v>
      </c>
      <c r="N3677" s="93" t="s">
        <v>145</v>
      </c>
      <c r="O3677" s="65" t="str">
        <f t="shared" si="1"/>
        <v>184656890001</v>
      </c>
      <c r="P3677" s="65">
        <f t="shared" si="2"/>
        <v>9</v>
      </c>
      <c r="Q3677" s="65">
        <f t="shared" si="3"/>
        <v>5</v>
      </c>
      <c r="R3677" s="65" t="str">
        <f t="shared" si="12"/>
        <v>18.465.689/0001-95</v>
      </c>
      <c r="S3677" s="84"/>
      <c r="T3677" s="84" t="str">
        <f t="shared" si="10"/>
        <v/>
      </c>
      <c r="U3677" s="84" t="str">
        <f t="shared" si="11"/>
        <v/>
      </c>
      <c r="V3677" s="65" t="str">
        <f t="shared" si="5"/>
        <v/>
      </c>
      <c r="W3677" s="84"/>
      <c r="X3677" s="84"/>
      <c r="Y3677" s="85"/>
      <c r="Z3677" s="85"/>
      <c r="AA3677" s="65" t="str">
        <f t="shared" si="6"/>
        <v/>
      </c>
      <c r="AB3677" s="65" t="str">
        <f t="shared" si="7"/>
        <v/>
      </c>
      <c r="AC3677" s="86"/>
      <c r="AD3677" s="87" t="str">
        <f t="shared" si="8"/>
        <v/>
      </c>
      <c r="AE3677" s="84"/>
      <c r="AF3677" s="86">
        <f>IF(AC3677&gt;0,AC3677,'⚙️ Config'!$B$10)</f>
        <v>0.0075</v>
      </c>
      <c r="AG3677" s="88">
        <f t="shared" si="9"/>
        <v>8847.7266</v>
      </c>
      <c r="AH3677" s="88">
        <f>AG3677*'⚙️ Config'!$B$11</f>
        <v>44238.633</v>
      </c>
      <c r="AI3677" s="88">
        <f>AH3677*'⚙️ Config'!$B$12</f>
        <v>13271.5899</v>
      </c>
      <c r="AJ3677" s="64"/>
      <c r="AK3677" s="84"/>
      <c r="AL3677" s="84"/>
      <c r="AM3677" s="84"/>
      <c r="AN3677" s="84"/>
      <c r="AO3677" s="84"/>
      <c r="AP3677" s="84"/>
      <c r="AQ3677" s="84"/>
    </row>
    <row r="3678" ht="15.0" customHeight="1">
      <c r="A3678" s="93">
        <v>3675.0</v>
      </c>
      <c r="B3678" s="94" t="s">
        <v>7789</v>
      </c>
      <c r="C3678" s="93" t="s">
        <v>141</v>
      </c>
      <c r="D3678" s="93" t="s">
        <v>7790</v>
      </c>
      <c r="E3678" s="95">
        <v>46.95</v>
      </c>
      <c r="F3678" s="93" t="s">
        <v>85</v>
      </c>
      <c r="G3678" s="93" t="s">
        <v>606</v>
      </c>
      <c r="H3678" s="96">
        <v>1179622.05</v>
      </c>
      <c r="I3678" s="93">
        <v>1.0</v>
      </c>
      <c r="J3678" s="97">
        <v>2.1</v>
      </c>
      <c r="K3678" s="94">
        <v>2024.0</v>
      </c>
      <c r="L3678" s="93" t="s">
        <v>630</v>
      </c>
      <c r="M3678" s="93">
        <v>2024.0</v>
      </c>
      <c r="N3678" s="93" t="s">
        <v>161</v>
      </c>
      <c r="O3678" s="65" t="str">
        <f t="shared" si="1"/>
        <v>251384340001</v>
      </c>
      <c r="P3678" s="65">
        <f t="shared" si="2"/>
        <v>8</v>
      </c>
      <c r="Q3678" s="65">
        <f t="shared" si="3"/>
        <v>3</v>
      </c>
      <c r="R3678" s="65" t="str">
        <f t="shared" si="12"/>
        <v>25.138.434/0001-83</v>
      </c>
      <c r="S3678" s="84"/>
      <c r="T3678" s="84" t="str">
        <f t="shared" si="10"/>
        <v/>
      </c>
      <c r="U3678" s="84" t="str">
        <f t="shared" si="11"/>
        <v/>
      </c>
      <c r="V3678" s="65" t="str">
        <f t="shared" si="5"/>
        <v/>
      </c>
      <c r="W3678" s="84"/>
      <c r="X3678" s="84"/>
      <c r="Y3678" s="85"/>
      <c r="Z3678" s="85"/>
      <c r="AA3678" s="65" t="str">
        <f t="shared" si="6"/>
        <v/>
      </c>
      <c r="AB3678" s="65" t="str">
        <f t="shared" si="7"/>
        <v/>
      </c>
      <c r="AC3678" s="86"/>
      <c r="AD3678" s="87" t="str">
        <f t="shared" si="8"/>
        <v/>
      </c>
      <c r="AE3678" s="84"/>
      <c r="AF3678" s="86">
        <f>IF(AC3678&gt;0,AC3678,'⚙️ Config'!$B$10)</f>
        <v>0.0075</v>
      </c>
      <c r="AG3678" s="88">
        <f t="shared" si="9"/>
        <v>8847.165375</v>
      </c>
      <c r="AH3678" s="88">
        <f>AG3678*'⚙️ Config'!$B$11</f>
        <v>44235.82688</v>
      </c>
      <c r="AI3678" s="88">
        <f>AH3678*'⚙️ Config'!$B$12</f>
        <v>13270.74806</v>
      </c>
      <c r="AJ3678" s="64"/>
      <c r="AK3678" s="84"/>
      <c r="AL3678" s="84"/>
      <c r="AM3678" s="84"/>
      <c r="AN3678" s="84"/>
      <c r="AO3678" s="84"/>
      <c r="AP3678" s="84"/>
      <c r="AQ3678" s="84"/>
    </row>
    <row r="3679" ht="15.0" customHeight="1">
      <c r="A3679" s="93">
        <v>3676.0</v>
      </c>
      <c r="B3679" s="94" t="s">
        <v>7791</v>
      </c>
      <c r="C3679" s="93" t="s">
        <v>141</v>
      </c>
      <c r="D3679" s="93" t="s">
        <v>7792</v>
      </c>
      <c r="E3679" s="95">
        <v>36.7</v>
      </c>
      <c r="F3679" s="93" t="s">
        <v>85</v>
      </c>
      <c r="G3679" s="93" t="s">
        <v>606</v>
      </c>
      <c r="H3679" s="96">
        <v>1179077.24</v>
      </c>
      <c r="I3679" s="93">
        <v>1.0</v>
      </c>
      <c r="J3679" s="97">
        <v>3.7</v>
      </c>
      <c r="K3679" s="94">
        <v>2022.0</v>
      </c>
      <c r="L3679" s="93" t="s">
        <v>630</v>
      </c>
      <c r="M3679" s="93">
        <v>2022.0</v>
      </c>
      <c r="N3679" s="93" t="s">
        <v>161</v>
      </c>
      <c r="O3679" s="65" t="str">
        <f t="shared" si="1"/>
        <v>077926680001</v>
      </c>
      <c r="P3679" s="65">
        <f t="shared" si="2"/>
        <v>6</v>
      </c>
      <c r="Q3679" s="65">
        <f t="shared" si="3"/>
        <v>8</v>
      </c>
      <c r="R3679" s="65" t="str">
        <f t="shared" si="12"/>
        <v>07.792.668/0001-68</v>
      </c>
      <c r="S3679" s="84"/>
      <c r="T3679" s="84" t="str">
        <f t="shared" si="10"/>
        <v/>
      </c>
      <c r="U3679" s="84" t="str">
        <f t="shared" si="11"/>
        <v/>
      </c>
      <c r="V3679" s="65" t="str">
        <f t="shared" si="5"/>
        <v/>
      </c>
      <c r="W3679" s="84"/>
      <c r="X3679" s="84"/>
      <c r="Y3679" s="85"/>
      <c r="Z3679" s="85"/>
      <c r="AA3679" s="65" t="str">
        <f t="shared" si="6"/>
        <v/>
      </c>
      <c r="AB3679" s="65" t="str">
        <f t="shared" si="7"/>
        <v/>
      </c>
      <c r="AC3679" s="86"/>
      <c r="AD3679" s="87" t="str">
        <f t="shared" si="8"/>
        <v/>
      </c>
      <c r="AE3679" s="84"/>
      <c r="AF3679" s="86">
        <f>IF(AC3679&gt;0,AC3679,'⚙️ Config'!$B$10)</f>
        <v>0.0075</v>
      </c>
      <c r="AG3679" s="88">
        <f t="shared" si="9"/>
        <v>8843.0793</v>
      </c>
      <c r="AH3679" s="88">
        <f>AG3679*'⚙️ Config'!$B$11</f>
        <v>44215.3965</v>
      </c>
      <c r="AI3679" s="88">
        <f>AH3679*'⚙️ Config'!$B$12</f>
        <v>13264.61895</v>
      </c>
      <c r="AJ3679" s="64"/>
      <c r="AK3679" s="84"/>
      <c r="AL3679" s="84"/>
      <c r="AM3679" s="84"/>
      <c r="AN3679" s="84"/>
      <c r="AO3679" s="84"/>
      <c r="AP3679" s="84"/>
      <c r="AQ3679" s="84"/>
    </row>
    <row r="3680" ht="15.0" customHeight="1">
      <c r="A3680" s="93">
        <v>3677.0</v>
      </c>
      <c r="B3680" s="94" t="s">
        <v>7793</v>
      </c>
      <c r="C3680" s="93" t="s">
        <v>141</v>
      </c>
      <c r="D3680" s="93" t="s">
        <v>7794</v>
      </c>
      <c r="E3680" s="95">
        <v>45.03</v>
      </c>
      <c r="F3680" s="93" t="s">
        <v>85</v>
      </c>
      <c r="G3680" s="93" t="s">
        <v>606</v>
      </c>
      <c r="H3680" s="96">
        <v>1178332.14</v>
      </c>
      <c r="I3680" s="93">
        <v>1.0</v>
      </c>
      <c r="J3680" s="97">
        <v>2.3</v>
      </c>
      <c r="K3680" s="94">
        <v>2023.0</v>
      </c>
      <c r="L3680" s="93" t="s">
        <v>448</v>
      </c>
      <c r="M3680" s="93">
        <v>2023.0</v>
      </c>
      <c r="N3680" s="93" t="s">
        <v>145</v>
      </c>
      <c r="O3680" s="65" t="str">
        <f t="shared" si="1"/>
        <v>445344070001</v>
      </c>
      <c r="P3680" s="65">
        <f t="shared" si="2"/>
        <v>7</v>
      </c>
      <c r="Q3680" s="65">
        <f t="shared" si="3"/>
        <v>4</v>
      </c>
      <c r="R3680" s="65" t="str">
        <f t="shared" si="12"/>
        <v>44.534.407/0001-74</v>
      </c>
      <c r="S3680" s="84"/>
      <c r="T3680" s="84" t="str">
        <f t="shared" si="10"/>
        <v/>
      </c>
      <c r="U3680" s="84" t="str">
        <f t="shared" si="11"/>
        <v/>
      </c>
      <c r="V3680" s="65" t="str">
        <f t="shared" si="5"/>
        <v/>
      </c>
      <c r="W3680" s="84"/>
      <c r="X3680" s="84"/>
      <c r="Y3680" s="85"/>
      <c r="Z3680" s="85"/>
      <c r="AA3680" s="65" t="str">
        <f t="shared" si="6"/>
        <v/>
      </c>
      <c r="AB3680" s="65" t="str">
        <f t="shared" si="7"/>
        <v/>
      </c>
      <c r="AC3680" s="86"/>
      <c r="AD3680" s="87" t="str">
        <f t="shared" si="8"/>
        <v/>
      </c>
      <c r="AE3680" s="84"/>
      <c r="AF3680" s="86">
        <f>IF(AC3680&gt;0,AC3680,'⚙️ Config'!$B$10)</f>
        <v>0.0075</v>
      </c>
      <c r="AG3680" s="88">
        <f t="shared" si="9"/>
        <v>8837.49105</v>
      </c>
      <c r="AH3680" s="88">
        <f>AG3680*'⚙️ Config'!$B$11</f>
        <v>44187.45525</v>
      </c>
      <c r="AI3680" s="88">
        <f>AH3680*'⚙️ Config'!$B$12</f>
        <v>13256.23658</v>
      </c>
      <c r="AJ3680" s="64"/>
      <c r="AK3680" s="84"/>
      <c r="AL3680" s="84"/>
      <c r="AM3680" s="84"/>
      <c r="AN3680" s="84"/>
      <c r="AO3680" s="84"/>
      <c r="AP3680" s="84"/>
      <c r="AQ3680" s="84"/>
    </row>
    <row r="3681" ht="15.0" customHeight="1">
      <c r="A3681" s="93">
        <v>3678.0</v>
      </c>
      <c r="B3681" s="94" t="s">
        <v>7795</v>
      </c>
      <c r="C3681" s="93" t="s">
        <v>141</v>
      </c>
      <c r="D3681" s="93" t="s">
        <v>7796</v>
      </c>
      <c r="E3681" s="95">
        <v>45.03</v>
      </c>
      <c r="F3681" s="93" t="s">
        <v>85</v>
      </c>
      <c r="G3681" s="93" t="s">
        <v>606</v>
      </c>
      <c r="H3681" s="96">
        <v>1176942.79</v>
      </c>
      <c r="I3681" s="93">
        <v>1.0</v>
      </c>
      <c r="J3681" s="97">
        <v>2.3</v>
      </c>
      <c r="K3681" s="94">
        <v>2023.0</v>
      </c>
      <c r="L3681" s="93" t="s">
        <v>448</v>
      </c>
      <c r="M3681" s="93">
        <v>2023.0</v>
      </c>
      <c r="N3681" s="93" t="s">
        <v>161</v>
      </c>
      <c r="O3681" s="65" t="str">
        <f t="shared" si="1"/>
        <v>389701250001</v>
      </c>
      <c r="P3681" s="65">
        <f t="shared" si="2"/>
        <v>1</v>
      </c>
      <c r="Q3681" s="65">
        <f t="shared" si="3"/>
        <v>7</v>
      </c>
      <c r="R3681" s="65" t="str">
        <f t="shared" si="12"/>
        <v>38.970.125/0001-17</v>
      </c>
      <c r="S3681" s="84"/>
      <c r="T3681" s="84" t="str">
        <f t="shared" si="10"/>
        <v/>
      </c>
      <c r="U3681" s="84" t="str">
        <f t="shared" si="11"/>
        <v/>
      </c>
      <c r="V3681" s="65" t="str">
        <f t="shared" si="5"/>
        <v/>
      </c>
      <c r="W3681" s="84"/>
      <c r="X3681" s="84"/>
      <c r="Y3681" s="85"/>
      <c r="Z3681" s="85"/>
      <c r="AA3681" s="65" t="str">
        <f t="shared" si="6"/>
        <v/>
      </c>
      <c r="AB3681" s="65" t="str">
        <f t="shared" si="7"/>
        <v/>
      </c>
      <c r="AC3681" s="86"/>
      <c r="AD3681" s="87" t="str">
        <f t="shared" si="8"/>
        <v/>
      </c>
      <c r="AE3681" s="84"/>
      <c r="AF3681" s="86">
        <f>IF(AC3681&gt;0,AC3681,'⚙️ Config'!$B$10)</f>
        <v>0.0075</v>
      </c>
      <c r="AG3681" s="88">
        <f t="shared" si="9"/>
        <v>8827.070925</v>
      </c>
      <c r="AH3681" s="88">
        <f>AG3681*'⚙️ Config'!$B$11</f>
        <v>44135.35463</v>
      </c>
      <c r="AI3681" s="88">
        <f>AH3681*'⚙️ Config'!$B$12</f>
        <v>13240.60639</v>
      </c>
      <c r="AJ3681" s="64"/>
      <c r="AK3681" s="84"/>
      <c r="AL3681" s="84"/>
      <c r="AM3681" s="84"/>
      <c r="AN3681" s="84"/>
      <c r="AO3681" s="84"/>
      <c r="AP3681" s="84"/>
      <c r="AQ3681" s="84"/>
    </row>
    <row r="3682" ht="15.0" customHeight="1">
      <c r="A3682" s="93">
        <v>3679.0</v>
      </c>
      <c r="B3682" s="94" t="s">
        <v>7797</v>
      </c>
      <c r="C3682" s="93" t="s">
        <v>141</v>
      </c>
      <c r="D3682" s="93" t="s">
        <v>7798</v>
      </c>
      <c r="E3682" s="95">
        <v>45.03</v>
      </c>
      <c r="F3682" s="93" t="s">
        <v>85</v>
      </c>
      <c r="G3682" s="93" t="s">
        <v>606</v>
      </c>
      <c r="H3682" s="96">
        <v>1174766.8</v>
      </c>
      <c r="I3682" s="93">
        <v>1.0</v>
      </c>
      <c r="J3682" s="97">
        <v>2.3</v>
      </c>
      <c r="K3682" s="94">
        <v>2023.0</v>
      </c>
      <c r="L3682" s="93" t="s">
        <v>448</v>
      </c>
      <c r="M3682" s="93">
        <v>2023.0</v>
      </c>
      <c r="N3682" s="93" t="s">
        <v>161</v>
      </c>
      <c r="O3682" s="65" t="str">
        <f t="shared" si="1"/>
        <v>011097000001</v>
      </c>
      <c r="P3682" s="65">
        <f t="shared" si="2"/>
        <v>8</v>
      </c>
      <c r="Q3682" s="65">
        <f t="shared" si="3"/>
        <v>1</v>
      </c>
      <c r="R3682" s="65" t="str">
        <f t="shared" si="12"/>
        <v>01.109.700/0001-81</v>
      </c>
      <c r="S3682" s="84"/>
      <c r="T3682" s="84" t="str">
        <f t="shared" si="10"/>
        <v/>
      </c>
      <c r="U3682" s="84" t="str">
        <f t="shared" si="11"/>
        <v/>
      </c>
      <c r="V3682" s="65" t="str">
        <f t="shared" si="5"/>
        <v/>
      </c>
      <c r="W3682" s="84"/>
      <c r="X3682" s="84"/>
      <c r="Y3682" s="85"/>
      <c r="Z3682" s="85"/>
      <c r="AA3682" s="65" t="str">
        <f t="shared" si="6"/>
        <v/>
      </c>
      <c r="AB3682" s="65" t="str">
        <f t="shared" si="7"/>
        <v/>
      </c>
      <c r="AC3682" s="86"/>
      <c r="AD3682" s="87" t="str">
        <f t="shared" si="8"/>
        <v/>
      </c>
      <c r="AE3682" s="84"/>
      <c r="AF3682" s="86">
        <f>IF(AC3682&gt;0,AC3682,'⚙️ Config'!$B$10)</f>
        <v>0.0075</v>
      </c>
      <c r="AG3682" s="88">
        <f t="shared" si="9"/>
        <v>8810.751</v>
      </c>
      <c r="AH3682" s="88">
        <f>AG3682*'⚙️ Config'!$B$11</f>
        <v>44053.755</v>
      </c>
      <c r="AI3682" s="88">
        <f>AH3682*'⚙️ Config'!$B$12</f>
        <v>13216.1265</v>
      </c>
      <c r="AJ3682" s="64"/>
      <c r="AK3682" s="84"/>
      <c r="AL3682" s="84"/>
      <c r="AM3682" s="84"/>
      <c r="AN3682" s="84"/>
      <c r="AO3682" s="84"/>
      <c r="AP3682" s="84"/>
      <c r="AQ3682" s="84"/>
    </row>
    <row r="3683" ht="15.0" customHeight="1">
      <c r="A3683" s="93">
        <v>3680.0</v>
      </c>
      <c r="B3683" s="94" t="s">
        <v>7799</v>
      </c>
      <c r="C3683" s="93" t="s">
        <v>141</v>
      </c>
      <c r="D3683" s="93" t="s">
        <v>7800</v>
      </c>
      <c r="E3683" s="95">
        <v>37.98</v>
      </c>
      <c r="F3683" s="93" t="s">
        <v>85</v>
      </c>
      <c r="G3683" s="93" t="s">
        <v>606</v>
      </c>
      <c r="H3683" s="96">
        <v>1174120.11</v>
      </c>
      <c r="I3683" s="93">
        <v>1.0</v>
      </c>
      <c r="J3683" s="97">
        <v>3.4</v>
      </c>
      <c r="K3683" s="94">
        <v>2022.0</v>
      </c>
      <c r="L3683" s="93" t="s">
        <v>630</v>
      </c>
      <c r="M3683" s="93">
        <v>2022.0</v>
      </c>
      <c r="N3683" s="93" t="s">
        <v>161</v>
      </c>
      <c r="O3683" s="65" t="str">
        <f t="shared" si="1"/>
        <v>343050890001</v>
      </c>
      <c r="P3683" s="65">
        <f t="shared" si="2"/>
        <v>1</v>
      </c>
      <c r="Q3683" s="65">
        <f t="shared" si="3"/>
        <v>6</v>
      </c>
      <c r="R3683" s="65" t="str">
        <f t="shared" si="12"/>
        <v>34.305.089/0001-16</v>
      </c>
      <c r="S3683" s="84"/>
      <c r="T3683" s="84" t="str">
        <f t="shared" si="10"/>
        <v/>
      </c>
      <c r="U3683" s="84" t="str">
        <f t="shared" si="11"/>
        <v/>
      </c>
      <c r="V3683" s="65" t="str">
        <f t="shared" si="5"/>
        <v/>
      </c>
      <c r="W3683" s="84"/>
      <c r="X3683" s="84"/>
      <c r="Y3683" s="85"/>
      <c r="Z3683" s="85"/>
      <c r="AA3683" s="65" t="str">
        <f t="shared" si="6"/>
        <v/>
      </c>
      <c r="AB3683" s="65" t="str">
        <f t="shared" si="7"/>
        <v/>
      </c>
      <c r="AC3683" s="86"/>
      <c r="AD3683" s="87" t="str">
        <f t="shared" si="8"/>
        <v/>
      </c>
      <c r="AE3683" s="84"/>
      <c r="AF3683" s="86">
        <f>IF(AC3683&gt;0,AC3683,'⚙️ Config'!$B$10)</f>
        <v>0.0075</v>
      </c>
      <c r="AG3683" s="88">
        <f t="shared" si="9"/>
        <v>8805.900825</v>
      </c>
      <c r="AH3683" s="88">
        <f>AG3683*'⚙️ Config'!$B$11</f>
        <v>44029.50413</v>
      </c>
      <c r="AI3683" s="88">
        <f>AH3683*'⚙️ Config'!$B$12</f>
        <v>13208.85124</v>
      </c>
      <c r="AJ3683" s="64"/>
      <c r="AK3683" s="84"/>
      <c r="AL3683" s="84"/>
      <c r="AM3683" s="84"/>
      <c r="AN3683" s="84"/>
      <c r="AO3683" s="84"/>
      <c r="AP3683" s="84"/>
      <c r="AQ3683" s="84"/>
    </row>
    <row r="3684" ht="15.0" customHeight="1">
      <c r="A3684" s="93">
        <v>3681.0</v>
      </c>
      <c r="B3684" s="94" t="s">
        <v>7801</v>
      </c>
      <c r="C3684" s="93" t="s">
        <v>141</v>
      </c>
      <c r="D3684" s="93" t="s">
        <v>7802</v>
      </c>
      <c r="E3684" s="95">
        <v>40.03</v>
      </c>
      <c r="F3684" s="93" t="s">
        <v>85</v>
      </c>
      <c r="G3684" s="93" t="s">
        <v>606</v>
      </c>
      <c r="H3684" s="96">
        <v>1173871.3</v>
      </c>
      <c r="I3684" s="93">
        <v>1.0</v>
      </c>
      <c r="J3684" s="97">
        <v>3.0</v>
      </c>
      <c r="K3684" s="94">
        <v>2023.0</v>
      </c>
      <c r="L3684" s="93" t="s">
        <v>448</v>
      </c>
      <c r="M3684" s="93">
        <v>2023.0</v>
      </c>
      <c r="N3684" s="93" t="s">
        <v>161</v>
      </c>
      <c r="O3684" s="65" t="str">
        <f t="shared" si="1"/>
        <v>389513800001</v>
      </c>
      <c r="P3684" s="65">
        <f t="shared" si="2"/>
        <v>1</v>
      </c>
      <c r="Q3684" s="65">
        <f t="shared" si="3"/>
        <v>2</v>
      </c>
      <c r="R3684" s="65" t="str">
        <f t="shared" si="12"/>
        <v>38.951.380/0001-12</v>
      </c>
      <c r="S3684" s="84"/>
      <c r="T3684" s="84" t="str">
        <f t="shared" si="10"/>
        <v/>
      </c>
      <c r="U3684" s="84" t="str">
        <f t="shared" si="11"/>
        <v/>
      </c>
      <c r="V3684" s="65" t="str">
        <f t="shared" si="5"/>
        <v/>
      </c>
      <c r="W3684" s="84"/>
      <c r="X3684" s="84"/>
      <c r="Y3684" s="85"/>
      <c r="Z3684" s="85"/>
      <c r="AA3684" s="65" t="str">
        <f t="shared" si="6"/>
        <v/>
      </c>
      <c r="AB3684" s="65" t="str">
        <f t="shared" si="7"/>
        <v/>
      </c>
      <c r="AC3684" s="86"/>
      <c r="AD3684" s="87" t="str">
        <f t="shared" si="8"/>
        <v/>
      </c>
      <c r="AE3684" s="84"/>
      <c r="AF3684" s="86">
        <f>IF(AC3684&gt;0,AC3684,'⚙️ Config'!$B$10)</f>
        <v>0.0075</v>
      </c>
      <c r="AG3684" s="88">
        <f t="shared" si="9"/>
        <v>8804.03475</v>
      </c>
      <c r="AH3684" s="88">
        <f>AG3684*'⚙️ Config'!$B$11</f>
        <v>44020.17375</v>
      </c>
      <c r="AI3684" s="88">
        <f>AH3684*'⚙️ Config'!$B$12</f>
        <v>13206.05213</v>
      </c>
      <c r="AJ3684" s="64"/>
      <c r="AK3684" s="84"/>
      <c r="AL3684" s="84"/>
      <c r="AM3684" s="84"/>
      <c r="AN3684" s="84"/>
      <c r="AO3684" s="84"/>
      <c r="AP3684" s="84"/>
      <c r="AQ3684" s="84"/>
    </row>
    <row r="3685" ht="15.0" customHeight="1">
      <c r="A3685" s="93">
        <v>3682.0</v>
      </c>
      <c r="B3685" s="94" t="s">
        <v>7803</v>
      </c>
      <c r="C3685" s="93" t="s">
        <v>141</v>
      </c>
      <c r="D3685" s="93" t="s">
        <v>7804</v>
      </c>
      <c r="E3685" s="95">
        <v>41.24</v>
      </c>
      <c r="F3685" s="93" t="s">
        <v>85</v>
      </c>
      <c r="G3685" s="93" t="s">
        <v>606</v>
      </c>
      <c r="H3685" s="96">
        <v>1172729.4</v>
      </c>
      <c r="I3685" s="93">
        <v>1.0</v>
      </c>
      <c r="J3685" s="97">
        <v>2.8</v>
      </c>
      <c r="K3685" s="94">
        <v>2023.0</v>
      </c>
      <c r="L3685" s="93" t="s">
        <v>268</v>
      </c>
      <c r="M3685" s="93">
        <v>2023.0</v>
      </c>
      <c r="N3685" s="93" t="s">
        <v>161</v>
      </c>
      <c r="O3685" s="65" t="str">
        <f t="shared" si="1"/>
        <v>443770420001</v>
      </c>
      <c r="P3685" s="65">
        <f t="shared" si="2"/>
        <v>1</v>
      </c>
      <c r="Q3685" s="65">
        <f t="shared" si="3"/>
        <v>1</v>
      </c>
      <c r="R3685" s="65" t="str">
        <f t="shared" si="12"/>
        <v>44.377.042/0001-11</v>
      </c>
      <c r="S3685" s="84"/>
      <c r="T3685" s="84" t="str">
        <f t="shared" si="10"/>
        <v/>
      </c>
      <c r="U3685" s="84" t="str">
        <f t="shared" si="11"/>
        <v/>
      </c>
      <c r="V3685" s="65" t="str">
        <f t="shared" si="5"/>
        <v/>
      </c>
      <c r="W3685" s="84"/>
      <c r="X3685" s="84"/>
      <c r="Y3685" s="85"/>
      <c r="Z3685" s="85"/>
      <c r="AA3685" s="65" t="str">
        <f t="shared" si="6"/>
        <v/>
      </c>
      <c r="AB3685" s="65" t="str">
        <f t="shared" si="7"/>
        <v/>
      </c>
      <c r="AC3685" s="86"/>
      <c r="AD3685" s="87" t="str">
        <f t="shared" si="8"/>
        <v/>
      </c>
      <c r="AE3685" s="84"/>
      <c r="AF3685" s="86">
        <f>IF(AC3685&gt;0,AC3685,'⚙️ Config'!$B$10)</f>
        <v>0.0075</v>
      </c>
      <c r="AG3685" s="88">
        <f t="shared" si="9"/>
        <v>8795.4705</v>
      </c>
      <c r="AH3685" s="88">
        <f>AG3685*'⚙️ Config'!$B$11</f>
        <v>43977.3525</v>
      </c>
      <c r="AI3685" s="88">
        <f>AH3685*'⚙️ Config'!$B$12</f>
        <v>13193.20575</v>
      </c>
      <c r="AJ3685" s="64"/>
      <c r="AK3685" s="84"/>
      <c r="AL3685" s="84"/>
      <c r="AM3685" s="84"/>
      <c r="AN3685" s="84"/>
      <c r="AO3685" s="84"/>
      <c r="AP3685" s="84"/>
      <c r="AQ3685" s="84"/>
    </row>
    <row r="3686" ht="15.0" customHeight="1">
      <c r="A3686" s="93">
        <v>3683.0</v>
      </c>
      <c r="B3686" s="94" t="s">
        <v>7805</v>
      </c>
      <c r="C3686" s="93" t="s">
        <v>141</v>
      </c>
      <c r="D3686" s="93" t="s">
        <v>7806</v>
      </c>
      <c r="E3686" s="95">
        <v>37.1</v>
      </c>
      <c r="F3686" s="93" t="s">
        <v>85</v>
      </c>
      <c r="G3686" s="93" t="s">
        <v>606</v>
      </c>
      <c r="H3686" s="96">
        <v>1172702.32</v>
      </c>
      <c r="I3686" s="93">
        <v>1.0</v>
      </c>
      <c r="J3686" s="97">
        <v>3.6</v>
      </c>
      <c r="K3686" s="94">
        <v>2022.0</v>
      </c>
      <c r="L3686" s="93" t="s">
        <v>630</v>
      </c>
      <c r="M3686" s="93">
        <v>2022.0</v>
      </c>
      <c r="N3686" s="93" t="s">
        <v>161</v>
      </c>
      <c r="O3686" s="65" t="str">
        <f t="shared" si="1"/>
        <v>103347230001</v>
      </c>
      <c r="P3686" s="65">
        <f t="shared" si="2"/>
        <v>8</v>
      </c>
      <c r="Q3686" s="65">
        <f t="shared" si="3"/>
        <v>0</v>
      </c>
      <c r="R3686" s="65" t="str">
        <f t="shared" si="12"/>
        <v>10.334.723/0001-80</v>
      </c>
      <c r="S3686" s="84"/>
      <c r="T3686" s="84" t="str">
        <f t="shared" si="10"/>
        <v/>
      </c>
      <c r="U3686" s="84" t="str">
        <f t="shared" si="11"/>
        <v/>
      </c>
      <c r="V3686" s="65" t="str">
        <f t="shared" si="5"/>
        <v/>
      </c>
      <c r="W3686" s="84"/>
      <c r="X3686" s="84"/>
      <c r="Y3686" s="85"/>
      <c r="Z3686" s="85"/>
      <c r="AA3686" s="65" t="str">
        <f t="shared" si="6"/>
        <v/>
      </c>
      <c r="AB3686" s="65" t="str">
        <f t="shared" si="7"/>
        <v/>
      </c>
      <c r="AC3686" s="86"/>
      <c r="AD3686" s="87" t="str">
        <f t="shared" si="8"/>
        <v/>
      </c>
      <c r="AE3686" s="84"/>
      <c r="AF3686" s="86">
        <f>IF(AC3686&gt;0,AC3686,'⚙️ Config'!$B$10)</f>
        <v>0.0075</v>
      </c>
      <c r="AG3686" s="88">
        <f t="shared" si="9"/>
        <v>8795.2674</v>
      </c>
      <c r="AH3686" s="88">
        <f>AG3686*'⚙️ Config'!$B$11</f>
        <v>43976.337</v>
      </c>
      <c r="AI3686" s="88">
        <f>AH3686*'⚙️ Config'!$B$12</f>
        <v>13192.9011</v>
      </c>
      <c r="AJ3686" s="64"/>
      <c r="AK3686" s="84"/>
      <c r="AL3686" s="84"/>
      <c r="AM3686" s="84"/>
      <c r="AN3686" s="84"/>
      <c r="AO3686" s="84"/>
      <c r="AP3686" s="84"/>
      <c r="AQ3686" s="84"/>
    </row>
    <row r="3687" ht="15.0" customHeight="1">
      <c r="A3687" s="93">
        <v>3684.0</v>
      </c>
      <c r="B3687" s="94" t="s">
        <v>7807</v>
      </c>
      <c r="C3687" s="93" t="s">
        <v>6908</v>
      </c>
      <c r="D3687" s="93" t="s">
        <v>7808</v>
      </c>
      <c r="E3687" s="95">
        <v>36.7</v>
      </c>
      <c r="F3687" s="93" t="s">
        <v>85</v>
      </c>
      <c r="G3687" s="93" t="s">
        <v>606</v>
      </c>
      <c r="H3687" s="96">
        <v>1171927.84</v>
      </c>
      <c r="I3687" s="93">
        <v>1.0</v>
      </c>
      <c r="J3687" s="97">
        <v>3.7</v>
      </c>
      <c r="K3687" s="94">
        <v>2022.0</v>
      </c>
      <c r="L3687" s="93" t="s">
        <v>630</v>
      </c>
      <c r="M3687" s="93">
        <v>2022.0</v>
      </c>
      <c r="N3687" s="93" t="s">
        <v>161</v>
      </c>
      <c r="O3687" s="65" t="str">
        <f t="shared" si="1"/>
        <v>328100850001</v>
      </c>
      <c r="P3687" s="65">
        <f t="shared" si="2"/>
        <v>6</v>
      </c>
      <c r="Q3687" s="65">
        <f t="shared" si="3"/>
        <v>0</v>
      </c>
      <c r="R3687" s="65" t="str">
        <f t="shared" si="12"/>
        <v>32.810.085/0001-60</v>
      </c>
      <c r="S3687" s="84"/>
      <c r="T3687" s="84" t="str">
        <f t="shared" si="10"/>
        <v/>
      </c>
      <c r="U3687" s="84" t="str">
        <f t="shared" si="11"/>
        <v/>
      </c>
      <c r="V3687" s="65" t="str">
        <f t="shared" si="5"/>
        <v/>
      </c>
      <c r="W3687" s="84"/>
      <c r="X3687" s="84"/>
      <c r="Y3687" s="85"/>
      <c r="Z3687" s="85"/>
      <c r="AA3687" s="65" t="str">
        <f t="shared" si="6"/>
        <v/>
      </c>
      <c r="AB3687" s="65" t="str">
        <f t="shared" si="7"/>
        <v/>
      </c>
      <c r="AC3687" s="86"/>
      <c r="AD3687" s="87" t="str">
        <f t="shared" si="8"/>
        <v/>
      </c>
      <c r="AE3687" s="84"/>
      <c r="AF3687" s="86">
        <f>IF(AC3687&gt;0,AC3687,'⚙️ Config'!$B$10)</f>
        <v>0.0075</v>
      </c>
      <c r="AG3687" s="88">
        <f t="shared" si="9"/>
        <v>8789.4588</v>
      </c>
      <c r="AH3687" s="88">
        <f>AG3687*'⚙️ Config'!$B$11</f>
        <v>43947.294</v>
      </c>
      <c r="AI3687" s="88">
        <f>AH3687*'⚙️ Config'!$B$12</f>
        <v>13184.1882</v>
      </c>
      <c r="AJ3687" s="64"/>
      <c r="AK3687" s="84"/>
      <c r="AL3687" s="84"/>
      <c r="AM3687" s="84"/>
      <c r="AN3687" s="84"/>
      <c r="AO3687" s="84"/>
      <c r="AP3687" s="84"/>
      <c r="AQ3687" s="84"/>
    </row>
    <row r="3688" ht="15.0" customHeight="1">
      <c r="A3688" s="93">
        <v>3685.0</v>
      </c>
      <c r="B3688" s="94" t="s">
        <v>7809</v>
      </c>
      <c r="C3688" s="93" t="s">
        <v>141</v>
      </c>
      <c r="D3688" s="93" t="s">
        <v>7810</v>
      </c>
      <c r="E3688" s="95">
        <v>39.48</v>
      </c>
      <c r="F3688" s="93" t="s">
        <v>85</v>
      </c>
      <c r="G3688" s="93" t="s">
        <v>606</v>
      </c>
      <c r="H3688" s="96">
        <v>1170601.15</v>
      </c>
      <c r="I3688" s="93">
        <v>1.0</v>
      </c>
      <c r="J3688" s="97">
        <v>3.1</v>
      </c>
      <c r="K3688" s="94">
        <v>2023.0</v>
      </c>
      <c r="L3688" s="93" t="s">
        <v>630</v>
      </c>
      <c r="M3688" s="93">
        <v>2023.0</v>
      </c>
      <c r="N3688" s="93" t="s">
        <v>161</v>
      </c>
      <c r="O3688" s="65" t="str">
        <f t="shared" si="1"/>
        <v>131199900001</v>
      </c>
      <c r="P3688" s="65">
        <f t="shared" si="2"/>
        <v>2</v>
      </c>
      <c r="Q3688" s="65">
        <f t="shared" si="3"/>
        <v>3</v>
      </c>
      <c r="R3688" s="65" t="str">
        <f t="shared" si="12"/>
        <v>13.119.990/0001-23</v>
      </c>
      <c r="S3688" s="84"/>
      <c r="T3688" s="84" t="str">
        <f t="shared" si="10"/>
        <v/>
      </c>
      <c r="U3688" s="84" t="str">
        <f t="shared" si="11"/>
        <v/>
      </c>
      <c r="V3688" s="65" t="str">
        <f t="shared" si="5"/>
        <v/>
      </c>
      <c r="W3688" s="84"/>
      <c r="X3688" s="84"/>
      <c r="Y3688" s="85"/>
      <c r="Z3688" s="85"/>
      <c r="AA3688" s="65" t="str">
        <f t="shared" si="6"/>
        <v/>
      </c>
      <c r="AB3688" s="65" t="str">
        <f t="shared" si="7"/>
        <v/>
      </c>
      <c r="AC3688" s="86"/>
      <c r="AD3688" s="87" t="str">
        <f t="shared" si="8"/>
        <v/>
      </c>
      <c r="AE3688" s="84"/>
      <c r="AF3688" s="86">
        <f>IF(AC3688&gt;0,AC3688,'⚙️ Config'!$B$10)</f>
        <v>0.0075</v>
      </c>
      <c r="AG3688" s="88">
        <f t="shared" si="9"/>
        <v>8779.508625</v>
      </c>
      <c r="AH3688" s="88">
        <f>AG3688*'⚙️ Config'!$B$11</f>
        <v>43897.54313</v>
      </c>
      <c r="AI3688" s="88">
        <f>AH3688*'⚙️ Config'!$B$12</f>
        <v>13169.26294</v>
      </c>
      <c r="AJ3688" s="64"/>
      <c r="AK3688" s="84"/>
      <c r="AL3688" s="84"/>
      <c r="AM3688" s="84"/>
      <c r="AN3688" s="84"/>
      <c r="AO3688" s="84"/>
      <c r="AP3688" s="84"/>
      <c r="AQ3688" s="84"/>
    </row>
    <row r="3689" ht="15.0" customHeight="1">
      <c r="A3689" s="93">
        <v>3686.0</v>
      </c>
      <c r="B3689" s="94" t="s">
        <v>7811</v>
      </c>
      <c r="C3689" s="93" t="s">
        <v>141</v>
      </c>
      <c r="D3689" s="93" t="s">
        <v>7812</v>
      </c>
      <c r="E3689" s="95">
        <v>45.03</v>
      </c>
      <c r="F3689" s="93" t="s">
        <v>85</v>
      </c>
      <c r="G3689" s="93" t="s">
        <v>606</v>
      </c>
      <c r="H3689" s="96">
        <v>1170317.58</v>
      </c>
      <c r="I3689" s="93">
        <v>1.0</v>
      </c>
      <c r="J3689" s="97">
        <v>2.3</v>
      </c>
      <c r="K3689" s="94">
        <v>2023.0</v>
      </c>
      <c r="L3689" s="93" t="s">
        <v>448</v>
      </c>
      <c r="M3689" s="93">
        <v>2023.0</v>
      </c>
      <c r="N3689" s="93" t="s">
        <v>145</v>
      </c>
      <c r="O3689" s="65" t="str">
        <f t="shared" si="1"/>
        <v>379953260001</v>
      </c>
      <c r="P3689" s="65">
        <f t="shared" si="2"/>
        <v>0</v>
      </c>
      <c r="Q3689" s="65">
        <f t="shared" si="3"/>
        <v>6</v>
      </c>
      <c r="R3689" s="65" t="str">
        <f t="shared" si="12"/>
        <v>37.995.326/0001-06</v>
      </c>
      <c r="S3689" s="84"/>
      <c r="T3689" s="84" t="str">
        <f t="shared" si="10"/>
        <v/>
      </c>
      <c r="U3689" s="84" t="str">
        <f t="shared" si="11"/>
        <v/>
      </c>
      <c r="V3689" s="65" t="str">
        <f t="shared" si="5"/>
        <v/>
      </c>
      <c r="W3689" s="84"/>
      <c r="X3689" s="84"/>
      <c r="Y3689" s="85"/>
      <c r="Z3689" s="85"/>
      <c r="AA3689" s="65" t="str">
        <f t="shared" si="6"/>
        <v/>
      </c>
      <c r="AB3689" s="65" t="str">
        <f t="shared" si="7"/>
        <v/>
      </c>
      <c r="AC3689" s="86"/>
      <c r="AD3689" s="87" t="str">
        <f t="shared" si="8"/>
        <v/>
      </c>
      <c r="AE3689" s="84"/>
      <c r="AF3689" s="86">
        <f>IF(AC3689&gt;0,AC3689,'⚙️ Config'!$B$10)</f>
        <v>0.0075</v>
      </c>
      <c r="AG3689" s="88">
        <f t="shared" si="9"/>
        <v>8777.38185</v>
      </c>
      <c r="AH3689" s="88">
        <f>AG3689*'⚙️ Config'!$B$11</f>
        <v>43886.90925</v>
      </c>
      <c r="AI3689" s="88">
        <f>AH3689*'⚙️ Config'!$B$12</f>
        <v>13166.07278</v>
      </c>
      <c r="AJ3689" s="64"/>
      <c r="AK3689" s="84"/>
      <c r="AL3689" s="84"/>
      <c r="AM3689" s="84"/>
      <c r="AN3689" s="84"/>
      <c r="AO3689" s="84"/>
      <c r="AP3689" s="84"/>
      <c r="AQ3689" s="84"/>
    </row>
    <row r="3690" ht="15.0" customHeight="1">
      <c r="A3690" s="93">
        <v>3687.0</v>
      </c>
      <c r="B3690" s="94" t="s">
        <v>7813</v>
      </c>
      <c r="C3690" s="93" t="s">
        <v>141</v>
      </c>
      <c r="D3690" s="93" t="s">
        <v>7814</v>
      </c>
      <c r="E3690" s="95">
        <v>37.98</v>
      </c>
      <c r="F3690" s="93" t="s">
        <v>85</v>
      </c>
      <c r="G3690" s="93" t="s">
        <v>606</v>
      </c>
      <c r="H3690" s="96">
        <v>1169730.04</v>
      </c>
      <c r="I3690" s="93">
        <v>1.0</v>
      </c>
      <c r="J3690" s="97">
        <v>3.4</v>
      </c>
      <c r="K3690" s="94">
        <v>2022.0</v>
      </c>
      <c r="L3690" s="93" t="s">
        <v>448</v>
      </c>
      <c r="M3690" s="93">
        <v>2022.0</v>
      </c>
      <c r="N3690" s="93" t="s">
        <v>161</v>
      </c>
      <c r="O3690" s="65" t="str">
        <f t="shared" si="1"/>
        <v>030857160001</v>
      </c>
      <c r="P3690" s="65">
        <f t="shared" si="2"/>
        <v>2</v>
      </c>
      <c r="Q3690" s="65">
        <f t="shared" si="3"/>
        <v>7</v>
      </c>
      <c r="R3690" s="65" t="str">
        <f t="shared" si="12"/>
        <v>03.085.716/0001-27</v>
      </c>
      <c r="S3690" s="84"/>
      <c r="T3690" s="84" t="str">
        <f t="shared" si="10"/>
        <v/>
      </c>
      <c r="U3690" s="84" t="str">
        <f t="shared" si="11"/>
        <v/>
      </c>
      <c r="V3690" s="65" t="str">
        <f t="shared" si="5"/>
        <v/>
      </c>
      <c r="W3690" s="84"/>
      <c r="X3690" s="84"/>
      <c r="Y3690" s="85"/>
      <c r="Z3690" s="85"/>
      <c r="AA3690" s="65" t="str">
        <f t="shared" si="6"/>
        <v/>
      </c>
      <c r="AB3690" s="65" t="str">
        <f t="shared" si="7"/>
        <v/>
      </c>
      <c r="AC3690" s="86"/>
      <c r="AD3690" s="87" t="str">
        <f t="shared" si="8"/>
        <v/>
      </c>
      <c r="AE3690" s="84"/>
      <c r="AF3690" s="86">
        <f>IF(AC3690&gt;0,AC3690,'⚙️ Config'!$B$10)</f>
        <v>0.0075</v>
      </c>
      <c r="AG3690" s="88">
        <f t="shared" si="9"/>
        <v>8772.9753</v>
      </c>
      <c r="AH3690" s="88">
        <f>AG3690*'⚙️ Config'!$B$11</f>
        <v>43864.8765</v>
      </c>
      <c r="AI3690" s="88">
        <f>AH3690*'⚙️ Config'!$B$12</f>
        <v>13159.46295</v>
      </c>
      <c r="AJ3690" s="64"/>
      <c r="AK3690" s="84"/>
      <c r="AL3690" s="84"/>
      <c r="AM3690" s="84"/>
      <c r="AN3690" s="84"/>
      <c r="AO3690" s="84"/>
      <c r="AP3690" s="84"/>
      <c r="AQ3690" s="84"/>
    </row>
    <row r="3691" ht="15.0" customHeight="1">
      <c r="A3691" s="93">
        <v>3688.0</v>
      </c>
      <c r="B3691" s="94" t="s">
        <v>7815</v>
      </c>
      <c r="C3691" s="93" t="s">
        <v>141</v>
      </c>
      <c r="D3691" s="93" t="s">
        <v>7816</v>
      </c>
      <c r="E3691" s="95">
        <v>35.94</v>
      </c>
      <c r="F3691" s="93" t="s">
        <v>85</v>
      </c>
      <c r="G3691" s="93" t="s">
        <v>606</v>
      </c>
      <c r="H3691" s="96">
        <v>1169594.97</v>
      </c>
      <c r="I3691" s="93">
        <v>1.0</v>
      </c>
      <c r="J3691" s="97">
        <v>3.9</v>
      </c>
      <c r="K3691" s="94">
        <v>2022.0</v>
      </c>
      <c r="L3691" s="93" t="s">
        <v>630</v>
      </c>
      <c r="M3691" s="93">
        <v>2022.0</v>
      </c>
      <c r="N3691" s="93" t="s">
        <v>161</v>
      </c>
      <c r="O3691" s="65" t="str">
        <f t="shared" si="1"/>
        <v>114702740001</v>
      </c>
      <c r="P3691" s="65">
        <f t="shared" si="2"/>
        <v>6</v>
      </c>
      <c r="Q3691" s="65">
        <f t="shared" si="3"/>
        <v>0</v>
      </c>
      <c r="R3691" s="65" t="str">
        <f t="shared" si="12"/>
        <v>11.470.274/0001-60</v>
      </c>
      <c r="S3691" s="84"/>
      <c r="T3691" s="84" t="str">
        <f t="shared" si="10"/>
        <v/>
      </c>
      <c r="U3691" s="84" t="str">
        <f t="shared" si="11"/>
        <v/>
      </c>
      <c r="V3691" s="65" t="str">
        <f t="shared" si="5"/>
        <v/>
      </c>
      <c r="W3691" s="84"/>
      <c r="X3691" s="84"/>
      <c r="Y3691" s="85"/>
      <c r="Z3691" s="85"/>
      <c r="AA3691" s="65" t="str">
        <f t="shared" si="6"/>
        <v/>
      </c>
      <c r="AB3691" s="65" t="str">
        <f t="shared" si="7"/>
        <v/>
      </c>
      <c r="AC3691" s="86"/>
      <c r="AD3691" s="87" t="str">
        <f t="shared" si="8"/>
        <v/>
      </c>
      <c r="AE3691" s="84"/>
      <c r="AF3691" s="86">
        <f>IF(AC3691&gt;0,AC3691,'⚙️ Config'!$B$10)</f>
        <v>0.0075</v>
      </c>
      <c r="AG3691" s="88">
        <f t="shared" si="9"/>
        <v>8771.962275</v>
      </c>
      <c r="AH3691" s="88">
        <f>AG3691*'⚙️ Config'!$B$11</f>
        <v>43859.81138</v>
      </c>
      <c r="AI3691" s="88">
        <f>AH3691*'⚙️ Config'!$B$12</f>
        <v>13157.94341</v>
      </c>
      <c r="AJ3691" s="64"/>
      <c r="AK3691" s="84"/>
      <c r="AL3691" s="84"/>
      <c r="AM3691" s="84"/>
      <c r="AN3691" s="84"/>
      <c r="AO3691" s="84"/>
      <c r="AP3691" s="84"/>
      <c r="AQ3691" s="84"/>
    </row>
    <row r="3692" ht="15.0" customHeight="1">
      <c r="A3692" s="93">
        <v>3689.0</v>
      </c>
      <c r="B3692" s="94" t="s">
        <v>7817</v>
      </c>
      <c r="C3692" s="93" t="s">
        <v>141</v>
      </c>
      <c r="D3692" s="93" t="s">
        <v>7818</v>
      </c>
      <c r="E3692" s="95">
        <v>45.96</v>
      </c>
      <c r="F3692" s="93" t="s">
        <v>85</v>
      </c>
      <c r="G3692" s="93" t="s">
        <v>606</v>
      </c>
      <c r="H3692" s="96">
        <v>1169491.86</v>
      </c>
      <c r="I3692" s="93">
        <v>1.0</v>
      </c>
      <c r="J3692" s="97">
        <v>2.2</v>
      </c>
      <c r="K3692" s="94">
        <v>2024.0</v>
      </c>
      <c r="L3692" s="93" t="s">
        <v>630</v>
      </c>
      <c r="M3692" s="93">
        <v>2024.0</v>
      </c>
      <c r="N3692" s="93" t="s">
        <v>161</v>
      </c>
      <c r="O3692" s="65" t="str">
        <f t="shared" si="1"/>
        <v>305405400001</v>
      </c>
      <c r="P3692" s="65">
        <f t="shared" si="2"/>
        <v>2</v>
      </c>
      <c r="Q3692" s="65">
        <f t="shared" si="3"/>
        <v>9</v>
      </c>
      <c r="R3692" s="65" t="str">
        <f t="shared" si="12"/>
        <v>30.540.540/0001-29</v>
      </c>
      <c r="S3692" s="84"/>
      <c r="T3692" s="84" t="str">
        <f t="shared" si="10"/>
        <v/>
      </c>
      <c r="U3692" s="84" t="str">
        <f t="shared" si="11"/>
        <v/>
      </c>
      <c r="V3692" s="65" t="str">
        <f t="shared" si="5"/>
        <v/>
      </c>
      <c r="W3692" s="84"/>
      <c r="X3692" s="84"/>
      <c r="Y3692" s="85"/>
      <c r="Z3692" s="85"/>
      <c r="AA3692" s="65" t="str">
        <f t="shared" si="6"/>
        <v/>
      </c>
      <c r="AB3692" s="65" t="str">
        <f t="shared" si="7"/>
        <v/>
      </c>
      <c r="AC3692" s="86"/>
      <c r="AD3692" s="87" t="str">
        <f t="shared" si="8"/>
        <v/>
      </c>
      <c r="AE3692" s="84"/>
      <c r="AF3692" s="86">
        <f>IF(AC3692&gt;0,AC3692,'⚙️ Config'!$B$10)</f>
        <v>0.0075</v>
      </c>
      <c r="AG3692" s="88">
        <f t="shared" si="9"/>
        <v>8771.18895</v>
      </c>
      <c r="AH3692" s="88">
        <f>AG3692*'⚙️ Config'!$B$11</f>
        <v>43855.94475</v>
      </c>
      <c r="AI3692" s="88">
        <f>AH3692*'⚙️ Config'!$B$12</f>
        <v>13156.78343</v>
      </c>
      <c r="AJ3692" s="64"/>
      <c r="AK3692" s="84"/>
      <c r="AL3692" s="84"/>
      <c r="AM3692" s="84"/>
      <c r="AN3692" s="84"/>
      <c r="AO3692" s="84"/>
      <c r="AP3692" s="84"/>
      <c r="AQ3692" s="84"/>
    </row>
    <row r="3693" ht="15.0" customHeight="1">
      <c r="A3693" s="93">
        <v>3690.0</v>
      </c>
      <c r="B3693" s="94" t="s">
        <v>7819</v>
      </c>
      <c r="C3693" s="93" t="s">
        <v>141</v>
      </c>
      <c r="D3693" s="93" t="s">
        <v>7820</v>
      </c>
      <c r="E3693" s="95">
        <v>46.95</v>
      </c>
      <c r="F3693" s="93" t="s">
        <v>85</v>
      </c>
      <c r="G3693" s="93" t="s">
        <v>606</v>
      </c>
      <c r="H3693" s="96">
        <v>1168872.31</v>
      </c>
      <c r="I3693" s="93">
        <v>1.0</v>
      </c>
      <c r="J3693" s="97">
        <v>2.1</v>
      </c>
      <c r="K3693" s="94">
        <v>2024.0</v>
      </c>
      <c r="L3693" s="93" t="s">
        <v>630</v>
      </c>
      <c r="M3693" s="93">
        <v>2024.0</v>
      </c>
      <c r="N3693" s="93" t="s">
        <v>161</v>
      </c>
      <c r="O3693" s="65" t="str">
        <f t="shared" si="1"/>
        <v>019585980001</v>
      </c>
      <c r="P3693" s="65">
        <f t="shared" si="2"/>
        <v>9</v>
      </c>
      <c r="Q3693" s="65">
        <f t="shared" si="3"/>
        <v>9</v>
      </c>
      <c r="R3693" s="65" t="str">
        <f t="shared" si="12"/>
        <v>01.958.598/0001-99</v>
      </c>
      <c r="S3693" s="84"/>
      <c r="T3693" s="84" t="str">
        <f t="shared" si="10"/>
        <v/>
      </c>
      <c r="U3693" s="84" t="str">
        <f t="shared" si="11"/>
        <v/>
      </c>
      <c r="V3693" s="65" t="str">
        <f t="shared" si="5"/>
        <v/>
      </c>
      <c r="W3693" s="84"/>
      <c r="X3693" s="84"/>
      <c r="Y3693" s="85"/>
      <c r="Z3693" s="85"/>
      <c r="AA3693" s="65" t="str">
        <f t="shared" si="6"/>
        <v/>
      </c>
      <c r="AB3693" s="65" t="str">
        <f t="shared" si="7"/>
        <v/>
      </c>
      <c r="AC3693" s="86"/>
      <c r="AD3693" s="87" t="str">
        <f t="shared" si="8"/>
        <v/>
      </c>
      <c r="AE3693" s="84"/>
      <c r="AF3693" s="86">
        <f>IF(AC3693&gt;0,AC3693,'⚙️ Config'!$B$10)</f>
        <v>0.0075</v>
      </c>
      <c r="AG3693" s="88">
        <f t="shared" si="9"/>
        <v>8766.542325</v>
      </c>
      <c r="AH3693" s="88">
        <f>AG3693*'⚙️ Config'!$B$11</f>
        <v>43832.71163</v>
      </c>
      <c r="AI3693" s="88">
        <f>AH3693*'⚙️ Config'!$B$12</f>
        <v>13149.81349</v>
      </c>
      <c r="AJ3693" s="64"/>
      <c r="AK3693" s="84"/>
      <c r="AL3693" s="84"/>
      <c r="AM3693" s="84"/>
      <c r="AN3693" s="84"/>
      <c r="AO3693" s="84"/>
      <c r="AP3693" s="84"/>
      <c r="AQ3693" s="84"/>
    </row>
    <row r="3694" ht="15.0" customHeight="1">
      <c r="A3694" s="93">
        <v>3691.0</v>
      </c>
      <c r="B3694" s="94" t="s">
        <v>7821</v>
      </c>
      <c r="C3694" s="93" t="s">
        <v>141</v>
      </c>
      <c r="D3694" s="93" t="s">
        <v>7822</v>
      </c>
      <c r="E3694" s="95">
        <v>36.7</v>
      </c>
      <c r="F3694" s="93" t="s">
        <v>85</v>
      </c>
      <c r="G3694" s="93" t="s">
        <v>606</v>
      </c>
      <c r="H3694" s="96">
        <v>1168093.35</v>
      </c>
      <c r="I3694" s="93">
        <v>1.0</v>
      </c>
      <c r="J3694" s="97">
        <v>3.7</v>
      </c>
      <c r="K3694" s="94">
        <v>2022.0</v>
      </c>
      <c r="L3694" s="93" t="s">
        <v>630</v>
      </c>
      <c r="M3694" s="93">
        <v>2022.0</v>
      </c>
      <c r="N3694" s="93" t="s">
        <v>161</v>
      </c>
      <c r="O3694" s="65" t="str">
        <f t="shared" si="1"/>
        <v>237472430001</v>
      </c>
      <c r="P3694" s="65">
        <f t="shared" si="2"/>
        <v>9</v>
      </c>
      <c r="Q3694" s="65">
        <f t="shared" si="3"/>
        <v>3</v>
      </c>
      <c r="R3694" s="65" t="str">
        <f t="shared" si="12"/>
        <v>23.747.243/0001-93</v>
      </c>
      <c r="S3694" s="84"/>
      <c r="T3694" s="84" t="str">
        <f t="shared" si="10"/>
        <v/>
      </c>
      <c r="U3694" s="84" t="str">
        <f t="shared" si="11"/>
        <v/>
      </c>
      <c r="V3694" s="65" t="str">
        <f t="shared" si="5"/>
        <v/>
      </c>
      <c r="W3694" s="84"/>
      <c r="X3694" s="84"/>
      <c r="Y3694" s="85"/>
      <c r="Z3694" s="85"/>
      <c r="AA3694" s="65" t="str">
        <f t="shared" si="6"/>
        <v/>
      </c>
      <c r="AB3694" s="65" t="str">
        <f t="shared" si="7"/>
        <v/>
      </c>
      <c r="AC3694" s="86"/>
      <c r="AD3694" s="87" t="str">
        <f t="shared" si="8"/>
        <v/>
      </c>
      <c r="AE3694" s="84"/>
      <c r="AF3694" s="86">
        <f>IF(AC3694&gt;0,AC3694,'⚙️ Config'!$B$10)</f>
        <v>0.0075</v>
      </c>
      <c r="AG3694" s="88">
        <f t="shared" si="9"/>
        <v>8760.700125</v>
      </c>
      <c r="AH3694" s="88">
        <f>AG3694*'⚙️ Config'!$B$11</f>
        <v>43803.50063</v>
      </c>
      <c r="AI3694" s="88">
        <f>AH3694*'⚙️ Config'!$B$12</f>
        <v>13141.05019</v>
      </c>
      <c r="AJ3694" s="64"/>
      <c r="AK3694" s="84"/>
      <c r="AL3694" s="84"/>
      <c r="AM3694" s="84"/>
      <c r="AN3694" s="84"/>
      <c r="AO3694" s="84"/>
      <c r="AP3694" s="84"/>
      <c r="AQ3694" s="84"/>
    </row>
    <row r="3695" ht="15.0" customHeight="1">
      <c r="A3695" s="93">
        <v>3692.0</v>
      </c>
      <c r="B3695" s="94" t="s">
        <v>7823</v>
      </c>
      <c r="C3695" s="93" t="s">
        <v>141</v>
      </c>
      <c r="D3695" s="93" t="s">
        <v>7824</v>
      </c>
      <c r="E3695" s="95">
        <v>40.62</v>
      </c>
      <c r="F3695" s="93" t="s">
        <v>85</v>
      </c>
      <c r="G3695" s="93" t="s">
        <v>606</v>
      </c>
      <c r="H3695" s="96">
        <v>1167927.61</v>
      </c>
      <c r="I3695" s="93">
        <v>1.0</v>
      </c>
      <c r="J3695" s="97">
        <v>2.9</v>
      </c>
      <c r="K3695" s="94">
        <v>2023.0</v>
      </c>
      <c r="L3695" s="93" t="s">
        <v>448</v>
      </c>
      <c r="M3695" s="93">
        <v>2023.0</v>
      </c>
      <c r="N3695" s="93" t="s">
        <v>161</v>
      </c>
      <c r="O3695" s="65" t="str">
        <f t="shared" si="1"/>
        <v>033665810001</v>
      </c>
      <c r="P3695" s="65">
        <f t="shared" si="2"/>
        <v>7</v>
      </c>
      <c r="Q3695" s="65">
        <f t="shared" si="3"/>
        <v>8</v>
      </c>
      <c r="R3695" s="65" t="str">
        <f t="shared" si="12"/>
        <v>03.366.581/0001-78</v>
      </c>
      <c r="S3695" s="84"/>
      <c r="T3695" s="84" t="str">
        <f t="shared" si="10"/>
        <v/>
      </c>
      <c r="U3695" s="84" t="str">
        <f t="shared" si="11"/>
        <v/>
      </c>
      <c r="V3695" s="65" t="str">
        <f t="shared" si="5"/>
        <v/>
      </c>
      <c r="W3695" s="84"/>
      <c r="X3695" s="84"/>
      <c r="Y3695" s="85"/>
      <c r="Z3695" s="85"/>
      <c r="AA3695" s="65" t="str">
        <f t="shared" si="6"/>
        <v/>
      </c>
      <c r="AB3695" s="65" t="str">
        <f t="shared" si="7"/>
        <v/>
      </c>
      <c r="AC3695" s="86"/>
      <c r="AD3695" s="87" t="str">
        <f t="shared" si="8"/>
        <v/>
      </c>
      <c r="AE3695" s="84"/>
      <c r="AF3695" s="86">
        <f>IF(AC3695&gt;0,AC3695,'⚙️ Config'!$B$10)</f>
        <v>0.0075</v>
      </c>
      <c r="AG3695" s="88">
        <f t="shared" si="9"/>
        <v>8759.457075</v>
      </c>
      <c r="AH3695" s="88">
        <f>AG3695*'⚙️ Config'!$B$11</f>
        <v>43797.28538</v>
      </c>
      <c r="AI3695" s="88">
        <f>AH3695*'⚙️ Config'!$B$12</f>
        <v>13139.18561</v>
      </c>
      <c r="AJ3695" s="64"/>
      <c r="AK3695" s="84"/>
      <c r="AL3695" s="84"/>
      <c r="AM3695" s="84"/>
      <c r="AN3695" s="84"/>
      <c r="AO3695" s="84"/>
      <c r="AP3695" s="84"/>
      <c r="AQ3695" s="84"/>
    </row>
    <row r="3696" ht="15.0" customHeight="1">
      <c r="A3696" s="93">
        <v>3693.0</v>
      </c>
      <c r="B3696" s="94" t="s">
        <v>7825</v>
      </c>
      <c r="C3696" s="93" t="s">
        <v>141</v>
      </c>
      <c r="D3696" s="93" t="s">
        <v>7826</v>
      </c>
      <c r="E3696" s="95">
        <v>36.31</v>
      </c>
      <c r="F3696" s="93" t="s">
        <v>85</v>
      </c>
      <c r="G3696" s="93" t="s">
        <v>606</v>
      </c>
      <c r="H3696" s="96">
        <v>1166973.52</v>
      </c>
      <c r="I3696" s="93">
        <v>1.0</v>
      </c>
      <c r="J3696" s="97">
        <v>3.8</v>
      </c>
      <c r="K3696" s="94">
        <v>2022.0</v>
      </c>
      <c r="L3696" s="93" t="s">
        <v>448</v>
      </c>
      <c r="M3696" s="93">
        <v>2022.0</v>
      </c>
      <c r="N3696" s="93" t="s">
        <v>161</v>
      </c>
      <c r="O3696" s="65" t="str">
        <f t="shared" si="1"/>
        <v>284276730001</v>
      </c>
      <c r="P3696" s="65">
        <f t="shared" si="2"/>
        <v>4</v>
      </c>
      <c r="Q3696" s="65">
        <f t="shared" si="3"/>
        <v>1</v>
      </c>
      <c r="R3696" s="65" t="str">
        <f t="shared" si="12"/>
        <v>28.427.673/0001-41</v>
      </c>
      <c r="S3696" s="84"/>
      <c r="T3696" s="84" t="str">
        <f t="shared" si="10"/>
        <v/>
      </c>
      <c r="U3696" s="84" t="str">
        <f t="shared" si="11"/>
        <v/>
      </c>
      <c r="V3696" s="65" t="str">
        <f t="shared" si="5"/>
        <v/>
      </c>
      <c r="W3696" s="84"/>
      <c r="X3696" s="84"/>
      <c r="Y3696" s="85"/>
      <c r="Z3696" s="85"/>
      <c r="AA3696" s="65" t="str">
        <f t="shared" si="6"/>
        <v/>
      </c>
      <c r="AB3696" s="65" t="str">
        <f t="shared" si="7"/>
        <v/>
      </c>
      <c r="AC3696" s="86"/>
      <c r="AD3696" s="87" t="str">
        <f t="shared" si="8"/>
        <v/>
      </c>
      <c r="AE3696" s="84"/>
      <c r="AF3696" s="86">
        <f>IF(AC3696&gt;0,AC3696,'⚙️ Config'!$B$10)</f>
        <v>0.0075</v>
      </c>
      <c r="AG3696" s="88">
        <f t="shared" si="9"/>
        <v>8752.3014</v>
      </c>
      <c r="AH3696" s="88">
        <f>AG3696*'⚙️ Config'!$B$11</f>
        <v>43761.507</v>
      </c>
      <c r="AI3696" s="88">
        <f>AH3696*'⚙️ Config'!$B$12</f>
        <v>13128.4521</v>
      </c>
      <c r="AJ3696" s="64"/>
      <c r="AK3696" s="84"/>
      <c r="AL3696" s="84"/>
      <c r="AM3696" s="84"/>
      <c r="AN3696" s="84"/>
      <c r="AO3696" s="84"/>
      <c r="AP3696" s="84"/>
      <c r="AQ3696" s="84"/>
    </row>
    <row r="3697" ht="15.0" customHeight="1">
      <c r="A3697" s="93">
        <v>3694.0</v>
      </c>
      <c r="B3697" s="94" t="s">
        <v>7827</v>
      </c>
      <c r="C3697" s="93" t="s">
        <v>141</v>
      </c>
      <c r="D3697" s="93" t="s">
        <v>7828</v>
      </c>
      <c r="E3697" s="95">
        <v>37.98</v>
      </c>
      <c r="F3697" s="93" t="s">
        <v>85</v>
      </c>
      <c r="G3697" s="93" t="s">
        <v>606</v>
      </c>
      <c r="H3697" s="96">
        <v>1166583.34</v>
      </c>
      <c r="I3697" s="93">
        <v>1.0</v>
      </c>
      <c r="J3697" s="97">
        <v>3.4</v>
      </c>
      <c r="K3697" s="94">
        <v>2022.0</v>
      </c>
      <c r="L3697" s="93" t="s">
        <v>630</v>
      </c>
      <c r="M3697" s="93">
        <v>2022.0</v>
      </c>
      <c r="N3697" s="93" t="s">
        <v>161</v>
      </c>
      <c r="O3697" s="65" t="str">
        <f t="shared" si="1"/>
        <v>355907680001</v>
      </c>
      <c r="P3697" s="65">
        <f t="shared" si="2"/>
        <v>4</v>
      </c>
      <c r="Q3697" s="65">
        <f t="shared" si="3"/>
        <v>7</v>
      </c>
      <c r="R3697" s="65" t="str">
        <f t="shared" si="12"/>
        <v>35.590.768/0001-47</v>
      </c>
      <c r="S3697" s="84"/>
      <c r="T3697" s="84" t="str">
        <f t="shared" si="10"/>
        <v/>
      </c>
      <c r="U3697" s="84" t="str">
        <f t="shared" si="11"/>
        <v/>
      </c>
      <c r="V3697" s="65" t="str">
        <f t="shared" si="5"/>
        <v/>
      </c>
      <c r="W3697" s="84"/>
      <c r="X3697" s="84"/>
      <c r="Y3697" s="85"/>
      <c r="Z3697" s="85"/>
      <c r="AA3697" s="65" t="str">
        <f t="shared" si="6"/>
        <v/>
      </c>
      <c r="AB3697" s="65" t="str">
        <f t="shared" si="7"/>
        <v/>
      </c>
      <c r="AC3697" s="86"/>
      <c r="AD3697" s="87" t="str">
        <f t="shared" si="8"/>
        <v/>
      </c>
      <c r="AE3697" s="84"/>
      <c r="AF3697" s="86">
        <f>IF(AC3697&gt;0,AC3697,'⚙️ Config'!$B$10)</f>
        <v>0.0075</v>
      </c>
      <c r="AG3697" s="88">
        <f t="shared" si="9"/>
        <v>8749.37505</v>
      </c>
      <c r="AH3697" s="88">
        <f>AG3697*'⚙️ Config'!$B$11</f>
        <v>43746.87525</v>
      </c>
      <c r="AI3697" s="88">
        <f>AH3697*'⚙️ Config'!$B$12</f>
        <v>13124.06258</v>
      </c>
      <c r="AJ3697" s="64"/>
      <c r="AK3697" s="84"/>
      <c r="AL3697" s="84"/>
      <c r="AM3697" s="84"/>
      <c r="AN3697" s="84"/>
      <c r="AO3697" s="84"/>
      <c r="AP3697" s="84"/>
      <c r="AQ3697" s="84"/>
    </row>
    <row r="3698" ht="15.0" customHeight="1">
      <c r="A3698" s="93">
        <v>3695.0</v>
      </c>
      <c r="B3698" s="94" t="s">
        <v>7829</v>
      </c>
      <c r="C3698" s="93" t="s">
        <v>141</v>
      </c>
      <c r="D3698" s="93" t="s">
        <v>7830</v>
      </c>
      <c r="E3698" s="95">
        <v>36.31</v>
      </c>
      <c r="F3698" s="93" t="s">
        <v>85</v>
      </c>
      <c r="G3698" s="93" t="s">
        <v>606</v>
      </c>
      <c r="H3698" s="96">
        <v>1166048.43</v>
      </c>
      <c r="I3698" s="93">
        <v>1.0</v>
      </c>
      <c r="J3698" s="97">
        <v>3.8</v>
      </c>
      <c r="K3698" s="94">
        <v>2022.0</v>
      </c>
      <c r="L3698" s="93" t="s">
        <v>295</v>
      </c>
      <c r="M3698" s="93">
        <v>2022.0</v>
      </c>
      <c r="N3698" s="93" t="s">
        <v>161</v>
      </c>
      <c r="O3698" s="65" t="str">
        <f t="shared" si="1"/>
        <v>035809810001</v>
      </c>
      <c r="P3698" s="65">
        <f t="shared" si="2"/>
        <v>8</v>
      </c>
      <c r="Q3698" s="65">
        <f t="shared" si="3"/>
        <v>1</v>
      </c>
      <c r="R3698" s="65" t="str">
        <f t="shared" si="12"/>
        <v>03.580.981/0001-81</v>
      </c>
      <c r="S3698" s="84"/>
      <c r="T3698" s="84" t="str">
        <f t="shared" si="10"/>
        <v/>
      </c>
      <c r="U3698" s="84" t="str">
        <f t="shared" si="11"/>
        <v/>
      </c>
      <c r="V3698" s="65" t="str">
        <f t="shared" si="5"/>
        <v/>
      </c>
      <c r="W3698" s="84"/>
      <c r="X3698" s="84"/>
      <c r="Y3698" s="85"/>
      <c r="Z3698" s="85"/>
      <c r="AA3698" s="65" t="str">
        <f t="shared" si="6"/>
        <v/>
      </c>
      <c r="AB3698" s="65" t="str">
        <f t="shared" si="7"/>
        <v/>
      </c>
      <c r="AC3698" s="86"/>
      <c r="AD3698" s="87" t="str">
        <f t="shared" si="8"/>
        <v/>
      </c>
      <c r="AE3698" s="84"/>
      <c r="AF3698" s="86">
        <f>IF(AC3698&gt;0,AC3698,'⚙️ Config'!$B$10)</f>
        <v>0.0075</v>
      </c>
      <c r="AG3698" s="88">
        <f t="shared" si="9"/>
        <v>8745.363225</v>
      </c>
      <c r="AH3698" s="88">
        <f>AG3698*'⚙️ Config'!$B$11</f>
        <v>43726.81613</v>
      </c>
      <c r="AI3698" s="88">
        <f>AH3698*'⚙️ Config'!$B$12</f>
        <v>13118.04484</v>
      </c>
      <c r="AJ3698" s="64"/>
      <c r="AK3698" s="84"/>
      <c r="AL3698" s="84"/>
      <c r="AM3698" s="84"/>
      <c r="AN3698" s="84"/>
      <c r="AO3698" s="84"/>
      <c r="AP3698" s="84"/>
      <c r="AQ3698" s="84"/>
    </row>
    <row r="3699" ht="15.0" customHeight="1">
      <c r="A3699" s="93">
        <v>3696.0</v>
      </c>
      <c r="B3699" s="94" t="s">
        <v>7831</v>
      </c>
      <c r="C3699" s="93" t="s">
        <v>141</v>
      </c>
      <c r="D3699" s="93" t="s">
        <v>7832</v>
      </c>
      <c r="E3699" s="95">
        <v>36.31</v>
      </c>
      <c r="F3699" s="93" t="s">
        <v>85</v>
      </c>
      <c r="G3699" s="93" t="s">
        <v>606</v>
      </c>
      <c r="H3699" s="96">
        <v>1165722.26</v>
      </c>
      <c r="I3699" s="93">
        <v>1.0</v>
      </c>
      <c r="J3699" s="97">
        <v>3.8</v>
      </c>
      <c r="K3699" s="94">
        <v>2022.0</v>
      </c>
      <c r="L3699" s="93" t="s">
        <v>630</v>
      </c>
      <c r="M3699" s="93">
        <v>2022.0</v>
      </c>
      <c r="N3699" s="93" t="s">
        <v>145</v>
      </c>
      <c r="O3699" s="65" t="str">
        <f t="shared" si="1"/>
        <v>091349970001</v>
      </c>
      <c r="P3699" s="65">
        <f t="shared" si="2"/>
        <v>4</v>
      </c>
      <c r="Q3699" s="65">
        <f t="shared" si="3"/>
        <v>7</v>
      </c>
      <c r="R3699" s="65" t="str">
        <f t="shared" si="12"/>
        <v>09.134.997/0001-47</v>
      </c>
      <c r="S3699" s="84"/>
      <c r="T3699" s="84" t="str">
        <f t="shared" si="10"/>
        <v/>
      </c>
      <c r="U3699" s="84" t="str">
        <f t="shared" si="11"/>
        <v/>
      </c>
      <c r="V3699" s="65" t="str">
        <f t="shared" si="5"/>
        <v/>
      </c>
      <c r="W3699" s="84"/>
      <c r="X3699" s="84"/>
      <c r="Y3699" s="85"/>
      <c r="Z3699" s="85"/>
      <c r="AA3699" s="65" t="str">
        <f t="shared" si="6"/>
        <v/>
      </c>
      <c r="AB3699" s="65" t="str">
        <f t="shared" si="7"/>
        <v/>
      </c>
      <c r="AC3699" s="86"/>
      <c r="AD3699" s="87" t="str">
        <f t="shared" si="8"/>
        <v/>
      </c>
      <c r="AE3699" s="84"/>
      <c r="AF3699" s="86">
        <f>IF(AC3699&gt;0,AC3699,'⚙️ Config'!$B$10)</f>
        <v>0.0075</v>
      </c>
      <c r="AG3699" s="88">
        <f t="shared" si="9"/>
        <v>8742.91695</v>
      </c>
      <c r="AH3699" s="88">
        <f>AG3699*'⚙️ Config'!$B$11</f>
        <v>43714.58475</v>
      </c>
      <c r="AI3699" s="88">
        <f>AH3699*'⚙️ Config'!$B$12</f>
        <v>13114.37543</v>
      </c>
      <c r="AJ3699" s="64"/>
      <c r="AK3699" s="84"/>
      <c r="AL3699" s="84"/>
      <c r="AM3699" s="84"/>
      <c r="AN3699" s="84"/>
      <c r="AO3699" s="84"/>
      <c r="AP3699" s="84"/>
      <c r="AQ3699" s="84"/>
    </row>
    <row r="3700" ht="15.0" customHeight="1">
      <c r="A3700" s="93">
        <v>3697.0</v>
      </c>
      <c r="B3700" s="94" t="s">
        <v>7833</v>
      </c>
      <c r="C3700" s="93" t="s">
        <v>141</v>
      </c>
      <c r="D3700" s="93" t="s">
        <v>7834</v>
      </c>
      <c r="E3700" s="95">
        <v>41.91</v>
      </c>
      <c r="F3700" s="93" t="s">
        <v>85</v>
      </c>
      <c r="G3700" s="93" t="s">
        <v>606</v>
      </c>
      <c r="H3700" s="96">
        <v>1165085.07</v>
      </c>
      <c r="I3700" s="93">
        <v>1.0</v>
      </c>
      <c r="J3700" s="97">
        <v>2.7</v>
      </c>
      <c r="K3700" s="94">
        <v>2023.0</v>
      </c>
      <c r="L3700" s="93" t="s">
        <v>630</v>
      </c>
      <c r="M3700" s="93">
        <v>2023.0</v>
      </c>
      <c r="N3700" s="93" t="s">
        <v>161</v>
      </c>
      <c r="O3700" s="65" t="str">
        <f t="shared" si="1"/>
        <v>071878640001</v>
      </c>
      <c r="P3700" s="65">
        <f t="shared" si="2"/>
        <v>0</v>
      </c>
      <c r="Q3700" s="65">
        <f t="shared" si="3"/>
        <v>3</v>
      </c>
      <c r="R3700" s="65" t="str">
        <f t="shared" si="12"/>
        <v>07.187.864/0001-03</v>
      </c>
      <c r="S3700" s="84"/>
      <c r="T3700" s="84" t="str">
        <f t="shared" si="10"/>
        <v/>
      </c>
      <c r="U3700" s="84" t="str">
        <f t="shared" si="11"/>
        <v/>
      </c>
      <c r="V3700" s="65" t="str">
        <f t="shared" si="5"/>
        <v/>
      </c>
      <c r="W3700" s="84"/>
      <c r="X3700" s="84"/>
      <c r="Y3700" s="85"/>
      <c r="Z3700" s="85"/>
      <c r="AA3700" s="65" t="str">
        <f t="shared" si="6"/>
        <v/>
      </c>
      <c r="AB3700" s="65" t="str">
        <f t="shared" si="7"/>
        <v/>
      </c>
      <c r="AC3700" s="86"/>
      <c r="AD3700" s="87" t="str">
        <f t="shared" si="8"/>
        <v/>
      </c>
      <c r="AE3700" s="84"/>
      <c r="AF3700" s="86">
        <f>IF(AC3700&gt;0,AC3700,'⚙️ Config'!$B$10)</f>
        <v>0.0075</v>
      </c>
      <c r="AG3700" s="88">
        <f t="shared" si="9"/>
        <v>8738.138025</v>
      </c>
      <c r="AH3700" s="88">
        <f>AG3700*'⚙️ Config'!$B$11</f>
        <v>43690.69013</v>
      </c>
      <c r="AI3700" s="88">
        <f>AH3700*'⚙️ Config'!$B$12</f>
        <v>13107.20704</v>
      </c>
      <c r="AJ3700" s="64"/>
      <c r="AK3700" s="84"/>
      <c r="AL3700" s="84"/>
      <c r="AM3700" s="84"/>
      <c r="AN3700" s="84"/>
      <c r="AO3700" s="84"/>
      <c r="AP3700" s="84"/>
      <c r="AQ3700" s="84"/>
    </row>
    <row r="3701" ht="15.0" customHeight="1">
      <c r="A3701" s="93">
        <v>3698.0</v>
      </c>
      <c r="B3701" s="94" t="s">
        <v>7835</v>
      </c>
      <c r="C3701" s="93" t="s">
        <v>141</v>
      </c>
      <c r="D3701" s="93" t="s">
        <v>7836</v>
      </c>
      <c r="E3701" s="95">
        <v>43.36</v>
      </c>
      <c r="F3701" s="93" t="s">
        <v>85</v>
      </c>
      <c r="G3701" s="93" t="s">
        <v>606</v>
      </c>
      <c r="H3701" s="96">
        <v>1164979.56</v>
      </c>
      <c r="I3701" s="93">
        <v>1.0</v>
      </c>
      <c r="J3701" s="97">
        <v>2.5</v>
      </c>
      <c r="K3701" s="94">
        <v>2023.0</v>
      </c>
      <c r="L3701" s="93" t="s">
        <v>630</v>
      </c>
      <c r="M3701" s="93">
        <v>2023.0</v>
      </c>
      <c r="N3701" s="93" t="s">
        <v>161</v>
      </c>
      <c r="O3701" s="65" t="str">
        <f t="shared" si="1"/>
        <v>377334260001</v>
      </c>
      <c r="P3701" s="65">
        <f t="shared" si="2"/>
        <v>6</v>
      </c>
      <c r="Q3701" s="65">
        <f t="shared" si="3"/>
        <v>4</v>
      </c>
      <c r="R3701" s="65" t="str">
        <f t="shared" si="12"/>
        <v>37.733.426/0001-64</v>
      </c>
      <c r="S3701" s="84"/>
      <c r="T3701" s="84" t="str">
        <f t="shared" si="10"/>
        <v/>
      </c>
      <c r="U3701" s="84" t="str">
        <f t="shared" si="11"/>
        <v/>
      </c>
      <c r="V3701" s="65" t="str">
        <f t="shared" si="5"/>
        <v/>
      </c>
      <c r="W3701" s="84"/>
      <c r="X3701" s="84"/>
      <c r="Y3701" s="85"/>
      <c r="Z3701" s="85"/>
      <c r="AA3701" s="65" t="str">
        <f t="shared" si="6"/>
        <v/>
      </c>
      <c r="AB3701" s="65" t="str">
        <f t="shared" si="7"/>
        <v/>
      </c>
      <c r="AC3701" s="86"/>
      <c r="AD3701" s="87" t="str">
        <f t="shared" si="8"/>
        <v/>
      </c>
      <c r="AE3701" s="84"/>
      <c r="AF3701" s="86">
        <f>IF(AC3701&gt;0,AC3701,'⚙️ Config'!$B$10)</f>
        <v>0.0075</v>
      </c>
      <c r="AG3701" s="88">
        <f t="shared" si="9"/>
        <v>8737.3467</v>
      </c>
      <c r="AH3701" s="88">
        <f>AG3701*'⚙️ Config'!$B$11</f>
        <v>43686.7335</v>
      </c>
      <c r="AI3701" s="88">
        <f>AH3701*'⚙️ Config'!$B$12</f>
        <v>13106.02005</v>
      </c>
      <c r="AJ3701" s="64"/>
      <c r="AK3701" s="84"/>
      <c r="AL3701" s="84"/>
      <c r="AM3701" s="84"/>
      <c r="AN3701" s="84"/>
      <c r="AO3701" s="84"/>
      <c r="AP3701" s="84"/>
      <c r="AQ3701" s="84"/>
    </row>
    <row r="3702" ht="15.0" customHeight="1">
      <c r="A3702" s="93">
        <v>3699.0</v>
      </c>
      <c r="B3702" s="94" t="s">
        <v>7837</v>
      </c>
      <c r="C3702" s="93" t="s">
        <v>141</v>
      </c>
      <c r="D3702" s="93" t="s">
        <v>7838</v>
      </c>
      <c r="E3702" s="95">
        <v>43.36</v>
      </c>
      <c r="F3702" s="93" t="s">
        <v>85</v>
      </c>
      <c r="G3702" s="93" t="s">
        <v>606</v>
      </c>
      <c r="H3702" s="96">
        <v>1164231.75</v>
      </c>
      <c r="I3702" s="93">
        <v>1.0</v>
      </c>
      <c r="J3702" s="97">
        <v>2.5</v>
      </c>
      <c r="K3702" s="94">
        <v>2023.0</v>
      </c>
      <c r="L3702" s="93" t="s">
        <v>295</v>
      </c>
      <c r="M3702" s="93">
        <v>2023.0</v>
      </c>
      <c r="N3702" s="93" t="s">
        <v>161</v>
      </c>
      <c r="O3702" s="65" t="str">
        <f t="shared" si="1"/>
        <v>092984190001</v>
      </c>
      <c r="P3702" s="65">
        <f t="shared" si="2"/>
        <v>4</v>
      </c>
      <c r="Q3702" s="65">
        <f t="shared" si="3"/>
        <v>6</v>
      </c>
      <c r="R3702" s="65" t="str">
        <f t="shared" si="12"/>
        <v>09.298.419/0001-46</v>
      </c>
      <c r="S3702" s="84"/>
      <c r="T3702" s="84" t="str">
        <f t="shared" si="10"/>
        <v/>
      </c>
      <c r="U3702" s="84" t="str">
        <f t="shared" si="11"/>
        <v/>
      </c>
      <c r="V3702" s="65" t="str">
        <f t="shared" si="5"/>
        <v/>
      </c>
      <c r="W3702" s="84"/>
      <c r="X3702" s="84"/>
      <c r="Y3702" s="85"/>
      <c r="Z3702" s="85"/>
      <c r="AA3702" s="65" t="str">
        <f t="shared" si="6"/>
        <v/>
      </c>
      <c r="AB3702" s="65" t="str">
        <f t="shared" si="7"/>
        <v/>
      </c>
      <c r="AC3702" s="86"/>
      <c r="AD3702" s="87" t="str">
        <f t="shared" si="8"/>
        <v/>
      </c>
      <c r="AE3702" s="84"/>
      <c r="AF3702" s="86">
        <f>IF(AC3702&gt;0,AC3702,'⚙️ Config'!$B$10)</f>
        <v>0.0075</v>
      </c>
      <c r="AG3702" s="88">
        <f t="shared" si="9"/>
        <v>8731.738125</v>
      </c>
      <c r="AH3702" s="88">
        <f>AG3702*'⚙️ Config'!$B$11</f>
        <v>43658.69063</v>
      </c>
      <c r="AI3702" s="88">
        <f>AH3702*'⚙️ Config'!$B$12</f>
        <v>13097.60719</v>
      </c>
      <c r="AJ3702" s="64"/>
      <c r="AK3702" s="84"/>
      <c r="AL3702" s="84"/>
      <c r="AM3702" s="84"/>
      <c r="AN3702" s="84"/>
      <c r="AO3702" s="84"/>
      <c r="AP3702" s="84"/>
      <c r="AQ3702" s="84"/>
    </row>
    <row r="3703" ht="15.0" customHeight="1">
      <c r="A3703" s="93">
        <v>3700.0</v>
      </c>
      <c r="B3703" s="94" t="s">
        <v>7839</v>
      </c>
      <c r="C3703" s="93" t="s">
        <v>141</v>
      </c>
      <c r="D3703" s="93" t="s">
        <v>7840</v>
      </c>
      <c r="E3703" s="95">
        <v>41.24</v>
      </c>
      <c r="F3703" s="93" t="s">
        <v>85</v>
      </c>
      <c r="G3703" s="93" t="s">
        <v>606</v>
      </c>
      <c r="H3703" s="96">
        <v>1163016.43</v>
      </c>
      <c r="I3703" s="93">
        <v>1.0</v>
      </c>
      <c r="J3703" s="97">
        <v>2.8</v>
      </c>
      <c r="K3703" s="94">
        <v>2023.0</v>
      </c>
      <c r="L3703" s="93" t="s">
        <v>630</v>
      </c>
      <c r="M3703" s="93">
        <v>2023.0</v>
      </c>
      <c r="N3703" s="93" t="s">
        <v>145</v>
      </c>
      <c r="O3703" s="65" t="str">
        <f t="shared" si="1"/>
        <v>248167770001</v>
      </c>
      <c r="P3703" s="65">
        <f t="shared" si="2"/>
        <v>9</v>
      </c>
      <c r="Q3703" s="65">
        <f t="shared" si="3"/>
        <v>7</v>
      </c>
      <c r="R3703" s="65" t="str">
        <f t="shared" si="12"/>
        <v>24.816.777/0001-97</v>
      </c>
      <c r="S3703" s="84"/>
      <c r="T3703" s="84" t="str">
        <f t="shared" si="10"/>
        <v/>
      </c>
      <c r="U3703" s="84" t="str">
        <f t="shared" si="11"/>
        <v/>
      </c>
      <c r="V3703" s="65" t="str">
        <f t="shared" si="5"/>
        <v/>
      </c>
      <c r="W3703" s="84"/>
      <c r="X3703" s="84"/>
      <c r="Y3703" s="85"/>
      <c r="Z3703" s="85"/>
      <c r="AA3703" s="65" t="str">
        <f t="shared" si="6"/>
        <v/>
      </c>
      <c r="AB3703" s="65" t="str">
        <f t="shared" si="7"/>
        <v/>
      </c>
      <c r="AC3703" s="86"/>
      <c r="AD3703" s="87" t="str">
        <f t="shared" si="8"/>
        <v/>
      </c>
      <c r="AE3703" s="84"/>
      <c r="AF3703" s="86">
        <f>IF(AC3703&gt;0,AC3703,'⚙️ Config'!$B$10)</f>
        <v>0.0075</v>
      </c>
      <c r="AG3703" s="88">
        <f t="shared" si="9"/>
        <v>8722.623225</v>
      </c>
      <c r="AH3703" s="88">
        <f>AG3703*'⚙️ Config'!$B$11</f>
        <v>43613.11613</v>
      </c>
      <c r="AI3703" s="88">
        <f>AH3703*'⚙️ Config'!$B$12</f>
        <v>13083.93484</v>
      </c>
      <c r="AJ3703" s="64"/>
      <c r="AK3703" s="84"/>
      <c r="AL3703" s="84"/>
      <c r="AM3703" s="84"/>
      <c r="AN3703" s="84"/>
      <c r="AO3703" s="84"/>
      <c r="AP3703" s="84"/>
      <c r="AQ3703" s="84"/>
    </row>
    <row r="3704" ht="15.0" customHeight="1">
      <c r="A3704" s="93">
        <v>3701.0</v>
      </c>
      <c r="B3704" s="94" t="s">
        <v>7841</v>
      </c>
      <c r="C3704" s="93" t="s">
        <v>141</v>
      </c>
      <c r="D3704" s="93" t="s">
        <v>7842</v>
      </c>
      <c r="E3704" s="95">
        <v>40.62</v>
      </c>
      <c r="F3704" s="93" t="s">
        <v>85</v>
      </c>
      <c r="G3704" s="93" t="s">
        <v>606</v>
      </c>
      <c r="H3704" s="96">
        <v>1162732.83</v>
      </c>
      <c r="I3704" s="93">
        <v>1.0</v>
      </c>
      <c r="J3704" s="97">
        <v>2.9</v>
      </c>
      <c r="K3704" s="94">
        <v>2023.0</v>
      </c>
      <c r="L3704" s="93" t="s">
        <v>630</v>
      </c>
      <c r="M3704" s="93">
        <v>2023.0</v>
      </c>
      <c r="N3704" s="93" t="s">
        <v>145</v>
      </c>
      <c r="O3704" s="65" t="str">
        <f t="shared" si="1"/>
        <v>382337910001</v>
      </c>
      <c r="P3704" s="65">
        <f t="shared" si="2"/>
        <v>7</v>
      </c>
      <c r="Q3704" s="65">
        <f t="shared" si="3"/>
        <v>2</v>
      </c>
      <c r="R3704" s="65" t="str">
        <f t="shared" si="12"/>
        <v>38.233.791/0001-72</v>
      </c>
      <c r="S3704" s="84"/>
      <c r="T3704" s="84" t="str">
        <f t="shared" si="10"/>
        <v/>
      </c>
      <c r="U3704" s="84" t="str">
        <f t="shared" si="11"/>
        <v/>
      </c>
      <c r="V3704" s="65" t="str">
        <f t="shared" si="5"/>
        <v/>
      </c>
      <c r="W3704" s="84"/>
      <c r="X3704" s="84"/>
      <c r="Y3704" s="85"/>
      <c r="Z3704" s="85"/>
      <c r="AA3704" s="65" t="str">
        <f t="shared" si="6"/>
        <v/>
      </c>
      <c r="AB3704" s="65" t="str">
        <f t="shared" si="7"/>
        <v/>
      </c>
      <c r="AC3704" s="86"/>
      <c r="AD3704" s="87" t="str">
        <f t="shared" si="8"/>
        <v/>
      </c>
      <c r="AE3704" s="84"/>
      <c r="AF3704" s="86">
        <f>IF(AC3704&gt;0,AC3704,'⚙️ Config'!$B$10)</f>
        <v>0.0075</v>
      </c>
      <c r="AG3704" s="88">
        <f t="shared" si="9"/>
        <v>8720.496225</v>
      </c>
      <c r="AH3704" s="88">
        <f>AG3704*'⚙️ Config'!$B$11</f>
        <v>43602.48113</v>
      </c>
      <c r="AI3704" s="88">
        <f>AH3704*'⚙️ Config'!$B$12</f>
        <v>13080.74434</v>
      </c>
      <c r="AJ3704" s="64"/>
      <c r="AK3704" s="84"/>
      <c r="AL3704" s="84"/>
      <c r="AM3704" s="84"/>
      <c r="AN3704" s="84"/>
      <c r="AO3704" s="84"/>
      <c r="AP3704" s="84"/>
      <c r="AQ3704" s="84"/>
    </row>
    <row r="3705" ht="15.0" customHeight="1">
      <c r="A3705" s="93">
        <v>3702.0</v>
      </c>
      <c r="B3705" s="94" t="s">
        <v>7843</v>
      </c>
      <c r="C3705" s="93" t="s">
        <v>141</v>
      </c>
      <c r="D3705" s="93" t="s">
        <v>7844</v>
      </c>
      <c r="E3705" s="95">
        <v>37.98</v>
      </c>
      <c r="F3705" s="93" t="s">
        <v>85</v>
      </c>
      <c r="G3705" s="93" t="s">
        <v>606</v>
      </c>
      <c r="H3705" s="96">
        <v>1162361.83</v>
      </c>
      <c r="I3705" s="93">
        <v>1.0</v>
      </c>
      <c r="J3705" s="97">
        <v>3.4</v>
      </c>
      <c r="K3705" s="94">
        <v>2022.0</v>
      </c>
      <c r="L3705" s="93" t="s">
        <v>202</v>
      </c>
      <c r="M3705" s="93">
        <v>2022.0</v>
      </c>
      <c r="N3705" s="93" t="s">
        <v>161</v>
      </c>
      <c r="O3705" s="65" t="str">
        <f t="shared" si="1"/>
        <v>049924980001</v>
      </c>
      <c r="P3705" s="65">
        <f t="shared" si="2"/>
        <v>7</v>
      </c>
      <c r="Q3705" s="65">
        <f t="shared" si="3"/>
        <v>7</v>
      </c>
      <c r="R3705" s="65" t="str">
        <f t="shared" si="12"/>
        <v>04.992.498/0001-77</v>
      </c>
      <c r="S3705" s="84"/>
      <c r="T3705" s="84" t="str">
        <f t="shared" si="10"/>
        <v/>
      </c>
      <c r="U3705" s="84" t="str">
        <f t="shared" si="11"/>
        <v/>
      </c>
      <c r="V3705" s="65" t="str">
        <f t="shared" si="5"/>
        <v/>
      </c>
      <c r="W3705" s="84"/>
      <c r="X3705" s="84"/>
      <c r="Y3705" s="85"/>
      <c r="Z3705" s="85"/>
      <c r="AA3705" s="65" t="str">
        <f t="shared" si="6"/>
        <v/>
      </c>
      <c r="AB3705" s="65" t="str">
        <f t="shared" si="7"/>
        <v/>
      </c>
      <c r="AC3705" s="86"/>
      <c r="AD3705" s="87" t="str">
        <f t="shared" si="8"/>
        <v/>
      </c>
      <c r="AE3705" s="84"/>
      <c r="AF3705" s="86">
        <f>IF(AC3705&gt;0,AC3705,'⚙️ Config'!$B$10)</f>
        <v>0.0075</v>
      </c>
      <c r="AG3705" s="88">
        <f t="shared" si="9"/>
        <v>8717.713725</v>
      </c>
      <c r="AH3705" s="88">
        <f>AG3705*'⚙️ Config'!$B$11</f>
        <v>43588.56863</v>
      </c>
      <c r="AI3705" s="88">
        <f>AH3705*'⚙️ Config'!$B$12</f>
        <v>13076.57059</v>
      </c>
      <c r="AJ3705" s="64"/>
      <c r="AK3705" s="84"/>
      <c r="AL3705" s="84"/>
      <c r="AM3705" s="84"/>
      <c r="AN3705" s="84"/>
      <c r="AO3705" s="84"/>
      <c r="AP3705" s="84"/>
      <c r="AQ3705" s="84"/>
    </row>
    <row r="3706" ht="15.0" customHeight="1">
      <c r="A3706" s="93">
        <v>3703.0</v>
      </c>
      <c r="B3706" s="94" t="s">
        <v>7845</v>
      </c>
      <c r="C3706" s="93" t="s">
        <v>141</v>
      </c>
      <c r="D3706" s="93" t="s">
        <v>7846</v>
      </c>
      <c r="E3706" s="95">
        <v>42.61</v>
      </c>
      <c r="F3706" s="93" t="s">
        <v>85</v>
      </c>
      <c r="G3706" s="93" t="s">
        <v>606</v>
      </c>
      <c r="H3706" s="96">
        <v>1161547.22</v>
      </c>
      <c r="I3706" s="93">
        <v>1.0</v>
      </c>
      <c r="J3706" s="97">
        <v>2.6</v>
      </c>
      <c r="K3706" s="94">
        <v>2023.0</v>
      </c>
      <c r="L3706" s="93" t="s">
        <v>630</v>
      </c>
      <c r="M3706" s="93">
        <v>2023.0</v>
      </c>
      <c r="N3706" s="93" t="s">
        <v>161</v>
      </c>
      <c r="O3706" s="65" t="str">
        <f t="shared" si="1"/>
        <v>300730630001</v>
      </c>
      <c r="P3706" s="65">
        <f t="shared" si="2"/>
        <v>3</v>
      </c>
      <c r="Q3706" s="65">
        <f t="shared" si="3"/>
        <v>9</v>
      </c>
      <c r="R3706" s="65" t="str">
        <f t="shared" si="12"/>
        <v>30.073.063/0001-39</v>
      </c>
      <c r="S3706" s="84"/>
      <c r="T3706" s="84" t="str">
        <f t="shared" si="10"/>
        <v/>
      </c>
      <c r="U3706" s="84" t="str">
        <f t="shared" si="11"/>
        <v/>
      </c>
      <c r="V3706" s="65" t="str">
        <f t="shared" si="5"/>
        <v/>
      </c>
      <c r="W3706" s="84"/>
      <c r="X3706" s="84"/>
      <c r="Y3706" s="85"/>
      <c r="Z3706" s="85"/>
      <c r="AA3706" s="65" t="str">
        <f t="shared" si="6"/>
        <v/>
      </c>
      <c r="AB3706" s="65" t="str">
        <f t="shared" si="7"/>
        <v/>
      </c>
      <c r="AC3706" s="86"/>
      <c r="AD3706" s="87" t="str">
        <f t="shared" si="8"/>
        <v/>
      </c>
      <c r="AE3706" s="84"/>
      <c r="AF3706" s="86">
        <f>IF(AC3706&gt;0,AC3706,'⚙️ Config'!$B$10)</f>
        <v>0.0075</v>
      </c>
      <c r="AG3706" s="88">
        <f t="shared" si="9"/>
        <v>8711.60415</v>
      </c>
      <c r="AH3706" s="88">
        <f>AG3706*'⚙️ Config'!$B$11</f>
        <v>43558.02075</v>
      </c>
      <c r="AI3706" s="88">
        <f>AH3706*'⚙️ Config'!$B$12</f>
        <v>13067.40623</v>
      </c>
      <c r="AJ3706" s="64"/>
      <c r="AK3706" s="84"/>
      <c r="AL3706" s="84"/>
      <c r="AM3706" s="84"/>
      <c r="AN3706" s="84"/>
      <c r="AO3706" s="84"/>
      <c r="AP3706" s="84"/>
      <c r="AQ3706" s="84"/>
    </row>
    <row r="3707" ht="15.0" customHeight="1">
      <c r="A3707" s="93">
        <v>3704.0</v>
      </c>
      <c r="B3707" s="94" t="s">
        <v>7847</v>
      </c>
      <c r="C3707" s="93" t="s">
        <v>141</v>
      </c>
      <c r="D3707" s="93" t="s">
        <v>7848</v>
      </c>
      <c r="E3707" s="95">
        <v>40.62</v>
      </c>
      <c r="F3707" s="93" t="s">
        <v>85</v>
      </c>
      <c r="G3707" s="93" t="s">
        <v>606</v>
      </c>
      <c r="H3707" s="96">
        <v>1160443.56</v>
      </c>
      <c r="I3707" s="93">
        <v>1.0</v>
      </c>
      <c r="J3707" s="97">
        <v>2.9</v>
      </c>
      <c r="K3707" s="94">
        <v>2023.0</v>
      </c>
      <c r="L3707" s="93" t="s">
        <v>630</v>
      </c>
      <c r="M3707" s="93">
        <v>2023.0</v>
      </c>
      <c r="N3707" s="93" t="s">
        <v>161</v>
      </c>
      <c r="O3707" s="65" t="str">
        <f t="shared" si="1"/>
        <v>363166910001</v>
      </c>
      <c r="P3707" s="65">
        <f t="shared" si="2"/>
        <v>8</v>
      </c>
      <c r="Q3707" s="65">
        <f t="shared" si="3"/>
        <v>4</v>
      </c>
      <c r="R3707" s="65" t="str">
        <f t="shared" si="12"/>
        <v>36.316.691/0001-84</v>
      </c>
      <c r="S3707" s="84"/>
      <c r="T3707" s="84" t="str">
        <f t="shared" si="10"/>
        <v/>
      </c>
      <c r="U3707" s="84" t="str">
        <f t="shared" si="11"/>
        <v/>
      </c>
      <c r="V3707" s="65" t="str">
        <f t="shared" si="5"/>
        <v/>
      </c>
      <c r="W3707" s="84"/>
      <c r="X3707" s="84"/>
      <c r="Y3707" s="85"/>
      <c r="Z3707" s="85"/>
      <c r="AA3707" s="65" t="str">
        <f t="shared" si="6"/>
        <v/>
      </c>
      <c r="AB3707" s="65" t="str">
        <f t="shared" si="7"/>
        <v/>
      </c>
      <c r="AC3707" s="86"/>
      <c r="AD3707" s="87" t="str">
        <f t="shared" si="8"/>
        <v/>
      </c>
      <c r="AE3707" s="84"/>
      <c r="AF3707" s="86">
        <f>IF(AC3707&gt;0,AC3707,'⚙️ Config'!$B$10)</f>
        <v>0.0075</v>
      </c>
      <c r="AG3707" s="88">
        <f t="shared" si="9"/>
        <v>8703.3267</v>
      </c>
      <c r="AH3707" s="88">
        <f>AG3707*'⚙️ Config'!$B$11</f>
        <v>43516.6335</v>
      </c>
      <c r="AI3707" s="88">
        <f>AH3707*'⚙️ Config'!$B$12</f>
        <v>13054.99005</v>
      </c>
      <c r="AJ3707" s="64"/>
      <c r="AK3707" s="84"/>
      <c r="AL3707" s="84"/>
      <c r="AM3707" s="84"/>
      <c r="AN3707" s="84"/>
      <c r="AO3707" s="84"/>
      <c r="AP3707" s="84"/>
      <c r="AQ3707" s="84"/>
    </row>
    <row r="3708" ht="15.0" customHeight="1">
      <c r="A3708" s="93">
        <v>3705.0</v>
      </c>
      <c r="B3708" s="94" t="s">
        <v>7849</v>
      </c>
      <c r="C3708" s="93" t="s">
        <v>141</v>
      </c>
      <c r="D3708" s="93" t="s">
        <v>7850</v>
      </c>
      <c r="E3708" s="95">
        <v>43.36</v>
      </c>
      <c r="F3708" s="93" t="s">
        <v>85</v>
      </c>
      <c r="G3708" s="93" t="s">
        <v>606</v>
      </c>
      <c r="H3708" s="96">
        <v>1160294.29</v>
      </c>
      <c r="I3708" s="93">
        <v>1.0</v>
      </c>
      <c r="J3708" s="97">
        <v>2.5</v>
      </c>
      <c r="K3708" s="94">
        <v>2023.0</v>
      </c>
      <c r="L3708" s="93" t="s">
        <v>7851</v>
      </c>
      <c r="M3708" s="93">
        <v>2023.0</v>
      </c>
      <c r="N3708" s="93" t="s">
        <v>145</v>
      </c>
      <c r="O3708" s="65" t="str">
        <f t="shared" si="1"/>
        <v>049597380001</v>
      </c>
      <c r="P3708" s="65">
        <f t="shared" si="2"/>
        <v>3</v>
      </c>
      <c r="Q3708" s="65">
        <f t="shared" si="3"/>
        <v>1</v>
      </c>
      <c r="R3708" s="65" t="str">
        <f t="shared" si="12"/>
        <v>04.959.738/0001-31</v>
      </c>
      <c r="S3708" s="84"/>
      <c r="T3708" s="84" t="str">
        <f t="shared" si="10"/>
        <v/>
      </c>
      <c r="U3708" s="84" t="str">
        <f t="shared" si="11"/>
        <v/>
      </c>
      <c r="V3708" s="65" t="str">
        <f t="shared" si="5"/>
        <v/>
      </c>
      <c r="W3708" s="84"/>
      <c r="X3708" s="84"/>
      <c r="Y3708" s="85"/>
      <c r="Z3708" s="85"/>
      <c r="AA3708" s="65" t="str">
        <f t="shared" si="6"/>
        <v/>
      </c>
      <c r="AB3708" s="65" t="str">
        <f t="shared" si="7"/>
        <v/>
      </c>
      <c r="AC3708" s="86"/>
      <c r="AD3708" s="87" t="str">
        <f t="shared" si="8"/>
        <v/>
      </c>
      <c r="AE3708" s="84"/>
      <c r="AF3708" s="86">
        <f>IF(AC3708&gt;0,AC3708,'⚙️ Config'!$B$10)</f>
        <v>0.0075</v>
      </c>
      <c r="AG3708" s="88">
        <f t="shared" si="9"/>
        <v>8702.207175</v>
      </c>
      <c r="AH3708" s="88">
        <f>AG3708*'⚙️ Config'!$B$11</f>
        <v>43511.03588</v>
      </c>
      <c r="AI3708" s="88">
        <f>AH3708*'⚙️ Config'!$B$12</f>
        <v>13053.31076</v>
      </c>
      <c r="AJ3708" s="64"/>
      <c r="AK3708" s="84"/>
      <c r="AL3708" s="84"/>
      <c r="AM3708" s="84"/>
      <c r="AN3708" s="84"/>
      <c r="AO3708" s="84"/>
      <c r="AP3708" s="84"/>
      <c r="AQ3708" s="84"/>
    </row>
    <row r="3709" ht="15.0" customHeight="1">
      <c r="A3709" s="93">
        <v>3706.0</v>
      </c>
      <c r="B3709" s="94" t="s">
        <v>7852</v>
      </c>
      <c r="C3709" s="93" t="s">
        <v>141</v>
      </c>
      <c r="D3709" s="93" t="s">
        <v>7853</v>
      </c>
      <c r="E3709" s="95">
        <v>40.62</v>
      </c>
      <c r="F3709" s="93" t="s">
        <v>85</v>
      </c>
      <c r="G3709" s="93" t="s">
        <v>606</v>
      </c>
      <c r="H3709" s="96">
        <v>1159873.62</v>
      </c>
      <c r="I3709" s="93">
        <v>1.0</v>
      </c>
      <c r="J3709" s="97">
        <v>2.9</v>
      </c>
      <c r="K3709" s="94">
        <v>2023.0</v>
      </c>
      <c r="L3709" s="93" t="s">
        <v>630</v>
      </c>
      <c r="M3709" s="93">
        <v>2023.0</v>
      </c>
      <c r="N3709" s="93" t="s">
        <v>161</v>
      </c>
      <c r="O3709" s="65" t="str">
        <f t="shared" si="1"/>
        <v>293463200001</v>
      </c>
      <c r="P3709" s="65">
        <f t="shared" si="2"/>
        <v>8</v>
      </c>
      <c r="Q3709" s="65">
        <f t="shared" si="3"/>
        <v>0</v>
      </c>
      <c r="R3709" s="65" t="str">
        <f t="shared" si="12"/>
        <v>29.346.320/0001-80</v>
      </c>
      <c r="S3709" s="84"/>
      <c r="T3709" s="84" t="str">
        <f t="shared" si="10"/>
        <v/>
      </c>
      <c r="U3709" s="84" t="str">
        <f t="shared" si="11"/>
        <v/>
      </c>
      <c r="V3709" s="65" t="str">
        <f t="shared" si="5"/>
        <v/>
      </c>
      <c r="W3709" s="84"/>
      <c r="X3709" s="84"/>
      <c r="Y3709" s="85"/>
      <c r="Z3709" s="85"/>
      <c r="AA3709" s="65" t="str">
        <f t="shared" si="6"/>
        <v/>
      </c>
      <c r="AB3709" s="65" t="str">
        <f t="shared" si="7"/>
        <v/>
      </c>
      <c r="AC3709" s="86"/>
      <c r="AD3709" s="87" t="str">
        <f t="shared" si="8"/>
        <v/>
      </c>
      <c r="AE3709" s="84"/>
      <c r="AF3709" s="86">
        <f>IF(AC3709&gt;0,AC3709,'⚙️ Config'!$B$10)</f>
        <v>0.0075</v>
      </c>
      <c r="AG3709" s="88">
        <f t="shared" si="9"/>
        <v>8699.05215</v>
      </c>
      <c r="AH3709" s="88">
        <f>AG3709*'⚙️ Config'!$B$11</f>
        <v>43495.26075</v>
      </c>
      <c r="AI3709" s="88">
        <f>AH3709*'⚙️ Config'!$B$12</f>
        <v>13048.57823</v>
      </c>
      <c r="AJ3709" s="64"/>
      <c r="AK3709" s="84"/>
      <c r="AL3709" s="84"/>
      <c r="AM3709" s="84"/>
      <c r="AN3709" s="84"/>
      <c r="AO3709" s="84"/>
      <c r="AP3709" s="84"/>
      <c r="AQ3709" s="84"/>
    </row>
    <row r="3710" ht="15.0" customHeight="1">
      <c r="A3710" s="93">
        <v>3707.0</v>
      </c>
      <c r="B3710" s="94" t="s">
        <v>7854</v>
      </c>
      <c r="C3710" s="93" t="s">
        <v>141</v>
      </c>
      <c r="D3710" s="93" t="s">
        <v>7855</v>
      </c>
      <c r="E3710" s="95">
        <v>40.62</v>
      </c>
      <c r="F3710" s="93" t="s">
        <v>85</v>
      </c>
      <c r="G3710" s="93" t="s">
        <v>606</v>
      </c>
      <c r="H3710" s="96">
        <v>1158736.95</v>
      </c>
      <c r="I3710" s="93">
        <v>1.0</v>
      </c>
      <c r="J3710" s="97">
        <v>2.9</v>
      </c>
      <c r="K3710" s="94">
        <v>2023.0</v>
      </c>
      <c r="L3710" s="93" t="s">
        <v>448</v>
      </c>
      <c r="M3710" s="93">
        <v>2023.0</v>
      </c>
      <c r="N3710" s="93" t="s">
        <v>161</v>
      </c>
      <c r="O3710" s="65" t="str">
        <f t="shared" si="1"/>
        <v>293972140001</v>
      </c>
      <c r="P3710" s="65">
        <f t="shared" si="2"/>
        <v>2</v>
      </c>
      <c r="Q3710" s="65">
        <f t="shared" si="3"/>
        <v>5</v>
      </c>
      <c r="R3710" s="65" t="str">
        <f t="shared" si="12"/>
        <v>29.397.214/0001-25</v>
      </c>
      <c r="S3710" s="84"/>
      <c r="T3710" s="84" t="str">
        <f t="shared" si="10"/>
        <v/>
      </c>
      <c r="U3710" s="84" t="str">
        <f t="shared" si="11"/>
        <v/>
      </c>
      <c r="V3710" s="65" t="str">
        <f t="shared" si="5"/>
        <v/>
      </c>
      <c r="W3710" s="84"/>
      <c r="X3710" s="84"/>
      <c r="Y3710" s="85"/>
      <c r="Z3710" s="85"/>
      <c r="AA3710" s="65" t="str">
        <f t="shared" si="6"/>
        <v/>
      </c>
      <c r="AB3710" s="65" t="str">
        <f t="shared" si="7"/>
        <v/>
      </c>
      <c r="AC3710" s="86"/>
      <c r="AD3710" s="87" t="str">
        <f t="shared" si="8"/>
        <v/>
      </c>
      <c r="AE3710" s="84"/>
      <c r="AF3710" s="86">
        <f>IF(AC3710&gt;0,AC3710,'⚙️ Config'!$B$10)</f>
        <v>0.0075</v>
      </c>
      <c r="AG3710" s="88">
        <f t="shared" si="9"/>
        <v>8690.527125</v>
      </c>
      <c r="AH3710" s="88">
        <f>AG3710*'⚙️ Config'!$B$11</f>
        <v>43452.63563</v>
      </c>
      <c r="AI3710" s="88">
        <f>AH3710*'⚙️ Config'!$B$12</f>
        <v>13035.79069</v>
      </c>
      <c r="AJ3710" s="64"/>
      <c r="AK3710" s="84"/>
      <c r="AL3710" s="84"/>
      <c r="AM3710" s="84"/>
      <c r="AN3710" s="84"/>
      <c r="AO3710" s="84"/>
      <c r="AP3710" s="84"/>
      <c r="AQ3710" s="84"/>
    </row>
    <row r="3711" ht="15.0" customHeight="1">
      <c r="A3711" s="93">
        <v>3708.0</v>
      </c>
      <c r="B3711" s="94" t="s">
        <v>7856</v>
      </c>
      <c r="C3711" s="93" t="s">
        <v>141</v>
      </c>
      <c r="D3711" s="93" t="s">
        <v>7857</v>
      </c>
      <c r="E3711" s="95">
        <v>44.17</v>
      </c>
      <c r="F3711" s="93" t="s">
        <v>85</v>
      </c>
      <c r="G3711" s="93" t="s">
        <v>606</v>
      </c>
      <c r="H3711" s="96">
        <v>1157698.41</v>
      </c>
      <c r="I3711" s="93">
        <v>1.0</v>
      </c>
      <c r="J3711" s="97">
        <v>2.4</v>
      </c>
      <c r="K3711" s="94">
        <v>2023.0</v>
      </c>
      <c r="L3711" s="93" t="s">
        <v>630</v>
      </c>
      <c r="M3711" s="93">
        <v>2023.0</v>
      </c>
      <c r="N3711" s="93" t="s">
        <v>161</v>
      </c>
      <c r="O3711" s="65" t="str">
        <f t="shared" si="1"/>
        <v>355239520001</v>
      </c>
      <c r="P3711" s="65">
        <f t="shared" si="2"/>
        <v>7</v>
      </c>
      <c r="Q3711" s="65">
        <f t="shared" si="3"/>
        <v>4</v>
      </c>
      <c r="R3711" s="65" t="str">
        <f t="shared" si="12"/>
        <v>35.523.952/0001-74</v>
      </c>
      <c r="S3711" s="84"/>
      <c r="T3711" s="84" t="str">
        <f t="shared" si="10"/>
        <v/>
      </c>
      <c r="U3711" s="84" t="str">
        <f t="shared" si="11"/>
        <v/>
      </c>
      <c r="V3711" s="65" t="str">
        <f t="shared" si="5"/>
        <v/>
      </c>
      <c r="W3711" s="84"/>
      <c r="X3711" s="84"/>
      <c r="Y3711" s="85"/>
      <c r="Z3711" s="85"/>
      <c r="AA3711" s="65" t="str">
        <f t="shared" si="6"/>
        <v/>
      </c>
      <c r="AB3711" s="65" t="str">
        <f t="shared" si="7"/>
        <v/>
      </c>
      <c r="AC3711" s="86"/>
      <c r="AD3711" s="87" t="str">
        <f t="shared" si="8"/>
        <v/>
      </c>
      <c r="AE3711" s="84"/>
      <c r="AF3711" s="86">
        <f>IF(AC3711&gt;0,AC3711,'⚙️ Config'!$B$10)</f>
        <v>0.0075</v>
      </c>
      <c r="AG3711" s="88">
        <f t="shared" si="9"/>
        <v>8682.738075</v>
      </c>
      <c r="AH3711" s="88">
        <f>AG3711*'⚙️ Config'!$B$11</f>
        <v>43413.69038</v>
      </c>
      <c r="AI3711" s="88">
        <f>AH3711*'⚙️ Config'!$B$12</f>
        <v>13024.10711</v>
      </c>
      <c r="AJ3711" s="64"/>
      <c r="AK3711" s="84"/>
      <c r="AL3711" s="84"/>
      <c r="AM3711" s="84"/>
      <c r="AN3711" s="84"/>
      <c r="AO3711" s="84"/>
      <c r="AP3711" s="84"/>
      <c r="AQ3711" s="84"/>
    </row>
    <row r="3712" ht="15.0" customHeight="1">
      <c r="A3712" s="93">
        <v>3709.0</v>
      </c>
      <c r="B3712" s="94" t="s">
        <v>7858</v>
      </c>
      <c r="C3712" s="93" t="s">
        <v>141</v>
      </c>
      <c r="D3712" s="93" t="s">
        <v>7859</v>
      </c>
      <c r="E3712" s="95">
        <v>40.62</v>
      </c>
      <c r="F3712" s="93" t="s">
        <v>85</v>
      </c>
      <c r="G3712" s="93" t="s">
        <v>606</v>
      </c>
      <c r="H3712" s="96">
        <v>1157195.27</v>
      </c>
      <c r="I3712" s="93">
        <v>1.0</v>
      </c>
      <c r="J3712" s="97">
        <v>2.9</v>
      </c>
      <c r="K3712" s="94">
        <v>2023.0</v>
      </c>
      <c r="L3712" s="93" t="s">
        <v>202</v>
      </c>
      <c r="M3712" s="93">
        <v>2023.0</v>
      </c>
      <c r="N3712" s="93" t="s">
        <v>161</v>
      </c>
      <c r="O3712" s="65" t="str">
        <f t="shared" si="1"/>
        <v>001663170001</v>
      </c>
      <c r="P3712" s="65">
        <f t="shared" si="2"/>
        <v>0</v>
      </c>
      <c r="Q3712" s="65">
        <f t="shared" si="3"/>
        <v>0</v>
      </c>
      <c r="R3712" s="65" t="str">
        <f t="shared" si="12"/>
        <v>00.166.317/0001-00</v>
      </c>
      <c r="S3712" s="84"/>
      <c r="T3712" s="84" t="str">
        <f t="shared" si="10"/>
        <v/>
      </c>
      <c r="U3712" s="84" t="str">
        <f t="shared" si="11"/>
        <v/>
      </c>
      <c r="V3712" s="65" t="str">
        <f t="shared" si="5"/>
        <v/>
      </c>
      <c r="W3712" s="84"/>
      <c r="X3712" s="84"/>
      <c r="Y3712" s="85"/>
      <c r="Z3712" s="85"/>
      <c r="AA3712" s="65" t="str">
        <f t="shared" si="6"/>
        <v/>
      </c>
      <c r="AB3712" s="65" t="str">
        <f t="shared" si="7"/>
        <v/>
      </c>
      <c r="AC3712" s="86"/>
      <c r="AD3712" s="87" t="str">
        <f t="shared" si="8"/>
        <v/>
      </c>
      <c r="AE3712" s="84"/>
      <c r="AF3712" s="86">
        <f>IF(AC3712&gt;0,AC3712,'⚙️ Config'!$B$10)</f>
        <v>0.0075</v>
      </c>
      <c r="AG3712" s="88">
        <f t="shared" si="9"/>
        <v>8678.964525</v>
      </c>
      <c r="AH3712" s="88">
        <f>AG3712*'⚙️ Config'!$B$11</f>
        <v>43394.82263</v>
      </c>
      <c r="AI3712" s="88">
        <f>AH3712*'⚙️ Config'!$B$12</f>
        <v>13018.44679</v>
      </c>
      <c r="AJ3712" s="64"/>
      <c r="AK3712" s="84"/>
      <c r="AL3712" s="84"/>
      <c r="AM3712" s="84"/>
      <c r="AN3712" s="84"/>
      <c r="AO3712" s="84"/>
      <c r="AP3712" s="84"/>
      <c r="AQ3712" s="84"/>
    </row>
    <row r="3713" ht="15.0" customHeight="1">
      <c r="A3713" s="93">
        <v>3710.0</v>
      </c>
      <c r="B3713" s="94" t="s">
        <v>7860</v>
      </c>
      <c r="C3713" s="93" t="s">
        <v>141</v>
      </c>
      <c r="D3713" s="93" t="s">
        <v>7861</v>
      </c>
      <c r="E3713" s="95">
        <v>41.24</v>
      </c>
      <c r="F3713" s="93" t="s">
        <v>85</v>
      </c>
      <c r="G3713" s="93" t="s">
        <v>606</v>
      </c>
      <c r="H3713" s="96">
        <v>1156686.12</v>
      </c>
      <c r="I3713" s="93">
        <v>1.0</v>
      </c>
      <c r="J3713" s="97">
        <v>2.8</v>
      </c>
      <c r="K3713" s="94">
        <v>2023.0</v>
      </c>
      <c r="L3713" s="93" t="s">
        <v>630</v>
      </c>
      <c r="M3713" s="93">
        <v>2023.0</v>
      </c>
      <c r="N3713" s="93" t="s">
        <v>161</v>
      </c>
      <c r="O3713" s="65" t="str">
        <f t="shared" si="1"/>
        <v>327081400001</v>
      </c>
      <c r="P3713" s="65">
        <f t="shared" si="2"/>
        <v>0</v>
      </c>
      <c r="Q3713" s="65">
        <f t="shared" si="3"/>
        <v>5</v>
      </c>
      <c r="R3713" s="65" t="str">
        <f t="shared" si="12"/>
        <v>32.708.140/0001-05</v>
      </c>
      <c r="S3713" s="84"/>
      <c r="T3713" s="84" t="str">
        <f t="shared" si="10"/>
        <v/>
      </c>
      <c r="U3713" s="84" t="str">
        <f t="shared" si="11"/>
        <v/>
      </c>
      <c r="V3713" s="65" t="str">
        <f t="shared" si="5"/>
        <v/>
      </c>
      <c r="W3713" s="84"/>
      <c r="X3713" s="84"/>
      <c r="Y3713" s="85"/>
      <c r="Z3713" s="85"/>
      <c r="AA3713" s="65" t="str">
        <f t="shared" si="6"/>
        <v/>
      </c>
      <c r="AB3713" s="65" t="str">
        <f t="shared" si="7"/>
        <v/>
      </c>
      <c r="AC3713" s="86"/>
      <c r="AD3713" s="87" t="str">
        <f t="shared" si="8"/>
        <v/>
      </c>
      <c r="AE3713" s="84"/>
      <c r="AF3713" s="86">
        <f>IF(AC3713&gt;0,AC3713,'⚙️ Config'!$B$10)</f>
        <v>0.0075</v>
      </c>
      <c r="AG3713" s="88">
        <f t="shared" si="9"/>
        <v>8675.1459</v>
      </c>
      <c r="AH3713" s="88">
        <f>AG3713*'⚙️ Config'!$B$11</f>
        <v>43375.7295</v>
      </c>
      <c r="AI3713" s="88">
        <f>AH3713*'⚙️ Config'!$B$12</f>
        <v>13012.71885</v>
      </c>
      <c r="AJ3713" s="64"/>
      <c r="AK3713" s="84"/>
      <c r="AL3713" s="84"/>
      <c r="AM3713" s="84"/>
      <c r="AN3713" s="84"/>
      <c r="AO3713" s="84"/>
      <c r="AP3713" s="84"/>
      <c r="AQ3713" s="84"/>
    </row>
    <row r="3714" ht="15.0" customHeight="1">
      <c r="A3714" s="93">
        <v>3711.0</v>
      </c>
      <c r="B3714" s="94" t="s">
        <v>7862</v>
      </c>
      <c r="C3714" s="93" t="s">
        <v>141</v>
      </c>
      <c r="D3714" s="93" t="s">
        <v>7863</v>
      </c>
      <c r="E3714" s="95">
        <v>36.7</v>
      </c>
      <c r="F3714" s="93" t="s">
        <v>85</v>
      </c>
      <c r="G3714" s="93" t="s">
        <v>606</v>
      </c>
      <c r="H3714" s="96">
        <v>1156308.43</v>
      </c>
      <c r="I3714" s="93">
        <v>1.0</v>
      </c>
      <c r="J3714" s="97">
        <v>3.7</v>
      </c>
      <c r="K3714" s="94">
        <v>2022.0</v>
      </c>
      <c r="L3714" s="93" t="s">
        <v>630</v>
      </c>
      <c r="M3714" s="93">
        <v>2022.0</v>
      </c>
      <c r="N3714" s="93" t="s">
        <v>161</v>
      </c>
      <c r="O3714" s="65" t="str">
        <f t="shared" si="1"/>
        <v>365148650001</v>
      </c>
      <c r="P3714" s="65">
        <f t="shared" si="2"/>
        <v>1</v>
      </c>
      <c r="Q3714" s="65">
        <f t="shared" si="3"/>
        <v>3</v>
      </c>
      <c r="R3714" s="65" t="str">
        <f t="shared" si="12"/>
        <v>36.514.865/0001-13</v>
      </c>
      <c r="S3714" s="84"/>
      <c r="T3714" s="84" t="str">
        <f t="shared" si="10"/>
        <v/>
      </c>
      <c r="U3714" s="84" t="str">
        <f t="shared" si="11"/>
        <v/>
      </c>
      <c r="V3714" s="65" t="str">
        <f t="shared" si="5"/>
        <v/>
      </c>
      <c r="W3714" s="84"/>
      <c r="X3714" s="84"/>
      <c r="Y3714" s="85"/>
      <c r="Z3714" s="85"/>
      <c r="AA3714" s="65" t="str">
        <f t="shared" si="6"/>
        <v/>
      </c>
      <c r="AB3714" s="65" t="str">
        <f t="shared" si="7"/>
        <v/>
      </c>
      <c r="AC3714" s="86"/>
      <c r="AD3714" s="87" t="str">
        <f t="shared" si="8"/>
        <v/>
      </c>
      <c r="AE3714" s="84"/>
      <c r="AF3714" s="86">
        <f>IF(AC3714&gt;0,AC3714,'⚙️ Config'!$B$10)</f>
        <v>0.0075</v>
      </c>
      <c r="AG3714" s="88">
        <f t="shared" si="9"/>
        <v>8672.313225</v>
      </c>
      <c r="AH3714" s="88">
        <f>AG3714*'⚙️ Config'!$B$11</f>
        <v>43361.56613</v>
      </c>
      <c r="AI3714" s="88">
        <f>AH3714*'⚙️ Config'!$B$12</f>
        <v>13008.46984</v>
      </c>
      <c r="AJ3714" s="64"/>
      <c r="AK3714" s="84"/>
      <c r="AL3714" s="84"/>
      <c r="AM3714" s="84"/>
      <c r="AN3714" s="84"/>
      <c r="AO3714" s="84"/>
      <c r="AP3714" s="84"/>
      <c r="AQ3714" s="84"/>
    </row>
    <row r="3715" ht="15.0" customHeight="1">
      <c r="A3715" s="93">
        <v>3712.0</v>
      </c>
      <c r="B3715" s="94" t="s">
        <v>7864</v>
      </c>
      <c r="C3715" s="93" t="s">
        <v>154</v>
      </c>
      <c r="D3715" s="93" t="s">
        <v>7865</v>
      </c>
      <c r="E3715" s="95">
        <v>37.98</v>
      </c>
      <c r="F3715" s="93" t="s">
        <v>85</v>
      </c>
      <c r="G3715" s="93" t="s">
        <v>606</v>
      </c>
      <c r="H3715" s="96">
        <v>1156147.31</v>
      </c>
      <c r="I3715" s="93">
        <v>1.0</v>
      </c>
      <c r="J3715" s="97">
        <v>3.4</v>
      </c>
      <c r="K3715" s="94">
        <v>2022.0</v>
      </c>
      <c r="L3715" s="93" t="s">
        <v>458</v>
      </c>
      <c r="M3715" s="93">
        <v>2022.0</v>
      </c>
      <c r="N3715" s="93" t="s">
        <v>145</v>
      </c>
      <c r="O3715" s="65" t="str">
        <f t="shared" si="1"/>
        <v>241210420001</v>
      </c>
      <c r="P3715" s="65">
        <f t="shared" si="2"/>
        <v>4</v>
      </c>
      <c r="Q3715" s="65">
        <f t="shared" si="3"/>
        <v>9</v>
      </c>
      <c r="R3715" s="65" t="str">
        <f t="shared" si="12"/>
        <v>24.121.042/0001-49</v>
      </c>
      <c r="S3715" s="84"/>
      <c r="T3715" s="84" t="str">
        <f t="shared" si="10"/>
        <v/>
      </c>
      <c r="U3715" s="84" t="str">
        <f t="shared" si="11"/>
        <v/>
      </c>
      <c r="V3715" s="65" t="str">
        <f t="shared" si="5"/>
        <v/>
      </c>
      <c r="W3715" s="84"/>
      <c r="X3715" s="84"/>
      <c r="Y3715" s="85"/>
      <c r="Z3715" s="85"/>
      <c r="AA3715" s="65" t="str">
        <f t="shared" si="6"/>
        <v/>
      </c>
      <c r="AB3715" s="65" t="str">
        <f t="shared" si="7"/>
        <v/>
      </c>
      <c r="AC3715" s="86"/>
      <c r="AD3715" s="87" t="str">
        <f t="shared" si="8"/>
        <v/>
      </c>
      <c r="AE3715" s="84"/>
      <c r="AF3715" s="86">
        <f>IF(AC3715&gt;0,AC3715,'⚙️ Config'!$B$10)</f>
        <v>0.0075</v>
      </c>
      <c r="AG3715" s="88">
        <f t="shared" si="9"/>
        <v>8671.104825</v>
      </c>
      <c r="AH3715" s="88">
        <f>AG3715*'⚙️ Config'!$B$11</f>
        <v>43355.52413</v>
      </c>
      <c r="AI3715" s="88">
        <f>AH3715*'⚙️ Config'!$B$12</f>
        <v>13006.65724</v>
      </c>
      <c r="AJ3715" s="64"/>
      <c r="AK3715" s="84"/>
      <c r="AL3715" s="84"/>
      <c r="AM3715" s="84"/>
      <c r="AN3715" s="84"/>
      <c r="AO3715" s="84"/>
      <c r="AP3715" s="84"/>
      <c r="AQ3715" s="84"/>
    </row>
    <row r="3716" ht="15.0" customHeight="1">
      <c r="A3716" s="93">
        <v>3713.0</v>
      </c>
      <c r="B3716" s="94" t="s">
        <v>7866</v>
      </c>
      <c r="C3716" s="93" t="s">
        <v>141</v>
      </c>
      <c r="D3716" s="93" t="s">
        <v>7867</v>
      </c>
      <c r="E3716" s="95">
        <v>40.62</v>
      </c>
      <c r="F3716" s="93" t="s">
        <v>85</v>
      </c>
      <c r="G3716" s="93" t="s">
        <v>606</v>
      </c>
      <c r="H3716" s="96">
        <v>1155321.26</v>
      </c>
      <c r="I3716" s="93">
        <v>1.0</v>
      </c>
      <c r="J3716" s="97">
        <v>2.9</v>
      </c>
      <c r="K3716" s="94">
        <v>2023.0</v>
      </c>
      <c r="L3716" s="93" t="s">
        <v>295</v>
      </c>
      <c r="M3716" s="93">
        <v>2023.0</v>
      </c>
      <c r="N3716" s="93" t="s">
        <v>161</v>
      </c>
      <c r="O3716" s="65" t="str">
        <f t="shared" si="1"/>
        <v>004538630001</v>
      </c>
      <c r="P3716" s="65">
        <f t="shared" si="2"/>
        <v>1</v>
      </c>
      <c r="Q3716" s="65">
        <f t="shared" si="3"/>
        <v>4</v>
      </c>
      <c r="R3716" s="65" t="str">
        <f t="shared" si="12"/>
        <v>00.453.863/0001-14</v>
      </c>
      <c r="S3716" s="84"/>
      <c r="T3716" s="84" t="str">
        <f t="shared" si="10"/>
        <v/>
      </c>
      <c r="U3716" s="84" t="str">
        <f t="shared" si="11"/>
        <v/>
      </c>
      <c r="V3716" s="65" t="str">
        <f t="shared" si="5"/>
        <v/>
      </c>
      <c r="W3716" s="84"/>
      <c r="X3716" s="84"/>
      <c r="Y3716" s="85"/>
      <c r="Z3716" s="85"/>
      <c r="AA3716" s="65" t="str">
        <f t="shared" si="6"/>
        <v/>
      </c>
      <c r="AB3716" s="65" t="str">
        <f t="shared" si="7"/>
        <v/>
      </c>
      <c r="AC3716" s="86"/>
      <c r="AD3716" s="87" t="str">
        <f t="shared" si="8"/>
        <v/>
      </c>
      <c r="AE3716" s="84"/>
      <c r="AF3716" s="86">
        <f>IF(AC3716&gt;0,AC3716,'⚙️ Config'!$B$10)</f>
        <v>0.0075</v>
      </c>
      <c r="AG3716" s="88">
        <f t="shared" si="9"/>
        <v>8664.90945</v>
      </c>
      <c r="AH3716" s="88">
        <f>AG3716*'⚙️ Config'!$B$11</f>
        <v>43324.54725</v>
      </c>
      <c r="AI3716" s="88">
        <f>AH3716*'⚙️ Config'!$B$12</f>
        <v>12997.36418</v>
      </c>
      <c r="AJ3716" s="64"/>
      <c r="AK3716" s="84"/>
      <c r="AL3716" s="84"/>
      <c r="AM3716" s="84"/>
      <c r="AN3716" s="84"/>
      <c r="AO3716" s="84"/>
      <c r="AP3716" s="84"/>
      <c r="AQ3716" s="84"/>
    </row>
    <row r="3717" ht="15.0" customHeight="1">
      <c r="A3717" s="93">
        <v>3714.0</v>
      </c>
      <c r="B3717" s="94" t="s">
        <v>7868</v>
      </c>
      <c r="C3717" s="93" t="s">
        <v>141</v>
      </c>
      <c r="D3717" s="93" t="s">
        <v>7869</v>
      </c>
      <c r="E3717" s="95">
        <v>36.7</v>
      </c>
      <c r="F3717" s="93" t="s">
        <v>85</v>
      </c>
      <c r="G3717" s="93" t="s">
        <v>606</v>
      </c>
      <c r="H3717" s="96">
        <v>1154954.96</v>
      </c>
      <c r="I3717" s="93">
        <v>1.0</v>
      </c>
      <c r="J3717" s="97">
        <v>3.7</v>
      </c>
      <c r="K3717" s="94">
        <v>2022.0</v>
      </c>
      <c r="L3717" s="93" t="s">
        <v>630</v>
      </c>
      <c r="M3717" s="93">
        <v>2022.0</v>
      </c>
      <c r="N3717" s="93" t="s">
        <v>161</v>
      </c>
      <c r="O3717" s="65" t="str">
        <f t="shared" si="1"/>
        <v>269879640001</v>
      </c>
      <c r="P3717" s="65">
        <f t="shared" si="2"/>
        <v>6</v>
      </c>
      <c r="Q3717" s="65">
        <f t="shared" si="3"/>
        <v>9</v>
      </c>
      <c r="R3717" s="65" t="str">
        <f t="shared" si="12"/>
        <v>26.987.964/0001-69</v>
      </c>
      <c r="S3717" s="84"/>
      <c r="T3717" s="84" t="str">
        <f t="shared" si="10"/>
        <v/>
      </c>
      <c r="U3717" s="84" t="str">
        <f t="shared" si="11"/>
        <v/>
      </c>
      <c r="V3717" s="65" t="str">
        <f t="shared" si="5"/>
        <v/>
      </c>
      <c r="W3717" s="84"/>
      <c r="X3717" s="84"/>
      <c r="Y3717" s="85"/>
      <c r="Z3717" s="85"/>
      <c r="AA3717" s="65" t="str">
        <f t="shared" si="6"/>
        <v/>
      </c>
      <c r="AB3717" s="65" t="str">
        <f t="shared" si="7"/>
        <v/>
      </c>
      <c r="AC3717" s="86"/>
      <c r="AD3717" s="87" t="str">
        <f t="shared" si="8"/>
        <v/>
      </c>
      <c r="AE3717" s="84"/>
      <c r="AF3717" s="86">
        <f>IF(AC3717&gt;0,AC3717,'⚙️ Config'!$B$10)</f>
        <v>0.0075</v>
      </c>
      <c r="AG3717" s="88">
        <f t="shared" si="9"/>
        <v>8662.1622</v>
      </c>
      <c r="AH3717" s="88">
        <f>AG3717*'⚙️ Config'!$B$11</f>
        <v>43310.811</v>
      </c>
      <c r="AI3717" s="88">
        <f>AH3717*'⚙️ Config'!$B$12</f>
        <v>12993.2433</v>
      </c>
      <c r="AJ3717" s="64"/>
      <c r="AK3717" s="84"/>
      <c r="AL3717" s="84"/>
      <c r="AM3717" s="84"/>
      <c r="AN3717" s="84"/>
      <c r="AO3717" s="84"/>
      <c r="AP3717" s="84"/>
      <c r="AQ3717" s="84"/>
    </row>
    <row r="3718" ht="15.0" customHeight="1">
      <c r="A3718" s="93">
        <v>3715.0</v>
      </c>
      <c r="B3718" s="94" t="s">
        <v>7870</v>
      </c>
      <c r="C3718" s="93" t="s">
        <v>141</v>
      </c>
      <c r="D3718" s="93" t="s">
        <v>7871</v>
      </c>
      <c r="E3718" s="95">
        <v>36.7</v>
      </c>
      <c r="F3718" s="93" t="s">
        <v>85</v>
      </c>
      <c r="G3718" s="93" t="s">
        <v>606</v>
      </c>
      <c r="H3718" s="96">
        <v>1154845.27</v>
      </c>
      <c r="I3718" s="93">
        <v>1.0</v>
      </c>
      <c r="J3718" s="97">
        <v>3.7</v>
      </c>
      <c r="K3718" s="94">
        <v>2022.0</v>
      </c>
      <c r="L3718" s="93" t="s">
        <v>630</v>
      </c>
      <c r="M3718" s="93">
        <v>2022.0</v>
      </c>
      <c r="N3718" s="93" t="s">
        <v>161</v>
      </c>
      <c r="O3718" s="65" t="str">
        <f t="shared" si="1"/>
        <v>228567240001</v>
      </c>
      <c r="P3718" s="65">
        <f t="shared" si="2"/>
        <v>7</v>
      </c>
      <c r="Q3718" s="65">
        <f t="shared" si="3"/>
        <v>4</v>
      </c>
      <c r="R3718" s="65" t="str">
        <f t="shared" si="12"/>
        <v>22.856.724/0001-74</v>
      </c>
      <c r="S3718" s="84"/>
      <c r="T3718" s="84" t="str">
        <f t="shared" si="10"/>
        <v/>
      </c>
      <c r="U3718" s="84" t="str">
        <f t="shared" si="11"/>
        <v/>
      </c>
      <c r="V3718" s="65" t="str">
        <f t="shared" si="5"/>
        <v/>
      </c>
      <c r="W3718" s="84"/>
      <c r="X3718" s="84"/>
      <c r="Y3718" s="85"/>
      <c r="Z3718" s="85"/>
      <c r="AA3718" s="65" t="str">
        <f t="shared" si="6"/>
        <v/>
      </c>
      <c r="AB3718" s="65" t="str">
        <f t="shared" si="7"/>
        <v/>
      </c>
      <c r="AC3718" s="86"/>
      <c r="AD3718" s="87" t="str">
        <f t="shared" si="8"/>
        <v/>
      </c>
      <c r="AE3718" s="84"/>
      <c r="AF3718" s="86">
        <f>IF(AC3718&gt;0,AC3718,'⚙️ Config'!$B$10)</f>
        <v>0.0075</v>
      </c>
      <c r="AG3718" s="88">
        <f t="shared" si="9"/>
        <v>8661.339525</v>
      </c>
      <c r="AH3718" s="88">
        <f>AG3718*'⚙️ Config'!$B$11</f>
        <v>43306.69763</v>
      </c>
      <c r="AI3718" s="88">
        <f>AH3718*'⚙️ Config'!$B$12</f>
        <v>12992.00929</v>
      </c>
      <c r="AJ3718" s="64"/>
      <c r="AK3718" s="84"/>
      <c r="AL3718" s="84"/>
      <c r="AM3718" s="84"/>
      <c r="AN3718" s="84"/>
      <c r="AO3718" s="84"/>
      <c r="AP3718" s="84"/>
      <c r="AQ3718" s="84"/>
    </row>
    <row r="3719" ht="15.0" customHeight="1">
      <c r="A3719" s="93">
        <v>3716.0</v>
      </c>
      <c r="B3719" s="94" t="s">
        <v>7872</v>
      </c>
      <c r="C3719" s="93" t="s">
        <v>141</v>
      </c>
      <c r="D3719" s="93" t="s">
        <v>7873</v>
      </c>
      <c r="E3719" s="95">
        <v>36.7</v>
      </c>
      <c r="F3719" s="93" t="s">
        <v>85</v>
      </c>
      <c r="G3719" s="93" t="s">
        <v>606</v>
      </c>
      <c r="H3719" s="96">
        <v>1154516.62</v>
      </c>
      <c r="I3719" s="93">
        <v>1.0</v>
      </c>
      <c r="J3719" s="97">
        <v>3.7</v>
      </c>
      <c r="K3719" s="94">
        <v>2022.0</v>
      </c>
      <c r="L3719" s="93" t="s">
        <v>630</v>
      </c>
      <c r="M3719" s="93">
        <v>2022.0</v>
      </c>
      <c r="N3719" s="93" t="s">
        <v>161</v>
      </c>
      <c r="O3719" s="65" t="str">
        <f t="shared" si="1"/>
        <v>110167850001</v>
      </c>
      <c r="P3719" s="65">
        <f t="shared" si="2"/>
        <v>0</v>
      </c>
      <c r="Q3719" s="65">
        <f t="shared" si="3"/>
        <v>7</v>
      </c>
      <c r="R3719" s="65" t="str">
        <f t="shared" si="12"/>
        <v>11.016.785/0001-07</v>
      </c>
      <c r="S3719" s="84"/>
      <c r="T3719" s="84" t="str">
        <f t="shared" si="10"/>
        <v/>
      </c>
      <c r="U3719" s="84" t="str">
        <f t="shared" si="11"/>
        <v/>
      </c>
      <c r="V3719" s="65" t="str">
        <f t="shared" si="5"/>
        <v/>
      </c>
      <c r="W3719" s="84"/>
      <c r="X3719" s="84"/>
      <c r="Y3719" s="85"/>
      <c r="Z3719" s="85"/>
      <c r="AA3719" s="65" t="str">
        <f t="shared" si="6"/>
        <v/>
      </c>
      <c r="AB3719" s="65" t="str">
        <f t="shared" si="7"/>
        <v/>
      </c>
      <c r="AC3719" s="86"/>
      <c r="AD3719" s="87" t="str">
        <f t="shared" si="8"/>
        <v/>
      </c>
      <c r="AE3719" s="84"/>
      <c r="AF3719" s="86">
        <f>IF(AC3719&gt;0,AC3719,'⚙️ Config'!$B$10)</f>
        <v>0.0075</v>
      </c>
      <c r="AG3719" s="88">
        <f t="shared" si="9"/>
        <v>8658.87465</v>
      </c>
      <c r="AH3719" s="88">
        <f>AG3719*'⚙️ Config'!$B$11</f>
        <v>43294.37325</v>
      </c>
      <c r="AI3719" s="88">
        <f>AH3719*'⚙️ Config'!$B$12</f>
        <v>12988.31198</v>
      </c>
      <c r="AJ3719" s="64"/>
      <c r="AK3719" s="84"/>
      <c r="AL3719" s="84"/>
      <c r="AM3719" s="84"/>
      <c r="AN3719" s="84"/>
      <c r="AO3719" s="84"/>
      <c r="AP3719" s="84"/>
      <c r="AQ3719" s="84"/>
    </row>
    <row r="3720" ht="15.0" customHeight="1">
      <c r="A3720" s="93">
        <v>3717.0</v>
      </c>
      <c r="B3720" s="94" t="s">
        <v>7874</v>
      </c>
      <c r="C3720" s="93" t="s">
        <v>141</v>
      </c>
      <c r="D3720" s="93" t="s">
        <v>7875</v>
      </c>
      <c r="E3720" s="95">
        <v>38.45</v>
      </c>
      <c r="F3720" s="93" t="s">
        <v>85</v>
      </c>
      <c r="G3720" s="93" t="s">
        <v>606</v>
      </c>
      <c r="H3720" s="96">
        <v>1154241.06</v>
      </c>
      <c r="I3720" s="93">
        <v>1.0</v>
      </c>
      <c r="J3720" s="97">
        <v>3.3</v>
      </c>
      <c r="K3720" s="94">
        <v>2022.0</v>
      </c>
      <c r="L3720" s="93" t="s">
        <v>630</v>
      </c>
      <c r="M3720" s="93">
        <v>2022.0</v>
      </c>
      <c r="N3720" s="93" t="s">
        <v>342</v>
      </c>
      <c r="O3720" s="65" t="str">
        <f t="shared" si="1"/>
        <v>277185520001</v>
      </c>
      <c r="P3720" s="65">
        <f t="shared" si="2"/>
        <v>9</v>
      </c>
      <c r="Q3720" s="65">
        <f t="shared" si="3"/>
        <v>6</v>
      </c>
      <c r="R3720" s="65" t="str">
        <f t="shared" si="12"/>
        <v>27.718.552/0001-96</v>
      </c>
      <c r="S3720" s="84"/>
      <c r="T3720" s="84" t="str">
        <f t="shared" si="10"/>
        <v/>
      </c>
      <c r="U3720" s="84" t="str">
        <f t="shared" si="11"/>
        <v/>
      </c>
      <c r="V3720" s="65" t="str">
        <f t="shared" si="5"/>
        <v/>
      </c>
      <c r="W3720" s="84"/>
      <c r="X3720" s="84"/>
      <c r="Y3720" s="85"/>
      <c r="Z3720" s="85"/>
      <c r="AA3720" s="65" t="str">
        <f t="shared" si="6"/>
        <v/>
      </c>
      <c r="AB3720" s="65" t="str">
        <f t="shared" si="7"/>
        <v/>
      </c>
      <c r="AC3720" s="86"/>
      <c r="AD3720" s="87" t="str">
        <f t="shared" si="8"/>
        <v/>
      </c>
      <c r="AE3720" s="84"/>
      <c r="AF3720" s="86">
        <f>IF(AC3720&gt;0,AC3720,'⚙️ Config'!$B$10)</f>
        <v>0.0075</v>
      </c>
      <c r="AG3720" s="88">
        <f t="shared" si="9"/>
        <v>8656.80795</v>
      </c>
      <c r="AH3720" s="88">
        <f>AG3720*'⚙️ Config'!$B$11</f>
        <v>43284.03975</v>
      </c>
      <c r="AI3720" s="88">
        <f>AH3720*'⚙️ Config'!$B$12</f>
        <v>12985.21193</v>
      </c>
      <c r="AJ3720" s="64"/>
      <c r="AK3720" s="84"/>
      <c r="AL3720" s="84"/>
      <c r="AM3720" s="84"/>
      <c r="AN3720" s="84"/>
      <c r="AO3720" s="84"/>
      <c r="AP3720" s="84"/>
      <c r="AQ3720" s="84"/>
    </row>
    <row r="3721" ht="15.0" customHeight="1">
      <c r="A3721" s="93">
        <v>3718.0</v>
      </c>
      <c r="B3721" s="94" t="s">
        <v>7876</v>
      </c>
      <c r="C3721" s="93" t="s">
        <v>141</v>
      </c>
      <c r="D3721" s="93" t="s">
        <v>7877</v>
      </c>
      <c r="E3721" s="95">
        <v>39.48</v>
      </c>
      <c r="F3721" s="93" t="s">
        <v>85</v>
      </c>
      <c r="G3721" s="93" t="s">
        <v>606</v>
      </c>
      <c r="H3721" s="96">
        <v>1154156.18</v>
      </c>
      <c r="I3721" s="93">
        <v>1.0</v>
      </c>
      <c r="J3721" s="97">
        <v>3.1</v>
      </c>
      <c r="K3721" s="94">
        <v>2023.0</v>
      </c>
      <c r="L3721" s="93" t="s">
        <v>630</v>
      </c>
      <c r="M3721" s="93">
        <v>2023.0</v>
      </c>
      <c r="N3721" s="93" t="s">
        <v>161</v>
      </c>
      <c r="O3721" s="65" t="str">
        <f t="shared" si="1"/>
        <v>246342610001</v>
      </c>
      <c r="P3721" s="65">
        <f t="shared" si="2"/>
        <v>2</v>
      </c>
      <c r="Q3721" s="65">
        <f t="shared" si="3"/>
        <v>1</v>
      </c>
      <c r="R3721" s="65" t="str">
        <f t="shared" si="12"/>
        <v>24.634.261/0001-21</v>
      </c>
      <c r="S3721" s="84"/>
      <c r="T3721" s="84" t="str">
        <f t="shared" si="10"/>
        <v/>
      </c>
      <c r="U3721" s="84" t="str">
        <f t="shared" si="11"/>
        <v/>
      </c>
      <c r="V3721" s="65" t="str">
        <f t="shared" si="5"/>
        <v/>
      </c>
      <c r="W3721" s="84"/>
      <c r="X3721" s="84"/>
      <c r="Y3721" s="85"/>
      <c r="Z3721" s="85"/>
      <c r="AA3721" s="65" t="str">
        <f t="shared" si="6"/>
        <v/>
      </c>
      <c r="AB3721" s="65" t="str">
        <f t="shared" si="7"/>
        <v/>
      </c>
      <c r="AC3721" s="86"/>
      <c r="AD3721" s="87" t="str">
        <f t="shared" si="8"/>
        <v/>
      </c>
      <c r="AE3721" s="84"/>
      <c r="AF3721" s="86">
        <f>IF(AC3721&gt;0,AC3721,'⚙️ Config'!$B$10)</f>
        <v>0.0075</v>
      </c>
      <c r="AG3721" s="88">
        <f t="shared" si="9"/>
        <v>8656.17135</v>
      </c>
      <c r="AH3721" s="88">
        <f>AG3721*'⚙️ Config'!$B$11</f>
        <v>43280.85675</v>
      </c>
      <c r="AI3721" s="88">
        <f>AH3721*'⚙️ Config'!$B$12</f>
        <v>12984.25703</v>
      </c>
      <c r="AJ3721" s="64"/>
      <c r="AK3721" s="84"/>
      <c r="AL3721" s="84"/>
      <c r="AM3721" s="84"/>
      <c r="AN3721" s="84"/>
      <c r="AO3721" s="84"/>
      <c r="AP3721" s="84"/>
      <c r="AQ3721" s="84"/>
    </row>
    <row r="3722" ht="15.0" customHeight="1">
      <c r="A3722" s="93">
        <v>3719.0</v>
      </c>
      <c r="B3722" s="94" t="s">
        <v>7878</v>
      </c>
      <c r="C3722" s="93" t="s">
        <v>141</v>
      </c>
      <c r="D3722" s="93" t="s">
        <v>7879</v>
      </c>
      <c r="E3722" s="95">
        <v>45.96</v>
      </c>
      <c r="F3722" s="93" t="s">
        <v>85</v>
      </c>
      <c r="G3722" s="93" t="s">
        <v>606</v>
      </c>
      <c r="H3722" s="96">
        <v>1153273.44</v>
      </c>
      <c r="I3722" s="93">
        <v>1.0</v>
      </c>
      <c r="J3722" s="97">
        <v>2.2</v>
      </c>
      <c r="K3722" s="94">
        <v>2024.0</v>
      </c>
      <c r="L3722" s="93" t="s">
        <v>630</v>
      </c>
      <c r="M3722" s="93">
        <v>2024.0</v>
      </c>
      <c r="N3722" s="93" t="s">
        <v>161</v>
      </c>
      <c r="O3722" s="65" t="str">
        <f t="shared" si="1"/>
        <v>381598370001</v>
      </c>
      <c r="P3722" s="65">
        <f t="shared" si="2"/>
        <v>5</v>
      </c>
      <c r="Q3722" s="65">
        <f t="shared" si="3"/>
        <v>0</v>
      </c>
      <c r="R3722" s="65" t="str">
        <f t="shared" si="12"/>
        <v>38.159.837/0001-50</v>
      </c>
      <c r="S3722" s="84"/>
      <c r="T3722" s="84" t="str">
        <f t="shared" si="10"/>
        <v/>
      </c>
      <c r="U3722" s="84" t="str">
        <f t="shared" si="11"/>
        <v/>
      </c>
      <c r="V3722" s="65" t="str">
        <f t="shared" si="5"/>
        <v/>
      </c>
      <c r="W3722" s="84"/>
      <c r="X3722" s="84"/>
      <c r="Y3722" s="85"/>
      <c r="Z3722" s="85"/>
      <c r="AA3722" s="65" t="str">
        <f t="shared" si="6"/>
        <v/>
      </c>
      <c r="AB3722" s="65" t="str">
        <f t="shared" si="7"/>
        <v/>
      </c>
      <c r="AC3722" s="86"/>
      <c r="AD3722" s="87" t="str">
        <f t="shared" si="8"/>
        <v/>
      </c>
      <c r="AE3722" s="84"/>
      <c r="AF3722" s="86">
        <f>IF(AC3722&gt;0,AC3722,'⚙️ Config'!$B$10)</f>
        <v>0.0075</v>
      </c>
      <c r="AG3722" s="88">
        <f t="shared" si="9"/>
        <v>8649.5508</v>
      </c>
      <c r="AH3722" s="88">
        <f>AG3722*'⚙️ Config'!$B$11</f>
        <v>43247.754</v>
      </c>
      <c r="AI3722" s="88">
        <f>AH3722*'⚙️ Config'!$B$12</f>
        <v>12974.3262</v>
      </c>
      <c r="AJ3722" s="64"/>
      <c r="AK3722" s="84"/>
      <c r="AL3722" s="84"/>
      <c r="AM3722" s="84"/>
      <c r="AN3722" s="84"/>
      <c r="AO3722" s="84"/>
      <c r="AP3722" s="84"/>
      <c r="AQ3722" s="84"/>
    </row>
    <row r="3723" ht="15.0" customHeight="1">
      <c r="A3723" s="93">
        <v>3720.0</v>
      </c>
      <c r="B3723" s="94" t="s">
        <v>7880</v>
      </c>
      <c r="C3723" s="93" t="s">
        <v>141</v>
      </c>
      <c r="D3723" s="93" t="s">
        <v>7881</v>
      </c>
      <c r="E3723" s="95">
        <v>45.03</v>
      </c>
      <c r="F3723" s="93" t="s">
        <v>85</v>
      </c>
      <c r="G3723" s="93" t="s">
        <v>606</v>
      </c>
      <c r="H3723" s="96">
        <v>1153047.26</v>
      </c>
      <c r="I3723" s="93">
        <v>1.0</v>
      </c>
      <c r="J3723" s="97">
        <v>2.3</v>
      </c>
      <c r="K3723" s="94">
        <v>2023.0</v>
      </c>
      <c r="L3723" s="93" t="s">
        <v>202</v>
      </c>
      <c r="M3723" s="93">
        <v>2023.0</v>
      </c>
      <c r="N3723" s="93" t="s">
        <v>145</v>
      </c>
      <c r="O3723" s="65" t="str">
        <f t="shared" si="1"/>
        <v>670254520001</v>
      </c>
      <c r="P3723" s="65">
        <f t="shared" si="2"/>
        <v>0</v>
      </c>
      <c r="Q3723" s="65">
        <f t="shared" si="3"/>
        <v>7</v>
      </c>
      <c r="R3723" s="65" t="str">
        <f t="shared" si="12"/>
        <v>67.025.452/0001-07</v>
      </c>
      <c r="S3723" s="84"/>
      <c r="T3723" s="84" t="str">
        <f t="shared" si="10"/>
        <v/>
      </c>
      <c r="U3723" s="84" t="str">
        <f t="shared" si="11"/>
        <v/>
      </c>
      <c r="V3723" s="65" t="str">
        <f t="shared" si="5"/>
        <v/>
      </c>
      <c r="W3723" s="84"/>
      <c r="X3723" s="84"/>
      <c r="Y3723" s="85"/>
      <c r="Z3723" s="85"/>
      <c r="AA3723" s="65" t="str">
        <f t="shared" si="6"/>
        <v/>
      </c>
      <c r="AB3723" s="65" t="str">
        <f t="shared" si="7"/>
        <v/>
      </c>
      <c r="AC3723" s="86"/>
      <c r="AD3723" s="87" t="str">
        <f t="shared" si="8"/>
        <v/>
      </c>
      <c r="AE3723" s="84"/>
      <c r="AF3723" s="86">
        <f>IF(AC3723&gt;0,AC3723,'⚙️ Config'!$B$10)</f>
        <v>0.0075</v>
      </c>
      <c r="AG3723" s="88">
        <f t="shared" si="9"/>
        <v>8647.85445</v>
      </c>
      <c r="AH3723" s="88">
        <f>AG3723*'⚙️ Config'!$B$11</f>
        <v>43239.27225</v>
      </c>
      <c r="AI3723" s="88">
        <f>AH3723*'⚙️ Config'!$B$12</f>
        <v>12971.78168</v>
      </c>
      <c r="AJ3723" s="64"/>
      <c r="AK3723" s="84"/>
      <c r="AL3723" s="84"/>
      <c r="AM3723" s="84"/>
      <c r="AN3723" s="84"/>
      <c r="AO3723" s="84"/>
      <c r="AP3723" s="84"/>
      <c r="AQ3723" s="84"/>
    </row>
    <row r="3724" ht="15.0" customHeight="1">
      <c r="A3724" s="93">
        <v>3721.0</v>
      </c>
      <c r="B3724" s="94" t="s">
        <v>7882</v>
      </c>
      <c r="C3724" s="93" t="s">
        <v>141</v>
      </c>
      <c r="D3724" s="93" t="s">
        <v>7883</v>
      </c>
      <c r="E3724" s="95">
        <v>41.24</v>
      </c>
      <c r="F3724" s="93" t="s">
        <v>85</v>
      </c>
      <c r="G3724" s="93" t="s">
        <v>606</v>
      </c>
      <c r="H3724" s="96">
        <v>1152828.01</v>
      </c>
      <c r="I3724" s="93">
        <v>1.0</v>
      </c>
      <c r="J3724" s="97">
        <v>2.8</v>
      </c>
      <c r="K3724" s="94">
        <v>2023.0</v>
      </c>
      <c r="L3724" s="93" t="s">
        <v>630</v>
      </c>
      <c r="M3724" s="93">
        <v>2023.0</v>
      </c>
      <c r="N3724" s="93" t="s">
        <v>161</v>
      </c>
      <c r="O3724" s="65" t="str">
        <f t="shared" si="1"/>
        <v>376366970001</v>
      </c>
      <c r="P3724" s="65">
        <f t="shared" si="2"/>
        <v>0</v>
      </c>
      <c r="Q3724" s="65">
        <f t="shared" si="3"/>
        <v>0</v>
      </c>
      <c r="R3724" s="65" t="str">
        <f t="shared" si="12"/>
        <v>37.636.697/0001-00</v>
      </c>
      <c r="S3724" s="84"/>
      <c r="T3724" s="84" t="str">
        <f t="shared" si="10"/>
        <v/>
      </c>
      <c r="U3724" s="84" t="str">
        <f t="shared" si="11"/>
        <v/>
      </c>
      <c r="V3724" s="65" t="str">
        <f t="shared" si="5"/>
        <v/>
      </c>
      <c r="W3724" s="84"/>
      <c r="X3724" s="84"/>
      <c r="Y3724" s="85"/>
      <c r="Z3724" s="85"/>
      <c r="AA3724" s="65" t="str">
        <f t="shared" si="6"/>
        <v/>
      </c>
      <c r="AB3724" s="65" t="str">
        <f t="shared" si="7"/>
        <v/>
      </c>
      <c r="AC3724" s="86"/>
      <c r="AD3724" s="87" t="str">
        <f t="shared" si="8"/>
        <v/>
      </c>
      <c r="AE3724" s="84"/>
      <c r="AF3724" s="86">
        <f>IF(AC3724&gt;0,AC3724,'⚙️ Config'!$B$10)</f>
        <v>0.0075</v>
      </c>
      <c r="AG3724" s="88">
        <f t="shared" si="9"/>
        <v>8646.210075</v>
      </c>
      <c r="AH3724" s="88">
        <f>AG3724*'⚙️ Config'!$B$11</f>
        <v>43231.05038</v>
      </c>
      <c r="AI3724" s="88">
        <f>AH3724*'⚙️ Config'!$B$12</f>
        <v>12969.31511</v>
      </c>
      <c r="AJ3724" s="64"/>
      <c r="AK3724" s="84"/>
      <c r="AL3724" s="84"/>
      <c r="AM3724" s="84"/>
      <c r="AN3724" s="84"/>
      <c r="AO3724" s="84"/>
      <c r="AP3724" s="84"/>
      <c r="AQ3724" s="84"/>
    </row>
    <row r="3725" ht="15.0" customHeight="1">
      <c r="A3725" s="93">
        <v>3722.0</v>
      </c>
      <c r="B3725" s="94" t="s">
        <v>7884</v>
      </c>
      <c r="C3725" s="93" t="s">
        <v>141</v>
      </c>
      <c r="D3725" s="93" t="s">
        <v>7885</v>
      </c>
      <c r="E3725" s="95">
        <v>41.24</v>
      </c>
      <c r="F3725" s="93" t="s">
        <v>85</v>
      </c>
      <c r="G3725" s="93" t="s">
        <v>606</v>
      </c>
      <c r="H3725" s="96">
        <v>1152620.66</v>
      </c>
      <c r="I3725" s="93">
        <v>1.0</v>
      </c>
      <c r="J3725" s="97">
        <v>2.8</v>
      </c>
      <c r="K3725" s="94">
        <v>2023.0</v>
      </c>
      <c r="L3725" s="93" t="s">
        <v>630</v>
      </c>
      <c r="M3725" s="93">
        <v>2023.0</v>
      </c>
      <c r="N3725" s="93" t="s">
        <v>161</v>
      </c>
      <c r="O3725" s="65" t="str">
        <f t="shared" si="1"/>
        <v>332238360001</v>
      </c>
      <c r="P3725" s="65">
        <f t="shared" si="2"/>
        <v>0</v>
      </c>
      <c r="Q3725" s="65">
        <f t="shared" si="3"/>
        <v>4</v>
      </c>
      <c r="R3725" s="65" t="str">
        <f t="shared" si="12"/>
        <v>33.223.836/0001-04</v>
      </c>
      <c r="S3725" s="84"/>
      <c r="T3725" s="84" t="str">
        <f t="shared" si="10"/>
        <v/>
      </c>
      <c r="U3725" s="84" t="str">
        <f t="shared" si="11"/>
        <v/>
      </c>
      <c r="V3725" s="65" t="str">
        <f t="shared" si="5"/>
        <v/>
      </c>
      <c r="W3725" s="84"/>
      <c r="X3725" s="84"/>
      <c r="Y3725" s="85"/>
      <c r="Z3725" s="85"/>
      <c r="AA3725" s="65" t="str">
        <f t="shared" si="6"/>
        <v/>
      </c>
      <c r="AB3725" s="65" t="str">
        <f t="shared" si="7"/>
        <v/>
      </c>
      <c r="AC3725" s="86"/>
      <c r="AD3725" s="87" t="str">
        <f t="shared" si="8"/>
        <v/>
      </c>
      <c r="AE3725" s="84"/>
      <c r="AF3725" s="86">
        <f>IF(AC3725&gt;0,AC3725,'⚙️ Config'!$B$10)</f>
        <v>0.0075</v>
      </c>
      <c r="AG3725" s="88">
        <f t="shared" si="9"/>
        <v>8644.65495</v>
      </c>
      <c r="AH3725" s="88">
        <f>AG3725*'⚙️ Config'!$B$11</f>
        <v>43223.27475</v>
      </c>
      <c r="AI3725" s="88">
        <f>AH3725*'⚙️ Config'!$B$12</f>
        <v>12966.98243</v>
      </c>
      <c r="AJ3725" s="64"/>
      <c r="AK3725" s="84"/>
      <c r="AL3725" s="84"/>
      <c r="AM3725" s="84"/>
      <c r="AN3725" s="84"/>
      <c r="AO3725" s="84"/>
      <c r="AP3725" s="84"/>
      <c r="AQ3725" s="84"/>
    </row>
    <row r="3726" ht="15.0" customHeight="1">
      <c r="A3726" s="93">
        <v>3723.0</v>
      </c>
      <c r="B3726" s="94" t="s">
        <v>7886</v>
      </c>
      <c r="C3726" s="93" t="s">
        <v>141</v>
      </c>
      <c r="D3726" s="93" t="s">
        <v>7887</v>
      </c>
      <c r="E3726" s="95">
        <v>38.45</v>
      </c>
      <c r="F3726" s="93" t="s">
        <v>85</v>
      </c>
      <c r="G3726" s="93" t="s">
        <v>606</v>
      </c>
      <c r="H3726" s="96">
        <v>1151887.83</v>
      </c>
      <c r="I3726" s="93">
        <v>1.0</v>
      </c>
      <c r="J3726" s="97">
        <v>3.3</v>
      </c>
      <c r="K3726" s="94">
        <v>2022.0</v>
      </c>
      <c r="L3726" s="93" t="s">
        <v>630</v>
      </c>
      <c r="M3726" s="93">
        <v>2022.0</v>
      </c>
      <c r="N3726" s="93" t="s">
        <v>161</v>
      </c>
      <c r="O3726" s="65" t="str">
        <f t="shared" si="1"/>
        <v>249282610001</v>
      </c>
      <c r="P3726" s="65">
        <f t="shared" si="2"/>
        <v>3</v>
      </c>
      <c r="Q3726" s="65">
        <f t="shared" si="3"/>
        <v>4</v>
      </c>
      <c r="R3726" s="65" t="str">
        <f t="shared" si="12"/>
        <v>24.928.261/0001-34</v>
      </c>
      <c r="S3726" s="84"/>
      <c r="T3726" s="84" t="str">
        <f t="shared" si="10"/>
        <v/>
      </c>
      <c r="U3726" s="84" t="str">
        <f t="shared" si="11"/>
        <v/>
      </c>
      <c r="V3726" s="65" t="str">
        <f t="shared" si="5"/>
        <v/>
      </c>
      <c r="W3726" s="84"/>
      <c r="X3726" s="84"/>
      <c r="Y3726" s="85"/>
      <c r="Z3726" s="85"/>
      <c r="AA3726" s="65" t="str">
        <f t="shared" si="6"/>
        <v/>
      </c>
      <c r="AB3726" s="65" t="str">
        <f t="shared" si="7"/>
        <v/>
      </c>
      <c r="AC3726" s="86"/>
      <c r="AD3726" s="87" t="str">
        <f t="shared" si="8"/>
        <v/>
      </c>
      <c r="AE3726" s="84"/>
      <c r="AF3726" s="86">
        <f>IF(AC3726&gt;0,AC3726,'⚙️ Config'!$B$10)</f>
        <v>0.0075</v>
      </c>
      <c r="AG3726" s="88">
        <f t="shared" si="9"/>
        <v>8639.158725</v>
      </c>
      <c r="AH3726" s="88">
        <f>AG3726*'⚙️ Config'!$B$11</f>
        <v>43195.79363</v>
      </c>
      <c r="AI3726" s="88">
        <f>AH3726*'⚙️ Config'!$B$12</f>
        <v>12958.73809</v>
      </c>
      <c r="AJ3726" s="64"/>
      <c r="AK3726" s="84"/>
      <c r="AL3726" s="84"/>
      <c r="AM3726" s="84"/>
      <c r="AN3726" s="84"/>
      <c r="AO3726" s="84"/>
      <c r="AP3726" s="84"/>
      <c r="AQ3726" s="84"/>
    </row>
    <row r="3727" ht="15.0" customHeight="1">
      <c r="A3727" s="93">
        <v>3724.0</v>
      </c>
      <c r="B3727" s="94" t="s">
        <v>7888</v>
      </c>
      <c r="C3727" s="93" t="s">
        <v>141</v>
      </c>
      <c r="D3727" s="93" t="s">
        <v>7889</v>
      </c>
      <c r="E3727" s="95">
        <v>37.53</v>
      </c>
      <c r="F3727" s="93" t="s">
        <v>85</v>
      </c>
      <c r="G3727" s="93" t="s">
        <v>606</v>
      </c>
      <c r="H3727" s="96">
        <v>1151404.98</v>
      </c>
      <c r="I3727" s="93">
        <v>1.0</v>
      </c>
      <c r="J3727" s="97">
        <v>3.5</v>
      </c>
      <c r="K3727" s="94">
        <v>2022.0</v>
      </c>
      <c r="L3727" s="93" t="s">
        <v>202</v>
      </c>
      <c r="M3727" s="93">
        <v>2022.0</v>
      </c>
      <c r="N3727" s="93" t="s">
        <v>145</v>
      </c>
      <c r="O3727" s="65" t="str">
        <f t="shared" si="1"/>
        <v>131678390001</v>
      </c>
      <c r="P3727" s="65">
        <f t="shared" si="2"/>
        <v>6</v>
      </c>
      <c r="Q3727" s="65">
        <f t="shared" si="3"/>
        <v>0</v>
      </c>
      <c r="R3727" s="65" t="str">
        <f t="shared" si="12"/>
        <v>13.167.839/0001-60</v>
      </c>
      <c r="S3727" s="84"/>
      <c r="T3727" s="84" t="str">
        <f t="shared" si="10"/>
        <v/>
      </c>
      <c r="U3727" s="84" t="str">
        <f t="shared" si="11"/>
        <v/>
      </c>
      <c r="V3727" s="65" t="str">
        <f t="shared" si="5"/>
        <v/>
      </c>
      <c r="W3727" s="84"/>
      <c r="X3727" s="84"/>
      <c r="Y3727" s="85"/>
      <c r="Z3727" s="85"/>
      <c r="AA3727" s="65" t="str">
        <f t="shared" si="6"/>
        <v/>
      </c>
      <c r="AB3727" s="65" t="str">
        <f t="shared" si="7"/>
        <v/>
      </c>
      <c r="AC3727" s="86"/>
      <c r="AD3727" s="87" t="str">
        <f t="shared" si="8"/>
        <v/>
      </c>
      <c r="AE3727" s="84"/>
      <c r="AF3727" s="86">
        <f>IF(AC3727&gt;0,AC3727,'⚙️ Config'!$B$10)</f>
        <v>0.0075</v>
      </c>
      <c r="AG3727" s="88">
        <f t="shared" si="9"/>
        <v>8635.53735</v>
      </c>
      <c r="AH3727" s="88">
        <f>AG3727*'⚙️ Config'!$B$11</f>
        <v>43177.68675</v>
      </c>
      <c r="AI3727" s="88">
        <f>AH3727*'⚙️ Config'!$B$12</f>
        <v>12953.30603</v>
      </c>
      <c r="AJ3727" s="64"/>
      <c r="AK3727" s="84"/>
      <c r="AL3727" s="84"/>
      <c r="AM3727" s="84"/>
      <c r="AN3727" s="84"/>
      <c r="AO3727" s="84"/>
      <c r="AP3727" s="84"/>
      <c r="AQ3727" s="84"/>
    </row>
    <row r="3728" ht="15.0" customHeight="1">
      <c r="A3728" s="93">
        <v>3725.0</v>
      </c>
      <c r="B3728" s="94" t="s">
        <v>7890</v>
      </c>
      <c r="C3728" s="93" t="s">
        <v>141</v>
      </c>
      <c r="D3728" s="93" t="s">
        <v>7891</v>
      </c>
      <c r="E3728" s="95">
        <v>40.62</v>
      </c>
      <c r="F3728" s="93" t="s">
        <v>85</v>
      </c>
      <c r="G3728" s="93" t="s">
        <v>606</v>
      </c>
      <c r="H3728" s="96">
        <v>1150431.67</v>
      </c>
      <c r="I3728" s="93">
        <v>1.0</v>
      </c>
      <c r="J3728" s="97">
        <v>2.9</v>
      </c>
      <c r="K3728" s="94">
        <v>2023.0</v>
      </c>
      <c r="L3728" s="93" t="s">
        <v>630</v>
      </c>
      <c r="M3728" s="93">
        <v>2023.0</v>
      </c>
      <c r="N3728" s="93" t="s">
        <v>145</v>
      </c>
      <c r="O3728" s="65" t="str">
        <f t="shared" si="1"/>
        <v>095984500001</v>
      </c>
      <c r="P3728" s="65">
        <f t="shared" si="2"/>
        <v>0</v>
      </c>
      <c r="Q3728" s="65">
        <f t="shared" si="3"/>
        <v>0</v>
      </c>
      <c r="R3728" s="65" t="str">
        <f t="shared" si="12"/>
        <v>09.598.450/0001-00</v>
      </c>
      <c r="S3728" s="84"/>
      <c r="T3728" s="84" t="str">
        <f t="shared" si="10"/>
        <v/>
      </c>
      <c r="U3728" s="84" t="str">
        <f t="shared" si="11"/>
        <v/>
      </c>
      <c r="V3728" s="65" t="str">
        <f t="shared" si="5"/>
        <v/>
      </c>
      <c r="W3728" s="84"/>
      <c r="X3728" s="84"/>
      <c r="Y3728" s="85"/>
      <c r="Z3728" s="85"/>
      <c r="AA3728" s="65" t="str">
        <f t="shared" si="6"/>
        <v/>
      </c>
      <c r="AB3728" s="65" t="str">
        <f t="shared" si="7"/>
        <v/>
      </c>
      <c r="AC3728" s="86"/>
      <c r="AD3728" s="87" t="str">
        <f t="shared" si="8"/>
        <v/>
      </c>
      <c r="AE3728" s="84"/>
      <c r="AF3728" s="86">
        <f>IF(AC3728&gt;0,AC3728,'⚙️ Config'!$B$10)</f>
        <v>0.0075</v>
      </c>
      <c r="AG3728" s="88">
        <f t="shared" si="9"/>
        <v>8628.237525</v>
      </c>
      <c r="AH3728" s="88">
        <f>AG3728*'⚙️ Config'!$B$11</f>
        <v>43141.18763</v>
      </c>
      <c r="AI3728" s="88">
        <f>AH3728*'⚙️ Config'!$B$12</f>
        <v>12942.35629</v>
      </c>
      <c r="AJ3728" s="64"/>
      <c r="AK3728" s="84"/>
      <c r="AL3728" s="84"/>
      <c r="AM3728" s="84"/>
      <c r="AN3728" s="84"/>
      <c r="AO3728" s="84"/>
      <c r="AP3728" s="84"/>
      <c r="AQ3728" s="84"/>
    </row>
    <row r="3729" ht="15.0" customHeight="1">
      <c r="A3729" s="93">
        <v>3726.0</v>
      </c>
      <c r="B3729" s="94" t="s">
        <v>7892</v>
      </c>
      <c r="C3729" s="93" t="s">
        <v>141</v>
      </c>
      <c r="D3729" s="93" t="s">
        <v>7893</v>
      </c>
      <c r="E3729" s="95">
        <v>36.7</v>
      </c>
      <c r="F3729" s="93" t="s">
        <v>85</v>
      </c>
      <c r="G3729" s="93" t="s">
        <v>606</v>
      </c>
      <c r="H3729" s="96">
        <v>1150403.91</v>
      </c>
      <c r="I3729" s="93">
        <v>1.0</v>
      </c>
      <c r="J3729" s="97">
        <v>3.7</v>
      </c>
      <c r="K3729" s="94">
        <v>2022.0</v>
      </c>
      <c r="L3729" s="93" t="s">
        <v>630</v>
      </c>
      <c r="M3729" s="93">
        <v>2022.0</v>
      </c>
      <c r="N3729" s="93" t="s">
        <v>161</v>
      </c>
      <c r="O3729" s="65" t="str">
        <f t="shared" si="1"/>
        <v>228117450001</v>
      </c>
      <c r="P3729" s="65">
        <f t="shared" si="2"/>
        <v>7</v>
      </c>
      <c r="Q3729" s="65">
        <f t="shared" si="3"/>
        <v>3</v>
      </c>
      <c r="R3729" s="65" t="str">
        <f t="shared" si="12"/>
        <v>22.811.745/0001-73</v>
      </c>
      <c r="S3729" s="84"/>
      <c r="T3729" s="84" t="str">
        <f t="shared" si="10"/>
        <v/>
      </c>
      <c r="U3729" s="84" t="str">
        <f t="shared" si="11"/>
        <v/>
      </c>
      <c r="V3729" s="65" t="str">
        <f t="shared" si="5"/>
        <v/>
      </c>
      <c r="W3729" s="84"/>
      <c r="X3729" s="84"/>
      <c r="Y3729" s="85"/>
      <c r="Z3729" s="85"/>
      <c r="AA3729" s="65" t="str">
        <f t="shared" si="6"/>
        <v/>
      </c>
      <c r="AB3729" s="65" t="str">
        <f t="shared" si="7"/>
        <v/>
      </c>
      <c r="AC3729" s="86"/>
      <c r="AD3729" s="87" t="str">
        <f t="shared" si="8"/>
        <v/>
      </c>
      <c r="AE3729" s="84"/>
      <c r="AF3729" s="86">
        <f>IF(AC3729&gt;0,AC3729,'⚙️ Config'!$B$10)</f>
        <v>0.0075</v>
      </c>
      <c r="AG3729" s="88">
        <f t="shared" si="9"/>
        <v>8628.029325</v>
      </c>
      <c r="AH3729" s="88">
        <f>AG3729*'⚙️ Config'!$B$11</f>
        <v>43140.14663</v>
      </c>
      <c r="AI3729" s="88">
        <f>AH3729*'⚙️ Config'!$B$12</f>
        <v>12942.04399</v>
      </c>
      <c r="AJ3729" s="64"/>
      <c r="AK3729" s="84"/>
      <c r="AL3729" s="84"/>
      <c r="AM3729" s="84"/>
      <c r="AN3729" s="84"/>
      <c r="AO3729" s="84"/>
      <c r="AP3729" s="84"/>
      <c r="AQ3729" s="84"/>
    </row>
    <row r="3730" ht="15.0" customHeight="1">
      <c r="A3730" s="93">
        <v>3727.0</v>
      </c>
      <c r="B3730" s="94" t="s">
        <v>7894</v>
      </c>
      <c r="C3730" s="93" t="s">
        <v>141</v>
      </c>
      <c r="D3730" s="93" t="s">
        <v>7895</v>
      </c>
      <c r="E3730" s="95">
        <v>44.17</v>
      </c>
      <c r="F3730" s="93" t="s">
        <v>85</v>
      </c>
      <c r="G3730" s="93" t="s">
        <v>606</v>
      </c>
      <c r="H3730" s="96">
        <v>1149617.86</v>
      </c>
      <c r="I3730" s="93">
        <v>1.0</v>
      </c>
      <c r="J3730" s="97">
        <v>2.4</v>
      </c>
      <c r="K3730" s="94">
        <v>2023.0</v>
      </c>
      <c r="L3730" s="93" t="s">
        <v>202</v>
      </c>
      <c r="M3730" s="93">
        <v>2023.0</v>
      </c>
      <c r="N3730" s="93" t="s">
        <v>145</v>
      </c>
      <c r="O3730" s="65" t="str">
        <f t="shared" si="1"/>
        <v>298131590001</v>
      </c>
      <c r="P3730" s="65">
        <f t="shared" si="2"/>
        <v>0</v>
      </c>
      <c r="Q3730" s="65">
        <f t="shared" si="3"/>
        <v>7</v>
      </c>
      <c r="R3730" s="65" t="str">
        <f t="shared" si="12"/>
        <v>29.813.159/0001-07</v>
      </c>
      <c r="S3730" s="84"/>
      <c r="T3730" s="84" t="str">
        <f t="shared" si="10"/>
        <v/>
      </c>
      <c r="U3730" s="84" t="str">
        <f t="shared" si="11"/>
        <v/>
      </c>
      <c r="V3730" s="65" t="str">
        <f t="shared" si="5"/>
        <v/>
      </c>
      <c r="W3730" s="84"/>
      <c r="X3730" s="84"/>
      <c r="Y3730" s="85"/>
      <c r="Z3730" s="85"/>
      <c r="AA3730" s="65" t="str">
        <f t="shared" si="6"/>
        <v/>
      </c>
      <c r="AB3730" s="65" t="str">
        <f t="shared" si="7"/>
        <v/>
      </c>
      <c r="AC3730" s="86"/>
      <c r="AD3730" s="87" t="str">
        <f t="shared" si="8"/>
        <v/>
      </c>
      <c r="AE3730" s="84"/>
      <c r="AF3730" s="86">
        <f>IF(AC3730&gt;0,AC3730,'⚙️ Config'!$B$10)</f>
        <v>0.0075</v>
      </c>
      <c r="AG3730" s="88">
        <f t="shared" si="9"/>
        <v>8622.13395</v>
      </c>
      <c r="AH3730" s="88">
        <f>AG3730*'⚙️ Config'!$B$11</f>
        <v>43110.66975</v>
      </c>
      <c r="AI3730" s="88">
        <f>AH3730*'⚙️ Config'!$B$12</f>
        <v>12933.20093</v>
      </c>
      <c r="AJ3730" s="64"/>
      <c r="AK3730" s="84"/>
      <c r="AL3730" s="84"/>
      <c r="AM3730" s="84"/>
      <c r="AN3730" s="84"/>
      <c r="AO3730" s="84"/>
      <c r="AP3730" s="84"/>
      <c r="AQ3730" s="84"/>
    </row>
    <row r="3731" ht="15.0" customHeight="1">
      <c r="A3731" s="93">
        <v>3728.0</v>
      </c>
      <c r="B3731" s="94" t="s">
        <v>7896</v>
      </c>
      <c r="C3731" s="93" t="s">
        <v>141</v>
      </c>
      <c r="D3731" s="93" t="s">
        <v>7897</v>
      </c>
      <c r="E3731" s="95">
        <v>46.95</v>
      </c>
      <c r="F3731" s="93" t="s">
        <v>85</v>
      </c>
      <c r="G3731" s="93" t="s">
        <v>606</v>
      </c>
      <c r="H3731" s="96">
        <v>1147319.4</v>
      </c>
      <c r="I3731" s="93">
        <v>1.0</v>
      </c>
      <c r="J3731" s="97">
        <v>2.1</v>
      </c>
      <c r="K3731" s="94">
        <v>2024.0</v>
      </c>
      <c r="L3731" s="93" t="s">
        <v>630</v>
      </c>
      <c r="M3731" s="93">
        <v>2024.0</v>
      </c>
      <c r="N3731" s="93" t="s">
        <v>145</v>
      </c>
      <c r="O3731" s="65" t="str">
        <f t="shared" si="1"/>
        <v>592914270001</v>
      </c>
      <c r="P3731" s="65">
        <f t="shared" si="2"/>
        <v>3</v>
      </c>
      <c r="Q3731" s="65">
        <f t="shared" si="3"/>
        <v>9</v>
      </c>
      <c r="R3731" s="65" t="str">
        <f t="shared" si="12"/>
        <v>59.291.427/0001-39</v>
      </c>
      <c r="S3731" s="84"/>
      <c r="T3731" s="84" t="str">
        <f t="shared" si="10"/>
        <v/>
      </c>
      <c r="U3731" s="84" t="str">
        <f t="shared" si="11"/>
        <v/>
      </c>
      <c r="V3731" s="65" t="str">
        <f t="shared" si="5"/>
        <v/>
      </c>
      <c r="W3731" s="84"/>
      <c r="X3731" s="84"/>
      <c r="Y3731" s="85"/>
      <c r="Z3731" s="85"/>
      <c r="AA3731" s="65" t="str">
        <f t="shared" si="6"/>
        <v/>
      </c>
      <c r="AB3731" s="65" t="str">
        <f t="shared" si="7"/>
        <v/>
      </c>
      <c r="AC3731" s="86"/>
      <c r="AD3731" s="87" t="str">
        <f t="shared" si="8"/>
        <v/>
      </c>
      <c r="AE3731" s="84"/>
      <c r="AF3731" s="86">
        <f>IF(AC3731&gt;0,AC3731,'⚙️ Config'!$B$10)</f>
        <v>0.0075</v>
      </c>
      <c r="AG3731" s="88">
        <f t="shared" si="9"/>
        <v>8604.8955</v>
      </c>
      <c r="AH3731" s="88">
        <f>AG3731*'⚙️ Config'!$B$11</f>
        <v>43024.4775</v>
      </c>
      <c r="AI3731" s="88">
        <f>AH3731*'⚙️ Config'!$B$12</f>
        <v>12907.34325</v>
      </c>
      <c r="AJ3731" s="64"/>
      <c r="AK3731" s="84"/>
      <c r="AL3731" s="84"/>
      <c r="AM3731" s="84"/>
      <c r="AN3731" s="84"/>
      <c r="AO3731" s="84"/>
      <c r="AP3731" s="84"/>
      <c r="AQ3731" s="84"/>
    </row>
    <row r="3732" ht="15.0" customHeight="1">
      <c r="A3732" s="93">
        <v>3729.0</v>
      </c>
      <c r="B3732" s="94" t="s">
        <v>7898</v>
      </c>
      <c r="C3732" s="93" t="s">
        <v>141</v>
      </c>
      <c r="D3732" s="93" t="s">
        <v>7899</v>
      </c>
      <c r="E3732" s="95">
        <v>36.31</v>
      </c>
      <c r="F3732" s="93" t="s">
        <v>85</v>
      </c>
      <c r="G3732" s="93" t="s">
        <v>606</v>
      </c>
      <c r="H3732" s="96">
        <v>1146484.65</v>
      </c>
      <c r="I3732" s="93">
        <v>1.0</v>
      </c>
      <c r="J3732" s="97">
        <v>3.8</v>
      </c>
      <c r="K3732" s="94">
        <v>2022.0</v>
      </c>
      <c r="L3732" s="93" t="s">
        <v>202</v>
      </c>
      <c r="M3732" s="93">
        <v>2022.0</v>
      </c>
      <c r="N3732" s="93" t="s">
        <v>161</v>
      </c>
      <c r="O3732" s="65" t="str">
        <f t="shared" si="1"/>
        <v>056587810001</v>
      </c>
      <c r="P3732" s="65">
        <f t="shared" si="2"/>
        <v>2</v>
      </c>
      <c r="Q3732" s="65">
        <f t="shared" si="3"/>
        <v>0</v>
      </c>
      <c r="R3732" s="65" t="str">
        <f t="shared" si="12"/>
        <v>05.658.781/0001-20</v>
      </c>
      <c r="S3732" s="84"/>
      <c r="T3732" s="84" t="str">
        <f t="shared" si="10"/>
        <v/>
      </c>
      <c r="U3732" s="84" t="str">
        <f t="shared" si="11"/>
        <v/>
      </c>
      <c r="V3732" s="65" t="str">
        <f t="shared" si="5"/>
        <v/>
      </c>
      <c r="W3732" s="84"/>
      <c r="X3732" s="84"/>
      <c r="Y3732" s="85"/>
      <c r="Z3732" s="85"/>
      <c r="AA3732" s="65" t="str">
        <f t="shared" si="6"/>
        <v/>
      </c>
      <c r="AB3732" s="65" t="str">
        <f t="shared" si="7"/>
        <v/>
      </c>
      <c r="AC3732" s="86"/>
      <c r="AD3732" s="87" t="str">
        <f t="shared" si="8"/>
        <v/>
      </c>
      <c r="AE3732" s="84"/>
      <c r="AF3732" s="86">
        <f>IF(AC3732&gt;0,AC3732,'⚙️ Config'!$B$10)</f>
        <v>0.0075</v>
      </c>
      <c r="AG3732" s="88">
        <f t="shared" si="9"/>
        <v>8598.634875</v>
      </c>
      <c r="AH3732" s="88">
        <f>AG3732*'⚙️ Config'!$B$11</f>
        <v>42993.17438</v>
      </c>
      <c r="AI3732" s="88">
        <f>AH3732*'⚙️ Config'!$B$12</f>
        <v>12897.95231</v>
      </c>
      <c r="AJ3732" s="64"/>
      <c r="AK3732" s="84"/>
      <c r="AL3732" s="84"/>
      <c r="AM3732" s="84"/>
      <c r="AN3732" s="84"/>
      <c r="AO3732" s="84"/>
      <c r="AP3732" s="84"/>
      <c r="AQ3732" s="84"/>
    </row>
    <row r="3733" ht="15.0" customHeight="1">
      <c r="A3733" s="93">
        <v>3730.0</v>
      </c>
      <c r="B3733" s="94" t="s">
        <v>7900</v>
      </c>
      <c r="C3733" s="93" t="s">
        <v>141</v>
      </c>
      <c r="D3733" s="93" t="s">
        <v>7901</v>
      </c>
      <c r="E3733" s="95">
        <v>45.03</v>
      </c>
      <c r="F3733" s="93" t="s">
        <v>85</v>
      </c>
      <c r="G3733" s="93" t="s">
        <v>606</v>
      </c>
      <c r="H3733" s="96">
        <v>1146044.32</v>
      </c>
      <c r="I3733" s="93">
        <v>1.0</v>
      </c>
      <c r="J3733" s="97">
        <v>2.3</v>
      </c>
      <c r="K3733" s="94">
        <v>2023.0</v>
      </c>
      <c r="L3733" s="93" t="s">
        <v>630</v>
      </c>
      <c r="M3733" s="93">
        <v>2023.0</v>
      </c>
      <c r="N3733" s="93" t="s">
        <v>145</v>
      </c>
      <c r="O3733" s="65" t="str">
        <f t="shared" si="1"/>
        <v>321467990001</v>
      </c>
      <c r="P3733" s="65">
        <f t="shared" si="2"/>
        <v>1</v>
      </c>
      <c r="Q3733" s="65">
        <f t="shared" si="3"/>
        <v>5</v>
      </c>
      <c r="R3733" s="65" t="str">
        <f t="shared" si="12"/>
        <v>32.146.799/0001-15</v>
      </c>
      <c r="S3733" s="84"/>
      <c r="T3733" s="84" t="str">
        <f t="shared" si="10"/>
        <v/>
      </c>
      <c r="U3733" s="84" t="str">
        <f t="shared" si="11"/>
        <v/>
      </c>
      <c r="V3733" s="65" t="str">
        <f t="shared" si="5"/>
        <v/>
      </c>
      <c r="W3733" s="84"/>
      <c r="X3733" s="84"/>
      <c r="Y3733" s="85"/>
      <c r="Z3733" s="85"/>
      <c r="AA3733" s="65" t="str">
        <f t="shared" si="6"/>
        <v/>
      </c>
      <c r="AB3733" s="65" t="str">
        <f t="shared" si="7"/>
        <v/>
      </c>
      <c r="AC3733" s="86"/>
      <c r="AD3733" s="87" t="str">
        <f t="shared" si="8"/>
        <v/>
      </c>
      <c r="AE3733" s="84"/>
      <c r="AF3733" s="86">
        <f>IF(AC3733&gt;0,AC3733,'⚙️ Config'!$B$10)</f>
        <v>0.0075</v>
      </c>
      <c r="AG3733" s="88">
        <f t="shared" si="9"/>
        <v>8595.3324</v>
      </c>
      <c r="AH3733" s="88">
        <f>AG3733*'⚙️ Config'!$B$11</f>
        <v>42976.662</v>
      </c>
      <c r="AI3733" s="88">
        <f>AH3733*'⚙️ Config'!$B$12</f>
        <v>12892.9986</v>
      </c>
      <c r="AJ3733" s="64"/>
      <c r="AK3733" s="84"/>
      <c r="AL3733" s="84"/>
      <c r="AM3733" s="84"/>
      <c r="AN3733" s="84"/>
      <c r="AO3733" s="84"/>
      <c r="AP3733" s="84"/>
      <c r="AQ3733" s="84"/>
    </row>
    <row r="3734" ht="15.0" customHeight="1">
      <c r="A3734" s="93">
        <v>3731.0</v>
      </c>
      <c r="B3734" s="94" t="s">
        <v>7902</v>
      </c>
      <c r="C3734" s="93" t="s">
        <v>141</v>
      </c>
      <c r="D3734" s="93" t="s">
        <v>7903</v>
      </c>
      <c r="E3734" s="95">
        <v>35.94</v>
      </c>
      <c r="F3734" s="93" t="s">
        <v>85</v>
      </c>
      <c r="G3734" s="93" t="s">
        <v>606</v>
      </c>
      <c r="H3734" s="96">
        <v>1145746.37</v>
      </c>
      <c r="I3734" s="93">
        <v>1.0</v>
      </c>
      <c r="J3734" s="97">
        <v>3.9</v>
      </c>
      <c r="K3734" s="94">
        <v>2022.0</v>
      </c>
      <c r="L3734" s="93" t="s">
        <v>5769</v>
      </c>
      <c r="M3734" s="93">
        <v>2022.0</v>
      </c>
      <c r="N3734" s="93" t="s">
        <v>161</v>
      </c>
      <c r="O3734" s="65" t="str">
        <f t="shared" si="1"/>
        <v>449451370001</v>
      </c>
      <c r="P3734" s="65">
        <f t="shared" si="2"/>
        <v>9</v>
      </c>
      <c r="Q3734" s="65">
        <f t="shared" si="3"/>
        <v>4</v>
      </c>
      <c r="R3734" s="65" t="str">
        <f t="shared" si="12"/>
        <v>44.945.137/0001-94</v>
      </c>
      <c r="S3734" s="84"/>
      <c r="T3734" s="84" t="str">
        <f t="shared" si="10"/>
        <v/>
      </c>
      <c r="U3734" s="84" t="str">
        <f t="shared" si="11"/>
        <v/>
      </c>
      <c r="V3734" s="65" t="str">
        <f t="shared" si="5"/>
        <v/>
      </c>
      <c r="W3734" s="84"/>
      <c r="X3734" s="84"/>
      <c r="Y3734" s="85"/>
      <c r="Z3734" s="85"/>
      <c r="AA3734" s="65" t="str">
        <f t="shared" si="6"/>
        <v/>
      </c>
      <c r="AB3734" s="65" t="str">
        <f t="shared" si="7"/>
        <v/>
      </c>
      <c r="AC3734" s="86"/>
      <c r="AD3734" s="87" t="str">
        <f t="shared" si="8"/>
        <v/>
      </c>
      <c r="AE3734" s="84"/>
      <c r="AF3734" s="86">
        <f>IF(AC3734&gt;0,AC3734,'⚙️ Config'!$B$10)</f>
        <v>0.0075</v>
      </c>
      <c r="AG3734" s="88">
        <f t="shared" si="9"/>
        <v>8593.097775</v>
      </c>
      <c r="AH3734" s="88">
        <f>AG3734*'⚙️ Config'!$B$11</f>
        <v>42965.48888</v>
      </c>
      <c r="AI3734" s="88">
        <f>AH3734*'⚙️ Config'!$B$12</f>
        <v>12889.64666</v>
      </c>
      <c r="AJ3734" s="64"/>
      <c r="AK3734" s="84"/>
      <c r="AL3734" s="84"/>
      <c r="AM3734" s="84"/>
      <c r="AN3734" s="84"/>
      <c r="AO3734" s="84"/>
      <c r="AP3734" s="84"/>
      <c r="AQ3734" s="84"/>
    </row>
    <row r="3735" ht="15.0" customHeight="1">
      <c r="A3735" s="93">
        <v>3732.0</v>
      </c>
      <c r="B3735" s="94" t="s">
        <v>7904</v>
      </c>
      <c r="C3735" s="93" t="s">
        <v>141</v>
      </c>
      <c r="D3735" s="93" t="s">
        <v>7905</v>
      </c>
      <c r="E3735" s="95">
        <v>35.94</v>
      </c>
      <c r="F3735" s="93" t="s">
        <v>85</v>
      </c>
      <c r="G3735" s="93" t="s">
        <v>606</v>
      </c>
      <c r="H3735" s="96">
        <v>1145670.44</v>
      </c>
      <c r="I3735" s="93">
        <v>1.0</v>
      </c>
      <c r="J3735" s="97">
        <v>3.9</v>
      </c>
      <c r="K3735" s="94">
        <v>2022.0</v>
      </c>
      <c r="L3735" s="93" t="s">
        <v>630</v>
      </c>
      <c r="M3735" s="93">
        <v>2022.0</v>
      </c>
      <c r="N3735" s="93" t="s">
        <v>161</v>
      </c>
      <c r="O3735" s="65" t="str">
        <f t="shared" si="1"/>
        <v>118261250001</v>
      </c>
      <c r="P3735" s="65">
        <f t="shared" si="2"/>
        <v>9</v>
      </c>
      <c r="Q3735" s="65">
        <f t="shared" si="3"/>
        <v>1</v>
      </c>
      <c r="R3735" s="65" t="str">
        <f t="shared" si="12"/>
        <v>11.826.125/0001-91</v>
      </c>
      <c r="S3735" s="84"/>
      <c r="T3735" s="84" t="str">
        <f t="shared" si="10"/>
        <v/>
      </c>
      <c r="U3735" s="84" t="str">
        <f t="shared" si="11"/>
        <v/>
      </c>
      <c r="V3735" s="65" t="str">
        <f t="shared" si="5"/>
        <v/>
      </c>
      <c r="W3735" s="84"/>
      <c r="X3735" s="84"/>
      <c r="Y3735" s="85"/>
      <c r="Z3735" s="85"/>
      <c r="AA3735" s="65" t="str">
        <f t="shared" si="6"/>
        <v/>
      </c>
      <c r="AB3735" s="65" t="str">
        <f t="shared" si="7"/>
        <v/>
      </c>
      <c r="AC3735" s="86"/>
      <c r="AD3735" s="87" t="str">
        <f t="shared" si="8"/>
        <v/>
      </c>
      <c r="AE3735" s="84"/>
      <c r="AF3735" s="86">
        <f>IF(AC3735&gt;0,AC3735,'⚙️ Config'!$B$10)</f>
        <v>0.0075</v>
      </c>
      <c r="AG3735" s="88">
        <f t="shared" si="9"/>
        <v>8592.5283</v>
      </c>
      <c r="AH3735" s="88">
        <f>AG3735*'⚙️ Config'!$B$11</f>
        <v>42962.6415</v>
      </c>
      <c r="AI3735" s="88">
        <f>AH3735*'⚙️ Config'!$B$12</f>
        <v>12888.79245</v>
      </c>
      <c r="AJ3735" s="64"/>
      <c r="AK3735" s="84"/>
      <c r="AL3735" s="84"/>
      <c r="AM3735" s="84"/>
      <c r="AN3735" s="84"/>
      <c r="AO3735" s="84"/>
      <c r="AP3735" s="84"/>
      <c r="AQ3735" s="84"/>
    </row>
    <row r="3736" ht="15.0" customHeight="1">
      <c r="A3736" s="93">
        <v>3733.0</v>
      </c>
      <c r="B3736" s="94" t="s">
        <v>7906</v>
      </c>
      <c r="C3736" s="93" t="s">
        <v>141</v>
      </c>
      <c r="D3736" s="93" t="s">
        <v>7907</v>
      </c>
      <c r="E3736" s="95">
        <v>40.62</v>
      </c>
      <c r="F3736" s="93" t="s">
        <v>85</v>
      </c>
      <c r="G3736" s="93" t="s">
        <v>606</v>
      </c>
      <c r="H3736" s="96">
        <v>1145406.76</v>
      </c>
      <c r="I3736" s="93">
        <v>1.0</v>
      </c>
      <c r="J3736" s="97">
        <v>2.9</v>
      </c>
      <c r="K3736" s="94">
        <v>2023.0</v>
      </c>
      <c r="L3736" s="93" t="s">
        <v>630</v>
      </c>
      <c r="M3736" s="93">
        <v>2023.0</v>
      </c>
      <c r="N3736" s="93" t="s">
        <v>161</v>
      </c>
      <c r="O3736" s="65" t="str">
        <f t="shared" si="1"/>
        <v>439134030001</v>
      </c>
      <c r="P3736" s="65">
        <f t="shared" si="2"/>
        <v>3</v>
      </c>
      <c r="Q3736" s="65">
        <f t="shared" si="3"/>
        <v>4</v>
      </c>
      <c r="R3736" s="65" t="str">
        <f t="shared" si="12"/>
        <v>43.913.403/0001-34</v>
      </c>
      <c r="S3736" s="84"/>
      <c r="T3736" s="84" t="str">
        <f t="shared" si="10"/>
        <v/>
      </c>
      <c r="U3736" s="84" t="str">
        <f t="shared" si="11"/>
        <v/>
      </c>
      <c r="V3736" s="65" t="str">
        <f t="shared" si="5"/>
        <v/>
      </c>
      <c r="W3736" s="84"/>
      <c r="X3736" s="84"/>
      <c r="Y3736" s="85"/>
      <c r="Z3736" s="85"/>
      <c r="AA3736" s="65" t="str">
        <f t="shared" si="6"/>
        <v/>
      </c>
      <c r="AB3736" s="65" t="str">
        <f t="shared" si="7"/>
        <v/>
      </c>
      <c r="AC3736" s="86"/>
      <c r="AD3736" s="87" t="str">
        <f t="shared" si="8"/>
        <v/>
      </c>
      <c r="AE3736" s="84"/>
      <c r="AF3736" s="86">
        <f>IF(AC3736&gt;0,AC3736,'⚙️ Config'!$B$10)</f>
        <v>0.0075</v>
      </c>
      <c r="AG3736" s="88">
        <f t="shared" si="9"/>
        <v>8590.5507</v>
      </c>
      <c r="AH3736" s="88">
        <f>AG3736*'⚙️ Config'!$B$11</f>
        <v>42952.7535</v>
      </c>
      <c r="AI3736" s="88">
        <f>AH3736*'⚙️ Config'!$B$12</f>
        <v>12885.82605</v>
      </c>
      <c r="AJ3736" s="64"/>
      <c r="AK3736" s="84"/>
      <c r="AL3736" s="84"/>
      <c r="AM3736" s="84"/>
      <c r="AN3736" s="84"/>
      <c r="AO3736" s="84"/>
      <c r="AP3736" s="84"/>
      <c r="AQ3736" s="84"/>
    </row>
    <row r="3737" ht="15.0" customHeight="1">
      <c r="A3737" s="93">
        <v>3734.0</v>
      </c>
      <c r="B3737" s="94" t="s">
        <v>7908</v>
      </c>
      <c r="C3737" s="93" t="s">
        <v>141</v>
      </c>
      <c r="D3737" s="93" t="s">
        <v>7909</v>
      </c>
      <c r="E3737" s="95">
        <v>36.7</v>
      </c>
      <c r="F3737" s="93" t="s">
        <v>85</v>
      </c>
      <c r="G3737" s="93" t="s">
        <v>606</v>
      </c>
      <c r="H3737" s="96">
        <v>1144728.31</v>
      </c>
      <c r="I3737" s="93">
        <v>1.0</v>
      </c>
      <c r="J3737" s="97">
        <v>3.7</v>
      </c>
      <c r="K3737" s="94">
        <v>2022.0</v>
      </c>
      <c r="L3737" s="93" t="s">
        <v>630</v>
      </c>
      <c r="M3737" s="93">
        <v>2022.0</v>
      </c>
      <c r="N3737" s="93" t="s">
        <v>161</v>
      </c>
      <c r="O3737" s="65" t="str">
        <f t="shared" si="1"/>
        <v>194219670001</v>
      </c>
      <c r="P3737" s="65">
        <f t="shared" si="2"/>
        <v>7</v>
      </c>
      <c r="Q3737" s="65">
        <f t="shared" si="3"/>
        <v>5</v>
      </c>
      <c r="R3737" s="65" t="str">
        <f t="shared" si="12"/>
        <v>19.421.967/0001-75</v>
      </c>
      <c r="S3737" s="84"/>
      <c r="T3737" s="84" t="str">
        <f t="shared" si="10"/>
        <v/>
      </c>
      <c r="U3737" s="84" t="str">
        <f t="shared" si="11"/>
        <v/>
      </c>
      <c r="V3737" s="65" t="str">
        <f t="shared" si="5"/>
        <v/>
      </c>
      <c r="W3737" s="84"/>
      <c r="X3737" s="84"/>
      <c r="Y3737" s="85"/>
      <c r="Z3737" s="85"/>
      <c r="AA3737" s="65" t="str">
        <f t="shared" si="6"/>
        <v/>
      </c>
      <c r="AB3737" s="65" t="str">
        <f t="shared" si="7"/>
        <v/>
      </c>
      <c r="AC3737" s="86"/>
      <c r="AD3737" s="87" t="str">
        <f t="shared" si="8"/>
        <v/>
      </c>
      <c r="AE3737" s="84"/>
      <c r="AF3737" s="86">
        <f>IF(AC3737&gt;0,AC3737,'⚙️ Config'!$B$10)</f>
        <v>0.0075</v>
      </c>
      <c r="AG3737" s="88">
        <f t="shared" si="9"/>
        <v>8585.462325</v>
      </c>
      <c r="AH3737" s="88">
        <f>AG3737*'⚙️ Config'!$B$11</f>
        <v>42927.31163</v>
      </c>
      <c r="AI3737" s="88">
        <f>AH3737*'⚙️ Config'!$B$12</f>
        <v>12878.19349</v>
      </c>
      <c r="AJ3737" s="64"/>
      <c r="AK3737" s="84"/>
      <c r="AL3737" s="84"/>
      <c r="AM3737" s="84"/>
      <c r="AN3737" s="84"/>
      <c r="AO3737" s="84"/>
      <c r="AP3737" s="84"/>
      <c r="AQ3737" s="84"/>
    </row>
    <row r="3738" ht="15.0" customHeight="1">
      <c r="A3738" s="93">
        <v>3735.0</v>
      </c>
      <c r="B3738" s="94" t="s">
        <v>7910</v>
      </c>
      <c r="C3738" s="93" t="s">
        <v>141</v>
      </c>
      <c r="D3738" s="93" t="s">
        <v>7911</v>
      </c>
      <c r="E3738" s="95">
        <v>41.91</v>
      </c>
      <c r="F3738" s="93" t="s">
        <v>85</v>
      </c>
      <c r="G3738" s="93" t="s">
        <v>606</v>
      </c>
      <c r="H3738" s="96">
        <v>1144724.35</v>
      </c>
      <c r="I3738" s="93">
        <v>1.0</v>
      </c>
      <c r="J3738" s="97">
        <v>2.7</v>
      </c>
      <c r="K3738" s="94">
        <v>2023.0</v>
      </c>
      <c r="L3738" s="93" t="s">
        <v>458</v>
      </c>
      <c r="M3738" s="93">
        <v>2023.0</v>
      </c>
      <c r="N3738" s="93" t="s">
        <v>161</v>
      </c>
      <c r="O3738" s="65" t="str">
        <f t="shared" si="1"/>
        <v>050364340001</v>
      </c>
      <c r="P3738" s="65">
        <f t="shared" si="2"/>
        <v>6</v>
      </c>
      <c r="Q3738" s="65">
        <f t="shared" si="3"/>
        <v>5</v>
      </c>
      <c r="R3738" s="65" t="str">
        <f t="shared" si="12"/>
        <v>05.036.434/0001-65</v>
      </c>
      <c r="S3738" s="84"/>
      <c r="T3738" s="84" t="str">
        <f t="shared" si="10"/>
        <v/>
      </c>
      <c r="U3738" s="84" t="str">
        <f t="shared" si="11"/>
        <v/>
      </c>
      <c r="V3738" s="65" t="str">
        <f t="shared" si="5"/>
        <v/>
      </c>
      <c r="W3738" s="84"/>
      <c r="X3738" s="84"/>
      <c r="Y3738" s="85"/>
      <c r="Z3738" s="85"/>
      <c r="AA3738" s="65" t="str">
        <f t="shared" si="6"/>
        <v/>
      </c>
      <c r="AB3738" s="65" t="str">
        <f t="shared" si="7"/>
        <v/>
      </c>
      <c r="AC3738" s="86"/>
      <c r="AD3738" s="87" t="str">
        <f t="shared" si="8"/>
        <v/>
      </c>
      <c r="AE3738" s="84"/>
      <c r="AF3738" s="86">
        <f>IF(AC3738&gt;0,AC3738,'⚙️ Config'!$B$10)</f>
        <v>0.0075</v>
      </c>
      <c r="AG3738" s="88">
        <f t="shared" si="9"/>
        <v>8585.432625</v>
      </c>
      <c r="AH3738" s="88">
        <f>AG3738*'⚙️ Config'!$B$11</f>
        <v>42927.16313</v>
      </c>
      <c r="AI3738" s="88">
        <f>AH3738*'⚙️ Config'!$B$12</f>
        <v>12878.14894</v>
      </c>
      <c r="AJ3738" s="64"/>
      <c r="AK3738" s="84"/>
      <c r="AL3738" s="84"/>
      <c r="AM3738" s="84"/>
      <c r="AN3738" s="84"/>
      <c r="AO3738" s="84"/>
      <c r="AP3738" s="84"/>
      <c r="AQ3738" s="84"/>
    </row>
    <row r="3739" ht="15.0" customHeight="1">
      <c r="A3739" s="93">
        <v>3736.0</v>
      </c>
      <c r="B3739" s="94" t="s">
        <v>7912</v>
      </c>
      <c r="C3739" s="93" t="s">
        <v>141</v>
      </c>
      <c r="D3739" s="93" t="s">
        <v>7913</v>
      </c>
      <c r="E3739" s="95">
        <v>42.61</v>
      </c>
      <c r="F3739" s="93" t="s">
        <v>85</v>
      </c>
      <c r="G3739" s="93" t="s">
        <v>606</v>
      </c>
      <c r="H3739" s="96">
        <v>1144471.8</v>
      </c>
      <c r="I3739" s="93">
        <v>1.0</v>
      </c>
      <c r="J3739" s="97">
        <v>2.6</v>
      </c>
      <c r="K3739" s="94">
        <v>2023.0</v>
      </c>
      <c r="L3739" s="93" t="s">
        <v>630</v>
      </c>
      <c r="M3739" s="93">
        <v>2023.0</v>
      </c>
      <c r="N3739" s="93" t="s">
        <v>161</v>
      </c>
      <c r="O3739" s="65" t="str">
        <f t="shared" si="1"/>
        <v>384709420001</v>
      </c>
      <c r="P3739" s="65">
        <f t="shared" si="2"/>
        <v>0</v>
      </c>
      <c r="Q3739" s="65">
        <f t="shared" si="3"/>
        <v>6</v>
      </c>
      <c r="R3739" s="65" t="str">
        <f t="shared" si="12"/>
        <v>38.470.942/0001-06</v>
      </c>
      <c r="S3739" s="84"/>
      <c r="T3739" s="84" t="str">
        <f t="shared" si="10"/>
        <v/>
      </c>
      <c r="U3739" s="84" t="str">
        <f t="shared" si="11"/>
        <v/>
      </c>
      <c r="V3739" s="65" t="str">
        <f t="shared" si="5"/>
        <v/>
      </c>
      <c r="W3739" s="84"/>
      <c r="X3739" s="84"/>
      <c r="Y3739" s="85"/>
      <c r="Z3739" s="85"/>
      <c r="AA3739" s="65" t="str">
        <f t="shared" si="6"/>
        <v/>
      </c>
      <c r="AB3739" s="65" t="str">
        <f t="shared" si="7"/>
        <v/>
      </c>
      <c r="AC3739" s="86"/>
      <c r="AD3739" s="87" t="str">
        <f t="shared" si="8"/>
        <v/>
      </c>
      <c r="AE3739" s="84"/>
      <c r="AF3739" s="86">
        <f>IF(AC3739&gt;0,AC3739,'⚙️ Config'!$B$10)</f>
        <v>0.0075</v>
      </c>
      <c r="AG3739" s="88">
        <f t="shared" si="9"/>
        <v>8583.5385</v>
      </c>
      <c r="AH3739" s="88">
        <f>AG3739*'⚙️ Config'!$B$11</f>
        <v>42917.6925</v>
      </c>
      <c r="AI3739" s="88">
        <f>AH3739*'⚙️ Config'!$B$12</f>
        <v>12875.30775</v>
      </c>
      <c r="AJ3739" s="64"/>
      <c r="AK3739" s="84"/>
      <c r="AL3739" s="84"/>
      <c r="AM3739" s="84"/>
      <c r="AN3739" s="84"/>
      <c r="AO3739" s="84"/>
      <c r="AP3739" s="84"/>
      <c r="AQ3739" s="84"/>
    </row>
    <row r="3740" ht="15.0" customHeight="1">
      <c r="A3740" s="93">
        <v>3737.0</v>
      </c>
      <c r="B3740" s="94" t="s">
        <v>7914</v>
      </c>
      <c r="C3740" s="93" t="s">
        <v>141</v>
      </c>
      <c r="D3740" s="93" t="s">
        <v>7915</v>
      </c>
      <c r="E3740" s="95">
        <v>41.24</v>
      </c>
      <c r="F3740" s="93" t="s">
        <v>85</v>
      </c>
      <c r="G3740" s="93" t="s">
        <v>606</v>
      </c>
      <c r="H3740" s="96">
        <v>1144185.26</v>
      </c>
      <c r="I3740" s="93">
        <v>1.0</v>
      </c>
      <c r="J3740" s="97">
        <v>2.8</v>
      </c>
      <c r="K3740" s="94">
        <v>2023.0</v>
      </c>
      <c r="L3740" s="93" t="s">
        <v>448</v>
      </c>
      <c r="M3740" s="93">
        <v>2023.0</v>
      </c>
      <c r="N3740" s="93" t="s">
        <v>161</v>
      </c>
      <c r="O3740" s="65" t="str">
        <f t="shared" si="1"/>
        <v>117544270001</v>
      </c>
      <c r="P3740" s="65">
        <f t="shared" si="2"/>
        <v>0</v>
      </c>
      <c r="Q3740" s="65">
        <f t="shared" si="3"/>
        <v>0</v>
      </c>
      <c r="R3740" s="65" t="str">
        <f t="shared" si="12"/>
        <v>11.754.427/0001-00</v>
      </c>
      <c r="S3740" s="84"/>
      <c r="T3740" s="84" t="str">
        <f t="shared" si="10"/>
        <v/>
      </c>
      <c r="U3740" s="84" t="str">
        <f t="shared" si="11"/>
        <v/>
      </c>
      <c r="V3740" s="65" t="str">
        <f t="shared" si="5"/>
        <v/>
      </c>
      <c r="W3740" s="84"/>
      <c r="X3740" s="84"/>
      <c r="Y3740" s="85"/>
      <c r="Z3740" s="85"/>
      <c r="AA3740" s="65" t="str">
        <f t="shared" si="6"/>
        <v/>
      </c>
      <c r="AB3740" s="65" t="str">
        <f t="shared" si="7"/>
        <v/>
      </c>
      <c r="AC3740" s="86"/>
      <c r="AD3740" s="87" t="str">
        <f t="shared" si="8"/>
        <v/>
      </c>
      <c r="AE3740" s="84"/>
      <c r="AF3740" s="86">
        <f>IF(AC3740&gt;0,AC3740,'⚙️ Config'!$B$10)</f>
        <v>0.0075</v>
      </c>
      <c r="AG3740" s="88">
        <f t="shared" si="9"/>
        <v>8581.38945</v>
      </c>
      <c r="AH3740" s="88">
        <f>AG3740*'⚙️ Config'!$B$11</f>
        <v>42906.94725</v>
      </c>
      <c r="AI3740" s="88">
        <f>AH3740*'⚙️ Config'!$B$12</f>
        <v>12872.08418</v>
      </c>
      <c r="AJ3740" s="64"/>
      <c r="AK3740" s="84"/>
      <c r="AL3740" s="84"/>
      <c r="AM3740" s="84"/>
      <c r="AN3740" s="84"/>
      <c r="AO3740" s="84"/>
      <c r="AP3740" s="84"/>
      <c r="AQ3740" s="84"/>
    </row>
    <row r="3741" ht="15.0" customHeight="1">
      <c r="A3741" s="93">
        <v>3738.0</v>
      </c>
      <c r="B3741" s="94" t="s">
        <v>7916</v>
      </c>
      <c r="C3741" s="93" t="s">
        <v>141</v>
      </c>
      <c r="D3741" s="93" t="s">
        <v>7917</v>
      </c>
      <c r="E3741" s="95">
        <v>45.03</v>
      </c>
      <c r="F3741" s="93" t="s">
        <v>85</v>
      </c>
      <c r="G3741" s="93" t="s">
        <v>606</v>
      </c>
      <c r="H3741" s="96">
        <v>1143771.16</v>
      </c>
      <c r="I3741" s="93">
        <v>1.0</v>
      </c>
      <c r="J3741" s="97">
        <v>2.3</v>
      </c>
      <c r="K3741" s="94">
        <v>2023.0</v>
      </c>
      <c r="L3741" s="93" t="s">
        <v>177</v>
      </c>
      <c r="M3741" s="93">
        <v>2023.0</v>
      </c>
      <c r="N3741" s="93" t="s">
        <v>161</v>
      </c>
      <c r="O3741" s="65" t="str">
        <f t="shared" si="1"/>
        <v>184547370001</v>
      </c>
      <c r="P3741" s="65">
        <f t="shared" si="2"/>
        <v>4</v>
      </c>
      <c r="Q3741" s="65">
        <f t="shared" si="3"/>
        <v>0</v>
      </c>
      <c r="R3741" s="65" t="str">
        <f t="shared" si="12"/>
        <v>18.454.737/0001-40</v>
      </c>
      <c r="S3741" s="84"/>
      <c r="T3741" s="84" t="str">
        <f t="shared" si="10"/>
        <v/>
      </c>
      <c r="U3741" s="84" t="str">
        <f t="shared" si="11"/>
        <v/>
      </c>
      <c r="V3741" s="65" t="str">
        <f t="shared" si="5"/>
        <v/>
      </c>
      <c r="W3741" s="84"/>
      <c r="X3741" s="84"/>
      <c r="Y3741" s="85"/>
      <c r="Z3741" s="85"/>
      <c r="AA3741" s="65" t="str">
        <f t="shared" si="6"/>
        <v/>
      </c>
      <c r="AB3741" s="65" t="str">
        <f t="shared" si="7"/>
        <v/>
      </c>
      <c r="AC3741" s="86"/>
      <c r="AD3741" s="87" t="str">
        <f t="shared" si="8"/>
        <v/>
      </c>
      <c r="AE3741" s="84"/>
      <c r="AF3741" s="86">
        <f>IF(AC3741&gt;0,AC3741,'⚙️ Config'!$B$10)</f>
        <v>0.0075</v>
      </c>
      <c r="AG3741" s="88">
        <f t="shared" si="9"/>
        <v>8578.2837</v>
      </c>
      <c r="AH3741" s="88">
        <f>AG3741*'⚙️ Config'!$B$11</f>
        <v>42891.4185</v>
      </c>
      <c r="AI3741" s="88">
        <f>AH3741*'⚙️ Config'!$B$12</f>
        <v>12867.42555</v>
      </c>
      <c r="AJ3741" s="64"/>
      <c r="AK3741" s="84"/>
      <c r="AL3741" s="84"/>
      <c r="AM3741" s="84"/>
      <c r="AN3741" s="84"/>
      <c r="AO3741" s="84"/>
      <c r="AP3741" s="84"/>
      <c r="AQ3741" s="84"/>
    </row>
    <row r="3742" ht="15.0" customHeight="1">
      <c r="A3742" s="93">
        <v>3739.0</v>
      </c>
      <c r="B3742" s="94" t="s">
        <v>7918</v>
      </c>
      <c r="C3742" s="93" t="s">
        <v>141</v>
      </c>
      <c r="D3742" s="93" t="s">
        <v>7919</v>
      </c>
      <c r="E3742" s="95">
        <v>41.24</v>
      </c>
      <c r="F3742" s="93" t="s">
        <v>85</v>
      </c>
      <c r="G3742" s="93" t="s">
        <v>606</v>
      </c>
      <c r="H3742" s="96">
        <v>1143668.83</v>
      </c>
      <c r="I3742" s="93">
        <v>1.0</v>
      </c>
      <c r="J3742" s="97">
        <v>2.8</v>
      </c>
      <c r="K3742" s="94">
        <v>2023.0</v>
      </c>
      <c r="L3742" s="93" t="s">
        <v>295</v>
      </c>
      <c r="M3742" s="93">
        <v>2023.0</v>
      </c>
      <c r="N3742" s="93" t="s">
        <v>145</v>
      </c>
      <c r="O3742" s="65" t="str">
        <f t="shared" si="1"/>
        <v>280539110001</v>
      </c>
      <c r="P3742" s="65">
        <f t="shared" si="2"/>
        <v>0</v>
      </c>
      <c r="Q3742" s="65">
        <f t="shared" si="3"/>
        <v>4</v>
      </c>
      <c r="R3742" s="65" t="str">
        <f t="shared" si="12"/>
        <v>28.053.911/0001-04</v>
      </c>
      <c r="S3742" s="84"/>
      <c r="T3742" s="84" t="str">
        <f t="shared" si="10"/>
        <v/>
      </c>
      <c r="U3742" s="84" t="str">
        <f t="shared" si="11"/>
        <v/>
      </c>
      <c r="V3742" s="65" t="str">
        <f t="shared" si="5"/>
        <v/>
      </c>
      <c r="W3742" s="84"/>
      <c r="X3742" s="84"/>
      <c r="Y3742" s="85"/>
      <c r="Z3742" s="85"/>
      <c r="AA3742" s="65" t="str">
        <f t="shared" si="6"/>
        <v/>
      </c>
      <c r="AB3742" s="65" t="str">
        <f t="shared" si="7"/>
        <v/>
      </c>
      <c r="AC3742" s="86"/>
      <c r="AD3742" s="87" t="str">
        <f t="shared" si="8"/>
        <v/>
      </c>
      <c r="AE3742" s="84"/>
      <c r="AF3742" s="86">
        <f>IF(AC3742&gt;0,AC3742,'⚙️ Config'!$B$10)</f>
        <v>0.0075</v>
      </c>
      <c r="AG3742" s="88">
        <f t="shared" si="9"/>
        <v>8577.516225</v>
      </c>
      <c r="AH3742" s="88">
        <f>AG3742*'⚙️ Config'!$B$11</f>
        <v>42887.58113</v>
      </c>
      <c r="AI3742" s="88">
        <f>AH3742*'⚙️ Config'!$B$12</f>
        <v>12866.27434</v>
      </c>
      <c r="AJ3742" s="64"/>
      <c r="AK3742" s="84"/>
      <c r="AL3742" s="84"/>
      <c r="AM3742" s="84"/>
      <c r="AN3742" s="84"/>
      <c r="AO3742" s="84"/>
      <c r="AP3742" s="84"/>
      <c r="AQ3742" s="84"/>
    </row>
    <row r="3743" ht="15.0" customHeight="1">
      <c r="A3743" s="93">
        <v>3740.0</v>
      </c>
      <c r="B3743" s="94" t="s">
        <v>7920</v>
      </c>
      <c r="C3743" s="93" t="s">
        <v>141</v>
      </c>
      <c r="D3743" s="93" t="s">
        <v>7921</v>
      </c>
      <c r="E3743" s="95">
        <v>38.45</v>
      </c>
      <c r="F3743" s="93" t="s">
        <v>85</v>
      </c>
      <c r="G3743" s="93" t="s">
        <v>606</v>
      </c>
      <c r="H3743" s="96">
        <v>1143380.5</v>
      </c>
      <c r="I3743" s="93">
        <v>1.0</v>
      </c>
      <c r="J3743" s="97">
        <v>3.3</v>
      </c>
      <c r="K3743" s="94">
        <v>2022.0</v>
      </c>
      <c r="L3743" s="93" t="s">
        <v>448</v>
      </c>
      <c r="M3743" s="93">
        <v>2022.0</v>
      </c>
      <c r="N3743" s="93" t="s">
        <v>161</v>
      </c>
      <c r="O3743" s="65" t="str">
        <f t="shared" si="1"/>
        <v>240016310001</v>
      </c>
      <c r="P3743" s="65">
        <f t="shared" si="2"/>
        <v>9</v>
      </c>
      <c r="Q3743" s="65">
        <f t="shared" si="3"/>
        <v>3</v>
      </c>
      <c r="R3743" s="65" t="str">
        <f t="shared" si="12"/>
        <v>24.001.631/0001-93</v>
      </c>
      <c r="S3743" s="84"/>
      <c r="T3743" s="84" t="str">
        <f t="shared" si="10"/>
        <v/>
      </c>
      <c r="U3743" s="84" t="str">
        <f t="shared" si="11"/>
        <v/>
      </c>
      <c r="V3743" s="65" t="str">
        <f t="shared" si="5"/>
        <v/>
      </c>
      <c r="W3743" s="84"/>
      <c r="X3743" s="84"/>
      <c r="Y3743" s="85"/>
      <c r="Z3743" s="85"/>
      <c r="AA3743" s="65" t="str">
        <f t="shared" si="6"/>
        <v/>
      </c>
      <c r="AB3743" s="65" t="str">
        <f t="shared" si="7"/>
        <v/>
      </c>
      <c r="AC3743" s="86"/>
      <c r="AD3743" s="87" t="str">
        <f t="shared" si="8"/>
        <v/>
      </c>
      <c r="AE3743" s="84"/>
      <c r="AF3743" s="86">
        <f>IF(AC3743&gt;0,AC3743,'⚙️ Config'!$B$10)</f>
        <v>0.0075</v>
      </c>
      <c r="AG3743" s="88">
        <f t="shared" si="9"/>
        <v>8575.35375</v>
      </c>
      <c r="AH3743" s="88">
        <f>AG3743*'⚙️ Config'!$B$11</f>
        <v>42876.76875</v>
      </c>
      <c r="AI3743" s="88">
        <f>AH3743*'⚙️ Config'!$B$12</f>
        <v>12863.03063</v>
      </c>
      <c r="AJ3743" s="64"/>
      <c r="AK3743" s="84"/>
      <c r="AL3743" s="84"/>
      <c r="AM3743" s="84"/>
      <c r="AN3743" s="84"/>
      <c r="AO3743" s="84"/>
      <c r="AP3743" s="84"/>
      <c r="AQ3743" s="84"/>
    </row>
    <row r="3744" ht="15.0" customHeight="1">
      <c r="A3744" s="93">
        <v>3741.0</v>
      </c>
      <c r="B3744" s="94" t="s">
        <v>7922</v>
      </c>
      <c r="C3744" s="93" t="s">
        <v>141</v>
      </c>
      <c r="D3744" s="93" t="s">
        <v>7923</v>
      </c>
      <c r="E3744" s="95">
        <v>41.24</v>
      </c>
      <c r="F3744" s="93" t="s">
        <v>85</v>
      </c>
      <c r="G3744" s="93" t="s">
        <v>606</v>
      </c>
      <c r="H3744" s="96">
        <v>1142537.23</v>
      </c>
      <c r="I3744" s="93">
        <v>1.0</v>
      </c>
      <c r="J3744" s="97">
        <v>2.8</v>
      </c>
      <c r="K3744" s="94">
        <v>2023.0</v>
      </c>
      <c r="L3744" s="93" t="s">
        <v>630</v>
      </c>
      <c r="M3744" s="93">
        <v>2023.0</v>
      </c>
      <c r="N3744" s="93" t="s">
        <v>161</v>
      </c>
      <c r="O3744" s="65" t="str">
        <f t="shared" si="1"/>
        <v>280711200001</v>
      </c>
      <c r="P3744" s="65">
        <f t="shared" si="2"/>
        <v>0</v>
      </c>
      <c r="Q3744" s="65">
        <f t="shared" si="3"/>
        <v>7</v>
      </c>
      <c r="R3744" s="65" t="str">
        <f t="shared" si="12"/>
        <v>28.071.120/0001-07</v>
      </c>
      <c r="S3744" s="84"/>
      <c r="T3744" s="84" t="str">
        <f t="shared" si="10"/>
        <v/>
      </c>
      <c r="U3744" s="84" t="str">
        <f t="shared" si="11"/>
        <v/>
      </c>
      <c r="V3744" s="65" t="str">
        <f t="shared" si="5"/>
        <v/>
      </c>
      <c r="W3744" s="84"/>
      <c r="X3744" s="84"/>
      <c r="Y3744" s="85"/>
      <c r="Z3744" s="85"/>
      <c r="AA3744" s="65" t="str">
        <f t="shared" si="6"/>
        <v/>
      </c>
      <c r="AB3744" s="65" t="str">
        <f t="shared" si="7"/>
        <v/>
      </c>
      <c r="AC3744" s="86"/>
      <c r="AD3744" s="87" t="str">
        <f t="shared" si="8"/>
        <v/>
      </c>
      <c r="AE3744" s="84"/>
      <c r="AF3744" s="86">
        <f>IF(AC3744&gt;0,AC3744,'⚙️ Config'!$B$10)</f>
        <v>0.0075</v>
      </c>
      <c r="AG3744" s="88">
        <f t="shared" si="9"/>
        <v>8569.029225</v>
      </c>
      <c r="AH3744" s="88">
        <f>AG3744*'⚙️ Config'!$B$11</f>
        <v>42845.14613</v>
      </c>
      <c r="AI3744" s="88">
        <f>AH3744*'⚙️ Config'!$B$12</f>
        <v>12853.54384</v>
      </c>
      <c r="AJ3744" s="64"/>
      <c r="AK3744" s="84"/>
      <c r="AL3744" s="84"/>
      <c r="AM3744" s="84"/>
      <c r="AN3744" s="84"/>
      <c r="AO3744" s="84"/>
      <c r="AP3744" s="84"/>
      <c r="AQ3744" s="84"/>
    </row>
    <row r="3745" ht="15.0" customHeight="1">
      <c r="A3745" s="93">
        <v>3742.0</v>
      </c>
      <c r="B3745" s="94" t="s">
        <v>7924</v>
      </c>
      <c r="C3745" s="93" t="s">
        <v>141</v>
      </c>
      <c r="D3745" s="93" t="s">
        <v>7925</v>
      </c>
      <c r="E3745" s="95">
        <v>36.31</v>
      </c>
      <c r="F3745" s="93" t="s">
        <v>85</v>
      </c>
      <c r="G3745" s="93" t="s">
        <v>606</v>
      </c>
      <c r="H3745" s="96">
        <v>1142495.18</v>
      </c>
      <c r="I3745" s="93">
        <v>1.0</v>
      </c>
      <c r="J3745" s="97">
        <v>3.8</v>
      </c>
      <c r="K3745" s="94">
        <v>2022.0</v>
      </c>
      <c r="L3745" s="93" t="s">
        <v>448</v>
      </c>
      <c r="M3745" s="93">
        <v>2022.0</v>
      </c>
      <c r="N3745" s="93" t="s">
        <v>161</v>
      </c>
      <c r="O3745" s="65" t="str">
        <f t="shared" si="1"/>
        <v>289832170001</v>
      </c>
      <c r="P3745" s="65">
        <f t="shared" si="2"/>
        <v>8</v>
      </c>
      <c r="Q3745" s="65">
        <f t="shared" si="3"/>
        <v>8</v>
      </c>
      <c r="R3745" s="65" t="str">
        <f t="shared" si="12"/>
        <v>28.983.217/0001-88</v>
      </c>
      <c r="S3745" s="84"/>
      <c r="T3745" s="84" t="str">
        <f t="shared" si="10"/>
        <v/>
      </c>
      <c r="U3745" s="84" t="str">
        <f t="shared" si="11"/>
        <v/>
      </c>
      <c r="V3745" s="65" t="str">
        <f t="shared" si="5"/>
        <v/>
      </c>
      <c r="W3745" s="84"/>
      <c r="X3745" s="84"/>
      <c r="Y3745" s="85"/>
      <c r="Z3745" s="85"/>
      <c r="AA3745" s="65" t="str">
        <f t="shared" si="6"/>
        <v/>
      </c>
      <c r="AB3745" s="65" t="str">
        <f t="shared" si="7"/>
        <v/>
      </c>
      <c r="AC3745" s="86"/>
      <c r="AD3745" s="87" t="str">
        <f t="shared" si="8"/>
        <v/>
      </c>
      <c r="AE3745" s="84"/>
      <c r="AF3745" s="86">
        <f>IF(AC3745&gt;0,AC3745,'⚙️ Config'!$B$10)</f>
        <v>0.0075</v>
      </c>
      <c r="AG3745" s="88">
        <f t="shared" si="9"/>
        <v>8568.71385</v>
      </c>
      <c r="AH3745" s="88">
        <f>AG3745*'⚙️ Config'!$B$11</f>
        <v>42843.56925</v>
      </c>
      <c r="AI3745" s="88">
        <f>AH3745*'⚙️ Config'!$B$12</f>
        <v>12853.07078</v>
      </c>
      <c r="AJ3745" s="64"/>
      <c r="AK3745" s="84"/>
      <c r="AL3745" s="84"/>
      <c r="AM3745" s="84"/>
      <c r="AN3745" s="84"/>
      <c r="AO3745" s="84"/>
      <c r="AP3745" s="84"/>
      <c r="AQ3745" s="84"/>
    </row>
    <row r="3746" ht="15.0" customHeight="1">
      <c r="A3746" s="93">
        <v>3743.0</v>
      </c>
      <c r="B3746" s="94" t="s">
        <v>7926</v>
      </c>
      <c r="C3746" s="93" t="s">
        <v>141</v>
      </c>
      <c r="D3746" s="93" t="s">
        <v>7927</v>
      </c>
      <c r="E3746" s="95">
        <v>42.61</v>
      </c>
      <c r="F3746" s="93" t="s">
        <v>85</v>
      </c>
      <c r="G3746" s="93" t="s">
        <v>606</v>
      </c>
      <c r="H3746" s="96">
        <v>1142380.33</v>
      </c>
      <c r="I3746" s="93">
        <v>1.0</v>
      </c>
      <c r="J3746" s="97">
        <v>2.6</v>
      </c>
      <c r="K3746" s="94">
        <v>2023.0</v>
      </c>
      <c r="L3746" s="93" t="s">
        <v>630</v>
      </c>
      <c r="M3746" s="93">
        <v>2023.0</v>
      </c>
      <c r="N3746" s="93" t="s">
        <v>145</v>
      </c>
      <c r="O3746" s="65" t="str">
        <f t="shared" si="1"/>
        <v>319772970001</v>
      </c>
      <c r="P3746" s="65">
        <f t="shared" si="2"/>
        <v>7</v>
      </c>
      <c r="Q3746" s="65">
        <f t="shared" si="3"/>
        <v>3</v>
      </c>
      <c r="R3746" s="65" t="str">
        <f t="shared" si="12"/>
        <v>31.977.297/0001-73</v>
      </c>
      <c r="S3746" s="84"/>
      <c r="T3746" s="84" t="str">
        <f t="shared" si="10"/>
        <v/>
      </c>
      <c r="U3746" s="84" t="str">
        <f t="shared" si="11"/>
        <v/>
      </c>
      <c r="V3746" s="65" t="str">
        <f t="shared" si="5"/>
        <v/>
      </c>
      <c r="W3746" s="84"/>
      <c r="X3746" s="84"/>
      <c r="Y3746" s="85"/>
      <c r="Z3746" s="85"/>
      <c r="AA3746" s="65" t="str">
        <f t="shared" si="6"/>
        <v/>
      </c>
      <c r="AB3746" s="65" t="str">
        <f t="shared" si="7"/>
        <v/>
      </c>
      <c r="AC3746" s="86"/>
      <c r="AD3746" s="87" t="str">
        <f t="shared" si="8"/>
        <v/>
      </c>
      <c r="AE3746" s="84"/>
      <c r="AF3746" s="86">
        <f>IF(AC3746&gt;0,AC3746,'⚙️ Config'!$B$10)</f>
        <v>0.0075</v>
      </c>
      <c r="AG3746" s="88">
        <f t="shared" si="9"/>
        <v>8567.852475</v>
      </c>
      <c r="AH3746" s="88">
        <f>AG3746*'⚙️ Config'!$B$11</f>
        <v>42839.26238</v>
      </c>
      <c r="AI3746" s="88">
        <f>AH3746*'⚙️ Config'!$B$12</f>
        <v>12851.77871</v>
      </c>
      <c r="AJ3746" s="64"/>
      <c r="AK3746" s="84"/>
      <c r="AL3746" s="84"/>
      <c r="AM3746" s="84"/>
      <c r="AN3746" s="84"/>
      <c r="AO3746" s="84"/>
      <c r="AP3746" s="84"/>
      <c r="AQ3746" s="84"/>
    </row>
    <row r="3747" ht="15.0" customHeight="1">
      <c r="A3747" s="93">
        <v>3744.0</v>
      </c>
      <c r="B3747" s="94" t="s">
        <v>7928</v>
      </c>
      <c r="C3747" s="93" t="s">
        <v>141</v>
      </c>
      <c r="D3747" s="93" t="s">
        <v>7929</v>
      </c>
      <c r="E3747" s="95">
        <v>42.61</v>
      </c>
      <c r="F3747" s="93" t="s">
        <v>85</v>
      </c>
      <c r="G3747" s="93" t="s">
        <v>606</v>
      </c>
      <c r="H3747" s="96">
        <v>1141956.88</v>
      </c>
      <c r="I3747" s="93">
        <v>1.0</v>
      </c>
      <c r="J3747" s="97">
        <v>2.6</v>
      </c>
      <c r="K3747" s="94">
        <v>2023.0</v>
      </c>
      <c r="L3747" s="93" t="s">
        <v>448</v>
      </c>
      <c r="M3747" s="93">
        <v>2023.0</v>
      </c>
      <c r="N3747" s="93" t="s">
        <v>161</v>
      </c>
      <c r="O3747" s="65" t="str">
        <f t="shared" si="1"/>
        <v>272850450001</v>
      </c>
      <c r="P3747" s="65">
        <f t="shared" si="2"/>
        <v>0</v>
      </c>
      <c r="Q3747" s="65">
        <f t="shared" si="3"/>
        <v>6</v>
      </c>
      <c r="R3747" s="65" t="str">
        <f t="shared" si="12"/>
        <v>27.285.045/0001-06</v>
      </c>
      <c r="S3747" s="84"/>
      <c r="T3747" s="84" t="str">
        <f t="shared" si="10"/>
        <v/>
      </c>
      <c r="U3747" s="84" t="str">
        <f t="shared" si="11"/>
        <v/>
      </c>
      <c r="V3747" s="65" t="str">
        <f t="shared" si="5"/>
        <v/>
      </c>
      <c r="W3747" s="84"/>
      <c r="X3747" s="84"/>
      <c r="Y3747" s="85"/>
      <c r="Z3747" s="85"/>
      <c r="AA3747" s="65" t="str">
        <f t="shared" si="6"/>
        <v/>
      </c>
      <c r="AB3747" s="65" t="str">
        <f t="shared" si="7"/>
        <v/>
      </c>
      <c r="AC3747" s="86"/>
      <c r="AD3747" s="87" t="str">
        <f t="shared" si="8"/>
        <v/>
      </c>
      <c r="AE3747" s="84"/>
      <c r="AF3747" s="86">
        <f>IF(AC3747&gt;0,AC3747,'⚙️ Config'!$B$10)</f>
        <v>0.0075</v>
      </c>
      <c r="AG3747" s="88">
        <f t="shared" si="9"/>
        <v>8564.6766</v>
      </c>
      <c r="AH3747" s="88">
        <f>AG3747*'⚙️ Config'!$B$11</f>
        <v>42823.383</v>
      </c>
      <c r="AI3747" s="88">
        <f>AH3747*'⚙️ Config'!$B$12</f>
        <v>12847.0149</v>
      </c>
      <c r="AJ3747" s="64"/>
      <c r="AK3747" s="84"/>
      <c r="AL3747" s="84"/>
      <c r="AM3747" s="84"/>
      <c r="AN3747" s="84"/>
      <c r="AO3747" s="84"/>
      <c r="AP3747" s="84"/>
      <c r="AQ3747" s="84"/>
    </row>
    <row r="3748" ht="15.0" customHeight="1">
      <c r="A3748" s="93">
        <v>3745.0</v>
      </c>
      <c r="B3748" s="94" t="s">
        <v>7930</v>
      </c>
      <c r="C3748" s="93" t="s">
        <v>141</v>
      </c>
      <c r="D3748" s="93" t="s">
        <v>7931</v>
      </c>
      <c r="E3748" s="95">
        <v>38.95</v>
      </c>
      <c r="F3748" s="93" t="s">
        <v>85</v>
      </c>
      <c r="G3748" s="93" t="s">
        <v>606</v>
      </c>
      <c r="H3748" s="96">
        <v>1141810.77</v>
      </c>
      <c r="I3748" s="93">
        <v>1.0</v>
      </c>
      <c r="J3748" s="97">
        <v>3.2</v>
      </c>
      <c r="K3748" s="94">
        <v>2023.0</v>
      </c>
      <c r="L3748" s="93" t="s">
        <v>268</v>
      </c>
      <c r="M3748" s="93">
        <v>2023.0</v>
      </c>
      <c r="N3748" s="93" t="s">
        <v>161</v>
      </c>
      <c r="O3748" s="65" t="str">
        <f t="shared" si="1"/>
        <v>083358540001</v>
      </c>
      <c r="P3748" s="65">
        <f t="shared" si="2"/>
        <v>3</v>
      </c>
      <c r="Q3748" s="65">
        <f t="shared" si="3"/>
        <v>0</v>
      </c>
      <c r="R3748" s="65" t="str">
        <f t="shared" si="12"/>
        <v>08.335.854/0001-30</v>
      </c>
      <c r="S3748" s="84"/>
      <c r="T3748" s="84" t="str">
        <f t="shared" si="10"/>
        <v/>
      </c>
      <c r="U3748" s="84" t="str">
        <f t="shared" si="11"/>
        <v/>
      </c>
      <c r="V3748" s="65" t="str">
        <f t="shared" si="5"/>
        <v/>
      </c>
      <c r="W3748" s="84"/>
      <c r="X3748" s="84"/>
      <c r="Y3748" s="85"/>
      <c r="Z3748" s="85"/>
      <c r="AA3748" s="65" t="str">
        <f t="shared" si="6"/>
        <v/>
      </c>
      <c r="AB3748" s="65" t="str">
        <f t="shared" si="7"/>
        <v/>
      </c>
      <c r="AC3748" s="86"/>
      <c r="AD3748" s="87" t="str">
        <f t="shared" si="8"/>
        <v/>
      </c>
      <c r="AE3748" s="84"/>
      <c r="AF3748" s="86">
        <f>IF(AC3748&gt;0,AC3748,'⚙️ Config'!$B$10)</f>
        <v>0.0075</v>
      </c>
      <c r="AG3748" s="88">
        <f t="shared" si="9"/>
        <v>8563.580775</v>
      </c>
      <c r="AH3748" s="88">
        <f>AG3748*'⚙️ Config'!$B$11</f>
        <v>42817.90388</v>
      </c>
      <c r="AI3748" s="88">
        <f>AH3748*'⚙️ Config'!$B$12</f>
        <v>12845.37116</v>
      </c>
      <c r="AJ3748" s="64"/>
      <c r="AK3748" s="84"/>
      <c r="AL3748" s="84"/>
      <c r="AM3748" s="84"/>
      <c r="AN3748" s="84"/>
      <c r="AO3748" s="84"/>
      <c r="AP3748" s="84"/>
      <c r="AQ3748" s="84"/>
    </row>
    <row r="3749" ht="15.0" customHeight="1">
      <c r="A3749" s="93">
        <v>3746.0</v>
      </c>
      <c r="B3749" s="94" t="s">
        <v>7932</v>
      </c>
      <c r="C3749" s="93" t="s">
        <v>141</v>
      </c>
      <c r="D3749" s="93" t="s">
        <v>7933</v>
      </c>
      <c r="E3749" s="95">
        <v>40.62</v>
      </c>
      <c r="F3749" s="93" t="s">
        <v>85</v>
      </c>
      <c r="G3749" s="93" t="s">
        <v>606</v>
      </c>
      <c r="H3749" s="96">
        <v>1140284.76</v>
      </c>
      <c r="I3749" s="93">
        <v>1.0</v>
      </c>
      <c r="J3749" s="97">
        <v>2.9</v>
      </c>
      <c r="K3749" s="94">
        <v>2023.0</v>
      </c>
      <c r="L3749" s="93" t="s">
        <v>630</v>
      </c>
      <c r="M3749" s="93">
        <v>2023.0</v>
      </c>
      <c r="N3749" s="93" t="s">
        <v>161</v>
      </c>
      <c r="O3749" s="65" t="str">
        <f t="shared" si="1"/>
        <v>218690760001</v>
      </c>
      <c r="P3749" s="65">
        <f t="shared" si="2"/>
        <v>2</v>
      </c>
      <c r="Q3749" s="65">
        <f t="shared" si="3"/>
        <v>8</v>
      </c>
      <c r="R3749" s="65" t="str">
        <f t="shared" si="12"/>
        <v>21.869.076/0001-28</v>
      </c>
      <c r="S3749" s="84"/>
      <c r="T3749" s="84" t="str">
        <f t="shared" si="10"/>
        <v/>
      </c>
      <c r="U3749" s="84" t="str">
        <f t="shared" si="11"/>
        <v/>
      </c>
      <c r="V3749" s="65" t="str">
        <f t="shared" si="5"/>
        <v/>
      </c>
      <c r="W3749" s="84"/>
      <c r="X3749" s="84"/>
      <c r="Y3749" s="85"/>
      <c r="Z3749" s="85"/>
      <c r="AA3749" s="65" t="str">
        <f t="shared" si="6"/>
        <v/>
      </c>
      <c r="AB3749" s="65" t="str">
        <f t="shared" si="7"/>
        <v/>
      </c>
      <c r="AC3749" s="86"/>
      <c r="AD3749" s="87" t="str">
        <f t="shared" si="8"/>
        <v/>
      </c>
      <c r="AE3749" s="84"/>
      <c r="AF3749" s="86">
        <f>IF(AC3749&gt;0,AC3749,'⚙️ Config'!$B$10)</f>
        <v>0.0075</v>
      </c>
      <c r="AG3749" s="88">
        <f t="shared" si="9"/>
        <v>8552.1357</v>
      </c>
      <c r="AH3749" s="88">
        <f>AG3749*'⚙️ Config'!$B$11</f>
        <v>42760.6785</v>
      </c>
      <c r="AI3749" s="88">
        <f>AH3749*'⚙️ Config'!$B$12</f>
        <v>12828.20355</v>
      </c>
      <c r="AJ3749" s="64"/>
      <c r="AK3749" s="84"/>
      <c r="AL3749" s="84"/>
      <c r="AM3749" s="84"/>
      <c r="AN3749" s="84"/>
      <c r="AO3749" s="84"/>
      <c r="AP3749" s="84"/>
      <c r="AQ3749" s="84"/>
    </row>
    <row r="3750" ht="15.0" customHeight="1">
      <c r="A3750" s="93">
        <v>3747.0</v>
      </c>
      <c r="B3750" s="94" t="s">
        <v>7934</v>
      </c>
      <c r="C3750" s="93" t="s">
        <v>141</v>
      </c>
      <c r="D3750" s="93" t="s">
        <v>7935</v>
      </c>
      <c r="E3750" s="95">
        <v>46.95</v>
      </c>
      <c r="F3750" s="93" t="s">
        <v>85</v>
      </c>
      <c r="G3750" s="93" t="s">
        <v>606</v>
      </c>
      <c r="H3750" s="96">
        <v>1139968.77</v>
      </c>
      <c r="I3750" s="93">
        <v>1.0</v>
      </c>
      <c r="J3750" s="97">
        <v>2.1</v>
      </c>
      <c r="K3750" s="94">
        <v>2024.0</v>
      </c>
      <c r="L3750" s="93" t="s">
        <v>295</v>
      </c>
      <c r="M3750" s="93">
        <v>2024.0</v>
      </c>
      <c r="N3750" s="93" t="s">
        <v>161</v>
      </c>
      <c r="O3750" s="65" t="str">
        <f t="shared" si="1"/>
        <v>262885390001</v>
      </c>
      <c r="P3750" s="65">
        <f t="shared" si="2"/>
        <v>8</v>
      </c>
      <c r="Q3750" s="65">
        <f t="shared" si="3"/>
        <v>1</v>
      </c>
      <c r="R3750" s="65" t="str">
        <f t="shared" si="12"/>
        <v>26.288.539/0001-81</v>
      </c>
      <c r="S3750" s="84"/>
      <c r="T3750" s="84" t="str">
        <f t="shared" si="10"/>
        <v/>
      </c>
      <c r="U3750" s="84" t="str">
        <f t="shared" si="11"/>
        <v/>
      </c>
      <c r="V3750" s="65" t="str">
        <f t="shared" si="5"/>
        <v/>
      </c>
      <c r="W3750" s="84"/>
      <c r="X3750" s="84"/>
      <c r="Y3750" s="85"/>
      <c r="Z3750" s="85"/>
      <c r="AA3750" s="65" t="str">
        <f t="shared" si="6"/>
        <v/>
      </c>
      <c r="AB3750" s="65" t="str">
        <f t="shared" si="7"/>
        <v/>
      </c>
      <c r="AC3750" s="86"/>
      <c r="AD3750" s="87" t="str">
        <f t="shared" si="8"/>
        <v/>
      </c>
      <c r="AE3750" s="84"/>
      <c r="AF3750" s="86">
        <f>IF(AC3750&gt;0,AC3750,'⚙️ Config'!$B$10)</f>
        <v>0.0075</v>
      </c>
      <c r="AG3750" s="88">
        <f t="shared" si="9"/>
        <v>8549.765775</v>
      </c>
      <c r="AH3750" s="88">
        <f>AG3750*'⚙️ Config'!$B$11</f>
        <v>42748.82888</v>
      </c>
      <c r="AI3750" s="88">
        <f>AH3750*'⚙️ Config'!$B$12</f>
        <v>12824.64866</v>
      </c>
      <c r="AJ3750" s="64"/>
      <c r="AK3750" s="84"/>
      <c r="AL3750" s="84"/>
      <c r="AM3750" s="84"/>
      <c r="AN3750" s="84"/>
      <c r="AO3750" s="84"/>
      <c r="AP3750" s="84"/>
      <c r="AQ3750" s="84"/>
    </row>
    <row r="3751" ht="15.0" customHeight="1">
      <c r="A3751" s="93">
        <v>3748.0</v>
      </c>
      <c r="B3751" s="94" t="s">
        <v>7936</v>
      </c>
      <c r="C3751" s="93" t="s">
        <v>154</v>
      </c>
      <c r="D3751" s="93" t="s">
        <v>7937</v>
      </c>
      <c r="E3751" s="95">
        <v>36.7</v>
      </c>
      <c r="F3751" s="93" t="s">
        <v>85</v>
      </c>
      <c r="G3751" s="93" t="s">
        <v>606</v>
      </c>
      <c r="H3751" s="96">
        <v>1138647.01</v>
      </c>
      <c r="I3751" s="93">
        <v>1.0</v>
      </c>
      <c r="J3751" s="97">
        <v>3.7</v>
      </c>
      <c r="K3751" s="94">
        <v>2022.0</v>
      </c>
      <c r="L3751" s="93" t="s">
        <v>630</v>
      </c>
      <c r="M3751" s="93">
        <v>2022.0</v>
      </c>
      <c r="N3751" s="93" t="s">
        <v>161</v>
      </c>
      <c r="O3751" s="65" t="str">
        <f t="shared" si="1"/>
        <v>108400830001</v>
      </c>
      <c r="P3751" s="65">
        <f t="shared" si="2"/>
        <v>8</v>
      </c>
      <c r="Q3751" s="65">
        <f t="shared" si="3"/>
        <v>0</v>
      </c>
      <c r="R3751" s="65" t="str">
        <f t="shared" si="12"/>
        <v>10.840.083/0001-80</v>
      </c>
      <c r="S3751" s="84"/>
      <c r="T3751" s="84" t="str">
        <f t="shared" si="10"/>
        <v/>
      </c>
      <c r="U3751" s="84" t="str">
        <f t="shared" si="11"/>
        <v/>
      </c>
      <c r="V3751" s="65" t="str">
        <f t="shared" si="5"/>
        <v/>
      </c>
      <c r="W3751" s="84"/>
      <c r="X3751" s="84"/>
      <c r="Y3751" s="85"/>
      <c r="Z3751" s="85"/>
      <c r="AA3751" s="65" t="str">
        <f t="shared" si="6"/>
        <v/>
      </c>
      <c r="AB3751" s="65" t="str">
        <f t="shared" si="7"/>
        <v/>
      </c>
      <c r="AC3751" s="86"/>
      <c r="AD3751" s="87" t="str">
        <f t="shared" si="8"/>
        <v/>
      </c>
      <c r="AE3751" s="84"/>
      <c r="AF3751" s="86">
        <f>IF(AC3751&gt;0,AC3751,'⚙️ Config'!$B$10)</f>
        <v>0.0075</v>
      </c>
      <c r="AG3751" s="88">
        <f t="shared" si="9"/>
        <v>8539.852575</v>
      </c>
      <c r="AH3751" s="88">
        <f>AG3751*'⚙️ Config'!$B$11</f>
        <v>42699.26288</v>
      </c>
      <c r="AI3751" s="88">
        <f>AH3751*'⚙️ Config'!$B$12</f>
        <v>12809.77886</v>
      </c>
      <c r="AJ3751" s="64"/>
      <c r="AK3751" s="84"/>
      <c r="AL3751" s="84"/>
      <c r="AM3751" s="84"/>
      <c r="AN3751" s="84"/>
      <c r="AO3751" s="84"/>
      <c r="AP3751" s="84"/>
      <c r="AQ3751" s="84"/>
    </row>
    <row r="3752" ht="15.0" customHeight="1">
      <c r="A3752" s="93">
        <v>3749.0</v>
      </c>
      <c r="B3752" s="94" t="s">
        <v>7938</v>
      </c>
      <c r="C3752" s="93" t="s">
        <v>141</v>
      </c>
      <c r="D3752" s="93" t="s">
        <v>7939</v>
      </c>
      <c r="E3752" s="95">
        <v>36.31</v>
      </c>
      <c r="F3752" s="93" t="s">
        <v>85</v>
      </c>
      <c r="G3752" s="93" t="s">
        <v>606</v>
      </c>
      <c r="H3752" s="96">
        <v>1138509.15</v>
      </c>
      <c r="I3752" s="93">
        <v>1.0</v>
      </c>
      <c r="J3752" s="97">
        <v>3.8</v>
      </c>
      <c r="K3752" s="94">
        <v>2022.0</v>
      </c>
      <c r="L3752" s="93" t="s">
        <v>202</v>
      </c>
      <c r="M3752" s="93">
        <v>2022.0</v>
      </c>
      <c r="N3752" s="93" t="s">
        <v>161</v>
      </c>
      <c r="O3752" s="65" t="str">
        <f t="shared" si="1"/>
        <v>181022590001</v>
      </c>
      <c r="P3752" s="65">
        <f t="shared" si="2"/>
        <v>0</v>
      </c>
      <c r="Q3752" s="65">
        <f t="shared" si="3"/>
        <v>9</v>
      </c>
      <c r="R3752" s="65" t="str">
        <f t="shared" si="12"/>
        <v>18.102.259/0001-09</v>
      </c>
      <c r="S3752" s="84"/>
      <c r="T3752" s="84" t="str">
        <f t="shared" si="10"/>
        <v/>
      </c>
      <c r="U3752" s="84" t="str">
        <f t="shared" si="11"/>
        <v/>
      </c>
      <c r="V3752" s="65" t="str">
        <f t="shared" si="5"/>
        <v/>
      </c>
      <c r="W3752" s="84"/>
      <c r="X3752" s="84"/>
      <c r="Y3752" s="85"/>
      <c r="Z3752" s="85"/>
      <c r="AA3752" s="65" t="str">
        <f t="shared" si="6"/>
        <v/>
      </c>
      <c r="AB3752" s="65" t="str">
        <f t="shared" si="7"/>
        <v/>
      </c>
      <c r="AC3752" s="86"/>
      <c r="AD3752" s="87" t="str">
        <f t="shared" si="8"/>
        <v/>
      </c>
      <c r="AE3752" s="84"/>
      <c r="AF3752" s="86">
        <f>IF(AC3752&gt;0,AC3752,'⚙️ Config'!$B$10)</f>
        <v>0.0075</v>
      </c>
      <c r="AG3752" s="88">
        <f t="shared" si="9"/>
        <v>8538.818625</v>
      </c>
      <c r="AH3752" s="88">
        <f>AG3752*'⚙️ Config'!$B$11</f>
        <v>42694.09313</v>
      </c>
      <c r="AI3752" s="88">
        <f>AH3752*'⚙️ Config'!$B$12</f>
        <v>12808.22794</v>
      </c>
      <c r="AJ3752" s="64"/>
      <c r="AK3752" s="84"/>
      <c r="AL3752" s="84"/>
      <c r="AM3752" s="84"/>
      <c r="AN3752" s="84"/>
      <c r="AO3752" s="84"/>
      <c r="AP3752" s="84"/>
      <c r="AQ3752" s="84"/>
    </row>
    <row r="3753" ht="15.0" customHeight="1">
      <c r="A3753" s="93">
        <v>3750.0</v>
      </c>
      <c r="B3753" s="94" t="s">
        <v>7940</v>
      </c>
      <c r="C3753" s="93" t="s">
        <v>141</v>
      </c>
      <c r="D3753" s="93" t="s">
        <v>7941</v>
      </c>
      <c r="E3753" s="95">
        <v>68.34</v>
      </c>
      <c r="F3753" s="93" t="s">
        <v>85</v>
      </c>
      <c r="G3753" s="93" t="s">
        <v>606</v>
      </c>
      <c r="H3753" s="96">
        <v>1137801.25</v>
      </c>
      <c r="I3753" s="93">
        <v>1.0</v>
      </c>
      <c r="J3753" s="97">
        <v>3.2</v>
      </c>
      <c r="K3753" s="94">
        <v>2025.0</v>
      </c>
      <c r="L3753" s="93" t="s">
        <v>448</v>
      </c>
      <c r="M3753" s="93">
        <v>2023.0</v>
      </c>
      <c r="N3753" s="93" t="s">
        <v>208</v>
      </c>
      <c r="O3753" s="65" t="str">
        <f t="shared" si="1"/>
        <v>029946320001</v>
      </c>
      <c r="P3753" s="65">
        <f t="shared" si="2"/>
        <v>4</v>
      </c>
      <c r="Q3753" s="65">
        <f t="shared" si="3"/>
        <v>3</v>
      </c>
      <c r="R3753" s="65" t="str">
        <f t="shared" si="12"/>
        <v>02.994.632/0001-43</v>
      </c>
      <c r="S3753" s="84"/>
      <c r="T3753" s="84" t="str">
        <f t="shared" si="10"/>
        <v/>
      </c>
      <c r="U3753" s="84" t="str">
        <f t="shared" si="11"/>
        <v/>
      </c>
      <c r="V3753" s="65" t="str">
        <f t="shared" si="5"/>
        <v/>
      </c>
      <c r="W3753" s="84"/>
      <c r="X3753" s="84"/>
      <c r="Y3753" s="85"/>
      <c r="Z3753" s="85"/>
      <c r="AA3753" s="65" t="str">
        <f t="shared" si="6"/>
        <v/>
      </c>
      <c r="AB3753" s="65" t="str">
        <f t="shared" si="7"/>
        <v/>
      </c>
      <c r="AC3753" s="86"/>
      <c r="AD3753" s="87" t="str">
        <f t="shared" si="8"/>
        <v/>
      </c>
      <c r="AE3753" s="84"/>
      <c r="AF3753" s="86">
        <f>IF(AC3753&gt;0,AC3753,'⚙️ Config'!$B$10)</f>
        <v>0.0075</v>
      </c>
      <c r="AG3753" s="88">
        <f t="shared" si="9"/>
        <v>8533.509375</v>
      </c>
      <c r="AH3753" s="88">
        <f>AG3753*'⚙️ Config'!$B$11</f>
        <v>42667.54688</v>
      </c>
      <c r="AI3753" s="88">
        <f>AH3753*'⚙️ Config'!$B$12</f>
        <v>12800.26406</v>
      </c>
      <c r="AJ3753" s="64"/>
      <c r="AK3753" s="84"/>
      <c r="AL3753" s="84"/>
      <c r="AM3753" s="84"/>
      <c r="AN3753" s="84"/>
      <c r="AO3753" s="84"/>
      <c r="AP3753" s="84"/>
      <c r="AQ3753" s="84"/>
    </row>
    <row r="3754" ht="15.0" customHeight="1">
      <c r="A3754" s="93">
        <v>3751.0</v>
      </c>
      <c r="B3754" s="94" t="s">
        <v>7942</v>
      </c>
      <c r="C3754" s="93" t="s">
        <v>141</v>
      </c>
      <c r="D3754" s="93" t="s">
        <v>7943</v>
      </c>
      <c r="E3754" s="95">
        <v>41.24</v>
      </c>
      <c r="F3754" s="93" t="s">
        <v>85</v>
      </c>
      <c r="G3754" s="93" t="s">
        <v>606</v>
      </c>
      <c r="H3754" s="96">
        <v>1137742.39</v>
      </c>
      <c r="I3754" s="93">
        <v>1.0</v>
      </c>
      <c r="J3754" s="97">
        <v>2.8</v>
      </c>
      <c r="K3754" s="94">
        <v>2023.0</v>
      </c>
      <c r="L3754" s="93" t="s">
        <v>448</v>
      </c>
      <c r="M3754" s="93">
        <v>2023.0</v>
      </c>
      <c r="N3754" s="93" t="s">
        <v>145</v>
      </c>
      <c r="O3754" s="65" t="str">
        <f t="shared" si="1"/>
        <v>028897790001</v>
      </c>
      <c r="P3754" s="65">
        <f t="shared" si="2"/>
        <v>7</v>
      </c>
      <c r="Q3754" s="65">
        <f t="shared" si="3"/>
        <v>3</v>
      </c>
      <c r="R3754" s="65" t="str">
        <f t="shared" si="12"/>
        <v>02.889.779/0001-73</v>
      </c>
      <c r="S3754" s="84"/>
      <c r="T3754" s="84" t="str">
        <f t="shared" si="10"/>
        <v/>
      </c>
      <c r="U3754" s="84" t="str">
        <f t="shared" si="11"/>
        <v/>
      </c>
      <c r="V3754" s="65" t="str">
        <f t="shared" si="5"/>
        <v/>
      </c>
      <c r="W3754" s="84"/>
      <c r="X3754" s="84"/>
      <c r="Y3754" s="85"/>
      <c r="Z3754" s="85"/>
      <c r="AA3754" s="65" t="str">
        <f t="shared" si="6"/>
        <v/>
      </c>
      <c r="AB3754" s="65" t="str">
        <f t="shared" si="7"/>
        <v/>
      </c>
      <c r="AC3754" s="86"/>
      <c r="AD3754" s="87" t="str">
        <f t="shared" si="8"/>
        <v/>
      </c>
      <c r="AE3754" s="84"/>
      <c r="AF3754" s="86">
        <f>IF(AC3754&gt;0,AC3754,'⚙️ Config'!$B$10)</f>
        <v>0.0075</v>
      </c>
      <c r="AG3754" s="88">
        <f t="shared" si="9"/>
        <v>8533.067925</v>
      </c>
      <c r="AH3754" s="88">
        <f>AG3754*'⚙️ Config'!$B$11</f>
        <v>42665.33963</v>
      </c>
      <c r="AI3754" s="88">
        <f>AH3754*'⚙️ Config'!$B$12</f>
        <v>12799.60189</v>
      </c>
      <c r="AJ3754" s="64"/>
      <c r="AK3754" s="84"/>
      <c r="AL3754" s="84"/>
      <c r="AM3754" s="84"/>
      <c r="AN3754" s="84"/>
      <c r="AO3754" s="84"/>
      <c r="AP3754" s="84"/>
      <c r="AQ3754" s="84"/>
    </row>
    <row r="3755" ht="15.0" customHeight="1">
      <c r="A3755" s="93">
        <v>3752.0</v>
      </c>
      <c r="B3755" s="94" t="s">
        <v>7944</v>
      </c>
      <c r="C3755" s="93" t="s">
        <v>141</v>
      </c>
      <c r="D3755" s="93" t="s">
        <v>7945</v>
      </c>
      <c r="E3755" s="95">
        <v>36.7</v>
      </c>
      <c r="F3755" s="93" t="s">
        <v>85</v>
      </c>
      <c r="G3755" s="93" t="s">
        <v>606</v>
      </c>
      <c r="H3755" s="96">
        <v>1137454.75</v>
      </c>
      <c r="I3755" s="93">
        <v>1.0</v>
      </c>
      <c r="J3755" s="97">
        <v>3.7</v>
      </c>
      <c r="K3755" s="94">
        <v>2022.0</v>
      </c>
      <c r="L3755" s="93" t="s">
        <v>630</v>
      </c>
      <c r="M3755" s="93">
        <v>2022.0</v>
      </c>
      <c r="N3755" s="93" t="s">
        <v>161</v>
      </c>
      <c r="O3755" s="65" t="str">
        <f t="shared" si="1"/>
        <v>164170950001</v>
      </c>
      <c r="P3755" s="65">
        <f t="shared" si="2"/>
        <v>8</v>
      </c>
      <c r="Q3755" s="65">
        <f t="shared" si="3"/>
        <v>3</v>
      </c>
      <c r="R3755" s="65" t="str">
        <f t="shared" si="12"/>
        <v>16.417.095/0001-83</v>
      </c>
      <c r="S3755" s="84"/>
      <c r="T3755" s="84" t="str">
        <f t="shared" si="10"/>
        <v/>
      </c>
      <c r="U3755" s="84" t="str">
        <f t="shared" si="11"/>
        <v/>
      </c>
      <c r="V3755" s="65" t="str">
        <f t="shared" si="5"/>
        <v/>
      </c>
      <c r="W3755" s="84"/>
      <c r="X3755" s="84"/>
      <c r="Y3755" s="85"/>
      <c r="Z3755" s="85"/>
      <c r="AA3755" s="65" t="str">
        <f t="shared" si="6"/>
        <v/>
      </c>
      <c r="AB3755" s="65" t="str">
        <f t="shared" si="7"/>
        <v/>
      </c>
      <c r="AC3755" s="86"/>
      <c r="AD3755" s="87" t="str">
        <f t="shared" si="8"/>
        <v/>
      </c>
      <c r="AE3755" s="84"/>
      <c r="AF3755" s="86">
        <f>IF(AC3755&gt;0,AC3755,'⚙️ Config'!$B$10)</f>
        <v>0.0075</v>
      </c>
      <c r="AG3755" s="88">
        <f t="shared" si="9"/>
        <v>8530.910625</v>
      </c>
      <c r="AH3755" s="88">
        <f>AG3755*'⚙️ Config'!$B$11</f>
        <v>42654.55313</v>
      </c>
      <c r="AI3755" s="88">
        <f>AH3755*'⚙️ Config'!$B$12</f>
        <v>12796.36594</v>
      </c>
      <c r="AJ3755" s="64"/>
      <c r="AK3755" s="84"/>
      <c r="AL3755" s="84"/>
      <c r="AM3755" s="84"/>
      <c r="AN3755" s="84"/>
      <c r="AO3755" s="84"/>
      <c r="AP3755" s="84"/>
      <c r="AQ3755" s="84"/>
    </row>
    <row r="3756" ht="15.0" customHeight="1">
      <c r="A3756" s="93">
        <v>3753.0</v>
      </c>
      <c r="B3756" s="94" t="s">
        <v>7946</v>
      </c>
      <c r="C3756" s="93" t="s">
        <v>141</v>
      </c>
      <c r="D3756" s="93" t="s">
        <v>7947</v>
      </c>
      <c r="E3756" s="95">
        <v>45.03</v>
      </c>
      <c r="F3756" s="93" t="s">
        <v>85</v>
      </c>
      <c r="G3756" s="93" t="s">
        <v>606</v>
      </c>
      <c r="H3756" s="96">
        <v>1136141.78</v>
      </c>
      <c r="I3756" s="93">
        <v>1.0</v>
      </c>
      <c r="J3756" s="97">
        <v>2.3</v>
      </c>
      <c r="K3756" s="94">
        <v>2023.0</v>
      </c>
      <c r="L3756" s="93" t="s">
        <v>630</v>
      </c>
      <c r="M3756" s="93">
        <v>2023.0</v>
      </c>
      <c r="N3756" s="93" t="s">
        <v>161</v>
      </c>
      <c r="O3756" s="65" t="str">
        <f t="shared" si="1"/>
        <v>341629520001</v>
      </c>
      <c r="P3756" s="65">
        <f t="shared" si="2"/>
        <v>2</v>
      </c>
      <c r="Q3756" s="65">
        <f t="shared" si="3"/>
        <v>3</v>
      </c>
      <c r="R3756" s="65" t="str">
        <f t="shared" si="12"/>
        <v>34.162.952/0001-23</v>
      </c>
      <c r="S3756" s="84"/>
      <c r="T3756" s="84" t="str">
        <f t="shared" si="10"/>
        <v/>
      </c>
      <c r="U3756" s="84" t="str">
        <f t="shared" si="11"/>
        <v/>
      </c>
      <c r="V3756" s="65" t="str">
        <f t="shared" si="5"/>
        <v/>
      </c>
      <c r="W3756" s="84"/>
      <c r="X3756" s="84"/>
      <c r="Y3756" s="85"/>
      <c r="Z3756" s="85"/>
      <c r="AA3756" s="65" t="str">
        <f t="shared" si="6"/>
        <v/>
      </c>
      <c r="AB3756" s="65" t="str">
        <f t="shared" si="7"/>
        <v/>
      </c>
      <c r="AC3756" s="86"/>
      <c r="AD3756" s="87" t="str">
        <f t="shared" si="8"/>
        <v/>
      </c>
      <c r="AE3756" s="84"/>
      <c r="AF3756" s="86">
        <f>IF(AC3756&gt;0,AC3756,'⚙️ Config'!$B$10)</f>
        <v>0.0075</v>
      </c>
      <c r="AG3756" s="88">
        <f t="shared" si="9"/>
        <v>8521.06335</v>
      </c>
      <c r="AH3756" s="88">
        <f>AG3756*'⚙️ Config'!$B$11</f>
        <v>42605.31675</v>
      </c>
      <c r="AI3756" s="88">
        <f>AH3756*'⚙️ Config'!$B$12</f>
        <v>12781.59503</v>
      </c>
      <c r="AJ3756" s="64"/>
      <c r="AK3756" s="84"/>
      <c r="AL3756" s="84"/>
      <c r="AM3756" s="84"/>
      <c r="AN3756" s="84"/>
      <c r="AO3756" s="84"/>
      <c r="AP3756" s="84"/>
      <c r="AQ3756" s="84"/>
    </row>
    <row r="3757" ht="15.0" customHeight="1">
      <c r="A3757" s="93">
        <v>3754.0</v>
      </c>
      <c r="B3757" s="94" t="s">
        <v>7948</v>
      </c>
      <c r="C3757" s="93" t="s">
        <v>141</v>
      </c>
      <c r="D3757" s="93" t="s">
        <v>7949</v>
      </c>
      <c r="E3757" s="95">
        <v>36.7</v>
      </c>
      <c r="F3757" s="93" t="s">
        <v>85</v>
      </c>
      <c r="G3757" s="93" t="s">
        <v>606</v>
      </c>
      <c r="H3757" s="96">
        <v>1136075.13</v>
      </c>
      <c r="I3757" s="93">
        <v>1.0</v>
      </c>
      <c r="J3757" s="97">
        <v>3.7</v>
      </c>
      <c r="K3757" s="94">
        <v>2022.0</v>
      </c>
      <c r="L3757" s="93" t="s">
        <v>630</v>
      </c>
      <c r="M3757" s="93">
        <v>2022.0</v>
      </c>
      <c r="N3757" s="93" t="s">
        <v>161</v>
      </c>
      <c r="O3757" s="65" t="str">
        <f t="shared" si="1"/>
        <v>130106300001</v>
      </c>
      <c r="P3757" s="65">
        <f t="shared" si="2"/>
        <v>9</v>
      </c>
      <c r="Q3757" s="65">
        <f t="shared" si="3"/>
        <v>9</v>
      </c>
      <c r="R3757" s="65" t="str">
        <f t="shared" si="12"/>
        <v>13.010.630/0001-99</v>
      </c>
      <c r="S3757" s="84"/>
      <c r="T3757" s="84" t="str">
        <f t="shared" si="10"/>
        <v/>
      </c>
      <c r="U3757" s="84" t="str">
        <f t="shared" si="11"/>
        <v/>
      </c>
      <c r="V3757" s="65" t="str">
        <f t="shared" si="5"/>
        <v/>
      </c>
      <c r="W3757" s="84"/>
      <c r="X3757" s="84"/>
      <c r="Y3757" s="85"/>
      <c r="Z3757" s="85"/>
      <c r="AA3757" s="65" t="str">
        <f t="shared" si="6"/>
        <v/>
      </c>
      <c r="AB3757" s="65" t="str">
        <f t="shared" si="7"/>
        <v/>
      </c>
      <c r="AC3757" s="86"/>
      <c r="AD3757" s="87" t="str">
        <f t="shared" si="8"/>
        <v/>
      </c>
      <c r="AE3757" s="84"/>
      <c r="AF3757" s="86">
        <f>IF(AC3757&gt;0,AC3757,'⚙️ Config'!$B$10)</f>
        <v>0.0075</v>
      </c>
      <c r="AG3757" s="88">
        <f t="shared" si="9"/>
        <v>8520.563475</v>
      </c>
      <c r="AH3757" s="88">
        <f>AG3757*'⚙️ Config'!$B$11</f>
        <v>42602.81738</v>
      </c>
      <c r="AI3757" s="88">
        <f>AH3757*'⚙️ Config'!$B$12</f>
        <v>12780.84521</v>
      </c>
      <c r="AJ3757" s="64"/>
      <c r="AK3757" s="84"/>
      <c r="AL3757" s="84"/>
      <c r="AM3757" s="84"/>
      <c r="AN3757" s="84"/>
      <c r="AO3757" s="84"/>
      <c r="AP3757" s="84"/>
      <c r="AQ3757" s="84"/>
    </row>
    <row r="3758" ht="15.0" customHeight="1">
      <c r="A3758" s="93">
        <v>3755.0</v>
      </c>
      <c r="B3758" s="94" t="s">
        <v>7950</v>
      </c>
      <c r="C3758" s="93" t="s">
        <v>141</v>
      </c>
      <c r="D3758" s="93" t="s">
        <v>7951</v>
      </c>
      <c r="E3758" s="95">
        <v>40.03</v>
      </c>
      <c r="F3758" s="93" t="s">
        <v>85</v>
      </c>
      <c r="G3758" s="93" t="s">
        <v>606</v>
      </c>
      <c r="H3758" s="96">
        <v>1135840.6</v>
      </c>
      <c r="I3758" s="93">
        <v>1.0</v>
      </c>
      <c r="J3758" s="97">
        <v>3.0</v>
      </c>
      <c r="K3758" s="94">
        <v>2023.0</v>
      </c>
      <c r="L3758" s="93" t="s">
        <v>202</v>
      </c>
      <c r="M3758" s="93">
        <v>2023.0</v>
      </c>
      <c r="N3758" s="93" t="s">
        <v>161</v>
      </c>
      <c r="O3758" s="65" t="str">
        <f t="shared" si="1"/>
        <v>042889180001</v>
      </c>
      <c r="P3758" s="65">
        <f t="shared" si="2"/>
        <v>3</v>
      </c>
      <c r="Q3758" s="65">
        <f t="shared" si="3"/>
        <v>9</v>
      </c>
      <c r="R3758" s="65" t="str">
        <f t="shared" si="12"/>
        <v>04.288.918/0001-39</v>
      </c>
      <c r="S3758" s="84"/>
      <c r="T3758" s="84" t="str">
        <f t="shared" si="10"/>
        <v/>
      </c>
      <c r="U3758" s="84" t="str">
        <f t="shared" si="11"/>
        <v/>
      </c>
      <c r="V3758" s="65" t="str">
        <f t="shared" si="5"/>
        <v/>
      </c>
      <c r="W3758" s="84"/>
      <c r="X3758" s="84"/>
      <c r="Y3758" s="85"/>
      <c r="Z3758" s="85"/>
      <c r="AA3758" s="65" t="str">
        <f t="shared" si="6"/>
        <v/>
      </c>
      <c r="AB3758" s="65" t="str">
        <f t="shared" si="7"/>
        <v/>
      </c>
      <c r="AC3758" s="86"/>
      <c r="AD3758" s="87" t="str">
        <f t="shared" si="8"/>
        <v/>
      </c>
      <c r="AE3758" s="84"/>
      <c r="AF3758" s="86">
        <f>IF(AC3758&gt;0,AC3758,'⚙️ Config'!$B$10)</f>
        <v>0.0075</v>
      </c>
      <c r="AG3758" s="88">
        <f t="shared" si="9"/>
        <v>8518.8045</v>
      </c>
      <c r="AH3758" s="88">
        <f>AG3758*'⚙️ Config'!$B$11</f>
        <v>42594.0225</v>
      </c>
      <c r="AI3758" s="88">
        <f>AH3758*'⚙️ Config'!$B$12</f>
        <v>12778.20675</v>
      </c>
      <c r="AJ3758" s="64"/>
      <c r="AK3758" s="84"/>
      <c r="AL3758" s="84"/>
      <c r="AM3758" s="84"/>
      <c r="AN3758" s="84"/>
      <c r="AO3758" s="84"/>
      <c r="AP3758" s="84"/>
      <c r="AQ3758" s="84"/>
    </row>
    <row r="3759" ht="15.0" customHeight="1">
      <c r="A3759" s="93">
        <v>3756.0</v>
      </c>
      <c r="B3759" s="94" t="s">
        <v>7952</v>
      </c>
      <c r="C3759" s="93" t="s">
        <v>141</v>
      </c>
      <c r="D3759" s="93" t="s">
        <v>7953</v>
      </c>
      <c r="E3759" s="95">
        <v>36.7</v>
      </c>
      <c r="F3759" s="93" t="s">
        <v>85</v>
      </c>
      <c r="G3759" s="93" t="s">
        <v>606</v>
      </c>
      <c r="H3759" s="96">
        <v>1134797.02</v>
      </c>
      <c r="I3759" s="93">
        <v>1.0</v>
      </c>
      <c r="J3759" s="97">
        <v>3.7</v>
      </c>
      <c r="K3759" s="94">
        <v>2022.0</v>
      </c>
      <c r="L3759" s="93" t="s">
        <v>630</v>
      </c>
      <c r="M3759" s="93">
        <v>2022.0</v>
      </c>
      <c r="N3759" s="93" t="s">
        <v>161</v>
      </c>
      <c r="O3759" s="65" t="str">
        <f t="shared" si="1"/>
        <v>073197850001</v>
      </c>
      <c r="P3759" s="65">
        <f t="shared" si="2"/>
        <v>0</v>
      </c>
      <c r="Q3759" s="65">
        <f t="shared" si="3"/>
        <v>9</v>
      </c>
      <c r="R3759" s="65" t="str">
        <f t="shared" si="12"/>
        <v>07.319.785/0001-09</v>
      </c>
      <c r="S3759" s="84"/>
      <c r="T3759" s="84" t="str">
        <f t="shared" si="10"/>
        <v/>
      </c>
      <c r="U3759" s="84" t="str">
        <f t="shared" si="11"/>
        <v/>
      </c>
      <c r="V3759" s="65" t="str">
        <f t="shared" si="5"/>
        <v/>
      </c>
      <c r="W3759" s="84"/>
      <c r="X3759" s="84"/>
      <c r="Y3759" s="85"/>
      <c r="Z3759" s="85"/>
      <c r="AA3759" s="65" t="str">
        <f t="shared" si="6"/>
        <v/>
      </c>
      <c r="AB3759" s="65" t="str">
        <f t="shared" si="7"/>
        <v/>
      </c>
      <c r="AC3759" s="86"/>
      <c r="AD3759" s="87" t="str">
        <f t="shared" si="8"/>
        <v/>
      </c>
      <c r="AE3759" s="84"/>
      <c r="AF3759" s="86">
        <f>IF(AC3759&gt;0,AC3759,'⚙️ Config'!$B$10)</f>
        <v>0.0075</v>
      </c>
      <c r="AG3759" s="88">
        <f t="shared" si="9"/>
        <v>8510.97765</v>
      </c>
      <c r="AH3759" s="88">
        <f>AG3759*'⚙️ Config'!$B$11</f>
        <v>42554.88825</v>
      </c>
      <c r="AI3759" s="88">
        <f>AH3759*'⚙️ Config'!$B$12</f>
        <v>12766.46648</v>
      </c>
      <c r="AJ3759" s="64"/>
      <c r="AK3759" s="84"/>
      <c r="AL3759" s="84"/>
      <c r="AM3759" s="84"/>
      <c r="AN3759" s="84"/>
      <c r="AO3759" s="84"/>
      <c r="AP3759" s="84"/>
      <c r="AQ3759" s="84"/>
    </row>
    <row r="3760" ht="15.0" customHeight="1">
      <c r="A3760" s="93">
        <v>3757.0</v>
      </c>
      <c r="B3760" s="94" t="s">
        <v>7954</v>
      </c>
      <c r="C3760" s="93" t="s">
        <v>141</v>
      </c>
      <c r="D3760" s="93" t="s">
        <v>7955</v>
      </c>
      <c r="E3760" s="95">
        <v>36.7</v>
      </c>
      <c r="F3760" s="93" t="s">
        <v>85</v>
      </c>
      <c r="G3760" s="93" t="s">
        <v>606</v>
      </c>
      <c r="H3760" s="96">
        <v>1134242.25</v>
      </c>
      <c r="I3760" s="93">
        <v>1.0</v>
      </c>
      <c r="J3760" s="97">
        <v>3.7</v>
      </c>
      <c r="K3760" s="94">
        <v>2022.0</v>
      </c>
      <c r="L3760" s="93" t="s">
        <v>630</v>
      </c>
      <c r="M3760" s="93">
        <v>2022.0</v>
      </c>
      <c r="N3760" s="93" t="s">
        <v>161</v>
      </c>
      <c r="O3760" s="65" t="str">
        <f t="shared" si="1"/>
        <v>262440270001</v>
      </c>
      <c r="P3760" s="65">
        <f t="shared" si="2"/>
        <v>1</v>
      </c>
      <c r="Q3760" s="65">
        <f t="shared" si="3"/>
        <v>3</v>
      </c>
      <c r="R3760" s="65" t="str">
        <f t="shared" si="12"/>
        <v>26.244.027/0001-13</v>
      </c>
      <c r="S3760" s="84"/>
      <c r="T3760" s="84" t="str">
        <f t="shared" si="10"/>
        <v/>
      </c>
      <c r="U3760" s="84" t="str">
        <f t="shared" si="11"/>
        <v/>
      </c>
      <c r="V3760" s="65" t="str">
        <f t="shared" si="5"/>
        <v/>
      </c>
      <c r="W3760" s="84"/>
      <c r="X3760" s="84"/>
      <c r="Y3760" s="85"/>
      <c r="Z3760" s="85"/>
      <c r="AA3760" s="65" t="str">
        <f t="shared" si="6"/>
        <v/>
      </c>
      <c r="AB3760" s="65" t="str">
        <f t="shared" si="7"/>
        <v/>
      </c>
      <c r="AC3760" s="86"/>
      <c r="AD3760" s="87" t="str">
        <f t="shared" si="8"/>
        <v/>
      </c>
      <c r="AE3760" s="84"/>
      <c r="AF3760" s="86">
        <f>IF(AC3760&gt;0,AC3760,'⚙️ Config'!$B$10)</f>
        <v>0.0075</v>
      </c>
      <c r="AG3760" s="88">
        <f t="shared" si="9"/>
        <v>8506.816875</v>
      </c>
      <c r="AH3760" s="88">
        <f>AG3760*'⚙️ Config'!$B$11</f>
        <v>42534.08438</v>
      </c>
      <c r="AI3760" s="88">
        <f>AH3760*'⚙️ Config'!$B$12</f>
        <v>12760.22531</v>
      </c>
      <c r="AJ3760" s="64"/>
      <c r="AK3760" s="84"/>
      <c r="AL3760" s="84"/>
      <c r="AM3760" s="84"/>
      <c r="AN3760" s="84"/>
      <c r="AO3760" s="84"/>
      <c r="AP3760" s="84"/>
      <c r="AQ3760" s="84"/>
    </row>
    <row r="3761" ht="15.0" customHeight="1">
      <c r="A3761" s="93">
        <v>3758.0</v>
      </c>
      <c r="B3761" s="94" t="s">
        <v>7956</v>
      </c>
      <c r="C3761" s="93" t="s">
        <v>141</v>
      </c>
      <c r="D3761" s="93" t="s">
        <v>7957</v>
      </c>
      <c r="E3761" s="95">
        <v>41.24</v>
      </c>
      <c r="F3761" s="93" t="s">
        <v>85</v>
      </c>
      <c r="G3761" s="93" t="s">
        <v>606</v>
      </c>
      <c r="H3761" s="96">
        <v>1133494.42</v>
      </c>
      <c r="I3761" s="93">
        <v>1.0</v>
      </c>
      <c r="J3761" s="97">
        <v>2.8</v>
      </c>
      <c r="K3761" s="94">
        <v>2023.0</v>
      </c>
      <c r="L3761" s="93" t="s">
        <v>448</v>
      </c>
      <c r="M3761" s="93">
        <v>2023.0</v>
      </c>
      <c r="N3761" s="93" t="s">
        <v>145</v>
      </c>
      <c r="O3761" s="65" t="str">
        <f t="shared" si="1"/>
        <v>050200730001</v>
      </c>
      <c r="P3761" s="65">
        <f t="shared" si="2"/>
        <v>6</v>
      </c>
      <c r="Q3761" s="65">
        <f t="shared" si="3"/>
        <v>9</v>
      </c>
      <c r="R3761" s="65" t="str">
        <f t="shared" si="12"/>
        <v>05.020.073/0001-69</v>
      </c>
      <c r="S3761" s="84"/>
      <c r="T3761" s="84" t="str">
        <f t="shared" si="10"/>
        <v/>
      </c>
      <c r="U3761" s="84" t="str">
        <f t="shared" si="11"/>
        <v/>
      </c>
      <c r="V3761" s="65" t="str">
        <f t="shared" si="5"/>
        <v/>
      </c>
      <c r="W3761" s="84"/>
      <c r="X3761" s="84"/>
      <c r="Y3761" s="85"/>
      <c r="Z3761" s="85"/>
      <c r="AA3761" s="65" t="str">
        <f t="shared" si="6"/>
        <v/>
      </c>
      <c r="AB3761" s="65" t="str">
        <f t="shared" si="7"/>
        <v/>
      </c>
      <c r="AC3761" s="86"/>
      <c r="AD3761" s="87" t="str">
        <f t="shared" si="8"/>
        <v/>
      </c>
      <c r="AE3761" s="84"/>
      <c r="AF3761" s="86">
        <f>IF(AC3761&gt;0,AC3761,'⚙️ Config'!$B$10)</f>
        <v>0.0075</v>
      </c>
      <c r="AG3761" s="88">
        <f t="shared" si="9"/>
        <v>8501.20815</v>
      </c>
      <c r="AH3761" s="88">
        <f>AG3761*'⚙️ Config'!$B$11</f>
        <v>42506.04075</v>
      </c>
      <c r="AI3761" s="88">
        <f>AH3761*'⚙️ Config'!$B$12</f>
        <v>12751.81223</v>
      </c>
      <c r="AJ3761" s="64"/>
      <c r="AK3761" s="84"/>
      <c r="AL3761" s="84"/>
      <c r="AM3761" s="84"/>
      <c r="AN3761" s="84"/>
      <c r="AO3761" s="84"/>
      <c r="AP3761" s="84"/>
      <c r="AQ3761" s="84"/>
    </row>
    <row r="3762" ht="15.0" customHeight="1">
      <c r="A3762" s="93">
        <v>3759.0</v>
      </c>
      <c r="B3762" s="94" t="s">
        <v>7958</v>
      </c>
      <c r="C3762" s="93" t="s">
        <v>141</v>
      </c>
      <c r="D3762" s="93" t="s">
        <v>7959</v>
      </c>
      <c r="E3762" s="95">
        <v>35.59</v>
      </c>
      <c r="F3762" s="93" t="s">
        <v>85</v>
      </c>
      <c r="G3762" s="93" t="s">
        <v>606</v>
      </c>
      <c r="H3762" s="96">
        <v>1133334.9</v>
      </c>
      <c r="I3762" s="93">
        <v>1.0</v>
      </c>
      <c r="J3762" s="97">
        <v>4.0</v>
      </c>
      <c r="K3762" s="94">
        <v>2022.0</v>
      </c>
      <c r="L3762" s="93" t="s">
        <v>630</v>
      </c>
      <c r="M3762" s="93">
        <v>2022.0</v>
      </c>
      <c r="N3762" s="93" t="s">
        <v>145</v>
      </c>
      <c r="O3762" s="65" t="str">
        <f t="shared" si="1"/>
        <v>146808520001</v>
      </c>
      <c r="P3762" s="65">
        <f t="shared" si="2"/>
        <v>8</v>
      </c>
      <c r="Q3762" s="65">
        <f t="shared" si="3"/>
        <v>1</v>
      </c>
      <c r="R3762" s="65" t="str">
        <f t="shared" si="12"/>
        <v>14.680.852/0001-81</v>
      </c>
      <c r="S3762" s="84"/>
      <c r="T3762" s="84" t="str">
        <f t="shared" si="10"/>
        <v/>
      </c>
      <c r="U3762" s="84" t="str">
        <f t="shared" si="11"/>
        <v/>
      </c>
      <c r="V3762" s="65" t="str">
        <f t="shared" si="5"/>
        <v/>
      </c>
      <c r="W3762" s="84"/>
      <c r="X3762" s="84"/>
      <c r="Y3762" s="85"/>
      <c r="Z3762" s="85"/>
      <c r="AA3762" s="65" t="str">
        <f t="shared" si="6"/>
        <v/>
      </c>
      <c r="AB3762" s="65" t="str">
        <f t="shared" si="7"/>
        <v/>
      </c>
      <c r="AC3762" s="86"/>
      <c r="AD3762" s="87" t="str">
        <f t="shared" si="8"/>
        <v/>
      </c>
      <c r="AE3762" s="84"/>
      <c r="AF3762" s="86">
        <f>IF(AC3762&gt;0,AC3762,'⚙️ Config'!$B$10)</f>
        <v>0.0075</v>
      </c>
      <c r="AG3762" s="88">
        <f t="shared" si="9"/>
        <v>8500.01175</v>
      </c>
      <c r="AH3762" s="88">
        <f>AG3762*'⚙️ Config'!$B$11</f>
        <v>42500.05875</v>
      </c>
      <c r="AI3762" s="88">
        <f>AH3762*'⚙️ Config'!$B$12</f>
        <v>12750.01763</v>
      </c>
      <c r="AJ3762" s="64"/>
      <c r="AK3762" s="84"/>
      <c r="AL3762" s="84"/>
      <c r="AM3762" s="84"/>
      <c r="AN3762" s="84"/>
      <c r="AO3762" s="84"/>
      <c r="AP3762" s="84"/>
      <c r="AQ3762" s="84"/>
    </row>
    <row r="3763" ht="15.0" customHeight="1">
      <c r="A3763" s="93">
        <v>3760.0</v>
      </c>
      <c r="B3763" s="94" t="s">
        <v>7960</v>
      </c>
      <c r="C3763" s="93" t="s">
        <v>141</v>
      </c>
      <c r="D3763" s="93" t="s">
        <v>7961</v>
      </c>
      <c r="E3763" s="95">
        <v>36.7</v>
      </c>
      <c r="F3763" s="93" t="s">
        <v>85</v>
      </c>
      <c r="G3763" s="93" t="s">
        <v>606</v>
      </c>
      <c r="H3763" s="96">
        <v>1133253.98</v>
      </c>
      <c r="I3763" s="93">
        <v>1.0</v>
      </c>
      <c r="J3763" s="97">
        <v>3.7</v>
      </c>
      <c r="K3763" s="94">
        <v>2022.0</v>
      </c>
      <c r="L3763" s="93" t="s">
        <v>630</v>
      </c>
      <c r="M3763" s="93">
        <v>2022.0</v>
      </c>
      <c r="N3763" s="93" t="s">
        <v>161</v>
      </c>
      <c r="O3763" s="65" t="str">
        <f t="shared" si="1"/>
        <v>133181790001</v>
      </c>
      <c r="P3763" s="65">
        <f t="shared" si="2"/>
        <v>7</v>
      </c>
      <c r="Q3763" s="65">
        <f t="shared" si="3"/>
        <v>1</v>
      </c>
      <c r="R3763" s="65" t="str">
        <f t="shared" si="12"/>
        <v>13.318.179/0001-71</v>
      </c>
      <c r="S3763" s="84"/>
      <c r="T3763" s="84" t="str">
        <f t="shared" si="10"/>
        <v/>
      </c>
      <c r="U3763" s="84" t="str">
        <f t="shared" si="11"/>
        <v/>
      </c>
      <c r="V3763" s="65" t="str">
        <f t="shared" si="5"/>
        <v/>
      </c>
      <c r="W3763" s="84"/>
      <c r="X3763" s="84"/>
      <c r="Y3763" s="85"/>
      <c r="Z3763" s="85"/>
      <c r="AA3763" s="65" t="str">
        <f t="shared" si="6"/>
        <v/>
      </c>
      <c r="AB3763" s="65" t="str">
        <f t="shared" si="7"/>
        <v/>
      </c>
      <c r="AC3763" s="86"/>
      <c r="AD3763" s="87" t="str">
        <f t="shared" si="8"/>
        <v/>
      </c>
      <c r="AE3763" s="84"/>
      <c r="AF3763" s="86">
        <f>IF(AC3763&gt;0,AC3763,'⚙️ Config'!$B$10)</f>
        <v>0.0075</v>
      </c>
      <c r="AG3763" s="88">
        <f t="shared" si="9"/>
        <v>8499.40485</v>
      </c>
      <c r="AH3763" s="88">
        <f>AG3763*'⚙️ Config'!$B$11</f>
        <v>42497.02425</v>
      </c>
      <c r="AI3763" s="88">
        <f>AH3763*'⚙️ Config'!$B$12</f>
        <v>12749.10728</v>
      </c>
      <c r="AJ3763" s="64"/>
      <c r="AK3763" s="84"/>
      <c r="AL3763" s="84"/>
      <c r="AM3763" s="84"/>
      <c r="AN3763" s="84"/>
      <c r="AO3763" s="84"/>
      <c r="AP3763" s="84"/>
      <c r="AQ3763" s="84"/>
    </row>
    <row r="3764" ht="15.0" customHeight="1">
      <c r="A3764" s="93">
        <v>3761.0</v>
      </c>
      <c r="B3764" s="94" t="s">
        <v>7962</v>
      </c>
      <c r="C3764" s="93" t="s">
        <v>141</v>
      </c>
      <c r="D3764" s="93" t="s">
        <v>7963</v>
      </c>
      <c r="E3764" s="95">
        <v>41.24</v>
      </c>
      <c r="F3764" s="93" t="s">
        <v>85</v>
      </c>
      <c r="G3764" s="93" t="s">
        <v>606</v>
      </c>
      <c r="H3764" s="96">
        <v>1133240.13</v>
      </c>
      <c r="I3764" s="93">
        <v>1.0</v>
      </c>
      <c r="J3764" s="97">
        <v>2.8</v>
      </c>
      <c r="K3764" s="94">
        <v>2023.0</v>
      </c>
      <c r="L3764" s="93" t="s">
        <v>630</v>
      </c>
      <c r="M3764" s="93">
        <v>2023.0</v>
      </c>
      <c r="N3764" s="93" t="s">
        <v>161</v>
      </c>
      <c r="O3764" s="65" t="str">
        <f t="shared" si="1"/>
        <v>407110440001</v>
      </c>
      <c r="P3764" s="65">
        <f t="shared" si="2"/>
        <v>4</v>
      </c>
      <c r="Q3764" s="65">
        <f t="shared" si="3"/>
        <v>4</v>
      </c>
      <c r="R3764" s="65" t="str">
        <f t="shared" si="12"/>
        <v>40.711.044/0001-44</v>
      </c>
      <c r="S3764" s="84"/>
      <c r="T3764" s="84" t="str">
        <f t="shared" si="10"/>
        <v/>
      </c>
      <c r="U3764" s="84" t="str">
        <f t="shared" si="11"/>
        <v/>
      </c>
      <c r="V3764" s="65" t="str">
        <f t="shared" si="5"/>
        <v/>
      </c>
      <c r="W3764" s="84"/>
      <c r="X3764" s="84"/>
      <c r="Y3764" s="85"/>
      <c r="Z3764" s="85"/>
      <c r="AA3764" s="65" t="str">
        <f t="shared" si="6"/>
        <v/>
      </c>
      <c r="AB3764" s="65" t="str">
        <f t="shared" si="7"/>
        <v/>
      </c>
      <c r="AC3764" s="86"/>
      <c r="AD3764" s="87" t="str">
        <f t="shared" si="8"/>
        <v/>
      </c>
      <c r="AE3764" s="84"/>
      <c r="AF3764" s="86">
        <f>IF(AC3764&gt;0,AC3764,'⚙️ Config'!$B$10)</f>
        <v>0.0075</v>
      </c>
      <c r="AG3764" s="88">
        <f t="shared" si="9"/>
        <v>8499.300975</v>
      </c>
      <c r="AH3764" s="88">
        <f>AG3764*'⚙️ Config'!$B$11</f>
        <v>42496.50488</v>
      </c>
      <c r="AI3764" s="88">
        <f>AH3764*'⚙️ Config'!$B$12</f>
        <v>12748.95146</v>
      </c>
      <c r="AJ3764" s="64"/>
      <c r="AK3764" s="84"/>
      <c r="AL3764" s="84"/>
      <c r="AM3764" s="84"/>
      <c r="AN3764" s="84"/>
      <c r="AO3764" s="84"/>
      <c r="AP3764" s="84"/>
      <c r="AQ3764" s="84"/>
    </row>
    <row r="3765" ht="15.0" customHeight="1">
      <c r="A3765" s="93">
        <v>3762.0</v>
      </c>
      <c r="B3765" s="94" t="s">
        <v>7964</v>
      </c>
      <c r="C3765" s="93" t="s">
        <v>141</v>
      </c>
      <c r="D3765" s="93" t="s">
        <v>7965</v>
      </c>
      <c r="E3765" s="95">
        <v>44.17</v>
      </c>
      <c r="F3765" s="93" t="s">
        <v>85</v>
      </c>
      <c r="G3765" s="93" t="s">
        <v>606</v>
      </c>
      <c r="H3765" s="96">
        <v>1132604.61</v>
      </c>
      <c r="I3765" s="93">
        <v>1.0</v>
      </c>
      <c r="J3765" s="97">
        <v>2.4</v>
      </c>
      <c r="K3765" s="94">
        <v>2023.0</v>
      </c>
      <c r="L3765" s="93" t="s">
        <v>630</v>
      </c>
      <c r="M3765" s="93">
        <v>2023.0</v>
      </c>
      <c r="N3765" s="93" t="s">
        <v>161</v>
      </c>
      <c r="O3765" s="65" t="str">
        <f t="shared" si="1"/>
        <v>290934260001</v>
      </c>
      <c r="P3765" s="65">
        <f t="shared" si="2"/>
        <v>1</v>
      </c>
      <c r="Q3765" s="65">
        <f t="shared" si="3"/>
        <v>9</v>
      </c>
      <c r="R3765" s="65" t="str">
        <f t="shared" si="12"/>
        <v>29.093.426/0001-19</v>
      </c>
      <c r="S3765" s="84"/>
      <c r="T3765" s="84" t="str">
        <f t="shared" si="10"/>
        <v/>
      </c>
      <c r="U3765" s="84" t="str">
        <f t="shared" si="11"/>
        <v/>
      </c>
      <c r="V3765" s="65" t="str">
        <f t="shared" si="5"/>
        <v/>
      </c>
      <c r="W3765" s="84"/>
      <c r="X3765" s="84"/>
      <c r="Y3765" s="85"/>
      <c r="Z3765" s="85"/>
      <c r="AA3765" s="65" t="str">
        <f t="shared" si="6"/>
        <v/>
      </c>
      <c r="AB3765" s="65" t="str">
        <f t="shared" si="7"/>
        <v/>
      </c>
      <c r="AC3765" s="86"/>
      <c r="AD3765" s="87" t="str">
        <f t="shared" si="8"/>
        <v/>
      </c>
      <c r="AE3765" s="84"/>
      <c r="AF3765" s="86">
        <f>IF(AC3765&gt;0,AC3765,'⚙️ Config'!$B$10)</f>
        <v>0.0075</v>
      </c>
      <c r="AG3765" s="88">
        <f t="shared" si="9"/>
        <v>8494.534575</v>
      </c>
      <c r="AH3765" s="88">
        <f>AG3765*'⚙️ Config'!$B$11</f>
        <v>42472.67288</v>
      </c>
      <c r="AI3765" s="88">
        <f>AH3765*'⚙️ Config'!$B$12</f>
        <v>12741.80186</v>
      </c>
      <c r="AJ3765" s="64"/>
      <c r="AK3765" s="84"/>
      <c r="AL3765" s="84"/>
      <c r="AM3765" s="84"/>
      <c r="AN3765" s="84"/>
      <c r="AO3765" s="84"/>
      <c r="AP3765" s="84"/>
      <c r="AQ3765" s="84"/>
    </row>
    <row r="3766" ht="15.0" customHeight="1">
      <c r="A3766" s="93">
        <v>3763.0</v>
      </c>
      <c r="B3766" s="94" t="s">
        <v>7966</v>
      </c>
      <c r="C3766" s="93" t="s">
        <v>141</v>
      </c>
      <c r="D3766" s="93" t="s">
        <v>7967</v>
      </c>
      <c r="E3766" s="95">
        <v>45.03</v>
      </c>
      <c r="F3766" s="93" t="s">
        <v>85</v>
      </c>
      <c r="G3766" s="93" t="s">
        <v>606</v>
      </c>
      <c r="H3766" s="96">
        <v>1132105.7</v>
      </c>
      <c r="I3766" s="93">
        <v>1.0</v>
      </c>
      <c r="J3766" s="97">
        <v>2.3</v>
      </c>
      <c r="K3766" s="94">
        <v>2023.0</v>
      </c>
      <c r="L3766" s="93" t="s">
        <v>315</v>
      </c>
      <c r="M3766" s="93">
        <v>2023.0</v>
      </c>
      <c r="N3766" s="93" t="s">
        <v>161</v>
      </c>
      <c r="O3766" s="65" t="str">
        <f t="shared" si="1"/>
        <v>625354140001</v>
      </c>
      <c r="P3766" s="65">
        <f t="shared" si="2"/>
        <v>7</v>
      </c>
      <c r="Q3766" s="65">
        <f t="shared" si="3"/>
        <v>2</v>
      </c>
      <c r="R3766" s="65" t="str">
        <f t="shared" si="12"/>
        <v>62.535.414/0001-72</v>
      </c>
      <c r="S3766" s="84"/>
      <c r="T3766" s="84" t="str">
        <f t="shared" si="10"/>
        <v/>
      </c>
      <c r="U3766" s="84" t="str">
        <f t="shared" si="11"/>
        <v/>
      </c>
      <c r="V3766" s="65" t="str">
        <f t="shared" si="5"/>
        <v/>
      </c>
      <c r="W3766" s="84"/>
      <c r="X3766" s="84"/>
      <c r="Y3766" s="85"/>
      <c r="Z3766" s="85"/>
      <c r="AA3766" s="65" t="str">
        <f t="shared" si="6"/>
        <v/>
      </c>
      <c r="AB3766" s="65" t="str">
        <f t="shared" si="7"/>
        <v/>
      </c>
      <c r="AC3766" s="86"/>
      <c r="AD3766" s="87" t="str">
        <f t="shared" si="8"/>
        <v/>
      </c>
      <c r="AE3766" s="84"/>
      <c r="AF3766" s="86">
        <f>IF(AC3766&gt;0,AC3766,'⚙️ Config'!$B$10)</f>
        <v>0.0075</v>
      </c>
      <c r="AG3766" s="88">
        <f t="shared" si="9"/>
        <v>8490.79275</v>
      </c>
      <c r="AH3766" s="88">
        <f>AG3766*'⚙️ Config'!$B$11</f>
        <v>42453.96375</v>
      </c>
      <c r="AI3766" s="88">
        <f>AH3766*'⚙️ Config'!$B$12</f>
        <v>12736.18913</v>
      </c>
      <c r="AJ3766" s="64"/>
      <c r="AK3766" s="84"/>
      <c r="AL3766" s="84"/>
      <c r="AM3766" s="84"/>
      <c r="AN3766" s="84"/>
      <c r="AO3766" s="84"/>
      <c r="AP3766" s="84"/>
      <c r="AQ3766" s="84"/>
    </row>
    <row r="3767" ht="15.0" customHeight="1">
      <c r="A3767" s="93">
        <v>3764.0</v>
      </c>
      <c r="B3767" s="94" t="s">
        <v>7968</v>
      </c>
      <c r="C3767" s="93" t="s">
        <v>141</v>
      </c>
      <c r="D3767" s="93" t="s">
        <v>7969</v>
      </c>
      <c r="E3767" s="95">
        <v>38.95</v>
      </c>
      <c r="F3767" s="93" t="s">
        <v>85</v>
      </c>
      <c r="G3767" s="93" t="s">
        <v>606</v>
      </c>
      <c r="H3767" s="96">
        <v>1132096.36</v>
      </c>
      <c r="I3767" s="93">
        <v>1.0</v>
      </c>
      <c r="J3767" s="97">
        <v>3.2</v>
      </c>
      <c r="K3767" s="94">
        <v>2022.0</v>
      </c>
      <c r="L3767" s="93" t="s">
        <v>448</v>
      </c>
      <c r="M3767" s="93">
        <v>2022.0</v>
      </c>
      <c r="N3767" s="93" t="s">
        <v>145</v>
      </c>
      <c r="O3767" s="65" t="str">
        <f t="shared" si="1"/>
        <v>048160480001</v>
      </c>
      <c r="P3767" s="65">
        <f t="shared" si="2"/>
        <v>2</v>
      </c>
      <c r="Q3767" s="65">
        <f t="shared" si="3"/>
        <v>3</v>
      </c>
      <c r="R3767" s="65" t="str">
        <f t="shared" si="12"/>
        <v>04.816.048/0001-23</v>
      </c>
      <c r="S3767" s="84"/>
      <c r="T3767" s="84" t="str">
        <f t="shared" si="10"/>
        <v/>
      </c>
      <c r="U3767" s="84" t="str">
        <f t="shared" si="11"/>
        <v/>
      </c>
      <c r="V3767" s="65" t="str">
        <f t="shared" si="5"/>
        <v/>
      </c>
      <c r="W3767" s="84"/>
      <c r="X3767" s="84"/>
      <c r="Y3767" s="85"/>
      <c r="Z3767" s="85"/>
      <c r="AA3767" s="65" t="str">
        <f t="shared" si="6"/>
        <v/>
      </c>
      <c r="AB3767" s="65" t="str">
        <f t="shared" si="7"/>
        <v/>
      </c>
      <c r="AC3767" s="86"/>
      <c r="AD3767" s="87" t="str">
        <f t="shared" si="8"/>
        <v/>
      </c>
      <c r="AE3767" s="84"/>
      <c r="AF3767" s="86">
        <f>IF(AC3767&gt;0,AC3767,'⚙️ Config'!$B$10)</f>
        <v>0.0075</v>
      </c>
      <c r="AG3767" s="88">
        <f t="shared" si="9"/>
        <v>8490.7227</v>
      </c>
      <c r="AH3767" s="88">
        <f>AG3767*'⚙️ Config'!$B$11</f>
        <v>42453.6135</v>
      </c>
      <c r="AI3767" s="88">
        <f>AH3767*'⚙️ Config'!$B$12</f>
        <v>12736.08405</v>
      </c>
      <c r="AJ3767" s="64"/>
      <c r="AK3767" s="84"/>
      <c r="AL3767" s="84"/>
      <c r="AM3767" s="84"/>
      <c r="AN3767" s="84"/>
      <c r="AO3767" s="84"/>
      <c r="AP3767" s="84"/>
      <c r="AQ3767" s="84"/>
    </row>
    <row r="3768" ht="15.0" customHeight="1">
      <c r="A3768" s="93">
        <v>3765.0</v>
      </c>
      <c r="B3768" s="94" t="s">
        <v>7970</v>
      </c>
      <c r="C3768" s="93" t="s">
        <v>141</v>
      </c>
      <c r="D3768" s="93" t="s">
        <v>7971</v>
      </c>
      <c r="E3768" s="95">
        <v>36.7</v>
      </c>
      <c r="F3768" s="93" t="s">
        <v>85</v>
      </c>
      <c r="G3768" s="93" t="s">
        <v>606</v>
      </c>
      <c r="H3768" s="96">
        <v>1131822.82</v>
      </c>
      <c r="I3768" s="93">
        <v>1.0</v>
      </c>
      <c r="J3768" s="97">
        <v>3.7</v>
      </c>
      <c r="K3768" s="94">
        <v>2022.0</v>
      </c>
      <c r="L3768" s="93" t="s">
        <v>630</v>
      </c>
      <c r="M3768" s="93">
        <v>2022.0</v>
      </c>
      <c r="N3768" s="93" t="s">
        <v>161</v>
      </c>
      <c r="O3768" s="65" t="str">
        <f t="shared" si="1"/>
        <v>175150600001</v>
      </c>
      <c r="P3768" s="65">
        <f t="shared" si="2"/>
        <v>4</v>
      </c>
      <c r="Q3768" s="65">
        <f t="shared" si="3"/>
        <v>0</v>
      </c>
      <c r="R3768" s="65" t="str">
        <f t="shared" si="12"/>
        <v>17.515.060/0001-40</v>
      </c>
      <c r="S3768" s="84"/>
      <c r="T3768" s="84" t="str">
        <f t="shared" si="10"/>
        <v/>
      </c>
      <c r="U3768" s="84" t="str">
        <f t="shared" si="11"/>
        <v/>
      </c>
      <c r="V3768" s="65" t="str">
        <f t="shared" si="5"/>
        <v/>
      </c>
      <c r="W3768" s="84"/>
      <c r="X3768" s="84"/>
      <c r="Y3768" s="85"/>
      <c r="Z3768" s="85"/>
      <c r="AA3768" s="65" t="str">
        <f t="shared" si="6"/>
        <v/>
      </c>
      <c r="AB3768" s="65" t="str">
        <f t="shared" si="7"/>
        <v/>
      </c>
      <c r="AC3768" s="86"/>
      <c r="AD3768" s="87" t="str">
        <f t="shared" si="8"/>
        <v/>
      </c>
      <c r="AE3768" s="84"/>
      <c r="AF3768" s="86">
        <f>IF(AC3768&gt;0,AC3768,'⚙️ Config'!$B$10)</f>
        <v>0.0075</v>
      </c>
      <c r="AG3768" s="88">
        <f t="shared" si="9"/>
        <v>8488.67115</v>
      </c>
      <c r="AH3768" s="88">
        <f>AG3768*'⚙️ Config'!$B$11</f>
        <v>42443.35575</v>
      </c>
      <c r="AI3768" s="88">
        <f>AH3768*'⚙️ Config'!$B$12</f>
        <v>12733.00673</v>
      </c>
      <c r="AJ3768" s="64"/>
      <c r="AK3768" s="84"/>
      <c r="AL3768" s="84"/>
      <c r="AM3768" s="84"/>
      <c r="AN3768" s="84"/>
      <c r="AO3768" s="84"/>
      <c r="AP3768" s="84"/>
      <c r="AQ3768" s="84"/>
    </row>
    <row r="3769" ht="15.0" customHeight="1">
      <c r="A3769" s="93">
        <v>3766.0</v>
      </c>
      <c r="B3769" s="94" t="s">
        <v>7972</v>
      </c>
      <c r="C3769" s="93" t="s">
        <v>141</v>
      </c>
      <c r="D3769" s="93" t="s">
        <v>7973</v>
      </c>
      <c r="E3769" s="95">
        <v>35.59</v>
      </c>
      <c r="F3769" s="93" t="s">
        <v>85</v>
      </c>
      <c r="G3769" s="93" t="s">
        <v>606</v>
      </c>
      <c r="H3769" s="96">
        <v>1131712.6</v>
      </c>
      <c r="I3769" s="93">
        <v>1.0</v>
      </c>
      <c r="J3769" s="97">
        <v>4.0</v>
      </c>
      <c r="K3769" s="94">
        <v>2022.0</v>
      </c>
      <c r="L3769" s="93" t="s">
        <v>630</v>
      </c>
      <c r="M3769" s="93">
        <v>2022.0</v>
      </c>
      <c r="N3769" s="93" t="s">
        <v>145</v>
      </c>
      <c r="O3769" s="65" t="str">
        <f t="shared" si="1"/>
        <v>135700960001</v>
      </c>
      <c r="P3769" s="65">
        <f t="shared" si="2"/>
        <v>7</v>
      </c>
      <c r="Q3769" s="65">
        <f t="shared" si="3"/>
        <v>5</v>
      </c>
      <c r="R3769" s="65" t="str">
        <f t="shared" si="12"/>
        <v>13.570.096/0001-75</v>
      </c>
      <c r="S3769" s="84"/>
      <c r="T3769" s="84" t="str">
        <f t="shared" si="10"/>
        <v/>
      </c>
      <c r="U3769" s="84" t="str">
        <f t="shared" si="11"/>
        <v/>
      </c>
      <c r="V3769" s="65" t="str">
        <f t="shared" si="5"/>
        <v/>
      </c>
      <c r="W3769" s="84"/>
      <c r="X3769" s="84"/>
      <c r="Y3769" s="85"/>
      <c r="Z3769" s="85"/>
      <c r="AA3769" s="65" t="str">
        <f t="shared" si="6"/>
        <v/>
      </c>
      <c r="AB3769" s="65" t="str">
        <f t="shared" si="7"/>
        <v/>
      </c>
      <c r="AC3769" s="86"/>
      <c r="AD3769" s="87" t="str">
        <f t="shared" si="8"/>
        <v/>
      </c>
      <c r="AE3769" s="84"/>
      <c r="AF3769" s="86">
        <f>IF(AC3769&gt;0,AC3769,'⚙️ Config'!$B$10)</f>
        <v>0.0075</v>
      </c>
      <c r="AG3769" s="88">
        <f t="shared" si="9"/>
        <v>8487.8445</v>
      </c>
      <c r="AH3769" s="88">
        <f>AG3769*'⚙️ Config'!$B$11</f>
        <v>42439.2225</v>
      </c>
      <c r="AI3769" s="88">
        <f>AH3769*'⚙️ Config'!$B$12</f>
        <v>12731.76675</v>
      </c>
      <c r="AJ3769" s="64"/>
      <c r="AK3769" s="84"/>
      <c r="AL3769" s="84"/>
      <c r="AM3769" s="84"/>
      <c r="AN3769" s="84"/>
      <c r="AO3769" s="84"/>
      <c r="AP3769" s="84"/>
      <c r="AQ3769" s="84"/>
    </row>
    <row r="3770" ht="15.0" customHeight="1">
      <c r="A3770" s="93">
        <v>3767.0</v>
      </c>
      <c r="B3770" s="94" t="s">
        <v>7974</v>
      </c>
      <c r="C3770" s="93" t="s">
        <v>141</v>
      </c>
      <c r="D3770" s="93" t="s">
        <v>7975</v>
      </c>
      <c r="E3770" s="95">
        <v>45.96</v>
      </c>
      <c r="F3770" s="93" t="s">
        <v>85</v>
      </c>
      <c r="G3770" s="93" t="s">
        <v>606</v>
      </c>
      <c r="H3770" s="96">
        <v>1131542.13</v>
      </c>
      <c r="I3770" s="93">
        <v>1.0</v>
      </c>
      <c r="J3770" s="97">
        <v>2.2</v>
      </c>
      <c r="K3770" s="94">
        <v>2024.0</v>
      </c>
      <c r="L3770" s="93" t="s">
        <v>202</v>
      </c>
      <c r="M3770" s="93">
        <v>2024.0</v>
      </c>
      <c r="N3770" s="93" t="s">
        <v>145</v>
      </c>
      <c r="O3770" s="65" t="str">
        <f t="shared" si="1"/>
        <v>731763640001</v>
      </c>
      <c r="P3770" s="65">
        <f t="shared" si="2"/>
        <v>0</v>
      </c>
      <c r="Q3770" s="65">
        <f t="shared" si="3"/>
        <v>9</v>
      </c>
      <c r="R3770" s="65" t="str">
        <f t="shared" si="12"/>
        <v>73.176.364/0001-09</v>
      </c>
      <c r="S3770" s="84"/>
      <c r="T3770" s="84" t="str">
        <f t="shared" si="10"/>
        <v/>
      </c>
      <c r="U3770" s="84" t="str">
        <f t="shared" si="11"/>
        <v/>
      </c>
      <c r="V3770" s="65" t="str">
        <f t="shared" si="5"/>
        <v/>
      </c>
      <c r="W3770" s="84"/>
      <c r="X3770" s="84"/>
      <c r="Y3770" s="85"/>
      <c r="Z3770" s="85"/>
      <c r="AA3770" s="65" t="str">
        <f t="shared" si="6"/>
        <v/>
      </c>
      <c r="AB3770" s="65" t="str">
        <f t="shared" si="7"/>
        <v/>
      </c>
      <c r="AC3770" s="86"/>
      <c r="AD3770" s="87" t="str">
        <f t="shared" si="8"/>
        <v/>
      </c>
      <c r="AE3770" s="84"/>
      <c r="AF3770" s="86">
        <f>IF(AC3770&gt;0,AC3770,'⚙️ Config'!$B$10)</f>
        <v>0.0075</v>
      </c>
      <c r="AG3770" s="88">
        <f t="shared" si="9"/>
        <v>8486.565975</v>
      </c>
      <c r="AH3770" s="88">
        <f>AG3770*'⚙️ Config'!$B$11</f>
        <v>42432.82988</v>
      </c>
      <c r="AI3770" s="88">
        <f>AH3770*'⚙️ Config'!$B$12</f>
        <v>12729.84896</v>
      </c>
      <c r="AJ3770" s="64"/>
      <c r="AK3770" s="84"/>
      <c r="AL3770" s="84"/>
      <c r="AM3770" s="84"/>
      <c r="AN3770" s="84"/>
      <c r="AO3770" s="84"/>
      <c r="AP3770" s="84"/>
      <c r="AQ3770" s="84"/>
    </row>
    <row r="3771" ht="15.0" customHeight="1">
      <c r="A3771" s="93">
        <v>3768.0</v>
      </c>
      <c r="B3771" s="94" t="s">
        <v>7976</v>
      </c>
      <c r="C3771" s="93" t="s">
        <v>141</v>
      </c>
      <c r="D3771" s="93" t="s">
        <v>7977</v>
      </c>
      <c r="E3771" s="95">
        <v>40.62</v>
      </c>
      <c r="F3771" s="93" t="s">
        <v>85</v>
      </c>
      <c r="G3771" s="93" t="s">
        <v>606</v>
      </c>
      <c r="H3771" s="96">
        <v>1131293.29</v>
      </c>
      <c r="I3771" s="93">
        <v>1.0</v>
      </c>
      <c r="J3771" s="97">
        <v>2.9</v>
      </c>
      <c r="K3771" s="94">
        <v>2023.0</v>
      </c>
      <c r="L3771" s="93" t="s">
        <v>202</v>
      </c>
      <c r="M3771" s="93">
        <v>2023.0</v>
      </c>
      <c r="N3771" s="93" t="s">
        <v>161</v>
      </c>
      <c r="O3771" s="65" t="str">
        <f t="shared" si="1"/>
        <v>010542580001</v>
      </c>
      <c r="P3771" s="65">
        <f t="shared" si="2"/>
        <v>3</v>
      </c>
      <c r="Q3771" s="65">
        <f t="shared" si="3"/>
        <v>3</v>
      </c>
      <c r="R3771" s="65" t="str">
        <f t="shared" si="12"/>
        <v>01.054.258/0001-33</v>
      </c>
      <c r="S3771" s="84"/>
      <c r="T3771" s="84" t="str">
        <f t="shared" si="10"/>
        <v/>
      </c>
      <c r="U3771" s="84" t="str">
        <f t="shared" si="11"/>
        <v/>
      </c>
      <c r="V3771" s="65" t="str">
        <f t="shared" si="5"/>
        <v/>
      </c>
      <c r="W3771" s="84"/>
      <c r="X3771" s="84"/>
      <c r="Y3771" s="85"/>
      <c r="Z3771" s="85"/>
      <c r="AA3771" s="65" t="str">
        <f t="shared" si="6"/>
        <v/>
      </c>
      <c r="AB3771" s="65" t="str">
        <f t="shared" si="7"/>
        <v/>
      </c>
      <c r="AC3771" s="86"/>
      <c r="AD3771" s="87" t="str">
        <f t="shared" si="8"/>
        <v/>
      </c>
      <c r="AE3771" s="84"/>
      <c r="AF3771" s="86">
        <f>IF(AC3771&gt;0,AC3771,'⚙️ Config'!$B$10)</f>
        <v>0.0075</v>
      </c>
      <c r="AG3771" s="88">
        <f t="shared" si="9"/>
        <v>8484.699675</v>
      </c>
      <c r="AH3771" s="88">
        <f>AG3771*'⚙️ Config'!$B$11</f>
        <v>42423.49838</v>
      </c>
      <c r="AI3771" s="88">
        <f>AH3771*'⚙️ Config'!$B$12</f>
        <v>12727.04951</v>
      </c>
      <c r="AJ3771" s="64"/>
      <c r="AK3771" s="84"/>
      <c r="AL3771" s="84"/>
      <c r="AM3771" s="84"/>
      <c r="AN3771" s="84"/>
      <c r="AO3771" s="84"/>
      <c r="AP3771" s="84"/>
      <c r="AQ3771" s="84"/>
    </row>
    <row r="3772" ht="15.0" customHeight="1">
      <c r="A3772" s="93">
        <v>3769.0</v>
      </c>
      <c r="B3772" s="94" t="s">
        <v>7978</v>
      </c>
      <c r="C3772" s="93" t="s">
        <v>141</v>
      </c>
      <c r="D3772" s="93" t="s">
        <v>7979</v>
      </c>
      <c r="E3772" s="95">
        <v>45.03</v>
      </c>
      <c r="F3772" s="93" t="s">
        <v>85</v>
      </c>
      <c r="G3772" s="93" t="s">
        <v>606</v>
      </c>
      <c r="H3772" s="96">
        <v>1131079.75</v>
      </c>
      <c r="I3772" s="93">
        <v>1.0</v>
      </c>
      <c r="J3772" s="97">
        <v>2.3</v>
      </c>
      <c r="K3772" s="94">
        <v>2023.0</v>
      </c>
      <c r="L3772" s="93" t="s">
        <v>630</v>
      </c>
      <c r="M3772" s="93">
        <v>2023.0</v>
      </c>
      <c r="N3772" s="93" t="s">
        <v>161</v>
      </c>
      <c r="O3772" s="65" t="str">
        <f t="shared" si="1"/>
        <v>322998910001</v>
      </c>
      <c r="P3772" s="65">
        <f t="shared" si="2"/>
        <v>1</v>
      </c>
      <c r="Q3772" s="65">
        <f t="shared" si="3"/>
        <v>5</v>
      </c>
      <c r="R3772" s="65" t="str">
        <f t="shared" si="12"/>
        <v>32.299.891/0001-15</v>
      </c>
      <c r="S3772" s="84"/>
      <c r="T3772" s="84" t="str">
        <f t="shared" si="10"/>
        <v/>
      </c>
      <c r="U3772" s="84" t="str">
        <f t="shared" si="11"/>
        <v/>
      </c>
      <c r="V3772" s="65" t="str">
        <f t="shared" si="5"/>
        <v/>
      </c>
      <c r="W3772" s="84"/>
      <c r="X3772" s="84"/>
      <c r="Y3772" s="85"/>
      <c r="Z3772" s="85"/>
      <c r="AA3772" s="65" t="str">
        <f t="shared" si="6"/>
        <v/>
      </c>
      <c r="AB3772" s="65" t="str">
        <f t="shared" si="7"/>
        <v/>
      </c>
      <c r="AC3772" s="86"/>
      <c r="AD3772" s="87" t="str">
        <f t="shared" si="8"/>
        <v/>
      </c>
      <c r="AE3772" s="84"/>
      <c r="AF3772" s="86">
        <f>IF(AC3772&gt;0,AC3772,'⚙️ Config'!$B$10)</f>
        <v>0.0075</v>
      </c>
      <c r="AG3772" s="88">
        <f t="shared" si="9"/>
        <v>8483.098125</v>
      </c>
      <c r="AH3772" s="88">
        <f>AG3772*'⚙️ Config'!$B$11</f>
        <v>42415.49063</v>
      </c>
      <c r="AI3772" s="88">
        <f>AH3772*'⚙️ Config'!$B$12</f>
        <v>12724.64719</v>
      </c>
      <c r="AJ3772" s="64"/>
      <c r="AK3772" s="84"/>
      <c r="AL3772" s="84"/>
      <c r="AM3772" s="84"/>
      <c r="AN3772" s="84"/>
      <c r="AO3772" s="84"/>
      <c r="AP3772" s="84"/>
      <c r="AQ3772" s="84"/>
    </row>
    <row r="3773" ht="15.0" customHeight="1">
      <c r="A3773" s="93">
        <v>3770.0</v>
      </c>
      <c r="B3773" s="94" t="s">
        <v>7980</v>
      </c>
      <c r="C3773" s="93" t="s">
        <v>141</v>
      </c>
      <c r="D3773" s="93" t="s">
        <v>7981</v>
      </c>
      <c r="E3773" s="95">
        <v>40.62</v>
      </c>
      <c r="F3773" s="93" t="s">
        <v>85</v>
      </c>
      <c r="G3773" s="93" t="s">
        <v>606</v>
      </c>
      <c r="H3773" s="96">
        <v>1130933.24</v>
      </c>
      <c r="I3773" s="93">
        <v>1.0</v>
      </c>
      <c r="J3773" s="97">
        <v>2.9</v>
      </c>
      <c r="K3773" s="94">
        <v>2023.0</v>
      </c>
      <c r="L3773" s="93" t="s">
        <v>875</v>
      </c>
      <c r="M3773" s="93">
        <v>2023.0</v>
      </c>
      <c r="N3773" s="93" t="s">
        <v>145</v>
      </c>
      <c r="O3773" s="65" t="str">
        <f t="shared" si="1"/>
        <v>038504860001</v>
      </c>
      <c r="P3773" s="65">
        <f t="shared" si="2"/>
        <v>4</v>
      </c>
      <c r="Q3773" s="65">
        <f t="shared" si="3"/>
        <v>5</v>
      </c>
      <c r="R3773" s="65" t="str">
        <f t="shared" si="12"/>
        <v>03.850.486/0001-45</v>
      </c>
      <c r="S3773" s="84"/>
      <c r="T3773" s="84" t="str">
        <f t="shared" si="10"/>
        <v/>
      </c>
      <c r="U3773" s="84" t="str">
        <f t="shared" si="11"/>
        <v/>
      </c>
      <c r="V3773" s="65" t="str">
        <f t="shared" si="5"/>
        <v/>
      </c>
      <c r="W3773" s="84"/>
      <c r="X3773" s="84"/>
      <c r="Y3773" s="85"/>
      <c r="Z3773" s="85"/>
      <c r="AA3773" s="65" t="str">
        <f t="shared" si="6"/>
        <v/>
      </c>
      <c r="AB3773" s="65" t="str">
        <f t="shared" si="7"/>
        <v/>
      </c>
      <c r="AC3773" s="86"/>
      <c r="AD3773" s="87" t="str">
        <f t="shared" si="8"/>
        <v/>
      </c>
      <c r="AE3773" s="84"/>
      <c r="AF3773" s="86">
        <f>IF(AC3773&gt;0,AC3773,'⚙️ Config'!$B$10)</f>
        <v>0.0075</v>
      </c>
      <c r="AG3773" s="88">
        <f t="shared" si="9"/>
        <v>8481.9993</v>
      </c>
      <c r="AH3773" s="88">
        <f>AG3773*'⚙️ Config'!$B$11</f>
        <v>42409.9965</v>
      </c>
      <c r="AI3773" s="88">
        <f>AH3773*'⚙️ Config'!$B$12</f>
        <v>12722.99895</v>
      </c>
      <c r="AJ3773" s="64"/>
      <c r="AK3773" s="84"/>
      <c r="AL3773" s="84"/>
      <c r="AM3773" s="84"/>
      <c r="AN3773" s="84"/>
      <c r="AO3773" s="84"/>
      <c r="AP3773" s="84"/>
      <c r="AQ3773" s="84"/>
    </row>
    <row r="3774" ht="15.0" customHeight="1">
      <c r="A3774" s="93">
        <v>3771.0</v>
      </c>
      <c r="B3774" s="94" t="s">
        <v>7982</v>
      </c>
      <c r="C3774" s="93" t="s">
        <v>141</v>
      </c>
      <c r="D3774" s="93" t="s">
        <v>7983</v>
      </c>
      <c r="E3774" s="95">
        <v>35.59</v>
      </c>
      <c r="F3774" s="93" t="s">
        <v>85</v>
      </c>
      <c r="G3774" s="93" t="s">
        <v>606</v>
      </c>
      <c r="H3774" s="96">
        <v>1130562.52</v>
      </c>
      <c r="I3774" s="93">
        <v>1.0</v>
      </c>
      <c r="J3774" s="97">
        <v>4.0</v>
      </c>
      <c r="K3774" s="94">
        <v>2022.0</v>
      </c>
      <c r="L3774" s="93" t="s">
        <v>630</v>
      </c>
      <c r="M3774" s="93">
        <v>2022.0</v>
      </c>
      <c r="N3774" s="93" t="s">
        <v>145</v>
      </c>
      <c r="O3774" s="65" t="str">
        <f t="shared" si="1"/>
        <v>144075790001</v>
      </c>
      <c r="P3774" s="65">
        <f t="shared" si="2"/>
        <v>1</v>
      </c>
      <c r="Q3774" s="65">
        <f t="shared" si="3"/>
        <v>6</v>
      </c>
      <c r="R3774" s="65" t="str">
        <f t="shared" si="12"/>
        <v>14.407.579/0001-16</v>
      </c>
      <c r="S3774" s="84"/>
      <c r="T3774" s="84" t="str">
        <f t="shared" si="10"/>
        <v/>
      </c>
      <c r="U3774" s="84" t="str">
        <f t="shared" si="11"/>
        <v/>
      </c>
      <c r="V3774" s="65" t="str">
        <f t="shared" si="5"/>
        <v/>
      </c>
      <c r="W3774" s="84"/>
      <c r="X3774" s="84"/>
      <c r="Y3774" s="85"/>
      <c r="Z3774" s="85"/>
      <c r="AA3774" s="65" t="str">
        <f t="shared" si="6"/>
        <v/>
      </c>
      <c r="AB3774" s="65" t="str">
        <f t="shared" si="7"/>
        <v/>
      </c>
      <c r="AC3774" s="86"/>
      <c r="AD3774" s="87" t="str">
        <f t="shared" si="8"/>
        <v/>
      </c>
      <c r="AE3774" s="84"/>
      <c r="AF3774" s="86">
        <f>IF(AC3774&gt;0,AC3774,'⚙️ Config'!$B$10)</f>
        <v>0.0075</v>
      </c>
      <c r="AG3774" s="88">
        <f t="shared" si="9"/>
        <v>8479.2189</v>
      </c>
      <c r="AH3774" s="88">
        <f>AG3774*'⚙️ Config'!$B$11</f>
        <v>42396.0945</v>
      </c>
      <c r="AI3774" s="88">
        <f>AH3774*'⚙️ Config'!$B$12</f>
        <v>12718.82835</v>
      </c>
      <c r="AJ3774" s="64"/>
      <c r="AK3774" s="84"/>
      <c r="AL3774" s="84"/>
      <c r="AM3774" s="84"/>
      <c r="AN3774" s="84"/>
      <c r="AO3774" s="84"/>
      <c r="AP3774" s="84"/>
      <c r="AQ3774" s="84"/>
    </row>
    <row r="3775" ht="15.0" customHeight="1">
      <c r="A3775" s="93">
        <v>3772.0</v>
      </c>
      <c r="B3775" s="94" t="s">
        <v>7984</v>
      </c>
      <c r="C3775" s="93" t="s">
        <v>141</v>
      </c>
      <c r="D3775" s="93" t="s">
        <v>7985</v>
      </c>
      <c r="E3775" s="95">
        <v>45.03</v>
      </c>
      <c r="F3775" s="93" t="s">
        <v>85</v>
      </c>
      <c r="G3775" s="93" t="s">
        <v>606</v>
      </c>
      <c r="H3775" s="96">
        <v>1130291.88</v>
      </c>
      <c r="I3775" s="93">
        <v>1.0</v>
      </c>
      <c r="J3775" s="97">
        <v>2.3</v>
      </c>
      <c r="K3775" s="94">
        <v>2023.0</v>
      </c>
      <c r="L3775" s="93" t="s">
        <v>630</v>
      </c>
      <c r="M3775" s="93">
        <v>2023.0</v>
      </c>
      <c r="N3775" s="93" t="s">
        <v>145</v>
      </c>
      <c r="O3775" s="65" t="str">
        <f t="shared" si="1"/>
        <v>155296080001</v>
      </c>
      <c r="P3775" s="65">
        <f t="shared" si="2"/>
        <v>8</v>
      </c>
      <c r="Q3775" s="65">
        <f t="shared" si="3"/>
        <v>5</v>
      </c>
      <c r="R3775" s="65" t="str">
        <f t="shared" si="12"/>
        <v>15.529.608/0001-85</v>
      </c>
      <c r="S3775" s="84"/>
      <c r="T3775" s="84" t="str">
        <f t="shared" si="10"/>
        <v/>
      </c>
      <c r="U3775" s="84" t="str">
        <f t="shared" si="11"/>
        <v/>
      </c>
      <c r="V3775" s="65" t="str">
        <f t="shared" si="5"/>
        <v/>
      </c>
      <c r="W3775" s="84"/>
      <c r="X3775" s="84"/>
      <c r="Y3775" s="85"/>
      <c r="Z3775" s="85"/>
      <c r="AA3775" s="65" t="str">
        <f t="shared" si="6"/>
        <v/>
      </c>
      <c r="AB3775" s="65" t="str">
        <f t="shared" si="7"/>
        <v/>
      </c>
      <c r="AC3775" s="86"/>
      <c r="AD3775" s="87" t="str">
        <f t="shared" si="8"/>
        <v/>
      </c>
      <c r="AE3775" s="84"/>
      <c r="AF3775" s="86">
        <f>IF(AC3775&gt;0,AC3775,'⚙️ Config'!$B$10)</f>
        <v>0.0075</v>
      </c>
      <c r="AG3775" s="88">
        <f t="shared" si="9"/>
        <v>8477.1891</v>
      </c>
      <c r="AH3775" s="88">
        <f>AG3775*'⚙️ Config'!$B$11</f>
        <v>42385.9455</v>
      </c>
      <c r="AI3775" s="88">
        <f>AH3775*'⚙️ Config'!$B$12</f>
        <v>12715.78365</v>
      </c>
      <c r="AJ3775" s="64"/>
      <c r="AK3775" s="84"/>
      <c r="AL3775" s="84"/>
      <c r="AM3775" s="84"/>
      <c r="AN3775" s="84"/>
      <c r="AO3775" s="84"/>
      <c r="AP3775" s="84"/>
      <c r="AQ3775" s="84"/>
    </row>
    <row r="3776" ht="15.0" customHeight="1">
      <c r="A3776" s="93">
        <v>3773.0</v>
      </c>
      <c r="B3776" s="94" t="s">
        <v>7986</v>
      </c>
      <c r="C3776" s="93" t="s">
        <v>141</v>
      </c>
      <c r="D3776" s="93" t="s">
        <v>7987</v>
      </c>
      <c r="E3776" s="95">
        <v>45.96</v>
      </c>
      <c r="F3776" s="93" t="s">
        <v>85</v>
      </c>
      <c r="G3776" s="93" t="s">
        <v>606</v>
      </c>
      <c r="H3776" s="96">
        <v>1129536.29</v>
      </c>
      <c r="I3776" s="93">
        <v>1.0</v>
      </c>
      <c r="J3776" s="97">
        <v>2.2</v>
      </c>
      <c r="K3776" s="94">
        <v>2024.0</v>
      </c>
      <c r="L3776" s="93" t="s">
        <v>202</v>
      </c>
      <c r="M3776" s="93">
        <v>2024.0</v>
      </c>
      <c r="N3776" s="93" t="s">
        <v>145</v>
      </c>
      <c r="O3776" s="65" t="str">
        <f t="shared" si="1"/>
        <v>189564080001</v>
      </c>
      <c r="P3776" s="65">
        <f t="shared" si="2"/>
        <v>0</v>
      </c>
      <c r="Q3776" s="65">
        <f t="shared" si="3"/>
        <v>5</v>
      </c>
      <c r="R3776" s="65" t="str">
        <f t="shared" si="12"/>
        <v>18.956.408/0001-05</v>
      </c>
      <c r="S3776" s="84"/>
      <c r="T3776" s="84" t="str">
        <f t="shared" si="10"/>
        <v/>
      </c>
      <c r="U3776" s="84" t="str">
        <f t="shared" si="11"/>
        <v/>
      </c>
      <c r="V3776" s="65" t="str">
        <f t="shared" si="5"/>
        <v/>
      </c>
      <c r="W3776" s="84"/>
      <c r="X3776" s="84"/>
      <c r="Y3776" s="85"/>
      <c r="Z3776" s="85"/>
      <c r="AA3776" s="65" t="str">
        <f t="shared" si="6"/>
        <v/>
      </c>
      <c r="AB3776" s="65" t="str">
        <f t="shared" si="7"/>
        <v/>
      </c>
      <c r="AC3776" s="86"/>
      <c r="AD3776" s="87" t="str">
        <f t="shared" si="8"/>
        <v/>
      </c>
      <c r="AE3776" s="84"/>
      <c r="AF3776" s="86">
        <f>IF(AC3776&gt;0,AC3776,'⚙️ Config'!$B$10)</f>
        <v>0.0075</v>
      </c>
      <c r="AG3776" s="88">
        <f t="shared" si="9"/>
        <v>8471.522175</v>
      </c>
      <c r="AH3776" s="88">
        <f>AG3776*'⚙️ Config'!$B$11</f>
        <v>42357.61088</v>
      </c>
      <c r="AI3776" s="88">
        <f>AH3776*'⚙️ Config'!$B$12</f>
        <v>12707.28326</v>
      </c>
      <c r="AJ3776" s="64"/>
      <c r="AK3776" s="84"/>
      <c r="AL3776" s="84"/>
      <c r="AM3776" s="84"/>
      <c r="AN3776" s="84"/>
      <c r="AO3776" s="84"/>
      <c r="AP3776" s="84"/>
      <c r="AQ3776" s="84"/>
    </row>
    <row r="3777" ht="15.0" customHeight="1">
      <c r="A3777" s="93">
        <v>3774.0</v>
      </c>
      <c r="B3777" s="94" t="s">
        <v>7988</v>
      </c>
      <c r="C3777" s="93" t="s">
        <v>141</v>
      </c>
      <c r="D3777" s="93" t="s">
        <v>7989</v>
      </c>
      <c r="E3777" s="95">
        <v>36.7</v>
      </c>
      <c r="F3777" s="93" t="s">
        <v>85</v>
      </c>
      <c r="G3777" s="93" t="s">
        <v>606</v>
      </c>
      <c r="H3777" s="96">
        <v>1128530.74</v>
      </c>
      <c r="I3777" s="93">
        <v>1.0</v>
      </c>
      <c r="J3777" s="97">
        <v>3.7</v>
      </c>
      <c r="K3777" s="94">
        <v>2022.0</v>
      </c>
      <c r="L3777" s="93" t="s">
        <v>630</v>
      </c>
      <c r="M3777" s="93">
        <v>2022.0</v>
      </c>
      <c r="N3777" s="93" t="s">
        <v>161</v>
      </c>
      <c r="O3777" s="65" t="str">
        <f t="shared" si="1"/>
        <v>286325010001</v>
      </c>
      <c r="P3777" s="65">
        <f t="shared" si="2"/>
        <v>0</v>
      </c>
      <c r="Q3777" s="65">
        <f t="shared" si="3"/>
        <v>0</v>
      </c>
      <c r="R3777" s="65" t="str">
        <f t="shared" si="12"/>
        <v>28.632.501/0001-00</v>
      </c>
      <c r="S3777" s="84"/>
      <c r="T3777" s="84" t="str">
        <f t="shared" si="10"/>
        <v/>
      </c>
      <c r="U3777" s="84" t="str">
        <f t="shared" si="11"/>
        <v/>
      </c>
      <c r="V3777" s="65" t="str">
        <f t="shared" si="5"/>
        <v/>
      </c>
      <c r="W3777" s="84"/>
      <c r="X3777" s="84"/>
      <c r="Y3777" s="85"/>
      <c r="Z3777" s="85"/>
      <c r="AA3777" s="65" t="str">
        <f t="shared" si="6"/>
        <v/>
      </c>
      <c r="AB3777" s="65" t="str">
        <f t="shared" si="7"/>
        <v/>
      </c>
      <c r="AC3777" s="86"/>
      <c r="AD3777" s="87" t="str">
        <f t="shared" si="8"/>
        <v/>
      </c>
      <c r="AE3777" s="84"/>
      <c r="AF3777" s="86">
        <f>IF(AC3777&gt;0,AC3777,'⚙️ Config'!$B$10)</f>
        <v>0.0075</v>
      </c>
      <c r="AG3777" s="88">
        <f t="shared" si="9"/>
        <v>8463.98055</v>
      </c>
      <c r="AH3777" s="88">
        <f>AG3777*'⚙️ Config'!$B$11</f>
        <v>42319.90275</v>
      </c>
      <c r="AI3777" s="88">
        <f>AH3777*'⚙️ Config'!$B$12</f>
        <v>12695.97083</v>
      </c>
      <c r="AJ3777" s="64"/>
      <c r="AK3777" s="84"/>
      <c r="AL3777" s="84"/>
      <c r="AM3777" s="84"/>
      <c r="AN3777" s="84"/>
      <c r="AO3777" s="84"/>
      <c r="AP3777" s="84"/>
      <c r="AQ3777" s="84"/>
    </row>
    <row r="3778" ht="15.0" customHeight="1">
      <c r="A3778" s="93">
        <v>3775.0</v>
      </c>
      <c r="B3778" s="94" t="s">
        <v>7990</v>
      </c>
      <c r="C3778" s="93" t="s">
        <v>141</v>
      </c>
      <c r="D3778" s="93" t="s">
        <v>7991</v>
      </c>
      <c r="E3778" s="95">
        <v>41.24</v>
      </c>
      <c r="F3778" s="93" t="s">
        <v>85</v>
      </c>
      <c r="G3778" s="93" t="s">
        <v>606</v>
      </c>
      <c r="H3778" s="96">
        <v>1128525.42</v>
      </c>
      <c r="I3778" s="93">
        <v>1.0</v>
      </c>
      <c r="J3778" s="97">
        <v>2.8</v>
      </c>
      <c r="K3778" s="94">
        <v>2023.0</v>
      </c>
      <c r="L3778" s="93" t="s">
        <v>630</v>
      </c>
      <c r="M3778" s="93">
        <v>2023.0</v>
      </c>
      <c r="N3778" s="93" t="s">
        <v>161</v>
      </c>
      <c r="O3778" s="65" t="str">
        <f t="shared" si="1"/>
        <v>313180810001</v>
      </c>
      <c r="P3778" s="65">
        <f t="shared" si="2"/>
        <v>0</v>
      </c>
      <c r="Q3778" s="65">
        <f t="shared" si="3"/>
        <v>4</v>
      </c>
      <c r="R3778" s="65" t="str">
        <f t="shared" si="12"/>
        <v>31.318.081/0001-04</v>
      </c>
      <c r="S3778" s="84"/>
      <c r="T3778" s="84" t="str">
        <f t="shared" si="10"/>
        <v/>
      </c>
      <c r="U3778" s="84" t="str">
        <f t="shared" si="11"/>
        <v/>
      </c>
      <c r="V3778" s="65" t="str">
        <f t="shared" si="5"/>
        <v/>
      </c>
      <c r="W3778" s="84"/>
      <c r="X3778" s="84"/>
      <c r="Y3778" s="85"/>
      <c r="Z3778" s="85"/>
      <c r="AA3778" s="65" t="str">
        <f t="shared" si="6"/>
        <v/>
      </c>
      <c r="AB3778" s="65" t="str">
        <f t="shared" si="7"/>
        <v/>
      </c>
      <c r="AC3778" s="86"/>
      <c r="AD3778" s="87" t="str">
        <f t="shared" si="8"/>
        <v/>
      </c>
      <c r="AE3778" s="84"/>
      <c r="AF3778" s="86">
        <f>IF(AC3778&gt;0,AC3778,'⚙️ Config'!$B$10)</f>
        <v>0.0075</v>
      </c>
      <c r="AG3778" s="88">
        <f t="shared" si="9"/>
        <v>8463.94065</v>
      </c>
      <c r="AH3778" s="88">
        <f>AG3778*'⚙️ Config'!$B$11</f>
        <v>42319.70325</v>
      </c>
      <c r="AI3778" s="88">
        <f>AH3778*'⚙️ Config'!$B$12</f>
        <v>12695.91098</v>
      </c>
      <c r="AJ3778" s="64"/>
      <c r="AK3778" s="84"/>
      <c r="AL3778" s="84"/>
      <c r="AM3778" s="84"/>
      <c r="AN3778" s="84"/>
      <c r="AO3778" s="84"/>
      <c r="AP3778" s="84"/>
      <c r="AQ3778" s="84"/>
    </row>
    <row r="3779" ht="15.0" customHeight="1">
      <c r="A3779" s="93">
        <v>3776.0</v>
      </c>
      <c r="B3779" s="94" t="s">
        <v>7992</v>
      </c>
      <c r="C3779" s="93" t="s">
        <v>141</v>
      </c>
      <c r="D3779" s="93" t="s">
        <v>7993</v>
      </c>
      <c r="E3779" s="95">
        <v>46.95</v>
      </c>
      <c r="F3779" s="93" t="s">
        <v>85</v>
      </c>
      <c r="G3779" s="93" t="s">
        <v>606</v>
      </c>
      <c r="H3779" s="96">
        <v>1127513.9</v>
      </c>
      <c r="I3779" s="93">
        <v>1.0</v>
      </c>
      <c r="J3779" s="97">
        <v>2.1</v>
      </c>
      <c r="K3779" s="94">
        <v>2024.0</v>
      </c>
      <c r="L3779" s="93" t="s">
        <v>630</v>
      </c>
      <c r="M3779" s="93">
        <v>2024.0</v>
      </c>
      <c r="N3779" s="93" t="s">
        <v>161</v>
      </c>
      <c r="O3779" s="65" t="str">
        <f t="shared" si="1"/>
        <v>221304220001</v>
      </c>
      <c r="P3779" s="65">
        <f t="shared" si="2"/>
        <v>1</v>
      </c>
      <c r="Q3779" s="65">
        <f t="shared" si="3"/>
        <v>4</v>
      </c>
      <c r="R3779" s="65" t="str">
        <f t="shared" si="12"/>
        <v>22.130.422/0001-14</v>
      </c>
      <c r="S3779" s="84"/>
      <c r="T3779" s="84" t="str">
        <f t="shared" si="10"/>
        <v/>
      </c>
      <c r="U3779" s="84" t="str">
        <f t="shared" si="11"/>
        <v/>
      </c>
      <c r="V3779" s="65" t="str">
        <f t="shared" si="5"/>
        <v/>
      </c>
      <c r="W3779" s="84"/>
      <c r="X3779" s="84"/>
      <c r="Y3779" s="85"/>
      <c r="Z3779" s="85"/>
      <c r="AA3779" s="65" t="str">
        <f t="shared" si="6"/>
        <v/>
      </c>
      <c r="AB3779" s="65" t="str">
        <f t="shared" si="7"/>
        <v/>
      </c>
      <c r="AC3779" s="86"/>
      <c r="AD3779" s="87" t="str">
        <f t="shared" si="8"/>
        <v/>
      </c>
      <c r="AE3779" s="84"/>
      <c r="AF3779" s="86">
        <f>IF(AC3779&gt;0,AC3779,'⚙️ Config'!$B$10)</f>
        <v>0.0075</v>
      </c>
      <c r="AG3779" s="88">
        <f t="shared" si="9"/>
        <v>8456.35425</v>
      </c>
      <c r="AH3779" s="88">
        <f>AG3779*'⚙️ Config'!$B$11</f>
        <v>42281.77125</v>
      </c>
      <c r="AI3779" s="88">
        <f>AH3779*'⚙️ Config'!$B$12</f>
        <v>12684.53138</v>
      </c>
      <c r="AJ3779" s="64"/>
      <c r="AK3779" s="84"/>
      <c r="AL3779" s="84"/>
      <c r="AM3779" s="84"/>
      <c r="AN3779" s="84"/>
      <c r="AO3779" s="84"/>
      <c r="AP3779" s="84"/>
      <c r="AQ3779" s="84"/>
    </row>
    <row r="3780" ht="15.0" customHeight="1">
      <c r="A3780" s="93">
        <v>3777.0</v>
      </c>
      <c r="B3780" s="94" t="s">
        <v>7994</v>
      </c>
      <c r="C3780" s="93" t="s">
        <v>141</v>
      </c>
      <c r="D3780" s="93" t="s">
        <v>7995</v>
      </c>
      <c r="E3780" s="95">
        <v>36.31</v>
      </c>
      <c r="F3780" s="93" t="s">
        <v>85</v>
      </c>
      <c r="G3780" s="93" t="s">
        <v>606</v>
      </c>
      <c r="H3780" s="96">
        <v>1127512.09</v>
      </c>
      <c r="I3780" s="93">
        <v>1.0</v>
      </c>
      <c r="J3780" s="97">
        <v>3.8</v>
      </c>
      <c r="K3780" s="94">
        <v>2022.0</v>
      </c>
      <c r="L3780" s="93" t="s">
        <v>202</v>
      </c>
      <c r="M3780" s="93">
        <v>2022.0</v>
      </c>
      <c r="N3780" s="93" t="s">
        <v>161</v>
      </c>
      <c r="O3780" s="65" t="str">
        <f t="shared" si="1"/>
        <v>515537090001</v>
      </c>
      <c r="P3780" s="65">
        <f t="shared" si="2"/>
        <v>5</v>
      </c>
      <c r="Q3780" s="65">
        <f t="shared" si="3"/>
        <v>5</v>
      </c>
      <c r="R3780" s="65" t="str">
        <f t="shared" si="12"/>
        <v>51.553.709/0001-55</v>
      </c>
      <c r="S3780" s="84"/>
      <c r="T3780" s="84" t="str">
        <f t="shared" si="10"/>
        <v/>
      </c>
      <c r="U3780" s="84" t="str">
        <f t="shared" si="11"/>
        <v/>
      </c>
      <c r="V3780" s="65" t="str">
        <f t="shared" si="5"/>
        <v/>
      </c>
      <c r="W3780" s="84"/>
      <c r="X3780" s="84"/>
      <c r="Y3780" s="85"/>
      <c r="Z3780" s="85"/>
      <c r="AA3780" s="65" t="str">
        <f t="shared" si="6"/>
        <v/>
      </c>
      <c r="AB3780" s="65" t="str">
        <f t="shared" si="7"/>
        <v/>
      </c>
      <c r="AC3780" s="86"/>
      <c r="AD3780" s="87" t="str">
        <f t="shared" si="8"/>
        <v/>
      </c>
      <c r="AE3780" s="84"/>
      <c r="AF3780" s="86">
        <f>IF(AC3780&gt;0,AC3780,'⚙️ Config'!$B$10)</f>
        <v>0.0075</v>
      </c>
      <c r="AG3780" s="88">
        <f t="shared" si="9"/>
        <v>8456.340675</v>
      </c>
      <c r="AH3780" s="88">
        <f>AG3780*'⚙️ Config'!$B$11</f>
        <v>42281.70338</v>
      </c>
      <c r="AI3780" s="88">
        <f>AH3780*'⚙️ Config'!$B$12</f>
        <v>12684.51101</v>
      </c>
      <c r="AJ3780" s="64"/>
      <c r="AK3780" s="84"/>
      <c r="AL3780" s="84"/>
      <c r="AM3780" s="84"/>
      <c r="AN3780" s="84"/>
      <c r="AO3780" s="84"/>
      <c r="AP3780" s="84"/>
      <c r="AQ3780" s="84"/>
    </row>
    <row r="3781" ht="15.0" customHeight="1">
      <c r="A3781" s="93">
        <v>3778.0</v>
      </c>
      <c r="B3781" s="94" t="s">
        <v>7996</v>
      </c>
      <c r="C3781" s="93" t="s">
        <v>141</v>
      </c>
      <c r="D3781" s="93" t="s">
        <v>7997</v>
      </c>
      <c r="E3781" s="95">
        <v>45.03</v>
      </c>
      <c r="F3781" s="93" t="s">
        <v>85</v>
      </c>
      <c r="G3781" s="93" t="s">
        <v>606</v>
      </c>
      <c r="H3781" s="96">
        <v>1126340.01</v>
      </c>
      <c r="I3781" s="93">
        <v>1.0</v>
      </c>
      <c r="J3781" s="97">
        <v>2.3</v>
      </c>
      <c r="K3781" s="94">
        <v>2023.0</v>
      </c>
      <c r="L3781" s="93" t="s">
        <v>448</v>
      </c>
      <c r="M3781" s="93">
        <v>2023.0</v>
      </c>
      <c r="N3781" s="93" t="s">
        <v>145</v>
      </c>
      <c r="O3781" s="65" t="str">
        <f t="shared" si="1"/>
        <v>449211770001</v>
      </c>
      <c r="P3781" s="65">
        <f t="shared" si="2"/>
        <v>0</v>
      </c>
      <c r="Q3781" s="65">
        <f t="shared" si="3"/>
        <v>4</v>
      </c>
      <c r="R3781" s="65" t="str">
        <f t="shared" si="12"/>
        <v>44.921.177/0001-04</v>
      </c>
      <c r="S3781" s="84"/>
      <c r="T3781" s="84" t="str">
        <f t="shared" si="10"/>
        <v/>
      </c>
      <c r="U3781" s="84" t="str">
        <f t="shared" si="11"/>
        <v/>
      </c>
      <c r="V3781" s="65" t="str">
        <f t="shared" si="5"/>
        <v/>
      </c>
      <c r="W3781" s="84"/>
      <c r="X3781" s="84"/>
      <c r="Y3781" s="85"/>
      <c r="Z3781" s="85"/>
      <c r="AA3781" s="65" t="str">
        <f t="shared" si="6"/>
        <v/>
      </c>
      <c r="AB3781" s="65" t="str">
        <f t="shared" si="7"/>
        <v/>
      </c>
      <c r="AC3781" s="86"/>
      <c r="AD3781" s="87" t="str">
        <f t="shared" si="8"/>
        <v/>
      </c>
      <c r="AE3781" s="84"/>
      <c r="AF3781" s="86">
        <f>IF(AC3781&gt;0,AC3781,'⚙️ Config'!$B$10)</f>
        <v>0.0075</v>
      </c>
      <c r="AG3781" s="88">
        <f t="shared" si="9"/>
        <v>8447.550075</v>
      </c>
      <c r="AH3781" s="88">
        <f>AG3781*'⚙️ Config'!$B$11</f>
        <v>42237.75038</v>
      </c>
      <c r="AI3781" s="88">
        <f>AH3781*'⚙️ Config'!$B$12</f>
        <v>12671.32511</v>
      </c>
      <c r="AJ3781" s="64"/>
      <c r="AK3781" s="84"/>
      <c r="AL3781" s="84"/>
      <c r="AM3781" s="84"/>
      <c r="AN3781" s="84"/>
      <c r="AO3781" s="84"/>
      <c r="AP3781" s="84"/>
      <c r="AQ3781" s="84"/>
    </row>
    <row r="3782" ht="15.0" customHeight="1">
      <c r="A3782" s="93">
        <v>3779.0</v>
      </c>
      <c r="B3782" s="94" t="s">
        <v>7998</v>
      </c>
      <c r="C3782" s="93" t="s">
        <v>154</v>
      </c>
      <c r="D3782" s="93" t="s">
        <v>7999</v>
      </c>
      <c r="E3782" s="95">
        <v>41.24</v>
      </c>
      <c r="F3782" s="93" t="s">
        <v>85</v>
      </c>
      <c r="G3782" s="93" t="s">
        <v>606</v>
      </c>
      <c r="H3782" s="96">
        <v>1124892.32</v>
      </c>
      <c r="I3782" s="93">
        <v>1.0</v>
      </c>
      <c r="J3782" s="97">
        <v>2.8</v>
      </c>
      <c r="K3782" s="94">
        <v>2023.0</v>
      </c>
      <c r="L3782" s="93" t="s">
        <v>448</v>
      </c>
      <c r="M3782" s="93">
        <v>2023.0</v>
      </c>
      <c r="N3782" s="93" t="s">
        <v>161</v>
      </c>
      <c r="O3782" s="65" t="str">
        <f t="shared" si="1"/>
        <v>189110190001</v>
      </c>
      <c r="P3782" s="65">
        <f t="shared" si="2"/>
        <v>5</v>
      </c>
      <c r="Q3782" s="65">
        <f t="shared" si="3"/>
        <v>5</v>
      </c>
      <c r="R3782" s="65" t="str">
        <f t="shared" si="12"/>
        <v>18.911.019/0001-55</v>
      </c>
      <c r="S3782" s="84"/>
      <c r="T3782" s="84" t="str">
        <f t="shared" si="10"/>
        <v/>
      </c>
      <c r="U3782" s="84" t="str">
        <f t="shared" si="11"/>
        <v/>
      </c>
      <c r="V3782" s="65" t="str">
        <f t="shared" si="5"/>
        <v/>
      </c>
      <c r="W3782" s="84"/>
      <c r="X3782" s="84"/>
      <c r="Y3782" s="85"/>
      <c r="Z3782" s="85"/>
      <c r="AA3782" s="65" t="str">
        <f t="shared" si="6"/>
        <v/>
      </c>
      <c r="AB3782" s="65" t="str">
        <f t="shared" si="7"/>
        <v/>
      </c>
      <c r="AC3782" s="86"/>
      <c r="AD3782" s="87" t="str">
        <f t="shared" si="8"/>
        <v/>
      </c>
      <c r="AE3782" s="84"/>
      <c r="AF3782" s="86">
        <f>IF(AC3782&gt;0,AC3782,'⚙️ Config'!$B$10)</f>
        <v>0.0075</v>
      </c>
      <c r="AG3782" s="88">
        <f t="shared" si="9"/>
        <v>8436.6924</v>
      </c>
      <c r="AH3782" s="88">
        <f>AG3782*'⚙️ Config'!$B$11</f>
        <v>42183.462</v>
      </c>
      <c r="AI3782" s="88">
        <f>AH3782*'⚙️ Config'!$B$12</f>
        <v>12655.0386</v>
      </c>
      <c r="AJ3782" s="64"/>
      <c r="AK3782" s="84"/>
      <c r="AL3782" s="84"/>
      <c r="AM3782" s="84"/>
      <c r="AN3782" s="84"/>
      <c r="AO3782" s="84"/>
      <c r="AP3782" s="84"/>
      <c r="AQ3782" s="84"/>
    </row>
    <row r="3783" ht="15.0" customHeight="1">
      <c r="A3783" s="93">
        <v>3780.0</v>
      </c>
      <c r="B3783" s="94" t="s">
        <v>8000</v>
      </c>
      <c r="C3783" s="93" t="s">
        <v>141</v>
      </c>
      <c r="D3783" s="93" t="s">
        <v>8001</v>
      </c>
      <c r="E3783" s="95">
        <v>36.7</v>
      </c>
      <c r="F3783" s="93" t="s">
        <v>85</v>
      </c>
      <c r="G3783" s="93" t="s">
        <v>606</v>
      </c>
      <c r="H3783" s="96">
        <v>1124434.1</v>
      </c>
      <c r="I3783" s="93">
        <v>1.0</v>
      </c>
      <c r="J3783" s="97">
        <v>3.7</v>
      </c>
      <c r="K3783" s="94">
        <v>2022.0</v>
      </c>
      <c r="L3783" s="93" t="s">
        <v>630</v>
      </c>
      <c r="M3783" s="93">
        <v>2022.0</v>
      </c>
      <c r="N3783" s="93" t="s">
        <v>145</v>
      </c>
      <c r="O3783" s="65" t="str">
        <f t="shared" si="1"/>
        <v>078369850001</v>
      </c>
      <c r="P3783" s="65">
        <f t="shared" si="2"/>
        <v>3</v>
      </c>
      <c r="Q3783" s="65">
        <f t="shared" si="3"/>
        <v>9</v>
      </c>
      <c r="R3783" s="65" t="str">
        <f t="shared" si="12"/>
        <v>07.836.985/0001-39</v>
      </c>
      <c r="S3783" s="84"/>
      <c r="T3783" s="84" t="str">
        <f t="shared" si="10"/>
        <v/>
      </c>
      <c r="U3783" s="84" t="str">
        <f t="shared" si="11"/>
        <v/>
      </c>
      <c r="V3783" s="65" t="str">
        <f t="shared" si="5"/>
        <v/>
      </c>
      <c r="W3783" s="84"/>
      <c r="X3783" s="84"/>
      <c r="Y3783" s="85"/>
      <c r="Z3783" s="85"/>
      <c r="AA3783" s="65" t="str">
        <f t="shared" si="6"/>
        <v/>
      </c>
      <c r="AB3783" s="65" t="str">
        <f t="shared" si="7"/>
        <v/>
      </c>
      <c r="AC3783" s="86"/>
      <c r="AD3783" s="87" t="str">
        <f t="shared" si="8"/>
        <v/>
      </c>
      <c r="AE3783" s="84"/>
      <c r="AF3783" s="86">
        <f>IF(AC3783&gt;0,AC3783,'⚙️ Config'!$B$10)</f>
        <v>0.0075</v>
      </c>
      <c r="AG3783" s="88">
        <f t="shared" si="9"/>
        <v>8433.25575</v>
      </c>
      <c r="AH3783" s="88">
        <f>AG3783*'⚙️ Config'!$B$11</f>
        <v>42166.27875</v>
      </c>
      <c r="AI3783" s="88">
        <f>AH3783*'⚙️ Config'!$B$12</f>
        <v>12649.88363</v>
      </c>
      <c r="AJ3783" s="64"/>
      <c r="AK3783" s="84"/>
      <c r="AL3783" s="84"/>
      <c r="AM3783" s="84"/>
      <c r="AN3783" s="84"/>
      <c r="AO3783" s="84"/>
      <c r="AP3783" s="84"/>
      <c r="AQ3783" s="84"/>
    </row>
    <row r="3784" ht="15.0" customHeight="1">
      <c r="A3784" s="93">
        <v>3781.0</v>
      </c>
      <c r="B3784" s="94" t="s">
        <v>8002</v>
      </c>
      <c r="C3784" s="93" t="s">
        <v>141</v>
      </c>
      <c r="D3784" s="93" t="s">
        <v>8003</v>
      </c>
      <c r="E3784" s="95">
        <v>40.62</v>
      </c>
      <c r="F3784" s="93" t="s">
        <v>85</v>
      </c>
      <c r="G3784" s="93" t="s">
        <v>606</v>
      </c>
      <c r="H3784" s="96">
        <v>1124403.32</v>
      </c>
      <c r="I3784" s="93">
        <v>1.0</v>
      </c>
      <c r="J3784" s="97">
        <v>2.9</v>
      </c>
      <c r="K3784" s="94">
        <v>2023.0</v>
      </c>
      <c r="L3784" s="93" t="s">
        <v>448</v>
      </c>
      <c r="M3784" s="93">
        <v>2023.0</v>
      </c>
      <c r="N3784" s="93" t="s">
        <v>161</v>
      </c>
      <c r="O3784" s="65" t="str">
        <f t="shared" si="1"/>
        <v>033245210001</v>
      </c>
      <c r="P3784" s="65">
        <f t="shared" si="2"/>
        <v>9</v>
      </c>
      <c r="Q3784" s="65">
        <f t="shared" si="3"/>
        <v>2</v>
      </c>
      <c r="R3784" s="65" t="str">
        <f t="shared" si="12"/>
        <v>03.324.521/0001-92</v>
      </c>
      <c r="S3784" s="84"/>
      <c r="T3784" s="84" t="str">
        <f t="shared" si="10"/>
        <v/>
      </c>
      <c r="U3784" s="84" t="str">
        <f t="shared" si="11"/>
        <v/>
      </c>
      <c r="V3784" s="65" t="str">
        <f t="shared" si="5"/>
        <v/>
      </c>
      <c r="W3784" s="84"/>
      <c r="X3784" s="84"/>
      <c r="Y3784" s="85"/>
      <c r="Z3784" s="85"/>
      <c r="AA3784" s="65" t="str">
        <f t="shared" si="6"/>
        <v/>
      </c>
      <c r="AB3784" s="65" t="str">
        <f t="shared" si="7"/>
        <v/>
      </c>
      <c r="AC3784" s="86"/>
      <c r="AD3784" s="87" t="str">
        <f t="shared" si="8"/>
        <v/>
      </c>
      <c r="AE3784" s="84"/>
      <c r="AF3784" s="86">
        <f>IF(AC3784&gt;0,AC3784,'⚙️ Config'!$B$10)</f>
        <v>0.0075</v>
      </c>
      <c r="AG3784" s="88">
        <f t="shared" si="9"/>
        <v>8433.0249</v>
      </c>
      <c r="AH3784" s="88">
        <f>AG3784*'⚙️ Config'!$B$11</f>
        <v>42165.1245</v>
      </c>
      <c r="AI3784" s="88">
        <f>AH3784*'⚙️ Config'!$B$12</f>
        <v>12649.53735</v>
      </c>
      <c r="AJ3784" s="64"/>
      <c r="AK3784" s="84"/>
      <c r="AL3784" s="84"/>
      <c r="AM3784" s="84"/>
      <c r="AN3784" s="84"/>
      <c r="AO3784" s="84"/>
      <c r="AP3784" s="84"/>
      <c r="AQ3784" s="84"/>
    </row>
    <row r="3785" ht="15.0" customHeight="1">
      <c r="A3785" s="93">
        <v>3782.0</v>
      </c>
      <c r="B3785" s="94" t="s">
        <v>8004</v>
      </c>
      <c r="C3785" s="93" t="s">
        <v>141</v>
      </c>
      <c r="D3785" s="93" t="s">
        <v>8005</v>
      </c>
      <c r="E3785" s="95">
        <v>37.1</v>
      </c>
      <c r="F3785" s="93" t="s">
        <v>85</v>
      </c>
      <c r="G3785" s="93" t="s">
        <v>606</v>
      </c>
      <c r="H3785" s="96">
        <v>1124081.73</v>
      </c>
      <c r="I3785" s="93">
        <v>1.0</v>
      </c>
      <c r="J3785" s="97">
        <v>3.6</v>
      </c>
      <c r="K3785" s="94">
        <v>2022.0</v>
      </c>
      <c r="L3785" s="93" t="s">
        <v>202</v>
      </c>
      <c r="M3785" s="93">
        <v>2022.0</v>
      </c>
      <c r="N3785" s="93" t="s">
        <v>342</v>
      </c>
      <c r="O3785" s="65" t="str">
        <f t="shared" si="1"/>
        <v>243730570001</v>
      </c>
      <c r="P3785" s="65">
        <f t="shared" si="2"/>
        <v>0</v>
      </c>
      <c r="Q3785" s="65">
        <f t="shared" si="3"/>
        <v>2</v>
      </c>
      <c r="R3785" s="65" t="str">
        <f t="shared" si="12"/>
        <v>24.373.057/0001-02</v>
      </c>
      <c r="S3785" s="84"/>
      <c r="T3785" s="84" t="str">
        <f t="shared" si="10"/>
        <v/>
      </c>
      <c r="U3785" s="84" t="str">
        <f t="shared" si="11"/>
        <v/>
      </c>
      <c r="V3785" s="65" t="str">
        <f t="shared" si="5"/>
        <v/>
      </c>
      <c r="W3785" s="84"/>
      <c r="X3785" s="84"/>
      <c r="Y3785" s="85"/>
      <c r="Z3785" s="85"/>
      <c r="AA3785" s="65" t="str">
        <f t="shared" si="6"/>
        <v/>
      </c>
      <c r="AB3785" s="65" t="str">
        <f t="shared" si="7"/>
        <v/>
      </c>
      <c r="AC3785" s="86"/>
      <c r="AD3785" s="87" t="str">
        <f t="shared" si="8"/>
        <v/>
      </c>
      <c r="AE3785" s="84"/>
      <c r="AF3785" s="86">
        <f>IF(AC3785&gt;0,AC3785,'⚙️ Config'!$B$10)</f>
        <v>0.0075</v>
      </c>
      <c r="AG3785" s="88">
        <f t="shared" si="9"/>
        <v>8430.612975</v>
      </c>
      <c r="AH3785" s="88">
        <f>AG3785*'⚙️ Config'!$B$11</f>
        <v>42153.06488</v>
      </c>
      <c r="AI3785" s="88">
        <f>AH3785*'⚙️ Config'!$B$12</f>
        <v>12645.91946</v>
      </c>
      <c r="AJ3785" s="64"/>
      <c r="AK3785" s="84"/>
      <c r="AL3785" s="84"/>
      <c r="AM3785" s="84"/>
      <c r="AN3785" s="84"/>
      <c r="AO3785" s="84"/>
      <c r="AP3785" s="84"/>
      <c r="AQ3785" s="84"/>
    </row>
    <row r="3786" ht="15.0" customHeight="1">
      <c r="A3786" s="93">
        <v>3783.0</v>
      </c>
      <c r="B3786" s="94" t="s">
        <v>8006</v>
      </c>
      <c r="C3786" s="93" t="s">
        <v>141</v>
      </c>
      <c r="D3786" s="93" t="s">
        <v>8007</v>
      </c>
      <c r="E3786" s="95">
        <v>36.7</v>
      </c>
      <c r="F3786" s="93" t="s">
        <v>85</v>
      </c>
      <c r="G3786" s="93" t="s">
        <v>606</v>
      </c>
      <c r="H3786" s="96">
        <v>1123708.9</v>
      </c>
      <c r="I3786" s="93">
        <v>1.0</v>
      </c>
      <c r="J3786" s="97">
        <v>3.7</v>
      </c>
      <c r="K3786" s="94">
        <v>2022.0</v>
      </c>
      <c r="L3786" s="93" t="s">
        <v>630</v>
      </c>
      <c r="M3786" s="93">
        <v>2022.0</v>
      </c>
      <c r="N3786" s="93" t="s">
        <v>145</v>
      </c>
      <c r="O3786" s="65" t="str">
        <f t="shared" si="1"/>
        <v>352097950001</v>
      </c>
      <c r="P3786" s="65">
        <f t="shared" si="2"/>
        <v>2</v>
      </c>
      <c r="Q3786" s="65">
        <f t="shared" si="3"/>
        <v>7</v>
      </c>
      <c r="R3786" s="65" t="str">
        <f t="shared" si="12"/>
        <v>35.209.795/0001-27</v>
      </c>
      <c r="S3786" s="84"/>
      <c r="T3786" s="84" t="str">
        <f t="shared" si="10"/>
        <v/>
      </c>
      <c r="U3786" s="84" t="str">
        <f t="shared" si="11"/>
        <v/>
      </c>
      <c r="V3786" s="65" t="str">
        <f t="shared" si="5"/>
        <v/>
      </c>
      <c r="W3786" s="84"/>
      <c r="X3786" s="84"/>
      <c r="Y3786" s="85"/>
      <c r="Z3786" s="85"/>
      <c r="AA3786" s="65" t="str">
        <f t="shared" si="6"/>
        <v/>
      </c>
      <c r="AB3786" s="65" t="str">
        <f t="shared" si="7"/>
        <v/>
      </c>
      <c r="AC3786" s="86"/>
      <c r="AD3786" s="87" t="str">
        <f t="shared" si="8"/>
        <v/>
      </c>
      <c r="AE3786" s="84"/>
      <c r="AF3786" s="86">
        <f>IF(AC3786&gt;0,AC3786,'⚙️ Config'!$B$10)</f>
        <v>0.0075</v>
      </c>
      <c r="AG3786" s="88">
        <f t="shared" si="9"/>
        <v>8427.81675</v>
      </c>
      <c r="AH3786" s="88">
        <f>AG3786*'⚙️ Config'!$B$11</f>
        <v>42139.08375</v>
      </c>
      <c r="AI3786" s="88">
        <f>AH3786*'⚙️ Config'!$B$12</f>
        <v>12641.72513</v>
      </c>
      <c r="AJ3786" s="64"/>
      <c r="AK3786" s="84"/>
      <c r="AL3786" s="84"/>
      <c r="AM3786" s="84"/>
      <c r="AN3786" s="84"/>
      <c r="AO3786" s="84"/>
      <c r="AP3786" s="84"/>
      <c r="AQ3786" s="84"/>
    </row>
    <row r="3787" ht="15.0" customHeight="1">
      <c r="A3787" s="93">
        <v>3784.0</v>
      </c>
      <c r="B3787" s="94" t="s">
        <v>8008</v>
      </c>
      <c r="C3787" s="93" t="s">
        <v>141</v>
      </c>
      <c r="D3787" s="93" t="s">
        <v>8009</v>
      </c>
      <c r="E3787" s="95">
        <v>41.24</v>
      </c>
      <c r="F3787" s="93" t="s">
        <v>85</v>
      </c>
      <c r="G3787" s="93" t="s">
        <v>606</v>
      </c>
      <c r="H3787" s="96">
        <v>1123653.1</v>
      </c>
      <c r="I3787" s="93">
        <v>1.0</v>
      </c>
      <c r="J3787" s="97">
        <v>2.8</v>
      </c>
      <c r="K3787" s="94">
        <v>2023.0</v>
      </c>
      <c r="L3787" s="93" t="s">
        <v>630</v>
      </c>
      <c r="M3787" s="93">
        <v>2023.0</v>
      </c>
      <c r="N3787" s="93" t="s">
        <v>161</v>
      </c>
      <c r="O3787" s="65" t="str">
        <f t="shared" si="1"/>
        <v>207781610001</v>
      </c>
      <c r="P3787" s="65">
        <f t="shared" si="2"/>
        <v>1</v>
      </c>
      <c r="Q3787" s="65">
        <f t="shared" si="3"/>
        <v>8</v>
      </c>
      <c r="R3787" s="65" t="str">
        <f t="shared" si="12"/>
        <v>20.778.161/0001-18</v>
      </c>
      <c r="S3787" s="84"/>
      <c r="T3787" s="84" t="str">
        <f t="shared" si="10"/>
        <v/>
      </c>
      <c r="U3787" s="84" t="str">
        <f t="shared" si="11"/>
        <v/>
      </c>
      <c r="V3787" s="65" t="str">
        <f t="shared" si="5"/>
        <v/>
      </c>
      <c r="W3787" s="84"/>
      <c r="X3787" s="84"/>
      <c r="Y3787" s="85"/>
      <c r="Z3787" s="85"/>
      <c r="AA3787" s="65" t="str">
        <f t="shared" si="6"/>
        <v/>
      </c>
      <c r="AB3787" s="65" t="str">
        <f t="shared" si="7"/>
        <v/>
      </c>
      <c r="AC3787" s="86"/>
      <c r="AD3787" s="87" t="str">
        <f t="shared" si="8"/>
        <v/>
      </c>
      <c r="AE3787" s="84"/>
      <c r="AF3787" s="86">
        <f>IF(AC3787&gt;0,AC3787,'⚙️ Config'!$B$10)</f>
        <v>0.0075</v>
      </c>
      <c r="AG3787" s="88">
        <f t="shared" si="9"/>
        <v>8427.39825</v>
      </c>
      <c r="AH3787" s="88">
        <f>AG3787*'⚙️ Config'!$B$11</f>
        <v>42136.99125</v>
      </c>
      <c r="AI3787" s="88">
        <f>AH3787*'⚙️ Config'!$B$12</f>
        <v>12641.09738</v>
      </c>
      <c r="AJ3787" s="64"/>
      <c r="AK3787" s="84"/>
      <c r="AL3787" s="84"/>
      <c r="AM3787" s="84"/>
      <c r="AN3787" s="84"/>
      <c r="AO3787" s="84"/>
      <c r="AP3787" s="84"/>
      <c r="AQ3787" s="84"/>
    </row>
    <row r="3788" ht="15.0" customHeight="1">
      <c r="A3788" s="93">
        <v>3785.0</v>
      </c>
      <c r="B3788" s="94" t="s">
        <v>8010</v>
      </c>
      <c r="C3788" s="93" t="s">
        <v>141</v>
      </c>
      <c r="D3788" s="93" t="s">
        <v>8011</v>
      </c>
      <c r="E3788" s="95">
        <v>36.31</v>
      </c>
      <c r="F3788" s="93" t="s">
        <v>85</v>
      </c>
      <c r="G3788" s="93" t="s">
        <v>606</v>
      </c>
      <c r="H3788" s="96">
        <v>1122391.99</v>
      </c>
      <c r="I3788" s="93">
        <v>1.0</v>
      </c>
      <c r="J3788" s="97">
        <v>3.8</v>
      </c>
      <c r="K3788" s="94">
        <v>2022.0</v>
      </c>
      <c r="L3788" s="93" t="s">
        <v>197</v>
      </c>
      <c r="M3788" s="93">
        <v>2022.0</v>
      </c>
      <c r="N3788" s="93" t="s">
        <v>161</v>
      </c>
      <c r="O3788" s="65" t="str">
        <f t="shared" si="1"/>
        <v>721895820001</v>
      </c>
      <c r="P3788" s="65">
        <f t="shared" si="2"/>
        <v>0</v>
      </c>
      <c r="Q3788" s="65">
        <f t="shared" si="3"/>
        <v>7</v>
      </c>
      <c r="R3788" s="65" t="str">
        <f t="shared" si="12"/>
        <v>72.189.582/0001-07</v>
      </c>
      <c r="S3788" s="84"/>
      <c r="T3788" s="84" t="str">
        <f t="shared" si="10"/>
        <v/>
      </c>
      <c r="U3788" s="84" t="str">
        <f t="shared" si="11"/>
        <v/>
      </c>
      <c r="V3788" s="65" t="str">
        <f t="shared" si="5"/>
        <v/>
      </c>
      <c r="W3788" s="84"/>
      <c r="X3788" s="84"/>
      <c r="Y3788" s="85"/>
      <c r="Z3788" s="85"/>
      <c r="AA3788" s="65" t="str">
        <f t="shared" si="6"/>
        <v/>
      </c>
      <c r="AB3788" s="65" t="str">
        <f t="shared" si="7"/>
        <v/>
      </c>
      <c r="AC3788" s="86"/>
      <c r="AD3788" s="87" t="str">
        <f t="shared" si="8"/>
        <v/>
      </c>
      <c r="AE3788" s="84"/>
      <c r="AF3788" s="86">
        <f>IF(AC3788&gt;0,AC3788,'⚙️ Config'!$B$10)</f>
        <v>0.0075</v>
      </c>
      <c r="AG3788" s="88">
        <f t="shared" si="9"/>
        <v>8417.939925</v>
      </c>
      <c r="AH3788" s="88">
        <f>AG3788*'⚙️ Config'!$B$11</f>
        <v>42089.69963</v>
      </c>
      <c r="AI3788" s="88">
        <f>AH3788*'⚙️ Config'!$B$12</f>
        <v>12626.90989</v>
      </c>
      <c r="AJ3788" s="64"/>
      <c r="AK3788" s="84"/>
      <c r="AL3788" s="84"/>
      <c r="AM3788" s="84"/>
      <c r="AN3788" s="84"/>
      <c r="AO3788" s="84"/>
      <c r="AP3788" s="84"/>
      <c r="AQ3788" s="84"/>
    </row>
    <row r="3789" ht="15.0" customHeight="1">
      <c r="A3789" s="93">
        <v>3786.0</v>
      </c>
      <c r="B3789" s="94" t="s">
        <v>8012</v>
      </c>
      <c r="C3789" s="93" t="s">
        <v>141</v>
      </c>
      <c r="D3789" s="93" t="s">
        <v>8013</v>
      </c>
      <c r="E3789" s="95">
        <v>36.7</v>
      </c>
      <c r="F3789" s="93" t="s">
        <v>85</v>
      </c>
      <c r="G3789" s="93" t="s">
        <v>606</v>
      </c>
      <c r="H3789" s="96">
        <v>1119716.48</v>
      </c>
      <c r="I3789" s="93">
        <v>1.0</v>
      </c>
      <c r="J3789" s="97">
        <v>3.7</v>
      </c>
      <c r="K3789" s="94">
        <v>2022.0</v>
      </c>
      <c r="L3789" s="93" t="s">
        <v>630</v>
      </c>
      <c r="M3789" s="93">
        <v>2022.0</v>
      </c>
      <c r="N3789" s="93" t="s">
        <v>161</v>
      </c>
      <c r="O3789" s="65" t="str">
        <f t="shared" si="1"/>
        <v>319647610001</v>
      </c>
      <c r="P3789" s="65">
        <f t="shared" si="2"/>
        <v>9</v>
      </c>
      <c r="Q3789" s="65">
        <f t="shared" si="3"/>
        <v>7</v>
      </c>
      <c r="R3789" s="65" t="str">
        <f t="shared" si="12"/>
        <v>31.964.761/0001-97</v>
      </c>
      <c r="S3789" s="84"/>
      <c r="T3789" s="84" t="str">
        <f t="shared" si="10"/>
        <v/>
      </c>
      <c r="U3789" s="84" t="str">
        <f t="shared" si="11"/>
        <v/>
      </c>
      <c r="V3789" s="65" t="str">
        <f t="shared" si="5"/>
        <v/>
      </c>
      <c r="W3789" s="84"/>
      <c r="X3789" s="84"/>
      <c r="Y3789" s="85"/>
      <c r="Z3789" s="85"/>
      <c r="AA3789" s="65" t="str">
        <f t="shared" si="6"/>
        <v/>
      </c>
      <c r="AB3789" s="65" t="str">
        <f t="shared" si="7"/>
        <v/>
      </c>
      <c r="AC3789" s="86"/>
      <c r="AD3789" s="87" t="str">
        <f t="shared" si="8"/>
        <v/>
      </c>
      <c r="AE3789" s="84"/>
      <c r="AF3789" s="86">
        <f>IF(AC3789&gt;0,AC3789,'⚙️ Config'!$B$10)</f>
        <v>0.0075</v>
      </c>
      <c r="AG3789" s="88">
        <f t="shared" si="9"/>
        <v>8397.8736</v>
      </c>
      <c r="AH3789" s="88">
        <f>AG3789*'⚙️ Config'!$B$11</f>
        <v>41989.368</v>
      </c>
      <c r="AI3789" s="88">
        <f>AH3789*'⚙️ Config'!$B$12</f>
        <v>12596.8104</v>
      </c>
      <c r="AJ3789" s="64"/>
      <c r="AK3789" s="84"/>
      <c r="AL3789" s="84"/>
      <c r="AM3789" s="84"/>
      <c r="AN3789" s="84"/>
      <c r="AO3789" s="84"/>
      <c r="AP3789" s="84"/>
      <c r="AQ3789" s="84"/>
    </row>
    <row r="3790" ht="15.0" customHeight="1">
      <c r="A3790" s="93">
        <v>3787.0</v>
      </c>
      <c r="B3790" s="94" t="s">
        <v>8014</v>
      </c>
      <c r="C3790" s="93" t="s">
        <v>141</v>
      </c>
      <c r="D3790" s="93" t="s">
        <v>8015</v>
      </c>
      <c r="E3790" s="95">
        <v>41.24</v>
      </c>
      <c r="F3790" s="93" t="s">
        <v>85</v>
      </c>
      <c r="G3790" s="93" t="s">
        <v>606</v>
      </c>
      <c r="H3790" s="96">
        <v>1119553.06</v>
      </c>
      <c r="I3790" s="93">
        <v>1.0</v>
      </c>
      <c r="J3790" s="97">
        <v>2.8</v>
      </c>
      <c r="K3790" s="94">
        <v>2023.0</v>
      </c>
      <c r="L3790" s="93" t="s">
        <v>630</v>
      </c>
      <c r="M3790" s="93">
        <v>2023.0</v>
      </c>
      <c r="N3790" s="93" t="s">
        <v>161</v>
      </c>
      <c r="O3790" s="65" t="str">
        <f t="shared" si="1"/>
        <v>030466930001</v>
      </c>
      <c r="P3790" s="65">
        <f t="shared" si="2"/>
        <v>4</v>
      </c>
      <c r="Q3790" s="65">
        <f t="shared" si="3"/>
        <v>1</v>
      </c>
      <c r="R3790" s="65" t="str">
        <f t="shared" si="12"/>
        <v>03.046.693/0001-41</v>
      </c>
      <c r="S3790" s="84"/>
      <c r="T3790" s="84" t="str">
        <f t="shared" si="10"/>
        <v/>
      </c>
      <c r="U3790" s="84" t="str">
        <f t="shared" si="11"/>
        <v/>
      </c>
      <c r="V3790" s="65" t="str">
        <f t="shared" si="5"/>
        <v/>
      </c>
      <c r="W3790" s="84"/>
      <c r="X3790" s="84"/>
      <c r="Y3790" s="85"/>
      <c r="Z3790" s="85"/>
      <c r="AA3790" s="65" t="str">
        <f t="shared" si="6"/>
        <v/>
      </c>
      <c r="AB3790" s="65" t="str">
        <f t="shared" si="7"/>
        <v/>
      </c>
      <c r="AC3790" s="86"/>
      <c r="AD3790" s="87" t="str">
        <f t="shared" si="8"/>
        <v/>
      </c>
      <c r="AE3790" s="84"/>
      <c r="AF3790" s="86">
        <f>IF(AC3790&gt;0,AC3790,'⚙️ Config'!$B$10)</f>
        <v>0.0075</v>
      </c>
      <c r="AG3790" s="88">
        <f t="shared" si="9"/>
        <v>8396.64795</v>
      </c>
      <c r="AH3790" s="88">
        <f>AG3790*'⚙️ Config'!$B$11</f>
        <v>41983.23975</v>
      </c>
      <c r="AI3790" s="88">
        <f>AH3790*'⚙️ Config'!$B$12</f>
        <v>12594.97193</v>
      </c>
      <c r="AJ3790" s="64"/>
      <c r="AK3790" s="84"/>
      <c r="AL3790" s="84"/>
      <c r="AM3790" s="84"/>
      <c r="AN3790" s="84"/>
      <c r="AO3790" s="84"/>
      <c r="AP3790" s="84"/>
      <c r="AQ3790" s="84"/>
    </row>
    <row r="3791" ht="15.0" customHeight="1">
      <c r="A3791" s="93">
        <v>3788.0</v>
      </c>
      <c r="B3791" s="94" t="s">
        <v>8016</v>
      </c>
      <c r="C3791" s="93" t="s">
        <v>141</v>
      </c>
      <c r="D3791" s="93" t="s">
        <v>8017</v>
      </c>
      <c r="E3791" s="95">
        <v>37.98</v>
      </c>
      <c r="F3791" s="93" t="s">
        <v>85</v>
      </c>
      <c r="G3791" s="93" t="s">
        <v>606</v>
      </c>
      <c r="H3791" s="96">
        <v>1118737.98</v>
      </c>
      <c r="I3791" s="93">
        <v>1.0</v>
      </c>
      <c r="J3791" s="97">
        <v>3.4</v>
      </c>
      <c r="K3791" s="94">
        <v>2022.0</v>
      </c>
      <c r="L3791" s="93" t="s">
        <v>202</v>
      </c>
      <c r="M3791" s="93">
        <v>2022.0</v>
      </c>
      <c r="N3791" s="93" t="s">
        <v>161</v>
      </c>
      <c r="O3791" s="65" t="str">
        <f t="shared" si="1"/>
        <v>086635830001</v>
      </c>
      <c r="P3791" s="65">
        <f t="shared" si="2"/>
        <v>4</v>
      </c>
      <c r="Q3791" s="65">
        <f t="shared" si="3"/>
        <v>2</v>
      </c>
      <c r="R3791" s="65" t="str">
        <f t="shared" si="12"/>
        <v>08.663.583/0001-42</v>
      </c>
      <c r="S3791" s="84"/>
      <c r="T3791" s="84" t="str">
        <f t="shared" si="10"/>
        <v/>
      </c>
      <c r="U3791" s="84" t="str">
        <f t="shared" si="11"/>
        <v/>
      </c>
      <c r="V3791" s="65" t="str">
        <f t="shared" si="5"/>
        <v/>
      </c>
      <c r="W3791" s="84"/>
      <c r="X3791" s="84"/>
      <c r="Y3791" s="85"/>
      <c r="Z3791" s="85"/>
      <c r="AA3791" s="65" t="str">
        <f t="shared" si="6"/>
        <v/>
      </c>
      <c r="AB3791" s="65" t="str">
        <f t="shared" si="7"/>
        <v/>
      </c>
      <c r="AC3791" s="86"/>
      <c r="AD3791" s="87" t="str">
        <f t="shared" si="8"/>
        <v/>
      </c>
      <c r="AE3791" s="84"/>
      <c r="AF3791" s="86">
        <f>IF(AC3791&gt;0,AC3791,'⚙️ Config'!$B$10)</f>
        <v>0.0075</v>
      </c>
      <c r="AG3791" s="88">
        <f t="shared" si="9"/>
        <v>8390.53485</v>
      </c>
      <c r="AH3791" s="88">
        <f>AG3791*'⚙️ Config'!$B$11</f>
        <v>41952.67425</v>
      </c>
      <c r="AI3791" s="88">
        <f>AH3791*'⚙️ Config'!$B$12</f>
        <v>12585.80228</v>
      </c>
      <c r="AJ3791" s="64"/>
      <c r="AK3791" s="84"/>
      <c r="AL3791" s="84"/>
      <c r="AM3791" s="84"/>
      <c r="AN3791" s="84"/>
      <c r="AO3791" s="84"/>
      <c r="AP3791" s="84"/>
      <c r="AQ3791" s="84"/>
    </row>
    <row r="3792" ht="15.0" customHeight="1">
      <c r="A3792" s="93">
        <v>3789.0</v>
      </c>
      <c r="B3792" s="94" t="s">
        <v>8018</v>
      </c>
      <c r="C3792" s="93" t="s">
        <v>141</v>
      </c>
      <c r="D3792" s="93" t="s">
        <v>8019</v>
      </c>
      <c r="E3792" s="95">
        <v>36.31</v>
      </c>
      <c r="F3792" s="93" t="s">
        <v>85</v>
      </c>
      <c r="G3792" s="93" t="s">
        <v>606</v>
      </c>
      <c r="H3792" s="96">
        <v>1118456.28</v>
      </c>
      <c r="I3792" s="93">
        <v>1.0</v>
      </c>
      <c r="J3792" s="97">
        <v>3.8</v>
      </c>
      <c r="K3792" s="94">
        <v>2022.0</v>
      </c>
      <c r="L3792" s="93" t="s">
        <v>630</v>
      </c>
      <c r="M3792" s="93">
        <v>2022.0</v>
      </c>
      <c r="N3792" s="93" t="s">
        <v>161</v>
      </c>
      <c r="O3792" s="65" t="str">
        <f t="shared" si="1"/>
        <v>127380240001</v>
      </c>
      <c r="P3792" s="65">
        <f t="shared" si="2"/>
        <v>2</v>
      </c>
      <c r="Q3792" s="65">
        <f t="shared" si="3"/>
        <v>1</v>
      </c>
      <c r="R3792" s="65" t="str">
        <f t="shared" si="12"/>
        <v>12.738.024/0001-21</v>
      </c>
      <c r="S3792" s="84"/>
      <c r="T3792" s="84" t="str">
        <f t="shared" si="10"/>
        <v/>
      </c>
      <c r="U3792" s="84" t="str">
        <f t="shared" si="11"/>
        <v/>
      </c>
      <c r="V3792" s="65" t="str">
        <f t="shared" si="5"/>
        <v/>
      </c>
      <c r="W3792" s="84"/>
      <c r="X3792" s="84"/>
      <c r="Y3792" s="85"/>
      <c r="Z3792" s="85"/>
      <c r="AA3792" s="65" t="str">
        <f t="shared" si="6"/>
        <v/>
      </c>
      <c r="AB3792" s="65" t="str">
        <f t="shared" si="7"/>
        <v/>
      </c>
      <c r="AC3792" s="86"/>
      <c r="AD3792" s="87" t="str">
        <f t="shared" si="8"/>
        <v/>
      </c>
      <c r="AE3792" s="84"/>
      <c r="AF3792" s="86">
        <f>IF(AC3792&gt;0,AC3792,'⚙️ Config'!$B$10)</f>
        <v>0.0075</v>
      </c>
      <c r="AG3792" s="88">
        <f t="shared" si="9"/>
        <v>8388.4221</v>
      </c>
      <c r="AH3792" s="88">
        <f>AG3792*'⚙️ Config'!$B$11</f>
        <v>41942.1105</v>
      </c>
      <c r="AI3792" s="88">
        <f>AH3792*'⚙️ Config'!$B$12</f>
        <v>12582.63315</v>
      </c>
      <c r="AJ3792" s="64"/>
      <c r="AK3792" s="84"/>
      <c r="AL3792" s="84"/>
      <c r="AM3792" s="84"/>
      <c r="AN3792" s="84"/>
      <c r="AO3792" s="84"/>
      <c r="AP3792" s="84"/>
      <c r="AQ3792" s="84"/>
    </row>
    <row r="3793" ht="15.0" customHeight="1">
      <c r="A3793" s="93">
        <v>3790.0</v>
      </c>
      <c r="B3793" s="94" t="s">
        <v>8020</v>
      </c>
      <c r="C3793" s="93" t="s">
        <v>141</v>
      </c>
      <c r="D3793" s="93" t="s">
        <v>8021</v>
      </c>
      <c r="E3793" s="95">
        <v>39.47</v>
      </c>
      <c r="F3793" s="93" t="s">
        <v>85</v>
      </c>
      <c r="G3793" s="93" t="s">
        <v>606</v>
      </c>
      <c r="H3793" s="96">
        <v>1116833.06</v>
      </c>
      <c r="I3793" s="93">
        <v>1.0</v>
      </c>
      <c r="J3793" s="97">
        <v>3.1</v>
      </c>
      <c r="K3793" s="94">
        <v>2023.0</v>
      </c>
      <c r="L3793" s="93" t="s">
        <v>630</v>
      </c>
      <c r="M3793" s="93">
        <v>2023.0</v>
      </c>
      <c r="N3793" s="93" t="s">
        <v>145</v>
      </c>
      <c r="O3793" s="65" t="str">
        <f t="shared" si="1"/>
        <v>217879370001</v>
      </c>
      <c r="P3793" s="65">
        <f t="shared" si="2"/>
        <v>2</v>
      </c>
      <c r="Q3793" s="65">
        <f t="shared" si="3"/>
        <v>9</v>
      </c>
      <c r="R3793" s="65" t="str">
        <f t="shared" si="12"/>
        <v>21.787.937/0001-29</v>
      </c>
      <c r="S3793" s="84"/>
      <c r="T3793" s="84" t="str">
        <f t="shared" si="10"/>
        <v/>
      </c>
      <c r="U3793" s="84" t="str">
        <f t="shared" si="11"/>
        <v/>
      </c>
      <c r="V3793" s="65" t="str">
        <f t="shared" si="5"/>
        <v/>
      </c>
      <c r="W3793" s="84"/>
      <c r="X3793" s="84"/>
      <c r="Y3793" s="85"/>
      <c r="Z3793" s="85"/>
      <c r="AA3793" s="65" t="str">
        <f t="shared" si="6"/>
        <v/>
      </c>
      <c r="AB3793" s="65" t="str">
        <f t="shared" si="7"/>
        <v/>
      </c>
      <c r="AC3793" s="86"/>
      <c r="AD3793" s="87" t="str">
        <f t="shared" si="8"/>
        <v/>
      </c>
      <c r="AE3793" s="84"/>
      <c r="AF3793" s="86">
        <f>IF(AC3793&gt;0,AC3793,'⚙️ Config'!$B$10)</f>
        <v>0.0075</v>
      </c>
      <c r="AG3793" s="88">
        <f t="shared" si="9"/>
        <v>8376.24795</v>
      </c>
      <c r="AH3793" s="88">
        <f>AG3793*'⚙️ Config'!$B$11</f>
        <v>41881.23975</v>
      </c>
      <c r="AI3793" s="88">
        <f>AH3793*'⚙️ Config'!$B$12</f>
        <v>12564.37193</v>
      </c>
      <c r="AJ3793" s="64"/>
      <c r="AK3793" s="84"/>
      <c r="AL3793" s="84"/>
      <c r="AM3793" s="84"/>
      <c r="AN3793" s="84"/>
      <c r="AO3793" s="84"/>
      <c r="AP3793" s="84"/>
      <c r="AQ3793" s="84"/>
    </row>
    <row r="3794" ht="15.0" customHeight="1">
      <c r="A3794" s="93">
        <v>3791.0</v>
      </c>
      <c r="B3794" s="94" t="s">
        <v>8022</v>
      </c>
      <c r="C3794" s="93" t="s">
        <v>141</v>
      </c>
      <c r="D3794" s="93" t="s">
        <v>8023</v>
      </c>
      <c r="E3794" s="95">
        <v>36.31</v>
      </c>
      <c r="F3794" s="93" t="s">
        <v>85</v>
      </c>
      <c r="G3794" s="93" t="s">
        <v>606</v>
      </c>
      <c r="H3794" s="96">
        <v>1116416.68</v>
      </c>
      <c r="I3794" s="93">
        <v>1.0</v>
      </c>
      <c r="J3794" s="97">
        <v>3.8</v>
      </c>
      <c r="K3794" s="94">
        <v>2022.0</v>
      </c>
      <c r="L3794" s="93" t="s">
        <v>197</v>
      </c>
      <c r="M3794" s="93">
        <v>2022.0</v>
      </c>
      <c r="N3794" s="93" t="s">
        <v>342</v>
      </c>
      <c r="O3794" s="65" t="str">
        <f t="shared" si="1"/>
        <v>187056420001</v>
      </c>
      <c r="P3794" s="65">
        <f t="shared" si="2"/>
        <v>5</v>
      </c>
      <c r="Q3794" s="65">
        <f t="shared" si="3"/>
        <v>1</v>
      </c>
      <c r="R3794" s="65" t="str">
        <f t="shared" si="12"/>
        <v>18.705.642/0001-51</v>
      </c>
      <c r="S3794" s="84"/>
      <c r="T3794" s="84" t="str">
        <f t="shared" si="10"/>
        <v/>
      </c>
      <c r="U3794" s="84" t="str">
        <f t="shared" si="11"/>
        <v/>
      </c>
      <c r="V3794" s="65" t="str">
        <f t="shared" si="5"/>
        <v/>
      </c>
      <c r="W3794" s="84"/>
      <c r="X3794" s="84"/>
      <c r="Y3794" s="85"/>
      <c r="Z3794" s="85"/>
      <c r="AA3794" s="65" t="str">
        <f t="shared" si="6"/>
        <v/>
      </c>
      <c r="AB3794" s="65" t="str">
        <f t="shared" si="7"/>
        <v/>
      </c>
      <c r="AC3794" s="86"/>
      <c r="AD3794" s="87" t="str">
        <f t="shared" si="8"/>
        <v/>
      </c>
      <c r="AE3794" s="84"/>
      <c r="AF3794" s="86">
        <f>IF(AC3794&gt;0,AC3794,'⚙️ Config'!$B$10)</f>
        <v>0.0075</v>
      </c>
      <c r="AG3794" s="88">
        <f t="shared" si="9"/>
        <v>8373.1251</v>
      </c>
      <c r="AH3794" s="88">
        <f>AG3794*'⚙️ Config'!$B$11</f>
        <v>41865.6255</v>
      </c>
      <c r="AI3794" s="88">
        <f>AH3794*'⚙️ Config'!$B$12</f>
        <v>12559.68765</v>
      </c>
      <c r="AJ3794" s="64"/>
      <c r="AK3794" s="84"/>
      <c r="AL3794" s="84"/>
      <c r="AM3794" s="84"/>
      <c r="AN3794" s="84"/>
      <c r="AO3794" s="84"/>
      <c r="AP3794" s="84"/>
      <c r="AQ3794" s="84"/>
    </row>
    <row r="3795" ht="15.0" customHeight="1">
      <c r="A3795" s="93">
        <v>3792.0</v>
      </c>
      <c r="B3795" s="94" t="s">
        <v>8024</v>
      </c>
      <c r="C3795" s="93" t="s">
        <v>141</v>
      </c>
      <c r="D3795" s="93" t="s">
        <v>8025</v>
      </c>
      <c r="E3795" s="95">
        <v>41.24</v>
      </c>
      <c r="F3795" s="93" t="s">
        <v>85</v>
      </c>
      <c r="G3795" s="93" t="s">
        <v>606</v>
      </c>
      <c r="H3795" s="96">
        <v>1116187.96</v>
      </c>
      <c r="I3795" s="93">
        <v>1.0</v>
      </c>
      <c r="J3795" s="97">
        <v>2.8</v>
      </c>
      <c r="K3795" s="94">
        <v>2023.0</v>
      </c>
      <c r="L3795" s="93" t="s">
        <v>630</v>
      </c>
      <c r="M3795" s="93">
        <v>2023.0</v>
      </c>
      <c r="N3795" s="93" t="s">
        <v>161</v>
      </c>
      <c r="O3795" s="65" t="str">
        <f t="shared" si="1"/>
        <v>178737240001</v>
      </c>
      <c r="P3795" s="65">
        <f t="shared" si="2"/>
        <v>4</v>
      </c>
      <c r="Q3795" s="65">
        <f t="shared" si="3"/>
        <v>2</v>
      </c>
      <c r="R3795" s="65" t="str">
        <f t="shared" si="12"/>
        <v>17.873.724/0001-42</v>
      </c>
      <c r="S3795" s="84"/>
      <c r="T3795" s="84" t="str">
        <f t="shared" si="10"/>
        <v/>
      </c>
      <c r="U3795" s="84" t="str">
        <f t="shared" si="11"/>
        <v/>
      </c>
      <c r="V3795" s="65" t="str">
        <f t="shared" si="5"/>
        <v/>
      </c>
      <c r="W3795" s="84"/>
      <c r="X3795" s="84"/>
      <c r="Y3795" s="85"/>
      <c r="Z3795" s="85"/>
      <c r="AA3795" s="65" t="str">
        <f t="shared" si="6"/>
        <v/>
      </c>
      <c r="AB3795" s="65" t="str">
        <f t="shared" si="7"/>
        <v/>
      </c>
      <c r="AC3795" s="86"/>
      <c r="AD3795" s="87" t="str">
        <f t="shared" si="8"/>
        <v/>
      </c>
      <c r="AE3795" s="84"/>
      <c r="AF3795" s="86">
        <f>IF(AC3795&gt;0,AC3795,'⚙️ Config'!$B$10)</f>
        <v>0.0075</v>
      </c>
      <c r="AG3795" s="88">
        <f t="shared" si="9"/>
        <v>8371.4097</v>
      </c>
      <c r="AH3795" s="88">
        <f>AG3795*'⚙️ Config'!$B$11</f>
        <v>41857.0485</v>
      </c>
      <c r="AI3795" s="88">
        <f>AH3795*'⚙️ Config'!$B$12</f>
        <v>12557.11455</v>
      </c>
      <c r="AJ3795" s="64"/>
      <c r="AK3795" s="84"/>
      <c r="AL3795" s="84"/>
      <c r="AM3795" s="84"/>
      <c r="AN3795" s="84"/>
      <c r="AO3795" s="84"/>
      <c r="AP3795" s="84"/>
      <c r="AQ3795" s="84"/>
    </row>
    <row r="3796" ht="15.0" customHeight="1">
      <c r="A3796" s="93">
        <v>3793.0</v>
      </c>
      <c r="B3796" s="94" t="s">
        <v>8026</v>
      </c>
      <c r="C3796" s="93" t="s">
        <v>141</v>
      </c>
      <c r="D3796" s="93" t="s">
        <v>8027</v>
      </c>
      <c r="E3796" s="95">
        <v>36.7</v>
      </c>
      <c r="F3796" s="93" t="s">
        <v>85</v>
      </c>
      <c r="G3796" s="93" t="s">
        <v>606</v>
      </c>
      <c r="H3796" s="96">
        <v>1115381.4</v>
      </c>
      <c r="I3796" s="93">
        <v>1.0</v>
      </c>
      <c r="J3796" s="97">
        <v>3.7</v>
      </c>
      <c r="K3796" s="94">
        <v>2022.0</v>
      </c>
      <c r="L3796" s="93" t="s">
        <v>630</v>
      </c>
      <c r="M3796" s="93">
        <v>2022.0</v>
      </c>
      <c r="N3796" s="93" t="s">
        <v>161</v>
      </c>
      <c r="O3796" s="65" t="str">
        <f t="shared" si="1"/>
        <v>681317210001</v>
      </c>
      <c r="P3796" s="65">
        <f t="shared" si="2"/>
        <v>7</v>
      </c>
      <c r="Q3796" s="65">
        <f t="shared" si="3"/>
        <v>4</v>
      </c>
      <c r="R3796" s="65" t="str">
        <f t="shared" si="12"/>
        <v>68.131.721/0001-74</v>
      </c>
      <c r="S3796" s="84"/>
      <c r="T3796" s="84" t="str">
        <f t="shared" si="10"/>
        <v/>
      </c>
      <c r="U3796" s="84" t="str">
        <f t="shared" si="11"/>
        <v/>
      </c>
      <c r="V3796" s="65" t="str">
        <f t="shared" si="5"/>
        <v/>
      </c>
      <c r="W3796" s="84"/>
      <c r="X3796" s="84"/>
      <c r="Y3796" s="85"/>
      <c r="Z3796" s="85"/>
      <c r="AA3796" s="65" t="str">
        <f t="shared" si="6"/>
        <v/>
      </c>
      <c r="AB3796" s="65" t="str">
        <f t="shared" si="7"/>
        <v/>
      </c>
      <c r="AC3796" s="86"/>
      <c r="AD3796" s="87" t="str">
        <f t="shared" si="8"/>
        <v/>
      </c>
      <c r="AE3796" s="84"/>
      <c r="AF3796" s="86">
        <f>IF(AC3796&gt;0,AC3796,'⚙️ Config'!$B$10)</f>
        <v>0.0075</v>
      </c>
      <c r="AG3796" s="88">
        <f t="shared" si="9"/>
        <v>8365.3605</v>
      </c>
      <c r="AH3796" s="88">
        <f>AG3796*'⚙️ Config'!$B$11</f>
        <v>41826.8025</v>
      </c>
      <c r="AI3796" s="88">
        <f>AH3796*'⚙️ Config'!$B$12</f>
        <v>12548.04075</v>
      </c>
      <c r="AJ3796" s="64"/>
      <c r="AK3796" s="84"/>
      <c r="AL3796" s="84"/>
      <c r="AM3796" s="84"/>
      <c r="AN3796" s="84"/>
      <c r="AO3796" s="84"/>
      <c r="AP3796" s="84"/>
      <c r="AQ3796" s="84"/>
    </row>
    <row r="3797" ht="15.0" customHeight="1">
      <c r="A3797" s="93">
        <v>3794.0</v>
      </c>
      <c r="B3797" s="94" t="s">
        <v>8028</v>
      </c>
      <c r="C3797" s="93" t="s">
        <v>141</v>
      </c>
      <c r="D3797" s="93" t="s">
        <v>8029</v>
      </c>
      <c r="E3797" s="95">
        <v>44.17</v>
      </c>
      <c r="F3797" s="93" t="s">
        <v>85</v>
      </c>
      <c r="G3797" s="93" t="s">
        <v>606</v>
      </c>
      <c r="H3797" s="96">
        <v>1115233.71</v>
      </c>
      <c r="I3797" s="93">
        <v>1.0</v>
      </c>
      <c r="J3797" s="97">
        <v>2.4</v>
      </c>
      <c r="K3797" s="94">
        <v>2023.0</v>
      </c>
      <c r="L3797" s="93" t="s">
        <v>630</v>
      </c>
      <c r="M3797" s="93">
        <v>2023.0</v>
      </c>
      <c r="N3797" s="93" t="s">
        <v>161</v>
      </c>
      <c r="O3797" s="65" t="str">
        <f t="shared" si="1"/>
        <v>092646400001</v>
      </c>
      <c r="P3797" s="65">
        <f t="shared" si="2"/>
        <v>8</v>
      </c>
      <c r="Q3797" s="65">
        <f t="shared" si="3"/>
        <v>3</v>
      </c>
      <c r="R3797" s="65" t="str">
        <f t="shared" si="12"/>
        <v>09.264.640/0001-83</v>
      </c>
      <c r="S3797" s="84"/>
      <c r="T3797" s="84" t="str">
        <f t="shared" si="10"/>
        <v/>
      </c>
      <c r="U3797" s="84" t="str">
        <f t="shared" si="11"/>
        <v/>
      </c>
      <c r="V3797" s="65" t="str">
        <f t="shared" si="5"/>
        <v/>
      </c>
      <c r="W3797" s="84"/>
      <c r="X3797" s="84"/>
      <c r="Y3797" s="85"/>
      <c r="Z3797" s="85"/>
      <c r="AA3797" s="65" t="str">
        <f t="shared" si="6"/>
        <v/>
      </c>
      <c r="AB3797" s="65" t="str">
        <f t="shared" si="7"/>
        <v/>
      </c>
      <c r="AC3797" s="86"/>
      <c r="AD3797" s="87" t="str">
        <f t="shared" si="8"/>
        <v/>
      </c>
      <c r="AE3797" s="84"/>
      <c r="AF3797" s="86">
        <f>IF(AC3797&gt;0,AC3797,'⚙️ Config'!$B$10)</f>
        <v>0.0075</v>
      </c>
      <c r="AG3797" s="88">
        <f t="shared" si="9"/>
        <v>8364.252825</v>
      </c>
      <c r="AH3797" s="88">
        <f>AG3797*'⚙️ Config'!$B$11</f>
        <v>41821.26413</v>
      </c>
      <c r="AI3797" s="88">
        <f>AH3797*'⚙️ Config'!$B$12</f>
        <v>12546.37924</v>
      </c>
      <c r="AJ3797" s="64"/>
      <c r="AK3797" s="84"/>
      <c r="AL3797" s="84"/>
      <c r="AM3797" s="84"/>
      <c r="AN3797" s="84"/>
      <c r="AO3797" s="84"/>
      <c r="AP3797" s="84"/>
      <c r="AQ3797" s="84"/>
    </row>
    <row r="3798" ht="15.0" customHeight="1">
      <c r="A3798" s="93">
        <v>3795.0</v>
      </c>
      <c r="B3798" s="94" t="s">
        <v>8030</v>
      </c>
      <c r="C3798" s="93" t="s">
        <v>141</v>
      </c>
      <c r="D3798" s="93" t="s">
        <v>8031</v>
      </c>
      <c r="E3798" s="95">
        <v>40.62</v>
      </c>
      <c r="F3798" s="93" t="s">
        <v>85</v>
      </c>
      <c r="G3798" s="93" t="s">
        <v>606</v>
      </c>
      <c r="H3798" s="96">
        <v>1115189.84</v>
      </c>
      <c r="I3798" s="93">
        <v>1.0</v>
      </c>
      <c r="J3798" s="97">
        <v>2.9</v>
      </c>
      <c r="K3798" s="94">
        <v>2023.0</v>
      </c>
      <c r="L3798" s="93" t="s">
        <v>630</v>
      </c>
      <c r="M3798" s="93">
        <v>2023.0</v>
      </c>
      <c r="N3798" s="93" t="s">
        <v>161</v>
      </c>
      <c r="O3798" s="65" t="str">
        <f t="shared" si="1"/>
        <v>362732470001</v>
      </c>
      <c r="P3798" s="65">
        <f t="shared" si="2"/>
        <v>2</v>
      </c>
      <c r="Q3798" s="65">
        <f t="shared" si="3"/>
        <v>9</v>
      </c>
      <c r="R3798" s="65" t="str">
        <f t="shared" si="12"/>
        <v>36.273.247/0001-29</v>
      </c>
      <c r="S3798" s="84"/>
      <c r="T3798" s="84" t="str">
        <f t="shared" si="10"/>
        <v/>
      </c>
      <c r="U3798" s="84" t="str">
        <f t="shared" si="11"/>
        <v/>
      </c>
      <c r="V3798" s="65" t="str">
        <f t="shared" si="5"/>
        <v/>
      </c>
      <c r="W3798" s="84"/>
      <c r="X3798" s="84"/>
      <c r="Y3798" s="85"/>
      <c r="Z3798" s="85"/>
      <c r="AA3798" s="65" t="str">
        <f t="shared" si="6"/>
        <v/>
      </c>
      <c r="AB3798" s="65" t="str">
        <f t="shared" si="7"/>
        <v/>
      </c>
      <c r="AC3798" s="86"/>
      <c r="AD3798" s="87" t="str">
        <f t="shared" si="8"/>
        <v/>
      </c>
      <c r="AE3798" s="84"/>
      <c r="AF3798" s="86">
        <f>IF(AC3798&gt;0,AC3798,'⚙️ Config'!$B$10)</f>
        <v>0.0075</v>
      </c>
      <c r="AG3798" s="88">
        <f t="shared" si="9"/>
        <v>8363.9238</v>
      </c>
      <c r="AH3798" s="88">
        <f>AG3798*'⚙️ Config'!$B$11</f>
        <v>41819.619</v>
      </c>
      <c r="AI3798" s="88">
        <f>AH3798*'⚙️ Config'!$B$12</f>
        <v>12545.8857</v>
      </c>
      <c r="AJ3798" s="64"/>
      <c r="AK3798" s="84"/>
      <c r="AL3798" s="84"/>
      <c r="AM3798" s="84"/>
      <c r="AN3798" s="84"/>
      <c r="AO3798" s="84"/>
      <c r="AP3798" s="84"/>
      <c r="AQ3798" s="84"/>
    </row>
    <row r="3799" ht="15.0" customHeight="1">
      <c r="A3799" s="93">
        <v>3796.0</v>
      </c>
      <c r="B3799" s="94" t="s">
        <v>8032</v>
      </c>
      <c r="C3799" s="93" t="s">
        <v>141</v>
      </c>
      <c r="D3799" s="93" t="s">
        <v>8033</v>
      </c>
      <c r="E3799" s="95">
        <v>43.36</v>
      </c>
      <c r="F3799" s="93" t="s">
        <v>85</v>
      </c>
      <c r="G3799" s="93" t="s">
        <v>606</v>
      </c>
      <c r="H3799" s="96">
        <v>1115078.05</v>
      </c>
      <c r="I3799" s="93">
        <v>1.0</v>
      </c>
      <c r="J3799" s="97">
        <v>2.5</v>
      </c>
      <c r="K3799" s="94">
        <v>2023.0</v>
      </c>
      <c r="L3799" s="93" t="s">
        <v>630</v>
      </c>
      <c r="M3799" s="93">
        <v>2023.0</v>
      </c>
      <c r="N3799" s="93" t="s">
        <v>161</v>
      </c>
      <c r="O3799" s="65" t="str">
        <f t="shared" si="1"/>
        <v>299365780001</v>
      </c>
      <c r="P3799" s="65">
        <f t="shared" si="2"/>
        <v>3</v>
      </c>
      <c r="Q3799" s="65">
        <f t="shared" si="3"/>
        <v>6</v>
      </c>
      <c r="R3799" s="65" t="str">
        <f t="shared" si="12"/>
        <v>29.936.578/0001-36</v>
      </c>
      <c r="S3799" s="84"/>
      <c r="T3799" s="84" t="str">
        <f t="shared" si="10"/>
        <v/>
      </c>
      <c r="U3799" s="84" t="str">
        <f t="shared" si="11"/>
        <v/>
      </c>
      <c r="V3799" s="65" t="str">
        <f t="shared" si="5"/>
        <v/>
      </c>
      <c r="W3799" s="84"/>
      <c r="X3799" s="84"/>
      <c r="Y3799" s="85"/>
      <c r="Z3799" s="85"/>
      <c r="AA3799" s="65" t="str">
        <f t="shared" si="6"/>
        <v/>
      </c>
      <c r="AB3799" s="65" t="str">
        <f t="shared" si="7"/>
        <v/>
      </c>
      <c r="AC3799" s="86"/>
      <c r="AD3799" s="87" t="str">
        <f t="shared" si="8"/>
        <v/>
      </c>
      <c r="AE3799" s="84"/>
      <c r="AF3799" s="86">
        <f>IF(AC3799&gt;0,AC3799,'⚙️ Config'!$B$10)</f>
        <v>0.0075</v>
      </c>
      <c r="AG3799" s="88">
        <f t="shared" si="9"/>
        <v>8363.085375</v>
      </c>
      <c r="AH3799" s="88">
        <f>AG3799*'⚙️ Config'!$B$11</f>
        <v>41815.42688</v>
      </c>
      <c r="AI3799" s="88">
        <f>AH3799*'⚙️ Config'!$B$12</f>
        <v>12544.62806</v>
      </c>
      <c r="AJ3799" s="64"/>
      <c r="AK3799" s="84"/>
      <c r="AL3799" s="84"/>
      <c r="AM3799" s="84"/>
      <c r="AN3799" s="84"/>
      <c r="AO3799" s="84"/>
      <c r="AP3799" s="84"/>
      <c r="AQ3799" s="84"/>
    </row>
    <row r="3800" ht="15.0" customHeight="1">
      <c r="A3800" s="93">
        <v>3797.0</v>
      </c>
      <c r="B3800" s="94" t="s">
        <v>8034</v>
      </c>
      <c r="C3800" s="93" t="s">
        <v>141</v>
      </c>
      <c r="D3800" s="93" t="s">
        <v>8035</v>
      </c>
      <c r="E3800" s="95">
        <v>36.31</v>
      </c>
      <c r="F3800" s="93" t="s">
        <v>85</v>
      </c>
      <c r="G3800" s="93" t="s">
        <v>606</v>
      </c>
      <c r="H3800" s="96">
        <v>1113655.88</v>
      </c>
      <c r="I3800" s="93">
        <v>1.0</v>
      </c>
      <c r="J3800" s="97">
        <v>3.8</v>
      </c>
      <c r="K3800" s="94">
        <v>2022.0</v>
      </c>
      <c r="L3800" s="93" t="s">
        <v>458</v>
      </c>
      <c r="M3800" s="93">
        <v>2022.0</v>
      </c>
      <c r="N3800" s="93" t="s">
        <v>161</v>
      </c>
      <c r="O3800" s="65" t="str">
        <f t="shared" si="1"/>
        <v>034264030001</v>
      </c>
      <c r="P3800" s="65">
        <f t="shared" si="2"/>
        <v>9</v>
      </c>
      <c r="Q3800" s="65">
        <f t="shared" si="3"/>
        <v>5</v>
      </c>
      <c r="R3800" s="65" t="str">
        <f t="shared" si="12"/>
        <v>03.426.403/0001-95</v>
      </c>
      <c r="S3800" s="84"/>
      <c r="T3800" s="84" t="str">
        <f t="shared" si="10"/>
        <v/>
      </c>
      <c r="U3800" s="84" t="str">
        <f t="shared" si="11"/>
        <v/>
      </c>
      <c r="V3800" s="65" t="str">
        <f t="shared" si="5"/>
        <v/>
      </c>
      <c r="W3800" s="84"/>
      <c r="X3800" s="84"/>
      <c r="Y3800" s="85"/>
      <c r="Z3800" s="85"/>
      <c r="AA3800" s="65" t="str">
        <f t="shared" si="6"/>
        <v/>
      </c>
      <c r="AB3800" s="65" t="str">
        <f t="shared" si="7"/>
        <v/>
      </c>
      <c r="AC3800" s="86"/>
      <c r="AD3800" s="87" t="str">
        <f t="shared" si="8"/>
        <v/>
      </c>
      <c r="AE3800" s="84"/>
      <c r="AF3800" s="86">
        <f>IF(AC3800&gt;0,AC3800,'⚙️ Config'!$B$10)</f>
        <v>0.0075</v>
      </c>
      <c r="AG3800" s="88">
        <f t="shared" si="9"/>
        <v>8352.4191</v>
      </c>
      <c r="AH3800" s="88">
        <f>AG3800*'⚙️ Config'!$B$11</f>
        <v>41762.0955</v>
      </c>
      <c r="AI3800" s="88">
        <f>AH3800*'⚙️ Config'!$B$12</f>
        <v>12528.62865</v>
      </c>
      <c r="AJ3800" s="64"/>
      <c r="AK3800" s="84"/>
      <c r="AL3800" s="84"/>
      <c r="AM3800" s="84"/>
      <c r="AN3800" s="84"/>
      <c r="AO3800" s="84"/>
      <c r="AP3800" s="84"/>
      <c r="AQ3800" s="84"/>
    </row>
    <row r="3801" ht="15.0" customHeight="1">
      <c r="A3801" s="93">
        <v>3798.0</v>
      </c>
      <c r="B3801" s="94" t="s">
        <v>8036</v>
      </c>
      <c r="C3801" s="93" t="s">
        <v>141</v>
      </c>
      <c r="D3801" s="93" t="s">
        <v>8037</v>
      </c>
      <c r="E3801" s="95">
        <v>36.31</v>
      </c>
      <c r="F3801" s="93" t="s">
        <v>85</v>
      </c>
      <c r="G3801" s="93" t="s">
        <v>606</v>
      </c>
      <c r="H3801" s="96">
        <v>1113351.13</v>
      </c>
      <c r="I3801" s="93">
        <v>1.0</v>
      </c>
      <c r="J3801" s="97">
        <v>3.8</v>
      </c>
      <c r="K3801" s="94">
        <v>2022.0</v>
      </c>
      <c r="L3801" s="93" t="s">
        <v>448</v>
      </c>
      <c r="M3801" s="93">
        <v>2022.0</v>
      </c>
      <c r="N3801" s="93" t="s">
        <v>161</v>
      </c>
      <c r="O3801" s="65" t="str">
        <f t="shared" si="1"/>
        <v>369450320001</v>
      </c>
      <c r="P3801" s="65">
        <f t="shared" si="2"/>
        <v>0</v>
      </c>
      <c r="Q3801" s="65">
        <f t="shared" si="3"/>
        <v>7</v>
      </c>
      <c r="R3801" s="65" t="str">
        <f t="shared" si="12"/>
        <v>36.945.032/0001-07</v>
      </c>
      <c r="S3801" s="84"/>
      <c r="T3801" s="84" t="str">
        <f t="shared" si="10"/>
        <v/>
      </c>
      <c r="U3801" s="84" t="str">
        <f t="shared" si="11"/>
        <v/>
      </c>
      <c r="V3801" s="65" t="str">
        <f t="shared" si="5"/>
        <v/>
      </c>
      <c r="W3801" s="84"/>
      <c r="X3801" s="84"/>
      <c r="Y3801" s="85"/>
      <c r="Z3801" s="85"/>
      <c r="AA3801" s="65" t="str">
        <f t="shared" si="6"/>
        <v/>
      </c>
      <c r="AB3801" s="65" t="str">
        <f t="shared" si="7"/>
        <v/>
      </c>
      <c r="AC3801" s="86"/>
      <c r="AD3801" s="87" t="str">
        <f t="shared" si="8"/>
        <v/>
      </c>
      <c r="AE3801" s="84"/>
      <c r="AF3801" s="86">
        <f>IF(AC3801&gt;0,AC3801,'⚙️ Config'!$B$10)</f>
        <v>0.0075</v>
      </c>
      <c r="AG3801" s="88">
        <f t="shared" si="9"/>
        <v>8350.133475</v>
      </c>
      <c r="AH3801" s="88">
        <f>AG3801*'⚙️ Config'!$B$11</f>
        <v>41750.66738</v>
      </c>
      <c r="AI3801" s="88">
        <f>AH3801*'⚙️ Config'!$B$12</f>
        <v>12525.20021</v>
      </c>
      <c r="AJ3801" s="64"/>
      <c r="AK3801" s="84"/>
      <c r="AL3801" s="84"/>
      <c r="AM3801" s="84"/>
      <c r="AN3801" s="84"/>
      <c r="AO3801" s="84"/>
      <c r="AP3801" s="84"/>
      <c r="AQ3801" s="84"/>
    </row>
    <row r="3802" ht="15.0" customHeight="1">
      <c r="A3802" s="93">
        <v>3799.0</v>
      </c>
      <c r="B3802" s="94" t="s">
        <v>8038</v>
      </c>
      <c r="C3802" s="93" t="s">
        <v>141</v>
      </c>
      <c r="D3802" s="93" t="s">
        <v>8039</v>
      </c>
      <c r="E3802" s="95">
        <v>36.7</v>
      </c>
      <c r="F3802" s="93" t="s">
        <v>85</v>
      </c>
      <c r="G3802" s="93" t="s">
        <v>606</v>
      </c>
      <c r="H3802" s="96">
        <v>1113054.87</v>
      </c>
      <c r="I3802" s="93">
        <v>1.0</v>
      </c>
      <c r="J3802" s="97">
        <v>3.7</v>
      </c>
      <c r="K3802" s="94">
        <v>2022.0</v>
      </c>
      <c r="L3802" s="93" t="s">
        <v>630</v>
      </c>
      <c r="M3802" s="93">
        <v>2022.0</v>
      </c>
      <c r="N3802" s="93" t="s">
        <v>161</v>
      </c>
      <c r="O3802" s="65" t="str">
        <f t="shared" si="1"/>
        <v>360148910001</v>
      </c>
      <c r="P3802" s="65">
        <f t="shared" si="2"/>
        <v>8</v>
      </c>
      <c r="Q3802" s="65">
        <f t="shared" si="3"/>
        <v>2</v>
      </c>
      <c r="R3802" s="65" t="str">
        <f t="shared" si="12"/>
        <v>36.014.891/0001-82</v>
      </c>
      <c r="S3802" s="84"/>
      <c r="T3802" s="84" t="str">
        <f t="shared" si="10"/>
        <v/>
      </c>
      <c r="U3802" s="84" t="str">
        <f t="shared" si="11"/>
        <v/>
      </c>
      <c r="V3802" s="65" t="str">
        <f t="shared" si="5"/>
        <v/>
      </c>
      <c r="W3802" s="84"/>
      <c r="X3802" s="84"/>
      <c r="Y3802" s="85"/>
      <c r="Z3802" s="85"/>
      <c r="AA3802" s="65" t="str">
        <f t="shared" si="6"/>
        <v/>
      </c>
      <c r="AB3802" s="65" t="str">
        <f t="shared" si="7"/>
        <v/>
      </c>
      <c r="AC3802" s="86"/>
      <c r="AD3802" s="87" t="str">
        <f t="shared" si="8"/>
        <v/>
      </c>
      <c r="AE3802" s="84"/>
      <c r="AF3802" s="86">
        <f>IF(AC3802&gt;0,AC3802,'⚙️ Config'!$B$10)</f>
        <v>0.0075</v>
      </c>
      <c r="AG3802" s="88">
        <f t="shared" si="9"/>
        <v>8347.911525</v>
      </c>
      <c r="AH3802" s="88">
        <f>AG3802*'⚙️ Config'!$B$11</f>
        <v>41739.55763</v>
      </c>
      <c r="AI3802" s="88">
        <f>AH3802*'⚙️ Config'!$B$12</f>
        <v>12521.86729</v>
      </c>
      <c r="AJ3802" s="64"/>
      <c r="AK3802" s="84"/>
      <c r="AL3802" s="84"/>
      <c r="AM3802" s="84"/>
      <c r="AN3802" s="84"/>
      <c r="AO3802" s="84"/>
      <c r="AP3802" s="84"/>
      <c r="AQ3802" s="84"/>
    </row>
    <row r="3803" ht="15.0" customHeight="1">
      <c r="A3803" s="93">
        <v>3800.0</v>
      </c>
      <c r="B3803" s="94" t="s">
        <v>8040</v>
      </c>
      <c r="C3803" s="93" t="s">
        <v>141</v>
      </c>
      <c r="D3803" s="93" t="s">
        <v>8041</v>
      </c>
      <c r="E3803" s="95">
        <v>40.62</v>
      </c>
      <c r="F3803" s="93" t="s">
        <v>85</v>
      </c>
      <c r="G3803" s="93" t="s">
        <v>606</v>
      </c>
      <c r="H3803" s="96">
        <v>1112509.26</v>
      </c>
      <c r="I3803" s="93">
        <v>1.0</v>
      </c>
      <c r="J3803" s="97">
        <v>2.9</v>
      </c>
      <c r="K3803" s="94">
        <v>2023.0</v>
      </c>
      <c r="L3803" s="93" t="s">
        <v>630</v>
      </c>
      <c r="M3803" s="93">
        <v>2023.0</v>
      </c>
      <c r="N3803" s="93" t="s">
        <v>161</v>
      </c>
      <c r="O3803" s="65" t="str">
        <f t="shared" si="1"/>
        <v>446090150001</v>
      </c>
      <c r="P3803" s="65">
        <f t="shared" si="2"/>
        <v>2</v>
      </c>
      <c r="Q3803" s="65">
        <f t="shared" si="3"/>
        <v>7</v>
      </c>
      <c r="R3803" s="65" t="str">
        <f t="shared" si="12"/>
        <v>44.609.015/0001-27</v>
      </c>
      <c r="S3803" s="84"/>
      <c r="T3803" s="84" t="str">
        <f t="shared" si="10"/>
        <v/>
      </c>
      <c r="U3803" s="84" t="str">
        <f t="shared" si="11"/>
        <v/>
      </c>
      <c r="V3803" s="65" t="str">
        <f t="shared" si="5"/>
        <v/>
      </c>
      <c r="W3803" s="84"/>
      <c r="X3803" s="84"/>
      <c r="Y3803" s="85"/>
      <c r="Z3803" s="85"/>
      <c r="AA3803" s="65" t="str">
        <f t="shared" si="6"/>
        <v/>
      </c>
      <c r="AB3803" s="65" t="str">
        <f t="shared" si="7"/>
        <v/>
      </c>
      <c r="AC3803" s="86"/>
      <c r="AD3803" s="87" t="str">
        <f t="shared" si="8"/>
        <v/>
      </c>
      <c r="AE3803" s="84"/>
      <c r="AF3803" s="86">
        <f>IF(AC3803&gt;0,AC3803,'⚙️ Config'!$B$10)</f>
        <v>0.0075</v>
      </c>
      <c r="AG3803" s="88">
        <f t="shared" si="9"/>
        <v>8343.81945</v>
      </c>
      <c r="AH3803" s="88">
        <f>AG3803*'⚙️ Config'!$B$11</f>
        <v>41719.09725</v>
      </c>
      <c r="AI3803" s="88">
        <f>AH3803*'⚙️ Config'!$B$12</f>
        <v>12515.72918</v>
      </c>
      <c r="AJ3803" s="64"/>
      <c r="AK3803" s="84"/>
      <c r="AL3803" s="84"/>
      <c r="AM3803" s="84"/>
      <c r="AN3803" s="84"/>
      <c r="AO3803" s="84"/>
      <c r="AP3803" s="84"/>
      <c r="AQ3803" s="84"/>
    </row>
    <row r="3804" ht="15.0" customHeight="1">
      <c r="A3804" s="93">
        <v>3801.0</v>
      </c>
      <c r="B3804" s="94" t="s">
        <v>8042</v>
      </c>
      <c r="C3804" s="93" t="s">
        <v>141</v>
      </c>
      <c r="D3804" s="93" t="s">
        <v>8043</v>
      </c>
      <c r="E3804" s="95">
        <v>45.03</v>
      </c>
      <c r="F3804" s="93" t="s">
        <v>85</v>
      </c>
      <c r="G3804" s="93" t="s">
        <v>606</v>
      </c>
      <c r="H3804" s="96">
        <v>1112205.05</v>
      </c>
      <c r="I3804" s="93">
        <v>1.0</v>
      </c>
      <c r="J3804" s="97">
        <v>2.3</v>
      </c>
      <c r="K3804" s="94">
        <v>2023.0</v>
      </c>
      <c r="L3804" s="93" t="s">
        <v>630</v>
      </c>
      <c r="M3804" s="93">
        <v>2023.0</v>
      </c>
      <c r="N3804" s="93" t="s">
        <v>145</v>
      </c>
      <c r="O3804" s="65" t="str">
        <f t="shared" si="1"/>
        <v>393401740001</v>
      </c>
      <c r="P3804" s="65">
        <f t="shared" si="2"/>
        <v>3</v>
      </c>
      <c r="Q3804" s="65">
        <f t="shared" si="3"/>
        <v>9</v>
      </c>
      <c r="R3804" s="65" t="str">
        <f t="shared" si="12"/>
        <v>39.340.174/0001-39</v>
      </c>
      <c r="S3804" s="84"/>
      <c r="T3804" s="84" t="str">
        <f t="shared" si="10"/>
        <v/>
      </c>
      <c r="U3804" s="84" t="str">
        <f t="shared" si="11"/>
        <v/>
      </c>
      <c r="V3804" s="65" t="str">
        <f t="shared" si="5"/>
        <v/>
      </c>
      <c r="W3804" s="84"/>
      <c r="X3804" s="84"/>
      <c r="Y3804" s="85"/>
      <c r="Z3804" s="85"/>
      <c r="AA3804" s="65" t="str">
        <f t="shared" si="6"/>
        <v/>
      </c>
      <c r="AB3804" s="65" t="str">
        <f t="shared" si="7"/>
        <v/>
      </c>
      <c r="AC3804" s="86"/>
      <c r="AD3804" s="87" t="str">
        <f t="shared" si="8"/>
        <v/>
      </c>
      <c r="AE3804" s="84"/>
      <c r="AF3804" s="86">
        <f>IF(AC3804&gt;0,AC3804,'⚙️ Config'!$B$10)</f>
        <v>0.0075</v>
      </c>
      <c r="AG3804" s="88">
        <f t="shared" si="9"/>
        <v>8341.537875</v>
      </c>
      <c r="AH3804" s="88">
        <f>AG3804*'⚙️ Config'!$B$11</f>
        <v>41707.68938</v>
      </c>
      <c r="AI3804" s="88">
        <f>AH3804*'⚙️ Config'!$B$12</f>
        <v>12512.30681</v>
      </c>
      <c r="AJ3804" s="64"/>
      <c r="AK3804" s="84"/>
      <c r="AL3804" s="84"/>
      <c r="AM3804" s="84"/>
      <c r="AN3804" s="84"/>
      <c r="AO3804" s="84"/>
      <c r="AP3804" s="84"/>
      <c r="AQ3804" s="84"/>
    </row>
    <row r="3805" ht="15.0" customHeight="1">
      <c r="A3805" s="93">
        <v>3802.0</v>
      </c>
      <c r="B3805" s="94" t="s">
        <v>8044</v>
      </c>
      <c r="C3805" s="93" t="s">
        <v>141</v>
      </c>
      <c r="D3805" s="93" t="s">
        <v>8045</v>
      </c>
      <c r="E3805" s="95">
        <v>41.24</v>
      </c>
      <c r="F3805" s="93" t="s">
        <v>85</v>
      </c>
      <c r="G3805" s="93" t="s">
        <v>606</v>
      </c>
      <c r="H3805" s="96">
        <v>1111837.67</v>
      </c>
      <c r="I3805" s="93">
        <v>1.0</v>
      </c>
      <c r="J3805" s="97">
        <v>2.8</v>
      </c>
      <c r="K3805" s="94">
        <v>2023.0</v>
      </c>
      <c r="L3805" s="93" t="s">
        <v>630</v>
      </c>
      <c r="M3805" s="93">
        <v>2023.0</v>
      </c>
      <c r="N3805" s="93" t="s">
        <v>145</v>
      </c>
      <c r="O3805" s="65" t="str">
        <f t="shared" si="1"/>
        <v>324419790001</v>
      </c>
      <c r="P3805" s="65">
        <f t="shared" si="2"/>
        <v>2</v>
      </c>
      <c r="Q3805" s="65">
        <f t="shared" si="3"/>
        <v>0</v>
      </c>
      <c r="R3805" s="65" t="str">
        <f t="shared" si="12"/>
        <v>32.441.979/0001-20</v>
      </c>
      <c r="S3805" s="84"/>
      <c r="T3805" s="84" t="str">
        <f t="shared" si="10"/>
        <v/>
      </c>
      <c r="U3805" s="84" t="str">
        <f t="shared" si="11"/>
        <v/>
      </c>
      <c r="V3805" s="65" t="str">
        <f t="shared" si="5"/>
        <v/>
      </c>
      <c r="W3805" s="84"/>
      <c r="X3805" s="84"/>
      <c r="Y3805" s="85"/>
      <c r="Z3805" s="85"/>
      <c r="AA3805" s="65" t="str">
        <f t="shared" si="6"/>
        <v/>
      </c>
      <c r="AB3805" s="65" t="str">
        <f t="shared" si="7"/>
        <v/>
      </c>
      <c r="AC3805" s="86"/>
      <c r="AD3805" s="87" t="str">
        <f t="shared" si="8"/>
        <v/>
      </c>
      <c r="AE3805" s="84"/>
      <c r="AF3805" s="86">
        <f>IF(AC3805&gt;0,AC3805,'⚙️ Config'!$B$10)</f>
        <v>0.0075</v>
      </c>
      <c r="AG3805" s="88">
        <f t="shared" si="9"/>
        <v>8338.782525</v>
      </c>
      <c r="AH3805" s="88">
        <f>AG3805*'⚙️ Config'!$B$11</f>
        <v>41693.91263</v>
      </c>
      <c r="AI3805" s="88">
        <f>AH3805*'⚙️ Config'!$B$12</f>
        <v>12508.17379</v>
      </c>
      <c r="AJ3805" s="64"/>
      <c r="AK3805" s="84"/>
      <c r="AL3805" s="84"/>
      <c r="AM3805" s="84"/>
      <c r="AN3805" s="84"/>
      <c r="AO3805" s="84"/>
      <c r="AP3805" s="84"/>
      <c r="AQ3805" s="84"/>
    </row>
    <row r="3806" ht="15.0" customHeight="1">
      <c r="A3806" s="93">
        <v>3803.0</v>
      </c>
      <c r="B3806" s="94" t="s">
        <v>8046</v>
      </c>
      <c r="C3806" s="93" t="s">
        <v>141</v>
      </c>
      <c r="D3806" s="93" t="s">
        <v>8047</v>
      </c>
      <c r="E3806" s="95">
        <v>36.7</v>
      </c>
      <c r="F3806" s="93" t="s">
        <v>85</v>
      </c>
      <c r="G3806" s="93" t="s">
        <v>606</v>
      </c>
      <c r="H3806" s="96">
        <v>1111837.1</v>
      </c>
      <c r="I3806" s="93">
        <v>1.0</v>
      </c>
      <c r="J3806" s="97">
        <v>3.7</v>
      </c>
      <c r="K3806" s="94">
        <v>2022.0</v>
      </c>
      <c r="L3806" s="93" t="s">
        <v>630</v>
      </c>
      <c r="M3806" s="93">
        <v>2022.0</v>
      </c>
      <c r="N3806" s="93" t="s">
        <v>161</v>
      </c>
      <c r="O3806" s="65" t="str">
        <f t="shared" si="1"/>
        <v>006807580001</v>
      </c>
      <c r="P3806" s="65">
        <f t="shared" si="2"/>
        <v>1</v>
      </c>
      <c r="Q3806" s="65">
        <f t="shared" si="3"/>
        <v>8</v>
      </c>
      <c r="R3806" s="65" t="str">
        <f t="shared" si="12"/>
        <v>00.680.758/0001-18</v>
      </c>
      <c r="S3806" s="84"/>
      <c r="T3806" s="84" t="str">
        <f t="shared" si="10"/>
        <v/>
      </c>
      <c r="U3806" s="84" t="str">
        <f t="shared" si="11"/>
        <v/>
      </c>
      <c r="V3806" s="65" t="str">
        <f t="shared" si="5"/>
        <v/>
      </c>
      <c r="W3806" s="84"/>
      <c r="X3806" s="84"/>
      <c r="Y3806" s="85"/>
      <c r="Z3806" s="85"/>
      <c r="AA3806" s="65" t="str">
        <f t="shared" si="6"/>
        <v/>
      </c>
      <c r="AB3806" s="65" t="str">
        <f t="shared" si="7"/>
        <v/>
      </c>
      <c r="AC3806" s="86"/>
      <c r="AD3806" s="87" t="str">
        <f t="shared" si="8"/>
        <v/>
      </c>
      <c r="AE3806" s="84"/>
      <c r="AF3806" s="86">
        <f>IF(AC3806&gt;0,AC3806,'⚙️ Config'!$B$10)</f>
        <v>0.0075</v>
      </c>
      <c r="AG3806" s="88">
        <f t="shared" si="9"/>
        <v>8338.77825</v>
      </c>
      <c r="AH3806" s="88">
        <f>AG3806*'⚙️ Config'!$B$11</f>
        <v>41693.89125</v>
      </c>
      <c r="AI3806" s="88">
        <f>AH3806*'⚙️ Config'!$B$12</f>
        <v>12508.16738</v>
      </c>
      <c r="AJ3806" s="64"/>
      <c r="AK3806" s="84"/>
      <c r="AL3806" s="84"/>
      <c r="AM3806" s="84"/>
      <c r="AN3806" s="84"/>
      <c r="AO3806" s="84"/>
      <c r="AP3806" s="84"/>
      <c r="AQ3806" s="84"/>
    </row>
    <row r="3807" ht="15.0" customHeight="1">
      <c r="A3807" s="93">
        <v>3804.0</v>
      </c>
      <c r="B3807" s="94" t="s">
        <v>8048</v>
      </c>
      <c r="C3807" s="93" t="s">
        <v>141</v>
      </c>
      <c r="D3807" s="93" t="s">
        <v>8049</v>
      </c>
      <c r="E3807" s="95">
        <v>36.31</v>
      </c>
      <c r="F3807" s="93" t="s">
        <v>85</v>
      </c>
      <c r="G3807" s="93" t="s">
        <v>606</v>
      </c>
      <c r="H3807" s="96">
        <v>1111351.76</v>
      </c>
      <c r="I3807" s="93">
        <v>1.0</v>
      </c>
      <c r="J3807" s="97">
        <v>3.8</v>
      </c>
      <c r="K3807" s="94">
        <v>2022.0</v>
      </c>
      <c r="L3807" s="93" t="s">
        <v>295</v>
      </c>
      <c r="M3807" s="93">
        <v>2022.0</v>
      </c>
      <c r="N3807" s="93" t="s">
        <v>161</v>
      </c>
      <c r="O3807" s="65" t="str">
        <f t="shared" si="1"/>
        <v>249618340001</v>
      </c>
      <c r="P3807" s="65">
        <f t="shared" si="2"/>
        <v>2</v>
      </c>
      <c r="Q3807" s="65">
        <f t="shared" si="3"/>
        <v>1</v>
      </c>
      <c r="R3807" s="65" t="str">
        <f t="shared" si="12"/>
        <v>24.961.834/0001-21</v>
      </c>
      <c r="S3807" s="84"/>
      <c r="T3807" s="84" t="str">
        <f t="shared" si="10"/>
        <v/>
      </c>
      <c r="U3807" s="84" t="str">
        <f t="shared" si="11"/>
        <v/>
      </c>
      <c r="V3807" s="65" t="str">
        <f t="shared" si="5"/>
        <v/>
      </c>
      <c r="W3807" s="84"/>
      <c r="X3807" s="84"/>
      <c r="Y3807" s="85"/>
      <c r="Z3807" s="85"/>
      <c r="AA3807" s="65" t="str">
        <f t="shared" si="6"/>
        <v/>
      </c>
      <c r="AB3807" s="65" t="str">
        <f t="shared" si="7"/>
        <v/>
      </c>
      <c r="AC3807" s="86"/>
      <c r="AD3807" s="87" t="str">
        <f t="shared" si="8"/>
        <v/>
      </c>
      <c r="AE3807" s="84"/>
      <c r="AF3807" s="86">
        <f>IF(AC3807&gt;0,AC3807,'⚙️ Config'!$B$10)</f>
        <v>0.0075</v>
      </c>
      <c r="AG3807" s="88">
        <f t="shared" si="9"/>
        <v>8335.1382</v>
      </c>
      <c r="AH3807" s="88">
        <f>AG3807*'⚙️ Config'!$B$11</f>
        <v>41675.691</v>
      </c>
      <c r="AI3807" s="88">
        <f>AH3807*'⚙️ Config'!$B$12</f>
        <v>12502.7073</v>
      </c>
      <c r="AJ3807" s="64"/>
      <c r="AK3807" s="84"/>
      <c r="AL3807" s="84"/>
      <c r="AM3807" s="84"/>
      <c r="AN3807" s="84"/>
      <c r="AO3807" s="84"/>
      <c r="AP3807" s="84"/>
      <c r="AQ3807" s="84"/>
    </row>
    <row r="3808" ht="15.0" customHeight="1">
      <c r="A3808" s="93">
        <v>3805.0</v>
      </c>
      <c r="B3808" s="94" t="s">
        <v>8050</v>
      </c>
      <c r="C3808" s="93" t="s">
        <v>141</v>
      </c>
      <c r="D3808" s="93" t="s">
        <v>8051</v>
      </c>
      <c r="E3808" s="95">
        <v>40.62</v>
      </c>
      <c r="F3808" s="93" t="s">
        <v>85</v>
      </c>
      <c r="G3808" s="93" t="s">
        <v>606</v>
      </c>
      <c r="H3808" s="96">
        <v>1110680.78</v>
      </c>
      <c r="I3808" s="93">
        <v>1.0</v>
      </c>
      <c r="J3808" s="97">
        <v>2.9</v>
      </c>
      <c r="K3808" s="94">
        <v>2023.0</v>
      </c>
      <c r="L3808" s="93" t="s">
        <v>448</v>
      </c>
      <c r="M3808" s="93">
        <v>2023.0</v>
      </c>
      <c r="N3808" s="93" t="s">
        <v>161</v>
      </c>
      <c r="O3808" s="65" t="str">
        <f t="shared" si="1"/>
        <v>172941420001</v>
      </c>
      <c r="P3808" s="65">
        <f t="shared" si="2"/>
        <v>0</v>
      </c>
      <c r="Q3808" s="65">
        <f t="shared" si="3"/>
        <v>1</v>
      </c>
      <c r="R3808" s="65" t="str">
        <f t="shared" si="12"/>
        <v>17.294.142/0001-01</v>
      </c>
      <c r="S3808" s="84"/>
      <c r="T3808" s="84" t="str">
        <f t="shared" si="10"/>
        <v/>
      </c>
      <c r="U3808" s="84" t="str">
        <f t="shared" si="11"/>
        <v/>
      </c>
      <c r="V3808" s="65" t="str">
        <f t="shared" si="5"/>
        <v/>
      </c>
      <c r="W3808" s="84"/>
      <c r="X3808" s="84"/>
      <c r="Y3808" s="85"/>
      <c r="Z3808" s="85"/>
      <c r="AA3808" s="65" t="str">
        <f t="shared" si="6"/>
        <v/>
      </c>
      <c r="AB3808" s="65" t="str">
        <f t="shared" si="7"/>
        <v/>
      </c>
      <c r="AC3808" s="86"/>
      <c r="AD3808" s="87" t="str">
        <f t="shared" si="8"/>
        <v/>
      </c>
      <c r="AE3808" s="84"/>
      <c r="AF3808" s="86">
        <f>IF(AC3808&gt;0,AC3808,'⚙️ Config'!$B$10)</f>
        <v>0.0075</v>
      </c>
      <c r="AG3808" s="88">
        <f t="shared" si="9"/>
        <v>8330.10585</v>
      </c>
      <c r="AH3808" s="88">
        <f>AG3808*'⚙️ Config'!$B$11</f>
        <v>41650.52925</v>
      </c>
      <c r="AI3808" s="88">
        <f>AH3808*'⚙️ Config'!$B$12</f>
        <v>12495.15878</v>
      </c>
      <c r="AJ3808" s="64"/>
      <c r="AK3808" s="84"/>
      <c r="AL3808" s="84"/>
      <c r="AM3808" s="84"/>
      <c r="AN3808" s="84"/>
      <c r="AO3808" s="84"/>
      <c r="AP3808" s="84"/>
      <c r="AQ3808" s="84"/>
    </row>
    <row r="3809" ht="15.0" customHeight="1">
      <c r="A3809" s="93">
        <v>3806.0</v>
      </c>
      <c r="B3809" s="94" t="s">
        <v>8052</v>
      </c>
      <c r="C3809" s="93" t="s">
        <v>141</v>
      </c>
      <c r="D3809" s="93" t="s">
        <v>8053</v>
      </c>
      <c r="E3809" s="95">
        <v>41.9</v>
      </c>
      <c r="F3809" s="93" t="s">
        <v>85</v>
      </c>
      <c r="G3809" s="93" t="s">
        <v>606</v>
      </c>
      <c r="H3809" s="96">
        <v>1109753.73</v>
      </c>
      <c r="I3809" s="93">
        <v>1.0</v>
      </c>
      <c r="J3809" s="97">
        <v>2.7</v>
      </c>
      <c r="K3809" s="94">
        <v>2023.0</v>
      </c>
      <c r="L3809" s="93" t="s">
        <v>630</v>
      </c>
      <c r="M3809" s="93">
        <v>2023.0</v>
      </c>
      <c r="N3809" s="93" t="s">
        <v>161</v>
      </c>
      <c r="O3809" s="65" t="str">
        <f t="shared" si="1"/>
        <v>649955820001</v>
      </c>
      <c r="P3809" s="65">
        <f t="shared" si="2"/>
        <v>7</v>
      </c>
      <c r="Q3809" s="65">
        <f t="shared" si="3"/>
        <v>6</v>
      </c>
      <c r="R3809" s="65" t="str">
        <f t="shared" si="12"/>
        <v>64.995.582/0001-76</v>
      </c>
      <c r="S3809" s="84"/>
      <c r="T3809" s="84" t="str">
        <f t="shared" si="10"/>
        <v/>
      </c>
      <c r="U3809" s="84" t="str">
        <f t="shared" si="11"/>
        <v/>
      </c>
      <c r="V3809" s="65" t="str">
        <f t="shared" si="5"/>
        <v/>
      </c>
      <c r="W3809" s="84"/>
      <c r="X3809" s="84"/>
      <c r="Y3809" s="85"/>
      <c r="Z3809" s="85"/>
      <c r="AA3809" s="65" t="str">
        <f t="shared" si="6"/>
        <v/>
      </c>
      <c r="AB3809" s="65" t="str">
        <f t="shared" si="7"/>
        <v/>
      </c>
      <c r="AC3809" s="86"/>
      <c r="AD3809" s="87" t="str">
        <f t="shared" si="8"/>
        <v/>
      </c>
      <c r="AE3809" s="84"/>
      <c r="AF3809" s="86">
        <f>IF(AC3809&gt;0,AC3809,'⚙️ Config'!$B$10)</f>
        <v>0.0075</v>
      </c>
      <c r="AG3809" s="88">
        <f t="shared" si="9"/>
        <v>8323.152975</v>
      </c>
      <c r="AH3809" s="88">
        <f>AG3809*'⚙️ Config'!$B$11</f>
        <v>41615.76488</v>
      </c>
      <c r="AI3809" s="88">
        <f>AH3809*'⚙️ Config'!$B$12</f>
        <v>12484.72946</v>
      </c>
      <c r="AJ3809" s="64"/>
      <c r="AK3809" s="84"/>
      <c r="AL3809" s="84"/>
      <c r="AM3809" s="84"/>
      <c r="AN3809" s="84"/>
      <c r="AO3809" s="84"/>
      <c r="AP3809" s="84"/>
      <c r="AQ3809" s="84"/>
    </row>
    <row r="3810" ht="15.0" customHeight="1">
      <c r="A3810" s="93">
        <v>3807.0</v>
      </c>
      <c r="B3810" s="94" t="s">
        <v>8054</v>
      </c>
      <c r="C3810" s="93" t="s">
        <v>141</v>
      </c>
      <c r="D3810" s="93" t="s">
        <v>8055</v>
      </c>
      <c r="E3810" s="95">
        <v>44.17</v>
      </c>
      <c r="F3810" s="93" t="s">
        <v>85</v>
      </c>
      <c r="G3810" s="93" t="s">
        <v>606</v>
      </c>
      <c r="H3810" s="96">
        <v>1109302.4</v>
      </c>
      <c r="I3810" s="93">
        <v>1.0</v>
      </c>
      <c r="J3810" s="97">
        <v>2.4</v>
      </c>
      <c r="K3810" s="94">
        <v>2023.0</v>
      </c>
      <c r="L3810" s="93" t="s">
        <v>295</v>
      </c>
      <c r="M3810" s="93">
        <v>2023.0</v>
      </c>
      <c r="N3810" s="93" t="s">
        <v>145</v>
      </c>
      <c r="O3810" s="65" t="str">
        <f t="shared" si="1"/>
        <v>649330960001</v>
      </c>
      <c r="P3810" s="65">
        <f t="shared" si="2"/>
        <v>2</v>
      </c>
      <c r="Q3810" s="65">
        <f t="shared" si="3"/>
        <v>3</v>
      </c>
      <c r="R3810" s="65" t="str">
        <f t="shared" si="12"/>
        <v>64.933.096/0001-23</v>
      </c>
      <c r="S3810" s="84"/>
      <c r="T3810" s="84" t="str">
        <f t="shared" si="10"/>
        <v/>
      </c>
      <c r="U3810" s="84" t="str">
        <f t="shared" si="11"/>
        <v/>
      </c>
      <c r="V3810" s="65" t="str">
        <f t="shared" si="5"/>
        <v/>
      </c>
      <c r="W3810" s="84"/>
      <c r="X3810" s="84"/>
      <c r="Y3810" s="85"/>
      <c r="Z3810" s="85"/>
      <c r="AA3810" s="65" t="str">
        <f t="shared" si="6"/>
        <v/>
      </c>
      <c r="AB3810" s="65" t="str">
        <f t="shared" si="7"/>
        <v/>
      </c>
      <c r="AC3810" s="86"/>
      <c r="AD3810" s="87" t="str">
        <f t="shared" si="8"/>
        <v/>
      </c>
      <c r="AE3810" s="84"/>
      <c r="AF3810" s="86">
        <f>IF(AC3810&gt;0,AC3810,'⚙️ Config'!$B$10)</f>
        <v>0.0075</v>
      </c>
      <c r="AG3810" s="88">
        <f t="shared" si="9"/>
        <v>8319.768</v>
      </c>
      <c r="AH3810" s="88">
        <f>AG3810*'⚙️ Config'!$B$11</f>
        <v>41598.84</v>
      </c>
      <c r="AI3810" s="88">
        <f>AH3810*'⚙️ Config'!$B$12</f>
        <v>12479.652</v>
      </c>
      <c r="AJ3810" s="64"/>
      <c r="AK3810" s="84"/>
      <c r="AL3810" s="84"/>
      <c r="AM3810" s="84"/>
      <c r="AN3810" s="84"/>
      <c r="AO3810" s="84"/>
      <c r="AP3810" s="84"/>
      <c r="AQ3810" s="84"/>
    </row>
    <row r="3811" ht="15.0" customHeight="1">
      <c r="A3811" s="93">
        <v>3808.0</v>
      </c>
      <c r="B3811" s="94" t="s">
        <v>8056</v>
      </c>
      <c r="C3811" s="93" t="s">
        <v>141</v>
      </c>
      <c r="D3811" s="93" t="s">
        <v>8057</v>
      </c>
      <c r="E3811" s="95">
        <v>39.47</v>
      </c>
      <c r="F3811" s="93" t="s">
        <v>85</v>
      </c>
      <c r="G3811" s="93" t="s">
        <v>606</v>
      </c>
      <c r="H3811" s="96">
        <v>1108664.45</v>
      </c>
      <c r="I3811" s="93">
        <v>1.0</v>
      </c>
      <c r="J3811" s="97">
        <v>3.1</v>
      </c>
      <c r="K3811" s="94">
        <v>2023.0</v>
      </c>
      <c r="L3811" s="93" t="s">
        <v>202</v>
      </c>
      <c r="M3811" s="93">
        <v>2023.0</v>
      </c>
      <c r="N3811" s="93" t="s">
        <v>145</v>
      </c>
      <c r="O3811" s="65" t="str">
        <f t="shared" si="1"/>
        <v>066958330001</v>
      </c>
      <c r="P3811" s="65">
        <f t="shared" si="2"/>
        <v>0</v>
      </c>
      <c r="Q3811" s="65">
        <f t="shared" si="3"/>
        <v>9</v>
      </c>
      <c r="R3811" s="65" t="str">
        <f t="shared" si="12"/>
        <v>06.695.833/0001-09</v>
      </c>
      <c r="S3811" s="84"/>
      <c r="T3811" s="84" t="str">
        <f t="shared" si="10"/>
        <v/>
      </c>
      <c r="U3811" s="84" t="str">
        <f t="shared" si="11"/>
        <v/>
      </c>
      <c r="V3811" s="65" t="str">
        <f t="shared" si="5"/>
        <v/>
      </c>
      <c r="W3811" s="84"/>
      <c r="X3811" s="84"/>
      <c r="Y3811" s="85"/>
      <c r="Z3811" s="85"/>
      <c r="AA3811" s="65" t="str">
        <f t="shared" si="6"/>
        <v/>
      </c>
      <c r="AB3811" s="65" t="str">
        <f t="shared" si="7"/>
        <v/>
      </c>
      <c r="AC3811" s="86"/>
      <c r="AD3811" s="87" t="str">
        <f t="shared" si="8"/>
        <v/>
      </c>
      <c r="AE3811" s="84"/>
      <c r="AF3811" s="86">
        <f>IF(AC3811&gt;0,AC3811,'⚙️ Config'!$B$10)</f>
        <v>0.0075</v>
      </c>
      <c r="AG3811" s="88">
        <f t="shared" si="9"/>
        <v>8314.983375</v>
      </c>
      <c r="AH3811" s="88">
        <f>AG3811*'⚙️ Config'!$B$11</f>
        <v>41574.91688</v>
      </c>
      <c r="AI3811" s="88">
        <f>AH3811*'⚙️ Config'!$B$12</f>
        <v>12472.47506</v>
      </c>
      <c r="AJ3811" s="64"/>
      <c r="AK3811" s="84"/>
      <c r="AL3811" s="84"/>
      <c r="AM3811" s="84"/>
      <c r="AN3811" s="84"/>
      <c r="AO3811" s="84"/>
      <c r="AP3811" s="84"/>
      <c r="AQ3811" s="84"/>
    </row>
    <row r="3812" ht="15.0" customHeight="1">
      <c r="A3812" s="93">
        <v>3809.0</v>
      </c>
      <c r="B3812" s="94" t="s">
        <v>8058</v>
      </c>
      <c r="C3812" s="93" t="s">
        <v>141</v>
      </c>
      <c r="D3812" s="93" t="s">
        <v>8059</v>
      </c>
      <c r="E3812" s="95">
        <v>46.95</v>
      </c>
      <c r="F3812" s="93" t="s">
        <v>85</v>
      </c>
      <c r="G3812" s="93" t="s">
        <v>606</v>
      </c>
      <c r="H3812" s="96">
        <v>1108560.68</v>
      </c>
      <c r="I3812" s="93">
        <v>1.0</v>
      </c>
      <c r="J3812" s="97">
        <v>2.1</v>
      </c>
      <c r="K3812" s="94">
        <v>2024.0</v>
      </c>
      <c r="L3812" s="93" t="s">
        <v>202</v>
      </c>
      <c r="M3812" s="93">
        <v>2024.0</v>
      </c>
      <c r="N3812" s="93" t="s">
        <v>161</v>
      </c>
      <c r="O3812" s="65" t="str">
        <f t="shared" si="1"/>
        <v>104004530001</v>
      </c>
      <c r="P3812" s="65">
        <f t="shared" si="2"/>
        <v>6</v>
      </c>
      <c r="Q3812" s="65">
        <f t="shared" si="3"/>
        <v>9</v>
      </c>
      <c r="R3812" s="65" t="str">
        <f t="shared" si="12"/>
        <v>10.400.453/0001-69</v>
      </c>
      <c r="S3812" s="84"/>
      <c r="T3812" s="84" t="str">
        <f t="shared" si="10"/>
        <v/>
      </c>
      <c r="U3812" s="84" t="str">
        <f t="shared" si="11"/>
        <v/>
      </c>
      <c r="V3812" s="65" t="str">
        <f t="shared" si="5"/>
        <v/>
      </c>
      <c r="W3812" s="84"/>
      <c r="X3812" s="84"/>
      <c r="Y3812" s="85"/>
      <c r="Z3812" s="85"/>
      <c r="AA3812" s="65" t="str">
        <f t="shared" si="6"/>
        <v/>
      </c>
      <c r="AB3812" s="65" t="str">
        <f t="shared" si="7"/>
        <v/>
      </c>
      <c r="AC3812" s="86"/>
      <c r="AD3812" s="87" t="str">
        <f t="shared" si="8"/>
        <v/>
      </c>
      <c r="AE3812" s="84"/>
      <c r="AF3812" s="86">
        <f>IF(AC3812&gt;0,AC3812,'⚙️ Config'!$B$10)</f>
        <v>0.0075</v>
      </c>
      <c r="AG3812" s="88">
        <f t="shared" si="9"/>
        <v>8314.2051</v>
      </c>
      <c r="AH3812" s="88">
        <f>AG3812*'⚙️ Config'!$B$11</f>
        <v>41571.0255</v>
      </c>
      <c r="AI3812" s="88">
        <f>AH3812*'⚙️ Config'!$B$12</f>
        <v>12471.30765</v>
      </c>
      <c r="AJ3812" s="64"/>
      <c r="AK3812" s="84"/>
      <c r="AL3812" s="84"/>
      <c r="AM3812" s="84"/>
      <c r="AN3812" s="84"/>
      <c r="AO3812" s="84"/>
      <c r="AP3812" s="84"/>
      <c r="AQ3812" s="84"/>
    </row>
    <row r="3813" ht="15.0" customHeight="1">
      <c r="A3813" s="93">
        <v>3810.0</v>
      </c>
      <c r="B3813" s="94" t="s">
        <v>8060</v>
      </c>
      <c r="C3813" s="93" t="s">
        <v>141</v>
      </c>
      <c r="D3813" s="93" t="s">
        <v>8061</v>
      </c>
      <c r="E3813" s="95">
        <v>40.62</v>
      </c>
      <c r="F3813" s="93" t="s">
        <v>85</v>
      </c>
      <c r="G3813" s="93" t="s">
        <v>606</v>
      </c>
      <c r="H3813" s="96">
        <v>1108235.23</v>
      </c>
      <c r="I3813" s="93">
        <v>1.0</v>
      </c>
      <c r="J3813" s="97">
        <v>2.9</v>
      </c>
      <c r="K3813" s="94">
        <v>2023.0</v>
      </c>
      <c r="L3813" s="93" t="s">
        <v>630</v>
      </c>
      <c r="M3813" s="93">
        <v>2023.0</v>
      </c>
      <c r="N3813" s="93" t="s">
        <v>161</v>
      </c>
      <c r="O3813" s="65" t="str">
        <f t="shared" si="1"/>
        <v>442749570001</v>
      </c>
      <c r="P3813" s="65">
        <f t="shared" si="2"/>
        <v>0</v>
      </c>
      <c r="Q3813" s="65">
        <f t="shared" si="3"/>
        <v>0</v>
      </c>
      <c r="R3813" s="65" t="str">
        <f t="shared" si="12"/>
        <v>44.274.957/0001-00</v>
      </c>
      <c r="S3813" s="84"/>
      <c r="T3813" s="84" t="str">
        <f t="shared" si="10"/>
        <v/>
      </c>
      <c r="U3813" s="84" t="str">
        <f t="shared" si="11"/>
        <v/>
      </c>
      <c r="V3813" s="65" t="str">
        <f t="shared" si="5"/>
        <v/>
      </c>
      <c r="W3813" s="84"/>
      <c r="X3813" s="84"/>
      <c r="Y3813" s="85"/>
      <c r="Z3813" s="85"/>
      <c r="AA3813" s="65" t="str">
        <f t="shared" si="6"/>
        <v/>
      </c>
      <c r="AB3813" s="65" t="str">
        <f t="shared" si="7"/>
        <v/>
      </c>
      <c r="AC3813" s="86"/>
      <c r="AD3813" s="87" t="str">
        <f t="shared" si="8"/>
        <v/>
      </c>
      <c r="AE3813" s="84"/>
      <c r="AF3813" s="86">
        <f>IF(AC3813&gt;0,AC3813,'⚙️ Config'!$B$10)</f>
        <v>0.0075</v>
      </c>
      <c r="AG3813" s="88">
        <f t="shared" si="9"/>
        <v>8311.764225</v>
      </c>
      <c r="AH3813" s="88">
        <f>AG3813*'⚙️ Config'!$B$11</f>
        <v>41558.82113</v>
      </c>
      <c r="AI3813" s="88">
        <f>AH3813*'⚙️ Config'!$B$12</f>
        <v>12467.64634</v>
      </c>
      <c r="AJ3813" s="64"/>
      <c r="AK3813" s="84"/>
      <c r="AL3813" s="84"/>
      <c r="AM3813" s="84"/>
      <c r="AN3813" s="84"/>
      <c r="AO3813" s="84"/>
      <c r="AP3813" s="84"/>
      <c r="AQ3813" s="84"/>
    </row>
    <row r="3814" ht="15.0" customHeight="1">
      <c r="A3814" s="93">
        <v>3811.0</v>
      </c>
      <c r="B3814" s="94" t="s">
        <v>8062</v>
      </c>
      <c r="C3814" s="93" t="s">
        <v>141</v>
      </c>
      <c r="D3814" s="93" t="s">
        <v>8063</v>
      </c>
      <c r="E3814" s="95">
        <v>38.95</v>
      </c>
      <c r="F3814" s="93" t="s">
        <v>85</v>
      </c>
      <c r="G3814" s="93" t="s">
        <v>606</v>
      </c>
      <c r="H3814" s="96">
        <v>1108063.81</v>
      </c>
      <c r="I3814" s="93">
        <v>1.0</v>
      </c>
      <c r="J3814" s="97">
        <v>3.2</v>
      </c>
      <c r="K3814" s="94">
        <v>2023.0</v>
      </c>
      <c r="L3814" s="93" t="s">
        <v>448</v>
      </c>
      <c r="M3814" s="93">
        <v>2023.0</v>
      </c>
      <c r="N3814" s="93" t="s">
        <v>161</v>
      </c>
      <c r="O3814" s="65" t="str">
        <f t="shared" si="1"/>
        <v>276560890001</v>
      </c>
      <c r="P3814" s="65">
        <f t="shared" si="2"/>
        <v>0</v>
      </c>
      <c r="Q3814" s="65">
        <f t="shared" si="3"/>
        <v>3</v>
      </c>
      <c r="R3814" s="65" t="str">
        <f t="shared" si="12"/>
        <v>27.656.089/0001-03</v>
      </c>
      <c r="S3814" s="84"/>
      <c r="T3814" s="84" t="str">
        <f t="shared" si="10"/>
        <v/>
      </c>
      <c r="U3814" s="84" t="str">
        <f t="shared" si="11"/>
        <v/>
      </c>
      <c r="V3814" s="65" t="str">
        <f t="shared" si="5"/>
        <v/>
      </c>
      <c r="W3814" s="84"/>
      <c r="X3814" s="84"/>
      <c r="Y3814" s="85"/>
      <c r="Z3814" s="85"/>
      <c r="AA3814" s="65" t="str">
        <f t="shared" si="6"/>
        <v/>
      </c>
      <c r="AB3814" s="65" t="str">
        <f t="shared" si="7"/>
        <v/>
      </c>
      <c r="AC3814" s="86"/>
      <c r="AD3814" s="87" t="str">
        <f t="shared" si="8"/>
        <v/>
      </c>
      <c r="AE3814" s="84"/>
      <c r="AF3814" s="86">
        <f>IF(AC3814&gt;0,AC3814,'⚙️ Config'!$B$10)</f>
        <v>0.0075</v>
      </c>
      <c r="AG3814" s="88">
        <f t="shared" si="9"/>
        <v>8310.478575</v>
      </c>
      <c r="AH3814" s="88">
        <f>AG3814*'⚙️ Config'!$B$11</f>
        <v>41552.39288</v>
      </c>
      <c r="AI3814" s="88">
        <f>AH3814*'⚙️ Config'!$B$12</f>
        <v>12465.71786</v>
      </c>
      <c r="AJ3814" s="64"/>
      <c r="AK3814" s="84"/>
      <c r="AL3814" s="84"/>
      <c r="AM3814" s="84"/>
      <c r="AN3814" s="84"/>
      <c r="AO3814" s="84"/>
      <c r="AP3814" s="84"/>
      <c r="AQ3814" s="84"/>
    </row>
    <row r="3815" ht="15.0" customHeight="1">
      <c r="A3815" s="93">
        <v>3812.0</v>
      </c>
      <c r="B3815" s="94" t="s">
        <v>8064</v>
      </c>
      <c r="C3815" s="93" t="s">
        <v>141</v>
      </c>
      <c r="D3815" s="93" t="s">
        <v>8065</v>
      </c>
      <c r="E3815" s="95">
        <v>44.17</v>
      </c>
      <c r="F3815" s="93" t="s">
        <v>85</v>
      </c>
      <c r="G3815" s="93" t="s">
        <v>606</v>
      </c>
      <c r="H3815" s="96">
        <v>1107709.22</v>
      </c>
      <c r="I3815" s="93">
        <v>1.0</v>
      </c>
      <c r="J3815" s="97">
        <v>2.4</v>
      </c>
      <c r="K3815" s="94">
        <v>2023.0</v>
      </c>
      <c r="L3815" s="93" t="s">
        <v>630</v>
      </c>
      <c r="M3815" s="93">
        <v>2023.0</v>
      </c>
      <c r="N3815" s="93" t="s">
        <v>161</v>
      </c>
      <c r="O3815" s="65" t="str">
        <f t="shared" si="1"/>
        <v>266770060001</v>
      </c>
      <c r="P3815" s="65">
        <f t="shared" si="2"/>
        <v>9</v>
      </c>
      <c r="Q3815" s="65">
        <f t="shared" si="3"/>
        <v>1</v>
      </c>
      <c r="R3815" s="65" t="str">
        <f t="shared" si="12"/>
        <v>26.677.006/0001-91</v>
      </c>
      <c r="S3815" s="84"/>
      <c r="T3815" s="84" t="str">
        <f t="shared" si="10"/>
        <v/>
      </c>
      <c r="U3815" s="84" t="str">
        <f t="shared" si="11"/>
        <v/>
      </c>
      <c r="V3815" s="65" t="str">
        <f t="shared" si="5"/>
        <v/>
      </c>
      <c r="W3815" s="84"/>
      <c r="X3815" s="84"/>
      <c r="Y3815" s="85"/>
      <c r="Z3815" s="85"/>
      <c r="AA3815" s="65" t="str">
        <f t="shared" si="6"/>
        <v/>
      </c>
      <c r="AB3815" s="65" t="str">
        <f t="shared" si="7"/>
        <v/>
      </c>
      <c r="AC3815" s="86"/>
      <c r="AD3815" s="87" t="str">
        <f t="shared" si="8"/>
        <v/>
      </c>
      <c r="AE3815" s="84"/>
      <c r="AF3815" s="86">
        <f>IF(AC3815&gt;0,AC3815,'⚙️ Config'!$B$10)</f>
        <v>0.0075</v>
      </c>
      <c r="AG3815" s="88">
        <f t="shared" si="9"/>
        <v>8307.81915</v>
      </c>
      <c r="AH3815" s="88">
        <f>AG3815*'⚙️ Config'!$B$11</f>
        <v>41539.09575</v>
      </c>
      <c r="AI3815" s="88">
        <f>AH3815*'⚙️ Config'!$B$12</f>
        <v>12461.72873</v>
      </c>
      <c r="AJ3815" s="64"/>
      <c r="AK3815" s="84"/>
      <c r="AL3815" s="84"/>
      <c r="AM3815" s="84"/>
      <c r="AN3815" s="84"/>
      <c r="AO3815" s="84"/>
      <c r="AP3815" s="84"/>
      <c r="AQ3815" s="84"/>
    </row>
    <row r="3816" ht="15.0" customHeight="1">
      <c r="A3816" s="93">
        <v>3813.0</v>
      </c>
      <c r="B3816" s="94" t="s">
        <v>8066</v>
      </c>
      <c r="C3816" s="93" t="s">
        <v>141</v>
      </c>
      <c r="D3816" s="93" t="s">
        <v>8067</v>
      </c>
      <c r="E3816" s="95">
        <v>38.95</v>
      </c>
      <c r="F3816" s="93" t="s">
        <v>85</v>
      </c>
      <c r="G3816" s="93" t="s">
        <v>606</v>
      </c>
      <c r="H3816" s="96">
        <v>1106046.38</v>
      </c>
      <c r="I3816" s="93">
        <v>1.0</v>
      </c>
      <c r="J3816" s="97">
        <v>3.2</v>
      </c>
      <c r="K3816" s="94">
        <v>2023.0</v>
      </c>
      <c r="L3816" s="93" t="s">
        <v>448</v>
      </c>
      <c r="M3816" s="93">
        <v>2023.0</v>
      </c>
      <c r="N3816" s="93" t="s">
        <v>161</v>
      </c>
      <c r="O3816" s="65" t="str">
        <f t="shared" si="1"/>
        <v>050055560001</v>
      </c>
      <c r="P3816" s="65">
        <f t="shared" si="2"/>
        <v>9</v>
      </c>
      <c r="Q3816" s="65">
        <f t="shared" si="3"/>
        <v>4</v>
      </c>
      <c r="R3816" s="65" t="str">
        <f t="shared" si="12"/>
        <v>05.005.556/0001-94</v>
      </c>
      <c r="S3816" s="84"/>
      <c r="T3816" s="84" t="str">
        <f t="shared" si="10"/>
        <v/>
      </c>
      <c r="U3816" s="84" t="str">
        <f t="shared" si="11"/>
        <v/>
      </c>
      <c r="V3816" s="65" t="str">
        <f t="shared" si="5"/>
        <v/>
      </c>
      <c r="W3816" s="84"/>
      <c r="X3816" s="84"/>
      <c r="Y3816" s="85"/>
      <c r="Z3816" s="85"/>
      <c r="AA3816" s="65" t="str">
        <f t="shared" si="6"/>
        <v/>
      </c>
      <c r="AB3816" s="65" t="str">
        <f t="shared" si="7"/>
        <v/>
      </c>
      <c r="AC3816" s="86"/>
      <c r="AD3816" s="87" t="str">
        <f t="shared" si="8"/>
        <v/>
      </c>
      <c r="AE3816" s="84"/>
      <c r="AF3816" s="86">
        <f>IF(AC3816&gt;0,AC3816,'⚙️ Config'!$B$10)</f>
        <v>0.0075</v>
      </c>
      <c r="AG3816" s="88">
        <f t="shared" si="9"/>
        <v>8295.34785</v>
      </c>
      <c r="AH3816" s="88">
        <f>AG3816*'⚙️ Config'!$B$11</f>
        <v>41476.73925</v>
      </c>
      <c r="AI3816" s="88">
        <f>AH3816*'⚙️ Config'!$B$12</f>
        <v>12443.02178</v>
      </c>
      <c r="AJ3816" s="64"/>
      <c r="AK3816" s="84"/>
      <c r="AL3816" s="84"/>
      <c r="AM3816" s="84"/>
      <c r="AN3816" s="84"/>
      <c r="AO3816" s="84"/>
      <c r="AP3816" s="84"/>
      <c r="AQ3816" s="84"/>
    </row>
    <row r="3817" ht="15.0" customHeight="1">
      <c r="A3817" s="93">
        <v>3814.0</v>
      </c>
      <c r="B3817" s="94" t="s">
        <v>8068</v>
      </c>
      <c r="C3817" s="93" t="s">
        <v>141</v>
      </c>
      <c r="D3817" s="93" t="s">
        <v>8069</v>
      </c>
      <c r="E3817" s="95">
        <v>36.31</v>
      </c>
      <c r="F3817" s="93" t="s">
        <v>85</v>
      </c>
      <c r="G3817" s="93" t="s">
        <v>606</v>
      </c>
      <c r="H3817" s="96">
        <v>1105981.56</v>
      </c>
      <c r="I3817" s="93">
        <v>1.0</v>
      </c>
      <c r="J3817" s="97">
        <v>3.8</v>
      </c>
      <c r="K3817" s="94">
        <v>2022.0</v>
      </c>
      <c r="L3817" s="93" t="s">
        <v>295</v>
      </c>
      <c r="M3817" s="93">
        <v>2022.0</v>
      </c>
      <c r="N3817" s="93" t="s">
        <v>161</v>
      </c>
      <c r="O3817" s="65" t="str">
        <f t="shared" si="1"/>
        <v>023479720001</v>
      </c>
      <c r="P3817" s="65">
        <f t="shared" si="2"/>
        <v>8</v>
      </c>
      <c r="Q3817" s="65">
        <f t="shared" si="3"/>
        <v>2</v>
      </c>
      <c r="R3817" s="65" t="str">
        <f t="shared" si="12"/>
        <v>02.347.972/0001-82</v>
      </c>
      <c r="S3817" s="84"/>
      <c r="T3817" s="84" t="str">
        <f t="shared" si="10"/>
        <v/>
      </c>
      <c r="U3817" s="84" t="str">
        <f t="shared" si="11"/>
        <v/>
      </c>
      <c r="V3817" s="65" t="str">
        <f t="shared" si="5"/>
        <v/>
      </c>
      <c r="W3817" s="84"/>
      <c r="X3817" s="84"/>
      <c r="Y3817" s="85"/>
      <c r="Z3817" s="85"/>
      <c r="AA3817" s="65" t="str">
        <f t="shared" si="6"/>
        <v/>
      </c>
      <c r="AB3817" s="65" t="str">
        <f t="shared" si="7"/>
        <v/>
      </c>
      <c r="AC3817" s="86"/>
      <c r="AD3817" s="87" t="str">
        <f t="shared" si="8"/>
        <v/>
      </c>
      <c r="AE3817" s="84"/>
      <c r="AF3817" s="86">
        <f>IF(AC3817&gt;0,AC3817,'⚙️ Config'!$B$10)</f>
        <v>0.0075</v>
      </c>
      <c r="AG3817" s="88">
        <f t="shared" si="9"/>
        <v>8294.8617</v>
      </c>
      <c r="AH3817" s="88">
        <f>AG3817*'⚙️ Config'!$B$11</f>
        <v>41474.3085</v>
      </c>
      <c r="AI3817" s="88">
        <f>AH3817*'⚙️ Config'!$B$12</f>
        <v>12442.29255</v>
      </c>
      <c r="AJ3817" s="64"/>
      <c r="AK3817" s="84"/>
      <c r="AL3817" s="84"/>
      <c r="AM3817" s="84"/>
      <c r="AN3817" s="84"/>
      <c r="AO3817" s="84"/>
      <c r="AP3817" s="84"/>
      <c r="AQ3817" s="84"/>
    </row>
    <row r="3818" ht="15.0" customHeight="1">
      <c r="A3818" s="93">
        <v>3815.0</v>
      </c>
      <c r="B3818" s="94" t="s">
        <v>8070</v>
      </c>
      <c r="C3818" s="93" t="s">
        <v>8071</v>
      </c>
      <c r="D3818" s="93" t="s">
        <v>8072</v>
      </c>
      <c r="E3818" s="95">
        <v>37.1</v>
      </c>
      <c r="F3818" s="93" t="s">
        <v>85</v>
      </c>
      <c r="G3818" s="93" t="s">
        <v>606</v>
      </c>
      <c r="H3818" s="96">
        <v>1105546.77</v>
      </c>
      <c r="I3818" s="93">
        <v>1.0</v>
      </c>
      <c r="J3818" s="97">
        <v>3.6</v>
      </c>
      <c r="K3818" s="94">
        <v>2022.0</v>
      </c>
      <c r="L3818" s="93" t="s">
        <v>202</v>
      </c>
      <c r="M3818" s="93">
        <v>2022.0</v>
      </c>
      <c r="N3818" s="93" t="s">
        <v>161</v>
      </c>
      <c r="O3818" s="65" t="str">
        <f t="shared" si="1"/>
        <v>045409230001</v>
      </c>
      <c r="P3818" s="65">
        <f t="shared" si="2"/>
        <v>9</v>
      </c>
      <c r="Q3818" s="65">
        <f t="shared" si="3"/>
        <v>7</v>
      </c>
      <c r="R3818" s="65" t="str">
        <f t="shared" si="12"/>
        <v>04.540.923/0001-97</v>
      </c>
      <c r="S3818" s="84"/>
      <c r="T3818" s="84" t="str">
        <f t="shared" si="10"/>
        <v/>
      </c>
      <c r="U3818" s="84" t="str">
        <f t="shared" si="11"/>
        <v/>
      </c>
      <c r="V3818" s="65" t="str">
        <f t="shared" si="5"/>
        <v/>
      </c>
      <c r="W3818" s="84"/>
      <c r="X3818" s="84"/>
      <c r="Y3818" s="85"/>
      <c r="Z3818" s="85"/>
      <c r="AA3818" s="65" t="str">
        <f t="shared" si="6"/>
        <v/>
      </c>
      <c r="AB3818" s="65" t="str">
        <f t="shared" si="7"/>
        <v/>
      </c>
      <c r="AC3818" s="86"/>
      <c r="AD3818" s="87" t="str">
        <f t="shared" si="8"/>
        <v/>
      </c>
      <c r="AE3818" s="84"/>
      <c r="AF3818" s="86">
        <f>IF(AC3818&gt;0,AC3818,'⚙️ Config'!$B$10)</f>
        <v>0.0075</v>
      </c>
      <c r="AG3818" s="88">
        <f t="shared" si="9"/>
        <v>8291.600775</v>
      </c>
      <c r="AH3818" s="88">
        <f>AG3818*'⚙️ Config'!$B$11</f>
        <v>41458.00388</v>
      </c>
      <c r="AI3818" s="88">
        <f>AH3818*'⚙️ Config'!$B$12</f>
        <v>12437.40116</v>
      </c>
      <c r="AJ3818" s="64"/>
      <c r="AK3818" s="84"/>
      <c r="AL3818" s="84"/>
      <c r="AM3818" s="84"/>
      <c r="AN3818" s="84"/>
      <c r="AO3818" s="84"/>
      <c r="AP3818" s="84"/>
      <c r="AQ3818" s="84"/>
    </row>
    <row r="3819" ht="15.0" customHeight="1">
      <c r="A3819" s="93">
        <v>3816.0</v>
      </c>
      <c r="B3819" s="94" t="s">
        <v>8073</v>
      </c>
      <c r="C3819" s="93" t="s">
        <v>141</v>
      </c>
      <c r="D3819" s="93" t="s">
        <v>8074</v>
      </c>
      <c r="E3819" s="95">
        <v>35.59</v>
      </c>
      <c r="F3819" s="93" t="s">
        <v>85</v>
      </c>
      <c r="G3819" s="93" t="s">
        <v>606</v>
      </c>
      <c r="H3819" s="96">
        <v>1105537.88</v>
      </c>
      <c r="I3819" s="93">
        <v>1.0</v>
      </c>
      <c r="J3819" s="97">
        <v>4.0</v>
      </c>
      <c r="K3819" s="94">
        <v>2022.0</v>
      </c>
      <c r="L3819" s="93" t="s">
        <v>630</v>
      </c>
      <c r="M3819" s="93">
        <v>2022.0</v>
      </c>
      <c r="N3819" s="93" t="s">
        <v>145</v>
      </c>
      <c r="O3819" s="65" t="str">
        <f t="shared" si="1"/>
        <v>147875330001</v>
      </c>
      <c r="P3819" s="65">
        <f t="shared" si="2"/>
        <v>7</v>
      </c>
      <c r="Q3819" s="65">
        <f t="shared" si="3"/>
        <v>0</v>
      </c>
      <c r="R3819" s="65" t="str">
        <f t="shared" si="12"/>
        <v>14.787.533/0001-70</v>
      </c>
      <c r="S3819" s="84"/>
      <c r="T3819" s="84" t="str">
        <f t="shared" si="10"/>
        <v/>
      </c>
      <c r="U3819" s="84" t="str">
        <f t="shared" si="11"/>
        <v/>
      </c>
      <c r="V3819" s="65" t="str">
        <f t="shared" si="5"/>
        <v/>
      </c>
      <c r="W3819" s="84"/>
      <c r="X3819" s="84"/>
      <c r="Y3819" s="85"/>
      <c r="Z3819" s="85"/>
      <c r="AA3819" s="65" t="str">
        <f t="shared" si="6"/>
        <v/>
      </c>
      <c r="AB3819" s="65" t="str">
        <f t="shared" si="7"/>
        <v/>
      </c>
      <c r="AC3819" s="86"/>
      <c r="AD3819" s="87" t="str">
        <f t="shared" si="8"/>
        <v/>
      </c>
      <c r="AE3819" s="84"/>
      <c r="AF3819" s="86">
        <f>IF(AC3819&gt;0,AC3819,'⚙️ Config'!$B$10)</f>
        <v>0.0075</v>
      </c>
      <c r="AG3819" s="88">
        <f t="shared" si="9"/>
        <v>8291.5341</v>
      </c>
      <c r="AH3819" s="88">
        <f>AG3819*'⚙️ Config'!$B$11</f>
        <v>41457.6705</v>
      </c>
      <c r="AI3819" s="88">
        <f>AH3819*'⚙️ Config'!$B$12</f>
        <v>12437.30115</v>
      </c>
      <c r="AJ3819" s="64"/>
      <c r="AK3819" s="84"/>
      <c r="AL3819" s="84"/>
      <c r="AM3819" s="84"/>
      <c r="AN3819" s="84"/>
      <c r="AO3819" s="84"/>
      <c r="AP3819" s="84"/>
      <c r="AQ3819" s="84"/>
    </row>
    <row r="3820" ht="15.0" customHeight="1">
      <c r="A3820" s="93">
        <v>3817.0</v>
      </c>
      <c r="B3820" s="94" t="s">
        <v>8075</v>
      </c>
      <c r="C3820" s="93" t="s">
        <v>141</v>
      </c>
      <c r="D3820" s="93" t="s">
        <v>8076</v>
      </c>
      <c r="E3820" s="95">
        <v>40.62</v>
      </c>
      <c r="F3820" s="93" t="s">
        <v>85</v>
      </c>
      <c r="G3820" s="93" t="s">
        <v>606</v>
      </c>
      <c r="H3820" s="96">
        <v>1105491.36</v>
      </c>
      <c r="I3820" s="93">
        <v>1.0</v>
      </c>
      <c r="J3820" s="97">
        <v>2.9</v>
      </c>
      <c r="K3820" s="94">
        <v>2023.0</v>
      </c>
      <c r="L3820" s="93" t="s">
        <v>630</v>
      </c>
      <c r="M3820" s="93">
        <v>2023.0</v>
      </c>
      <c r="N3820" s="93" t="s">
        <v>161</v>
      </c>
      <c r="O3820" s="65" t="str">
        <f t="shared" si="1"/>
        <v>285571030001</v>
      </c>
      <c r="P3820" s="65">
        <f t="shared" si="2"/>
        <v>7</v>
      </c>
      <c r="Q3820" s="65">
        <f t="shared" si="3"/>
        <v>6</v>
      </c>
      <c r="R3820" s="65" t="str">
        <f t="shared" si="12"/>
        <v>28.557.103/0001-76</v>
      </c>
      <c r="S3820" s="84"/>
      <c r="T3820" s="84" t="str">
        <f t="shared" si="10"/>
        <v/>
      </c>
      <c r="U3820" s="84" t="str">
        <f t="shared" si="11"/>
        <v/>
      </c>
      <c r="V3820" s="65" t="str">
        <f t="shared" si="5"/>
        <v/>
      </c>
      <c r="W3820" s="84"/>
      <c r="X3820" s="84"/>
      <c r="Y3820" s="85"/>
      <c r="Z3820" s="85"/>
      <c r="AA3820" s="65" t="str">
        <f t="shared" si="6"/>
        <v/>
      </c>
      <c r="AB3820" s="65" t="str">
        <f t="shared" si="7"/>
        <v/>
      </c>
      <c r="AC3820" s="86"/>
      <c r="AD3820" s="87" t="str">
        <f t="shared" si="8"/>
        <v/>
      </c>
      <c r="AE3820" s="84"/>
      <c r="AF3820" s="86">
        <f>IF(AC3820&gt;0,AC3820,'⚙️ Config'!$B$10)</f>
        <v>0.0075</v>
      </c>
      <c r="AG3820" s="88">
        <f t="shared" si="9"/>
        <v>8291.1852</v>
      </c>
      <c r="AH3820" s="88">
        <f>AG3820*'⚙️ Config'!$B$11</f>
        <v>41455.926</v>
      </c>
      <c r="AI3820" s="88">
        <f>AH3820*'⚙️ Config'!$B$12</f>
        <v>12436.7778</v>
      </c>
      <c r="AJ3820" s="64"/>
      <c r="AK3820" s="84"/>
      <c r="AL3820" s="84"/>
      <c r="AM3820" s="84"/>
      <c r="AN3820" s="84"/>
      <c r="AO3820" s="84"/>
      <c r="AP3820" s="84"/>
      <c r="AQ3820" s="84"/>
    </row>
    <row r="3821" ht="15.0" customHeight="1">
      <c r="A3821" s="93">
        <v>3818.0</v>
      </c>
      <c r="B3821" s="94" t="s">
        <v>8077</v>
      </c>
      <c r="C3821" s="93" t="s">
        <v>141</v>
      </c>
      <c r="D3821" s="93" t="s">
        <v>8078</v>
      </c>
      <c r="E3821" s="95">
        <v>36.31</v>
      </c>
      <c r="F3821" s="93" t="s">
        <v>85</v>
      </c>
      <c r="G3821" s="93" t="s">
        <v>606</v>
      </c>
      <c r="H3821" s="96">
        <v>1105385.11</v>
      </c>
      <c r="I3821" s="93">
        <v>1.0</v>
      </c>
      <c r="J3821" s="97">
        <v>3.8</v>
      </c>
      <c r="K3821" s="94">
        <v>2022.0</v>
      </c>
      <c r="L3821" s="93" t="s">
        <v>630</v>
      </c>
      <c r="M3821" s="93">
        <v>2022.0</v>
      </c>
      <c r="N3821" s="93" t="s">
        <v>145</v>
      </c>
      <c r="O3821" s="65" t="str">
        <f t="shared" si="1"/>
        <v>133113350001</v>
      </c>
      <c r="P3821" s="65">
        <f t="shared" si="2"/>
        <v>7</v>
      </c>
      <c r="Q3821" s="65">
        <f t="shared" si="3"/>
        <v>2</v>
      </c>
      <c r="R3821" s="65" t="str">
        <f t="shared" si="12"/>
        <v>13.311.335/0001-72</v>
      </c>
      <c r="S3821" s="84"/>
      <c r="T3821" s="84" t="str">
        <f t="shared" si="10"/>
        <v/>
      </c>
      <c r="U3821" s="84" t="str">
        <f t="shared" si="11"/>
        <v/>
      </c>
      <c r="V3821" s="65" t="str">
        <f t="shared" si="5"/>
        <v/>
      </c>
      <c r="W3821" s="84"/>
      <c r="X3821" s="84"/>
      <c r="Y3821" s="85"/>
      <c r="Z3821" s="85"/>
      <c r="AA3821" s="65" t="str">
        <f t="shared" si="6"/>
        <v/>
      </c>
      <c r="AB3821" s="65" t="str">
        <f t="shared" si="7"/>
        <v/>
      </c>
      <c r="AC3821" s="86"/>
      <c r="AD3821" s="87" t="str">
        <f t="shared" si="8"/>
        <v/>
      </c>
      <c r="AE3821" s="84"/>
      <c r="AF3821" s="86">
        <f>IF(AC3821&gt;0,AC3821,'⚙️ Config'!$B$10)</f>
        <v>0.0075</v>
      </c>
      <c r="AG3821" s="88">
        <f t="shared" si="9"/>
        <v>8290.388325</v>
      </c>
      <c r="AH3821" s="88">
        <f>AG3821*'⚙️ Config'!$B$11</f>
        <v>41451.94163</v>
      </c>
      <c r="AI3821" s="88">
        <f>AH3821*'⚙️ Config'!$B$12</f>
        <v>12435.58249</v>
      </c>
      <c r="AJ3821" s="64"/>
      <c r="AK3821" s="84"/>
      <c r="AL3821" s="84"/>
      <c r="AM3821" s="84"/>
      <c r="AN3821" s="84"/>
      <c r="AO3821" s="84"/>
      <c r="AP3821" s="84"/>
      <c r="AQ3821" s="84"/>
    </row>
    <row r="3822" ht="15.0" customHeight="1">
      <c r="A3822" s="93">
        <v>3819.0</v>
      </c>
      <c r="B3822" s="94" t="s">
        <v>8079</v>
      </c>
      <c r="C3822" s="93" t="s">
        <v>141</v>
      </c>
      <c r="D3822" s="93" t="s">
        <v>8080</v>
      </c>
      <c r="E3822" s="95">
        <v>40.03</v>
      </c>
      <c r="F3822" s="93" t="s">
        <v>85</v>
      </c>
      <c r="G3822" s="93" t="s">
        <v>606</v>
      </c>
      <c r="H3822" s="96">
        <v>1104383.16</v>
      </c>
      <c r="I3822" s="93">
        <v>1.0</v>
      </c>
      <c r="J3822" s="97">
        <v>3.0</v>
      </c>
      <c r="K3822" s="94">
        <v>2023.0</v>
      </c>
      <c r="L3822" s="93" t="s">
        <v>202</v>
      </c>
      <c r="M3822" s="93">
        <v>2023.0</v>
      </c>
      <c r="N3822" s="93" t="s">
        <v>342</v>
      </c>
      <c r="O3822" s="65" t="str">
        <f t="shared" si="1"/>
        <v>131090930001</v>
      </c>
      <c r="P3822" s="65">
        <f t="shared" si="2"/>
        <v>3</v>
      </c>
      <c r="Q3822" s="65">
        <f t="shared" si="3"/>
        <v>9</v>
      </c>
      <c r="R3822" s="65" t="str">
        <f t="shared" si="12"/>
        <v>13.109.093/0001-39</v>
      </c>
      <c r="S3822" s="84"/>
      <c r="T3822" s="84" t="str">
        <f t="shared" si="10"/>
        <v/>
      </c>
      <c r="U3822" s="84" t="str">
        <f t="shared" si="11"/>
        <v/>
      </c>
      <c r="V3822" s="65" t="str">
        <f t="shared" si="5"/>
        <v/>
      </c>
      <c r="W3822" s="84"/>
      <c r="X3822" s="84"/>
      <c r="Y3822" s="85"/>
      <c r="Z3822" s="85"/>
      <c r="AA3822" s="65" t="str">
        <f t="shared" si="6"/>
        <v/>
      </c>
      <c r="AB3822" s="65" t="str">
        <f t="shared" si="7"/>
        <v/>
      </c>
      <c r="AC3822" s="86"/>
      <c r="AD3822" s="87" t="str">
        <f t="shared" si="8"/>
        <v/>
      </c>
      <c r="AE3822" s="84"/>
      <c r="AF3822" s="86">
        <f>IF(AC3822&gt;0,AC3822,'⚙️ Config'!$B$10)</f>
        <v>0.0075</v>
      </c>
      <c r="AG3822" s="88">
        <f t="shared" si="9"/>
        <v>8282.8737</v>
      </c>
      <c r="AH3822" s="88">
        <f>AG3822*'⚙️ Config'!$B$11</f>
        <v>41414.3685</v>
      </c>
      <c r="AI3822" s="88">
        <f>AH3822*'⚙️ Config'!$B$12</f>
        <v>12424.31055</v>
      </c>
      <c r="AJ3822" s="64"/>
      <c r="AK3822" s="84"/>
      <c r="AL3822" s="84"/>
      <c r="AM3822" s="84"/>
      <c r="AN3822" s="84"/>
      <c r="AO3822" s="84"/>
      <c r="AP3822" s="84"/>
      <c r="AQ3822" s="84"/>
    </row>
    <row r="3823" ht="15.0" customHeight="1">
      <c r="A3823" s="93">
        <v>3820.0</v>
      </c>
      <c r="B3823" s="94" t="s">
        <v>8081</v>
      </c>
      <c r="C3823" s="93" t="s">
        <v>141</v>
      </c>
      <c r="D3823" s="93" t="s">
        <v>8082</v>
      </c>
      <c r="E3823" s="95">
        <v>41.24</v>
      </c>
      <c r="F3823" s="93" t="s">
        <v>85</v>
      </c>
      <c r="G3823" s="93" t="s">
        <v>606</v>
      </c>
      <c r="H3823" s="96">
        <v>1104098.67</v>
      </c>
      <c r="I3823" s="93">
        <v>1.0</v>
      </c>
      <c r="J3823" s="97">
        <v>2.8</v>
      </c>
      <c r="K3823" s="94">
        <v>2023.0</v>
      </c>
      <c r="L3823" s="93" t="s">
        <v>918</v>
      </c>
      <c r="M3823" s="93">
        <v>2023.0</v>
      </c>
      <c r="N3823" s="93" t="s">
        <v>145</v>
      </c>
      <c r="O3823" s="65" t="str">
        <f t="shared" si="1"/>
        <v>134457400001</v>
      </c>
      <c r="P3823" s="65">
        <f t="shared" si="2"/>
        <v>8</v>
      </c>
      <c r="Q3823" s="65">
        <f t="shared" si="3"/>
        <v>3</v>
      </c>
      <c r="R3823" s="65" t="str">
        <f t="shared" si="12"/>
        <v>13.445.740/0001-83</v>
      </c>
      <c r="S3823" s="84"/>
      <c r="T3823" s="84" t="str">
        <f t="shared" si="10"/>
        <v/>
      </c>
      <c r="U3823" s="84" t="str">
        <f t="shared" si="11"/>
        <v/>
      </c>
      <c r="V3823" s="65" t="str">
        <f t="shared" si="5"/>
        <v/>
      </c>
      <c r="W3823" s="84"/>
      <c r="X3823" s="84"/>
      <c r="Y3823" s="85"/>
      <c r="Z3823" s="85"/>
      <c r="AA3823" s="65" t="str">
        <f t="shared" si="6"/>
        <v/>
      </c>
      <c r="AB3823" s="65" t="str">
        <f t="shared" si="7"/>
        <v/>
      </c>
      <c r="AC3823" s="86"/>
      <c r="AD3823" s="87" t="str">
        <f t="shared" si="8"/>
        <v/>
      </c>
      <c r="AE3823" s="84"/>
      <c r="AF3823" s="86">
        <f>IF(AC3823&gt;0,AC3823,'⚙️ Config'!$B$10)</f>
        <v>0.0075</v>
      </c>
      <c r="AG3823" s="88">
        <f t="shared" si="9"/>
        <v>8280.740025</v>
      </c>
      <c r="AH3823" s="88">
        <f>AG3823*'⚙️ Config'!$B$11</f>
        <v>41403.70013</v>
      </c>
      <c r="AI3823" s="88">
        <f>AH3823*'⚙️ Config'!$B$12</f>
        <v>12421.11004</v>
      </c>
      <c r="AJ3823" s="64"/>
      <c r="AK3823" s="84"/>
      <c r="AL3823" s="84"/>
      <c r="AM3823" s="84"/>
      <c r="AN3823" s="84"/>
      <c r="AO3823" s="84"/>
      <c r="AP3823" s="84"/>
      <c r="AQ3823" s="84"/>
    </row>
    <row r="3824" ht="15.0" customHeight="1">
      <c r="A3824" s="93">
        <v>3821.0</v>
      </c>
      <c r="B3824" s="94" t="s">
        <v>8083</v>
      </c>
      <c r="C3824" s="93" t="s">
        <v>141</v>
      </c>
      <c r="D3824" s="93" t="s">
        <v>8084</v>
      </c>
      <c r="E3824" s="95">
        <v>59.55</v>
      </c>
      <c r="F3824" s="93" t="s">
        <v>85</v>
      </c>
      <c r="G3824" s="93" t="s">
        <v>606</v>
      </c>
      <c r="H3824" s="96">
        <v>1104024.19</v>
      </c>
      <c r="I3824" s="93">
        <v>1.0</v>
      </c>
      <c r="J3824" s="97">
        <v>3.7</v>
      </c>
      <c r="K3824" s="94">
        <v>2025.0</v>
      </c>
      <c r="L3824" s="93" t="s">
        <v>856</v>
      </c>
      <c r="M3824" s="93">
        <v>2022.0</v>
      </c>
      <c r="N3824" s="93" t="s">
        <v>208</v>
      </c>
      <c r="O3824" s="65" t="str">
        <f t="shared" si="1"/>
        <v>318323310001</v>
      </c>
      <c r="P3824" s="65">
        <f t="shared" si="2"/>
        <v>1</v>
      </c>
      <c r="Q3824" s="65">
        <f t="shared" si="3"/>
        <v>1</v>
      </c>
      <c r="R3824" s="65" t="str">
        <f t="shared" si="12"/>
        <v>31.832.331/0001-11</v>
      </c>
      <c r="S3824" s="84"/>
      <c r="T3824" s="84" t="str">
        <f t="shared" si="10"/>
        <v/>
      </c>
      <c r="U3824" s="84" t="str">
        <f t="shared" si="11"/>
        <v/>
      </c>
      <c r="V3824" s="65" t="str">
        <f t="shared" si="5"/>
        <v/>
      </c>
      <c r="W3824" s="84"/>
      <c r="X3824" s="84"/>
      <c r="Y3824" s="85"/>
      <c r="Z3824" s="85"/>
      <c r="AA3824" s="65" t="str">
        <f t="shared" si="6"/>
        <v/>
      </c>
      <c r="AB3824" s="65" t="str">
        <f t="shared" si="7"/>
        <v/>
      </c>
      <c r="AC3824" s="86"/>
      <c r="AD3824" s="87" t="str">
        <f t="shared" si="8"/>
        <v/>
      </c>
      <c r="AE3824" s="84"/>
      <c r="AF3824" s="86">
        <f>IF(AC3824&gt;0,AC3824,'⚙️ Config'!$B$10)</f>
        <v>0.0075</v>
      </c>
      <c r="AG3824" s="88">
        <f t="shared" si="9"/>
        <v>8280.181425</v>
      </c>
      <c r="AH3824" s="88">
        <f>AG3824*'⚙️ Config'!$B$11</f>
        <v>41400.90713</v>
      </c>
      <c r="AI3824" s="88">
        <f>AH3824*'⚙️ Config'!$B$12</f>
        <v>12420.27214</v>
      </c>
      <c r="AJ3824" s="64"/>
      <c r="AK3824" s="84"/>
      <c r="AL3824" s="84"/>
      <c r="AM3824" s="84"/>
      <c r="AN3824" s="84"/>
      <c r="AO3824" s="84"/>
      <c r="AP3824" s="84"/>
      <c r="AQ3824" s="84"/>
    </row>
    <row r="3825" ht="15.0" customHeight="1">
      <c r="A3825" s="93">
        <v>3822.0</v>
      </c>
      <c r="B3825" s="94" t="s">
        <v>8085</v>
      </c>
      <c r="C3825" s="93" t="s">
        <v>141</v>
      </c>
      <c r="D3825" s="93" t="s">
        <v>8086</v>
      </c>
      <c r="E3825" s="95">
        <v>40.03</v>
      </c>
      <c r="F3825" s="93" t="s">
        <v>85</v>
      </c>
      <c r="G3825" s="93" t="s">
        <v>606</v>
      </c>
      <c r="H3825" s="96">
        <v>1102871.62</v>
      </c>
      <c r="I3825" s="93">
        <v>1.0</v>
      </c>
      <c r="J3825" s="97">
        <v>3.0</v>
      </c>
      <c r="K3825" s="94">
        <v>2023.0</v>
      </c>
      <c r="L3825" s="93" t="s">
        <v>448</v>
      </c>
      <c r="M3825" s="93">
        <v>2023.0</v>
      </c>
      <c r="N3825" s="93" t="s">
        <v>161</v>
      </c>
      <c r="O3825" s="65" t="str">
        <f t="shared" si="1"/>
        <v>045012230001</v>
      </c>
      <c r="P3825" s="65">
        <f t="shared" si="2"/>
        <v>9</v>
      </c>
      <c r="Q3825" s="65">
        <f t="shared" si="3"/>
        <v>3</v>
      </c>
      <c r="R3825" s="65" t="str">
        <f t="shared" si="12"/>
        <v>04.501.223/0001-93</v>
      </c>
      <c r="S3825" s="84"/>
      <c r="T3825" s="84" t="str">
        <f t="shared" si="10"/>
        <v/>
      </c>
      <c r="U3825" s="84" t="str">
        <f t="shared" si="11"/>
        <v/>
      </c>
      <c r="V3825" s="65" t="str">
        <f t="shared" si="5"/>
        <v/>
      </c>
      <c r="W3825" s="84"/>
      <c r="X3825" s="84"/>
      <c r="Y3825" s="85"/>
      <c r="Z3825" s="85"/>
      <c r="AA3825" s="65" t="str">
        <f t="shared" si="6"/>
        <v/>
      </c>
      <c r="AB3825" s="65" t="str">
        <f t="shared" si="7"/>
        <v/>
      </c>
      <c r="AC3825" s="86"/>
      <c r="AD3825" s="87" t="str">
        <f t="shared" si="8"/>
        <v/>
      </c>
      <c r="AE3825" s="84"/>
      <c r="AF3825" s="86">
        <f>IF(AC3825&gt;0,AC3825,'⚙️ Config'!$B$10)</f>
        <v>0.0075</v>
      </c>
      <c r="AG3825" s="88">
        <f t="shared" si="9"/>
        <v>8271.53715</v>
      </c>
      <c r="AH3825" s="88">
        <f>AG3825*'⚙️ Config'!$B$11</f>
        <v>41357.68575</v>
      </c>
      <c r="AI3825" s="88">
        <f>AH3825*'⚙️ Config'!$B$12</f>
        <v>12407.30573</v>
      </c>
      <c r="AJ3825" s="64"/>
      <c r="AK3825" s="84"/>
      <c r="AL3825" s="84"/>
      <c r="AM3825" s="84"/>
      <c r="AN3825" s="84"/>
      <c r="AO3825" s="84"/>
      <c r="AP3825" s="84"/>
      <c r="AQ3825" s="84"/>
    </row>
    <row r="3826" ht="15.0" customHeight="1">
      <c r="A3826" s="93">
        <v>3823.0</v>
      </c>
      <c r="B3826" s="94" t="s">
        <v>8087</v>
      </c>
      <c r="C3826" s="93" t="s">
        <v>141</v>
      </c>
      <c r="D3826" s="93" t="s">
        <v>8088</v>
      </c>
      <c r="E3826" s="95">
        <v>43.36</v>
      </c>
      <c r="F3826" s="93" t="s">
        <v>85</v>
      </c>
      <c r="G3826" s="93" t="s">
        <v>606</v>
      </c>
      <c r="H3826" s="96">
        <v>1102076.17</v>
      </c>
      <c r="I3826" s="93">
        <v>1.0</v>
      </c>
      <c r="J3826" s="97">
        <v>2.5</v>
      </c>
      <c r="K3826" s="94">
        <v>2023.0</v>
      </c>
      <c r="L3826" s="93" t="s">
        <v>268</v>
      </c>
      <c r="M3826" s="93">
        <v>2023.0</v>
      </c>
      <c r="N3826" s="93" t="s">
        <v>145</v>
      </c>
      <c r="O3826" s="65" t="str">
        <f t="shared" si="1"/>
        <v>680607550001</v>
      </c>
      <c r="P3826" s="65">
        <f t="shared" si="2"/>
        <v>1</v>
      </c>
      <c r="Q3826" s="65">
        <f t="shared" si="3"/>
        <v>5</v>
      </c>
      <c r="R3826" s="65" t="str">
        <f t="shared" si="12"/>
        <v>68.060.755/0001-15</v>
      </c>
      <c r="S3826" s="84"/>
      <c r="T3826" s="84" t="str">
        <f t="shared" si="10"/>
        <v/>
      </c>
      <c r="U3826" s="84" t="str">
        <f t="shared" si="11"/>
        <v/>
      </c>
      <c r="V3826" s="65" t="str">
        <f t="shared" si="5"/>
        <v/>
      </c>
      <c r="W3826" s="84"/>
      <c r="X3826" s="84"/>
      <c r="Y3826" s="85"/>
      <c r="Z3826" s="85"/>
      <c r="AA3826" s="65" t="str">
        <f t="shared" si="6"/>
        <v/>
      </c>
      <c r="AB3826" s="65" t="str">
        <f t="shared" si="7"/>
        <v/>
      </c>
      <c r="AC3826" s="86"/>
      <c r="AD3826" s="87" t="str">
        <f t="shared" si="8"/>
        <v/>
      </c>
      <c r="AE3826" s="84"/>
      <c r="AF3826" s="86">
        <f>IF(AC3826&gt;0,AC3826,'⚙️ Config'!$B$10)</f>
        <v>0.0075</v>
      </c>
      <c r="AG3826" s="88">
        <f t="shared" si="9"/>
        <v>8265.571275</v>
      </c>
      <c r="AH3826" s="88">
        <f>AG3826*'⚙️ Config'!$B$11</f>
        <v>41327.85638</v>
      </c>
      <c r="AI3826" s="88">
        <f>AH3826*'⚙️ Config'!$B$12</f>
        <v>12398.35691</v>
      </c>
      <c r="AJ3826" s="64"/>
      <c r="AK3826" s="84"/>
      <c r="AL3826" s="84"/>
      <c r="AM3826" s="84"/>
      <c r="AN3826" s="84"/>
      <c r="AO3826" s="84"/>
      <c r="AP3826" s="84"/>
      <c r="AQ3826" s="84"/>
    </row>
    <row r="3827" ht="15.0" customHeight="1">
      <c r="A3827" s="93">
        <v>3824.0</v>
      </c>
      <c r="B3827" s="94" t="s">
        <v>8089</v>
      </c>
      <c r="C3827" s="93" t="s">
        <v>141</v>
      </c>
      <c r="D3827" s="93" t="s">
        <v>8090</v>
      </c>
      <c r="E3827" s="95">
        <v>38.45</v>
      </c>
      <c r="F3827" s="93" t="s">
        <v>85</v>
      </c>
      <c r="G3827" s="93" t="s">
        <v>606</v>
      </c>
      <c r="H3827" s="96">
        <v>1101829.3</v>
      </c>
      <c r="I3827" s="93">
        <v>1.0</v>
      </c>
      <c r="J3827" s="97">
        <v>3.3</v>
      </c>
      <c r="K3827" s="94">
        <v>2022.0</v>
      </c>
      <c r="L3827" s="93" t="s">
        <v>448</v>
      </c>
      <c r="M3827" s="93">
        <v>2022.0</v>
      </c>
      <c r="N3827" s="93" t="s">
        <v>161</v>
      </c>
      <c r="O3827" s="65" t="str">
        <f t="shared" si="1"/>
        <v>134718550001</v>
      </c>
      <c r="P3827" s="65">
        <f t="shared" si="2"/>
        <v>4</v>
      </c>
      <c r="Q3827" s="65">
        <f t="shared" si="3"/>
        <v>2</v>
      </c>
      <c r="R3827" s="65" t="str">
        <f t="shared" si="12"/>
        <v>13.471.855/0001-42</v>
      </c>
      <c r="S3827" s="84"/>
      <c r="T3827" s="84" t="str">
        <f t="shared" si="10"/>
        <v/>
      </c>
      <c r="U3827" s="84" t="str">
        <f t="shared" si="11"/>
        <v/>
      </c>
      <c r="V3827" s="65" t="str">
        <f t="shared" si="5"/>
        <v/>
      </c>
      <c r="W3827" s="84"/>
      <c r="X3827" s="84"/>
      <c r="Y3827" s="85"/>
      <c r="Z3827" s="85"/>
      <c r="AA3827" s="65" t="str">
        <f t="shared" si="6"/>
        <v/>
      </c>
      <c r="AB3827" s="65" t="str">
        <f t="shared" si="7"/>
        <v/>
      </c>
      <c r="AC3827" s="86"/>
      <c r="AD3827" s="87" t="str">
        <f t="shared" si="8"/>
        <v/>
      </c>
      <c r="AE3827" s="84"/>
      <c r="AF3827" s="86">
        <f>IF(AC3827&gt;0,AC3827,'⚙️ Config'!$B$10)</f>
        <v>0.0075</v>
      </c>
      <c r="AG3827" s="88">
        <f t="shared" si="9"/>
        <v>8263.71975</v>
      </c>
      <c r="AH3827" s="88">
        <f>AG3827*'⚙️ Config'!$B$11</f>
        <v>41318.59875</v>
      </c>
      <c r="AI3827" s="88">
        <f>AH3827*'⚙️ Config'!$B$12</f>
        <v>12395.57963</v>
      </c>
      <c r="AJ3827" s="64"/>
      <c r="AK3827" s="84"/>
      <c r="AL3827" s="84"/>
      <c r="AM3827" s="84"/>
      <c r="AN3827" s="84"/>
      <c r="AO3827" s="84"/>
      <c r="AP3827" s="84"/>
      <c r="AQ3827" s="84"/>
    </row>
    <row r="3828" ht="15.0" customHeight="1">
      <c r="A3828" s="93">
        <v>3825.0</v>
      </c>
      <c r="B3828" s="94" t="s">
        <v>8091</v>
      </c>
      <c r="C3828" s="93" t="s">
        <v>141</v>
      </c>
      <c r="D3828" s="93" t="s">
        <v>8092</v>
      </c>
      <c r="E3828" s="95">
        <v>41.24</v>
      </c>
      <c r="F3828" s="93" t="s">
        <v>85</v>
      </c>
      <c r="G3828" s="93" t="s">
        <v>606</v>
      </c>
      <c r="H3828" s="96">
        <v>1101406.8</v>
      </c>
      <c r="I3828" s="93">
        <v>1.0</v>
      </c>
      <c r="J3828" s="97">
        <v>2.8</v>
      </c>
      <c r="K3828" s="94">
        <v>2023.0</v>
      </c>
      <c r="L3828" s="93" t="s">
        <v>295</v>
      </c>
      <c r="M3828" s="93">
        <v>2023.0</v>
      </c>
      <c r="N3828" s="93" t="s">
        <v>145</v>
      </c>
      <c r="O3828" s="65" t="str">
        <f t="shared" si="1"/>
        <v>137818090001</v>
      </c>
      <c r="P3828" s="65">
        <f t="shared" si="2"/>
        <v>4</v>
      </c>
      <c r="Q3828" s="65">
        <f t="shared" si="3"/>
        <v>0</v>
      </c>
      <c r="R3828" s="65" t="str">
        <f t="shared" si="12"/>
        <v>13.781.809/0001-40</v>
      </c>
      <c r="S3828" s="84"/>
      <c r="T3828" s="84" t="str">
        <f t="shared" si="10"/>
        <v/>
      </c>
      <c r="U3828" s="84" t="str">
        <f t="shared" si="11"/>
        <v/>
      </c>
      <c r="V3828" s="65" t="str">
        <f t="shared" si="5"/>
        <v/>
      </c>
      <c r="W3828" s="84"/>
      <c r="X3828" s="84"/>
      <c r="Y3828" s="85"/>
      <c r="Z3828" s="85"/>
      <c r="AA3828" s="65" t="str">
        <f t="shared" si="6"/>
        <v/>
      </c>
      <c r="AB3828" s="65" t="str">
        <f t="shared" si="7"/>
        <v/>
      </c>
      <c r="AC3828" s="86"/>
      <c r="AD3828" s="87" t="str">
        <f t="shared" si="8"/>
        <v/>
      </c>
      <c r="AE3828" s="84"/>
      <c r="AF3828" s="86">
        <f>IF(AC3828&gt;0,AC3828,'⚙️ Config'!$B$10)</f>
        <v>0.0075</v>
      </c>
      <c r="AG3828" s="88">
        <f t="shared" si="9"/>
        <v>8260.551</v>
      </c>
      <c r="AH3828" s="88">
        <f>AG3828*'⚙️ Config'!$B$11</f>
        <v>41302.755</v>
      </c>
      <c r="AI3828" s="88">
        <f>AH3828*'⚙️ Config'!$B$12</f>
        <v>12390.8265</v>
      </c>
      <c r="AJ3828" s="64"/>
      <c r="AK3828" s="84"/>
      <c r="AL3828" s="84"/>
      <c r="AM3828" s="84"/>
      <c r="AN3828" s="84"/>
      <c r="AO3828" s="84"/>
      <c r="AP3828" s="84"/>
      <c r="AQ3828" s="84"/>
    </row>
    <row r="3829" ht="15.0" customHeight="1">
      <c r="A3829" s="93">
        <v>3826.0</v>
      </c>
      <c r="B3829" s="94" t="s">
        <v>8093</v>
      </c>
      <c r="C3829" s="93" t="s">
        <v>141</v>
      </c>
      <c r="D3829" s="93" t="s">
        <v>8094</v>
      </c>
      <c r="E3829" s="95">
        <v>36.7</v>
      </c>
      <c r="F3829" s="93" t="s">
        <v>85</v>
      </c>
      <c r="G3829" s="93" t="s">
        <v>606</v>
      </c>
      <c r="H3829" s="96">
        <v>1101293.52</v>
      </c>
      <c r="I3829" s="93">
        <v>1.0</v>
      </c>
      <c r="J3829" s="97">
        <v>3.7</v>
      </c>
      <c r="K3829" s="94">
        <v>2022.0</v>
      </c>
      <c r="L3829" s="93" t="s">
        <v>630</v>
      </c>
      <c r="M3829" s="93">
        <v>2022.0</v>
      </c>
      <c r="N3829" s="93" t="s">
        <v>161</v>
      </c>
      <c r="O3829" s="65" t="str">
        <f t="shared" si="1"/>
        <v>745956790001</v>
      </c>
      <c r="P3829" s="65">
        <f t="shared" si="2"/>
        <v>4</v>
      </c>
      <c r="Q3829" s="65">
        <f t="shared" si="3"/>
        <v>5</v>
      </c>
      <c r="R3829" s="65" t="str">
        <f t="shared" si="12"/>
        <v>74.595.679/0001-45</v>
      </c>
      <c r="S3829" s="84"/>
      <c r="T3829" s="84" t="str">
        <f t="shared" si="10"/>
        <v/>
      </c>
      <c r="U3829" s="84" t="str">
        <f t="shared" si="11"/>
        <v/>
      </c>
      <c r="V3829" s="65" t="str">
        <f t="shared" si="5"/>
        <v/>
      </c>
      <c r="W3829" s="84"/>
      <c r="X3829" s="84"/>
      <c r="Y3829" s="85"/>
      <c r="Z3829" s="85"/>
      <c r="AA3829" s="65" t="str">
        <f t="shared" si="6"/>
        <v/>
      </c>
      <c r="AB3829" s="65" t="str">
        <f t="shared" si="7"/>
        <v/>
      </c>
      <c r="AC3829" s="86"/>
      <c r="AD3829" s="87" t="str">
        <f t="shared" si="8"/>
        <v/>
      </c>
      <c r="AE3829" s="84"/>
      <c r="AF3829" s="86">
        <f>IF(AC3829&gt;0,AC3829,'⚙️ Config'!$B$10)</f>
        <v>0.0075</v>
      </c>
      <c r="AG3829" s="88">
        <f t="shared" si="9"/>
        <v>8259.7014</v>
      </c>
      <c r="AH3829" s="88">
        <f>AG3829*'⚙️ Config'!$B$11</f>
        <v>41298.507</v>
      </c>
      <c r="AI3829" s="88">
        <f>AH3829*'⚙️ Config'!$B$12</f>
        <v>12389.5521</v>
      </c>
      <c r="AJ3829" s="64"/>
      <c r="AK3829" s="84"/>
      <c r="AL3829" s="84"/>
      <c r="AM3829" s="84"/>
      <c r="AN3829" s="84"/>
      <c r="AO3829" s="84"/>
      <c r="AP3829" s="84"/>
      <c r="AQ3829" s="84"/>
    </row>
    <row r="3830" ht="15.0" customHeight="1">
      <c r="A3830" s="93">
        <v>3827.0</v>
      </c>
      <c r="B3830" s="94" t="s">
        <v>8095</v>
      </c>
      <c r="C3830" s="93" t="s">
        <v>141</v>
      </c>
      <c r="D3830" s="93" t="s">
        <v>8096</v>
      </c>
      <c r="E3830" s="95">
        <v>45.03</v>
      </c>
      <c r="F3830" s="93" t="s">
        <v>85</v>
      </c>
      <c r="G3830" s="93" t="s">
        <v>606</v>
      </c>
      <c r="H3830" s="96">
        <v>1101235.51</v>
      </c>
      <c r="I3830" s="93">
        <v>1.0</v>
      </c>
      <c r="J3830" s="97">
        <v>2.3</v>
      </c>
      <c r="K3830" s="94">
        <v>2023.0</v>
      </c>
      <c r="L3830" s="93" t="s">
        <v>630</v>
      </c>
      <c r="M3830" s="93">
        <v>2023.0</v>
      </c>
      <c r="N3830" s="93" t="s">
        <v>161</v>
      </c>
      <c r="O3830" s="65" t="str">
        <f t="shared" si="1"/>
        <v>442229180001</v>
      </c>
      <c r="P3830" s="65">
        <f t="shared" si="2"/>
        <v>5</v>
      </c>
      <c r="Q3830" s="65">
        <f t="shared" si="3"/>
        <v>0</v>
      </c>
      <c r="R3830" s="65" t="str">
        <f t="shared" si="12"/>
        <v>44.222.918/0001-50</v>
      </c>
      <c r="S3830" s="84"/>
      <c r="T3830" s="84" t="str">
        <f t="shared" si="10"/>
        <v/>
      </c>
      <c r="U3830" s="84" t="str">
        <f t="shared" si="11"/>
        <v/>
      </c>
      <c r="V3830" s="65" t="str">
        <f t="shared" si="5"/>
        <v/>
      </c>
      <c r="W3830" s="84"/>
      <c r="X3830" s="84"/>
      <c r="Y3830" s="85"/>
      <c r="Z3830" s="85"/>
      <c r="AA3830" s="65" t="str">
        <f t="shared" si="6"/>
        <v/>
      </c>
      <c r="AB3830" s="65" t="str">
        <f t="shared" si="7"/>
        <v/>
      </c>
      <c r="AC3830" s="86"/>
      <c r="AD3830" s="87" t="str">
        <f t="shared" si="8"/>
        <v/>
      </c>
      <c r="AE3830" s="84"/>
      <c r="AF3830" s="86">
        <f>IF(AC3830&gt;0,AC3830,'⚙️ Config'!$B$10)</f>
        <v>0.0075</v>
      </c>
      <c r="AG3830" s="88">
        <f t="shared" si="9"/>
        <v>8259.266325</v>
      </c>
      <c r="AH3830" s="88">
        <f>AG3830*'⚙️ Config'!$B$11</f>
        <v>41296.33163</v>
      </c>
      <c r="AI3830" s="88">
        <f>AH3830*'⚙️ Config'!$B$12</f>
        <v>12388.89949</v>
      </c>
      <c r="AJ3830" s="64"/>
      <c r="AK3830" s="84"/>
      <c r="AL3830" s="84"/>
      <c r="AM3830" s="84"/>
      <c r="AN3830" s="84"/>
      <c r="AO3830" s="84"/>
      <c r="AP3830" s="84"/>
      <c r="AQ3830" s="84"/>
    </row>
    <row r="3831" ht="15.0" customHeight="1">
      <c r="A3831" s="93">
        <v>3828.0</v>
      </c>
      <c r="B3831" s="94" t="s">
        <v>8097</v>
      </c>
      <c r="C3831" s="93" t="s">
        <v>141</v>
      </c>
      <c r="D3831" s="93" t="s">
        <v>8098</v>
      </c>
      <c r="E3831" s="95">
        <v>41.24</v>
      </c>
      <c r="F3831" s="93" t="s">
        <v>85</v>
      </c>
      <c r="G3831" s="93" t="s">
        <v>606</v>
      </c>
      <c r="H3831" s="96">
        <v>1100902.9</v>
      </c>
      <c r="I3831" s="93">
        <v>1.0</v>
      </c>
      <c r="J3831" s="97">
        <v>2.8</v>
      </c>
      <c r="K3831" s="94">
        <v>2023.0</v>
      </c>
      <c r="L3831" s="93" t="s">
        <v>630</v>
      </c>
      <c r="M3831" s="93">
        <v>2023.0</v>
      </c>
      <c r="N3831" s="93" t="s">
        <v>161</v>
      </c>
      <c r="O3831" s="65" t="str">
        <f t="shared" si="1"/>
        <v>326902490001</v>
      </c>
      <c r="P3831" s="65">
        <f t="shared" si="2"/>
        <v>6</v>
      </c>
      <c r="Q3831" s="65">
        <f t="shared" si="3"/>
        <v>2</v>
      </c>
      <c r="R3831" s="65" t="str">
        <f t="shared" si="12"/>
        <v>32.690.249/0001-62</v>
      </c>
      <c r="S3831" s="84"/>
      <c r="T3831" s="84" t="str">
        <f t="shared" si="10"/>
        <v/>
      </c>
      <c r="U3831" s="84" t="str">
        <f t="shared" si="11"/>
        <v/>
      </c>
      <c r="V3831" s="65" t="str">
        <f t="shared" si="5"/>
        <v/>
      </c>
      <c r="W3831" s="84"/>
      <c r="X3831" s="84"/>
      <c r="Y3831" s="85"/>
      <c r="Z3831" s="85"/>
      <c r="AA3831" s="65" t="str">
        <f t="shared" si="6"/>
        <v/>
      </c>
      <c r="AB3831" s="65" t="str">
        <f t="shared" si="7"/>
        <v/>
      </c>
      <c r="AC3831" s="86"/>
      <c r="AD3831" s="87" t="str">
        <f t="shared" si="8"/>
        <v/>
      </c>
      <c r="AE3831" s="84"/>
      <c r="AF3831" s="86">
        <f>IF(AC3831&gt;0,AC3831,'⚙️ Config'!$B$10)</f>
        <v>0.0075</v>
      </c>
      <c r="AG3831" s="88">
        <f t="shared" si="9"/>
        <v>8256.77175</v>
      </c>
      <c r="AH3831" s="88">
        <f>AG3831*'⚙️ Config'!$B$11</f>
        <v>41283.85875</v>
      </c>
      <c r="AI3831" s="88">
        <f>AH3831*'⚙️ Config'!$B$12</f>
        <v>12385.15763</v>
      </c>
      <c r="AJ3831" s="64"/>
      <c r="AK3831" s="84"/>
      <c r="AL3831" s="84"/>
      <c r="AM3831" s="84"/>
      <c r="AN3831" s="84"/>
      <c r="AO3831" s="84"/>
      <c r="AP3831" s="84"/>
      <c r="AQ3831" s="84"/>
    </row>
    <row r="3832" ht="15.0" customHeight="1">
      <c r="A3832" s="93">
        <v>3829.0</v>
      </c>
      <c r="B3832" s="94" t="s">
        <v>8099</v>
      </c>
      <c r="C3832" s="93" t="s">
        <v>141</v>
      </c>
      <c r="D3832" s="93" t="s">
        <v>8100</v>
      </c>
      <c r="E3832" s="95">
        <v>38.95</v>
      </c>
      <c r="F3832" s="93" t="s">
        <v>85</v>
      </c>
      <c r="G3832" s="93" t="s">
        <v>606</v>
      </c>
      <c r="H3832" s="96">
        <v>1100696.04</v>
      </c>
      <c r="I3832" s="93">
        <v>1.0</v>
      </c>
      <c r="J3832" s="97">
        <v>3.2</v>
      </c>
      <c r="K3832" s="94">
        <v>2023.0</v>
      </c>
      <c r="L3832" s="93" t="s">
        <v>202</v>
      </c>
      <c r="M3832" s="93">
        <v>2023.0</v>
      </c>
      <c r="N3832" s="93" t="s">
        <v>161</v>
      </c>
      <c r="O3832" s="65" t="str">
        <f t="shared" si="1"/>
        <v>166731510001</v>
      </c>
      <c r="P3832" s="65">
        <f t="shared" si="2"/>
        <v>4</v>
      </c>
      <c r="Q3832" s="65">
        <f t="shared" si="3"/>
        <v>0</v>
      </c>
      <c r="R3832" s="65" t="str">
        <f t="shared" si="12"/>
        <v>16.673.151/0001-40</v>
      </c>
      <c r="S3832" s="84"/>
      <c r="T3832" s="84" t="str">
        <f t="shared" si="10"/>
        <v/>
      </c>
      <c r="U3832" s="84" t="str">
        <f t="shared" si="11"/>
        <v/>
      </c>
      <c r="V3832" s="65" t="str">
        <f t="shared" si="5"/>
        <v/>
      </c>
      <c r="W3832" s="84"/>
      <c r="X3832" s="84"/>
      <c r="Y3832" s="85"/>
      <c r="Z3832" s="85"/>
      <c r="AA3832" s="65" t="str">
        <f t="shared" si="6"/>
        <v/>
      </c>
      <c r="AB3832" s="65" t="str">
        <f t="shared" si="7"/>
        <v/>
      </c>
      <c r="AC3832" s="86"/>
      <c r="AD3832" s="87" t="str">
        <f t="shared" si="8"/>
        <v/>
      </c>
      <c r="AE3832" s="84"/>
      <c r="AF3832" s="86">
        <f>IF(AC3832&gt;0,AC3832,'⚙️ Config'!$B$10)</f>
        <v>0.0075</v>
      </c>
      <c r="AG3832" s="88">
        <f t="shared" si="9"/>
        <v>8255.2203</v>
      </c>
      <c r="AH3832" s="88">
        <f>AG3832*'⚙️ Config'!$B$11</f>
        <v>41276.1015</v>
      </c>
      <c r="AI3832" s="88">
        <f>AH3832*'⚙️ Config'!$B$12</f>
        <v>12382.83045</v>
      </c>
      <c r="AJ3832" s="64"/>
      <c r="AK3832" s="84"/>
      <c r="AL3832" s="84"/>
      <c r="AM3832" s="84"/>
      <c r="AN3832" s="84"/>
      <c r="AO3832" s="84"/>
      <c r="AP3832" s="84"/>
      <c r="AQ3832" s="84"/>
    </row>
    <row r="3833" ht="15.0" customHeight="1">
      <c r="A3833" s="93">
        <v>3830.0</v>
      </c>
      <c r="B3833" s="94" t="s">
        <v>8101</v>
      </c>
      <c r="C3833" s="93" t="s">
        <v>141</v>
      </c>
      <c r="D3833" s="93" t="s">
        <v>8102</v>
      </c>
      <c r="E3833" s="95">
        <v>36.7</v>
      </c>
      <c r="F3833" s="93" t="s">
        <v>85</v>
      </c>
      <c r="G3833" s="93" t="s">
        <v>606</v>
      </c>
      <c r="H3833" s="96">
        <v>1100478.13</v>
      </c>
      <c r="I3833" s="93">
        <v>1.0</v>
      </c>
      <c r="J3833" s="97">
        <v>3.7</v>
      </c>
      <c r="K3833" s="94">
        <v>2022.0</v>
      </c>
      <c r="L3833" s="93" t="s">
        <v>630</v>
      </c>
      <c r="M3833" s="93">
        <v>2022.0</v>
      </c>
      <c r="N3833" s="93" t="s">
        <v>161</v>
      </c>
      <c r="O3833" s="65" t="str">
        <f t="shared" si="1"/>
        <v>291275610001</v>
      </c>
      <c r="P3833" s="65">
        <f t="shared" si="2"/>
        <v>3</v>
      </c>
      <c r="Q3833" s="65">
        <f t="shared" si="3"/>
        <v>8</v>
      </c>
      <c r="R3833" s="65" t="str">
        <f t="shared" si="12"/>
        <v>29.127.561/0001-38</v>
      </c>
      <c r="S3833" s="84"/>
      <c r="T3833" s="84" t="str">
        <f t="shared" si="10"/>
        <v/>
      </c>
      <c r="U3833" s="84" t="str">
        <f t="shared" si="11"/>
        <v/>
      </c>
      <c r="V3833" s="65" t="str">
        <f t="shared" si="5"/>
        <v/>
      </c>
      <c r="W3833" s="84"/>
      <c r="X3833" s="84"/>
      <c r="Y3833" s="85"/>
      <c r="Z3833" s="85"/>
      <c r="AA3833" s="65" t="str">
        <f t="shared" si="6"/>
        <v/>
      </c>
      <c r="AB3833" s="65" t="str">
        <f t="shared" si="7"/>
        <v/>
      </c>
      <c r="AC3833" s="86"/>
      <c r="AD3833" s="87" t="str">
        <f t="shared" si="8"/>
        <v/>
      </c>
      <c r="AE3833" s="84"/>
      <c r="AF3833" s="86">
        <f>IF(AC3833&gt;0,AC3833,'⚙️ Config'!$B$10)</f>
        <v>0.0075</v>
      </c>
      <c r="AG3833" s="88">
        <f t="shared" si="9"/>
        <v>8253.585975</v>
      </c>
      <c r="AH3833" s="88">
        <f>AG3833*'⚙️ Config'!$B$11</f>
        <v>41267.92988</v>
      </c>
      <c r="AI3833" s="88">
        <f>AH3833*'⚙️ Config'!$B$12</f>
        <v>12380.37896</v>
      </c>
      <c r="AJ3833" s="64"/>
      <c r="AK3833" s="84"/>
      <c r="AL3833" s="84"/>
      <c r="AM3833" s="84"/>
      <c r="AN3833" s="84"/>
      <c r="AO3833" s="84"/>
      <c r="AP3833" s="84"/>
      <c r="AQ3833" s="84"/>
    </row>
    <row r="3834" ht="15.0" customHeight="1">
      <c r="A3834" s="93">
        <v>3831.0</v>
      </c>
      <c r="B3834" s="94" t="s">
        <v>8103</v>
      </c>
      <c r="C3834" s="93" t="s">
        <v>141</v>
      </c>
      <c r="D3834" s="93" t="s">
        <v>8104</v>
      </c>
      <c r="E3834" s="95">
        <v>45.96</v>
      </c>
      <c r="F3834" s="93" t="s">
        <v>85</v>
      </c>
      <c r="G3834" s="93" t="s">
        <v>606</v>
      </c>
      <c r="H3834" s="96">
        <v>1099756.47</v>
      </c>
      <c r="I3834" s="93">
        <v>1.0</v>
      </c>
      <c r="J3834" s="97">
        <v>2.2</v>
      </c>
      <c r="K3834" s="94">
        <v>2024.0</v>
      </c>
      <c r="L3834" s="93" t="s">
        <v>202</v>
      </c>
      <c r="M3834" s="93">
        <v>2024.0</v>
      </c>
      <c r="N3834" s="93" t="s">
        <v>145</v>
      </c>
      <c r="O3834" s="65" t="str">
        <f t="shared" si="1"/>
        <v>576181910001</v>
      </c>
      <c r="P3834" s="65">
        <f t="shared" si="2"/>
        <v>7</v>
      </c>
      <c r="Q3834" s="65">
        <f t="shared" si="3"/>
        <v>7</v>
      </c>
      <c r="R3834" s="65" t="str">
        <f t="shared" si="12"/>
        <v>57.618.191/0001-77</v>
      </c>
      <c r="S3834" s="84"/>
      <c r="T3834" s="84" t="str">
        <f t="shared" si="10"/>
        <v/>
      </c>
      <c r="U3834" s="84" t="str">
        <f t="shared" si="11"/>
        <v/>
      </c>
      <c r="V3834" s="65" t="str">
        <f t="shared" si="5"/>
        <v/>
      </c>
      <c r="W3834" s="84"/>
      <c r="X3834" s="84"/>
      <c r="Y3834" s="85"/>
      <c r="Z3834" s="85"/>
      <c r="AA3834" s="65" t="str">
        <f t="shared" si="6"/>
        <v/>
      </c>
      <c r="AB3834" s="65" t="str">
        <f t="shared" si="7"/>
        <v/>
      </c>
      <c r="AC3834" s="86"/>
      <c r="AD3834" s="87" t="str">
        <f t="shared" si="8"/>
        <v/>
      </c>
      <c r="AE3834" s="84"/>
      <c r="AF3834" s="86">
        <f>IF(AC3834&gt;0,AC3834,'⚙️ Config'!$B$10)</f>
        <v>0.0075</v>
      </c>
      <c r="AG3834" s="88">
        <f t="shared" si="9"/>
        <v>8248.173525</v>
      </c>
      <c r="AH3834" s="88">
        <f>AG3834*'⚙️ Config'!$B$11</f>
        <v>41240.86763</v>
      </c>
      <c r="AI3834" s="88">
        <f>AH3834*'⚙️ Config'!$B$12</f>
        <v>12372.26029</v>
      </c>
      <c r="AJ3834" s="64"/>
      <c r="AK3834" s="84"/>
      <c r="AL3834" s="84"/>
      <c r="AM3834" s="84"/>
      <c r="AN3834" s="84"/>
      <c r="AO3834" s="84"/>
      <c r="AP3834" s="84"/>
      <c r="AQ3834" s="84"/>
    </row>
    <row r="3835" ht="15.0" customHeight="1">
      <c r="A3835" s="93">
        <v>3832.0</v>
      </c>
      <c r="B3835" s="94" t="s">
        <v>8105</v>
      </c>
      <c r="C3835" s="93" t="s">
        <v>141</v>
      </c>
      <c r="D3835" s="93" t="s">
        <v>8106</v>
      </c>
      <c r="E3835" s="95">
        <v>44.17</v>
      </c>
      <c r="F3835" s="93" t="s">
        <v>85</v>
      </c>
      <c r="G3835" s="93" t="s">
        <v>606</v>
      </c>
      <c r="H3835" s="96">
        <v>1099716.3</v>
      </c>
      <c r="I3835" s="93">
        <v>1.0</v>
      </c>
      <c r="J3835" s="97">
        <v>2.4</v>
      </c>
      <c r="K3835" s="94">
        <v>2023.0</v>
      </c>
      <c r="L3835" s="93" t="s">
        <v>630</v>
      </c>
      <c r="M3835" s="93">
        <v>2023.0</v>
      </c>
      <c r="N3835" s="93" t="s">
        <v>161</v>
      </c>
      <c r="O3835" s="65" t="str">
        <f t="shared" si="1"/>
        <v>189738060001</v>
      </c>
      <c r="P3835" s="65">
        <f t="shared" si="2"/>
        <v>2</v>
      </c>
      <c r="Q3835" s="65">
        <f t="shared" si="3"/>
        <v>1</v>
      </c>
      <c r="R3835" s="65" t="str">
        <f t="shared" si="12"/>
        <v>18.973.806/0001-21</v>
      </c>
      <c r="S3835" s="84"/>
      <c r="T3835" s="84" t="str">
        <f t="shared" si="10"/>
        <v/>
      </c>
      <c r="U3835" s="84" t="str">
        <f t="shared" si="11"/>
        <v/>
      </c>
      <c r="V3835" s="65" t="str">
        <f t="shared" si="5"/>
        <v/>
      </c>
      <c r="W3835" s="84"/>
      <c r="X3835" s="84"/>
      <c r="Y3835" s="85"/>
      <c r="Z3835" s="85"/>
      <c r="AA3835" s="65" t="str">
        <f t="shared" si="6"/>
        <v/>
      </c>
      <c r="AB3835" s="65" t="str">
        <f t="shared" si="7"/>
        <v/>
      </c>
      <c r="AC3835" s="86"/>
      <c r="AD3835" s="87" t="str">
        <f t="shared" si="8"/>
        <v/>
      </c>
      <c r="AE3835" s="84"/>
      <c r="AF3835" s="86">
        <f>IF(AC3835&gt;0,AC3835,'⚙️ Config'!$B$10)</f>
        <v>0.0075</v>
      </c>
      <c r="AG3835" s="88">
        <f t="shared" si="9"/>
        <v>8247.87225</v>
      </c>
      <c r="AH3835" s="88">
        <f>AG3835*'⚙️ Config'!$B$11</f>
        <v>41239.36125</v>
      </c>
      <c r="AI3835" s="88">
        <f>AH3835*'⚙️ Config'!$B$12</f>
        <v>12371.80838</v>
      </c>
      <c r="AJ3835" s="64"/>
      <c r="AK3835" s="84"/>
      <c r="AL3835" s="84"/>
      <c r="AM3835" s="84"/>
      <c r="AN3835" s="84"/>
      <c r="AO3835" s="84"/>
      <c r="AP3835" s="84"/>
      <c r="AQ3835" s="84"/>
    </row>
    <row r="3836" ht="15.0" customHeight="1">
      <c r="A3836" s="93">
        <v>3833.0</v>
      </c>
      <c r="B3836" s="94" t="s">
        <v>8107</v>
      </c>
      <c r="C3836" s="93" t="s">
        <v>141</v>
      </c>
      <c r="D3836" s="93" t="s">
        <v>8108</v>
      </c>
      <c r="E3836" s="95">
        <v>42.61</v>
      </c>
      <c r="F3836" s="93" t="s">
        <v>85</v>
      </c>
      <c r="G3836" s="93" t="s">
        <v>606</v>
      </c>
      <c r="H3836" s="96">
        <v>1099109.58</v>
      </c>
      <c r="I3836" s="93">
        <v>1.0</v>
      </c>
      <c r="J3836" s="97">
        <v>2.6</v>
      </c>
      <c r="K3836" s="94">
        <v>2023.0</v>
      </c>
      <c r="L3836" s="93" t="s">
        <v>630</v>
      </c>
      <c r="M3836" s="93">
        <v>2023.0</v>
      </c>
      <c r="N3836" s="93" t="s">
        <v>161</v>
      </c>
      <c r="O3836" s="65" t="str">
        <f t="shared" si="1"/>
        <v>201480300001</v>
      </c>
      <c r="P3836" s="65">
        <f t="shared" si="2"/>
        <v>5</v>
      </c>
      <c r="Q3836" s="65">
        <f t="shared" si="3"/>
        <v>7</v>
      </c>
      <c r="R3836" s="65" t="str">
        <f t="shared" si="12"/>
        <v>20.148.030/0001-57</v>
      </c>
      <c r="S3836" s="84"/>
      <c r="T3836" s="84" t="str">
        <f t="shared" si="10"/>
        <v/>
      </c>
      <c r="U3836" s="84" t="str">
        <f t="shared" si="11"/>
        <v/>
      </c>
      <c r="V3836" s="65" t="str">
        <f t="shared" si="5"/>
        <v/>
      </c>
      <c r="W3836" s="84"/>
      <c r="X3836" s="84"/>
      <c r="Y3836" s="85"/>
      <c r="Z3836" s="85"/>
      <c r="AA3836" s="65" t="str">
        <f t="shared" si="6"/>
        <v/>
      </c>
      <c r="AB3836" s="65" t="str">
        <f t="shared" si="7"/>
        <v/>
      </c>
      <c r="AC3836" s="86"/>
      <c r="AD3836" s="87" t="str">
        <f t="shared" si="8"/>
        <v/>
      </c>
      <c r="AE3836" s="84"/>
      <c r="AF3836" s="86">
        <f>IF(AC3836&gt;0,AC3836,'⚙️ Config'!$B$10)</f>
        <v>0.0075</v>
      </c>
      <c r="AG3836" s="88">
        <f t="shared" si="9"/>
        <v>8243.32185</v>
      </c>
      <c r="AH3836" s="88">
        <f>AG3836*'⚙️ Config'!$B$11</f>
        <v>41216.60925</v>
      </c>
      <c r="AI3836" s="88">
        <f>AH3836*'⚙️ Config'!$B$12</f>
        <v>12364.98278</v>
      </c>
      <c r="AJ3836" s="64"/>
      <c r="AK3836" s="84"/>
      <c r="AL3836" s="84"/>
      <c r="AM3836" s="84"/>
      <c r="AN3836" s="84"/>
      <c r="AO3836" s="84"/>
      <c r="AP3836" s="84"/>
      <c r="AQ3836" s="84"/>
    </row>
    <row r="3837" ht="15.0" customHeight="1">
      <c r="A3837" s="93">
        <v>3834.0</v>
      </c>
      <c r="B3837" s="94" t="s">
        <v>8109</v>
      </c>
      <c r="C3837" s="93" t="s">
        <v>141</v>
      </c>
      <c r="D3837" s="93" t="s">
        <v>8110</v>
      </c>
      <c r="E3837" s="95">
        <v>38.95</v>
      </c>
      <c r="F3837" s="93" t="s">
        <v>85</v>
      </c>
      <c r="G3837" s="93" t="s">
        <v>606</v>
      </c>
      <c r="H3837" s="96">
        <v>1099091.49</v>
      </c>
      <c r="I3837" s="93">
        <v>1.0</v>
      </c>
      <c r="J3837" s="97">
        <v>3.2</v>
      </c>
      <c r="K3837" s="94">
        <v>2023.0</v>
      </c>
      <c r="L3837" s="93" t="s">
        <v>448</v>
      </c>
      <c r="M3837" s="93">
        <v>2023.0</v>
      </c>
      <c r="N3837" s="93" t="s">
        <v>161</v>
      </c>
      <c r="O3837" s="65" t="str">
        <f t="shared" si="1"/>
        <v>513785110001</v>
      </c>
      <c r="P3837" s="65">
        <f t="shared" si="2"/>
        <v>8</v>
      </c>
      <c r="Q3837" s="65">
        <f t="shared" si="3"/>
        <v>2</v>
      </c>
      <c r="R3837" s="65" t="str">
        <f t="shared" si="12"/>
        <v>51.378.511/0001-82</v>
      </c>
      <c r="S3837" s="84"/>
      <c r="T3837" s="84" t="str">
        <f t="shared" si="10"/>
        <v/>
      </c>
      <c r="U3837" s="84" t="str">
        <f t="shared" si="11"/>
        <v/>
      </c>
      <c r="V3837" s="65" t="str">
        <f t="shared" si="5"/>
        <v/>
      </c>
      <c r="W3837" s="84"/>
      <c r="X3837" s="84"/>
      <c r="Y3837" s="85"/>
      <c r="Z3837" s="85"/>
      <c r="AA3837" s="65" t="str">
        <f t="shared" si="6"/>
        <v/>
      </c>
      <c r="AB3837" s="65" t="str">
        <f t="shared" si="7"/>
        <v/>
      </c>
      <c r="AC3837" s="86"/>
      <c r="AD3837" s="87" t="str">
        <f t="shared" si="8"/>
        <v/>
      </c>
      <c r="AE3837" s="84"/>
      <c r="AF3837" s="86">
        <f>IF(AC3837&gt;0,AC3837,'⚙️ Config'!$B$10)</f>
        <v>0.0075</v>
      </c>
      <c r="AG3837" s="88">
        <f t="shared" si="9"/>
        <v>8243.186175</v>
      </c>
      <c r="AH3837" s="88">
        <f>AG3837*'⚙️ Config'!$B$11</f>
        <v>41215.93088</v>
      </c>
      <c r="AI3837" s="88">
        <f>AH3837*'⚙️ Config'!$B$12</f>
        <v>12364.77926</v>
      </c>
      <c r="AJ3837" s="64"/>
      <c r="AK3837" s="84"/>
      <c r="AL3837" s="84"/>
      <c r="AM3837" s="84"/>
      <c r="AN3837" s="84"/>
      <c r="AO3837" s="84"/>
      <c r="AP3837" s="84"/>
      <c r="AQ3837" s="84"/>
    </row>
    <row r="3838" ht="15.0" customHeight="1">
      <c r="A3838" s="93">
        <v>3835.0</v>
      </c>
      <c r="B3838" s="94" t="s">
        <v>8111</v>
      </c>
      <c r="C3838" s="93" t="s">
        <v>141</v>
      </c>
      <c r="D3838" s="93" t="s">
        <v>8112</v>
      </c>
      <c r="E3838" s="95">
        <v>41.24</v>
      </c>
      <c r="F3838" s="93" t="s">
        <v>85</v>
      </c>
      <c r="G3838" s="93" t="s">
        <v>606</v>
      </c>
      <c r="H3838" s="96">
        <v>1098426.82</v>
      </c>
      <c r="I3838" s="93">
        <v>1.0</v>
      </c>
      <c r="J3838" s="97">
        <v>2.8</v>
      </c>
      <c r="K3838" s="94">
        <v>2023.0</v>
      </c>
      <c r="L3838" s="93" t="s">
        <v>630</v>
      </c>
      <c r="M3838" s="93">
        <v>2023.0</v>
      </c>
      <c r="N3838" s="93" t="s">
        <v>145</v>
      </c>
      <c r="O3838" s="65" t="str">
        <f t="shared" si="1"/>
        <v>241886960001</v>
      </c>
      <c r="P3838" s="65">
        <f t="shared" si="2"/>
        <v>9</v>
      </c>
      <c r="Q3838" s="65">
        <f t="shared" si="3"/>
        <v>0</v>
      </c>
      <c r="R3838" s="65" t="str">
        <f t="shared" si="12"/>
        <v>24.188.696/0001-90</v>
      </c>
      <c r="S3838" s="84"/>
      <c r="T3838" s="84" t="str">
        <f t="shared" si="10"/>
        <v/>
      </c>
      <c r="U3838" s="84" t="str">
        <f t="shared" si="11"/>
        <v/>
      </c>
      <c r="V3838" s="65" t="str">
        <f t="shared" si="5"/>
        <v/>
      </c>
      <c r="W3838" s="84"/>
      <c r="X3838" s="84"/>
      <c r="Y3838" s="85"/>
      <c r="Z3838" s="85"/>
      <c r="AA3838" s="65" t="str">
        <f t="shared" si="6"/>
        <v/>
      </c>
      <c r="AB3838" s="65" t="str">
        <f t="shared" si="7"/>
        <v/>
      </c>
      <c r="AC3838" s="86"/>
      <c r="AD3838" s="87" t="str">
        <f t="shared" si="8"/>
        <v/>
      </c>
      <c r="AE3838" s="84"/>
      <c r="AF3838" s="86">
        <f>IF(AC3838&gt;0,AC3838,'⚙️ Config'!$B$10)</f>
        <v>0.0075</v>
      </c>
      <c r="AG3838" s="88">
        <f t="shared" si="9"/>
        <v>8238.20115</v>
      </c>
      <c r="AH3838" s="88">
        <f>AG3838*'⚙️ Config'!$B$11</f>
        <v>41191.00575</v>
      </c>
      <c r="AI3838" s="88">
        <f>AH3838*'⚙️ Config'!$B$12</f>
        <v>12357.30173</v>
      </c>
      <c r="AJ3838" s="64"/>
      <c r="AK3838" s="84"/>
      <c r="AL3838" s="84"/>
      <c r="AM3838" s="84"/>
      <c r="AN3838" s="84"/>
      <c r="AO3838" s="84"/>
      <c r="AP3838" s="84"/>
      <c r="AQ3838" s="84"/>
    </row>
    <row r="3839" ht="15.0" customHeight="1">
      <c r="A3839" s="93">
        <v>3836.0</v>
      </c>
      <c r="B3839" s="94" t="s">
        <v>8113</v>
      </c>
      <c r="C3839" s="93" t="s">
        <v>141</v>
      </c>
      <c r="D3839" s="93" t="s">
        <v>8114</v>
      </c>
      <c r="E3839" s="95">
        <v>44.17</v>
      </c>
      <c r="F3839" s="93" t="s">
        <v>85</v>
      </c>
      <c r="G3839" s="93" t="s">
        <v>606</v>
      </c>
      <c r="H3839" s="96">
        <v>1097891.7</v>
      </c>
      <c r="I3839" s="93">
        <v>1.0</v>
      </c>
      <c r="J3839" s="97">
        <v>2.4</v>
      </c>
      <c r="K3839" s="94">
        <v>2023.0</v>
      </c>
      <c r="L3839" s="93" t="s">
        <v>197</v>
      </c>
      <c r="M3839" s="93">
        <v>2023.0</v>
      </c>
      <c r="N3839" s="93" t="s">
        <v>145</v>
      </c>
      <c r="O3839" s="65" t="str">
        <f t="shared" si="1"/>
        <v>072033100001</v>
      </c>
      <c r="P3839" s="65">
        <f t="shared" si="2"/>
        <v>5</v>
      </c>
      <c r="Q3839" s="65">
        <f t="shared" si="3"/>
        <v>2</v>
      </c>
      <c r="R3839" s="65" t="str">
        <f t="shared" si="12"/>
        <v>07.203.310/0001-52</v>
      </c>
      <c r="S3839" s="84"/>
      <c r="T3839" s="84" t="str">
        <f t="shared" si="10"/>
        <v/>
      </c>
      <c r="U3839" s="84" t="str">
        <f t="shared" si="11"/>
        <v/>
      </c>
      <c r="V3839" s="65" t="str">
        <f t="shared" si="5"/>
        <v/>
      </c>
      <c r="W3839" s="84"/>
      <c r="X3839" s="84"/>
      <c r="Y3839" s="85"/>
      <c r="Z3839" s="85"/>
      <c r="AA3839" s="65" t="str">
        <f t="shared" si="6"/>
        <v/>
      </c>
      <c r="AB3839" s="65" t="str">
        <f t="shared" si="7"/>
        <v/>
      </c>
      <c r="AC3839" s="86"/>
      <c r="AD3839" s="87" t="str">
        <f t="shared" si="8"/>
        <v/>
      </c>
      <c r="AE3839" s="84"/>
      <c r="AF3839" s="86">
        <f>IF(AC3839&gt;0,AC3839,'⚙️ Config'!$B$10)</f>
        <v>0.0075</v>
      </c>
      <c r="AG3839" s="88">
        <f t="shared" si="9"/>
        <v>8234.18775</v>
      </c>
      <c r="AH3839" s="88">
        <f>AG3839*'⚙️ Config'!$B$11</f>
        <v>41170.93875</v>
      </c>
      <c r="AI3839" s="88">
        <f>AH3839*'⚙️ Config'!$B$12</f>
        <v>12351.28163</v>
      </c>
      <c r="AJ3839" s="64"/>
      <c r="AK3839" s="84"/>
      <c r="AL3839" s="84"/>
      <c r="AM3839" s="84"/>
      <c r="AN3839" s="84"/>
      <c r="AO3839" s="84"/>
      <c r="AP3839" s="84"/>
      <c r="AQ3839" s="84"/>
    </row>
    <row r="3840" ht="15.0" customHeight="1">
      <c r="A3840" s="93">
        <v>3837.0</v>
      </c>
      <c r="B3840" s="94" t="s">
        <v>8115</v>
      </c>
      <c r="C3840" s="93" t="s">
        <v>141</v>
      </c>
      <c r="D3840" s="93" t="s">
        <v>8116</v>
      </c>
      <c r="E3840" s="95">
        <v>35.59</v>
      </c>
      <c r="F3840" s="93" t="s">
        <v>85</v>
      </c>
      <c r="G3840" s="93" t="s">
        <v>606</v>
      </c>
      <c r="H3840" s="96">
        <v>1097601.87</v>
      </c>
      <c r="I3840" s="93">
        <v>1.0</v>
      </c>
      <c r="J3840" s="97">
        <v>4.0</v>
      </c>
      <c r="K3840" s="94">
        <v>2022.0</v>
      </c>
      <c r="L3840" s="93" t="s">
        <v>630</v>
      </c>
      <c r="M3840" s="93">
        <v>2022.0</v>
      </c>
      <c r="N3840" s="93" t="s">
        <v>145</v>
      </c>
      <c r="O3840" s="65" t="str">
        <f t="shared" si="1"/>
        <v>082681070001</v>
      </c>
      <c r="P3840" s="65">
        <f t="shared" si="2"/>
        <v>2</v>
      </c>
      <c r="Q3840" s="65">
        <f t="shared" si="3"/>
        <v>7</v>
      </c>
      <c r="R3840" s="65" t="str">
        <f t="shared" si="12"/>
        <v>08.268.107/0001-27</v>
      </c>
      <c r="S3840" s="84"/>
      <c r="T3840" s="84" t="str">
        <f t="shared" si="10"/>
        <v/>
      </c>
      <c r="U3840" s="84" t="str">
        <f t="shared" si="11"/>
        <v/>
      </c>
      <c r="V3840" s="65" t="str">
        <f t="shared" si="5"/>
        <v/>
      </c>
      <c r="W3840" s="84"/>
      <c r="X3840" s="84"/>
      <c r="Y3840" s="85"/>
      <c r="Z3840" s="85"/>
      <c r="AA3840" s="65" t="str">
        <f t="shared" si="6"/>
        <v/>
      </c>
      <c r="AB3840" s="65" t="str">
        <f t="shared" si="7"/>
        <v/>
      </c>
      <c r="AC3840" s="86"/>
      <c r="AD3840" s="87" t="str">
        <f t="shared" si="8"/>
        <v/>
      </c>
      <c r="AE3840" s="84"/>
      <c r="AF3840" s="86">
        <f>IF(AC3840&gt;0,AC3840,'⚙️ Config'!$B$10)</f>
        <v>0.0075</v>
      </c>
      <c r="AG3840" s="88">
        <f t="shared" si="9"/>
        <v>8232.014025</v>
      </c>
      <c r="AH3840" s="88">
        <f>AG3840*'⚙️ Config'!$B$11</f>
        <v>41160.07013</v>
      </c>
      <c r="AI3840" s="88">
        <f>AH3840*'⚙️ Config'!$B$12</f>
        <v>12348.02104</v>
      </c>
      <c r="AJ3840" s="64"/>
      <c r="AK3840" s="84"/>
      <c r="AL3840" s="84"/>
      <c r="AM3840" s="84"/>
      <c r="AN3840" s="84"/>
      <c r="AO3840" s="84"/>
      <c r="AP3840" s="84"/>
      <c r="AQ3840" s="84"/>
    </row>
    <row r="3841" ht="15.0" customHeight="1">
      <c r="A3841" s="93">
        <v>3838.0</v>
      </c>
      <c r="B3841" s="94" t="s">
        <v>8117</v>
      </c>
      <c r="C3841" s="93" t="s">
        <v>141</v>
      </c>
      <c r="D3841" s="93" t="s">
        <v>8118</v>
      </c>
      <c r="E3841" s="95">
        <v>40.62</v>
      </c>
      <c r="F3841" s="93" t="s">
        <v>85</v>
      </c>
      <c r="G3841" s="93" t="s">
        <v>606</v>
      </c>
      <c r="H3841" s="96">
        <v>1097329.0</v>
      </c>
      <c r="I3841" s="93">
        <v>1.0</v>
      </c>
      <c r="J3841" s="97">
        <v>2.9</v>
      </c>
      <c r="K3841" s="94">
        <v>2023.0</v>
      </c>
      <c r="L3841" s="93" t="s">
        <v>202</v>
      </c>
      <c r="M3841" s="93">
        <v>2023.0</v>
      </c>
      <c r="N3841" s="93" t="s">
        <v>161</v>
      </c>
      <c r="O3841" s="65" t="str">
        <f t="shared" si="1"/>
        <v>190371270001</v>
      </c>
      <c r="P3841" s="65">
        <f t="shared" si="2"/>
        <v>0</v>
      </c>
      <c r="Q3841" s="65">
        <f t="shared" si="3"/>
        <v>3</v>
      </c>
      <c r="R3841" s="65" t="str">
        <f t="shared" si="12"/>
        <v>19.037.127/0001-03</v>
      </c>
      <c r="S3841" s="84"/>
      <c r="T3841" s="84" t="str">
        <f t="shared" si="10"/>
        <v/>
      </c>
      <c r="U3841" s="84" t="str">
        <f t="shared" si="11"/>
        <v/>
      </c>
      <c r="V3841" s="65" t="str">
        <f t="shared" si="5"/>
        <v/>
      </c>
      <c r="W3841" s="84"/>
      <c r="X3841" s="84"/>
      <c r="Y3841" s="85"/>
      <c r="Z3841" s="85"/>
      <c r="AA3841" s="65" t="str">
        <f t="shared" si="6"/>
        <v/>
      </c>
      <c r="AB3841" s="65" t="str">
        <f t="shared" si="7"/>
        <v/>
      </c>
      <c r="AC3841" s="86"/>
      <c r="AD3841" s="87" t="str">
        <f t="shared" si="8"/>
        <v/>
      </c>
      <c r="AE3841" s="84"/>
      <c r="AF3841" s="86">
        <f>IF(AC3841&gt;0,AC3841,'⚙️ Config'!$B$10)</f>
        <v>0.0075</v>
      </c>
      <c r="AG3841" s="88">
        <f t="shared" si="9"/>
        <v>8229.9675</v>
      </c>
      <c r="AH3841" s="88">
        <f>AG3841*'⚙️ Config'!$B$11</f>
        <v>41149.8375</v>
      </c>
      <c r="AI3841" s="88">
        <f>AH3841*'⚙️ Config'!$B$12</f>
        <v>12344.95125</v>
      </c>
      <c r="AJ3841" s="64"/>
      <c r="AK3841" s="84"/>
      <c r="AL3841" s="84"/>
      <c r="AM3841" s="84"/>
      <c r="AN3841" s="84"/>
      <c r="AO3841" s="84"/>
      <c r="AP3841" s="84"/>
      <c r="AQ3841" s="84"/>
    </row>
    <row r="3842" ht="15.0" customHeight="1">
      <c r="A3842" s="93">
        <v>3839.0</v>
      </c>
      <c r="B3842" s="94" t="s">
        <v>8119</v>
      </c>
      <c r="C3842" s="93" t="s">
        <v>141</v>
      </c>
      <c r="D3842" s="93" t="s">
        <v>8120</v>
      </c>
      <c r="E3842" s="95">
        <v>41.24</v>
      </c>
      <c r="F3842" s="93" t="s">
        <v>85</v>
      </c>
      <c r="G3842" s="93" t="s">
        <v>606</v>
      </c>
      <c r="H3842" s="96">
        <v>1096139.0</v>
      </c>
      <c r="I3842" s="93">
        <v>1.0</v>
      </c>
      <c r="J3842" s="97">
        <v>2.8</v>
      </c>
      <c r="K3842" s="94">
        <v>2023.0</v>
      </c>
      <c r="L3842" s="93" t="s">
        <v>630</v>
      </c>
      <c r="M3842" s="93">
        <v>2023.0</v>
      </c>
      <c r="N3842" s="93" t="s">
        <v>161</v>
      </c>
      <c r="O3842" s="65" t="str">
        <f t="shared" si="1"/>
        <v>267404850001</v>
      </c>
      <c r="P3842" s="65">
        <f t="shared" si="2"/>
        <v>4</v>
      </c>
      <c r="Q3842" s="65">
        <f t="shared" si="3"/>
        <v>3</v>
      </c>
      <c r="R3842" s="65" t="str">
        <f t="shared" si="12"/>
        <v>26.740.485/0001-43</v>
      </c>
      <c r="S3842" s="84"/>
      <c r="T3842" s="84" t="str">
        <f t="shared" si="10"/>
        <v/>
      </c>
      <c r="U3842" s="84" t="str">
        <f t="shared" si="11"/>
        <v/>
      </c>
      <c r="V3842" s="65" t="str">
        <f t="shared" si="5"/>
        <v/>
      </c>
      <c r="W3842" s="84"/>
      <c r="X3842" s="84"/>
      <c r="Y3842" s="85"/>
      <c r="Z3842" s="85"/>
      <c r="AA3842" s="65" t="str">
        <f t="shared" si="6"/>
        <v/>
      </c>
      <c r="AB3842" s="65" t="str">
        <f t="shared" si="7"/>
        <v/>
      </c>
      <c r="AC3842" s="86"/>
      <c r="AD3842" s="87" t="str">
        <f t="shared" si="8"/>
        <v/>
      </c>
      <c r="AE3842" s="84"/>
      <c r="AF3842" s="86">
        <f>IF(AC3842&gt;0,AC3842,'⚙️ Config'!$B$10)</f>
        <v>0.0075</v>
      </c>
      <c r="AG3842" s="88">
        <f t="shared" si="9"/>
        <v>8221.0425</v>
      </c>
      <c r="AH3842" s="88">
        <f>AG3842*'⚙️ Config'!$B$11</f>
        <v>41105.2125</v>
      </c>
      <c r="AI3842" s="88">
        <f>AH3842*'⚙️ Config'!$B$12</f>
        <v>12331.56375</v>
      </c>
      <c r="AJ3842" s="64"/>
      <c r="AK3842" s="84"/>
      <c r="AL3842" s="84"/>
      <c r="AM3842" s="84"/>
      <c r="AN3842" s="84"/>
      <c r="AO3842" s="84"/>
      <c r="AP3842" s="84"/>
      <c r="AQ3842" s="84"/>
    </row>
    <row r="3843" ht="15.0" customHeight="1">
      <c r="A3843" s="93">
        <v>3840.0</v>
      </c>
      <c r="B3843" s="94" t="s">
        <v>8121</v>
      </c>
      <c r="C3843" s="93" t="s">
        <v>154</v>
      </c>
      <c r="D3843" s="93" t="s">
        <v>8122</v>
      </c>
      <c r="E3843" s="95">
        <v>41.24</v>
      </c>
      <c r="F3843" s="93" t="s">
        <v>85</v>
      </c>
      <c r="G3843" s="93" t="s">
        <v>606</v>
      </c>
      <c r="H3843" s="96">
        <v>1095114.57</v>
      </c>
      <c r="I3843" s="93">
        <v>1.0</v>
      </c>
      <c r="J3843" s="97">
        <v>2.8</v>
      </c>
      <c r="K3843" s="94">
        <v>2023.0</v>
      </c>
      <c r="L3843" s="93" t="s">
        <v>630</v>
      </c>
      <c r="M3843" s="93">
        <v>2023.0</v>
      </c>
      <c r="N3843" s="93" t="s">
        <v>161</v>
      </c>
      <c r="O3843" s="65" t="str">
        <f t="shared" si="1"/>
        <v>290336790001</v>
      </c>
      <c r="P3843" s="65">
        <f t="shared" si="2"/>
        <v>0</v>
      </c>
      <c r="Q3843" s="65">
        <f t="shared" si="3"/>
        <v>5</v>
      </c>
      <c r="R3843" s="65" t="str">
        <f t="shared" si="12"/>
        <v>29.033.679/0001-05</v>
      </c>
      <c r="S3843" s="84"/>
      <c r="T3843" s="84" t="str">
        <f t="shared" si="10"/>
        <v/>
      </c>
      <c r="U3843" s="84" t="str">
        <f t="shared" si="11"/>
        <v/>
      </c>
      <c r="V3843" s="65" t="str">
        <f t="shared" si="5"/>
        <v/>
      </c>
      <c r="W3843" s="84"/>
      <c r="X3843" s="84"/>
      <c r="Y3843" s="85"/>
      <c r="Z3843" s="85"/>
      <c r="AA3843" s="65" t="str">
        <f t="shared" si="6"/>
        <v/>
      </c>
      <c r="AB3843" s="65" t="str">
        <f t="shared" si="7"/>
        <v/>
      </c>
      <c r="AC3843" s="86"/>
      <c r="AD3843" s="87" t="str">
        <f t="shared" si="8"/>
        <v/>
      </c>
      <c r="AE3843" s="84"/>
      <c r="AF3843" s="86">
        <f>IF(AC3843&gt;0,AC3843,'⚙️ Config'!$B$10)</f>
        <v>0.0075</v>
      </c>
      <c r="AG3843" s="88">
        <f t="shared" si="9"/>
        <v>8213.359275</v>
      </c>
      <c r="AH3843" s="88">
        <f>AG3843*'⚙️ Config'!$B$11</f>
        <v>41066.79638</v>
      </c>
      <c r="AI3843" s="88">
        <f>AH3843*'⚙️ Config'!$B$12</f>
        <v>12320.03891</v>
      </c>
      <c r="AJ3843" s="64"/>
      <c r="AK3843" s="84"/>
      <c r="AL3843" s="84"/>
      <c r="AM3843" s="84"/>
      <c r="AN3843" s="84"/>
      <c r="AO3843" s="84"/>
      <c r="AP3843" s="84"/>
      <c r="AQ3843" s="84"/>
    </row>
    <row r="3844" ht="15.0" customHeight="1">
      <c r="A3844" s="93">
        <v>3841.0</v>
      </c>
      <c r="B3844" s="94" t="s">
        <v>8123</v>
      </c>
      <c r="C3844" s="93" t="s">
        <v>141</v>
      </c>
      <c r="D3844" s="93" t="s">
        <v>8124</v>
      </c>
      <c r="E3844" s="95">
        <v>41.24</v>
      </c>
      <c r="F3844" s="93" t="s">
        <v>85</v>
      </c>
      <c r="G3844" s="93" t="s">
        <v>606</v>
      </c>
      <c r="H3844" s="96">
        <v>1094023.82</v>
      </c>
      <c r="I3844" s="93">
        <v>1.0</v>
      </c>
      <c r="J3844" s="97">
        <v>2.8</v>
      </c>
      <c r="K3844" s="94">
        <v>2023.0</v>
      </c>
      <c r="L3844" s="93" t="s">
        <v>630</v>
      </c>
      <c r="M3844" s="93">
        <v>2023.0</v>
      </c>
      <c r="N3844" s="93" t="s">
        <v>161</v>
      </c>
      <c r="O3844" s="65" t="str">
        <f t="shared" si="1"/>
        <v>345346010001</v>
      </c>
      <c r="P3844" s="65">
        <f t="shared" si="2"/>
        <v>0</v>
      </c>
      <c r="Q3844" s="65">
        <f t="shared" si="3"/>
        <v>4</v>
      </c>
      <c r="R3844" s="65" t="str">
        <f t="shared" si="12"/>
        <v>34.534.601/0001-04</v>
      </c>
      <c r="S3844" s="84"/>
      <c r="T3844" s="84" t="str">
        <f t="shared" si="10"/>
        <v/>
      </c>
      <c r="U3844" s="84" t="str">
        <f t="shared" si="11"/>
        <v/>
      </c>
      <c r="V3844" s="65" t="str">
        <f t="shared" si="5"/>
        <v/>
      </c>
      <c r="W3844" s="84"/>
      <c r="X3844" s="84"/>
      <c r="Y3844" s="85"/>
      <c r="Z3844" s="85"/>
      <c r="AA3844" s="65" t="str">
        <f t="shared" si="6"/>
        <v/>
      </c>
      <c r="AB3844" s="65" t="str">
        <f t="shared" si="7"/>
        <v/>
      </c>
      <c r="AC3844" s="86"/>
      <c r="AD3844" s="87" t="str">
        <f t="shared" si="8"/>
        <v/>
      </c>
      <c r="AE3844" s="84"/>
      <c r="AF3844" s="86">
        <f>IF(AC3844&gt;0,AC3844,'⚙️ Config'!$B$10)</f>
        <v>0.0075</v>
      </c>
      <c r="AG3844" s="88">
        <f t="shared" si="9"/>
        <v>8205.17865</v>
      </c>
      <c r="AH3844" s="88">
        <f>AG3844*'⚙️ Config'!$B$11</f>
        <v>41025.89325</v>
      </c>
      <c r="AI3844" s="88">
        <f>AH3844*'⚙️ Config'!$B$12</f>
        <v>12307.76798</v>
      </c>
      <c r="AJ3844" s="64"/>
      <c r="AK3844" s="84"/>
      <c r="AL3844" s="84"/>
      <c r="AM3844" s="84"/>
      <c r="AN3844" s="84"/>
      <c r="AO3844" s="84"/>
      <c r="AP3844" s="84"/>
      <c r="AQ3844" s="84"/>
    </row>
    <row r="3845" ht="15.0" customHeight="1">
      <c r="A3845" s="93">
        <v>3842.0</v>
      </c>
      <c r="B3845" s="94" t="s">
        <v>8125</v>
      </c>
      <c r="C3845" s="93" t="s">
        <v>141</v>
      </c>
      <c r="D3845" s="93" t="s">
        <v>8126</v>
      </c>
      <c r="E3845" s="95">
        <v>44.17</v>
      </c>
      <c r="F3845" s="93" t="s">
        <v>85</v>
      </c>
      <c r="G3845" s="93" t="s">
        <v>606</v>
      </c>
      <c r="H3845" s="96">
        <v>1093499.53</v>
      </c>
      <c r="I3845" s="93">
        <v>1.0</v>
      </c>
      <c r="J3845" s="97">
        <v>2.4</v>
      </c>
      <c r="K3845" s="94">
        <v>2023.0</v>
      </c>
      <c r="L3845" s="93" t="s">
        <v>918</v>
      </c>
      <c r="M3845" s="93">
        <v>2023.0</v>
      </c>
      <c r="N3845" s="93" t="s">
        <v>161</v>
      </c>
      <c r="O3845" s="65" t="str">
        <f t="shared" si="1"/>
        <v>128872780001</v>
      </c>
      <c r="P3845" s="65">
        <f t="shared" si="2"/>
        <v>0</v>
      </c>
      <c r="Q3845" s="65">
        <f t="shared" si="3"/>
        <v>1</v>
      </c>
      <c r="R3845" s="65" t="str">
        <f t="shared" si="12"/>
        <v>12.887.278/0001-01</v>
      </c>
      <c r="S3845" s="84"/>
      <c r="T3845" s="84" t="str">
        <f t="shared" si="10"/>
        <v/>
      </c>
      <c r="U3845" s="84" t="str">
        <f t="shared" si="11"/>
        <v/>
      </c>
      <c r="V3845" s="65" t="str">
        <f t="shared" si="5"/>
        <v/>
      </c>
      <c r="W3845" s="84"/>
      <c r="X3845" s="84"/>
      <c r="Y3845" s="85"/>
      <c r="Z3845" s="85"/>
      <c r="AA3845" s="65" t="str">
        <f t="shared" si="6"/>
        <v/>
      </c>
      <c r="AB3845" s="65" t="str">
        <f t="shared" si="7"/>
        <v/>
      </c>
      <c r="AC3845" s="86"/>
      <c r="AD3845" s="87" t="str">
        <f t="shared" si="8"/>
        <v/>
      </c>
      <c r="AE3845" s="84"/>
      <c r="AF3845" s="86">
        <f>IF(AC3845&gt;0,AC3845,'⚙️ Config'!$B$10)</f>
        <v>0.0075</v>
      </c>
      <c r="AG3845" s="88">
        <f t="shared" si="9"/>
        <v>8201.246475</v>
      </c>
      <c r="AH3845" s="88">
        <f>AG3845*'⚙️ Config'!$B$11</f>
        <v>41006.23238</v>
      </c>
      <c r="AI3845" s="88">
        <f>AH3845*'⚙️ Config'!$B$12</f>
        <v>12301.86971</v>
      </c>
      <c r="AJ3845" s="64"/>
      <c r="AK3845" s="84"/>
      <c r="AL3845" s="84"/>
      <c r="AM3845" s="84"/>
      <c r="AN3845" s="84"/>
      <c r="AO3845" s="84"/>
      <c r="AP3845" s="84"/>
      <c r="AQ3845" s="84"/>
    </row>
    <row r="3846" ht="15.0" customHeight="1">
      <c r="A3846" s="93">
        <v>3843.0</v>
      </c>
      <c r="B3846" s="94" t="s">
        <v>8127</v>
      </c>
      <c r="C3846" s="93" t="s">
        <v>141</v>
      </c>
      <c r="D3846" s="93" t="s">
        <v>8128</v>
      </c>
      <c r="E3846" s="95">
        <v>42.61</v>
      </c>
      <c r="F3846" s="93" t="s">
        <v>85</v>
      </c>
      <c r="G3846" s="93" t="s">
        <v>606</v>
      </c>
      <c r="H3846" s="96">
        <v>1092634.54</v>
      </c>
      <c r="I3846" s="93">
        <v>1.0</v>
      </c>
      <c r="J3846" s="97">
        <v>2.6</v>
      </c>
      <c r="K3846" s="94">
        <v>2023.0</v>
      </c>
      <c r="L3846" s="93" t="s">
        <v>630</v>
      </c>
      <c r="M3846" s="93">
        <v>2023.0</v>
      </c>
      <c r="N3846" s="93" t="s">
        <v>145</v>
      </c>
      <c r="O3846" s="65" t="str">
        <f t="shared" si="1"/>
        <v>198689650001</v>
      </c>
      <c r="P3846" s="65">
        <f t="shared" si="2"/>
        <v>2</v>
      </c>
      <c r="Q3846" s="65">
        <f t="shared" si="3"/>
        <v>9</v>
      </c>
      <c r="R3846" s="65" t="str">
        <f t="shared" si="12"/>
        <v>19.868.965/0001-29</v>
      </c>
      <c r="S3846" s="84"/>
      <c r="T3846" s="84" t="str">
        <f t="shared" si="10"/>
        <v/>
      </c>
      <c r="U3846" s="84" t="str">
        <f t="shared" si="11"/>
        <v/>
      </c>
      <c r="V3846" s="65" t="str">
        <f t="shared" si="5"/>
        <v/>
      </c>
      <c r="W3846" s="84"/>
      <c r="X3846" s="84"/>
      <c r="Y3846" s="85"/>
      <c r="Z3846" s="85"/>
      <c r="AA3846" s="65" t="str">
        <f t="shared" si="6"/>
        <v/>
      </c>
      <c r="AB3846" s="65" t="str">
        <f t="shared" si="7"/>
        <v/>
      </c>
      <c r="AC3846" s="86"/>
      <c r="AD3846" s="87" t="str">
        <f t="shared" si="8"/>
        <v/>
      </c>
      <c r="AE3846" s="84"/>
      <c r="AF3846" s="86">
        <f>IF(AC3846&gt;0,AC3846,'⚙️ Config'!$B$10)</f>
        <v>0.0075</v>
      </c>
      <c r="AG3846" s="88">
        <f t="shared" si="9"/>
        <v>8194.75905</v>
      </c>
      <c r="AH3846" s="88">
        <f>AG3846*'⚙️ Config'!$B$11</f>
        <v>40973.79525</v>
      </c>
      <c r="AI3846" s="88">
        <f>AH3846*'⚙️ Config'!$B$12</f>
        <v>12292.13858</v>
      </c>
      <c r="AJ3846" s="64"/>
      <c r="AK3846" s="84"/>
      <c r="AL3846" s="84"/>
      <c r="AM3846" s="84"/>
      <c r="AN3846" s="84"/>
      <c r="AO3846" s="84"/>
      <c r="AP3846" s="84"/>
      <c r="AQ3846" s="84"/>
    </row>
    <row r="3847" ht="15.0" customHeight="1">
      <c r="A3847" s="93">
        <v>3844.0</v>
      </c>
      <c r="B3847" s="94" t="s">
        <v>8129</v>
      </c>
      <c r="C3847" s="93" t="s">
        <v>141</v>
      </c>
      <c r="D3847" s="93" t="s">
        <v>8130</v>
      </c>
      <c r="E3847" s="95">
        <v>37.98</v>
      </c>
      <c r="F3847" s="93" t="s">
        <v>85</v>
      </c>
      <c r="G3847" s="93" t="s">
        <v>606</v>
      </c>
      <c r="H3847" s="96">
        <v>1092379.24</v>
      </c>
      <c r="I3847" s="93">
        <v>1.0</v>
      </c>
      <c r="J3847" s="97">
        <v>3.4</v>
      </c>
      <c r="K3847" s="94">
        <v>2022.0</v>
      </c>
      <c r="L3847" s="93" t="s">
        <v>630</v>
      </c>
      <c r="M3847" s="93">
        <v>2022.0</v>
      </c>
      <c r="N3847" s="93" t="s">
        <v>145</v>
      </c>
      <c r="O3847" s="65" t="str">
        <f t="shared" si="1"/>
        <v>125576560001</v>
      </c>
      <c r="P3847" s="65">
        <f t="shared" si="2"/>
        <v>9</v>
      </c>
      <c r="Q3847" s="65">
        <f t="shared" si="3"/>
        <v>9</v>
      </c>
      <c r="R3847" s="65" t="str">
        <f t="shared" si="12"/>
        <v>12.557.656/0001-99</v>
      </c>
      <c r="S3847" s="84"/>
      <c r="T3847" s="84" t="str">
        <f t="shared" si="10"/>
        <v/>
      </c>
      <c r="U3847" s="84" t="str">
        <f t="shared" si="11"/>
        <v/>
      </c>
      <c r="V3847" s="65" t="str">
        <f t="shared" si="5"/>
        <v/>
      </c>
      <c r="W3847" s="84"/>
      <c r="X3847" s="84"/>
      <c r="Y3847" s="85"/>
      <c r="Z3847" s="85"/>
      <c r="AA3847" s="65" t="str">
        <f t="shared" si="6"/>
        <v/>
      </c>
      <c r="AB3847" s="65" t="str">
        <f t="shared" si="7"/>
        <v/>
      </c>
      <c r="AC3847" s="86"/>
      <c r="AD3847" s="87" t="str">
        <f t="shared" si="8"/>
        <v/>
      </c>
      <c r="AE3847" s="84"/>
      <c r="AF3847" s="86">
        <f>IF(AC3847&gt;0,AC3847,'⚙️ Config'!$B$10)</f>
        <v>0.0075</v>
      </c>
      <c r="AG3847" s="88">
        <f t="shared" si="9"/>
        <v>8192.8443</v>
      </c>
      <c r="AH3847" s="88">
        <f>AG3847*'⚙️ Config'!$B$11</f>
        <v>40964.2215</v>
      </c>
      <c r="AI3847" s="88">
        <f>AH3847*'⚙️ Config'!$B$12</f>
        <v>12289.26645</v>
      </c>
      <c r="AJ3847" s="64"/>
      <c r="AK3847" s="84"/>
      <c r="AL3847" s="84"/>
      <c r="AM3847" s="84"/>
      <c r="AN3847" s="84"/>
      <c r="AO3847" s="84"/>
      <c r="AP3847" s="84"/>
      <c r="AQ3847" s="84"/>
    </row>
    <row r="3848" ht="15.0" customHeight="1">
      <c r="A3848" s="93">
        <v>3845.0</v>
      </c>
      <c r="B3848" s="94" t="s">
        <v>8131</v>
      </c>
      <c r="C3848" s="93" t="s">
        <v>141</v>
      </c>
      <c r="D3848" s="93" t="s">
        <v>8132</v>
      </c>
      <c r="E3848" s="95">
        <v>76.68</v>
      </c>
      <c r="F3848" s="93" t="s">
        <v>85</v>
      </c>
      <c r="G3848" s="93" t="s">
        <v>606</v>
      </c>
      <c r="H3848" s="96">
        <v>1092331.18</v>
      </c>
      <c r="I3848" s="93">
        <v>1.0</v>
      </c>
      <c r="J3848" s="97">
        <v>2.4</v>
      </c>
      <c r="K3848" s="94">
        <v>2025.0</v>
      </c>
      <c r="L3848" s="93" t="s">
        <v>8133</v>
      </c>
      <c r="M3848" s="93">
        <v>2023.0</v>
      </c>
      <c r="N3848" s="93" t="s">
        <v>208</v>
      </c>
      <c r="O3848" s="65" t="str">
        <f t="shared" si="1"/>
        <v>401873110001</v>
      </c>
      <c r="P3848" s="65">
        <f t="shared" si="2"/>
        <v>2</v>
      </c>
      <c r="Q3848" s="65">
        <f t="shared" si="3"/>
        <v>6</v>
      </c>
      <c r="R3848" s="65" t="str">
        <f t="shared" si="12"/>
        <v>40.187.311/0001-26</v>
      </c>
      <c r="S3848" s="84"/>
      <c r="T3848" s="84" t="str">
        <f t="shared" si="10"/>
        <v/>
      </c>
      <c r="U3848" s="84" t="str">
        <f t="shared" si="11"/>
        <v/>
      </c>
      <c r="V3848" s="65" t="str">
        <f t="shared" si="5"/>
        <v/>
      </c>
      <c r="W3848" s="84"/>
      <c r="X3848" s="84"/>
      <c r="Y3848" s="85"/>
      <c r="Z3848" s="85"/>
      <c r="AA3848" s="65" t="str">
        <f t="shared" si="6"/>
        <v/>
      </c>
      <c r="AB3848" s="65" t="str">
        <f t="shared" si="7"/>
        <v/>
      </c>
      <c r="AC3848" s="86"/>
      <c r="AD3848" s="87" t="str">
        <f t="shared" si="8"/>
        <v/>
      </c>
      <c r="AE3848" s="84"/>
      <c r="AF3848" s="86">
        <f>IF(AC3848&gt;0,AC3848,'⚙️ Config'!$B$10)</f>
        <v>0.0075</v>
      </c>
      <c r="AG3848" s="88">
        <f t="shared" si="9"/>
        <v>8192.48385</v>
      </c>
      <c r="AH3848" s="88">
        <f>AG3848*'⚙️ Config'!$B$11</f>
        <v>40962.41925</v>
      </c>
      <c r="AI3848" s="88">
        <f>AH3848*'⚙️ Config'!$B$12</f>
        <v>12288.72578</v>
      </c>
      <c r="AJ3848" s="64"/>
      <c r="AK3848" s="84"/>
      <c r="AL3848" s="84"/>
      <c r="AM3848" s="84"/>
      <c r="AN3848" s="84"/>
      <c r="AO3848" s="84"/>
      <c r="AP3848" s="84"/>
      <c r="AQ3848" s="84"/>
    </row>
    <row r="3849" ht="15.0" customHeight="1">
      <c r="A3849" s="93">
        <v>3846.0</v>
      </c>
      <c r="B3849" s="94" t="s">
        <v>8134</v>
      </c>
      <c r="C3849" s="93" t="s">
        <v>141</v>
      </c>
      <c r="D3849" s="93" t="s">
        <v>8135</v>
      </c>
      <c r="E3849" s="95">
        <v>45.96</v>
      </c>
      <c r="F3849" s="93" t="s">
        <v>85</v>
      </c>
      <c r="G3849" s="93" t="s">
        <v>606</v>
      </c>
      <c r="H3849" s="96">
        <v>1091562.44</v>
      </c>
      <c r="I3849" s="93">
        <v>1.0</v>
      </c>
      <c r="J3849" s="97">
        <v>2.2</v>
      </c>
      <c r="K3849" s="94">
        <v>2024.0</v>
      </c>
      <c r="L3849" s="93" t="s">
        <v>630</v>
      </c>
      <c r="M3849" s="93">
        <v>2024.0</v>
      </c>
      <c r="N3849" s="93" t="s">
        <v>161</v>
      </c>
      <c r="O3849" s="65" t="str">
        <f t="shared" si="1"/>
        <v>371236590001</v>
      </c>
      <c r="P3849" s="65">
        <f t="shared" si="2"/>
        <v>4</v>
      </c>
      <c r="Q3849" s="65">
        <f t="shared" si="3"/>
        <v>5</v>
      </c>
      <c r="R3849" s="65" t="str">
        <f t="shared" si="12"/>
        <v>37.123.659/0001-45</v>
      </c>
      <c r="S3849" s="84"/>
      <c r="T3849" s="84" t="str">
        <f t="shared" si="10"/>
        <v/>
      </c>
      <c r="U3849" s="84" t="str">
        <f t="shared" si="11"/>
        <v/>
      </c>
      <c r="V3849" s="65" t="str">
        <f t="shared" si="5"/>
        <v/>
      </c>
      <c r="W3849" s="84"/>
      <c r="X3849" s="84"/>
      <c r="Y3849" s="85"/>
      <c r="Z3849" s="85"/>
      <c r="AA3849" s="65" t="str">
        <f t="shared" si="6"/>
        <v/>
      </c>
      <c r="AB3849" s="65" t="str">
        <f t="shared" si="7"/>
        <v/>
      </c>
      <c r="AC3849" s="86"/>
      <c r="AD3849" s="87" t="str">
        <f t="shared" si="8"/>
        <v/>
      </c>
      <c r="AE3849" s="84"/>
      <c r="AF3849" s="86">
        <f>IF(AC3849&gt;0,AC3849,'⚙️ Config'!$B$10)</f>
        <v>0.0075</v>
      </c>
      <c r="AG3849" s="88">
        <f t="shared" si="9"/>
        <v>8186.7183</v>
      </c>
      <c r="AH3849" s="88">
        <f>AG3849*'⚙️ Config'!$B$11</f>
        <v>40933.5915</v>
      </c>
      <c r="AI3849" s="88">
        <f>AH3849*'⚙️ Config'!$B$12</f>
        <v>12280.07745</v>
      </c>
      <c r="AJ3849" s="64"/>
      <c r="AK3849" s="84"/>
      <c r="AL3849" s="84"/>
      <c r="AM3849" s="84"/>
      <c r="AN3849" s="84"/>
      <c r="AO3849" s="84"/>
      <c r="AP3849" s="84"/>
      <c r="AQ3849" s="84"/>
    </row>
    <row r="3850" ht="15.0" customHeight="1">
      <c r="A3850" s="93">
        <v>3847.0</v>
      </c>
      <c r="B3850" s="94" t="s">
        <v>8136</v>
      </c>
      <c r="C3850" s="93" t="s">
        <v>141</v>
      </c>
      <c r="D3850" s="93" t="s">
        <v>8137</v>
      </c>
      <c r="E3850" s="95">
        <v>45.03</v>
      </c>
      <c r="F3850" s="93" t="s">
        <v>85</v>
      </c>
      <c r="G3850" s="93" t="s">
        <v>606</v>
      </c>
      <c r="H3850" s="96">
        <v>1090710.14</v>
      </c>
      <c r="I3850" s="93">
        <v>1.0</v>
      </c>
      <c r="J3850" s="97">
        <v>2.3</v>
      </c>
      <c r="K3850" s="94">
        <v>2023.0</v>
      </c>
      <c r="L3850" s="93" t="s">
        <v>630</v>
      </c>
      <c r="M3850" s="93">
        <v>2023.0</v>
      </c>
      <c r="N3850" s="93" t="s">
        <v>161</v>
      </c>
      <c r="O3850" s="65" t="str">
        <f t="shared" si="1"/>
        <v>104603600001</v>
      </c>
      <c r="P3850" s="65">
        <f t="shared" si="2"/>
        <v>2</v>
      </c>
      <c r="Q3850" s="65">
        <f t="shared" si="3"/>
        <v>0</v>
      </c>
      <c r="R3850" s="65" t="str">
        <f t="shared" si="12"/>
        <v>10.460.360/0001-20</v>
      </c>
      <c r="S3850" s="84"/>
      <c r="T3850" s="84" t="str">
        <f t="shared" si="10"/>
        <v/>
      </c>
      <c r="U3850" s="84" t="str">
        <f t="shared" si="11"/>
        <v/>
      </c>
      <c r="V3850" s="65" t="str">
        <f t="shared" si="5"/>
        <v/>
      </c>
      <c r="W3850" s="84"/>
      <c r="X3850" s="84"/>
      <c r="Y3850" s="85"/>
      <c r="Z3850" s="85"/>
      <c r="AA3850" s="65" t="str">
        <f t="shared" si="6"/>
        <v/>
      </c>
      <c r="AB3850" s="65" t="str">
        <f t="shared" si="7"/>
        <v/>
      </c>
      <c r="AC3850" s="86"/>
      <c r="AD3850" s="87" t="str">
        <f t="shared" si="8"/>
        <v/>
      </c>
      <c r="AE3850" s="84"/>
      <c r="AF3850" s="86">
        <f>IF(AC3850&gt;0,AC3850,'⚙️ Config'!$B$10)</f>
        <v>0.0075</v>
      </c>
      <c r="AG3850" s="88">
        <f t="shared" si="9"/>
        <v>8180.32605</v>
      </c>
      <c r="AH3850" s="88">
        <f>AG3850*'⚙️ Config'!$B$11</f>
        <v>40901.63025</v>
      </c>
      <c r="AI3850" s="88">
        <f>AH3850*'⚙️ Config'!$B$12</f>
        <v>12270.48908</v>
      </c>
      <c r="AJ3850" s="64"/>
      <c r="AK3850" s="84"/>
      <c r="AL3850" s="84"/>
      <c r="AM3850" s="84"/>
      <c r="AN3850" s="84"/>
      <c r="AO3850" s="84"/>
      <c r="AP3850" s="84"/>
      <c r="AQ3850" s="84"/>
    </row>
    <row r="3851" ht="15.0" customHeight="1">
      <c r="A3851" s="93">
        <v>3848.0</v>
      </c>
      <c r="B3851" s="94" t="s">
        <v>8138</v>
      </c>
      <c r="C3851" s="93" t="s">
        <v>141</v>
      </c>
      <c r="D3851" s="93" t="s">
        <v>8139</v>
      </c>
      <c r="E3851" s="95">
        <v>41.24</v>
      </c>
      <c r="F3851" s="93" t="s">
        <v>85</v>
      </c>
      <c r="G3851" s="93" t="s">
        <v>606</v>
      </c>
      <c r="H3851" s="96">
        <v>1089278.2</v>
      </c>
      <c r="I3851" s="93">
        <v>1.0</v>
      </c>
      <c r="J3851" s="97">
        <v>2.8</v>
      </c>
      <c r="K3851" s="94">
        <v>2023.0</v>
      </c>
      <c r="L3851" s="93" t="s">
        <v>630</v>
      </c>
      <c r="M3851" s="93">
        <v>2023.0</v>
      </c>
      <c r="N3851" s="93" t="s">
        <v>145</v>
      </c>
      <c r="O3851" s="65" t="str">
        <f t="shared" si="1"/>
        <v>280717950001</v>
      </c>
      <c r="P3851" s="65">
        <f t="shared" si="2"/>
        <v>4</v>
      </c>
      <c r="Q3851" s="65">
        <f t="shared" si="3"/>
        <v>8</v>
      </c>
      <c r="R3851" s="65" t="str">
        <f t="shared" si="12"/>
        <v>28.071.795/0001-48</v>
      </c>
      <c r="S3851" s="84"/>
      <c r="T3851" s="84" t="str">
        <f t="shared" si="10"/>
        <v/>
      </c>
      <c r="U3851" s="84" t="str">
        <f t="shared" si="11"/>
        <v/>
      </c>
      <c r="V3851" s="65" t="str">
        <f t="shared" si="5"/>
        <v/>
      </c>
      <c r="W3851" s="84"/>
      <c r="X3851" s="84"/>
      <c r="Y3851" s="85"/>
      <c r="Z3851" s="85"/>
      <c r="AA3851" s="65" t="str">
        <f t="shared" si="6"/>
        <v/>
      </c>
      <c r="AB3851" s="65" t="str">
        <f t="shared" si="7"/>
        <v/>
      </c>
      <c r="AC3851" s="86"/>
      <c r="AD3851" s="87" t="str">
        <f t="shared" si="8"/>
        <v/>
      </c>
      <c r="AE3851" s="84"/>
      <c r="AF3851" s="86">
        <f>IF(AC3851&gt;0,AC3851,'⚙️ Config'!$B$10)</f>
        <v>0.0075</v>
      </c>
      <c r="AG3851" s="88">
        <f t="shared" si="9"/>
        <v>8169.5865</v>
      </c>
      <c r="AH3851" s="88">
        <f>AG3851*'⚙️ Config'!$B$11</f>
        <v>40847.9325</v>
      </c>
      <c r="AI3851" s="88">
        <f>AH3851*'⚙️ Config'!$B$12</f>
        <v>12254.37975</v>
      </c>
      <c r="AJ3851" s="64"/>
      <c r="AK3851" s="84"/>
      <c r="AL3851" s="84"/>
      <c r="AM3851" s="84"/>
      <c r="AN3851" s="84"/>
      <c r="AO3851" s="84"/>
      <c r="AP3851" s="84"/>
      <c r="AQ3851" s="84"/>
    </row>
    <row r="3852" ht="15.0" customHeight="1">
      <c r="A3852" s="93">
        <v>3849.0</v>
      </c>
      <c r="B3852" s="94" t="s">
        <v>8140</v>
      </c>
      <c r="C3852" s="93" t="s">
        <v>141</v>
      </c>
      <c r="D3852" s="93" t="s">
        <v>8141</v>
      </c>
      <c r="E3852" s="95">
        <v>46.95</v>
      </c>
      <c r="F3852" s="93" t="s">
        <v>85</v>
      </c>
      <c r="G3852" s="93" t="s">
        <v>606</v>
      </c>
      <c r="H3852" s="96">
        <v>1088687.3</v>
      </c>
      <c r="I3852" s="93">
        <v>1.0</v>
      </c>
      <c r="J3852" s="97">
        <v>2.1</v>
      </c>
      <c r="K3852" s="94">
        <v>2024.0</v>
      </c>
      <c r="L3852" s="93" t="s">
        <v>630</v>
      </c>
      <c r="M3852" s="93">
        <v>2024.0</v>
      </c>
      <c r="N3852" s="93" t="s">
        <v>161</v>
      </c>
      <c r="O3852" s="65" t="str">
        <f t="shared" si="1"/>
        <v>262410760001</v>
      </c>
      <c r="P3852" s="65">
        <f t="shared" si="2"/>
        <v>0</v>
      </c>
      <c r="Q3852" s="65">
        <f t="shared" si="3"/>
        <v>0</v>
      </c>
      <c r="R3852" s="65" t="str">
        <f t="shared" si="12"/>
        <v>26.241.076/0001-00</v>
      </c>
      <c r="S3852" s="84"/>
      <c r="T3852" s="84" t="str">
        <f t="shared" si="10"/>
        <v/>
      </c>
      <c r="U3852" s="84" t="str">
        <f t="shared" si="11"/>
        <v/>
      </c>
      <c r="V3852" s="65" t="str">
        <f t="shared" si="5"/>
        <v/>
      </c>
      <c r="W3852" s="84"/>
      <c r="X3852" s="84"/>
      <c r="Y3852" s="85"/>
      <c r="Z3852" s="85"/>
      <c r="AA3852" s="65" t="str">
        <f t="shared" si="6"/>
        <v/>
      </c>
      <c r="AB3852" s="65" t="str">
        <f t="shared" si="7"/>
        <v/>
      </c>
      <c r="AC3852" s="86"/>
      <c r="AD3852" s="87" t="str">
        <f t="shared" si="8"/>
        <v/>
      </c>
      <c r="AE3852" s="84"/>
      <c r="AF3852" s="86">
        <f>IF(AC3852&gt;0,AC3852,'⚙️ Config'!$B$10)</f>
        <v>0.0075</v>
      </c>
      <c r="AG3852" s="88">
        <f t="shared" si="9"/>
        <v>8165.15475</v>
      </c>
      <c r="AH3852" s="88">
        <f>AG3852*'⚙️ Config'!$B$11</f>
        <v>40825.77375</v>
      </c>
      <c r="AI3852" s="88">
        <f>AH3852*'⚙️ Config'!$B$12</f>
        <v>12247.73213</v>
      </c>
      <c r="AJ3852" s="64"/>
      <c r="AK3852" s="84"/>
      <c r="AL3852" s="84"/>
      <c r="AM3852" s="84"/>
      <c r="AN3852" s="84"/>
      <c r="AO3852" s="84"/>
      <c r="AP3852" s="84"/>
      <c r="AQ3852" s="84"/>
    </row>
    <row r="3853" ht="15.0" customHeight="1">
      <c r="A3853" s="93">
        <v>3850.0</v>
      </c>
      <c r="B3853" s="94" t="s">
        <v>8142</v>
      </c>
      <c r="C3853" s="93" t="s">
        <v>141</v>
      </c>
      <c r="D3853" s="93" t="s">
        <v>8143</v>
      </c>
      <c r="E3853" s="95">
        <v>45.96</v>
      </c>
      <c r="F3853" s="93" t="s">
        <v>85</v>
      </c>
      <c r="G3853" s="93" t="s">
        <v>606</v>
      </c>
      <c r="H3853" s="96">
        <v>1088293.78</v>
      </c>
      <c r="I3853" s="93">
        <v>1.0</v>
      </c>
      <c r="J3853" s="97">
        <v>2.2</v>
      </c>
      <c r="K3853" s="94">
        <v>2024.0</v>
      </c>
      <c r="L3853" s="93" t="s">
        <v>630</v>
      </c>
      <c r="M3853" s="93">
        <v>2024.0</v>
      </c>
      <c r="N3853" s="93" t="s">
        <v>161</v>
      </c>
      <c r="O3853" s="65" t="str">
        <f t="shared" si="1"/>
        <v>006067960001</v>
      </c>
      <c r="P3853" s="65">
        <f t="shared" si="2"/>
        <v>2</v>
      </c>
      <c r="Q3853" s="65">
        <f t="shared" si="3"/>
        <v>0</v>
      </c>
      <c r="R3853" s="65" t="str">
        <f t="shared" si="12"/>
        <v>00.606.796/0001-20</v>
      </c>
      <c r="S3853" s="84"/>
      <c r="T3853" s="84" t="str">
        <f t="shared" si="10"/>
        <v/>
      </c>
      <c r="U3853" s="84" t="str">
        <f t="shared" si="11"/>
        <v/>
      </c>
      <c r="V3853" s="65" t="str">
        <f t="shared" si="5"/>
        <v/>
      </c>
      <c r="W3853" s="84"/>
      <c r="X3853" s="84"/>
      <c r="Y3853" s="85"/>
      <c r="Z3853" s="85"/>
      <c r="AA3853" s="65" t="str">
        <f t="shared" si="6"/>
        <v/>
      </c>
      <c r="AB3853" s="65" t="str">
        <f t="shared" si="7"/>
        <v/>
      </c>
      <c r="AC3853" s="86"/>
      <c r="AD3853" s="87" t="str">
        <f t="shared" si="8"/>
        <v/>
      </c>
      <c r="AE3853" s="84"/>
      <c r="AF3853" s="86">
        <f>IF(AC3853&gt;0,AC3853,'⚙️ Config'!$B$10)</f>
        <v>0.0075</v>
      </c>
      <c r="AG3853" s="88">
        <f t="shared" si="9"/>
        <v>8162.20335</v>
      </c>
      <c r="AH3853" s="88">
        <f>AG3853*'⚙️ Config'!$B$11</f>
        <v>40811.01675</v>
      </c>
      <c r="AI3853" s="88">
        <f>AH3853*'⚙️ Config'!$B$12</f>
        <v>12243.30503</v>
      </c>
      <c r="AJ3853" s="64"/>
      <c r="AK3853" s="84"/>
      <c r="AL3853" s="84"/>
      <c r="AM3853" s="84"/>
      <c r="AN3853" s="84"/>
      <c r="AO3853" s="84"/>
      <c r="AP3853" s="84"/>
      <c r="AQ3853" s="84"/>
    </row>
    <row r="3854" ht="15.0" customHeight="1">
      <c r="A3854" s="93">
        <v>3851.0</v>
      </c>
      <c r="B3854" s="94" t="s">
        <v>8144</v>
      </c>
      <c r="C3854" s="93" t="s">
        <v>141</v>
      </c>
      <c r="D3854" s="93" t="s">
        <v>8145</v>
      </c>
      <c r="E3854" s="95">
        <v>44.17</v>
      </c>
      <c r="F3854" s="93" t="s">
        <v>85</v>
      </c>
      <c r="G3854" s="93" t="s">
        <v>606</v>
      </c>
      <c r="H3854" s="96">
        <v>1088058.62</v>
      </c>
      <c r="I3854" s="93">
        <v>1.0</v>
      </c>
      <c r="J3854" s="97">
        <v>2.4</v>
      </c>
      <c r="K3854" s="94">
        <v>2023.0</v>
      </c>
      <c r="L3854" s="93" t="s">
        <v>630</v>
      </c>
      <c r="M3854" s="93">
        <v>2023.0</v>
      </c>
      <c r="N3854" s="93" t="s">
        <v>161</v>
      </c>
      <c r="O3854" s="65" t="str">
        <f t="shared" si="1"/>
        <v>331170400001</v>
      </c>
      <c r="P3854" s="65">
        <f t="shared" si="2"/>
        <v>7</v>
      </c>
      <c r="Q3854" s="65">
        <f t="shared" si="3"/>
        <v>7</v>
      </c>
      <c r="R3854" s="65" t="str">
        <f t="shared" si="12"/>
        <v>33.117.040/0001-77</v>
      </c>
      <c r="S3854" s="84"/>
      <c r="T3854" s="84" t="str">
        <f t="shared" si="10"/>
        <v/>
      </c>
      <c r="U3854" s="84" t="str">
        <f t="shared" si="11"/>
        <v/>
      </c>
      <c r="V3854" s="65" t="str">
        <f t="shared" si="5"/>
        <v/>
      </c>
      <c r="W3854" s="84"/>
      <c r="X3854" s="84"/>
      <c r="Y3854" s="85"/>
      <c r="Z3854" s="85"/>
      <c r="AA3854" s="65" t="str">
        <f t="shared" si="6"/>
        <v/>
      </c>
      <c r="AB3854" s="65" t="str">
        <f t="shared" si="7"/>
        <v/>
      </c>
      <c r="AC3854" s="86"/>
      <c r="AD3854" s="87" t="str">
        <f t="shared" si="8"/>
        <v/>
      </c>
      <c r="AE3854" s="84"/>
      <c r="AF3854" s="86">
        <f>IF(AC3854&gt;0,AC3854,'⚙️ Config'!$B$10)</f>
        <v>0.0075</v>
      </c>
      <c r="AG3854" s="88">
        <f t="shared" si="9"/>
        <v>8160.43965</v>
      </c>
      <c r="AH3854" s="88">
        <f>AG3854*'⚙️ Config'!$B$11</f>
        <v>40802.19825</v>
      </c>
      <c r="AI3854" s="88">
        <f>AH3854*'⚙️ Config'!$B$12</f>
        <v>12240.65948</v>
      </c>
      <c r="AJ3854" s="64"/>
      <c r="AK3854" s="84"/>
      <c r="AL3854" s="84"/>
      <c r="AM3854" s="84"/>
      <c r="AN3854" s="84"/>
      <c r="AO3854" s="84"/>
      <c r="AP3854" s="84"/>
      <c r="AQ3854" s="84"/>
    </row>
    <row r="3855" ht="15.0" customHeight="1">
      <c r="A3855" s="93">
        <v>3852.0</v>
      </c>
      <c r="B3855" s="94" t="s">
        <v>8146</v>
      </c>
      <c r="C3855" s="93" t="s">
        <v>141</v>
      </c>
      <c r="D3855" s="93" t="s">
        <v>8147</v>
      </c>
      <c r="E3855" s="95">
        <v>41.24</v>
      </c>
      <c r="F3855" s="93" t="s">
        <v>85</v>
      </c>
      <c r="G3855" s="93" t="s">
        <v>606</v>
      </c>
      <c r="H3855" s="96">
        <v>1087884.15</v>
      </c>
      <c r="I3855" s="93">
        <v>1.0</v>
      </c>
      <c r="J3855" s="97">
        <v>2.8</v>
      </c>
      <c r="K3855" s="94">
        <v>2023.0</v>
      </c>
      <c r="L3855" s="93" t="s">
        <v>630</v>
      </c>
      <c r="M3855" s="93">
        <v>2023.0</v>
      </c>
      <c r="N3855" s="93" t="s">
        <v>161</v>
      </c>
      <c r="O3855" s="65" t="str">
        <f t="shared" si="1"/>
        <v>315281790001</v>
      </c>
      <c r="P3855" s="65">
        <f t="shared" si="2"/>
        <v>8</v>
      </c>
      <c r="Q3855" s="65">
        <f t="shared" si="3"/>
        <v>8</v>
      </c>
      <c r="R3855" s="65" t="str">
        <f t="shared" si="12"/>
        <v>31.528.179/0001-88</v>
      </c>
      <c r="S3855" s="84"/>
      <c r="T3855" s="84" t="str">
        <f t="shared" si="10"/>
        <v/>
      </c>
      <c r="U3855" s="84" t="str">
        <f t="shared" si="11"/>
        <v/>
      </c>
      <c r="V3855" s="65" t="str">
        <f t="shared" si="5"/>
        <v/>
      </c>
      <c r="W3855" s="84"/>
      <c r="X3855" s="84"/>
      <c r="Y3855" s="85"/>
      <c r="Z3855" s="85"/>
      <c r="AA3855" s="65" t="str">
        <f t="shared" si="6"/>
        <v/>
      </c>
      <c r="AB3855" s="65" t="str">
        <f t="shared" si="7"/>
        <v/>
      </c>
      <c r="AC3855" s="86"/>
      <c r="AD3855" s="87" t="str">
        <f t="shared" si="8"/>
        <v/>
      </c>
      <c r="AE3855" s="84"/>
      <c r="AF3855" s="86">
        <f>IF(AC3855&gt;0,AC3855,'⚙️ Config'!$B$10)</f>
        <v>0.0075</v>
      </c>
      <c r="AG3855" s="88">
        <f t="shared" si="9"/>
        <v>8159.131125</v>
      </c>
      <c r="AH3855" s="88">
        <f>AG3855*'⚙️ Config'!$B$11</f>
        <v>40795.65563</v>
      </c>
      <c r="AI3855" s="88">
        <f>AH3855*'⚙️ Config'!$B$12</f>
        <v>12238.69669</v>
      </c>
      <c r="AJ3855" s="64"/>
      <c r="AK3855" s="84"/>
      <c r="AL3855" s="84"/>
      <c r="AM3855" s="84"/>
      <c r="AN3855" s="84"/>
      <c r="AO3855" s="84"/>
      <c r="AP3855" s="84"/>
      <c r="AQ3855" s="84"/>
    </row>
    <row r="3856" ht="15.0" customHeight="1">
      <c r="A3856" s="93">
        <v>3853.0</v>
      </c>
      <c r="B3856" s="94" t="s">
        <v>8148</v>
      </c>
      <c r="C3856" s="93" t="s">
        <v>141</v>
      </c>
      <c r="D3856" s="93" t="s">
        <v>8149</v>
      </c>
      <c r="E3856" s="95">
        <v>40.03</v>
      </c>
      <c r="F3856" s="93" t="s">
        <v>85</v>
      </c>
      <c r="G3856" s="93" t="s">
        <v>606</v>
      </c>
      <c r="H3856" s="96">
        <v>1087580.27</v>
      </c>
      <c r="I3856" s="93">
        <v>1.0</v>
      </c>
      <c r="J3856" s="97">
        <v>3.0</v>
      </c>
      <c r="K3856" s="94">
        <v>2023.0</v>
      </c>
      <c r="L3856" s="93" t="s">
        <v>202</v>
      </c>
      <c r="M3856" s="93">
        <v>2023.0</v>
      </c>
      <c r="N3856" s="93" t="s">
        <v>145</v>
      </c>
      <c r="O3856" s="65" t="str">
        <f t="shared" si="1"/>
        <v>088192960001</v>
      </c>
      <c r="P3856" s="65">
        <f t="shared" si="2"/>
        <v>8</v>
      </c>
      <c r="Q3856" s="65">
        <f t="shared" si="3"/>
        <v>9</v>
      </c>
      <c r="R3856" s="65" t="str">
        <f t="shared" si="12"/>
        <v>08.819.296/0001-89</v>
      </c>
      <c r="S3856" s="84"/>
      <c r="T3856" s="84" t="str">
        <f t="shared" si="10"/>
        <v/>
      </c>
      <c r="U3856" s="84" t="str">
        <f t="shared" si="11"/>
        <v/>
      </c>
      <c r="V3856" s="65" t="str">
        <f t="shared" si="5"/>
        <v/>
      </c>
      <c r="W3856" s="84"/>
      <c r="X3856" s="84"/>
      <c r="Y3856" s="85"/>
      <c r="Z3856" s="85"/>
      <c r="AA3856" s="65" t="str">
        <f t="shared" si="6"/>
        <v/>
      </c>
      <c r="AB3856" s="65" t="str">
        <f t="shared" si="7"/>
        <v/>
      </c>
      <c r="AC3856" s="86"/>
      <c r="AD3856" s="87" t="str">
        <f t="shared" si="8"/>
        <v/>
      </c>
      <c r="AE3856" s="84"/>
      <c r="AF3856" s="86">
        <f>IF(AC3856&gt;0,AC3856,'⚙️ Config'!$B$10)</f>
        <v>0.0075</v>
      </c>
      <c r="AG3856" s="88">
        <f t="shared" si="9"/>
        <v>8156.852025</v>
      </c>
      <c r="AH3856" s="88">
        <f>AG3856*'⚙️ Config'!$B$11</f>
        <v>40784.26013</v>
      </c>
      <c r="AI3856" s="88">
        <f>AH3856*'⚙️ Config'!$B$12</f>
        <v>12235.27804</v>
      </c>
      <c r="AJ3856" s="64"/>
      <c r="AK3856" s="84"/>
      <c r="AL3856" s="84"/>
      <c r="AM3856" s="84"/>
      <c r="AN3856" s="84"/>
      <c r="AO3856" s="84"/>
      <c r="AP3856" s="84"/>
      <c r="AQ3856" s="84"/>
    </row>
    <row r="3857" ht="15.0" customHeight="1">
      <c r="A3857" s="93">
        <v>3854.0</v>
      </c>
      <c r="B3857" s="94" t="s">
        <v>8150</v>
      </c>
      <c r="C3857" s="93" t="s">
        <v>141</v>
      </c>
      <c r="D3857" s="93" t="s">
        <v>8151</v>
      </c>
      <c r="E3857" s="95">
        <v>46.95</v>
      </c>
      <c r="F3857" s="93" t="s">
        <v>85</v>
      </c>
      <c r="G3857" s="93" t="s">
        <v>606</v>
      </c>
      <c r="H3857" s="96">
        <v>1087420.77</v>
      </c>
      <c r="I3857" s="93">
        <v>1.0</v>
      </c>
      <c r="J3857" s="97">
        <v>2.1</v>
      </c>
      <c r="K3857" s="94">
        <v>2024.0</v>
      </c>
      <c r="L3857" s="93" t="s">
        <v>315</v>
      </c>
      <c r="M3857" s="93">
        <v>2024.0</v>
      </c>
      <c r="N3857" s="93" t="s">
        <v>161</v>
      </c>
      <c r="O3857" s="65" t="str">
        <f t="shared" si="1"/>
        <v>021887770001</v>
      </c>
      <c r="P3857" s="65">
        <f t="shared" si="2"/>
        <v>5</v>
      </c>
      <c r="Q3857" s="65">
        <f t="shared" si="3"/>
        <v>7</v>
      </c>
      <c r="R3857" s="65" t="str">
        <f t="shared" si="12"/>
        <v>02.188.777/0001-57</v>
      </c>
      <c r="S3857" s="84"/>
      <c r="T3857" s="84" t="str">
        <f t="shared" si="10"/>
        <v/>
      </c>
      <c r="U3857" s="84" t="str">
        <f t="shared" si="11"/>
        <v/>
      </c>
      <c r="V3857" s="65" t="str">
        <f t="shared" si="5"/>
        <v/>
      </c>
      <c r="W3857" s="84"/>
      <c r="X3857" s="84"/>
      <c r="Y3857" s="85"/>
      <c r="Z3857" s="85"/>
      <c r="AA3857" s="65" t="str">
        <f t="shared" si="6"/>
        <v/>
      </c>
      <c r="AB3857" s="65" t="str">
        <f t="shared" si="7"/>
        <v/>
      </c>
      <c r="AC3857" s="86"/>
      <c r="AD3857" s="87" t="str">
        <f t="shared" si="8"/>
        <v/>
      </c>
      <c r="AE3857" s="84"/>
      <c r="AF3857" s="86">
        <f>IF(AC3857&gt;0,AC3857,'⚙️ Config'!$B$10)</f>
        <v>0.0075</v>
      </c>
      <c r="AG3857" s="88">
        <f t="shared" si="9"/>
        <v>8155.655775</v>
      </c>
      <c r="AH3857" s="88">
        <f>AG3857*'⚙️ Config'!$B$11</f>
        <v>40778.27888</v>
      </c>
      <c r="AI3857" s="88">
        <f>AH3857*'⚙️ Config'!$B$12</f>
        <v>12233.48366</v>
      </c>
      <c r="AJ3857" s="64"/>
      <c r="AK3857" s="84"/>
      <c r="AL3857" s="84"/>
      <c r="AM3857" s="84"/>
      <c r="AN3857" s="84"/>
      <c r="AO3857" s="84"/>
      <c r="AP3857" s="84"/>
      <c r="AQ3857" s="84"/>
    </row>
    <row r="3858" ht="15.0" customHeight="1">
      <c r="A3858" s="93">
        <v>3855.0</v>
      </c>
      <c r="B3858" s="94" t="s">
        <v>8152</v>
      </c>
      <c r="C3858" s="93" t="s">
        <v>141</v>
      </c>
      <c r="D3858" s="93" t="s">
        <v>8153</v>
      </c>
      <c r="E3858" s="95">
        <v>38.45</v>
      </c>
      <c r="F3858" s="93" t="s">
        <v>85</v>
      </c>
      <c r="G3858" s="93" t="s">
        <v>606</v>
      </c>
      <c r="H3858" s="96">
        <v>1086979.17</v>
      </c>
      <c r="I3858" s="93">
        <v>1.0</v>
      </c>
      <c r="J3858" s="97">
        <v>3.3</v>
      </c>
      <c r="K3858" s="94">
        <v>2022.0</v>
      </c>
      <c r="L3858" s="93" t="s">
        <v>202</v>
      </c>
      <c r="M3858" s="93">
        <v>2022.0</v>
      </c>
      <c r="N3858" s="93" t="s">
        <v>161</v>
      </c>
      <c r="O3858" s="65" t="str">
        <f t="shared" si="1"/>
        <v>119712620001</v>
      </c>
      <c r="P3858" s="65">
        <f t="shared" si="2"/>
        <v>1</v>
      </c>
      <c r="Q3858" s="65">
        <f t="shared" si="3"/>
        <v>0</v>
      </c>
      <c r="R3858" s="65" t="str">
        <f t="shared" si="12"/>
        <v>11.971.262/0001-10</v>
      </c>
      <c r="S3858" s="84"/>
      <c r="T3858" s="84" t="str">
        <f t="shared" si="10"/>
        <v/>
      </c>
      <c r="U3858" s="84" t="str">
        <f t="shared" si="11"/>
        <v/>
      </c>
      <c r="V3858" s="65" t="str">
        <f t="shared" si="5"/>
        <v/>
      </c>
      <c r="W3858" s="84"/>
      <c r="X3858" s="84"/>
      <c r="Y3858" s="85"/>
      <c r="Z3858" s="85"/>
      <c r="AA3858" s="65" t="str">
        <f t="shared" si="6"/>
        <v/>
      </c>
      <c r="AB3858" s="65" t="str">
        <f t="shared" si="7"/>
        <v/>
      </c>
      <c r="AC3858" s="86"/>
      <c r="AD3858" s="87" t="str">
        <f t="shared" si="8"/>
        <v/>
      </c>
      <c r="AE3858" s="84"/>
      <c r="AF3858" s="86">
        <f>IF(AC3858&gt;0,AC3858,'⚙️ Config'!$B$10)</f>
        <v>0.0075</v>
      </c>
      <c r="AG3858" s="88">
        <f t="shared" si="9"/>
        <v>8152.343775</v>
      </c>
      <c r="AH3858" s="88">
        <f>AG3858*'⚙️ Config'!$B$11</f>
        <v>40761.71888</v>
      </c>
      <c r="AI3858" s="88">
        <f>AH3858*'⚙️ Config'!$B$12</f>
        <v>12228.51566</v>
      </c>
      <c r="AJ3858" s="64"/>
      <c r="AK3858" s="84"/>
      <c r="AL3858" s="84"/>
      <c r="AM3858" s="84"/>
      <c r="AN3858" s="84"/>
      <c r="AO3858" s="84"/>
      <c r="AP3858" s="84"/>
      <c r="AQ3858" s="84"/>
    </row>
    <row r="3859" ht="15.0" customHeight="1">
      <c r="A3859" s="93">
        <v>3856.0</v>
      </c>
      <c r="B3859" s="94" t="s">
        <v>8154</v>
      </c>
      <c r="C3859" s="93" t="s">
        <v>141</v>
      </c>
      <c r="D3859" s="93" t="s">
        <v>8155</v>
      </c>
      <c r="E3859" s="95">
        <v>38.95</v>
      </c>
      <c r="F3859" s="93" t="s">
        <v>85</v>
      </c>
      <c r="G3859" s="93" t="s">
        <v>606</v>
      </c>
      <c r="H3859" s="96">
        <v>1086571.42</v>
      </c>
      <c r="I3859" s="93">
        <v>1.0</v>
      </c>
      <c r="J3859" s="97">
        <v>3.2</v>
      </c>
      <c r="K3859" s="94">
        <v>2023.0</v>
      </c>
      <c r="L3859" s="93" t="s">
        <v>202</v>
      </c>
      <c r="M3859" s="93">
        <v>2023.0</v>
      </c>
      <c r="N3859" s="93" t="s">
        <v>161</v>
      </c>
      <c r="O3859" s="65" t="str">
        <f t="shared" si="1"/>
        <v>249958640001</v>
      </c>
      <c r="P3859" s="65">
        <f t="shared" si="2"/>
        <v>5</v>
      </c>
      <c r="Q3859" s="65">
        <f t="shared" si="3"/>
        <v>9</v>
      </c>
      <c r="R3859" s="65" t="str">
        <f t="shared" si="12"/>
        <v>24.995.864/0001-59</v>
      </c>
      <c r="S3859" s="84"/>
      <c r="T3859" s="84" t="str">
        <f t="shared" si="10"/>
        <v/>
      </c>
      <c r="U3859" s="84" t="str">
        <f t="shared" si="11"/>
        <v/>
      </c>
      <c r="V3859" s="65" t="str">
        <f t="shared" si="5"/>
        <v/>
      </c>
      <c r="W3859" s="84"/>
      <c r="X3859" s="84"/>
      <c r="Y3859" s="85"/>
      <c r="Z3859" s="85"/>
      <c r="AA3859" s="65" t="str">
        <f t="shared" si="6"/>
        <v/>
      </c>
      <c r="AB3859" s="65" t="str">
        <f t="shared" si="7"/>
        <v/>
      </c>
      <c r="AC3859" s="86"/>
      <c r="AD3859" s="87" t="str">
        <f t="shared" si="8"/>
        <v/>
      </c>
      <c r="AE3859" s="84"/>
      <c r="AF3859" s="86">
        <f>IF(AC3859&gt;0,AC3859,'⚙️ Config'!$B$10)</f>
        <v>0.0075</v>
      </c>
      <c r="AG3859" s="88">
        <f t="shared" si="9"/>
        <v>8149.28565</v>
      </c>
      <c r="AH3859" s="88">
        <f>AG3859*'⚙️ Config'!$B$11</f>
        <v>40746.42825</v>
      </c>
      <c r="AI3859" s="88">
        <f>AH3859*'⚙️ Config'!$B$12</f>
        <v>12223.92848</v>
      </c>
      <c r="AJ3859" s="64"/>
      <c r="AK3859" s="84"/>
      <c r="AL3859" s="84"/>
      <c r="AM3859" s="84"/>
      <c r="AN3859" s="84"/>
      <c r="AO3859" s="84"/>
      <c r="AP3859" s="84"/>
      <c r="AQ3859" s="84"/>
    </row>
    <row r="3860" ht="15.0" customHeight="1">
      <c r="A3860" s="93">
        <v>3857.0</v>
      </c>
      <c r="B3860" s="94" t="s">
        <v>8156</v>
      </c>
      <c r="C3860" s="93" t="s">
        <v>6908</v>
      </c>
      <c r="D3860" s="93" t="s">
        <v>8157</v>
      </c>
      <c r="E3860" s="95">
        <v>36.31</v>
      </c>
      <c r="F3860" s="93" t="s">
        <v>85</v>
      </c>
      <c r="G3860" s="93" t="s">
        <v>606</v>
      </c>
      <c r="H3860" s="96">
        <v>1086084.99</v>
      </c>
      <c r="I3860" s="93">
        <v>1.0</v>
      </c>
      <c r="J3860" s="97">
        <v>3.8</v>
      </c>
      <c r="K3860" s="94">
        <v>2022.0</v>
      </c>
      <c r="L3860" s="93" t="s">
        <v>448</v>
      </c>
      <c r="M3860" s="93">
        <v>2022.0</v>
      </c>
      <c r="N3860" s="93" t="s">
        <v>161</v>
      </c>
      <c r="O3860" s="65" t="str">
        <f t="shared" si="1"/>
        <v>033458060001</v>
      </c>
      <c r="P3860" s="65">
        <f t="shared" si="2"/>
        <v>0</v>
      </c>
      <c r="Q3860" s="65">
        <f t="shared" si="3"/>
        <v>0</v>
      </c>
      <c r="R3860" s="65" t="str">
        <f t="shared" si="12"/>
        <v>03.345.806/0001-00</v>
      </c>
      <c r="S3860" s="84"/>
      <c r="T3860" s="84" t="str">
        <f t="shared" si="10"/>
        <v/>
      </c>
      <c r="U3860" s="84" t="str">
        <f t="shared" si="11"/>
        <v/>
      </c>
      <c r="V3860" s="65" t="str">
        <f t="shared" si="5"/>
        <v/>
      </c>
      <c r="W3860" s="84"/>
      <c r="X3860" s="84"/>
      <c r="Y3860" s="85"/>
      <c r="Z3860" s="85"/>
      <c r="AA3860" s="65" t="str">
        <f t="shared" si="6"/>
        <v/>
      </c>
      <c r="AB3860" s="65" t="str">
        <f t="shared" si="7"/>
        <v/>
      </c>
      <c r="AC3860" s="86"/>
      <c r="AD3860" s="87" t="str">
        <f t="shared" si="8"/>
        <v/>
      </c>
      <c r="AE3860" s="84"/>
      <c r="AF3860" s="86">
        <f>IF(AC3860&gt;0,AC3860,'⚙️ Config'!$B$10)</f>
        <v>0.0075</v>
      </c>
      <c r="AG3860" s="88">
        <f t="shared" si="9"/>
        <v>8145.637425</v>
      </c>
      <c r="AH3860" s="88">
        <f>AG3860*'⚙️ Config'!$B$11</f>
        <v>40728.18713</v>
      </c>
      <c r="AI3860" s="88">
        <f>AH3860*'⚙️ Config'!$B$12</f>
        <v>12218.45614</v>
      </c>
      <c r="AJ3860" s="64"/>
      <c r="AK3860" s="84"/>
      <c r="AL3860" s="84"/>
      <c r="AM3860" s="84"/>
      <c r="AN3860" s="84"/>
      <c r="AO3860" s="84"/>
      <c r="AP3860" s="84"/>
      <c r="AQ3860" s="84"/>
    </row>
    <row r="3861" ht="15.0" customHeight="1">
      <c r="A3861" s="93">
        <v>3858.0</v>
      </c>
      <c r="B3861" s="94" t="s">
        <v>8158</v>
      </c>
      <c r="C3861" s="93" t="s">
        <v>154</v>
      </c>
      <c r="D3861" s="93" t="s">
        <v>8159</v>
      </c>
      <c r="E3861" s="95">
        <v>41.24</v>
      </c>
      <c r="F3861" s="93" t="s">
        <v>85</v>
      </c>
      <c r="G3861" s="93" t="s">
        <v>606</v>
      </c>
      <c r="H3861" s="96">
        <v>1085822.53</v>
      </c>
      <c r="I3861" s="93">
        <v>1.0</v>
      </c>
      <c r="J3861" s="97">
        <v>2.8</v>
      </c>
      <c r="K3861" s="94">
        <v>2023.0</v>
      </c>
      <c r="L3861" s="93" t="s">
        <v>630</v>
      </c>
      <c r="M3861" s="93">
        <v>2023.0</v>
      </c>
      <c r="N3861" s="93" t="s">
        <v>161</v>
      </c>
      <c r="O3861" s="65" t="str">
        <f t="shared" si="1"/>
        <v>195401390001</v>
      </c>
      <c r="P3861" s="65">
        <f t="shared" si="2"/>
        <v>5</v>
      </c>
      <c r="Q3861" s="65">
        <f t="shared" si="3"/>
        <v>6</v>
      </c>
      <c r="R3861" s="65" t="str">
        <f t="shared" si="12"/>
        <v>19.540.139/0001-56</v>
      </c>
      <c r="S3861" s="84"/>
      <c r="T3861" s="84" t="str">
        <f t="shared" si="10"/>
        <v/>
      </c>
      <c r="U3861" s="84" t="str">
        <f t="shared" si="11"/>
        <v/>
      </c>
      <c r="V3861" s="65" t="str">
        <f t="shared" si="5"/>
        <v/>
      </c>
      <c r="W3861" s="84"/>
      <c r="X3861" s="84"/>
      <c r="Y3861" s="85"/>
      <c r="Z3861" s="85"/>
      <c r="AA3861" s="65" t="str">
        <f t="shared" si="6"/>
        <v/>
      </c>
      <c r="AB3861" s="65" t="str">
        <f t="shared" si="7"/>
        <v/>
      </c>
      <c r="AC3861" s="86"/>
      <c r="AD3861" s="87" t="str">
        <f t="shared" si="8"/>
        <v/>
      </c>
      <c r="AE3861" s="84"/>
      <c r="AF3861" s="86">
        <f>IF(AC3861&gt;0,AC3861,'⚙️ Config'!$B$10)</f>
        <v>0.0075</v>
      </c>
      <c r="AG3861" s="88">
        <f t="shared" si="9"/>
        <v>8143.668975</v>
      </c>
      <c r="AH3861" s="88">
        <f>AG3861*'⚙️ Config'!$B$11</f>
        <v>40718.34488</v>
      </c>
      <c r="AI3861" s="88">
        <f>AH3861*'⚙️ Config'!$B$12</f>
        <v>12215.50346</v>
      </c>
      <c r="AJ3861" s="64"/>
      <c r="AK3861" s="84"/>
      <c r="AL3861" s="84"/>
      <c r="AM3861" s="84"/>
      <c r="AN3861" s="84"/>
      <c r="AO3861" s="84"/>
      <c r="AP3861" s="84"/>
      <c r="AQ3861" s="84"/>
    </row>
    <row r="3862" ht="15.0" customHeight="1">
      <c r="A3862" s="93">
        <v>3859.0</v>
      </c>
      <c r="B3862" s="94" t="s">
        <v>8160</v>
      </c>
      <c r="C3862" s="93" t="s">
        <v>141</v>
      </c>
      <c r="D3862" s="93" t="s">
        <v>8161</v>
      </c>
      <c r="E3862" s="95">
        <v>45.96</v>
      </c>
      <c r="F3862" s="93" t="s">
        <v>85</v>
      </c>
      <c r="G3862" s="93" t="s">
        <v>606</v>
      </c>
      <c r="H3862" s="96">
        <v>1085651.05</v>
      </c>
      <c r="I3862" s="93">
        <v>1.0</v>
      </c>
      <c r="J3862" s="97">
        <v>2.2</v>
      </c>
      <c r="K3862" s="94">
        <v>2024.0</v>
      </c>
      <c r="L3862" s="93" t="s">
        <v>202</v>
      </c>
      <c r="M3862" s="93">
        <v>2024.0</v>
      </c>
      <c r="N3862" s="93" t="s">
        <v>161</v>
      </c>
      <c r="O3862" s="65" t="str">
        <f t="shared" si="1"/>
        <v>371103100001</v>
      </c>
      <c r="P3862" s="65">
        <f t="shared" si="2"/>
        <v>7</v>
      </c>
      <c r="Q3862" s="65">
        <f t="shared" si="3"/>
        <v>9</v>
      </c>
      <c r="R3862" s="65" t="str">
        <f t="shared" si="12"/>
        <v>37.110.310/0001-79</v>
      </c>
      <c r="S3862" s="84"/>
      <c r="T3862" s="84" t="str">
        <f t="shared" si="10"/>
        <v/>
      </c>
      <c r="U3862" s="84" t="str">
        <f t="shared" si="11"/>
        <v/>
      </c>
      <c r="V3862" s="65" t="str">
        <f t="shared" si="5"/>
        <v/>
      </c>
      <c r="W3862" s="84"/>
      <c r="X3862" s="84"/>
      <c r="Y3862" s="85"/>
      <c r="Z3862" s="85"/>
      <c r="AA3862" s="65" t="str">
        <f t="shared" si="6"/>
        <v/>
      </c>
      <c r="AB3862" s="65" t="str">
        <f t="shared" si="7"/>
        <v/>
      </c>
      <c r="AC3862" s="86"/>
      <c r="AD3862" s="87" t="str">
        <f t="shared" si="8"/>
        <v/>
      </c>
      <c r="AE3862" s="84"/>
      <c r="AF3862" s="86">
        <f>IF(AC3862&gt;0,AC3862,'⚙️ Config'!$B$10)</f>
        <v>0.0075</v>
      </c>
      <c r="AG3862" s="88">
        <f t="shared" si="9"/>
        <v>8142.382875</v>
      </c>
      <c r="AH3862" s="88">
        <f>AG3862*'⚙️ Config'!$B$11</f>
        <v>40711.91438</v>
      </c>
      <c r="AI3862" s="88">
        <f>AH3862*'⚙️ Config'!$B$12</f>
        <v>12213.57431</v>
      </c>
      <c r="AJ3862" s="64"/>
      <c r="AK3862" s="84"/>
      <c r="AL3862" s="84"/>
      <c r="AM3862" s="84"/>
      <c r="AN3862" s="84"/>
      <c r="AO3862" s="84"/>
      <c r="AP3862" s="84"/>
      <c r="AQ3862" s="84"/>
    </row>
    <row r="3863" ht="15.0" customHeight="1">
      <c r="A3863" s="93">
        <v>3860.0</v>
      </c>
      <c r="B3863" s="94" t="s">
        <v>8162</v>
      </c>
      <c r="C3863" s="93" t="s">
        <v>141</v>
      </c>
      <c r="D3863" s="93" t="s">
        <v>8163</v>
      </c>
      <c r="E3863" s="95">
        <v>41.24</v>
      </c>
      <c r="F3863" s="93" t="s">
        <v>85</v>
      </c>
      <c r="G3863" s="93" t="s">
        <v>606</v>
      </c>
      <c r="H3863" s="96">
        <v>1085360.31</v>
      </c>
      <c r="I3863" s="93">
        <v>1.0</v>
      </c>
      <c r="J3863" s="97">
        <v>2.8</v>
      </c>
      <c r="K3863" s="94">
        <v>2023.0</v>
      </c>
      <c r="L3863" s="93" t="s">
        <v>630</v>
      </c>
      <c r="M3863" s="93">
        <v>2023.0</v>
      </c>
      <c r="N3863" s="93" t="s">
        <v>161</v>
      </c>
      <c r="O3863" s="65" t="str">
        <f t="shared" si="1"/>
        <v>210195280001</v>
      </c>
      <c r="P3863" s="65">
        <f t="shared" si="2"/>
        <v>8</v>
      </c>
      <c r="Q3863" s="65">
        <f t="shared" si="3"/>
        <v>2</v>
      </c>
      <c r="R3863" s="65" t="str">
        <f t="shared" si="12"/>
        <v>21.019.528/0001-82</v>
      </c>
      <c r="S3863" s="84"/>
      <c r="T3863" s="84" t="str">
        <f t="shared" si="10"/>
        <v/>
      </c>
      <c r="U3863" s="84" t="str">
        <f t="shared" si="11"/>
        <v/>
      </c>
      <c r="V3863" s="65" t="str">
        <f t="shared" si="5"/>
        <v/>
      </c>
      <c r="W3863" s="84"/>
      <c r="X3863" s="84"/>
      <c r="Y3863" s="85"/>
      <c r="Z3863" s="85"/>
      <c r="AA3863" s="65" t="str">
        <f t="shared" si="6"/>
        <v/>
      </c>
      <c r="AB3863" s="65" t="str">
        <f t="shared" si="7"/>
        <v/>
      </c>
      <c r="AC3863" s="86"/>
      <c r="AD3863" s="87" t="str">
        <f t="shared" si="8"/>
        <v/>
      </c>
      <c r="AE3863" s="84"/>
      <c r="AF3863" s="86">
        <f>IF(AC3863&gt;0,AC3863,'⚙️ Config'!$B$10)</f>
        <v>0.0075</v>
      </c>
      <c r="AG3863" s="88">
        <f t="shared" si="9"/>
        <v>8140.202325</v>
      </c>
      <c r="AH3863" s="88">
        <f>AG3863*'⚙️ Config'!$B$11</f>
        <v>40701.01163</v>
      </c>
      <c r="AI3863" s="88">
        <f>AH3863*'⚙️ Config'!$B$12</f>
        <v>12210.30349</v>
      </c>
      <c r="AJ3863" s="64"/>
      <c r="AK3863" s="84"/>
      <c r="AL3863" s="84"/>
      <c r="AM3863" s="84"/>
      <c r="AN3863" s="84"/>
      <c r="AO3863" s="84"/>
      <c r="AP3863" s="84"/>
      <c r="AQ3863" s="84"/>
    </row>
    <row r="3864" ht="15.0" customHeight="1">
      <c r="A3864" s="93">
        <v>3861.0</v>
      </c>
      <c r="B3864" s="94" t="s">
        <v>8164</v>
      </c>
      <c r="C3864" s="93" t="s">
        <v>141</v>
      </c>
      <c r="D3864" s="93" t="s">
        <v>8165</v>
      </c>
      <c r="E3864" s="95">
        <v>67.65</v>
      </c>
      <c r="F3864" s="93" t="s">
        <v>85</v>
      </c>
      <c r="G3864" s="93" t="s">
        <v>606</v>
      </c>
      <c r="H3864" s="96">
        <v>1084972.96</v>
      </c>
      <c r="I3864" s="93">
        <v>1.0</v>
      </c>
      <c r="J3864" s="97">
        <v>2.3</v>
      </c>
      <c r="K3864" s="94">
        <v>2025.0</v>
      </c>
      <c r="L3864" s="93" t="s">
        <v>295</v>
      </c>
      <c r="M3864" s="93">
        <v>2023.0</v>
      </c>
      <c r="N3864" s="93" t="s">
        <v>713</v>
      </c>
      <c r="O3864" s="65" t="str">
        <f t="shared" si="1"/>
        <v>063016660001</v>
      </c>
      <c r="P3864" s="65">
        <f t="shared" si="2"/>
        <v>6</v>
      </c>
      <c r="Q3864" s="65">
        <f t="shared" si="3"/>
        <v>6</v>
      </c>
      <c r="R3864" s="65" t="str">
        <f t="shared" si="12"/>
        <v>06.301.666/0001-66</v>
      </c>
      <c r="S3864" s="84"/>
      <c r="T3864" s="84" t="str">
        <f t="shared" si="10"/>
        <v/>
      </c>
      <c r="U3864" s="84" t="str">
        <f t="shared" si="11"/>
        <v/>
      </c>
      <c r="V3864" s="65" t="str">
        <f t="shared" si="5"/>
        <v/>
      </c>
      <c r="W3864" s="84"/>
      <c r="X3864" s="84"/>
      <c r="Y3864" s="85"/>
      <c r="Z3864" s="85"/>
      <c r="AA3864" s="65" t="str">
        <f t="shared" si="6"/>
        <v/>
      </c>
      <c r="AB3864" s="65" t="str">
        <f t="shared" si="7"/>
        <v/>
      </c>
      <c r="AC3864" s="86"/>
      <c r="AD3864" s="87" t="str">
        <f t="shared" si="8"/>
        <v/>
      </c>
      <c r="AE3864" s="84"/>
      <c r="AF3864" s="86">
        <f>IF(AC3864&gt;0,AC3864,'⚙️ Config'!$B$10)</f>
        <v>0.0075</v>
      </c>
      <c r="AG3864" s="88">
        <f t="shared" si="9"/>
        <v>8137.2972</v>
      </c>
      <c r="AH3864" s="88">
        <f>AG3864*'⚙️ Config'!$B$11</f>
        <v>40686.486</v>
      </c>
      <c r="AI3864" s="88">
        <f>AH3864*'⚙️ Config'!$B$12</f>
        <v>12205.9458</v>
      </c>
      <c r="AJ3864" s="64"/>
      <c r="AK3864" s="84"/>
      <c r="AL3864" s="84"/>
      <c r="AM3864" s="84"/>
      <c r="AN3864" s="84"/>
      <c r="AO3864" s="84"/>
      <c r="AP3864" s="84"/>
      <c r="AQ3864" s="84"/>
    </row>
    <row r="3865" ht="15.0" customHeight="1">
      <c r="A3865" s="93">
        <v>3862.0</v>
      </c>
      <c r="B3865" s="94" t="s">
        <v>8166</v>
      </c>
      <c r="C3865" s="93" t="s">
        <v>141</v>
      </c>
      <c r="D3865" s="93" t="s">
        <v>8167</v>
      </c>
      <c r="E3865" s="95">
        <v>45.03</v>
      </c>
      <c r="F3865" s="93" t="s">
        <v>85</v>
      </c>
      <c r="G3865" s="93" t="s">
        <v>606</v>
      </c>
      <c r="H3865" s="96">
        <v>1084672.88</v>
      </c>
      <c r="I3865" s="93">
        <v>1.0</v>
      </c>
      <c r="J3865" s="97">
        <v>2.3</v>
      </c>
      <c r="K3865" s="94">
        <v>2023.0</v>
      </c>
      <c r="L3865" s="93" t="s">
        <v>630</v>
      </c>
      <c r="M3865" s="93">
        <v>2023.0</v>
      </c>
      <c r="N3865" s="93" t="s">
        <v>161</v>
      </c>
      <c r="O3865" s="65" t="str">
        <f t="shared" si="1"/>
        <v>182972490001</v>
      </c>
      <c r="P3865" s="65">
        <f t="shared" si="2"/>
        <v>7</v>
      </c>
      <c r="Q3865" s="65">
        <f t="shared" si="3"/>
        <v>6</v>
      </c>
      <c r="R3865" s="65" t="str">
        <f t="shared" si="12"/>
        <v>18.297.249/0001-76</v>
      </c>
      <c r="S3865" s="84"/>
      <c r="T3865" s="84" t="str">
        <f t="shared" si="10"/>
        <v/>
      </c>
      <c r="U3865" s="84" t="str">
        <f t="shared" si="11"/>
        <v/>
      </c>
      <c r="V3865" s="65" t="str">
        <f t="shared" si="5"/>
        <v/>
      </c>
      <c r="W3865" s="84"/>
      <c r="X3865" s="84"/>
      <c r="Y3865" s="85"/>
      <c r="Z3865" s="85"/>
      <c r="AA3865" s="65" t="str">
        <f t="shared" si="6"/>
        <v/>
      </c>
      <c r="AB3865" s="65" t="str">
        <f t="shared" si="7"/>
        <v/>
      </c>
      <c r="AC3865" s="86"/>
      <c r="AD3865" s="87" t="str">
        <f t="shared" si="8"/>
        <v/>
      </c>
      <c r="AE3865" s="84"/>
      <c r="AF3865" s="86">
        <f>IF(AC3865&gt;0,AC3865,'⚙️ Config'!$B$10)</f>
        <v>0.0075</v>
      </c>
      <c r="AG3865" s="88">
        <f t="shared" si="9"/>
        <v>8135.0466</v>
      </c>
      <c r="AH3865" s="88">
        <f>AG3865*'⚙️ Config'!$B$11</f>
        <v>40675.233</v>
      </c>
      <c r="AI3865" s="88">
        <f>AH3865*'⚙️ Config'!$B$12</f>
        <v>12202.5699</v>
      </c>
      <c r="AJ3865" s="64"/>
      <c r="AK3865" s="84"/>
      <c r="AL3865" s="84"/>
      <c r="AM3865" s="84"/>
      <c r="AN3865" s="84"/>
      <c r="AO3865" s="84"/>
      <c r="AP3865" s="84"/>
      <c r="AQ3865" s="84"/>
    </row>
    <row r="3866" ht="15.0" customHeight="1">
      <c r="A3866" s="93">
        <v>3863.0</v>
      </c>
      <c r="B3866" s="94" t="s">
        <v>8168</v>
      </c>
      <c r="C3866" s="93" t="s">
        <v>141</v>
      </c>
      <c r="D3866" s="93" t="s">
        <v>8169</v>
      </c>
      <c r="E3866" s="95">
        <v>35.58</v>
      </c>
      <c r="F3866" s="93" t="s">
        <v>85</v>
      </c>
      <c r="G3866" s="93" t="s">
        <v>606</v>
      </c>
      <c r="H3866" s="96">
        <v>1084487.6</v>
      </c>
      <c r="I3866" s="93">
        <v>1.0</v>
      </c>
      <c r="J3866" s="97">
        <v>4.0</v>
      </c>
      <c r="K3866" s="94">
        <v>2022.0</v>
      </c>
      <c r="L3866" s="93" t="s">
        <v>630</v>
      </c>
      <c r="M3866" s="93">
        <v>2022.0</v>
      </c>
      <c r="N3866" s="93" t="s">
        <v>145</v>
      </c>
      <c r="O3866" s="65" t="str">
        <f t="shared" si="1"/>
        <v>124881140001</v>
      </c>
      <c r="P3866" s="65">
        <f t="shared" si="2"/>
        <v>0</v>
      </c>
      <c r="Q3866" s="65">
        <f t="shared" si="3"/>
        <v>1</v>
      </c>
      <c r="R3866" s="65" t="str">
        <f t="shared" si="12"/>
        <v>12.488.114/0001-01</v>
      </c>
      <c r="S3866" s="84"/>
      <c r="T3866" s="84" t="str">
        <f t="shared" si="10"/>
        <v/>
      </c>
      <c r="U3866" s="84" t="str">
        <f t="shared" si="11"/>
        <v/>
      </c>
      <c r="V3866" s="65" t="str">
        <f t="shared" si="5"/>
        <v/>
      </c>
      <c r="W3866" s="84"/>
      <c r="X3866" s="84"/>
      <c r="Y3866" s="85"/>
      <c r="Z3866" s="85"/>
      <c r="AA3866" s="65" t="str">
        <f t="shared" si="6"/>
        <v/>
      </c>
      <c r="AB3866" s="65" t="str">
        <f t="shared" si="7"/>
        <v/>
      </c>
      <c r="AC3866" s="86"/>
      <c r="AD3866" s="87" t="str">
        <f t="shared" si="8"/>
        <v/>
      </c>
      <c r="AE3866" s="84"/>
      <c r="AF3866" s="86">
        <f>IF(AC3866&gt;0,AC3866,'⚙️ Config'!$B$10)</f>
        <v>0.0075</v>
      </c>
      <c r="AG3866" s="88">
        <f t="shared" si="9"/>
        <v>8133.657</v>
      </c>
      <c r="AH3866" s="88">
        <f>AG3866*'⚙️ Config'!$B$11</f>
        <v>40668.285</v>
      </c>
      <c r="AI3866" s="88">
        <f>AH3866*'⚙️ Config'!$B$12</f>
        <v>12200.4855</v>
      </c>
      <c r="AJ3866" s="64"/>
      <c r="AK3866" s="84"/>
      <c r="AL3866" s="84"/>
      <c r="AM3866" s="84"/>
      <c r="AN3866" s="84"/>
      <c r="AO3866" s="84"/>
      <c r="AP3866" s="84"/>
      <c r="AQ3866" s="84"/>
    </row>
    <row r="3867" ht="15.0" customHeight="1">
      <c r="A3867" s="93">
        <v>3864.0</v>
      </c>
      <c r="B3867" s="94" t="s">
        <v>8170</v>
      </c>
      <c r="C3867" s="93" t="s">
        <v>141</v>
      </c>
      <c r="D3867" s="93" t="s">
        <v>8171</v>
      </c>
      <c r="E3867" s="95">
        <v>42.61</v>
      </c>
      <c r="F3867" s="93" t="s">
        <v>85</v>
      </c>
      <c r="G3867" s="93" t="s">
        <v>606</v>
      </c>
      <c r="H3867" s="96">
        <v>1083280.81</v>
      </c>
      <c r="I3867" s="93">
        <v>1.0</v>
      </c>
      <c r="J3867" s="97">
        <v>2.6</v>
      </c>
      <c r="K3867" s="94">
        <v>2023.0</v>
      </c>
      <c r="L3867" s="93" t="s">
        <v>630</v>
      </c>
      <c r="M3867" s="93">
        <v>2023.0</v>
      </c>
      <c r="N3867" s="93" t="s">
        <v>161</v>
      </c>
      <c r="O3867" s="65" t="str">
        <f t="shared" si="1"/>
        <v>250234000001</v>
      </c>
      <c r="P3867" s="65">
        <f t="shared" si="2"/>
        <v>4</v>
      </c>
      <c r="Q3867" s="65">
        <f t="shared" si="3"/>
        <v>3</v>
      </c>
      <c r="R3867" s="65" t="str">
        <f t="shared" si="12"/>
        <v>25.023.400/0001-43</v>
      </c>
      <c r="S3867" s="84"/>
      <c r="T3867" s="84" t="str">
        <f t="shared" si="10"/>
        <v/>
      </c>
      <c r="U3867" s="84" t="str">
        <f t="shared" si="11"/>
        <v/>
      </c>
      <c r="V3867" s="65" t="str">
        <f t="shared" si="5"/>
        <v/>
      </c>
      <c r="W3867" s="84"/>
      <c r="X3867" s="84"/>
      <c r="Y3867" s="85"/>
      <c r="Z3867" s="85"/>
      <c r="AA3867" s="65" t="str">
        <f t="shared" si="6"/>
        <v/>
      </c>
      <c r="AB3867" s="65" t="str">
        <f t="shared" si="7"/>
        <v/>
      </c>
      <c r="AC3867" s="86"/>
      <c r="AD3867" s="87" t="str">
        <f t="shared" si="8"/>
        <v/>
      </c>
      <c r="AE3867" s="84"/>
      <c r="AF3867" s="86">
        <f>IF(AC3867&gt;0,AC3867,'⚙️ Config'!$B$10)</f>
        <v>0.0075</v>
      </c>
      <c r="AG3867" s="88">
        <f t="shared" si="9"/>
        <v>8124.606075</v>
      </c>
      <c r="AH3867" s="88">
        <f>AG3867*'⚙️ Config'!$B$11</f>
        <v>40623.03038</v>
      </c>
      <c r="AI3867" s="88">
        <f>AH3867*'⚙️ Config'!$B$12</f>
        <v>12186.90911</v>
      </c>
      <c r="AJ3867" s="64"/>
      <c r="AK3867" s="84"/>
      <c r="AL3867" s="84"/>
      <c r="AM3867" s="84"/>
      <c r="AN3867" s="84"/>
      <c r="AO3867" s="84"/>
      <c r="AP3867" s="84"/>
      <c r="AQ3867" s="84"/>
    </row>
    <row r="3868" ht="15.0" customHeight="1">
      <c r="A3868" s="93">
        <v>3865.0</v>
      </c>
      <c r="B3868" s="94" t="s">
        <v>8172</v>
      </c>
      <c r="C3868" s="93" t="s">
        <v>141</v>
      </c>
      <c r="D3868" s="93" t="s">
        <v>8173</v>
      </c>
      <c r="E3868" s="95">
        <v>35.58</v>
      </c>
      <c r="F3868" s="93" t="s">
        <v>85</v>
      </c>
      <c r="G3868" s="93" t="s">
        <v>606</v>
      </c>
      <c r="H3868" s="96">
        <v>1083209.6</v>
      </c>
      <c r="I3868" s="93">
        <v>1.0</v>
      </c>
      <c r="J3868" s="97">
        <v>4.0</v>
      </c>
      <c r="K3868" s="94">
        <v>2022.0</v>
      </c>
      <c r="L3868" s="93" t="s">
        <v>630</v>
      </c>
      <c r="M3868" s="93">
        <v>2022.0</v>
      </c>
      <c r="N3868" s="93" t="s">
        <v>161</v>
      </c>
      <c r="O3868" s="65" t="str">
        <f t="shared" si="1"/>
        <v>343398560001</v>
      </c>
      <c r="P3868" s="65">
        <f t="shared" si="2"/>
        <v>0</v>
      </c>
      <c r="Q3868" s="65">
        <f t="shared" si="3"/>
        <v>8</v>
      </c>
      <c r="R3868" s="65" t="str">
        <f t="shared" si="12"/>
        <v>34.339.856/0001-08</v>
      </c>
      <c r="S3868" s="84"/>
      <c r="T3868" s="84" t="str">
        <f t="shared" si="10"/>
        <v/>
      </c>
      <c r="U3868" s="84" t="str">
        <f t="shared" si="11"/>
        <v/>
      </c>
      <c r="V3868" s="65" t="str">
        <f t="shared" si="5"/>
        <v/>
      </c>
      <c r="W3868" s="84"/>
      <c r="X3868" s="84"/>
      <c r="Y3868" s="85"/>
      <c r="Z3868" s="85"/>
      <c r="AA3868" s="65" t="str">
        <f t="shared" si="6"/>
        <v/>
      </c>
      <c r="AB3868" s="65" t="str">
        <f t="shared" si="7"/>
        <v/>
      </c>
      <c r="AC3868" s="86"/>
      <c r="AD3868" s="87" t="str">
        <f t="shared" si="8"/>
        <v/>
      </c>
      <c r="AE3868" s="84"/>
      <c r="AF3868" s="86">
        <f>IF(AC3868&gt;0,AC3868,'⚙️ Config'!$B$10)</f>
        <v>0.0075</v>
      </c>
      <c r="AG3868" s="88">
        <f t="shared" si="9"/>
        <v>8124.072</v>
      </c>
      <c r="AH3868" s="88">
        <f>AG3868*'⚙️ Config'!$B$11</f>
        <v>40620.36</v>
      </c>
      <c r="AI3868" s="88">
        <f>AH3868*'⚙️ Config'!$B$12</f>
        <v>12186.108</v>
      </c>
      <c r="AJ3868" s="64"/>
      <c r="AK3868" s="84"/>
      <c r="AL3868" s="84"/>
      <c r="AM3868" s="84"/>
      <c r="AN3868" s="84"/>
      <c r="AO3868" s="84"/>
      <c r="AP3868" s="84"/>
      <c r="AQ3868" s="84"/>
    </row>
    <row r="3869" ht="15.0" customHeight="1">
      <c r="A3869" s="93">
        <v>3866.0</v>
      </c>
      <c r="B3869" s="94" t="s">
        <v>8174</v>
      </c>
      <c r="C3869" s="93" t="s">
        <v>141</v>
      </c>
      <c r="D3869" s="93" t="s">
        <v>8175</v>
      </c>
      <c r="E3869" s="95">
        <v>38.95</v>
      </c>
      <c r="F3869" s="93" t="s">
        <v>85</v>
      </c>
      <c r="G3869" s="93" t="s">
        <v>606</v>
      </c>
      <c r="H3869" s="96">
        <v>1082911.78</v>
      </c>
      <c r="I3869" s="93">
        <v>1.0</v>
      </c>
      <c r="J3869" s="97">
        <v>3.2</v>
      </c>
      <c r="K3869" s="94">
        <v>2023.0</v>
      </c>
      <c r="L3869" s="93" t="s">
        <v>202</v>
      </c>
      <c r="M3869" s="93">
        <v>2023.0</v>
      </c>
      <c r="N3869" s="93" t="s">
        <v>161</v>
      </c>
      <c r="O3869" s="65" t="str">
        <f t="shared" si="1"/>
        <v>193373640001</v>
      </c>
      <c r="P3869" s="65">
        <f t="shared" si="2"/>
        <v>9</v>
      </c>
      <c r="Q3869" s="65">
        <f t="shared" si="3"/>
        <v>0</v>
      </c>
      <c r="R3869" s="65" t="str">
        <f t="shared" si="12"/>
        <v>19.337.364/0001-90</v>
      </c>
      <c r="S3869" s="84"/>
      <c r="T3869" s="84" t="str">
        <f t="shared" si="10"/>
        <v/>
      </c>
      <c r="U3869" s="84" t="str">
        <f t="shared" si="11"/>
        <v/>
      </c>
      <c r="V3869" s="65" t="str">
        <f t="shared" si="5"/>
        <v/>
      </c>
      <c r="W3869" s="84"/>
      <c r="X3869" s="84"/>
      <c r="Y3869" s="85"/>
      <c r="Z3869" s="85"/>
      <c r="AA3869" s="65" t="str">
        <f t="shared" si="6"/>
        <v/>
      </c>
      <c r="AB3869" s="65" t="str">
        <f t="shared" si="7"/>
        <v/>
      </c>
      <c r="AC3869" s="86"/>
      <c r="AD3869" s="87" t="str">
        <f t="shared" si="8"/>
        <v/>
      </c>
      <c r="AE3869" s="84"/>
      <c r="AF3869" s="86">
        <f>IF(AC3869&gt;0,AC3869,'⚙️ Config'!$B$10)</f>
        <v>0.0075</v>
      </c>
      <c r="AG3869" s="88">
        <f t="shared" si="9"/>
        <v>8121.83835</v>
      </c>
      <c r="AH3869" s="88">
        <f>AG3869*'⚙️ Config'!$B$11</f>
        <v>40609.19175</v>
      </c>
      <c r="AI3869" s="88">
        <f>AH3869*'⚙️ Config'!$B$12</f>
        <v>12182.75753</v>
      </c>
      <c r="AJ3869" s="64"/>
      <c r="AK3869" s="84"/>
      <c r="AL3869" s="84"/>
      <c r="AM3869" s="84"/>
      <c r="AN3869" s="84"/>
      <c r="AO3869" s="84"/>
      <c r="AP3869" s="84"/>
      <c r="AQ3869" s="84"/>
    </row>
    <row r="3870" ht="15.0" customHeight="1">
      <c r="A3870" s="93">
        <v>3867.0</v>
      </c>
      <c r="B3870" s="94" t="s">
        <v>8176</v>
      </c>
      <c r="C3870" s="93" t="s">
        <v>141</v>
      </c>
      <c r="D3870" s="93" t="s">
        <v>8177</v>
      </c>
      <c r="E3870" s="95">
        <v>36.31</v>
      </c>
      <c r="F3870" s="93" t="s">
        <v>85</v>
      </c>
      <c r="G3870" s="93" t="s">
        <v>606</v>
      </c>
      <c r="H3870" s="96">
        <v>1082732.86</v>
      </c>
      <c r="I3870" s="93">
        <v>1.0</v>
      </c>
      <c r="J3870" s="97">
        <v>3.8</v>
      </c>
      <c r="K3870" s="94">
        <v>2022.0</v>
      </c>
      <c r="L3870" s="93" t="s">
        <v>630</v>
      </c>
      <c r="M3870" s="93">
        <v>2022.0</v>
      </c>
      <c r="N3870" s="93" t="s">
        <v>145</v>
      </c>
      <c r="O3870" s="65" t="str">
        <f t="shared" si="1"/>
        <v>138219990001</v>
      </c>
      <c r="P3870" s="65">
        <f t="shared" si="2"/>
        <v>8</v>
      </c>
      <c r="Q3870" s="65">
        <f t="shared" si="3"/>
        <v>1</v>
      </c>
      <c r="R3870" s="65" t="str">
        <f t="shared" si="12"/>
        <v>13.821.999/0001-81</v>
      </c>
      <c r="S3870" s="84"/>
      <c r="T3870" s="84" t="str">
        <f t="shared" si="10"/>
        <v/>
      </c>
      <c r="U3870" s="84" t="str">
        <f t="shared" si="11"/>
        <v/>
      </c>
      <c r="V3870" s="65" t="str">
        <f t="shared" si="5"/>
        <v/>
      </c>
      <c r="W3870" s="84"/>
      <c r="X3870" s="84"/>
      <c r="Y3870" s="85"/>
      <c r="Z3870" s="85"/>
      <c r="AA3870" s="65" t="str">
        <f t="shared" si="6"/>
        <v/>
      </c>
      <c r="AB3870" s="65" t="str">
        <f t="shared" si="7"/>
        <v/>
      </c>
      <c r="AC3870" s="86"/>
      <c r="AD3870" s="87" t="str">
        <f t="shared" si="8"/>
        <v/>
      </c>
      <c r="AE3870" s="84"/>
      <c r="AF3870" s="86">
        <f>IF(AC3870&gt;0,AC3870,'⚙️ Config'!$B$10)</f>
        <v>0.0075</v>
      </c>
      <c r="AG3870" s="88">
        <f t="shared" si="9"/>
        <v>8120.49645</v>
      </c>
      <c r="AH3870" s="88">
        <f>AG3870*'⚙️ Config'!$B$11</f>
        <v>40602.48225</v>
      </c>
      <c r="AI3870" s="88">
        <f>AH3870*'⚙️ Config'!$B$12</f>
        <v>12180.74468</v>
      </c>
      <c r="AJ3870" s="64"/>
      <c r="AK3870" s="84"/>
      <c r="AL3870" s="84"/>
      <c r="AM3870" s="84"/>
      <c r="AN3870" s="84"/>
      <c r="AO3870" s="84"/>
      <c r="AP3870" s="84"/>
      <c r="AQ3870" s="84"/>
    </row>
    <row r="3871" ht="15.0" customHeight="1">
      <c r="A3871" s="93">
        <v>3868.0</v>
      </c>
      <c r="B3871" s="94" t="s">
        <v>8178</v>
      </c>
      <c r="C3871" s="93" t="s">
        <v>141</v>
      </c>
      <c r="D3871" s="93" t="s">
        <v>8179</v>
      </c>
      <c r="E3871" s="95">
        <v>44.17</v>
      </c>
      <c r="F3871" s="93" t="s">
        <v>85</v>
      </c>
      <c r="G3871" s="93" t="s">
        <v>606</v>
      </c>
      <c r="H3871" s="96">
        <v>1080438.22</v>
      </c>
      <c r="I3871" s="93">
        <v>1.0</v>
      </c>
      <c r="J3871" s="97">
        <v>2.4</v>
      </c>
      <c r="K3871" s="94">
        <v>2023.0</v>
      </c>
      <c r="L3871" s="93" t="s">
        <v>448</v>
      </c>
      <c r="M3871" s="93">
        <v>2023.0</v>
      </c>
      <c r="N3871" s="93" t="s">
        <v>161</v>
      </c>
      <c r="O3871" s="65" t="str">
        <f t="shared" si="1"/>
        <v>296643120001</v>
      </c>
      <c r="P3871" s="65">
        <f t="shared" si="2"/>
        <v>8</v>
      </c>
      <c r="Q3871" s="65">
        <f t="shared" si="3"/>
        <v>1</v>
      </c>
      <c r="R3871" s="65" t="str">
        <f t="shared" si="12"/>
        <v>29.664.312/0001-81</v>
      </c>
      <c r="S3871" s="84"/>
      <c r="T3871" s="84" t="str">
        <f t="shared" si="10"/>
        <v/>
      </c>
      <c r="U3871" s="84" t="str">
        <f t="shared" si="11"/>
        <v/>
      </c>
      <c r="V3871" s="65" t="str">
        <f t="shared" si="5"/>
        <v/>
      </c>
      <c r="W3871" s="84"/>
      <c r="X3871" s="84"/>
      <c r="Y3871" s="85"/>
      <c r="Z3871" s="85"/>
      <c r="AA3871" s="65" t="str">
        <f t="shared" si="6"/>
        <v/>
      </c>
      <c r="AB3871" s="65" t="str">
        <f t="shared" si="7"/>
        <v/>
      </c>
      <c r="AC3871" s="86"/>
      <c r="AD3871" s="87" t="str">
        <f t="shared" si="8"/>
        <v/>
      </c>
      <c r="AE3871" s="84"/>
      <c r="AF3871" s="86">
        <f>IF(AC3871&gt;0,AC3871,'⚙️ Config'!$B$10)</f>
        <v>0.0075</v>
      </c>
      <c r="AG3871" s="88">
        <f t="shared" si="9"/>
        <v>8103.28665</v>
      </c>
      <c r="AH3871" s="88">
        <f>AG3871*'⚙️ Config'!$B$11</f>
        <v>40516.43325</v>
      </c>
      <c r="AI3871" s="88">
        <f>AH3871*'⚙️ Config'!$B$12</f>
        <v>12154.92998</v>
      </c>
      <c r="AJ3871" s="64"/>
      <c r="AK3871" s="84"/>
      <c r="AL3871" s="84"/>
      <c r="AM3871" s="84"/>
      <c r="AN3871" s="84"/>
      <c r="AO3871" s="84"/>
      <c r="AP3871" s="84"/>
      <c r="AQ3871" s="84"/>
    </row>
    <row r="3872" ht="15.0" customHeight="1">
      <c r="A3872" s="93">
        <v>3869.0</v>
      </c>
      <c r="B3872" s="94" t="s">
        <v>8180</v>
      </c>
      <c r="C3872" s="93" t="s">
        <v>141</v>
      </c>
      <c r="D3872" s="93" t="s">
        <v>8181</v>
      </c>
      <c r="E3872" s="95">
        <v>65.41</v>
      </c>
      <c r="F3872" s="93" t="s">
        <v>85</v>
      </c>
      <c r="G3872" s="93" t="s">
        <v>606</v>
      </c>
      <c r="H3872" s="96">
        <v>1079950.52</v>
      </c>
      <c r="I3872" s="93">
        <v>1.0</v>
      </c>
      <c r="J3872" s="97">
        <v>2.1</v>
      </c>
      <c r="K3872" s="94">
        <v>2025.0</v>
      </c>
      <c r="L3872" s="93" t="s">
        <v>4689</v>
      </c>
      <c r="M3872" s="93">
        <v>2024.0</v>
      </c>
      <c r="N3872" s="93" t="s">
        <v>208</v>
      </c>
      <c r="O3872" s="65" t="str">
        <f t="shared" si="1"/>
        <v>080499950001</v>
      </c>
      <c r="P3872" s="65">
        <f t="shared" si="2"/>
        <v>9</v>
      </c>
      <c r="Q3872" s="65">
        <f t="shared" si="3"/>
        <v>7</v>
      </c>
      <c r="R3872" s="65" t="str">
        <f t="shared" si="12"/>
        <v>08.049.995/0001-97</v>
      </c>
      <c r="S3872" s="84"/>
      <c r="T3872" s="84" t="str">
        <f t="shared" si="10"/>
        <v/>
      </c>
      <c r="U3872" s="84" t="str">
        <f t="shared" si="11"/>
        <v/>
      </c>
      <c r="V3872" s="65" t="str">
        <f t="shared" si="5"/>
        <v/>
      </c>
      <c r="W3872" s="84"/>
      <c r="X3872" s="84"/>
      <c r="Y3872" s="85"/>
      <c r="Z3872" s="85"/>
      <c r="AA3872" s="65" t="str">
        <f t="shared" si="6"/>
        <v/>
      </c>
      <c r="AB3872" s="65" t="str">
        <f t="shared" si="7"/>
        <v/>
      </c>
      <c r="AC3872" s="86"/>
      <c r="AD3872" s="87" t="str">
        <f t="shared" si="8"/>
        <v/>
      </c>
      <c r="AE3872" s="84"/>
      <c r="AF3872" s="86">
        <f>IF(AC3872&gt;0,AC3872,'⚙️ Config'!$B$10)</f>
        <v>0.0075</v>
      </c>
      <c r="AG3872" s="88">
        <f t="shared" si="9"/>
        <v>8099.6289</v>
      </c>
      <c r="AH3872" s="88">
        <f>AG3872*'⚙️ Config'!$B$11</f>
        <v>40498.1445</v>
      </c>
      <c r="AI3872" s="88">
        <f>AH3872*'⚙️ Config'!$B$12</f>
        <v>12149.44335</v>
      </c>
      <c r="AJ3872" s="64"/>
      <c r="AK3872" s="84"/>
      <c r="AL3872" s="84"/>
      <c r="AM3872" s="84"/>
      <c r="AN3872" s="84"/>
      <c r="AO3872" s="84"/>
      <c r="AP3872" s="84"/>
      <c r="AQ3872" s="84"/>
    </row>
    <row r="3873" ht="15.0" customHeight="1">
      <c r="A3873" s="93">
        <v>3870.0</v>
      </c>
      <c r="B3873" s="94" t="s">
        <v>8182</v>
      </c>
      <c r="C3873" s="93" t="s">
        <v>141</v>
      </c>
      <c r="D3873" s="93" t="s">
        <v>8183</v>
      </c>
      <c r="E3873" s="95">
        <v>36.7</v>
      </c>
      <c r="F3873" s="93" t="s">
        <v>85</v>
      </c>
      <c r="G3873" s="93" t="s">
        <v>606</v>
      </c>
      <c r="H3873" s="96">
        <v>1078731.75</v>
      </c>
      <c r="I3873" s="93">
        <v>1.0</v>
      </c>
      <c r="J3873" s="97">
        <v>3.7</v>
      </c>
      <c r="K3873" s="94">
        <v>2022.0</v>
      </c>
      <c r="L3873" s="93" t="s">
        <v>630</v>
      </c>
      <c r="M3873" s="93">
        <v>2022.0</v>
      </c>
      <c r="N3873" s="93" t="s">
        <v>161</v>
      </c>
      <c r="O3873" s="65" t="str">
        <f t="shared" si="1"/>
        <v>362468730001</v>
      </c>
      <c r="P3873" s="65">
        <f t="shared" si="2"/>
        <v>2</v>
      </c>
      <c r="Q3873" s="65">
        <f t="shared" si="3"/>
        <v>6</v>
      </c>
      <c r="R3873" s="65" t="str">
        <f t="shared" si="12"/>
        <v>36.246.873/0001-26</v>
      </c>
      <c r="S3873" s="84"/>
      <c r="T3873" s="84" t="str">
        <f t="shared" si="10"/>
        <v/>
      </c>
      <c r="U3873" s="84" t="str">
        <f t="shared" si="11"/>
        <v/>
      </c>
      <c r="V3873" s="65" t="str">
        <f t="shared" si="5"/>
        <v/>
      </c>
      <c r="W3873" s="84"/>
      <c r="X3873" s="84"/>
      <c r="Y3873" s="85"/>
      <c r="Z3873" s="85"/>
      <c r="AA3873" s="65" t="str">
        <f t="shared" si="6"/>
        <v/>
      </c>
      <c r="AB3873" s="65" t="str">
        <f t="shared" si="7"/>
        <v/>
      </c>
      <c r="AC3873" s="86"/>
      <c r="AD3873" s="87" t="str">
        <f t="shared" si="8"/>
        <v/>
      </c>
      <c r="AE3873" s="84"/>
      <c r="AF3873" s="86">
        <f>IF(AC3873&gt;0,AC3873,'⚙️ Config'!$B$10)</f>
        <v>0.0075</v>
      </c>
      <c r="AG3873" s="88">
        <f t="shared" si="9"/>
        <v>8090.488125</v>
      </c>
      <c r="AH3873" s="88">
        <f>AG3873*'⚙️ Config'!$B$11</f>
        <v>40452.44063</v>
      </c>
      <c r="AI3873" s="88">
        <f>AH3873*'⚙️ Config'!$B$12</f>
        <v>12135.73219</v>
      </c>
      <c r="AJ3873" s="64"/>
      <c r="AK3873" s="84"/>
      <c r="AL3873" s="84"/>
      <c r="AM3873" s="84"/>
      <c r="AN3873" s="84"/>
      <c r="AO3873" s="84"/>
      <c r="AP3873" s="84"/>
      <c r="AQ3873" s="84"/>
    </row>
    <row r="3874" ht="15.0" customHeight="1">
      <c r="A3874" s="93">
        <v>3871.0</v>
      </c>
      <c r="B3874" s="94" t="s">
        <v>8184</v>
      </c>
      <c r="C3874" s="93" t="s">
        <v>141</v>
      </c>
      <c r="D3874" s="93" t="s">
        <v>8185</v>
      </c>
      <c r="E3874" s="95">
        <v>36.7</v>
      </c>
      <c r="F3874" s="93" t="s">
        <v>85</v>
      </c>
      <c r="G3874" s="93" t="s">
        <v>606</v>
      </c>
      <c r="H3874" s="96">
        <v>1078355.38</v>
      </c>
      <c r="I3874" s="93">
        <v>1.0</v>
      </c>
      <c r="J3874" s="97">
        <v>3.7</v>
      </c>
      <c r="K3874" s="94">
        <v>2022.0</v>
      </c>
      <c r="L3874" s="93" t="s">
        <v>630</v>
      </c>
      <c r="M3874" s="93">
        <v>2022.0</v>
      </c>
      <c r="N3874" s="93" t="s">
        <v>161</v>
      </c>
      <c r="O3874" s="65" t="str">
        <f t="shared" si="1"/>
        <v>244273680001</v>
      </c>
      <c r="P3874" s="65">
        <f t="shared" si="2"/>
        <v>0</v>
      </c>
      <c r="Q3874" s="65">
        <f t="shared" si="3"/>
        <v>7</v>
      </c>
      <c r="R3874" s="65" t="str">
        <f t="shared" si="12"/>
        <v>24.427.368/0001-07</v>
      </c>
      <c r="S3874" s="84"/>
      <c r="T3874" s="84" t="str">
        <f t="shared" si="10"/>
        <v/>
      </c>
      <c r="U3874" s="84" t="str">
        <f t="shared" si="11"/>
        <v/>
      </c>
      <c r="V3874" s="65" t="str">
        <f t="shared" si="5"/>
        <v/>
      </c>
      <c r="W3874" s="84"/>
      <c r="X3874" s="84"/>
      <c r="Y3874" s="85"/>
      <c r="Z3874" s="85"/>
      <c r="AA3874" s="65" t="str">
        <f t="shared" si="6"/>
        <v/>
      </c>
      <c r="AB3874" s="65" t="str">
        <f t="shared" si="7"/>
        <v/>
      </c>
      <c r="AC3874" s="86"/>
      <c r="AD3874" s="87" t="str">
        <f t="shared" si="8"/>
        <v/>
      </c>
      <c r="AE3874" s="84"/>
      <c r="AF3874" s="86">
        <f>IF(AC3874&gt;0,AC3874,'⚙️ Config'!$B$10)</f>
        <v>0.0075</v>
      </c>
      <c r="AG3874" s="88">
        <f t="shared" si="9"/>
        <v>8087.66535</v>
      </c>
      <c r="AH3874" s="88">
        <f>AG3874*'⚙️ Config'!$B$11</f>
        <v>40438.32675</v>
      </c>
      <c r="AI3874" s="88">
        <f>AH3874*'⚙️ Config'!$B$12</f>
        <v>12131.49803</v>
      </c>
      <c r="AJ3874" s="64"/>
      <c r="AK3874" s="84"/>
      <c r="AL3874" s="84"/>
      <c r="AM3874" s="84"/>
      <c r="AN3874" s="84"/>
      <c r="AO3874" s="84"/>
      <c r="AP3874" s="84"/>
      <c r="AQ3874" s="84"/>
    </row>
    <row r="3875" ht="15.0" customHeight="1">
      <c r="A3875" s="93">
        <v>3872.0</v>
      </c>
      <c r="B3875" s="94" t="s">
        <v>8186</v>
      </c>
      <c r="C3875" s="93" t="s">
        <v>141</v>
      </c>
      <c r="D3875" s="93" t="s">
        <v>8187</v>
      </c>
      <c r="E3875" s="95">
        <v>45.03</v>
      </c>
      <c r="F3875" s="93" t="s">
        <v>85</v>
      </c>
      <c r="G3875" s="93" t="s">
        <v>606</v>
      </c>
      <c r="H3875" s="96">
        <v>1077712.8</v>
      </c>
      <c r="I3875" s="93">
        <v>1.0</v>
      </c>
      <c r="J3875" s="97">
        <v>2.3</v>
      </c>
      <c r="K3875" s="94">
        <v>2023.0</v>
      </c>
      <c r="L3875" s="93" t="s">
        <v>448</v>
      </c>
      <c r="M3875" s="93">
        <v>2023.0</v>
      </c>
      <c r="N3875" s="93" t="s">
        <v>161</v>
      </c>
      <c r="O3875" s="65" t="str">
        <f t="shared" si="1"/>
        <v>528500470001</v>
      </c>
      <c r="P3875" s="65">
        <f t="shared" si="2"/>
        <v>4</v>
      </c>
      <c r="Q3875" s="65">
        <f t="shared" si="3"/>
        <v>8</v>
      </c>
      <c r="R3875" s="65" t="str">
        <f t="shared" si="12"/>
        <v>52.850.047/0001-48</v>
      </c>
      <c r="S3875" s="84"/>
      <c r="T3875" s="84" t="str">
        <f t="shared" si="10"/>
        <v/>
      </c>
      <c r="U3875" s="84" t="str">
        <f t="shared" si="11"/>
        <v/>
      </c>
      <c r="V3875" s="65" t="str">
        <f t="shared" si="5"/>
        <v/>
      </c>
      <c r="W3875" s="84"/>
      <c r="X3875" s="84"/>
      <c r="Y3875" s="85"/>
      <c r="Z3875" s="85"/>
      <c r="AA3875" s="65" t="str">
        <f t="shared" si="6"/>
        <v/>
      </c>
      <c r="AB3875" s="65" t="str">
        <f t="shared" si="7"/>
        <v/>
      </c>
      <c r="AC3875" s="86"/>
      <c r="AD3875" s="87" t="str">
        <f t="shared" si="8"/>
        <v/>
      </c>
      <c r="AE3875" s="84"/>
      <c r="AF3875" s="86">
        <f>IF(AC3875&gt;0,AC3875,'⚙️ Config'!$B$10)</f>
        <v>0.0075</v>
      </c>
      <c r="AG3875" s="88">
        <f t="shared" si="9"/>
        <v>8082.846</v>
      </c>
      <c r="AH3875" s="88">
        <f>AG3875*'⚙️ Config'!$B$11</f>
        <v>40414.23</v>
      </c>
      <c r="AI3875" s="88">
        <f>AH3875*'⚙️ Config'!$B$12</f>
        <v>12124.269</v>
      </c>
      <c r="AJ3875" s="64"/>
      <c r="AK3875" s="84"/>
      <c r="AL3875" s="84"/>
      <c r="AM3875" s="84"/>
      <c r="AN3875" s="84"/>
      <c r="AO3875" s="84"/>
      <c r="AP3875" s="84"/>
      <c r="AQ3875" s="84"/>
    </row>
    <row r="3876" ht="15.0" customHeight="1">
      <c r="A3876" s="93">
        <v>3873.0</v>
      </c>
      <c r="B3876" s="94" t="s">
        <v>8188</v>
      </c>
      <c r="C3876" s="93" t="s">
        <v>141</v>
      </c>
      <c r="D3876" s="93" t="s">
        <v>8189</v>
      </c>
      <c r="E3876" s="95">
        <v>40.62</v>
      </c>
      <c r="F3876" s="93" t="s">
        <v>85</v>
      </c>
      <c r="G3876" s="93" t="s">
        <v>606</v>
      </c>
      <c r="H3876" s="96">
        <v>1077576.9</v>
      </c>
      <c r="I3876" s="93">
        <v>1.0</v>
      </c>
      <c r="J3876" s="97">
        <v>2.9</v>
      </c>
      <c r="K3876" s="94">
        <v>2023.0</v>
      </c>
      <c r="L3876" s="93" t="s">
        <v>202</v>
      </c>
      <c r="M3876" s="93">
        <v>2023.0</v>
      </c>
      <c r="N3876" s="93" t="s">
        <v>161</v>
      </c>
      <c r="O3876" s="65" t="str">
        <f t="shared" si="1"/>
        <v>152337190001</v>
      </c>
      <c r="P3876" s="65">
        <f t="shared" si="2"/>
        <v>4</v>
      </c>
      <c r="Q3876" s="65">
        <f t="shared" si="3"/>
        <v>0</v>
      </c>
      <c r="R3876" s="65" t="str">
        <f t="shared" si="12"/>
        <v>15.233.719/0001-40</v>
      </c>
      <c r="S3876" s="84"/>
      <c r="T3876" s="84" t="str">
        <f t="shared" si="10"/>
        <v/>
      </c>
      <c r="U3876" s="84" t="str">
        <f t="shared" si="11"/>
        <v/>
      </c>
      <c r="V3876" s="65" t="str">
        <f t="shared" si="5"/>
        <v/>
      </c>
      <c r="W3876" s="84"/>
      <c r="X3876" s="84"/>
      <c r="Y3876" s="85"/>
      <c r="Z3876" s="85"/>
      <c r="AA3876" s="65" t="str">
        <f t="shared" si="6"/>
        <v/>
      </c>
      <c r="AB3876" s="65" t="str">
        <f t="shared" si="7"/>
        <v/>
      </c>
      <c r="AC3876" s="86"/>
      <c r="AD3876" s="87" t="str">
        <f t="shared" si="8"/>
        <v/>
      </c>
      <c r="AE3876" s="84"/>
      <c r="AF3876" s="86">
        <f>IF(AC3876&gt;0,AC3876,'⚙️ Config'!$B$10)</f>
        <v>0.0075</v>
      </c>
      <c r="AG3876" s="88">
        <f t="shared" si="9"/>
        <v>8081.82675</v>
      </c>
      <c r="AH3876" s="88">
        <f>AG3876*'⚙️ Config'!$B$11</f>
        <v>40409.13375</v>
      </c>
      <c r="AI3876" s="88">
        <f>AH3876*'⚙️ Config'!$B$12</f>
        <v>12122.74013</v>
      </c>
      <c r="AJ3876" s="64"/>
      <c r="AK3876" s="84"/>
      <c r="AL3876" s="84"/>
      <c r="AM3876" s="84"/>
      <c r="AN3876" s="84"/>
      <c r="AO3876" s="84"/>
      <c r="AP3876" s="84"/>
      <c r="AQ3876" s="84"/>
    </row>
    <row r="3877" ht="15.0" customHeight="1">
      <c r="A3877" s="93">
        <v>3874.0</v>
      </c>
      <c r="B3877" s="94" t="s">
        <v>8190</v>
      </c>
      <c r="C3877" s="93" t="s">
        <v>141</v>
      </c>
      <c r="D3877" s="93" t="s">
        <v>8191</v>
      </c>
      <c r="E3877" s="95">
        <v>44.17</v>
      </c>
      <c r="F3877" s="93" t="s">
        <v>85</v>
      </c>
      <c r="G3877" s="93" t="s">
        <v>606</v>
      </c>
      <c r="H3877" s="96">
        <v>1077043.71</v>
      </c>
      <c r="I3877" s="93">
        <v>1.0</v>
      </c>
      <c r="J3877" s="97">
        <v>2.4</v>
      </c>
      <c r="K3877" s="94">
        <v>2023.0</v>
      </c>
      <c r="L3877" s="93" t="s">
        <v>630</v>
      </c>
      <c r="M3877" s="93">
        <v>2023.0</v>
      </c>
      <c r="N3877" s="93" t="s">
        <v>161</v>
      </c>
      <c r="O3877" s="65" t="str">
        <f t="shared" si="1"/>
        <v>303951120001</v>
      </c>
      <c r="P3877" s="65">
        <f t="shared" si="2"/>
        <v>5</v>
      </c>
      <c r="Q3877" s="65">
        <f t="shared" si="3"/>
        <v>0</v>
      </c>
      <c r="R3877" s="65" t="str">
        <f t="shared" si="12"/>
        <v>30.395.112/0001-50</v>
      </c>
      <c r="S3877" s="84"/>
      <c r="T3877" s="84" t="str">
        <f t="shared" si="10"/>
        <v/>
      </c>
      <c r="U3877" s="84" t="str">
        <f t="shared" si="11"/>
        <v/>
      </c>
      <c r="V3877" s="65" t="str">
        <f t="shared" si="5"/>
        <v/>
      </c>
      <c r="W3877" s="84"/>
      <c r="X3877" s="84"/>
      <c r="Y3877" s="85"/>
      <c r="Z3877" s="85"/>
      <c r="AA3877" s="65" t="str">
        <f t="shared" si="6"/>
        <v/>
      </c>
      <c r="AB3877" s="65" t="str">
        <f t="shared" si="7"/>
        <v/>
      </c>
      <c r="AC3877" s="86"/>
      <c r="AD3877" s="87" t="str">
        <f t="shared" si="8"/>
        <v/>
      </c>
      <c r="AE3877" s="84"/>
      <c r="AF3877" s="86">
        <f>IF(AC3877&gt;0,AC3877,'⚙️ Config'!$B$10)</f>
        <v>0.0075</v>
      </c>
      <c r="AG3877" s="88">
        <f t="shared" si="9"/>
        <v>8077.827825</v>
      </c>
      <c r="AH3877" s="88">
        <f>AG3877*'⚙️ Config'!$B$11</f>
        <v>40389.13913</v>
      </c>
      <c r="AI3877" s="88">
        <f>AH3877*'⚙️ Config'!$B$12</f>
        <v>12116.74174</v>
      </c>
      <c r="AJ3877" s="64"/>
      <c r="AK3877" s="84"/>
      <c r="AL3877" s="84"/>
      <c r="AM3877" s="84"/>
      <c r="AN3877" s="84"/>
      <c r="AO3877" s="84"/>
      <c r="AP3877" s="84"/>
      <c r="AQ3877" s="84"/>
    </row>
    <row r="3878" ht="15.0" customHeight="1">
      <c r="A3878" s="93">
        <v>3875.0</v>
      </c>
      <c r="B3878" s="94" t="s">
        <v>8192</v>
      </c>
      <c r="C3878" s="93" t="s">
        <v>141</v>
      </c>
      <c r="D3878" s="93" t="s">
        <v>8193</v>
      </c>
      <c r="E3878" s="95">
        <v>41.24</v>
      </c>
      <c r="F3878" s="93" t="s">
        <v>85</v>
      </c>
      <c r="G3878" s="93" t="s">
        <v>606</v>
      </c>
      <c r="H3878" s="96">
        <v>1076552.37</v>
      </c>
      <c r="I3878" s="93">
        <v>1.0</v>
      </c>
      <c r="J3878" s="97">
        <v>2.8</v>
      </c>
      <c r="K3878" s="94">
        <v>2023.0</v>
      </c>
      <c r="L3878" s="93" t="s">
        <v>295</v>
      </c>
      <c r="M3878" s="93">
        <v>2023.0</v>
      </c>
      <c r="N3878" s="93" t="s">
        <v>145</v>
      </c>
      <c r="O3878" s="65" t="str">
        <f t="shared" si="1"/>
        <v>079052220001</v>
      </c>
      <c r="P3878" s="65">
        <f t="shared" si="2"/>
        <v>0</v>
      </c>
      <c r="Q3878" s="65">
        <f t="shared" si="3"/>
        <v>0</v>
      </c>
      <c r="R3878" s="65" t="str">
        <f t="shared" si="12"/>
        <v>07.905.222/0001-00</v>
      </c>
      <c r="S3878" s="84"/>
      <c r="T3878" s="84" t="str">
        <f t="shared" si="10"/>
        <v/>
      </c>
      <c r="U3878" s="84" t="str">
        <f t="shared" si="11"/>
        <v/>
      </c>
      <c r="V3878" s="65" t="str">
        <f t="shared" si="5"/>
        <v/>
      </c>
      <c r="W3878" s="84"/>
      <c r="X3878" s="84"/>
      <c r="Y3878" s="85"/>
      <c r="Z3878" s="85"/>
      <c r="AA3878" s="65" t="str">
        <f t="shared" si="6"/>
        <v/>
      </c>
      <c r="AB3878" s="65" t="str">
        <f t="shared" si="7"/>
        <v/>
      </c>
      <c r="AC3878" s="86"/>
      <c r="AD3878" s="87" t="str">
        <f t="shared" si="8"/>
        <v/>
      </c>
      <c r="AE3878" s="84"/>
      <c r="AF3878" s="86">
        <f>IF(AC3878&gt;0,AC3878,'⚙️ Config'!$B$10)</f>
        <v>0.0075</v>
      </c>
      <c r="AG3878" s="88">
        <f t="shared" si="9"/>
        <v>8074.142775</v>
      </c>
      <c r="AH3878" s="88">
        <f>AG3878*'⚙️ Config'!$B$11</f>
        <v>40370.71388</v>
      </c>
      <c r="AI3878" s="88">
        <f>AH3878*'⚙️ Config'!$B$12</f>
        <v>12111.21416</v>
      </c>
      <c r="AJ3878" s="64"/>
      <c r="AK3878" s="84"/>
      <c r="AL3878" s="84"/>
      <c r="AM3878" s="84"/>
      <c r="AN3878" s="84"/>
      <c r="AO3878" s="84"/>
      <c r="AP3878" s="84"/>
      <c r="AQ3878" s="84"/>
    </row>
    <row r="3879" ht="15.0" customHeight="1">
      <c r="A3879" s="93">
        <v>3876.0</v>
      </c>
      <c r="B3879" s="94" t="s">
        <v>8194</v>
      </c>
      <c r="C3879" s="93" t="s">
        <v>141</v>
      </c>
      <c r="D3879" s="93" t="s">
        <v>8195</v>
      </c>
      <c r="E3879" s="95">
        <v>44.17</v>
      </c>
      <c r="F3879" s="93" t="s">
        <v>85</v>
      </c>
      <c r="G3879" s="93" t="s">
        <v>606</v>
      </c>
      <c r="H3879" s="96">
        <v>1076393.63</v>
      </c>
      <c r="I3879" s="93">
        <v>1.0</v>
      </c>
      <c r="J3879" s="97">
        <v>2.4</v>
      </c>
      <c r="K3879" s="94">
        <v>2023.0</v>
      </c>
      <c r="L3879" s="93" t="s">
        <v>630</v>
      </c>
      <c r="M3879" s="93">
        <v>2023.0</v>
      </c>
      <c r="N3879" s="93" t="s">
        <v>145</v>
      </c>
      <c r="O3879" s="65" t="str">
        <f t="shared" si="1"/>
        <v>226959180001</v>
      </c>
      <c r="P3879" s="65">
        <f t="shared" si="2"/>
        <v>3</v>
      </c>
      <c r="Q3879" s="65">
        <f t="shared" si="3"/>
        <v>5</v>
      </c>
      <c r="R3879" s="65" t="str">
        <f t="shared" si="12"/>
        <v>22.695.918/0001-35</v>
      </c>
      <c r="S3879" s="84"/>
      <c r="T3879" s="84" t="str">
        <f t="shared" si="10"/>
        <v/>
      </c>
      <c r="U3879" s="84" t="str">
        <f t="shared" si="11"/>
        <v/>
      </c>
      <c r="V3879" s="65" t="str">
        <f t="shared" si="5"/>
        <v/>
      </c>
      <c r="W3879" s="84"/>
      <c r="X3879" s="84"/>
      <c r="Y3879" s="85"/>
      <c r="Z3879" s="85"/>
      <c r="AA3879" s="65" t="str">
        <f t="shared" si="6"/>
        <v/>
      </c>
      <c r="AB3879" s="65" t="str">
        <f t="shared" si="7"/>
        <v/>
      </c>
      <c r="AC3879" s="86"/>
      <c r="AD3879" s="87" t="str">
        <f t="shared" si="8"/>
        <v/>
      </c>
      <c r="AE3879" s="84"/>
      <c r="AF3879" s="86">
        <f>IF(AC3879&gt;0,AC3879,'⚙️ Config'!$B$10)</f>
        <v>0.0075</v>
      </c>
      <c r="AG3879" s="88">
        <f t="shared" si="9"/>
        <v>8072.952225</v>
      </c>
      <c r="AH3879" s="88">
        <f>AG3879*'⚙️ Config'!$B$11</f>
        <v>40364.76113</v>
      </c>
      <c r="AI3879" s="88">
        <f>AH3879*'⚙️ Config'!$B$12</f>
        <v>12109.42834</v>
      </c>
      <c r="AJ3879" s="64"/>
      <c r="AK3879" s="84"/>
      <c r="AL3879" s="84"/>
      <c r="AM3879" s="84"/>
      <c r="AN3879" s="84"/>
      <c r="AO3879" s="84"/>
      <c r="AP3879" s="84"/>
      <c r="AQ3879" s="84"/>
    </row>
    <row r="3880" ht="15.0" customHeight="1">
      <c r="A3880" s="93">
        <v>3877.0</v>
      </c>
      <c r="B3880" s="94" t="s">
        <v>8196</v>
      </c>
      <c r="C3880" s="93" t="s">
        <v>141</v>
      </c>
      <c r="D3880" s="93" t="s">
        <v>8197</v>
      </c>
      <c r="E3880" s="95">
        <v>39.47</v>
      </c>
      <c r="F3880" s="93" t="s">
        <v>85</v>
      </c>
      <c r="G3880" s="93" t="s">
        <v>606</v>
      </c>
      <c r="H3880" s="96">
        <v>1075483.75</v>
      </c>
      <c r="I3880" s="93">
        <v>1.0</v>
      </c>
      <c r="J3880" s="97">
        <v>3.1</v>
      </c>
      <c r="K3880" s="94">
        <v>2023.0</v>
      </c>
      <c r="L3880" s="93" t="s">
        <v>202</v>
      </c>
      <c r="M3880" s="93">
        <v>2023.0</v>
      </c>
      <c r="N3880" s="93" t="s">
        <v>161</v>
      </c>
      <c r="O3880" s="65" t="str">
        <f t="shared" si="1"/>
        <v>166928900001</v>
      </c>
      <c r="P3880" s="65">
        <f t="shared" si="2"/>
        <v>8</v>
      </c>
      <c r="Q3880" s="65">
        <f t="shared" si="3"/>
        <v>0</v>
      </c>
      <c r="R3880" s="65" t="str">
        <f t="shared" si="12"/>
        <v>16.692.890/0001-80</v>
      </c>
      <c r="S3880" s="84"/>
      <c r="T3880" s="84" t="str">
        <f t="shared" si="10"/>
        <v/>
      </c>
      <c r="U3880" s="84" t="str">
        <f t="shared" si="11"/>
        <v/>
      </c>
      <c r="V3880" s="65" t="str">
        <f t="shared" si="5"/>
        <v/>
      </c>
      <c r="W3880" s="84"/>
      <c r="X3880" s="84"/>
      <c r="Y3880" s="85"/>
      <c r="Z3880" s="85"/>
      <c r="AA3880" s="65" t="str">
        <f t="shared" si="6"/>
        <v/>
      </c>
      <c r="AB3880" s="65" t="str">
        <f t="shared" si="7"/>
        <v/>
      </c>
      <c r="AC3880" s="86"/>
      <c r="AD3880" s="87" t="str">
        <f t="shared" si="8"/>
        <v/>
      </c>
      <c r="AE3880" s="84"/>
      <c r="AF3880" s="86">
        <f>IF(AC3880&gt;0,AC3880,'⚙️ Config'!$B$10)</f>
        <v>0.0075</v>
      </c>
      <c r="AG3880" s="88">
        <f t="shared" si="9"/>
        <v>8066.128125</v>
      </c>
      <c r="AH3880" s="88">
        <f>AG3880*'⚙️ Config'!$B$11</f>
        <v>40330.64063</v>
      </c>
      <c r="AI3880" s="88">
        <f>AH3880*'⚙️ Config'!$B$12</f>
        <v>12099.19219</v>
      </c>
      <c r="AJ3880" s="64"/>
      <c r="AK3880" s="84"/>
      <c r="AL3880" s="84"/>
      <c r="AM3880" s="84"/>
      <c r="AN3880" s="84"/>
      <c r="AO3880" s="84"/>
      <c r="AP3880" s="84"/>
      <c r="AQ3880" s="84"/>
    </row>
    <row r="3881" ht="15.0" customHeight="1">
      <c r="A3881" s="93">
        <v>3878.0</v>
      </c>
      <c r="B3881" s="94" t="s">
        <v>8198</v>
      </c>
      <c r="C3881" s="93" t="s">
        <v>141</v>
      </c>
      <c r="D3881" s="93" t="s">
        <v>8199</v>
      </c>
      <c r="E3881" s="95">
        <v>41.24</v>
      </c>
      <c r="F3881" s="93" t="s">
        <v>85</v>
      </c>
      <c r="G3881" s="93" t="s">
        <v>606</v>
      </c>
      <c r="H3881" s="96">
        <v>1075092.9</v>
      </c>
      <c r="I3881" s="93">
        <v>1.0</v>
      </c>
      <c r="J3881" s="97">
        <v>2.8</v>
      </c>
      <c r="K3881" s="94">
        <v>2023.0</v>
      </c>
      <c r="L3881" s="93" t="s">
        <v>630</v>
      </c>
      <c r="M3881" s="93">
        <v>2023.0</v>
      </c>
      <c r="N3881" s="93" t="s">
        <v>161</v>
      </c>
      <c r="O3881" s="65" t="str">
        <f t="shared" si="1"/>
        <v>224013410001</v>
      </c>
      <c r="P3881" s="65">
        <f t="shared" si="2"/>
        <v>0</v>
      </c>
      <c r="Q3881" s="65">
        <f t="shared" si="3"/>
        <v>1</v>
      </c>
      <c r="R3881" s="65" t="str">
        <f t="shared" si="12"/>
        <v>22.401.341/0001-01</v>
      </c>
      <c r="S3881" s="84"/>
      <c r="T3881" s="84" t="str">
        <f t="shared" si="10"/>
        <v/>
      </c>
      <c r="U3881" s="84" t="str">
        <f t="shared" si="11"/>
        <v/>
      </c>
      <c r="V3881" s="65" t="str">
        <f t="shared" si="5"/>
        <v/>
      </c>
      <c r="W3881" s="84"/>
      <c r="X3881" s="84"/>
      <c r="Y3881" s="85"/>
      <c r="Z3881" s="85"/>
      <c r="AA3881" s="65" t="str">
        <f t="shared" si="6"/>
        <v/>
      </c>
      <c r="AB3881" s="65" t="str">
        <f t="shared" si="7"/>
        <v/>
      </c>
      <c r="AC3881" s="86"/>
      <c r="AD3881" s="87" t="str">
        <f t="shared" si="8"/>
        <v/>
      </c>
      <c r="AE3881" s="84"/>
      <c r="AF3881" s="86">
        <f>IF(AC3881&gt;0,AC3881,'⚙️ Config'!$B$10)</f>
        <v>0.0075</v>
      </c>
      <c r="AG3881" s="88">
        <f t="shared" si="9"/>
        <v>8063.19675</v>
      </c>
      <c r="AH3881" s="88">
        <f>AG3881*'⚙️ Config'!$B$11</f>
        <v>40315.98375</v>
      </c>
      <c r="AI3881" s="88">
        <f>AH3881*'⚙️ Config'!$B$12</f>
        <v>12094.79513</v>
      </c>
      <c r="AJ3881" s="64"/>
      <c r="AK3881" s="84"/>
      <c r="AL3881" s="84"/>
      <c r="AM3881" s="84"/>
      <c r="AN3881" s="84"/>
      <c r="AO3881" s="84"/>
      <c r="AP3881" s="84"/>
      <c r="AQ3881" s="84"/>
    </row>
    <row r="3882" ht="15.0" customHeight="1">
      <c r="A3882" s="93">
        <v>3879.0</v>
      </c>
      <c r="B3882" s="94" t="s">
        <v>8200</v>
      </c>
      <c r="C3882" s="93" t="s">
        <v>141</v>
      </c>
      <c r="D3882" s="93" t="s">
        <v>8201</v>
      </c>
      <c r="E3882" s="95">
        <v>37.53</v>
      </c>
      <c r="F3882" s="93" t="s">
        <v>85</v>
      </c>
      <c r="G3882" s="93" t="s">
        <v>606</v>
      </c>
      <c r="H3882" s="96">
        <v>1074908.29</v>
      </c>
      <c r="I3882" s="93">
        <v>1.0</v>
      </c>
      <c r="J3882" s="97">
        <v>3.5</v>
      </c>
      <c r="K3882" s="94">
        <v>2022.0</v>
      </c>
      <c r="L3882" s="93" t="s">
        <v>630</v>
      </c>
      <c r="M3882" s="93">
        <v>2022.0</v>
      </c>
      <c r="N3882" s="93" t="s">
        <v>161</v>
      </c>
      <c r="O3882" s="65" t="str">
        <f t="shared" si="1"/>
        <v>083527270001</v>
      </c>
      <c r="P3882" s="65">
        <f t="shared" si="2"/>
        <v>4</v>
      </c>
      <c r="Q3882" s="65">
        <f t="shared" si="3"/>
        <v>0</v>
      </c>
      <c r="R3882" s="65" t="str">
        <f t="shared" si="12"/>
        <v>08.352.727/0001-40</v>
      </c>
      <c r="S3882" s="84"/>
      <c r="T3882" s="84" t="str">
        <f t="shared" si="10"/>
        <v/>
      </c>
      <c r="U3882" s="84" t="str">
        <f t="shared" si="11"/>
        <v/>
      </c>
      <c r="V3882" s="65" t="str">
        <f t="shared" si="5"/>
        <v/>
      </c>
      <c r="W3882" s="84"/>
      <c r="X3882" s="84"/>
      <c r="Y3882" s="85"/>
      <c r="Z3882" s="85"/>
      <c r="AA3882" s="65" t="str">
        <f t="shared" si="6"/>
        <v/>
      </c>
      <c r="AB3882" s="65" t="str">
        <f t="shared" si="7"/>
        <v/>
      </c>
      <c r="AC3882" s="86"/>
      <c r="AD3882" s="87" t="str">
        <f t="shared" si="8"/>
        <v/>
      </c>
      <c r="AE3882" s="84"/>
      <c r="AF3882" s="86">
        <f>IF(AC3882&gt;0,AC3882,'⚙️ Config'!$B$10)</f>
        <v>0.0075</v>
      </c>
      <c r="AG3882" s="88">
        <f t="shared" si="9"/>
        <v>8061.812175</v>
      </c>
      <c r="AH3882" s="88">
        <f>AG3882*'⚙️ Config'!$B$11</f>
        <v>40309.06088</v>
      </c>
      <c r="AI3882" s="88">
        <f>AH3882*'⚙️ Config'!$B$12</f>
        <v>12092.71826</v>
      </c>
      <c r="AJ3882" s="64"/>
      <c r="AK3882" s="84"/>
      <c r="AL3882" s="84"/>
      <c r="AM3882" s="84"/>
      <c r="AN3882" s="84"/>
      <c r="AO3882" s="84"/>
      <c r="AP3882" s="84"/>
      <c r="AQ3882" s="84"/>
    </row>
    <row r="3883" ht="15.0" customHeight="1">
      <c r="A3883" s="93">
        <v>3880.0</v>
      </c>
      <c r="B3883" s="94" t="s">
        <v>8202</v>
      </c>
      <c r="C3883" s="93" t="s">
        <v>141</v>
      </c>
      <c r="D3883" s="93" t="s">
        <v>8203</v>
      </c>
      <c r="E3883" s="95">
        <v>36.7</v>
      </c>
      <c r="F3883" s="93" t="s">
        <v>85</v>
      </c>
      <c r="G3883" s="93" t="s">
        <v>606</v>
      </c>
      <c r="H3883" s="96">
        <v>1074515.41</v>
      </c>
      <c r="I3883" s="93">
        <v>1.0</v>
      </c>
      <c r="J3883" s="97">
        <v>3.7</v>
      </c>
      <c r="K3883" s="94">
        <v>2022.0</v>
      </c>
      <c r="L3883" s="93" t="s">
        <v>630</v>
      </c>
      <c r="M3883" s="93">
        <v>2022.0</v>
      </c>
      <c r="N3883" s="93" t="s">
        <v>161</v>
      </c>
      <c r="O3883" s="65" t="str">
        <f t="shared" si="1"/>
        <v>519857940001</v>
      </c>
      <c r="P3883" s="65">
        <f t="shared" si="2"/>
        <v>2</v>
      </c>
      <c r="Q3883" s="65">
        <f t="shared" si="3"/>
        <v>0</v>
      </c>
      <c r="R3883" s="65" t="str">
        <f t="shared" si="12"/>
        <v>51.985.794/0001-20</v>
      </c>
      <c r="S3883" s="84"/>
      <c r="T3883" s="84" t="str">
        <f t="shared" si="10"/>
        <v/>
      </c>
      <c r="U3883" s="84" t="str">
        <f t="shared" si="11"/>
        <v/>
      </c>
      <c r="V3883" s="65" t="str">
        <f t="shared" si="5"/>
        <v/>
      </c>
      <c r="W3883" s="84"/>
      <c r="X3883" s="84"/>
      <c r="Y3883" s="85"/>
      <c r="Z3883" s="85"/>
      <c r="AA3883" s="65" t="str">
        <f t="shared" si="6"/>
        <v/>
      </c>
      <c r="AB3883" s="65" t="str">
        <f t="shared" si="7"/>
        <v/>
      </c>
      <c r="AC3883" s="86"/>
      <c r="AD3883" s="87" t="str">
        <f t="shared" si="8"/>
        <v/>
      </c>
      <c r="AE3883" s="84"/>
      <c r="AF3883" s="86">
        <f>IF(AC3883&gt;0,AC3883,'⚙️ Config'!$B$10)</f>
        <v>0.0075</v>
      </c>
      <c r="AG3883" s="88">
        <f t="shared" si="9"/>
        <v>8058.865575</v>
      </c>
      <c r="AH3883" s="88">
        <f>AG3883*'⚙️ Config'!$B$11</f>
        <v>40294.32788</v>
      </c>
      <c r="AI3883" s="88">
        <f>AH3883*'⚙️ Config'!$B$12</f>
        <v>12088.29836</v>
      </c>
      <c r="AJ3883" s="64"/>
      <c r="AK3883" s="84"/>
      <c r="AL3883" s="84"/>
      <c r="AM3883" s="84"/>
      <c r="AN3883" s="84"/>
      <c r="AO3883" s="84"/>
      <c r="AP3883" s="84"/>
      <c r="AQ3883" s="84"/>
    </row>
    <row r="3884" ht="15.0" customHeight="1">
      <c r="A3884" s="93">
        <v>3881.0</v>
      </c>
      <c r="B3884" s="94" t="s">
        <v>8204</v>
      </c>
      <c r="C3884" s="93" t="s">
        <v>141</v>
      </c>
      <c r="D3884" s="93" t="s">
        <v>8205</v>
      </c>
      <c r="E3884" s="95">
        <v>45.95</v>
      </c>
      <c r="F3884" s="93" t="s">
        <v>85</v>
      </c>
      <c r="G3884" s="93" t="s">
        <v>606</v>
      </c>
      <c r="H3884" s="96">
        <v>1074213.73</v>
      </c>
      <c r="I3884" s="93">
        <v>1.0</v>
      </c>
      <c r="J3884" s="97">
        <v>2.2</v>
      </c>
      <c r="K3884" s="94">
        <v>2024.0</v>
      </c>
      <c r="L3884" s="93" t="s">
        <v>630</v>
      </c>
      <c r="M3884" s="93">
        <v>2024.0</v>
      </c>
      <c r="N3884" s="93" t="s">
        <v>161</v>
      </c>
      <c r="O3884" s="65" t="str">
        <f t="shared" si="1"/>
        <v>213380220001</v>
      </c>
      <c r="P3884" s="65">
        <f t="shared" si="2"/>
        <v>3</v>
      </c>
      <c r="Q3884" s="65">
        <f t="shared" si="3"/>
        <v>6</v>
      </c>
      <c r="R3884" s="65" t="str">
        <f t="shared" si="12"/>
        <v>21.338.022/0001-36</v>
      </c>
      <c r="S3884" s="84"/>
      <c r="T3884" s="84" t="str">
        <f t="shared" si="10"/>
        <v/>
      </c>
      <c r="U3884" s="84" t="str">
        <f t="shared" si="11"/>
        <v/>
      </c>
      <c r="V3884" s="65" t="str">
        <f t="shared" si="5"/>
        <v/>
      </c>
      <c r="W3884" s="84"/>
      <c r="X3884" s="84"/>
      <c r="Y3884" s="85"/>
      <c r="Z3884" s="85"/>
      <c r="AA3884" s="65" t="str">
        <f t="shared" si="6"/>
        <v/>
      </c>
      <c r="AB3884" s="65" t="str">
        <f t="shared" si="7"/>
        <v/>
      </c>
      <c r="AC3884" s="86"/>
      <c r="AD3884" s="87" t="str">
        <f t="shared" si="8"/>
        <v/>
      </c>
      <c r="AE3884" s="84"/>
      <c r="AF3884" s="86">
        <f>IF(AC3884&gt;0,AC3884,'⚙️ Config'!$B$10)</f>
        <v>0.0075</v>
      </c>
      <c r="AG3884" s="88">
        <f t="shared" si="9"/>
        <v>8056.602975</v>
      </c>
      <c r="AH3884" s="88">
        <f>AG3884*'⚙️ Config'!$B$11</f>
        <v>40283.01488</v>
      </c>
      <c r="AI3884" s="88">
        <f>AH3884*'⚙️ Config'!$B$12</f>
        <v>12084.90446</v>
      </c>
      <c r="AJ3884" s="64"/>
      <c r="AK3884" s="84"/>
      <c r="AL3884" s="84"/>
      <c r="AM3884" s="84"/>
      <c r="AN3884" s="84"/>
      <c r="AO3884" s="84"/>
      <c r="AP3884" s="84"/>
      <c r="AQ3884" s="84"/>
    </row>
    <row r="3885" ht="15.0" customHeight="1">
      <c r="A3885" s="93">
        <v>3882.0</v>
      </c>
      <c r="B3885" s="94" t="s">
        <v>8206</v>
      </c>
      <c r="C3885" s="93" t="s">
        <v>141</v>
      </c>
      <c r="D3885" s="93" t="s">
        <v>8207</v>
      </c>
      <c r="E3885" s="95">
        <v>35.58</v>
      </c>
      <c r="F3885" s="93" t="s">
        <v>85</v>
      </c>
      <c r="G3885" s="93" t="s">
        <v>606</v>
      </c>
      <c r="H3885" s="96">
        <v>1074005.69</v>
      </c>
      <c r="I3885" s="93">
        <v>1.0</v>
      </c>
      <c r="J3885" s="97">
        <v>4.0</v>
      </c>
      <c r="K3885" s="94">
        <v>2022.0</v>
      </c>
      <c r="L3885" s="93" t="s">
        <v>630</v>
      </c>
      <c r="M3885" s="93">
        <v>2022.0</v>
      </c>
      <c r="N3885" s="93" t="s">
        <v>145</v>
      </c>
      <c r="O3885" s="65" t="str">
        <f t="shared" si="1"/>
        <v>108872120001</v>
      </c>
      <c r="P3885" s="65">
        <f t="shared" si="2"/>
        <v>9</v>
      </c>
      <c r="Q3885" s="65">
        <f t="shared" si="3"/>
        <v>6</v>
      </c>
      <c r="R3885" s="65" t="str">
        <f t="shared" si="12"/>
        <v>10.887.212/0001-96</v>
      </c>
      <c r="S3885" s="84"/>
      <c r="T3885" s="84" t="str">
        <f t="shared" si="10"/>
        <v/>
      </c>
      <c r="U3885" s="84" t="str">
        <f t="shared" si="11"/>
        <v/>
      </c>
      <c r="V3885" s="65" t="str">
        <f t="shared" si="5"/>
        <v/>
      </c>
      <c r="W3885" s="84"/>
      <c r="X3885" s="84"/>
      <c r="Y3885" s="85"/>
      <c r="Z3885" s="85"/>
      <c r="AA3885" s="65" t="str">
        <f t="shared" si="6"/>
        <v/>
      </c>
      <c r="AB3885" s="65" t="str">
        <f t="shared" si="7"/>
        <v/>
      </c>
      <c r="AC3885" s="86"/>
      <c r="AD3885" s="87" t="str">
        <f t="shared" si="8"/>
        <v/>
      </c>
      <c r="AE3885" s="84"/>
      <c r="AF3885" s="86">
        <f>IF(AC3885&gt;0,AC3885,'⚙️ Config'!$B$10)</f>
        <v>0.0075</v>
      </c>
      <c r="AG3885" s="88">
        <f t="shared" si="9"/>
        <v>8055.042675</v>
      </c>
      <c r="AH3885" s="88">
        <f>AG3885*'⚙️ Config'!$B$11</f>
        <v>40275.21338</v>
      </c>
      <c r="AI3885" s="88">
        <f>AH3885*'⚙️ Config'!$B$12</f>
        <v>12082.56401</v>
      </c>
      <c r="AJ3885" s="64"/>
      <c r="AK3885" s="84"/>
      <c r="AL3885" s="84"/>
      <c r="AM3885" s="84"/>
      <c r="AN3885" s="84"/>
      <c r="AO3885" s="84"/>
      <c r="AP3885" s="84"/>
      <c r="AQ3885" s="84"/>
    </row>
    <row r="3886" ht="15.0" customHeight="1">
      <c r="A3886" s="93">
        <v>3883.0</v>
      </c>
      <c r="B3886" s="94" t="s">
        <v>8208</v>
      </c>
      <c r="C3886" s="93" t="s">
        <v>141</v>
      </c>
      <c r="D3886" s="93" t="s">
        <v>8209</v>
      </c>
      <c r="E3886" s="95">
        <v>36.7</v>
      </c>
      <c r="F3886" s="93" t="s">
        <v>85</v>
      </c>
      <c r="G3886" s="93" t="s">
        <v>606</v>
      </c>
      <c r="H3886" s="96">
        <v>1073689.18</v>
      </c>
      <c r="I3886" s="93">
        <v>1.0</v>
      </c>
      <c r="J3886" s="97">
        <v>3.7</v>
      </c>
      <c r="K3886" s="94">
        <v>2022.0</v>
      </c>
      <c r="L3886" s="93" t="s">
        <v>630</v>
      </c>
      <c r="M3886" s="93">
        <v>2022.0</v>
      </c>
      <c r="N3886" s="93" t="s">
        <v>145</v>
      </c>
      <c r="O3886" s="65" t="str">
        <f t="shared" si="1"/>
        <v>107341890001</v>
      </c>
      <c r="P3886" s="65">
        <f t="shared" si="2"/>
        <v>0</v>
      </c>
      <c r="Q3886" s="65">
        <f t="shared" si="3"/>
        <v>8</v>
      </c>
      <c r="R3886" s="65" t="str">
        <f t="shared" si="12"/>
        <v>10.734.189/0001-08</v>
      </c>
      <c r="S3886" s="84"/>
      <c r="T3886" s="84" t="str">
        <f t="shared" si="10"/>
        <v/>
      </c>
      <c r="U3886" s="84" t="str">
        <f t="shared" si="11"/>
        <v/>
      </c>
      <c r="V3886" s="65" t="str">
        <f t="shared" si="5"/>
        <v/>
      </c>
      <c r="W3886" s="84"/>
      <c r="X3886" s="84"/>
      <c r="Y3886" s="85"/>
      <c r="Z3886" s="85"/>
      <c r="AA3886" s="65" t="str">
        <f t="shared" si="6"/>
        <v/>
      </c>
      <c r="AB3886" s="65" t="str">
        <f t="shared" si="7"/>
        <v/>
      </c>
      <c r="AC3886" s="86"/>
      <c r="AD3886" s="87" t="str">
        <f t="shared" si="8"/>
        <v/>
      </c>
      <c r="AE3886" s="84"/>
      <c r="AF3886" s="86">
        <f>IF(AC3886&gt;0,AC3886,'⚙️ Config'!$B$10)</f>
        <v>0.0075</v>
      </c>
      <c r="AG3886" s="88">
        <f t="shared" si="9"/>
        <v>8052.66885</v>
      </c>
      <c r="AH3886" s="88">
        <f>AG3886*'⚙️ Config'!$B$11</f>
        <v>40263.34425</v>
      </c>
      <c r="AI3886" s="88">
        <f>AH3886*'⚙️ Config'!$B$12</f>
        <v>12079.00328</v>
      </c>
      <c r="AJ3886" s="64"/>
      <c r="AK3886" s="84"/>
      <c r="AL3886" s="84"/>
      <c r="AM3886" s="84"/>
      <c r="AN3886" s="84"/>
      <c r="AO3886" s="84"/>
      <c r="AP3886" s="84"/>
      <c r="AQ3886" s="84"/>
    </row>
    <row r="3887" ht="15.0" customHeight="1">
      <c r="A3887" s="93">
        <v>3884.0</v>
      </c>
      <c r="B3887" s="94" t="s">
        <v>8210</v>
      </c>
      <c r="C3887" s="93" t="s">
        <v>141</v>
      </c>
      <c r="D3887" s="93" t="s">
        <v>8211</v>
      </c>
      <c r="E3887" s="95">
        <v>40.62</v>
      </c>
      <c r="F3887" s="93" t="s">
        <v>85</v>
      </c>
      <c r="G3887" s="93" t="s">
        <v>606</v>
      </c>
      <c r="H3887" s="96">
        <v>1072831.99</v>
      </c>
      <c r="I3887" s="93">
        <v>1.0</v>
      </c>
      <c r="J3887" s="97">
        <v>2.9</v>
      </c>
      <c r="K3887" s="94">
        <v>2023.0</v>
      </c>
      <c r="L3887" s="93" t="s">
        <v>202</v>
      </c>
      <c r="M3887" s="93">
        <v>2023.0</v>
      </c>
      <c r="N3887" s="93" t="s">
        <v>161</v>
      </c>
      <c r="O3887" s="65" t="str">
        <f t="shared" si="1"/>
        <v>284898480001</v>
      </c>
      <c r="P3887" s="65">
        <f t="shared" si="2"/>
        <v>4</v>
      </c>
      <c r="Q3887" s="65">
        <f t="shared" si="3"/>
        <v>5</v>
      </c>
      <c r="R3887" s="65" t="str">
        <f t="shared" si="12"/>
        <v>28.489.848/0001-45</v>
      </c>
      <c r="S3887" s="84"/>
      <c r="T3887" s="84" t="str">
        <f t="shared" si="10"/>
        <v/>
      </c>
      <c r="U3887" s="84" t="str">
        <f t="shared" si="11"/>
        <v/>
      </c>
      <c r="V3887" s="65" t="str">
        <f t="shared" si="5"/>
        <v/>
      </c>
      <c r="W3887" s="84"/>
      <c r="X3887" s="84"/>
      <c r="Y3887" s="85"/>
      <c r="Z3887" s="85"/>
      <c r="AA3887" s="65" t="str">
        <f t="shared" si="6"/>
        <v/>
      </c>
      <c r="AB3887" s="65" t="str">
        <f t="shared" si="7"/>
        <v/>
      </c>
      <c r="AC3887" s="86"/>
      <c r="AD3887" s="87" t="str">
        <f t="shared" si="8"/>
        <v/>
      </c>
      <c r="AE3887" s="84"/>
      <c r="AF3887" s="86">
        <f>IF(AC3887&gt;0,AC3887,'⚙️ Config'!$B$10)</f>
        <v>0.0075</v>
      </c>
      <c r="AG3887" s="88">
        <f t="shared" si="9"/>
        <v>8046.239925</v>
      </c>
      <c r="AH3887" s="88">
        <f>AG3887*'⚙️ Config'!$B$11</f>
        <v>40231.19963</v>
      </c>
      <c r="AI3887" s="88">
        <f>AH3887*'⚙️ Config'!$B$12</f>
        <v>12069.35989</v>
      </c>
      <c r="AJ3887" s="64"/>
      <c r="AK3887" s="84"/>
      <c r="AL3887" s="84"/>
      <c r="AM3887" s="84"/>
      <c r="AN3887" s="84"/>
      <c r="AO3887" s="84"/>
      <c r="AP3887" s="84"/>
      <c r="AQ3887" s="84"/>
    </row>
    <row r="3888" ht="15.0" customHeight="1">
      <c r="A3888" s="93">
        <v>3885.0</v>
      </c>
      <c r="B3888" s="94" t="s">
        <v>8212</v>
      </c>
      <c r="C3888" s="93" t="s">
        <v>141</v>
      </c>
      <c r="D3888" s="93" t="s">
        <v>8213</v>
      </c>
      <c r="E3888" s="95">
        <v>45.03</v>
      </c>
      <c r="F3888" s="93" t="s">
        <v>85</v>
      </c>
      <c r="G3888" s="93" t="s">
        <v>606</v>
      </c>
      <c r="H3888" s="96">
        <v>1072584.86</v>
      </c>
      <c r="I3888" s="93">
        <v>1.0</v>
      </c>
      <c r="J3888" s="97">
        <v>2.3</v>
      </c>
      <c r="K3888" s="94">
        <v>2023.0</v>
      </c>
      <c r="L3888" s="93" t="s">
        <v>630</v>
      </c>
      <c r="M3888" s="93">
        <v>2023.0</v>
      </c>
      <c r="N3888" s="93" t="s">
        <v>161</v>
      </c>
      <c r="O3888" s="65" t="str">
        <f t="shared" si="1"/>
        <v>376210920001</v>
      </c>
      <c r="P3888" s="65">
        <f t="shared" si="2"/>
        <v>3</v>
      </c>
      <c r="Q3888" s="65">
        <f t="shared" si="3"/>
        <v>7</v>
      </c>
      <c r="R3888" s="65" t="str">
        <f t="shared" si="12"/>
        <v>37.621.092/0001-37</v>
      </c>
      <c r="S3888" s="84"/>
      <c r="T3888" s="84" t="str">
        <f t="shared" si="10"/>
        <v/>
      </c>
      <c r="U3888" s="84" t="str">
        <f t="shared" si="11"/>
        <v/>
      </c>
      <c r="V3888" s="65" t="str">
        <f t="shared" si="5"/>
        <v/>
      </c>
      <c r="W3888" s="84"/>
      <c r="X3888" s="84"/>
      <c r="Y3888" s="85"/>
      <c r="Z3888" s="85"/>
      <c r="AA3888" s="65" t="str">
        <f t="shared" si="6"/>
        <v/>
      </c>
      <c r="AB3888" s="65" t="str">
        <f t="shared" si="7"/>
        <v/>
      </c>
      <c r="AC3888" s="86"/>
      <c r="AD3888" s="87" t="str">
        <f t="shared" si="8"/>
        <v/>
      </c>
      <c r="AE3888" s="84"/>
      <c r="AF3888" s="86">
        <f>IF(AC3888&gt;0,AC3888,'⚙️ Config'!$B$10)</f>
        <v>0.0075</v>
      </c>
      <c r="AG3888" s="88">
        <f t="shared" si="9"/>
        <v>8044.38645</v>
      </c>
      <c r="AH3888" s="88">
        <f>AG3888*'⚙️ Config'!$B$11</f>
        <v>40221.93225</v>
      </c>
      <c r="AI3888" s="88">
        <f>AH3888*'⚙️ Config'!$B$12</f>
        <v>12066.57968</v>
      </c>
      <c r="AJ3888" s="64"/>
      <c r="AK3888" s="84"/>
      <c r="AL3888" s="84"/>
      <c r="AM3888" s="84"/>
      <c r="AN3888" s="84"/>
      <c r="AO3888" s="84"/>
      <c r="AP3888" s="84"/>
      <c r="AQ3888" s="84"/>
    </row>
    <row r="3889" ht="15.0" customHeight="1">
      <c r="A3889" s="93">
        <v>3886.0</v>
      </c>
      <c r="B3889" s="94" t="s">
        <v>8214</v>
      </c>
      <c r="C3889" s="93" t="s">
        <v>141</v>
      </c>
      <c r="D3889" s="93" t="s">
        <v>8215</v>
      </c>
      <c r="E3889" s="95">
        <v>41.24</v>
      </c>
      <c r="F3889" s="93" t="s">
        <v>85</v>
      </c>
      <c r="G3889" s="93" t="s">
        <v>606</v>
      </c>
      <c r="H3889" s="96">
        <v>1070477.78</v>
      </c>
      <c r="I3889" s="93">
        <v>1.0</v>
      </c>
      <c r="J3889" s="97">
        <v>2.8</v>
      </c>
      <c r="K3889" s="94">
        <v>2023.0</v>
      </c>
      <c r="L3889" s="93" t="s">
        <v>630</v>
      </c>
      <c r="M3889" s="93">
        <v>2023.0</v>
      </c>
      <c r="N3889" s="93" t="s">
        <v>145</v>
      </c>
      <c r="O3889" s="65" t="str">
        <f t="shared" si="1"/>
        <v>218596520001</v>
      </c>
      <c r="P3889" s="65">
        <f t="shared" si="2"/>
        <v>5</v>
      </c>
      <c r="Q3889" s="65">
        <f t="shared" si="3"/>
        <v>6</v>
      </c>
      <c r="R3889" s="65" t="str">
        <f t="shared" si="12"/>
        <v>21.859.652/0001-56</v>
      </c>
      <c r="S3889" s="84"/>
      <c r="T3889" s="84" t="str">
        <f t="shared" si="10"/>
        <v/>
      </c>
      <c r="U3889" s="84" t="str">
        <f t="shared" si="11"/>
        <v/>
      </c>
      <c r="V3889" s="65" t="str">
        <f t="shared" si="5"/>
        <v/>
      </c>
      <c r="W3889" s="84"/>
      <c r="X3889" s="84"/>
      <c r="Y3889" s="85"/>
      <c r="Z3889" s="85"/>
      <c r="AA3889" s="65" t="str">
        <f t="shared" si="6"/>
        <v/>
      </c>
      <c r="AB3889" s="65" t="str">
        <f t="shared" si="7"/>
        <v/>
      </c>
      <c r="AC3889" s="86"/>
      <c r="AD3889" s="87" t="str">
        <f t="shared" si="8"/>
        <v/>
      </c>
      <c r="AE3889" s="84"/>
      <c r="AF3889" s="86">
        <f>IF(AC3889&gt;0,AC3889,'⚙️ Config'!$B$10)</f>
        <v>0.0075</v>
      </c>
      <c r="AG3889" s="88">
        <f t="shared" si="9"/>
        <v>8028.58335</v>
      </c>
      <c r="AH3889" s="88">
        <f>AG3889*'⚙️ Config'!$B$11</f>
        <v>40142.91675</v>
      </c>
      <c r="AI3889" s="88">
        <f>AH3889*'⚙️ Config'!$B$12</f>
        <v>12042.87503</v>
      </c>
      <c r="AJ3889" s="64"/>
      <c r="AK3889" s="84"/>
      <c r="AL3889" s="84"/>
      <c r="AM3889" s="84"/>
      <c r="AN3889" s="84"/>
      <c r="AO3889" s="84"/>
      <c r="AP3889" s="84"/>
      <c r="AQ3889" s="84"/>
    </row>
    <row r="3890" ht="15.0" customHeight="1">
      <c r="A3890" s="93">
        <v>3887.0</v>
      </c>
      <c r="B3890" s="94" t="s">
        <v>8216</v>
      </c>
      <c r="C3890" s="93" t="s">
        <v>141</v>
      </c>
      <c r="D3890" s="93" t="s">
        <v>8217</v>
      </c>
      <c r="E3890" s="95">
        <v>37.1</v>
      </c>
      <c r="F3890" s="93" t="s">
        <v>85</v>
      </c>
      <c r="G3890" s="93" t="s">
        <v>606</v>
      </c>
      <c r="H3890" s="96">
        <v>1070393.62</v>
      </c>
      <c r="I3890" s="93">
        <v>1.0</v>
      </c>
      <c r="J3890" s="97">
        <v>3.6</v>
      </c>
      <c r="K3890" s="94">
        <v>2022.0</v>
      </c>
      <c r="L3890" s="93" t="s">
        <v>448</v>
      </c>
      <c r="M3890" s="93">
        <v>2022.0</v>
      </c>
      <c r="N3890" s="93" t="s">
        <v>161</v>
      </c>
      <c r="O3890" s="65" t="str">
        <f t="shared" si="1"/>
        <v>021382750001</v>
      </c>
      <c r="P3890" s="65">
        <f t="shared" si="2"/>
        <v>1</v>
      </c>
      <c r="Q3890" s="65">
        <f t="shared" si="3"/>
        <v>1</v>
      </c>
      <c r="R3890" s="65" t="str">
        <f t="shared" si="12"/>
        <v>02.138.275/0001-11</v>
      </c>
      <c r="S3890" s="84"/>
      <c r="T3890" s="84" t="str">
        <f t="shared" si="10"/>
        <v/>
      </c>
      <c r="U3890" s="84" t="str">
        <f t="shared" si="11"/>
        <v/>
      </c>
      <c r="V3890" s="65" t="str">
        <f t="shared" si="5"/>
        <v/>
      </c>
      <c r="W3890" s="84"/>
      <c r="X3890" s="84"/>
      <c r="Y3890" s="85"/>
      <c r="Z3890" s="85"/>
      <c r="AA3890" s="65" t="str">
        <f t="shared" si="6"/>
        <v/>
      </c>
      <c r="AB3890" s="65" t="str">
        <f t="shared" si="7"/>
        <v/>
      </c>
      <c r="AC3890" s="86"/>
      <c r="AD3890" s="87" t="str">
        <f t="shared" si="8"/>
        <v/>
      </c>
      <c r="AE3890" s="84"/>
      <c r="AF3890" s="86">
        <f>IF(AC3890&gt;0,AC3890,'⚙️ Config'!$B$10)</f>
        <v>0.0075</v>
      </c>
      <c r="AG3890" s="88">
        <f t="shared" si="9"/>
        <v>8027.95215</v>
      </c>
      <c r="AH3890" s="88">
        <f>AG3890*'⚙️ Config'!$B$11</f>
        <v>40139.76075</v>
      </c>
      <c r="AI3890" s="88">
        <f>AH3890*'⚙️ Config'!$B$12</f>
        <v>12041.92823</v>
      </c>
      <c r="AJ3890" s="64"/>
      <c r="AK3890" s="84"/>
      <c r="AL3890" s="84"/>
      <c r="AM3890" s="84"/>
      <c r="AN3890" s="84"/>
      <c r="AO3890" s="84"/>
      <c r="AP3890" s="84"/>
      <c r="AQ3890" s="84"/>
    </row>
    <row r="3891" ht="15.0" customHeight="1">
      <c r="A3891" s="93">
        <v>3888.0</v>
      </c>
      <c r="B3891" s="94" t="s">
        <v>8218</v>
      </c>
      <c r="C3891" s="93" t="s">
        <v>141</v>
      </c>
      <c r="D3891" s="93" t="s">
        <v>8219</v>
      </c>
      <c r="E3891" s="95">
        <v>42.61</v>
      </c>
      <c r="F3891" s="93" t="s">
        <v>85</v>
      </c>
      <c r="G3891" s="93" t="s">
        <v>606</v>
      </c>
      <c r="H3891" s="96">
        <v>1070363.25</v>
      </c>
      <c r="I3891" s="93">
        <v>1.0</v>
      </c>
      <c r="J3891" s="97">
        <v>2.6</v>
      </c>
      <c r="K3891" s="94">
        <v>2023.0</v>
      </c>
      <c r="L3891" s="93" t="s">
        <v>630</v>
      </c>
      <c r="M3891" s="93">
        <v>2023.0</v>
      </c>
      <c r="N3891" s="93" t="s">
        <v>161</v>
      </c>
      <c r="O3891" s="65" t="str">
        <f t="shared" si="1"/>
        <v>300192500001</v>
      </c>
      <c r="P3891" s="65">
        <f t="shared" si="2"/>
        <v>3</v>
      </c>
      <c r="Q3891" s="65">
        <f t="shared" si="3"/>
        <v>4</v>
      </c>
      <c r="R3891" s="65" t="str">
        <f t="shared" si="12"/>
        <v>30.019.250/0001-34</v>
      </c>
      <c r="S3891" s="84"/>
      <c r="T3891" s="84" t="str">
        <f t="shared" si="10"/>
        <v/>
      </c>
      <c r="U3891" s="84" t="str">
        <f t="shared" si="11"/>
        <v/>
      </c>
      <c r="V3891" s="65" t="str">
        <f t="shared" si="5"/>
        <v/>
      </c>
      <c r="W3891" s="84"/>
      <c r="X3891" s="84"/>
      <c r="Y3891" s="85"/>
      <c r="Z3891" s="85"/>
      <c r="AA3891" s="65" t="str">
        <f t="shared" si="6"/>
        <v/>
      </c>
      <c r="AB3891" s="65" t="str">
        <f t="shared" si="7"/>
        <v/>
      </c>
      <c r="AC3891" s="86"/>
      <c r="AD3891" s="87" t="str">
        <f t="shared" si="8"/>
        <v/>
      </c>
      <c r="AE3891" s="84"/>
      <c r="AF3891" s="86">
        <f>IF(AC3891&gt;0,AC3891,'⚙️ Config'!$B$10)</f>
        <v>0.0075</v>
      </c>
      <c r="AG3891" s="88">
        <f t="shared" si="9"/>
        <v>8027.724375</v>
      </c>
      <c r="AH3891" s="88">
        <f>AG3891*'⚙️ Config'!$B$11</f>
        <v>40138.62188</v>
      </c>
      <c r="AI3891" s="88">
        <f>AH3891*'⚙️ Config'!$B$12</f>
        <v>12041.58656</v>
      </c>
      <c r="AJ3891" s="64"/>
      <c r="AK3891" s="84"/>
      <c r="AL3891" s="84"/>
      <c r="AM3891" s="84"/>
      <c r="AN3891" s="84"/>
      <c r="AO3891" s="84"/>
      <c r="AP3891" s="84"/>
      <c r="AQ3891" s="84"/>
    </row>
    <row r="3892" ht="15.0" customHeight="1">
      <c r="A3892" s="93">
        <v>3889.0</v>
      </c>
      <c r="B3892" s="94" t="s">
        <v>8220</v>
      </c>
      <c r="C3892" s="93" t="s">
        <v>141</v>
      </c>
      <c r="D3892" s="93" t="s">
        <v>8221</v>
      </c>
      <c r="E3892" s="95">
        <v>41.24</v>
      </c>
      <c r="F3892" s="93" t="s">
        <v>85</v>
      </c>
      <c r="G3892" s="93" t="s">
        <v>606</v>
      </c>
      <c r="H3892" s="96">
        <v>1069611.75</v>
      </c>
      <c r="I3892" s="93">
        <v>1.0</v>
      </c>
      <c r="J3892" s="97">
        <v>2.8</v>
      </c>
      <c r="K3892" s="94">
        <v>2023.0</v>
      </c>
      <c r="L3892" s="93" t="s">
        <v>630</v>
      </c>
      <c r="M3892" s="93">
        <v>2023.0</v>
      </c>
      <c r="N3892" s="93" t="s">
        <v>161</v>
      </c>
      <c r="O3892" s="65" t="str">
        <f t="shared" si="1"/>
        <v>102964270001</v>
      </c>
      <c r="P3892" s="65">
        <f t="shared" si="2"/>
        <v>3</v>
      </c>
      <c r="Q3892" s="65">
        <f t="shared" si="3"/>
        <v>2</v>
      </c>
      <c r="R3892" s="65" t="str">
        <f t="shared" si="12"/>
        <v>10.296.427/0001-32</v>
      </c>
      <c r="S3892" s="84"/>
      <c r="T3892" s="84" t="str">
        <f t="shared" si="10"/>
        <v/>
      </c>
      <c r="U3892" s="84" t="str">
        <f t="shared" si="11"/>
        <v/>
      </c>
      <c r="V3892" s="65" t="str">
        <f t="shared" si="5"/>
        <v/>
      </c>
      <c r="W3892" s="84"/>
      <c r="X3892" s="84"/>
      <c r="Y3892" s="85"/>
      <c r="Z3892" s="85"/>
      <c r="AA3892" s="65" t="str">
        <f t="shared" si="6"/>
        <v/>
      </c>
      <c r="AB3892" s="65" t="str">
        <f t="shared" si="7"/>
        <v/>
      </c>
      <c r="AC3892" s="86"/>
      <c r="AD3892" s="87" t="str">
        <f t="shared" si="8"/>
        <v/>
      </c>
      <c r="AE3892" s="84"/>
      <c r="AF3892" s="86">
        <f>IF(AC3892&gt;0,AC3892,'⚙️ Config'!$B$10)</f>
        <v>0.0075</v>
      </c>
      <c r="AG3892" s="88">
        <f t="shared" si="9"/>
        <v>8022.088125</v>
      </c>
      <c r="AH3892" s="88">
        <f>AG3892*'⚙️ Config'!$B$11</f>
        <v>40110.44063</v>
      </c>
      <c r="AI3892" s="88">
        <f>AH3892*'⚙️ Config'!$B$12</f>
        <v>12033.13219</v>
      </c>
      <c r="AJ3892" s="64"/>
      <c r="AK3892" s="84"/>
      <c r="AL3892" s="84"/>
      <c r="AM3892" s="84"/>
      <c r="AN3892" s="84"/>
      <c r="AO3892" s="84"/>
      <c r="AP3892" s="84"/>
      <c r="AQ3892" s="84"/>
    </row>
    <row r="3893" ht="15.0" customHeight="1">
      <c r="A3893" s="93">
        <v>3890.0</v>
      </c>
      <c r="B3893" s="94" t="s">
        <v>8222</v>
      </c>
      <c r="C3893" s="93" t="s">
        <v>141</v>
      </c>
      <c r="D3893" s="93" t="s">
        <v>8223</v>
      </c>
      <c r="E3893" s="95">
        <v>37.98</v>
      </c>
      <c r="F3893" s="93" t="s">
        <v>85</v>
      </c>
      <c r="G3893" s="93" t="s">
        <v>606</v>
      </c>
      <c r="H3893" s="96">
        <v>1069233.78</v>
      </c>
      <c r="I3893" s="93">
        <v>1.0</v>
      </c>
      <c r="J3893" s="97">
        <v>3.4</v>
      </c>
      <c r="K3893" s="94">
        <v>2022.0</v>
      </c>
      <c r="L3893" s="93" t="s">
        <v>630</v>
      </c>
      <c r="M3893" s="93">
        <v>2022.0</v>
      </c>
      <c r="N3893" s="93" t="s">
        <v>161</v>
      </c>
      <c r="O3893" s="65" t="str">
        <f t="shared" si="1"/>
        <v>335188860001</v>
      </c>
      <c r="P3893" s="65">
        <f t="shared" si="2"/>
        <v>1</v>
      </c>
      <c r="Q3893" s="65">
        <f t="shared" si="3"/>
        <v>9</v>
      </c>
      <c r="R3893" s="65" t="str">
        <f t="shared" si="12"/>
        <v>33.518.886/0001-19</v>
      </c>
      <c r="S3893" s="84"/>
      <c r="T3893" s="84" t="str">
        <f t="shared" si="10"/>
        <v/>
      </c>
      <c r="U3893" s="84" t="str">
        <f t="shared" si="11"/>
        <v/>
      </c>
      <c r="V3893" s="65" t="str">
        <f t="shared" si="5"/>
        <v/>
      </c>
      <c r="W3893" s="84"/>
      <c r="X3893" s="84"/>
      <c r="Y3893" s="85"/>
      <c r="Z3893" s="85"/>
      <c r="AA3893" s="65" t="str">
        <f t="shared" si="6"/>
        <v/>
      </c>
      <c r="AB3893" s="65" t="str">
        <f t="shared" si="7"/>
        <v/>
      </c>
      <c r="AC3893" s="86"/>
      <c r="AD3893" s="87" t="str">
        <f t="shared" si="8"/>
        <v/>
      </c>
      <c r="AE3893" s="84"/>
      <c r="AF3893" s="86">
        <f>IF(AC3893&gt;0,AC3893,'⚙️ Config'!$B$10)</f>
        <v>0.0075</v>
      </c>
      <c r="AG3893" s="88">
        <f t="shared" si="9"/>
        <v>8019.25335</v>
      </c>
      <c r="AH3893" s="88">
        <f>AG3893*'⚙️ Config'!$B$11</f>
        <v>40096.26675</v>
      </c>
      <c r="AI3893" s="88">
        <f>AH3893*'⚙️ Config'!$B$12</f>
        <v>12028.88003</v>
      </c>
      <c r="AJ3893" s="64"/>
      <c r="AK3893" s="84"/>
      <c r="AL3893" s="84"/>
      <c r="AM3893" s="84"/>
      <c r="AN3893" s="84"/>
      <c r="AO3893" s="84"/>
      <c r="AP3893" s="84"/>
      <c r="AQ3893" s="84"/>
    </row>
    <row r="3894" ht="15.0" customHeight="1">
      <c r="A3894" s="93">
        <v>3891.0</v>
      </c>
      <c r="B3894" s="94" t="s">
        <v>8224</v>
      </c>
      <c r="C3894" s="93" t="s">
        <v>141</v>
      </c>
      <c r="D3894" s="93" t="s">
        <v>8225</v>
      </c>
      <c r="E3894" s="95">
        <v>41.24</v>
      </c>
      <c r="F3894" s="93" t="s">
        <v>85</v>
      </c>
      <c r="G3894" s="93" t="s">
        <v>606</v>
      </c>
      <c r="H3894" s="96">
        <v>1069040.49</v>
      </c>
      <c r="I3894" s="93">
        <v>1.0</v>
      </c>
      <c r="J3894" s="97">
        <v>2.8</v>
      </c>
      <c r="K3894" s="94">
        <v>2023.0</v>
      </c>
      <c r="L3894" s="93" t="s">
        <v>630</v>
      </c>
      <c r="M3894" s="93">
        <v>2023.0</v>
      </c>
      <c r="N3894" s="93" t="s">
        <v>161</v>
      </c>
      <c r="O3894" s="65" t="str">
        <f t="shared" si="1"/>
        <v>139285330001</v>
      </c>
      <c r="P3894" s="65">
        <f t="shared" si="2"/>
        <v>8</v>
      </c>
      <c r="Q3894" s="65">
        <f t="shared" si="3"/>
        <v>0</v>
      </c>
      <c r="R3894" s="65" t="str">
        <f t="shared" si="12"/>
        <v>13.928.533/0001-80</v>
      </c>
      <c r="S3894" s="84"/>
      <c r="T3894" s="84" t="str">
        <f t="shared" si="10"/>
        <v/>
      </c>
      <c r="U3894" s="84" t="str">
        <f t="shared" si="11"/>
        <v/>
      </c>
      <c r="V3894" s="65" t="str">
        <f t="shared" si="5"/>
        <v/>
      </c>
      <c r="W3894" s="84"/>
      <c r="X3894" s="84"/>
      <c r="Y3894" s="85"/>
      <c r="Z3894" s="85"/>
      <c r="AA3894" s="65" t="str">
        <f t="shared" si="6"/>
        <v/>
      </c>
      <c r="AB3894" s="65" t="str">
        <f t="shared" si="7"/>
        <v/>
      </c>
      <c r="AC3894" s="86"/>
      <c r="AD3894" s="87" t="str">
        <f t="shared" si="8"/>
        <v/>
      </c>
      <c r="AE3894" s="84"/>
      <c r="AF3894" s="86">
        <f>IF(AC3894&gt;0,AC3894,'⚙️ Config'!$B$10)</f>
        <v>0.0075</v>
      </c>
      <c r="AG3894" s="88">
        <f t="shared" si="9"/>
        <v>8017.803675</v>
      </c>
      <c r="AH3894" s="88">
        <f>AG3894*'⚙️ Config'!$B$11</f>
        <v>40089.01838</v>
      </c>
      <c r="AI3894" s="88">
        <f>AH3894*'⚙️ Config'!$B$12</f>
        <v>12026.70551</v>
      </c>
      <c r="AJ3894" s="64"/>
      <c r="AK3894" s="84"/>
      <c r="AL3894" s="84"/>
      <c r="AM3894" s="84"/>
      <c r="AN3894" s="84"/>
      <c r="AO3894" s="84"/>
      <c r="AP3894" s="84"/>
      <c r="AQ3894" s="84"/>
    </row>
    <row r="3895" ht="15.0" customHeight="1">
      <c r="A3895" s="93">
        <v>3892.0</v>
      </c>
      <c r="B3895" s="94" t="s">
        <v>8226</v>
      </c>
      <c r="C3895" s="93" t="s">
        <v>141</v>
      </c>
      <c r="D3895" s="93" t="s">
        <v>8227</v>
      </c>
      <c r="E3895" s="95">
        <v>36.7</v>
      </c>
      <c r="F3895" s="93" t="s">
        <v>85</v>
      </c>
      <c r="G3895" s="93" t="s">
        <v>606</v>
      </c>
      <c r="H3895" s="96">
        <v>1068847.42</v>
      </c>
      <c r="I3895" s="93">
        <v>1.0</v>
      </c>
      <c r="J3895" s="97">
        <v>3.7</v>
      </c>
      <c r="K3895" s="94">
        <v>2022.0</v>
      </c>
      <c r="L3895" s="93" t="s">
        <v>630</v>
      </c>
      <c r="M3895" s="93">
        <v>2022.0</v>
      </c>
      <c r="N3895" s="93" t="s">
        <v>161</v>
      </c>
      <c r="O3895" s="65" t="str">
        <f t="shared" si="1"/>
        <v>026823460001</v>
      </c>
      <c r="P3895" s="65">
        <f t="shared" si="2"/>
        <v>4</v>
      </c>
      <c r="Q3895" s="65">
        <f t="shared" si="3"/>
        <v>2</v>
      </c>
      <c r="R3895" s="65" t="str">
        <f t="shared" si="12"/>
        <v>02.682.346/0001-42</v>
      </c>
      <c r="S3895" s="84"/>
      <c r="T3895" s="84" t="str">
        <f t="shared" si="10"/>
        <v/>
      </c>
      <c r="U3895" s="84" t="str">
        <f t="shared" si="11"/>
        <v/>
      </c>
      <c r="V3895" s="65" t="str">
        <f t="shared" si="5"/>
        <v/>
      </c>
      <c r="W3895" s="84"/>
      <c r="X3895" s="84"/>
      <c r="Y3895" s="85"/>
      <c r="Z3895" s="85"/>
      <c r="AA3895" s="65" t="str">
        <f t="shared" si="6"/>
        <v/>
      </c>
      <c r="AB3895" s="65" t="str">
        <f t="shared" si="7"/>
        <v/>
      </c>
      <c r="AC3895" s="86"/>
      <c r="AD3895" s="87" t="str">
        <f t="shared" si="8"/>
        <v/>
      </c>
      <c r="AE3895" s="84"/>
      <c r="AF3895" s="86">
        <f>IF(AC3895&gt;0,AC3895,'⚙️ Config'!$B$10)</f>
        <v>0.0075</v>
      </c>
      <c r="AG3895" s="88">
        <f t="shared" si="9"/>
        <v>8016.35565</v>
      </c>
      <c r="AH3895" s="88">
        <f>AG3895*'⚙️ Config'!$B$11</f>
        <v>40081.77825</v>
      </c>
      <c r="AI3895" s="88">
        <f>AH3895*'⚙️ Config'!$B$12</f>
        <v>12024.53348</v>
      </c>
      <c r="AJ3895" s="64"/>
      <c r="AK3895" s="84"/>
      <c r="AL3895" s="84"/>
      <c r="AM3895" s="84"/>
      <c r="AN3895" s="84"/>
      <c r="AO3895" s="84"/>
      <c r="AP3895" s="84"/>
      <c r="AQ3895" s="84"/>
    </row>
    <row r="3896" ht="15.0" customHeight="1">
      <c r="A3896" s="93">
        <v>3893.0</v>
      </c>
      <c r="B3896" s="94" t="s">
        <v>8228</v>
      </c>
      <c r="C3896" s="93" t="s">
        <v>141</v>
      </c>
      <c r="D3896" s="93" t="s">
        <v>8229</v>
      </c>
      <c r="E3896" s="95">
        <v>46.95</v>
      </c>
      <c r="F3896" s="93" t="s">
        <v>85</v>
      </c>
      <c r="G3896" s="93" t="s">
        <v>606</v>
      </c>
      <c r="H3896" s="96">
        <v>1068050.39</v>
      </c>
      <c r="I3896" s="93">
        <v>1.0</v>
      </c>
      <c r="J3896" s="97">
        <v>2.1</v>
      </c>
      <c r="K3896" s="94">
        <v>2024.0</v>
      </c>
      <c r="L3896" s="93" t="s">
        <v>630</v>
      </c>
      <c r="M3896" s="93">
        <v>2024.0</v>
      </c>
      <c r="N3896" s="93" t="s">
        <v>161</v>
      </c>
      <c r="O3896" s="65" t="str">
        <f t="shared" si="1"/>
        <v>316817460001</v>
      </c>
      <c r="P3896" s="65">
        <f t="shared" si="2"/>
        <v>3</v>
      </c>
      <c r="Q3896" s="65">
        <f t="shared" si="3"/>
        <v>1</v>
      </c>
      <c r="R3896" s="65" t="str">
        <f t="shared" si="12"/>
        <v>31.681.746/0001-31</v>
      </c>
      <c r="S3896" s="84"/>
      <c r="T3896" s="84" t="str">
        <f t="shared" si="10"/>
        <v/>
      </c>
      <c r="U3896" s="84" t="str">
        <f t="shared" si="11"/>
        <v/>
      </c>
      <c r="V3896" s="65" t="str">
        <f t="shared" si="5"/>
        <v/>
      </c>
      <c r="W3896" s="84"/>
      <c r="X3896" s="84"/>
      <c r="Y3896" s="85"/>
      <c r="Z3896" s="85"/>
      <c r="AA3896" s="65" t="str">
        <f t="shared" si="6"/>
        <v/>
      </c>
      <c r="AB3896" s="65" t="str">
        <f t="shared" si="7"/>
        <v/>
      </c>
      <c r="AC3896" s="86"/>
      <c r="AD3896" s="87" t="str">
        <f t="shared" si="8"/>
        <v/>
      </c>
      <c r="AE3896" s="84"/>
      <c r="AF3896" s="86">
        <f>IF(AC3896&gt;0,AC3896,'⚙️ Config'!$B$10)</f>
        <v>0.0075</v>
      </c>
      <c r="AG3896" s="88">
        <f t="shared" si="9"/>
        <v>8010.377925</v>
      </c>
      <c r="AH3896" s="88">
        <f>AG3896*'⚙️ Config'!$B$11</f>
        <v>40051.88963</v>
      </c>
      <c r="AI3896" s="88">
        <f>AH3896*'⚙️ Config'!$B$12</f>
        <v>12015.56689</v>
      </c>
      <c r="AJ3896" s="64"/>
      <c r="AK3896" s="84"/>
      <c r="AL3896" s="84"/>
      <c r="AM3896" s="84"/>
      <c r="AN3896" s="84"/>
      <c r="AO3896" s="84"/>
      <c r="AP3896" s="84"/>
      <c r="AQ3896" s="84"/>
    </row>
    <row r="3897" ht="15.0" customHeight="1">
      <c r="A3897" s="93">
        <v>3894.0</v>
      </c>
      <c r="B3897" s="94" t="s">
        <v>8230</v>
      </c>
      <c r="C3897" s="93" t="s">
        <v>141</v>
      </c>
      <c r="D3897" s="93" t="s">
        <v>8231</v>
      </c>
      <c r="E3897" s="95">
        <v>36.7</v>
      </c>
      <c r="F3897" s="93" t="s">
        <v>85</v>
      </c>
      <c r="G3897" s="93" t="s">
        <v>606</v>
      </c>
      <c r="H3897" s="96">
        <v>1067983.6</v>
      </c>
      <c r="I3897" s="93">
        <v>1.0</v>
      </c>
      <c r="J3897" s="97">
        <v>3.7</v>
      </c>
      <c r="K3897" s="94">
        <v>2022.0</v>
      </c>
      <c r="L3897" s="93" t="s">
        <v>630</v>
      </c>
      <c r="M3897" s="93">
        <v>2022.0</v>
      </c>
      <c r="N3897" s="93" t="s">
        <v>161</v>
      </c>
      <c r="O3897" s="65" t="str">
        <f t="shared" si="1"/>
        <v>120963990001</v>
      </c>
      <c r="P3897" s="65">
        <f t="shared" si="2"/>
        <v>3</v>
      </c>
      <c r="Q3897" s="65">
        <f t="shared" si="3"/>
        <v>5</v>
      </c>
      <c r="R3897" s="65" t="str">
        <f t="shared" si="12"/>
        <v>12.096.399/0001-35</v>
      </c>
      <c r="S3897" s="84"/>
      <c r="T3897" s="84" t="str">
        <f t="shared" si="10"/>
        <v/>
      </c>
      <c r="U3897" s="84" t="str">
        <f t="shared" si="11"/>
        <v/>
      </c>
      <c r="V3897" s="65" t="str">
        <f t="shared" si="5"/>
        <v/>
      </c>
      <c r="W3897" s="84"/>
      <c r="X3897" s="84"/>
      <c r="Y3897" s="85"/>
      <c r="Z3897" s="85"/>
      <c r="AA3897" s="65" t="str">
        <f t="shared" si="6"/>
        <v/>
      </c>
      <c r="AB3897" s="65" t="str">
        <f t="shared" si="7"/>
        <v/>
      </c>
      <c r="AC3897" s="86"/>
      <c r="AD3897" s="87" t="str">
        <f t="shared" si="8"/>
        <v/>
      </c>
      <c r="AE3897" s="84"/>
      <c r="AF3897" s="86">
        <f>IF(AC3897&gt;0,AC3897,'⚙️ Config'!$B$10)</f>
        <v>0.0075</v>
      </c>
      <c r="AG3897" s="88">
        <f t="shared" si="9"/>
        <v>8009.877</v>
      </c>
      <c r="AH3897" s="88">
        <f>AG3897*'⚙️ Config'!$B$11</f>
        <v>40049.385</v>
      </c>
      <c r="AI3897" s="88">
        <f>AH3897*'⚙️ Config'!$B$12</f>
        <v>12014.8155</v>
      </c>
      <c r="AJ3897" s="64"/>
      <c r="AK3897" s="84"/>
      <c r="AL3897" s="84"/>
      <c r="AM3897" s="84"/>
      <c r="AN3897" s="84"/>
      <c r="AO3897" s="84"/>
      <c r="AP3897" s="84"/>
      <c r="AQ3897" s="84"/>
    </row>
    <row r="3898" ht="15.0" customHeight="1">
      <c r="A3898" s="93">
        <v>3895.0</v>
      </c>
      <c r="B3898" s="94" t="s">
        <v>8232</v>
      </c>
      <c r="C3898" s="93" t="s">
        <v>141</v>
      </c>
      <c r="D3898" s="93" t="s">
        <v>8233</v>
      </c>
      <c r="E3898" s="95">
        <v>41.9</v>
      </c>
      <c r="F3898" s="93" t="s">
        <v>85</v>
      </c>
      <c r="G3898" s="93" t="s">
        <v>606</v>
      </c>
      <c r="H3898" s="96">
        <v>1067872.45</v>
      </c>
      <c r="I3898" s="93">
        <v>1.0</v>
      </c>
      <c r="J3898" s="97">
        <v>2.7</v>
      </c>
      <c r="K3898" s="94">
        <v>2023.0</v>
      </c>
      <c r="L3898" s="93" t="s">
        <v>630</v>
      </c>
      <c r="M3898" s="93">
        <v>2023.0</v>
      </c>
      <c r="N3898" s="93" t="s">
        <v>161</v>
      </c>
      <c r="O3898" s="65" t="str">
        <f t="shared" si="1"/>
        <v>327954770001</v>
      </c>
      <c r="P3898" s="65">
        <f t="shared" si="2"/>
        <v>0</v>
      </c>
      <c r="Q3898" s="65">
        <f t="shared" si="3"/>
        <v>5</v>
      </c>
      <c r="R3898" s="65" t="str">
        <f t="shared" si="12"/>
        <v>32.795.477/0001-05</v>
      </c>
      <c r="S3898" s="84"/>
      <c r="T3898" s="84" t="str">
        <f t="shared" si="10"/>
        <v/>
      </c>
      <c r="U3898" s="84" t="str">
        <f t="shared" si="11"/>
        <v/>
      </c>
      <c r="V3898" s="65" t="str">
        <f t="shared" si="5"/>
        <v/>
      </c>
      <c r="W3898" s="84"/>
      <c r="X3898" s="84"/>
      <c r="Y3898" s="85"/>
      <c r="Z3898" s="85"/>
      <c r="AA3898" s="65" t="str">
        <f t="shared" si="6"/>
        <v/>
      </c>
      <c r="AB3898" s="65" t="str">
        <f t="shared" si="7"/>
        <v/>
      </c>
      <c r="AC3898" s="86"/>
      <c r="AD3898" s="87" t="str">
        <f t="shared" si="8"/>
        <v/>
      </c>
      <c r="AE3898" s="84"/>
      <c r="AF3898" s="86">
        <f>IF(AC3898&gt;0,AC3898,'⚙️ Config'!$B$10)</f>
        <v>0.0075</v>
      </c>
      <c r="AG3898" s="88">
        <f t="shared" si="9"/>
        <v>8009.043375</v>
      </c>
      <c r="AH3898" s="88">
        <f>AG3898*'⚙️ Config'!$B$11</f>
        <v>40045.21688</v>
      </c>
      <c r="AI3898" s="88">
        <f>AH3898*'⚙️ Config'!$B$12</f>
        <v>12013.56506</v>
      </c>
      <c r="AJ3898" s="64"/>
      <c r="AK3898" s="84"/>
      <c r="AL3898" s="84"/>
      <c r="AM3898" s="84"/>
      <c r="AN3898" s="84"/>
      <c r="AO3898" s="84"/>
      <c r="AP3898" s="84"/>
      <c r="AQ3898" s="84"/>
    </row>
    <row r="3899" ht="15.0" customHeight="1">
      <c r="A3899" s="93">
        <v>3896.0</v>
      </c>
      <c r="B3899" s="94" t="s">
        <v>8234</v>
      </c>
      <c r="C3899" s="93" t="s">
        <v>141</v>
      </c>
      <c r="D3899" s="93" t="s">
        <v>8235</v>
      </c>
      <c r="E3899" s="95">
        <v>41.24</v>
      </c>
      <c r="F3899" s="93" t="s">
        <v>85</v>
      </c>
      <c r="G3899" s="93" t="s">
        <v>606</v>
      </c>
      <c r="H3899" s="96">
        <v>1067801.9</v>
      </c>
      <c r="I3899" s="93">
        <v>1.0</v>
      </c>
      <c r="J3899" s="97">
        <v>2.8</v>
      </c>
      <c r="K3899" s="94">
        <v>2023.0</v>
      </c>
      <c r="L3899" s="93" t="s">
        <v>630</v>
      </c>
      <c r="M3899" s="93">
        <v>2023.0</v>
      </c>
      <c r="N3899" s="93" t="s">
        <v>161</v>
      </c>
      <c r="O3899" s="65" t="str">
        <f t="shared" si="1"/>
        <v>404926120001</v>
      </c>
      <c r="P3899" s="65">
        <f t="shared" si="2"/>
        <v>6</v>
      </c>
      <c r="Q3899" s="65">
        <f t="shared" si="3"/>
        <v>3</v>
      </c>
      <c r="R3899" s="65" t="str">
        <f t="shared" si="12"/>
        <v>40.492.612/0001-63</v>
      </c>
      <c r="S3899" s="84"/>
      <c r="T3899" s="84" t="str">
        <f t="shared" si="10"/>
        <v/>
      </c>
      <c r="U3899" s="84" t="str">
        <f t="shared" si="11"/>
        <v/>
      </c>
      <c r="V3899" s="65" t="str">
        <f t="shared" si="5"/>
        <v/>
      </c>
      <c r="W3899" s="84"/>
      <c r="X3899" s="84"/>
      <c r="Y3899" s="85"/>
      <c r="Z3899" s="85"/>
      <c r="AA3899" s="65" t="str">
        <f t="shared" si="6"/>
        <v/>
      </c>
      <c r="AB3899" s="65" t="str">
        <f t="shared" si="7"/>
        <v/>
      </c>
      <c r="AC3899" s="86"/>
      <c r="AD3899" s="87" t="str">
        <f t="shared" si="8"/>
        <v/>
      </c>
      <c r="AE3899" s="84"/>
      <c r="AF3899" s="86">
        <f>IF(AC3899&gt;0,AC3899,'⚙️ Config'!$B$10)</f>
        <v>0.0075</v>
      </c>
      <c r="AG3899" s="88">
        <f t="shared" si="9"/>
        <v>8008.51425</v>
      </c>
      <c r="AH3899" s="88">
        <f>AG3899*'⚙️ Config'!$B$11</f>
        <v>40042.57125</v>
      </c>
      <c r="AI3899" s="88">
        <f>AH3899*'⚙️ Config'!$B$12</f>
        <v>12012.77138</v>
      </c>
      <c r="AJ3899" s="64"/>
      <c r="AK3899" s="84"/>
      <c r="AL3899" s="84"/>
      <c r="AM3899" s="84"/>
      <c r="AN3899" s="84"/>
      <c r="AO3899" s="84"/>
      <c r="AP3899" s="84"/>
      <c r="AQ3899" s="84"/>
    </row>
    <row r="3900" ht="15.0" customHeight="1">
      <c r="A3900" s="93">
        <v>3897.0</v>
      </c>
      <c r="B3900" s="94" t="s">
        <v>8236</v>
      </c>
      <c r="C3900" s="93" t="s">
        <v>141</v>
      </c>
      <c r="D3900" s="93" t="s">
        <v>8237</v>
      </c>
      <c r="E3900" s="95">
        <v>38.45</v>
      </c>
      <c r="F3900" s="93" t="s">
        <v>85</v>
      </c>
      <c r="G3900" s="93" t="s">
        <v>606</v>
      </c>
      <c r="H3900" s="96">
        <v>1066943.11</v>
      </c>
      <c r="I3900" s="93">
        <v>1.0</v>
      </c>
      <c r="J3900" s="97">
        <v>3.3</v>
      </c>
      <c r="K3900" s="94">
        <v>2022.0</v>
      </c>
      <c r="L3900" s="93" t="s">
        <v>630</v>
      </c>
      <c r="M3900" s="93">
        <v>2022.0</v>
      </c>
      <c r="N3900" s="93" t="s">
        <v>161</v>
      </c>
      <c r="O3900" s="65" t="str">
        <f t="shared" si="1"/>
        <v>188952360001</v>
      </c>
      <c r="P3900" s="65">
        <f t="shared" si="2"/>
        <v>0</v>
      </c>
      <c r="Q3900" s="65">
        <f t="shared" si="3"/>
        <v>7</v>
      </c>
      <c r="R3900" s="65" t="str">
        <f t="shared" si="12"/>
        <v>18.895.236/0001-07</v>
      </c>
      <c r="S3900" s="84"/>
      <c r="T3900" s="84" t="str">
        <f t="shared" si="10"/>
        <v/>
      </c>
      <c r="U3900" s="84" t="str">
        <f t="shared" si="11"/>
        <v/>
      </c>
      <c r="V3900" s="65" t="str">
        <f t="shared" si="5"/>
        <v/>
      </c>
      <c r="W3900" s="84"/>
      <c r="X3900" s="84"/>
      <c r="Y3900" s="85"/>
      <c r="Z3900" s="85"/>
      <c r="AA3900" s="65" t="str">
        <f t="shared" si="6"/>
        <v/>
      </c>
      <c r="AB3900" s="65" t="str">
        <f t="shared" si="7"/>
        <v/>
      </c>
      <c r="AC3900" s="86"/>
      <c r="AD3900" s="87" t="str">
        <f t="shared" si="8"/>
        <v/>
      </c>
      <c r="AE3900" s="84"/>
      <c r="AF3900" s="86">
        <f>IF(AC3900&gt;0,AC3900,'⚙️ Config'!$B$10)</f>
        <v>0.0075</v>
      </c>
      <c r="AG3900" s="88">
        <f t="shared" si="9"/>
        <v>8002.073325</v>
      </c>
      <c r="AH3900" s="88">
        <f>AG3900*'⚙️ Config'!$B$11</f>
        <v>40010.36663</v>
      </c>
      <c r="AI3900" s="88">
        <f>AH3900*'⚙️ Config'!$B$12</f>
        <v>12003.10999</v>
      </c>
      <c r="AJ3900" s="64"/>
      <c r="AK3900" s="84"/>
      <c r="AL3900" s="84"/>
      <c r="AM3900" s="84"/>
      <c r="AN3900" s="84"/>
      <c r="AO3900" s="84"/>
      <c r="AP3900" s="84"/>
      <c r="AQ3900" s="84"/>
    </row>
    <row r="3901" ht="15.0" customHeight="1">
      <c r="A3901" s="93">
        <v>3898.0</v>
      </c>
      <c r="B3901" s="94" t="s">
        <v>8238</v>
      </c>
      <c r="C3901" s="93" t="s">
        <v>141</v>
      </c>
      <c r="D3901" s="93" t="s">
        <v>8239</v>
      </c>
      <c r="E3901" s="95">
        <v>36.7</v>
      </c>
      <c r="F3901" s="93" t="s">
        <v>85</v>
      </c>
      <c r="G3901" s="93" t="s">
        <v>606</v>
      </c>
      <c r="H3901" s="96">
        <v>1066881.9</v>
      </c>
      <c r="I3901" s="93">
        <v>1.0</v>
      </c>
      <c r="J3901" s="97">
        <v>3.7</v>
      </c>
      <c r="K3901" s="94">
        <v>2022.0</v>
      </c>
      <c r="L3901" s="93" t="s">
        <v>630</v>
      </c>
      <c r="M3901" s="93">
        <v>2022.0</v>
      </c>
      <c r="N3901" s="93" t="s">
        <v>145</v>
      </c>
      <c r="O3901" s="65" t="str">
        <f t="shared" si="1"/>
        <v>358003590001</v>
      </c>
      <c r="P3901" s="65">
        <f t="shared" si="2"/>
        <v>2</v>
      </c>
      <c r="Q3901" s="65">
        <f t="shared" si="3"/>
        <v>8</v>
      </c>
      <c r="R3901" s="65" t="str">
        <f t="shared" si="12"/>
        <v>35.800.359/0001-28</v>
      </c>
      <c r="S3901" s="84"/>
      <c r="T3901" s="84" t="str">
        <f t="shared" si="10"/>
        <v/>
      </c>
      <c r="U3901" s="84" t="str">
        <f t="shared" si="11"/>
        <v/>
      </c>
      <c r="V3901" s="65" t="str">
        <f t="shared" si="5"/>
        <v/>
      </c>
      <c r="W3901" s="84"/>
      <c r="X3901" s="84"/>
      <c r="Y3901" s="85"/>
      <c r="Z3901" s="85"/>
      <c r="AA3901" s="65" t="str">
        <f t="shared" si="6"/>
        <v/>
      </c>
      <c r="AB3901" s="65" t="str">
        <f t="shared" si="7"/>
        <v/>
      </c>
      <c r="AC3901" s="86"/>
      <c r="AD3901" s="87" t="str">
        <f t="shared" si="8"/>
        <v/>
      </c>
      <c r="AE3901" s="84"/>
      <c r="AF3901" s="86">
        <f>IF(AC3901&gt;0,AC3901,'⚙️ Config'!$B$10)</f>
        <v>0.0075</v>
      </c>
      <c r="AG3901" s="88">
        <f t="shared" si="9"/>
        <v>8001.61425</v>
      </c>
      <c r="AH3901" s="88">
        <f>AG3901*'⚙️ Config'!$B$11</f>
        <v>40008.07125</v>
      </c>
      <c r="AI3901" s="88">
        <f>AH3901*'⚙️ Config'!$B$12</f>
        <v>12002.42138</v>
      </c>
      <c r="AJ3901" s="64"/>
      <c r="AK3901" s="84"/>
      <c r="AL3901" s="84"/>
      <c r="AM3901" s="84"/>
      <c r="AN3901" s="84"/>
      <c r="AO3901" s="84"/>
      <c r="AP3901" s="84"/>
      <c r="AQ3901" s="84"/>
    </row>
    <row r="3902" ht="15.0" customHeight="1">
      <c r="A3902" s="93">
        <v>3899.0</v>
      </c>
      <c r="B3902" s="94" t="s">
        <v>8240</v>
      </c>
      <c r="C3902" s="93" t="s">
        <v>8241</v>
      </c>
      <c r="D3902" s="93" t="s">
        <v>8242</v>
      </c>
      <c r="E3902" s="95">
        <v>36.7</v>
      </c>
      <c r="F3902" s="93" t="s">
        <v>85</v>
      </c>
      <c r="G3902" s="93" t="s">
        <v>606</v>
      </c>
      <c r="H3902" s="96">
        <v>1065929.24</v>
      </c>
      <c r="I3902" s="93">
        <v>1.0</v>
      </c>
      <c r="J3902" s="97">
        <v>3.7</v>
      </c>
      <c r="K3902" s="94">
        <v>2022.0</v>
      </c>
      <c r="L3902" s="93" t="s">
        <v>630</v>
      </c>
      <c r="M3902" s="93">
        <v>2022.0</v>
      </c>
      <c r="N3902" s="93" t="s">
        <v>161</v>
      </c>
      <c r="O3902" s="65" t="str">
        <f t="shared" si="1"/>
        <v>331569460001</v>
      </c>
      <c r="P3902" s="65">
        <f t="shared" si="2"/>
        <v>0</v>
      </c>
      <c r="Q3902" s="65">
        <f t="shared" si="3"/>
        <v>9</v>
      </c>
      <c r="R3902" s="65" t="str">
        <f t="shared" si="12"/>
        <v>33.156.946/0001-09</v>
      </c>
      <c r="S3902" s="84"/>
      <c r="T3902" s="84" t="str">
        <f t="shared" si="10"/>
        <v/>
      </c>
      <c r="U3902" s="84" t="str">
        <f t="shared" si="11"/>
        <v/>
      </c>
      <c r="V3902" s="65" t="str">
        <f t="shared" si="5"/>
        <v/>
      </c>
      <c r="W3902" s="84"/>
      <c r="X3902" s="84"/>
      <c r="Y3902" s="85"/>
      <c r="Z3902" s="85"/>
      <c r="AA3902" s="65" t="str">
        <f t="shared" si="6"/>
        <v/>
      </c>
      <c r="AB3902" s="65" t="str">
        <f t="shared" si="7"/>
        <v/>
      </c>
      <c r="AC3902" s="86"/>
      <c r="AD3902" s="87" t="str">
        <f t="shared" si="8"/>
        <v/>
      </c>
      <c r="AE3902" s="84"/>
      <c r="AF3902" s="86">
        <f>IF(AC3902&gt;0,AC3902,'⚙️ Config'!$B$10)</f>
        <v>0.0075</v>
      </c>
      <c r="AG3902" s="88">
        <f t="shared" si="9"/>
        <v>7994.4693</v>
      </c>
      <c r="AH3902" s="88">
        <f>AG3902*'⚙️ Config'!$B$11</f>
        <v>39972.3465</v>
      </c>
      <c r="AI3902" s="88">
        <f>AH3902*'⚙️ Config'!$B$12</f>
        <v>11991.70395</v>
      </c>
      <c r="AJ3902" s="64"/>
      <c r="AK3902" s="84"/>
      <c r="AL3902" s="84"/>
      <c r="AM3902" s="84"/>
      <c r="AN3902" s="84"/>
      <c r="AO3902" s="84"/>
      <c r="AP3902" s="84"/>
      <c r="AQ3902" s="84"/>
    </row>
    <row r="3903" ht="15.0" customHeight="1">
      <c r="A3903" s="93">
        <v>3900.0</v>
      </c>
      <c r="B3903" s="94" t="s">
        <v>8243</v>
      </c>
      <c r="C3903" s="93" t="s">
        <v>141</v>
      </c>
      <c r="D3903" s="93" t="s">
        <v>8244</v>
      </c>
      <c r="E3903" s="95">
        <v>42.61</v>
      </c>
      <c r="F3903" s="93" t="s">
        <v>85</v>
      </c>
      <c r="G3903" s="93" t="s">
        <v>606</v>
      </c>
      <c r="H3903" s="96">
        <v>1065888.16</v>
      </c>
      <c r="I3903" s="93">
        <v>1.0</v>
      </c>
      <c r="J3903" s="97">
        <v>2.6</v>
      </c>
      <c r="K3903" s="94">
        <v>2023.0</v>
      </c>
      <c r="L3903" s="93" t="s">
        <v>295</v>
      </c>
      <c r="M3903" s="93">
        <v>2023.0</v>
      </c>
      <c r="N3903" s="93" t="s">
        <v>161</v>
      </c>
      <c r="O3903" s="65" t="str">
        <f t="shared" si="1"/>
        <v>088594630001</v>
      </c>
      <c r="P3903" s="65">
        <f t="shared" si="2"/>
        <v>1</v>
      </c>
      <c r="Q3903" s="65">
        <f t="shared" si="3"/>
        <v>5</v>
      </c>
      <c r="R3903" s="65" t="str">
        <f t="shared" si="12"/>
        <v>08.859.463/0001-15</v>
      </c>
      <c r="S3903" s="84"/>
      <c r="T3903" s="84" t="str">
        <f t="shared" si="10"/>
        <v/>
      </c>
      <c r="U3903" s="84" t="str">
        <f t="shared" si="11"/>
        <v/>
      </c>
      <c r="V3903" s="65" t="str">
        <f t="shared" si="5"/>
        <v/>
      </c>
      <c r="W3903" s="84"/>
      <c r="X3903" s="84"/>
      <c r="Y3903" s="85"/>
      <c r="Z3903" s="85"/>
      <c r="AA3903" s="65" t="str">
        <f t="shared" si="6"/>
        <v/>
      </c>
      <c r="AB3903" s="65" t="str">
        <f t="shared" si="7"/>
        <v/>
      </c>
      <c r="AC3903" s="86"/>
      <c r="AD3903" s="87" t="str">
        <f t="shared" si="8"/>
        <v/>
      </c>
      <c r="AE3903" s="84"/>
      <c r="AF3903" s="86">
        <f>IF(AC3903&gt;0,AC3903,'⚙️ Config'!$B$10)</f>
        <v>0.0075</v>
      </c>
      <c r="AG3903" s="88">
        <f t="shared" si="9"/>
        <v>7994.1612</v>
      </c>
      <c r="AH3903" s="88">
        <f>AG3903*'⚙️ Config'!$B$11</f>
        <v>39970.806</v>
      </c>
      <c r="AI3903" s="88">
        <f>AH3903*'⚙️ Config'!$B$12</f>
        <v>11991.2418</v>
      </c>
      <c r="AJ3903" s="64"/>
      <c r="AK3903" s="84"/>
      <c r="AL3903" s="84"/>
      <c r="AM3903" s="84"/>
      <c r="AN3903" s="84"/>
      <c r="AO3903" s="84"/>
      <c r="AP3903" s="84"/>
      <c r="AQ3903" s="84"/>
    </row>
    <row r="3904" ht="15.0" customHeight="1">
      <c r="A3904" s="93">
        <v>3901.0</v>
      </c>
      <c r="B3904" s="94" t="s">
        <v>8245</v>
      </c>
      <c r="C3904" s="93" t="s">
        <v>141</v>
      </c>
      <c r="D3904" s="93" t="s">
        <v>8246</v>
      </c>
      <c r="E3904" s="95">
        <v>41.24</v>
      </c>
      <c r="F3904" s="93" t="s">
        <v>85</v>
      </c>
      <c r="G3904" s="93" t="s">
        <v>606</v>
      </c>
      <c r="H3904" s="96">
        <v>1065816.62</v>
      </c>
      <c r="I3904" s="93">
        <v>1.0</v>
      </c>
      <c r="J3904" s="97">
        <v>2.8</v>
      </c>
      <c r="K3904" s="94">
        <v>2023.0</v>
      </c>
      <c r="L3904" s="93" t="s">
        <v>202</v>
      </c>
      <c r="M3904" s="93">
        <v>2023.0</v>
      </c>
      <c r="N3904" s="93" t="s">
        <v>161</v>
      </c>
      <c r="O3904" s="65" t="str">
        <f t="shared" si="1"/>
        <v>077944250001</v>
      </c>
      <c r="P3904" s="65">
        <f t="shared" si="2"/>
        <v>6</v>
      </c>
      <c r="Q3904" s="65">
        <f t="shared" si="3"/>
        <v>9</v>
      </c>
      <c r="R3904" s="65" t="str">
        <f t="shared" si="12"/>
        <v>07.794.425/0001-69</v>
      </c>
      <c r="S3904" s="84"/>
      <c r="T3904" s="84" t="str">
        <f t="shared" si="10"/>
        <v/>
      </c>
      <c r="U3904" s="84" t="str">
        <f t="shared" si="11"/>
        <v/>
      </c>
      <c r="V3904" s="65" t="str">
        <f t="shared" si="5"/>
        <v/>
      </c>
      <c r="W3904" s="84"/>
      <c r="X3904" s="84"/>
      <c r="Y3904" s="85"/>
      <c r="Z3904" s="85"/>
      <c r="AA3904" s="65" t="str">
        <f t="shared" si="6"/>
        <v/>
      </c>
      <c r="AB3904" s="65" t="str">
        <f t="shared" si="7"/>
        <v/>
      </c>
      <c r="AC3904" s="86"/>
      <c r="AD3904" s="87" t="str">
        <f t="shared" si="8"/>
        <v/>
      </c>
      <c r="AE3904" s="84"/>
      <c r="AF3904" s="86">
        <f>IF(AC3904&gt;0,AC3904,'⚙️ Config'!$B$10)</f>
        <v>0.0075</v>
      </c>
      <c r="AG3904" s="88">
        <f t="shared" si="9"/>
        <v>7993.62465</v>
      </c>
      <c r="AH3904" s="88">
        <f>AG3904*'⚙️ Config'!$B$11</f>
        <v>39968.12325</v>
      </c>
      <c r="AI3904" s="88">
        <f>AH3904*'⚙️ Config'!$B$12</f>
        <v>11990.43698</v>
      </c>
      <c r="AJ3904" s="64"/>
      <c r="AK3904" s="84"/>
      <c r="AL3904" s="84"/>
      <c r="AM3904" s="84"/>
      <c r="AN3904" s="84"/>
      <c r="AO3904" s="84"/>
      <c r="AP3904" s="84"/>
      <c r="AQ3904" s="84"/>
    </row>
    <row r="3905" ht="15.0" customHeight="1">
      <c r="A3905" s="93">
        <v>3902.0</v>
      </c>
      <c r="B3905" s="94" t="s">
        <v>8247</v>
      </c>
      <c r="C3905" s="93" t="s">
        <v>141</v>
      </c>
      <c r="D3905" s="93" t="s">
        <v>8248</v>
      </c>
      <c r="E3905" s="95">
        <v>36.7</v>
      </c>
      <c r="F3905" s="93" t="s">
        <v>85</v>
      </c>
      <c r="G3905" s="93" t="s">
        <v>606</v>
      </c>
      <c r="H3905" s="96">
        <v>1065584.24</v>
      </c>
      <c r="I3905" s="93">
        <v>1.0</v>
      </c>
      <c r="J3905" s="97">
        <v>3.7</v>
      </c>
      <c r="K3905" s="94">
        <v>2022.0</v>
      </c>
      <c r="L3905" s="93" t="s">
        <v>630</v>
      </c>
      <c r="M3905" s="93">
        <v>2022.0</v>
      </c>
      <c r="N3905" s="93" t="s">
        <v>161</v>
      </c>
      <c r="O3905" s="65" t="str">
        <f t="shared" si="1"/>
        <v>234108290001</v>
      </c>
      <c r="P3905" s="65">
        <f t="shared" si="2"/>
        <v>6</v>
      </c>
      <c r="Q3905" s="65">
        <f t="shared" si="3"/>
        <v>8</v>
      </c>
      <c r="R3905" s="65" t="str">
        <f t="shared" si="12"/>
        <v>23.410.829/0001-68</v>
      </c>
      <c r="S3905" s="84"/>
      <c r="T3905" s="84" t="str">
        <f t="shared" si="10"/>
        <v/>
      </c>
      <c r="U3905" s="84" t="str">
        <f t="shared" si="11"/>
        <v/>
      </c>
      <c r="V3905" s="65" t="str">
        <f t="shared" si="5"/>
        <v/>
      </c>
      <c r="W3905" s="84"/>
      <c r="X3905" s="84"/>
      <c r="Y3905" s="85"/>
      <c r="Z3905" s="85"/>
      <c r="AA3905" s="65" t="str">
        <f t="shared" si="6"/>
        <v/>
      </c>
      <c r="AB3905" s="65" t="str">
        <f t="shared" si="7"/>
        <v/>
      </c>
      <c r="AC3905" s="86"/>
      <c r="AD3905" s="87" t="str">
        <f t="shared" si="8"/>
        <v/>
      </c>
      <c r="AE3905" s="84"/>
      <c r="AF3905" s="86">
        <f>IF(AC3905&gt;0,AC3905,'⚙️ Config'!$B$10)</f>
        <v>0.0075</v>
      </c>
      <c r="AG3905" s="88">
        <f t="shared" si="9"/>
        <v>7991.8818</v>
      </c>
      <c r="AH3905" s="88">
        <f>AG3905*'⚙️ Config'!$B$11</f>
        <v>39959.409</v>
      </c>
      <c r="AI3905" s="88">
        <f>AH3905*'⚙️ Config'!$B$12</f>
        <v>11987.8227</v>
      </c>
      <c r="AJ3905" s="64"/>
      <c r="AK3905" s="84"/>
      <c r="AL3905" s="84"/>
      <c r="AM3905" s="84"/>
      <c r="AN3905" s="84"/>
      <c r="AO3905" s="84"/>
      <c r="AP3905" s="84"/>
      <c r="AQ3905" s="84"/>
    </row>
    <row r="3906" ht="15.0" customHeight="1">
      <c r="A3906" s="93">
        <v>3903.0</v>
      </c>
      <c r="B3906" s="94" t="s">
        <v>8249</v>
      </c>
      <c r="C3906" s="93" t="s">
        <v>141</v>
      </c>
      <c r="D3906" s="93" t="s">
        <v>8250</v>
      </c>
      <c r="E3906" s="95">
        <v>40.62</v>
      </c>
      <c r="F3906" s="93" t="s">
        <v>85</v>
      </c>
      <c r="G3906" s="93" t="s">
        <v>606</v>
      </c>
      <c r="H3906" s="96">
        <v>1065493.38</v>
      </c>
      <c r="I3906" s="93">
        <v>1.0</v>
      </c>
      <c r="J3906" s="97">
        <v>2.9</v>
      </c>
      <c r="K3906" s="94">
        <v>2023.0</v>
      </c>
      <c r="L3906" s="93" t="s">
        <v>295</v>
      </c>
      <c r="M3906" s="93">
        <v>2023.0</v>
      </c>
      <c r="N3906" s="93" t="s">
        <v>161</v>
      </c>
      <c r="O3906" s="65" t="str">
        <f t="shared" si="1"/>
        <v>022908420001</v>
      </c>
      <c r="P3906" s="65">
        <f t="shared" si="2"/>
        <v>5</v>
      </c>
      <c r="Q3906" s="65">
        <f t="shared" si="3"/>
        <v>0</v>
      </c>
      <c r="R3906" s="65" t="str">
        <f t="shared" si="12"/>
        <v>02.290.842/0001-50</v>
      </c>
      <c r="S3906" s="84"/>
      <c r="T3906" s="84" t="str">
        <f t="shared" si="10"/>
        <v/>
      </c>
      <c r="U3906" s="84" t="str">
        <f t="shared" si="11"/>
        <v/>
      </c>
      <c r="V3906" s="65" t="str">
        <f t="shared" si="5"/>
        <v/>
      </c>
      <c r="W3906" s="84"/>
      <c r="X3906" s="84"/>
      <c r="Y3906" s="85"/>
      <c r="Z3906" s="85"/>
      <c r="AA3906" s="65" t="str">
        <f t="shared" si="6"/>
        <v/>
      </c>
      <c r="AB3906" s="65" t="str">
        <f t="shared" si="7"/>
        <v/>
      </c>
      <c r="AC3906" s="86"/>
      <c r="AD3906" s="87" t="str">
        <f t="shared" si="8"/>
        <v/>
      </c>
      <c r="AE3906" s="84"/>
      <c r="AF3906" s="86">
        <f>IF(AC3906&gt;0,AC3906,'⚙️ Config'!$B$10)</f>
        <v>0.0075</v>
      </c>
      <c r="AG3906" s="88">
        <f t="shared" si="9"/>
        <v>7991.20035</v>
      </c>
      <c r="AH3906" s="88">
        <f>AG3906*'⚙️ Config'!$B$11</f>
        <v>39956.00175</v>
      </c>
      <c r="AI3906" s="88">
        <f>AH3906*'⚙️ Config'!$B$12</f>
        <v>11986.80053</v>
      </c>
      <c r="AJ3906" s="64"/>
      <c r="AK3906" s="84"/>
      <c r="AL3906" s="84"/>
      <c r="AM3906" s="84"/>
      <c r="AN3906" s="84"/>
      <c r="AO3906" s="84"/>
      <c r="AP3906" s="84"/>
      <c r="AQ3906" s="84"/>
    </row>
    <row r="3907" ht="15.0" customHeight="1">
      <c r="A3907" s="93">
        <v>3904.0</v>
      </c>
      <c r="B3907" s="94" t="s">
        <v>8251</v>
      </c>
      <c r="C3907" s="93" t="s">
        <v>141</v>
      </c>
      <c r="D3907" s="93" t="s">
        <v>8252</v>
      </c>
      <c r="E3907" s="95">
        <v>46.95</v>
      </c>
      <c r="F3907" s="93" t="s">
        <v>85</v>
      </c>
      <c r="G3907" s="93" t="s">
        <v>606</v>
      </c>
      <c r="H3907" s="96">
        <v>1064756.0</v>
      </c>
      <c r="I3907" s="93">
        <v>1.0</v>
      </c>
      <c r="J3907" s="97">
        <v>2.1</v>
      </c>
      <c r="K3907" s="94">
        <v>2024.0</v>
      </c>
      <c r="L3907" s="93" t="s">
        <v>197</v>
      </c>
      <c r="M3907" s="93">
        <v>2024.0</v>
      </c>
      <c r="N3907" s="93" t="s">
        <v>145</v>
      </c>
      <c r="O3907" s="65" t="str">
        <f t="shared" si="1"/>
        <v>095356520001</v>
      </c>
      <c r="P3907" s="65">
        <f t="shared" si="2"/>
        <v>0</v>
      </c>
      <c r="Q3907" s="65">
        <f t="shared" si="3"/>
        <v>3</v>
      </c>
      <c r="R3907" s="65" t="str">
        <f t="shared" si="12"/>
        <v>09.535.652/0001-03</v>
      </c>
      <c r="S3907" s="84"/>
      <c r="T3907" s="84" t="str">
        <f t="shared" si="10"/>
        <v/>
      </c>
      <c r="U3907" s="84" t="str">
        <f t="shared" si="11"/>
        <v/>
      </c>
      <c r="V3907" s="65" t="str">
        <f t="shared" si="5"/>
        <v/>
      </c>
      <c r="W3907" s="84"/>
      <c r="X3907" s="84"/>
      <c r="Y3907" s="85"/>
      <c r="Z3907" s="85"/>
      <c r="AA3907" s="65" t="str">
        <f t="shared" si="6"/>
        <v/>
      </c>
      <c r="AB3907" s="65" t="str">
        <f t="shared" si="7"/>
        <v/>
      </c>
      <c r="AC3907" s="86"/>
      <c r="AD3907" s="87" t="str">
        <f t="shared" si="8"/>
        <v/>
      </c>
      <c r="AE3907" s="84"/>
      <c r="AF3907" s="86">
        <f>IF(AC3907&gt;0,AC3907,'⚙️ Config'!$B$10)</f>
        <v>0.0075</v>
      </c>
      <c r="AG3907" s="88">
        <f t="shared" si="9"/>
        <v>7985.67</v>
      </c>
      <c r="AH3907" s="88">
        <f>AG3907*'⚙️ Config'!$B$11</f>
        <v>39928.35</v>
      </c>
      <c r="AI3907" s="88">
        <f>AH3907*'⚙️ Config'!$B$12</f>
        <v>11978.505</v>
      </c>
      <c r="AJ3907" s="64"/>
      <c r="AK3907" s="84"/>
      <c r="AL3907" s="84"/>
      <c r="AM3907" s="84"/>
      <c r="AN3907" s="84"/>
      <c r="AO3907" s="84"/>
      <c r="AP3907" s="84"/>
      <c r="AQ3907" s="84"/>
    </row>
    <row r="3908" ht="15.0" customHeight="1">
      <c r="A3908" s="93">
        <v>3905.0</v>
      </c>
      <c r="B3908" s="94" t="s">
        <v>8253</v>
      </c>
      <c r="C3908" s="93" t="s">
        <v>141</v>
      </c>
      <c r="D3908" s="93" t="s">
        <v>8254</v>
      </c>
      <c r="E3908" s="95">
        <v>35.94</v>
      </c>
      <c r="F3908" s="93" t="s">
        <v>85</v>
      </c>
      <c r="G3908" s="93" t="s">
        <v>606</v>
      </c>
      <c r="H3908" s="96">
        <v>1063280.1</v>
      </c>
      <c r="I3908" s="93">
        <v>1.0</v>
      </c>
      <c r="J3908" s="97">
        <v>3.9</v>
      </c>
      <c r="K3908" s="94">
        <v>2022.0</v>
      </c>
      <c r="L3908" s="93" t="s">
        <v>197</v>
      </c>
      <c r="M3908" s="93">
        <v>2022.0</v>
      </c>
      <c r="N3908" s="93" t="s">
        <v>161</v>
      </c>
      <c r="O3908" s="65" t="str">
        <f t="shared" si="1"/>
        <v>975485850001</v>
      </c>
      <c r="P3908" s="65">
        <f t="shared" si="2"/>
        <v>1</v>
      </c>
      <c r="Q3908" s="65">
        <f t="shared" si="3"/>
        <v>0</v>
      </c>
      <c r="R3908" s="65" t="str">
        <f t="shared" si="12"/>
        <v>97.548.585/0001-10</v>
      </c>
      <c r="S3908" s="84"/>
      <c r="T3908" s="84" t="str">
        <f t="shared" si="10"/>
        <v/>
      </c>
      <c r="U3908" s="84" t="str">
        <f t="shared" si="11"/>
        <v/>
      </c>
      <c r="V3908" s="65" t="str">
        <f t="shared" si="5"/>
        <v/>
      </c>
      <c r="W3908" s="84"/>
      <c r="X3908" s="84"/>
      <c r="Y3908" s="85"/>
      <c r="Z3908" s="85"/>
      <c r="AA3908" s="65" t="str">
        <f t="shared" si="6"/>
        <v/>
      </c>
      <c r="AB3908" s="65" t="str">
        <f t="shared" si="7"/>
        <v/>
      </c>
      <c r="AC3908" s="86"/>
      <c r="AD3908" s="87" t="str">
        <f t="shared" si="8"/>
        <v/>
      </c>
      <c r="AE3908" s="84"/>
      <c r="AF3908" s="86">
        <f>IF(AC3908&gt;0,AC3908,'⚙️ Config'!$B$10)</f>
        <v>0.0075</v>
      </c>
      <c r="AG3908" s="88">
        <f t="shared" si="9"/>
        <v>7974.60075</v>
      </c>
      <c r="AH3908" s="88">
        <f>AG3908*'⚙️ Config'!$B$11</f>
        <v>39873.00375</v>
      </c>
      <c r="AI3908" s="88">
        <f>AH3908*'⚙️ Config'!$B$12</f>
        <v>11961.90113</v>
      </c>
      <c r="AJ3908" s="64"/>
      <c r="AK3908" s="84"/>
      <c r="AL3908" s="84"/>
      <c r="AM3908" s="84"/>
      <c r="AN3908" s="84"/>
      <c r="AO3908" s="84"/>
      <c r="AP3908" s="84"/>
      <c r="AQ3908" s="84"/>
    </row>
    <row r="3909" ht="15.0" customHeight="1">
      <c r="A3909" s="93">
        <v>3906.0</v>
      </c>
      <c r="B3909" s="94" t="s">
        <v>8255</v>
      </c>
      <c r="C3909" s="93" t="s">
        <v>141</v>
      </c>
      <c r="D3909" s="93" t="s">
        <v>8256</v>
      </c>
      <c r="E3909" s="95">
        <v>37.1</v>
      </c>
      <c r="F3909" s="93" t="s">
        <v>85</v>
      </c>
      <c r="G3909" s="93" t="s">
        <v>606</v>
      </c>
      <c r="H3909" s="96">
        <v>1063277.34</v>
      </c>
      <c r="I3909" s="93">
        <v>1.0</v>
      </c>
      <c r="J3909" s="97">
        <v>3.6</v>
      </c>
      <c r="K3909" s="94">
        <v>2022.0</v>
      </c>
      <c r="L3909" s="93" t="s">
        <v>188</v>
      </c>
      <c r="M3909" s="93">
        <v>2022.0</v>
      </c>
      <c r="N3909" s="93" t="s">
        <v>161</v>
      </c>
      <c r="O3909" s="65" t="str">
        <f t="shared" si="1"/>
        <v>142807670001</v>
      </c>
      <c r="P3909" s="65">
        <f t="shared" si="2"/>
        <v>2</v>
      </c>
      <c r="Q3909" s="65">
        <f t="shared" si="3"/>
        <v>6</v>
      </c>
      <c r="R3909" s="65" t="str">
        <f t="shared" si="12"/>
        <v>14.280.767/0001-26</v>
      </c>
      <c r="S3909" s="84"/>
      <c r="T3909" s="84" t="str">
        <f t="shared" si="10"/>
        <v/>
      </c>
      <c r="U3909" s="84" t="str">
        <f t="shared" si="11"/>
        <v/>
      </c>
      <c r="V3909" s="65" t="str">
        <f t="shared" si="5"/>
        <v/>
      </c>
      <c r="W3909" s="84"/>
      <c r="X3909" s="84"/>
      <c r="Y3909" s="85"/>
      <c r="Z3909" s="85"/>
      <c r="AA3909" s="65" t="str">
        <f t="shared" si="6"/>
        <v/>
      </c>
      <c r="AB3909" s="65" t="str">
        <f t="shared" si="7"/>
        <v/>
      </c>
      <c r="AC3909" s="86"/>
      <c r="AD3909" s="87" t="str">
        <f t="shared" si="8"/>
        <v/>
      </c>
      <c r="AE3909" s="84"/>
      <c r="AF3909" s="86">
        <f>IF(AC3909&gt;0,AC3909,'⚙️ Config'!$B$10)</f>
        <v>0.0075</v>
      </c>
      <c r="AG3909" s="88">
        <f t="shared" si="9"/>
        <v>7974.58005</v>
      </c>
      <c r="AH3909" s="88">
        <f>AG3909*'⚙️ Config'!$B$11</f>
        <v>39872.90025</v>
      </c>
      <c r="AI3909" s="88">
        <f>AH3909*'⚙️ Config'!$B$12</f>
        <v>11961.87008</v>
      </c>
      <c r="AJ3909" s="64"/>
      <c r="AK3909" s="84"/>
      <c r="AL3909" s="84"/>
      <c r="AM3909" s="84"/>
      <c r="AN3909" s="84"/>
      <c r="AO3909" s="84"/>
      <c r="AP3909" s="84"/>
      <c r="AQ3909" s="84"/>
    </row>
    <row r="3910" ht="15.0" customHeight="1">
      <c r="A3910" s="93">
        <v>3907.0</v>
      </c>
      <c r="B3910" s="94" t="s">
        <v>8257</v>
      </c>
      <c r="C3910" s="93" t="s">
        <v>141</v>
      </c>
      <c r="D3910" s="93" t="s">
        <v>8258</v>
      </c>
      <c r="E3910" s="95">
        <v>45.95</v>
      </c>
      <c r="F3910" s="93" t="s">
        <v>85</v>
      </c>
      <c r="G3910" s="93" t="s">
        <v>606</v>
      </c>
      <c r="H3910" s="96">
        <v>1062640.8</v>
      </c>
      <c r="I3910" s="93">
        <v>1.0</v>
      </c>
      <c r="J3910" s="97">
        <v>2.2</v>
      </c>
      <c r="K3910" s="94">
        <v>2024.0</v>
      </c>
      <c r="L3910" s="93" t="s">
        <v>630</v>
      </c>
      <c r="M3910" s="93">
        <v>2024.0</v>
      </c>
      <c r="N3910" s="93" t="s">
        <v>161</v>
      </c>
      <c r="O3910" s="65" t="str">
        <f t="shared" si="1"/>
        <v>407220290001</v>
      </c>
      <c r="P3910" s="65">
        <f t="shared" si="2"/>
        <v>0</v>
      </c>
      <c r="Q3910" s="65">
        <f t="shared" si="3"/>
        <v>0</v>
      </c>
      <c r="R3910" s="65" t="str">
        <f t="shared" si="12"/>
        <v>40.722.029/0001-00</v>
      </c>
      <c r="S3910" s="84"/>
      <c r="T3910" s="84" t="str">
        <f t="shared" si="10"/>
        <v/>
      </c>
      <c r="U3910" s="84" t="str">
        <f t="shared" si="11"/>
        <v/>
      </c>
      <c r="V3910" s="65" t="str">
        <f t="shared" si="5"/>
        <v/>
      </c>
      <c r="W3910" s="84"/>
      <c r="X3910" s="84"/>
      <c r="Y3910" s="85"/>
      <c r="Z3910" s="85"/>
      <c r="AA3910" s="65" t="str">
        <f t="shared" si="6"/>
        <v/>
      </c>
      <c r="AB3910" s="65" t="str">
        <f t="shared" si="7"/>
        <v/>
      </c>
      <c r="AC3910" s="86"/>
      <c r="AD3910" s="87" t="str">
        <f t="shared" si="8"/>
        <v/>
      </c>
      <c r="AE3910" s="84"/>
      <c r="AF3910" s="86">
        <f>IF(AC3910&gt;0,AC3910,'⚙️ Config'!$B$10)</f>
        <v>0.0075</v>
      </c>
      <c r="AG3910" s="88">
        <f t="shared" si="9"/>
        <v>7969.806</v>
      </c>
      <c r="AH3910" s="88">
        <f>AG3910*'⚙️ Config'!$B$11</f>
        <v>39849.03</v>
      </c>
      <c r="AI3910" s="88">
        <f>AH3910*'⚙️ Config'!$B$12</f>
        <v>11954.709</v>
      </c>
      <c r="AJ3910" s="64"/>
      <c r="AK3910" s="84"/>
      <c r="AL3910" s="84"/>
      <c r="AM3910" s="84"/>
      <c r="AN3910" s="84"/>
      <c r="AO3910" s="84"/>
      <c r="AP3910" s="84"/>
      <c r="AQ3910" s="84"/>
    </row>
    <row r="3911" ht="15.0" customHeight="1">
      <c r="A3911" s="93">
        <v>3908.0</v>
      </c>
      <c r="B3911" s="94" t="s">
        <v>8259</v>
      </c>
      <c r="C3911" s="93" t="s">
        <v>141</v>
      </c>
      <c r="D3911" s="93" t="s">
        <v>8260</v>
      </c>
      <c r="E3911" s="95">
        <v>45.03</v>
      </c>
      <c r="F3911" s="93" t="s">
        <v>85</v>
      </c>
      <c r="G3911" s="93" t="s">
        <v>606</v>
      </c>
      <c r="H3911" s="96">
        <v>1060748.34</v>
      </c>
      <c r="I3911" s="93">
        <v>1.0</v>
      </c>
      <c r="J3911" s="97">
        <v>2.3</v>
      </c>
      <c r="K3911" s="94">
        <v>2023.0</v>
      </c>
      <c r="L3911" s="93" t="s">
        <v>630</v>
      </c>
      <c r="M3911" s="93">
        <v>2023.0</v>
      </c>
      <c r="N3911" s="93" t="s">
        <v>161</v>
      </c>
      <c r="O3911" s="65" t="str">
        <f t="shared" si="1"/>
        <v>109580660001</v>
      </c>
      <c r="P3911" s="65">
        <f t="shared" si="2"/>
        <v>4</v>
      </c>
      <c r="Q3911" s="65">
        <f t="shared" si="3"/>
        <v>2</v>
      </c>
      <c r="R3911" s="65" t="str">
        <f t="shared" si="12"/>
        <v>10.958.066/0001-42</v>
      </c>
      <c r="S3911" s="84"/>
      <c r="T3911" s="84" t="str">
        <f t="shared" si="10"/>
        <v/>
      </c>
      <c r="U3911" s="84" t="str">
        <f t="shared" si="11"/>
        <v/>
      </c>
      <c r="V3911" s="65" t="str">
        <f t="shared" si="5"/>
        <v/>
      </c>
      <c r="W3911" s="84"/>
      <c r="X3911" s="84"/>
      <c r="Y3911" s="85"/>
      <c r="Z3911" s="85"/>
      <c r="AA3911" s="65" t="str">
        <f t="shared" si="6"/>
        <v/>
      </c>
      <c r="AB3911" s="65" t="str">
        <f t="shared" si="7"/>
        <v/>
      </c>
      <c r="AC3911" s="86"/>
      <c r="AD3911" s="87" t="str">
        <f t="shared" si="8"/>
        <v/>
      </c>
      <c r="AE3911" s="84"/>
      <c r="AF3911" s="86">
        <f>IF(AC3911&gt;0,AC3911,'⚙️ Config'!$B$10)</f>
        <v>0.0075</v>
      </c>
      <c r="AG3911" s="88">
        <f t="shared" si="9"/>
        <v>7955.61255</v>
      </c>
      <c r="AH3911" s="88">
        <f>AG3911*'⚙️ Config'!$B$11</f>
        <v>39778.06275</v>
      </c>
      <c r="AI3911" s="88">
        <f>AH3911*'⚙️ Config'!$B$12</f>
        <v>11933.41883</v>
      </c>
      <c r="AJ3911" s="64"/>
      <c r="AK3911" s="84"/>
      <c r="AL3911" s="84"/>
      <c r="AM3911" s="84"/>
      <c r="AN3911" s="84"/>
      <c r="AO3911" s="84"/>
      <c r="AP3911" s="84"/>
      <c r="AQ3911" s="84"/>
    </row>
    <row r="3912" ht="15.0" customHeight="1">
      <c r="A3912" s="93">
        <v>3909.0</v>
      </c>
      <c r="B3912" s="94" t="s">
        <v>8261</v>
      </c>
      <c r="C3912" s="93" t="s">
        <v>141</v>
      </c>
      <c r="D3912" s="93" t="s">
        <v>8262</v>
      </c>
      <c r="E3912" s="95">
        <v>40.03</v>
      </c>
      <c r="F3912" s="93" t="s">
        <v>85</v>
      </c>
      <c r="G3912" s="93" t="s">
        <v>606</v>
      </c>
      <c r="H3912" s="96">
        <v>1060318.47</v>
      </c>
      <c r="I3912" s="93">
        <v>1.0</v>
      </c>
      <c r="J3912" s="97">
        <v>3.0</v>
      </c>
      <c r="K3912" s="94">
        <v>2023.0</v>
      </c>
      <c r="L3912" s="93" t="s">
        <v>448</v>
      </c>
      <c r="M3912" s="93">
        <v>2023.0</v>
      </c>
      <c r="N3912" s="93" t="s">
        <v>161</v>
      </c>
      <c r="O3912" s="65" t="str">
        <f t="shared" si="1"/>
        <v>435401740001</v>
      </c>
      <c r="P3912" s="65">
        <f t="shared" si="2"/>
        <v>5</v>
      </c>
      <c r="Q3912" s="65">
        <f t="shared" si="3"/>
        <v>0</v>
      </c>
      <c r="R3912" s="65" t="str">
        <f t="shared" si="12"/>
        <v>43.540.174/0001-50</v>
      </c>
      <c r="S3912" s="84"/>
      <c r="T3912" s="84" t="str">
        <f t="shared" si="10"/>
        <v/>
      </c>
      <c r="U3912" s="84" t="str">
        <f t="shared" si="11"/>
        <v/>
      </c>
      <c r="V3912" s="65" t="str">
        <f t="shared" si="5"/>
        <v/>
      </c>
      <c r="W3912" s="84"/>
      <c r="X3912" s="84"/>
      <c r="Y3912" s="85"/>
      <c r="Z3912" s="85"/>
      <c r="AA3912" s="65" t="str">
        <f t="shared" si="6"/>
        <v/>
      </c>
      <c r="AB3912" s="65" t="str">
        <f t="shared" si="7"/>
        <v/>
      </c>
      <c r="AC3912" s="86"/>
      <c r="AD3912" s="87" t="str">
        <f t="shared" si="8"/>
        <v/>
      </c>
      <c r="AE3912" s="84"/>
      <c r="AF3912" s="86">
        <f>IF(AC3912&gt;0,AC3912,'⚙️ Config'!$B$10)</f>
        <v>0.0075</v>
      </c>
      <c r="AG3912" s="88">
        <f t="shared" si="9"/>
        <v>7952.388525</v>
      </c>
      <c r="AH3912" s="88">
        <f>AG3912*'⚙️ Config'!$B$11</f>
        <v>39761.94263</v>
      </c>
      <c r="AI3912" s="88">
        <f>AH3912*'⚙️ Config'!$B$12</f>
        <v>11928.58279</v>
      </c>
      <c r="AJ3912" s="64"/>
      <c r="AK3912" s="84"/>
      <c r="AL3912" s="84"/>
      <c r="AM3912" s="84"/>
      <c r="AN3912" s="84"/>
      <c r="AO3912" s="84"/>
      <c r="AP3912" s="84"/>
      <c r="AQ3912" s="84"/>
    </row>
    <row r="3913" ht="15.0" customHeight="1">
      <c r="A3913" s="93">
        <v>3910.0</v>
      </c>
      <c r="B3913" s="94" t="s">
        <v>8263</v>
      </c>
      <c r="C3913" s="93" t="s">
        <v>141</v>
      </c>
      <c r="D3913" s="93" t="s">
        <v>8264</v>
      </c>
      <c r="E3913" s="95">
        <v>38.95</v>
      </c>
      <c r="F3913" s="93" t="s">
        <v>85</v>
      </c>
      <c r="G3913" s="93" t="s">
        <v>606</v>
      </c>
      <c r="H3913" s="96">
        <v>1060303.59</v>
      </c>
      <c r="I3913" s="93">
        <v>1.0</v>
      </c>
      <c r="J3913" s="97">
        <v>3.2</v>
      </c>
      <c r="K3913" s="94">
        <v>2023.0</v>
      </c>
      <c r="L3913" s="93" t="s">
        <v>448</v>
      </c>
      <c r="M3913" s="93">
        <v>2023.0</v>
      </c>
      <c r="N3913" s="93" t="s">
        <v>161</v>
      </c>
      <c r="O3913" s="65" t="str">
        <f t="shared" si="1"/>
        <v>668822000001</v>
      </c>
      <c r="P3913" s="65">
        <f t="shared" si="2"/>
        <v>2</v>
      </c>
      <c r="Q3913" s="65">
        <f t="shared" si="3"/>
        <v>3</v>
      </c>
      <c r="R3913" s="65" t="str">
        <f t="shared" si="12"/>
        <v>66.882.200/0001-23</v>
      </c>
      <c r="S3913" s="84"/>
      <c r="T3913" s="84" t="str">
        <f t="shared" si="10"/>
        <v/>
      </c>
      <c r="U3913" s="84" t="str">
        <f t="shared" si="11"/>
        <v/>
      </c>
      <c r="V3913" s="65" t="str">
        <f t="shared" si="5"/>
        <v/>
      </c>
      <c r="W3913" s="84"/>
      <c r="X3913" s="84"/>
      <c r="Y3913" s="85"/>
      <c r="Z3913" s="85"/>
      <c r="AA3913" s="65" t="str">
        <f t="shared" si="6"/>
        <v/>
      </c>
      <c r="AB3913" s="65" t="str">
        <f t="shared" si="7"/>
        <v/>
      </c>
      <c r="AC3913" s="86"/>
      <c r="AD3913" s="87" t="str">
        <f t="shared" si="8"/>
        <v/>
      </c>
      <c r="AE3913" s="84"/>
      <c r="AF3913" s="86">
        <f>IF(AC3913&gt;0,AC3913,'⚙️ Config'!$B$10)</f>
        <v>0.0075</v>
      </c>
      <c r="AG3913" s="88">
        <f t="shared" si="9"/>
        <v>7952.276925</v>
      </c>
      <c r="AH3913" s="88">
        <f>AG3913*'⚙️ Config'!$B$11</f>
        <v>39761.38463</v>
      </c>
      <c r="AI3913" s="88">
        <f>AH3913*'⚙️ Config'!$B$12</f>
        <v>11928.41539</v>
      </c>
      <c r="AJ3913" s="64"/>
      <c r="AK3913" s="84"/>
      <c r="AL3913" s="84"/>
      <c r="AM3913" s="84"/>
      <c r="AN3913" s="84"/>
      <c r="AO3913" s="84"/>
      <c r="AP3913" s="84"/>
      <c r="AQ3913" s="84"/>
    </row>
    <row r="3914" ht="15.0" customHeight="1">
      <c r="A3914" s="93">
        <v>3911.0</v>
      </c>
      <c r="B3914" s="94" t="s">
        <v>8265</v>
      </c>
      <c r="C3914" s="93" t="s">
        <v>141</v>
      </c>
      <c r="D3914" s="93" t="s">
        <v>8266</v>
      </c>
      <c r="E3914" s="95">
        <v>39.47</v>
      </c>
      <c r="F3914" s="93" t="s">
        <v>85</v>
      </c>
      <c r="G3914" s="93" t="s">
        <v>606</v>
      </c>
      <c r="H3914" s="96">
        <v>1059691.71</v>
      </c>
      <c r="I3914" s="93">
        <v>1.0</v>
      </c>
      <c r="J3914" s="97">
        <v>3.1</v>
      </c>
      <c r="K3914" s="94">
        <v>2023.0</v>
      </c>
      <c r="L3914" s="93" t="s">
        <v>197</v>
      </c>
      <c r="M3914" s="93">
        <v>2023.0</v>
      </c>
      <c r="N3914" s="93" t="s">
        <v>145</v>
      </c>
      <c r="O3914" s="65" t="str">
        <f t="shared" si="1"/>
        <v>094309200001</v>
      </c>
      <c r="P3914" s="65">
        <f t="shared" si="2"/>
        <v>1</v>
      </c>
      <c r="Q3914" s="65">
        <f t="shared" si="3"/>
        <v>4</v>
      </c>
      <c r="R3914" s="65" t="str">
        <f t="shared" si="12"/>
        <v>09.430.920/0001-14</v>
      </c>
      <c r="S3914" s="84"/>
      <c r="T3914" s="84" t="str">
        <f t="shared" si="10"/>
        <v/>
      </c>
      <c r="U3914" s="84" t="str">
        <f t="shared" si="11"/>
        <v/>
      </c>
      <c r="V3914" s="65" t="str">
        <f t="shared" si="5"/>
        <v/>
      </c>
      <c r="W3914" s="84"/>
      <c r="X3914" s="84"/>
      <c r="Y3914" s="85"/>
      <c r="Z3914" s="85"/>
      <c r="AA3914" s="65" t="str">
        <f t="shared" si="6"/>
        <v/>
      </c>
      <c r="AB3914" s="65" t="str">
        <f t="shared" si="7"/>
        <v/>
      </c>
      <c r="AC3914" s="86"/>
      <c r="AD3914" s="87" t="str">
        <f t="shared" si="8"/>
        <v/>
      </c>
      <c r="AE3914" s="84"/>
      <c r="AF3914" s="86">
        <f>IF(AC3914&gt;0,AC3914,'⚙️ Config'!$B$10)</f>
        <v>0.0075</v>
      </c>
      <c r="AG3914" s="88">
        <f t="shared" si="9"/>
        <v>7947.687825</v>
      </c>
      <c r="AH3914" s="88">
        <f>AG3914*'⚙️ Config'!$B$11</f>
        <v>39738.43913</v>
      </c>
      <c r="AI3914" s="88">
        <f>AH3914*'⚙️ Config'!$B$12</f>
        <v>11921.53174</v>
      </c>
      <c r="AJ3914" s="64"/>
      <c r="AK3914" s="84"/>
      <c r="AL3914" s="84"/>
      <c r="AM3914" s="84"/>
      <c r="AN3914" s="84"/>
      <c r="AO3914" s="84"/>
      <c r="AP3914" s="84"/>
      <c r="AQ3914" s="84"/>
    </row>
    <row r="3915" ht="15.0" customHeight="1">
      <c r="A3915" s="93">
        <v>3912.0</v>
      </c>
      <c r="B3915" s="94" t="s">
        <v>8267</v>
      </c>
      <c r="C3915" s="93" t="s">
        <v>141</v>
      </c>
      <c r="D3915" s="93" t="s">
        <v>8268</v>
      </c>
      <c r="E3915" s="95">
        <v>41.24</v>
      </c>
      <c r="F3915" s="93" t="s">
        <v>85</v>
      </c>
      <c r="G3915" s="93" t="s">
        <v>606</v>
      </c>
      <c r="H3915" s="96">
        <v>1059238.1</v>
      </c>
      <c r="I3915" s="93">
        <v>1.0</v>
      </c>
      <c r="J3915" s="97">
        <v>2.8</v>
      </c>
      <c r="K3915" s="94">
        <v>2023.0</v>
      </c>
      <c r="L3915" s="93" t="s">
        <v>630</v>
      </c>
      <c r="M3915" s="93">
        <v>2023.0</v>
      </c>
      <c r="N3915" s="93" t="s">
        <v>161</v>
      </c>
      <c r="O3915" s="65" t="str">
        <f t="shared" si="1"/>
        <v>300660280001</v>
      </c>
      <c r="P3915" s="65">
        <f t="shared" si="2"/>
        <v>9</v>
      </c>
      <c r="Q3915" s="65">
        <f t="shared" si="3"/>
        <v>2</v>
      </c>
      <c r="R3915" s="65" t="str">
        <f t="shared" si="12"/>
        <v>30.066.028/0001-92</v>
      </c>
      <c r="S3915" s="84"/>
      <c r="T3915" s="84" t="str">
        <f t="shared" si="10"/>
        <v/>
      </c>
      <c r="U3915" s="84" t="str">
        <f t="shared" si="11"/>
        <v/>
      </c>
      <c r="V3915" s="65" t="str">
        <f t="shared" si="5"/>
        <v/>
      </c>
      <c r="W3915" s="84"/>
      <c r="X3915" s="84"/>
      <c r="Y3915" s="85"/>
      <c r="Z3915" s="85"/>
      <c r="AA3915" s="65" t="str">
        <f t="shared" si="6"/>
        <v/>
      </c>
      <c r="AB3915" s="65" t="str">
        <f t="shared" si="7"/>
        <v/>
      </c>
      <c r="AC3915" s="86"/>
      <c r="AD3915" s="87" t="str">
        <f t="shared" si="8"/>
        <v/>
      </c>
      <c r="AE3915" s="84"/>
      <c r="AF3915" s="86">
        <f>IF(AC3915&gt;0,AC3915,'⚙️ Config'!$B$10)</f>
        <v>0.0075</v>
      </c>
      <c r="AG3915" s="88">
        <f t="shared" si="9"/>
        <v>7944.28575</v>
      </c>
      <c r="AH3915" s="88">
        <f>AG3915*'⚙️ Config'!$B$11</f>
        <v>39721.42875</v>
      </c>
      <c r="AI3915" s="88">
        <f>AH3915*'⚙️ Config'!$B$12</f>
        <v>11916.42863</v>
      </c>
      <c r="AJ3915" s="64"/>
      <c r="AK3915" s="84"/>
      <c r="AL3915" s="84"/>
      <c r="AM3915" s="84"/>
      <c r="AN3915" s="84"/>
      <c r="AO3915" s="84"/>
      <c r="AP3915" s="84"/>
      <c r="AQ3915" s="84"/>
    </row>
    <row r="3916" ht="15.0" customHeight="1">
      <c r="A3916" s="93">
        <v>3913.0</v>
      </c>
      <c r="B3916" s="94" t="s">
        <v>8269</v>
      </c>
      <c r="C3916" s="93" t="s">
        <v>141</v>
      </c>
      <c r="D3916" s="93" t="s">
        <v>8270</v>
      </c>
      <c r="E3916" s="95">
        <v>38.45</v>
      </c>
      <c r="F3916" s="93" t="s">
        <v>85</v>
      </c>
      <c r="G3916" s="93" t="s">
        <v>606</v>
      </c>
      <c r="H3916" s="96">
        <v>1059057.94</v>
      </c>
      <c r="I3916" s="93">
        <v>1.0</v>
      </c>
      <c r="J3916" s="97">
        <v>3.3</v>
      </c>
      <c r="K3916" s="94">
        <v>2022.0</v>
      </c>
      <c r="L3916" s="93" t="s">
        <v>630</v>
      </c>
      <c r="M3916" s="93">
        <v>2022.0</v>
      </c>
      <c r="N3916" s="93" t="s">
        <v>161</v>
      </c>
      <c r="O3916" s="65" t="str">
        <f t="shared" si="1"/>
        <v>113284960001</v>
      </c>
      <c r="P3916" s="65">
        <f t="shared" si="2"/>
        <v>4</v>
      </c>
      <c r="Q3916" s="65">
        <f t="shared" si="3"/>
        <v>3</v>
      </c>
      <c r="R3916" s="65" t="str">
        <f t="shared" si="12"/>
        <v>11.328.496/0001-43</v>
      </c>
      <c r="S3916" s="84"/>
      <c r="T3916" s="84" t="str">
        <f t="shared" si="10"/>
        <v/>
      </c>
      <c r="U3916" s="84" t="str">
        <f t="shared" si="11"/>
        <v/>
      </c>
      <c r="V3916" s="65" t="str">
        <f t="shared" si="5"/>
        <v/>
      </c>
      <c r="W3916" s="84"/>
      <c r="X3916" s="84"/>
      <c r="Y3916" s="85"/>
      <c r="Z3916" s="85"/>
      <c r="AA3916" s="65" t="str">
        <f t="shared" si="6"/>
        <v/>
      </c>
      <c r="AB3916" s="65" t="str">
        <f t="shared" si="7"/>
        <v/>
      </c>
      <c r="AC3916" s="86"/>
      <c r="AD3916" s="87" t="str">
        <f t="shared" si="8"/>
        <v/>
      </c>
      <c r="AE3916" s="84"/>
      <c r="AF3916" s="86">
        <f>IF(AC3916&gt;0,AC3916,'⚙️ Config'!$B$10)</f>
        <v>0.0075</v>
      </c>
      <c r="AG3916" s="88">
        <f t="shared" si="9"/>
        <v>7942.93455</v>
      </c>
      <c r="AH3916" s="88">
        <f>AG3916*'⚙️ Config'!$B$11</f>
        <v>39714.67275</v>
      </c>
      <c r="AI3916" s="88">
        <f>AH3916*'⚙️ Config'!$B$12</f>
        <v>11914.40183</v>
      </c>
      <c r="AJ3916" s="64"/>
      <c r="AK3916" s="84"/>
      <c r="AL3916" s="84"/>
      <c r="AM3916" s="84"/>
      <c r="AN3916" s="84"/>
      <c r="AO3916" s="84"/>
      <c r="AP3916" s="84"/>
      <c r="AQ3916" s="84"/>
    </row>
    <row r="3917" ht="15.0" customHeight="1">
      <c r="A3917" s="93">
        <v>3914.0</v>
      </c>
      <c r="B3917" s="94" t="s">
        <v>8271</v>
      </c>
      <c r="C3917" s="93" t="s">
        <v>141</v>
      </c>
      <c r="D3917" s="93" t="s">
        <v>8272</v>
      </c>
      <c r="E3917" s="95">
        <v>45.03</v>
      </c>
      <c r="F3917" s="93" t="s">
        <v>85</v>
      </c>
      <c r="G3917" s="93" t="s">
        <v>606</v>
      </c>
      <c r="H3917" s="96">
        <v>1059052.78</v>
      </c>
      <c r="I3917" s="93">
        <v>1.0</v>
      </c>
      <c r="J3917" s="97">
        <v>2.3</v>
      </c>
      <c r="K3917" s="94">
        <v>2023.0</v>
      </c>
      <c r="L3917" s="93" t="s">
        <v>295</v>
      </c>
      <c r="M3917" s="93">
        <v>2023.0</v>
      </c>
      <c r="N3917" s="93" t="s">
        <v>161</v>
      </c>
      <c r="O3917" s="65" t="str">
        <f t="shared" si="1"/>
        <v>278228690001</v>
      </c>
      <c r="P3917" s="65">
        <f t="shared" si="2"/>
        <v>7</v>
      </c>
      <c r="Q3917" s="65">
        <f t="shared" si="3"/>
        <v>8</v>
      </c>
      <c r="R3917" s="65" t="str">
        <f t="shared" si="12"/>
        <v>27.822.869/0001-78</v>
      </c>
      <c r="S3917" s="84"/>
      <c r="T3917" s="84" t="str">
        <f t="shared" si="10"/>
        <v/>
      </c>
      <c r="U3917" s="84" t="str">
        <f t="shared" si="11"/>
        <v/>
      </c>
      <c r="V3917" s="65" t="str">
        <f t="shared" si="5"/>
        <v/>
      </c>
      <c r="W3917" s="84"/>
      <c r="X3917" s="84"/>
      <c r="Y3917" s="85"/>
      <c r="Z3917" s="85"/>
      <c r="AA3917" s="65" t="str">
        <f t="shared" si="6"/>
        <v/>
      </c>
      <c r="AB3917" s="65" t="str">
        <f t="shared" si="7"/>
        <v/>
      </c>
      <c r="AC3917" s="86"/>
      <c r="AD3917" s="87" t="str">
        <f t="shared" si="8"/>
        <v/>
      </c>
      <c r="AE3917" s="84"/>
      <c r="AF3917" s="86">
        <f>IF(AC3917&gt;0,AC3917,'⚙️ Config'!$B$10)</f>
        <v>0.0075</v>
      </c>
      <c r="AG3917" s="88">
        <f t="shared" si="9"/>
        <v>7942.89585</v>
      </c>
      <c r="AH3917" s="88">
        <f>AG3917*'⚙️ Config'!$B$11</f>
        <v>39714.47925</v>
      </c>
      <c r="AI3917" s="88">
        <f>AH3917*'⚙️ Config'!$B$12</f>
        <v>11914.34378</v>
      </c>
      <c r="AJ3917" s="64"/>
      <c r="AK3917" s="84"/>
      <c r="AL3917" s="84"/>
      <c r="AM3917" s="84"/>
      <c r="AN3917" s="84"/>
      <c r="AO3917" s="84"/>
      <c r="AP3917" s="84"/>
      <c r="AQ3917" s="84"/>
    </row>
    <row r="3918" ht="15.0" customHeight="1">
      <c r="A3918" s="93">
        <v>3915.0</v>
      </c>
      <c r="B3918" s="94" t="s">
        <v>8273</v>
      </c>
      <c r="C3918" s="93" t="s">
        <v>141</v>
      </c>
      <c r="D3918" s="93" t="s">
        <v>8274</v>
      </c>
      <c r="E3918" s="95">
        <v>36.7</v>
      </c>
      <c r="F3918" s="93" t="s">
        <v>85</v>
      </c>
      <c r="G3918" s="93" t="s">
        <v>606</v>
      </c>
      <c r="H3918" s="96">
        <v>1058444.77</v>
      </c>
      <c r="I3918" s="93">
        <v>1.0</v>
      </c>
      <c r="J3918" s="97">
        <v>3.7</v>
      </c>
      <c r="K3918" s="94">
        <v>2022.0</v>
      </c>
      <c r="L3918" s="93" t="s">
        <v>630</v>
      </c>
      <c r="M3918" s="93">
        <v>2022.0</v>
      </c>
      <c r="N3918" s="93" t="s">
        <v>161</v>
      </c>
      <c r="O3918" s="65" t="str">
        <f t="shared" si="1"/>
        <v>060894480001</v>
      </c>
      <c r="P3918" s="65">
        <f t="shared" si="2"/>
        <v>0</v>
      </c>
      <c r="Q3918" s="65">
        <f t="shared" si="3"/>
        <v>0</v>
      </c>
      <c r="R3918" s="65" t="str">
        <f t="shared" si="12"/>
        <v>06.089.448/0001-00</v>
      </c>
      <c r="S3918" s="84"/>
      <c r="T3918" s="84" t="str">
        <f t="shared" si="10"/>
        <v/>
      </c>
      <c r="U3918" s="84" t="str">
        <f t="shared" si="11"/>
        <v/>
      </c>
      <c r="V3918" s="65" t="str">
        <f t="shared" si="5"/>
        <v/>
      </c>
      <c r="W3918" s="84"/>
      <c r="X3918" s="84"/>
      <c r="Y3918" s="85"/>
      <c r="Z3918" s="85"/>
      <c r="AA3918" s="65" t="str">
        <f t="shared" si="6"/>
        <v/>
      </c>
      <c r="AB3918" s="65" t="str">
        <f t="shared" si="7"/>
        <v/>
      </c>
      <c r="AC3918" s="86"/>
      <c r="AD3918" s="87" t="str">
        <f t="shared" si="8"/>
        <v/>
      </c>
      <c r="AE3918" s="84"/>
      <c r="AF3918" s="86">
        <f>IF(AC3918&gt;0,AC3918,'⚙️ Config'!$B$10)</f>
        <v>0.0075</v>
      </c>
      <c r="AG3918" s="88">
        <f t="shared" si="9"/>
        <v>7938.335775</v>
      </c>
      <c r="AH3918" s="88">
        <f>AG3918*'⚙️ Config'!$B$11</f>
        <v>39691.67888</v>
      </c>
      <c r="AI3918" s="88">
        <f>AH3918*'⚙️ Config'!$B$12</f>
        <v>11907.50366</v>
      </c>
      <c r="AJ3918" s="64"/>
      <c r="AK3918" s="84"/>
      <c r="AL3918" s="84"/>
      <c r="AM3918" s="84"/>
      <c r="AN3918" s="84"/>
      <c r="AO3918" s="84"/>
      <c r="AP3918" s="84"/>
      <c r="AQ3918" s="84"/>
    </row>
    <row r="3919" ht="15.0" customHeight="1">
      <c r="A3919" s="93">
        <v>3916.0</v>
      </c>
      <c r="B3919" s="94" t="s">
        <v>8275</v>
      </c>
      <c r="C3919" s="93" t="s">
        <v>141</v>
      </c>
      <c r="D3919" s="93" t="s">
        <v>8276</v>
      </c>
      <c r="E3919" s="95">
        <v>40.03</v>
      </c>
      <c r="F3919" s="93" t="s">
        <v>85</v>
      </c>
      <c r="G3919" s="93" t="s">
        <v>606</v>
      </c>
      <c r="H3919" s="96">
        <v>1058352.45</v>
      </c>
      <c r="I3919" s="93">
        <v>1.0</v>
      </c>
      <c r="J3919" s="97">
        <v>3.0</v>
      </c>
      <c r="K3919" s="94">
        <v>2023.0</v>
      </c>
      <c r="L3919" s="93" t="s">
        <v>202</v>
      </c>
      <c r="M3919" s="93">
        <v>2023.0</v>
      </c>
      <c r="N3919" s="93" t="s">
        <v>161</v>
      </c>
      <c r="O3919" s="65" t="str">
        <f t="shared" si="1"/>
        <v>092705990001</v>
      </c>
      <c r="P3919" s="65">
        <f t="shared" si="2"/>
        <v>5</v>
      </c>
      <c r="Q3919" s="65">
        <f t="shared" si="3"/>
        <v>8</v>
      </c>
      <c r="R3919" s="65" t="str">
        <f t="shared" si="12"/>
        <v>09.270.599/0001-58</v>
      </c>
      <c r="S3919" s="84"/>
      <c r="T3919" s="84" t="str">
        <f t="shared" si="10"/>
        <v/>
      </c>
      <c r="U3919" s="84" t="str">
        <f t="shared" si="11"/>
        <v/>
      </c>
      <c r="V3919" s="65" t="str">
        <f t="shared" si="5"/>
        <v/>
      </c>
      <c r="W3919" s="84"/>
      <c r="X3919" s="84"/>
      <c r="Y3919" s="85"/>
      <c r="Z3919" s="85"/>
      <c r="AA3919" s="65" t="str">
        <f t="shared" si="6"/>
        <v/>
      </c>
      <c r="AB3919" s="65" t="str">
        <f t="shared" si="7"/>
        <v/>
      </c>
      <c r="AC3919" s="86"/>
      <c r="AD3919" s="87" t="str">
        <f t="shared" si="8"/>
        <v/>
      </c>
      <c r="AE3919" s="84"/>
      <c r="AF3919" s="86">
        <f>IF(AC3919&gt;0,AC3919,'⚙️ Config'!$B$10)</f>
        <v>0.0075</v>
      </c>
      <c r="AG3919" s="88">
        <f t="shared" si="9"/>
        <v>7937.643375</v>
      </c>
      <c r="AH3919" s="88">
        <f>AG3919*'⚙️ Config'!$B$11</f>
        <v>39688.21688</v>
      </c>
      <c r="AI3919" s="88">
        <f>AH3919*'⚙️ Config'!$B$12</f>
        <v>11906.46506</v>
      </c>
      <c r="AJ3919" s="64"/>
      <c r="AK3919" s="84"/>
      <c r="AL3919" s="84"/>
      <c r="AM3919" s="84"/>
      <c r="AN3919" s="84"/>
      <c r="AO3919" s="84"/>
      <c r="AP3919" s="84"/>
      <c r="AQ3919" s="84"/>
    </row>
    <row r="3920" ht="15.0" customHeight="1">
      <c r="A3920" s="93">
        <v>3917.0</v>
      </c>
      <c r="B3920" s="94" t="s">
        <v>8277</v>
      </c>
      <c r="C3920" s="93" t="s">
        <v>141</v>
      </c>
      <c r="D3920" s="93" t="s">
        <v>8278</v>
      </c>
      <c r="E3920" s="95">
        <v>44.17</v>
      </c>
      <c r="F3920" s="93" t="s">
        <v>85</v>
      </c>
      <c r="G3920" s="93" t="s">
        <v>606</v>
      </c>
      <c r="H3920" s="96">
        <v>1058164.45</v>
      </c>
      <c r="I3920" s="93">
        <v>1.0</v>
      </c>
      <c r="J3920" s="97">
        <v>2.4</v>
      </c>
      <c r="K3920" s="94">
        <v>2023.0</v>
      </c>
      <c r="L3920" s="93" t="s">
        <v>295</v>
      </c>
      <c r="M3920" s="93">
        <v>2023.0</v>
      </c>
      <c r="N3920" s="93" t="s">
        <v>161</v>
      </c>
      <c r="O3920" s="65" t="str">
        <f t="shared" si="1"/>
        <v>070360090001</v>
      </c>
      <c r="P3920" s="65">
        <f t="shared" si="2"/>
        <v>0</v>
      </c>
      <c r="Q3920" s="65">
        <f t="shared" si="3"/>
        <v>0</v>
      </c>
      <c r="R3920" s="65" t="str">
        <f t="shared" si="12"/>
        <v>07.036.009/0001-00</v>
      </c>
      <c r="S3920" s="84"/>
      <c r="T3920" s="84" t="str">
        <f t="shared" si="10"/>
        <v/>
      </c>
      <c r="U3920" s="84" t="str">
        <f t="shared" si="11"/>
        <v/>
      </c>
      <c r="V3920" s="65" t="str">
        <f t="shared" si="5"/>
        <v/>
      </c>
      <c r="W3920" s="84"/>
      <c r="X3920" s="84"/>
      <c r="Y3920" s="85"/>
      <c r="Z3920" s="85"/>
      <c r="AA3920" s="65" t="str">
        <f t="shared" si="6"/>
        <v/>
      </c>
      <c r="AB3920" s="65" t="str">
        <f t="shared" si="7"/>
        <v/>
      </c>
      <c r="AC3920" s="86"/>
      <c r="AD3920" s="87" t="str">
        <f t="shared" si="8"/>
        <v/>
      </c>
      <c r="AE3920" s="84"/>
      <c r="AF3920" s="86">
        <f>IF(AC3920&gt;0,AC3920,'⚙️ Config'!$B$10)</f>
        <v>0.0075</v>
      </c>
      <c r="AG3920" s="88">
        <f t="shared" si="9"/>
        <v>7936.233375</v>
      </c>
      <c r="AH3920" s="88">
        <f>AG3920*'⚙️ Config'!$B$11</f>
        <v>39681.16688</v>
      </c>
      <c r="AI3920" s="88">
        <f>AH3920*'⚙️ Config'!$B$12</f>
        <v>11904.35006</v>
      </c>
      <c r="AJ3920" s="64"/>
      <c r="AK3920" s="84"/>
      <c r="AL3920" s="84"/>
      <c r="AM3920" s="84"/>
      <c r="AN3920" s="84"/>
      <c r="AO3920" s="84"/>
      <c r="AP3920" s="84"/>
      <c r="AQ3920" s="84"/>
    </row>
    <row r="3921" ht="15.0" customHeight="1">
      <c r="A3921" s="93">
        <v>3918.0</v>
      </c>
      <c r="B3921" s="94" t="s">
        <v>8279</v>
      </c>
      <c r="C3921" s="93" t="s">
        <v>141</v>
      </c>
      <c r="D3921" s="93" t="s">
        <v>8280</v>
      </c>
      <c r="E3921" s="95">
        <v>43.36</v>
      </c>
      <c r="F3921" s="93" t="s">
        <v>85</v>
      </c>
      <c r="G3921" s="93" t="s">
        <v>606</v>
      </c>
      <c r="H3921" s="96">
        <v>1057498.9</v>
      </c>
      <c r="I3921" s="93">
        <v>1.0</v>
      </c>
      <c r="J3921" s="97">
        <v>2.5</v>
      </c>
      <c r="K3921" s="94">
        <v>2023.0</v>
      </c>
      <c r="L3921" s="93" t="s">
        <v>448</v>
      </c>
      <c r="M3921" s="93">
        <v>2023.0</v>
      </c>
      <c r="N3921" s="93" t="s">
        <v>161</v>
      </c>
      <c r="O3921" s="65" t="str">
        <f t="shared" si="1"/>
        <v>242002500001</v>
      </c>
      <c r="P3921" s="65">
        <f t="shared" si="2"/>
        <v>3</v>
      </c>
      <c r="Q3921" s="65">
        <f t="shared" si="3"/>
        <v>3</v>
      </c>
      <c r="R3921" s="65" t="str">
        <f t="shared" si="12"/>
        <v>24.200.250/0001-33</v>
      </c>
      <c r="S3921" s="84"/>
      <c r="T3921" s="84" t="str">
        <f t="shared" si="10"/>
        <v/>
      </c>
      <c r="U3921" s="84" t="str">
        <f t="shared" si="11"/>
        <v/>
      </c>
      <c r="V3921" s="65" t="str">
        <f t="shared" si="5"/>
        <v/>
      </c>
      <c r="W3921" s="84"/>
      <c r="X3921" s="84"/>
      <c r="Y3921" s="85"/>
      <c r="Z3921" s="85"/>
      <c r="AA3921" s="65" t="str">
        <f t="shared" si="6"/>
        <v/>
      </c>
      <c r="AB3921" s="65" t="str">
        <f t="shared" si="7"/>
        <v/>
      </c>
      <c r="AC3921" s="86"/>
      <c r="AD3921" s="87" t="str">
        <f t="shared" si="8"/>
        <v/>
      </c>
      <c r="AE3921" s="84"/>
      <c r="AF3921" s="86">
        <f>IF(AC3921&gt;0,AC3921,'⚙️ Config'!$B$10)</f>
        <v>0.0075</v>
      </c>
      <c r="AG3921" s="88">
        <f t="shared" si="9"/>
        <v>7931.24175</v>
      </c>
      <c r="AH3921" s="88">
        <f>AG3921*'⚙️ Config'!$B$11</f>
        <v>39656.20875</v>
      </c>
      <c r="AI3921" s="88">
        <f>AH3921*'⚙️ Config'!$B$12</f>
        <v>11896.86263</v>
      </c>
      <c r="AJ3921" s="64"/>
      <c r="AK3921" s="84"/>
      <c r="AL3921" s="84"/>
      <c r="AM3921" s="84"/>
      <c r="AN3921" s="84"/>
      <c r="AO3921" s="84"/>
      <c r="AP3921" s="84"/>
      <c r="AQ3921" s="84"/>
    </row>
    <row r="3922" ht="15.0" customHeight="1">
      <c r="A3922" s="93">
        <v>3919.0</v>
      </c>
      <c r="B3922" s="94" t="s">
        <v>8281</v>
      </c>
      <c r="C3922" s="93" t="s">
        <v>141</v>
      </c>
      <c r="D3922" s="93" t="s">
        <v>8282</v>
      </c>
      <c r="E3922" s="95">
        <v>43.36</v>
      </c>
      <c r="F3922" s="93" t="s">
        <v>85</v>
      </c>
      <c r="G3922" s="93" t="s">
        <v>606</v>
      </c>
      <c r="H3922" s="96">
        <v>1056877.35</v>
      </c>
      <c r="I3922" s="93">
        <v>1.0</v>
      </c>
      <c r="J3922" s="97">
        <v>2.5</v>
      </c>
      <c r="K3922" s="94">
        <v>2023.0</v>
      </c>
      <c r="L3922" s="93" t="s">
        <v>202</v>
      </c>
      <c r="M3922" s="93">
        <v>2023.0</v>
      </c>
      <c r="N3922" s="93" t="s">
        <v>161</v>
      </c>
      <c r="O3922" s="65" t="str">
        <f t="shared" si="1"/>
        <v>236325110001</v>
      </c>
      <c r="P3922" s="65">
        <f t="shared" si="2"/>
        <v>2</v>
      </c>
      <c r="Q3922" s="65">
        <f t="shared" si="3"/>
        <v>1</v>
      </c>
      <c r="R3922" s="65" t="str">
        <f t="shared" si="12"/>
        <v>23.632.511/0001-21</v>
      </c>
      <c r="S3922" s="84"/>
      <c r="T3922" s="84" t="str">
        <f t="shared" si="10"/>
        <v/>
      </c>
      <c r="U3922" s="84" t="str">
        <f t="shared" si="11"/>
        <v/>
      </c>
      <c r="V3922" s="65" t="str">
        <f t="shared" si="5"/>
        <v/>
      </c>
      <c r="W3922" s="84"/>
      <c r="X3922" s="84"/>
      <c r="Y3922" s="85"/>
      <c r="Z3922" s="85"/>
      <c r="AA3922" s="65" t="str">
        <f t="shared" si="6"/>
        <v/>
      </c>
      <c r="AB3922" s="65" t="str">
        <f t="shared" si="7"/>
        <v/>
      </c>
      <c r="AC3922" s="86"/>
      <c r="AD3922" s="87" t="str">
        <f t="shared" si="8"/>
        <v/>
      </c>
      <c r="AE3922" s="84"/>
      <c r="AF3922" s="86">
        <f>IF(AC3922&gt;0,AC3922,'⚙️ Config'!$B$10)</f>
        <v>0.0075</v>
      </c>
      <c r="AG3922" s="88">
        <f t="shared" si="9"/>
        <v>7926.580125</v>
      </c>
      <c r="AH3922" s="88">
        <f>AG3922*'⚙️ Config'!$B$11</f>
        <v>39632.90063</v>
      </c>
      <c r="AI3922" s="88">
        <f>AH3922*'⚙️ Config'!$B$12</f>
        <v>11889.87019</v>
      </c>
      <c r="AJ3922" s="64"/>
      <c r="AK3922" s="84"/>
      <c r="AL3922" s="84"/>
      <c r="AM3922" s="84"/>
      <c r="AN3922" s="84"/>
      <c r="AO3922" s="84"/>
      <c r="AP3922" s="84"/>
      <c r="AQ3922" s="84"/>
    </row>
    <row r="3923" ht="15.0" customHeight="1">
      <c r="A3923" s="93">
        <v>3920.0</v>
      </c>
      <c r="B3923" s="94" t="s">
        <v>8283</v>
      </c>
      <c r="C3923" s="93" t="s">
        <v>141</v>
      </c>
      <c r="D3923" s="93" t="s">
        <v>8284</v>
      </c>
      <c r="E3923" s="95">
        <v>41.24</v>
      </c>
      <c r="F3923" s="93" t="s">
        <v>85</v>
      </c>
      <c r="G3923" s="93" t="s">
        <v>606</v>
      </c>
      <c r="H3923" s="96">
        <v>1056771.38</v>
      </c>
      <c r="I3923" s="93">
        <v>1.0</v>
      </c>
      <c r="J3923" s="97">
        <v>2.8</v>
      </c>
      <c r="K3923" s="94">
        <v>2023.0</v>
      </c>
      <c r="L3923" s="93" t="s">
        <v>448</v>
      </c>
      <c r="M3923" s="93">
        <v>2023.0</v>
      </c>
      <c r="N3923" s="93" t="s">
        <v>161</v>
      </c>
      <c r="O3923" s="65" t="str">
        <f t="shared" si="1"/>
        <v>597130080001</v>
      </c>
      <c r="P3923" s="65">
        <f t="shared" si="2"/>
        <v>4</v>
      </c>
      <c r="Q3923" s="65">
        <f t="shared" si="3"/>
        <v>8</v>
      </c>
      <c r="R3923" s="65" t="str">
        <f t="shared" si="12"/>
        <v>59.713.008/0001-48</v>
      </c>
      <c r="S3923" s="84"/>
      <c r="T3923" s="84" t="str">
        <f t="shared" si="10"/>
        <v/>
      </c>
      <c r="U3923" s="84" t="str">
        <f t="shared" si="11"/>
        <v/>
      </c>
      <c r="V3923" s="65" t="str">
        <f t="shared" si="5"/>
        <v/>
      </c>
      <c r="W3923" s="84"/>
      <c r="X3923" s="84"/>
      <c r="Y3923" s="85"/>
      <c r="Z3923" s="85"/>
      <c r="AA3923" s="65" t="str">
        <f t="shared" si="6"/>
        <v/>
      </c>
      <c r="AB3923" s="65" t="str">
        <f t="shared" si="7"/>
        <v/>
      </c>
      <c r="AC3923" s="86"/>
      <c r="AD3923" s="87" t="str">
        <f t="shared" si="8"/>
        <v/>
      </c>
      <c r="AE3923" s="84"/>
      <c r="AF3923" s="86">
        <f>IF(AC3923&gt;0,AC3923,'⚙️ Config'!$B$10)</f>
        <v>0.0075</v>
      </c>
      <c r="AG3923" s="88">
        <f t="shared" si="9"/>
        <v>7925.78535</v>
      </c>
      <c r="AH3923" s="88">
        <f>AG3923*'⚙️ Config'!$B$11</f>
        <v>39628.92675</v>
      </c>
      <c r="AI3923" s="88">
        <f>AH3923*'⚙️ Config'!$B$12</f>
        <v>11888.67803</v>
      </c>
      <c r="AJ3923" s="64"/>
      <c r="AK3923" s="84"/>
      <c r="AL3923" s="84"/>
      <c r="AM3923" s="84"/>
      <c r="AN3923" s="84"/>
      <c r="AO3923" s="84"/>
      <c r="AP3923" s="84"/>
      <c r="AQ3923" s="84"/>
    </row>
    <row r="3924" ht="15.0" customHeight="1">
      <c r="A3924" s="93">
        <v>3921.0</v>
      </c>
      <c r="B3924" s="94" t="s">
        <v>8285</v>
      </c>
      <c r="C3924" s="93" t="s">
        <v>141</v>
      </c>
      <c r="D3924" s="93" t="s">
        <v>8286</v>
      </c>
      <c r="E3924" s="95">
        <v>38.45</v>
      </c>
      <c r="F3924" s="93" t="s">
        <v>85</v>
      </c>
      <c r="G3924" s="93" t="s">
        <v>606</v>
      </c>
      <c r="H3924" s="96">
        <v>1056715.18</v>
      </c>
      <c r="I3924" s="93">
        <v>1.0</v>
      </c>
      <c r="J3924" s="97">
        <v>3.3</v>
      </c>
      <c r="K3924" s="94">
        <v>2022.0</v>
      </c>
      <c r="L3924" s="93" t="s">
        <v>630</v>
      </c>
      <c r="M3924" s="93">
        <v>2022.0</v>
      </c>
      <c r="N3924" s="93" t="s">
        <v>161</v>
      </c>
      <c r="O3924" s="65" t="str">
        <f t="shared" si="1"/>
        <v>144934680001</v>
      </c>
      <c r="P3924" s="65">
        <f t="shared" si="2"/>
        <v>7</v>
      </c>
      <c r="Q3924" s="65">
        <f t="shared" si="3"/>
        <v>0</v>
      </c>
      <c r="R3924" s="65" t="str">
        <f t="shared" si="12"/>
        <v>14.493.468/0001-70</v>
      </c>
      <c r="S3924" s="84"/>
      <c r="T3924" s="84" t="str">
        <f t="shared" si="10"/>
        <v/>
      </c>
      <c r="U3924" s="84" t="str">
        <f t="shared" si="11"/>
        <v/>
      </c>
      <c r="V3924" s="65" t="str">
        <f t="shared" si="5"/>
        <v/>
      </c>
      <c r="W3924" s="84"/>
      <c r="X3924" s="84"/>
      <c r="Y3924" s="85"/>
      <c r="Z3924" s="85"/>
      <c r="AA3924" s="65" t="str">
        <f t="shared" si="6"/>
        <v/>
      </c>
      <c r="AB3924" s="65" t="str">
        <f t="shared" si="7"/>
        <v/>
      </c>
      <c r="AC3924" s="86"/>
      <c r="AD3924" s="87" t="str">
        <f t="shared" si="8"/>
        <v/>
      </c>
      <c r="AE3924" s="84"/>
      <c r="AF3924" s="86">
        <f>IF(AC3924&gt;0,AC3924,'⚙️ Config'!$B$10)</f>
        <v>0.0075</v>
      </c>
      <c r="AG3924" s="88">
        <f t="shared" si="9"/>
        <v>7925.36385</v>
      </c>
      <c r="AH3924" s="88">
        <f>AG3924*'⚙️ Config'!$B$11</f>
        <v>39626.81925</v>
      </c>
      <c r="AI3924" s="88">
        <f>AH3924*'⚙️ Config'!$B$12</f>
        <v>11888.04578</v>
      </c>
      <c r="AJ3924" s="64"/>
      <c r="AK3924" s="84"/>
      <c r="AL3924" s="84"/>
      <c r="AM3924" s="84"/>
      <c r="AN3924" s="84"/>
      <c r="AO3924" s="84"/>
      <c r="AP3924" s="84"/>
      <c r="AQ3924" s="84"/>
    </row>
    <row r="3925" ht="15.0" customHeight="1">
      <c r="A3925" s="93">
        <v>3922.0</v>
      </c>
      <c r="B3925" s="94" t="s">
        <v>8287</v>
      </c>
      <c r="C3925" s="93" t="s">
        <v>141</v>
      </c>
      <c r="D3925" s="93" t="s">
        <v>8288</v>
      </c>
      <c r="E3925" s="95">
        <v>37.53</v>
      </c>
      <c r="F3925" s="93" t="s">
        <v>85</v>
      </c>
      <c r="G3925" s="93" t="s">
        <v>606</v>
      </c>
      <c r="H3925" s="96">
        <v>1056345.3</v>
      </c>
      <c r="I3925" s="93">
        <v>1.0</v>
      </c>
      <c r="J3925" s="97">
        <v>3.5</v>
      </c>
      <c r="K3925" s="94">
        <v>2022.0</v>
      </c>
      <c r="L3925" s="93" t="s">
        <v>315</v>
      </c>
      <c r="M3925" s="93">
        <v>2022.0</v>
      </c>
      <c r="N3925" s="93" t="s">
        <v>145</v>
      </c>
      <c r="O3925" s="65" t="str">
        <f t="shared" si="1"/>
        <v>511459280001</v>
      </c>
      <c r="P3925" s="65">
        <f t="shared" si="2"/>
        <v>0</v>
      </c>
      <c r="Q3925" s="65">
        <f t="shared" si="3"/>
        <v>3</v>
      </c>
      <c r="R3925" s="65" t="str">
        <f t="shared" si="12"/>
        <v>51.145.928/0001-03</v>
      </c>
      <c r="S3925" s="84"/>
      <c r="T3925" s="84" t="str">
        <f t="shared" si="10"/>
        <v/>
      </c>
      <c r="U3925" s="84" t="str">
        <f t="shared" si="11"/>
        <v/>
      </c>
      <c r="V3925" s="65" t="str">
        <f t="shared" si="5"/>
        <v/>
      </c>
      <c r="W3925" s="84"/>
      <c r="X3925" s="84"/>
      <c r="Y3925" s="85"/>
      <c r="Z3925" s="85"/>
      <c r="AA3925" s="65" t="str">
        <f t="shared" si="6"/>
        <v/>
      </c>
      <c r="AB3925" s="65" t="str">
        <f t="shared" si="7"/>
        <v/>
      </c>
      <c r="AC3925" s="86"/>
      <c r="AD3925" s="87" t="str">
        <f t="shared" si="8"/>
        <v/>
      </c>
      <c r="AE3925" s="84"/>
      <c r="AF3925" s="86">
        <f>IF(AC3925&gt;0,AC3925,'⚙️ Config'!$B$10)</f>
        <v>0.0075</v>
      </c>
      <c r="AG3925" s="88">
        <f t="shared" si="9"/>
        <v>7922.58975</v>
      </c>
      <c r="AH3925" s="88">
        <f>AG3925*'⚙️ Config'!$B$11</f>
        <v>39612.94875</v>
      </c>
      <c r="AI3925" s="88">
        <f>AH3925*'⚙️ Config'!$B$12</f>
        <v>11883.88463</v>
      </c>
      <c r="AJ3925" s="64"/>
      <c r="AK3925" s="84"/>
      <c r="AL3925" s="84"/>
      <c r="AM3925" s="84"/>
      <c r="AN3925" s="84"/>
      <c r="AO3925" s="84"/>
      <c r="AP3925" s="84"/>
      <c r="AQ3925" s="84"/>
    </row>
    <row r="3926" ht="15.0" customHeight="1">
      <c r="A3926" s="93">
        <v>3923.0</v>
      </c>
      <c r="B3926" s="94" t="s">
        <v>8289</v>
      </c>
      <c r="C3926" s="93" t="s">
        <v>141</v>
      </c>
      <c r="D3926" s="93" t="s">
        <v>8290</v>
      </c>
      <c r="E3926" s="95">
        <v>38.95</v>
      </c>
      <c r="F3926" s="93" t="s">
        <v>85</v>
      </c>
      <c r="G3926" s="93" t="s">
        <v>606</v>
      </c>
      <c r="H3926" s="96">
        <v>1056092.53</v>
      </c>
      <c r="I3926" s="93">
        <v>1.0</v>
      </c>
      <c r="J3926" s="97">
        <v>3.2</v>
      </c>
      <c r="K3926" s="94">
        <v>2023.0</v>
      </c>
      <c r="L3926" s="93" t="s">
        <v>448</v>
      </c>
      <c r="M3926" s="93">
        <v>2023.0</v>
      </c>
      <c r="N3926" s="93" t="s">
        <v>161</v>
      </c>
      <c r="O3926" s="65" t="str">
        <f t="shared" si="1"/>
        <v>320880290001</v>
      </c>
      <c r="P3926" s="65">
        <f t="shared" si="2"/>
        <v>6</v>
      </c>
      <c r="Q3926" s="65">
        <f t="shared" si="3"/>
        <v>3</v>
      </c>
      <c r="R3926" s="65" t="str">
        <f t="shared" si="12"/>
        <v>32.088.029/0001-63</v>
      </c>
      <c r="S3926" s="84"/>
      <c r="T3926" s="84" t="str">
        <f t="shared" si="10"/>
        <v/>
      </c>
      <c r="U3926" s="84" t="str">
        <f t="shared" si="11"/>
        <v/>
      </c>
      <c r="V3926" s="65" t="str">
        <f t="shared" si="5"/>
        <v/>
      </c>
      <c r="W3926" s="84"/>
      <c r="X3926" s="84"/>
      <c r="Y3926" s="85"/>
      <c r="Z3926" s="85"/>
      <c r="AA3926" s="65" t="str">
        <f t="shared" si="6"/>
        <v/>
      </c>
      <c r="AB3926" s="65" t="str">
        <f t="shared" si="7"/>
        <v/>
      </c>
      <c r="AC3926" s="86"/>
      <c r="AD3926" s="87" t="str">
        <f t="shared" si="8"/>
        <v/>
      </c>
      <c r="AE3926" s="84"/>
      <c r="AF3926" s="86">
        <f>IF(AC3926&gt;0,AC3926,'⚙️ Config'!$B$10)</f>
        <v>0.0075</v>
      </c>
      <c r="AG3926" s="88">
        <f t="shared" si="9"/>
        <v>7920.693975</v>
      </c>
      <c r="AH3926" s="88">
        <f>AG3926*'⚙️ Config'!$B$11</f>
        <v>39603.46988</v>
      </c>
      <c r="AI3926" s="88">
        <f>AH3926*'⚙️ Config'!$B$12</f>
        <v>11881.04096</v>
      </c>
      <c r="AJ3926" s="64"/>
      <c r="AK3926" s="84"/>
      <c r="AL3926" s="84"/>
      <c r="AM3926" s="84"/>
      <c r="AN3926" s="84"/>
      <c r="AO3926" s="84"/>
      <c r="AP3926" s="84"/>
      <c r="AQ3926" s="84"/>
    </row>
    <row r="3927" ht="15.0" customHeight="1">
      <c r="A3927" s="93">
        <v>3924.0</v>
      </c>
      <c r="B3927" s="94" t="s">
        <v>8291</v>
      </c>
      <c r="C3927" s="93" t="s">
        <v>141</v>
      </c>
      <c r="D3927" s="93" t="s">
        <v>8292</v>
      </c>
      <c r="E3927" s="95">
        <v>45.03</v>
      </c>
      <c r="F3927" s="93" t="s">
        <v>85</v>
      </c>
      <c r="G3927" s="93" t="s">
        <v>606</v>
      </c>
      <c r="H3927" s="96">
        <v>1055935.37</v>
      </c>
      <c r="I3927" s="93">
        <v>1.0</v>
      </c>
      <c r="J3927" s="97">
        <v>2.3</v>
      </c>
      <c r="K3927" s="94">
        <v>2023.0</v>
      </c>
      <c r="L3927" s="93" t="s">
        <v>630</v>
      </c>
      <c r="M3927" s="93">
        <v>2023.0</v>
      </c>
      <c r="N3927" s="93" t="s">
        <v>145</v>
      </c>
      <c r="O3927" s="65" t="str">
        <f t="shared" si="1"/>
        <v>353363310001</v>
      </c>
      <c r="P3927" s="65">
        <f t="shared" si="2"/>
        <v>8</v>
      </c>
      <c r="Q3927" s="65">
        <f t="shared" si="3"/>
        <v>1</v>
      </c>
      <c r="R3927" s="65" t="str">
        <f t="shared" si="12"/>
        <v>35.336.331/0001-81</v>
      </c>
      <c r="S3927" s="84"/>
      <c r="T3927" s="84" t="str">
        <f t="shared" si="10"/>
        <v/>
      </c>
      <c r="U3927" s="84" t="str">
        <f t="shared" si="11"/>
        <v/>
      </c>
      <c r="V3927" s="65" t="str">
        <f t="shared" si="5"/>
        <v/>
      </c>
      <c r="W3927" s="84"/>
      <c r="X3927" s="84"/>
      <c r="Y3927" s="85"/>
      <c r="Z3927" s="85"/>
      <c r="AA3927" s="65" t="str">
        <f t="shared" si="6"/>
        <v/>
      </c>
      <c r="AB3927" s="65" t="str">
        <f t="shared" si="7"/>
        <v/>
      </c>
      <c r="AC3927" s="86"/>
      <c r="AD3927" s="87" t="str">
        <f t="shared" si="8"/>
        <v/>
      </c>
      <c r="AE3927" s="84"/>
      <c r="AF3927" s="86">
        <f>IF(AC3927&gt;0,AC3927,'⚙️ Config'!$B$10)</f>
        <v>0.0075</v>
      </c>
      <c r="AG3927" s="88">
        <f t="shared" si="9"/>
        <v>7919.515275</v>
      </c>
      <c r="AH3927" s="88">
        <f>AG3927*'⚙️ Config'!$B$11</f>
        <v>39597.57638</v>
      </c>
      <c r="AI3927" s="88">
        <f>AH3927*'⚙️ Config'!$B$12</f>
        <v>11879.27291</v>
      </c>
      <c r="AJ3927" s="64"/>
      <c r="AK3927" s="84"/>
      <c r="AL3927" s="84"/>
      <c r="AM3927" s="84"/>
      <c r="AN3927" s="84"/>
      <c r="AO3927" s="84"/>
      <c r="AP3927" s="84"/>
      <c r="AQ3927" s="84"/>
    </row>
    <row r="3928" ht="15.0" customHeight="1">
      <c r="A3928" s="93">
        <v>3925.0</v>
      </c>
      <c r="B3928" s="94" t="s">
        <v>8293</v>
      </c>
      <c r="C3928" s="93" t="s">
        <v>154</v>
      </c>
      <c r="D3928" s="93" t="s">
        <v>8294</v>
      </c>
      <c r="E3928" s="95">
        <v>35.94</v>
      </c>
      <c r="F3928" s="93" t="s">
        <v>85</v>
      </c>
      <c r="G3928" s="93" t="s">
        <v>606</v>
      </c>
      <c r="H3928" s="96">
        <v>1055836.49</v>
      </c>
      <c r="I3928" s="93">
        <v>1.0</v>
      </c>
      <c r="J3928" s="97">
        <v>3.9</v>
      </c>
      <c r="K3928" s="94">
        <v>2022.0</v>
      </c>
      <c r="L3928" s="93" t="s">
        <v>458</v>
      </c>
      <c r="M3928" s="93">
        <v>2022.0</v>
      </c>
      <c r="N3928" s="93" t="s">
        <v>145</v>
      </c>
      <c r="O3928" s="65" t="str">
        <f t="shared" si="1"/>
        <v>207557010001</v>
      </c>
      <c r="P3928" s="65">
        <f t="shared" si="2"/>
        <v>4</v>
      </c>
      <c r="Q3928" s="65">
        <f t="shared" si="3"/>
        <v>8</v>
      </c>
      <c r="R3928" s="65" t="str">
        <f t="shared" si="12"/>
        <v>20.755.701/0001-48</v>
      </c>
      <c r="S3928" s="84"/>
      <c r="T3928" s="84" t="str">
        <f t="shared" si="10"/>
        <v/>
      </c>
      <c r="U3928" s="84" t="str">
        <f t="shared" si="11"/>
        <v/>
      </c>
      <c r="V3928" s="65" t="str">
        <f t="shared" si="5"/>
        <v/>
      </c>
      <c r="W3928" s="84"/>
      <c r="X3928" s="84"/>
      <c r="Y3928" s="85"/>
      <c r="Z3928" s="85"/>
      <c r="AA3928" s="65" t="str">
        <f t="shared" si="6"/>
        <v/>
      </c>
      <c r="AB3928" s="65" t="str">
        <f t="shared" si="7"/>
        <v/>
      </c>
      <c r="AC3928" s="86"/>
      <c r="AD3928" s="87" t="str">
        <f t="shared" si="8"/>
        <v/>
      </c>
      <c r="AE3928" s="84"/>
      <c r="AF3928" s="86">
        <f>IF(AC3928&gt;0,AC3928,'⚙️ Config'!$B$10)</f>
        <v>0.0075</v>
      </c>
      <c r="AG3928" s="88">
        <f t="shared" si="9"/>
        <v>7918.773675</v>
      </c>
      <c r="AH3928" s="88">
        <f>AG3928*'⚙️ Config'!$B$11</f>
        <v>39593.86838</v>
      </c>
      <c r="AI3928" s="88">
        <f>AH3928*'⚙️ Config'!$B$12</f>
        <v>11878.16051</v>
      </c>
      <c r="AJ3928" s="64"/>
      <c r="AK3928" s="84"/>
      <c r="AL3928" s="84"/>
      <c r="AM3928" s="84"/>
      <c r="AN3928" s="84"/>
      <c r="AO3928" s="84"/>
      <c r="AP3928" s="84"/>
      <c r="AQ3928" s="84"/>
    </row>
    <row r="3929" ht="15.0" customHeight="1">
      <c r="A3929" s="93">
        <v>3926.0</v>
      </c>
      <c r="B3929" s="94" t="s">
        <v>8295</v>
      </c>
      <c r="C3929" s="93" t="s">
        <v>141</v>
      </c>
      <c r="D3929" s="93" t="s">
        <v>8296</v>
      </c>
      <c r="E3929" s="95">
        <v>36.69</v>
      </c>
      <c r="F3929" s="93" t="s">
        <v>85</v>
      </c>
      <c r="G3929" s="93" t="s">
        <v>606</v>
      </c>
      <c r="H3929" s="96">
        <v>1055142.5</v>
      </c>
      <c r="I3929" s="93">
        <v>1.0</v>
      </c>
      <c r="J3929" s="97">
        <v>3.7</v>
      </c>
      <c r="K3929" s="94">
        <v>2022.0</v>
      </c>
      <c r="L3929" s="93" t="s">
        <v>630</v>
      </c>
      <c r="M3929" s="93">
        <v>2022.0</v>
      </c>
      <c r="N3929" s="93" t="s">
        <v>161</v>
      </c>
      <c r="O3929" s="65" t="str">
        <f t="shared" si="1"/>
        <v>175943800001</v>
      </c>
      <c r="P3929" s="65">
        <f t="shared" si="2"/>
        <v>3</v>
      </c>
      <c r="Q3929" s="65">
        <f t="shared" si="3"/>
        <v>2</v>
      </c>
      <c r="R3929" s="65" t="str">
        <f t="shared" si="12"/>
        <v>17.594.380/0001-32</v>
      </c>
      <c r="S3929" s="84"/>
      <c r="T3929" s="84" t="str">
        <f t="shared" si="10"/>
        <v/>
      </c>
      <c r="U3929" s="84" t="str">
        <f t="shared" si="11"/>
        <v/>
      </c>
      <c r="V3929" s="65" t="str">
        <f t="shared" si="5"/>
        <v/>
      </c>
      <c r="W3929" s="84"/>
      <c r="X3929" s="84"/>
      <c r="Y3929" s="85"/>
      <c r="Z3929" s="85"/>
      <c r="AA3929" s="65" t="str">
        <f t="shared" si="6"/>
        <v/>
      </c>
      <c r="AB3929" s="65" t="str">
        <f t="shared" si="7"/>
        <v/>
      </c>
      <c r="AC3929" s="86"/>
      <c r="AD3929" s="87" t="str">
        <f t="shared" si="8"/>
        <v/>
      </c>
      <c r="AE3929" s="84"/>
      <c r="AF3929" s="86">
        <f>IF(AC3929&gt;0,AC3929,'⚙️ Config'!$B$10)</f>
        <v>0.0075</v>
      </c>
      <c r="AG3929" s="88">
        <f t="shared" si="9"/>
        <v>7913.56875</v>
      </c>
      <c r="AH3929" s="88">
        <f>AG3929*'⚙️ Config'!$B$11</f>
        <v>39567.84375</v>
      </c>
      <c r="AI3929" s="88">
        <f>AH3929*'⚙️ Config'!$B$12</f>
        <v>11870.35313</v>
      </c>
      <c r="AJ3929" s="64"/>
      <c r="AK3929" s="84"/>
      <c r="AL3929" s="84"/>
      <c r="AM3929" s="84"/>
      <c r="AN3929" s="84"/>
      <c r="AO3929" s="84"/>
      <c r="AP3929" s="84"/>
      <c r="AQ3929" s="84"/>
    </row>
    <row r="3930" ht="15.0" customHeight="1">
      <c r="A3930" s="93">
        <v>3927.0</v>
      </c>
      <c r="B3930" s="94" t="s">
        <v>8297</v>
      </c>
      <c r="C3930" s="93" t="s">
        <v>141</v>
      </c>
      <c r="D3930" s="93" t="s">
        <v>8298</v>
      </c>
      <c r="E3930" s="95">
        <v>37.98</v>
      </c>
      <c r="F3930" s="93" t="s">
        <v>85</v>
      </c>
      <c r="G3930" s="93" t="s">
        <v>606</v>
      </c>
      <c r="H3930" s="96">
        <v>1054967.53</v>
      </c>
      <c r="I3930" s="93">
        <v>1.0</v>
      </c>
      <c r="J3930" s="97">
        <v>3.4</v>
      </c>
      <c r="K3930" s="94">
        <v>2022.0</v>
      </c>
      <c r="L3930" s="93" t="s">
        <v>202</v>
      </c>
      <c r="M3930" s="93">
        <v>2022.0</v>
      </c>
      <c r="N3930" s="93" t="s">
        <v>161</v>
      </c>
      <c r="O3930" s="65" t="str">
        <f t="shared" si="1"/>
        <v>413986120001</v>
      </c>
      <c r="P3930" s="65">
        <f t="shared" si="2"/>
        <v>6</v>
      </c>
      <c r="Q3930" s="65">
        <f t="shared" si="3"/>
        <v>1</v>
      </c>
      <c r="R3930" s="65" t="str">
        <f t="shared" si="12"/>
        <v>41.398.612/0001-61</v>
      </c>
      <c r="S3930" s="84"/>
      <c r="T3930" s="84" t="str">
        <f t="shared" si="10"/>
        <v/>
      </c>
      <c r="U3930" s="84" t="str">
        <f t="shared" si="11"/>
        <v/>
      </c>
      <c r="V3930" s="65" t="str">
        <f t="shared" si="5"/>
        <v/>
      </c>
      <c r="W3930" s="84"/>
      <c r="X3930" s="84"/>
      <c r="Y3930" s="85"/>
      <c r="Z3930" s="85"/>
      <c r="AA3930" s="65" t="str">
        <f t="shared" si="6"/>
        <v/>
      </c>
      <c r="AB3930" s="65" t="str">
        <f t="shared" si="7"/>
        <v/>
      </c>
      <c r="AC3930" s="86"/>
      <c r="AD3930" s="87" t="str">
        <f t="shared" si="8"/>
        <v/>
      </c>
      <c r="AE3930" s="84"/>
      <c r="AF3930" s="86">
        <f>IF(AC3930&gt;0,AC3930,'⚙️ Config'!$B$10)</f>
        <v>0.0075</v>
      </c>
      <c r="AG3930" s="88">
        <f t="shared" si="9"/>
        <v>7912.256475</v>
      </c>
      <c r="AH3930" s="88">
        <f>AG3930*'⚙️ Config'!$B$11</f>
        <v>39561.28238</v>
      </c>
      <c r="AI3930" s="88">
        <f>AH3930*'⚙️ Config'!$B$12</f>
        <v>11868.38471</v>
      </c>
      <c r="AJ3930" s="64"/>
      <c r="AK3930" s="84"/>
      <c r="AL3930" s="84"/>
      <c r="AM3930" s="84"/>
      <c r="AN3930" s="84"/>
      <c r="AO3930" s="84"/>
      <c r="AP3930" s="84"/>
      <c r="AQ3930" s="84"/>
    </row>
    <row r="3931" ht="15.0" customHeight="1">
      <c r="A3931" s="93">
        <v>3928.0</v>
      </c>
      <c r="B3931" s="94" t="s">
        <v>8299</v>
      </c>
      <c r="C3931" s="93" t="s">
        <v>141</v>
      </c>
      <c r="D3931" s="93" t="s">
        <v>8300</v>
      </c>
      <c r="E3931" s="95">
        <v>40.62</v>
      </c>
      <c r="F3931" s="93" t="s">
        <v>85</v>
      </c>
      <c r="G3931" s="93" t="s">
        <v>606</v>
      </c>
      <c r="H3931" s="96">
        <v>1054679.52</v>
      </c>
      <c r="I3931" s="93">
        <v>1.0</v>
      </c>
      <c r="J3931" s="97">
        <v>2.9</v>
      </c>
      <c r="K3931" s="94">
        <v>2023.0</v>
      </c>
      <c r="L3931" s="93" t="s">
        <v>202</v>
      </c>
      <c r="M3931" s="93">
        <v>2023.0</v>
      </c>
      <c r="N3931" s="93" t="s">
        <v>161</v>
      </c>
      <c r="O3931" s="65" t="str">
        <f t="shared" si="1"/>
        <v>193808830001</v>
      </c>
      <c r="P3931" s="65">
        <f t="shared" si="2"/>
        <v>3</v>
      </c>
      <c r="Q3931" s="65">
        <f t="shared" si="3"/>
        <v>0</v>
      </c>
      <c r="R3931" s="65" t="str">
        <f t="shared" si="12"/>
        <v>19.380.883/0001-30</v>
      </c>
      <c r="S3931" s="84"/>
      <c r="T3931" s="84" t="str">
        <f t="shared" si="10"/>
        <v/>
      </c>
      <c r="U3931" s="84" t="str">
        <f t="shared" si="11"/>
        <v/>
      </c>
      <c r="V3931" s="65" t="str">
        <f t="shared" si="5"/>
        <v/>
      </c>
      <c r="W3931" s="84"/>
      <c r="X3931" s="84"/>
      <c r="Y3931" s="85"/>
      <c r="Z3931" s="85"/>
      <c r="AA3931" s="65" t="str">
        <f t="shared" si="6"/>
        <v/>
      </c>
      <c r="AB3931" s="65" t="str">
        <f t="shared" si="7"/>
        <v/>
      </c>
      <c r="AC3931" s="86"/>
      <c r="AD3931" s="87" t="str">
        <f t="shared" si="8"/>
        <v/>
      </c>
      <c r="AE3931" s="84"/>
      <c r="AF3931" s="86">
        <f>IF(AC3931&gt;0,AC3931,'⚙️ Config'!$B$10)</f>
        <v>0.0075</v>
      </c>
      <c r="AG3931" s="88">
        <f t="shared" si="9"/>
        <v>7910.0964</v>
      </c>
      <c r="AH3931" s="88">
        <f>AG3931*'⚙️ Config'!$B$11</f>
        <v>39550.482</v>
      </c>
      <c r="AI3931" s="88">
        <f>AH3931*'⚙️ Config'!$B$12</f>
        <v>11865.1446</v>
      </c>
      <c r="AJ3931" s="64"/>
      <c r="AK3931" s="84"/>
      <c r="AL3931" s="84"/>
      <c r="AM3931" s="84"/>
      <c r="AN3931" s="84"/>
      <c r="AO3931" s="84"/>
      <c r="AP3931" s="84"/>
      <c r="AQ3931" s="84"/>
    </row>
    <row r="3932" ht="15.0" customHeight="1">
      <c r="A3932" s="93">
        <v>3929.0</v>
      </c>
      <c r="B3932" s="94" t="s">
        <v>8301</v>
      </c>
      <c r="C3932" s="93" t="s">
        <v>141</v>
      </c>
      <c r="D3932" s="93" t="s">
        <v>8302</v>
      </c>
      <c r="E3932" s="95">
        <v>41.24</v>
      </c>
      <c r="F3932" s="93" t="s">
        <v>85</v>
      </c>
      <c r="G3932" s="93" t="s">
        <v>606</v>
      </c>
      <c r="H3932" s="96">
        <v>1054127.32</v>
      </c>
      <c r="I3932" s="93">
        <v>1.0</v>
      </c>
      <c r="J3932" s="97">
        <v>2.8</v>
      </c>
      <c r="K3932" s="94">
        <v>2023.0</v>
      </c>
      <c r="L3932" s="93" t="s">
        <v>630</v>
      </c>
      <c r="M3932" s="93">
        <v>2023.0</v>
      </c>
      <c r="N3932" s="93" t="s">
        <v>161</v>
      </c>
      <c r="O3932" s="65" t="str">
        <f t="shared" si="1"/>
        <v>397528610001</v>
      </c>
      <c r="P3932" s="65">
        <f t="shared" si="2"/>
        <v>6</v>
      </c>
      <c r="Q3932" s="65">
        <f t="shared" si="3"/>
        <v>1</v>
      </c>
      <c r="R3932" s="65" t="str">
        <f t="shared" si="12"/>
        <v>39.752.861/0001-61</v>
      </c>
      <c r="S3932" s="84"/>
      <c r="T3932" s="84" t="str">
        <f t="shared" si="10"/>
        <v/>
      </c>
      <c r="U3932" s="84" t="str">
        <f t="shared" si="11"/>
        <v/>
      </c>
      <c r="V3932" s="65" t="str">
        <f t="shared" si="5"/>
        <v/>
      </c>
      <c r="W3932" s="84"/>
      <c r="X3932" s="84"/>
      <c r="Y3932" s="85"/>
      <c r="Z3932" s="85"/>
      <c r="AA3932" s="65" t="str">
        <f t="shared" si="6"/>
        <v/>
      </c>
      <c r="AB3932" s="65" t="str">
        <f t="shared" si="7"/>
        <v/>
      </c>
      <c r="AC3932" s="86"/>
      <c r="AD3932" s="87" t="str">
        <f t="shared" si="8"/>
        <v/>
      </c>
      <c r="AE3932" s="84"/>
      <c r="AF3932" s="86">
        <f>IF(AC3932&gt;0,AC3932,'⚙️ Config'!$B$10)</f>
        <v>0.0075</v>
      </c>
      <c r="AG3932" s="88">
        <f t="shared" si="9"/>
        <v>7905.9549</v>
      </c>
      <c r="AH3932" s="88">
        <f>AG3932*'⚙️ Config'!$B$11</f>
        <v>39529.7745</v>
      </c>
      <c r="AI3932" s="88">
        <f>AH3932*'⚙️ Config'!$B$12</f>
        <v>11858.93235</v>
      </c>
      <c r="AJ3932" s="64"/>
      <c r="AK3932" s="84"/>
      <c r="AL3932" s="84"/>
      <c r="AM3932" s="84"/>
      <c r="AN3932" s="84"/>
      <c r="AO3932" s="84"/>
      <c r="AP3932" s="84"/>
      <c r="AQ3932" s="84"/>
    </row>
    <row r="3933" ht="15.0" customHeight="1">
      <c r="A3933" s="93">
        <v>3930.0</v>
      </c>
      <c r="B3933" s="94" t="s">
        <v>8303</v>
      </c>
      <c r="C3933" s="93" t="s">
        <v>154</v>
      </c>
      <c r="D3933" s="93" t="s">
        <v>8304</v>
      </c>
      <c r="E3933" s="95">
        <v>37.1</v>
      </c>
      <c r="F3933" s="93" t="s">
        <v>85</v>
      </c>
      <c r="G3933" s="93" t="s">
        <v>606</v>
      </c>
      <c r="H3933" s="96">
        <v>1052876.58</v>
      </c>
      <c r="I3933" s="93">
        <v>1.0</v>
      </c>
      <c r="J3933" s="97">
        <v>3.6</v>
      </c>
      <c r="K3933" s="94">
        <v>2022.0</v>
      </c>
      <c r="L3933" s="93" t="s">
        <v>448</v>
      </c>
      <c r="M3933" s="93">
        <v>2022.0</v>
      </c>
      <c r="N3933" s="93" t="s">
        <v>145</v>
      </c>
      <c r="O3933" s="65" t="str">
        <f t="shared" si="1"/>
        <v>368102320001</v>
      </c>
      <c r="P3933" s="65">
        <f t="shared" si="2"/>
        <v>5</v>
      </c>
      <c r="Q3933" s="65">
        <f t="shared" si="3"/>
        <v>2</v>
      </c>
      <c r="R3933" s="65" t="str">
        <f t="shared" si="12"/>
        <v>36.810.232/0001-52</v>
      </c>
      <c r="S3933" s="84"/>
      <c r="T3933" s="84" t="str">
        <f t="shared" si="10"/>
        <v/>
      </c>
      <c r="U3933" s="84" t="str">
        <f t="shared" si="11"/>
        <v/>
      </c>
      <c r="V3933" s="65" t="str">
        <f t="shared" si="5"/>
        <v/>
      </c>
      <c r="W3933" s="84"/>
      <c r="X3933" s="84"/>
      <c r="Y3933" s="85"/>
      <c r="Z3933" s="85"/>
      <c r="AA3933" s="65" t="str">
        <f t="shared" si="6"/>
        <v/>
      </c>
      <c r="AB3933" s="65" t="str">
        <f t="shared" si="7"/>
        <v/>
      </c>
      <c r="AC3933" s="86"/>
      <c r="AD3933" s="87" t="str">
        <f t="shared" si="8"/>
        <v/>
      </c>
      <c r="AE3933" s="84"/>
      <c r="AF3933" s="86">
        <f>IF(AC3933&gt;0,AC3933,'⚙️ Config'!$B$10)</f>
        <v>0.0075</v>
      </c>
      <c r="AG3933" s="88">
        <f t="shared" si="9"/>
        <v>7896.57435</v>
      </c>
      <c r="AH3933" s="88">
        <f>AG3933*'⚙️ Config'!$B$11</f>
        <v>39482.87175</v>
      </c>
      <c r="AI3933" s="88">
        <f>AH3933*'⚙️ Config'!$B$12</f>
        <v>11844.86153</v>
      </c>
      <c r="AJ3933" s="64"/>
      <c r="AK3933" s="84"/>
      <c r="AL3933" s="84"/>
      <c r="AM3933" s="84"/>
      <c r="AN3933" s="84"/>
      <c r="AO3933" s="84"/>
      <c r="AP3933" s="84"/>
      <c r="AQ3933" s="84"/>
    </row>
    <row r="3934" ht="15.0" customHeight="1">
      <c r="A3934" s="93">
        <v>3931.0</v>
      </c>
      <c r="B3934" s="94" t="s">
        <v>8305</v>
      </c>
      <c r="C3934" s="93" t="s">
        <v>141</v>
      </c>
      <c r="D3934" s="93" t="s">
        <v>8306</v>
      </c>
      <c r="E3934" s="95">
        <v>38.45</v>
      </c>
      <c r="F3934" s="93" t="s">
        <v>85</v>
      </c>
      <c r="G3934" s="93" t="s">
        <v>606</v>
      </c>
      <c r="H3934" s="96">
        <v>1051421.92</v>
      </c>
      <c r="I3934" s="93">
        <v>1.0</v>
      </c>
      <c r="J3934" s="97">
        <v>3.3</v>
      </c>
      <c r="K3934" s="94">
        <v>2022.0</v>
      </c>
      <c r="L3934" s="93" t="s">
        <v>202</v>
      </c>
      <c r="M3934" s="93">
        <v>2022.0</v>
      </c>
      <c r="N3934" s="93" t="s">
        <v>145</v>
      </c>
      <c r="O3934" s="65" t="str">
        <f t="shared" si="1"/>
        <v>026012090001</v>
      </c>
      <c r="P3934" s="65">
        <f t="shared" si="2"/>
        <v>3</v>
      </c>
      <c r="Q3934" s="65">
        <f t="shared" si="3"/>
        <v>6</v>
      </c>
      <c r="R3934" s="65" t="str">
        <f t="shared" si="12"/>
        <v>02.601.209/0001-36</v>
      </c>
      <c r="S3934" s="84"/>
      <c r="T3934" s="84" t="str">
        <f t="shared" si="10"/>
        <v/>
      </c>
      <c r="U3934" s="84" t="str">
        <f t="shared" si="11"/>
        <v/>
      </c>
      <c r="V3934" s="65" t="str">
        <f t="shared" si="5"/>
        <v/>
      </c>
      <c r="W3934" s="84"/>
      <c r="X3934" s="84"/>
      <c r="Y3934" s="85"/>
      <c r="Z3934" s="85"/>
      <c r="AA3934" s="65" t="str">
        <f t="shared" si="6"/>
        <v/>
      </c>
      <c r="AB3934" s="65" t="str">
        <f t="shared" si="7"/>
        <v/>
      </c>
      <c r="AC3934" s="86"/>
      <c r="AD3934" s="87" t="str">
        <f t="shared" si="8"/>
        <v/>
      </c>
      <c r="AE3934" s="84"/>
      <c r="AF3934" s="86">
        <f>IF(AC3934&gt;0,AC3934,'⚙️ Config'!$B$10)</f>
        <v>0.0075</v>
      </c>
      <c r="AG3934" s="88">
        <f t="shared" si="9"/>
        <v>7885.6644</v>
      </c>
      <c r="AH3934" s="88">
        <f>AG3934*'⚙️ Config'!$B$11</f>
        <v>39428.322</v>
      </c>
      <c r="AI3934" s="88">
        <f>AH3934*'⚙️ Config'!$B$12</f>
        <v>11828.4966</v>
      </c>
      <c r="AJ3934" s="64"/>
      <c r="AK3934" s="84"/>
      <c r="AL3934" s="84"/>
      <c r="AM3934" s="84"/>
      <c r="AN3934" s="84"/>
      <c r="AO3934" s="84"/>
      <c r="AP3934" s="84"/>
      <c r="AQ3934" s="84"/>
    </row>
    <row r="3935" ht="15.0" customHeight="1">
      <c r="A3935" s="93">
        <v>3932.0</v>
      </c>
      <c r="B3935" s="94" t="s">
        <v>8307</v>
      </c>
      <c r="C3935" s="93" t="s">
        <v>141</v>
      </c>
      <c r="D3935" s="93" t="s">
        <v>8308</v>
      </c>
      <c r="E3935" s="95">
        <v>44.17</v>
      </c>
      <c r="F3935" s="93" t="s">
        <v>85</v>
      </c>
      <c r="G3935" s="93" t="s">
        <v>606</v>
      </c>
      <c r="H3935" s="96">
        <v>1051245.11</v>
      </c>
      <c r="I3935" s="93">
        <v>1.0</v>
      </c>
      <c r="J3935" s="97">
        <v>2.4</v>
      </c>
      <c r="K3935" s="94">
        <v>2023.0</v>
      </c>
      <c r="L3935" s="93" t="s">
        <v>202</v>
      </c>
      <c r="M3935" s="93">
        <v>2023.0</v>
      </c>
      <c r="N3935" s="93" t="s">
        <v>145</v>
      </c>
      <c r="O3935" s="65" t="str">
        <f t="shared" si="1"/>
        <v>301376040001</v>
      </c>
      <c r="P3935" s="65">
        <f t="shared" si="2"/>
        <v>4</v>
      </c>
      <c r="Q3935" s="65">
        <f t="shared" si="3"/>
        <v>5</v>
      </c>
      <c r="R3935" s="65" t="str">
        <f t="shared" si="12"/>
        <v>30.137.604/0001-45</v>
      </c>
      <c r="S3935" s="84"/>
      <c r="T3935" s="84" t="str">
        <f t="shared" si="10"/>
        <v/>
      </c>
      <c r="U3935" s="84" t="str">
        <f t="shared" si="11"/>
        <v/>
      </c>
      <c r="V3935" s="65" t="str">
        <f t="shared" si="5"/>
        <v/>
      </c>
      <c r="W3935" s="84"/>
      <c r="X3935" s="84"/>
      <c r="Y3935" s="85"/>
      <c r="Z3935" s="85"/>
      <c r="AA3935" s="65" t="str">
        <f t="shared" si="6"/>
        <v/>
      </c>
      <c r="AB3935" s="65" t="str">
        <f t="shared" si="7"/>
        <v/>
      </c>
      <c r="AC3935" s="86"/>
      <c r="AD3935" s="87" t="str">
        <f t="shared" si="8"/>
        <v/>
      </c>
      <c r="AE3935" s="84"/>
      <c r="AF3935" s="86">
        <f>IF(AC3935&gt;0,AC3935,'⚙️ Config'!$B$10)</f>
        <v>0.0075</v>
      </c>
      <c r="AG3935" s="88">
        <f t="shared" si="9"/>
        <v>7884.338325</v>
      </c>
      <c r="AH3935" s="88">
        <f>AG3935*'⚙️ Config'!$B$11</f>
        <v>39421.69163</v>
      </c>
      <c r="AI3935" s="88">
        <f>AH3935*'⚙️ Config'!$B$12</f>
        <v>11826.50749</v>
      </c>
      <c r="AJ3935" s="64"/>
      <c r="AK3935" s="84"/>
      <c r="AL3935" s="84"/>
      <c r="AM3935" s="84"/>
      <c r="AN3935" s="84"/>
      <c r="AO3935" s="84"/>
      <c r="AP3935" s="84"/>
      <c r="AQ3935" s="84"/>
    </row>
    <row r="3936" ht="15.0" customHeight="1">
      <c r="A3936" s="93">
        <v>3933.0</v>
      </c>
      <c r="B3936" s="94" t="s">
        <v>8309</v>
      </c>
      <c r="C3936" s="93" t="s">
        <v>141</v>
      </c>
      <c r="D3936" s="93" t="s">
        <v>8310</v>
      </c>
      <c r="E3936" s="95">
        <v>45.03</v>
      </c>
      <c r="F3936" s="93" t="s">
        <v>85</v>
      </c>
      <c r="G3936" s="93" t="s">
        <v>606</v>
      </c>
      <c r="H3936" s="96">
        <v>1051150.06</v>
      </c>
      <c r="I3936" s="93">
        <v>1.0</v>
      </c>
      <c r="J3936" s="97">
        <v>2.3</v>
      </c>
      <c r="K3936" s="94">
        <v>2023.0</v>
      </c>
      <c r="L3936" s="93" t="s">
        <v>630</v>
      </c>
      <c r="M3936" s="93">
        <v>2023.0</v>
      </c>
      <c r="N3936" s="93" t="s">
        <v>161</v>
      </c>
      <c r="O3936" s="65" t="str">
        <f t="shared" si="1"/>
        <v>214092960001</v>
      </c>
      <c r="P3936" s="65">
        <f t="shared" si="2"/>
        <v>7</v>
      </c>
      <c r="Q3936" s="65">
        <f t="shared" si="3"/>
        <v>9</v>
      </c>
      <c r="R3936" s="65" t="str">
        <f t="shared" si="12"/>
        <v>21.409.296/0001-79</v>
      </c>
      <c r="S3936" s="84"/>
      <c r="T3936" s="84" t="str">
        <f t="shared" si="10"/>
        <v/>
      </c>
      <c r="U3936" s="84" t="str">
        <f t="shared" si="11"/>
        <v/>
      </c>
      <c r="V3936" s="65" t="str">
        <f t="shared" si="5"/>
        <v/>
      </c>
      <c r="W3936" s="84"/>
      <c r="X3936" s="84"/>
      <c r="Y3936" s="85"/>
      <c r="Z3936" s="85"/>
      <c r="AA3936" s="65" t="str">
        <f t="shared" si="6"/>
        <v/>
      </c>
      <c r="AB3936" s="65" t="str">
        <f t="shared" si="7"/>
        <v/>
      </c>
      <c r="AC3936" s="86"/>
      <c r="AD3936" s="87" t="str">
        <f t="shared" si="8"/>
        <v/>
      </c>
      <c r="AE3936" s="84"/>
      <c r="AF3936" s="86">
        <f>IF(AC3936&gt;0,AC3936,'⚙️ Config'!$B$10)</f>
        <v>0.0075</v>
      </c>
      <c r="AG3936" s="88">
        <f t="shared" si="9"/>
        <v>7883.62545</v>
      </c>
      <c r="AH3936" s="88">
        <f>AG3936*'⚙️ Config'!$B$11</f>
        <v>39418.12725</v>
      </c>
      <c r="AI3936" s="88">
        <f>AH3936*'⚙️ Config'!$B$12</f>
        <v>11825.43818</v>
      </c>
      <c r="AJ3936" s="64"/>
      <c r="AK3936" s="84"/>
      <c r="AL3936" s="84"/>
      <c r="AM3936" s="84"/>
      <c r="AN3936" s="84"/>
      <c r="AO3936" s="84"/>
      <c r="AP3936" s="84"/>
      <c r="AQ3936" s="84"/>
    </row>
    <row r="3937" ht="15.0" customHeight="1">
      <c r="A3937" s="93">
        <v>3934.0</v>
      </c>
      <c r="B3937" s="94" t="s">
        <v>8311</v>
      </c>
      <c r="C3937" s="93" t="s">
        <v>141</v>
      </c>
      <c r="D3937" s="93" t="s">
        <v>8312</v>
      </c>
      <c r="E3937" s="95">
        <v>35.94</v>
      </c>
      <c r="F3937" s="93" t="s">
        <v>85</v>
      </c>
      <c r="G3937" s="93" t="s">
        <v>606</v>
      </c>
      <c r="H3937" s="96">
        <v>1050891.7</v>
      </c>
      <c r="I3937" s="93">
        <v>1.0</v>
      </c>
      <c r="J3937" s="97">
        <v>3.9</v>
      </c>
      <c r="K3937" s="94">
        <v>2022.0</v>
      </c>
      <c r="L3937" s="93" t="s">
        <v>630</v>
      </c>
      <c r="M3937" s="93">
        <v>2022.0</v>
      </c>
      <c r="N3937" s="93" t="s">
        <v>342</v>
      </c>
      <c r="O3937" s="65" t="str">
        <f t="shared" si="1"/>
        <v>154709930001</v>
      </c>
      <c r="P3937" s="65">
        <f t="shared" si="2"/>
        <v>3</v>
      </c>
      <c r="Q3937" s="65">
        <f t="shared" si="3"/>
        <v>2</v>
      </c>
      <c r="R3937" s="65" t="str">
        <f t="shared" si="12"/>
        <v>15.470.993/0001-32</v>
      </c>
      <c r="S3937" s="84"/>
      <c r="T3937" s="84" t="str">
        <f t="shared" si="10"/>
        <v/>
      </c>
      <c r="U3937" s="84" t="str">
        <f t="shared" si="11"/>
        <v/>
      </c>
      <c r="V3937" s="65" t="str">
        <f t="shared" si="5"/>
        <v/>
      </c>
      <c r="W3937" s="84"/>
      <c r="X3937" s="84"/>
      <c r="Y3937" s="85"/>
      <c r="Z3937" s="85"/>
      <c r="AA3937" s="65" t="str">
        <f t="shared" si="6"/>
        <v/>
      </c>
      <c r="AB3937" s="65" t="str">
        <f t="shared" si="7"/>
        <v/>
      </c>
      <c r="AC3937" s="86"/>
      <c r="AD3937" s="87" t="str">
        <f t="shared" si="8"/>
        <v/>
      </c>
      <c r="AE3937" s="84"/>
      <c r="AF3937" s="86">
        <f>IF(AC3937&gt;0,AC3937,'⚙️ Config'!$B$10)</f>
        <v>0.0075</v>
      </c>
      <c r="AG3937" s="88">
        <f t="shared" si="9"/>
        <v>7881.68775</v>
      </c>
      <c r="AH3937" s="88">
        <f>AG3937*'⚙️ Config'!$B$11</f>
        <v>39408.43875</v>
      </c>
      <c r="AI3937" s="88">
        <f>AH3937*'⚙️ Config'!$B$12</f>
        <v>11822.53163</v>
      </c>
      <c r="AJ3937" s="64"/>
      <c r="AK3937" s="84"/>
      <c r="AL3937" s="84"/>
      <c r="AM3937" s="84"/>
      <c r="AN3937" s="84"/>
      <c r="AO3937" s="84"/>
      <c r="AP3937" s="84"/>
      <c r="AQ3937" s="84"/>
    </row>
    <row r="3938" ht="15.0" customHeight="1">
      <c r="A3938" s="93">
        <v>3935.0</v>
      </c>
      <c r="B3938" s="94" t="s">
        <v>8313</v>
      </c>
      <c r="C3938" s="93" t="s">
        <v>141</v>
      </c>
      <c r="D3938" s="93" t="s">
        <v>8314</v>
      </c>
      <c r="E3938" s="95">
        <v>44.17</v>
      </c>
      <c r="F3938" s="93" t="s">
        <v>85</v>
      </c>
      <c r="G3938" s="93" t="s">
        <v>606</v>
      </c>
      <c r="H3938" s="96">
        <v>1050487.5</v>
      </c>
      <c r="I3938" s="93">
        <v>1.0</v>
      </c>
      <c r="J3938" s="97">
        <v>2.4</v>
      </c>
      <c r="K3938" s="94">
        <v>2023.0</v>
      </c>
      <c r="L3938" s="93" t="s">
        <v>448</v>
      </c>
      <c r="M3938" s="93">
        <v>2023.0</v>
      </c>
      <c r="N3938" s="93" t="s">
        <v>161</v>
      </c>
      <c r="O3938" s="65" t="str">
        <f t="shared" si="1"/>
        <v>104640030001</v>
      </c>
      <c r="P3938" s="65">
        <f t="shared" si="2"/>
        <v>3</v>
      </c>
      <c r="Q3938" s="65">
        <f t="shared" si="3"/>
        <v>0</v>
      </c>
      <c r="R3938" s="65" t="str">
        <f t="shared" si="12"/>
        <v>10.464.003/0001-30</v>
      </c>
      <c r="S3938" s="84"/>
      <c r="T3938" s="84" t="str">
        <f t="shared" si="10"/>
        <v/>
      </c>
      <c r="U3938" s="84" t="str">
        <f t="shared" si="11"/>
        <v/>
      </c>
      <c r="V3938" s="65" t="str">
        <f t="shared" si="5"/>
        <v/>
      </c>
      <c r="W3938" s="84"/>
      <c r="X3938" s="84"/>
      <c r="Y3938" s="85"/>
      <c r="Z3938" s="85"/>
      <c r="AA3938" s="65" t="str">
        <f t="shared" si="6"/>
        <v/>
      </c>
      <c r="AB3938" s="65" t="str">
        <f t="shared" si="7"/>
        <v/>
      </c>
      <c r="AC3938" s="86"/>
      <c r="AD3938" s="87" t="str">
        <f t="shared" si="8"/>
        <v/>
      </c>
      <c r="AE3938" s="84"/>
      <c r="AF3938" s="86">
        <f>IF(AC3938&gt;0,AC3938,'⚙️ Config'!$B$10)</f>
        <v>0.0075</v>
      </c>
      <c r="AG3938" s="88">
        <f t="shared" si="9"/>
        <v>7878.65625</v>
      </c>
      <c r="AH3938" s="88">
        <f>AG3938*'⚙️ Config'!$B$11</f>
        <v>39393.28125</v>
      </c>
      <c r="AI3938" s="88">
        <f>AH3938*'⚙️ Config'!$B$12</f>
        <v>11817.98438</v>
      </c>
      <c r="AJ3938" s="64"/>
      <c r="AK3938" s="84"/>
      <c r="AL3938" s="84"/>
      <c r="AM3938" s="84"/>
      <c r="AN3938" s="84"/>
      <c r="AO3938" s="84"/>
      <c r="AP3938" s="84"/>
      <c r="AQ3938" s="84"/>
    </row>
    <row r="3939" ht="15.0" customHeight="1">
      <c r="A3939" s="93">
        <v>3936.0</v>
      </c>
      <c r="B3939" s="94" t="s">
        <v>8315</v>
      </c>
      <c r="C3939" s="93" t="s">
        <v>141</v>
      </c>
      <c r="D3939" s="93" t="s">
        <v>8316</v>
      </c>
      <c r="E3939" s="95">
        <v>42.61</v>
      </c>
      <c r="F3939" s="93" t="s">
        <v>85</v>
      </c>
      <c r="G3939" s="93" t="s">
        <v>606</v>
      </c>
      <c r="H3939" s="96">
        <v>1050238.57</v>
      </c>
      <c r="I3939" s="93">
        <v>1.0</v>
      </c>
      <c r="J3939" s="97">
        <v>2.6</v>
      </c>
      <c r="K3939" s="94">
        <v>2023.0</v>
      </c>
      <c r="L3939" s="93" t="s">
        <v>295</v>
      </c>
      <c r="M3939" s="93">
        <v>2023.0</v>
      </c>
      <c r="N3939" s="93" t="s">
        <v>161</v>
      </c>
      <c r="O3939" s="65" t="str">
        <f t="shared" si="1"/>
        <v>171669600001</v>
      </c>
      <c r="P3939" s="65">
        <f t="shared" si="2"/>
        <v>2</v>
      </c>
      <c r="Q3939" s="65">
        <f t="shared" si="3"/>
        <v>9</v>
      </c>
      <c r="R3939" s="65" t="str">
        <f t="shared" si="12"/>
        <v>17.166.960/0001-29</v>
      </c>
      <c r="S3939" s="84"/>
      <c r="T3939" s="84" t="str">
        <f t="shared" si="10"/>
        <v/>
      </c>
      <c r="U3939" s="84" t="str">
        <f t="shared" si="11"/>
        <v/>
      </c>
      <c r="V3939" s="65" t="str">
        <f t="shared" si="5"/>
        <v/>
      </c>
      <c r="W3939" s="84"/>
      <c r="X3939" s="84"/>
      <c r="Y3939" s="85"/>
      <c r="Z3939" s="85"/>
      <c r="AA3939" s="65" t="str">
        <f t="shared" si="6"/>
        <v/>
      </c>
      <c r="AB3939" s="65" t="str">
        <f t="shared" si="7"/>
        <v/>
      </c>
      <c r="AC3939" s="86"/>
      <c r="AD3939" s="87" t="str">
        <f t="shared" si="8"/>
        <v/>
      </c>
      <c r="AE3939" s="84"/>
      <c r="AF3939" s="86">
        <f>IF(AC3939&gt;0,AC3939,'⚙️ Config'!$B$10)</f>
        <v>0.0075</v>
      </c>
      <c r="AG3939" s="88">
        <f t="shared" si="9"/>
        <v>7876.789275</v>
      </c>
      <c r="AH3939" s="88">
        <f>AG3939*'⚙️ Config'!$B$11</f>
        <v>39383.94638</v>
      </c>
      <c r="AI3939" s="88">
        <f>AH3939*'⚙️ Config'!$B$12</f>
        <v>11815.18391</v>
      </c>
      <c r="AJ3939" s="64"/>
      <c r="AK3939" s="84"/>
      <c r="AL3939" s="84"/>
      <c r="AM3939" s="84"/>
      <c r="AN3939" s="84"/>
      <c r="AO3939" s="84"/>
      <c r="AP3939" s="84"/>
      <c r="AQ3939" s="84"/>
    </row>
    <row r="3940" ht="15.0" customHeight="1">
      <c r="A3940" s="93">
        <v>3937.0</v>
      </c>
      <c r="B3940" s="94" t="s">
        <v>8317</v>
      </c>
      <c r="C3940" s="93" t="s">
        <v>141</v>
      </c>
      <c r="D3940" s="93" t="s">
        <v>8318</v>
      </c>
      <c r="E3940" s="95">
        <v>36.69</v>
      </c>
      <c r="F3940" s="93" t="s">
        <v>85</v>
      </c>
      <c r="G3940" s="93" t="s">
        <v>606</v>
      </c>
      <c r="H3940" s="96">
        <v>1050234.59</v>
      </c>
      <c r="I3940" s="93">
        <v>1.0</v>
      </c>
      <c r="J3940" s="97">
        <v>3.7</v>
      </c>
      <c r="K3940" s="94">
        <v>2022.0</v>
      </c>
      <c r="L3940" s="93" t="s">
        <v>630</v>
      </c>
      <c r="M3940" s="93">
        <v>2022.0</v>
      </c>
      <c r="N3940" s="93" t="s">
        <v>145</v>
      </c>
      <c r="O3940" s="65" t="str">
        <f t="shared" si="1"/>
        <v>108917160001</v>
      </c>
      <c r="P3940" s="65">
        <f t="shared" si="2"/>
        <v>8</v>
      </c>
      <c r="Q3940" s="65">
        <f t="shared" si="3"/>
        <v>0</v>
      </c>
      <c r="R3940" s="65" t="str">
        <f t="shared" si="12"/>
        <v>10.891.716/0001-80</v>
      </c>
      <c r="S3940" s="84"/>
      <c r="T3940" s="84" t="str">
        <f t="shared" si="10"/>
        <v/>
      </c>
      <c r="U3940" s="84" t="str">
        <f t="shared" si="11"/>
        <v/>
      </c>
      <c r="V3940" s="65" t="str">
        <f t="shared" si="5"/>
        <v/>
      </c>
      <c r="W3940" s="84"/>
      <c r="X3940" s="84"/>
      <c r="Y3940" s="85"/>
      <c r="Z3940" s="85"/>
      <c r="AA3940" s="65" t="str">
        <f t="shared" si="6"/>
        <v/>
      </c>
      <c r="AB3940" s="65" t="str">
        <f t="shared" si="7"/>
        <v/>
      </c>
      <c r="AC3940" s="86"/>
      <c r="AD3940" s="87" t="str">
        <f t="shared" si="8"/>
        <v/>
      </c>
      <c r="AE3940" s="84"/>
      <c r="AF3940" s="86">
        <f>IF(AC3940&gt;0,AC3940,'⚙️ Config'!$B$10)</f>
        <v>0.0075</v>
      </c>
      <c r="AG3940" s="88">
        <f t="shared" si="9"/>
        <v>7876.759425</v>
      </c>
      <c r="AH3940" s="88">
        <f>AG3940*'⚙️ Config'!$B$11</f>
        <v>39383.79713</v>
      </c>
      <c r="AI3940" s="88">
        <f>AH3940*'⚙️ Config'!$B$12</f>
        <v>11815.13914</v>
      </c>
      <c r="AJ3940" s="64"/>
      <c r="AK3940" s="84"/>
      <c r="AL3940" s="84"/>
      <c r="AM3940" s="84"/>
      <c r="AN3940" s="84"/>
      <c r="AO3940" s="84"/>
      <c r="AP3940" s="84"/>
      <c r="AQ3940" s="84"/>
    </row>
    <row r="3941" ht="15.0" customHeight="1">
      <c r="A3941" s="93">
        <v>3938.0</v>
      </c>
      <c r="B3941" s="94" t="s">
        <v>8319</v>
      </c>
      <c r="C3941" s="93" t="s">
        <v>141</v>
      </c>
      <c r="D3941" s="93" t="s">
        <v>8320</v>
      </c>
      <c r="E3941" s="95">
        <v>38.45</v>
      </c>
      <c r="F3941" s="93" t="s">
        <v>85</v>
      </c>
      <c r="G3941" s="93" t="s">
        <v>606</v>
      </c>
      <c r="H3941" s="96">
        <v>1049819.18</v>
      </c>
      <c r="I3941" s="93">
        <v>1.0</v>
      </c>
      <c r="J3941" s="97">
        <v>3.3</v>
      </c>
      <c r="K3941" s="94">
        <v>2022.0</v>
      </c>
      <c r="L3941" s="93" t="s">
        <v>630</v>
      </c>
      <c r="M3941" s="93">
        <v>2022.0</v>
      </c>
      <c r="N3941" s="93" t="s">
        <v>161</v>
      </c>
      <c r="O3941" s="65" t="str">
        <f t="shared" si="1"/>
        <v>110735520001</v>
      </c>
      <c r="P3941" s="65">
        <f t="shared" si="2"/>
        <v>4</v>
      </c>
      <c r="Q3941" s="65">
        <f t="shared" si="3"/>
        <v>6</v>
      </c>
      <c r="R3941" s="65" t="str">
        <f t="shared" si="12"/>
        <v>11.073.552/0001-46</v>
      </c>
      <c r="S3941" s="84"/>
      <c r="T3941" s="84" t="str">
        <f t="shared" si="10"/>
        <v/>
      </c>
      <c r="U3941" s="84" t="str">
        <f t="shared" si="11"/>
        <v/>
      </c>
      <c r="V3941" s="65" t="str">
        <f t="shared" si="5"/>
        <v/>
      </c>
      <c r="W3941" s="84"/>
      <c r="X3941" s="84"/>
      <c r="Y3941" s="85"/>
      <c r="Z3941" s="85"/>
      <c r="AA3941" s="65" t="str">
        <f t="shared" si="6"/>
        <v/>
      </c>
      <c r="AB3941" s="65" t="str">
        <f t="shared" si="7"/>
        <v/>
      </c>
      <c r="AC3941" s="86"/>
      <c r="AD3941" s="87" t="str">
        <f t="shared" si="8"/>
        <v/>
      </c>
      <c r="AE3941" s="84"/>
      <c r="AF3941" s="86">
        <f>IF(AC3941&gt;0,AC3941,'⚙️ Config'!$B$10)</f>
        <v>0.0075</v>
      </c>
      <c r="AG3941" s="88">
        <f t="shared" si="9"/>
        <v>7873.64385</v>
      </c>
      <c r="AH3941" s="88">
        <f>AG3941*'⚙️ Config'!$B$11</f>
        <v>39368.21925</v>
      </c>
      <c r="AI3941" s="88">
        <f>AH3941*'⚙️ Config'!$B$12</f>
        <v>11810.46578</v>
      </c>
      <c r="AJ3941" s="64"/>
      <c r="AK3941" s="84"/>
      <c r="AL3941" s="84"/>
      <c r="AM3941" s="84"/>
      <c r="AN3941" s="84"/>
      <c r="AO3941" s="84"/>
      <c r="AP3941" s="84"/>
      <c r="AQ3941" s="84"/>
    </row>
    <row r="3942" ht="15.0" customHeight="1">
      <c r="A3942" s="93">
        <v>3939.0</v>
      </c>
      <c r="B3942" s="94" t="s">
        <v>8321</v>
      </c>
      <c r="C3942" s="93" t="s">
        <v>141</v>
      </c>
      <c r="D3942" s="93" t="s">
        <v>8322</v>
      </c>
      <c r="E3942" s="95">
        <v>41.24</v>
      </c>
      <c r="F3942" s="93" t="s">
        <v>85</v>
      </c>
      <c r="G3942" s="93" t="s">
        <v>606</v>
      </c>
      <c r="H3942" s="96">
        <v>1049680.29</v>
      </c>
      <c r="I3942" s="93">
        <v>1.0</v>
      </c>
      <c r="J3942" s="97">
        <v>2.8</v>
      </c>
      <c r="K3942" s="94">
        <v>2023.0</v>
      </c>
      <c r="L3942" s="93" t="s">
        <v>630</v>
      </c>
      <c r="M3942" s="93">
        <v>2023.0</v>
      </c>
      <c r="N3942" s="93" t="s">
        <v>161</v>
      </c>
      <c r="O3942" s="65" t="str">
        <f t="shared" si="1"/>
        <v>152532230001</v>
      </c>
      <c r="P3942" s="65">
        <f t="shared" si="2"/>
        <v>3</v>
      </c>
      <c r="Q3942" s="65">
        <f t="shared" si="3"/>
        <v>8</v>
      </c>
      <c r="R3942" s="65" t="str">
        <f t="shared" si="12"/>
        <v>15.253.223/0001-38</v>
      </c>
      <c r="S3942" s="84"/>
      <c r="T3942" s="84" t="str">
        <f t="shared" si="10"/>
        <v/>
      </c>
      <c r="U3942" s="84" t="str">
        <f t="shared" si="11"/>
        <v/>
      </c>
      <c r="V3942" s="65" t="str">
        <f t="shared" si="5"/>
        <v/>
      </c>
      <c r="W3942" s="84"/>
      <c r="X3942" s="84"/>
      <c r="Y3942" s="85"/>
      <c r="Z3942" s="85"/>
      <c r="AA3942" s="65" t="str">
        <f t="shared" si="6"/>
        <v/>
      </c>
      <c r="AB3942" s="65" t="str">
        <f t="shared" si="7"/>
        <v/>
      </c>
      <c r="AC3942" s="86"/>
      <c r="AD3942" s="87" t="str">
        <f t="shared" si="8"/>
        <v/>
      </c>
      <c r="AE3942" s="84"/>
      <c r="AF3942" s="86">
        <f>IF(AC3942&gt;0,AC3942,'⚙️ Config'!$B$10)</f>
        <v>0.0075</v>
      </c>
      <c r="AG3942" s="88">
        <f t="shared" si="9"/>
        <v>7872.602175</v>
      </c>
      <c r="AH3942" s="88">
        <f>AG3942*'⚙️ Config'!$B$11</f>
        <v>39363.01088</v>
      </c>
      <c r="AI3942" s="88">
        <f>AH3942*'⚙️ Config'!$B$12</f>
        <v>11808.90326</v>
      </c>
      <c r="AJ3942" s="64"/>
      <c r="AK3942" s="84"/>
      <c r="AL3942" s="84"/>
      <c r="AM3942" s="84"/>
      <c r="AN3942" s="84"/>
      <c r="AO3942" s="84"/>
      <c r="AP3942" s="84"/>
      <c r="AQ3942" s="84"/>
    </row>
    <row r="3943" ht="15.0" customHeight="1">
      <c r="A3943" s="93">
        <v>3940.0</v>
      </c>
      <c r="B3943" s="94" t="s">
        <v>8323</v>
      </c>
      <c r="C3943" s="93" t="s">
        <v>141</v>
      </c>
      <c r="D3943" s="93" t="s">
        <v>8324</v>
      </c>
      <c r="E3943" s="95">
        <v>41.9</v>
      </c>
      <c r="F3943" s="93" t="s">
        <v>85</v>
      </c>
      <c r="G3943" s="93" t="s">
        <v>606</v>
      </c>
      <c r="H3943" s="96">
        <v>1049120.53</v>
      </c>
      <c r="I3943" s="93">
        <v>1.0</v>
      </c>
      <c r="J3943" s="97">
        <v>2.7</v>
      </c>
      <c r="K3943" s="94">
        <v>2023.0</v>
      </c>
      <c r="L3943" s="93" t="s">
        <v>630</v>
      </c>
      <c r="M3943" s="93">
        <v>2023.0</v>
      </c>
      <c r="N3943" s="93" t="s">
        <v>161</v>
      </c>
      <c r="O3943" s="65" t="str">
        <f t="shared" si="1"/>
        <v>271737110001</v>
      </c>
      <c r="P3943" s="65">
        <f t="shared" si="2"/>
        <v>1</v>
      </c>
      <c r="Q3943" s="65">
        <f t="shared" si="3"/>
        <v>4</v>
      </c>
      <c r="R3943" s="65" t="str">
        <f t="shared" si="12"/>
        <v>27.173.711/0001-14</v>
      </c>
      <c r="S3943" s="84"/>
      <c r="T3943" s="84" t="str">
        <f t="shared" si="10"/>
        <v/>
      </c>
      <c r="U3943" s="84" t="str">
        <f t="shared" si="11"/>
        <v/>
      </c>
      <c r="V3943" s="65" t="str">
        <f t="shared" si="5"/>
        <v/>
      </c>
      <c r="W3943" s="84"/>
      <c r="X3943" s="84"/>
      <c r="Y3943" s="85"/>
      <c r="Z3943" s="85"/>
      <c r="AA3943" s="65" t="str">
        <f t="shared" si="6"/>
        <v/>
      </c>
      <c r="AB3943" s="65" t="str">
        <f t="shared" si="7"/>
        <v/>
      </c>
      <c r="AC3943" s="86"/>
      <c r="AD3943" s="87" t="str">
        <f t="shared" si="8"/>
        <v/>
      </c>
      <c r="AE3943" s="84"/>
      <c r="AF3943" s="86">
        <f>IF(AC3943&gt;0,AC3943,'⚙️ Config'!$B$10)</f>
        <v>0.0075</v>
      </c>
      <c r="AG3943" s="88">
        <f t="shared" si="9"/>
        <v>7868.403975</v>
      </c>
      <c r="AH3943" s="88">
        <f>AG3943*'⚙️ Config'!$B$11</f>
        <v>39342.01988</v>
      </c>
      <c r="AI3943" s="88">
        <f>AH3943*'⚙️ Config'!$B$12</f>
        <v>11802.60596</v>
      </c>
      <c r="AJ3943" s="64"/>
      <c r="AK3943" s="84"/>
      <c r="AL3943" s="84"/>
      <c r="AM3943" s="84"/>
      <c r="AN3943" s="84"/>
      <c r="AO3943" s="84"/>
      <c r="AP3943" s="84"/>
      <c r="AQ3943" s="84"/>
    </row>
    <row r="3944" ht="15.0" customHeight="1">
      <c r="A3944" s="93">
        <v>3941.0</v>
      </c>
      <c r="B3944" s="94" t="s">
        <v>8325</v>
      </c>
      <c r="C3944" s="93" t="s">
        <v>8326</v>
      </c>
      <c r="D3944" s="93" t="s">
        <v>8327</v>
      </c>
      <c r="E3944" s="95">
        <v>45.95</v>
      </c>
      <c r="F3944" s="93" t="s">
        <v>85</v>
      </c>
      <c r="G3944" s="93" t="s">
        <v>606</v>
      </c>
      <c r="H3944" s="96">
        <v>1048974.96</v>
      </c>
      <c r="I3944" s="93">
        <v>1.0</v>
      </c>
      <c r="J3944" s="97">
        <v>2.2</v>
      </c>
      <c r="K3944" s="94">
        <v>2024.0</v>
      </c>
      <c r="L3944" s="93" t="s">
        <v>448</v>
      </c>
      <c r="M3944" s="93">
        <v>2024.0</v>
      </c>
      <c r="N3944" s="93" t="s">
        <v>161</v>
      </c>
      <c r="O3944" s="65" t="str">
        <f t="shared" si="1"/>
        <v>157459880001</v>
      </c>
      <c r="P3944" s="65">
        <f t="shared" si="2"/>
        <v>9</v>
      </c>
      <c r="Q3944" s="65">
        <f t="shared" si="3"/>
        <v>5</v>
      </c>
      <c r="R3944" s="65" t="str">
        <f t="shared" si="12"/>
        <v>15.745.988/0001-95</v>
      </c>
      <c r="S3944" s="84"/>
      <c r="T3944" s="84" t="str">
        <f t="shared" si="10"/>
        <v/>
      </c>
      <c r="U3944" s="84" t="str">
        <f t="shared" si="11"/>
        <v/>
      </c>
      <c r="V3944" s="65" t="str">
        <f t="shared" si="5"/>
        <v/>
      </c>
      <c r="W3944" s="84"/>
      <c r="X3944" s="84"/>
      <c r="Y3944" s="85"/>
      <c r="Z3944" s="85"/>
      <c r="AA3944" s="65" t="str">
        <f t="shared" si="6"/>
        <v/>
      </c>
      <c r="AB3944" s="65" t="str">
        <f t="shared" si="7"/>
        <v/>
      </c>
      <c r="AC3944" s="86"/>
      <c r="AD3944" s="87" t="str">
        <f t="shared" si="8"/>
        <v/>
      </c>
      <c r="AE3944" s="84"/>
      <c r="AF3944" s="86">
        <f>IF(AC3944&gt;0,AC3944,'⚙️ Config'!$B$10)</f>
        <v>0.0075</v>
      </c>
      <c r="AG3944" s="88">
        <f t="shared" si="9"/>
        <v>7867.3122</v>
      </c>
      <c r="AH3944" s="88">
        <f>AG3944*'⚙️ Config'!$B$11</f>
        <v>39336.561</v>
      </c>
      <c r="AI3944" s="88">
        <f>AH3944*'⚙️ Config'!$B$12</f>
        <v>11800.9683</v>
      </c>
      <c r="AJ3944" s="64"/>
      <c r="AK3944" s="84"/>
      <c r="AL3944" s="84"/>
      <c r="AM3944" s="84"/>
      <c r="AN3944" s="84"/>
      <c r="AO3944" s="84"/>
      <c r="AP3944" s="84"/>
      <c r="AQ3944" s="84"/>
    </row>
    <row r="3945" ht="15.0" customHeight="1">
      <c r="A3945" s="93">
        <v>3942.0</v>
      </c>
      <c r="B3945" s="94" t="s">
        <v>8328</v>
      </c>
      <c r="C3945" s="93" t="s">
        <v>141</v>
      </c>
      <c r="D3945" s="93" t="s">
        <v>8329</v>
      </c>
      <c r="E3945" s="95">
        <v>41.9</v>
      </c>
      <c r="F3945" s="93" t="s">
        <v>85</v>
      </c>
      <c r="G3945" s="93" t="s">
        <v>606</v>
      </c>
      <c r="H3945" s="96">
        <v>1047554.48</v>
      </c>
      <c r="I3945" s="93">
        <v>1.0</v>
      </c>
      <c r="J3945" s="97">
        <v>2.7</v>
      </c>
      <c r="K3945" s="94">
        <v>2023.0</v>
      </c>
      <c r="L3945" s="93" t="s">
        <v>630</v>
      </c>
      <c r="M3945" s="93">
        <v>2023.0</v>
      </c>
      <c r="N3945" s="93" t="s">
        <v>161</v>
      </c>
      <c r="O3945" s="65" t="str">
        <f t="shared" si="1"/>
        <v>346086800001</v>
      </c>
      <c r="P3945" s="65">
        <f t="shared" si="2"/>
        <v>4</v>
      </c>
      <c r="Q3945" s="65">
        <f t="shared" si="3"/>
        <v>2</v>
      </c>
      <c r="R3945" s="65" t="str">
        <f t="shared" si="12"/>
        <v>34.608.680/0001-42</v>
      </c>
      <c r="S3945" s="84"/>
      <c r="T3945" s="84" t="str">
        <f t="shared" si="10"/>
        <v/>
      </c>
      <c r="U3945" s="84" t="str">
        <f t="shared" si="11"/>
        <v/>
      </c>
      <c r="V3945" s="65" t="str">
        <f t="shared" si="5"/>
        <v/>
      </c>
      <c r="W3945" s="84"/>
      <c r="X3945" s="84"/>
      <c r="Y3945" s="85"/>
      <c r="Z3945" s="85"/>
      <c r="AA3945" s="65" t="str">
        <f t="shared" si="6"/>
        <v/>
      </c>
      <c r="AB3945" s="65" t="str">
        <f t="shared" si="7"/>
        <v/>
      </c>
      <c r="AC3945" s="86"/>
      <c r="AD3945" s="87" t="str">
        <f t="shared" si="8"/>
        <v/>
      </c>
      <c r="AE3945" s="84"/>
      <c r="AF3945" s="86">
        <f>IF(AC3945&gt;0,AC3945,'⚙️ Config'!$B$10)</f>
        <v>0.0075</v>
      </c>
      <c r="AG3945" s="88">
        <f t="shared" si="9"/>
        <v>7856.6586</v>
      </c>
      <c r="AH3945" s="88">
        <f>AG3945*'⚙️ Config'!$B$11</f>
        <v>39283.293</v>
      </c>
      <c r="AI3945" s="88">
        <f>AH3945*'⚙️ Config'!$B$12</f>
        <v>11784.9879</v>
      </c>
      <c r="AJ3945" s="64"/>
      <c r="AK3945" s="84"/>
      <c r="AL3945" s="84"/>
      <c r="AM3945" s="84"/>
      <c r="AN3945" s="84"/>
      <c r="AO3945" s="84"/>
      <c r="AP3945" s="84"/>
      <c r="AQ3945" s="84"/>
    </row>
    <row r="3946" ht="15.0" customHeight="1">
      <c r="A3946" s="93">
        <v>3943.0</v>
      </c>
      <c r="B3946" s="94" t="s">
        <v>8330</v>
      </c>
      <c r="C3946" s="93" t="s">
        <v>141</v>
      </c>
      <c r="D3946" s="93" t="s">
        <v>8331</v>
      </c>
      <c r="E3946" s="95">
        <v>36.69</v>
      </c>
      <c r="F3946" s="93" t="s">
        <v>85</v>
      </c>
      <c r="G3946" s="93" t="s">
        <v>606</v>
      </c>
      <c r="H3946" s="96">
        <v>1047068.98</v>
      </c>
      <c r="I3946" s="93">
        <v>1.0</v>
      </c>
      <c r="J3946" s="97">
        <v>3.7</v>
      </c>
      <c r="K3946" s="94">
        <v>2022.0</v>
      </c>
      <c r="L3946" s="93" t="s">
        <v>630</v>
      </c>
      <c r="M3946" s="93">
        <v>2022.0</v>
      </c>
      <c r="N3946" s="93" t="s">
        <v>161</v>
      </c>
      <c r="O3946" s="65" t="str">
        <f t="shared" si="1"/>
        <v>339653220001</v>
      </c>
      <c r="P3946" s="65">
        <f t="shared" si="2"/>
        <v>2</v>
      </c>
      <c r="Q3946" s="65">
        <f t="shared" si="3"/>
        <v>4</v>
      </c>
      <c r="R3946" s="65" t="str">
        <f t="shared" si="12"/>
        <v>33.965.322/0001-24</v>
      </c>
      <c r="S3946" s="84"/>
      <c r="T3946" s="84" t="str">
        <f t="shared" si="10"/>
        <v/>
      </c>
      <c r="U3946" s="84" t="str">
        <f t="shared" si="11"/>
        <v/>
      </c>
      <c r="V3946" s="65" t="str">
        <f t="shared" si="5"/>
        <v/>
      </c>
      <c r="W3946" s="84"/>
      <c r="X3946" s="84"/>
      <c r="Y3946" s="85"/>
      <c r="Z3946" s="85"/>
      <c r="AA3946" s="65" t="str">
        <f t="shared" si="6"/>
        <v/>
      </c>
      <c r="AB3946" s="65" t="str">
        <f t="shared" si="7"/>
        <v/>
      </c>
      <c r="AC3946" s="86"/>
      <c r="AD3946" s="87" t="str">
        <f t="shared" si="8"/>
        <v/>
      </c>
      <c r="AE3946" s="84"/>
      <c r="AF3946" s="86">
        <f>IF(AC3946&gt;0,AC3946,'⚙️ Config'!$B$10)</f>
        <v>0.0075</v>
      </c>
      <c r="AG3946" s="88">
        <f t="shared" si="9"/>
        <v>7853.01735</v>
      </c>
      <c r="AH3946" s="88">
        <f>AG3946*'⚙️ Config'!$B$11</f>
        <v>39265.08675</v>
      </c>
      <c r="AI3946" s="88">
        <f>AH3946*'⚙️ Config'!$B$12</f>
        <v>11779.52603</v>
      </c>
      <c r="AJ3946" s="64"/>
      <c r="AK3946" s="84"/>
      <c r="AL3946" s="84"/>
      <c r="AM3946" s="84"/>
      <c r="AN3946" s="84"/>
      <c r="AO3946" s="84"/>
      <c r="AP3946" s="84"/>
      <c r="AQ3946" s="84"/>
    </row>
    <row r="3947" ht="15.0" customHeight="1">
      <c r="A3947" s="93">
        <v>3944.0</v>
      </c>
      <c r="B3947" s="94" t="s">
        <v>8332</v>
      </c>
      <c r="C3947" s="93" t="s">
        <v>141</v>
      </c>
      <c r="D3947" s="93" t="s">
        <v>8333</v>
      </c>
      <c r="E3947" s="95">
        <v>36.31</v>
      </c>
      <c r="F3947" s="93" t="s">
        <v>85</v>
      </c>
      <c r="G3947" s="93" t="s">
        <v>606</v>
      </c>
      <c r="H3947" s="96">
        <v>1046971.03</v>
      </c>
      <c r="I3947" s="93">
        <v>1.0</v>
      </c>
      <c r="J3947" s="97">
        <v>3.8</v>
      </c>
      <c r="K3947" s="94">
        <v>2022.0</v>
      </c>
      <c r="L3947" s="93" t="s">
        <v>448</v>
      </c>
      <c r="M3947" s="93">
        <v>2022.0</v>
      </c>
      <c r="N3947" s="93" t="s">
        <v>161</v>
      </c>
      <c r="O3947" s="65" t="str">
        <f t="shared" si="1"/>
        <v>221693840001</v>
      </c>
      <c r="P3947" s="65">
        <f t="shared" si="2"/>
        <v>0</v>
      </c>
      <c r="Q3947" s="65">
        <f t="shared" si="3"/>
        <v>3</v>
      </c>
      <c r="R3947" s="65" t="str">
        <f t="shared" si="12"/>
        <v>22.169.384/0001-03</v>
      </c>
      <c r="S3947" s="84"/>
      <c r="T3947" s="84" t="str">
        <f t="shared" si="10"/>
        <v/>
      </c>
      <c r="U3947" s="84" t="str">
        <f t="shared" si="11"/>
        <v/>
      </c>
      <c r="V3947" s="65" t="str">
        <f t="shared" si="5"/>
        <v/>
      </c>
      <c r="W3947" s="84"/>
      <c r="X3947" s="84"/>
      <c r="Y3947" s="85"/>
      <c r="Z3947" s="85"/>
      <c r="AA3947" s="65" t="str">
        <f t="shared" si="6"/>
        <v/>
      </c>
      <c r="AB3947" s="65" t="str">
        <f t="shared" si="7"/>
        <v/>
      </c>
      <c r="AC3947" s="86"/>
      <c r="AD3947" s="87" t="str">
        <f t="shared" si="8"/>
        <v/>
      </c>
      <c r="AE3947" s="84"/>
      <c r="AF3947" s="86">
        <f>IF(AC3947&gt;0,AC3947,'⚙️ Config'!$B$10)</f>
        <v>0.0075</v>
      </c>
      <c r="AG3947" s="88">
        <f t="shared" si="9"/>
        <v>7852.282725</v>
      </c>
      <c r="AH3947" s="88">
        <f>AG3947*'⚙️ Config'!$B$11</f>
        <v>39261.41363</v>
      </c>
      <c r="AI3947" s="88">
        <f>AH3947*'⚙️ Config'!$B$12</f>
        <v>11778.42409</v>
      </c>
      <c r="AJ3947" s="64"/>
      <c r="AK3947" s="84"/>
      <c r="AL3947" s="84"/>
      <c r="AM3947" s="84"/>
      <c r="AN3947" s="84"/>
      <c r="AO3947" s="84"/>
      <c r="AP3947" s="84"/>
      <c r="AQ3947" s="84"/>
    </row>
    <row r="3948" ht="15.0" customHeight="1">
      <c r="A3948" s="93">
        <v>3945.0</v>
      </c>
      <c r="B3948" s="94" t="s">
        <v>8334</v>
      </c>
      <c r="C3948" s="93" t="s">
        <v>141</v>
      </c>
      <c r="D3948" s="93" t="s">
        <v>8335</v>
      </c>
      <c r="E3948" s="95">
        <v>42.61</v>
      </c>
      <c r="F3948" s="93" t="s">
        <v>85</v>
      </c>
      <c r="G3948" s="93" t="s">
        <v>606</v>
      </c>
      <c r="H3948" s="96">
        <v>1046904.82</v>
      </c>
      <c r="I3948" s="93">
        <v>1.0</v>
      </c>
      <c r="J3948" s="97">
        <v>2.6</v>
      </c>
      <c r="K3948" s="94">
        <v>2023.0</v>
      </c>
      <c r="L3948" s="93" t="s">
        <v>630</v>
      </c>
      <c r="M3948" s="93">
        <v>2023.0</v>
      </c>
      <c r="N3948" s="93" t="s">
        <v>161</v>
      </c>
      <c r="O3948" s="65" t="str">
        <f t="shared" si="1"/>
        <v>209126280001</v>
      </c>
      <c r="P3948" s="65">
        <f t="shared" si="2"/>
        <v>7</v>
      </c>
      <c r="Q3948" s="65">
        <f t="shared" si="3"/>
        <v>0</v>
      </c>
      <c r="R3948" s="65" t="str">
        <f t="shared" si="12"/>
        <v>20.912.628/0001-70</v>
      </c>
      <c r="S3948" s="84"/>
      <c r="T3948" s="84" t="str">
        <f t="shared" si="10"/>
        <v/>
      </c>
      <c r="U3948" s="84" t="str">
        <f t="shared" si="11"/>
        <v/>
      </c>
      <c r="V3948" s="65" t="str">
        <f t="shared" si="5"/>
        <v/>
      </c>
      <c r="W3948" s="84"/>
      <c r="X3948" s="84"/>
      <c r="Y3948" s="85"/>
      <c r="Z3948" s="85"/>
      <c r="AA3948" s="65" t="str">
        <f t="shared" si="6"/>
        <v/>
      </c>
      <c r="AB3948" s="65" t="str">
        <f t="shared" si="7"/>
        <v/>
      </c>
      <c r="AC3948" s="86"/>
      <c r="AD3948" s="87" t="str">
        <f t="shared" si="8"/>
        <v/>
      </c>
      <c r="AE3948" s="84"/>
      <c r="AF3948" s="86">
        <f>IF(AC3948&gt;0,AC3948,'⚙️ Config'!$B$10)</f>
        <v>0.0075</v>
      </c>
      <c r="AG3948" s="88">
        <f t="shared" si="9"/>
        <v>7851.78615</v>
      </c>
      <c r="AH3948" s="88">
        <f>AG3948*'⚙️ Config'!$B$11</f>
        <v>39258.93075</v>
      </c>
      <c r="AI3948" s="88">
        <f>AH3948*'⚙️ Config'!$B$12</f>
        <v>11777.67923</v>
      </c>
      <c r="AJ3948" s="64"/>
      <c r="AK3948" s="84"/>
      <c r="AL3948" s="84"/>
      <c r="AM3948" s="84"/>
      <c r="AN3948" s="84"/>
      <c r="AO3948" s="84"/>
      <c r="AP3948" s="84"/>
      <c r="AQ3948" s="84"/>
    </row>
    <row r="3949" ht="15.0" customHeight="1">
      <c r="A3949" s="93">
        <v>3946.0</v>
      </c>
      <c r="B3949" s="94" t="s">
        <v>8336</v>
      </c>
      <c r="C3949" s="93" t="s">
        <v>141</v>
      </c>
      <c r="D3949" s="93" t="s">
        <v>8337</v>
      </c>
      <c r="E3949" s="95">
        <v>41.24</v>
      </c>
      <c r="F3949" s="93" t="s">
        <v>85</v>
      </c>
      <c r="G3949" s="93" t="s">
        <v>606</v>
      </c>
      <c r="H3949" s="96">
        <v>1046869.94</v>
      </c>
      <c r="I3949" s="93">
        <v>1.0</v>
      </c>
      <c r="J3949" s="97">
        <v>2.8</v>
      </c>
      <c r="K3949" s="94">
        <v>2023.0</v>
      </c>
      <c r="L3949" s="93" t="s">
        <v>295</v>
      </c>
      <c r="M3949" s="93">
        <v>2023.0</v>
      </c>
      <c r="N3949" s="93" t="s">
        <v>161</v>
      </c>
      <c r="O3949" s="65" t="str">
        <f t="shared" si="1"/>
        <v>512952100001</v>
      </c>
      <c r="P3949" s="65">
        <f t="shared" si="2"/>
        <v>9</v>
      </c>
      <c r="Q3949" s="65">
        <f t="shared" si="3"/>
        <v>5</v>
      </c>
      <c r="R3949" s="65" t="str">
        <f t="shared" si="12"/>
        <v>51.295.210/0001-95</v>
      </c>
      <c r="S3949" s="84"/>
      <c r="T3949" s="84" t="str">
        <f t="shared" si="10"/>
        <v/>
      </c>
      <c r="U3949" s="84" t="str">
        <f t="shared" si="11"/>
        <v/>
      </c>
      <c r="V3949" s="65" t="str">
        <f t="shared" si="5"/>
        <v/>
      </c>
      <c r="W3949" s="84"/>
      <c r="X3949" s="84"/>
      <c r="Y3949" s="85"/>
      <c r="Z3949" s="85"/>
      <c r="AA3949" s="65" t="str">
        <f t="shared" si="6"/>
        <v/>
      </c>
      <c r="AB3949" s="65" t="str">
        <f t="shared" si="7"/>
        <v/>
      </c>
      <c r="AC3949" s="86"/>
      <c r="AD3949" s="87" t="str">
        <f t="shared" si="8"/>
        <v/>
      </c>
      <c r="AE3949" s="84"/>
      <c r="AF3949" s="86">
        <f>IF(AC3949&gt;0,AC3949,'⚙️ Config'!$B$10)</f>
        <v>0.0075</v>
      </c>
      <c r="AG3949" s="88">
        <f t="shared" si="9"/>
        <v>7851.52455</v>
      </c>
      <c r="AH3949" s="88">
        <f>AG3949*'⚙️ Config'!$B$11</f>
        <v>39257.62275</v>
      </c>
      <c r="AI3949" s="88">
        <f>AH3949*'⚙️ Config'!$B$12</f>
        <v>11777.28683</v>
      </c>
      <c r="AJ3949" s="64"/>
      <c r="AK3949" s="84"/>
      <c r="AL3949" s="84"/>
      <c r="AM3949" s="84"/>
      <c r="AN3949" s="84"/>
      <c r="AO3949" s="84"/>
      <c r="AP3949" s="84"/>
      <c r="AQ3949" s="84"/>
    </row>
    <row r="3950" ht="15.0" customHeight="1">
      <c r="A3950" s="93">
        <v>3947.0</v>
      </c>
      <c r="B3950" s="94" t="s">
        <v>8338</v>
      </c>
      <c r="C3950" s="93" t="s">
        <v>141</v>
      </c>
      <c r="D3950" s="93" t="s">
        <v>8339</v>
      </c>
      <c r="E3950" s="95">
        <v>36.69</v>
      </c>
      <c r="F3950" s="93" t="s">
        <v>85</v>
      </c>
      <c r="G3950" s="93" t="s">
        <v>606</v>
      </c>
      <c r="H3950" s="96">
        <v>1046158.82</v>
      </c>
      <c r="I3950" s="93">
        <v>1.0</v>
      </c>
      <c r="J3950" s="97">
        <v>3.7</v>
      </c>
      <c r="K3950" s="94">
        <v>2022.0</v>
      </c>
      <c r="L3950" s="93" t="s">
        <v>630</v>
      </c>
      <c r="M3950" s="93">
        <v>2022.0</v>
      </c>
      <c r="N3950" s="93" t="s">
        <v>161</v>
      </c>
      <c r="O3950" s="65" t="str">
        <f t="shared" si="1"/>
        <v>073348780001</v>
      </c>
      <c r="P3950" s="65">
        <f t="shared" si="2"/>
        <v>0</v>
      </c>
      <c r="Q3950" s="65">
        <f t="shared" si="3"/>
        <v>2</v>
      </c>
      <c r="R3950" s="65" t="str">
        <f t="shared" si="12"/>
        <v>07.334.878/0001-02</v>
      </c>
      <c r="S3950" s="84"/>
      <c r="T3950" s="84" t="str">
        <f t="shared" si="10"/>
        <v/>
      </c>
      <c r="U3950" s="84" t="str">
        <f t="shared" si="11"/>
        <v/>
      </c>
      <c r="V3950" s="65" t="str">
        <f t="shared" si="5"/>
        <v/>
      </c>
      <c r="W3950" s="84"/>
      <c r="X3950" s="84"/>
      <c r="Y3950" s="85"/>
      <c r="Z3950" s="85"/>
      <c r="AA3950" s="65" t="str">
        <f t="shared" si="6"/>
        <v/>
      </c>
      <c r="AB3950" s="65" t="str">
        <f t="shared" si="7"/>
        <v/>
      </c>
      <c r="AC3950" s="86"/>
      <c r="AD3950" s="87" t="str">
        <f t="shared" si="8"/>
        <v/>
      </c>
      <c r="AE3950" s="84"/>
      <c r="AF3950" s="86">
        <f>IF(AC3950&gt;0,AC3950,'⚙️ Config'!$B$10)</f>
        <v>0.0075</v>
      </c>
      <c r="AG3950" s="88">
        <f t="shared" si="9"/>
        <v>7846.19115</v>
      </c>
      <c r="AH3950" s="88">
        <f>AG3950*'⚙️ Config'!$B$11</f>
        <v>39230.95575</v>
      </c>
      <c r="AI3950" s="88">
        <f>AH3950*'⚙️ Config'!$B$12</f>
        <v>11769.28673</v>
      </c>
      <c r="AJ3950" s="64"/>
      <c r="AK3950" s="84"/>
      <c r="AL3950" s="84"/>
      <c r="AM3950" s="84"/>
      <c r="AN3950" s="84"/>
      <c r="AO3950" s="84"/>
      <c r="AP3950" s="84"/>
      <c r="AQ3950" s="84"/>
    </row>
    <row r="3951" ht="15.0" customHeight="1">
      <c r="A3951" s="93">
        <v>3948.0</v>
      </c>
      <c r="B3951" s="94" t="s">
        <v>8340</v>
      </c>
      <c r="C3951" s="93" t="s">
        <v>141</v>
      </c>
      <c r="D3951" s="93" t="s">
        <v>8341</v>
      </c>
      <c r="E3951" s="95">
        <v>36.69</v>
      </c>
      <c r="F3951" s="93" t="s">
        <v>85</v>
      </c>
      <c r="G3951" s="93" t="s">
        <v>606</v>
      </c>
      <c r="H3951" s="96">
        <v>1044507.01</v>
      </c>
      <c r="I3951" s="93">
        <v>1.0</v>
      </c>
      <c r="J3951" s="97">
        <v>3.7</v>
      </c>
      <c r="K3951" s="94">
        <v>2022.0</v>
      </c>
      <c r="L3951" s="93" t="s">
        <v>630</v>
      </c>
      <c r="M3951" s="93">
        <v>2022.0</v>
      </c>
      <c r="N3951" s="93" t="s">
        <v>161</v>
      </c>
      <c r="O3951" s="65" t="str">
        <f t="shared" si="1"/>
        <v>334920430001</v>
      </c>
      <c r="P3951" s="65">
        <f t="shared" si="2"/>
        <v>9</v>
      </c>
      <c r="Q3951" s="65">
        <f t="shared" si="3"/>
        <v>0</v>
      </c>
      <c r="R3951" s="65" t="str">
        <f t="shared" si="12"/>
        <v>33.492.043/0001-90</v>
      </c>
      <c r="S3951" s="84"/>
      <c r="T3951" s="84" t="str">
        <f t="shared" si="10"/>
        <v/>
      </c>
      <c r="U3951" s="84" t="str">
        <f t="shared" si="11"/>
        <v/>
      </c>
      <c r="V3951" s="65" t="str">
        <f t="shared" si="5"/>
        <v/>
      </c>
      <c r="W3951" s="84"/>
      <c r="X3951" s="84"/>
      <c r="Y3951" s="85"/>
      <c r="Z3951" s="85"/>
      <c r="AA3951" s="65" t="str">
        <f t="shared" si="6"/>
        <v/>
      </c>
      <c r="AB3951" s="65" t="str">
        <f t="shared" si="7"/>
        <v/>
      </c>
      <c r="AC3951" s="86"/>
      <c r="AD3951" s="87" t="str">
        <f t="shared" si="8"/>
        <v/>
      </c>
      <c r="AE3951" s="84"/>
      <c r="AF3951" s="86">
        <f>IF(AC3951&gt;0,AC3951,'⚙️ Config'!$B$10)</f>
        <v>0.0075</v>
      </c>
      <c r="AG3951" s="88">
        <f t="shared" si="9"/>
        <v>7833.802575</v>
      </c>
      <c r="AH3951" s="88">
        <f>AG3951*'⚙️ Config'!$B$11</f>
        <v>39169.01288</v>
      </c>
      <c r="AI3951" s="88">
        <f>AH3951*'⚙️ Config'!$B$12</f>
        <v>11750.70386</v>
      </c>
      <c r="AJ3951" s="64"/>
      <c r="AK3951" s="84"/>
      <c r="AL3951" s="84"/>
      <c r="AM3951" s="84"/>
      <c r="AN3951" s="84"/>
      <c r="AO3951" s="84"/>
      <c r="AP3951" s="84"/>
      <c r="AQ3951" s="84"/>
    </row>
    <row r="3952" ht="15.0" customHeight="1">
      <c r="A3952" s="93">
        <v>3949.0</v>
      </c>
      <c r="B3952" s="94" t="s">
        <v>8342</v>
      </c>
      <c r="C3952" s="93" t="s">
        <v>141</v>
      </c>
      <c r="D3952" s="93" t="s">
        <v>8343</v>
      </c>
      <c r="E3952" s="95">
        <v>44.17</v>
      </c>
      <c r="F3952" s="93" t="s">
        <v>85</v>
      </c>
      <c r="G3952" s="93" t="s">
        <v>606</v>
      </c>
      <c r="H3952" s="96">
        <v>1043676.86</v>
      </c>
      <c r="I3952" s="93">
        <v>1.0</v>
      </c>
      <c r="J3952" s="97">
        <v>2.4</v>
      </c>
      <c r="K3952" s="94">
        <v>2023.0</v>
      </c>
      <c r="L3952" s="93" t="s">
        <v>202</v>
      </c>
      <c r="M3952" s="93">
        <v>2023.0</v>
      </c>
      <c r="N3952" s="93" t="s">
        <v>161</v>
      </c>
      <c r="O3952" s="65" t="str">
        <f t="shared" si="1"/>
        <v>615234520001</v>
      </c>
      <c r="P3952" s="65">
        <f t="shared" si="2"/>
        <v>4</v>
      </c>
      <c r="Q3952" s="65">
        <f t="shared" si="3"/>
        <v>2</v>
      </c>
      <c r="R3952" s="65" t="str">
        <f t="shared" si="12"/>
        <v>61.523.452/0001-42</v>
      </c>
      <c r="S3952" s="84"/>
      <c r="T3952" s="84" t="str">
        <f t="shared" si="10"/>
        <v/>
      </c>
      <c r="U3952" s="84" t="str">
        <f t="shared" si="11"/>
        <v/>
      </c>
      <c r="V3952" s="65" t="str">
        <f t="shared" si="5"/>
        <v/>
      </c>
      <c r="W3952" s="84"/>
      <c r="X3952" s="84"/>
      <c r="Y3952" s="85"/>
      <c r="Z3952" s="85"/>
      <c r="AA3952" s="65" t="str">
        <f t="shared" si="6"/>
        <v/>
      </c>
      <c r="AB3952" s="65" t="str">
        <f t="shared" si="7"/>
        <v/>
      </c>
      <c r="AC3952" s="86"/>
      <c r="AD3952" s="87" t="str">
        <f t="shared" si="8"/>
        <v/>
      </c>
      <c r="AE3952" s="84"/>
      <c r="AF3952" s="86">
        <f>IF(AC3952&gt;0,AC3952,'⚙️ Config'!$B$10)</f>
        <v>0.0075</v>
      </c>
      <c r="AG3952" s="88">
        <f t="shared" si="9"/>
        <v>7827.57645</v>
      </c>
      <c r="AH3952" s="88">
        <f>AG3952*'⚙️ Config'!$B$11</f>
        <v>39137.88225</v>
      </c>
      <c r="AI3952" s="88">
        <f>AH3952*'⚙️ Config'!$B$12</f>
        <v>11741.36468</v>
      </c>
      <c r="AJ3952" s="64"/>
      <c r="AK3952" s="84"/>
      <c r="AL3952" s="84"/>
      <c r="AM3952" s="84"/>
      <c r="AN3952" s="84"/>
      <c r="AO3952" s="84"/>
      <c r="AP3952" s="84"/>
      <c r="AQ3952" s="84"/>
    </row>
    <row r="3953" ht="15.0" customHeight="1">
      <c r="A3953" s="93">
        <v>3950.0</v>
      </c>
      <c r="B3953" s="94" t="s">
        <v>8344</v>
      </c>
      <c r="C3953" s="93" t="s">
        <v>141</v>
      </c>
      <c r="D3953" s="93" t="s">
        <v>8345</v>
      </c>
      <c r="E3953" s="95">
        <v>38.95</v>
      </c>
      <c r="F3953" s="93" t="s">
        <v>85</v>
      </c>
      <c r="G3953" s="93" t="s">
        <v>606</v>
      </c>
      <c r="H3953" s="96">
        <v>1043670.33</v>
      </c>
      <c r="I3953" s="93">
        <v>1.0</v>
      </c>
      <c r="J3953" s="97">
        <v>3.2</v>
      </c>
      <c r="K3953" s="94">
        <v>2022.0</v>
      </c>
      <c r="L3953" s="93" t="s">
        <v>630</v>
      </c>
      <c r="M3953" s="93">
        <v>2022.0</v>
      </c>
      <c r="N3953" s="93" t="s">
        <v>145</v>
      </c>
      <c r="O3953" s="65" t="str">
        <f t="shared" si="1"/>
        <v>965982480001</v>
      </c>
      <c r="P3953" s="65">
        <f t="shared" si="2"/>
        <v>7</v>
      </c>
      <c r="Q3953" s="65">
        <f t="shared" si="3"/>
        <v>5</v>
      </c>
      <c r="R3953" s="65" t="str">
        <f t="shared" si="12"/>
        <v>96.598.248/0001-75</v>
      </c>
      <c r="S3953" s="84"/>
      <c r="T3953" s="84" t="str">
        <f t="shared" si="10"/>
        <v/>
      </c>
      <c r="U3953" s="84" t="str">
        <f t="shared" si="11"/>
        <v/>
      </c>
      <c r="V3953" s="65" t="str">
        <f t="shared" si="5"/>
        <v/>
      </c>
      <c r="W3953" s="84"/>
      <c r="X3953" s="84"/>
      <c r="Y3953" s="85"/>
      <c r="Z3953" s="85"/>
      <c r="AA3953" s="65" t="str">
        <f t="shared" si="6"/>
        <v/>
      </c>
      <c r="AB3953" s="65" t="str">
        <f t="shared" si="7"/>
        <v/>
      </c>
      <c r="AC3953" s="86"/>
      <c r="AD3953" s="87" t="str">
        <f t="shared" si="8"/>
        <v/>
      </c>
      <c r="AE3953" s="84"/>
      <c r="AF3953" s="86">
        <f>IF(AC3953&gt;0,AC3953,'⚙️ Config'!$B$10)</f>
        <v>0.0075</v>
      </c>
      <c r="AG3953" s="88">
        <f t="shared" si="9"/>
        <v>7827.527475</v>
      </c>
      <c r="AH3953" s="88">
        <f>AG3953*'⚙️ Config'!$B$11</f>
        <v>39137.63738</v>
      </c>
      <c r="AI3953" s="88">
        <f>AH3953*'⚙️ Config'!$B$12</f>
        <v>11741.29121</v>
      </c>
      <c r="AJ3953" s="64"/>
      <c r="AK3953" s="84"/>
      <c r="AL3953" s="84"/>
      <c r="AM3953" s="84"/>
      <c r="AN3953" s="84"/>
      <c r="AO3953" s="84"/>
      <c r="AP3953" s="84"/>
      <c r="AQ3953" s="84"/>
    </row>
    <row r="3954" ht="15.0" customHeight="1">
      <c r="A3954" s="93">
        <v>3951.0</v>
      </c>
      <c r="B3954" s="94" t="s">
        <v>8346</v>
      </c>
      <c r="C3954" s="93" t="s">
        <v>141</v>
      </c>
      <c r="D3954" s="93" t="s">
        <v>8347</v>
      </c>
      <c r="E3954" s="95">
        <v>41.24</v>
      </c>
      <c r="F3954" s="93" t="s">
        <v>85</v>
      </c>
      <c r="G3954" s="93" t="s">
        <v>606</v>
      </c>
      <c r="H3954" s="96">
        <v>1043565.46</v>
      </c>
      <c r="I3954" s="93">
        <v>1.0</v>
      </c>
      <c r="J3954" s="97">
        <v>2.8</v>
      </c>
      <c r="K3954" s="94">
        <v>2023.0</v>
      </c>
      <c r="L3954" s="93" t="s">
        <v>448</v>
      </c>
      <c r="M3954" s="93">
        <v>2023.0</v>
      </c>
      <c r="N3954" s="93" t="s">
        <v>145</v>
      </c>
      <c r="O3954" s="65" t="str">
        <f t="shared" si="1"/>
        <v>438140370001</v>
      </c>
      <c r="P3954" s="65">
        <f t="shared" si="2"/>
        <v>6</v>
      </c>
      <c r="Q3954" s="65">
        <f t="shared" si="3"/>
        <v>6</v>
      </c>
      <c r="R3954" s="65" t="str">
        <f t="shared" si="12"/>
        <v>43.814.037/0001-66</v>
      </c>
      <c r="S3954" s="84"/>
      <c r="T3954" s="84" t="str">
        <f t="shared" si="10"/>
        <v/>
      </c>
      <c r="U3954" s="84" t="str">
        <f t="shared" si="11"/>
        <v/>
      </c>
      <c r="V3954" s="65" t="str">
        <f t="shared" si="5"/>
        <v/>
      </c>
      <c r="W3954" s="84"/>
      <c r="X3954" s="84"/>
      <c r="Y3954" s="85"/>
      <c r="Z3954" s="85"/>
      <c r="AA3954" s="65" t="str">
        <f t="shared" si="6"/>
        <v/>
      </c>
      <c r="AB3954" s="65" t="str">
        <f t="shared" si="7"/>
        <v/>
      </c>
      <c r="AC3954" s="86"/>
      <c r="AD3954" s="87" t="str">
        <f t="shared" si="8"/>
        <v/>
      </c>
      <c r="AE3954" s="84"/>
      <c r="AF3954" s="86">
        <f>IF(AC3954&gt;0,AC3954,'⚙️ Config'!$B$10)</f>
        <v>0.0075</v>
      </c>
      <c r="AG3954" s="88">
        <f t="shared" si="9"/>
        <v>7826.74095</v>
      </c>
      <c r="AH3954" s="88">
        <f>AG3954*'⚙️ Config'!$B$11</f>
        <v>39133.70475</v>
      </c>
      <c r="AI3954" s="88">
        <f>AH3954*'⚙️ Config'!$B$12</f>
        <v>11740.11143</v>
      </c>
      <c r="AJ3954" s="64"/>
      <c r="AK3954" s="84"/>
      <c r="AL3954" s="84"/>
      <c r="AM3954" s="84"/>
      <c r="AN3954" s="84"/>
      <c r="AO3954" s="84"/>
      <c r="AP3954" s="84"/>
      <c r="AQ3954" s="84"/>
    </row>
    <row r="3955" ht="15.0" customHeight="1">
      <c r="A3955" s="93">
        <v>3952.0</v>
      </c>
      <c r="B3955" s="94" t="s">
        <v>8348</v>
      </c>
      <c r="C3955" s="93" t="s">
        <v>141</v>
      </c>
      <c r="D3955" s="93" t="s">
        <v>8349</v>
      </c>
      <c r="E3955" s="95">
        <v>45.03</v>
      </c>
      <c r="F3955" s="93" t="s">
        <v>85</v>
      </c>
      <c r="G3955" s="93" t="s">
        <v>606</v>
      </c>
      <c r="H3955" s="96">
        <v>1043473.38</v>
      </c>
      <c r="I3955" s="93">
        <v>1.0</v>
      </c>
      <c r="J3955" s="97">
        <v>2.3</v>
      </c>
      <c r="K3955" s="94">
        <v>2023.0</v>
      </c>
      <c r="L3955" s="93" t="s">
        <v>458</v>
      </c>
      <c r="M3955" s="93">
        <v>2023.0</v>
      </c>
      <c r="N3955" s="93" t="s">
        <v>161</v>
      </c>
      <c r="O3955" s="65" t="str">
        <f t="shared" si="1"/>
        <v>016799740001</v>
      </c>
      <c r="P3955" s="65">
        <f t="shared" si="2"/>
        <v>0</v>
      </c>
      <c r="Q3955" s="65">
        <f t="shared" si="3"/>
        <v>6</v>
      </c>
      <c r="R3955" s="65" t="str">
        <f t="shared" si="12"/>
        <v>01.679.974/0001-06</v>
      </c>
      <c r="S3955" s="84"/>
      <c r="T3955" s="84" t="str">
        <f t="shared" si="10"/>
        <v/>
      </c>
      <c r="U3955" s="84" t="str">
        <f t="shared" si="11"/>
        <v/>
      </c>
      <c r="V3955" s="65" t="str">
        <f t="shared" si="5"/>
        <v/>
      </c>
      <c r="W3955" s="84"/>
      <c r="X3955" s="84"/>
      <c r="Y3955" s="85"/>
      <c r="Z3955" s="85"/>
      <c r="AA3955" s="65" t="str">
        <f t="shared" si="6"/>
        <v/>
      </c>
      <c r="AB3955" s="65" t="str">
        <f t="shared" si="7"/>
        <v/>
      </c>
      <c r="AC3955" s="86"/>
      <c r="AD3955" s="87" t="str">
        <f t="shared" si="8"/>
        <v/>
      </c>
      <c r="AE3955" s="84"/>
      <c r="AF3955" s="86">
        <f>IF(AC3955&gt;0,AC3955,'⚙️ Config'!$B$10)</f>
        <v>0.0075</v>
      </c>
      <c r="AG3955" s="88">
        <f t="shared" si="9"/>
        <v>7826.05035</v>
      </c>
      <c r="AH3955" s="88">
        <f>AG3955*'⚙️ Config'!$B$11</f>
        <v>39130.25175</v>
      </c>
      <c r="AI3955" s="88">
        <f>AH3955*'⚙️ Config'!$B$12</f>
        <v>11739.07553</v>
      </c>
      <c r="AJ3955" s="64"/>
      <c r="AK3955" s="84"/>
      <c r="AL3955" s="84"/>
      <c r="AM3955" s="84"/>
      <c r="AN3955" s="84"/>
      <c r="AO3955" s="84"/>
      <c r="AP3955" s="84"/>
      <c r="AQ3955" s="84"/>
    </row>
    <row r="3956" ht="15.0" customHeight="1">
      <c r="A3956" s="93">
        <v>3953.0</v>
      </c>
      <c r="B3956" s="94" t="s">
        <v>8350</v>
      </c>
      <c r="C3956" s="93" t="s">
        <v>141</v>
      </c>
      <c r="D3956" s="93" t="s">
        <v>8351</v>
      </c>
      <c r="E3956" s="95">
        <v>35.58</v>
      </c>
      <c r="F3956" s="93" t="s">
        <v>85</v>
      </c>
      <c r="G3956" s="93" t="s">
        <v>606</v>
      </c>
      <c r="H3956" s="96">
        <v>1043426.08</v>
      </c>
      <c r="I3956" s="93">
        <v>1.0</v>
      </c>
      <c r="J3956" s="97">
        <v>4.0</v>
      </c>
      <c r="K3956" s="94">
        <v>2022.0</v>
      </c>
      <c r="L3956" s="93" t="s">
        <v>630</v>
      </c>
      <c r="M3956" s="93">
        <v>2022.0</v>
      </c>
      <c r="N3956" s="93" t="s">
        <v>161</v>
      </c>
      <c r="O3956" s="65" t="str">
        <f t="shared" si="1"/>
        <v>092745650001</v>
      </c>
      <c r="P3956" s="65">
        <f t="shared" si="2"/>
        <v>3</v>
      </c>
      <c r="Q3956" s="65">
        <f t="shared" si="3"/>
        <v>1</v>
      </c>
      <c r="R3956" s="65" t="str">
        <f t="shared" si="12"/>
        <v>09.274.565/0001-31</v>
      </c>
      <c r="S3956" s="84"/>
      <c r="T3956" s="84" t="str">
        <f t="shared" si="10"/>
        <v/>
      </c>
      <c r="U3956" s="84" t="str">
        <f t="shared" si="11"/>
        <v/>
      </c>
      <c r="V3956" s="65" t="str">
        <f t="shared" si="5"/>
        <v/>
      </c>
      <c r="W3956" s="84"/>
      <c r="X3956" s="84"/>
      <c r="Y3956" s="85"/>
      <c r="Z3956" s="85"/>
      <c r="AA3956" s="65" t="str">
        <f t="shared" si="6"/>
        <v/>
      </c>
      <c r="AB3956" s="65" t="str">
        <f t="shared" si="7"/>
        <v/>
      </c>
      <c r="AC3956" s="86"/>
      <c r="AD3956" s="87" t="str">
        <f t="shared" si="8"/>
        <v/>
      </c>
      <c r="AE3956" s="84"/>
      <c r="AF3956" s="86">
        <f>IF(AC3956&gt;0,AC3956,'⚙️ Config'!$B$10)</f>
        <v>0.0075</v>
      </c>
      <c r="AG3956" s="88">
        <f t="shared" si="9"/>
        <v>7825.6956</v>
      </c>
      <c r="AH3956" s="88">
        <f>AG3956*'⚙️ Config'!$B$11</f>
        <v>39128.478</v>
      </c>
      <c r="AI3956" s="88">
        <f>AH3956*'⚙️ Config'!$B$12</f>
        <v>11738.5434</v>
      </c>
      <c r="AJ3956" s="64"/>
      <c r="AK3956" s="84"/>
      <c r="AL3956" s="84"/>
      <c r="AM3956" s="84"/>
      <c r="AN3956" s="84"/>
      <c r="AO3956" s="84"/>
      <c r="AP3956" s="84"/>
      <c r="AQ3956" s="84"/>
    </row>
    <row r="3957" ht="15.0" customHeight="1">
      <c r="A3957" s="93">
        <v>3954.0</v>
      </c>
      <c r="B3957" s="94" t="s">
        <v>8352</v>
      </c>
      <c r="C3957" s="93" t="s">
        <v>141</v>
      </c>
      <c r="D3957" s="93" t="s">
        <v>8353</v>
      </c>
      <c r="E3957" s="95">
        <v>41.24</v>
      </c>
      <c r="F3957" s="93" t="s">
        <v>85</v>
      </c>
      <c r="G3957" s="93" t="s">
        <v>606</v>
      </c>
      <c r="H3957" s="96">
        <v>1043393.3</v>
      </c>
      <c r="I3957" s="93">
        <v>1.0</v>
      </c>
      <c r="J3957" s="97">
        <v>2.8</v>
      </c>
      <c r="K3957" s="94">
        <v>2023.0</v>
      </c>
      <c r="L3957" s="93" t="s">
        <v>630</v>
      </c>
      <c r="M3957" s="93">
        <v>2023.0</v>
      </c>
      <c r="N3957" s="93" t="s">
        <v>145</v>
      </c>
      <c r="O3957" s="65" t="str">
        <f t="shared" si="1"/>
        <v>321426200001</v>
      </c>
      <c r="P3957" s="65">
        <f t="shared" si="2"/>
        <v>5</v>
      </c>
      <c r="Q3957" s="65">
        <f t="shared" si="3"/>
        <v>1</v>
      </c>
      <c r="R3957" s="65" t="str">
        <f t="shared" si="12"/>
        <v>32.142.620/0001-51</v>
      </c>
      <c r="S3957" s="84"/>
      <c r="T3957" s="84" t="str">
        <f t="shared" si="10"/>
        <v/>
      </c>
      <c r="U3957" s="84" t="str">
        <f t="shared" si="11"/>
        <v/>
      </c>
      <c r="V3957" s="65" t="str">
        <f t="shared" si="5"/>
        <v/>
      </c>
      <c r="W3957" s="84"/>
      <c r="X3957" s="84"/>
      <c r="Y3957" s="85"/>
      <c r="Z3957" s="85"/>
      <c r="AA3957" s="65" t="str">
        <f t="shared" si="6"/>
        <v/>
      </c>
      <c r="AB3957" s="65" t="str">
        <f t="shared" si="7"/>
        <v/>
      </c>
      <c r="AC3957" s="86"/>
      <c r="AD3957" s="87" t="str">
        <f t="shared" si="8"/>
        <v/>
      </c>
      <c r="AE3957" s="84"/>
      <c r="AF3957" s="86">
        <f>IF(AC3957&gt;0,AC3957,'⚙️ Config'!$B$10)</f>
        <v>0.0075</v>
      </c>
      <c r="AG3957" s="88">
        <f t="shared" si="9"/>
        <v>7825.44975</v>
      </c>
      <c r="AH3957" s="88">
        <f>AG3957*'⚙️ Config'!$B$11</f>
        <v>39127.24875</v>
      </c>
      <c r="AI3957" s="88">
        <f>AH3957*'⚙️ Config'!$B$12</f>
        <v>11738.17463</v>
      </c>
      <c r="AJ3957" s="64"/>
      <c r="AK3957" s="84"/>
      <c r="AL3957" s="84"/>
      <c r="AM3957" s="84"/>
      <c r="AN3957" s="84"/>
      <c r="AO3957" s="84"/>
      <c r="AP3957" s="84"/>
      <c r="AQ3957" s="84"/>
    </row>
    <row r="3958" ht="15.0" customHeight="1">
      <c r="A3958" s="93">
        <v>3955.0</v>
      </c>
      <c r="B3958" s="94" t="s">
        <v>8354</v>
      </c>
      <c r="C3958" s="93" t="s">
        <v>141</v>
      </c>
      <c r="D3958" s="93" t="s">
        <v>8355</v>
      </c>
      <c r="E3958" s="95">
        <v>41.24</v>
      </c>
      <c r="F3958" s="93" t="s">
        <v>85</v>
      </c>
      <c r="G3958" s="93" t="s">
        <v>606</v>
      </c>
      <c r="H3958" s="96">
        <v>1042136.01</v>
      </c>
      <c r="I3958" s="93">
        <v>1.0</v>
      </c>
      <c r="J3958" s="97">
        <v>2.8</v>
      </c>
      <c r="K3958" s="94">
        <v>2023.0</v>
      </c>
      <c r="L3958" s="93" t="s">
        <v>630</v>
      </c>
      <c r="M3958" s="93">
        <v>2023.0</v>
      </c>
      <c r="N3958" s="93" t="s">
        <v>161</v>
      </c>
      <c r="O3958" s="65" t="str">
        <f t="shared" si="1"/>
        <v>092501160001</v>
      </c>
      <c r="P3958" s="65">
        <f t="shared" si="2"/>
        <v>5</v>
      </c>
      <c r="Q3958" s="65">
        <f t="shared" si="3"/>
        <v>3</v>
      </c>
      <c r="R3958" s="65" t="str">
        <f t="shared" si="12"/>
        <v>09.250.116/0001-53</v>
      </c>
      <c r="S3958" s="84"/>
      <c r="T3958" s="84" t="str">
        <f t="shared" si="10"/>
        <v/>
      </c>
      <c r="U3958" s="84" t="str">
        <f t="shared" si="11"/>
        <v/>
      </c>
      <c r="V3958" s="65" t="str">
        <f t="shared" si="5"/>
        <v/>
      </c>
      <c r="W3958" s="84"/>
      <c r="X3958" s="84"/>
      <c r="Y3958" s="85"/>
      <c r="Z3958" s="85"/>
      <c r="AA3958" s="65" t="str">
        <f t="shared" si="6"/>
        <v/>
      </c>
      <c r="AB3958" s="65" t="str">
        <f t="shared" si="7"/>
        <v/>
      </c>
      <c r="AC3958" s="86"/>
      <c r="AD3958" s="87" t="str">
        <f t="shared" si="8"/>
        <v/>
      </c>
      <c r="AE3958" s="84"/>
      <c r="AF3958" s="86">
        <f>IF(AC3958&gt;0,AC3958,'⚙️ Config'!$B$10)</f>
        <v>0.0075</v>
      </c>
      <c r="AG3958" s="88">
        <f t="shared" si="9"/>
        <v>7816.020075</v>
      </c>
      <c r="AH3958" s="88">
        <f>AG3958*'⚙️ Config'!$B$11</f>
        <v>39080.10038</v>
      </c>
      <c r="AI3958" s="88">
        <f>AH3958*'⚙️ Config'!$B$12</f>
        <v>11724.03011</v>
      </c>
      <c r="AJ3958" s="64"/>
      <c r="AK3958" s="84"/>
      <c r="AL3958" s="84"/>
      <c r="AM3958" s="84"/>
      <c r="AN3958" s="84"/>
      <c r="AO3958" s="84"/>
      <c r="AP3958" s="84"/>
      <c r="AQ3958" s="84"/>
    </row>
    <row r="3959" ht="15.0" customHeight="1">
      <c r="A3959" s="93">
        <v>3956.0</v>
      </c>
      <c r="B3959" s="94" t="s">
        <v>8356</v>
      </c>
      <c r="C3959" s="93" t="s">
        <v>141</v>
      </c>
      <c r="D3959" s="93" t="s">
        <v>8357</v>
      </c>
      <c r="E3959" s="95">
        <v>45.03</v>
      </c>
      <c r="F3959" s="93" t="s">
        <v>85</v>
      </c>
      <c r="G3959" s="93" t="s">
        <v>606</v>
      </c>
      <c r="H3959" s="96">
        <v>1041702.27</v>
      </c>
      <c r="I3959" s="93">
        <v>1.0</v>
      </c>
      <c r="J3959" s="97">
        <v>2.3</v>
      </c>
      <c r="K3959" s="94">
        <v>2023.0</v>
      </c>
      <c r="L3959" s="93" t="s">
        <v>268</v>
      </c>
      <c r="M3959" s="93">
        <v>2023.0</v>
      </c>
      <c r="N3959" s="93" t="s">
        <v>161</v>
      </c>
      <c r="O3959" s="65" t="str">
        <f t="shared" si="1"/>
        <v>101425280001</v>
      </c>
      <c r="P3959" s="65">
        <f t="shared" si="2"/>
        <v>5</v>
      </c>
      <c r="Q3959" s="65">
        <f t="shared" si="3"/>
        <v>9</v>
      </c>
      <c r="R3959" s="65" t="str">
        <f t="shared" si="12"/>
        <v>10.142.528/0001-59</v>
      </c>
      <c r="S3959" s="84"/>
      <c r="T3959" s="84" t="str">
        <f t="shared" si="10"/>
        <v/>
      </c>
      <c r="U3959" s="84" t="str">
        <f t="shared" si="11"/>
        <v/>
      </c>
      <c r="V3959" s="65" t="str">
        <f t="shared" si="5"/>
        <v/>
      </c>
      <c r="W3959" s="84"/>
      <c r="X3959" s="84"/>
      <c r="Y3959" s="85"/>
      <c r="Z3959" s="85"/>
      <c r="AA3959" s="65" t="str">
        <f t="shared" si="6"/>
        <v/>
      </c>
      <c r="AB3959" s="65" t="str">
        <f t="shared" si="7"/>
        <v/>
      </c>
      <c r="AC3959" s="86"/>
      <c r="AD3959" s="87" t="str">
        <f t="shared" si="8"/>
        <v/>
      </c>
      <c r="AE3959" s="84"/>
      <c r="AF3959" s="86">
        <f>IF(AC3959&gt;0,AC3959,'⚙️ Config'!$B$10)</f>
        <v>0.0075</v>
      </c>
      <c r="AG3959" s="88">
        <f t="shared" si="9"/>
        <v>7812.767025</v>
      </c>
      <c r="AH3959" s="88">
        <f>AG3959*'⚙️ Config'!$B$11</f>
        <v>39063.83513</v>
      </c>
      <c r="AI3959" s="88">
        <f>AH3959*'⚙️ Config'!$B$12</f>
        <v>11719.15054</v>
      </c>
      <c r="AJ3959" s="64"/>
      <c r="AK3959" s="84"/>
      <c r="AL3959" s="84"/>
      <c r="AM3959" s="84"/>
      <c r="AN3959" s="84"/>
      <c r="AO3959" s="84"/>
      <c r="AP3959" s="84"/>
      <c r="AQ3959" s="84"/>
    </row>
    <row r="3960" ht="15.0" customHeight="1">
      <c r="A3960" s="93">
        <v>3957.0</v>
      </c>
      <c r="B3960" s="94" t="s">
        <v>8358</v>
      </c>
      <c r="C3960" s="93" t="s">
        <v>141</v>
      </c>
      <c r="D3960" s="93" t="s">
        <v>8359</v>
      </c>
      <c r="E3960" s="95">
        <v>41.24</v>
      </c>
      <c r="F3960" s="93" t="s">
        <v>85</v>
      </c>
      <c r="G3960" s="93" t="s">
        <v>606</v>
      </c>
      <c r="H3960" s="96">
        <v>1041674.63</v>
      </c>
      <c r="I3960" s="93">
        <v>1.0</v>
      </c>
      <c r="J3960" s="97">
        <v>2.8</v>
      </c>
      <c r="K3960" s="94">
        <v>2023.0</v>
      </c>
      <c r="L3960" s="93" t="s">
        <v>630</v>
      </c>
      <c r="M3960" s="93">
        <v>2023.0</v>
      </c>
      <c r="N3960" s="93" t="s">
        <v>145</v>
      </c>
      <c r="O3960" s="65" t="str">
        <f t="shared" si="1"/>
        <v>193244230001</v>
      </c>
      <c r="P3960" s="65">
        <f t="shared" si="2"/>
        <v>9</v>
      </c>
      <c r="Q3960" s="65">
        <f t="shared" si="3"/>
        <v>5</v>
      </c>
      <c r="R3960" s="65" t="str">
        <f t="shared" si="12"/>
        <v>19.324.423/0001-95</v>
      </c>
      <c r="S3960" s="84"/>
      <c r="T3960" s="84" t="str">
        <f t="shared" si="10"/>
        <v/>
      </c>
      <c r="U3960" s="84" t="str">
        <f t="shared" si="11"/>
        <v/>
      </c>
      <c r="V3960" s="65" t="str">
        <f t="shared" si="5"/>
        <v/>
      </c>
      <c r="W3960" s="84"/>
      <c r="X3960" s="84"/>
      <c r="Y3960" s="85"/>
      <c r="Z3960" s="85"/>
      <c r="AA3960" s="65" t="str">
        <f t="shared" si="6"/>
        <v/>
      </c>
      <c r="AB3960" s="65" t="str">
        <f t="shared" si="7"/>
        <v/>
      </c>
      <c r="AC3960" s="86"/>
      <c r="AD3960" s="87" t="str">
        <f t="shared" si="8"/>
        <v/>
      </c>
      <c r="AE3960" s="84"/>
      <c r="AF3960" s="86">
        <f>IF(AC3960&gt;0,AC3960,'⚙️ Config'!$B$10)</f>
        <v>0.0075</v>
      </c>
      <c r="AG3960" s="88">
        <f t="shared" si="9"/>
        <v>7812.559725</v>
      </c>
      <c r="AH3960" s="88">
        <f>AG3960*'⚙️ Config'!$B$11</f>
        <v>39062.79863</v>
      </c>
      <c r="AI3960" s="88">
        <f>AH3960*'⚙️ Config'!$B$12</f>
        <v>11718.83959</v>
      </c>
      <c r="AJ3960" s="64"/>
      <c r="AK3960" s="84"/>
      <c r="AL3960" s="84"/>
      <c r="AM3960" s="84"/>
      <c r="AN3960" s="84"/>
      <c r="AO3960" s="84"/>
      <c r="AP3960" s="84"/>
      <c r="AQ3960" s="84"/>
    </row>
    <row r="3961" ht="15.0" customHeight="1">
      <c r="A3961" s="93">
        <v>3958.0</v>
      </c>
      <c r="B3961" s="94" t="s">
        <v>8360</v>
      </c>
      <c r="C3961" s="93" t="s">
        <v>141</v>
      </c>
      <c r="D3961" s="93" t="s">
        <v>8361</v>
      </c>
      <c r="E3961" s="95">
        <v>41.24</v>
      </c>
      <c r="F3961" s="93" t="s">
        <v>85</v>
      </c>
      <c r="G3961" s="93" t="s">
        <v>606</v>
      </c>
      <c r="H3961" s="96">
        <v>1041598.38</v>
      </c>
      <c r="I3961" s="93">
        <v>1.0</v>
      </c>
      <c r="J3961" s="97">
        <v>2.8</v>
      </c>
      <c r="K3961" s="94">
        <v>2023.0</v>
      </c>
      <c r="L3961" s="93" t="s">
        <v>630</v>
      </c>
      <c r="M3961" s="93">
        <v>2023.0</v>
      </c>
      <c r="N3961" s="93" t="s">
        <v>161</v>
      </c>
      <c r="O3961" s="65" t="str">
        <f t="shared" si="1"/>
        <v>180991550001</v>
      </c>
      <c r="P3961" s="65">
        <f t="shared" si="2"/>
        <v>9</v>
      </c>
      <c r="Q3961" s="65">
        <f t="shared" si="3"/>
        <v>2</v>
      </c>
      <c r="R3961" s="65" t="str">
        <f t="shared" si="12"/>
        <v>18.099.155/0001-92</v>
      </c>
      <c r="S3961" s="84"/>
      <c r="T3961" s="84" t="str">
        <f t="shared" si="10"/>
        <v/>
      </c>
      <c r="U3961" s="84" t="str">
        <f t="shared" si="11"/>
        <v/>
      </c>
      <c r="V3961" s="65" t="str">
        <f t="shared" si="5"/>
        <v/>
      </c>
      <c r="W3961" s="84"/>
      <c r="X3961" s="84"/>
      <c r="Y3961" s="85"/>
      <c r="Z3961" s="85"/>
      <c r="AA3961" s="65" t="str">
        <f t="shared" si="6"/>
        <v/>
      </c>
      <c r="AB3961" s="65" t="str">
        <f t="shared" si="7"/>
        <v/>
      </c>
      <c r="AC3961" s="86"/>
      <c r="AD3961" s="87" t="str">
        <f t="shared" si="8"/>
        <v/>
      </c>
      <c r="AE3961" s="84"/>
      <c r="AF3961" s="86">
        <f>IF(AC3961&gt;0,AC3961,'⚙️ Config'!$B$10)</f>
        <v>0.0075</v>
      </c>
      <c r="AG3961" s="88">
        <f t="shared" si="9"/>
        <v>7811.98785</v>
      </c>
      <c r="AH3961" s="88">
        <f>AG3961*'⚙️ Config'!$B$11</f>
        <v>39059.93925</v>
      </c>
      <c r="AI3961" s="88">
        <f>AH3961*'⚙️ Config'!$B$12</f>
        <v>11717.98178</v>
      </c>
      <c r="AJ3961" s="64"/>
      <c r="AK3961" s="84"/>
      <c r="AL3961" s="84"/>
      <c r="AM3961" s="84"/>
      <c r="AN3961" s="84"/>
      <c r="AO3961" s="84"/>
      <c r="AP3961" s="84"/>
      <c r="AQ3961" s="84"/>
    </row>
    <row r="3962" ht="15.0" customHeight="1">
      <c r="A3962" s="93">
        <v>3959.0</v>
      </c>
      <c r="B3962" s="94" t="s">
        <v>8362</v>
      </c>
      <c r="C3962" s="93" t="s">
        <v>141</v>
      </c>
      <c r="D3962" s="93" t="s">
        <v>8363</v>
      </c>
      <c r="E3962" s="95">
        <v>42.61</v>
      </c>
      <c r="F3962" s="93" t="s">
        <v>85</v>
      </c>
      <c r="G3962" s="93" t="s">
        <v>606</v>
      </c>
      <c r="H3962" s="96">
        <v>1039658.67</v>
      </c>
      <c r="I3962" s="93">
        <v>1.0</v>
      </c>
      <c r="J3962" s="97">
        <v>2.6</v>
      </c>
      <c r="K3962" s="94">
        <v>2023.0</v>
      </c>
      <c r="L3962" s="93" t="s">
        <v>630</v>
      </c>
      <c r="M3962" s="93">
        <v>2023.0</v>
      </c>
      <c r="N3962" s="93" t="s">
        <v>161</v>
      </c>
      <c r="O3962" s="65" t="str">
        <f t="shared" si="1"/>
        <v>146650570001</v>
      </c>
      <c r="P3962" s="65">
        <f t="shared" si="2"/>
        <v>1</v>
      </c>
      <c r="Q3962" s="65">
        <f t="shared" si="3"/>
        <v>4</v>
      </c>
      <c r="R3962" s="65" t="str">
        <f t="shared" si="12"/>
        <v>14.665.057/0001-14</v>
      </c>
      <c r="S3962" s="84"/>
      <c r="T3962" s="84" t="str">
        <f t="shared" si="10"/>
        <v/>
      </c>
      <c r="U3962" s="84" t="str">
        <f t="shared" si="11"/>
        <v/>
      </c>
      <c r="V3962" s="65" t="str">
        <f t="shared" si="5"/>
        <v/>
      </c>
      <c r="W3962" s="84"/>
      <c r="X3962" s="84"/>
      <c r="Y3962" s="85"/>
      <c r="Z3962" s="85"/>
      <c r="AA3962" s="65" t="str">
        <f t="shared" si="6"/>
        <v/>
      </c>
      <c r="AB3962" s="65" t="str">
        <f t="shared" si="7"/>
        <v/>
      </c>
      <c r="AC3962" s="86"/>
      <c r="AD3962" s="87" t="str">
        <f t="shared" si="8"/>
        <v/>
      </c>
      <c r="AE3962" s="84"/>
      <c r="AF3962" s="86">
        <f>IF(AC3962&gt;0,AC3962,'⚙️ Config'!$B$10)</f>
        <v>0.0075</v>
      </c>
      <c r="AG3962" s="88">
        <f t="shared" si="9"/>
        <v>7797.440025</v>
      </c>
      <c r="AH3962" s="88">
        <f>AG3962*'⚙️ Config'!$B$11</f>
        <v>38987.20013</v>
      </c>
      <c r="AI3962" s="88">
        <f>AH3962*'⚙️ Config'!$B$12</f>
        <v>11696.16004</v>
      </c>
      <c r="AJ3962" s="64"/>
      <c r="AK3962" s="84"/>
      <c r="AL3962" s="84"/>
      <c r="AM3962" s="84"/>
      <c r="AN3962" s="84"/>
      <c r="AO3962" s="84"/>
      <c r="AP3962" s="84"/>
      <c r="AQ3962" s="84"/>
    </row>
    <row r="3963" ht="15.0" customHeight="1">
      <c r="A3963" s="93">
        <v>3960.0</v>
      </c>
      <c r="B3963" s="94" t="s">
        <v>8364</v>
      </c>
      <c r="C3963" s="93" t="s">
        <v>141</v>
      </c>
      <c r="D3963" s="93" t="s">
        <v>8365</v>
      </c>
      <c r="E3963" s="95">
        <v>40.03</v>
      </c>
      <c r="F3963" s="93" t="s">
        <v>85</v>
      </c>
      <c r="G3963" s="93" t="s">
        <v>606</v>
      </c>
      <c r="H3963" s="96">
        <v>1038651.93</v>
      </c>
      <c r="I3963" s="93">
        <v>1.0</v>
      </c>
      <c r="J3963" s="97">
        <v>3.0</v>
      </c>
      <c r="K3963" s="94">
        <v>2023.0</v>
      </c>
      <c r="L3963" s="93" t="s">
        <v>448</v>
      </c>
      <c r="M3963" s="93">
        <v>2023.0</v>
      </c>
      <c r="N3963" s="93" t="s">
        <v>161</v>
      </c>
      <c r="O3963" s="65" t="str">
        <f t="shared" si="1"/>
        <v>103335540001</v>
      </c>
      <c r="P3963" s="65">
        <f t="shared" si="2"/>
        <v>6</v>
      </c>
      <c r="Q3963" s="65">
        <f t="shared" si="3"/>
        <v>4</v>
      </c>
      <c r="R3963" s="65" t="str">
        <f t="shared" si="12"/>
        <v>10.333.554/0001-64</v>
      </c>
      <c r="S3963" s="84"/>
      <c r="T3963" s="84" t="str">
        <f t="shared" si="10"/>
        <v/>
      </c>
      <c r="U3963" s="84" t="str">
        <f t="shared" si="11"/>
        <v/>
      </c>
      <c r="V3963" s="65" t="str">
        <f t="shared" si="5"/>
        <v/>
      </c>
      <c r="W3963" s="84"/>
      <c r="X3963" s="84"/>
      <c r="Y3963" s="85"/>
      <c r="Z3963" s="85"/>
      <c r="AA3963" s="65" t="str">
        <f t="shared" si="6"/>
        <v/>
      </c>
      <c r="AB3963" s="65" t="str">
        <f t="shared" si="7"/>
        <v/>
      </c>
      <c r="AC3963" s="86"/>
      <c r="AD3963" s="87" t="str">
        <f t="shared" si="8"/>
        <v/>
      </c>
      <c r="AE3963" s="84"/>
      <c r="AF3963" s="86">
        <f>IF(AC3963&gt;0,AC3963,'⚙️ Config'!$B$10)</f>
        <v>0.0075</v>
      </c>
      <c r="AG3963" s="88">
        <f t="shared" si="9"/>
        <v>7789.889475</v>
      </c>
      <c r="AH3963" s="88">
        <f>AG3963*'⚙️ Config'!$B$11</f>
        <v>38949.44738</v>
      </c>
      <c r="AI3963" s="88">
        <f>AH3963*'⚙️ Config'!$B$12</f>
        <v>11684.83421</v>
      </c>
      <c r="AJ3963" s="64"/>
      <c r="AK3963" s="84"/>
      <c r="AL3963" s="84"/>
      <c r="AM3963" s="84"/>
      <c r="AN3963" s="84"/>
      <c r="AO3963" s="84"/>
      <c r="AP3963" s="84"/>
      <c r="AQ3963" s="84"/>
    </row>
    <row r="3964" ht="15.0" customHeight="1">
      <c r="A3964" s="93">
        <v>3961.0</v>
      </c>
      <c r="B3964" s="94" t="s">
        <v>8366</v>
      </c>
      <c r="C3964" s="93" t="s">
        <v>141</v>
      </c>
      <c r="D3964" s="93" t="s">
        <v>8367</v>
      </c>
      <c r="E3964" s="95">
        <v>43.36</v>
      </c>
      <c r="F3964" s="93" t="s">
        <v>85</v>
      </c>
      <c r="G3964" s="93" t="s">
        <v>606</v>
      </c>
      <c r="H3964" s="96">
        <v>1038476.02</v>
      </c>
      <c r="I3964" s="93">
        <v>1.0</v>
      </c>
      <c r="J3964" s="97">
        <v>2.5</v>
      </c>
      <c r="K3964" s="94">
        <v>2023.0</v>
      </c>
      <c r="L3964" s="93" t="s">
        <v>630</v>
      </c>
      <c r="M3964" s="93">
        <v>2023.0</v>
      </c>
      <c r="N3964" s="93" t="s">
        <v>161</v>
      </c>
      <c r="O3964" s="65" t="str">
        <f t="shared" si="1"/>
        <v>296184990001</v>
      </c>
      <c r="P3964" s="65">
        <f t="shared" si="2"/>
        <v>8</v>
      </c>
      <c r="Q3964" s="65">
        <f t="shared" si="3"/>
        <v>7</v>
      </c>
      <c r="R3964" s="65" t="str">
        <f t="shared" si="12"/>
        <v>29.618.499/0001-87</v>
      </c>
      <c r="S3964" s="84"/>
      <c r="T3964" s="84" t="str">
        <f t="shared" si="10"/>
        <v/>
      </c>
      <c r="U3964" s="84" t="str">
        <f t="shared" si="11"/>
        <v/>
      </c>
      <c r="V3964" s="65" t="str">
        <f t="shared" si="5"/>
        <v/>
      </c>
      <c r="W3964" s="84"/>
      <c r="X3964" s="84"/>
      <c r="Y3964" s="85"/>
      <c r="Z3964" s="85"/>
      <c r="AA3964" s="65" t="str">
        <f t="shared" si="6"/>
        <v/>
      </c>
      <c r="AB3964" s="65" t="str">
        <f t="shared" si="7"/>
        <v/>
      </c>
      <c r="AC3964" s="86"/>
      <c r="AD3964" s="87" t="str">
        <f t="shared" si="8"/>
        <v/>
      </c>
      <c r="AE3964" s="84"/>
      <c r="AF3964" s="86">
        <f>IF(AC3964&gt;0,AC3964,'⚙️ Config'!$B$10)</f>
        <v>0.0075</v>
      </c>
      <c r="AG3964" s="88">
        <f t="shared" si="9"/>
        <v>7788.57015</v>
      </c>
      <c r="AH3964" s="88">
        <f>AG3964*'⚙️ Config'!$B$11</f>
        <v>38942.85075</v>
      </c>
      <c r="AI3964" s="88">
        <f>AH3964*'⚙️ Config'!$B$12</f>
        <v>11682.85523</v>
      </c>
      <c r="AJ3964" s="64"/>
      <c r="AK3964" s="84"/>
      <c r="AL3964" s="84"/>
      <c r="AM3964" s="84"/>
      <c r="AN3964" s="84"/>
      <c r="AO3964" s="84"/>
      <c r="AP3964" s="84"/>
      <c r="AQ3964" s="84"/>
    </row>
    <row r="3965" ht="15.0" customHeight="1">
      <c r="A3965" s="93">
        <v>3962.0</v>
      </c>
      <c r="B3965" s="94" t="s">
        <v>8368</v>
      </c>
      <c r="C3965" s="93" t="s">
        <v>141</v>
      </c>
      <c r="D3965" s="93" t="s">
        <v>8369</v>
      </c>
      <c r="E3965" s="95">
        <v>41.24</v>
      </c>
      <c r="F3965" s="93" t="s">
        <v>85</v>
      </c>
      <c r="G3965" s="93" t="s">
        <v>606</v>
      </c>
      <c r="H3965" s="96">
        <v>1038058.78</v>
      </c>
      <c r="I3965" s="93">
        <v>1.0</v>
      </c>
      <c r="J3965" s="97">
        <v>2.8</v>
      </c>
      <c r="K3965" s="94">
        <v>2023.0</v>
      </c>
      <c r="L3965" s="93" t="s">
        <v>630</v>
      </c>
      <c r="M3965" s="93">
        <v>2023.0</v>
      </c>
      <c r="N3965" s="93" t="s">
        <v>161</v>
      </c>
      <c r="O3965" s="65" t="str">
        <f t="shared" si="1"/>
        <v>283403610001</v>
      </c>
      <c r="P3965" s="65">
        <f t="shared" si="2"/>
        <v>0</v>
      </c>
      <c r="Q3965" s="65">
        <f t="shared" si="3"/>
        <v>4</v>
      </c>
      <c r="R3965" s="65" t="str">
        <f t="shared" si="12"/>
        <v>28.340.361/0001-04</v>
      </c>
      <c r="S3965" s="84"/>
      <c r="T3965" s="84" t="str">
        <f t="shared" si="10"/>
        <v/>
      </c>
      <c r="U3965" s="84" t="str">
        <f t="shared" si="11"/>
        <v/>
      </c>
      <c r="V3965" s="65" t="str">
        <f t="shared" si="5"/>
        <v/>
      </c>
      <c r="W3965" s="84"/>
      <c r="X3965" s="84"/>
      <c r="Y3965" s="85"/>
      <c r="Z3965" s="85"/>
      <c r="AA3965" s="65" t="str">
        <f t="shared" si="6"/>
        <v/>
      </c>
      <c r="AB3965" s="65" t="str">
        <f t="shared" si="7"/>
        <v/>
      </c>
      <c r="AC3965" s="86"/>
      <c r="AD3965" s="87" t="str">
        <f t="shared" si="8"/>
        <v/>
      </c>
      <c r="AE3965" s="84"/>
      <c r="AF3965" s="86">
        <f>IF(AC3965&gt;0,AC3965,'⚙️ Config'!$B$10)</f>
        <v>0.0075</v>
      </c>
      <c r="AG3965" s="88">
        <f t="shared" si="9"/>
        <v>7785.44085</v>
      </c>
      <c r="AH3965" s="88">
        <f>AG3965*'⚙️ Config'!$B$11</f>
        <v>38927.20425</v>
      </c>
      <c r="AI3965" s="88">
        <f>AH3965*'⚙️ Config'!$B$12</f>
        <v>11678.16128</v>
      </c>
      <c r="AJ3965" s="64"/>
      <c r="AK3965" s="84"/>
      <c r="AL3965" s="84"/>
      <c r="AM3965" s="84"/>
      <c r="AN3965" s="84"/>
      <c r="AO3965" s="84"/>
      <c r="AP3965" s="84"/>
      <c r="AQ3965" s="84"/>
    </row>
    <row r="3966" ht="15.0" customHeight="1">
      <c r="A3966" s="93">
        <v>3963.0</v>
      </c>
      <c r="B3966" s="94" t="s">
        <v>8370</v>
      </c>
      <c r="C3966" s="93" t="s">
        <v>141</v>
      </c>
      <c r="D3966" s="93" t="s">
        <v>8371</v>
      </c>
      <c r="E3966" s="95">
        <v>40.62</v>
      </c>
      <c r="F3966" s="93" t="s">
        <v>85</v>
      </c>
      <c r="G3966" s="93" t="s">
        <v>606</v>
      </c>
      <c r="H3966" s="96">
        <v>1038039.61</v>
      </c>
      <c r="I3966" s="93">
        <v>1.0</v>
      </c>
      <c r="J3966" s="97">
        <v>2.9</v>
      </c>
      <c r="K3966" s="94">
        <v>2023.0</v>
      </c>
      <c r="L3966" s="93" t="s">
        <v>458</v>
      </c>
      <c r="M3966" s="93">
        <v>2023.0</v>
      </c>
      <c r="N3966" s="93" t="s">
        <v>145</v>
      </c>
      <c r="O3966" s="65" t="str">
        <f t="shared" si="1"/>
        <v>033696560001</v>
      </c>
      <c r="P3966" s="65">
        <f t="shared" si="2"/>
        <v>7</v>
      </c>
      <c r="Q3966" s="65">
        <f t="shared" si="3"/>
        <v>4</v>
      </c>
      <c r="R3966" s="65" t="str">
        <f t="shared" si="12"/>
        <v>03.369.656/0001-74</v>
      </c>
      <c r="S3966" s="84"/>
      <c r="T3966" s="84" t="str">
        <f t="shared" si="10"/>
        <v/>
      </c>
      <c r="U3966" s="84" t="str">
        <f t="shared" si="11"/>
        <v/>
      </c>
      <c r="V3966" s="65" t="str">
        <f t="shared" si="5"/>
        <v/>
      </c>
      <c r="W3966" s="84"/>
      <c r="X3966" s="84"/>
      <c r="Y3966" s="85"/>
      <c r="Z3966" s="85"/>
      <c r="AA3966" s="65" t="str">
        <f t="shared" si="6"/>
        <v/>
      </c>
      <c r="AB3966" s="65" t="str">
        <f t="shared" si="7"/>
        <v/>
      </c>
      <c r="AC3966" s="86"/>
      <c r="AD3966" s="87" t="str">
        <f t="shared" si="8"/>
        <v/>
      </c>
      <c r="AE3966" s="84"/>
      <c r="AF3966" s="86">
        <f>IF(AC3966&gt;0,AC3966,'⚙️ Config'!$B$10)</f>
        <v>0.0075</v>
      </c>
      <c r="AG3966" s="88">
        <f t="shared" si="9"/>
        <v>7785.297075</v>
      </c>
      <c r="AH3966" s="88">
        <f>AG3966*'⚙️ Config'!$B$11</f>
        <v>38926.48538</v>
      </c>
      <c r="AI3966" s="88">
        <f>AH3966*'⚙️ Config'!$B$12</f>
        <v>11677.94561</v>
      </c>
      <c r="AJ3966" s="64"/>
      <c r="AK3966" s="84"/>
      <c r="AL3966" s="84"/>
      <c r="AM3966" s="84"/>
      <c r="AN3966" s="84"/>
      <c r="AO3966" s="84"/>
      <c r="AP3966" s="84"/>
      <c r="AQ3966" s="84"/>
    </row>
    <row r="3967" ht="15.0" customHeight="1">
      <c r="A3967" s="93">
        <v>3964.0</v>
      </c>
      <c r="B3967" s="94" t="s">
        <v>8372</v>
      </c>
      <c r="C3967" s="93" t="s">
        <v>141</v>
      </c>
      <c r="D3967" s="93" t="s">
        <v>8373</v>
      </c>
      <c r="E3967" s="95">
        <v>45.03</v>
      </c>
      <c r="F3967" s="93" t="s">
        <v>85</v>
      </c>
      <c r="G3967" s="93" t="s">
        <v>606</v>
      </c>
      <c r="H3967" s="96">
        <v>1038030.4</v>
      </c>
      <c r="I3967" s="93">
        <v>1.0</v>
      </c>
      <c r="J3967" s="97">
        <v>2.3</v>
      </c>
      <c r="K3967" s="94">
        <v>2023.0</v>
      </c>
      <c r="L3967" s="93" t="s">
        <v>630</v>
      </c>
      <c r="M3967" s="93">
        <v>2023.0</v>
      </c>
      <c r="N3967" s="93" t="s">
        <v>161</v>
      </c>
      <c r="O3967" s="65" t="str">
        <f t="shared" si="1"/>
        <v>425831760001</v>
      </c>
      <c r="P3967" s="65">
        <f t="shared" si="2"/>
        <v>6</v>
      </c>
      <c r="Q3967" s="65">
        <f t="shared" si="3"/>
        <v>3</v>
      </c>
      <c r="R3967" s="65" t="str">
        <f t="shared" si="12"/>
        <v>42.583.176/0001-63</v>
      </c>
      <c r="S3967" s="84"/>
      <c r="T3967" s="84" t="str">
        <f t="shared" si="10"/>
        <v/>
      </c>
      <c r="U3967" s="84" t="str">
        <f t="shared" si="11"/>
        <v/>
      </c>
      <c r="V3967" s="65" t="str">
        <f t="shared" si="5"/>
        <v/>
      </c>
      <c r="W3967" s="84"/>
      <c r="X3967" s="84"/>
      <c r="Y3967" s="85"/>
      <c r="Z3967" s="85"/>
      <c r="AA3967" s="65" t="str">
        <f t="shared" si="6"/>
        <v/>
      </c>
      <c r="AB3967" s="65" t="str">
        <f t="shared" si="7"/>
        <v/>
      </c>
      <c r="AC3967" s="86"/>
      <c r="AD3967" s="87" t="str">
        <f t="shared" si="8"/>
        <v/>
      </c>
      <c r="AE3967" s="84"/>
      <c r="AF3967" s="86">
        <f>IF(AC3967&gt;0,AC3967,'⚙️ Config'!$B$10)</f>
        <v>0.0075</v>
      </c>
      <c r="AG3967" s="88">
        <f t="shared" si="9"/>
        <v>7785.228</v>
      </c>
      <c r="AH3967" s="88">
        <f>AG3967*'⚙️ Config'!$B$11</f>
        <v>38926.14</v>
      </c>
      <c r="AI3967" s="88">
        <f>AH3967*'⚙️ Config'!$B$12</f>
        <v>11677.842</v>
      </c>
      <c r="AJ3967" s="64"/>
      <c r="AK3967" s="84"/>
      <c r="AL3967" s="84"/>
      <c r="AM3967" s="84"/>
      <c r="AN3967" s="84"/>
      <c r="AO3967" s="84"/>
      <c r="AP3967" s="84"/>
      <c r="AQ3967" s="84"/>
    </row>
    <row r="3968" ht="15.0" customHeight="1">
      <c r="A3968" s="93">
        <v>3965.0</v>
      </c>
      <c r="B3968" s="94" t="s">
        <v>8374</v>
      </c>
      <c r="C3968" s="93" t="s">
        <v>141</v>
      </c>
      <c r="D3968" s="93" t="s">
        <v>8375</v>
      </c>
      <c r="E3968" s="95">
        <v>45.03</v>
      </c>
      <c r="F3968" s="93" t="s">
        <v>85</v>
      </c>
      <c r="G3968" s="93" t="s">
        <v>606</v>
      </c>
      <c r="H3968" s="96">
        <v>1037882.74</v>
      </c>
      <c r="I3968" s="93">
        <v>1.0</v>
      </c>
      <c r="J3968" s="97">
        <v>2.3</v>
      </c>
      <c r="K3968" s="94">
        <v>2023.0</v>
      </c>
      <c r="L3968" s="93" t="s">
        <v>1160</v>
      </c>
      <c r="M3968" s="93">
        <v>2023.0</v>
      </c>
      <c r="N3968" s="93" t="s">
        <v>145</v>
      </c>
      <c r="O3968" s="65" t="str">
        <f t="shared" si="1"/>
        <v>107659400001</v>
      </c>
      <c r="P3968" s="65">
        <f t="shared" si="2"/>
        <v>2</v>
      </c>
      <c r="Q3968" s="65">
        <f t="shared" si="3"/>
        <v>5</v>
      </c>
      <c r="R3968" s="65" t="str">
        <f t="shared" si="12"/>
        <v>10.765.940/0001-25</v>
      </c>
      <c r="S3968" s="84"/>
      <c r="T3968" s="84" t="str">
        <f t="shared" si="10"/>
        <v/>
      </c>
      <c r="U3968" s="84" t="str">
        <f t="shared" si="11"/>
        <v/>
      </c>
      <c r="V3968" s="65" t="str">
        <f t="shared" si="5"/>
        <v/>
      </c>
      <c r="W3968" s="84"/>
      <c r="X3968" s="84"/>
      <c r="Y3968" s="85"/>
      <c r="Z3968" s="85"/>
      <c r="AA3968" s="65" t="str">
        <f t="shared" si="6"/>
        <v/>
      </c>
      <c r="AB3968" s="65" t="str">
        <f t="shared" si="7"/>
        <v/>
      </c>
      <c r="AC3968" s="86"/>
      <c r="AD3968" s="87" t="str">
        <f t="shared" si="8"/>
        <v/>
      </c>
      <c r="AE3968" s="84"/>
      <c r="AF3968" s="86">
        <f>IF(AC3968&gt;0,AC3968,'⚙️ Config'!$B$10)</f>
        <v>0.0075</v>
      </c>
      <c r="AG3968" s="88">
        <f t="shared" si="9"/>
        <v>7784.12055</v>
      </c>
      <c r="AH3968" s="88">
        <f>AG3968*'⚙️ Config'!$B$11</f>
        <v>38920.60275</v>
      </c>
      <c r="AI3968" s="88">
        <f>AH3968*'⚙️ Config'!$B$12</f>
        <v>11676.18083</v>
      </c>
      <c r="AJ3968" s="64"/>
      <c r="AK3968" s="84"/>
      <c r="AL3968" s="84"/>
      <c r="AM3968" s="84"/>
      <c r="AN3968" s="84"/>
      <c r="AO3968" s="84"/>
      <c r="AP3968" s="84"/>
      <c r="AQ3968" s="84"/>
    </row>
    <row r="3969" ht="15.0" customHeight="1">
      <c r="A3969" s="93">
        <v>3966.0</v>
      </c>
      <c r="B3969" s="94" t="s">
        <v>8376</v>
      </c>
      <c r="C3969" s="93" t="s">
        <v>141</v>
      </c>
      <c r="D3969" s="93" t="s">
        <v>8377</v>
      </c>
      <c r="E3969" s="95">
        <v>45.03</v>
      </c>
      <c r="F3969" s="93" t="s">
        <v>85</v>
      </c>
      <c r="G3969" s="93" t="s">
        <v>606</v>
      </c>
      <c r="H3969" s="96">
        <v>1037862.95</v>
      </c>
      <c r="I3969" s="93">
        <v>1.0</v>
      </c>
      <c r="J3969" s="97">
        <v>2.3</v>
      </c>
      <c r="K3969" s="94">
        <v>2023.0</v>
      </c>
      <c r="L3969" s="93" t="s">
        <v>202</v>
      </c>
      <c r="M3969" s="93">
        <v>2023.0</v>
      </c>
      <c r="N3969" s="93" t="s">
        <v>145</v>
      </c>
      <c r="O3969" s="65" t="str">
        <f t="shared" si="1"/>
        <v>061984330001</v>
      </c>
      <c r="P3969" s="65">
        <f t="shared" si="2"/>
        <v>8</v>
      </c>
      <c r="Q3969" s="65">
        <f t="shared" si="3"/>
        <v>0</v>
      </c>
      <c r="R3969" s="65" t="str">
        <f t="shared" si="12"/>
        <v>06.198.433/0001-80</v>
      </c>
      <c r="S3969" s="84"/>
      <c r="T3969" s="84" t="str">
        <f t="shared" si="10"/>
        <v/>
      </c>
      <c r="U3969" s="84" t="str">
        <f t="shared" si="11"/>
        <v/>
      </c>
      <c r="V3969" s="65" t="str">
        <f t="shared" si="5"/>
        <v/>
      </c>
      <c r="W3969" s="84"/>
      <c r="X3969" s="84"/>
      <c r="Y3969" s="85"/>
      <c r="Z3969" s="85"/>
      <c r="AA3969" s="65" t="str">
        <f t="shared" si="6"/>
        <v/>
      </c>
      <c r="AB3969" s="65" t="str">
        <f t="shared" si="7"/>
        <v/>
      </c>
      <c r="AC3969" s="86"/>
      <c r="AD3969" s="87" t="str">
        <f t="shared" si="8"/>
        <v/>
      </c>
      <c r="AE3969" s="84"/>
      <c r="AF3969" s="86">
        <f>IF(AC3969&gt;0,AC3969,'⚙️ Config'!$B$10)</f>
        <v>0.0075</v>
      </c>
      <c r="AG3969" s="88">
        <f t="shared" si="9"/>
        <v>7783.972125</v>
      </c>
      <c r="AH3969" s="88">
        <f>AG3969*'⚙️ Config'!$B$11</f>
        <v>38919.86063</v>
      </c>
      <c r="AI3969" s="88">
        <f>AH3969*'⚙️ Config'!$B$12</f>
        <v>11675.95819</v>
      </c>
      <c r="AJ3969" s="64"/>
      <c r="AK3969" s="84"/>
      <c r="AL3969" s="84"/>
      <c r="AM3969" s="84"/>
      <c r="AN3969" s="84"/>
      <c r="AO3969" s="84"/>
      <c r="AP3969" s="84"/>
      <c r="AQ3969" s="84"/>
    </row>
    <row r="3970" ht="15.0" customHeight="1">
      <c r="A3970" s="93">
        <v>3967.0</v>
      </c>
      <c r="B3970" s="94" t="s">
        <v>8378</v>
      </c>
      <c r="C3970" s="93" t="s">
        <v>141</v>
      </c>
      <c r="D3970" s="93" t="s">
        <v>8379</v>
      </c>
      <c r="E3970" s="95">
        <v>43.36</v>
      </c>
      <c r="F3970" s="93" t="s">
        <v>85</v>
      </c>
      <c r="G3970" s="93" t="s">
        <v>606</v>
      </c>
      <c r="H3970" s="96">
        <v>1037756.64</v>
      </c>
      <c r="I3970" s="93">
        <v>1.0</v>
      </c>
      <c r="J3970" s="97">
        <v>2.5</v>
      </c>
      <c r="K3970" s="94">
        <v>2023.0</v>
      </c>
      <c r="L3970" s="93" t="s">
        <v>630</v>
      </c>
      <c r="M3970" s="93">
        <v>2023.0</v>
      </c>
      <c r="N3970" s="93" t="s">
        <v>161</v>
      </c>
      <c r="O3970" s="65" t="str">
        <f t="shared" si="1"/>
        <v>457619660001</v>
      </c>
      <c r="P3970" s="65">
        <f t="shared" si="2"/>
        <v>8</v>
      </c>
      <c r="Q3970" s="65">
        <f t="shared" si="3"/>
        <v>0</v>
      </c>
      <c r="R3970" s="65" t="str">
        <f t="shared" si="12"/>
        <v>45.761.966/0001-80</v>
      </c>
      <c r="S3970" s="84"/>
      <c r="T3970" s="84" t="str">
        <f t="shared" si="10"/>
        <v/>
      </c>
      <c r="U3970" s="84" t="str">
        <f t="shared" si="11"/>
        <v/>
      </c>
      <c r="V3970" s="65" t="str">
        <f t="shared" si="5"/>
        <v/>
      </c>
      <c r="W3970" s="84"/>
      <c r="X3970" s="84"/>
      <c r="Y3970" s="85"/>
      <c r="Z3970" s="85"/>
      <c r="AA3970" s="65" t="str">
        <f t="shared" si="6"/>
        <v/>
      </c>
      <c r="AB3970" s="65" t="str">
        <f t="shared" si="7"/>
        <v/>
      </c>
      <c r="AC3970" s="86"/>
      <c r="AD3970" s="87" t="str">
        <f t="shared" si="8"/>
        <v/>
      </c>
      <c r="AE3970" s="84"/>
      <c r="AF3970" s="86">
        <f>IF(AC3970&gt;0,AC3970,'⚙️ Config'!$B$10)</f>
        <v>0.0075</v>
      </c>
      <c r="AG3970" s="88">
        <f t="shared" si="9"/>
        <v>7783.1748</v>
      </c>
      <c r="AH3970" s="88">
        <f>AG3970*'⚙️ Config'!$B$11</f>
        <v>38915.874</v>
      </c>
      <c r="AI3970" s="88">
        <f>AH3970*'⚙️ Config'!$B$12</f>
        <v>11674.7622</v>
      </c>
      <c r="AJ3970" s="64"/>
      <c r="AK3970" s="84"/>
      <c r="AL3970" s="84"/>
      <c r="AM3970" s="84"/>
      <c r="AN3970" s="84"/>
      <c r="AO3970" s="84"/>
      <c r="AP3970" s="84"/>
      <c r="AQ3970" s="84"/>
    </row>
    <row r="3971" ht="15.0" customHeight="1">
      <c r="A3971" s="93">
        <v>3968.0</v>
      </c>
      <c r="B3971" s="94" t="s">
        <v>8380</v>
      </c>
      <c r="C3971" s="93" t="s">
        <v>141</v>
      </c>
      <c r="D3971" s="93" t="s">
        <v>8381</v>
      </c>
      <c r="E3971" s="95">
        <v>43.36</v>
      </c>
      <c r="F3971" s="93" t="s">
        <v>85</v>
      </c>
      <c r="G3971" s="93" t="s">
        <v>606</v>
      </c>
      <c r="H3971" s="96">
        <v>1037383.58</v>
      </c>
      <c r="I3971" s="93">
        <v>1.0</v>
      </c>
      <c r="J3971" s="97">
        <v>2.5</v>
      </c>
      <c r="K3971" s="94">
        <v>2023.0</v>
      </c>
      <c r="L3971" s="93" t="s">
        <v>630</v>
      </c>
      <c r="M3971" s="93">
        <v>2023.0</v>
      </c>
      <c r="N3971" s="93" t="s">
        <v>161</v>
      </c>
      <c r="O3971" s="65" t="str">
        <f t="shared" si="1"/>
        <v>109436480001</v>
      </c>
      <c r="P3971" s="65">
        <f t="shared" si="2"/>
        <v>5</v>
      </c>
      <c r="Q3971" s="65">
        <f t="shared" si="3"/>
        <v>5</v>
      </c>
      <c r="R3971" s="65" t="str">
        <f t="shared" si="12"/>
        <v>10.943.648/0001-55</v>
      </c>
      <c r="S3971" s="84"/>
      <c r="T3971" s="84" t="str">
        <f t="shared" si="10"/>
        <v/>
      </c>
      <c r="U3971" s="84" t="str">
        <f t="shared" si="11"/>
        <v/>
      </c>
      <c r="V3971" s="65" t="str">
        <f t="shared" si="5"/>
        <v/>
      </c>
      <c r="W3971" s="84"/>
      <c r="X3971" s="84"/>
      <c r="Y3971" s="85"/>
      <c r="Z3971" s="85"/>
      <c r="AA3971" s="65" t="str">
        <f t="shared" si="6"/>
        <v/>
      </c>
      <c r="AB3971" s="65" t="str">
        <f t="shared" si="7"/>
        <v/>
      </c>
      <c r="AC3971" s="86"/>
      <c r="AD3971" s="87" t="str">
        <f t="shared" si="8"/>
        <v/>
      </c>
      <c r="AE3971" s="84"/>
      <c r="AF3971" s="86">
        <f>IF(AC3971&gt;0,AC3971,'⚙️ Config'!$B$10)</f>
        <v>0.0075</v>
      </c>
      <c r="AG3971" s="88">
        <f t="shared" si="9"/>
        <v>7780.37685</v>
      </c>
      <c r="AH3971" s="88">
        <f>AG3971*'⚙️ Config'!$B$11</f>
        <v>38901.88425</v>
      </c>
      <c r="AI3971" s="88">
        <f>AH3971*'⚙️ Config'!$B$12</f>
        <v>11670.56528</v>
      </c>
      <c r="AJ3971" s="64"/>
      <c r="AK3971" s="84"/>
      <c r="AL3971" s="84"/>
      <c r="AM3971" s="84"/>
      <c r="AN3971" s="84"/>
      <c r="AO3971" s="84"/>
      <c r="AP3971" s="84"/>
      <c r="AQ3971" s="84"/>
    </row>
    <row r="3972" ht="15.0" customHeight="1">
      <c r="A3972" s="93">
        <v>3969.0</v>
      </c>
      <c r="B3972" s="94" t="s">
        <v>8382</v>
      </c>
      <c r="C3972" s="93" t="s">
        <v>141</v>
      </c>
      <c r="D3972" s="93" t="s">
        <v>8383</v>
      </c>
      <c r="E3972" s="95">
        <v>41.24</v>
      </c>
      <c r="F3972" s="93" t="s">
        <v>85</v>
      </c>
      <c r="G3972" s="93" t="s">
        <v>606</v>
      </c>
      <c r="H3972" s="96">
        <v>1036917.81</v>
      </c>
      <c r="I3972" s="93">
        <v>1.0</v>
      </c>
      <c r="J3972" s="97">
        <v>2.8</v>
      </c>
      <c r="K3972" s="94">
        <v>2023.0</v>
      </c>
      <c r="L3972" s="93" t="s">
        <v>448</v>
      </c>
      <c r="M3972" s="93">
        <v>2023.0</v>
      </c>
      <c r="N3972" s="93" t="s">
        <v>145</v>
      </c>
      <c r="O3972" s="65" t="str">
        <f t="shared" si="1"/>
        <v>215821170001</v>
      </c>
      <c r="P3972" s="65">
        <f t="shared" si="2"/>
        <v>0</v>
      </c>
      <c r="Q3972" s="65">
        <f t="shared" si="3"/>
        <v>9</v>
      </c>
      <c r="R3972" s="65" t="str">
        <f t="shared" si="12"/>
        <v>21.582.117/0001-09</v>
      </c>
      <c r="S3972" s="84"/>
      <c r="T3972" s="84" t="str">
        <f t="shared" si="10"/>
        <v/>
      </c>
      <c r="U3972" s="84" t="str">
        <f t="shared" si="11"/>
        <v/>
      </c>
      <c r="V3972" s="65" t="str">
        <f t="shared" si="5"/>
        <v/>
      </c>
      <c r="W3972" s="84"/>
      <c r="X3972" s="84"/>
      <c r="Y3972" s="85"/>
      <c r="Z3972" s="85"/>
      <c r="AA3972" s="65" t="str">
        <f t="shared" si="6"/>
        <v/>
      </c>
      <c r="AB3972" s="65" t="str">
        <f t="shared" si="7"/>
        <v/>
      </c>
      <c r="AC3972" s="86"/>
      <c r="AD3972" s="87" t="str">
        <f t="shared" si="8"/>
        <v/>
      </c>
      <c r="AE3972" s="84"/>
      <c r="AF3972" s="86">
        <f>IF(AC3972&gt;0,AC3972,'⚙️ Config'!$B$10)</f>
        <v>0.0075</v>
      </c>
      <c r="AG3972" s="88">
        <f t="shared" si="9"/>
        <v>7776.883575</v>
      </c>
      <c r="AH3972" s="88">
        <f>AG3972*'⚙️ Config'!$B$11</f>
        <v>38884.41788</v>
      </c>
      <c r="AI3972" s="88">
        <f>AH3972*'⚙️ Config'!$B$12</f>
        <v>11665.32536</v>
      </c>
      <c r="AJ3972" s="64"/>
      <c r="AK3972" s="84"/>
      <c r="AL3972" s="84"/>
      <c r="AM3972" s="84"/>
      <c r="AN3972" s="84"/>
      <c r="AO3972" s="84"/>
      <c r="AP3972" s="84"/>
      <c r="AQ3972" s="84"/>
    </row>
    <row r="3973" ht="15.0" customHeight="1">
      <c r="A3973" s="93">
        <v>3970.0</v>
      </c>
      <c r="B3973" s="94" t="s">
        <v>8384</v>
      </c>
      <c r="C3973" s="93" t="s">
        <v>141</v>
      </c>
      <c r="D3973" s="93" t="s">
        <v>8385</v>
      </c>
      <c r="E3973" s="95">
        <v>37.98</v>
      </c>
      <c r="F3973" s="93" t="s">
        <v>85</v>
      </c>
      <c r="G3973" s="93" t="s">
        <v>606</v>
      </c>
      <c r="H3973" s="96">
        <v>1036246.6</v>
      </c>
      <c r="I3973" s="93">
        <v>1.0</v>
      </c>
      <c r="J3973" s="97">
        <v>3.4</v>
      </c>
      <c r="K3973" s="94">
        <v>2022.0</v>
      </c>
      <c r="L3973" s="93" t="s">
        <v>448</v>
      </c>
      <c r="M3973" s="93">
        <v>2022.0</v>
      </c>
      <c r="N3973" s="93" t="s">
        <v>161</v>
      </c>
      <c r="O3973" s="65" t="str">
        <f t="shared" si="1"/>
        <v>061849340001</v>
      </c>
      <c r="P3973" s="65">
        <f t="shared" si="2"/>
        <v>0</v>
      </c>
      <c r="Q3973" s="65">
        <f t="shared" si="3"/>
        <v>7</v>
      </c>
      <c r="R3973" s="65" t="str">
        <f t="shared" si="12"/>
        <v>06.184.934/0001-07</v>
      </c>
      <c r="S3973" s="84"/>
      <c r="T3973" s="84" t="str">
        <f t="shared" si="10"/>
        <v/>
      </c>
      <c r="U3973" s="84" t="str">
        <f t="shared" si="11"/>
        <v/>
      </c>
      <c r="V3973" s="65" t="str">
        <f t="shared" si="5"/>
        <v/>
      </c>
      <c r="W3973" s="84"/>
      <c r="X3973" s="84"/>
      <c r="Y3973" s="85"/>
      <c r="Z3973" s="85"/>
      <c r="AA3973" s="65" t="str">
        <f t="shared" si="6"/>
        <v/>
      </c>
      <c r="AB3973" s="65" t="str">
        <f t="shared" si="7"/>
        <v/>
      </c>
      <c r="AC3973" s="86"/>
      <c r="AD3973" s="87" t="str">
        <f t="shared" si="8"/>
        <v/>
      </c>
      <c r="AE3973" s="84"/>
      <c r="AF3973" s="86">
        <f>IF(AC3973&gt;0,AC3973,'⚙️ Config'!$B$10)</f>
        <v>0.0075</v>
      </c>
      <c r="AG3973" s="88">
        <f t="shared" si="9"/>
        <v>7771.8495</v>
      </c>
      <c r="AH3973" s="88">
        <f>AG3973*'⚙️ Config'!$B$11</f>
        <v>38859.2475</v>
      </c>
      <c r="AI3973" s="88">
        <f>AH3973*'⚙️ Config'!$B$12</f>
        <v>11657.77425</v>
      </c>
      <c r="AJ3973" s="64"/>
      <c r="AK3973" s="84"/>
      <c r="AL3973" s="84"/>
      <c r="AM3973" s="84"/>
      <c r="AN3973" s="84"/>
      <c r="AO3973" s="84"/>
      <c r="AP3973" s="84"/>
      <c r="AQ3973" s="84"/>
    </row>
    <row r="3974" ht="15.0" customHeight="1">
      <c r="A3974" s="93">
        <v>3971.0</v>
      </c>
      <c r="B3974" s="94" t="s">
        <v>8386</v>
      </c>
      <c r="C3974" s="93" t="s">
        <v>141</v>
      </c>
      <c r="D3974" s="93" t="s">
        <v>8387</v>
      </c>
      <c r="E3974" s="95">
        <v>40.62</v>
      </c>
      <c r="F3974" s="93" t="s">
        <v>85</v>
      </c>
      <c r="G3974" s="93" t="s">
        <v>606</v>
      </c>
      <c r="H3974" s="96">
        <v>1034580.63</v>
      </c>
      <c r="I3974" s="93">
        <v>1.0</v>
      </c>
      <c r="J3974" s="97">
        <v>2.9</v>
      </c>
      <c r="K3974" s="94">
        <v>2023.0</v>
      </c>
      <c r="L3974" s="93" t="s">
        <v>630</v>
      </c>
      <c r="M3974" s="93">
        <v>2023.0</v>
      </c>
      <c r="N3974" s="93" t="s">
        <v>145</v>
      </c>
      <c r="O3974" s="65" t="str">
        <f t="shared" si="1"/>
        <v>359774720001</v>
      </c>
      <c r="P3974" s="65">
        <f t="shared" si="2"/>
        <v>8</v>
      </c>
      <c r="Q3974" s="65">
        <f t="shared" si="3"/>
        <v>3</v>
      </c>
      <c r="R3974" s="65" t="str">
        <f t="shared" si="12"/>
        <v>35.977.472/0001-83</v>
      </c>
      <c r="S3974" s="84"/>
      <c r="T3974" s="84" t="str">
        <f t="shared" si="10"/>
        <v/>
      </c>
      <c r="U3974" s="84" t="str">
        <f t="shared" si="11"/>
        <v/>
      </c>
      <c r="V3974" s="65" t="str">
        <f t="shared" si="5"/>
        <v/>
      </c>
      <c r="W3974" s="84"/>
      <c r="X3974" s="84"/>
      <c r="Y3974" s="85"/>
      <c r="Z3974" s="85"/>
      <c r="AA3974" s="65" t="str">
        <f t="shared" si="6"/>
        <v/>
      </c>
      <c r="AB3974" s="65" t="str">
        <f t="shared" si="7"/>
        <v/>
      </c>
      <c r="AC3974" s="86"/>
      <c r="AD3974" s="87" t="str">
        <f t="shared" si="8"/>
        <v/>
      </c>
      <c r="AE3974" s="84"/>
      <c r="AF3974" s="86">
        <f>IF(AC3974&gt;0,AC3974,'⚙️ Config'!$B$10)</f>
        <v>0.0075</v>
      </c>
      <c r="AG3974" s="88">
        <f t="shared" si="9"/>
        <v>7759.354725</v>
      </c>
      <c r="AH3974" s="88">
        <f>AG3974*'⚙️ Config'!$B$11</f>
        <v>38796.77363</v>
      </c>
      <c r="AI3974" s="88">
        <f>AH3974*'⚙️ Config'!$B$12</f>
        <v>11639.03209</v>
      </c>
      <c r="AJ3974" s="64"/>
      <c r="AK3974" s="84"/>
      <c r="AL3974" s="84"/>
      <c r="AM3974" s="84"/>
      <c r="AN3974" s="84"/>
      <c r="AO3974" s="84"/>
      <c r="AP3974" s="84"/>
      <c r="AQ3974" s="84"/>
    </row>
    <row r="3975" ht="15.0" customHeight="1">
      <c r="A3975" s="93">
        <v>3972.0</v>
      </c>
      <c r="B3975" s="94" t="s">
        <v>8388</v>
      </c>
      <c r="C3975" s="93" t="s">
        <v>141</v>
      </c>
      <c r="D3975" s="93" t="s">
        <v>8389</v>
      </c>
      <c r="E3975" s="95">
        <v>45.03</v>
      </c>
      <c r="F3975" s="93" t="s">
        <v>85</v>
      </c>
      <c r="G3975" s="93" t="s">
        <v>606</v>
      </c>
      <c r="H3975" s="96">
        <v>1033565.4</v>
      </c>
      <c r="I3975" s="93">
        <v>1.0</v>
      </c>
      <c r="J3975" s="97">
        <v>2.3</v>
      </c>
      <c r="K3975" s="94">
        <v>2023.0</v>
      </c>
      <c r="L3975" s="93" t="s">
        <v>630</v>
      </c>
      <c r="M3975" s="93">
        <v>2023.0</v>
      </c>
      <c r="N3975" s="93" t="s">
        <v>145</v>
      </c>
      <c r="O3975" s="65" t="str">
        <f t="shared" si="1"/>
        <v>346832180001</v>
      </c>
      <c r="P3975" s="65">
        <f t="shared" si="2"/>
        <v>0</v>
      </c>
      <c r="Q3975" s="65">
        <f t="shared" si="3"/>
        <v>0</v>
      </c>
      <c r="R3975" s="65" t="str">
        <f t="shared" si="12"/>
        <v>34.683.218/0001-00</v>
      </c>
      <c r="S3975" s="84"/>
      <c r="T3975" s="84" t="str">
        <f t="shared" si="10"/>
        <v/>
      </c>
      <c r="U3975" s="84" t="str">
        <f t="shared" si="11"/>
        <v/>
      </c>
      <c r="V3975" s="65" t="str">
        <f t="shared" si="5"/>
        <v/>
      </c>
      <c r="W3975" s="84"/>
      <c r="X3975" s="84"/>
      <c r="Y3975" s="85"/>
      <c r="Z3975" s="85"/>
      <c r="AA3975" s="65" t="str">
        <f t="shared" si="6"/>
        <v/>
      </c>
      <c r="AB3975" s="65" t="str">
        <f t="shared" si="7"/>
        <v/>
      </c>
      <c r="AC3975" s="86"/>
      <c r="AD3975" s="87" t="str">
        <f t="shared" si="8"/>
        <v/>
      </c>
      <c r="AE3975" s="84"/>
      <c r="AF3975" s="86">
        <f>IF(AC3975&gt;0,AC3975,'⚙️ Config'!$B$10)</f>
        <v>0.0075</v>
      </c>
      <c r="AG3975" s="88">
        <f t="shared" si="9"/>
        <v>7751.7405</v>
      </c>
      <c r="AH3975" s="88">
        <f>AG3975*'⚙️ Config'!$B$11</f>
        <v>38758.7025</v>
      </c>
      <c r="AI3975" s="88">
        <f>AH3975*'⚙️ Config'!$B$12</f>
        <v>11627.61075</v>
      </c>
      <c r="AJ3975" s="64"/>
      <c r="AK3975" s="84"/>
      <c r="AL3975" s="84"/>
      <c r="AM3975" s="84"/>
      <c r="AN3975" s="84"/>
      <c r="AO3975" s="84"/>
      <c r="AP3975" s="84"/>
      <c r="AQ3975" s="84"/>
    </row>
    <row r="3976" ht="15.0" customHeight="1">
      <c r="A3976" s="93">
        <v>3973.0</v>
      </c>
      <c r="B3976" s="94" t="s">
        <v>8390</v>
      </c>
      <c r="C3976" s="93" t="s">
        <v>141</v>
      </c>
      <c r="D3976" s="93" t="s">
        <v>8391</v>
      </c>
      <c r="E3976" s="95">
        <v>42.61</v>
      </c>
      <c r="F3976" s="93" t="s">
        <v>85</v>
      </c>
      <c r="G3976" s="93" t="s">
        <v>606</v>
      </c>
      <c r="H3976" s="96">
        <v>1033422.07</v>
      </c>
      <c r="I3976" s="93">
        <v>1.0</v>
      </c>
      <c r="J3976" s="97">
        <v>2.6</v>
      </c>
      <c r="K3976" s="94">
        <v>2023.0</v>
      </c>
      <c r="L3976" s="93" t="s">
        <v>630</v>
      </c>
      <c r="M3976" s="93">
        <v>2023.0</v>
      </c>
      <c r="N3976" s="93" t="s">
        <v>161</v>
      </c>
      <c r="O3976" s="65" t="str">
        <f t="shared" si="1"/>
        <v>083287740001</v>
      </c>
      <c r="P3976" s="65">
        <f t="shared" si="2"/>
        <v>5</v>
      </c>
      <c r="Q3976" s="65">
        <f t="shared" si="3"/>
        <v>8</v>
      </c>
      <c r="R3976" s="65" t="str">
        <f t="shared" si="12"/>
        <v>08.328.774/0001-58</v>
      </c>
      <c r="S3976" s="84"/>
      <c r="T3976" s="84" t="str">
        <f t="shared" si="10"/>
        <v/>
      </c>
      <c r="U3976" s="84" t="str">
        <f t="shared" si="11"/>
        <v/>
      </c>
      <c r="V3976" s="65" t="str">
        <f t="shared" si="5"/>
        <v/>
      </c>
      <c r="W3976" s="84"/>
      <c r="X3976" s="84"/>
      <c r="Y3976" s="85"/>
      <c r="Z3976" s="85"/>
      <c r="AA3976" s="65" t="str">
        <f t="shared" si="6"/>
        <v/>
      </c>
      <c r="AB3976" s="65" t="str">
        <f t="shared" si="7"/>
        <v/>
      </c>
      <c r="AC3976" s="86"/>
      <c r="AD3976" s="87" t="str">
        <f t="shared" si="8"/>
        <v/>
      </c>
      <c r="AE3976" s="84"/>
      <c r="AF3976" s="86">
        <f>IF(AC3976&gt;0,AC3976,'⚙️ Config'!$B$10)</f>
        <v>0.0075</v>
      </c>
      <c r="AG3976" s="88">
        <f t="shared" si="9"/>
        <v>7750.665525</v>
      </c>
      <c r="AH3976" s="88">
        <f>AG3976*'⚙️ Config'!$B$11</f>
        <v>38753.32763</v>
      </c>
      <c r="AI3976" s="88">
        <f>AH3976*'⚙️ Config'!$B$12</f>
        <v>11625.99829</v>
      </c>
      <c r="AJ3976" s="64"/>
      <c r="AK3976" s="84"/>
      <c r="AL3976" s="84"/>
      <c r="AM3976" s="84"/>
      <c r="AN3976" s="84"/>
      <c r="AO3976" s="84"/>
      <c r="AP3976" s="84"/>
      <c r="AQ3976" s="84"/>
    </row>
    <row r="3977" ht="15.0" customHeight="1">
      <c r="A3977" s="93">
        <v>3974.0</v>
      </c>
      <c r="B3977" s="94" t="s">
        <v>8392</v>
      </c>
      <c r="C3977" s="93" t="s">
        <v>141</v>
      </c>
      <c r="D3977" s="93" t="s">
        <v>8393</v>
      </c>
      <c r="E3977" s="95">
        <v>38.95</v>
      </c>
      <c r="F3977" s="93" t="s">
        <v>85</v>
      </c>
      <c r="G3977" s="93" t="s">
        <v>606</v>
      </c>
      <c r="H3977" s="96">
        <v>1033137.01</v>
      </c>
      <c r="I3977" s="93">
        <v>1.0</v>
      </c>
      <c r="J3977" s="97">
        <v>3.2</v>
      </c>
      <c r="K3977" s="94">
        <v>2022.0</v>
      </c>
      <c r="L3977" s="93" t="s">
        <v>630</v>
      </c>
      <c r="M3977" s="93">
        <v>2022.0</v>
      </c>
      <c r="N3977" s="93" t="s">
        <v>161</v>
      </c>
      <c r="O3977" s="65" t="str">
        <f t="shared" si="1"/>
        <v>189362410001</v>
      </c>
      <c r="P3977" s="65">
        <f t="shared" si="2"/>
        <v>0</v>
      </c>
      <c r="Q3977" s="65">
        <f t="shared" si="3"/>
        <v>2</v>
      </c>
      <c r="R3977" s="65" t="str">
        <f t="shared" si="12"/>
        <v>18.936.241/0001-02</v>
      </c>
      <c r="S3977" s="84"/>
      <c r="T3977" s="84" t="str">
        <f t="shared" si="10"/>
        <v/>
      </c>
      <c r="U3977" s="84" t="str">
        <f t="shared" si="11"/>
        <v/>
      </c>
      <c r="V3977" s="65" t="str">
        <f t="shared" si="5"/>
        <v/>
      </c>
      <c r="W3977" s="84"/>
      <c r="X3977" s="84"/>
      <c r="Y3977" s="85"/>
      <c r="Z3977" s="85"/>
      <c r="AA3977" s="65" t="str">
        <f t="shared" si="6"/>
        <v/>
      </c>
      <c r="AB3977" s="65" t="str">
        <f t="shared" si="7"/>
        <v/>
      </c>
      <c r="AC3977" s="86"/>
      <c r="AD3977" s="87" t="str">
        <f t="shared" si="8"/>
        <v/>
      </c>
      <c r="AE3977" s="84"/>
      <c r="AF3977" s="86">
        <f>IF(AC3977&gt;0,AC3977,'⚙️ Config'!$B$10)</f>
        <v>0.0075</v>
      </c>
      <c r="AG3977" s="88">
        <f t="shared" si="9"/>
        <v>7748.527575</v>
      </c>
      <c r="AH3977" s="88">
        <f>AG3977*'⚙️ Config'!$B$11</f>
        <v>38742.63788</v>
      </c>
      <c r="AI3977" s="88">
        <f>AH3977*'⚙️ Config'!$B$12</f>
        <v>11622.79136</v>
      </c>
      <c r="AJ3977" s="64"/>
      <c r="AK3977" s="84"/>
      <c r="AL3977" s="84"/>
      <c r="AM3977" s="84"/>
      <c r="AN3977" s="84"/>
      <c r="AO3977" s="84"/>
      <c r="AP3977" s="84"/>
      <c r="AQ3977" s="84"/>
    </row>
    <row r="3978" ht="15.0" customHeight="1">
      <c r="A3978" s="93">
        <v>3975.0</v>
      </c>
      <c r="B3978" s="94" t="s">
        <v>8394</v>
      </c>
      <c r="C3978" s="93" t="s">
        <v>141</v>
      </c>
      <c r="D3978" s="93" t="s">
        <v>8395</v>
      </c>
      <c r="E3978" s="95">
        <v>37.1</v>
      </c>
      <c r="F3978" s="93" t="s">
        <v>85</v>
      </c>
      <c r="G3978" s="93" t="s">
        <v>606</v>
      </c>
      <c r="H3978" s="96">
        <v>1032076.48</v>
      </c>
      <c r="I3978" s="93">
        <v>1.0</v>
      </c>
      <c r="J3978" s="97">
        <v>3.6</v>
      </c>
      <c r="K3978" s="94">
        <v>2022.0</v>
      </c>
      <c r="L3978" s="93" t="s">
        <v>630</v>
      </c>
      <c r="M3978" s="93">
        <v>2022.0</v>
      </c>
      <c r="N3978" s="93" t="s">
        <v>145</v>
      </c>
      <c r="O3978" s="65" t="str">
        <f t="shared" si="1"/>
        <v>130075530001</v>
      </c>
      <c r="P3978" s="65">
        <f t="shared" si="2"/>
        <v>1</v>
      </c>
      <c r="Q3978" s="65">
        <f t="shared" si="3"/>
        <v>8</v>
      </c>
      <c r="R3978" s="65" t="str">
        <f t="shared" si="12"/>
        <v>13.007.553/0001-18</v>
      </c>
      <c r="S3978" s="84"/>
      <c r="T3978" s="84" t="str">
        <f t="shared" si="10"/>
        <v/>
      </c>
      <c r="U3978" s="84" t="str">
        <f t="shared" si="11"/>
        <v/>
      </c>
      <c r="V3978" s="65" t="str">
        <f t="shared" si="5"/>
        <v/>
      </c>
      <c r="W3978" s="84"/>
      <c r="X3978" s="84"/>
      <c r="Y3978" s="85"/>
      <c r="Z3978" s="85"/>
      <c r="AA3978" s="65" t="str">
        <f t="shared" si="6"/>
        <v/>
      </c>
      <c r="AB3978" s="65" t="str">
        <f t="shared" si="7"/>
        <v/>
      </c>
      <c r="AC3978" s="86"/>
      <c r="AD3978" s="87" t="str">
        <f t="shared" si="8"/>
        <v/>
      </c>
      <c r="AE3978" s="84"/>
      <c r="AF3978" s="86">
        <f>IF(AC3978&gt;0,AC3978,'⚙️ Config'!$B$10)</f>
        <v>0.0075</v>
      </c>
      <c r="AG3978" s="88">
        <f t="shared" si="9"/>
        <v>7740.5736</v>
      </c>
      <c r="AH3978" s="88">
        <f>AG3978*'⚙️ Config'!$B$11</f>
        <v>38702.868</v>
      </c>
      <c r="AI3978" s="88">
        <f>AH3978*'⚙️ Config'!$B$12</f>
        <v>11610.8604</v>
      </c>
      <c r="AJ3978" s="64"/>
      <c r="AK3978" s="84"/>
      <c r="AL3978" s="84"/>
      <c r="AM3978" s="84"/>
      <c r="AN3978" s="84"/>
      <c r="AO3978" s="84"/>
      <c r="AP3978" s="84"/>
      <c r="AQ3978" s="84"/>
    </row>
    <row r="3979" ht="15.0" customHeight="1">
      <c r="A3979" s="93">
        <v>3976.0</v>
      </c>
      <c r="B3979" s="94" t="s">
        <v>8396</v>
      </c>
      <c r="C3979" s="93" t="s">
        <v>141</v>
      </c>
      <c r="D3979" s="93" t="s">
        <v>8397</v>
      </c>
      <c r="E3979" s="95">
        <v>44.17</v>
      </c>
      <c r="F3979" s="93" t="s">
        <v>85</v>
      </c>
      <c r="G3979" s="93" t="s">
        <v>606</v>
      </c>
      <c r="H3979" s="96">
        <v>1031903.2</v>
      </c>
      <c r="I3979" s="93">
        <v>1.0</v>
      </c>
      <c r="J3979" s="97">
        <v>2.4</v>
      </c>
      <c r="K3979" s="94">
        <v>2023.0</v>
      </c>
      <c r="L3979" s="93" t="s">
        <v>295</v>
      </c>
      <c r="M3979" s="93">
        <v>2023.0</v>
      </c>
      <c r="N3979" s="93" t="s">
        <v>145</v>
      </c>
      <c r="O3979" s="65" t="str">
        <f t="shared" si="1"/>
        <v>477933360001</v>
      </c>
      <c r="P3979" s="65">
        <f t="shared" si="2"/>
        <v>1</v>
      </c>
      <c r="Q3979" s="65">
        <f t="shared" si="3"/>
        <v>2</v>
      </c>
      <c r="R3979" s="65" t="str">
        <f t="shared" si="12"/>
        <v>47.793.336/0001-12</v>
      </c>
      <c r="S3979" s="84"/>
      <c r="T3979" s="84" t="str">
        <f t="shared" si="10"/>
        <v/>
      </c>
      <c r="U3979" s="84" t="str">
        <f t="shared" si="11"/>
        <v/>
      </c>
      <c r="V3979" s="65" t="str">
        <f t="shared" si="5"/>
        <v/>
      </c>
      <c r="W3979" s="84"/>
      <c r="X3979" s="84"/>
      <c r="Y3979" s="85"/>
      <c r="Z3979" s="85"/>
      <c r="AA3979" s="65" t="str">
        <f t="shared" si="6"/>
        <v/>
      </c>
      <c r="AB3979" s="65" t="str">
        <f t="shared" si="7"/>
        <v/>
      </c>
      <c r="AC3979" s="86"/>
      <c r="AD3979" s="87" t="str">
        <f t="shared" si="8"/>
        <v/>
      </c>
      <c r="AE3979" s="84"/>
      <c r="AF3979" s="86">
        <f>IF(AC3979&gt;0,AC3979,'⚙️ Config'!$B$10)</f>
        <v>0.0075</v>
      </c>
      <c r="AG3979" s="88">
        <f t="shared" si="9"/>
        <v>7739.274</v>
      </c>
      <c r="AH3979" s="88">
        <f>AG3979*'⚙️ Config'!$B$11</f>
        <v>38696.37</v>
      </c>
      <c r="AI3979" s="88">
        <f>AH3979*'⚙️ Config'!$B$12</f>
        <v>11608.911</v>
      </c>
      <c r="AJ3979" s="64"/>
      <c r="AK3979" s="84"/>
      <c r="AL3979" s="84"/>
      <c r="AM3979" s="84"/>
      <c r="AN3979" s="84"/>
      <c r="AO3979" s="84"/>
      <c r="AP3979" s="84"/>
      <c r="AQ3979" s="84"/>
    </row>
    <row r="3980" ht="15.0" customHeight="1">
      <c r="A3980" s="93">
        <v>3977.0</v>
      </c>
      <c r="B3980" s="94" t="s">
        <v>8398</v>
      </c>
      <c r="C3980" s="93" t="s">
        <v>141</v>
      </c>
      <c r="D3980" s="93" t="s">
        <v>8399</v>
      </c>
      <c r="E3980" s="95">
        <v>44.17</v>
      </c>
      <c r="F3980" s="93" t="s">
        <v>85</v>
      </c>
      <c r="G3980" s="93" t="s">
        <v>606</v>
      </c>
      <c r="H3980" s="96">
        <v>1031889.66</v>
      </c>
      <c r="I3980" s="93">
        <v>1.0</v>
      </c>
      <c r="J3980" s="97">
        <v>2.4</v>
      </c>
      <c r="K3980" s="94">
        <v>2023.0</v>
      </c>
      <c r="L3980" s="93" t="s">
        <v>630</v>
      </c>
      <c r="M3980" s="93">
        <v>2023.0</v>
      </c>
      <c r="N3980" s="93" t="s">
        <v>161</v>
      </c>
      <c r="O3980" s="65" t="str">
        <f t="shared" si="1"/>
        <v>446606540001</v>
      </c>
      <c r="P3980" s="65">
        <f t="shared" si="2"/>
        <v>1</v>
      </c>
      <c r="Q3980" s="65">
        <f t="shared" si="3"/>
        <v>7</v>
      </c>
      <c r="R3980" s="65" t="str">
        <f t="shared" si="12"/>
        <v>44.660.654/0001-17</v>
      </c>
      <c r="S3980" s="84"/>
      <c r="T3980" s="84" t="str">
        <f t="shared" si="10"/>
        <v/>
      </c>
      <c r="U3980" s="84" t="str">
        <f t="shared" si="11"/>
        <v/>
      </c>
      <c r="V3980" s="65" t="str">
        <f t="shared" si="5"/>
        <v/>
      </c>
      <c r="W3980" s="84"/>
      <c r="X3980" s="84"/>
      <c r="Y3980" s="85"/>
      <c r="Z3980" s="85"/>
      <c r="AA3980" s="65" t="str">
        <f t="shared" si="6"/>
        <v/>
      </c>
      <c r="AB3980" s="65" t="str">
        <f t="shared" si="7"/>
        <v/>
      </c>
      <c r="AC3980" s="86"/>
      <c r="AD3980" s="87" t="str">
        <f t="shared" si="8"/>
        <v/>
      </c>
      <c r="AE3980" s="84"/>
      <c r="AF3980" s="86">
        <f>IF(AC3980&gt;0,AC3980,'⚙️ Config'!$B$10)</f>
        <v>0.0075</v>
      </c>
      <c r="AG3980" s="88">
        <f t="shared" si="9"/>
        <v>7739.17245</v>
      </c>
      <c r="AH3980" s="88">
        <f>AG3980*'⚙️ Config'!$B$11</f>
        <v>38695.86225</v>
      </c>
      <c r="AI3980" s="88">
        <f>AH3980*'⚙️ Config'!$B$12</f>
        <v>11608.75868</v>
      </c>
      <c r="AJ3980" s="64"/>
      <c r="AK3980" s="84"/>
      <c r="AL3980" s="84"/>
      <c r="AM3980" s="84"/>
      <c r="AN3980" s="84"/>
      <c r="AO3980" s="84"/>
      <c r="AP3980" s="84"/>
      <c r="AQ3980" s="84"/>
    </row>
    <row r="3981" ht="15.0" customHeight="1">
      <c r="A3981" s="93">
        <v>3978.0</v>
      </c>
      <c r="B3981" s="94" t="s">
        <v>8400</v>
      </c>
      <c r="C3981" s="93" t="s">
        <v>141</v>
      </c>
      <c r="D3981" s="93" t="s">
        <v>8401</v>
      </c>
      <c r="E3981" s="95">
        <v>43.36</v>
      </c>
      <c r="F3981" s="93" t="s">
        <v>85</v>
      </c>
      <c r="G3981" s="93" t="s">
        <v>606</v>
      </c>
      <c r="H3981" s="96">
        <v>1031121.06</v>
      </c>
      <c r="I3981" s="93">
        <v>1.0</v>
      </c>
      <c r="J3981" s="97">
        <v>2.5</v>
      </c>
      <c r="K3981" s="94">
        <v>2023.0</v>
      </c>
      <c r="L3981" s="93" t="s">
        <v>177</v>
      </c>
      <c r="M3981" s="93">
        <v>2023.0</v>
      </c>
      <c r="N3981" s="93" t="s">
        <v>145</v>
      </c>
      <c r="O3981" s="65" t="str">
        <f t="shared" si="1"/>
        <v>053033550001</v>
      </c>
      <c r="P3981" s="65">
        <f t="shared" si="2"/>
        <v>7</v>
      </c>
      <c r="Q3981" s="65">
        <f t="shared" si="3"/>
        <v>3</v>
      </c>
      <c r="R3981" s="65" t="str">
        <f t="shared" si="12"/>
        <v>05.303.355/0001-73</v>
      </c>
      <c r="S3981" s="84"/>
      <c r="T3981" s="84" t="str">
        <f t="shared" si="10"/>
        <v/>
      </c>
      <c r="U3981" s="84" t="str">
        <f t="shared" si="11"/>
        <v/>
      </c>
      <c r="V3981" s="65" t="str">
        <f t="shared" si="5"/>
        <v/>
      </c>
      <c r="W3981" s="84"/>
      <c r="X3981" s="84"/>
      <c r="Y3981" s="85"/>
      <c r="Z3981" s="85"/>
      <c r="AA3981" s="65" t="str">
        <f t="shared" si="6"/>
        <v/>
      </c>
      <c r="AB3981" s="65" t="str">
        <f t="shared" si="7"/>
        <v/>
      </c>
      <c r="AC3981" s="86"/>
      <c r="AD3981" s="87" t="str">
        <f t="shared" si="8"/>
        <v/>
      </c>
      <c r="AE3981" s="84"/>
      <c r="AF3981" s="86">
        <f>IF(AC3981&gt;0,AC3981,'⚙️ Config'!$B$10)</f>
        <v>0.0075</v>
      </c>
      <c r="AG3981" s="88">
        <f t="shared" si="9"/>
        <v>7733.40795</v>
      </c>
      <c r="AH3981" s="88">
        <f>AG3981*'⚙️ Config'!$B$11</f>
        <v>38667.03975</v>
      </c>
      <c r="AI3981" s="88">
        <f>AH3981*'⚙️ Config'!$B$12</f>
        <v>11600.11193</v>
      </c>
      <c r="AJ3981" s="64"/>
      <c r="AK3981" s="84"/>
      <c r="AL3981" s="84"/>
      <c r="AM3981" s="84"/>
      <c r="AN3981" s="84"/>
      <c r="AO3981" s="84"/>
      <c r="AP3981" s="84"/>
      <c r="AQ3981" s="84"/>
    </row>
    <row r="3982" ht="15.0" customHeight="1">
      <c r="A3982" s="93">
        <v>3979.0</v>
      </c>
      <c r="B3982" s="94" t="s">
        <v>8402</v>
      </c>
      <c r="C3982" s="93" t="s">
        <v>141</v>
      </c>
      <c r="D3982" s="93" t="s">
        <v>8403</v>
      </c>
      <c r="E3982" s="95">
        <v>36.31</v>
      </c>
      <c r="F3982" s="93" t="s">
        <v>85</v>
      </c>
      <c r="G3982" s="93" t="s">
        <v>606</v>
      </c>
      <c r="H3982" s="96">
        <v>1031046.04</v>
      </c>
      <c r="I3982" s="93">
        <v>1.0</v>
      </c>
      <c r="J3982" s="97">
        <v>3.8</v>
      </c>
      <c r="K3982" s="94">
        <v>2022.0</v>
      </c>
      <c r="L3982" s="93" t="s">
        <v>202</v>
      </c>
      <c r="M3982" s="93">
        <v>2022.0</v>
      </c>
      <c r="N3982" s="93" t="s">
        <v>161</v>
      </c>
      <c r="O3982" s="65" t="str">
        <f t="shared" si="1"/>
        <v>457663750001</v>
      </c>
      <c r="P3982" s="65">
        <f t="shared" si="2"/>
        <v>0</v>
      </c>
      <c r="Q3982" s="65">
        <f t="shared" si="3"/>
        <v>3</v>
      </c>
      <c r="R3982" s="65" t="str">
        <f t="shared" si="12"/>
        <v>45.766.375/0001-03</v>
      </c>
      <c r="S3982" s="84"/>
      <c r="T3982" s="84" t="str">
        <f t="shared" si="10"/>
        <v/>
      </c>
      <c r="U3982" s="84" t="str">
        <f t="shared" si="11"/>
        <v/>
      </c>
      <c r="V3982" s="65" t="str">
        <f t="shared" si="5"/>
        <v/>
      </c>
      <c r="W3982" s="84"/>
      <c r="X3982" s="84"/>
      <c r="Y3982" s="85"/>
      <c r="Z3982" s="85"/>
      <c r="AA3982" s="65" t="str">
        <f t="shared" si="6"/>
        <v/>
      </c>
      <c r="AB3982" s="65" t="str">
        <f t="shared" si="7"/>
        <v/>
      </c>
      <c r="AC3982" s="86"/>
      <c r="AD3982" s="87" t="str">
        <f t="shared" si="8"/>
        <v/>
      </c>
      <c r="AE3982" s="84"/>
      <c r="AF3982" s="86">
        <f>IF(AC3982&gt;0,AC3982,'⚙️ Config'!$B$10)</f>
        <v>0.0075</v>
      </c>
      <c r="AG3982" s="88">
        <f t="shared" si="9"/>
        <v>7732.8453</v>
      </c>
      <c r="AH3982" s="88">
        <f>AG3982*'⚙️ Config'!$B$11</f>
        <v>38664.2265</v>
      </c>
      <c r="AI3982" s="88">
        <f>AH3982*'⚙️ Config'!$B$12</f>
        <v>11599.26795</v>
      </c>
      <c r="AJ3982" s="64"/>
      <c r="AK3982" s="84"/>
      <c r="AL3982" s="84"/>
      <c r="AM3982" s="84"/>
      <c r="AN3982" s="84"/>
      <c r="AO3982" s="84"/>
      <c r="AP3982" s="84"/>
      <c r="AQ3982" s="84"/>
    </row>
    <row r="3983" ht="15.0" customHeight="1">
      <c r="A3983" s="93">
        <v>3980.0</v>
      </c>
      <c r="B3983" s="94" t="s">
        <v>8404</v>
      </c>
      <c r="C3983" s="93" t="s">
        <v>141</v>
      </c>
      <c r="D3983" s="93" t="s">
        <v>8405</v>
      </c>
      <c r="E3983" s="95">
        <v>44.17</v>
      </c>
      <c r="F3983" s="93" t="s">
        <v>85</v>
      </c>
      <c r="G3983" s="93" t="s">
        <v>606</v>
      </c>
      <c r="H3983" s="96">
        <v>1030210.87</v>
      </c>
      <c r="I3983" s="93">
        <v>1.0</v>
      </c>
      <c r="J3983" s="97">
        <v>2.4</v>
      </c>
      <c r="K3983" s="94">
        <v>2023.0</v>
      </c>
      <c r="L3983" s="93" t="s">
        <v>630</v>
      </c>
      <c r="M3983" s="93">
        <v>2023.0</v>
      </c>
      <c r="N3983" s="93" t="s">
        <v>161</v>
      </c>
      <c r="O3983" s="65" t="str">
        <f t="shared" si="1"/>
        <v>080848790001</v>
      </c>
      <c r="P3983" s="65">
        <f t="shared" si="2"/>
        <v>0</v>
      </c>
      <c r="Q3983" s="65">
        <f t="shared" si="3"/>
        <v>9</v>
      </c>
      <c r="R3983" s="65" t="str">
        <f t="shared" si="12"/>
        <v>08.084.879/0001-09</v>
      </c>
      <c r="S3983" s="84"/>
      <c r="T3983" s="84" t="str">
        <f t="shared" si="10"/>
        <v/>
      </c>
      <c r="U3983" s="84" t="str">
        <f t="shared" si="11"/>
        <v/>
      </c>
      <c r="V3983" s="65" t="str">
        <f t="shared" si="5"/>
        <v/>
      </c>
      <c r="W3983" s="84"/>
      <c r="X3983" s="84"/>
      <c r="Y3983" s="85"/>
      <c r="Z3983" s="85"/>
      <c r="AA3983" s="65" t="str">
        <f t="shared" si="6"/>
        <v/>
      </c>
      <c r="AB3983" s="65" t="str">
        <f t="shared" si="7"/>
        <v/>
      </c>
      <c r="AC3983" s="86"/>
      <c r="AD3983" s="87" t="str">
        <f t="shared" si="8"/>
        <v/>
      </c>
      <c r="AE3983" s="84"/>
      <c r="AF3983" s="86">
        <f>IF(AC3983&gt;0,AC3983,'⚙️ Config'!$B$10)</f>
        <v>0.0075</v>
      </c>
      <c r="AG3983" s="88">
        <f t="shared" si="9"/>
        <v>7726.581525</v>
      </c>
      <c r="AH3983" s="88">
        <f>AG3983*'⚙️ Config'!$B$11</f>
        <v>38632.90763</v>
      </c>
      <c r="AI3983" s="88">
        <f>AH3983*'⚙️ Config'!$B$12</f>
        <v>11589.87229</v>
      </c>
      <c r="AJ3983" s="64"/>
      <c r="AK3983" s="84"/>
      <c r="AL3983" s="84"/>
      <c r="AM3983" s="84"/>
      <c r="AN3983" s="84"/>
      <c r="AO3983" s="84"/>
      <c r="AP3983" s="84"/>
      <c r="AQ3983" s="84"/>
    </row>
    <row r="3984" ht="15.0" customHeight="1">
      <c r="A3984" s="93">
        <v>3981.0</v>
      </c>
      <c r="B3984" s="94" t="s">
        <v>8406</v>
      </c>
      <c r="C3984" s="93" t="s">
        <v>141</v>
      </c>
      <c r="D3984" s="93" t="s">
        <v>8407</v>
      </c>
      <c r="E3984" s="95">
        <v>42.61</v>
      </c>
      <c r="F3984" s="93" t="s">
        <v>85</v>
      </c>
      <c r="G3984" s="93" t="s">
        <v>606</v>
      </c>
      <c r="H3984" s="96">
        <v>1030021.0</v>
      </c>
      <c r="I3984" s="93">
        <v>1.0</v>
      </c>
      <c r="J3984" s="97">
        <v>2.6</v>
      </c>
      <c r="K3984" s="94">
        <v>2023.0</v>
      </c>
      <c r="L3984" s="93" t="s">
        <v>177</v>
      </c>
      <c r="M3984" s="93">
        <v>2023.0</v>
      </c>
      <c r="N3984" s="93" t="s">
        <v>145</v>
      </c>
      <c r="O3984" s="65" t="str">
        <f t="shared" si="1"/>
        <v>063497100001</v>
      </c>
      <c r="P3984" s="65">
        <f t="shared" si="2"/>
        <v>0</v>
      </c>
      <c r="Q3984" s="65">
        <f t="shared" si="3"/>
        <v>8</v>
      </c>
      <c r="R3984" s="65" t="str">
        <f t="shared" si="12"/>
        <v>06.349.710/0001-08</v>
      </c>
      <c r="S3984" s="84"/>
      <c r="T3984" s="84" t="str">
        <f t="shared" si="10"/>
        <v/>
      </c>
      <c r="U3984" s="84" t="str">
        <f t="shared" si="11"/>
        <v/>
      </c>
      <c r="V3984" s="65" t="str">
        <f t="shared" si="5"/>
        <v/>
      </c>
      <c r="W3984" s="84"/>
      <c r="X3984" s="84"/>
      <c r="Y3984" s="85"/>
      <c r="Z3984" s="85"/>
      <c r="AA3984" s="65" t="str">
        <f t="shared" si="6"/>
        <v/>
      </c>
      <c r="AB3984" s="65" t="str">
        <f t="shared" si="7"/>
        <v/>
      </c>
      <c r="AC3984" s="86"/>
      <c r="AD3984" s="87" t="str">
        <f t="shared" si="8"/>
        <v/>
      </c>
      <c r="AE3984" s="84"/>
      <c r="AF3984" s="86">
        <f>IF(AC3984&gt;0,AC3984,'⚙️ Config'!$B$10)</f>
        <v>0.0075</v>
      </c>
      <c r="AG3984" s="88">
        <f t="shared" si="9"/>
        <v>7725.1575</v>
      </c>
      <c r="AH3984" s="88">
        <f>AG3984*'⚙️ Config'!$B$11</f>
        <v>38625.7875</v>
      </c>
      <c r="AI3984" s="88">
        <f>AH3984*'⚙️ Config'!$B$12</f>
        <v>11587.73625</v>
      </c>
      <c r="AJ3984" s="64"/>
      <c r="AK3984" s="84"/>
      <c r="AL3984" s="84"/>
      <c r="AM3984" s="84"/>
      <c r="AN3984" s="84"/>
      <c r="AO3984" s="84"/>
      <c r="AP3984" s="84"/>
      <c r="AQ3984" s="84"/>
    </row>
    <row r="3985" ht="15.0" customHeight="1">
      <c r="A3985" s="93">
        <v>3982.0</v>
      </c>
      <c r="B3985" s="94" t="s">
        <v>8408</v>
      </c>
      <c r="C3985" s="93" t="s">
        <v>141</v>
      </c>
      <c r="D3985" s="93" t="s">
        <v>8409</v>
      </c>
      <c r="E3985" s="95">
        <v>45.95</v>
      </c>
      <c r="F3985" s="93" t="s">
        <v>85</v>
      </c>
      <c r="G3985" s="93" t="s">
        <v>606</v>
      </c>
      <c r="H3985" s="96">
        <v>1029982.04</v>
      </c>
      <c r="I3985" s="93">
        <v>1.0</v>
      </c>
      <c r="J3985" s="97">
        <v>2.2</v>
      </c>
      <c r="K3985" s="94">
        <v>2023.0</v>
      </c>
      <c r="L3985" s="93" t="s">
        <v>630</v>
      </c>
      <c r="M3985" s="93">
        <v>2023.0</v>
      </c>
      <c r="N3985" s="93" t="s">
        <v>161</v>
      </c>
      <c r="O3985" s="65" t="str">
        <f t="shared" si="1"/>
        <v>109629370001</v>
      </c>
      <c r="P3985" s="65">
        <f t="shared" si="2"/>
        <v>0</v>
      </c>
      <c r="Q3985" s="65">
        <f t="shared" si="3"/>
        <v>0</v>
      </c>
      <c r="R3985" s="65" t="str">
        <f t="shared" si="12"/>
        <v>10.962.937/0001-00</v>
      </c>
      <c r="S3985" s="84"/>
      <c r="T3985" s="84" t="str">
        <f t="shared" si="10"/>
        <v/>
      </c>
      <c r="U3985" s="84" t="str">
        <f t="shared" si="11"/>
        <v/>
      </c>
      <c r="V3985" s="65" t="str">
        <f t="shared" si="5"/>
        <v/>
      </c>
      <c r="W3985" s="84"/>
      <c r="X3985" s="84"/>
      <c r="Y3985" s="85"/>
      <c r="Z3985" s="85"/>
      <c r="AA3985" s="65" t="str">
        <f t="shared" si="6"/>
        <v/>
      </c>
      <c r="AB3985" s="65" t="str">
        <f t="shared" si="7"/>
        <v/>
      </c>
      <c r="AC3985" s="86"/>
      <c r="AD3985" s="87" t="str">
        <f t="shared" si="8"/>
        <v/>
      </c>
      <c r="AE3985" s="84"/>
      <c r="AF3985" s="86">
        <f>IF(AC3985&gt;0,AC3985,'⚙️ Config'!$B$10)</f>
        <v>0.0075</v>
      </c>
      <c r="AG3985" s="88">
        <f t="shared" si="9"/>
        <v>7724.8653</v>
      </c>
      <c r="AH3985" s="88">
        <f>AG3985*'⚙️ Config'!$B$11</f>
        <v>38624.3265</v>
      </c>
      <c r="AI3985" s="88">
        <f>AH3985*'⚙️ Config'!$B$12</f>
        <v>11587.29795</v>
      </c>
      <c r="AJ3985" s="64"/>
      <c r="AK3985" s="84"/>
      <c r="AL3985" s="84"/>
      <c r="AM3985" s="84"/>
      <c r="AN3985" s="84"/>
      <c r="AO3985" s="84"/>
      <c r="AP3985" s="84"/>
      <c r="AQ3985" s="84"/>
    </row>
    <row r="3986" ht="15.0" customHeight="1">
      <c r="A3986" s="93">
        <v>3983.0</v>
      </c>
      <c r="B3986" s="94" t="s">
        <v>8410</v>
      </c>
      <c r="C3986" s="93" t="s">
        <v>141</v>
      </c>
      <c r="D3986" s="93" t="s">
        <v>8411</v>
      </c>
      <c r="E3986" s="95">
        <v>35.94</v>
      </c>
      <c r="F3986" s="93" t="s">
        <v>85</v>
      </c>
      <c r="G3986" s="93" t="s">
        <v>606</v>
      </c>
      <c r="H3986" s="96">
        <v>1029690.26</v>
      </c>
      <c r="I3986" s="93">
        <v>1.0</v>
      </c>
      <c r="J3986" s="97">
        <v>3.9</v>
      </c>
      <c r="K3986" s="94">
        <v>2022.0</v>
      </c>
      <c r="L3986" s="93" t="s">
        <v>6214</v>
      </c>
      <c r="M3986" s="93">
        <v>2022.0</v>
      </c>
      <c r="N3986" s="93" t="s">
        <v>145</v>
      </c>
      <c r="O3986" s="65" t="str">
        <f t="shared" si="1"/>
        <v>717178390001</v>
      </c>
      <c r="P3986" s="65">
        <f t="shared" si="2"/>
        <v>9</v>
      </c>
      <c r="Q3986" s="65">
        <f t="shared" si="3"/>
        <v>3</v>
      </c>
      <c r="R3986" s="65" t="str">
        <f t="shared" si="12"/>
        <v>71.717.839/0001-93</v>
      </c>
      <c r="S3986" s="84"/>
      <c r="T3986" s="84" t="str">
        <f t="shared" si="10"/>
        <v/>
      </c>
      <c r="U3986" s="84" t="str">
        <f t="shared" si="11"/>
        <v/>
      </c>
      <c r="V3986" s="65" t="str">
        <f t="shared" si="5"/>
        <v/>
      </c>
      <c r="W3986" s="84"/>
      <c r="X3986" s="84"/>
      <c r="Y3986" s="85"/>
      <c r="Z3986" s="85"/>
      <c r="AA3986" s="65" t="str">
        <f t="shared" si="6"/>
        <v/>
      </c>
      <c r="AB3986" s="65" t="str">
        <f t="shared" si="7"/>
        <v/>
      </c>
      <c r="AC3986" s="86"/>
      <c r="AD3986" s="87" t="str">
        <f t="shared" si="8"/>
        <v/>
      </c>
      <c r="AE3986" s="84"/>
      <c r="AF3986" s="86">
        <f>IF(AC3986&gt;0,AC3986,'⚙️ Config'!$B$10)</f>
        <v>0.0075</v>
      </c>
      <c r="AG3986" s="88">
        <f t="shared" si="9"/>
        <v>7722.67695</v>
      </c>
      <c r="AH3986" s="88">
        <f>AG3986*'⚙️ Config'!$B$11</f>
        <v>38613.38475</v>
      </c>
      <c r="AI3986" s="88">
        <f>AH3986*'⚙️ Config'!$B$12</f>
        <v>11584.01543</v>
      </c>
      <c r="AJ3986" s="64"/>
      <c r="AK3986" s="84"/>
      <c r="AL3986" s="84"/>
      <c r="AM3986" s="84"/>
      <c r="AN3986" s="84"/>
      <c r="AO3986" s="84"/>
      <c r="AP3986" s="84"/>
      <c r="AQ3986" s="84"/>
    </row>
    <row r="3987" ht="15.0" customHeight="1">
      <c r="A3987" s="93">
        <v>3984.0</v>
      </c>
      <c r="B3987" s="94" t="s">
        <v>8412</v>
      </c>
      <c r="C3987" s="93" t="s">
        <v>141</v>
      </c>
      <c r="D3987" s="93" t="s">
        <v>8413</v>
      </c>
      <c r="E3987" s="95">
        <v>40.62</v>
      </c>
      <c r="F3987" s="93" t="s">
        <v>85</v>
      </c>
      <c r="G3987" s="93" t="s">
        <v>606</v>
      </c>
      <c r="H3987" s="96">
        <v>1029616.47</v>
      </c>
      <c r="I3987" s="93">
        <v>1.0</v>
      </c>
      <c r="J3987" s="97">
        <v>2.9</v>
      </c>
      <c r="K3987" s="94">
        <v>2023.0</v>
      </c>
      <c r="L3987" s="93" t="s">
        <v>202</v>
      </c>
      <c r="M3987" s="93">
        <v>2023.0</v>
      </c>
      <c r="N3987" s="93" t="s">
        <v>161</v>
      </c>
      <c r="O3987" s="65" t="str">
        <f t="shared" si="1"/>
        <v>186432030001</v>
      </c>
      <c r="P3987" s="65">
        <f t="shared" si="2"/>
        <v>6</v>
      </c>
      <c r="Q3987" s="65">
        <f t="shared" si="3"/>
        <v>1</v>
      </c>
      <c r="R3987" s="65" t="str">
        <f t="shared" si="12"/>
        <v>18.643.203/0001-61</v>
      </c>
      <c r="S3987" s="84"/>
      <c r="T3987" s="84" t="str">
        <f t="shared" si="10"/>
        <v/>
      </c>
      <c r="U3987" s="84" t="str">
        <f t="shared" si="11"/>
        <v/>
      </c>
      <c r="V3987" s="65" t="str">
        <f t="shared" si="5"/>
        <v/>
      </c>
      <c r="W3987" s="84"/>
      <c r="X3987" s="84"/>
      <c r="Y3987" s="85"/>
      <c r="Z3987" s="85"/>
      <c r="AA3987" s="65" t="str">
        <f t="shared" si="6"/>
        <v/>
      </c>
      <c r="AB3987" s="65" t="str">
        <f t="shared" si="7"/>
        <v/>
      </c>
      <c r="AC3987" s="86"/>
      <c r="AD3987" s="87" t="str">
        <f t="shared" si="8"/>
        <v/>
      </c>
      <c r="AE3987" s="84"/>
      <c r="AF3987" s="86">
        <f>IF(AC3987&gt;0,AC3987,'⚙️ Config'!$B$10)</f>
        <v>0.0075</v>
      </c>
      <c r="AG3987" s="88">
        <f t="shared" si="9"/>
        <v>7722.123525</v>
      </c>
      <c r="AH3987" s="88">
        <f>AG3987*'⚙️ Config'!$B$11</f>
        <v>38610.61763</v>
      </c>
      <c r="AI3987" s="88">
        <f>AH3987*'⚙️ Config'!$B$12</f>
        <v>11583.18529</v>
      </c>
      <c r="AJ3987" s="64"/>
      <c r="AK3987" s="84"/>
      <c r="AL3987" s="84"/>
      <c r="AM3987" s="84"/>
      <c r="AN3987" s="84"/>
      <c r="AO3987" s="84"/>
      <c r="AP3987" s="84"/>
      <c r="AQ3987" s="84"/>
    </row>
    <row r="3988" ht="15.0" customHeight="1">
      <c r="A3988" s="93">
        <v>3985.0</v>
      </c>
      <c r="B3988" s="94" t="s">
        <v>8414</v>
      </c>
      <c r="C3988" s="93" t="s">
        <v>141</v>
      </c>
      <c r="D3988" s="93" t="s">
        <v>8415</v>
      </c>
      <c r="E3988" s="95">
        <v>45.03</v>
      </c>
      <c r="F3988" s="93" t="s">
        <v>85</v>
      </c>
      <c r="G3988" s="93" t="s">
        <v>606</v>
      </c>
      <c r="H3988" s="96">
        <v>1029365.29</v>
      </c>
      <c r="I3988" s="93">
        <v>1.0</v>
      </c>
      <c r="J3988" s="97">
        <v>2.3</v>
      </c>
      <c r="K3988" s="94">
        <v>2023.0</v>
      </c>
      <c r="L3988" s="93" t="s">
        <v>202</v>
      </c>
      <c r="M3988" s="93">
        <v>2023.0</v>
      </c>
      <c r="N3988" s="93" t="s">
        <v>145</v>
      </c>
      <c r="O3988" s="65" t="str">
        <f t="shared" si="1"/>
        <v>057497160001</v>
      </c>
      <c r="P3988" s="65">
        <f t="shared" si="2"/>
        <v>0</v>
      </c>
      <c r="Q3988" s="65">
        <f t="shared" si="3"/>
        <v>0</v>
      </c>
      <c r="R3988" s="65" t="str">
        <f t="shared" si="12"/>
        <v>05.749.716/0001-00</v>
      </c>
      <c r="S3988" s="84"/>
      <c r="T3988" s="84" t="str">
        <f t="shared" si="10"/>
        <v/>
      </c>
      <c r="U3988" s="84" t="str">
        <f t="shared" si="11"/>
        <v/>
      </c>
      <c r="V3988" s="65" t="str">
        <f t="shared" si="5"/>
        <v/>
      </c>
      <c r="W3988" s="84"/>
      <c r="X3988" s="84"/>
      <c r="Y3988" s="85"/>
      <c r="Z3988" s="85"/>
      <c r="AA3988" s="65" t="str">
        <f t="shared" si="6"/>
        <v/>
      </c>
      <c r="AB3988" s="65" t="str">
        <f t="shared" si="7"/>
        <v/>
      </c>
      <c r="AC3988" s="86"/>
      <c r="AD3988" s="87" t="str">
        <f t="shared" si="8"/>
        <v/>
      </c>
      <c r="AE3988" s="84"/>
      <c r="AF3988" s="86">
        <f>IF(AC3988&gt;0,AC3988,'⚙️ Config'!$B$10)</f>
        <v>0.0075</v>
      </c>
      <c r="AG3988" s="88">
        <f t="shared" si="9"/>
        <v>7720.239675</v>
      </c>
      <c r="AH3988" s="88">
        <f>AG3988*'⚙️ Config'!$B$11</f>
        <v>38601.19838</v>
      </c>
      <c r="AI3988" s="88">
        <f>AH3988*'⚙️ Config'!$B$12</f>
        <v>11580.35951</v>
      </c>
      <c r="AJ3988" s="64"/>
      <c r="AK3988" s="84"/>
      <c r="AL3988" s="84"/>
      <c r="AM3988" s="84"/>
      <c r="AN3988" s="84"/>
      <c r="AO3988" s="84"/>
      <c r="AP3988" s="84"/>
      <c r="AQ3988" s="84"/>
    </row>
    <row r="3989" ht="15.0" customHeight="1">
      <c r="A3989" s="93">
        <v>3986.0</v>
      </c>
      <c r="B3989" s="94" t="s">
        <v>8416</v>
      </c>
      <c r="C3989" s="93" t="s">
        <v>141</v>
      </c>
      <c r="D3989" s="93" t="s">
        <v>8417</v>
      </c>
      <c r="E3989" s="95">
        <v>46.95</v>
      </c>
      <c r="F3989" s="93" t="s">
        <v>85</v>
      </c>
      <c r="G3989" s="93" t="s">
        <v>606</v>
      </c>
      <c r="H3989" s="96">
        <v>1028830.9</v>
      </c>
      <c r="I3989" s="93">
        <v>1.0</v>
      </c>
      <c r="J3989" s="97">
        <v>2.1</v>
      </c>
      <c r="K3989" s="94">
        <v>2024.0</v>
      </c>
      <c r="L3989" s="93" t="s">
        <v>448</v>
      </c>
      <c r="M3989" s="93">
        <v>2024.0</v>
      </c>
      <c r="N3989" s="93" t="s">
        <v>161</v>
      </c>
      <c r="O3989" s="65" t="str">
        <f t="shared" si="1"/>
        <v>000224160001</v>
      </c>
      <c r="P3989" s="65">
        <f t="shared" si="2"/>
        <v>0</v>
      </c>
      <c r="Q3989" s="65">
        <f t="shared" si="3"/>
        <v>0</v>
      </c>
      <c r="R3989" s="65" t="str">
        <f t="shared" si="12"/>
        <v>00.022.416/0001-00</v>
      </c>
      <c r="S3989" s="84"/>
      <c r="T3989" s="84" t="str">
        <f t="shared" si="10"/>
        <v/>
      </c>
      <c r="U3989" s="84" t="str">
        <f t="shared" si="11"/>
        <v/>
      </c>
      <c r="V3989" s="65" t="str">
        <f t="shared" si="5"/>
        <v/>
      </c>
      <c r="W3989" s="84"/>
      <c r="X3989" s="84"/>
      <c r="Y3989" s="85"/>
      <c r="Z3989" s="85"/>
      <c r="AA3989" s="65" t="str">
        <f t="shared" si="6"/>
        <v/>
      </c>
      <c r="AB3989" s="65" t="str">
        <f t="shared" si="7"/>
        <v/>
      </c>
      <c r="AC3989" s="86"/>
      <c r="AD3989" s="87" t="str">
        <f t="shared" si="8"/>
        <v/>
      </c>
      <c r="AE3989" s="84"/>
      <c r="AF3989" s="86">
        <f>IF(AC3989&gt;0,AC3989,'⚙️ Config'!$B$10)</f>
        <v>0.0075</v>
      </c>
      <c r="AG3989" s="88">
        <f t="shared" si="9"/>
        <v>7716.23175</v>
      </c>
      <c r="AH3989" s="88">
        <f>AG3989*'⚙️ Config'!$B$11</f>
        <v>38581.15875</v>
      </c>
      <c r="AI3989" s="88">
        <f>AH3989*'⚙️ Config'!$B$12</f>
        <v>11574.34763</v>
      </c>
      <c r="AJ3989" s="64"/>
      <c r="AK3989" s="84"/>
      <c r="AL3989" s="84"/>
      <c r="AM3989" s="84"/>
      <c r="AN3989" s="84"/>
      <c r="AO3989" s="84"/>
      <c r="AP3989" s="84"/>
      <c r="AQ3989" s="84"/>
    </row>
    <row r="3990" ht="15.0" customHeight="1">
      <c r="A3990" s="93">
        <v>3987.0</v>
      </c>
      <c r="B3990" s="94" t="s">
        <v>8418</v>
      </c>
      <c r="C3990" s="93" t="s">
        <v>141</v>
      </c>
      <c r="D3990" s="93" t="s">
        <v>8419</v>
      </c>
      <c r="E3990" s="95">
        <v>38.45</v>
      </c>
      <c r="F3990" s="93" t="s">
        <v>85</v>
      </c>
      <c r="G3990" s="93" t="s">
        <v>606</v>
      </c>
      <c r="H3990" s="96">
        <v>1028557.63</v>
      </c>
      <c r="I3990" s="93">
        <v>1.0</v>
      </c>
      <c r="J3990" s="97">
        <v>3.3</v>
      </c>
      <c r="K3990" s="94">
        <v>2022.0</v>
      </c>
      <c r="L3990" s="93" t="s">
        <v>630</v>
      </c>
      <c r="M3990" s="93">
        <v>2022.0</v>
      </c>
      <c r="N3990" s="93" t="s">
        <v>161</v>
      </c>
      <c r="O3990" s="65" t="str">
        <f t="shared" si="1"/>
        <v>132579560001</v>
      </c>
      <c r="P3990" s="65">
        <f t="shared" si="2"/>
        <v>1</v>
      </c>
      <c r="Q3990" s="65">
        <f t="shared" si="3"/>
        <v>5</v>
      </c>
      <c r="R3990" s="65" t="str">
        <f t="shared" si="12"/>
        <v>13.257.956/0001-15</v>
      </c>
      <c r="S3990" s="84"/>
      <c r="T3990" s="84" t="str">
        <f t="shared" si="10"/>
        <v/>
      </c>
      <c r="U3990" s="84" t="str">
        <f t="shared" si="11"/>
        <v/>
      </c>
      <c r="V3990" s="65" t="str">
        <f t="shared" si="5"/>
        <v/>
      </c>
      <c r="W3990" s="84"/>
      <c r="X3990" s="84"/>
      <c r="Y3990" s="85"/>
      <c r="Z3990" s="85"/>
      <c r="AA3990" s="65" t="str">
        <f t="shared" si="6"/>
        <v/>
      </c>
      <c r="AB3990" s="65" t="str">
        <f t="shared" si="7"/>
        <v/>
      </c>
      <c r="AC3990" s="86"/>
      <c r="AD3990" s="87" t="str">
        <f t="shared" si="8"/>
        <v/>
      </c>
      <c r="AE3990" s="84"/>
      <c r="AF3990" s="86">
        <f>IF(AC3990&gt;0,AC3990,'⚙️ Config'!$B$10)</f>
        <v>0.0075</v>
      </c>
      <c r="AG3990" s="88">
        <f t="shared" si="9"/>
        <v>7714.182225</v>
      </c>
      <c r="AH3990" s="88">
        <f>AG3990*'⚙️ Config'!$B$11</f>
        <v>38570.91113</v>
      </c>
      <c r="AI3990" s="88">
        <f>AH3990*'⚙️ Config'!$B$12</f>
        <v>11571.27334</v>
      </c>
      <c r="AJ3990" s="64"/>
      <c r="AK3990" s="84"/>
      <c r="AL3990" s="84"/>
      <c r="AM3990" s="84"/>
      <c r="AN3990" s="84"/>
      <c r="AO3990" s="84"/>
      <c r="AP3990" s="84"/>
      <c r="AQ3990" s="84"/>
    </row>
    <row r="3991" ht="15.0" customHeight="1">
      <c r="A3991" s="93">
        <v>3988.0</v>
      </c>
      <c r="B3991" s="94" t="s">
        <v>8420</v>
      </c>
      <c r="C3991" s="93" t="s">
        <v>141</v>
      </c>
      <c r="D3991" s="93" t="s">
        <v>8421</v>
      </c>
      <c r="E3991" s="95">
        <v>42.61</v>
      </c>
      <c r="F3991" s="93" t="s">
        <v>85</v>
      </c>
      <c r="G3991" s="93" t="s">
        <v>606</v>
      </c>
      <c r="H3991" s="96">
        <v>1028406.32</v>
      </c>
      <c r="I3991" s="93">
        <v>1.0</v>
      </c>
      <c r="J3991" s="97">
        <v>2.6</v>
      </c>
      <c r="K3991" s="94">
        <v>2023.0</v>
      </c>
      <c r="L3991" s="93" t="s">
        <v>630</v>
      </c>
      <c r="M3991" s="93">
        <v>2023.0</v>
      </c>
      <c r="N3991" s="93" t="s">
        <v>161</v>
      </c>
      <c r="O3991" s="65" t="str">
        <f t="shared" si="1"/>
        <v>285954460001</v>
      </c>
      <c r="P3991" s="65">
        <f t="shared" si="2"/>
        <v>2</v>
      </c>
      <c r="Q3991" s="65">
        <f t="shared" si="3"/>
        <v>5</v>
      </c>
      <c r="R3991" s="65" t="str">
        <f t="shared" si="12"/>
        <v>28.595.446/0001-25</v>
      </c>
      <c r="S3991" s="84"/>
      <c r="T3991" s="84" t="str">
        <f t="shared" si="10"/>
        <v/>
      </c>
      <c r="U3991" s="84" t="str">
        <f t="shared" si="11"/>
        <v/>
      </c>
      <c r="V3991" s="65" t="str">
        <f t="shared" si="5"/>
        <v/>
      </c>
      <c r="W3991" s="84"/>
      <c r="X3991" s="84"/>
      <c r="Y3991" s="85"/>
      <c r="Z3991" s="85"/>
      <c r="AA3991" s="65" t="str">
        <f t="shared" si="6"/>
        <v/>
      </c>
      <c r="AB3991" s="65" t="str">
        <f t="shared" si="7"/>
        <v/>
      </c>
      <c r="AC3991" s="86"/>
      <c r="AD3991" s="87" t="str">
        <f t="shared" si="8"/>
        <v/>
      </c>
      <c r="AE3991" s="84"/>
      <c r="AF3991" s="86">
        <f>IF(AC3991&gt;0,AC3991,'⚙️ Config'!$B$10)</f>
        <v>0.0075</v>
      </c>
      <c r="AG3991" s="88">
        <f t="shared" si="9"/>
        <v>7713.0474</v>
      </c>
      <c r="AH3991" s="88">
        <f>AG3991*'⚙️ Config'!$B$11</f>
        <v>38565.237</v>
      </c>
      <c r="AI3991" s="88">
        <f>AH3991*'⚙️ Config'!$B$12</f>
        <v>11569.5711</v>
      </c>
      <c r="AJ3991" s="64"/>
      <c r="AK3991" s="84"/>
      <c r="AL3991" s="84"/>
      <c r="AM3991" s="84"/>
      <c r="AN3991" s="84"/>
      <c r="AO3991" s="84"/>
      <c r="AP3991" s="84"/>
      <c r="AQ3991" s="84"/>
    </row>
    <row r="3992" ht="15.0" customHeight="1">
      <c r="A3992" s="93">
        <v>3989.0</v>
      </c>
      <c r="B3992" s="94" t="s">
        <v>8422</v>
      </c>
      <c r="C3992" s="93" t="s">
        <v>141</v>
      </c>
      <c r="D3992" s="93" t="s">
        <v>8423</v>
      </c>
      <c r="E3992" s="95">
        <v>45.03</v>
      </c>
      <c r="F3992" s="93" t="s">
        <v>85</v>
      </c>
      <c r="G3992" s="93" t="s">
        <v>606</v>
      </c>
      <c r="H3992" s="96">
        <v>1027971.53</v>
      </c>
      <c r="I3992" s="93">
        <v>1.0</v>
      </c>
      <c r="J3992" s="97">
        <v>2.3</v>
      </c>
      <c r="K3992" s="94">
        <v>2023.0</v>
      </c>
      <c r="L3992" s="93" t="s">
        <v>295</v>
      </c>
      <c r="M3992" s="93">
        <v>2023.0</v>
      </c>
      <c r="N3992" s="93" t="s">
        <v>145</v>
      </c>
      <c r="O3992" s="65" t="str">
        <f t="shared" si="1"/>
        <v>055653980001</v>
      </c>
      <c r="P3992" s="65">
        <f t="shared" si="2"/>
        <v>2</v>
      </c>
      <c r="Q3992" s="65">
        <f t="shared" si="3"/>
        <v>7</v>
      </c>
      <c r="R3992" s="65" t="str">
        <f t="shared" si="12"/>
        <v>05.565.398/0001-27</v>
      </c>
      <c r="S3992" s="84"/>
      <c r="T3992" s="84" t="str">
        <f t="shared" si="10"/>
        <v/>
      </c>
      <c r="U3992" s="84" t="str">
        <f t="shared" si="11"/>
        <v/>
      </c>
      <c r="V3992" s="65" t="str">
        <f t="shared" si="5"/>
        <v/>
      </c>
      <c r="W3992" s="84"/>
      <c r="X3992" s="84"/>
      <c r="Y3992" s="85"/>
      <c r="Z3992" s="85"/>
      <c r="AA3992" s="65" t="str">
        <f t="shared" si="6"/>
        <v/>
      </c>
      <c r="AB3992" s="65" t="str">
        <f t="shared" si="7"/>
        <v/>
      </c>
      <c r="AC3992" s="86"/>
      <c r="AD3992" s="87" t="str">
        <f t="shared" si="8"/>
        <v/>
      </c>
      <c r="AE3992" s="84"/>
      <c r="AF3992" s="86">
        <f>IF(AC3992&gt;0,AC3992,'⚙️ Config'!$B$10)</f>
        <v>0.0075</v>
      </c>
      <c r="AG3992" s="88">
        <f t="shared" si="9"/>
        <v>7709.786475</v>
      </c>
      <c r="AH3992" s="88">
        <f>AG3992*'⚙️ Config'!$B$11</f>
        <v>38548.93238</v>
      </c>
      <c r="AI3992" s="88">
        <f>AH3992*'⚙️ Config'!$B$12</f>
        <v>11564.67971</v>
      </c>
      <c r="AJ3992" s="64"/>
      <c r="AK3992" s="84"/>
      <c r="AL3992" s="84"/>
      <c r="AM3992" s="84"/>
      <c r="AN3992" s="84"/>
      <c r="AO3992" s="84"/>
      <c r="AP3992" s="84"/>
      <c r="AQ3992" s="84"/>
    </row>
    <row r="3993" ht="15.0" customHeight="1">
      <c r="A3993" s="93">
        <v>3990.0</v>
      </c>
      <c r="B3993" s="94" t="s">
        <v>8424</v>
      </c>
      <c r="C3993" s="93" t="s">
        <v>141</v>
      </c>
      <c r="D3993" s="93" t="s">
        <v>8425</v>
      </c>
      <c r="E3993" s="95">
        <v>41.24</v>
      </c>
      <c r="F3993" s="93" t="s">
        <v>85</v>
      </c>
      <c r="G3993" s="93" t="s">
        <v>606</v>
      </c>
      <c r="H3993" s="96">
        <v>1027285.28</v>
      </c>
      <c r="I3993" s="93">
        <v>1.0</v>
      </c>
      <c r="J3993" s="97">
        <v>2.8</v>
      </c>
      <c r="K3993" s="94">
        <v>2023.0</v>
      </c>
      <c r="L3993" s="93" t="s">
        <v>630</v>
      </c>
      <c r="M3993" s="93">
        <v>2023.0</v>
      </c>
      <c r="N3993" s="93" t="s">
        <v>161</v>
      </c>
      <c r="O3993" s="65" t="str">
        <f t="shared" si="1"/>
        <v>250521380001</v>
      </c>
      <c r="P3993" s="65">
        <f t="shared" si="2"/>
        <v>6</v>
      </c>
      <c r="Q3993" s="65">
        <f t="shared" si="3"/>
        <v>5</v>
      </c>
      <c r="R3993" s="65" t="str">
        <f t="shared" si="12"/>
        <v>25.052.138/0001-65</v>
      </c>
      <c r="S3993" s="84"/>
      <c r="T3993" s="84" t="str">
        <f t="shared" si="10"/>
        <v/>
      </c>
      <c r="U3993" s="84" t="str">
        <f t="shared" si="11"/>
        <v/>
      </c>
      <c r="V3993" s="65" t="str">
        <f t="shared" si="5"/>
        <v/>
      </c>
      <c r="W3993" s="84"/>
      <c r="X3993" s="84"/>
      <c r="Y3993" s="85"/>
      <c r="Z3993" s="85"/>
      <c r="AA3993" s="65" t="str">
        <f t="shared" si="6"/>
        <v/>
      </c>
      <c r="AB3993" s="65" t="str">
        <f t="shared" si="7"/>
        <v/>
      </c>
      <c r="AC3993" s="86"/>
      <c r="AD3993" s="87" t="str">
        <f t="shared" si="8"/>
        <v/>
      </c>
      <c r="AE3993" s="84"/>
      <c r="AF3993" s="86">
        <f>IF(AC3993&gt;0,AC3993,'⚙️ Config'!$B$10)</f>
        <v>0.0075</v>
      </c>
      <c r="AG3993" s="88">
        <f t="shared" si="9"/>
        <v>7704.6396</v>
      </c>
      <c r="AH3993" s="88">
        <f>AG3993*'⚙️ Config'!$B$11</f>
        <v>38523.198</v>
      </c>
      <c r="AI3993" s="88">
        <f>AH3993*'⚙️ Config'!$B$12</f>
        <v>11556.9594</v>
      </c>
      <c r="AJ3993" s="64"/>
      <c r="AK3993" s="84"/>
      <c r="AL3993" s="84"/>
      <c r="AM3993" s="84"/>
      <c r="AN3993" s="84"/>
      <c r="AO3993" s="84"/>
      <c r="AP3993" s="84"/>
      <c r="AQ3993" s="84"/>
    </row>
    <row r="3994" ht="15.0" customHeight="1">
      <c r="A3994" s="93">
        <v>3991.0</v>
      </c>
      <c r="B3994" s="94" t="s">
        <v>8426</v>
      </c>
      <c r="C3994" s="93" t="s">
        <v>141</v>
      </c>
      <c r="D3994" s="93" t="s">
        <v>8427</v>
      </c>
      <c r="E3994" s="95">
        <v>41.24</v>
      </c>
      <c r="F3994" s="93" t="s">
        <v>85</v>
      </c>
      <c r="G3994" s="93" t="s">
        <v>606</v>
      </c>
      <c r="H3994" s="96">
        <v>1026882.08</v>
      </c>
      <c r="I3994" s="93">
        <v>1.0</v>
      </c>
      <c r="J3994" s="97">
        <v>2.8</v>
      </c>
      <c r="K3994" s="94">
        <v>2023.0</v>
      </c>
      <c r="L3994" s="93" t="s">
        <v>630</v>
      </c>
      <c r="M3994" s="93">
        <v>2023.0</v>
      </c>
      <c r="N3994" s="93" t="s">
        <v>145</v>
      </c>
      <c r="O3994" s="65" t="str">
        <f t="shared" si="1"/>
        <v>295539840001</v>
      </c>
      <c r="P3994" s="65">
        <f t="shared" si="2"/>
        <v>1</v>
      </c>
      <c r="Q3994" s="65">
        <f t="shared" si="3"/>
        <v>0</v>
      </c>
      <c r="R3994" s="65" t="str">
        <f t="shared" si="12"/>
        <v>29.553.984/0001-10</v>
      </c>
      <c r="S3994" s="84"/>
      <c r="T3994" s="84" t="str">
        <f t="shared" si="10"/>
        <v/>
      </c>
      <c r="U3994" s="84" t="str">
        <f t="shared" si="11"/>
        <v/>
      </c>
      <c r="V3994" s="65" t="str">
        <f t="shared" si="5"/>
        <v/>
      </c>
      <c r="W3994" s="84"/>
      <c r="X3994" s="84"/>
      <c r="Y3994" s="85"/>
      <c r="Z3994" s="85"/>
      <c r="AA3994" s="65" t="str">
        <f t="shared" si="6"/>
        <v/>
      </c>
      <c r="AB3994" s="65" t="str">
        <f t="shared" si="7"/>
        <v/>
      </c>
      <c r="AC3994" s="86"/>
      <c r="AD3994" s="87" t="str">
        <f t="shared" si="8"/>
        <v/>
      </c>
      <c r="AE3994" s="84"/>
      <c r="AF3994" s="86">
        <f>IF(AC3994&gt;0,AC3994,'⚙️ Config'!$B$10)</f>
        <v>0.0075</v>
      </c>
      <c r="AG3994" s="88">
        <f t="shared" si="9"/>
        <v>7701.6156</v>
      </c>
      <c r="AH3994" s="88">
        <f>AG3994*'⚙️ Config'!$B$11</f>
        <v>38508.078</v>
      </c>
      <c r="AI3994" s="88">
        <f>AH3994*'⚙️ Config'!$B$12</f>
        <v>11552.4234</v>
      </c>
      <c r="AJ3994" s="64"/>
      <c r="AK3994" s="84"/>
      <c r="AL3994" s="84"/>
      <c r="AM3994" s="84"/>
      <c r="AN3994" s="84"/>
      <c r="AO3994" s="84"/>
      <c r="AP3994" s="84"/>
      <c r="AQ3994" s="84"/>
    </row>
    <row r="3995" ht="15.0" customHeight="1">
      <c r="A3995" s="93">
        <v>3992.0</v>
      </c>
      <c r="B3995" s="94" t="s">
        <v>8428</v>
      </c>
      <c r="C3995" s="93" t="s">
        <v>141</v>
      </c>
      <c r="D3995" s="93" t="s">
        <v>8429</v>
      </c>
      <c r="E3995" s="95">
        <v>45.03</v>
      </c>
      <c r="F3995" s="93" t="s">
        <v>85</v>
      </c>
      <c r="G3995" s="93" t="s">
        <v>606</v>
      </c>
      <c r="H3995" s="96">
        <v>1026664.88</v>
      </c>
      <c r="I3995" s="93">
        <v>1.0</v>
      </c>
      <c r="J3995" s="97">
        <v>2.3</v>
      </c>
      <c r="K3995" s="94">
        <v>2023.0</v>
      </c>
      <c r="L3995" s="93" t="s">
        <v>202</v>
      </c>
      <c r="M3995" s="93">
        <v>2023.0</v>
      </c>
      <c r="N3995" s="93" t="s">
        <v>161</v>
      </c>
      <c r="O3995" s="65" t="str">
        <f t="shared" si="1"/>
        <v>136920720001</v>
      </c>
      <c r="P3995" s="65">
        <f t="shared" si="2"/>
        <v>9</v>
      </c>
      <c r="Q3995" s="65">
        <f t="shared" si="3"/>
        <v>9</v>
      </c>
      <c r="R3995" s="65" t="str">
        <f t="shared" si="12"/>
        <v>13.692.072/0001-99</v>
      </c>
      <c r="S3995" s="84"/>
      <c r="T3995" s="84" t="str">
        <f t="shared" si="10"/>
        <v/>
      </c>
      <c r="U3995" s="84" t="str">
        <f t="shared" si="11"/>
        <v/>
      </c>
      <c r="V3995" s="65" t="str">
        <f t="shared" si="5"/>
        <v/>
      </c>
      <c r="W3995" s="84"/>
      <c r="X3995" s="84"/>
      <c r="Y3995" s="85"/>
      <c r="Z3995" s="85"/>
      <c r="AA3995" s="65" t="str">
        <f t="shared" si="6"/>
        <v/>
      </c>
      <c r="AB3995" s="65" t="str">
        <f t="shared" si="7"/>
        <v/>
      </c>
      <c r="AC3995" s="86"/>
      <c r="AD3995" s="87" t="str">
        <f t="shared" si="8"/>
        <v/>
      </c>
      <c r="AE3995" s="84"/>
      <c r="AF3995" s="86">
        <f>IF(AC3995&gt;0,AC3995,'⚙️ Config'!$B$10)</f>
        <v>0.0075</v>
      </c>
      <c r="AG3995" s="88">
        <f t="shared" si="9"/>
        <v>7699.9866</v>
      </c>
      <c r="AH3995" s="88">
        <f>AG3995*'⚙️ Config'!$B$11</f>
        <v>38499.933</v>
      </c>
      <c r="AI3995" s="88">
        <f>AH3995*'⚙️ Config'!$B$12</f>
        <v>11549.9799</v>
      </c>
      <c r="AJ3995" s="64"/>
      <c r="AK3995" s="84"/>
      <c r="AL3995" s="84"/>
      <c r="AM3995" s="84"/>
      <c r="AN3995" s="84"/>
      <c r="AO3995" s="84"/>
      <c r="AP3995" s="84"/>
      <c r="AQ3995" s="84"/>
    </row>
    <row r="3996" ht="15.0" customHeight="1">
      <c r="A3996" s="93">
        <v>3993.0</v>
      </c>
      <c r="B3996" s="94" t="s">
        <v>8430</v>
      </c>
      <c r="C3996" s="93" t="s">
        <v>141</v>
      </c>
      <c r="D3996" s="93" t="s">
        <v>8431</v>
      </c>
      <c r="E3996" s="95">
        <v>45.03</v>
      </c>
      <c r="F3996" s="93" t="s">
        <v>85</v>
      </c>
      <c r="G3996" s="93" t="s">
        <v>606</v>
      </c>
      <c r="H3996" s="96">
        <v>1024983.44</v>
      </c>
      <c r="I3996" s="93">
        <v>1.0</v>
      </c>
      <c r="J3996" s="97">
        <v>2.3</v>
      </c>
      <c r="K3996" s="94">
        <v>2023.0</v>
      </c>
      <c r="L3996" s="93" t="s">
        <v>630</v>
      </c>
      <c r="M3996" s="93">
        <v>2023.0</v>
      </c>
      <c r="N3996" s="93" t="s">
        <v>145</v>
      </c>
      <c r="O3996" s="65" t="str">
        <f t="shared" si="1"/>
        <v>276070580001</v>
      </c>
      <c r="P3996" s="65">
        <f t="shared" si="2"/>
        <v>5</v>
      </c>
      <c r="Q3996" s="65">
        <f t="shared" si="3"/>
        <v>4</v>
      </c>
      <c r="R3996" s="65" t="str">
        <f t="shared" si="12"/>
        <v>27.607.058/0001-54</v>
      </c>
      <c r="S3996" s="84"/>
      <c r="T3996" s="84" t="str">
        <f t="shared" si="10"/>
        <v/>
      </c>
      <c r="U3996" s="84" t="str">
        <f t="shared" si="11"/>
        <v/>
      </c>
      <c r="V3996" s="65" t="str">
        <f t="shared" si="5"/>
        <v/>
      </c>
      <c r="W3996" s="84"/>
      <c r="X3996" s="84"/>
      <c r="Y3996" s="85"/>
      <c r="Z3996" s="85"/>
      <c r="AA3996" s="65" t="str">
        <f t="shared" si="6"/>
        <v/>
      </c>
      <c r="AB3996" s="65" t="str">
        <f t="shared" si="7"/>
        <v/>
      </c>
      <c r="AC3996" s="86"/>
      <c r="AD3996" s="87" t="str">
        <f t="shared" si="8"/>
        <v/>
      </c>
      <c r="AE3996" s="84"/>
      <c r="AF3996" s="86">
        <f>IF(AC3996&gt;0,AC3996,'⚙️ Config'!$B$10)</f>
        <v>0.0075</v>
      </c>
      <c r="AG3996" s="88">
        <f t="shared" si="9"/>
        <v>7687.3758</v>
      </c>
      <c r="AH3996" s="88">
        <f>AG3996*'⚙️ Config'!$B$11</f>
        <v>38436.879</v>
      </c>
      <c r="AI3996" s="88">
        <f>AH3996*'⚙️ Config'!$B$12</f>
        <v>11531.0637</v>
      </c>
      <c r="AJ3996" s="64"/>
      <c r="AK3996" s="84"/>
      <c r="AL3996" s="84"/>
      <c r="AM3996" s="84"/>
      <c r="AN3996" s="84"/>
      <c r="AO3996" s="84"/>
      <c r="AP3996" s="84"/>
      <c r="AQ3996" s="84"/>
    </row>
    <row r="3997" ht="15.0" customHeight="1">
      <c r="A3997" s="93">
        <v>3994.0</v>
      </c>
      <c r="B3997" s="94" t="s">
        <v>8432</v>
      </c>
      <c r="C3997" s="93" t="s">
        <v>141</v>
      </c>
      <c r="D3997" s="93" t="s">
        <v>8433</v>
      </c>
      <c r="E3997" s="95">
        <v>43.36</v>
      </c>
      <c r="F3997" s="93" t="s">
        <v>85</v>
      </c>
      <c r="G3997" s="93" t="s">
        <v>606</v>
      </c>
      <c r="H3997" s="96">
        <v>1024889.82</v>
      </c>
      <c r="I3997" s="93">
        <v>1.0</v>
      </c>
      <c r="J3997" s="97">
        <v>2.5</v>
      </c>
      <c r="K3997" s="94">
        <v>2023.0</v>
      </c>
      <c r="L3997" s="93" t="s">
        <v>448</v>
      </c>
      <c r="M3997" s="93">
        <v>2023.0</v>
      </c>
      <c r="N3997" s="93" t="s">
        <v>145</v>
      </c>
      <c r="O3997" s="65" t="str">
        <f t="shared" si="1"/>
        <v>011749550001</v>
      </c>
      <c r="P3997" s="65">
        <f t="shared" si="2"/>
        <v>2</v>
      </c>
      <c r="Q3997" s="65">
        <f t="shared" si="3"/>
        <v>8</v>
      </c>
      <c r="R3997" s="65" t="str">
        <f t="shared" si="12"/>
        <v>01.174.955/0001-28</v>
      </c>
      <c r="S3997" s="84"/>
      <c r="T3997" s="84" t="str">
        <f t="shared" si="10"/>
        <v/>
      </c>
      <c r="U3997" s="84" t="str">
        <f t="shared" si="11"/>
        <v/>
      </c>
      <c r="V3997" s="65" t="str">
        <f t="shared" si="5"/>
        <v/>
      </c>
      <c r="W3997" s="84"/>
      <c r="X3997" s="84"/>
      <c r="Y3997" s="85"/>
      <c r="Z3997" s="85"/>
      <c r="AA3997" s="65" t="str">
        <f t="shared" si="6"/>
        <v/>
      </c>
      <c r="AB3997" s="65" t="str">
        <f t="shared" si="7"/>
        <v/>
      </c>
      <c r="AC3997" s="86"/>
      <c r="AD3997" s="87" t="str">
        <f t="shared" si="8"/>
        <v/>
      </c>
      <c r="AE3997" s="84"/>
      <c r="AF3997" s="86">
        <f>IF(AC3997&gt;0,AC3997,'⚙️ Config'!$B$10)</f>
        <v>0.0075</v>
      </c>
      <c r="AG3997" s="88">
        <f t="shared" si="9"/>
        <v>7686.67365</v>
      </c>
      <c r="AH3997" s="88">
        <f>AG3997*'⚙️ Config'!$B$11</f>
        <v>38433.36825</v>
      </c>
      <c r="AI3997" s="88">
        <f>AH3997*'⚙️ Config'!$B$12</f>
        <v>11530.01048</v>
      </c>
      <c r="AJ3997" s="64"/>
      <c r="AK3997" s="84"/>
      <c r="AL3997" s="84"/>
      <c r="AM3997" s="84"/>
      <c r="AN3997" s="84"/>
      <c r="AO3997" s="84"/>
      <c r="AP3997" s="84"/>
      <c r="AQ3997" s="84"/>
    </row>
    <row r="3998" ht="15.0" customHeight="1">
      <c r="A3998" s="93">
        <v>3995.0</v>
      </c>
      <c r="B3998" s="94" t="s">
        <v>8434</v>
      </c>
      <c r="C3998" s="93" t="s">
        <v>141</v>
      </c>
      <c r="D3998" s="93" t="s">
        <v>8435</v>
      </c>
      <c r="E3998" s="95">
        <v>36.69</v>
      </c>
      <c r="F3998" s="93" t="s">
        <v>85</v>
      </c>
      <c r="G3998" s="93" t="s">
        <v>606</v>
      </c>
      <c r="H3998" s="96">
        <v>1024569.25</v>
      </c>
      <c r="I3998" s="93">
        <v>1.0</v>
      </c>
      <c r="J3998" s="97">
        <v>3.7</v>
      </c>
      <c r="K3998" s="94">
        <v>2022.0</v>
      </c>
      <c r="L3998" s="93" t="s">
        <v>630</v>
      </c>
      <c r="M3998" s="93">
        <v>2022.0</v>
      </c>
      <c r="N3998" s="93" t="s">
        <v>161</v>
      </c>
      <c r="O3998" s="65" t="str">
        <f t="shared" si="1"/>
        <v>033118820001</v>
      </c>
      <c r="P3998" s="65">
        <f t="shared" si="2"/>
        <v>0</v>
      </c>
      <c r="Q3998" s="65">
        <f t="shared" si="3"/>
        <v>2</v>
      </c>
      <c r="R3998" s="65" t="str">
        <f t="shared" si="12"/>
        <v>03.311.882/0001-02</v>
      </c>
      <c r="S3998" s="84"/>
      <c r="T3998" s="84" t="str">
        <f t="shared" si="10"/>
        <v/>
      </c>
      <c r="U3998" s="84" t="str">
        <f t="shared" si="11"/>
        <v/>
      </c>
      <c r="V3998" s="65" t="str">
        <f t="shared" si="5"/>
        <v/>
      </c>
      <c r="W3998" s="84"/>
      <c r="X3998" s="84"/>
      <c r="Y3998" s="85"/>
      <c r="Z3998" s="85"/>
      <c r="AA3998" s="65" t="str">
        <f t="shared" si="6"/>
        <v/>
      </c>
      <c r="AB3998" s="65" t="str">
        <f t="shared" si="7"/>
        <v/>
      </c>
      <c r="AC3998" s="86"/>
      <c r="AD3998" s="87" t="str">
        <f t="shared" si="8"/>
        <v/>
      </c>
      <c r="AE3998" s="84"/>
      <c r="AF3998" s="86">
        <f>IF(AC3998&gt;0,AC3998,'⚙️ Config'!$B$10)</f>
        <v>0.0075</v>
      </c>
      <c r="AG3998" s="88">
        <f t="shared" si="9"/>
        <v>7684.269375</v>
      </c>
      <c r="AH3998" s="88">
        <f>AG3998*'⚙️ Config'!$B$11</f>
        <v>38421.34688</v>
      </c>
      <c r="AI3998" s="88">
        <f>AH3998*'⚙️ Config'!$B$12</f>
        <v>11526.40406</v>
      </c>
      <c r="AJ3998" s="64"/>
      <c r="AK3998" s="84"/>
      <c r="AL3998" s="84"/>
      <c r="AM3998" s="84"/>
      <c r="AN3998" s="84"/>
      <c r="AO3998" s="84"/>
      <c r="AP3998" s="84"/>
      <c r="AQ3998" s="84"/>
    </row>
    <row r="3999" ht="15.0" customHeight="1">
      <c r="A3999" s="93">
        <v>3996.0</v>
      </c>
      <c r="B3999" s="94" t="s">
        <v>8436</v>
      </c>
      <c r="C3999" s="93" t="s">
        <v>141</v>
      </c>
      <c r="D3999" s="93" t="s">
        <v>8437</v>
      </c>
      <c r="E3999" s="95">
        <v>36.69</v>
      </c>
      <c r="F3999" s="93" t="s">
        <v>85</v>
      </c>
      <c r="G3999" s="93" t="s">
        <v>606</v>
      </c>
      <c r="H3999" s="96">
        <v>1024556.17</v>
      </c>
      <c r="I3999" s="93">
        <v>1.0</v>
      </c>
      <c r="J3999" s="97">
        <v>3.7</v>
      </c>
      <c r="K3999" s="94">
        <v>2022.0</v>
      </c>
      <c r="L3999" s="93" t="s">
        <v>630</v>
      </c>
      <c r="M3999" s="93">
        <v>2022.0</v>
      </c>
      <c r="N3999" s="93" t="s">
        <v>161</v>
      </c>
      <c r="O3999" s="65" t="str">
        <f t="shared" si="1"/>
        <v>338914550001</v>
      </c>
      <c r="P3999" s="65">
        <f t="shared" si="2"/>
        <v>0</v>
      </c>
      <c r="Q3999" s="65">
        <f t="shared" si="3"/>
        <v>1</v>
      </c>
      <c r="R3999" s="65" t="str">
        <f t="shared" si="12"/>
        <v>33.891.455/0001-01</v>
      </c>
      <c r="S3999" s="84"/>
      <c r="T3999" s="84" t="str">
        <f t="shared" si="10"/>
        <v/>
      </c>
      <c r="U3999" s="84" t="str">
        <f t="shared" si="11"/>
        <v/>
      </c>
      <c r="V3999" s="65" t="str">
        <f t="shared" si="5"/>
        <v/>
      </c>
      <c r="W3999" s="84"/>
      <c r="X3999" s="84"/>
      <c r="Y3999" s="85"/>
      <c r="Z3999" s="85"/>
      <c r="AA3999" s="65" t="str">
        <f t="shared" si="6"/>
        <v/>
      </c>
      <c r="AB3999" s="65" t="str">
        <f t="shared" si="7"/>
        <v/>
      </c>
      <c r="AC3999" s="86"/>
      <c r="AD3999" s="87" t="str">
        <f t="shared" si="8"/>
        <v/>
      </c>
      <c r="AE3999" s="84"/>
      <c r="AF3999" s="86">
        <f>IF(AC3999&gt;0,AC3999,'⚙️ Config'!$B$10)</f>
        <v>0.0075</v>
      </c>
      <c r="AG3999" s="88">
        <f t="shared" si="9"/>
        <v>7684.171275</v>
      </c>
      <c r="AH3999" s="88">
        <f>AG3999*'⚙️ Config'!$B$11</f>
        <v>38420.85638</v>
      </c>
      <c r="AI3999" s="88">
        <f>AH3999*'⚙️ Config'!$B$12</f>
        <v>11526.25691</v>
      </c>
      <c r="AJ3999" s="64"/>
      <c r="AK3999" s="84"/>
      <c r="AL3999" s="84"/>
      <c r="AM3999" s="84"/>
      <c r="AN3999" s="84"/>
      <c r="AO3999" s="84"/>
      <c r="AP3999" s="84"/>
      <c r="AQ3999" s="84"/>
    </row>
    <row r="4000" ht="15.0" customHeight="1">
      <c r="A4000" s="93">
        <v>3997.0</v>
      </c>
      <c r="B4000" s="94" t="s">
        <v>8438</v>
      </c>
      <c r="C4000" s="93" t="s">
        <v>141</v>
      </c>
      <c r="D4000" s="93" t="s">
        <v>8439</v>
      </c>
      <c r="E4000" s="95">
        <v>41.24</v>
      </c>
      <c r="F4000" s="93" t="s">
        <v>85</v>
      </c>
      <c r="G4000" s="93" t="s">
        <v>606</v>
      </c>
      <c r="H4000" s="96">
        <v>1024134.33</v>
      </c>
      <c r="I4000" s="93">
        <v>1.0</v>
      </c>
      <c r="J4000" s="97">
        <v>2.8</v>
      </c>
      <c r="K4000" s="94">
        <v>2023.0</v>
      </c>
      <c r="L4000" s="93" t="s">
        <v>630</v>
      </c>
      <c r="M4000" s="93">
        <v>2023.0</v>
      </c>
      <c r="N4000" s="93" t="s">
        <v>161</v>
      </c>
      <c r="O4000" s="65" t="str">
        <f t="shared" si="1"/>
        <v>177918500001</v>
      </c>
      <c r="P4000" s="65">
        <f t="shared" si="2"/>
        <v>5</v>
      </c>
      <c r="Q4000" s="65">
        <f t="shared" si="3"/>
        <v>8</v>
      </c>
      <c r="R4000" s="65" t="str">
        <f t="shared" si="12"/>
        <v>17.791.850/0001-58</v>
      </c>
      <c r="S4000" s="84"/>
      <c r="T4000" s="84" t="str">
        <f t="shared" si="10"/>
        <v/>
      </c>
      <c r="U4000" s="84" t="str">
        <f t="shared" si="11"/>
        <v/>
      </c>
      <c r="V4000" s="65" t="str">
        <f t="shared" si="5"/>
        <v/>
      </c>
      <c r="W4000" s="84"/>
      <c r="X4000" s="84"/>
      <c r="Y4000" s="85"/>
      <c r="Z4000" s="85"/>
      <c r="AA4000" s="65" t="str">
        <f t="shared" si="6"/>
        <v/>
      </c>
      <c r="AB4000" s="65" t="str">
        <f t="shared" si="7"/>
        <v/>
      </c>
      <c r="AC4000" s="86"/>
      <c r="AD4000" s="87" t="str">
        <f t="shared" si="8"/>
        <v/>
      </c>
      <c r="AE4000" s="84"/>
      <c r="AF4000" s="86">
        <f>IF(AC4000&gt;0,AC4000,'⚙️ Config'!$B$10)</f>
        <v>0.0075</v>
      </c>
      <c r="AG4000" s="88">
        <f t="shared" si="9"/>
        <v>7681.007475</v>
      </c>
      <c r="AH4000" s="88">
        <f>AG4000*'⚙️ Config'!$B$11</f>
        <v>38405.03738</v>
      </c>
      <c r="AI4000" s="88">
        <f>AH4000*'⚙️ Config'!$B$12</f>
        <v>11521.51121</v>
      </c>
      <c r="AJ4000" s="64"/>
      <c r="AK4000" s="84"/>
      <c r="AL4000" s="84"/>
      <c r="AM4000" s="84"/>
      <c r="AN4000" s="84"/>
      <c r="AO4000" s="84"/>
      <c r="AP4000" s="84"/>
      <c r="AQ4000" s="84"/>
    </row>
    <row r="4001" ht="15.0" customHeight="1">
      <c r="A4001" s="93">
        <v>3998.0</v>
      </c>
      <c r="B4001" s="94" t="s">
        <v>8440</v>
      </c>
      <c r="C4001" s="93" t="s">
        <v>141</v>
      </c>
      <c r="D4001" s="93" t="s">
        <v>8441</v>
      </c>
      <c r="E4001" s="95">
        <v>41.24</v>
      </c>
      <c r="F4001" s="93" t="s">
        <v>85</v>
      </c>
      <c r="G4001" s="93" t="s">
        <v>606</v>
      </c>
      <c r="H4001" s="96">
        <v>1023989.22</v>
      </c>
      <c r="I4001" s="93">
        <v>1.0</v>
      </c>
      <c r="J4001" s="97">
        <v>2.8</v>
      </c>
      <c r="K4001" s="94">
        <v>2023.0</v>
      </c>
      <c r="L4001" s="93" t="s">
        <v>630</v>
      </c>
      <c r="M4001" s="93">
        <v>2023.0</v>
      </c>
      <c r="N4001" s="93" t="s">
        <v>161</v>
      </c>
      <c r="O4001" s="65" t="str">
        <f t="shared" si="1"/>
        <v>576216170001</v>
      </c>
      <c r="P4001" s="65">
        <f t="shared" si="2"/>
        <v>4</v>
      </c>
      <c r="Q4001" s="65">
        <f t="shared" si="3"/>
        <v>1</v>
      </c>
      <c r="R4001" s="65" t="str">
        <f t="shared" si="12"/>
        <v>57.621.617/0001-41</v>
      </c>
      <c r="S4001" s="84"/>
      <c r="T4001" s="84" t="str">
        <f t="shared" si="10"/>
        <v/>
      </c>
      <c r="U4001" s="84" t="str">
        <f t="shared" si="11"/>
        <v/>
      </c>
      <c r="V4001" s="65" t="str">
        <f t="shared" si="5"/>
        <v/>
      </c>
      <c r="W4001" s="84"/>
      <c r="X4001" s="84"/>
      <c r="Y4001" s="85"/>
      <c r="Z4001" s="85"/>
      <c r="AA4001" s="65" t="str">
        <f t="shared" si="6"/>
        <v/>
      </c>
      <c r="AB4001" s="65" t="str">
        <f t="shared" si="7"/>
        <v/>
      </c>
      <c r="AC4001" s="86"/>
      <c r="AD4001" s="87" t="str">
        <f t="shared" si="8"/>
        <v/>
      </c>
      <c r="AE4001" s="84"/>
      <c r="AF4001" s="86">
        <f>IF(AC4001&gt;0,AC4001,'⚙️ Config'!$B$10)</f>
        <v>0.0075</v>
      </c>
      <c r="AG4001" s="88">
        <f t="shared" si="9"/>
        <v>7679.91915</v>
      </c>
      <c r="AH4001" s="88">
        <f>AG4001*'⚙️ Config'!$B$11</f>
        <v>38399.59575</v>
      </c>
      <c r="AI4001" s="88">
        <f>AH4001*'⚙️ Config'!$B$12</f>
        <v>11519.87873</v>
      </c>
      <c r="AJ4001" s="64"/>
      <c r="AK4001" s="84"/>
      <c r="AL4001" s="84"/>
      <c r="AM4001" s="84"/>
      <c r="AN4001" s="84"/>
      <c r="AO4001" s="84"/>
      <c r="AP4001" s="84"/>
      <c r="AQ4001" s="84"/>
    </row>
    <row r="4002" ht="15.0" customHeight="1">
      <c r="A4002" s="93">
        <v>3999.0</v>
      </c>
      <c r="B4002" s="94" t="s">
        <v>8442</v>
      </c>
      <c r="C4002" s="93" t="s">
        <v>141</v>
      </c>
      <c r="D4002" s="93" t="s">
        <v>8443</v>
      </c>
      <c r="E4002" s="95">
        <v>42.61</v>
      </c>
      <c r="F4002" s="93" t="s">
        <v>85</v>
      </c>
      <c r="G4002" s="93" t="s">
        <v>606</v>
      </c>
      <c r="H4002" s="96">
        <v>1023841.48</v>
      </c>
      <c r="I4002" s="93">
        <v>1.0</v>
      </c>
      <c r="J4002" s="97">
        <v>2.6</v>
      </c>
      <c r="K4002" s="94">
        <v>2023.0</v>
      </c>
      <c r="L4002" s="93" t="s">
        <v>630</v>
      </c>
      <c r="M4002" s="93">
        <v>2023.0</v>
      </c>
      <c r="N4002" s="93" t="s">
        <v>161</v>
      </c>
      <c r="O4002" s="65" t="str">
        <f t="shared" si="1"/>
        <v>155890080001</v>
      </c>
      <c r="P4002" s="65">
        <f t="shared" si="2"/>
        <v>0</v>
      </c>
      <c r="Q4002" s="65">
        <f t="shared" si="3"/>
        <v>2</v>
      </c>
      <c r="R4002" s="65" t="str">
        <f t="shared" si="12"/>
        <v>15.589.008/0001-02</v>
      </c>
      <c r="S4002" s="84"/>
      <c r="T4002" s="84" t="str">
        <f t="shared" si="10"/>
        <v/>
      </c>
      <c r="U4002" s="84" t="str">
        <f t="shared" si="11"/>
        <v/>
      </c>
      <c r="V4002" s="65" t="str">
        <f t="shared" si="5"/>
        <v/>
      </c>
      <c r="W4002" s="84"/>
      <c r="X4002" s="84"/>
      <c r="Y4002" s="85"/>
      <c r="Z4002" s="85"/>
      <c r="AA4002" s="65" t="str">
        <f t="shared" si="6"/>
        <v/>
      </c>
      <c r="AB4002" s="65" t="str">
        <f t="shared" si="7"/>
        <v/>
      </c>
      <c r="AC4002" s="86"/>
      <c r="AD4002" s="87" t="str">
        <f t="shared" si="8"/>
        <v/>
      </c>
      <c r="AE4002" s="84"/>
      <c r="AF4002" s="86">
        <f>IF(AC4002&gt;0,AC4002,'⚙️ Config'!$B$10)</f>
        <v>0.0075</v>
      </c>
      <c r="AG4002" s="88">
        <f t="shared" si="9"/>
        <v>7678.8111</v>
      </c>
      <c r="AH4002" s="88">
        <f>AG4002*'⚙️ Config'!$B$11</f>
        <v>38394.0555</v>
      </c>
      <c r="AI4002" s="88">
        <f>AH4002*'⚙️ Config'!$B$12</f>
        <v>11518.21665</v>
      </c>
      <c r="AJ4002" s="64"/>
      <c r="AK4002" s="84"/>
      <c r="AL4002" s="84"/>
      <c r="AM4002" s="84"/>
      <c r="AN4002" s="84"/>
      <c r="AO4002" s="84"/>
      <c r="AP4002" s="84"/>
      <c r="AQ4002" s="84"/>
    </row>
    <row r="4003" ht="15.0" customHeight="1">
      <c r="A4003" s="93">
        <v>4000.0</v>
      </c>
      <c r="B4003" s="94" t="s">
        <v>8444</v>
      </c>
      <c r="C4003" s="93" t="s">
        <v>141</v>
      </c>
      <c r="D4003" s="93" t="s">
        <v>8445</v>
      </c>
      <c r="E4003" s="95">
        <v>41.24</v>
      </c>
      <c r="F4003" s="93" t="s">
        <v>85</v>
      </c>
      <c r="G4003" s="93" t="s">
        <v>606</v>
      </c>
      <c r="H4003" s="96">
        <v>1023687.0</v>
      </c>
      <c r="I4003" s="93">
        <v>1.0</v>
      </c>
      <c r="J4003" s="97">
        <v>2.8</v>
      </c>
      <c r="K4003" s="94">
        <v>2023.0</v>
      </c>
      <c r="L4003" s="93" t="s">
        <v>918</v>
      </c>
      <c r="M4003" s="93">
        <v>2023.0</v>
      </c>
      <c r="N4003" s="93" t="s">
        <v>161</v>
      </c>
      <c r="O4003" s="65" t="str">
        <f t="shared" si="1"/>
        <v>137570210001</v>
      </c>
      <c r="P4003" s="65">
        <f t="shared" si="2"/>
        <v>0</v>
      </c>
      <c r="Q4003" s="65">
        <f t="shared" si="3"/>
        <v>6</v>
      </c>
      <c r="R4003" s="65" t="str">
        <f t="shared" si="12"/>
        <v>13.757.021/0001-06</v>
      </c>
      <c r="S4003" s="84"/>
      <c r="T4003" s="84" t="str">
        <f t="shared" si="10"/>
        <v/>
      </c>
      <c r="U4003" s="84" t="str">
        <f t="shared" si="11"/>
        <v/>
      </c>
      <c r="V4003" s="65" t="str">
        <f t="shared" si="5"/>
        <v/>
      </c>
      <c r="W4003" s="84"/>
      <c r="X4003" s="84"/>
      <c r="Y4003" s="85"/>
      <c r="Z4003" s="85"/>
      <c r="AA4003" s="65" t="str">
        <f t="shared" si="6"/>
        <v/>
      </c>
      <c r="AB4003" s="65" t="str">
        <f t="shared" si="7"/>
        <v/>
      </c>
      <c r="AC4003" s="86"/>
      <c r="AD4003" s="87" t="str">
        <f t="shared" si="8"/>
        <v/>
      </c>
      <c r="AE4003" s="84"/>
      <c r="AF4003" s="86">
        <f>IF(AC4003&gt;0,AC4003,'⚙️ Config'!$B$10)</f>
        <v>0.0075</v>
      </c>
      <c r="AG4003" s="88">
        <f t="shared" si="9"/>
        <v>7677.6525</v>
      </c>
      <c r="AH4003" s="88">
        <f>AG4003*'⚙️ Config'!$B$11</f>
        <v>38388.2625</v>
      </c>
      <c r="AI4003" s="88">
        <f>AH4003*'⚙️ Config'!$B$12</f>
        <v>11516.47875</v>
      </c>
      <c r="AJ4003" s="64"/>
      <c r="AK4003" s="84"/>
      <c r="AL4003" s="84"/>
      <c r="AM4003" s="84"/>
      <c r="AN4003" s="84"/>
      <c r="AO4003" s="84"/>
      <c r="AP4003" s="84"/>
      <c r="AQ4003" s="84"/>
    </row>
    <row r="4004" ht="15.0" customHeight="1">
      <c r="A4004" s="93">
        <v>4001.0</v>
      </c>
      <c r="B4004" s="94" t="s">
        <v>8446</v>
      </c>
      <c r="C4004" s="93" t="s">
        <v>141</v>
      </c>
      <c r="D4004" s="93" t="s">
        <v>8447</v>
      </c>
      <c r="E4004" s="95">
        <v>44.17</v>
      </c>
      <c r="F4004" s="93" t="s">
        <v>85</v>
      </c>
      <c r="G4004" s="93" t="s">
        <v>606</v>
      </c>
      <c r="H4004" s="96">
        <v>1022395.42</v>
      </c>
      <c r="I4004" s="93">
        <v>1.0</v>
      </c>
      <c r="J4004" s="97">
        <v>2.4</v>
      </c>
      <c r="K4004" s="94">
        <v>2023.0</v>
      </c>
      <c r="L4004" s="93" t="s">
        <v>448</v>
      </c>
      <c r="M4004" s="93">
        <v>2023.0</v>
      </c>
      <c r="N4004" s="93" t="s">
        <v>161</v>
      </c>
      <c r="O4004" s="65" t="str">
        <f t="shared" si="1"/>
        <v>176767250001</v>
      </c>
      <c r="P4004" s="65">
        <f t="shared" si="2"/>
        <v>0</v>
      </c>
      <c r="Q4004" s="65">
        <f t="shared" si="3"/>
        <v>5</v>
      </c>
      <c r="R4004" s="65" t="str">
        <f t="shared" si="12"/>
        <v>17.676.725/0001-05</v>
      </c>
      <c r="S4004" s="84"/>
      <c r="T4004" s="84" t="str">
        <f t="shared" si="10"/>
        <v/>
      </c>
      <c r="U4004" s="84" t="str">
        <f t="shared" si="11"/>
        <v/>
      </c>
      <c r="V4004" s="65" t="str">
        <f t="shared" si="5"/>
        <v/>
      </c>
      <c r="W4004" s="84"/>
      <c r="X4004" s="84"/>
      <c r="Y4004" s="85"/>
      <c r="Z4004" s="85"/>
      <c r="AA4004" s="65" t="str">
        <f t="shared" si="6"/>
        <v/>
      </c>
      <c r="AB4004" s="65" t="str">
        <f t="shared" si="7"/>
        <v/>
      </c>
      <c r="AC4004" s="86"/>
      <c r="AD4004" s="87" t="str">
        <f t="shared" si="8"/>
        <v/>
      </c>
      <c r="AE4004" s="84"/>
      <c r="AF4004" s="86">
        <f>IF(AC4004&gt;0,AC4004,'⚙️ Config'!$B$10)</f>
        <v>0.0075</v>
      </c>
      <c r="AG4004" s="88">
        <f t="shared" si="9"/>
        <v>7667.96565</v>
      </c>
      <c r="AH4004" s="88">
        <f>AG4004*'⚙️ Config'!$B$11</f>
        <v>38339.82825</v>
      </c>
      <c r="AI4004" s="88">
        <f>AH4004*'⚙️ Config'!$B$12</f>
        <v>11501.94848</v>
      </c>
      <c r="AJ4004" s="64"/>
      <c r="AK4004" s="84"/>
      <c r="AL4004" s="84"/>
      <c r="AM4004" s="84"/>
      <c r="AN4004" s="84"/>
      <c r="AO4004" s="84"/>
      <c r="AP4004" s="84"/>
      <c r="AQ4004" s="84"/>
    </row>
    <row r="4005" ht="15.0" customHeight="1">
      <c r="A4005" s="93">
        <v>4002.0</v>
      </c>
      <c r="B4005" s="94" t="s">
        <v>8448</v>
      </c>
      <c r="C4005" s="93" t="s">
        <v>141</v>
      </c>
      <c r="D4005" s="93" t="s">
        <v>8449</v>
      </c>
      <c r="E4005" s="95">
        <v>43.36</v>
      </c>
      <c r="F4005" s="93" t="s">
        <v>85</v>
      </c>
      <c r="G4005" s="93" t="s">
        <v>606</v>
      </c>
      <c r="H4005" s="96">
        <v>1022306.89</v>
      </c>
      <c r="I4005" s="93">
        <v>1.0</v>
      </c>
      <c r="J4005" s="97">
        <v>2.5</v>
      </c>
      <c r="K4005" s="94">
        <v>2023.0</v>
      </c>
      <c r="L4005" s="93" t="s">
        <v>188</v>
      </c>
      <c r="M4005" s="93">
        <v>2023.0</v>
      </c>
      <c r="N4005" s="93" t="s">
        <v>161</v>
      </c>
      <c r="O4005" s="65" t="str">
        <f t="shared" si="1"/>
        <v>324505760001</v>
      </c>
      <c r="P4005" s="65">
        <f t="shared" si="2"/>
        <v>4</v>
      </c>
      <c r="Q4005" s="65">
        <f t="shared" si="3"/>
        <v>7</v>
      </c>
      <c r="R4005" s="65" t="str">
        <f t="shared" si="12"/>
        <v>32.450.576/0001-47</v>
      </c>
      <c r="S4005" s="84"/>
      <c r="T4005" s="84" t="str">
        <f t="shared" si="10"/>
        <v/>
      </c>
      <c r="U4005" s="84" t="str">
        <f t="shared" si="11"/>
        <v/>
      </c>
      <c r="V4005" s="65" t="str">
        <f t="shared" si="5"/>
        <v/>
      </c>
      <c r="W4005" s="84"/>
      <c r="X4005" s="84"/>
      <c r="Y4005" s="85"/>
      <c r="Z4005" s="85"/>
      <c r="AA4005" s="65" t="str">
        <f t="shared" si="6"/>
        <v/>
      </c>
      <c r="AB4005" s="65" t="str">
        <f t="shared" si="7"/>
        <v/>
      </c>
      <c r="AC4005" s="86"/>
      <c r="AD4005" s="87" t="str">
        <f t="shared" si="8"/>
        <v/>
      </c>
      <c r="AE4005" s="84"/>
      <c r="AF4005" s="86">
        <f>IF(AC4005&gt;0,AC4005,'⚙️ Config'!$B$10)</f>
        <v>0.0075</v>
      </c>
      <c r="AG4005" s="88">
        <f t="shared" si="9"/>
        <v>7667.301675</v>
      </c>
      <c r="AH4005" s="88">
        <f>AG4005*'⚙️ Config'!$B$11</f>
        <v>38336.50838</v>
      </c>
      <c r="AI4005" s="88">
        <f>AH4005*'⚙️ Config'!$B$12</f>
        <v>11500.95251</v>
      </c>
      <c r="AJ4005" s="64"/>
      <c r="AK4005" s="84"/>
      <c r="AL4005" s="84"/>
      <c r="AM4005" s="84"/>
      <c r="AN4005" s="84"/>
      <c r="AO4005" s="84"/>
      <c r="AP4005" s="84"/>
      <c r="AQ4005" s="84"/>
    </row>
    <row r="4006" ht="15.0" customHeight="1">
      <c r="A4006" s="93">
        <v>4003.0</v>
      </c>
      <c r="B4006" s="94" t="s">
        <v>8450</v>
      </c>
      <c r="C4006" s="93" t="s">
        <v>141</v>
      </c>
      <c r="D4006" s="93" t="s">
        <v>8451</v>
      </c>
      <c r="E4006" s="95">
        <v>39.47</v>
      </c>
      <c r="F4006" s="93" t="s">
        <v>85</v>
      </c>
      <c r="G4006" s="93" t="s">
        <v>606</v>
      </c>
      <c r="H4006" s="96">
        <v>1022244.87</v>
      </c>
      <c r="I4006" s="93">
        <v>1.0</v>
      </c>
      <c r="J4006" s="97">
        <v>3.1</v>
      </c>
      <c r="K4006" s="94">
        <v>2023.0</v>
      </c>
      <c r="L4006" s="93" t="s">
        <v>630</v>
      </c>
      <c r="M4006" s="93">
        <v>2023.0</v>
      </c>
      <c r="N4006" s="93" t="s">
        <v>145</v>
      </c>
      <c r="O4006" s="65" t="str">
        <f t="shared" si="1"/>
        <v>254752680001</v>
      </c>
      <c r="P4006" s="65">
        <f t="shared" si="2"/>
        <v>0</v>
      </c>
      <c r="Q4006" s="65">
        <f t="shared" si="3"/>
        <v>0</v>
      </c>
      <c r="R4006" s="65" t="str">
        <f t="shared" si="12"/>
        <v>25.475.268/0001-00</v>
      </c>
      <c r="S4006" s="84"/>
      <c r="T4006" s="84" t="str">
        <f t="shared" si="10"/>
        <v/>
      </c>
      <c r="U4006" s="84" t="str">
        <f t="shared" si="11"/>
        <v/>
      </c>
      <c r="V4006" s="65" t="str">
        <f t="shared" si="5"/>
        <v/>
      </c>
      <c r="W4006" s="84"/>
      <c r="X4006" s="84"/>
      <c r="Y4006" s="85"/>
      <c r="Z4006" s="85"/>
      <c r="AA4006" s="65" t="str">
        <f t="shared" si="6"/>
        <v/>
      </c>
      <c r="AB4006" s="65" t="str">
        <f t="shared" si="7"/>
        <v/>
      </c>
      <c r="AC4006" s="86"/>
      <c r="AD4006" s="87" t="str">
        <f t="shared" si="8"/>
        <v/>
      </c>
      <c r="AE4006" s="84"/>
      <c r="AF4006" s="86">
        <f>IF(AC4006&gt;0,AC4006,'⚙️ Config'!$B$10)</f>
        <v>0.0075</v>
      </c>
      <c r="AG4006" s="88">
        <f t="shared" si="9"/>
        <v>7666.836525</v>
      </c>
      <c r="AH4006" s="88">
        <f>AG4006*'⚙️ Config'!$B$11</f>
        <v>38334.18263</v>
      </c>
      <c r="AI4006" s="88">
        <f>AH4006*'⚙️ Config'!$B$12</f>
        <v>11500.25479</v>
      </c>
      <c r="AJ4006" s="64"/>
      <c r="AK4006" s="84"/>
      <c r="AL4006" s="84"/>
      <c r="AM4006" s="84"/>
      <c r="AN4006" s="84"/>
      <c r="AO4006" s="84"/>
      <c r="AP4006" s="84"/>
      <c r="AQ4006" s="84"/>
    </row>
    <row r="4007" ht="15.0" customHeight="1">
      <c r="A4007" s="93">
        <v>4004.0</v>
      </c>
      <c r="B4007" s="94" t="s">
        <v>8452</v>
      </c>
      <c r="C4007" s="93" t="s">
        <v>154</v>
      </c>
      <c r="D4007" s="93" t="s">
        <v>8453</v>
      </c>
      <c r="E4007" s="95">
        <v>41.9</v>
      </c>
      <c r="F4007" s="93" t="s">
        <v>85</v>
      </c>
      <c r="G4007" s="93" t="s">
        <v>606</v>
      </c>
      <c r="H4007" s="96">
        <v>1022244.22</v>
      </c>
      <c r="I4007" s="93">
        <v>1.0</v>
      </c>
      <c r="J4007" s="97">
        <v>2.7</v>
      </c>
      <c r="K4007" s="94">
        <v>2023.0</v>
      </c>
      <c r="L4007" s="93" t="s">
        <v>630</v>
      </c>
      <c r="M4007" s="93">
        <v>2023.0</v>
      </c>
      <c r="N4007" s="93" t="s">
        <v>161</v>
      </c>
      <c r="O4007" s="65" t="str">
        <f t="shared" si="1"/>
        <v>175611180001</v>
      </c>
      <c r="P4007" s="65">
        <f t="shared" si="2"/>
        <v>9</v>
      </c>
      <c r="Q4007" s="65">
        <f t="shared" si="3"/>
        <v>1</v>
      </c>
      <c r="R4007" s="65" t="str">
        <f t="shared" si="12"/>
        <v>17.561.118/0001-91</v>
      </c>
      <c r="S4007" s="84"/>
      <c r="T4007" s="84" t="str">
        <f t="shared" si="10"/>
        <v/>
      </c>
      <c r="U4007" s="84" t="str">
        <f t="shared" si="11"/>
        <v/>
      </c>
      <c r="V4007" s="65" t="str">
        <f t="shared" si="5"/>
        <v/>
      </c>
      <c r="W4007" s="84"/>
      <c r="X4007" s="84"/>
      <c r="Y4007" s="85"/>
      <c r="Z4007" s="85"/>
      <c r="AA4007" s="65" t="str">
        <f t="shared" si="6"/>
        <v/>
      </c>
      <c r="AB4007" s="65" t="str">
        <f t="shared" si="7"/>
        <v/>
      </c>
      <c r="AC4007" s="86"/>
      <c r="AD4007" s="87" t="str">
        <f t="shared" si="8"/>
        <v/>
      </c>
      <c r="AE4007" s="84"/>
      <c r="AF4007" s="86">
        <f>IF(AC4007&gt;0,AC4007,'⚙️ Config'!$B$10)</f>
        <v>0.0075</v>
      </c>
      <c r="AG4007" s="88">
        <f t="shared" si="9"/>
        <v>7666.83165</v>
      </c>
      <c r="AH4007" s="88">
        <f>AG4007*'⚙️ Config'!$B$11</f>
        <v>38334.15825</v>
      </c>
      <c r="AI4007" s="88">
        <f>AH4007*'⚙️ Config'!$B$12</f>
        <v>11500.24748</v>
      </c>
      <c r="AJ4007" s="64"/>
      <c r="AK4007" s="84"/>
      <c r="AL4007" s="84"/>
      <c r="AM4007" s="84"/>
      <c r="AN4007" s="84"/>
      <c r="AO4007" s="84"/>
      <c r="AP4007" s="84"/>
      <c r="AQ4007" s="84"/>
    </row>
    <row r="4008" ht="15.0" customHeight="1">
      <c r="A4008" s="93">
        <v>4005.0</v>
      </c>
      <c r="B4008" s="94" t="s">
        <v>8454</v>
      </c>
      <c r="C4008" s="93" t="s">
        <v>141</v>
      </c>
      <c r="D4008" s="93" t="s">
        <v>8455</v>
      </c>
      <c r="E4008" s="95">
        <v>46.95</v>
      </c>
      <c r="F4008" s="93" t="s">
        <v>85</v>
      </c>
      <c r="G4008" s="93" t="s">
        <v>606</v>
      </c>
      <c r="H4008" s="96">
        <v>1021577.86</v>
      </c>
      <c r="I4008" s="93">
        <v>1.0</v>
      </c>
      <c r="J4008" s="97">
        <v>2.1</v>
      </c>
      <c r="K4008" s="94">
        <v>2024.0</v>
      </c>
      <c r="L4008" s="93" t="s">
        <v>177</v>
      </c>
      <c r="M4008" s="93">
        <v>2024.0</v>
      </c>
      <c r="N4008" s="93" t="s">
        <v>145</v>
      </c>
      <c r="O4008" s="65" t="str">
        <f t="shared" si="1"/>
        <v>185933810001</v>
      </c>
      <c r="P4008" s="65">
        <f t="shared" si="2"/>
        <v>2</v>
      </c>
      <c r="Q4008" s="65">
        <f t="shared" si="3"/>
        <v>5</v>
      </c>
      <c r="R4008" s="65" t="str">
        <f t="shared" si="12"/>
        <v>18.593.381/0001-25</v>
      </c>
      <c r="S4008" s="84"/>
      <c r="T4008" s="84" t="str">
        <f t="shared" si="10"/>
        <v/>
      </c>
      <c r="U4008" s="84" t="str">
        <f t="shared" si="11"/>
        <v/>
      </c>
      <c r="V4008" s="65" t="str">
        <f t="shared" si="5"/>
        <v/>
      </c>
      <c r="W4008" s="84"/>
      <c r="X4008" s="84"/>
      <c r="Y4008" s="85"/>
      <c r="Z4008" s="85"/>
      <c r="AA4008" s="65" t="str">
        <f t="shared" si="6"/>
        <v/>
      </c>
      <c r="AB4008" s="65" t="str">
        <f t="shared" si="7"/>
        <v/>
      </c>
      <c r="AC4008" s="86"/>
      <c r="AD4008" s="87" t="str">
        <f t="shared" si="8"/>
        <v/>
      </c>
      <c r="AE4008" s="84"/>
      <c r="AF4008" s="86">
        <f>IF(AC4008&gt;0,AC4008,'⚙️ Config'!$B$10)</f>
        <v>0.0075</v>
      </c>
      <c r="AG4008" s="88">
        <f t="shared" si="9"/>
        <v>7661.83395</v>
      </c>
      <c r="AH4008" s="88">
        <f>AG4008*'⚙️ Config'!$B$11</f>
        <v>38309.16975</v>
      </c>
      <c r="AI4008" s="88">
        <f>AH4008*'⚙️ Config'!$B$12</f>
        <v>11492.75093</v>
      </c>
      <c r="AJ4008" s="64"/>
      <c r="AK4008" s="84"/>
      <c r="AL4008" s="84"/>
      <c r="AM4008" s="84"/>
      <c r="AN4008" s="84"/>
      <c r="AO4008" s="84"/>
      <c r="AP4008" s="84"/>
      <c r="AQ4008" s="84"/>
    </row>
    <row r="4009" ht="15.0" customHeight="1">
      <c r="A4009" s="93">
        <v>4006.0</v>
      </c>
      <c r="B4009" s="94" t="s">
        <v>8456</v>
      </c>
      <c r="C4009" s="93" t="s">
        <v>141</v>
      </c>
      <c r="D4009" s="93" t="s">
        <v>8457</v>
      </c>
      <c r="E4009" s="95">
        <v>37.98</v>
      </c>
      <c r="F4009" s="93" t="s">
        <v>85</v>
      </c>
      <c r="G4009" s="93" t="s">
        <v>606</v>
      </c>
      <c r="H4009" s="96">
        <v>1021094.69</v>
      </c>
      <c r="I4009" s="93">
        <v>1.0</v>
      </c>
      <c r="J4009" s="97">
        <v>3.4</v>
      </c>
      <c r="K4009" s="94">
        <v>2022.0</v>
      </c>
      <c r="L4009" s="93" t="s">
        <v>630</v>
      </c>
      <c r="M4009" s="93">
        <v>2022.0</v>
      </c>
      <c r="N4009" s="93" t="s">
        <v>145</v>
      </c>
      <c r="O4009" s="65" t="str">
        <f t="shared" si="1"/>
        <v>075839650001</v>
      </c>
      <c r="P4009" s="65">
        <f t="shared" si="2"/>
        <v>0</v>
      </c>
      <c r="Q4009" s="65">
        <f t="shared" si="3"/>
        <v>1</v>
      </c>
      <c r="R4009" s="65" t="str">
        <f t="shared" si="12"/>
        <v>07.583.965/0001-01</v>
      </c>
      <c r="S4009" s="84"/>
      <c r="T4009" s="84" t="str">
        <f t="shared" si="10"/>
        <v/>
      </c>
      <c r="U4009" s="84" t="str">
        <f t="shared" si="11"/>
        <v/>
      </c>
      <c r="V4009" s="65" t="str">
        <f t="shared" si="5"/>
        <v/>
      </c>
      <c r="W4009" s="84"/>
      <c r="X4009" s="84"/>
      <c r="Y4009" s="85"/>
      <c r="Z4009" s="85"/>
      <c r="AA4009" s="65" t="str">
        <f t="shared" si="6"/>
        <v/>
      </c>
      <c r="AB4009" s="65" t="str">
        <f t="shared" si="7"/>
        <v/>
      </c>
      <c r="AC4009" s="86"/>
      <c r="AD4009" s="87" t="str">
        <f t="shared" si="8"/>
        <v/>
      </c>
      <c r="AE4009" s="84"/>
      <c r="AF4009" s="86">
        <f>IF(AC4009&gt;0,AC4009,'⚙️ Config'!$B$10)</f>
        <v>0.0075</v>
      </c>
      <c r="AG4009" s="88">
        <f t="shared" si="9"/>
        <v>7658.210175</v>
      </c>
      <c r="AH4009" s="88">
        <f>AG4009*'⚙️ Config'!$B$11</f>
        <v>38291.05088</v>
      </c>
      <c r="AI4009" s="88">
        <f>AH4009*'⚙️ Config'!$B$12</f>
        <v>11487.31526</v>
      </c>
      <c r="AJ4009" s="64"/>
      <c r="AK4009" s="84"/>
      <c r="AL4009" s="84"/>
      <c r="AM4009" s="84"/>
      <c r="AN4009" s="84"/>
      <c r="AO4009" s="84"/>
      <c r="AP4009" s="84"/>
      <c r="AQ4009" s="84"/>
    </row>
    <row r="4010" ht="15.0" customHeight="1">
      <c r="A4010" s="93">
        <v>4007.0</v>
      </c>
      <c r="B4010" s="94" t="s">
        <v>8458</v>
      </c>
      <c r="C4010" s="93" t="s">
        <v>141</v>
      </c>
      <c r="D4010" s="93" t="s">
        <v>8459</v>
      </c>
      <c r="E4010" s="95">
        <v>36.31</v>
      </c>
      <c r="F4010" s="93" t="s">
        <v>85</v>
      </c>
      <c r="G4010" s="93" t="s">
        <v>606</v>
      </c>
      <c r="H4010" s="96">
        <v>1020995.74</v>
      </c>
      <c r="I4010" s="93">
        <v>1.0</v>
      </c>
      <c r="J4010" s="97">
        <v>3.8</v>
      </c>
      <c r="K4010" s="94">
        <v>2022.0</v>
      </c>
      <c r="L4010" s="93" t="s">
        <v>630</v>
      </c>
      <c r="M4010" s="93">
        <v>2022.0</v>
      </c>
      <c r="N4010" s="93" t="s">
        <v>145</v>
      </c>
      <c r="O4010" s="65" t="str">
        <f t="shared" si="1"/>
        <v>023493050001</v>
      </c>
      <c r="P4010" s="65">
        <f t="shared" si="2"/>
        <v>3</v>
      </c>
      <c r="Q4010" s="65">
        <f t="shared" si="3"/>
        <v>9</v>
      </c>
      <c r="R4010" s="65" t="str">
        <f t="shared" si="12"/>
        <v>02.349.305/0001-39</v>
      </c>
      <c r="S4010" s="84"/>
      <c r="T4010" s="84" t="str">
        <f t="shared" si="10"/>
        <v/>
      </c>
      <c r="U4010" s="84" t="str">
        <f t="shared" si="11"/>
        <v/>
      </c>
      <c r="V4010" s="65" t="str">
        <f t="shared" si="5"/>
        <v/>
      </c>
      <c r="W4010" s="84"/>
      <c r="X4010" s="84"/>
      <c r="Y4010" s="85"/>
      <c r="Z4010" s="85"/>
      <c r="AA4010" s="65" t="str">
        <f t="shared" si="6"/>
        <v/>
      </c>
      <c r="AB4010" s="65" t="str">
        <f t="shared" si="7"/>
        <v/>
      </c>
      <c r="AC4010" s="86"/>
      <c r="AD4010" s="87" t="str">
        <f t="shared" si="8"/>
        <v/>
      </c>
      <c r="AE4010" s="84"/>
      <c r="AF4010" s="86">
        <f>IF(AC4010&gt;0,AC4010,'⚙️ Config'!$B$10)</f>
        <v>0.0075</v>
      </c>
      <c r="AG4010" s="88">
        <f t="shared" si="9"/>
        <v>7657.46805</v>
      </c>
      <c r="AH4010" s="88">
        <f>AG4010*'⚙️ Config'!$B$11</f>
        <v>38287.34025</v>
      </c>
      <c r="AI4010" s="88">
        <f>AH4010*'⚙️ Config'!$B$12</f>
        <v>11486.20208</v>
      </c>
      <c r="AJ4010" s="64"/>
      <c r="AK4010" s="84"/>
      <c r="AL4010" s="84"/>
      <c r="AM4010" s="84"/>
      <c r="AN4010" s="84"/>
      <c r="AO4010" s="84"/>
      <c r="AP4010" s="84"/>
      <c r="AQ4010" s="84"/>
    </row>
    <row r="4011" ht="15.0" customHeight="1">
      <c r="A4011" s="93">
        <v>4008.0</v>
      </c>
      <c r="B4011" s="94" t="s">
        <v>8460</v>
      </c>
      <c r="C4011" s="93" t="s">
        <v>141</v>
      </c>
      <c r="D4011" s="93" t="s">
        <v>8461</v>
      </c>
      <c r="E4011" s="95">
        <v>38.95</v>
      </c>
      <c r="F4011" s="93" t="s">
        <v>85</v>
      </c>
      <c r="G4011" s="93" t="s">
        <v>606</v>
      </c>
      <c r="H4011" s="96">
        <v>1020977.65</v>
      </c>
      <c r="I4011" s="93">
        <v>1.0</v>
      </c>
      <c r="J4011" s="97">
        <v>3.2</v>
      </c>
      <c r="K4011" s="94">
        <v>2023.0</v>
      </c>
      <c r="L4011" s="93" t="s">
        <v>202</v>
      </c>
      <c r="M4011" s="93">
        <v>2023.0</v>
      </c>
      <c r="N4011" s="93" t="s">
        <v>161</v>
      </c>
      <c r="O4011" s="65" t="str">
        <f t="shared" si="1"/>
        <v>030588510001</v>
      </c>
      <c r="P4011" s="65">
        <f t="shared" si="2"/>
        <v>8</v>
      </c>
      <c r="Q4011" s="65">
        <f t="shared" si="3"/>
        <v>3</v>
      </c>
      <c r="R4011" s="65" t="str">
        <f t="shared" si="12"/>
        <v>03.058.851/0001-83</v>
      </c>
      <c r="S4011" s="84"/>
      <c r="T4011" s="84" t="str">
        <f t="shared" si="10"/>
        <v/>
      </c>
      <c r="U4011" s="84" t="str">
        <f t="shared" si="11"/>
        <v/>
      </c>
      <c r="V4011" s="65" t="str">
        <f t="shared" si="5"/>
        <v/>
      </c>
      <c r="W4011" s="84"/>
      <c r="X4011" s="84"/>
      <c r="Y4011" s="85"/>
      <c r="Z4011" s="85"/>
      <c r="AA4011" s="65" t="str">
        <f t="shared" si="6"/>
        <v/>
      </c>
      <c r="AB4011" s="65" t="str">
        <f t="shared" si="7"/>
        <v/>
      </c>
      <c r="AC4011" s="86"/>
      <c r="AD4011" s="87" t="str">
        <f t="shared" si="8"/>
        <v/>
      </c>
      <c r="AE4011" s="84"/>
      <c r="AF4011" s="86">
        <f>IF(AC4011&gt;0,AC4011,'⚙️ Config'!$B$10)</f>
        <v>0.0075</v>
      </c>
      <c r="AG4011" s="88">
        <f t="shared" si="9"/>
        <v>7657.332375</v>
      </c>
      <c r="AH4011" s="88">
        <f>AG4011*'⚙️ Config'!$B$11</f>
        <v>38286.66188</v>
      </c>
      <c r="AI4011" s="88">
        <f>AH4011*'⚙️ Config'!$B$12</f>
        <v>11485.99856</v>
      </c>
      <c r="AJ4011" s="64"/>
      <c r="AK4011" s="84"/>
      <c r="AL4011" s="84"/>
      <c r="AM4011" s="84"/>
      <c r="AN4011" s="84"/>
      <c r="AO4011" s="84"/>
      <c r="AP4011" s="84"/>
      <c r="AQ4011" s="84"/>
    </row>
    <row r="4012" ht="15.0" customHeight="1">
      <c r="A4012" s="93">
        <v>4009.0</v>
      </c>
      <c r="B4012" s="94" t="s">
        <v>8462</v>
      </c>
      <c r="C4012" s="93" t="s">
        <v>141</v>
      </c>
      <c r="D4012" s="93" t="s">
        <v>8463</v>
      </c>
      <c r="E4012" s="95">
        <v>41.24</v>
      </c>
      <c r="F4012" s="93" t="s">
        <v>85</v>
      </c>
      <c r="G4012" s="93" t="s">
        <v>606</v>
      </c>
      <c r="H4012" s="96">
        <v>1020789.07</v>
      </c>
      <c r="I4012" s="93">
        <v>1.0</v>
      </c>
      <c r="J4012" s="97">
        <v>2.8</v>
      </c>
      <c r="K4012" s="94">
        <v>2023.0</v>
      </c>
      <c r="L4012" s="93" t="s">
        <v>630</v>
      </c>
      <c r="M4012" s="93">
        <v>2023.0</v>
      </c>
      <c r="N4012" s="93" t="s">
        <v>161</v>
      </c>
      <c r="O4012" s="65" t="str">
        <f t="shared" si="1"/>
        <v>397016700001</v>
      </c>
      <c r="P4012" s="65">
        <f t="shared" si="2"/>
        <v>7</v>
      </c>
      <c r="Q4012" s="65">
        <f t="shared" si="3"/>
        <v>0</v>
      </c>
      <c r="R4012" s="65" t="str">
        <f t="shared" si="12"/>
        <v>39.701.670/0001-70</v>
      </c>
      <c r="S4012" s="84"/>
      <c r="T4012" s="84" t="str">
        <f t="shared" si="10"/>
        <v/>
      </c>
      <c r="U4012" s="84" t="str">
        <f t="shared" si="11"/>
        <v/>
      </c>
      <c r="V4012" s="65" t="str">
        <f t="shared" si="5"/>
        <v/>
      </c>
      <c r="W4012" s="84"/>
      <c r="X4012" s="84"/>
      <c r="Y4012" s="85"/>
      <c r="Z4012" s="85"/>
      <c r="AA4012" s="65" t="str">
        <f t="shared" si="6"/>
        <v/>
      </c>
      <c r="AB4012" s="65" t="str">
        <f t="shared" si="7"/>
        <v/>
      </c>
      <c r="AC4012" s="86"/>
      <c r="AD4012" s="87" t="str">
        <f t="shared" si="8"/>
        <v/>
      </c>
      <c r="AE4012" s="84"/>
      <c r="AF4012" s="86">
        <f>IF(AC4012&gt;0,AC4012,'⚙️ Config'!$B$10)</f>
        <v>0.0075</v>
      </c>
      <c r="AG4012" s="88">
        <f t="shared" si="9"/>
        <v>7655.918025</v>
      </c>
      <c r="AH4012" s="88">
        <f>AG4012*'⚙️ Config'!$B$11</f>
        <v>38279.59013</v>
      </c>
      <c r="AI4012" s="88">
        <f>AH4012*'⚙️ Config'!$B$12</f>
        <v>11483.87704</v>
      </c>
      <c r="AJ4012" s="64"/>
      <c r="AK4012" s="84"/>
      <c r="AL4012" s="84"/>
      <c r="AM4012" s="84"/>
      <c r="AN4012" s="84"/>
      <c r="AO4012" s="84"/>
      <c r="AP4012" s="84"/>
      <c r="AQ4012" s="84"/>
    </row>
    <row r="4013" ht="15.0" customHeight="1">
      <c r="A4013" s="93">
        <v>4010.0</v>
      </c>
      <c r="B4013" s="94" t="s">
        <v>8464</v>
      </c>
      <c r="C4013" s="93" t="s">
        <v>141</v>
      </c>
      <c r="D4013" s="93" t="s">
        <v>8465</v>
      </c>
      <c r="E4013" s="95">
        <v>41.9</v>
      </c>
      <c r="F4013" s="93" t="s">
        <v>85</v>
      </c>
      <c r="G4013" s="93" t="s">
        <v>606</v>
      </c>
      <c r="H4013" s="96">
        <v>1019762.65</v>
      </c>
      <c r="I4013" s="93">
        <v>1.0</v>
      </c>
      <c r="J4013" s="97">
        <v>2.7</v>
      </c>
      <c r="K4013" s="94">
        <v>2023.0</v>
      </c>
      <c r="L4013" s="93" t="s">
        <v>630</v>
      </c>
      <c r="M4013" s="93">
        <v>2023.0</v>
      </c>
      <c r="N4013" s="93" t="s">
        <v>161</v>
      </c>
      <c r="O4013" s="65" t="str">
        <f t="shared" si="1"/>
        <v>153756960001</v>
      </c>
      <c r="P4013" s="65">
        <f t="shared" si="2"/>
        <v>0</v>
      </c>
      <c r="Q4013" s="65">
        <f t="shared" si="3"/>
        <v>8</v>
      </c>
      <c r="R4013" s="65" t="str">
        <f t="shared" si="12"/>
        <v>15.375.696/0001-08</v>
      </c>
      <c r="S4013" s="84"/>
      <c r="T4013" s="84" t="str">
        <f t="shared" si="10"/>
        <v/>
      </c>
      <c r="U4013" s="84" t="str">
        <f t="shared" si="11"/>
        <v/>
      </c>
      <c r="V4013" s="65" t="str">
        <f t="shared" si="5"/>
        <v/>
      </c>
      <c r="W4013" s="84"/>
      <c r="X4013" s="84"/>
      <c r="Y4013" s="85"/>
      <c r="Z4013" s="85"/>
      <c r="AA4013" s="65" t="str">
        <f t="shared" si="6"/>
        <v/>
      </c>
      <c r="AB4013" s="65" t="str">
        <f t="shared" si="7"/>
        <v/>
      </c>
      <c r="AC4013" s="86"/>
      <c r="AD4013" s="87" t="str">
        <f t="shared" si="8"/>
        <v/>
      </c>
      <c r="AE4013" s="84"/>
      <c r="AF4013" s="86">
        <f>IF(AC4013&gt;0,AC4013,'⚙️ Config'!$B$10)</f>
        <v>0.0075</v>
      </c>
      <c r="AG4013" s="88">
        <f t="shared" si="9"/>
        <v>7648.219875</v>
      </c>
      <c r="AH4013" s="88">
        <f>AG4013*'⚙️ Config'!$B$11</f>
        <v>38241.09938</v>
      </c>
      <c r="AI4013" s="88">
        <f>AH4013*'⚙️ Config'!$B$12</f>
        <v>11472.32981</v>
      </c>
      <c r="AJ4013" s="64"/>
      <c r="AK4013" s="84"/>
      <c r="AL4013" s="84"/>
      <c r="AM4013" s="84"/>
      <c r="AN4013" s="84"/>
      <c r="AO4013" s="84"/>
      <c r="AP4013" s="84"/>
      <c r="AQ4013" s="84"/>
    </row>
    <row r="4014" ht="15.0" customHeight="1">
      <c r="A4014" s="93">
        <v>4011.0</v>
      </c>
      <c r="B4014" s="94" t="s">
        <v>8466</v>
      </c>
      <c r="C4014" s="93" t="s">
        <v>141</v>
      </c>
      <c r="D4014" s="93" t="s">
        <v>8467</v>
      </c>
      <c r="E4014" s="95">
        <v>45.95</v>
      </c>
      <c r="F4014" s="93" t="s">
        <v>85</v>
      </c>
      <c r="G4014" s="93" t="s">
        <v>606</v>
      </c>
      <c r="H4014" s="96">
        <v>1019573.17</v>
      </c>
      <c r="I4014" s="93">
        <v>1.0</v>
      </c>
      <c r="J4014" s="97">
        <v>2.2</v>
      </c>
      <c r="K4014" s="94">
        <v>2024.0</v>
      </c>
      <c r="L4014" s="93" t="s">
        <v>630</v>
      </c>
      <c r="M4014" s="93">
        <v>2024.0</v>
      </c>
      <c r="N4014" s="93" t="s">
        <v>145</v>
      </c>
      <c r="O4014" s="65" t="str">
        <f t="shared" si="1"/>
        <v>342536190001</v>
      </c>
      <c r="P4014" s="65">
        <f t="shared" si="2"/>
        <v>2</v>
      </c>
      <c r="Q4014" s="65">
        <f t="shared" si="3"/>
        <v>0</v>
      </c>
      <c r="R4014" s="65" t="str">
        <f t="shared" si="12"/>
        <v>34.253.619/0001-20</v>
      </c>
      <c r="S4014" s="84"/>
      <c r="T4014" s="84" t="str">
        <f t="shared" si="10"/>
        <v/>
      </c>
      <c r="U4014" s="84" t="str">
        <f t="shared" si="11"/>
        <v/>
      </c>
      <c r="V4014" s="65" t="str">
        <f t="shared" si="5"/>
        <v/>
      </c>
      <c r="W4014" s="84"/>
      <c r="X4014" s="84"/>
      <c r="Y4014" s="85"/>
      <c r="Z4014" s="85"/>
      <c r="AA4014" s="65" t="str">
        <f t="shared" si="6"/>
        <v/>
      </c>
      <c r="AB4014" s="65" t="str">
        <f t="shared" si="7"/>
        <v/>
      </c>
      <c r="AC4014" s="86"/>
      <c r="AD4014" s="87" t="str">
        <f t="shared" si="8"/>
        <v/>
      </c>
      <c r="AE4014" s="84"/>
      <c r="AF4014" s="86">
        <f>IF(AC4014&gt;0,AC4014,'⚙️ Config'!$B$10)</f>
        <v>0.0075</v>
      </c>
      <c r="AG4014" s="88">
        <f t="shared" si="9"/>
        <v>7646.798775</v>
      </c>
      <c r="AH4014" s="88">
        <f>AG4014*'⚙️ Config'!$B$11</f>
        <v>38233.99388</v>
      </c>
      <c r="AI4014" s="88">
        <f>AH4014*'⚙️ Config'!$B$12</f>
        <v>11470.19816</v>
      </c>
      <c r="AJ4014" s="64"/>
      <c r="AK4014" s="84"/>
      <c r="AL4014" s="84"/>
      <c r="AM4014" s="84"/>
      <c r="AN4014" s="84"/>
      <c r="AO4014" s="84"/>
      <c r="AP4014" s="84"/>
      <c r="AQ4014" s="84"/>
    </row>
    <row r="4015" ht="15.0" customHeight="1">
      <c r="A4015" s="93">
        <v>4012.0</v>
      </c>
      <c r="B4015" s="94" t="s">
        <v>8468</v>
      </c>
      <c r="C4015" s="93" t="s">
        <v>141</v>
      </c>
      <c r="D4015" s="93" t="s">
        <v>8469</v>
      </c>
      <c r="E4015" s="95">
        <v>41.24</v>
      </c>
      <c r="F4015" s="93" t="s">
        <v>85</v>
      </c>
      <c r="G4015" s="93" t="s">
        <v>606</v>
      </c>
      <c r="H4015" s="96">
        <v>1018764.87</v>
      </c>
      <c r="I4015" s="93">
        <v>1.0</v>
      </c>
      <c r="J4015" s="97">
        <v>2.8</v>
      </c>
      <c r="K4015" s="94">
        <v>2023.0</v>
      </c>
      <c r="L4015" s="93" t="s">
        <v>630</v>
      </c>
      <c r="M4015" s="93">
        <v>2023.0</v>
      </c>
      <c r="N4015" s="93" t="s">
        <v>161</v>
      </c>
      <c r="O4015" s="65" t="str">
        <f t="shared" si="1"/>
        <v>729724660001</v>
      </c>
      <c r="P4015" s="65">
        <f t="shared" si="2"/>
        <v>6</v>
      </c>
      <c r="Q4015" s="65">
        <f t="shared" si="3"/>
        <v>0</v>
      </c>
      <c r="R4015" s="65" t="str">
        <f t="shared" si="12"/>
        <v>72.972.466/0001-60</v>
      </c>
      <c r="S4015" s="84"/>
      <c r="T4015" s="84" t="str">
        <f t="shared" si="10"/>
        <v/>
      </c>
      <c r="U4015" s="84" t="str">
        <f t="shared" si="11"/>
        <v/>
      </c>
      <c r="V4015" s="65" t="str">
        <f t="shared" si="5"/>
        <v/>
      </c>
      <c r="W4015" s="84"/>
      <c r="X4015" s="84"/>
      <c r="Y4015" s="85"/>
      <c r="Z4015" s="85"/>
      <c r="AA4015" s="65" t="str">
        <f t="shared" si="6"/>
        <v/>
      </c>
      <c r="AB4015" s="65" t="str">
        <f t="shared" si="7"/>
        <v/>
      </c>
      <c r="AC4015" s="86"/>
      <c r="AD4015" s="87" t="str">
        <f t="shared" si="8"/>
        <v/>
      </c>
      <c r="AE4015" s="84"/>
      <c r="AF4015" s="86">
        <f>IF(AC4015&gt;0,AC4015,'⚙️ Config'!$B$10)</f>
        <v>0.0075</v>
      </c>
      <c r="AG4015" s="88">
        <f t="shared" si="9"/>
        <v>7640.736525</v>
      </c>
      <c r="AH4015" s="88">
        <f>AG4015*'⚙️ Config'!$B$11</f>
        <v>38203.68263</v>
      </c>
      <c r="AI4015" s="88">
        <f>AH4015*'⚙️ Config'!$B$12</f>
        <v>11461.10479</v>
      </c>
      <c r="AJ4015" s="64"/>
      <c r="AK4015" s="84"/>
      <c r="AL4015" s="84"/>
      <c r="AM4015" s="84"/>
      <c r="AN4015" s="84"/>
      <c r="AO4015" s="84"/>
      <c r="AP4015" s="84"/>
      <c r="AQ4015" s="84"/>
    </row>
    <row r="4016" ht="15.0" customHeight="1">
      <c r="A4016" s="93">
        <v>4013.0</v>
      </c>
      <c r="B4016" s="94" t="s">
        <v>8470</v>
      </c>
      <c r="C4016" s="93" t="s">
        <v>141</v>
      </c>
      <c r="D4016" s="93" t="s">
        <v>8471</v>
      </c>
      <c r="E4016" s="95">
        <v>37.98</v>
      </c>
      <c r="F4016" s="93" t="s">
        <v>85</v>
      </c>
      <c r="G4016" s="93" t="s">
        <v>606</v>
      </c>
      <c r="H4016" s="96">
        <v>1018476.01</v>
      </c>
      <c r="I4016" s="93">
        <v>1.0</v>
      </c>
      <c r="J4016" s="97">
        <v>3.4</v>
      </c>
      <c r="K4016" s="94">
        <v>2022.0</v>
      </c>
      <c r="L4016" s="93" t="s">
        <v>630</v>
      </c>
      <c r="M4016" s="93">
        <v>2022.0</v>
      </c>
      <c r="N4016" s="93" t="s">
        <v>161</v>
      </c>
      <c r="O4016" s="65" t="str">
        <f t="shared" si="1"/>
        <v>239336010001</v>
      </c>
      <c r="P4016" s="65">
        <f t="shared" si="2"/>
        <v>5</v>
      </c>
      <c r="Q4016" s="65">
        <f t="shared" si="3"/>
        <v>2</v>
      </c>
      <c r="R4016" s="65" t="str">
        <f t="shared" si="12"/>
        <v>23.933.601/0001-52</v>
      </c>
      <c r="S4016" s="84"/>
      <c r="T4016" s="84" t="str">
        <f t="shared" si="10"/>
        <v/>
      </c>
      <c r="U4016" s="84" t="str">
        <f t="shared" si="11"/>
        <v/>
      </c>
      <c r="V4016" s="65" t="str">
        <f t="shared" si="5"/>
        <v/>
      </c>
      <c r="W4016" s="84"/>
      <c r="X4016" s="84"/>
      <c r="Y4016" s="85"/>
      <c r="Z4016" s="85"/>
      <c r="AA4016" s="65" t="str">
        <f t="shared" si="6"/>
        <v/>
      </c>
      <c r="AB4016" s="65" t="str">
        <f t="shared" si="7"/>
        <v/>
      </c>
      <c r="AC4016" s="86"/>
      <c r="AD4016" s="87" t="str">
        <f t="shared" si="8"/>
        <v/>
      </c>
      <c r="AE4016" s="84"/>
      <c r="AF4016" s="86">
        <f>IF(AC4016&gt;0,AC4016,'⚙️ Config'!$B$10)</f>
        <v>0.0075</v>
      </c>
      <c r="AG4016" s="88">
        <f t="shared" si="9"/>
        <v>7638.570075</v>
      </c>
      <c r="AH4016" s="88">
        <f>AG4016*'⚙️ Config'!$B$11</f>
        <v>38192.85038</v>
      </c>
      <c r="AI4016" s="88">
        <f>AH4016*'⚙️ Config'!$B$12</f>
        <v>11457.85511</v>
      </c>
      <c r="AJ4016" s="64"/>
      <c r="AK4016" s="84"/>
      <c r="AL4016" s="84"/>
      <c r="AM4016" s="84"/>
      <c r="AN4016" s="84"/>
      <c r="AO4016" s="84"/>
      <c r="AP4016" s="84"/>
      <c r="AQ4016" s="84"/>
    </row>
    <row r="4017" ht="15.0" customHeight="1">
      <c r="A4017" s="93">
        <v>4014.0</v>
      </c>
      <c r="B4017" s="94" t="s">
        <v>8472</v>
      </c>
      <c r="C4017" s="93" t="s">
        <v>141</v>
      </c>
      <c r="D4017" s="93" t="s">
        <v>8473</v>
      </c>
      <c r="E4017" s="95">
        <v>40.62</v>
      </c>
      <c r="F4017" s="93" t="s">
        <v>85</v>
      </c>
      <c r="G4017" s="93" t="s">
        <v>606</v>
      </c>
      <c r="H4017" s="96">
        <v>1018449.07</v>
      </c>
      <c r="I4017" s="93">
        <v>1.0</v>
      </c>
      <c r="J4017" s="97">
        <v>2.9</v>
      </c>
      <c r="K4017" s="94">
        <v>2023.0</v>
      </c>
      <c r="L4017" s="93" t="s">
        <v>448</v>
      </c>
      <c r="M4017" s="93">
        <v>2023.0</v>
      </c>
      <c r="N4017" s="93" t="s">
        <v>161</v>
      </c>
      <c r="O4017" s="65" t="str">
        <f t="shared" si="1"/>
        <v>211629680001</v>
      </c>
      <c r="P4017" s="65">
        <f t="shared" si="2"/>
        <v>9</v>
      </c>
      <c r="Q4017" s="65">
        <f t="shared" si="3"/>
        <v>4</v>
      </c>
      <c r="R4017" s="65" t="str">
        <f t="shared" si="12"/>
        <v>21.162.968/0001-94</v>
      </c>
      <c r="S4017" s="84"/>
      <c r="T4017" s="84" t="str">
        <f t="shared" si="10"/>
        <v/>
      </c>
      <c r="U4017" s="84" t="str">
        <f t="shared" si="11"/>
        <v/>
      </c>
      <c r="V4017" s="65" t="str">
        <f t="shared" si="5"/>
        <v/>
      </c>
      <c r="W4017" s="84"/>
      <c r="X4017" s="84"/>
      <c r="Y4017" s="85"/>
      <c r="Z4017" s="85"/>
      <c r="AA4017" s="65" t="str">
        <f t="shared" si="6"/>
        <v/>
      </c>
      <c r="AB4017" s="65" t="str">
        <f t="shared" si="7"/>
        <v/>
      </c>
      <c r="AC4017" s="86"/>
      <c r="AD4017" s="87" t="str">
        <f t="shared" si="8"/>
        <v/>
      </c>
      <c r="AE4017" s="84"/>
      <c r="AF4017" s="86">
        <f>IF(AC4017&gt;0,AC4017,'⚙️ Config'!$B$10)</f>
        <v>0.0075</v>
      </c>
      <c r="AG4017" s="88">
        <f t="shared" si="9"/>
        <v>7638.368025</v>
      </c>
      <c r="AH4017" s="88">
        <f>AG4017*'⚙️ Config'!$B$11</f>
        <v>38191.84013</v>
      </c>
      <c r="AI4017" s="88">
        <f>AH4017*'⚙️ Config'!$B$12</f>
        <v>11457.55204</v>
      </c>
      <c r="AJ4017" s="64"/>
      <c r="AK4017" s="84"/>
      <c r="AL4017" s="84"/>
      <c r="AM4017" s="84"/>
      <c r="AN4017" s="84"/>
      <c r="AO4017" s="84"/>
      <c r="AP4017" s="84"/>
      <c r="AQ4017" s="84"/>
    </row>
    <row r="4018" ht="15.0" customHeight="1">
      <c r="A4018" s="93">
        <v>4015.0</v>
      </c>
      <c r="B4018" s="94" t="s">
        <v>8474</v>
      </c>
      <c r="C4018" s="93" t="s">
        <v>141</v>
      </c>
      <c r="D4018" s="93" t="s">
        <v>8475</v>
      </c>
      <c r="E4018" s="95">
        <v>35.58</v>
      </c>
      <c r="F4018" s="93" t="s">
        <v>85</v>
      </c>
      <c r="G4018" s="93" t="s">
        <v>606</v>
      </c>
      <c r="H4018" s="96">
        <v>1017990.67</v>
      </c>
      <c r="I4018" s="93">
        <v>1.0</v>
      </c>
      <c r="J4018" s="97">
        <v>4.0</v>
      </c>
      <c r="K4018" s="94">
        <v>2022.0</v>
      </c>
      <c r="L4018" s="93" t="s">
        <v>448</v>
      </c>
      <c r="M4018" s="93">
        <v>2022.0</v>
      </c>
      <c r="N4018" s="93" t="s">
        <v>161</v>
      </c>
      <c r="O4018" s="65" t="str">
        <f t="shared" si="1"/>
        <v>123810440001</v>
      </c>
      <c r="P4018" s="65">
        <f t="shared" si="2"/>
        <v>9</v>
      </c>
      <c r="Q4018" s="65">
        <f t="shared" si="3"/>
        <v>8</v>
      </c>
      <c r="R4018" s="65" t="str">
        <f t="shared" si="12"/>
        <v>12.381.044/0001-98</v>
      </c>
      <c r="S4018" s="84"/>
      <c r="T4018" s="84" t="str">
        <f t="shared" si="10"/>
        <v/>
      </c>
      <c r="U4018" s="84" t="str">
        <f t="shared" si="11"/>
        <v/>
      </c>
      <c r="V4018" s="65" t="str">
        <f t="shared" si="5"/>
        <v/>
      </c>
      <c r="W4018" s="84"/>
      <c r="X4018" s="84"/>
      <c r="Y4018" s="85"/>
      <c r="Z4018" s="85"/>
      <c r="AA4018" s="65" t="str">
        <f t="shared" si="6"/>
        <v/>
      </c>
      <c r="AB4018" s="65" t="str">
        <f t="shared" si="7"/>
        <v/>
      </c>
      <c r="AC4018" s="86"/>
      <c r="AD4018" s="87" t="str">
        <f t="shared" si="8"/>
        <v/>
      </c>
      <c r="AE4018" s="84"/>
      <c r="AF4018" s="86">
        <f>IF(AC4018&gt;0,AC4018,'⚙️ Config'!$B$10)</f>
        <v>0.0075</v>
      </c>
      <c r="AG4018" s="88">
        <f t="shared" si="9"/>
        <v>7634.930025</v>
      </c>
      <c r="AH4018" s="88">
        <f>AG4018*'⚙️ Config'!$B$11</f>
        <v>38174.65013</v>
      </c>
      <c r="AI4018" s="88">
        <f>AH4018*'⚙️ Config'!$B$12</f>
        <v>11452.39504</v>
      </c>
      <c r="AJ4018" s="64"/>
      <c r="AK4018" s="84"/>
      <c r="AL4018" s="84"/>
      <c r="AM4018" s="84"/>
      <c r="AN4018" s="84"/>
      <c r="AO4018" s="84"/>
      <c r="AP4018" s="84"/>
      <c r="AQ4018" s="84"/>
    </row>
    <row r="4019" ht="15.0" customHeight="1">
      <c r="A4019" s="93">
        <v>4016.0</v>
      </c>
      <c r="B4019" s="94" t="s">
        <v>8476</v>
      </c>
      <c r="C4019" s="93" t="s">
        <v>141</v>
      </c>
      <c r="D4019" s="93" t="s">
        <v>8477</v>
      </c>
      <c r="E4019" s="95">
        <v>35.94</v>
      </c>
      <c r="F4019" s="93" t="s">
        <v>85</v>
      </c>
      <c r="G4019" s="93" t="s">
        <v>606</v>
      </c>
      <c r="H4019" s="96">
        <v>1017814.03</v>
      </c>
      <c r="I4019" s="93">
        <v>1.0</v>
      </c>
      <c r="J4019" s="97">
        <v>3.9</v>
      </c>
      <c r="K4019" s="94">
        <v>2022.0</v>
      </c>
      <c r="L4019" s="93" t="s">
        <v>202</v>
      </c>
      <c r="M4019" s="93">
        <v>2022.0</v>
      </c>
      <c r="N4019" s="93" t="s">
        <v>161</v>
      </c>
      <c r="O4019" s="65" t="str">
        <f t="shared" si="1"/>
        <v>039278130001</v>
      </c>
      <c r="P4019" s="65">
        <f t="shared" si="2"/>
        <v>1</v>
      </c>
      <c r="Q4019" s="65">
        <f t="shared" si="3"/>
        <v>0</v>
      </c>
      <c r="R4019" s="65" t="str">
        <f t="shared" si="12"/>
        <v>03.927.813/0001-10</v>
      </c>
      <c r="S4019" s="84"/>
      <c r="T4019" s="84" t="str">
        <f t="shared" si="10"/>
        <v/>
      </c>
      <c r="U4019" s="84" t="str">
        <f t="shared" si="11"/>
        <v/>
      </c>
      <c r="V4019" s="65" t="str">
        <f t="shared" si="5"/>
        <v/>
      </c>
      <c r="W4019" s="84"/>
      <c r="X4019" s="84"/>
      <c r="Y4019" s="85"/>
      <c r="Z4019" s="85"/>
      <c r="AA4019" s="65" t="str">
        <f t="shared" si="6"/>
        <v/>
      </c>
      <c r="AB4019" s="65" t="str">
        <f t="shared" si="7"/>
        <v/>
      </c>
      <c r="AC4019" s="86"/>
      <c r="AD4019" s="87" t="str">
        <f t="shared" si="8"/>
        <v/>
      </c>
      <c r="AE4019" s="84"/>
      <c r="AF4019" s="86">
        <f>IF(AC4019&gt;0,AC4019,'⚙️ Config'!$B$10)</f>
        <v>0.0075</v>
      </c>
      <c r="AG4019" s="88">
        <f t="shared" si="9"/>
        <v>7633.605225</v>
      </c>
      <c r="AH4019" s="88">
        <f>AG4019*'⚙️ Config'!$B$11</f>
        <v>38168.02613</v>
      </c>
      <c r="AI4019" s="88">
        <f>AH4019*'⚙️ Config'!$B$12</f>
        <v>11450.40784</v>
      </c>
      <c r="AJ4019" s="64"/>
      <c r="AK4019" s="84"/>
      <c r="AL4019" s="84"/>
      <c r="AM4019" s="84"/>
      <c r="AN4019" s="84"/>
      <c r="AO4019" s="84"/>
      <c r="AP4019" s="84"/>
      <c r="AQ4019" s="84"/>
    </row>
    <row r="4020" ht="15.0" customHeight="1">
      <c r="A4020" s="93">
        <v>4017.0</v>
      </c>
      <c r="B4020" s="94" t="s">
        <v>8478</v>
      </c>
      <c r="C4020" s="93" t="s">
        <v>141</v>
      </c>
      <c r="D4020" s="93" t="s">
        <v>8479</v>
      </c>
      <c r="E4020" s="95">
        <v>45.95</v>
      </c>
      <c r="F4020" s="93" t="s">
        <v>85</v>
      </c>
      <c r="G4020" s="93" t="s">
        <v>606</v>
      </c>
      <c r="H4020" s="96">
        <v>1017562.12</v>
      </c>
      <c r="I4020" s="93">
        <v>1.0</v>
      </c>
      <c r="J4020" s="97">
        <v>2.2</v>
      </c>
      <c r="K4020" s="94">
        <v>2024.0</v>
      </c>
      <c r="L4020" s="93" t="s">
        <v>202</v>
      </c>
      <c r="M4020" s="93">
        <v>2024.0</v>
      </c>
      <c r="N4020" s="93" t="s">
        <v>161</v>
      </c>
      <c r="O4020" s="65" t="str">
        <f t="shared" si="1"/>
        <v>062254220001</v>
      </c>
      <c r="P4020" s="65">
        <f t="shared" si="2"/>
        <v>4</v>
      </c>
      <c r="Q4020" s="65">
        <f t="shared" si="3"/>
        <v>1</v>
      </c>
      <c r="R4020" s="65" t="str">
        <f t="shared" si="12"/>
        <v>06.225.422/0001-41</v>
      </c>
      <c r="S4020" s="84"/>
      <c r="T4020" s="84" t="str">
        <f t="shared" si="10"/>
        <v/>
      </c>
      <c r="U4020" s="84" t="str">
        <f t="shared" si="11"/>
        <v/>
      </c>
      <c r="V4020" s="65" t="str">
        <f t="shared" si="5"/>
        <v/>
      </c>
      <c r="W4020" s="84"/>
      <c r="X4020" s="84"/>
      <c r="Y4020" s="85"/>
      <c r="Z4020" s="85"/>
      <c r="AA4020" s="65" t="str">
        <f t="shared" si="6"/>
        <v/>
      </c>
      <c r="AB4020" s="65" t="str">
        <f t="shared" si="7"/>
        <v/>
      </c>
      <c r="AC4020" s="86"/>
      <c r="AD4020" s="87" t="str">
        <f t="shared" si="8"/>
        <v/>
      </c>
      <c r="AE4020" s="84"/>
      <c r="AF4020" s="86">
        <f>IF(AC4020&gt;0,AC4020,'⚙️ Config'!$B$10)</f>
        <v>0.0075</v>
      </c>
      <c r="AG4020" s="88">
        <f t="shared" si="9"/>
        <v>7631.7159</v>
      </c>
      <c r="AH4020" s="88">
        <f>AG4020*'⚙️ Config'!$B$11</f>
        <v>38158.5795</v>
      </c>
      <c r="AI4020" s="88">
        <f>AH4020*'⚙️ Config'!$B$12</f>
        <v>11447.57385</v>
      </c>
      <c r="AJ4020" s="64"/>
      <c r="AK4020" s="84"/>
      <c r="AL4020" s="84"/>
      <c r="AM4020" s="84"/>
      <c r="AN4020" s="84"/>
      <c r="AO4020" s="84"/>
      <c r="AP4020" s="84"/>
      <c r="AQ4020" s="84"/>
    </row>
    <row r="4021" ht="15.0" customHeight="1">
      <c r="A4021" s="93">
        <v>4018.0</v>
      </c>
      <c r="B4021" s="94" t="s">
        <v>8480</v>
      </c>
      <c r="C4021" s="93" t="s">
        <v>141</v>
      </c>
      <c r="D4021" s="93" t="s">
        <v>8481</v>
      </c>
      <c r="E4021" s="95">
        <v>41.9</v>
      </c>
      <c r="F4021" s="93" t="s">
        <v>85</v>
      </c>
      <c r="G4021" s="93" t="s">
        <v>606</v>
      </c>
      <c r="H4021" s="96">
        <v>1017176.84</v>
      </c>
      <c r="I4021" s="93">
        <v>1.0</v>
      </c>
      <c r="J4021" s="97">
        <v>2.7</v>
      </c>
      <c r="K4021" s="94">
        <v>2023.0</v>
      </c>
      <c r="L4021" s="93" t="s">
        <v>630</v>
      </c>
      <c r="M4021" s="93">
        <v>2023.0</v>
      </c>
      <c r="N4021" s="93" t="s">
        <v>161</v>
      </c>
      <c r="O4021" s="65" t="str">
        <f t="shared" si="1"/>
        <v>201724470001</v>
      </c>
      <c r="P4021" s="65">
        <f t="shared" si="2"/>
        <v>5</v>
      </c>
      <c r="Q4021" s="65">
        <f t="shared" si="3"/>
        <v>5</v>
      </c>
      <c r="R4021" s="65" t="str">
        <f t="shared" si="12"/>
        <v>20.172.447/0001-55</v>
      </c>
      <c r="S4021" s="84"/>
      <c r="T4021" s="84" t="str">
        <f t="shared" si="10"/>
        <v/>
      </c>
      <c r="U4021" s="84" t="str">
        <f t="shared" si="11"/>
        <v/>
      </c>
      <c r="V4021" s="65" t="str">
        <f t="shared" si="5"/>
        <v/>
      </c>
      <c r="W4021" s="84"/>
      <c r="X4021" s="84"/>
      <c r="Y4021" s="85"/>
      <c r="Z4021" s="85"/>
      <c r="AA4021" s="65" t="str">
        <f t="shared" si="6"/>
        <v/>
      </c>
      <c r="AB4021" s="65" t="str">
        <f t="shared" si="7"/>
        <v/>
      </c>
      <c r="AC4021" s="86"/>
      <c r="AD4021" s="87" t="str">
        <f t="shared" si="8"/>
        <v/>
      </c>
      <c r="AE4021" s="84"/>
      <c r="AF4021" s="86">
        <f>IF(AC4021&gt;0,AC4021,'⚙️ Config'!$B$10)</f>
        <v>0.0075</v>
      </c>
      <c r="AG4021" s="88">
        <f t="shared" si="9"/>
        <v>7628.8263</v>
      </c>
      <c r="AH4021" s="88">
        <f>AG4021*'⚙️ Config'!$B$11</f>
        <v>38144.1315</v>
      </c>
      <c r="AI4021" s="88">
        <f>AH4021*'⚙️ Config'!$B$12</f>
        <v>11443.23945</v>
      </c>
      <c r="AJ4021" s="64"/>
      <c r="AK4021" s="84"/>
      <c r="AL4021" s="84"/>
      <c r="AM4021" s="84"/>
      <c r="AN4021" s="84"/>
      <c r="AO4021" s="84"/>
      <c r="AP4021" s="84"/>
      <c r="AQ4021" s="84"/>
    </row>
    <row r="4022" ht="15.0" customHeight="1">
      <c r="A4022" s="93">
        <v>4019.0</v>
      </c>
      <c r="B4022" s="94" t="s">
        <v>8482</v>
      </c>
      <c r="C4022" s="93" t="s">
        <v>141</v>
      </c>
      <c r="D4022" s="93" t="s">
        <v>8483</v>
      </c>
      <c r="E4022" s="95">
        <v>35.58</v>
      </c>
      <c r="F4022" s="93" t="s">
        <v>85</v>
      </c>
      <c r="G4022" s="93" t="s">
        <v>606</v>
      </c>
      <c r="H4022" s="96">
        <v>1017043.45</v>
      </c>
      <c r="I4022" s="93">
        <v>1.0</v>
      </c>
      <c r="J4022" s="97">
        <v>4.0</v>
      </c>
      <c r="K4022" s="94">
        <v>2022.0</v>
      </c>
      <c r="L4022" s="93" t="s">
        <v>630</v>
      </c>
      <c r="M4022" s="93">
        <v>2022.0</v>
      </c>
      <c r="N4022" s="93" t="s">
        <v>145</v>
      </c>
      <c r="O4022" s="65" t="str">
        <f t="shared" si="1"/>
        <v>016602900001</v>
      </c>
      <c r="P4022" s="65">
        <f t="shared" si="2"/>
        <v>6</v>
      </c>
      <c r="Q4022" s="65">
        <f t="shared" si="3"/>
        <v>2</v>
      </c>
      <c r="R4022" s="65" t="str">
        <f t="shared" si="12"/>
        <v>01.660.290/0001-62</v>
      </c>
      <c r="S4022" s="84"/>
      <c r="T4022" s="84" t="str">
        <f t="shared" si="10"/>
        <v/>
      </c>
      <c r="U4022" s="84" t="str">
        <f t="shared" si="11"/>
        <v/>
      </c>
      <c r="V4022" s="65" t="str">
        <f t="shared" si="5"/>
        <v/>
      </c>
      <c r="W4022" s="84"/>
      <c r="X4022" s="84"/>
      <c r="Y4022" s="85"/>
      <c r="Z4022" s="85"/>
      <c r="AA4022" s="65" t="str">
        <f t="shared" si="6"/>
        <v/>
      </c>
      <c r="AB4022" s="65" t="str">
        <f t="shared" si="7"/>
        <v/>
      </c>
      <c r="AC4022" s="86"/>
      <c r="AD4022" s="87" t="str">
        <f t="shared" si="8"/>
        <v/>
      </c>
      <c r="AE4022" s="84"/>
      <c r="AF4022" s="86">
        <f>IF(AC4022&gt;0,AC4022,'⚙️ Config'!$B$10)</f>
        <v>0.0075</v>
      </c>
      <c r="AG4022" s="88">
        <f t="shared" si="9"/>
        <v>7627.825875</v>
      </c>
      <c r="AH4022" s="88">
        <f>AG4022*'⚙️ Config'!$B$11</f>
        <v>38139.12938</v>
      </c>
      <c r="AI4022" s="88">
        <f>AH4022*'⚙️ Config'!$B$12</f>
        <v>11441.73881</v>
      </c>
      <c r="AJ4022" s="64"/>
      <c r="AK4022" s="84"/>
      <c r="AL4022" s="84"/>
      <c r="AM4022" s="84"/>
      <c r="AN4022" s="84"/>
      <c r="AO4022" s="84"/>
      <c r="AP4022" s="84"/>
      <c r="AQ4022" s="84"/>
    </row>
    <row r="4023" ht="15.0" customHeight="1">
      <c r="A4023" s="93">
        <v>4020.0</v>
      </c>
      <c r="B4023" s="94" t="s">
        <v>8484</v>
      </c>
      <c r="C4023" s="93" t="s">
        <v>141</v>
      </c>
      <c r="D4023" s="93" t="s">
        <v>8485</v>
      </c>
      <c r="E4023" s="95">
        <v>36.69</v>
      </c>
      <c r="F4023" s="93" t="s">
        <v>85</v>
      </c>
      <c r="G4023" s="93" t="s">
        <v>606</v>
      </c>
      <c r="H4023" s="96">
        <v>1016952.04</v>
      </c>
      <c r="I4023" s="93">
        <v>1.0</v>
      </c>
      <c r="J4023" s="97">
        <v>3.7</v>
      </c>
      <c r="K4023" s="94">
        <v>2022.0</v>
      </c>
      <c r="L4023" s="93" t="s">
        <v>630</v>
      </c>
      <c r="M4023" s="93">
        <v>2022.0</v>
      </c>
      <c r="N4023" s="93" t="s">
        <v>161</v>
      </c>
      <c r="O4023" s="65" t="str">
        <f t="shared" si="1"/>
        <v>243662980001</v>
      </c>
      <c r="P4023" s="65">
        <f t="shared" si="2"/>
        <v>1</v>
      </c>
      <c r="Q4023" s="65">
        <f t="shared" si="3"/>
        <v>6</v>
      </c>
      <c r="R4023" s="65" t="str">
        <f t="shared" si="12"/>
        <v>24.366.298/0001-16</v>
      </c>
      <c r="S4023" s="84"/>
      <c r="T4023" s="84" t="str">
        <f t="shared" si="10"/>
        <v/>
      </c>
      <c r="U4023" s="84" t="str">
        <f t="shared" si="11"/>
        <v/>
      </c>
      <c r="V4023" s="65" t="str">
        <f t="shared" si="5"/>
        <v/>
      </c>
      <c r="W4023" s="84"/>
      <c r="X4023" s="84"/>
      <c r="Y4023" s="85"/>
      <c r="Z4023" s="85"/>
      <c r="AA4023" s="65" t="str">
        <f t="shared" si="6"/>
        <v/>
      </c>
      <c r="AB4023" s="65" t="str">
        <f t="shared" si="7"/>
        <v/>
      </c>
      <c r="AC4023" s="86"/>
      <c r="AD4023" s="87" t="str">
        <f t="shared" si="8"/>
        <v/>
      </c>
      <c r="AE4023" s="84"/>
      <c r="AF4023" s="86">
        <f>IF(AC4023&gt;0,AC4023,'⚙️ Config'!$B$10)</f>
        <v>0.0075</v>
      </c>
      <c r="AG4023" s="88">
        <f t="shared" si="9"/>
        <v>7627.1403</v>
      </c>
      <c r="AH4023" s="88">
        <f>AG4023*'⚙️ Config'!$B$11</f>
        <v>38135.7015</v>
      </c>
      <c r="AI4023" s="88">
        <f>AH4023*'⚙️ Config'!$B$12</f>
        <v>11440.71045</v>
      </c>
      <c r="AJ4023" s="64"/>
      <c r="AK4023" s="84"/>
      <c r="AL4023" s="84"/>
      <c r="AM4023" s="84"/>
      <c r="AN4023" s="84"/>
      <c r="AO4023" s="84"/>
      <c r="AP4023" s="84"/>
      <c r="AQ4023" s="84"/>
    </row>
    <row r="4024" ht="15.0" customHeight="1">
      <c r="A4024" s="93">
        <v>4021.0</v>
      </c>
      <c r="B4024" s="94" t="s">
        <v>8486</v>
      </c>
      <c r="C4024" s="93" t="s">
        <v>154</v>
      </c>
      <c r="D4024" s="93" t="s">
        <v>8487</v>
      </c>
      <c r="E4024" s="95">
        <v>41.24</v>
      </c>
      <c r="F4024" s="93" t="s">
        <v>85</v>
      </c>
      <c r="G4024" s="93" t="s">
        <v>606</v>
      </c>
      <c r="H4024" s="96">
        <v>1016912.8</v>
      </c>
      <c r="I4024" s="93">
        <v>1.0</v>
      </c>
      <c r="J4024" s="97">
        <v>2.8</v>
      </c>
      <c r="K4024" s="94">
        <v>2023.0</v>
      </c>
      <c r="L4024" s="93" t="s">
        <v>202</v>
      </c>
      <c r="M4024" s="93">
        <v>2023.0</v>
      </c>
      <c r="N4024" s="93" t="s">
        <v>161</v>
      </c>
      <c r="O4024" s="65" t="str">
        <f t="shared" si="1"/>
        <v>091853860001</v>
      </c>
      <c r="P4024" s="65">
        <f t="shared" si="2"/>
        <v>2</v>
      </c>
      <c r="Q4024" s="65">
        <f t="shared" si="3"/>
        <v>8</v>
      </c>
      <c r="R4024" s="65" t="str">
        <f t="shared" si="12"/>
        <v>09.185.386/0001-28</v>
      </c>
      <c r="S4024" s="84"/>
      <c r="T4024" s="84" t="str">
        <f t="shared" si="10"/>
        <v/>
      </c>
      <c r="U4024" s="84" t="str">
        <f t="shared" si="11"/>
        <v/>
      </c>
      <c r="V4024" s="65" t="str">
        <f t="shared" si="5"/>
        <v/>
      </c>
      <c r="W4024" s="84"/>
      <c r="X4024" s="84"/>
      <c r="Y4024" s="85"/>
      <c r="Z4024" s="85"/>
      <c r="AA4024" s="65" t="str">
        <f t="shared" si="6"/>
        <v/>
      </c>
      <c r="AB4024" s="65" t="str">
        <f t="shared" si="7"/>
        <v/>
      </c>
      <c r="AC4024" s="86"/>
      <c r="AD4024" s="87" t="str">
        <f t="shared" si="8"/>
        <v/>
      </c>
      <c r="AE4024" s="84"/>
      <c r="AF4024" s="86">
        <f>IF(AC4024&gt;0,AC4024,'⚙️ Config'!$B$10)</f>
        <v>0.0075</v>
      </c>
      <c r="AG4024" s="88">
        <f t="shared" si="9"/>
        <v>7626.846</v>
      </c>
      <c r="AH4024" s="88">
        <f>AG4024*'⚙️ Config'!$B$11</f>
        <v>38134.23</v>
      </c>
      <c r="AI4024" s="88">
        <f>AH4024*'⚙️ Config'!$B$12</f>
        <v>11440.269</v>
      </c>
      <c r="AJ4024" s="64"/>
      <c r="AK4024" s="84"/>
      <c r="AL4024" s="84"/>
      <c r="AM4024" s="84"/>
      <c r="AN4024" s="84"/>
      <c r="AO4024" s="84"/>
      <c r="AP4024" s="84"/>
      <c r="AQ4024" s="84"/>
    </row>
    <row r="4025" ht="15.0" customHeight="1">
      <c r="A4025" s="93">
        <v>4022.0</v>
      </c>
      <c r="B4025" s="94" t="s">
        <v>8488</v>
      </c>
      <c r="C4025" s="93" t="s">
        <v>154</v>
      </c>
      <c r="D4025" s="93" t="s">
        <v>8489</v>
      </c>
      <c r="E4025" s="95">
        <v>43.36</v>
      </c>
      <c r="F4025" s="93" t="s">
        <v>85</v>
      </c>
      <c r="G4025" s="93" t="s">
        <v>606</v>
      </c>
      <c r="H4025" s="96">
        <v>1016854.2</v>
      </c>
      <c r="I4025" s="93">
        <v>1.0</v>
      </c>
      <c r="J4025" s="97">
        <v>2.5</v>
      </c>
      <c r="K4025" s="94">
        <v>2023.0</v>
      </c>
      <c r="L4025" s="93" t="s">
        <v>630</v>
      </c>
      <c r="M4025" s="93">
        <v>2023.0</v>
      </c>
      <c r="N4025" s="93" t="s">
        <v>161</v>
      </c>
      <c r="O4025" s="65" t="str">
        <f t="shared" si="1"/>
        <v>369732470001</v>
      </c>
      <c r="P4025" s="65">
        <f t="shared" si="2"/>
        <v>3</v>
      </c>
      <c r="Q4025" s="65">
        <f t="shared" si="3"/>
        <v>1</v>
      </c>
      <c r="R4025" s="65" t="str">
        <f t="shared" si="12"/>
        <v>36.973.247/0001-31</v>
      </c>
      <c r="S4025" s="84"/>
      <c r="T4025" s="84" t="str">
        <f t="shared" si="10"/>
        <v/>
      </c>
      <c r="U4025" s="84" t="str">
        <f t="shared" si="11"/>
        <v/>
      </c>
      <c r="V4025" s="65" t="str">
        <f t="shared" si="5"/>
        <v/>
      </c>
      <c r="W4025" s="84"/>
      <c r="X4025" s="84"/>
      <c r="Y4025" s="85"/>
      <c r="Z4025" s="85"/>
      <c r="AA4025" s="65" t="str">
        <f t="shared" si="6"/>
        <v/>
      </c>
      <c r="AB4025" s="65" t="str">
        <f t="shared" si="7"/>
        <v/>
      </c>
      <c r="AC4025" s="86"/>
      <c r="AD4025" s="87" t="str">
        <f t="shared" si="8"/>
        <v/>
      </c>
      <c r="AE4025" s="84"/>
      <c r="AF4025" s="86">
        <f>IF(AC4025&gt;0,AC4025,'⚙️ Config'!$B$10)</f>
        <v>0.0075</v>
      </c>
      <c r="AG4025" s="88">
        <f t="shared" si="9"/>
        <v>7626.4065</v>
      </c>
      <c r="AH4025" s="88">
        <f>AG4025*'⚙️ Config'!$B$11</f>
        <v>38132.0325</v>
      </c>
      <c r="AI4025" s="88">
        <f>AH4025*'⚙️ Config'!$B$12</f>
        <v>11439.60975</v>
      </c>
      <c r="AJ4025" s="64"/>
      <c r="AK4025" s="84"/>
      <c r="AL4025" s="84"/>
      <c r="AM4025" s="84"/>
      <c r="AN4025" s="84"/>
      <c r="AO4025" s="84"/>
      <c r="AP4025" s="84"/>
      <c r="AQ4025" s="84"/>
    </row>
    <row r="4026" ht="15.0" customHeight="1">
      <c r="A4026" s="93">
        <v>4023.0</v>
      </c>
      <c r="B4026" s="94" t="s">
        <v>8490</v>
      </c>
      <c r="C4026" s="93" t="s">
        <v>141</v>
      </c>
      <c r="D4026" s="93" t="s">
        <v>8491</v>
      </c>
      <c r="E4026" s="95">
        <v>40.03</v>
      </c>
      <c r="F4026" s="93" t="s">
        <v>85</v>
      </c>
      <c r="G4026" s="93" t="s">
        <v>606</v>
      </c>
      <c r="H4026" s="96">
        <v>1016300.4</v>
      </c>
      <c r="I4026" s="93">
        <v>1.0</v>
      </c>
      <c r="J4026" s="97">
        <v>3.0</v>
      </c>
      <c r="K4026" s="94">
        <v>2023.0</v>
      </c>
      <c r="L4026" s="93" t="s">
        <v>630</v>
      </c>
      <c r="M4026" s="93">
        <v>2023.0</v>
      </c>
      <c r="N4026" s="93" t="s">
        <v>161</v>
      </c>
      <c r="O4026" s="65" t="str">
        <f t="shared" si="1"/>
        <v>237932990001</v>
      </c>
      <c r="P4026" s="65">
        <f t="shared" si="2"/>
        <v>8</v>
      </c>
      <c r="Q4026" s="65">
        <f t="shared" si="3"/>
        <v>4</v>
      </c>
      <c r="R4026" s="65" t="str">
        <f t="shared" si="12"/>
        <v>23.793.299/0001-84</v>
      </c>
      <c r="S4026" s="84"/>
      <c r="T4026" s="84" t="str">
        <f t="shared" si="10"/>
        <v/>
      </c>
      <c r="U4026" s="84" t="str">
        <f t="shared" si="11"/>
        <v/>
      </c>
      <c r="V4026" s="65" t="str">
        <f t="shared" si="5"/>
        <v/>
      </c>
      <c r="W4026" s="84"/>
      <c r="X4026" s="84"/>
      <c r="Y4026" s="85"/>
      <c r="Z4026" s="85"/>
      <c r="AA4026" s="65" t="str">
        <f t="shared" si="6"/>
        <v/>
      </c>
      <c r="AB4026" s="65" t="str">
        <f t="shared" si="7"/>
        <v/>
      </c>
      <c r="AC4026" s="86"/>
      <c r="AD4026" s="87" t="str">
        <f t="shared" si="8"/>
        <v/>
      </c>
      <c r="AE4026" s="84"/>
      <c r="AF4026" s="86">
        <f>IF(AC4026&gt;0,AC4026,'⚙️ Config'!$B$10)</f>
        <v>0.0075</v>
      </c>
      <c r="AG4026" s="88">
        <f t="shared" si="9"/>
        <v>7622.253</v>
      </c>
      <c r="AH4026" s="88">
        <f>AG4026*'⚙️ Config'!$B$11</f>
        <v>38111.265</v>
      </c>
      <c r="AI4026" s="88">
        <f>AH4026*'⚙️ Config'!$B$12</f>
        <v>11433.3795</v>
      </c>
      <c r="AJ4026" s="64"/>
      <c r="AK4026" s="84"/>
      <c r="AL4026" s="84"/>
      <c r="AM4026" s="84"/>
      <c r="AN4026" s="84"/>
      <c r="AO4026" s="84"/>
      <c r="AP4026" s="84"/>
      <c r="AQ4026" s="84"/>
    </row>
    <row r="4027" ht="15.0" customHeight="1">
      <c r="A4027" s="93">
        <v>4024.0</v>
      </c>
      <c r="B4027" s="94" t="s">
        <v>8492</v>
      </c>
      <c r="C4027" s="93" t="s">
        <v>141</v>
      </c>
      <c r="D4027" s="93" t="s">
        <v>8493</v>
      </c>
      <c r="E4027" s="95">
        <v>38.95</v>
      </c>
      <c r="F4027" s="93" t="s">
        <v>85</v>
      </c>
      <c r="G4027" s="93" t="s">
        <v>606</v>
      </c>
      <c r="H4027" s="96">
        <v>1015917.97</v>
      </c>
      <c r="I4027" s="93">
        <v>1.0</v>
      </c>
      <c r="J4027" s="97">
        <v>3.2</v>
      </c>
      <c r="K4027" s="94">
        <v>2023.0</v>
      </c>
      <c r="L4027" s="93" t="s">
        <v>202</v>
      </c>
      <c r="M4027" s="93">
        <v>2023.0</v>
      </c>
      <c r="N4027" s="93" t="s">
        <v>161</v>
      </c>
      <c r="O4027" s="65" t="str">
        <f t="shared" si="1"/>
        <v>153517630001</v>
      </c>
      <c r="P4027" s="65">
        <f t="shared" si="2"/>
        <v>5</v>
      </c>
      <c r="Q4027" s="65">
        <f t="shared" si="3"/>
        <v>4</v>
      </c>
      <c r="R4027" s="65" t="str">
        <f t="shared" si="12"/>
        <v>15.351.763/0001-54</v>
      </c>
      <c r="S4027" s="84"/>
      <c r="T4027" s="84" t="str">
        <f t="shared" si="10"/>
        <v/>
      </c>
      <c r="U4027" s="84" t="str">
        <f t="shared" si="11"/>
        <v/>
      </c>
      <c r="V4027" s="65" t="str">
        <f t="shared" si="5"/>
        <v/>
      </c>
      <c r="W4027" s="84"/>
      <c r="X4027" s="84"/>
      <c r="Y4027" s="85"/>
      <c r="Z4027" s="85"/>
      <c r="AA4027" s="65" t="str">
        <f t="shared" si="6"/>
        <v/>
      </c>
      <c r="AB4027" s="65" t="str">
        <f t="shared" si="7"/>
        <v/>
      </c>
      <c r="AC4027" s="86"/>
      <c r="AD4027" s="87" t="str">
        <f t="shared" si="8"/>
        <v/>
      </c>
      <c r="AE4027" s="84"/>
      <c r="AF4027" s="86">
        <f>IF(AC4027&gt;0,AC4027,'⚙️ Config'!$B$10)</f>
        <v>0.0075</v>
      </c>
      <c r="AG4027" s="88">
        <f t="shared" si="9"/>
        <v>7619.384775</v>
      </c>
      <c r="AH4027" s="88">
        <f>AG4027*'⚙️ Config'!$B$11</f>
        <v>38096.92388</v>
      </c>
      <c r="AI4027" s="88">
        <f>AH4027*'⚙️ Config'!$B$12</f>
        <v>11429.07716</v>
      </c>
      <c r="AJ4027" s="64"/>
      <c r="AK4027" s="84"/>
      <c r="AL4027" s="84"/>
      <c r="AM4027" s="84"/>
      <c r="AN4027" s="84"/>
      <c r="AO4027" s="84"/>
      <c r="AP4027" s="84"/>
      <c r="AQ4027" s="84"/>
    </row>
    <row r="4028" ht="15.0" customHeight="1">
      <c r="A4028" s="93">
        <v>4025.0</v>
      </c>
      <c r="B4028" s="94" t="s">
        <v>8494</v>
      </c>
      <c r="C4028" s="93" t="s">
        <v>8495</v>
      </c>
      <c r="D4028" s="93" t="s">
        <v>8496</v>
      </c>
      <c r="E4028" s="95">
        <v>36.69</v>
      </c>
      <c r="F4028" s="93" t="s">
        <v>85</v>
      </c>
      <c r="G4028" s="93" t="s">
        <v>606</v>
      </c>
      <c r="H4028" s="96">
        <v>1015722.37</v>
      </c>
      <c r="I4028" s="93">
        <v>1.0</v>
      </c>
      <c r="J4028" s="97">
        <v>3.7</v>
      </c>
      <c r="K4028" s="94">
        <v>2022.0</v>
      </c>
      <c r="L4028" s="93" t="s">
        <v>630</v>
      </c>
      <c r="M4028" s="93">
        <v>2022.0</v>
      </c>
      <c r="N4028" s="93" t="s">
        <v>161</v>
      </c>
      <c r="O4028" s="65" t="str">
        <f t="shared" si="1"/>
        <v>114784170001</v>
      </c>
      <c r="P4028" s="65">
        <f t="shared" si="2"/>
        <v>8</v>
      </c>
      <c r="Q4028" s="65">
        <f t="shared" si="3"/>
        <v>0</v>
      </c>
      <c r="R4028" s="65" t="str">
        <f t="shared" si="12"/>
        <v>11.478.417/0001-80</v>
      </c>
      <c r="S4028" s="84"/>
      <c r="T4028" s="84" t="str">
        <f t="shared" si="10"/>
        <v/>
      </c>
      <c r="U4028" s="84" t="str">
        <f t="shared" si="11"/>
        <v/>
      </c>
      <c r="V4028" s="65" t="str">
        <f t="shared" si="5"/>
        <v/>
      </c>
      <c r="W4028" s="84"/>
      <c r="X4028" s="84"/>
      <c r="Y4028" s="85"/>
      <c r="Z4028" s="85"/>
      <c r="AA4028" s="65" t="str">
        <f t="shared" si="6"/>
        <v/>
      </c>
      <c r="AB4028" s="65" t="str">
        <f t="shared" si="7"/>
        <v/>
      </c>
      <c r="AC4028" s="86"/>
      <c r="AD4028" s="87" t="str">
        <f t="shared" si="8"/>
        <v/>
      </c>
      <c r="AE4028" s="84"/>
      <c r="AF4028" s="86">
        <f>IF(AC4028&gt;0,AC4028,'⚙️ Config'!$B$10)</f>
        <v>0.0075</v>
      </c>
      <c r="AG4028" s="88">
        <f t="shared" si="9"/>
        <v>7617.917775</v>
      </c>
      <c r="AH4028" s="88">
        <f>AG4028*'⚙️ Config'!$B$11</f>
        <v>38089.58888</v>
      </c>
      <c r="AI4028" s="88">
        <f>AH4028*'⚙️ Config'!$B$12</f>
        <v>11426.87666</v>
      </c>
      <c r="AJ4028" s="64"/>
      <c r="AK4028" s="84"/>
      <c r="AL4028" s="84"/>
      <c r="AM4028" s="84"/>
      <c r="AN4028" s="84"/>
      <c r="AO4028" s="84"/>
      <c r="AP4028" s="84"/>
      <c r="AQ4028" s="84"/>
    </row>
    <row r="4029" ht="15.0" customHeight="1">
      <c r="A4029" s="93">
        <v>4026.0</v>
      </c>
      <c r="B4029" s="94" t="s">
        <v>8497</v>
      </c>
      <c r="C4029" s="93" t="s">
        <v>141</v>
      </c>
      <c r="D4029" s="93" t="s">
        <v>8498</v>
      </c>
      <c r="E4029" s="95">
        <v>43.36</v>
      </c>
      <c r="F4029" s="93" t="s">
        <v>85</v>
      </c>
      <c r="G4029" s="93" t="s">
        <v>606</v>
      </c>
      <c r="H4029" s="96">
        <v>1013846.38</v>
      </c>
      <c r="I4029" s="93">
        <v>1.0</v>
      </c>
      <c r="J4029" s="97">
        <v>2.5</v>
      </c>
      <c r="K4029" s="94">
        <v>2023.0</v>
      </c>
      <c r="L4029" s="93" t="s">
        <v>202</v>
      </c>
      <c r="M4029" s="93">
        <v>2023.0</v>
      </c>
      <c r="N4029" s="93" t="s">
        <v>161</v>
      </c>
      <c r="O4029" s="65" t="str">
        <f t="shared" si="1"/>
        <v>551945340001</v>
      </c>
      <c r="P4029" s="65">
        <f t="shared" si="2"/>
        <v>9</v>
      </c>
      <c r="Q4029" s="65">
        <f t="shared" si="3"/>
        <v>8</v>
      </c>
      <c r="R4029" s="65" t="str">
        <f t="shared" si="12"/>
        <v>55.194.534/0001-98</v>
      </c>
      <c r="S4029" s="84"/>
      <c r="T4029" s="84" t="str">
        <f t="shared" si="10"/>
        <v/>
      </c>
      <c r="U4029" s="84" t="str">
        <f t="shared" si="11"/>
        <v/>
      </c>
      <c r="V4029" s="65" t="str">
        <f t="shared" si="5"/>
        <v/>
      </c>
      <c r="W4029" s="84"/>
      <c r="X4029" s="84"/>
      <c r="Y4029" s="85"/>
      <c r="Z4029" s="85"/>
      <c r="AA4029" s="65" t="str">
        <f t="shared" si="6"/>
        <v/>
      </c>
      <c r="AB4029" s="65" t="str">
        <f t="shared" si="7"/>
        <v/>
      </c>
      <c r="AC4029" s="86"/>
      <c r="AD4029" s="87" t="str">
        <f t="shared" si="8"/>
        <v/>
      </c>
      <c r="AE4029" s="84"/>
      <c r="AF4029" s="86">
        <f>IF(AC4029&gt;0,AC4029,'⚙️ Config'!$B$10)</f>
        <v>0.0075</v>
      </c>
      <c r="AG4029" s="88">
        <f t="shared" si="9"/>
        <v>7603.84785</v>
      </c>
      <c r="AH4029" s="88">
        <f>AG4029*'⚙️ Config'!$B$11</f>
        <v>38019.23925</v>
      </c>
      <c r="AI4029" s="88">
        <f>AH4029*'⚙️ Config'!$B$12</f>
        <v>11405.77178</v>
      </c>
      <c r="AJ4029" s="64"/>
      <c r="AK4029" s="84"/>
      <c r="AL4029" s="84"/>
      <c r="AM4029" s="84"/>
      <c r="AN4029" s="84"/>
      <c r="AO4029" s="84"/>
      <c r="AP4029" s="84"/>
      <c r="AQ4029" s="84"/>
    </row>
    <row r="4030" ht="15.0" customHeight="1">
      <c r="A4030" s="93">
        <v>4027.0</v>
      </c>
      <c r="B4030" s="94" t="s">
        <v>8499</v>
      </c>
      <c r="C4030" s="93" t="s">
        <v>141</v>
      </c>
      <c r="D4030" s="93" t="s">
        <v>8500</v>
      </c>
      <c r="E4030" s="95">
        <v>36.69</v>
      </c>
      <c r="F4030" s="93" t="s">
        <v>85</v>
      </c>
      <c r="G4030" s="93" t="s">
        <v>606</v>
      </c>
      <c r="H4030" s="96">
        <v>1013838.92</v>
      </c>
      <c r="I4030" s="93">
        <v>1.0</v>
      </c>
      <c r="J4030" s="97">
        <v>3.7</v>
      </c>
      <c r="K4030" s="94">
        <v>2022.0</v>
      </c>
      <c r="L4030" s="93" t="s">
        <v>630</v>
      </c>
      <c r="M4030" s="93">
        <v>2022.0</v>
      </c>
      <c r="N4030" s="93" t="s">
        <v>161</v>
      </c>
      <c r="O4030" s="65" t="str">
        <f t="shared" si="1"/>
        <v>262386550001</v>
      </c>
      <c r="P4030" s="65">
        <f t="shared" si="2"/>
        <v>9</v>
      </c>
      <c r="Q4030" s="65">
        <f t="shared" si="3"/>
        <v>6</v>
      </c>
      <c r="R4030" s="65" t="str">
        <f t="shared" si="12"/>
        <v>26.238.655/0001-96</v>
      </c>
      <c r="S4030" s="84"/>
      <c r="T4030" s="84" t="str">
        <f t="shared" si="10"/>
        <v/>
      </c>
      <c r="U4030" s="84" t="str">
        <f t="shared" si="11"/>
        <v/>
      </c>
      <c r="V4030" s="65" t="str">
        <f t="shared" si="5"/>
        <v/>
      </c>
      <c r="W4030" s="84"/>
      <c r="X4030" s="84"/>
      <c r="Y4030" s="85"/>
      <c r="Z4030" s="85"/>
      <c r="AA4030" s="65" t="str">
        <f t="shared" si="6"/>
        <v/>
      </c>
      <c r="AB4030" s="65" t="str">
        <f t="shared" si="7"/>
        <v/>
      </c>
      <c r="AC4030" s="86"/>
      <c r="AD4030" s="87" t="str">
        <f t="shared" si="8"/>
        <v/>
      </c>
      <c r="AE4030" s="84"/>
      <c r="AF4030" s="86">
        <f>IF(AC4030&gt;0,AC4030,'⚙️ Config'!$B$10)</f>
        <v>0.0075</v>
      </c>
      <c r="AG4030" s="88">
        <f t="shared" si="9"/>
        <v>7603.7919</v>
      </c>
      <c r="AH4030" s="88">
        <f>AG4030*'⚙️ Config'!$B$11</f>
        <v>38018.9595</v>
      </c>
      <c r="AI4030" s="88">
        <f>AH4030*'⚙️ Config'!$B$12</f>
        <v>11405.68785</v>
      </c>
      <c r="AJ4030" s="64"/>
      <c r="AK4030" s="84"/>
      <c r="AL4030" s="84"/>
      <c r="AM4030" s="84"/>
      <c r="AN4030" s="84"/>
      <c r="AO4030" s="84"/>
      <c r="AP4030" s="84"/>
      <c r="AQ4030" s="84"/>
    </row>
    <row r="4031" ht="15.0" customHeight="1">
      <c r="A4031" s="93">
        <v>4028.0</v>
      </c>
      <c r="B4031" s="94" t="s">
        <v>8501</v>
      </c>
      <c r="C4031" s="93" t="s">
        <v>141</v>
      </c>
      <c r="D4031" s="93" t="s">
        <v>8502</v>
      </c>
      <c r="E4031" s="95">
        <v>42.61</v>
      </c>
      <c r="F4031" s="93" t="s">
        <v>85</v>
      </c>
      <c r="G4031" s="93" t="s">
        <v>606</v>
      </c>
      <c r="H4031" s="96">
        <v>1013776.11</v>
      </c>
      <c r="I4031" s="93">
        <v>1.0</v>
      </c>
      <c r="J4031" s="97">
        <v>2.6</v>
      </c>
      <c r="K4031" s="94">
        <v>2023.0</v>
      </c>
      <c r="L4031" s="93" t="s">
        <v>630</v>
      </c>
      <c r="M4031" s="93">
        <v>2023.0</v>
      </c>
      <c r="N4031" s="93" t="s">
        <v>145</v>
      </c>
      <c r="O4031" s="65" t="str">
        <f t="shared" si="1"/>
        <v>177777570001</v>
      </c>
      <c r="P4031" s="65">
        <f t="shared" si="2"/>
        <v>9</v>
      </c>
      <c r="Q4031" s="65">
        <f t="shared" si="3"/>
        <v>9</v>
      </c>
      <c r="R4031" s="65" t="str">
        <f t="shared" si="12"/>
        <v>17.777.757/0001-99</v>
      </c>
      <c r="S4031" s="84"/>
      <c r="T4031" s="84" t="str">
        <f t="shared" si="10"/>
        <v/>
      </c>
      <c r="U4031" s="84" t="str">
        <f t="shared" si="11"/>
        <v/>
      </c>
      <c r="V4031" s="65" t="str">
        <f t="shared" si="5"/>
        <v/>
      </c>
      <c r="W4031" s="84"/>
      <c r="X4031" s="84"/>
      <c r="Y4031" s="85"/>
      <c r="Z4031" s="85"/>
      <c r="AA4031" s="65" t="str">
        <f t="shared" si="6"/>
        <v/>
      </c>
      <c r="AB4031" s="65" t="str">
        <f t="shared" si="7"/>
        <v/>
      </c>
      <c r="AC4031" s="86"/>
      <c r="AD4031" s="87" t="str">
        <f t="shared" si="8"/>
        <v/>
      </c>
      <c r="AE4031" s="84"/>
      <c r="AF4031" s="86">
        <f>IF(AC4031&gt;0,AC4031,'⚙️ Config'!$B$10)</f>
        <v>0.0075</v>
      </c>
      <c r="AG4031" s="88">
        <f t="shared" si="9"/>
        <v>7603.320825</v>
      </c>
      <c r="AH4031" s="88">
        <f>AG4031*'⚙️ Config'!$B$11</f>
        <v>38016.60413</v>
      </c>
      <c r="AI4031" s="88">
        <f>AH4031*'⚙️ Config'!$B$12</f>
        <v>11404.98124</v>
      </c>
      <c r="AJ4031" s="64"/>
      <c r="AK4031" s="84"/>
      <c r="AL4031" s="84"/>
      <c r="AM4031" s="84"/>
      <c r="AN4031" s="84"/>
      <c r="AO4031" s="84"/>
      <c r="AP4031" s="84"/>
      <c r="AQ4031" s="84"/>
    </row>
    <row r="4032" ht="15.0" customHeight="1">
      <c r="A4032" s="93">
        <v>4029.0</v>
      </c>
      <c r="B4032" s="94" t="s">
        <v>8503</v>
      </c>
      <c r="C4032" s="93" t="s">
        <v>141</v>
      </c>
      <c r="D4032" s="93" t="s">
        <v>8504</v>
      </c>
      <c r="E4032" s="95">
        <v>35.94</v>
      </c>
      <c r="F4032" s="93" t="s">
        <v>85</v>
      </c>
      <c r="G4032" s="93" t="s">
        <v>606</v>
      </c>
      <c r="H4032" s="96">
        <v>1013349.08</v>
      </c>
      <c r="I4032" s="93">
        <v>1.0</v>
      </c>
      <c r="J4032" s="97">
        <v>3.9</v>
      </c>
      <c r="K4032" s="94">
        <v>2022.0</v>
      </c>
      <c r="L4032" s="93" t="s">
        <v>630</v>
      </c>
      <c r="M4032" s="93">
        <v>2022.0</v>
      </c>
      <c r="N4032" s="93" t="s">
        <v>161</v>
      </c>
      <c r="O4032" s="65" t="str">
        <f t="shared" si="1"/>
        <v>107322970001</v>
      </c>
      <c r="P4032" s="65">
        <f t="shared" si="2"/>
        <v>3</v>
      </c>
      <c r="Q4032" s="65">
        <f t="shared" si="3"/>
        <v>3</v>
      </c>
      <c r="R4032" s="65" t="str">
        <f t="shared" si="12"/>
        <v>10.732.297/0001-33</v>
      </c>
      <c r="S4032" s="84"/>
      <c r="T4032" s="84" t="str">
        <f t="shared" si="10"/>
        <v/>
      </c>
      <c r="U4032" s="84" t="str">
        <f t="shared" si="11"/>
        <v/>
      </c>
      <c r="V4032" s="65" t="str">
        <f t="shared" si="5"/>
        <v/>
      </c>
      <c r="W4032" s="84"/>
      <c r="X4032" s="84"/>
      <c r="Y4032" s="85"/>
      <c r="Z4032" s="85"/>
      <c r="AA4032" s="65" t="str">
        <f t="shared" si="6"/>
        <v/>
      </c>
      <c r="AB4032" s="65" t="str">
        <f t="shared" si="7"/>
        <v/>
      </c>
      <c r="AC4032" s="86"/>
      <c r="AD4032" s="87" t="str">
        <f t="shared" si="8"/>
        <v/>
      </c>
      <c r="AE4032" s="84"/>
      <c r="AF4032" s="86">
        <f>IF(AC4032&gt;0,AC4032,'⚙️ Config'!$B$10)</f>
        <v>0.0075</v>
      </c>
      <c r="AG4032" s="88">
        <f t="shared" si="9"/>
        <v>7600.1181</v>
      </c>
      <c r="AH4032" s="88">
        <f>AG4032*'⚙️ Config'!$B$11</f>
        <v>38000.5905</v>
      </c>
      <c r="AI4032" s="88">
        <f>AH4032*'⚙️ Config'!$B$12</f>
        <v>11400.17715</v>
      </c>
      <c r="AJ4032" s="64"/>
      <c r="AK4032" s="84"/>
      <c r="AL4032" s="84"/>
      <c r="AM4032" s="84"/>
      <c r="AN4032" s="84"/>
      <c r="AO4032" s="84"/>
      <c r="AP4032" s="84"/>
      <c r="AQ4032" s="84"/>
    </row>
    <row r="4033" ht="15.0" customHeight="1">
      <c r="A4033" s="93">
        <v>4030.0</v>
      </c>
      <c r="B4033" s="94" t="s">
        <v>8505</v>
      </c>
      <c r="C4033" s="93" t="s">
        <v>141</v>
      </c>
      <c r="D4033" s="93" t="s">
        <v>8506</v>
      </c>
      <c r="E4033" s="95">
        <v>36.69</v>
      </c>
      <c r="F4033" s="93" t="s">
        <v>85</v>
      </c>
      <c r="G4033" s="93" t="s">
        <v>606</v>
      </c>
      <c r="H4033" s="96">
        <v>1013034.58</v>
      </c>
      <c r="I4033" s="93">
        <v>1.0</v>
      </c>
      <c r="J4033" s="97">
        <v>3.7</v>
      </c>
      <c r="K4033" s="94">
        <v>2022.0</v>
      </c>
      <c r="L4033" s="93" t="s">
        <v>630</v>
      </c>
      <c r="M4033" s="93">
        <v>2022.0</v>
      </c>
      <c r="N4033" s="93" t="s">
        <v>161</v>
      </c>
      <c r="O4033" s="65" t="str">
        <f t="shared" si="1"/>
        <v>140254240001</v>
      </c>
      <c r="P4033" s="65">
        <f t="shared" si="2"/>
        <v>1</v>
      </c>
      <c r="Q4033" s="65">
        <f t="shared" si="3"/>
        <v>5</v>
      </c>
      <c r="R4033" s="65" t="str">
        <f t="shared" si="12"/>
        <v>14.025.424/0001-15</v>
      </c>
      <c r="S4033" s="84"/>
      <c r="T4033" s="84" t="str">
        <f t="shared" si="10"/>
        <v/>
      </c>
      <c r="U4033" s="84" t="str">
        <f t="shared" si="11"/>
        <v/>
      </c>
      <c r="V4033" s="65" t="str">
        <f t="shared" si="5"/>
        <v/>
      </c>
      <c r="W4033" s="84"/>
      <c r="X4033" s="84"/>
      <c r="Y4033" s="85"/>
      <c r="Z4033" s="85"/>
      <c r="AA4033" s="65" t="str">
        <f t="shared" si="6"/>
        <v/>
      </c>
      <c r="AB4033" s="65" t="str">
        <f t="shared" si="7"/>
        <v/>
      </c>
      <c r="AC4033" s="86"/>
      <c r="AD4033" s="87" t="str">
        <f t="shared" si="8"/>
        <v/>
      </c>
      <c r="AE4033" s="84"/>
      <c r="AF4033" s="86">
        <f>IF(AC4033&gt;0,AC4033,'⚙️ Config'!$B$10)</f>
        <v>0.0075</v>
      </c>
      <c r="AG4033" s="88">
        <f t="shared" si="9"/>
        <v>7597.75935</v>
      </c>
      <c r="AH4033" s="88">
        <f>AG4033*'⚙️ Config'!$B$11</f>
        <v>37988.79675</v>
      </c>
      <c r="AI4033" s="88">
        <f>AH4033*'⚙️ Config'!$B$12</f>
        <v>11396.63903</v>
      </c>
      <c r="AJ4033" s="64"/>
      <c r="AK4033" s="84"/>
      <c r="AL4033" s="84"/>
      <c r="AM4033" s="84"/>
      <c r="AN4033" s="84"/>
      <c r="AO4033" s="84"/>
      <c r="AP4033" s="84"/>
      <c r="AQ4033" s="84"/>
    </row>
    <row r="4034" ht="15.0" customHeight="1">
      <c r="A4034" s="93">
        <v>4031.0</v>
      </c>
      <c r="B4034" s="94" t="s">
        <v>8507</v>
      </c>
      <c r="C4034" s="93" t="s">
        <v>141</v>
      </c>
      <c r="D4034" s="93" t="s">
        <v>8508</v>
      </c>
      <c r="E4034" s="95">
        <v>36.69</v>
      </c>
      <c r="F4034" s="93" t="s">
        <v>85</v>
      </c>
      <c r="G4034" s="93" t="s">
        <v>606</v>
      </c>
      <c r="H4034" s="96">
        <v>1012938.96</v>
      </c>
      <c r="I4034" s="93">
        <v>1.0</v>
      </c>
      <c r="J4034" s="97">
        <v>3.7</v>
      </c>
      <c r="K4034" s="94">
        <v>2022.0</v>
      </c>
      <c r="L4034" s="93" t="s">
        <v>630</v>
      </c>
      <c r="M4034" s="93">
        <v>2022.0</v>
      </c>
      <c r="N4034" s="93" t="s">
        <v>161</v>
      </c>
      <c r="O4034" s="65" t="str">
        <f t="shared" si="1"/>
        <v>355211630001</v>
      </c>
      <c r="P4034" s="65">
        <f t="shared" si="2"/>
        <v>0</v>
      </c>
      <c r="Q4034" s="65">
        <f t="shared" si="3"/>
        <v>2</v>
      </c>
      <c r="R4034" s="65" t="str">
        <f t="shared" si="12"/>
        <v>35.521.163/0001-02</v>
      </c>
      <c r="S4034" s="84"/>
      <c r="T4034" s="84" t="str">
        <f t="shared" si="10"/>
        <v/>
      </c>
      <c r="U4034" s="84" t="str">
        <f t="shared" si="11"/>
        <v/>
      </c>
      <c r="V4034" s="65" t="str">
        <f t="shared" si="5"/>
        <v/>
      </c>
      <c r="W4034" s="84"/>
      <c r="X4034" s="84"/>
      <c r="Y4034" s="85"/>
      <c r="Z4034" s="85"/>
      <c r="AA4034" s="65" t="str">
        <f t="shared" si="6"/>
        <v/>
      </c>
      <c r="AB4034" s="65" t="str">
        <f t="shared" si="7"/>
        <v/>
      </c>
      <c r="AC4034" s="86"/>
      <c r="AD4034" s="87" t="str">
        <f t="shared" si="8"/>
        <v/>
      </c>
      <c r="AE4034" s="84"/>
      <c r="AF4034" s="86">
        <f>IF(AC4034&gt;0,AC4034,'⚙️ Config'!$B$10)</f>
        <v>0.0075</v>
      </c>
      <c r="AG4034" s="88">
        <f t="shared" si="9"/>
        <v>7597.0422</v>
      </c>
      <c r="AH4034" s="88">
        <f>AG4034*'⚙️ Config'!$B$11</f>
        <v>37985.211</v>
      </c>
      <c r="AI4034" s="88">
        <f>AH4034*'⚙️ Config'!$B$12</f>
        <v>11395.5633</v>
      </c>
      <c r="AJ4034" s="64"/>
      <c r="AK4034" s="84"/>
      <c r="AL4034" s="84"/>
      <c r="AM4034" s="84"/>
      <c r="AN4034" s="84"/>
      <c r="AO4034" s="84"/>
      <c r="AP4034" s="84"/>
      <c r="AQ4034" s="84"/>
    </row>
    <row r="4035" ht="15.0" customHeight="1">
      <c r="A4035" s="93">
        <v>4032.0</v>
      </c>
      <c r="B4035" s="94" t="s">
        <v>8509</v>
      </c>
      <c r="C4035" s="93" t="s">
        <v>141</v>
      </c>
      <c r="D4035" s="93" t="s">
        <v>8510</v>
      </c>
      <c r="E4035" s="95">
        <v>41.24</v>
      </c>
      <c r="F4035" s="93" t="s">
        <v>85</v>
      </c>
      <c r="G4035" s="93" t="s">
        <v>606</v>
      </c>
      <c r="H4035" s="96">
        <v>1012602.32</v>
      </c>
      <c r="I4035" s="93">
        <v>1.0</v>
      </c>
      <c r="J4035" s="97">
        <v>2.8</v>
      </c>
      <c r="K4035" s="94">
        <v>2023.0</v>
      </c>
      <c r="L4035" s="93" t="s">
        <v>202</v>
      </c>
      <c r="M4035" s="93">
        <v>2023.0</v>
      </c>
      <c r="N4035" s="93" t="s">
        <v>145</v>
      </c>
      <c r="O4035" s="65" t="str">
        <f t="shared" si="1"/>
        <v>607386630001</v>
      </c>
      <c r="P4035" s="65">
        <f t="shared" si="2"/>
        <v>3</v>
      </c>
      <c r="Q4035" s="65">
        <f t="shared" si="3"/>
        <v>0</v>
      </c>
      <c r="R4035" s="65" t="str">
        <f t="shared" si="12"/>
        <v>60.738.663/0001-30</v>
      </c>
      <c r="S4035" s="84"/>
      <c r="T4035" s="84" t="str">
        <f t="shared" si="10"/>
        <v/>
      </c>
      <c r="U4035" s="84" t="str">
        <f t="shared" si="11"/>
        <v/>
      </c>
      <c r="V4035" s="65" t="str">
        <f t="shared" si="5"/>
        <v/>
      </c>
      <c r="W4035" s="84"/>
      <c r="X4035" s="84"/>
      <c r="Y4035" s="85"/>
      <c r="Z4035" s="85"/>
      <c r="AA4035" s="65" t="str">
        <f t="shared" si="6"/>
        <v/>
      </c>
      <c r="AB4035" s="65" t="str">
        <f t="shared" si="7"/>
        <v/>
      </c>
      <c r="AC4035" s="86"/>
      <c r="AD4035" s="87" t="str">
        <f t="shared" si="8"/>
        <v/>
      </c>
      <c r="AE4035" s="84"/>
      <c r="AF4035" s="86">
        <f>IF(AC4035&gt;0,AC4035,'⚙️ Config'!$B$10)</f>
        <v>0.0075</v>
      </c>
      <c r="AG4035" s="88">
        <f t="shared" si="9"/>
        <v>7594.5174</v>
      </c>
      <c r="AH4035" s="88">
        <f>AG4035*'⚙️ Config'!$B$11</f>
        <v>37972.587</v>
      </c>
      <c r="AI4035" s="88">
        <f>AH4035*'⚙️ Config'!$B$12</f>
        <v>11391.7761</v>
      </c>
      <c r="AJ4035" s="64"/>
      <c r="AK4035" s="84"/>
      <c r="AL4035" s="84"/>
      <c r="AM4035" s="84"/>
      <c r="AN4035" s="84"/>
      <c r="AO4035" s="84"/>
      <c r="AP4035" s="84"/>
      <c r="AQ4035" s="84"/>
    </row>
    <row r="4036" ht="15.0" customHeight="1">
      <c r="A4036" s="93">
        <v>4033.0</v>
      </c>
      <c r="B4036" s="94" t="s">
        <v>8511</v>
      </c>
      <c r="C4036" s="93" t="s">
        <v>141</v>
      </c>
      <c r="D4036" s="93" t="s">
        <v>8512</v>
      </c>
      <c r="E4036" s="95">
        <v>38.95</v>
      </c>
      <c r="F4036" s="93" t="s">
        <v>85</v>
      </c>
      <c r="G4036" s="93" t="s">
        <v>606</v>
      </c>
      <c r="H4036" s="96">
        <v>1012451.56</v>
      </c>
      <c r="I4036" s="93">
        <v>1.0</v>
      </c>
      <c r="J4036" s="97">
        <v>3.2</v>
      </c>
      <c r="K4036" s="94">
        <v>2023.0</v>
      </c>
      <c r="L4036" s="93" t="s">
        <v>630</v>
      </c>
      <c r="M4036" s="93">
        <v>2023.0</v>
      </c>
      <c r="N4036" s="93" t="s">
        <v>161</v>
      </c>
      <c r="O4036" s="65" t="str">
        <f t="shared" si="1"/>
        <v>176873530001</v>
      </c>
      <c r="P4036" s="65">
        <f t="shared" si="2"/>
        <v>0</v>
      </c>
      <c r="Q4036" s="65">
        <f t="shared" si="3"/>
        <v>4</v>
      </c>
      <c r="R4036" s="65" t="str">
        <f t="shared" si="12"/>
        <v>17.687.353/0001-04</v>
      </c>
      <c r="S4036" s="84"/>
      <c r="T4036" s="84" t="str">
        <f t="shared" si="10"/>
        <v/>
      </c>
      <c r="U4036" s="84" t="str">
        <f t="shared" si="11"/>
        <v/>
      </c>
      <c r="V4036" s="65" t="str">
        <f t="shared" si="5"/>
        <v/>
      </c>
      <c r="W4036" s="84"/>
      <c r="X4036" s="84"/>
      <c r="Y4036" s="85"/>
      <c r="Z4036" s="85"/>
      <c r="AA4036" s="65" t="str">
        <f t="shared" si="6"/>
        <v/>
      </c>
      <c r="AB4036" s="65" t="str">
        <f t="shared" si="7"/>
        <v/>
      </c>
      <c r="AC4036" s="86"/>
      <c r="AD4036" s="87" t="str">
        <f t="shared" si="8"/>
        <v/>
      </c>
      <c r="AE4036" s="84"/>
      <c r="AF4036" s="86">
        <f>IF(AC4036&gt;0,AC4036,'⚙️ Config'!$B$10)</f>
        <v>0.0075</v>
      </c>
      <c r="AG4036" s="88">
        <f t="shared" si="9"/>
        <v>7593.3867</v>
      </c>
      <c r="AH4036" s="88">
        <f>AG4036*'⚙️ Config'!$B$11</f>
        <v>37966.9335</v>
      </c>
      <c r="AI4036" s="88">
        <f>AH4036*'⚙️ Config'!$B$12</f>
        <v>11390.08005</v>
      </c>
      <c r="AJ4036" s="64"/>
      <c r="AK4036" s="84"/>
      <c r="AL4036" s="84"/>
      <c r="AM4036" s="84"/>
      <c r="AN4036" s="84"/>
      <c r="AO4036" s="84"/>
      <c r="AP4036" s="84"/>
      <c r="AQ4036" s="84"/>
    </row>
    <row r="4037" ht="15.0" customHeight="1">
      <c r="A4037" s="93">
        <v>4034.0</v>
      </c>
      <c r="B4037" s="94" t="s">
        <v>8513</v>
      </c>
      <c r="C4037" s="93" t="s">
        <v>141</v>
      </c>
      <c r="D4037" s="93" t="s">
        <v>8514</v>
      </c>
      <c r="E4037" s="95">
        <v>45.95</v>
      </c>
      <c r="F4037" s="93" t="s">
        <v>85</v>
      </c>
      <c r="G4037" s="93" t="s">
        <v>606</v>
      </c>
      <c r="H4037" s="96">
        <v>1012421.67</v>
      </c>
      <c r="I4037" s="93">
        <v>1.0</v>
      </c>
      <c r="J4037" s="97">
        <v>2.2</v>
      </c>
      <c r="K4037" s="94">
        <v>2024.0</v>
      </c>
      <c r="L4037" s="93" t="s">
        <v>295</v>
      </c>
      <c r="M4037" s="93">
        <v>2024.0</v>
      </c>
      <c r="N4037" s="93" t="s">
        <v>161</v>
      </c>
      <c r="O4037" s="65" t="str">
        <f t="shared" si="1"/>
        <v>199779870001</v>
      </c>
      <c r="P4037" s="65">
        <f t="shared" si="2"/>
        <v>2</v>
      </c>
      <c r="Q4037" s="65">
        <f t="shared" si="3"/>
        <v>7</v>
      </c>
      <c r="R4037" s="65" t="str">
        <f t="shared" si="12"/>
        <v>19.977.987/0001-27</v>
      </c>
      <c r="S4037" s="84"/>
      <c r="T4037" s="84" t="str">
        <f t="shared" si="10"/>
        <v/>
      </c>
      <c r="U4037" s="84" t="str">
        <f t="shared" si="11"/>
        <v/>
      </c>
      <c r="V4037" s="65" t="str">
        <f t="shared" si="5"/>
        <v/>
      </c>
      <c r="W4037" s="84"/>
      <c r="X4037" s="84"/>
      <c r="Y4037" s="85"/>
      <c r="Z4037" s="85"/>
      <c r="AA4037" s="65" t="str">
        <f t="shared" si="6"/>
        <v/>
      </c>
      <c r="AB4037" s="65" t="str">
        <f t="shared" si="7"/>
        <v/>
      </c>
      <c r="AC4037" s="86"/>
      <c r="AD4037" s="87" t="str">
        <f t="shared" si="8"/>
        <v/>
      </c>
      <c r="AE4037" s="84"/>
      <c r="AF4037" s="86">
        <f>IF(AC4037&gt;0,AC4037,'⚙️ Config'!$B$10)</f>
        <v>0.0075</v>
      </c>
      <c r="AG4037" s="88">
        <f t="shared" si="9"/>
        <v>7593.162525</v>
      </c>
      <c r="AH4037" s="88">
        <f>AG4037*'⚙️ Config'!$B$11</f>
        <v>37965.81263</v>
      </c>
      <c r="AI4037" s="88">
        <f>AH4037*'⚙️ Config'!$B$12</f>
        <v>11389.74379</v>
      </c>
      <c r="AJ4037" s="64"/>
      <c r="AK4037" s="84"/>
      <c r="AL4037" s="84"/>
      <c r="AM4037" s="84"/>
      <c r="AN4037" s="84"/>
      <c r="AO4037" s="84"/>
      <c r="AP4037" s="84"/>
      <c r="AQ4037" s="84"/>
    </row>
    <row r="4038" ht="15.0" customHeight="1">
      <c r="A4038" s="93">
        <v>4035.0</v>
      </c>
      <c r="B4038" s="94" t="s">
        <v>8515</v>
      </c>
      <c r="C4038" s="93" t="s">
        <v>141</v>
      </c>
      <c r="D4038" s="93" t="s">
        <v>8516</v>
      </c>
      <c r="E4038" s="95">
        <v>41.24</v>
      </c>
      <c r="F4038" s="93" t="s">
        <v>85</v>
      </c>
      <c r="G4038" s="93" t="s">
        <v>606</v>
      </c>
      <c r="H4038" s="96">
        <v>1011385.72</v>
      </c>
      <c r="I4038" s="93">
        <v>1.0</v>
      </c>
      <c r="J4038" s="97">
        <v>2.8</v>
      </c>
      <c r="K4038" s="94">
        <v>2023.0</v>
      </c>
      <c r="L4038" s="93" t="s">
        <v>448</v>
      </c>
      <c r="M4038" s="93">
        <v>2023.0</v>
      </c>
      <c r="N4038" s="93" t="s">
        <v>145</v>
      </c>
      <c r="O4038" s="65" t="str">
        <f t="shared" si="1"/>
        <v>023954620001</v>
      </c>
      <c r="P4038" s="65">
        <f t="shared" si="2"/>
        <v>8</v>
      </c>
      <c r="Q4038" s="65">
        <f t="shared" si="3"/>
        <v>0</v>
      </c>
      <c r="R4038" s="65" t="str">
        <f t="shared" si="12"/>
        <v>02.395.462/0001-80</v>
      </c>
      <c r="S4038" s="84"/>
      <c r="T4038" s="84" t="str">
        <f t="shared" si="10"/>
        <v/>
      </c>
      <c r="U4038" s="84" t="str">
        <f t="shared" si="11"/>
        <v/>
      </c>
      <c r="V4038" s="65" t="str">
        <f t="shared" si="5"/>
        <v/>
      </c>
      <c r="W4038" s="84"/>
      <c r="X4038" s="84"/>
      <c r="Y4038" s="85"/>
      <c r="Z4038" s="85"/>
      <c r="AA4038" s="65" t="str">
        <f t="shared" si="6"/>
        <v/>
      </c>
      <c r="AB4038" s="65" t="str">
        <f t="shared" si="7"/>
        <v/>
      </c>
      <c r="AC4038" s="86"/>
      <c r="AD4038" s="87" t="str">
        <f t="shared" si="8"/>
        <v/>
      </c>
      <c r="AE4038" s="84"/>
      <c r="AF4038" s="86">
        <f>IF(AC4038&gt;0,AC4038,'⚙️ Config'!$B$10)</f>
        <v>0.0075</v>
      </c>
      <c r="AG4038" s="88">
        <f t="shared" si="9"/>
        <v>7585.3929</v>
      </c>
      <c r="AH4038" s="88">
        <f>AG4038*'⚙️ Config'!$B$11</f>
        <v>37926.9645</v>
      </c>
      <c r="AI4038" s="88">
        <f>AH4038*'⚙️ Config'!$B$12</f>
        <v>11378.08935</v>
      </c>
      <c r="AJ4038" s="64"/>
      <c r="AK4038" s="84"/>
      <c r="AL4038" s="84"/>
      <c r="AM4038" s="84"/>
      <c r="AN4038" s="84"/>
      <c r="AO4038" s="84"/>
      <c r="AP4038" s="84"/>
      <c r="AQ4038" s="84"/>
    </row>
    <row r="4039" ht="15.0" customHeight="1">
      <c r="A4039" s="93">
        <v>4036.0</v>
      </c>
      <c r="B4039" s="94" t="s">
        <v>8517</v>
      </c>
      <c r="C4039" s="93" t="s">
        <v>141</v>
      </c>
      <c r="D4039" s="93" t="s">
        <v>8518</v>
      </c>
      <c r="E4039" s="95">
        <v>41.24</v>
      </c>
      <c r="F4039" s="93" t="s">
        <v>85</v>
      </c>
      <c r="G4039" s="93" t="s">
        <v>606</v>
      </c>
      <c r="H4039" s="96">
        <v>1011286.69</v>
      </c>
      <c r="I4039" s="93">
        <v>1.0</v>
      </c>
      <c r="J4039" s="97">
        <v>2.8</v>
      </c>
      <c r="K4039" s="94">
        <v>2023.0</v>
      </c>
      <c r="L4039" s="93" t="s">
        <v>448</v>
      </c>
      <c r="M4039" s="93">
        <v>2023.0</v>
      </c>
      <c r="N4039" s="93" t="s">
        <v>161</v>
      </c>
      <c r="O4039" s="65" t="str">
        <f t="shared" si="1"/>
        <v>062188900001</v>
      </c>
      <c r="P4039" s="65">
        <f t="shared" si="2"/>
        <v>9</v>
      </c>
      <c r="Q4039" s="65">
        <f t="shared" si="3"/>
        <v>9</v>
      </c>
      <c r="R4039" s="65" t="str">
        <f t="shared" si="12"/>
        <v>06.218.890/0001-99</v>
      </c>
      <c r="S4039" s="84"/>
      <c r="T4039" s="84" t="str">
        <f t="shared" si="10"/>
        <v/>
      </c>
      <c r="U4039" s="84" t="str">
        <f t="shared" si="11"/>
        <v/>
      </c>
      <c r="V4039" s="65" t="str">
        <f t="shared" si="5"/>
        <v/>
      </c>
      <c r="W4039" s="84"/>
      <c r="X4039" s="84"/>
      <c r="Y4039" s="85"/>
      <c r="Z4039" s="85"/>
      <c r="AA4039" s="65" t="str">
        <f t="shared" si="6"/>
        <v/>
      </c>
      <c r="AB4039" s="65" t="str">
        <f t="shared" si="7"/>
        <v/>
      </c>
      <c r="AC4039" s="86"/>
      <c r="AD4039" s="87" t="str">
        <f t="shared" si="8"/>
        <v/>
      </c>
      <c r="AE4039" s="84"/>
      <c r="AF4039" s="86">
        <f>IF(AC4039&gt;0,AC4039,'⚙️ Config'!$B$10)</f>
        <v>0.0075</v>
      </c>
      <c r="AG4039" s="88">
        <f t="shared" si="9"/>
        <v>7584.650175</v>
      </c>
      <c r="AH4039" s="88">
        <f>AG4039*'⚙️ Config'!$B$11</f>
        <v>37923.25088</v>
      </c>
      <c r="AI4039" s="88">
        <f>AH4039*'⚙️ Config'!$B$12</f>
        <v>11376.97526</v>
      </c>
      <c r="AJ4039" s="64"/>
      <c r="AK4039" s="84"/>
      <c r="AL4039" s="84"/>
      <c r="AM4039" s="84"/>
      <c r="AN4039" s="84"/>
      <c r="AO4039" s="84"/>
      <c r="AP4039" s="84"/>
      <c r="AQ4039" s="84"/>
    </row>
    <row r="4040" ht="15.0" customHeight="1">
      <c r="A4040" s="93">
        <v>4037.0</v>
      </c>
      <c r="B4040" s="94" t="s">
        <v>8519</v>
      </c>
      <c r="C4040" s="93" t="s">
        <v>141</v>
      </c>
      <c r="D4040" s="93" t="s">
        <v>8520</v>
      </c>
      <c r="E4040" s="95">
        <v>41.24</v>
      </c>
      <c r="F4040" s="93" t="s">
        <v>85</v>
      </c>
      <c r="G4040" s="93" t="s">
        <v>606</v>
      </c>
      <c r="H4040" s="96">
        <v>1011209.82</v>
      </c>
      <c r="I4040" s="93">
        <v>1.0</v>
      </c>
      <c r="J4040" s="97">
        <v>2.8</v>
      </c>
      <c r="K4040" s="94">
        <v>2023.0</v>
      </c>
      <c r="L4040" s="93" t="s">
        <v>630</v>
      </c>
      <c r="M4040" s="93">
        <v>2023.0</v>
      </c>
      <c r="N4040" s="93" t="s">
        <v>161</v>
      </c>
      <c r="O4040" s="65" t="str">
        <f t="shared" si="1"/>
        <v>130804650001</v>
      </c>
      <c r="P4040" s="65">
        <f t="shared" si="2"/>
        <v>4</v>
      </c>
      <c r="Q4040" s="65">
        <f t="shared" si="3"/>
        <v>1</v>
      </c>
      <c r="R4040" s="65" t="str">
        <f t="shared" si="12"/>
        <v>13.080.465/0001-41</v>
      </c>
      <c r="S4040" s="84"/>
      <c r="T4040" s="84" t="str">
        <f t="shared" si="10"/>
        <v/>
      </c>
      <c r="U4040" s="84" t="str">
        <f t="shared" si="11"/>
        <v/>
      </c>
      <c r="V4040" s="65" t="str">
        <f t="shared" si="5"/>
        <v/>
      </c>
      <c r="W4040" s="84"/>
      <c r="X4040" s="84"/>
      <c r="Y4040" s="85"/>
      <c r="Z4040" s="85"/>
      <c r="AA4040" s="65" t="str">
        <f t="shared" si="6"/>
        <v/>
      </c>
      <c r="AB4040" s="65" t="str">
        <f t="shared" si="7"/>
        <v/>
      </c>
      <c r="AC4040" s="86"/>
      <c r="AD4040" s="87" t="str">
        <f t="shared" si="8"/>
        <v/>
      </c>
      <c r="AE4040" s="84"/>
      <c r="AF4040" s="86">
        <f>IF(AC4040&gt;0,AC4040,'⚙️ Config'!$B$10)</f>
        <v>0.0075</v>
      </c>
      <c r="AG4040" s="88">
        <f t="shared" si="9"/>
        <v>7584.07365</v>
      </c>
      <c r="AH4040" s="88">
        <f>AG4040*'⚙️ Config'!$B$11</f>
        <v>37920.36825</v>
      </c>
      <c r="AI4040" s="88">
        <f>AH4040*'⚙️ Config'!$B$12</f>
        <v>11376.11048</v>
      </c>
      <c r="AJ4040" s="64"/>
      <c r="AK4040" s="84"/>
      <c r="AL4040" s="84"/>
      <c r="AM4040" s="84"/>
      <c r="AN4040" s="84"/>
      <c r="AO4040" s="84"/>
      <c r="AP4040" s="84"/>
      <c r="AQ4040" s="84"/>
    </row>
    <row r="4041" ht="15.0" customHeight="1">
      <c r="A4041" s="93">
        <v>4038.0</v>
      </c>
      <c r="B4041" s="94" t="s">
        <v>8521</v>
      </c>
      <c r="C4041" s="93" t="s">
        <v>141</v>
      </c>
      <c r="D4041" s="93" t="s">
        <v>8522</v>
      </c>
      <c r="E4041" s="95">
        <v>36.31</v>
      </c>
      <c r="F4041" s="93" t="s">
        <v>85</v>
      </c>
      <c r="G4041" s="93" t="s">
        <v>606</v>
      </c>
      <c r="H4041" s="96">
        <v>1011174.87</v>
      </c>
      <c r="I4041" s="93">
        <v>1.0</v>
      </c>
      <c r="J4041" s="97">
        <v>3.8</v>
      </c>
      <c r="K4041" s="94">
        <v>2022.0</v>
      </c>
      <c r="L4041" s="93" t="s">
        <v>448</v>
      </c>
      <c r="M4041" s="93">
        <v>2022.0</v>
      </c>
      <c r="N4041" s="93" t="s">
        <v>161</v>
      </c>
      <c r="O4041" s="65" t="str">
        <f t="shared" si="1"/>
        <v>677551810001</v>
      </c>
      <c r="P4041" s="65">
        <f t="shared" si="2"/>
        <v>3</v>
      </c>
      <c r="Q4041" s="65">
        <f t="shared" si="3"/>
        <v>7</v>
      </c>
      <c r="R4041" s="65" t="str">
        <f t="shared" si="12"/>
        <v>67.755.181/0001-37</v>
      </c>
      <c r="S4041" s="84"/>
      <c r="T4041" s="84" t="str">
        <f t="shared" si="10"/>
        <v/>
      </c>
      <c r="U4041" s="84" t="str">
        <f t="shared" si="11"/>
        <v/>
      </c>
      <c r="V4041" s="65" t="str">
        <f t="shared" si="5"/>
        <v/>
      </c>
      <c r="W4041" s="84"/>
      <c r="X4041" s="84"/>
      <c r="Y4041" s="85"/>
      <c r="Z4041" s="85"/>
      <c r="AA4041" s="65" t="str">
        <f t="shared" si="6"/>
        <v/>
      </c>
      <c r="AB4041" s="65" t="str">
        <f t="shared" si="7"/>
        <v/>
      </c>
      <c r="AC4041" s="86"/>
      <c r="AD4041" s="87" t="str">
        <f t="shared" si="8"/>
        <v/>
      </c>
      <c r="AE4041" s="84"/>
      <c r="AF4041" s="86">
        <f>IF(AC4041&gt;0,AC4041,'⚙️ Config'!$B$10)</f>
        <v>0.0075</v>
      </c>
      <c r="AG4041" s="88">
        <f t="shared" si="9"/>
        <v>7583.811525</v>
      </c>
      <c r="AH4041" s="88">
        <f>AG4041*'⚙️ Config'!$B$11</f>
        <v>37919.05763</v>
      </c>
      <c r="AI4041" s="88">
        <f>AH4041*'⚙️ Config'!$B$12</f>
        <v>11375.71729</v>
      </c>
      <c r="AJ4041" s="64"/>
      <c r="AK4041" s="84"/>
      <c r="AL4041" s="84"/>
      <c r="AM4041" s="84"/>
      <c r="AN4041" s="84"/>
      <c r="AO4041" s="84"/>
      <c r="AP4041" s="84"/>
      <c r="AQ4041" s="84"/>
    </row>
    <row r="4042" ht="15.0" customHeight="1">
      <c r="A4042" s="93">
        <v>4039.0</v>
      </c>
      <c r="B4042" s="94" t="s">
        <v>8523</v>
      </c>
      <c r="C4042" s="93" t="s">
        <v>141</v>
      </c>
      <c r="D4042" s="93" t="s">
        <v>8524</v>
      </c>
      <c r="E4042" s="95">
        <v>38.95</v>
      </c>
      <c r="F4042" s="93" t="s">
        <v>85</v>
      </c>
      <c r="G4042" s="93" t="s">
        <v>606</v>
      </c>
      <c r="H4042" s="96">
        <v>1010797.72</v>
      </c>
      <c r="I4042" s="93">
        <v>1.0</v>
      </c>
      <c r="J4042" s="97">
        <v>3.2</v>
      </c>
      <c r="K4042" s="94">
        <v>2023.0</v>
      </c>
      <c r="L4042" s="93" t="s">
        <v>295</v>
      </c>
      <c r="M4042" s="93">
        <v>2023.0</v>
      </c>
      <c r="N4042" s="93" t="s">
        <v>161</v>
      </c>
      <c r="O4042" s="65" t="str">
        <f t="shared" si="1"/>
        <v>032590320001</v>
      </c>
      <c r="P4042" s="65">
        <f t="shared" si="2"/>
        <v>0</v>
      </c>
      <c r="Q4042" s="65">
        <f t="shared" si="3"/>
        <v>2</v>
      </c>
      <c r="R4042" s="65" t="str">
        <f t="shared" si="12"/>
        <v>03.259.032/0001-02</v>
      </c>
      <c r="S4042" s="84"/>
      <c r="T4042" s="84" t="str">
        <f t="shared" si="10"/>
        <v/>
      </c>
      <c r="U4042" s="84" t="str">
        <f t="shared" si="11"/>
        <v/>
      </c>
      <c r="V4042" s="65" t="str">
        <f t="shared" si="5"/>
        <v/>
      </c>
      <c r="W4042" s="84"/>
      <c r="X4042" s="84"/>
      <c r="Y4042" s="85"/>
      <c r="Z4042" s="85"/>
      <c r="AA4042" s="65" t="str">
        <f t="shared" si="6"/>
        <v/>
      </c>
      <c r="AB4042" s="65" t="str">
        <f t="shared" si="7"/>
        <v/>
      </c>
      <c r="AC4042" s="86"/>
      <c r="AD4042" s="87" t="str">
        <f t="shared" si="8"/>
        <v/>
      </c>
      <c r="AE4042" s="84"/>
      <c r="AF4042" s="86">
        <f>IF(AC4042&gt;0,AC4042,'⚙️ Config'!$B$10)</f>
        <v>0.0075</v>
      </c>
      <c r="AG4042" s="88">
        <f t="shared" si="9"/>
        <v>7580.9829</v>
      </c>
      <c r="AH4042" s="88">
        <f>AG4042*'⚙️ Config'!$B$11</f>
        <v>37904.9145</v>
      </c>
      <c r="AI4042" s="88">
        <f>AH4042*'⚙️ Config'!$B$12</f>
        <v>11371.47435</v>
      </c>
      <c r="AJ4042" s="64"/>
      <c r="AK4042" s="84"/>
      <c r="AL4042" s="84"/>
      <c r="AM4042" s="84"/>
      <c r="AN4042" s="84"/>
      <c r="AO4042" s="84"/>
      <c r="AP4042" s="84"/>
      <c r="AQ4042" s="84"/>
    </row>
    <row r="4043" ht="15.0" customHeight="1">
      <c r="A4043" s="93">
        <v>4040.0</v>
      </c>
      <c r="B4043" s="94" t="s">
        <v>8525</v>
      </c>
      <c r="C4043" s="93" t="s">
        <v>141</v>
      </c>
      <c r="D4043" s="93" t="s">
        <v>8526</v>
      </c>
      <c r="E4043" s="95">
        <v>40.62</v>
      </c>
      <c r="F4043" s="93" t="s">
        <v>85</v>
      </c>
      <c r="G4043" s="93" t="s">
        <v>606</v>
      </c>
      <c r="H4043" s="96">
        <v>1010568.43</v>
      </c>
      <c r="I4043" s="93">
        <v>1.0</v>
      </c>
      <c r="J4043" s="97">
        <v>2.9</v>
      </c>
      <c r="K4043" s="94">
        <v>2023.0</v>
      </c>
      <c r="L4043" s="93" t="s">
        <v>630</v>
      </c>
      <c r="M4043" s="93">
        <v>2023.0</v>
      </c>
      <c r="N4043" s="93" t="s">
        <v>161</v>
      </c>
      <c r="O4043" s="65" t="str">
        <f t="shared" si="1"/>
        <v>199822590001</v>
      </c>
      <c r="P4043" s="65">
        <f t="shared" si="2"/>
        <v>0</v>
      </c>
      <c r="Q4043" s="65">
        <f t="shared" si="3"/>
        <v>3</v>
      </c>
      <c r="R4043" s="65" t="str">
        <f t="shared" si="12"/>
        <v>19.982.259/0001-03</v>
      </c>
      <c r="S4043" s="84"/>
      <c r="T4043" s="84" t="str">
        <f t="shared" si="10"/>
        <v/>
      </c>
      <c r="U4043" s="84" t="str">
        <f t="shared" si="11"/>
        <v/>
      </c>
      <c r="V4043" s="65" t="str">
        <f t="shared" si="5"/>
        <v/>
      </c>
      <c r="W4043" s="84"/>
      <c r="X4043" s="84"/>
      <c r="Y4043" s="85"/>
      <c r="Z4043" s="85"/>
      <c r="AA4043" s="65" t="str">
        <f t="shared" si="6"/>
        <v/>
      </c>
      <c r="AB4043" s="65" t="str">
        <f t="shared" si="7"/>
        <v/>
      </c>
      <c r="AC4043" s="86"/>
      <c r="AD4043" s="87" t="str">
        <f t="shared" si="8"/>
        <v/>
      </c>
      <c r="AE4043" s="84"/>
      <c r="AF4043" s="86">
        <f>IF(AC4043&gt;0,AC4043,'⚙️ Config'!$B$10)</f>
        <v>0.0075</v>
      </c>
      <c r="AG4043" s="88">
        <f t="shared" si="9"/>
        <v>7579.263225</v>
      </c>
      <c r="AH4043" s="88">
        <f>AG4043*'⚙️ Config'!$B$11</f>
        <v>37896.31613</v>
      </c>
      <c r="AI4043" s="88">
        <f>AH4043*'⚙️ Config'!$B$12</f>
        <v>11368.89484</v>
      </c>
      <c r="AJ4043" s="64"/>
      <c r="AK4043" s="84"/>
      <c r="AL4043" s="84"/>
      <c r="AM4043" s="84"/>
      <c r="AN4043" s="84"/>
      <c r="AO4043" s="84"/>
      <c r="AP4043" s="84"/>
      <c r="AQ4043" s="84"/>
    </row>
    <row r="4044" ht="15.0" customHeight="1">
      <c r="A4044" s="93">
        <v>4041.0</v>
      </c>
      <c r="B4044" s="94" t="s">
        <v>8527</v>
      </c>
      <c r="C4044" s="93" t="s">
        <v>141</v>
      </c>
      <c r="D4044" s="93" t="s">
        <v>8528</v>
      </c>
      <c r="E4044" s="95">
        <v>36.69</v>
      </c>
      <c r="F4044" s="93" t="s">
        <v>85</v>
      </c>
      <c r="G4044" s="93" t="s">
        <v>606</v>
      </c>
      <c r="H4044" s="96">
        <v>1010566.2</v>
      </c>
      <c r="I4044" s="93">
        <v>1.0</v>
      </c>
      <c r="J4044" s="97">
        <v>3.7</v>
      </c>
      <c r="K4044" s="94">
        <v>2022.0</v>
      </c>
      <c r="L4044" s="93" t="s">
        <v>630</v>
      </c>
      <c r="M4044" s="93">
        <v>2022.0</v>
      </c>
      <c r="N4044" s="93" t="s">
        <v>161</v>
      </c>
      <c r="O4044" s="65" t="str">
        <f t="shared" si="1"/>
        <v>211964370001</v>
      </c>
      <c r="P4044" s="65">
        <f t="shared" si="2"/>
        <v>1</v>
      </c>
      <c r="Q4044" s="65">
        <f t="shared" si="3"/>
        <v>2</v>
      </c>
      <c r="R4044" s="65" t="str">
        <f t="shared" si="12"/>
        <v>21.196.437/0001-12</v>
      </c>
      <c r="S4044" s="84"/>
      <c r="T4044" s="84" t="str">
        <f t="shared" si="10"/>
        <v/>
      </c>
      <c r="U4044" s="84" t="str">
        <f t="shared" si="11"/>
        <v/>
      </c>
      <c r="V4044" s="65" t="str">
        <f t="shared" si="5"/>
        <v/>
      </c>
      <c r="W4044" s="84"/>
      <c r="X4044" s="84"/>
      <c r="Y4044" s="85"/>
      <c r="Z4044" s="85"/>
      <c r="AA4044" s="65" t="str">
        <f t="shared" si="6"/>
        <v/>
      </c>
      <c r="AB4044" s="65" t="str">
        <f t="shared" si="7"/>
        <v/>
      </c>
      <c r="AC4044" s="86"/>
      <c r="AD4044" s="87" t="str">
        <f t="shared" si="8"/>
        <v/>
      </c>
      <c r="AE4044" s="84"/>
      <c r="AF4044" s="86">
        <f>IF(AC4044&gt;0,AC4044,'⚙️ Config'!$B$10)</f>
        <v>0.0075</v>
      </c>
      <c r="AG4044" s="88">
        <f t="shared" si="9"/>
        <v>7579.2465</v>
      </c>
      <c r="AH4044" s="88">
        <f>AG4044*'⚙️ Config'!$B$11</f>
        <v>37896.2325</v>
      </c>
      <c r="AI4044" s="88">
        <f>AH4044*'⚙️ Config'!$B$12</f>
        <v>11368.86975</v>
      </c>
      <c r="AJ4044" s="64"/>
      <c r="AK4044" s="84"/>
      <c r="AL4044" s="84"/>
      <c r="AM4044" s="84"/>
      <c r="AN4044" s="84"/>
      <c r="AO4044" s="84"/>
      <c r="AP4044" s="84"/>
      <c r="AQ4044" s="84"/>
    </row>
    <row r="4045" ht="15.0" customHeight="1">
      <c r="A4045" s="93">
        <v>4042.0</v>
      </c>
      <c r="B4045" s="94" t="s">
        <v>8529</v>
      </c>
      <c r="C4045" s="93" t="s">
        <v>141</v>
      </c>
      <c r="D4045" s="93" t="s">
        <v>8530</v>
      </c>
      <c r="E4045" s="95">
        <v>38.95</v>
      </c>
      <c r="F4045" s="93" t="s">
        <v>85</v>
      </c>
      <c r="G4045" s="93" t="s">
        <v>606</v>
      </c>
      <c r="H4045" s="96">
        <v>1010284.45</v>
      </c>
      <c r="I4045" s="93">
        <v>1.0</v>
      </c>
      <c r="J4045" s="97">
        <v>3.2</v>
      </c>
      <c r="K4045" s="94">
        <v>2023.0</v>
      </c>
      <c r="L4045" s="93" t="s">
        <v>202</v>
      </c>
      <c r="M4045" s="93">
        <v>2023.0</v>
      </c>
      <c r="N4045" s="93" t="s">
        <v>161</v>
      </c>
      <c r="O4045" s="65" t="str">
        <f t="shared" si="1"/>
        <v>194229940001</v>
      </c>
      <c r="P4045" s="65">
        <f t="shared" si="2"/>
        <v>6</v>
      </c>
      <c r="Q4045" s="65">
        <f t="shared" si="3"/>
        <v>2</v>
      </c>
      <c r="R4045" s="65" t="str">
        <f t="shared" si="12"/>
        <v>19.422.994/0001-62</v>
      </c>
      <c r="S4045" s="84"/>
      <c r="T4045" s="84" t="str">
        <f t="shared" si="10"/>
        <v/>
      </c>
      <c r="U4045" s="84" t="str">
        <f t="shared" si="11"/>
        <v/>
      </c>
      <c r="V4045" s="65" t="str">
        <f t="shared" si="5"/>
        <v/>
      </c>
      <c r="W4045" s="84"/>
      <c r="X4045" s="84"/>
      <c r="Y4045" s="85"/>
      <c r="Z4045" s="85"/>
      <c r="AA4045" s="65" t="str">
        <f t="shared" si="6"/>
        <v/>
      </c>
      <c r="AB4045" s="65" t="str">
        <f t="shared" si="7"/>
        <v/>
      </c>
      <c r="AC4045" s="86"/>
      <c r="AD4045" s="87" t="str">
        <f t="shared" si="8"/>
        <v/>
      </c>
      <c r="AE4045" s="84"/>
      <c r="AF4045" s="86">
        <f>IF(AC4045&gt;0,AC4045,'⚙️ Config'!$B$10)</f>
        <v>0.0075</v>
      </c>
      <c r="AG4045" s="88">
        <f t="shared" si="9"/>
        <v>7577.133375</v>
      </c>
      <c r="AH4045" s="88">
        <f>AG4045*'⚙️ Config'!$B$11</f>
        <v>37885.66688</v>
      </c>
      <c r="AI4045" s="88">
        <f>AH4045*'⚙️ Config'!$B$12</f>
        <v>11365.70006</v>
      </c>
      <c r="AJ4045" s="64"/>
      <c r="AK4045" s="84"/>
      <c r="AL4045" s="84"/>
      <c r="AM4045" s="84"/>
      <c r="AN4045" s="84"/>
      <c r="AO4045" s="84"/>
      <c r="AP4045" s="84"/>
      <c r="AQ4045" s="84"/>
    </row>
    <row r="4046" ht="15.0" customHeight="1">
      <c r="A4046" s="93">
        <v>4043.0</v>
      </c>
      <c r="B4046" s="94" t="s">
        <v>8531</v>
      </c>
      <c r="C4046" s="93" t="s">
        <v>141</v>
      </c>
      <c r="D4046" s="93" t="s">
        <v>8532</v>
      </c>
      <c r="E4046" s="95">
        <v>45.95</v>
      </c>
      <c r="F4046" s="93" t="s">
        <v>85</v>
      </c>
      <c r="G4046" s="93" t="s">
        <v>606</v>
      </c>
      <c r="H4046" s="96">
        <v>1009773.45</v>
      </c>
      <c r="I4046" s="93">
        <v>1.0</v>
      </c>
      <c r="J4046" s="97">
        <v>2.2</v>
      </c>
      <c r="K4046" s="94">
        <v>2024.0</v>
      </c>
      <c r="L4046" s="93" t="s">
        <v>630</v>
      </c>
      <c r="M4046" s="93">
        <v>2024.0</v>
      </c>
      <c r="N4046" s="93" t="s">
        <v>161</v>
      </c>
      <c r="O4046" s="65" t="str">
        <f t="shared" si="1"/>
        <v>395274980001</v>
      </c>
      <c r="P4046" s="65">
        <f t="shared" si="2"/>
        <v>8</v>
      </c>
      <c r="Q4046" s="65">
        <f t="shared" si="3"/>
        <v>0</v>
      </c>
      <c r="R4046" s="65" t="str">
        <f t="shared" si="12"/>
        <v>39.527.498/0001-80</v>
      </c>
      <c r="S4046" s="84"/>
      <c r="T4046" s="84" t="str">
        <f t="shared" si="10"/>
        <v/>
      </c>
      <c r="U4046" s="84" t="str">
        <f t="shared" si="11"/>
        <v/>
      </c>
      <c r="V4046" s="65" t="str">
        <f t="shared" si="5"/>
        <v/>
      </c>
      <c r="W4046" s="84"/>
      <c r="X4046" s="84"/>
      <c r="Y4046" s="85"/>
      <c r="Z4046" s="85"/>
      <c r="AA4046" s="65" t="str">
        <f t="shared" si="6"/>
        <v/>
      </c>
      <c r="AB4046" s="65" t="str">
        <f t="shared" si="7"/>
        <v/>
      </c>
      <c r="AC4046" s="86"/>
      <c r="AD4046" s="87" t="str">
        <f t="shared" si="8"/>
        <v/>
      </c>
      <c r="AE4046" s="84"/>
      <c r="AF4046" s="86">
        <f>IF(AC4046&gt;0,AC4046,'⚙️ Config'!$B$10)</f>
        <v>0.0075</v>
      </c>
      <c r="AG4046" s="88">
        <f t="shared" si="9"/>
        <v>7573.300875</v>
      </c>
      <c r="AH4046" s="88">
        <f>AG4046*'⚙️ Config'!$B$11</f>
        <v>37866.50438</v>
      </c>
      <c r="AI4046" s="88">
        <f>AH4046*'⚙️ Config'!$B$12</f>
        <v>11359.95131</v>
      </c>
      <c r="AJ4046" s="64"/>
      <c r="AK4046" s="84"/>
      <c r="AL4046" s="84"/>
      <c r="AM4046" s="84"/>
      <c r="AN4046" s="84"/>
      <c r="AO4046" s="84"/>
      <c r="AP4046" s="84"/>
      <c r="AQ4046" s="84"/>
    </row>
    <row r="4047" ht="15.0" customHeight="1">
      <c r="A4047" s="93">
        <v>4044.0</v>
      </c>
      <c r="B4047" s="94" t="s">
        <v>8533</v>
      </c>
      <c r="C4047" s="93" t="s">
        <v>141</v>
      </c>
      <c r="D4047" s="93" t="s">
        <v>8534</v>
      </c>
      <c r="E4047" s="95">
        <v>37.98</v>
      </c>
      <c r="F4047" s="93" t="s">
        <v>85</v>
      </c>
      <c r="G4047" s="93" t="s">
        <v>606</v>
      </c>
      <c r="H4047" s="96">
        <v>1009503.13</v>
      </c>
      <c r="I4047" s="93">
        <v>1.0</v>
      </c>
      <c r="J4047" s="97">
        <v>3.4</v>
      </c>
      <c r="K4047" s="94">
        <v>2022.0</v>
      </c>
      <c r="L4047" s="93" t="s">
        <v>630</v>
      </c>
      <c r="M4047" s="93">
        <v>2022.0</v>
      </c>
      <c r="N4047" s="93" t="s">
        <v>145</v>
      </c>
      <c r="O4047" s="65" t="str">
        <f t="shared" si="1"/>
        <v>235045370001</v>
      </c>
      <c r="P4047" s="65">
        <f t="shared" si="2"/>
        <v>9</v>
      </c>
      <c r="Q4047" s="65">
        <f t="shared" si="3"/>
        <v>4</v>
      </c>
      <c r="R4047" s="65" t="str">
        <f t="shared" si="12"/>
        <v>23.504.537/0001-94</v>
      </c>
      <c r="S4047" s="84"/>
      <c r="T4047" s="84" t="str">
        <f t="shared" si="10"/>
        <v/>
      </c>
      <c r="U4047" s="84" t="str">
        <f t="shared" si="11"/>
        <v/>
      </c>
      <c r="V4047" s="65" t="str">
        <f t="shared" si="5"/>
        <v/>
      </c>
      <c r="W4047" s="84"/>
      <c r="X4047" s="84"/>
      <c r="Y4047" s="85"/>
      <c r="Z4047" s="85"/>
      <c r="AA4047" s="65" t="str">
        <f t="shared" si="6"/>
        <v/>
      </c>
      <c r="AB4047" s="65" t="str">
        <f t="shared" si="7"/>
        <v/>
      </c>
      <c r="AC4047" s="86"/>
      <c r="AD4047" s="87" t="str">
        <f t="shared" si="8"/>
        <v/>
      </c>
      <c r="AE4047" s="84"/>
      <c r="AF4047" s="86">
        <f>IF(AC4047&gt;0,AC4047,'⚙️ Config'!$B$10)</f>
        <v>0.0075</v>
      </c>
      <c r="AG4047" s="88">
        <f t="shared" si="9"/>
        <v>7571.273475</v>
      </c>
      <c r="AH4047" s="88">
        <f>AG4047*'⚙️ Config'!$B$11</f>
        <v>37856.36738</v>
      </c>
      <c r="AI4047" s="88">
        <f>AH4047*'⚙️ Config'!$B$12</f>
        <v>11356.91021</v>
      </c>
      <c r="AJ4047" s="64"/>
      <c r="AK4047" s="84"/>
      <c r="AL4047" s="84"/>
      <c r="AM4047" s="84"/>
      <c r="AN4047" s="84"/>
      <c r="AO4047" s="84"/>
      <c r="AP4047" s="84"/>
      <c r="AQ4047" s="84"/>
    </row>
    <row r="4048" ht="15.0" customHeight="1">
      <c r="A4048" s="93">
        <v>4045.0</v>
      </c>
      <c r="B4048" s="94" t="s">
        <v>8535</v>
      </c>
      <c r="C4048" s="93" t="s">
        <v>141</v>
      </c>
      <c r="D4048" s="93" t="s">
        <v>8536</v>
      </c>
      <c r="E4048" s="95">
        <v>35.94</v>
      </c>
      <c r="F4048" s="93" t="s">
        <v>85</v>
      </c>
      <c r="G4048" s="93" t="s">
        <v>606</v>
      </c>
      <c r="H4048" s="96">
        <v>1009153.39</v>
      </c>
      <c r="I4048" s="93">
        <v>1.0</v>
      </c>
      <c r="J4048" s="97">
        <v>3.9</v>
      </c>
      <c r="K4048" s="94">
        <v>2022.0</v>
      </c>
      <c r="L4048" s="93" t="s">
        <v>630</v>
      </c>
      <c r="M4048" s="93">
        <v>2022.0</v>
      </c>
      <c r="N4048" s="93" t="s">
        <v>161</v>
      </c>
      <c r="O4048" s="65" t="str">
        <f t="shared" si="1"/>
        <v>061155820001</v>
      </c>
      <c r="P4048" s="65">
        <f t="shared" si="2"/>
        <v>3</v>
      </c>
      <c r="Q4048" s="65">
        <f t="shared" si="3"/>
        <v>8</v>
      </c>
      <c r="R4048" s="65" t="str">
        <f t="shared" si="12"/>
        <v>06.115.582/0001-38</v>
      </c>
      <c r="S4048" s="84"/>
      <c r="T4048" s="84" t="str">
        <f t="shared" si="10"/>
        <v/>
      </c>
      <c r="U4048" s="84" t="str">
        <f t="shared" si="11"/>
        <v/>
      </c>
      <c r="V4048" s="65" t="str">
        <f t="shared" si="5"/>
        <v/>
      </c>
      <c r="W4048" s="84"/>
      <c r="X4048" s="84"/>
      <c r="Y4048" s="85"/>
      <c r="Z4048" s="85"/>
      <c r="AA4048" s="65" t="str">
        <f t="shared" si="6"/>
        <v/>
      </c>
      <c r="AB4048" s="65" t="str">
        <f t="shared" si="7"/>
        <v/>
      </c>
      <c r="AC4048" s="86"/>
      <c r="AD4048" s="87" t="str">
        <f t="shared" si="8"/>
        <v/>
      </c>
      <c r="AE4048" s="84"/>
      <c r="AF4048" s="86">
        <f>IF(AC4048&gt;0,AC4048,'⚙️ Config'!$B$10)</f>
        <v>0.0075</v>
      </c>
      <c r="AG4048" s="88">
        <f t="shared" si="9"/>
        <v>7568.650425</v>
      </c>
      <c r="AH4048" s="88">
        <f>AG4048*'⚙️ Config'!$B$11</f>
        <v>37843.25213</v>
      </c>
      <c r="AI4048" s="88">
        <f>AH4048*'⚙️ Config'!$B$12</f>
        <v>11352.97564</v>
      </c>
      <c r="AJ4048" s="64"/>
      <c r="AK4048" s="84"/>
      <c r="AL4048" s="84"/>
      <c r="AM4048" s="84"/>
      <c r="AN4048" s="84"/>
      <c r="AO4048" s="84"/>
      <c r="AP4048" s="84"/>
      <c r="AQ4048" s="84"/>
    </row>
    <row r="4049" ht="15.0" customHeight="1">
      <c r="A4049" s="93">
        <v>4046.0</v>
      </c>
      <c r="B4049" s="94" t="s">
        <v>8537</v>
      </c>
      <c r="C4049" s="93" t="s">
        <v>141</v>
      </c>
      <c r="D4049" s="93" t="s">
        <v>8538</v>
      </c>
      <c r="E4049" s="95">
        <v>40.62</v>
      </c>
      <c r="F4049" s="93" t="s">
        <v>85</v>
      </c>
      <c r="G4049" s="93" t="s">
        <v>606</v>
      </c>
      <c r="H4049" s="96">
        <v>1008046.94</v>
      </c>
      <c r="I4049" s="93">
        <v>1.0</v>
      </c>
      <c r="J4049" s="97">
        <v>2.9</v>
      </c>
      <c r="K4049" s="94">
        <v>2023.0</v>
      </c>
      <c r="L4049" s="93" t="s">
        <v>268</v>
      </c>
      <c r="M4049" s="93">
        <v>2023.0</v>
      </c>
      <c r="N4049" s="93" t="s">
        <v>161</v>
      </c>
      <c r="O4049" s="65" t="str">
        <f t="shared" si="1"/>
        <v>026998470001</v>
      </c>
      <c r="P4049" s="65">
        <f t="shared" si="2"/>
        <v>3</v>
      </c>
      <c r="Q4049" s="65">
        <f t="shared" si="3"/>
        <v>1</v>
      </c>
      <c r="R4049" s="65" t="str">
        <f t="shared" si="12"/>
        <v>02.699.847/0001-31</v>
      </c>
      <c r="S4049" s="84"/>
      <c r="T4049" s="84" t="str">
        <f t="shared" si="10"/>
        <v/>
      </c>
      <c r="U4049" s="84" t="str">
        <f t="shared" si="11"/>
        <v/>
      </c>
      <c r="V4049" s="65" t="str">
        <f t="shared" si="5"/>
        <v/>
      </c>
      <c r="W4049" s="84"/>
      <c r="X4049" s="84"/>
      <c r="Y4049" s="85"/>
      <c r="Z4049" s="85"/>
      <c r="AA4049" s="65" t="str">
        <f t="shared" si="6"/>
        <v/>
      </c>
      <c r="AB4049" s="65" t="str">
        <f t="shared" si="7"/>
        <v/>
      </c>
      <c r="AC4049" s="86"/>
      <c r="AD4049" s="87" t="str">
        <f t="shared" si="8"/>
        <v/>
      </c>
      <c r="AE4049" s="84"/>
      <c r="AF4049" s="86">
        <f>IF(AC4049&gt;0,AC4049,'⚙️ Config'!$B$10)</f>
        <v>0.0075</v>
      </c>
      <c r="AG4049" s="88">
        <f t="shared" si="9"/>
        <v>7560.35205</v>
      </c>
      <c r="AH4049" s="88">
        <f>AG4049*'⚙️ Config'!$B$11</f>
        <v>37801.76025</v>
      </c>
      <c r="AI4049" s="88">
        <f>AH4049*'⚙️ Config'!$B$12</f>
        <v>11340.52808</v>
      </c>
      <c r="AJ4049" s="64"/>
      <c r="AK4049" s="84"/>
      <c r="AL4049" s="84"/>
      <c r="AM4049" s="84"/>
      <c r="AN4049" s="84"/>
      <c r="AO4049" s="84"/>
      <c r="AP4049" s="84"/>
      <c r="AQ4049" s="84"/>
    </row>
    <row r="4050" ht="15.0" customHeight="1">
      <c r="A4050" s="93">
        <v>4047.0</v>
      </c>
      <c r="B4050" s="94" t="s">
        <v>8539</v>
      </c>
      <c r="C4050" s="93" t="s">
        <v>141</v>
      </c>
      <c r="D4050" s="93" t="s">
        <v>8540</v>
      </c>
      <c r="E4050" s="95">
        <v>40.62</v>
      </c>
      <c r="F4050" s="93" t="s">
        <v>85</v>
      </c>
      <c r="G4050" s="93" t="s">
        <v>606</v>
      </c>
      <c r="H4050" s="96">
        <v>1007498.8</v>
      </c>
      <c r="I4050" s="93">
        <v>1.0</v>
      </c>
      <c r="J4050" s="97">
        <v>2.9</v>
      </c>
      <c r="K4050" s="94">
        <v>2023.0</v>
      </c>
      <c r="L4050" s="93" t="s">
        <v>202</v>
      </c>
      <c r="M4050" s="93">
        <v>2023.0</v>
      </c>
      <c r="N4050" s="93" t="s">
        <v>145</v>
      </c>
      <c r="O4050" s="65" t="str">
        <f t="shared" si="1"/>
        <v>034575770001</v>
      </c>
      <c r="P4050" s="65">
        <f t="shared" si="2"/>
        <v>1</v>
      </c>
      <c r="Q4050" s="65">
        <f t="shared" si="3"/>
        <v>5</v>
      </c>
      <c r="R4050" s="65" t="str">
        <f t="shared" si="12"/>
        <v>03.457.577/0001-15</v>
      </c>
      <c r="S4050" s="84"/>
      <c r="T4050" s="84" t="str">
        <f t="shared" si="10"/>
        <v/>
      </c>
      <c r="U4050" s="84" t="str">
        <f t="shared" si="11"/>
        <v/>
      </c>
      <c r="V4050" s="65" t="str">
        <f t="shared" si="5"/>
        <v/>
      </c>
      <c r="W4050" s="84"/>
      <c r="X4050" s="84"/>
      <c r="Y4050" s="85"/>
      <c r="Z4050" s="85"/>
      <c r="AA4050" s="65" t="str">
        <f t="shared" si="6"/>
        <v/>
      </c>
      <c r="AB4050" s="65" t="str">
        <f t="shared" si="7"/>
        <v/>
      </c>
      <c r="AC4050" s="86"/>
      <c r="AD4050" s="87" t="str">
        <f t="shared" si="8"/>
        <v/>
      </c>
      <c r="AE4050" s="84"/>
      <c r="AF4050" s="86">
        <f>IF(AC4050&gt;0,AC4050,'⚙️ Config'!$B$10)</f>
        <v>0.0075</v>
      </c>
      <c r="AG4050" s="88">
        <f t="shared" si="9"/>
        <v>7556.241</v>
      </c>
      <c r="AH4050" s="88">
        <f>AG4050*'⚙️ Config'!$B$11</f>
        <v>37781.205</v>
      </c>
      <c r="AI4050" s="88">
        <f>AH4050*'⚙️ Config'!$B$12</f>
        <v>11334.3615</v>
      </c>
      <c r="AJ4050" s="64"/>
      <c r="AK4050" s="84"/>
      <c r="AL4050" s="84"/>
      <c r="AM4050" s="84"/>
      <c r="AN4050" s="84"/>
      <c r="AO4050" s="84"/>
      <c r="AP4050" s="84"/>
      <c r="AQ4050" s="84"/>
    </row>
    <row r="4051" ht="15.0" customHeight="1">
      <c r="A4051" s="93">
        <v>4048.0</v>
      </c>
      <c r="B4051" s="94" t="s">
        <v>8541</v>
      </c>
      <c r="C4051" s="93" t="s">
        <v>141</v>
      </c>
      <c r="D4051" s="93" t="s">
        <v>8542</v>
      </c>
      <c r="E4051" s="95">
        <v>40.03</v>
      </c>
      <c r="F4051" s="93" t="s">
        <v>85</v>
      </c>
      <c r="G4051" s="93" t="s">
        <v>606</v>
      </c>
      <c r="H4051" s="96">
        <v>1006667.2</v>
      </c>
      <c r="I4051" s="93">
        <v>1.0</v>
      </c>
      <c r="J4051" s="97">
        <v>3.0</v>
      </c>
      <c r="K4051" s="94">
        <v>2023.0</v>
      </c>
      <c r="L4051" s="93" t="s">
        <v>448</v>
      </c>
      <c r="M4051" s="93">
        <v>2023.0</v>
      </c>
      <c r="N4051" s="93" t="s">
        <v>145</v>
      </c>
      <c r="O4051" s="65" t="str">
        <f t="shared" si="1"/>
        <v>398947780001</v>
      </c>
      <c r="P4051" s="65">
        <f t="shared" si="2"/>
        <v>2</v>
      </c>
      <c r="Q4051" s="65">
        <f t="shared" si="3"/>
        <v>7</v>
      </c>
      <c r="R4051" s="65" t="str">
        <f t="shared" si="12"/>
        <v>39.894.778/0001-27</v>
      </c>
      <c r="S4051" s="84"/>
      <c r="T4051" s="84" t="str">
        <f t="shared" si="10"/>
        <v/>
      </c>
      <c r="U4051" s="84" t="str">
        <f t="shared" si="11"/>
        <v/>
      </c>
      <c r="V4051" s="65" t="str">
        <f t="shared" si="5"/>
        <v/>
      </c>
      <c r="W4051" s="84"/>
      <c r="X4051" s="84"/>
      <c r="Y4051" s="85"/>
      <c r="Z4051" s="85"/>
      <c r="AA4051" s="65" t="str">
        <f t="shared" si="6"/>
        <v/>
      </c>
      <c r="AB4051" s="65" t="str">
        <f t="shared" si="7"/>
        <v/>
      </c>
      <c r="AC4051" s="86"/>
      <c r="AD4051" s="87" t="str">
        <f t="shared" si="8"/>
        <v/>
      </c>
      <c r="AE4051" s="84"/>
      <c r="AF4051" s="86">
        <f>IF(AC4051&gt;0,AC4051,'⚙️ Config'!$B$10)</f>
        <v>0.0075</v>
      </c>
      <c r="AG4051" s="88">
        <f t="shared" si="9"/>
        <v>7550.004</v>
      </c>
      <c r="AH4051" s="88">
        <f>AG4051*'⚙️ Config'!$B$11</f>
        <v>37750.02</v>
      </c>
      <c r="AI4051" s="88">
        <f>AH4051*'⚙️ Config'!$B$12</f>
        <v>11325.006</v>
      </c>
      <c r="AJ4051" s="64"/>
      <c r="AK4051" s="84"/>
      <c r="AL4051" s="84"/>
      <c r="AM4051" s="84"/>
      <c r="AN4051" s="84"/>
      <c r="AO4051" s="84"/>
      <c r="AP4051" s="84"/>
      <c r="AQ4051" s="84"/>
    </row>
    <row r="4052" ht="15.0" customHeight="1">
      <c r="A4052" s="93">
        <v>4049.0</v>
      </c>
      <c r="B4052" s="94" t="s">
        <v>8543</v>
      </c>
      <c r="C4052" s="93" t="s">
        <v>141</v>
      </c>
      <c r="D4052" s="93" t="s">
        <v>8544</v>
      </c>
      <c r="E4052" s="95">
        <v>36.69</v>
      </c>
      <c r="F4052" s="93" t="s">
        <v>85</v>
      </c>
      <c r="G4052" s="93" t="s">
        <v>606</v>
      </c>
      <c r="H4052" s="96">
        <v>1006603.05</v>
      </c>
      <c r="I4052" s="93">
        <v>1.0</v>
      </c>
      <c r="J4052" s="97">
        <v>3.7</v>
      </c>
      <c r="K4052" s="94">
        <v>2022.0</v>
      </c>
      <c r="L4052" s="93" t="s">
        <v>630</v>
      </c>
      <c r="M4052" s="93">
        <v>2022.0</v>
      </c>
      <c r="N4052" s="93" t="s">
        <v>161</v>
      </c>
      <c r="O4052" s="65" t="str">
        <f t="shared" si="1"/>
        <v>222067140001</v>
      </c>
      <c r="P4052" s="65">
        <f t="shared" si="2"/>
        <v>9</v>
      </c>
      <c r="Q4052" s="65">
        <f t="shared" si="3"/>
        <v>3</v>
      </c>
      <c r="R4052" s="65" t="str">
        <f t="shared" si="12"/>
        <v>22.206.714/0001-93</v>
      </c>
      <c r="S4052" s="84"/>
      <c r="T4052" s="84" t="str">
        <f t="shared" si="10"/>
        <v/>
      </c>
      <c r="U4052" s="84" t="str">
        <f t="shared" si="11"/>
        <v/>
      </c>
      <c r="V4052" s="65" t="str">
        <f t="shared" si="5"/>
        <v/>
      </c>
      <c r="W4052" s="84"/>
      <c r="X4052" s="84"/>
      <c r="Y4052" s="85"/>
      <c r="Z4052" s="85"/>
      <c r="AA4052" s="65" t="str">
        <f t="shared" si="6"/>
        <v/>
      </c>
      <c r="AB4052" s="65" t="str">
        <f t="shared" si="7"/>
        <v/>
      </c>
      <c r="AC4052" s="86"/>
      <c r="AD4052" s="87" t="str">
        <f t="shared" si="8"/>
        <v/>
      </c>
      <c r="AE4052" s="84"/>
      <c r="AF4052" s="86">
        <f>IF(AC4052&gt;0,AC4052,'⚙️ Config'!$B$10)</f>
        <v>0.0075</v>
      </c>
      <c r="AG4052" s="88">
        <f t="shared" si="9"/>
        <v>7549.522875</v>
      </c>
      <c r="AH4052" s="88">
        <f>AG4052*'⚙️ Config'!$B$11</f>
        <v>37747.61438</v>
      </c>
      <c r="AI4052" s="88">
        <f>AH4052*'⚙️ Config'!$B$12</f>
        <v>11324.28431</v>
      </c>
      <c r="AJ4052" s="64"/>
      <c r="AK4052" s="84"/>
      <c r="AL4052" s="84"/>
      <c r="AM4052" s="84"/>
      <c r="AN4052" s="84"/>
      <c r="AO4052" s="84"/>
      <c r="AP4052" s="84"/>
      <c r="AQ4052" s="84"/>
    </row>
    <row r="4053" ht="15.0" customHeight="1">
      <c r="A4053" s="93">
        <v>4050.0</v>
      </c>
      <c r="B4053" s="94" t="s">
        <v>8545</v>
      </c>
      <c r="C4053" s="93" t="s">
        <v>141</v>
      </c>
      <c r="D4053" s="93" t="s">
        <v>8546</v>
      </c>
      <c r="E4053" s="95">
        <v>41.24</v>
      </c>
      <c r="F4053" s="93" t="s">
        <v>85</v>
      </c>
      <c r="G4053" s="93" t="s">
        <v>606</v>
      </c>
      <c r="H4053" s="96">
        <v>1006415.84</v>
      </c>
      <c r="I4053" s="93">
        <v>1.0</v>
      </c>
      <c r="J4053" s="97">
        <v>2.8</v>
      </c>
      <c r="K4053" s="94">
        <v>2023.0</v>
      </c>
      <c r="L4053" s="93" t="s">
        <v>630</v>
      </c>
      <c r="M4053" s="93">
        <v>2023.0</v>
      </c>
      <c r="N4053" s="93" t="s">
        <v>161</v>
      </c>
      <c r="O4053" s="65" t="str">
        <f t="shared" si="1"/>
        <v>165821020001</v>
      </c>
      <c r="P4053" s="65">
        <f t="shared" si="2"/>
        <v>0</v>
      </c>
      <c r="Q4053" s="65">
        <f t="shared" si="3"/>
        <v>0</v>
      </c>
      <c r="R4053" s="65" t="str">
        <f t="shared" si="12"/>
        <v>16.582.102/0001-00</v>
      </c>
      <c r="S4053" s="84"/>
      <c r="T4053" s="84" t="str">
        <f t="shared" si="10"/>
        <v/>
      </c>
      <c r="U4053" s="84" t="str">
        <f t="shared" si="11"/>
        <v/>
      </c>
      <c r="V4053" s="65" t="str">
        <f t="shared" si="5"/>
        <v/>
      </c>
      <c r="W4053" s="84"/>
      <c r="X4053" s="84"/>
      <c r="Y4053" s="85"/>
      <c r="Z4053" s="85"/>
      <c r="AA4053" s="65" t="str">
        <f t="shared" si="6"/>
        <v/>
      </c>
      <c r="AB4053" s="65" t="str">
        <f t="shared" si="7"/>
        <v/>
      </c>
      <c r="AC4053" s="86"/>
      <c r="AD4053" s="87" t="str">
        <f t="shared" si="8"/>
        <v/>
      </c>
      <c r="AE4053" s="84"/>
      <c r="AF4053" s="86">
        <f>IF(AC4053&gt;0,AC4053,'⚙️ Config'!$B$10)</f>
        <v>0.0075</v>
      </c>
      <c r="AG4053" s="88">
        <f t="shared" si="9"/>
        <v>7548.1188</v>
      </c>
      <c r="AH4053" s="88">
        <f>AG4053*'⚙️ Config'!$B$11</f>
        <v>37740.594</v>
      </c>
      <c r="AI4053" s="88">
        <f>AH4053*'⚙️ Config'!$B$12</f>
        <v>11322.1782</v>
      </c>
      <c r="AJ4053" s="64"/>
      <c r="AK4053" s="84"/>
      <c r="AL4053" s="84"/>
      <c r="AM4053" s="84"/>
      <c r="AN4053" s="84"/>
      <c r="AO4053" s="84"/>
      <c r="AP4053" s="84"/>
      <c r="AQ4053" s="84"/>
    </row>
    <row r="4054" ht="15.0" customHeight="1">
      <c r="A4054" s="93">
        <v>4051.0</v>
      </c>
      <c r="B4054" s="94" t="s">
        <v>8547</v>
      </c>
      <c r="C4054" s="93" t="s">
        <v>141</v>
      </c>
      <c r="D4054" s="93" t="s">
        <v>8548</v>
      </c>
      <c r="E4054" s="95">
        <v>40.03</v>
      </c>
      <c r="F4054" s="93" t="s">
        <v>85</v>
      </c>
      <c r="G4054" s="93" t="s">
        <v>606</v>
      </c>
      <c r="H4054" s="96">
        <v>1005263.43</v>
      </c>
      <c r="I4054" s="93">
        <v>1.0</v>
      </c>
      <c r="J4054" s="97">
        <v>3.0</v>
      </c>
      <c r="K4054" s="94">
        <v>2023.0</v>
      </c>
      <c r="L4054" s="93" t="s">
        <v>448</v>
      </c>
      <c r="M4054" s="93">
        <v>2023.0</v>
      </c>
      <c r="N4054" s="93" t="s">
        <v>161</v>
      </c>
      <c r="O4054" s="65" t="str">
        <f t="shared" si="1"/>
        <v>037372490001</v>
      </c>
      <c r="P4054" s="65">
        <f t="shared" si="2"/>
        <v>7</v>
      </c>
      <c r="Q4054" s="65">
        <f t="shared" si="3"/>
        <v>2</v>
      </c>
      <c r="R4054" s="65" t="str">
        <f t="shared" si="12"/>
        <v>03.737.249/0001-72</v>
      </c>
      <c r="S4054" s="84"/>
      <c r="T4054" s="84" t="str">
        <f t="shared" si="10"/>
        <v/>
      </c>
      <c r="U4054" s="84" t="str">
        <f t="shared" si="11"/>
        <v/>
      </c>
      <c r="V4054" s="65" t="str">
        <f t="shared" si="5"/>
        <v/>
      </c>
      <c r="W4054" s="84"/>
      <c r="X4054" s="84"/>
      <c r="Y4054" s="85"/>
      <c r="Z4054" s="85"/>
      <c r="AA4054" s="65" t="str">
        <f t="shared" si="6"/>
        <v/>
      </c>
      <c r="AB4054" s="65" t="str">
        <f t="shared" si="7"/>
        <v/>
      </c>
      <c r="AC4054" s="86"/>
      <c r="AD4054" s="87" t="str">
        <f t="shared" si="8"/>
        <v/>
      </c>
      <c r="AE4054" s="84"/>
      <c r="AF4054" s="86">
        <f>IF(AC4054&gt;0,AC4054,'⚙️ Config'!$B$10)</f>
        <v>0.0075</v>
      </c>
      <c r="AG4054" s="88">
        <f t="shared" si="9"/>
        <v>7539.475725</v>
      </c>
      <c r="AH4054" s="88">
        <f>AG4054*'⚙️ Config'!$B$11</f>
        <v>37697.37863</v>
      </c>
      <c r="AI4054" s="88">
        <f>AH4054*'⚙️ Config'!$B$12</f>
        <v>11309.21359</v>
      </c>
      <c r="AJ4054" s="64"/>
      <c r="AK4054" s="84"/>
      <c r="AL4054" s="84"/>
      <c r="AM4054" s="84"/>
      <c r="AN4054" s="84"/>
      <c r="AO4054" s="84"/>
      <c r="AP4054" s="84"/>
      <c r="AQ4054" s="84"/>
    </row>
    <row r="4055" ht="15.0" customHeight="1">
      <c r="A4055" s="93">
        <v>4052.0</v>
      </c>
      <c r="B4055" s="94" t="s">
        <v>8549</v>
      </c>
      <c r="C4055" s="93" t="s">
        <v>141</v>
      </c>
      <c r="D4055" s="93" t="s">
        <v>8550</v>
      </c>
      <c r="E4055" s="95">
        <v>41.24</v>
      </c>
      <c r="F4055" s="93" t="s">
        <v>85</v>
      </c>
      <c r="G4055" s="93" t="s">
        <v>606</v>
      </c>
      <c r="H4055" s="96">
        <v>1004653.75</v>
      </c>
      <c r="I4055" s="93">
        <v>1.0</v>
      </c>
      <c r="J4055" s="97">
        <v>2.8</v>
      </c>
      <c r="K4055" s="94">
        <v>2023.0</v>
      </c>
      <c r="L4055" s="93" t="s">
        <v>448</v>
      </c>
      <c r="M4055" s="93">
        <v>2023.0</v>
      </c>
      <c r="N4055" s="93" t="s">
        <v>161</v>
      </c>
      <c r="O4055" s="65" t="str">
        <f t="shared" si="1"/>
        <v>093916860001</v>
      </c>
      <c r="P4055" s="65">
        <f t="shared" si="2"/>
        <v>6</v>
      </c>
      <c r="Q4055" s="65">
        <f t="shared" si="3"/>
        <v>3</v>
      </c>
      <c r="R4055" s="65" t="str">
        <f t="shared" si="12"/>
        <v>09.391.686/0001-63</v>
      </c>
      <c r="S4055" s="84"/>
      <c r="T4055" s="84" t="str">
        <f t="shared" si="10"/>
        <v/>
      </c>
      <c r="U4055" s="84" t="str">
        <f t="shared" si="11"/>
        <v/>
      </c>
      <c r="V4055" s="65" t="str">
        <f t="shared" si="5"/>
        <v/>
      </c>
      <c r="W4055" s="84"/>
      <c r="X4055" s="84"/>
      <c r="Y4055" s="85"/>
      <c r="Z4055" s="85"/>
      <c r="AA4055" s="65" t="str">
        <f t="shared" si="6"/>
        <v/>
      </c>
      <c r="AB4055" s="65" t="str">
        <f t="shared" si="7"/>
        <v/>
      </c>
      <c r="AC4055" s="86"/>
      <c r="AD4055" s="87" t="str">
        <f t="shared" si="8"/>
        <v/>
      </c>
      <c r="AE4055" s="84"/>
      <c r="AF4055" s="86">
        <f>IF(AC4055&gt;0,AC4055,'⚙️ Config'!$B$10)</f>
        <v>0.0075</v>
      </c>
      <c r="AG4055" s="88">
        <f t="shared" si="9"/>
        <v>7534.903125</v>
      </c>
      <c r="AH4055" s="88">
        <f>AG4055*'⚙️ Config'!$B$11</f>
        <v>37674.51563</v>
      </c>
      <c r="AI4055" s="88">
        <f>AH4055*'⚙️ Config'!$B$12</f>
        <v>11302.35469</v>
      </c>
      <c r="AJ4055" s="64"/>
      <c r="AK4055" s="84"/>
      <c r="AL4055" s="84"/>
      <c r="AM4055" s="84"/>
      <c r="AN4055" s="84"/>
      <c r="AO4055" s="84"/>
      <c r="AP4055" s="84"/>
      <c r="AQ4055" s="84"/>
    </row>
    <row r="4056" ht="15.0" customHeight="1">
      <c r="A4056" s="93">
        <v>4053.0</v>
      </c>
      <c r="B4056" s="94" t="s">
        <v>8551</v>
      </c>
      <c r="C4056" s="93" t="s">
        <v>141</v>
      </c>
      <c r="D4056" s="93" t="s">
        <v>8552</v>
      </c>
      <c r="E4056" s="95">
        <v>43.36</v>
      </c>
      <c r="F4056" s="93" t="s">
        <v>85</v>
      </c>
      <c r="G4056" s="93" t="s">
        <v>606</v>
      </c>
      <c r="H4056" s="96">
        <v>1003943.44</v>
      </c>
      <c r="I4056" s="93">
        <v>1.0</v>
      </c>
      <c r="J4056" s="97">
        <v>2.5</v>
      </c>
      <c r="K4056" s="94">
        <v>2023.0</v>
      </c>
      <c r="L4056" s="93" t="s">
        <v>202</v>
      </c>
      <c r="M4056" s="93">
        <v>2023.0</v>
      </c>
      <c r="N4056" s="93" t="s">
        <v>145</v>
      </c>
      <c r="O4056" s="65" t="str">
        <f t="shared" si="1"/>
        <v>140012630001</v>
      </c>
      <c r="P4056" s="65">
        <f t="shared" si="2"/>
        <v>2</v>
      </c>
      <c r="Q4056" s="65">
        <f t="shared" si="3"/>
        <v>0</v>
      </c>
      <c r="R4056" s="65" t="str">
        <f t="shared" si="12"/>
        <v>14.001.263/0001-20</v>
      </c>
      <c r="S4056" s="84"/>
      <c r="T4056" s="84" t="str">
        <f t="shared" si="10"/>
        <v/>
      </c>
      <c r="U4056" s="84" t="str">
        <f t="shared" si="11"/>
        <v/>
      </c>
      <c r="V4056" s="65" t="str">
        <f t="shared" si="5"/>
        <v/>
      </c>
      <c r="W4056" s="84"/>
      <c r="X4056" s="84"/>
      <c r="Y4056" s="85"/>
      <c r="Z4056" s="85"/>
      <c r="AA4056" s="65" t="str">
        <f t="shared" si="6"/>
        <v/>
      </c>
      <c r="AB4056" s="65" t="str">
        <f t="shared" si="7"/>
        <v/>
      </c>
      <c r="AC4056" s="86"/>
      <c r="AD4056" s="87" t="str">
        <f t="shared" si="8"/>
        <v/>
      </c>
      <c r="AE4056" s="84"/>
      <c r="AF4056" s="86">
        <f>IF(AC4056&gt;0,AC4056,'⚙️ Config'!$B$10)</f>
        <v>0.0075</v>
      </c>
      <c r="AG4056" s="88">
        <f t="shared" si="9"/>
        <v>7529.5758</v>
      </c>
      <c r="AH4056" s="88">
        <f>AG4056*'⚙️ Config'!$B$11</f>
        <v>37647.879</v>
      </c>
      <c r="AI4056" s="88">
        <f>AH4056*'⚙️ Config'!$B$12</f>
        <v>11294.3637</v>
      </c>
      <c r="AJ4056" s="64"/>
      <c r="AK4056" s="84"/>
      <c r="AL4056" s="84"/>
      <c r="AM4056" s="84"/>
      <c r="AN4056" s="84"/>
      <c r="AO4056" s="84"/>
      <c r="AP4056" s="84"/>
      <c r="AQ4056" s="84"/>
    </row>
    <row r="4057" ht="15.0" customHeight="1">
      <c r="A4057" s="93">
        <v>4054.0</v>
      </c>
      <c r="B4057" s="94" t="s">
        <v>8553</v>
      </c>
      <c r="C4057" s="93" t="s">
        <v>141</v>
      </c>
      <c r="D4057" s="93" t="s">
        <v>8554</v>
      </c>
      <c r="E4057" s="95">
        <v>37.98</v>
      </c>
      <c r="F4057" s="93" t="s">
        <v>85</v>
      </c>
      <c r="G4057" s="93" t="s">
        <v>606</v>
      </c>
      <c r="H4057" s="96">
        <v>1003828.8</v>
      </c>
      <c r="I4057" s="93">
        <v>1.0</v>
      </c>
      <c r="J4057" s="97">
        <v>3.4</v>
      </c>
      <c r="K4057" s="94">
        <v>2022.0</v>
      </c>
      <c r="L4057" s="93" t="s">
        <v>630</v>
      </c>
      <c r="M4057" s="93">
        <v>2022.0</v>
      </c>
      <c r="N4057" s="93" t="s">
        <v>161</v>
      </c>
      <c r="O4057" s="65" t="str">
        <f t="shared" si="1"/>
        <v>206966580001</v>
      </c>
      <c r="P4057" s="65">
        <f t="shared" si="2"/>
        <v>9</v>
      </c>
      <c r="Q4057" s="65">
        <f t="shared" si="3"/>
        <v>7</v>
      </c>
      <c r="R4057" s="65" t="str">
        <f t="shared" si="12"/>
        <v>20.696.658/0001-97</v>
      </c>
      <c r="S4057" s="84"/>
      <c r="T4057" s="84" t="str">
        <f t="shared" si="10"/>
        <v/>
      </c>
      <c r="U4057" s="84" t="str">
        <f t="shared" si="11"/>
        <v/>
      </c>
      <c r="V4057" s="65" t="str">
        <f t="shared" si="5"/>
        <v/>
      </c>
      <c r="W4057" s="84"/>
      <c r="X4057" s="84"/>
      <c r="Y4057" s="85"/>
      <c r="Z4057" s="85"/>
      <c r="AA4057" s="65" t="str">
        <f t="shared" si="6"/>
        <v/>
      </c>
      <c r="AB4057" s="65" t="str">
        <f t="shared" si="7"/>
        <v/>
      </c>
      <c r="AC4057" s="86"/>
      <c r="AD4057" s="87" t="str">
        <f t="shared" si="8"/>
        <v/>
      </c>
      <c r="AE4057" s="84"/>
      <c r="AF4057" s="86">
        <f>IF(AC4057&gt;0,AC4057,'⚙️ Config'!$B$10)</f>
        <v>0.0075</v>
      </c>
      <c r="AG4057" s="88">
        <f t="shared" si="9"/>
        <v>7528.716</v>
      </c>
      <c r="AH4057" s="88">
        <f>AG4057*'⚙️ Config'!$B$11</f>
        <v>37643.58</v>
      </c>
      <c r="AI4057" s="88">
        <f>AH4057*'⚙️ Config'!$B$12</f>
        <v>11293.074</v>
      </c>
      <c r="AJ4057" s="64"/>
      <c r="AK4057" s="84"/>
      <c r="AL4057" s="84"/>
      <c r="AM4057" s="84"/>
      <c r="AN4057" s="84"/>
      <c r="AO4057" s="84"/>
      <c r="AP4057" s="84"/>
      <c r="AQ4057" s="84"/>
    </row>
    <row r="4058" ht="15.0" customHeight="1">
      <c r="A4058" s="93">
        <v>4055.0</v>
      </c>
      <c r="B4058" s="94" t="s">
        <v>8555</v>
      </c>
      <c r="C4058" s="93" t="s">
        <v>141</v>
      </c>
      <c r="D4058" s="93" t="s">
        <v>8556</v>
      </c>
      <c r="E4058" s="95">
        <v>43.36</v>
      </c>
      <c r="F4058" s="93" t="s">
        <v>85</v>
      </c>
      <c r="G4058" s="93" t="s">
        <v>606</v>
      </c>
      <c r="H4058" s="96">
        <v>1003625.94</v>
      </c>
      <c r="I4058" s="93">
        <v>1.0</v>
      </c>
      <c r="J4058" s="97">
        <v>2.5</v>
      </c>
      <c r="K4058" s="94">
        <v>2023.0</v>
      </c>
      <c r="L4058" s="93" t="s">
        <v>197</v>
      </c>
      <c r="M4058" s="93">
        <v>2023.0</v>
      </c>
      <c r="N4058" s="93" t="s">
        <v>145</v>
      </c>
      <c r="O4058" s="65" t="str">
        <f t="shared" si="1"/>
        <v>243654590001</v>
      </c>
      <c r="P4058" s="65">
        <f t="shared" si="2"/>
        <v>5</v>
      </c>
      <c r="Q4058" s="65">
        <f t="shared" si="3"/>
        <v>7</v>
      </c>
      <c r="R4058" s="65" t="str">
        <f t="shared" si="12"/>
        <v>24.365.459/0001-57</v>
      </c>
      <c r="S4058" s="84"/>
      <c r="T4058" s="84" t="str">
        <f t="shared" si="10"/>
        <v/>
      </c>
      <c r="U4058" s="84" t="str">
        <f t="shared" si="11"/>
        <v/>
      </c>
      <c r="V4058" s="65" t="str">
        <f t="shared" si="5"/>
        <v/>
      </c>
      <c r="W4058" s="84"/>
      <c r="X4058" s="84"/>
      <c r="Y4058" s="85"/>
      <c r="Z4058" s="85"/>
      <c r="AA4058" s="65" t="str">
        <f t="shared" si="6"/>
        <v/>
      </c>
      <c r="AB4058" s="65" t="str">
        <f t="shared" si="7"/>
        <v/>
      </c>
      <c r="AC4058" s="86"/>
      <c r="AD4058" s="87" t="str">
        <f t="shared" si="8"/>
        <v/>
      </c>
      <c r="AE4058" s="84"/>
      <c r="AF4058" s="86">
        <f>IF(AC4058&gt;0,AC4058,'⚙️ Config'!$B$10)</f>
        <v>0.0075</v>
      </c>
      <c r="AG4058" s="88">
        <f t="shared" si="9"/>
        <v>7527.19455</v>
      </c>
      <c r="AH4058" s="88">
        <f>AG4058*'⚙️ Config'!$B$11</f>
        <v>37635.97275</v>
      </c>
      <c r="AI4058" s="88">
        <f>AH4058*'⚙️ Config'!$B$12</f>
        <v>11290.79183</v>
      </c>
      <c r="AJ4058" s="64"/>
      <c r="AK4058" s="84"/>
      <c r="AL4058" s="84"/>
      <c r="AM4058" s="84"/>
      <c r="AN4058" s="84"/>
      <c r="AO4058" s="84"/>
      <c r="AP4058" s="84"/>
      <c r="AQ4058" s="84"/>
    </row>
    <row r="4059" ht="15.0" customHeight="1">
      <c r="A4059" s="93">
        <v>4056.0</v>
      </c>
      <c r="B4059" s="94" t="s">
        <v>8557</v>
      </c>
      <c r="C4059" s="93" t="s">
        <v>141</v>
      </c>
      <c r="D4059" s="93" t="s">
        <v>8558</v>
      </c>
      <c r="E4059" s="95">
        <v>45.03</v>
      </c>
      <c r="F4059" s="93" t="s">
        <v>85</v>
      </c>
      <c r="G4059" s="93" t="s">
        <v>606</v>
      </c>
      <c r="H4059" s="96">
        <v>1003478.14</v>
      </c>
      <c r="I4059" s="93">
        <v>1.0</v>
      </c>
      <c r="J4059" s="97">
        <v>2.3</v>
      </c>
      <c r="K4059" s="94">
        <v>2023.0</v>
      </c>
      <c r="L4059" s="93" t="s">
        <v>630</v>
      </c>
      <c r="M4059" s="93">
        <v>2023.0</v>
      </c>
      <c r="N4059" s="93" t="s">
        <v>342</v>
      </c>
      <c r="O4059" s="65" t="str">
        <f t="shared" si="1"/>
        <v>122288450001</v>
      </c>
      <c r="P4059" s="65">
        <f t="shared" si="2"/>
        <v>1</v>
      </c>
      <c r="Q4059" s="65">
        <f t="shared" si="3"/>
        <v>8</v>
      </c>
      <c r="R4059" s="65" t="str">
        <f t="shared" si="12"/>
        <v>12.228.845/0001-18</v>
      </c>
      <c r="S4059" s="84"/>
      <c r="T4059" s="84" t="str">
        <f t="shared" si="10"/>
        <v/>
      </c>
      <c r="U4059" s="84" t="str">
        <f t="shared" si="11"/>
        <v/>
      </c>
      <c r="V4059" s="65" t="str">
        <f t="shared" si="5"/>
        <v/>
      </c>
      <c r="W4059" s="84"/>
      <c r="X4059" s="84"/>
      <c r="Y4059" s="85"/>
      <c r="Z4059" s="85"/>
      <c r="AA4059" s="65" t="str">
        <f t="shared" si="6"/>
        <v/>
      </c>
      <c r="AB4059" s="65" t="str">
        <f t="shared" si="7"/>
        <v/>
      </c>
      <c r="AC4059" s="86"/>
      <c r="AD4059" s="87" t="str">
        <f t="shared" si="8"/>
        <v/>
      </c>
      <c r="AE4059" s="84"/>
      <c r="AF4059" s="86">
        <f>IF(AC4059&gt;0,AC4059,'⚙️ Config'!$B$10)</f>
        <v>0.0075</v>
      </c>
      <c r="AG4059" s="88">
        <f t="shared" si="9"/>
        <v>7526.08605</v>
      </c>
      <c r="AH4059" s="88">
        <f>AG4059*'⚙️ Config'!$B$11</f>
        <v>37630.43025</v>
      </c>
      <c r="AI4059" s="88">
        <f>AH4059*'⚙️ Config'!$B$12</f>
        <v>11289.12908</v>
      </c>
      <c r="AJ4059" s="64"/>
      <c r="AK4059" s="84"/>
      <c r="AL4059" s="84"/>
      <c r="AM4059" s="84"/>
      <c r="AN4059" s="84"/>
      <c r="AO4059" s="84"/>
      <c r="AP4059" s="84"/>
      <c r="AQ4059" s="84"/>
    </row>
    <row r="4060" ht="15.0" customHeight="1">
      <c r="A4060" s="93">
        <v>4057.0</v>
      </c>
      <c r="B4060" s="94" t="s">
        <v>8559</v>
      </c>
      <c r="C4060" s="93" t="s">
        <v>141</v>
      </c>
      <c r="D4060" s="93" t="s">
        <v>8560</v>
      </c>
      <c r="E4060" s="95">
        <v>37.1</v>
      </c>
      <c r="F4060" s="93" t="s">
        <v>85</v>
      </c>
      <c r="G4060" s="93" t="s">
        <v>606</v>
      </c>
      <c r="H4060" s="96">
        <v>1002936.03</v>
      </c>
      <c r="I4060" s="93">
        <v>1.0</v>
      </c>
      <c r="J4060" s="97">
        <v>3.6</v>
      </c>
      <c r="K4060" s="94">
        <v>2022.0</v>
      </c>
      <c r="L4060" s="93" t="s">
        <v>202</v>
      </c>
      <c r="M4060" s="93">
        <v>2022.0</v>
      </c>
      <c r="N4060" s="93" t="s">
        <v>161</v>
      </c>
      <c r="O4060" s="65" t="str">
        <f t="shared" si="1"/>
        <v>743954500001</v>
      </c>
      <c r="P4060" s="65">
        <f t="shared" si="2"/>
        <v>6</v>
      </c>
      <c r="Q4060" s="65">
        <f t="shared" si="3"/>
        <v>7</v>
      </c>
      <c r="R4060" s="65" t="str">
        <f t="shared" si="12"/>
        <v>74.395.450/0001-67</v>
      </c>
      <c r="S4060" s="84"/>
      <c r="T4060" s="84" t="str">
        <f t="shared" si="10"/>
        <v/>
      </c>
      <c r="U4060" s="84" t="str">
        <f t="shared" si="11"/>
        <v/>
      </c>
      <c r="V4060" s="65" t="str">
        <f t="shared" si="5"/>
        <v/>
      </c>
      <c r="W4060" s="84"/>
      <c r="X4060" s="84"/>
      <c r="Y4060" s="85"/>
      <c r="Z4060" s="85"/>
      <c r="AA4060" s="65" t="str">
        <f t="shared" si="6"/>
        <v/>
      </c>
      <c r="AB4060" s="65" t="str">
        <f t="shared" si="7"/>
        <v/>
      </c>
      <c r="AC4060" s="86"/>
      <c r="AD4060" s="87" t="str">
        <f t="shared" si="8"/>
        <v/>
      </c>
      <c r="AE4060" s="84"/>
      <c r="AF4060" s="86">
        <f>IF(AC4060&gt;0,AC4060,'⚙️ Config'!$B$10)</f>
        <v>0.0075</v>
      </c>
      <c r="AG4060" s="88">
        <f t="shared" si="9"/>
        <v>7522.020225</v>
      </c>
      <c r="AH4060" s="88">
        <f>AG4060*'⚙️ Config'!$B$11</f>
        <v>37610.10113</v>
      </c>
      <c r="AI4060" s="88">
        <f>AH4060*'⚙️ Config'!$B$12</f>
        <v>11283.03034</v>
      </c>
      <c r="AJ4060" s="64"/>
      <c r="AK4060" s="84"/>
      <c r="AL4060" s="84"/>
      <c r="AM4060" s="84"/>
      <c r="AN4060" s="84"/>
      <c r="AO4060" s="84"/>
      <c r="AP4060" s="84"/>
      <c r="AQ4060" s="84"/>
    </row>
    <row r="4061" ht="15.0" customHeight="1">
      <c r="A4061" s="93">
        <v>4058.0</v>
      </c>
      <c r="B4061" s="94" t="s">
        <v>8561</v>
      </c>
      <c r="C4061" s="93" t="s">
        <v>141</v>
      </c>
      <c r="D4061" s="93" t="s">
        <v>8562</v>
      </c>
      <c r="E4061" s="95">
        <v>40.03</v>
      </c>
      <c r="F4061" s="93" t="s">
        <v>85</v>
      </c>
      <c r="G4061" s="93" t="s">
        <v>606</v>
      </c>
      <c r="H4061" s="96">
        <v>1001421.54</v>
      </c>
      <c r="I4061" s="93">
        <v>1.0</v>
      </c>
      <c r="J4061" s="97">
        <v>3.0</v>
      </c>
      <c r="K4061" s="94">
        <v>2023.0</v>
      </c>
      <c r="L4061" s="93" t="s">
        <v>202</v>
      </c>
      <c r="M4061" s="93">
        <v>2023.0</v>
      </c>
      <c r="N4061" s="93" t="s">
        <v>161</v>
      </c>
      <c r="O4061" s="65" t="str">
        <f t="shared" si="1"/>
        <v>274832600001</v>
      </c>
      <c r="P4061" s="65">
        <f t="shared" si="2"/>
        <v>1</v>
      </c>
      <c r="Q4061" s="65">
        <f t="shared" si="3"/>
        <v>1</v>
      </c>
      <c r="R4061" s="65" t="str">
        <f t="shared" si="12"/>
        <v>27.483.260/0001-11</v>
      </c>
      <c r="S4061" s="84"/>
      <c r="T4061" s="84" t="str">
        <f t="shared" si="10"/>
        <v/>
      </c>
      <c r="U4061" s="84" t="str">
        <f t="shared" si="11"/>
        <v/>
      </c>
      <c r="V4061" s="65" t="str">
        <f t="shared" si="5"/>
        <v/>
      </c>
      <c r="W4061" s="84"/>
      <c r="X4061" s="84"/>
      <c r="Y4061" s="85"/>
      <c r="Z4061" s="85"/>
      <c r="AA4061" s="65" t="str">
        <f t="shared" si="6"/>
        <v/>
      </c>
      <c r="AB4061" s="65" t="str">
        <f t="shared" si="7"/>
        <v/>
      </c>
      <c r="AC4061" s="86"/>
      <c r="AD4061" s="87" t="str">
        <f t="shared" si="8"/>
        <v/>
      </c>
      <c r="AE4061" s="84"/>
      <c r="AF4061" s="86">
        <f>IF(AC4061&gt;0,AC4061,'⚙️ Config'!$B$10)</f>
        <v>0.0075</v>
      </c>
      <c r="AG4061" s="88">
        <f t="shared" si="9"/>
        <v>7510.66155</v>
      </c>
      <c r="AH4061" s="88">
        <f>AG4061*'⚙️ Config'!$B$11</f>
        <v>37553.30775</v>
      </c>
      <c r="AI4061" s="88">
        <f>AH4061*'⚙️ Config'!$B$12</f>
        <v>11265.99233</v>
      </c>
      <c r="AJ4061" s="64"/>
      <c r="AK4061" s="84"/>
      <c r="AL4061" s="84"/>
      <c r="AM4061" s="84"/>
      <c r="AN4061" s="84"/>
      <c r="AO4061" s="84"/>
      <c r="AP4061" s="84"/>
      <c r="AQ4061" s="84"/>
    </row>
    <row r="4062" ht="15.0" customHeight="1">
      <c r="A4062" s="93">
        <v>4059.0</v>
      </c>
      <c r="B4062" s="94" t="s">
        <v>8563</v>
      </c>
      <c r="C4062" s="93" t="s">
        <v>141</v>
      </c>
      <c r="D4062" s="93" t="s">
        <v>8564</v>
      </c>
      <c r="E4062" s="95">
        <v>45.03</v>
      </c>
      <c r="F4062" s="93" t="s">
        <v>85</v>
      </c>
      <c r="G4062" s="93" t="s">
        <v>606</v>
      </c>
      <c r="H4062" s="96">
        <v>1000643.72</v>
      </c>
      <c r="I4062" s="93">
        <v>1.0</v>
      </c>
      <c r="J4062" s="97">
        <v>2.3</v>
      </c>
      <c r="K4062" s="94">
        <v>2023.0</v>
      </c>
      <c r="L4062" s="93" t="s">
        <v>448</v>
      </c>
      <c r="M4062" s="93">
        <v>2023.0</v>
      </c>
      <c r="N4062" s="93" t="s">
        <v>145</v>
      </c>
      <c r="O4062" s="65" t="str">
        <f t="shared" si="1"/>
        <v>185345910001</v>
      </c>
      <c r="P4062" s="65">
        <f t="shared" si="2"/>
        <v>4</v>
      </c>
      <c r="Q4062" s="65">
        <f t="shared" si="3"/>
        <v>2</v>
      </c>
      <c r="R4062" s="65" t="str">
        <f t="shared" si="12"/>
        <v>18.534.591/0001-42</v>
      </c>
      <c r="S4062" s="84"/>
      <c r="T4062" s="84" t="str">
        <f t="shared" si="10"/>
        <v/>
      </c>
      <c r="U4062" s="84" t="str">
        <f t="shared" si="11"/>
        <v/>
      </c>
      <c r="V4062" s="65" t="str">
        <f t="shared" si="5"/>
        <v/>
      </c>
      <c r="W4062" s="84"/>
      <c r="X4062" s="84"/>
      <c r="Y4062" s="85"/>
      <c r="Z4062" s="85"/>
      <c r="AA4062" s="65" t="str">
        <f t="shared" si="6"/>
        <v/>
      </c>
      <c r="AB4062" s="65" t="str">
        <f t="shared" si="7"/>
        <v/>
      </c>
      <c r="AC4062" s="86"/>
      <c r="AD4062" s="87" t="str">
        <f t="shared" si="8"/>
        <v/>
      </c>
      <c r="AE4062" s="84"/>
      <c r="AF4062" s="86">
        <f>IF(AC4062&gt;0,AC4062,'⚙️ Config'!$B$10)</f>
        <v>0.0075</v>
      </c>
      <c r="AG4062" s="88">
        <f t="shared" si="9"/>
        <v>7504.8279</v>
      </c>
      <c r="AH4062" s="88">
        <f>AG4062*'⚙️ Config'!$B$11</f>
        <v>37524.1395</v>
      </c>
      <c r="AI4062" s="88">
        <f>AH4062*'⚙️ Config'!$B$12</f>
        <v>11257.24185</v>
      </c>
      <c r="AJ4062" s="64"/>
      <c r="AK4062" s="84"/>
      <c r="AL4062" s="84"/>
      <c r="AM4062" s="84"/>
      <c r="AN4062" s="84"/>
      <c r="AO4062" s="84"/>
      <c r="AP4062" s="84"/>
      <c r="AQ4062" s="84"/>
    </row>
    <row r="4063" ht="15.0" customHeight="1">
      <c r="A4063" s="93">
        <v>4060.0</v>
      </c>
      <c r="B4063" s="94" t="s">
        <v>8565</v>
      </c>
      <c r="C4063" s="93" t="s">
        <v>141</v>
      </c>
      <c r="D4063" s="93" t="s">
        <v>8566</v>
      </c>
      <c r="E4063" s="95">
        <v>36.69</v>
      </c>
      <c r="F4063" s="93" t="s">
        <v>85</v>
      </c>
      <c r="G4063" s="93" t="s">
        <v>606</v>
      </c>
      <c r="H4063" s="96">
        <v>1000531.95</v>
      </c>
      <c r="I4063" s="93">
        <v>1.0</v>
      </c>
      <c r="J4063" s="97">
        <v>3.7</v>
      </c>
      <c r="K4063" s="94">
        <v>2022.0</v>
      </c>
      <c r="L4063" s="93" t="s">
        <v>630</v>
      </c>
      <c r="M4063" s="93">
        <v>2022.0</v>
      </c>
      <c r="N4063" s="93" t="s">
        <v>161</v>
      </c>
      <c r="O4063" s="65" t="str">
        <f t="shared" si="1"/>
        <v>119791640001</v>
      </c>
      <c r="P4063" s="65">
        <f t="shared" si="2"/>
        <v>2</v>
      </c>
      <c r="Q4063" s="65">
        <f t="shared" si="3"/>
        <v>9</v>
      </c>
      <c r="R4063" s="65" t="str">
        <f t="shared" si="12"/>
        <v>11.979.164/0001-29</v>
      </c>
      <c r="S4063" s="84"/>
      <c r="T4063" s="84" t="str">
        <f t="shared" si="10"/>
        <v/>
      </c>
      <c r="U4063" s="84" t="str">
        <f t="shared" si="11"/>
        <v/>
      </c>
      <c r="V4063" s="65" t="str">
        <f t="shared" si="5"/>
        <v/>
      </c>
      <c r="W4063" s="84"/>
      <c r="X4063" s="84"/>
      <c r="Y4063" s="85"/>
      <c r="Z4063" s="85"/>
      <c r="AA4063" s="65" t="str">
        <f t="shared" si="6"/>
        <v/>
      </c>
      <c r="AB4063" s="65" t="str">
        <f t="shared" si="7"/>
        <v/>
      </c>
      <c r="AC4063" s="86"/>
      <c r="AD4063" s="87" t="str">
        <f t="shared" si="8"/>
        <v/>
      </c>
      <c r="AE4063" s="84"/>
      <c r="AF4063" s="86">
        <f>IF(AC4063&gt;0,AC4063,'⚙️ Config'!$B$10)</f>
        <v>0.0075</v>
      </c>
      <c r="AG4063" s="88">
        <f t="shared" si="9"/>
        <v>7503.989625</v>
      </c>
      <c r="AH4063" s="88">
        <f>AG4063*'⚙️ Config'!$B$11</f>
        <v>37519.94813</v>
      </c>
      <c r="AI4063" s="88">
        <f>AH4063*'⚙️ Config'!$B$12</f>
        <v>11255.98444</v>
      </c>
      <c r="AJ4063" s="64"/>
      <c r="AK4063" s="84"/>
      <c r="AL4063" s="84"/>
      <c r="AM4063" s="84"/>
      <c r="AN4063" s="84"/>
      <c r="AO4063" s="84"/>
      <c r="AP4063" s="84"/>
      <c r="AQ4063" s="84"/>
    </row>
    <row r="4064" ht="15.0" customHeight="1">
      <c r="A4064" s="93">
        <v>4061.0</v>
      </c>
      <c r="B4064" s="94" t="s">
        <v>8567</v>
      </c>
      <c r="C4064" s="93" t="s">
        <v>141</v>
      </c>
      <c r="D4064" s="93" t="s">
        <v>8568</v>
      </c>
      <c r="E4064" s="95">
        <v>45.03</v>
      </c>
      <c r="F4064" s="93" t="s">
        <v>85</v>
      </c>
      <c r="G4064" s="93" t="s">
        <v>606</v>
      </c>
      <c r="H4064" s="96">
        <v>1000217.35</v>
      </c>
      <c r="I4064" s="93">
        <v>1.0</v>
      </c>
      <c r="J4064" s="97">
        <v>2.3</v>
      </c>
      <c r="K4064" s="94">
        <v>2023.0</v>
      </c>
      <c r="L4064" s="93" t="s">
        <v>202</v>
      </c>
      <c r="M4064" s="93">
        <v>2023.0</v>
      </c>
      <c r="N4064" s="93" t="s">
        <v>161</v>
      </c>
      <c r="O4064" s="65" t="str">
        <f t="shared" si="1"/>
        <v>227809350001</v>
      </c>
      <c r="P4064" s="65">
        <f t="shared" si="2"/>
        <v>7</v>
      </c>
      <c r="Q4064" s="65">
        <f t="shared" si="3"/>
        <v>0</v>
      </c>
      <c r="R4064" s="65" t="str">
        <f t="shared" si="12"/>
        <v>22.780.935/0001-70</v>
      </c>
      <c r="S4064" s="84"/>
      <c r="T4064" s="84" t="str">
        <f t="shared" si="10"/>
        <v/>
      </c>
      <c r="U4064" s="84" t="str">
        <f t="shared" si="11"/>
        <v/>
      </c>
      <c r="V4064" s="65" t="str">
        <f t="shared" si="5"/>
        <v/>
      </c>
      <c r="W4064" s="84"/>
      <c r="X4064" s="84"/>
      <c r="Y4064" s="85"/>
      <c r="Z4064" s="85"/>
      <c r="AA4064" s="65" t="str">
        <f t="shared" si="6"/>
        <v/>
      </c>
      <c r="AB4064" s="65" t="str">
        <f t="shared" si="7"/>
        <v/>
      </c>
      <c r="AC4064" s="86"/>
      <c r="AD4064" s="87" t="str">
        <f t="shared" si="8"/>
        <v/>
      </c>
      <c r="AE4064" s="84"/>
      <c r="AF4064" s="86">
        <f>IF(AC4064&gt;0,AC4064,'⚙️ Config'!$B$10)</f>
        <v>0.0075</v>
      </c>
      <c r="AG4064" s="88">
        <f t="shared" si="9"/>
        <v>7501.630125</v>
      </c>
      <c r="AH4064" s="88">
        <f>AG4064*'⚙️ Config'!$B$11</f>
        <v>37508.15063</v>
      </c>
      <c r="AI4064" s="88">
        <f>AH4064*'⚙️ Config'!$B$12</f>
        <v>11252.44519</v>
      </c>
      <c r="AJ4064" s="64"/>
      <c r="AK4064" s="84"/>
      <c r="AL4064" s="84"/>
      <c r="AM4064" s="84"/>
      <c r="AN4064" s="84"/>
      <c r="AO4064" s="84"/>
      <c r="AP4064" s="84"/>
      <c r="AQ4064" s="84"/>
    </row>
    <row r="4065" ht="15.0" customHeight="1">
      <c r="A4065" s="93">
        <v>4062.0</v>
      </c>
      <c r="B4065" s="94" t="s">
        <v>8569</v>
      </c>
      <c r="C4065" s="93" t="s">
        <v>141</v>
      </c>
      <c r="D4065" s="93" t="s">
        <v>8570</v>
      </c>
      <c r="E4065" s="95">
        <v>42.61</v>
      </c>
      <c r="F4065" s="93" t="s">
        <v>85</v>
      </c>
      <c r="G4065" s="93" t="s">
        <v>606</v>
      </c>
      <c r="H4065" s="96">
        <v>1000059.88</v>
      </c>
      <c r="I4065" s="93">
        <v>1.0</v>
      </c>
      <c r="J4065" s="97">
        <v>2.6</v>
      </c>
      <c r="K4065" s="94">
        <v>2023.0</v>
      </c>
      <c r="L4065" s="93" t="s">
        <v>202</v>
      </c>
      <c r="M4065" s="93">
        <v>2023.0</v>
      </c>
      <c r="N4065" s="93" t="s">
        <v>161</v>
      </c>
      <c r="O4065" s="65" t="str">
        <f t="shared" si="1"/>
        <v>241039720001</v>
      </c>
      <c r="P4065" s="65">
        <f t="shared" si="2"/>
        <v>7</v>
      </c>
      <c r="Q4065" s="65">
        <f t="shared" si="3"/>
        <v>0</v>
      </c>
      <c r="R4065" s="65" t="str">
        <f t="shared" si="12"/>
        <v>24.103.972/0001-70</v>
      </c>
      <c r="S4065" s="84"/>
      <c r="T4065" s="84" t="str">
        <f t="shared" si="10"/>
        <v/>
      </c>
      <c r="U4065" s="84" t="str">
        <f t="shared" si="11"/>
        <v/>
      </c>
      <c r="V4065" s="65" t="str">
        <f t="shared" si="5"/>
        <v/>
      </c>
      <c r="W4065" s="84"/>
      <c r="X4065" s="84"/>
      <c r="Y4065" s="85"/>
      <c r="Z4065" s="85"/>
      <c r="AA4065" s="65" t="str">
        <f t="shared" si="6"/>
        <v/>
      </c>
      <c r="AB4065" s="65" t="str">
        <f t="shared" si="7"/>
        <v/>
      </c>
      <c r="AC4065" s="86"/>
      <c r="AD4065" s="87" t="str">
        <f t="shared" si="8"/>
        <v/>
      </c>
      <c r="AE4065" s="84"/>
      <c r="AF4065" s="86">
        <f>IF(AC4065&gt;0,AC4065,'⚙️ Config'!$B$10)</f>
        <v>0.0075</v>
      </c>
      <c r="AG4065" s="88">
        <f t="shared" si="9"/>
        <v>7500.4491</v>
      </c>
      <c r="AH4065" s="88">
        <f>AG4065*'⚙️ Config'!$B$11</f>
        <v>37502.2455</v>
      </c>
      <c r="AI4065" s="88">
        <f>AH4065*'⚙️ Config'!$B$12</f>
        <v>11250.67365</v>
      </c>
      <c r="AJ4065" s="64"/>
      <c r="AK4065" s="84"/>
      <c r="AL4065" s="84"/>
      <c r="AM4065" s="84"/>
      <c r="AN4065" s="84"/>
      <c r="AO4065" s="84"/>
      <c r="AP4065" s="84"/>
      <c r="AQ4065" s="84"/>
    </row>
    <row r="4066" ht="15.0" customHeight="1">
      <c r="A4066" s="98">
        <v>4063.0</v>
      </c>
      <c r="B4066" s="99" t="s">
        <v>8571</v>
      </c>
      <c r="C4066" s="98" t="s">
        <v>141</v>
      </c>
      <c r="D4066" s="98" t="s">
        <v>8572</v>
      </c>
      <c r="E4066" s="100">
        <v>51.01</v>
      </c>
      <c r="F4066" s="98" t="s">
        <v>86</v>
      </c>
      <c r="G4066" s="98" t="s">
        <v>143</v>
      </c>
      <c r="H4066" s="101">
        <v>3.7266847038E8</v>
      </c>
      <c r="I4066" s="98">
        <v>49.0</v>
      </c>
      <c r="J4066" s="102">
        <v>5.0</v>
      </c>
      <c r="K4066" s="99">
        <v>2025.0</v>
      </c>
      <c r="L4066" s="98" t="s">
        <v>4545</v>
      </c>
      <c r="M4066" s="98">
        <v>2021.0</v>
      </c>
      <c r="N4066" s="98" t="s">
        <v>310</v>
      </c>
      <c r="O4066" s="65" t="str">
        <f t="shared" si="1"/>
        <v>619027220001</v>
      </c>
      <c r="P4066" s="65">
        <f t="shared" si="2"/>
        <v>2</v>
      </c>
      <c r="Q4066" s="65">
        <f t="shared" si="3"/>
        <v>6</v>
      </c>
      <c r="R4066" s="65" t="str">
        <f t="shared" si="12"/>
        <v>61.902.722/0001-26</v>
      </c>
      <c r="S4066" s="84"/>
      <c r="T4066" s="84" t="str">
        <f t="shared" si="10"/>
        <v/>
      </c>
      <c r="U4066" s="84" t="str">
        <f t="shared" si="11"/>
        <v/>
      </c>
      <c r="V4066" s="65" t="str">
        <f t="shared" si="5"/>
        <v/>
      </c>
      <c r="W4066" s="84"/>
      <c r="X4066" s="84"/>
      <c r="Y4066" s="85"/>
      <c r="Z4066" s="85"/>
      <c r="AA4066" s="65" t="str">
        <f t="shared" si="6"/>
        <v/>
      </c>
      <c r="AB4066" s="65" t="str">
        <f t="shared" si="7"/>
        <v/>
      </c>
      <c r="AC4066" s="86"/>
      <c r="AD4066" s="87" t="str">
        <f t="shared" si="8"/>
        <v/>
      </c>
      <c r="AE4066" s="84"/>
      <c r="AF4066" s="86">
        <f>IF(AC4066&gt;0,AC4066,'⚙️ Config'!$B$10)</f>
        <v>0.0075</v>
      </c>
      <c r="AG4066" s="88">
        <f t="shared" si="9"/>
        <v>2795013.528</v>
      </c>
      <c r="AH4066" s="88">
        <f>AG4066*'⚙️ Config'!$B$11</f>
        <v>13975067.64</v>
      </c>
      <c r="AI4066" s="88">
        <f>AH4066*'⚙️ Config'!$B$12</f>
        <v>4192520.292</v>
      </c>
      <c r="AJ4066" s="64"/>
      <c r="AK4066" s="84"/>
      <c r="AL4066" s="84"/>
      <c r="AM4066" s="84"/>
      <c r="AN4066" s="84"/>
      <c r="AO4066" s="84"/>
      <c r="AP4066" s="84"/>
      <c r="AQ4066" s="84"/>
    </row>
    <row r="4067" ht="15.0" customHeight="1">
      <c r="A4067" s="103">
        <v>4064.0</v>
      </c>
      <c r="B4067" s="104" t="s">
        <v>8573</v>
      </c>
      <c r="C4067" s="103" t="s">
        <v>141</v>
      </c>
      <c r="D4067" s="103" t="s">
        <v>8574</v>
      </c>
      <c r="E4067" s="105">
        <v>35.28</v>
      </c>
      <c r="F4067" s="103" t="s">
        <v>86</v>
      </c>
      <c r="G4067" s="103" t="s">
        <v>143</v>
      </c>
      <c r="H4067" s="106">
        <v>2.6995875034E8</v>
      </c>
      <c r="I4067" s="103">
        <v>32.0</v>
      </c>
      <c r="J4067" s="107">
        <v>4.9</v>
      </c>
      <c r="K4067" s="104">
        <v>2025.0</v>
      </c>
      <c r="L4067" s="103" t="s">
        <v>4407</v>
      </c>
      <c r="M4067" s="103">
        <v>2021.0</v>
      </c>
      <c r="N4067" s="103" t="s">
        <v>189</v>
      </c>
      <c r="O4067" s="65" t="str">
        <f t="shared" si="1"/>
        <v>646677280001</v>
      </c>
      <c r="P4067" s="65">
        <f t="shared" si="2"/>
        <v>5</v>
      </c>
      <c r="Q4067" s="65">
        <f t="shared" si="3"/>
        <v>4</v>
      </c>
      <c r="R4067" s="65" t="str">
        <f t="shared" si="12"/>
        <v>64.667.728/0001-54</v>
      </c>
      <c r="S4067" s="84"/>
      <c r="T4067" s="84" t="str">
        <f t="shared" si="10"/>
        <v/>
      </c>
      <c r="U4067" s="84" t="str">
        <f t="shared" si="11"/>
        <v/>
      </c>
      <c r="V4067" s="65" t="str">
        <f t="shared" si="5"/>
        <v/>
      </c>
      <c r="W4067" s="84"/>
      <c r="X4067" s="84"/>
      <c r="Y4067" s="85"/>
      <c r="Z4067" s="85"/>
      <c r="AA4067" s="65" t="str">
        <f t="shared" si="6"/>
        <v/>
      </c>
      <c r="AB4067" s="65" t="str">
        <f t="shared" si="7"/>
        <v/>
      </c>
      <c r="AC4067" s="86"/>
      <c r="AD4067" s="87" t="str">
        <f t="shared" si="8"/>
        <v/>
      </c>
      <c r="AE4067" s="84"/>
      <c r="AF4067" s="86">
        <f>IF(AC4067&gt;0,AC4067,'⚙️ Config'!$B$10)</f>
        <v>0.0075</v>
      </c>
      <c r="AG4067" s="88">
        <f t="shared" si="9"/>
        <v>2024690.628</v>
      </c>
      <c r="AH4067" s="88">
        <f>AG4067*'⚙️ Config'!$B$11</f>
        <v>10123453.14</v>
      </c>
      <c r="AI4067" s="88">
        <f>AH4067*'⚙️ Config'!$B$12</f>
        <v>3037035.941</v>
      </c>
      <c r="AJ4067" s="64"/>
      <c r="AK4067" s="84"/>
      <c r="AL4067" s="84"/>
      <c r="AM4067" s="84"/>
      <c r="AN4067" s="84"/>
      <c r="AO4067" s="84"/>
      <c r="AP4067" s="84"/>
      <c r="AQ4067" s="84"/>
    </row>
    <row r="4068" ht="15.0" customHeight="1">
      <c r="A4068" s="103">
        <v>4065.0</v>
      </c>
      <c r="B4068" s="104" t="s">
        <v>8575</v>
      </c>
      <c r="C4068" s="103" t="s">
        <v>141</v>
      </c>
      <c r="D4068" s="103" t="s">
        <v>8576</v>
      </c>
      <c r="E4068" s="105">
        <v>35.26</v>
      </c>
      <c r="F4068" s="103" t="s">
        <v>86</v>
      </c>
      <c r="G4068" s="103" t="s">
        <v>143</v>
      </c>
      <c r="H4068" s="106">
        <v>2.6725115819E8</v>
      </c>
      <c r="I4068" s="103">
        <v>37.0</v>
      </c>
      <c r="J4068" s="107">
        <v>4.8</v>
      </c>
      <c r="K4068" s="104">
        <v>2025.0</v>
      </c>
      <c r="L4068" s="103" t="s">
        <v>1438</v>
      </c>
      <c r="M4068" s="103">
        <v>2021.0</v>
      </c>
      <c r="N4068" s="103" t="s">
        <v>4351</v>
      </c>
      <c r="O4068" s="65" t="str">
        <f t="shared" si="1"/>
        <v>058287320001</v>
      </c>
      <c r="P4068" s="65">
        <f t="shared" si="2"/>
        <v>9</v>
      </c>
      <c r="Q4068" s="65">
        <f t="shared" si="3"/>
        <v>8</v>
      </c>
      <c r="R4068" s="65" t="str">
        <f t="shared" si="12"/>
        <v>05.828.732/0001-98</v>
      </c>
      <c r="S4068" s="84"/>
      <c r="T4068" s="84" t="str">
        <f t="shared" si="10"/>
        <v/>
      </c>
      <c r="U4068" s="84" t="str">
        <f t="shared" si="11"/>
        <v/>
      </c>
      <c r="V4068" s="65" t="str">
        <f t="shared" si="5"/>
        <v/>
      </c>
      <c r="W4068" s="84"/>
      <c r="X4068" s="84"/>
      <c r="Y4068" s="85"/>
      <c r="Z4068" s="85"/>
      <c r="AA4068" s="65" t="str">
        <f t="shared" si="6"/>
        <v/>
      </c>
      <c r="AB4068" s="65" t="str">
        <f t="shared" si="7"/>
        <v/>
      </c>
      <c r="AC4068" s="86"/>
      <c r="AD4068" s="87" t="str">
        <f t="shared" si="8"/>
        <v/>
      </c>
      <c r="AE4068" s="84"/>
      <c r="AF4068" s="86">
        <f>IF(AC4068&gt;0,AC4068,'⚙️ Config'!$B$10)</f>
        <v>0.0075</v>
      </c>
      <c r="AG4068" s="88">
        <f t="shared" si="9"/>
        <v>2004383.686</v>
      </c>
      <c r="AH4068" s="88">
        <f>AG4068*'⚙️ Config'!$B$11</f>
        <v>10021918.43</v>
      </c>
      <c r="AI4068" s="88">
        <f>AH4068*'⚙️ Config'!$B$12</f>
        <v>3006575.53</v>
      </c>
      <c r="AJ4068" s="64"/>
      <c r="AK4068" s="84"/>
      <c r="AL4068" s="84"/>
      <c r="AM4068" s="84"/>
      <c r="AN4068" s="84"/>
      <c r="AO4068" s="84"/>
      <c r="AP4068" s="84"/>
      <c r="AQ4068" s="84"/>
    </row>
    <row r="4069" ht="15.0" customHeight="1">
      <c r="A4069" s="98">
        <v>4066.0</v>
      </c>
      <c r="B4069" s="99" t="s">
        <v>8577</v>
      </c>
      <c r="C4069" s="98" t="s">
        <v>141</v>
      </c>
      <c r="D4069" s="98" t="s">
        <v>8578</v>
      </c>
      <c r="E4069" s="100">
        <v>37.86</v>
      </c>
      <c r="F4069" s="98" t="s">
        <v>86</v>
      </c>
      <c r="G4069" s="98" t="s">
        <v>143</v>
      </c>
      <c r="H4069" s="101">
        <v>2.6234986206E8</v>
      </c>
      <c r="I4069" s="98">
        <v>60.0</v>
      </c>
      <c r="J4069" s="102">
        <v>4.9</v>
      </c>
      <c r="K4069" s="99">
        <v>2025.0</v>
      </c>
      <c r="L4069" s="98" t="s">
        <v>1438</v>
      </c>
      <c r="M4069" s="98">
        <v>2021.0</v>
      </c>
      <c r="N4069" s="98" t="s">
        <v>189</v>
      </c>
      <c r="O4069" s="65" t="str">
        <f t="shared" si="1"/>
        <v>059751110001</v>
      </c>
      <c r="P4069" s="65">
        <f t="shared" si="2"/>
        <v>3</v>
      </c>
      <c r="Q4069" s="65">
        <f t="shared" si="3"/>
        <v>7</v>
      </c>
      <c r="R4069" s="65" t="str">
        <f t="shared" si="12"/>
        <v>05.975.111/0001-37</v>
      </c>
      <c r="S4069" s="84"/>
      <c r="T4069" s="84" t="str">
        <f t="shared" si="10"/>
        <v/>
      </c>
      <c r="U4069" s="84" t="str">
        <f t="shared" si="11"/>
        <v/>
      </c>
      <c r="V4069" s="65" t="str">
        <f t="shared" si="5"/>
        <v/>
      </c>
      <c r="W4069" s="84"/>
      <c r="X4069" s="84"/>
      <c r="Y4069" s="85"/>
      <c r="Z4069" s="85"/>
      <c r="AA4069" s="65" t="str">
        <f t="shared" si="6"/>
        <v/>
      </c>
      <c r="AB4069" s="65" t="str">
        <f t="shared" si="7"/>
        <v/>
      </c>
      <c r="AC4069" s="86"/>
      <c r="AD4069" s="87" t="str">
        <f t="shared" si="8"/>
        <v/>
      </c>
      <c r="AE4069" s="84"/>
      <c r="AF4069" s="86">
        <f>IF(AC4069&gt;0,AC4069,'⚙️ Config'!$B$10)</f>
        <v>0.0075</v>
      </c>
      <c r="AG4069" s="88">
        <f t="shared" si="9"/>
        <v>1967623.965</v>
      </c>
      <c r="AH4069" s="88">
        <f>AG4069*'⚙️ Config'!$B$11</f>
        <v>9838119.827</v>
      </c>
      <c r="AI4069" s="88">
        <f>AH4069*'⚙️ Config'!$B$12</f>
        <v>2951435.948</v>
      </c>
      <c r="AJ4069" s="64"/>
      <c r="AK4069" s="84"/>
      <c r="AL4069" s="84"/>
      <c r="AM4069" s="84"/>
      <c r="AN4069" s="84"/>
      <c r="AO4069" s="84"/>
      <c r="AP4069" s="84"/>
      <c r="AQ4069" s="84"/>
    </row>
    <row r="4070" ht="15.0" customHeight="1">
      <c r="A4070" s="103">
        <v>4067.0</v>
      </c>
      <c r="B4070" s="104" t="s">
        <v>8579</v>
      </c>
      <c r="C4070" s="103" t="s">
        <v>141</v>
      </c>
      <c r="D4070" s="103" t="s">
        <v>8580</v>
      </c>
      <c r="E4070" s="105">
        <v>39.56</v>
      </c>
      <c r="F4070" s="103" t="s">
        <v>86</v>
      </c>
      <c r="G4070" s="103" t="s">
        <v>143</v>
      </c>
      <c r="H4070" s="106">
        <v>2.5149798668E8</v>
      </c>
      <c r="I4070" s="103">
        <v>37.0</v>
      </c>
      <c r="J4070" s="107">
        <v>5.0</v>
      </c>
      <c r="K4070" s="104">
        <v>2025.0</v>
      </c>
      <c r="L4070" s="103" t="s">
        <v>8581</v>
      </c>
      <c r="M4070" s="103">
        <v>2021.0</v>
      </c>
      <c r="N4070" s="103" t="s">
        <v>8582</v>
      </c>
      <c r="O4070" s="65" t="str">
        <f t="shared" si="1"/>
        <v>209016750001</v>
      </c>
      <c r="P4070" s="65">
        <f t="shared" si="2"/>
        <v>1</v>
      </c>
      <c r="Q4070" s="65">
        <f t="shared" si="3"/>
        <v>9</v>
      </c>
      <c r="R4070" s="65" t="str">
        <f t="shared" si="12"/>
        <v>20.901.675/0001-19</v>
      </c>
      <c r="S4070" s="84"/>
      <c r="T4070" s="84" t="str">
        <f t="shared" si="10"/>
        <v/>
      </c>
      <c r="U4070" s="84" t="str">
        <f t="shared" si="11"/>
        <v/>
      </c>
      <c r="V4070" s="65" t="str">
        <f t="shared" si="5"/>
        <v/>
      </c>
      <c r="W4070" s="84"/>
      <c r="X4070" s="84"/>
      <c r="Y4070" s="85"/>
      <c r="Z4070" s="85"/>
      <c r="AA4070" s="65" t="str">
        <f t="shared" si="6"/>
        <v/>
      </c>
      <c r="AB4070" s="65" t="str">
        <f t="shared" si="7"/>
        <v/>
      </c>
      <c r="AC4070" s="86"/>
      <c r="AD4070" s="87" t="str">
        <f t="shared" si="8"/>
        <v/>
      </c>
      <c r="AE4070" s="84"/>
      <c r="AF4070" s="86">
        <f>IF(AC4070&gt;0,AC4070,'⚙️ Config'!$B$10)</f>
        <v>0.0075</v>
      </c>
      <c r="AG4070" s="88">
        <f t="shared" si="9"/>
        <v>1886234.9</v>
      </c>
      <c r="AH4070" s="88">
        <f>AG4070*'⚙️ Config'!$B$11</f>
        <v>9431174.501</v>
      </c>
      <c r="AI4070" s="88">
        <f>AH4070*'⚙️ Config'!$B$12</f>
        <v>2829352.35</v>
      </c>
      <c r="AJ4070" s="64"/>
      <c r="AK4070" s="84"/>
      <c r="AL4070" s="84"/>
      <c r="AM4070" s="84"/>
      <c r="AN4070" s="84"/>
      <c r="AO4070" s="84"/>
      <c r="AP4070" s="84"/>
      <c r="AQ4070" s="84"/>
    </row>
    <row r="4071" ht="15.0" customHeight="1">
      <c r="A4071" s="98">
        <v>4068.0</v>
      </c>
      <c r="B4071" s="99" t="s">
        <v>8583</v>
      </c>
      <c r="C4071" s="98" t="s">
        <v>141</v>
      </c>
      <c r="D4071" s="98" t="s">
        <v>8584</v>
      </c>
      <c r="E4071" s="100">
        <v>49.1</v>
      </c>
      <c r="F4071" s="98" t="s">
        <v>86</v>
      </c>
      <c r="G4071" s="98" t="s">
        <v>143</v>
      </c>
      <c r="H4071" s="101">
        <v>2.4318997437E8</v>
      </c>
      <c r="I4071" s="98">
        <v>41.0</v>
      </c>
      <c r="J4071" s="102">
        <v>2.2</v>
      </c>
      <c r="K4071" s="99">
        <v>2025.0</v>
      </c>
      <c r="L4071" s="98" t="s">
        <v>8585</v>
      </c>
      <c r="M4071" s="98">
        <v>2024.0</v>
      </c>
      <c r="N4071" s="98" t="s">
        <v>189</v>
      </c>
      <c r="O4071" s="65" t="str">
        <f t="shared" si="1"/>
        <v>500870220001</v>
      </c>
      <c r="P4071" s="65">
        <f t="shared" si="2"/>
        <v>0</v>
      </c>
      <c r="Q4071" s="65">
        <f t="shared" si="3"/>
        <v>9</v>
      </c>
      <c r="R4071" s="65" t="str">
        <f t="shared" si="12"/>
        <v>50.087.022/0001-09</v>
      </c>
      <c r="S4071" s="84"/>
      <c r="T4071" s="84" t="str">
        <f t="shared" si="10"/>
        <v/>
      </c>
      <c r="U4071" s="84" t="str">
        <f t="shared" si="11"/>
        <v/>
      </c>
      <c r="V4071" s="65" t="str">
        <f t="shared" si="5"/>
        <v/>
      </c>
      <c r="W4071" s="84"/>
      <c r="X4071" s="84"/>
      <c r="Y4071" s="85"/>
      <c r="Z4071" s="85"/>
      <c r="AA4071" s="65" t="str">
        <f t="shared" si="6"/>
        <v/>
      </c>
      <c r="AB4071" s="65" t="str">
        <f t="shared" si="7"/>
        <v/>
      </c>
      <c r="AC4071" s="86"/>
      <c r="AD4071" s="87" t="str">
        <f t="shared" si="8"/>
        <v/>
      </c>
      <c r="AE4071" s="84"/>
      <c r="AF4071" s="86">
        <f>IF(AC4071&gt;0,AC4071,'⚙️ Config'!$B$10)</f>
        <v>0.0075</v>
      </c>
      <c r="AG4071" s="88">
        <f t="shared" si="9"/>
        <v>1823924.808</v>
      </c>
      <c r="AH4071" s="88">
        <f>AG4071*'⚙️ Config'!$B$11</f>
        <v>9119624.039</v>
      </c>
      <c r="AI4071" s="88">
        <f>AH4071*'⚙️ Config'!$B$12</f>
        <v>2735887.212</v>
      </c>
      <c r="AJ4071" s="64"/>
      <c r="AK4071" s="84"/>
      <c r="AL4071" s="84"/>
      <c r="AM4071" s="84"/>
      <c r="AN4071" s="84"/>
      <c r="AO4071" s="84"/>
      <c r="AP4071" s="84"/>
      <c r="AQ4071" s="84"/>
    </row>
    <row r="4072" ht="15.0" customHeight="1">
      <c r="A4072" s="98">
        <v>4069.0</v>
      </c>
      <c r="B4072" s="99" t="s">
        <v>8586</v>
      </c>
      <c r="C4072" s="98" t="s">
        <v>141</v>
      </c>
      <c r="D4072" s="98" t="s">
        <v>8587</v>
      </c>
      <c r="E4072" s="100">
        <v>40.74</v>
      </c>
      <c r="F4072" s="98" t="s">
        <v>86</v>
      </c>
      <c r="G4072" s="98" t="s">
        <v>143</v>
      </c>
      <c r="H4072" s="101">
        <v>2.1728141002E8</v>
      </c>
      <c r="I4072" s="98">
        <v>9.0</v>
      </c>
      <c r="J4072" s="102">
        <v>4.7</v>
      </c>
      <c r="K4072" s="99">
        <v>2025.0</v>
      </c>
      <c r="L4072" s="98" t="s">
        <v>1438</v>
      </c>
      <c r="M4072" s="98">
        <v>2021.0</v>
      </c>
      <c r="N4072" s="98" t="s">
        <v>189</v>
      </c>
      <c r="O4072" s="65" t="str">
        <f t="shared" si="1"/>
        <v>113287300001</v>
      </c>
      <c r="P4072" s="65">
        <f t="shared" si="2"/>
        <v>3</v>
      </c>
      <c r="Q4072" s="65">
        <f t="shared" si="3"/>
        <v>2</v>
      </c>
      <c r="R4072" s="65" t="str">
        <f t="shared" si="12"/>
        <v>11.328.730/0001-32</v>
      </c>
      <c r="S4072" s="84"/>
      <c r="T4072" s="84" t="str">
        <f t="shared" si="10"/>
        <v/>
      </c>
      <c r="U4072" s="84" t="str">
        <f t="shared" si="11"/>
        <v/>
      </c>
      <c r="V4072" s="65" t="str">
        <f t="shared" si="5"/>
        <v/>
      </c>
      <c r="W4072" s="84"/>
      <c r="X4072" s="84"/>
      <c r="Y4072" s="85"/>
      <c r="Z4072" s="85"/>
      <c r="AA4072" s="65" t="str">
        <f t="shared" si="6"/>
        <v/>
      </c>
      <c r="AB4072" s="65" t="str">
        <f t="shared" si="7"/>
        <v/>
      </c>
      <c r="AC4072" s="86"/>
      <c r="AD4072" s="87" t="str">
        <f t="shared" si="8"/>
        <v/>
      </c>
      <c r="AE4072" s="84"/>
      <c r="AF4072" s="86">
        <f>IF(AC4072&gt;0,AC4072,'⚙️ Config'!$B$10)</f>
        <v>0.0075</v>
      </c>
      <c r="AG4072" s="88">
        <f t="shared" si="9"/>
        <v>1629610.575</v>
      </c>
      <c r="AH4072" s="88">
        <f>AG4072*'⚙️ Config'!$B$11</f>
        <v>8148052.876</v>
      </c>
      <c r="AI4072" s="88">
        <f>AH4072*'⚙️ Config'!$B$12</f>
        <v>2444415.863</v>
      </c>
      <c r="AJ4072" s="64"/>
      <c r="AK4072" s="84"/>
      <c r="AL4072" s="84"/>
      <c r="AM4072" s="84"/>
      <c r="AN4072" s="84"/>
      <c r="AO4072" s="84"/>
      <c r="AP4072" s="84"/>
      <c r="AQ4072" s="84"/>
    </row>
    <row r="4073" ht="15.0" customHeight="1">
      <c r="A4073" s="98">
        <v>4070.0</v>
      </c>
      <c r="B4073" s="99" t="s">
        <v>8588</v>
      </c>
      <c r="C4073" s="98" t="s">
        <v>141</v>
      </c>
      <c r="D4073" s="98" t="s">
        <v>8589</v>
      </c>
      <c r="E4073" s="100">
        <v>39.18</v>
      </c>
      <c r="F4073" s="98" t="s">
        <v>86</v>
      </c>
      <c r="G4073" s="98" t="s">
        <v>143</v>
      </c>
      <c r="H4073" s="101">
        <v>2.0973360626E8</v>
      </c>
      <c r="I4073" s="98">
        <v>20.0</v>
      </c>
      <c r="J4073" s="102">
        <v>4.8</v>
      </c>
      <c r="K4073" s="99">
        <v>2025.0</v>
      </c>
      <c r="L4073" s="98" t="s">
        <v>1438</v>
      </c>
      <c r="M4073" s="98">
        <v>2021.0</v>
      </c>
      <c r="N4073" s="98" t="s">
        <v>189</v>
      </c>
      <c r="O4073" s="65" t="str">
        <f t="shared" si="1"/>
        <v>187409790001</v>
      </c>
      <c r="P4073" s="65">
        <f t="shared" si="2"/>
        <v>0</v>
      </c>
      <c r="Q4073" s="65">
        <f t="shared" si="3"/>
        <v>8</v>
      </c>
      <c r="R4073" s="65" t="str">
        <f t="shared" si="12"/>
        <v>18.740.979/0001-08</v>
      </c>
      <c r="S4073" s="84"/>
      <c r="T4073" s="84" t="str">
        <f t="shared" si="10"/>
        <v/>
      </c>
      <c r="U4073" s="84" t="str">
        <f t="shared" si="11"/>
        <v/>
      </c>
      <c r="V4073" s="65" t="str">
        <f t="shared" si="5"/>
        <v/>
      </c>
      <c r="W4073" s="84"/>
      <c r="X4073" s="84"/>
      <c r="Y4073" s="85"/>
      <c r="Z4073" s="85"/>
      <c r="AA4073" s="65" t="str">
        <f t="shared" si="6"/>
        <v/>
      </c>
      <c r="AB4073" s="65" t="str">
        <f t="shared" si="7"/>
        <v/>
      </c>
      <c r="AC4073" s="86"/>
      <c r="AD4073" s="87" t="str">
        <f t="shared" si="8"/>
        <v/>
      </c>
      <c r="AE4073" s="84"/>
      <c r="AF4073" s="86">
        <f>IF(AC4073&gt;0,AC4073,'⚙️ Config'!$B$10)</f>
        <v>0.0075</v>
      </c>
      <c r="AG4073" s="88">
        <f t="shared" si="9"/>
        <v>1573002.047</v>
      </c>
      <c r="AH4073" s="88">
        <f>AG4073*'⚙️ Config'!$B$11</f>
        <v>7865010.235</v>
      </c>
      <c r="AI4073" s="88">
        <f>AH4073*'⚙️ Config'!$B$12</f>
        <v>2359503.07</v>
      </c>
      <c r="AJ4073" s="64"/>
      <c r="AK4073" s="84"/>
      <c r="AL4073" s="84"/>
      <c r="AM4073" s="84"/>
      <c r="AN4073" s="84"/>
      <c r="AO4073" s="84"/>
      <c r="AP4073" s="84"/>
      <c r="AQ4073" s="84"/>
    </row>
    <row r="4074" ht="15.0" customHeight="1">
      <c r="A4074" s="98">
        <v>4071.0</v>
      </c>
      <c r="B4074" s="99" t="s">
        <v>8590</v>
      </c>
      <c r="C4074" s="98" t="s">
        <v>141</v>
      </c>
      <c r="D4074" s="98" t="s">
        <v>8591</v>
      </c>
      <c r="E4074" s="100">
        <v>36.15</v>
      </c>
      <c r="F4074" s="98" t="s">
        <v>86</v>
      </c>
      <c r="G4074" s="98" t="s">
        <v>143</v>
      </c>
      <c r="H4074" s="101">
        <v>2.0150773341E8</v>
      </c>
      <c r="I4074" s="98">
        <v>31.0</v>
      </c>
      <c r="J4074" s="102">
        <v>5.2</v>
      </c>
      <c r="K4074" s="99">
        <v>2025.0</v>
      </c>
      <c r="L4074" s="98" t="s">
        <v>8592</v>
      </c>
      <c r="M4074" s="98">
        <v>2021.0</v>
      </c>
      <c r="N4074" s="98" t="s">
        <v>189</v>
      </c>
      <c r="O4074" s="65" t="str">
        <f t="shared" si="1"/>
        <v>622913800001</v>
      </c>
      <c r="P4074" s="65">
        <f t="shared" si="2"/>
        <v>1</v>
      </c>
      <c r="Q4074" s="65">
        <f t="shared" si="3"/>
        <v>8</v>
      </c>
      <c r="R4074" s="65" t="str">
        <f t="shared" si="12"/>
        <v>62.291.380/0001-18</v>
      </c>
      <c r="S4074" s="84"/>
      <c r="T4074" s="84" t="str">
        <f t="shared" si="10"/>
        <v/>
      </c>
      <c r="U4074" s="84" t="str">
        <f t="shared" si="11"/>
        <v/>
      </c>
      <c r="V4074" s="65" t="str">
        <f t="shared" si="5"/>
        <v/>
      </c>
      <c r="W4074" s="84"/>
      <c r="X4074" s="84"/>
      <c r="Y4074" s="85"/>
      <c r="Z4074" s="85"/>
      <c r="AA4074" s="65" t="str">
        <f t="shared" si="6"/>
        <v/>
      </c>
      <c r="AB4074" s="65" t="str">
        <f t="shared" si="7"/>
        <v/>
      </c>
      <c r="AC4074" s="86"/>
      <c r="AD4074" s="87" t="str">
        <f t="shared" si="8"/>
        <v/>
      </c>
      <c r="AE4074" s="84"/>
      <c r="AF4074" s="86">
        <f>IF(AC4074&gt;0,AC4074,'⚙️ Config'!$B$10)</f>
        <v>0.0075</v>
      </c>
      <c r="AG4074" s="88">
        <f t="shared" si="9"/>
        <v>1511308.001</v>
      </c>
      <c r="AH4074" s="88">
        <f>AG4074*'⚙️ Config'!$B$11</f>
        <v>7556540.003</v>
      </c>
      <c r="AI4074" s="88">
        <f>AH4074*'⚙️ Config'!$B$12</f>
        <v>2266962.001</v>
      </c>
      <c r="AJ4074" s="64"/>
      <c r="AK4074" s="84"/>
      <c r="AL4074" s="84"/>
      <c r="AM4074" s="84"/>
      <c r="AN4074" s="84"/>
      <c r="AO4074" s="84"/>
      <c r="AP4074" s="84"/>
      <c r="AQ4074" s="84"/>
    </row>
    <row r="4075" ht="15.0" customHeight="1">
      <c r="A4075" s="103">
        <v>4072.0</v>
      </c>
      <c r="B4075" s="104" t="s">
        <v>8593</v>
      </c>
      <c r="C4075" s="103" t="s">
        <v>141</v>
      </c>
      <c r="D4075" s="103" t="s">
        <v>8594</v>
      </c>
      <c r="E4075" s="105">
        <v>40.49</v>
      </c>
      <c r="F4075" s="103" t="s">
        <v>86</v>
      </c>
      <c r="G4075" s="103" t="s">
        <v>143</v>
      </c>
      <c r="H4075" s="106">
        <v>1.9903683114E8</v>
      </c>
      <c r="I4075" s="103">
        <v>33.0</v>
      </c>
      <c r="J4075" s="107">
        <v>5.0</v>
      </c>
      <c r="K4075" s="104">
        <v>2025.0</v>
      </c>
      <c r="L4075" s="103" t="s">
        <v>4400</v>
      </c>
      <c r="M4075" s="103">
        <v>2021.0</v>
      </c>
      <c r="N4075" s="103" t="s">
        <v>189</v>
      </c>
      <c r="O4075" s="65" t="str">
        <f t="shared" si="1"/>
        <v>390324530001</v>
      </c>
      <c r="P4075" s="65">
        <f t="shared" si="2"/>
        <v>3</v>
      </c>
      <c r="Q4075" s="65">
        <f t="shared" si="3"/>
        <v>5</v>
      </c>
      <c r="R4075" s="65" t="str">
        <f t="shared" si="12"/>
        <v>39.032.453/0001-35</v>
      </c>
      <c r="S4075" s="84"/>
      <c r="T4075" s="84" t="str">
        <f t="shared" si="10"/>
        <v/>
      </c>
      <c r="U4075" s="84" t="str">
        <f t="shared" si="11"/>
        <v/>
      </c>
      <c r="V4075" s="65" t="str">
        <f t="shared" si="5"/>
        <v/>
      </c>
      <c r="W4075" s="84"/>
      <c r="X4075" s="84"/>
      <c r="Y4075" s="85"/>
      <c r="Z4075" s="85"/>
      <c r="AA4075" s="65" t="str">
        <f t="shared" si="6"/>
        <v/>
      </c>
      <c r="AB4075" s="65" t="str">
        <f t="shared" si="7"/>
        <v/>
      </c>
      <c r="AC4075" s="86"/>
      <c r="AD4075" s="87" t="str">
        <f t="shared" si="8"/>
        <v/>
      </c>
      <c r="AE4075" s="84"/>
      <c r="AF4075" s="86">
        <f>IF(AC4075&gt;0,AC4075,'⚙️ Config'!$B$10)</f>
        <v>0.0075</v>
      </c>
      <c r="AG4075" s="88">
        <f t="shared" si="9"/>
        <v>1492776.234</v>
      </c>
      <c r="AH4075" s="88">
        <f>AG4075*'⚙️ Config'!$B$11</f>
        <v>7463881.168</v>
      </c>
      <c r="AI4075" s="88">
        <f>AH4075*'⚙️ Config'!$B$12</f>
        <v>2239164.35</v>
      </c>
      <c r="AJ4075" s="64"/>
      <c r="AK4075" s="84"/>
      <c r="AL4075" s="84"/>
      <c r="AM4075" s="84"/>
      <c r="AN4075" s="84"/>
      <c r="AO4075" s="84"/>
      <c r="AP4075" s="84"/>
      <c r="AQ4075" s="84"/>
    </row>
    <row r="4076" ht="15.0" customHeight="1">
      <c r="A4076" s="98">
        <v>4073.0</v>
      </c>
      <c r="B4076" s="99" t="s">
        <v>8595</v>
      </c>
      <c r="C4076" s="98" t="s">
        <v>141</v>
      </c>
      <c r="D4076" s="98" t="s">
        <v>8596</v>
      </c>
      <c r="E4076" s="100">
        <v>47.12</v>
      </c>
      <c r="F4076" s="98" t="s">
        <v>86</v>
      </c>
      <c r="G4076" s="98" t="s">
        <v>143</v>
      </c>
      <c r="H4076" s="101">
        <v>1.9347332457E8</v>
      </c>
      <c r="I4076" s="98">
        <v>19.0</v>
      </c>
      <c r="J4076" s="102">
        <v>4.8</v>
      </c>
      <c r="K4076" s="99">
        <v>2025.0</v>
      </c>
      <c r="L4076" s="98" t="s">
        <v>8597</v>
      </c>
      <c r="M4076" s="98">
        <v>2021.0</v>
      </c>
      <c r="N4076" s="98" t="s">
        <v>208</v>
      </c>
      <c r="O4076" s="65" t="str">
        <f t="shared" si="1"/>
        <v>585513260001</v>
      </c>
      <c r="P4076" s="65">
        <f t="shared" si="2"/>
        <v>9</v>
      </c>
      <c r="Q4076" s="65">
        <f t="shared" si="3"/>
        <v>7</v>
      </c>
      <c r="R4076" s="65" t="str">
        <f t="shared" si="12"/>
        <v>58.551.326/0001-97</v>
      </c>
      <c r="S4076" s="84"/>
      <c r="T4076" s="84" t="str">
        <f t="shared" si="10"/>
        <v/>
      </c>
      <c r="U4076" s="84" t="str">
        <f t="shared" si="11"/>
        <v/>
      </c>
      <c r="V4076" s="65" t="str">
        <f t="shared" si="5"/>
        <v/>
      </c>
      <c r="W4076" s="84"/>
      <c r="X4076" s="84"/>
      <c r="Y4076" s="85"/>
      <c r="Z4076" s="85"/>
      <c r="AA4076" s="65" t="str">
        <f t="shared" si="6"/>
        <v/>
      </c>
      <c r="AB4076" s="65" t="str">
        <f t="shared" si="7"/>
        <v/>
      </c>
      <c r="AC4076" s="86"/>
      <c r="AD4076" s="87" t="str">
        <f t="shared" si="8"/>
        <v/>
      </c>
      <c r="AE4076" s="84"/>
      <c r="AF4076" s="86">
        <f>IF(AC4076&gt;0,AC4076,'⚙️ Config'!$B$10)</f>
        <v>0.0075</v>
      </c>
      <c r="AG4076" s="88">
        <f t="shared" si="9"/>
        <v>1451049.934</v>
      </c>
      <c r="AH4076" s="88">
        <f>AG4076*'⚙️ Config'!$B$11</f>
        <v>7255249.671</v>
      </c>
      <c r="AI4076" s="88">
        <f>AH4076*'⚙️ Config'!$B$12</f>
        <v>2176574.901</v>
      </c>
      <c r="AJ4076" s="64"/>
      <c r="AK4076" s="84"/>
      <c r="AL4076" s="84"/>
      <c r="AM4076" s="84"/>
      <c r="AN4076" s="84"/>
      <c r="AO4076" s="84"/>
      <c r="AP4076" s="84"/>
      <c r="AQ4076" s="84"/>
    </row>
    <row r="4077" ht="15.0" customHeight="1">
      <c r="A4077" s="103">
        <v>4074.0</v>
      </c>
      <c r="B4077" s="104" t="s">
        <v>8598</v>
      </c>
      <c r="C4077" s="103" t="s">
        <v>141</v>
      </c>
      <c r="D4077" s="103" t="s">
        <v>8599</v>
      </c>
      <c r="E4077" s="105">
        <v>36.12</v>
      </c>
      <c r="F4077" s="103" t="s">
        <v>86</v>
      </c>
      <c r="G4077" s="103" t="s">
        <v>143</v>
      </c>
      <c r="H4077" s="106">
        <v>1.9124645849E8</v>
      </c>
      <c r="I4077" s="103">
        <v>40.0</v>
      </c>
      <c r="J4077" s="107">
        <v>4.9</v>
      </c>
      <c r="K4077" s="104">
        <v>2025.0</v>
      </c>
      <c r="L4077" s="103" t="s">
        <v>1438</v>
      </c>
      <c r="M4077" s="103">
        <v>2021.0</v>
      </c>
      <c r="N4077" s="103" t="s">
        <v>189</v>
      </c>
      <c r="O4077" s="65" t="str">
        <f t="shared" si="1"/>
        <v>076257290001</v>
      </c>
      <c r="P4077" s="65">
        <f t="shared" si="2"/>
        <v>0</v>
      </c>
      <c r="Q4077" s="65">
        <f t="shared" si="3"/>
        <v>0</v>
      </c>
      <c r="R4077" s="65" t="str">
        <f t="shared" si="12"/>
        <v>07.625.729/0001-00</v>
      </c>
      <c r="S4077" s="84"/>
      <c r="T4077" s="84" t="str">
        <f t="shared" si="10"/>
        <v/>
      </c>
      <c r="U4077" s="84" t="str">
        <f t="shared" si="11"/>
        <v/>
      </c>
      <c r="V4077" s="65" t="str">
        <f t="shared" si="5"/>
        <v/>
      </c>
      <c r="W4077" s="84"/>
      <c r="X4077" s="84"/>
      <c r="Y4077" s="85"/>
      <c r="Z4077" s="85"/>
      <c r="AA4077" s="65" t="str">
        <f t="shared" si="6"/>
        <v/>
      </c>
      <c r="AB4077" s="65" t="str">
        <f t="shared" si="7"/>
        <v/>
      </c>
      <c r="AC4077" s="86"/>
      <c r="AD4077" s="87" t="str">
        <f t="shared" si="8"/>
        <v/>
      </c>
      <c r="AE4077" s="84"/>
      <c r="AF4077" s="86">
        <f>IF(AC4077&gt;0,AC4077,'⚙️ Config'!$B$10)</f>
        <v>0.0075</v>
      </c>
      <c r="AG4077" s="88">
        <f t="shared" si="9"/>
        <v>1434348.439</v>
      </c>
      <c r="AH4077" s="88">
        <f>AG4077*'⚙️ Config'!$B$11</f>
        <v>7171742.193</v>
      </c>
      <c r="AI4077" s="88">
        <f>AH4077*'⚙️ Config'!$B$12</f>
        <v>2151522.658</v>
      </c>
      <c r="AJ4077" s="64"/>
      <c r="AK4077" s="84"/>
      <c r="AL4077" s="84"/>
      <c r="AM4077" s="84"/>
      <c r="AN4077" s="84"/>
      <c r="AO4077" s="84"/>
      <c r="AP4077" s="84"/>
      <c r="AQ4077" s="84"/>
    </row>
    <row r="4078" ht="15.0" customHeight="1">
      <c r="A4078" s="98">
        <v>4075.0</v>
      </c>
      <c r="B4078" s="99" t="s">
        <v>8600</v>
      </c>
      <c r="C4078" s="98" t="s">
        <v>141</v>
      </c>
      <c r="D4078" s="98" t="s">
        <v>8601</v>
      </c>
      <c r="E4078" s="100">
        <v>29.48</v>
      </c>
      <c r="F4078" s="98" t="s">
        <v>86</v>
      </c>
      <c r="G4078" s="98" t="s">
        <v>143</v>
      </c>
      <c r="H4078" s="101">
        <v>1.8939889752E8</v>
      </c>
      <c r="I4078" s="98">
        <v>28.0</v>
      </c>
      <c r="J4078" s="102">
        <v>5.2</v>
      </c>
      <c r="K4078" s="99">
        <v>2024.0</v>
      </c>
      <c r="L4078" s="98" t="s">
        <v>8602</v>
      </c>
      <c r="M4078" s="98">
        <v>2021.0</v>
      </c>
      <c r="N4078" s="98" t="s">
        <v>189</v>
      </c>
      <c r="O4078" s="65" t="str">
        <f t="shared" si="1"/>
        <v>624889370001</v>
      </c>
      <c r="P4078" s="65">
        <f t="shared" si="2"/>
        <v>0</v>
      </c>
      <c r="Q4078" s="65">
        <f t="shared" si="3"/>
        <v>5</v>
      </c>
      <c r="R4078" s="65" t="str">
        <f t="shared" si="12"/>
        <v>62.488.937/0001-05</v>
      </c>
      <c r="S4078" s="84"/>
      <c r="T4078" s="84" t="str">
        <f t="shared" si="10"/>
        <v/>
      </c>
      <c r="U4078" s="84" t="str">
        <f t="shared" si="11"/>
        <v/>
      </c>
      <c r="V4078" s="65" t="str">
        <f t="shared" si="5"/>
        <v/>
      </c>
      <c r="W4078" s="84"/>
      <c r="X4078" s="84"/>
      <c r="Y4078" s="85"/>
      <c r="Z4078" s="85"/>
      <c r="AA4078" s="65" t="str">
        <f t="shared" si="6"/>
        <v/>
      </c>
      <c r="AB4078" s="65" t="str">
        <f t="shared" si="7"/>
        <v/>
      </c>
      <c r="AC4078" s="86"/>
      <c r="AD4078" s="87" t="str">
        <f t="shared" si="8"/>
        <v/>
      </c>
      <c r="AE4078" s="84"/>
      <c r="AF4078" s="86">
        <f>IF(AC4078&gt;0,AC4078,'⚙️ Config'!$B$10)</f>
        <v>0.0075</v>
      </c>
      <c r="AG4078" s="88">
        <f t="shared" si="9"/>
        <v>1420491.731</v>
      </c>
      <c r="AH4078" s="88">
        <f>AG4078*'⚙️ Config'!$B$11</f>
        <v>7102458.657</v>
      </c>
      <c r="AI4078" s="88">
        <f>AH4078*'⚙️ Config'!$B$12</f>
        <v>2130737.597</v>
      </c>
      <c r="AJ4078" s="64"/>
      <c r="AK4078" s="84"/>
      <c r="AL4078" s="84"/>
      <c r="AM4078" s="84"/>
      <c r="AN4078" s="84"/>
      <c r="AO4078" s="84"/>
      <c r="AP4078" s="84"/>
      <c r="AQ4078" s="84"/>
    </row>
    <row r="4079" ht="15.0" customHeight="1">
      <c r="A4079" s="103">
        <v>4076.0</v>
      </c>
      <c r="B4079" s="104" t="s">
        <v>8603</v>
      </c>
      <c r="C4079" s="103" t="s">
        <v>141</v>
      </c>
      <c r="D4079" s="103" t="s">
        <v>8604</v>
      </c>
      <c r="E4079" s="105">
        <v>45.8</v>
      </c>
      <c r="F4079" s="103" t="s">
        <v>86</v>
      </c>
      <c r="G4079" s="103" t="s">
        <v>143</v>
      </c>
      <c r="H4079" s="106">
        <v>1.7177633749E8</v>
      </c>
      <c r="I4079" s="103">
        <v>34.0</v>
      </c>
      <c r="J4079" s="107">
        <v>5.0</v>
      </c>
      <c r="K4079" s="104">
        <v>2025.0</v>
      </c>
      <c r="L4079" s="103" t="s">
        <v>8605</v>
      </c>
      <c r="M4079" s="103">
        <v>2021.0</v>
      </c>
      <c r="N4079" s="103" t="s">
        <v>310</v>
      </c>
      <c r="O4079" s="65" t="str">
        <f t="shared" si="1"/>
        <v>516650730001</v>
      </c>
      <c r="P4079" s="65">
        <f t="shared" si="2"/>
        <v>3</v>
      </c>
      <c r="Q4079" s="65">
        <f t="shared" si="3"/>
        <v>3</v>
      </c>
      <c r="R4079" s="65" t="str">
        <f t="shared" si="12"/>
        <v>51.665.073/0001-33</v>
      </c>
      <c r="S4079" s="84"/>
      <c r="T4079" s="84" t="str">
        <f t="shared" si="10"/>
        <v/>
      </c>
      <c r="U4079" s="84" t="str">
        <f t="shared" si="11"/>
        <v/>
      </c>
      <c r="V4079" s="65" t="str">
        <f t="shared" si="5"/>
        <v/>
      </c>
      <c r="W4079" s="84"/>
      <c r="X4079" s="84"/>
      <c r="Y4079" s="85"/>
      <c r="Z4079" s="85"/>
      <c r="AA4079" s="65" t="str">
        <f t="shared" si="6"/>
        <v/>
      </c>
      <c r="AB4079" s="65" t="str">
        <f t="shared" si="7"/>
        <v/>
      </c>
      <c r="AC4079" s="86"/>
      <c r="AD4079" s="87" t="str">
        <f t="shared" si="8"/>
        <v/>
      </c>
      <c r="AE4079" s="84"/>
      <c r="AF4079" s="86">
        <f>IF(AC4079&gt;0,AC4079,'⚙️ Config'!$B$10)</f>
        <v>0.0075</v>
      </c>
      <c r="AG4079" s="88">
        <f t="shared" si="9"/>
        <v>1288322.531</v>
      </c>
      <c r="AH4079" s="88">
        <f>AG4079*'⚙️ Config'!$B$11</f>
        <v>6441612.656</v>
      </c>
      <c r="AI4079" s="88">
        <f>AH4079*'⚙️ Config'!$B$12</f>
        <v>1932483.797</v>
      </c>
      <c r="AJ4079" s="64"/>
      <c r="AK4079" s="84"/>
      <c r="AL4079" s="84"/>
      <c r="AM4079" s="84"/>
      <c r="AN4079" s="84"/>
      <c r="AO4079" s="84"/>
      <c r="AP4079" s="84"/>
      <c r="AQ4079" s="84"/>
    </row>
    <row r="4080" ht="15.0" customHeight="1">
      <c r="A4080" s="103">
        <v>4077.0</v>
      </c>
      <c r="B4080" s="104" t="s">
        <v>8606</v>
      </c>
      <c r="C4080" s="103" t="s">
        <v>141</v>
      </c>
      <c r="D4080" s="103" t="s">
        <v>8607</v>
      </c>
      <c r="E4080" s="105">
        <v>33.08</v>
      </c>
      <c r="F4080" s="103" t="s">
        <v>86</v>
      </c>
      <c r="G4080" s="103" t="s">
        <v>143</v>
      </c>
      <c r="H4080" s="106">
        <v>1.6300936002E8</v>
      </c>
      <c r="I4080" s="103">
        <v>25.0</v>
      </c>
      <c r="J4080" s="107">
        <v>2.8</v>
      </c>
      <c r="K4080" s="104">
        <v>2024.0</v>
      </c>
      <c r="L4080" s="103" t="s">
        <v>1438</v>
      </c>
      <c r="M4080" s="103">
        <v>2023.0</v>
      </c>
      <c r="N4080" s="103" t="s">
        <v>189</v>
      </c>
      <c r="O4080" s="65" t="str">
        <f t="shared" si="1"/>
        <v>027632100001</v>
      </c>
      <c r="P4080" s="65">
        <f t="shared" si="2"/>
        <v>6</v>
      </c>
      <c r="Q4080" s="65">
        <f t="shared" si="3"/>
        <v>7</v>
      </c>
      <c r="R4080" s="65" t="str">
        <f t="shared" si="12"/>
        <v>02.763.210/0001-67</v>
      </c>
      <c r="S4080" s="84"/>
      <c r="T4080" s="84" t="str">
        <f t="shared" si="10"/>
        <v/>
      </c>
      <c r="U4080" s="84" t="str">
        <f t="shared" si="11"/>
        <v/>
      </c>
      <c r="V4080" s="65" t="str">
        <f t="shared" si="5"/>
        <v/>
      </c>
      <c r="W4080" s="84"/>
      <c r="X4080" s="84"/>
      <c r="Y4080" s="85"/>
      <c r="Z4080" s="85"/>
      <c r="AA4080" s="65" t="str">
        <f t="shared" si="6"/>
        <v/>
      </c>
      <c r="AB4080" s="65" t="str">
        <f t="shared" si="7"/>
        <v/>
      </c>
      <c r="AC4080" s="86"/>
      <c r="AD4080" s="87" t="str">
        <f t="shared" si="8"/>
        <v/>
      </c>
      <c r="AE4080" s="84"/>
      <c r="AF4080" s="86">
        <f>IF(AC4080&gt;0,AC4080,'⚙️ Config'!$B$10)</f>
        <v>0.0075</v>
      </c>
      <c r="AG4080" s="88">
        <f t="shared" si="9"/>
        <v>1222570.2</v>
      </c>
      <c r="AH4080" s="88">
        <f>AG4080*'⚙️ Config'!$B$11</f>
        <v>6112851.001</v>
      </c>
      <c r="AI4080" s="88">
        <f>AH4080*'⚙️ Config'!$B$12</f>
        <v>1833855.3</v>
      </c>
      <c r="AJ4080" s="64"/>
      <c r="AK4080" s="84"/>
      <c r="AL4080" s="84"/>
      <c r="AM4080" s="84"/>
      <c r="AN4080" s="84"/>
      <c r="AO4080" s="84"/>
      <c r="AP4080" s="84"/>
      <c r="AQ4080" s="84"/>
    </row>
    <row r="4081" ht="15.0" customHeight="1">
      <c r="A4081" s="98">
        <v>4078.0</v>
      </c>
      <c r="B4081" s="99" t="s">
        <v>8608</v>
      </c>
      <c r="C4081" s="98" t="s">
        <v>141</v>
      </c>
      <c r="D4081" s="98" t="s">
        <v>8609</v>
      </c>
      <c r="E4081" s="100">
        <v>38.36</v>
      </c>
      <c r="F4081" s="98" t="s">
        <v>86</v>
      </c>
      <c r="G4081" s="98" t="s">
        <v>143</v>
      </c>
      <c r="H4081" s="101">
        <v>1.5825531805E8</v>
      </c>
      <c r="I4081" s="98">
        <v>18.0</v>
      </c>
      <c r="J4081" s="102">
        <v>4.5</v>
      </c>
      <c r="K4081" s="99">
        <v>2025.0</v>
      </c>
      <c r="L4081" s="98" t="s">
        <v>8610</v>
      </c>
      <c r="M4081" s="98">
        <v>2021.0</v>
      </c>
      <c r="N4081" s="98" t="s">
        <v>8582</v>
      </c>
      <c r="O4081" s="65" t="str">
        <f t="shared" si="1"/>
        <v>680001990001</v>
      </c>
      <c r="P4081" s="65">
        <f t="shared" si="2"/>
        <v>9</v>
      </c>
      <c r="Q4081" s="65">
        <f t="shared" si="3"/>
        <v>1</v>
      </c>
      <c r="R4081" s="65" t="str">
        <f t="shared" si="12"/>
        <v>68.000.199/0001-91</v>
      </c>
      <c r="S4081" s="84"/>
      <c r="T4081" s="84" t="str">
        <f t="shared" si="10"/>
        <v/>
      </c>
      <c r="U4081" s="84" t="str">
        <f t="shared" si="11"/>
        <v/>
      </c>
      <c r="V4081" s="65" t="str">
        <f t="shared" si="5"/>
        <v/>
      </c>
      <c r="W4081" s="84"/>
      <c r="X4081" s="84"/>
      <c r="Y4081" s="85"/>
      <c r="Z4081" s="85"/>
      <c r="AA4081" s="65" t="str">
        <f t="shared" si="6"/>
        <v/>
      </c>
      <c r="AB4081" s="65" t="str">
        <f t="shared" si="7"/>
        <v/>
      </c>
      <c r="AC4081" s="86"/>
      <c r="AD4081" s="87" t="str">
        <f t="shared" si="8"/>
        <v/>
      </c>
      <c r="AE4081" s="84"/>
      <c r="AF4081" s="86">
        <f>IF(AC4081&gt;0,AC4081,'⚙️ Config'!$B$10)</f>
        <v>0.0075</v>
      </c>
      <c r="AG4081" s="88">
        <f t="shared" si="9"/>
        <v>1186914.885</v>
      </c>
      <c r="AH4081" s="88">
        <f>AG4081*'⚙️ Config'!$B$11</f>
        <v>5934574.427</v>
      </c>
      <c r="AI4081" s="88">
        <f>AH4081*'⚙️ Config'!$B$12</f>
        <v>1780372.328</v>
      </c>
      <c r="AJ4081" s="64"/>
      <c r="AK4081" s="84"/>
      <c r="AL4081" s="84"/>
      <c r="AM4081" s="84"/>
      <c r="AN4081" s="84"/>
      <c r="AO4081" s="84"/>
      <c r="AP4081" s="84"/>
      <c r="AQ4081" s="84"/>
    </row>
    <row r="4082" ht="15.0" customHeight="1">
      <c r="A4082" s="98">
        <v>4079.0</v>
      </c>
      <c r="B4082" s="99" t="s">
        <v>8611</v>
      </c>
      <c r="C4082" s="98" t="s">
        <v>141</v>
      </c>
      <c r="D4082" s="98" t="s">
        <v>8612</v>
      </c>
      <c r="E4082" s="100">
        <v>33.64</v>
      </c>
      <c r="F4082" s="98" t="s">
        <v>86</v>
      </c>
      <c r="G4082" s="98" t="s">
        <v>143</v>
      </c>
      <c r="H4082" s="101">
        <v>1.5402228403E8</v>
      </c>
      <c r="I4082" s="98">
        <v>12.0</v>
      </c>
      <c r="J4082" s="102">
        <v>4.6</v>
      </c>
      <c r="K4082" s="99">
        <v>2025.0</v>
      </c>
      <c r="L4082" s="98" t="s">
        <v>1438</v>
      </c>
      <c r="M4082" s="98">
        <v>2021.0</v>
      </c>
      <c r="N4082" s="98" t="s">
        <v>145</v>
      </c>
      <c r="O4082" s="65" t="str">
        <f t="shared" si="1"/>
        <v>492923940001</v>
      </c>
      <c r="P4082" s="65">
        <f t="shared" si="2"/>
        <v>9</v>
      </c>
      <c r="Q4082" s="65">
        <f t="shared" si="3"/>
        <v>8</v>
      </c>
      <c r="R4082" s="65" t="str">
        <f t="shared" si="12"/>
        <v>49.292.394/0001-98</v>
      </c>
      <c r="S4082" s="84"/>
      <c r="T4082" s="84" t="str">
        <f t="shared" si="10"/>
        <v/>
      </c>
      <c r="U4082" s="84" t="str">
        <f t="shared" si="11"/>
        <v/>
      </c>
      <c r="V4082" s="65" t="str">
        <f t="shared" si="5"/>
        <v/>
      </c>
      <c r="W4082" s="84"/>
      <c r="X4082" s="84"/>
      <c r="Y4082" s="85"/>
      <c r="Z4082" s="85"/>
      <c r="AA4082" s="65" t="str">
        <f t="shared" si="6"/>
        <v/>
      </c>
      <c r="AB4082" s="65" t="str">
        <f t="shared" si="7"/>
        <v/>
      </c>
      <c r="AC4082" s="86"/>
      <c r="AD4082" s="87" t="str">
        <f t="shared" si="8"/>
        <v/>
      </c>
      <c r="AE4082" s="84"/>
      <c r="AF4082" s="86">
        <f>IF(AC4082&gt;0,AC4082,'⚙️ Config'!$B$10)</f>
        <v>0.0075</v>
      </c>
      <c r="AG4082" s="88">
        <f t="shared" si="9"/>
        <v>1155167.13</v>
      </c>
      <c r="AH4082" s="88">
        <f>AG4082*'⚙️ Config'!$B$11</f>
        <v>5775835.651</v>
      </c>
      <c r="AI4082" s="88">
        <f>AH4082*'⚙️ Config'!$B$12</f>
        <v>1732750.695</v>
      </c>
      <c r="AJ4082" s="64"/>
      <c r="AK4082" s="84"/>
      <c r="AL4082" s="84"/>
      <c r="AM4082" s="84"/>
      <c r="AN4082" s="84"/>
      <c r="AO4082" s="84"/>
      <c r="AP4082" s="84"/>
      <c r="AQ4082" s="84"/>
    </row>
    <row r="4083" ht="15.0" customHeight="1">
      <c r="A4083" s="103">
        <v>4080.0</v>
      </c>
      <c r="B4083" s="104" t="s">
        <v>8613</v>
      </c>
      <c r="C4083" s="103" t="s">
        <v>141</v>
      </c>
      <c r="D4083" s="103" t="s">
        <v>8614</v>
      </c>
      <c r="E4083" s="105">
        <v>34.31</v>
      </c>
      <c r="F4083" s="103" t="s">
        <v>86</v>
      </c>
      <c r="G4083" s="103" t="s">
        <v>143</v>
      </c>
      <c r="H4083" s="106">
        <v>1.5178141891E8</v>
      </c>
      <c r="I4083" s="103">
        <v>13.0</v>
      </c>
      <c r="J4083" s="107">
        <v>4.1</v>
      </c>
      <c r="K4083" s="104">
        <v>2025.0</v>
      </c>
      <c r="L4083" s="103" t="s">
        <v>8615</v>
      </c>
      <c r="M4083" s="103">
        <v>2022.0</v>
      </c>
      <c r="N4083" s="103" t="s">
        <v>189</v>
      </c>
      <c r="O4083" s="65" t="str">
        <f t="shared" si="1"/>
        <v>136494110001</v>
      </c>
      <c r="P4083" s="65">
        <f t="shared" si="2"/>
        <v>5</v>
      </c>
      <c r="Q4083" s="65">
        <f t="shared" si="3"/>
        <v>4</v>
      </c>
      <c r="R4083" s="65" t="str">
        <f t="shared" si="12"/>
        <v>13.649.411/0001-54</v>
      </c>
      <c r="S4083" s="84"/>
      <c r="T4083" s="84" t="str">
        <f t="shared" si="10"/>
        <v/>
      </c>
      <c r="U4083" s="84" t="str">
        <f t="shared" si="11"/>
        <v/>
      </c>
      <c r="V4083" s="65" t="str">
        <f t="shared" si="5"/>
        <v/>
      </c>
      <c r="W4083" s="84"/>
      <c r="X4083" s="84"/>
      <c r="Y4083" s="85"/>
      <c r="Z4083" s="85"/>
      <c r="AA4083" s="65" t="str">
        <f t="shared" si="6"/>
        <v/>
      </c>
      <c r="AB4083" s="65" t="str">
        <f t="shared" si="7"/>
        <v/>
      </c>
      <c r="AC4083" s="86"/>
      <c r="AD4083" s="87" t="str">
        <f t="shared" si="8"/>
        <v/>
      </c>
      <c r="AE4083" s="84"/>
      <c r="AF4083" s="86">
        <f>IF(AC4083&gt;0,AC4083,'⚙️ Config'!$B$10)</f>
        <v>0.0075</v>
      </c>
      <c r="AG4083" s="88">
        <f t="shared" si="9"/>
        <v>1138360.642</v>
      </c>
      <c r="AH4083" s="88">
        <f>AG4083*'⚙️ Config'!$B$11</f>
        <v>5691803.209</v>
      </c>
      <c r="AI4083" s="88">
        <f>AH4083*'⚙️ Config'!$B$12</f>
        <v>1707540.963</v>
      </c>
      <c r="AJ4083" s="64"/>
      <c r="AK4083" s="84"/>
      <c r="AL4083" s="84"/>
      <c r="AM4083" s="84"/>
      <c r="AN4083" s="84"/>
      <c r="AO4083" s="84"/>
      <c r="AP4083" s="84"/>
      <c r="AQ4083" s="84"/>
    </row>
    <row r="4084" ht="15.0" customHeight="1">
      <c r="A4084" s="103">
        <v>4081.0</v>
      </c>
      <c r="B4084" s="104" t="s">
        <v>8616</v>
      </c>
      <c r="C4084" s="103" t="s">
        <v>141</v>
      </c>
      <c r="D4084" s="103" t="s">
        <v>8617</v>
      </c>
      <c r="E4084" s="105">
        <v>49.55</v>
      </c>
      <c r="F4084" s="103" t="s">
        <v>86</v>
      </c>
      <c r="G4084" s="103" t="s">
        <v>143</v>
      </c>
      <c r="H4084" s="106">
        <v>1.5057448265E8</v>
      </c>
      <c r="I4084" s="103">
        <v>7.0</v>
      </c>
      <c r="J4084" s="107">
        <v>2.1</v>
      </c>
      <c r="K4084" s="104">
        <v>2025.0</v>
      </c>
      <c r="L4084" s="103" t="s">
        <v>1438</v>
      </c>
      <c r="M4084" s="103">
        <v>2024.0</v>
      </c>
      <c r="N4084" s="103" t="s">
        <v>189</v>
      </c>
      <c r="O4084" s="65" t="str">
        <f t="shared" si="1"/>
        <v>088311080001</v>
      </c>
      <c r="P4084" s="65">
        <f t="shared" si="2"/>
        <v>3</v>
      </c>
      <c r="Q4084" s="65">
        <f t="shared" si="3"/>
        <v>8</v>
      </c>
      <c r="R4084" s="65" t="str">
        <f t="shared" si="12"/>
        <v>08.831.108/0001-38</v>
      </c>
      <c r="S4084" s="84"/>
      <c r="T4084" s="84" t="str">
        <f t="shared" si="10"/>
        <v/>
      </c>
      <c r="U4084" s="84" t="str">
        <f t="shared" si="11"/>
        <v/>
      </c>
      <c r="V4084" s="65" t="str">
        <f t="shared" si="5"/>
        <v/>
      </c>
      <c r="W4084" s="84"/>
      <c r="X4084" s="84"/>
      <c r="Y4084" s="85"/>
      <c r="Z4084" s="85"/>
      <c r="AA4084" s="65" t="str">
        <f t="shared" si="6"/>
        <v/>
      </c>
      <c r="AB4084" s="65" t="str">
        <f t="shared" si="7"/>
        <v/>
      </c>
      <c r="AC4084" s="86"/>
      <c r="AD4084" s="87" t="str">
        <f t="shared" si="8"/>
        <v/>
      </c>
      <c r="AE4084" s="84"/>
      <c r="AF4084" s="86">
        <f>IF(AC4084&gt;0,AC4084,'⚙️ Config'!$B$10)</f>
        <v>0.0075</v>
      </c>
      <c r="AG4084" s="88">
        <f t="shared" si="9"/>
        <v>1129308.62</v>
      </c>
      <c r="AH4084" s="88">
        <f>AG4084*'⚙️ Config'!$B$11</f>
        <v>5646543.099</v>
      </c>
      <c r="AI4084" s="88">
        <f>AH4084*'⚙️ Config'!$B$12</f>
        <v>1693962.93</v>
      </c>
      <c r="AJ4084" s="64"/>
      <c r="AK4084" s="84"/>
      <c r="AL4084" s="84"/>
      <c r="AM4084" s="84"/>
      <c r="AN4084" s="84"/>
      <c r="AO4084" s="84"/>
      <c r="AP4084" s="84"/>
      <c r="AQ4084" s="84"/>
    </row>
    <row r="4085" ht="15.0" customHeight="1">
      <c r="A4085" s="103">
        <v>4082.0</v>
      </c>
      <c r="B4085" s="104" t="s">
        <v>8618</v>
      </c>
      <c r="C4085" s="103" t="s">
        <v>141</v>
      </c>
      <c r="D4085" s="103" t="s">
        <v>8619</v>
      </c>
      <c r="E4085" s="105">
        <v>35.21</v>
      </c>
      <c r="F4085" s="103" t="s">
        <v>86</v>
      </c>
      <c r="G4085" s="103" t="s">
        <v>143</v>
      </c>
      <c r="H4085" s="106">
        <v>1.5045291767E8</v>
      </c>
      <c r="I4085" s="103">
        <v>17.0</v>
      </c>
      <c r="J4085" s="107">
        <v>2.5</v>
      </c>
      <c r="K4085" s="104">
        <v>2024.0</v>
      </c>
      <c r="L4085" s="103" t="s">
        <v>1438</v>
      </c>
      <c r="M4085" s="103">
        <v>2023.0</v>
      </c>
      <c r="N4085" s="103" t="s">
        <v>189</v>
      </c>
      <c r="O4085" s="65" t="str">
        <f t="shared" si="1"/>
        <v>482548580001</v>
      </c>
      <c r="P4085" s="65">
        <f t="shared" si="2"/>
        <v>0</v>
      </c>
      <c r="Q4085" s="65">
        <f t="shared" si="3"/>
        <v>9</v>
      </c>
      <c r="R4085" s="65" t="str">
        <f t="shared" si="12"/>
        <v>48.254.858/0001-09</v>
      </c>
      <c r="S4085" s="84"/>
      <c r="T4085" s="84" t="str">
        <f t="shared" si="10"/>
        <v/>
      </c>
      <c r="U4085" s="84" t="str">
        <f t="shared" si="11"/>
        <v/>
      </c>
      <c r="V4085" s="65" t="str">
        <f t="shared" si="5"/>
        <v/>
      </c>
      <c r="W4085" s="84"/>
      <c r="X4085" s="84"/>
      <c r="Y4085" s="85"/>
      <c r="Z4085" s="85"/>
      <c r="AA4085" s="65" t="str">
        <f t="shared" si="6"/>
        <v/>
      </c>
      <c r="AB4085" s="65" t="str">
        <f t="shared" si="7"/>
        <v/>
      </c>
      <c r="AC4085" s="86"/>
      <c r="AD4085" s="87" t="str">
        <f t="shared" si="8"/>
        <v/>
      </c>
      <c r="AE4085" s="84"/>
      <c r="AF4085" s="86">
        <f>IF(AC4085&gt;0,AC4085,'⚙️ Config'!$B$10)</f>
        <v>0.0075</v>
      </c>
      <c r="AG4085" s="88">
        <f t="shared" si="9"/>
        <v>1128396.883</v>
      </c>
      <c r="AH4085" s="88">
        <f>AG4085*'⚙️ Config'!$B$11</f>
        <v>5641984.413</v>
      </c>
      <c r="AI4085" s="88">
        <f>AH4085*'⚙️ Config'!$B$12</f>
        <v>1692595.324</v>
      </c>
      <c r="AJ4085" s="64"/>
      <c r="AK4085" s="84"/>
      <c r="AL4085" s="84"/>
      <c r="AM4085" s="84"/>
      <c r="AN4085" s="84"/>
      <c r="AO4085" s="84"/>
      <c r="AP4085" s="84"/>
      <c r="AQ4085" s="84"/>
    </row>
    <row r="4086" ht="15.0" customHeight="1">
      <c r="A4086" s="103">
        <v>4083.0</v>
      </c>
      <c r="B4086" s="104" t="s">
        <v>8620</v>
      </c>
      <c r="C4086" s="103" t="s">
        <v>141</v>
      </c>
      <c r="D4086" s="103" t="s">
        <v>8621</v>
      </c>
      <c r="E4086" s="105">
        <v>35.14</v>
      </c>
      <c r="F4086" s="103" t="s">
        <v>86</v>
      </c>
      <c r="G4086" s="103" t="s">
        <v>143</v>
      </c>
      <c r="H4086" s="106">
        <v>1.4322422305E8</v>
      </c>
      <c r="I4086" s="103">
        <v>17.0</v>
      </c>
      <c r="J4086" s="107">
        <v>4.1</v>
      </c>
      <c r="K4086" s="104">
        <v>2025.0</v>
      </c>
      <c r="L4086" s="103" t="s">
        <v>8622</v>
      </c>
      <c r="M4086" s="103">
        <v>2022.0</v>
      </c>
      <c r="N4086" s="103" t="s">
        <v>189</v>
      </c>
      <c r="O4086" s="65" t="str">
        <f t="shared" si="1"/>
        <v>582526360001</v>
      </c>
      <c r="P4086" s="65">
        <f t="shared" si="2"/>
        <v>0</v>
      </c>
      <c r="Q4086" s="65">
        <f t="shared" si="3"/>
        <v>0</v>
      </c>
      <c r="R4086" s="65" t="str">
        <f t="shared" si="12"/>
        <v>58.252.636/0001-00</v>
      </c>
      <c r="S4086" s="84"/>
      <c r="T4086" s="84" t="str">
        <f t="shared" si="10"/>
        <v/>
      </c>
      <c r="U4086" s="84" t="str">
        <f t="shared" si="11"/>
        <v/>
      </c>
      <c r="V4086" s="65" t="str">
        <f t="shared" si="5"/>
        <v/>
      </c>
      <c r="W4086" s="84"/>
      <c r="X4086" s="84"/>
      <c r="Y4086" s="85"/>
      <c r="Z4086" s="85"/>
      <c r="AA4086" s="65" t="str">
        <f t="shared" si="6"/>
        <v/>
      </c>
      <c r="AB4086" s="65" t="str">
        <f t="shared" si="7"/>
        <v/>
      </c>
      <c r="AC4086" s="86"/>
      <c r="AD4086" s="87" t="str">
        <f t="shared" si="8"/>
        <v/>
      </c>
      <c r="AE4086" s="84"/>
      <c r="AF4086" s="86">
        <f>IF(AC4086&gt;0,AC4086,'⚙️ Config'!$B$10)</f>
        <v>0.0075</v>
      </c>
      <c r="AG4086" s="88">
        <f t="shared" si="9"/>
        <v>1074181.673</v>
      </c>
      <c r="AH4086" s="88">
        <f>AG4086*'⚙️ Config'!$B$11</f>
        <v>5370908.364</v>
      </c>
      <c r="AI4086" s="88">
        <f>AH4086*'⚙️ Config'!$B$12</f>
        <v>1611272.509</v>
      </c>
      <c r="AJ4086" s="64"/>
      <c r="AK4086" s="84"/>
      <c r="AL4086" s="84"/>
      <c r="AM4086" s="84"/>
      <c r="AN4086" s="84"/>
      <c r="AO4086" s="84"/>
      <c r="AP4086" s="84"/>
      <c r="AQ4086" s="84"/>
    </row>
    <row r="4087" ht="15.0" customHeight="1">
      <c r="A4087" s="98">
        <v>4084.0</v>
      </c>
      <c r="B4087" s="99" t="s">
        <v>8623</v>
      </c>
      <c r="C4087" s="98" t="s">
        <v>141</v>
      </c>
      <c r="D4087" s="98" t="s">
        <v>8624</v>
      </c>
      <c r="E4087" s="100">
        <v>45.07</v>
      </c>
      <c r="F4087" s="98" t="s">
        <v>86</v>
      </c>
      <c r="G4087" s="98" t="s">
        <v>143</v>
      </c>
      <c r="H4087" s="101">
        <v>1.3797774462E8</v>
      </c>
      <c r="I4087" s="98">
        <v>32.0</v>
      </c>
      <c r="J4087" s="102">
        <v>4.9</v>
      </c>
      <c r="K4087" s="99">
        <v>2025.0</v>
      </c>
      <c r="L4087" s="98" t="s">
        <v>8625</v>
      </c>
      <c r="M4087" s="98">
        <v>2021.0</v>
      </c>
      <c r="N4087" s="98" t="s">
        <v>208</v>
      </c>
      <c r="O4087" s="65" t="str">
        <f t="shared" si="1"/>
        <v>005127770001</v>
      </c>
      <c r="P4087" s="65">
        <f t="shared" si="2"/>
        <v>3</v>
      </c>
      <c r="Q4087" s="65">
        <f t="shared" si="3"/>
        <v>5</v>
      </c>
      <c r="R4087" s="65" t="str">
        <f t="shared" si="12"/>
        <v>00.512.777/0001-35</v>
      </c>
      <c r="S4087" s="84"/>
      <c r="T4087" s="84" t="str">
        <f t="shared" si="10"/>
        <v/>
      </c>
      <c r="U4087" s="84" t="str">
        <f t="shared" si="11"/>
        <v/>
      </c>
      <c r="V4087" s="65" t="str">
        <f t="shared" si="5"/>
        <v/>
      </c>
      <c r="W4087" s="84"/>
      <c r="X4087" s="84"/>
      <c r="Y4087" s="85"/>
      <c r="Z4087" s="85"/>
      <c r="AA4087" s="65" t="str">
        <f t="shared" si="6"/>
        <v/>
      </c>
      <c r="AB4087" s="65" t="str">
        <f t="shared" si="7"/>
        <v/>
      </c>
      <c r="AC4087" s="86"/>
      <c r="AD4087" s="87" t="str">
        <f t="shared" si="8"/>
        <v/>
      </c>
      <c r="AE4087" s="84"/>
      <c r="AF4087" s="86">
        <f>IF(AC4087&gt;0,AC4087,'⚙️ Config'!$B$10)</f>
        <v>0.0075</v>
      </c>
      <c r="AG4087" s="88">
        <f t="shared" si="9"/>
        <v>1034833.085</v>
      </c>
      <c r="AH4087" s="88">
        <f>AG4087*'⚙️ Config'!$B$11</f>
        <v>5174165.423</v>
      </c>
      <c r="AI4087" s="88">
        <f>AH4087*'⚙️ Config'!$B$12</f>
        <v>1552249.627</v>
      </c>
      <c r="AJ4087" s="64"/>
      <c r="AK4087" s="84"/>
      <c r="AL4087" s="84"/>
      <c r="AM4087" s="84"/>
      <c r="AN4087" s="84"/>
      <c r="AO4087" s="84"/>
      <c r="AP4087" s="84"/>
      <c r="AQ4087" s="84"/>
    </row>
    <row r="4088" ht="15.0" customHeight="1">
      <c r="A4088" s="103">
        <v>4085.0</v>
      </c>
      <c r="B4088" s="104" t="s">
        <v>8626</v>
      </c>
      <c r="C4088" s="103" t="s">
        <v>141</v>
      </c>
      <c r="D4088" s="103" t="s">
        <v>8627</v>
      </c>
      <c r="E4088" s="105">
        <v>41.76</v>
      </c>
      <c r="F4088" s="103" t="s">
        <v>86</v>
      </c>
      <c r="G4088" s="103" t="s">
        <v>143</v>
      </c>
      <c r="H4088" s="106">
        <v>1.3789098043E8</v>
      </c>
      <c r="I4088" s="103">
        <v>39.0</v>
      </c>
      <c r="J4088" s="107">
        <v>4.8</v>
      </c>
      <c r="K4088" s="104">
        <v>2025.0</v>
      </c>
      <c r="L4088" s="103" t="s">
        <v>8628</v>
      </c>
      <c r="M4088" s="103">
        <v>2021.0</v>
      </c>
      <c r="N4088" s="103" t="s">
        <v>8629</v>
      </c>
      <c r="O4088" s="65" t="str">
        <f t="shared" si="1"/>
        <v>192248520001</v>
      </c>
      <c r="P4088" s="65">
        <f t="shared" si="2"/>
        <v>9</v>
      </c>
      <c r="Q4088" s="65">
        <f t="shared" si="3"/>
        <v>0</v>
      </c>
      <c r="R4088" s="65" t="str">
        <f t="shared" si="12"/>
        <v>19.224.852/0001-90</v>
      </c>
      <c r="S4088" s="84"/>
      <c r="T4088" s="84" t="str">
        <f t="shared" si="10"/>
        <v/>
      </c>
      <c r="U4088" s="84" t="str">
        <f t="shared" si="11"/>
        <v/>
      </c>
      <c r="V4088" s="65" t="str">
        <f t="shared" si="5"/>
        <v/>
      </c>
      <c r="W4088" s="84"/>
      <c r="X4088" s="84"/>
      <c r="Y4088" s="85"/>
      <c r="Z4088" s="85"/>
      <c r="AA4088" s="65" t="str">
        <f t="shared" si="6"/>
        <v/>
      </c>
      <c r="AB4088" s="65" t="str">
        <f t="shared" si="7"/>
        <v/>
      </c>
      <c r="AC4088" s="86"/>
      <c r="AD4088" s="87" t="str">
        <f t="shared" si="8"/>
        <v/>
      </c>
      <c r="AE4088" s="84"/>
      <c r="AF4088" s="86">
        <f>IF(AC4088&gt;0,AC4088,'⚙️ Config'!$B$10)</f>
        <v>0.0075</v>
      </c>
      <c r="AG4088" s="88">
        <f t="shared" si="9"/>
        <v>1034182.353</v>
      </c>
      <c r="AH4088" s="88">
        <f>AG4088*'⚙️ Config'!$B$11</f>
        <v>5170911.766</v>
      </c>
      <c r="AI4088" s="88">
        <f>AH4088*'⚙️ Config'!$B$12</f>
        <v>1551273.53</v>
      </c>
      <c r="AJ4088" s="64"/>
      <c r="AK4088" s="84"/>
      <c r="AL4088" s="84"/>
      <c r="AM4088" s="84"/>
      <c r="AN4088" s="84"/>
      <c r="AO4088" s="84"/>
      <c r="AP4088" s="84"/>
      <c r="AQ4088" s="84"/>
    </row>
    <row r="4089" ht="15.0" customHeight="1">
      <c r="A4089" s="103">
        <v>4086.0</v>
      </c>
      <c r="B4089" s="104" t="s">
        <v>8630</v>
      </c>
      <c r="C4089" s="103" t="s">
        <v>141</v>
      </c>
      <c r="D4089" s="103" t="s">
        <v>8631</v>
      </c>
      <c r="E4089" s="105">
        <v>55.12</v>
      </c>
      <c r="F4089" s="103" t="s">
        <v>86</v>
      </c>
      <c r="G4089" s="103" t="s">
        <v>143</v>
      </c>
      <c r="H4089" s="106">
        <v>1.3732997267E8</v>
      </c>
      <c r="I4089" s="103">
        <v>33.0</v>
      </c>
      <c r="J4089" s="107">
        <v>2.5</v>
      </c>
      <c r="K4089" s="104">
        <v>2025.0</v>
      </c>
      <c r="L4089" s="103" t="s">
        <v>1438</v>
      </c>
      <c r="M4089" s="103">
        <v>2023.0</v>
      </c>
      <c r="N4089" s="103" t="s">
        <v>208</v>
      </c>
      <c r="O4089" s="65" t="str">
        <f t="shared" si="1"/>
        <v>312377730001</v>
      </c>
      <c r="P4089" s="65">
        <f t="shared" si="2"/>
        <v>1</v>
      </c>
      <c r="Q4089" s="65">
        <f t="shared" si="3"/>
        <v>0</v>
      </c>
      <c r="R4089" s="65" t="str">
        <f t="shared" si="12"/>
        <v>31.237.773/0001-10</v>
      </c>
      <c r="S4089" s="84"/>
      <c r="T4089" s="84" t="str">
        <f t="shared" si="10"/>
        <v/>
      </c>
      <c r="U4089" s="84" t="str">
        <f t="shared" si="11"/>
        <v/>
      </c>
      <c r="V4089" s="65" t="str">
        <f t="shared" si="5"/>
        <v/>
      </c>
      <c r="W4089" s="84"/>
      <c r="X4089" s="84"/>
      <c r="Y4089" s="85"/>
      <c r="Z4089" s="85"/>
      <c r="AA4089" s="65" t="str">
        <f t="shared" si="6"/>
        <v/>
      </c>
      <c r="AB4089" s="65" t="str">
        <f t="shared" si="7"/>
        <v/>
      </c>
      <c r="AC4089" s="86"/>
      <c r="AD4089" s="87" t="str">
        <f t="shared" si="8"/>
        <v/>
      </c>
      <c r="AE4089" s="84"/>
      <c r="AF4089" s="86">
        <f>IF(AC4089&gt;0,AC4089,'⚙️ Config'!$B$10)</f>
        <v>0.0075</v>
      </c>
      <c r="AG4089" s="88">
        <f t="shared" si="9"/>
        <v>1029974.795</v>
      </c>
      <c r="AH4089" s="88">
        <f>AG4089*'⚙️ Config'!$B$11</f>
        <v>5149873.975</v>
      </c>
      <c r="AI4089" s="88">
        <f>AH4089*'⚙️ Config'!$B$12</f>
        <v>1544962.193</v>
      </c>
      <c r="AJ4089" s="64"/>
      <c r="AK4089" s="84"/>
      <c r="AL4089" s="84"/>
      <c r="AM4089" s="84"/>
      <c r="AN4089" s="84"/>
      <c r="AO4089" s="84"/>
      <c r="AP4089" s="84"/>
      <c r="AQ4089" s="84"/>
    </row>
    <row r="4090" ht="15.0" customHeight="1">
      <c r="A4090" s="103">
        <v>4087.0</v>
      </c>
      <c r="B4090" s="104" t="s">
        <v>8632</v>
      </c>
      <c r="C4090" s="103" t="s">
        <v>141</v>
      </c>
      <c r="D4090" s="103" t="s">
        <v>8633</v>
      </c>
      <c r="E4090" s="105">
        <v>32.08</v>
      </c>
      <c r="F4090" s="103" t="s">
        <v>86</v>
      </c>
      <c r="G4090" s="103" t="s">
        <v>143</v>
      </c>
      <c r="H4090" s="106">
        <v>1.3158619862E8</v>
      </c>
      <c r="I4090" s="103">
        <v>40.0</v>
      </c>
      <c r="J4090" s="107">
        <v>3.8</v>
      </c>
      <c r="K4090" s="104">
        <v>2025.0</v>
      </c>
      <c r="L4090" s="103" t="s">
        <v>8634</v>
      </c>
      <c r="M4090" s="103">
        <v>2022.0</v>
      </c>
      <c r="N4090" s="103" t="s">
        <v>161</v>
      </c>
      <c r="O4090" s="65" t="str">
        <f t="shared" si="1"/>
        <v>068546510001</v>
      </c>
      <c r="P4090" s="65">
        <f t="shared" si="2"/>
        <v>2</v>
      </c>
      <c r="Q4090" s="65">
        <f t="shared" si="3"/>
        <v>5</v>
      </c>
      <c r="R4090" s="65" t="str">
        <f t="shared" si="12"/>
        <v>06.854.651/0001-25</v>
      </c>
      <c r="S4090" s="84"/>
      <c r="T4090" s="84" t="str">
        <f t="shared" si="10"/>
        <v/>
      </c>
      <c r="U4090" s="84" t="str">
        <f t="shared" si="11"/>
        <v/>
      </c>
      <c r="V4090" s="65" t="str">
        <f t="shared" si="5"/>
        <v/>
      </c>
      <c r="W4090" s="84"/>
      <c r="X4090" s="84"/>
      <c r="Y4090" s="85"/>
      <c r="Z4090" s="85"/>
      <c r="AA4090" s="65" t="str">
        <f t="shared" si="6"/>
        <v/>
      </c>
      <c r="AB4090" s="65" t="str">
        <f t="shared" si="7"/>
        <v/>
      </c>
      <c r="AC4090" s="86"/>
      <c r="AD4090" s="87" t="str">
        <f t="shared" si="8"/>
        <v/>
      </c>
      <c r="AE4090" s="84"/>
      <c r="AF4090" s="86">
        <f>IF(AC4090&gt;0,AC4090,'⚙️ Config'!$B$10)</f>
        <v>0.0075</v>
      </c>
      <c r="AG4090" s="88">
        <f t="shared" si="9"/>
        <v>986896.4897</v>
      </c>
      <c r="AH4090" s="88">
        <f>AG4090*'⚙️ Config'!$B$11</f>
        <v>4934482.448</v>
      </c>
      <c r="AI4090" s="88">
        <f>AH4090*'⚙️ Config'!$B$12</f>
        <v>1480344.734</v>
      </c>
      <c r="AJ4090" s="64"/>
      <c r="AK4090" s="84"/>
      <c r="AL4090" s="84"/>
      <c r="AM4090" s="84"/>
      <c r="AN4090" s="84"/>
      <c r="AO4090" s="84"/>
      <c r="AP4090" s="84"/>
      <c r="AQ4090" s="84"/>
    </row>
    <row r="4091" ht="15.0" customHeight="1">
      <c r="A4091" s="98">
        <v>4088.0</v>
      </c>
      <c r="B4091" s="99" t="s">
        <v>8635</v>
      </c>
      <c r="C4091" s="98" t="s">
        <v>154</v>
      </c>
      <c r="D4091" s="98" t="s">
        <v>8636</v>
      </c>
      <c r="E4091" s="100">
        <v>21.03</v>
      </c>
      <c r="F4091" s="98" t="s">
        <v>86</v>
      </c>
      <c r="G4091" s="98" t="s">
        <v>143</v>
      </c>
      <c r="H4091" s="101">
        <v>1.3107871799E8</v>
      </c>
      <c r="I4091" s="98">
        <v>10.0</v>
      </c>
      <c r="J4091" s="102">
        <v>4.1</v>
      </c>
      <c r="K4091" s="99">
        <v>2022.0</v>
      </c>
      <c r="L4091" s="98" t="s">
        <v>256</v>
      </c>
      <c r="M4091" s="98">
        <v>2022.0</v>
      </c>
      <c r="N4091" s="98" t="s">
        <v>161</v>
      </c>
      <c r="O4091" s="65" t="str">
        <f t="shared" si="1"/>
        <v>337788460001</v>
      </c>
      <c r="P4091" s="65">
        <f t="shared" si="2"/>
        <v>0</v>
      </c>
      <c r="Q4091" s="65">
        <f t="shared" si="3"/>
        <v>6</v>
      </c>
      <c r="R4091" s="65" t="str">
        <f t="shared" si="12"/>
        <v>33.778.846/0001-06</v>
      </c>
      <c r="S4091" s="84"/>
      <c r="T4091" s="84" t="str">
        <f t="shared" si="10"/>
        <v/>
      </c>
      <c r="U4091" s="84" t="str">
        <f t="shared" si="11"/>
        <v/>
      </c>
      <c r="V4091" s="65" t="str">
        <f t="shared" si="5"/>
        <v/>
      </c>
      <c r="W4091" s="84"/>
      <c r="X4091" s="84"/>
      <c r="Y4091" s="85"/>
      <c r="Z4091" s="85"/>
      <c r="AA4091" s="65" t="str">
        <f t="shared" si="6"/>
        <v/>
      </c>
      <c r="AB4091" s="65" t="str">
        <f t="shared" si="7"/>
        <v/>
      </c>
      <c r="AC4091" s="86"/>
      <c r="AD4091" s="87" t="str">
        <f t="shared" si="8"/>
        <v/>
      </c>
      <c r="AE4091" s="84"/>
      <c r="AF4091" s="86">
        <f>IF(AC4091&gt;0,AC4091,'⚙️ Config'!$B$10)</f>
        <v>0.0075</v>
      </c>
      <c r="AG4091" s="88">
        <f t="shared" si="9"/>
        <v>983090.3849</v>
      </c>
      <c r="AH4091" s="88">
        <f>AG4091*'⚙️ Config'!$B$11</f>
        <v>4915451.925</v>
      </c>
      <c r="AI4091" s="88">
        <f>AH4091*'⚙️ Config'!$B$12</f>
        <v>1474635.577</v>
      </c>
      <c r="AJ4091" s="64"/>
      <c r="AK4091" s="84"/>
      <c r="AL4091" s="84"/>
      <c r="AM4091" s="84"/>
      <c r="AN4091" s="84"/>
      <c r="AO4091" s="84"/>
      <c r="AP4091" s="84"/>
      <c r="AQ4091" s="84"/>
    </row>
    <row r="4092" ht="15.0" customHeight="1">
      <c r="A4092" s="103">
        <v>4089.0</v>
      </c>
      <c r="B4092" s="104" t="s">
        <v>8637</v>
      </c>
      <c r="C4092" s="103" t="s">
        <v>141</v>
      </c>
      <c r="D4092" s="103" t="s">
        <v>8638</v>
      </c>
      <c r="E4092" s="105">
        <v>27.98</v>
      </c>
      <c r="F4092" s="103" t="s">
        <v>86</v>
      </c>
      <c r="G4092" s="103" t="s">
        <v>143</v>
      </c>
      <c r="H4092" s="106">
        <v>1.285971159E8</v>
      </c>
      <c r="I4092" s="103">
        <v>34.0</v>
      </c>
      <c r="J4092" s="107">
        <v>5.0</v>
      </c>
      <c r="K4092" s="104">
        <v>2024.0</v>
      </c>
      <c r="L4092" s="103" t="s">
        <v>4407</v>
      </c>
      <c r="M4092" s="103">
        <v>2021.0</v>
      </c>
      <c r="N4092" s="103" t="s">
        <v>4351</v>
      </c>
      <c r="O4092" s="65" t="str">
        <f t="shared" si="1"/>
        <v>492546340001</v>
      </c>
      <c r="P4092" s="65">
        <f t="shared" si="2"/>
        <v>6</v>
      </c>
      <c r="Q4092" s="65">
        <f t="shared" si="3"/>
        <v>0</v>
      </c>
      <c r="R4092" s="65" t="str">
        <f t="shared" si="12"/>
        <v>49.254.634/0001-60</v>
      </c>
      <c r="S4092" s="84"/>
      <c r="T4092" s="84" t="str">
        <f t="shared" si="10"/>
        <v/>
      </c>
      <c r="U4092" s="84" t="str">
        <f t="shared" si="11"/>
        <v/>
      </c>
      <c r="V4092" s="65" t="str">
        <f t="shared" si="5"/>
        <v/>
      </c>
      <c r="W4092" s="84"/>
      <c r="X4092" s="84"/>
      <c r="Y4092" s="85"/>
      <c r="Z4092" s="85"/>
      <c r="AA4092" s="65" t="str">
        <f t="shared" si="6"/>
        <v/>
      </c>
      <c r="AB4092" s="65" t="str">
        <f t="shared" si="7"/>
        <v/>
      </c>
      <c r="AC4092" s="86"/>
      <c r="AD4092" s="87" t="str">
        <f t="shared" si="8"/>
        <v/>
      </c>
      <c r="AE4092" s="84"/>
      <c r="AF4092" s="86">
        <f>IF(AC4092&gt;0,AC4092,'⚙️ Config'!$B$10)</f>
        <v>0.0075</v>
      </c>
      <c r="AG4092" s="88">
        <f t="shared" si="9"/>
        <v>964478.3693</v>
      </c>
      <c r="AH4092" s="88">
        <f>AG4092*'⚙️ Config'!$B$11</f>
        <v>4822391.846</v>
      </c>
      <c r="AI4092" s="88">
        <f>AH4092*'⚙️ Config'!$B$12</f>
        <v>1446717.554</v>
      </c>
      <c r="AJ4092" s="64"/>
      <c r="AK4092" s="84"/>
      <c r="AL4092" s="84"/>
      <c r="AM4092" s="84"/>
      <c r="AN4092" s="84"/>
      <c r="AO4092" s="84"/>
      <c r="AP4092" s="84"/>
      <c r="AQ4092" s="84"/>
    </row>
    <row r="4093" ht="15.0" customHeight="1">
      <c r="A4093" s="103">
        <v>4090.0</v>
      </c>
      <c r="B4093" s="104" t="s">
        <v>8639</v>
      </c>
      <c r="C4093" s="103" t="s">
        <v>141</v>
      </c>
      <c r="D4093" s="103" t="s">
        <v>8640</v>
      </c>
      <c r="E4093" s="105">
        <v>23.45</v>
      </c>
      <c r="F4093" s="103" t="s">
        <v>86</v>
      </c>
      <c r="G4093" s="103" t="s">
        <v>143</v>
      </c>
      <c r="H4093" s="106">
        <v>1.2528740749E8</v>
      </c>
      <c r="I4093" s="103">
        <v>14.0</v>
      </c>
      <c r="J4093" s="107">
        <v>4.8</v>
      </c>
      <c r="K4093" s="104">
        <v>2024.0</v>
      </c>
      <c r="L4093" s="103" t="s">
        <v>1438</v>
      </c>
      <c r="M4093" s="103">
        <v>2021.0</v>
      </c>
      <c r="N4093" s="103" t="s">
        <v>8582</v>
      </c>
      <c r="O4093" s="65" t="str">
        <f t="shared" si="1"/>
        <v>641627950001</v>
      </c>
      <c r="P4093" s="65">
        <f t="shared" si="2"/>
        <v>1</v>
      </c>
      <c r="Q4093" s="65">
        <f t="shared" si="3"/>
        <v>7</v>
      </c>
      <c r="R4093" s="65" t="str">
        <f t="shared" si="12"/>
        <v>64.162.795/0001-17</v>
      </c>
      <c r="S4093" s="84"/>
      <c r="T4093" s="84" t="str">
        <f t="shared" si="10"/>
        <v/>
      </c>
      <c r="U4093" s="84" t="str">
        <f t="shared" si="11"/>
        <v/>
      </c>
      <c r="V4093" s="65" t="str">
        <f t="shared" si="5"/>
        <v/>
      </c>
      <c r="W4093" s="84"/>
      <c r="X4093" s="84"/>
      <c r="Y4093" s="85"/>
      <c r="Z4093" s="85"/>
      <c r="AA4093" s="65" t="str">
        <f t="shared" si="6"/>
        <v/>
      </c>
      <c r="AB4093" s="65" t="str">
        <f t="shared" si="7"/>
        <v/>
      </c>
      <c r="AC4093" s="86"/>
      <c r="AD4093" s="87" t="str">
        <f t="shared" si="8"/>
        <v/>
      </c>
      <c r="AE4093" s="84"/>
      <c r="AF4093" s="86">
        <f>IF(AC4093&gt;0,AC4093,'⚙️ Config'!$B$10)</f>
        <v>0.0075</v>
      </c>
      <c r="AG4093" s="88">
        <f t="shared" si="9"/>
        <v>939655.5562</v>
      </c>
      <c r="AH4093" s="88">
        <f>AG4093*'⚙️ Config'!$B$11</f>
        <v>4698277.781</v>
      </c>
      <c r="AI4093" s="88">
        <f>AH4093*'⚙️ Config'!$B$12</f>
        <v>1409483.334</v>
      </c>
      <c r="AJ4093" s="64"/>
      <c r="AK4093" s="84"/>
      <c r="AL4093" s="84"/>
      <c r="AM4093" s="84"/>
      <c r="AN4093" s="84"/>
      <c r="AO4093" s="84"/>
      <c r="AP4093" s="84"/>
      <c r="AQ4093" s="84"/>
    </row>
    <row r="4094" ht="15.0" customHeight="1">
      <c r="A4094" s="98">
        <v>4091.0</v>
      </c>
      <c r="B4094" s="99" t="s">
        <v>8641</v>
      </c>
      <c r="C4094" s="98" t="s">
        <v>141</v>
      </c>
      <c r="D4094" s="98" t="s">
        <v>8642</v>
      </c>
      <c r="E4094" s="100">
        <v>41.74</v>
      </c>
      <c r="F4094" s="98" t="s">
        <v>86</v>
      </c>
      <c r="G4094" s="98" t="s">
        <v>143</v>
      </c>
      <c r="H4094" s="101">
        <v>1.2370828476E8</v>
      </c>
      <c r="I4094" s="98">
        <v>23.0</v>
      </c>
      <c r="J4094" s="102">
        <v>4.8</v>
      </c>
      <c r="K4094" s="99">
        <v>2025.0</v>
      </c>
      <c r="L4094" s="98" t="s">
        <v>4545</v>
      </c>
      <c r="M4094" s="98">
        <v>2021.0</v>
      </c>
      <c r="N4094" s="98" t="s">
        <v>189</v>
      </c>
      <c r="O4094" s="65" t="str">
        <f t="shared" si="1"/>
        <v>140838210001</v>
      </c>
      <c r="P4094" s="65">
        <f t="shared" si="2"/>
        <v>4</v>
      </c>
      <c r="Q4094" s="65">
        <f t="shared" si="3"/>
        <v>3</v>
      </c>
      <c r="R4094" s="65" t="str">
        <f t="shared" si="12"/>
        <v>14.083.821/0001-43</v>
      </c>
      <c r="S4094" s="84"/>
      <c r="T4094" s="84" t="str">
        <f t="shared" si="10"/>
        <v/>
      </c>
      <c r="U4094" s="84" t="str">
        <f t="shared" si="11"/>
        <v/>
      </c>
      <c r="V4094" s="65" t="str">
        <f t="shared" si="5"/>
        <v/>
      </c>
      <c r="W4094" s="84"/>
      <c r="X4094" s="84"/>
      <c r="Y4094" s="85"/>
      <c r="Z4094" s="85"/>
      <c r="AA4094" s="65" t="str">
        <f t="shared" si="6"/>
        <v/>
      </c>
      <c r="AB4094" s="65" t="str">
        <f t="shared" si="7"/>
        <v/>
      </c>
      <c r="AC4094" s="86"/>
      <c r="AD4094" s="87" t="str">
        <f t="shared" si="8"/>
        <v/>
      </c>
      <c r="AE4094" s="84"/>
      <c r="AF4094" s="86">
        <f>IF(AC4094&gt;0,AC4094,'⚙️ Config'!$B$10)</f>
        <v>0.0075</v>
      </c>
      <c r="AG4094" s="88">
        <f t="shared" si="9"/>
        <v>927812.1357</v>
      </c>
      <c r="AH4094" s="88">
        <f>AG4094*'⚙️ Config'!$B$11</f>
        <v>4639060.679</v>
      </c>
      <c r="AI4094" s="88">
        <f>AH4094*'⚙️ Config'!$B$12</f>
        <v>1391718.204</v>
      </c>
      <c r="AJ4094" s="64"/>
      <c r="AK4094" s="84"/>
      <c r="AL4094" s="84"/>
      <c r="AM4094" s="84"/>
      <c r="AN4094" s="84"/>
      <c r="AO4094" s="84"/>
      <c r="AP4094" s="84"/>
      <c r="AQ4094" s="84"/>
    </row>
    <row r="4095" ht="15.0" customHeight="1">
      <c r="A4095" s="98">
        <v>4092.0</v>
      </c>
      <c r="B4095" s="99" t="s">
        <v>8643</v>
      </c>
      <c r="C4095" s="98" t="s">
        <v>141</v>
      </c>
      <c r="D4095" s="98" t="s">
        <v>8644</v>
      </c>
      <c r="E4095" s="100">
        <v>19.44</v>
      </c>
      <c r="F4095" s="98" t="s">
        <v>86</v>
      </c>
      <c r="G4095" s="98" t="s">
        <v>143</v>
      </c>
      <c r="H4095" s="101">
        <v>1.1971266372E8</v>
      </c>
      <c r="I4095" s="98">
        <v>10.0</v>
      </c>
      <c r="J4095" s="102">
        <v>4.9</v>
      </c>
      <c r="K4095" s="99">
        <v>2022.0</v>
      </c>
      <c r="L4095" s="98" t="s">
        <v>1438</v>
      </c>
      <c r="M4095" s="98">
        <v>2021.0</v>
      </c>
      <c r="N4095" s="98" t="s">
        <v>161</v>
      </c>
      <c r="O4095" s="65" t="str">
        <f t="shared" si="1"/>
        <v>146075880001</v>
      </c>
      <c r="P4095" s="65">
        <f t="shared" si="2"/>
        <v>5</v>
      </c>
      <c r="Q4095" s="65">
        <f t="shared" si="3"/>
        <v>0</v>
      </c>
      <c r="R4095" s="65" t="str">
        <f t="shared" si="12"/>
        <v>14.607.588/0001-50</v>
      </c>
      <c r="S4095" s="84"/>
      <c r="T4095" s="84" t="str">
        <f t="shared" si="10"/>
        <v/>
      </c>
      <c r="U4095" s="84" t="str">
        <f t="shared" si="11"/>
        <v/>
      </c>
      <c r="V4095" s="65" t="str">
        <f t="shared" si="5"/>
        <v/>
      </c>
      <c r="W4095" s="84"/>
      <c r="X4095" s="84"/>
      <c r="Y4095" s="85"/>
      <c r="Z4095" s="85"/>
      <c r="AA4095" s="65" t="str">
        <f t="shared" si="6"/>
        <v/>
      </c>
      <c r="AB4095" s="65" t="str">
        <f t="shared" si="7"/>
        <v/>
      </c>
      <c r="AC4095" s="86"/>
      <c r="AD4095" s="87" t="str">
        <f t="shared" si="8"/>
        <v/>
      </c>
      <c r="AE4095" s="84"/>
      <c r="AF4095" s="86">
        <f>IF(AC4095&gt;0,AC4095,'⚙️ Config'!$B$10)</f>
        <v>0.0075</v>
      </c>
      <c r="AG4095" s="88">
        <f t="shared" si="9"/>
        <v>897844.9779</v>
      </c>
      <c r="AH4095" s="88">
        <f>AG4095*'⚙️ Config'!$B$11</f>
        <v>4489224.89</v>
      </c>
      <c r="AI4095" s="88">
        <f>AH4095*'⚙️ Config'!$B$12</f>
        <v>1346767.467</v>
      </c>
      <c r="AJ4095" s="64"/>
      <c r="AK4095" s="84"/>
      <c r="AL4095" s="84"/>
      <c r="AM4095" s="84"/>
      <c r="AN4095" s="84"/>
      <c r="AO4095" s="84"/>
      <c r="AP4095" s="84"/>
      <c r="AQ4095" s="84"/>
    </row>
    <row r="4096" ht="15.0" customHeight="1">
      <c r="A4096" s="98">
        <v>4093.0</v>
      </c>
      <c r="B4096" s="99" t="s">
        <v>8645</v>
      </c>
      <c r="C4096" s="98" t="s">
        <v>141</v>
      </c>
      <c r="D4096" s="98" t="s">
        <v>8646</v>
      </c>
      <c r="E4096" s="100">
        <v>25.26</v>
      </c>
      <c r="F4096" s="98" t="s">
        <v>86</v>
      </c>
      <c r="G4096" s="98" t="s">
        <v>143</v>
      </c>
      <c r="H4096" s="101">
        <v>1.1940902089E8</v>
      </c>
      <c r="I4096" s="98">
        <v>14.0</v>
      </c>
      <c r="J4096" s="102">
        <v>3.9</v>
      </c>
      <c r="K4096" s="99">
        <v>2024.0</v>
      </c>
      <c r="L4096" s="98" t="s">
        <v>1438</v>
      </c>
      <c r="M4096" s="98">
        <v>2022.0</v>
      </c>
      <c r="N4096" s="98" t="s">
        <v>8582</v>
      </c>
      <c r="O4096" s="65" t="str">
        <f t="shared" si="1"/>
        <v>592315550001</v>
      </c>
      <c r="P4096" s="65">
        <f t="shared" si="2"/>
        <v>9</v>
      </c>
      <c r="Q4096" s="65">
        <f t="shared" si="3"/>
        <v>7</v>
      </c>
      <c r="R4096" s="65" t="str">
        <f t="shared" si="12"/>
        <v>59.231.555/0001-97</v>
      </c>
      <c r="S4096" s="84"/>
      <c r="T4096" s="84" t="str">
        <f t="shared" si="10"/>
        <v/>
      </c>
      <c r="U4096" s="84" t="str">
        <f t="shared" si="11"/>
        <v/>
      </c>
      <c r="V4096" s="65" t="str">
        <f t="shared" si="5"/>
        <v/>
      </c>
      <c r="W4096" s="84"/>
      <c r="X4096" s="84"/>
      <c r="Y4096" s="85"/>
      <c r="Z4096" s="85"/>
      <c r="AA4096" s="65" t="str">
        <f t="shared" si="6"/>
        <v/>
      </c>
      <c r="AB4096" s="65" t="str">
        <f t="shared" si="7"/>
        <v/>
      </c>
      <c r="AC4096" s="86"/>
      <c r="AD4096" s="87" t="str">
        <f t="shared" si="8"/>
        <v/>
      </c>
      <c r="AE4096" s="84"/>
      <c r="AF4096" s="86">
        <f>IF(AC4096&gt;0,AC4096,'⚙️ Config'!$B$10)</f>
        <v>0.0075</v>
      </c>
      <c r="AG4096" s="88">
        <f t="shared" si="9"/>
        <v>895567.6567</v>
      </c>
      <c r="AH4096" s="88">
        <f>AG4096*'⚙️ Config'!$B$11</f>
        <v>4477838.283</v>
      </c>
      <c r="AI4096" s="88">
        <f>AH4096*'⚙️ Config'!$B$12</f>
        <v>1343351.485</v>
      </c>
      <c r="AJ4096" s="64"/>
      <c r="AK4096" s="84"/>
      <c r="AL4096" s="84"/>
      <c r="AM4096" s="84"/>
      <c r="AN4096" s="84"/>
      <c r="AO4096" s="84"/>
      <c r="AP4096" s="84"/>
      <c r="AQ4096" s="84"/>
    </row>
    <row r="4097" ht="15.0" customHeight="1">
      <c r="A4097" s="98">
        <v>4094.0</v>
      </c>
      <c r="B4097" s="99" t="s">
        <v>8647</v>
      </c>
      <c r="C4097" s="98" t="s">
        <v>141</v>
      </c>
      <c r="D4097" s="98" t="s">
        <v>8648</v>
      </c>
      <c r="E4097" s="100">
        <v>53.53</v>
      </c>
      <c r="F4097" s="98" t="s">
        <v>86</v>
      </c>
      <c r="G4097" s="98" t="s">
        <v>143</v>
      </c>
      <c r="H4097" s="101">
        <v>1.1823196249E8</v>
      </c>
      <c r="I4097" s="98">
        <v>6.0</v>
      </c>
      <c r="J4097" s="102">
        <v>3.7</v>
      </c>
      <c r="K4097" s="99">
        <v>2025.0</v>
      </c>
      <c r="L4097" s="98" t="s">
        <v>160</v>
      </c>
      <c r="M4097" s="98">
        <v>2022.0</v>
      </c>
      <c r="N4097" s="98" t="s">
        <v>8629</v>
      </c>
      <c r="O4097" s="65" t="str">
        <f t="shared" si="1"/>
        <v>580922970001</v>
      </c>
      <c r="P4097" s="65">
        <f t="shared" si="2"/>
        <v>4</v>
      </c>
      <c r="Q4097" s="65">
        <f t="shared" si="3"/>
        <v>2</v>
      </c>
      <c r="R4097" s="65" t="str">
        <f t="shared" si="12"/>
        <v>58.092.297/0001-42</v>
      </c>
      <c r="S4097" s="84"/>
      <c r="T4097" s="84" t="str">
        <f t="shared" si="10"/>
        <v/>
      </c>
      <c r="U4097" s="84" t="str">
        <f t="shared" si="11"/>
        <v/>
      </c>
      <c r="V4097" s="65" t="str">
        <f t="shared" si="5"/>
        <v/>
      </c>
      <c r="W4097" s="84"/>
      <c r="X4097" s="84"/>
      <c r="Y4097" s="85"/>
      <c r="Z4097" s="85"/>
      <c r="AA4097" s="65" t="str">
        <f t="shared" si="6"/>
        <v/>
      </c>
      <c r="AB4097" s="65" t="str">
        <f t="shared" si="7"/>
        <v/>
      </c>
      <c r="AC4097" s="86"/>
      <c r="AD4097" s="87" t="str">
        <f t="shared" si="8"/>
        <v/>
      </c>
      <c r="AE4097" s="84"/>
      <c r="AF4097" s="86">
        <f>IF(AC4097&gt;0,AC4097,'⚙️ Config'!$B$10)</f>
        <v>0.0075</v>
      </c>
      <c r="AG4097" s="88">
        <f t="shared" si="9"/>
        <v>886739.7187</v>
      </c>
      <c r="AH4097" s="88">
        <f>AG4097*'⚙️ Config'!$B$11</f>
        <v>4433698.593</v>
      </c>
      <c r="AI4097" s="88">
        <f>AH4097*'⚙️ Config'!$B$12</f>
        <v>1330109.578</v>
      </c>
      <c r="AJ4097" s="64"/>
      <c r="AK4097" s="84"/>
      <c r="AL4097" s="84"/>
      <c r="AM4097" s="84"/>
      <c r="AN4097" s="84"/>
      <c r="AO4097" s="84"/>
      <c r="AP4097" s="84"/>
      <c r="AQ4097" s="84"/>
    </row>
    <row r="4098" ht="15.0" customHeight="1">
      <c r="A4098" s="98">
        <v>4095.0</v>
      </c>
      <c r="B4098" s="99" t="s">
        <v>8649</v>
      </c>
      <c r="C4098" s="98" t="s">
        <v>141</v>
      </c>
      <c r="D4098" s="98" t="s">
        <v>8650</v>
      </c>
      <c r="E4098" s="100">
        <v>41.43</v>
      </c>
      <c r="F4098" s="98" t="s">
        <v>86</v>
      </c>
      <c r="G4098" s="98" t="s">
        <v>143</v>
      </c>
      <c r="H4098" s="101">
        <v>1.1704825368E8</v>
      </c>
      <c r="I4098" s="98">
        <v>27.0</v>
      </c>
      <c r="J4098" s="102">
        <v>4.8</v>
      </c>
      <c r="K4098" s="99">
        <v>2025.0</v>
      </c>
      <c r="L4098" s="98" t="s">
        <v>8651</v>
      </c>
      <c r="M4098" s="98">
        <v>2021.0</v>
      </c>
      <c r="N4098" s="98" t="s">
        <v>189</v>
      </c>
      <c r="O4098" s="65" t="str">
        <f t="shared" si="1"/>
        <v>069315980001</v>
      </c>
      <c r="P4098" s="65">
        <f t="shared" si="2"/>
        <v>1</v>
      </c>
      <c r="Q4098" s="65">
        <f t="shared" si="3"/>
        <v>9</v>
      </c>
      <c r="R4098" s="65" t="str">
        <f t="shared" si="12"/>
        <v>06.931.598/0001-19</v>
      </c>
      <c r="S4098" s="84"/>
      <c r="T4098" s="84" t="str">
        <f t="shared" si="10"/>
        <v/>
      </c>
      <c r="U4098" s="84" t="str">
        <f t="shared" si="11"/>
        <v/>
      </c>
      <c r="V4098" s="65" t="str">
        <f t="shared" si="5"/>
        <v/>
      </c>
      <c r="W4098" s="84"/>
      <c r="X4098" s="84"/>
      <c r="Y4098" s="85"/>
      <c r="Z4098" s="85"/>
      <c r="AA4098" s="65" t="str">
        <f t="shared" si="6"/>
        <v/>
      </c>
      <c r="AB4098" s="65" t="str">
        <f t="shared" si="7"/>
        <v/>
      </c>
      <c r="AC4098" s="86"/>
      <c r="AD4098" s="87" t="str">
        <f t="shared" si="8"/>
        <v/>
      </c>
      <c r="AE4098" s="84"/>
      <c r="AF4098" s="86">
        <f>IF(AC4098&gt;0,AC4098,'⚙️ Config'!$B$10)</f>
        <v>0.0075</v>
      </c>
      <c r="AG4098" s="88">
        <f t="shared" si="9"/>
        <v>877861.9026</v>
      </c>
      <c r="AH4098" s="88">
        <f>AG4098*'⚙️ Config'!$B$11</f>
        <v>4389309.513</v>
      </c>
      <c r="AI4098" s="88">
        <f>AH4098*'⚙️ Config'!$B$12</f>
        <v>1316792.854</v>
      </c>
      <c r="AJ4098" s="64"/>
      <c r="AK4098" s="84"/>
      <c r="AL4098" s="84"/>
      <c r="AM4098" s="84"/>
      <c r="AN4098" s="84"/>
      <c r="AO4098" s="84"/>
      <c r="AP4098" s="84"/>
      <c r="AQ4098" s="84"/>
    </row>
    <row r="4099" ht="15.0" customHeight="1">
      <c r="A4099" s="103">
        <v>4096.0</v>
      </c>
      <c r="B4099" s="104" t="s">
        <v>8652</v>
      </c>
      <c r="C4099" s="103" t="s">
        <v>141</v>
      </c>
      <c r="D4099" s="103" t="s">
        <v>8653</v>
      </c>
      <c r="E4099" s="105">
        <v>30.1</v>
      </c>
      <c r="F4099" s="103" t="s">
        <v>86</v>
      </c>
      <c r="G4099" s="103" t="s">
        <v>143</v>
      </c>
      <c r="H4099" s="106">
        <v>1.1617795942E8</v>
      </c>
      <c r="I4099" s="103">
        <v>29.0</v>
      </c>
      <c r="J4099" s="107">
        <v>4.8</v>
      </c>
      <c r="K4099" s="104">
        <v>2025.0</v>
      </c>
      <c r="L4099" s="103" t="s">
        <v>1438</v>
      </c>
      <c r="M4099" s="103">
        <v>2021.0</v>
      </c>
      <c r="N4099" s="103" t="s">
        <v>189</v>
      </c>
      <c r="O4099" s="65" t="str">
        <f t="shared" si="1"/>
        <v>053944540001</v>
      </c>
      <c r="P4099" s="65">
        <f t="shared" si="2"/>
        <v>0</v>
      </c>
      <c r="Q4099" s="65">
        <f t="shared" si="3"/>
        <v>8</v>
      </c>
      <c r="R4099" s="65" t="str">
        <f t="shared" si="12"/>
        <v>05.394.454/0001-08</v>
      </c>
      <c r="S4099" s="84"/>
      <c r="T4099" s="84" t="str">
        <f t="shared" si="10"/>
        <v/>
      </c>
      <c r="U4099" s="84" t="str">
        <f t="shared" si="11"/>
        <v/>
      </c>
      <c r="V4099" s="65" t="str">
        <f t="shared" si="5"/>
        <v/>
      </c>
      <c r="W4099" s="84"/>
      <c r="X4099" s="84"/>
      <c r="Y4099" s="85"/>
      <c r="Z4099" s="85"/>
      <c r="AA4099" s="65" t="str">
        <f t="shared" si="6"/>
        <v/>
      </c>
      <c r="AB4099" s="65" t="str">
        <f t="shared" si="7"/>
        <v/>
      </c>
      <c r="AC4099" s="86"/>
      <c r="AD4099" s="87" t="str">
        <f t="shared" si="8"/>
        <v/>
      </c>
      <c r="AE4099" s="84"/>
      <c r="AF4099" s="86">
        <f>IF(AC4099&gt;0,AC4099,'⚙️ Config'!$B$10)</f>
        <v>0.0075</v>
      </c>
      <c r="AG4099" s="88">
        <f t="shared" si="9"/>
        <v>871334.6957</v>
      </c>
      <c r="AH4099" s="88">
        <f>AG4099*'⚙️ Config'!$B$11</f>
        <v>4356673.478</v>
      </c>
      <c r="AI4099" s="88">
        <f>AH4099*'⚙️ Config'!$B$12</f>
        <v>1307002.043</v>
      </c>
      <c r="AJ4099" s="64"/>
      <c r="AK4099" s="84"/>
      <c r="AL4099" s="84"/>
      <c r="AM4099" s="84"/>
      <c r="AN4099" s="84"/>
      <c r="AO4099" s="84"/>
      <c r="AP4099" s="84"/>
      <c r="AQ4099" s="84"/>
    </row>
    <row r="4100" ht="15.0" customHeight="1">
      <c r="A4100" s="98">
        <v>4097.0</v>
      </c>
      <c r="B4100" s="99" t="s">
        <v>8654</v>
      </c>
      <c r="C4100" s="98" t="s">
        <v>141</v>
      </c>
      <c r="D4100" s="98" t="s">
        <v>8655</v>
      </c>
      <c r="E4100" s="100">
        <v>40.31</v>
      </c>
      <c r="F4100" s="98" t="s">
        <v>86</v>
      </c>
      <c r="G4100" s="98" t="s">
        <v>143</v>
      </c>
      <c r="H4100" s="101">
        <v>1.1532449193E8</v>
      </c>
      <c r="I4100" s="98">
        <v>19.0</v>
      </c>
      <c r="J4100" s="102">
        <v>4.0</v>
      </c>
      <c r="K4100" s="99">
        <v>2025.0</v>
      </c>
      <c r="L4100" s="98" t="s">
        <v>8592</v>
      </c>
      <c r="M4100" s="98">
        <v>2022.0</v>
      </c>
      <c r="N4100" s="98" t="s">
        <v>8582</v>
      </c>
      <c r="O4100" s="65" t="str">
        <f t="shared" si="1"/>
        <v>033870620001</v>
      </c>
      <c r="P4100" s="65">
        <f t="shared" si="2"/>
        <v>9</v>
      </c>
      <c r="Q4100" s="65">
        <f t="shared" si="3"/>
        <v>6</v>
      </c>
      <c r="R4100" s="65" t="str">
        <f t="shared" si="12"/>
        <v>03.387.062/0001-96</v>
      </c>
      <c r="S4100" s="84"/>
      <c r="T4100" s="84" t="str">
        <f t="shared" si="10"/>
        <v/>
      </c>
      <c r="U4100" s="84" t="str">
        <f t="shared" si="11"/>
        <v/>
      </c>
      <c r="V4100" s="65" t="str">
        <f t="shared" si="5"/>
        <v/>
      </c>
      <c r="W4100" s="84"/>
      <c r="X4100" s="84"/>
      <c r="Y4100" s="85"/>
      <c r="Z4100" s="85"/>
      <c r="AA4100" s="65" t="str">
        <f t="shared" si="6"/>
        <v/>
      </c>
      <c r="AB4100" s="65" t="str">
        <f t="shared" si="7"/>
        <v/>
      </c>
      <c r="AC4100" s="86"/>
      <c r="AD4100" s="87" t="str">
        <f t="shared" si="8"/>
        <v/>
      </c>
      <c r="AE4100" s="84"/>
      <c r="AF4100" s="86">
        <f>IF(AC4100&gt;0,AC4100,'⚙️ Config'!$B$10)</f>
        <v>0.0075</v>
      </c>
      <c r="AG4100" s="88">
        <f t="shared" si="9"/>
        <v>864933.6895</v>
      </c>
      <c r="AH4100" s="88">
        <f>AG4100*'⚙️ Config'!$B$11</f>
        <v>4324668.447</v>
      </c>
      <c r="AI4100" s="88">
        <f>AH4100*'⚙️ Config'!$B$12</f>
        <v>1297400.534</v>
      </c>
      <c r="AJ4100" s="64"/>
      <c r="AK4100" s="84"/>
      <c r="AL4100" s="84"/>
      <c r="AM4100" s="84"/>
      <c r="AN4100" s="84"/>
      <c r="AO4100" s="84"/>
      <c r="AP4100" s="84"/>
      <c r="AQ4100" s="84"/>
    </row>
    <row r="4101" ht="15.0" customHeight="1">
      <c r="A4101" s="103">
        <v>4098.0</v>
      </c>
      <c r="B4101" s="104" t="s">
        <v>8656</v>
      </c>
      <c r="C4101" s="103" t="s">
        <v>141</v>
      </c>
      <c r="D4101" s="103" t="s">
        <v>8657</v>
      </c>
      <c r="E4101" s="105">
        <v>28.2</v>
      </c>
      <c r="F4101" s="103" t="s">
        <v>86</v>
      </c>
      <c r="G4101" s="103" t="s">
        <v>143</v>
      </c>
      <c r="H4101" s="106">
        <v>1.1067343593E8</v>
      </c>
      <c r="I4101" s="103">
        <v>18.0</v>
      </c>
      <c r="J4101" s="107">
        <v>4.3</v>
      </c>
      <c r="K4101" s="104">
        <v>2024.0</v>
      </c>
      <c r="L4101" s="103" t="s">
        <v>1438</v>
      </c>
      <c r="M4101" s="103">
        <v>2021.0</v>
      </c>
      <c r="N4101" s="103" t="s">
        <v>189</v>
      </c>
      <c r="O4101" s="65" t="str">
        <f t="shared" si="1"/>
        <v>313321760001</v>
      </c>
      <c r="P4101" s="65">
        <f t="shared" si="2"/>
        <v>7</v>
      </c>
      <c r="Q4101" s="65">
        <f t="shared" si="3"/>
        <v>4</v>
      </c>
      <c r="R4101" s="65" t="str">
        <f t="shared" si="12"/>
        <v>31.332.176/0001-74</v>
      </c>
      <c r="S4101" s="84"/>
      <c r="T4101" s="84" t="str">
        <f t="shared" si="10"/>
        <v/>
      </c>
      <c r="U4101" s="84" t="str">
        <f t="shared" si="11"/>
        <v/>
      </c>
      <c r="V4101" s="65" t="str">
        <f t="shared" si="5"/>
        <v/>
      </c>
      <c r="W4101" s="84"/>
      <c r="X4101" s="84"/>
      <c r="Y4101" s="85"/>
      <c r="Z4101" s="85"/>
      <c r="AA4101" s="65" t="str">
        <f t="shared" si="6"/>
        <v/>
      </c>
      <c r="AB4101" s="65" t="str">
        <f t="shared" si="7"/>
        <v/>
      </c>
      <c r="AC4101" s="86"/>
      <c r="AD4101" s="87" t="str">
        <f t="shared" si="8"/>
        <v/>
      </c>
      <c r="AE4101" s="84"/>
      <c r="AF4101" s="86">
        <f>IF(AC4101&gt;0,AC4101,'⚙️ Config'!$B$10)</f>
        <v>0.0075</v>
      </c>
      <c r="AG4101" s="88">
        <f t="shared" si="9"/>
        <v>830050.7695</v>
      </c>
      <c r="AH4101" s="88">
        <f>AG4101*'⚙️ Config'!$B$11</f>
        <v>4150253.847</v>
      </c>
      <c r="AI4101" s="88">
        <f>AH4101*'⚙️ Config'!$B$12</f>
        <v>1245076.154</v>
      </c>
      <c r="AJ4101" s="64"/>
      <c r="AK4101" s="84"/>
      <c r="AL4101" s="84"/>
      <c r="AM4101" s="84"/>
      <c r="AN4101" s="84"/>
      <c r="AO4101" s="84"/>
      <c r="AP4101" s="84"/>
      <c r="AQ4101" s="84"/>
    </row>
    <row r="4102" ht="15.0" customHeight="1">
      <c r="A4102" s="103">
        <v>4099.0</v>
      </c>
      <c r="B4102" s="104" t="s">
        <v>8658</v>
      </c>
      <c r="C4102" s="103" t="s">
        <v>141</v>
      </c>
      <c r="D4102" s="103" t="s">
        <v>8659</v>
      </c>
      <c r="E4102" s="105">
        <v>40.65</v>
      </c>
      <c r="F4102" s="103" t="s">
        <v>86</v>
      </c>
      <c r="G4102" s="103" t="s">
        <v>143</v>
      </c>
      <c r="H4102" s="106">
        <v>1.1063904261E8</v>
      </c>
      <c r="I4102" s="103">
        <v>18.0</v>
      </c>
      <c r="J4102" s="107">
        <v>3.8</v>
      </c>
      <c r="K4102" s="104">
        <v>2025.0</v>
      </c>
      <c r="L4102" s="103" t="s">
        <v>1438</v>
      </c>
      <c r="M4102" s="103">
        <v>2022.0</v>
      </c>
      <c r="N4102" s="103" t="s">
        <v>189</v>
      </c>
      <c r="O4102" s="65" t="str">
        <f t="shared" si="1"/>
        <v>024861470001</v>
      </c>
      <c r="P4102" s="65">
        <f t="shared" si="2"/>
        <v>6</v>
      </c>
      <c r="Q4102" s="65">
        <f t="shared" si="3"/>
        <v>9</v>
      </c>
      <c r="R4102" s="65" t="str">
        <f t="shared" si="12"/>
        <v>02.486.147/0001-69</v>
      </c>
      <c r="S4102" s="84"/>
      <c r="T4102" s="84" t="str">
        <f t="shared" si="10"/>
        <v/>
      </c>
      <c r="U4102" s="84" t="str">
        <f t="shared" si="11"/>
        <v/>
      </c>
      <c r="V4102" s="65" t="str">
        <f t="shared" si="5"/>
        <v/>
      </c>
      <c r="W4102" s="84"/>
      <c r="X4102" s="84"/>
      <c r="Y4102" s="85"/>
      <c r="Z4102" s="85"/>
      <c r="AA4102" s="65" t="str">
        <f t="shared" si="6"/>
        <v/>
      </c>
      <c r="AB4102" s="65" t="str">
        <f t="shared" si="7"/>
        <v/>
      </c>
      <c r="AC4102" s="86"/>
      <c r="AD4102" s="87" t="str">
        <f t="shared" si="8"/>
        <v/>
      </c>
      <c r="AE4102" s="84"/>
      <c r="AF4102" s="86">
        <f>IF(AC4102&gt;0,AC4102,'⚙️ Config'!$B$10)</f>
        <v>0.0075</v>
      </c>
      <c r="AG4102" s="88">
        <f t="shared" si="9"/>
        <v>829792.8196</v>
      </c>
      <c r="AH4102" s="88">
        <f>AG4102*'⚙️ Config'!$B$11</f>
        <v>4148964.098</v>
      </c>
      <c r="AI4102" s="88">
        <f>AH4102*'⚙️ Config'!$B$12</f>
        <v>1244689.229</v>
      </c>
      <c r="AJ4102" s="64"/>
      <c r="AK4102" s="84"/>
      <c r="AL4102" s="84"/>
      <c r="AM4102" s="84"/>
      <c r="AN4102" s="84"/>
      <c r="AO4102" s="84"/>
      <c r="AP4102" s="84"/>
      <c r="AQ4102" s="84"/>
    </row>
    <row r="4103" ht="15.0" customHeight="1">
      <c r="A4103" s="103">
        <v>4100.0</v>
      </c>
      <c r="B4103" s="104" t="s">
        <v>8660</v>
      </c>
      <c r="C4103" s="103" t="s">
        <v>141</v>
      </c>
      <c r="D4103" s="103" t="s">
        <v>8661</v>
      </c>
      <c r="E4103" s="105">
        <v>48.78</v>
      </c>
      <c r="F4103" s="103" t="s">
        <v>86</v>
      </c>
      <c r="G4103" s="103" t="s">
        <v>143</v>
      </c>
      <c r="H4103" s="106">
        <v>1.1046834978E8</v>
      </c>
      <c r="I4103" s="103">
        <v>32.0</v>
      </c>
      <c r="J4103" s="107">
        <v>4.7</v>
      </c>
      <c r="K4103" s="104">
        <v>2025.0</v>
      </c>
      <c r="L4103" s="103" t="s">
        <v>4407</v>
      </c>
      <c r="M4103" s="103">
        <v>2021.0</v>
      </c>
      <c r="N4103" s="103" t="s">
        <v>310</v>
      </c>
      <c r="O4103" s="65" t="str">
        <f t="shared" si="1"/>
        <v>582133800001</v>
      </c>
      <c r="P4103" s="65">
        <f t="shared" si="2"/>
        <v>2</v>
      </c>
      <c r="Q4103" s="65">
        <f t="shared" si="3"/>
        <v>2</v>
      </c>
      <c r="R4103" s="65" t="str">
        <f t="shared" si="12"/>
        <v>58.213.380/0001-22</v>
      </c>
      <c r="S4103" s="84"/>
      <c r="T4103" s="84" t="str">
        <f t="shared" si="10"/>
        <v/>
      </c>
      <c r="U4103" s="84" t="str">
        <f t="shared" si="11"/>
        <v/>
      </c>
      <c r="V4103" s="65" t="str">
        <f t="shared" si="5"/>
        <v/>
      </c>
      <c r="W4103" s="84"/>
      <c r="X4103" s="84"/>
      <c r="Y4103" s="85"/>
      <c r="Z4103" s="85"/>
      <c r="AA4103" s="65" t="str">
        <f t="shared" si="6"/>
        <v/>
      </c>
      <c r="AB4103" s="65" t="str">
        <f t="shared" si="7"/>
        <v/>
      </c>
      <c r="AC4103" s="86"/>
      <c r="AD4103" s="87" t="str">
        <f t="shared" si="8"/>
        <v/>
      </c>
      <c r="AE4103" s="84"/>
      <c r="AF4103" s="86">
        <f>IF(AC4103&gt;0,AC4103,'⚙️ Config'!$B$10)</f>
        <v>0.0075</v>
      </c>
      <c r="AG4103" s="88">
        <f t="shared" si="9"/>
        <v>828512.6234</v>
      </c>
      <c r="AH4103" s="88">
        <f>AG4103*'⚙️ Config'!$B$11</f>
        <v>4142563.117</v>
      </c>
      <c r="AI4103" s="88">
        <f>AH4103*'⚙️ Config'!$B$12</f>
        <v>1242768.935</v>
      </c>
      <c r="AJ4103" s="64"/>
      <c r="AK4103" s="84"/>
      <c r="AL4103" s="84"/>
      <c r="AM4103" s="84"/>
      <c r="AN4103" s="84"/>
      <c r="AO4103" s="84"/>
      <c r="AP4103" s="84"/>
      <c r="AQ4103" s="84"/>
    </row>
    <row r="4104" ht="15.0" customHeight="1">
      <c r="A4104" s="98">
        <v>4101.0</v>
      </c>
      <c r="B4104" s="99" t="s">
        <v>8662</v>
      </c>
      <c r="C4104" s="98" t="s">
        <v>141</v>
      </c>
      <c r="D4104" s="98" t="s">
        <v>8663</v>
      </c>
      <c r="E4104" s="100">
        <v>32.59</v>
      </c>
      <c r="F4104" s="98" t="s">
        <v>86</v>
      </c>
      <c r="G4104" s="98" t="s">
        <v>143</v>
      </c>
      <c r="H4104" s="101">
        <v>1.1014291799E8</v>
      </c>
      <c r="I4104" s="98">
        <v>9.0</v>
      </c>
      <c r="J4104" s="102">
        <v>4.9</v>
      </c>
      <c r="K4104" s="99">
        <v>2025.0</v>
      </c>
      <c r="L4104" s="98" t="s">
        <v>8664</v>
      </c>
      <c r="M4104" s="98">
        <v>2021.0</v>
      </c>
      <c r="N4104" s="98" t="s">
        <v>189</v>
      </c>
      <c r="O4104" s="65" t="str">
        <f t="shared" si="1"/>
        <v>316514900001</v>
      </c>
      <c r="P4104" s="65">
        <f t="shared" si="2"/>
        <v>1</v>
      </c>
      <c r="Q4104" s="65">
        <f t="shared" si="3"/>
        <v>0</v>
      </c>
      <c r="R4104" s="65" t="str">
        <f t="shared" si="12"/>
        <v>31.651.490/0001-10</v>
      </c>
      <c r="S4104" s="84"/>
      <c r="T4104" s="84" t="str">
        <f t="shared" si="10"/>
        <v/>
      </c>
      <c r="U4104" s="84" t="str">
        <f t="shared" si="11"/>
        <v/>
      </c>
      <c r="V4104" s="65" t="str">
        <f t="shared" si="5"/>
        <v/>
      </c>
      <c r="W4104" s="84"/>
      <c r="X4104" s="84"/>
      <c r="Y4104" s="85"/>
      <c r="Z4104" s="85"/>
      <c r="AA4104" s="65" t="str">
        <f t="shared" si="6"/>
        <v/>
      </c>
      <c r="AB4104" s="65" t="str">
        <f t="shared" si="7"/>
        <v/>
      </c>
      <c r="AC4104" s="86"/>
      <c r="AD4104" s="87" t="str">
        <f t="shared" si="8"/>
        <v/>
      </c>
      <c r="AE4104" s="84"/>
      <c r="AF4104" s="86">
        <f>IF(AC4104&gt;0,AC4104,'⚙️ Config'!$B$10)</f>
        <v>0.0075</v>
      </c>
      <c r="AG4104" s="88">
        <f t="shared" si="9"/>
        <v>826071.8849</v>
      </c>
      <c r="AH4104" s="88">
        <f>AG4104*'⚙️ Config'!$B$11</f>
        <v>4130359.425</v>
      </c>
      <c r="AI4104" s="88">
        <f>AH4104*'⚙️ Config'!$B$12</f>
        <v>1239107.827</v>
      </c>
      <c r="AJ4104" s="64"/>
      <c r="AK4104" s="84"/>
      <c r="AL4104" s="84"/>
      <c r="AM4104" s="84"/>
      <c r="AN4104" s="84"/>
      <c r="AO4104" s="84"/>
      <c r="AP4104" s="84"/>
      <c r="AQ4104" s="84"/>
    </row>
    <row r="4105" ht="15.0" customHeight="1">
      <c r="A4105" s="98">
        <v>4102.0</v>
      </c>
      <c r="B4105" s="99" t="s">
        <v>8665</v>
      </c>
      <c r="C4105" s="98" t="s">
        <v>141</v>
      </c>
      <c r="D4105" s="98" t="s">
        <v>8666</v>
      </c>
      <c r="E4105" s="100">
        <v>41.9</v>
      </c>
      <c r="F4105" s="98" t="s">
        <v>86</v>
      </c>
      <c r="G4105" s="98" t="s">
        <v>143</v>
      </c>
      <c r="H4105" s="101">
        <v>1.0661585097E8</v>
      </c>
      <c r="I4105" s="98">
        <v>59.0</v>
      </c>
      <c r="J4105" s="102">
        <v>4.1</v>
      </c>
      <c r="K4105" s="99">
        <v>2025.0</v>
      </c>
      <c r="L4105" s="98" t="s">
        <v>4935</v>
      </c>
      <c r="M4105" s="98">
        <v>2022.0</v>
      </c>
      <c r="N4105" s="98" t="s">
        <v>310</v>
      </c>
      <c r="O4105" s="65" t="str">
        <f t="shared" si="1"/>
        <v>015661280001</v>
      </c>
      <c r="P4105" s="65">
        <f t="shared" si="2"/>
        <v>8</v>
      </c>
      <c r="Q4105" s="65">
        <f t="shared" si="3"/>
        <v>0</v>
      </c>
      <c r="R4105" s="65" t="str">
        <f t="shared" si="12"/>
        <v>01.566.128/0001-80</v>
      </c>
      <c r="S4105" s="84"/>
      <c r="T4105" s="84" t="str">
        <f t="shared" si="10"/>
        <v/>
      </c>
      <c r="U4105" s="84" t="str">
        <f t="shared" si="11"/>
        <v/>
      </c>
      <c r="V4105" s="65" t="str">
        <f t="shared" si="5"/>
        <v/>
      </c>
      <c r="W4105" s="84"/>
      <c r="X4105" s="84"/>
      <c r="Y4105" s="85"/>
      <c r="Z4105" s="85"/>
      <c r="AA4105" s="65" t="str">
        <f t="shared" si="6"/>
        <v/>
      </c>
      <c r="AB4105" s="65" t="str">
        <f t="shared" si="7"/>
        <v/>
      </c>
      <c r="AC4105" s="86"/>
      <c r="AD4105" s="87" t="str">
        <f t="shared" si="8"/>
        <v/>
      </c>
      <c r="AE4105" s="84"/>
      <c r="AF4105" s="86">
        <f>IF(AC4105&gt;0,AC4105,'⚙️ Config'!$B$10)</f>
        <v>0.0075</v>
      </c>
      <c r="AG4105" s="88">
        <f t="shared" si="9"/>
        <v>799618.8823</v>
      </c>
      <c r="AH4105" s="88">
        <f>AG4105*'⚙️ Config'!$B$11</f>
        <v>3998094.411</v>
      </c>
      <c r="AI4105" s="88">
        <f>AH4105*'⚙️ Config'!$B$12</f>
        <v>1199428.323</v>
      </c>
      <c r="AJ4105" s="64"/>
      <c r="AK4105" s="84"/>
      <c r="AL4105" s="84"/>
      <c r="AM4105" s="84"/>
      <c r="AN4105" s="84"/>
      <c r="AO4105" s="84"/>
      <c r="AP4105" s="84"/>
      <c r="AQ4105" s="84"/>
    </row>
    <row r="4106" ht="15.0" customHeight="1">
      <c r="A4106" s="98">
        <v>4103.0</v>
      </c>
      <c r="B4106" s="99" t="s">
        <v>8667</v>
      </c>
      <c r="C4106" s="98" t="s">
        <v>141</v>
      </c>
      <c r="D4106" s="98" t="s">
        <v>8668</v>
      </c>
      <c r="E4106" s="100">
        <v>40.93</v>
      </c>
      <c r="F4106" s="98" t="s">
        <v>86</v>
      </c>
      <c r="G4106" s="98" t="s">
        <v>143</v>
      </c>
      <c r="H4106" s="101">
        <v>1.0661448505E8</v>
      </c>
      <c r="I4106" s="98">
        <v>25.0</v>
      </c>
      <c r="J4106" s="102">
        <v>5.0</v>
      </c>
      <c r="K4106" s="99">
        <v>2025.0</v>
      </c>
      <c r="L4106" s="98" t="s">
        <v>4652</v>
      </c>
      <c r="M4106" s="98">
        <v>2021.0</v>
      </c>
      <c r="N4106" s="98" t="s">
        <v>310</v>
      </c>
      <c r="O4106" s="65" t="str">
        <f t="shared" si="1"/>
        <v>610919630001</v>
      </c>
      <c r="P4106" s="65">
        <f t="shared" si="2"/>
        <v>3</v>
      </c>
      <c r="Q4106" s="65">
        <f t="shared" si="3"/>
        <v>2</v>
      </c>
      <c r="R4106" s="65" t="str">
        <f t="shared" si="12"/>
        <v>61.091.963/0001-32</v>
      </c>
      <c r="S4106" s="84"/>
      <c r="T4106" s="84" t="str">
        <f t="shared" si="10"/>
        <v/>
      </c>
      <c r="U4106" s="84" t="str">
        <f t="shared" si="11"/>
        <v/>
      </c>
      <c r="V4106" s="65" t="str">
        <f t="shared" si="5"/>
        <v/>
      </c>
      <c r="W4106" s="84"/>
      <c r="X4106" s="84"/>
      <c r="Y4106" s="85"/>
      <c r="Z4106" s="85"/>
      <c r="AA4106" s="65" t="str">
        <f t="shared" si="6"/>
        <v/>
      </c>
      <c r="AB4106" s="65" t="str">
        <f t="shared" si="7"/>
        <v/>
      </c>
      <c r="AC4106" s="86"/>
      <c r="AD4106" s="87" t="str">
        <f t="shared" si="8"/>
        <v/>
      </c>
      <c r="AE4106" s="84"/>
      <c r="AF4106" s="86">
        <f>IF(AC4106&gt;0,AC4106,'⚙️ Config'!$B$10)</f>
        <v>0.0075</v>
      </c>
      <c r="AG4106" s="88">
        <f t="shared" si="9"/>
        <v>799608.6379</v>
      </c>
      <c r="AH4106" s="88">
        <f>AG4106*'⚙️ Config'!$B$11</f>
        <v>3998043.189</v>
      </c>
      <c r="AI4106" s="88">
        <f>AH4106*'⚙️ Config'!$B$12</f>
        <v>1199412.957</v>
      </c>
      <c r="AJ4106" s="64"/>
      <c r="AK4106" s="84"/>
      <c r="AL4106" s="84"/>
      <c r="AM4106" s="84"/>
      <c r="AN4106" s="84"/>
      <c r="AO4106" s="84"/>
      <c r="AP4106" s="84"/>
      <c r="AQ4106" s="84"/>
    </row>
    <row r="4107" ht="15.0" customHeight="1">
      <c r="A4107" s="98">
        <v>4104.0</v>
      </c>
      <c r="B4107" s="99" t="s">
        <v>8669</v>
      </c>
      <c r="C4107" s="98" t="s">
        <v>141</v>
      </c>
      <c r="D4107" s="98" t="s">
        <v>8670</v>
      </c>
      <c r="E4107" s="100">
        <v>41.04</v>
      </c>
      <c r="F4107" s="98" t="s">
        <v>86</v>
      </c>
      <c r="G4107" s="98" t="s">
        <v>143</v>
      </c>
      <c r="H4107" s="101">
        <v>1.0614326508E8</v>
      </c>
      <c r="I4107" s="98">
        <v>31.0</v>
      </c>
      <c r="J4107" s="102">
        <v>4.8</v>
      </c>
      <c r="K4107" s="99">
        <v>2025.0</v>
      </c>
      <c r="L4107" s="98" t="s">
        <v>1438</v>
      </c>
      <c r="M4107" s="98">
        <v>2021.0</v>
      </c>
      <c r="N4107" s="98" t="s">
        <v>189</v>
      </c>
      <c r="O4107" s="65" t="str">
        <f t="shared" si="1"/>
        <v>660078570001</v>
      </c>
      <c r="P4107" s="65">
        <f t="shared" si="2"/>
        <v>4</v>
      </c>
      <c r="Q4107" s="65">
        <f t="shared" si="3"/>
        <v>1</v>
      </c>
      <c r="R4107" s="65" t="str">
        <f t="shared" si="12"/>
        <v>66.007.857/0001-41</v>
      </c>
      <c r="S4107" s="84"/>
      <c r="T4107" s="84" t="str">
        <f t="shared" si="10"/>
        <v/>
      </c>
      <c r="U4107" s="84" t="str">
        <f t="shared" si="11"/>
        <v/>
      </c>
      <c r="V4107" s="65" t="str">
        <f t="shared" si="5"/>
        <v/>
      </c>
      <c r="W4107" s="84"/>
      <c r="X4107" s="84"/>
      <c r="Y4107" s="85"/>
      <c r="Z4107" s="85"/>
      <c r="AA4107" s="65" t="str">
        <f t="shared" si="6"/>
        <v/>
      </c>
      <c r="AB4107" s="65" t="str">
        <f t="shared" si="7"/>
        <v/>
      </c>
      <c r="AC4107" s="86"/>
      <c r="AD4107" s="87" t="str">
        <f t="shared" si="8"/>
        <v/>
      </c>
      <c r="AE4107" s="84"/>
      <c r="AF4107" s="86">
        <f>IF(AC4107&gt;0,AC4107,'⚙️ Config'!$B$10)</f>
        <v>0.0075</v>
      </c>
      <c r="AG4107" s="88">
        <f t="shared" si="9"/>
        <v>796074.4881</v>
      </c>
      <c r="AH4107" s="88">
        <f>AG4107*'⚙️ Config'!$B$11</f>
        <v>3980372.441</v>
      </c>
      <c r="AI4107" s="88">
        <f>AH4107*'⚙️ Config'!$B$12</f>
        <v>1194111.732</v>
      </c>
      <c r="AJ4107" s="64"/>
      <c r="AK4107" s="84"/>
      <c r="AL4107" s="84"/>
      <c r="AM4107" s="84"/>
      <c r="AN4107" s="84"/>
      <c r="AO4107" s="84"/>
      <c r="AP4107" s="84"/>
      <c r="AQ4107" s="84"/>
    </row>
    <row r="4108" ht="15.0" customHeight="1">
      <c r="A4108" s="103">
        <v>4105.0</v>
      </c>
      <c r="B4108" s="104" t="s">
        <v>8671</v>
      </c>
      <c r="C4108" s="103" t="s">
        <v>141</v>
      </c>
      <c r="D4108" s="103" t="s">
        <v>8672</v>
      </c>
      <c r="E4108" s="105">
        <v>23.8</v>
      </c>
      <c r="F4108" s="103" t="s">
        <v>86</v>
      </c>
      <c r="G4108" s="103" t="s">
        <v>143</v>
      </c>
      <c r="H4108" s="106">
        <v>1.0597820439E8</v>
      </c>
      <c r="I4108" s="103">
        <v>10.0</v>
      </c>
      <c r="J4108" s="107">
        <v>4.6</v>
      </c>
      <c r="K4108" s="104">
        <v>2024.0</v>
      </c>
      <c r="L4108" s="103" t="s">
        <v>8625</v>
      </c>
      <c r="M4108" s="103">
        <v>2021.0</v>
      </c>
      <c r="N4108" s="103" t="s">
        <v>189</v>
      </c>
      <c r="O4108" s="65" t="str">
        <f t="shared" si="1"/>
        <v>090954120001</v>
      </c>
      <c r="P4108" s="65">
        <f t="shared" si="2"/>
        <v>2</v>
      </c>
      <c r="Q4108" s="65">
        <f t="shared" si="3"/>
        <v>7</v>
      </c>
      <c r="R4108" s="65" t="str">
        <f t="shared" si="12"/>
        <v>09.095.412/0001-27</v>
      </c>
      <c r="S4108" s="84"/>
      <c r="T4108" s="84" t="str">
        <f t="shared" si="10"/>
        <v/>
      </c>
      <c r="U4108" s="84" t="str">
        <f t="shared" si="11"/>
        <v/>
      </c>
      <c r="V4108" s="65" t="str">
        <f t="shared" si="5"/>
        <v/>
      </c>
      <c r="W4108" s="84"/>
      <c r="X4108" s="84"/>
      <c r="Y4108" s="85"/>
      <c r="Z4108" s="85"/>
      <c r="AA4108" s="65" t="str">
        <f t="shared" si="6"/>
        <v/>
      </c>
      <c r="AB4108" s="65" t="str">
        <f t="shared" si="7"/>
        <v/>
      </c>
      <c r="AC4108" s="86"/>
      <c r="AD4108" s="87" t="str">
        <f t="shared" si="8"/>
        <v/>
      </c>
      <c r="AE4108" s="84"/>
      <c r="AF4108" s="86">
        <f>IF(AC4108&gt;0,AC4108,'⚙️ Config'!$B$10)</f>
        <v>0.0075</v>
      </c>
      <c r="AG4108" s="88">
        <f t="shared" si="9"/>
        <v>794836.5329</v>
      </c>
      <c r="AH4108" s="88">
        <f>AG4108*'⚙️ Config'!$B$11</f>
        <v>3974182.665</v>
      </c>
      <c r="AI4108" s="88">
        <f>AH4108*'⚙️ Config'!$B$12</f>
        <v>1192254.799</v>
      </c>
      <c r="AJ4108" s="64"/>
      <c r="AK4108" s="84"/>
      <c r="AL4108" s="84"/>
      <c r="AM4108" s="84"/>
      <c r="AN4108" s="84"/>
      <c r="AO4108" s="84"/>
      <c r="AP4108" s="84"/>
      <c r="AQ4108" s="84"/>
    </row>
    <row r="4109" ht="15.0" customHeight="1">
      <c r="A4109" s="98">
        <v>4106.0</v>
      </c>
      <c r="B4109" s="99" t="s">
        <v>8673</v>
      </c>
      <c r="C4109" s="98" t="s">
        <v>141</v>
      </c>
      <c r="D4109" s="98" t="s">
        <v>8674</v>
      </c>
      <c r="E4109" s="100">
        <v>36.05</v>
      </c>
      <c r="F4109" s="98" t="s">
        <v>86</v>
      </c>
      <c r="G4109" s="98" t="s">
        <v>143</v>
      </c>
      <c r="H4109" s="101">
        <v>1.0557838701E8</v>
      </c>
      <c r="I4109" s="98">
        <v>30.0</v>
      </c>
      <c r="J4109" s="102">
        <v>4.8</v>
      </c>
      <c r="K4109" s="99">
        <v>2025.0</v>
      </c>
      <c r="L4109" s="98" t="s">
        <v>473</v>
      </c>
      <c r="M4109" s="98">
        <v>2021.0</v>
      </c>
      <c r="N4109" s="98" t="s">
        <v>189</v>
      </c>
      <c r="O4109" s="65" t="str">
        <f t="shared" si="1"/>
        <v>068794890001</v>
      </c>
      <c r="P4109" s="65">
        <f t="shared" si="2"/>
        <v>0</v>
      </c>
      <c r="Q4109" s="65">
        <f t="shared" si="3"/>
        <v>8</v>
      </c>
      <c r="R4109" s="65" t="str">
        <f t="shared" si="12"/>
        <v>06.879.489/0001-08</v>
      </c>
      <c r="S4109" s="84"/>
      <c r="T4109" s="84" t="str">
        <f t="shared" si="10"/>
        <v/>
      </c>
      <c r="U4109" s="84" t="str">
        <f t="shared" si="11"/>
        <v/>
      </c>
      <c r="V4109" s="65" t="str">
        <f t="shared" si="5"/>
        <v/>
      </c>
      <c r="W4109" s="84"/>
      <c r="X4109" s="84"/>
      <c r="Y4109" s="85"/>
      <c r="Z4109" s="85"/>
      <c r="AA4109" s="65" t="str">
        <f t="shared" si="6"/>
        <v/>
      </c>
      <c r="AB4109" s="65" t="str">
        <f t="shared" si="7"/>
        <v/>
      </c>
      <c r="AC4109" s="86"/>
      <c r="AD4109" s="87" t="str">
        <f t="shared" si="8"/>
        <v/>
      </c>
      <c r="AE4109" s="84"/>
      <c r="AF4109" s="86">
        <f>IF(AC4109&gt;0,AC4109,'⚙️ Config'!$B$10)</f>
        <v>0.0075</v>
      </c>
      <c r="AG4109" s="88">
        <f t="shared" si="9"/>
        <v>791837.9026</v>
      </c>
      <c r="AH4109" s="88">
        <f>AG4109*'⚙️ Config'!$B$11</f>
        <v>3959189.513</v>
      </c>
      <c r="AI4109" s="88">
        <f>AH4109*'⚙️ Config'!$B$12</f>
        <v>1187756.854</v>
      </c>
      <c r="AJ4109" s="64"/>
      <c r="AK4109" s="84"/>
      <c r="AL4109" s="84"/>
      <c r="AM4109" s="84"/>
      <c r="AN4109" s="84"/>
      <c r="AO4109" s="84"/>
      <c r="AP4109" s="84"/>
      <c r="AQ4109" s="84"/>
    </row>
    <row r="4110" ht="15.0" customHeight="1">
      <c r="A4110" s="98">
        <v>4107.0</v>
      </c>
      <c r="B4110" s="99" t="s">
        <v>8675</v>
      </c>
      <c r="C4110" s="98" t="s">
        <v>141</v>
      </c>
      <c r="D4110" s="98" t="s">
        <v>8676</v>
      </c>
      <c r="E4110" s="100">
        <v>29.67</v>
      </c>
      <c r="F4110" s="98" t="s">
        <v>86</v>
      </c>
      <c r="G4110" s="98" t="s">
        <v>143</v>
      </c>
      <c r="H4110" s="101">
        <v>1.0347220143E8</v>
      </c>
      <c r="I4110" s="98">
        <v>27.0</v>
      </c>
      <c r="J4110" s="102">
        <v>4.9</v>
      </c>
      <c r="K4110" s="99">
        <v>2025.0</v>
      </c>
      <c r="L4110" s="98" t="s">
        <v>8677</v>
      </c>
      <c r="M4110" s="98">
        <v>2021.0</v>
      </c>
      <c r="N4110" s="98" t="s">
        <v>8582</v>
      </c>
      <c r="O4110" s="65" t="str">
        <f t="shared" si="1"/>
        <v>080752740001</v>
      </c>
      <c r="P4110" s="65">
        <f t="shared" si="2"/>
        <v>5</v>
      </c>
      <c r="Q4110" s="65">
        <f t="shared" si="3"/>
        <v>1</v>
      </c>
      <c r="R4110" s="65" t="str">
        <f t="shared" si="12"/>
        <v>08.075.274/0001-51</v>
      </c>
      <c r="S4110" s="84"/>
      <c r="T4110" s="84" t="str">
        <f t="shared" si="10"/>
        <v/>
      </c>
      <c r="U4110" s="84" t="str">
        <f t="shared" si="11"/>
        <v/>
      </c>
      <c r="V4110" s="65" t="str">
        <f t="shared" si="5"/>
        <v/>
      </c>
      <c r="W4110" s="84"/>
      <c r="X4110" s="84"/>
      <c r="Y4110" s="85"/>
      <c r="Z4110" s="85"/>
      <c r="AA4110" s="65" t="str">
        <f t="shared" si="6"/>
        <v/>
      </c>
      <c r="AB4110" s="65" t="str">
        <f t="shared" si="7"/>
        <v/>
      </c>
      <c r="AC4110" s="86"/>
      <c r="AD4110" s="87" t="str">
        <f t="shared" si="8"/>
        <v/>
      </c>
      <c r="AE4110" s="84"/>
      <c r="AF4110" s="86">
        <f>IF(AC4110&gt;0,AC4110,'⚙️ Config'!$B$10)</f>
        <v>0.0075</v>
      </c>
      <c r="AG4110" s="88">
        <f t="shared" si="9"/>
        <v>776041.5107</v>
      </c>
      <c r="AH4110" s="88">
        <f>AG4110*'⚙️ Config'!$B$11</f>
        <v>3880207.554</v>
      </c>
      <c r="AI4110" s="88">
        <f>AH4110*'⚙️ Config'!$B$12</f>
        <v>1164062.266</v>
      </c>
      <c r="AJ4110" s="64"/>
      <c r="AK4110" s="84"/>
      <c r="AL4110" s="84"/>
      <c r="AM4110" s="84"/>
      <c r="AN4110" s="84"/>
      <c r="AO4110" s="84"/>
      <c r="AP4110" s="84"/>
      <c r="AQ4110" s="84"/>
    </row>
    <row r="4111" ht="15.0" customHeight="1">
      <c r="A4111" s="98">
        <v>4108.0</v>
      </c>
      <c r="B4111" s="99" t="s">
        <v>8678</v>
      </c>
      <c r="C4111" s="98" t="s">
        <v>141</v>
      </c>
      <c r="D4111" s="98" t="s">
        <v>8679</v>
      </c>
      <c r="E4111" s="100">
        <v>31.66</v>
      </c>
      <c r="F4111" s="98" t="s">
        <v>86</v>
      </c>
      <c r="G4111" s="98" t="s">
        <v>143</v>
      </c>
      <c r="H4111" s="101">
        <v>1.0019764279E8</v>
      </c>
      <c r="I4111" s="98">
        <v>9.0</v>
      </c>
      <c r="J4111" s="102">
        <v>4.5</v>
      </c>
      <c r="K4111" s="99">
        <v>2025.0</v>
      </c>
      <c r="L4111" s="98" t="s">
        <v>1438</v>
      </c>
      <c r="M4111" s="98">
        <v>2021.0</v>
      </c>
      <c r="N4111" s="98" t="s">
        <v>4351</v>
      </c>
      <c r="O4111" s="65" t="str">
        <f t="shared" si="1"/>
        <v>113107640001</v>
      </c>
      <c r="P4111" s="65">
        <f t="shared" si="2"/>
        <v>0</v>
      </c>
      <c r="Q4111" s="65">
        <f t="shared" si="3"/>
        <v>8</v>
      </c>
      <c r="R4111" s="65" t="str">
        <f t="shared" si="12"/>
        <v>11.310.764/0001-08</v>
      </c>
      <c r="S4111" s="84"/>
      <c r="T4111" s="84" t="str">
        <f t="shared" si="10"/>
        <v/>
      </c>
      <c r="U4111" s="84" t="str">
        <f t="shared" si="11"/>
        <v/>
      </c>
      <c r="V4111" s="65" t="str">
        <f t="shared" si="5"/>
        <v/>
      </c>
      <c r="W4111" s="84"/>
      <c r="X4111" s="84"/>
      <c r="Y4111" s="85"/>
      <c r="Z4111" s="85"/>
      <c r="AA4111" s="65" t="str">
        <f t="shared" si="6"/>
        <v/>
      </c>
      <c r="AB4111" s="65" t="str">
        <f t="shared" si="7"/>
        <v/>
      </c>
      <c r="AC4111" s="86"/>
      <c r="AD4111" s="87" t="str">
        <f t="shared" si="8"/>
        <v/>
      </c>
      <c r="AE4111" s="84"/>
      <c r="AF4111" s="86">
        <f>IF(AC4111&gt;0,AC4111,'⚙️ Config'!$B$10)</f>
        <v>0.0075</v>
      </c>
      <c r="AG4111" s="88">
        <f t="shared" si="9"/>
        <v>751482.3209</v>
      </c>
      <c r="AH4111" s="88">
        <f>AG4111*'⚙️ Config'!$B$11</f>
        <v>3757411.605</v>
      </c>
      <c r="AI4111" s="88">
        <f>AH4111*'⚙️ Config'!$B$12</f>
        <v>1127223.481</v>
      </c>
      <c r="AJ4111" s="64"/>
      <c r="AK4111" s="84"/>
      <c r="AL4111" s="84"/>
      <c r="AM4111" s="84"/>
      <c r="AN4111" s="84"/>
      <c r="AO4111" s="84"/>
      <c r="AP4111" s="84"/>
      <c r="AQ4111" s="84"/>
    </row>
    <row r="4112" ht="15.0" customHeight="1">
      <c r="A4112" s="98">
        <v>4109.0</v>
      </c>
      <c r="B4112" s="99" t="s">
        <v>8680</v>
      </c>
      <c r="C4112" s="98" t="s">
        <v>141</v>
      </c>
      <c r="D4112" s="98" t="s">
        <v>8681</v>
      </c>
      <c r="E4112" s="100">
        <v>44.42</v>
      </c>
      <c r="F4112" s="98" t="s">
        <v>86</v>
      </c>
      <c r="G4112" s="98" t="s">
        <v>143</v>
      </c>
      <c r="H4112" s="101">
        <v>9.856607522E7</v>
      </c>
      <c r="I4112" s="98">
        <v>16.0</v>
      </c>
      <c r="J4112" s="102">
        <v>3.3</v>
      </c>
      <c r="K4112" s="99">
        <v>2025.0</v>
      </c>
      <c r="L4112" s="98" t="s">
        <v>4652</v>
      </c>
      <c r="M4112" s="98">
        <v>2022.0</v>
      </c>
      <c r="N4112" s="98" t="s">
        <v>189</v>
      </c>
      <c r="O4112" s="65" t="str">
        <f t="shared" si="1"/>
        <v>074009780001</v>
      </c>
      <c r="P4112" s="65">
        <f t="shared" si="2"/>
        <v>9</v>
      </c>
      <c r="Q4112" s="65">
        <f t="shared" si="3"/>
        <v>0</v>
      </c>
      <c r="R4112" s="65" t="str">
        <f t="shared" si="12"/>
        <v>07.400.978/0001-90</v>
      </c>
      <c r="S4112" s="84"/>
      <c r="T4112" s="84" t="str">
        <f t="shared" si="10"/>
        <v/>
      </c>
      <c r="U4112" s="84" t="str">
        <f t="shared" si="11"/>
        <v/>
      </c>
      <c r="V4112" s="65" t="str">
        <f t="shared" si="5"/>
        <v/>
      </c>
      <c r="W4112" s="84"/>
      <c r="X4112" s="84"/>
      <c r="Y4112" s="85"/>
      <c r="Z4112" s="85"/>
      <c r="AA4112" s="65" t="str">
        <f t="shared" si="6"/>
        <v/>
      </c>
      <c r="AB4112" s="65" t="str">
        <f t="shared" si="7"/>
        <v/>
      </c>
      <c r="AC4112" s="86"/>
      <c r="AD4112" s="87" t="str">
        <f t="shared" si="8"/>
        <v/>
      </c>
      <c r="AE4112" s="84"/>
      <c r="AF4112" s="86">
        <f>IF(AC4112&gt;0,AC4112,'⚙️ Config'!$B$10)</f>
        <v>0.0075</v>
      </c>
      <c r="AG4112" s="88">
        <f t="shared" si="9"/>
        <v>739245.5642</v>
      </c>
      <c r="AH4112" s="88">
        <f>AG4112*'⚙️ Config'!$B$11</f>
        <v>3696227.821</v>
      </c>
      <c r="AI4112" s="88">
        <f>AH4112*'⚙️ Config'!$B$12</f>
        <v>1108868.346</v>
      </c>
      <c r="AJ4112" s="64"/>
      <c r="AK4112" s="84"/>
      <c r="AL4112" s="84"/>
      <c r="AM4112" s="84"/>
      <c r="AN4112" s="84"/>
      <c r="AO4112" s="84"/>
      <c r="AP4112" s="84"/>
      <c r="AQ4112" s="84"/>
    </row>
    <row r="4113" ht="15.0" customHeight="1">
      <c r="A4113" s="98">
        <v>4110.0</v>
      </c>
      <c r="B4113" s="99" t="s">
        <v>8682</v>
      </c>
      <c r="C4113" s="98" t="s">
        <v>141</v>
      </c>
      <c r="D4113" s="98" t="s">
        <v>8683</v>
      </c>
      <c r="E4113" s="100">
        <v>22.98</v>
      </c>
      <c r="F4113" s="98" t="s">
        <v>86</v>
      </c>
      <c r="G4113" s="98" t="s">
        <v>143</v>
      </c>
      <c r="H4113" s="101">
        <v>9.806206326E7</v>
      </c>
      <c r="I4113" s="98">
        <v>24.0</v>
      </c>
      <c r="J4113" s="102">
        <v>5.2</v>
      </c>
      <c r="K4113" s="99">
        <v>2024.0</v>
      </c>
      <c r="L4113" s="98" t="s">
        <v>4407</v>
      </c>
      <c r="M4113" s="98">
        <v>2021.0</v>
      </c>
      <c r="N4113" s="98" t="s">
        <v>8582</v>
      </c>
      <c r="O4113" s="65" t="str">
        <f t="shared" si="1"/>
        <v>724568090001</v>
      </c>
      <c r="P4113" s="65">
        <f t="shared" si="2"/>
        <v>3</v>
      </c>
      <c r="Q4113" s="65">
        <f t="shared" si="3"/>
        <v>3</v>
      </c>
      <c r="R4113" s="65" t="str">
        <f t="shared" si="12"/>
        <v>72.456.809/0001-33</v>
      </c>
      <c r="S4113" s="84"/>
      <c r="T4113" s="84" t="str">
        <f t="shared" si="10"/>
        <v/>
      </c>
      <c r="U4113" s="84" t="str">
        <f t="shared" si="11"/>
        <v/>
      </c>
      <c r="V4113" s="65" t="str">
        <f t="shared" si="5"/>
        <v/>
      </c>
      <c r="W4113" s="84"/>
      <c r="X4113" s="84"/>
      <c r="Y4113" s="85"/>
      <c r="Z4113" s="85"/>
      <c r="AA4113" s="65" t="str">
        <f t="shared" si="6"/>
        <v/>
      </c>
      <c r="AB4113" s="65" t="str">
        <f t="shared" si="7"/>
        <v/>
      </c>
      <c r="AC4113" s="86"/>
      <c r="AD4113" s="87" t="str">
        <f t="shared" si="8"/>
        <v/>
      </c>
      <c r="AE4113" s="84"/>
      <c r="AF4113" s="86">
        <f>IF(AC4113&gt;0,AC4113,'⚙️ Config'!$B$10)</f>
        <v>0.0075</v>
      </c>
      <c r="AG4113" s="88">
        <f t="shared" si="9"/>
        <v>735465.4745</v>
      </c>
      <c r="AH4113" s="88">
        <f>AG4113*'⚙️ Config'!$B$11</f>
        <v>3677327.372</v>
      </c>
      <c r="AI4113" s="88">
        <f>AH4113*'⚙️ Config'!$B$12</f>
        <v>1103198.212</v>
      </c>
      <c r="AJ4113" s="64"/>
      <c r="AK4113" s="84"/>
      <c r="AL4113" s="84"/>
      <c r="AM4113" s="84"/>
      <c r="AN4113" s="84"/>
      <c r="AO4113" s="84"/>
      <c r="AP4113" s="84"/>
      <c r="AQ4113" s="84"/>
    </row>
    <row r="4114" ht="15.0" customHeight="1">
      <c r="A4114" s="103">
        <v>4111.0</v>
      </c>
      <c r="B4114" s="104" t="s">
        <v>8684</v>
      </c>
      <c r="C4114" s="103" t="s">
        <v>141</v>
      </c>
      <c r="D4114" s="103" t="s">
        <v>8685</v>
      </c>
      <c r="E4114" s="105">
        <v>55.92</v>
      </c>
      <c r="F4114" s="103" t="s">
        <v>86</v>
      </c>
      <c r="G4114" s="103" t="s">
        <v>143</v>
      </c>
      <c r="H4114" s="106">
        <v>9.651438068E7</v>
      </c>
      <c r="I4114" s="103">
        <v>6.0</v>
      </c>
      <c r="J4114" s="107">
        <v>0.9</v>
      </c>
      <c r="K4114" s="104">
        <v>2025.0</v>
      </c>
      <c r="L4114" s="103" t="s">
        <v>1438</v>
      </c>
      <c r="M4114" s="103">
        <v>2025.0</v>
      </c>
      <c r="N4114" s="103" t="s">
        <v>161</v>
      </c>
      <c r="O4114" s="65" t="str">
        <f t="shared" si="1"/>
        <v>626037330001</v>
      </c>
      <c r="P4114" s="65">
        <f t="shared" si="2"/>
        <v>7</v>
      </c>
      <c r="Q4114" s="65">
        <f t="shared" si="3"/>
        <v>8</v>
      </c>
      <c r="R4114" s="65" t="str">
        <f t="shared" si="12"/>
        <v>62.603.733/0001-78</v>
      </c>
      <c r="S4114" s="84"/>
      <c r="T4114" s="84" t="str">
        <f t="shared" si="10"/>
        <v/>
      </c>
      <c r="U4114" s="84" t="str">
        <f t="shared" si="11"/>
        <v/>
      </c>
      <c r="V4114" s="65" t="str">
        <f t="shared" si="5"/>
        <v/>
      </c>
      <c r="W4114" s="84"/>
      <c r="X4114" s="84"/>
      <c r="Y4114" s="85"/>
      <c r="Z4114" s="85"/>
      <c r="AA4114" s="65" t="str">
        <f t="shared" si="6"/>
        <v/>
      </c>
      <c r="AB4114" s="65" t="str">
        <f t="shared" si="7"/>
        <v/>
      </c>
      <c r="AC4114" s="86"/>
      <c r="AD4114" s="87" t="str">
        <f t="shared" si="8"/>
        <v/>
      </c>
      <c r="AE4114" s="84"/>
      <c r="AF4114" s="86">
        <f>IF(AC4114&gt;0,AC4114,'⚙️ Config'!$B$10)</f>
        <v>0.0075</v>
      </c>
      <c r="AG4114" s="88">
        <f t="shared" si="9"/>
        <v>723857.8551</v>
      </c>
      <c r="AH4114" s="88">
        <f>AG4114*'⚙️ Config'!$B$11</f>
        <v>3619289.276</v>
      </c>
      <c r="AI4114" s="88">
        <f>AH4114*'⚙️ Config'!$B$12</f>
        <v>1085786.783</v>
      </c>
      <c r="AJ4114" s="64"/>
      <c r="AK4114" s="84"/>
      <c r="AL4114" s="84"/>
      <c r="AM4114" s="84"/>
      <c r="AN4114" s="84"/>
      <c r="AO4114" s="84"/>
      <c r="AP4114" s="84"/>
      <c r="AQ4114" s="84"/>
    </row>
    <row r="4115" ht="15.0" customHeight="1">
      <c r="A4115" s="103">
        <v>4112.0</v>
      </c>
      <c r="B4115" s="104" t="s">
        <v>8686</v>
      </c>
      <c r="C4115" s="103" t="s">
        <v>141</v>
      </c>
      <c r="D4115" s="103" t="s">
        <v>8687</v>
      </c>
      <c r="E4115" s="105">
        <v>24.44</v>
      </c>
      <c r="F4115" s="103" t="s">
        <v>86</v>
      </c>
      <c r="G4115" s="103" t="s">
        <v>143</v>
      </c>
      <c r="H4115" s="106">
        <v>9.565111935E7</v>
      </c>
      <c r="I4115" s="103">
        <v>24.0</v>
      </c>
      <c r="J4115" s="107">
        <v>4.9</v>
      </c>
      <c r="K4115" s="104">
        <v>2024.0</v>
      </c>
      <c r="L4115" s="103" t="s">
        <v>719</v>
      </c>
      <c r="M4115" s="103">
        <v>2021.0</v>
      </c>
      <c r="N4115" s="103" t="s">
        <v>8582</v>
      </c>
      <c r="O4115" s="65" t="str">
        <f t="shared" si="1"/>
        <v>348251970001</v>
      </c>
      <c r="P4115" s="65">
        <f t="shared" si="2"/>
        <v>1</v>
      </c>
      <c r="Q4115" s="65">
        <f t="shared" si="3"/>
        <v>0</v>
      </c>
      <c r="R4115" s="65" t="str">
        <f t="shared" si="12"/>
        <v>34.825.197/0001-10</v>
      </c>
      <c r="S4115" s="84"/>
      <c r="T4115" s="84" t="str">
        <f t="shared" si="10"/>
        <v/>
      </c>
      <c r="U4115" s="84" t="str">
        <f t="shared" si="11"/>
        <v/>
      </c>
      <c r="V4115" s="65" t="str">
        <f t="shared" si="5"/>
        <v/>
      </c>
      <c r="W4115" s="84"/>
      <c r="X4115" s="84"/>
      <c r="Y4115" s="85"/>
      <c r="Z4115" s="85"/>
      <c r="AA4115" s="65" t="str">
        <f t="shared" si="6"/>
        <v/>
      </c>
      <c r="AB4115" s="65" t="str">
        <f t="shared" si="7"/>
        <v/>
      </c>
      <c r="AC4115" s="86"/>
      <c r="AD4115" s="87" t="str">
        <f t="shared" si="8"/>
        <v/>
      </c>
      <c r="AE4115" s="84"/>
      <c r="AF4115" s="86">
        <f>IF(AC4115&gt;0,AC4115,'⚙️ Config'!$B$10)</f>
        <v>0.0075</v>
      </c>
      <c r="AG4115" s="88">
        <f t="shared" si="9"/>
        <v>717383.3951</v>
      </c>
      <c r="AH4115" s="88">
        <f>AG4115*'⚙️ Config'!$B$11</f>
        <v>3586916.976</v>
      </c>
      <c r="AI4115" s="88">
        <f>AH4115*'⚙️ Config'!$B$12</f>
        <v>1076075.093</v>
      </c>
      <c r="AJ4115" s="64"/>
      <c r="AK4115" s="84"/>
      <c r="AL4115" s="84"/>
      <c r="AM4115" s="84"/>
      <c r="AN4115" s="84"/>
      <c r="AO4115" s="84"/>
      <c r="AP4115" s="84"/>
      <c r="AQ4115" s="84"/>
    </row>
    <row r="4116" ht="15.0" customHeight="1">
      <c r="A4116" s="98">
        <v>4113.0</v>
      </c>
      <c r="B4116" s="99" t="s">
        <v>8688</v>
      </c>
      <c r="C4116" s="98" t="s">
        <v>141</v>
      </c>
      <c r="D4116" s="98" t="s">
        <v>8689</v>
      </c>
      <c r="E4116" s="100">
        <v>23.54</v>
      </c>
      <c r="F4116" s="98" t="s">
        <v>86</v>
      </c>
      <c r="G4116" s="98" t="s">
        <v>143</v>
      </c>
      <c r="H4116" s="101">
        <v>9.514392108E7</v>
      </c>
      <c r="I4116" s="98">
        <v>6.0</v>
      </c>
      <c r="J4116" s="102">
        <v>3.6</v>
      </c>
      <c r="K4116" s="99">
        <v>2022.0</v>
      </c>
      <c r="L4116" s="98" t="s">
        <v>1438</v>
      </c>
      <c r="M4116" s="98">
        <v>2022.0</v>
      </c>
      <c r="N4116" s="98" t="s">
        <v>8582</v>
      </c>
      <c r="O4116" s="65" t="str">
        <f t="shared" si="1"/>
        <v>072535820001</v>
      </c>
      <c r="P4116" s="65">
        <f t="shared" si="2"/>
        <v>6</v>
      </c>
      <c r="Q4116" s="65">
        <f t="shared" si="3"/>
        <v>7</v>
      </c>
      <c r="R4116" s="65" t="str">
        <f t="shared" si="12"/>
        <v>07.253.582/0001-67</v>
      </c>
      <c r="S4116" s="84"/>
      <c r="T4116" s="84" t="str">
        <f t="shared" si="10"/>
        <v/>
      </c>
      <c r="U4116" s="84" t="str">
        <f t="shared" si="11"/>
        <v/>
      </c>
      <c r="V4116" s="65" t="str">
        <f t="shared" si="5"/>
        <v/>
      </c>
      <c r="W4116" s="84"/>
      <c r="X4116" s="84"/>
      <c r="Y4116" s="85"/>
      <c r="Z4116" s="85"/>
      <c r="AA4116" s="65" t="str">
        <f t="shared" si="6"/>
        <v/>
      </c>
      <c r="AB4116" s="65" t="str">
        <f t="shared" si="7"/>
        <v/>
      </c>
      <c r="AC4116" s="86"/>
      <c r="AD4116" s="87" t="str">
        <f t="shared" si="8"/>
        <v/>
      </c>
      <c r="AE4116" s="84"/>
      <c r="AF4116" s="86">
        <f>IF(AC4116&gt;0,AC4116,'⚙️ Config'!$B$10)</f>
        <v>0.0075</v>
      </c>
      <c r="AG4116" s="88">
        <f t="shared" si="9"/>
        <v>713579.4081</v>
      </c>
      <c r="AH4116" s="88">
        <f>AG4116*'⚙️ Config'!$B$11</f>
        <v>3567897.041</v>
      </c>
      <c r="AI4116" s="88">
        <f>AH4116*'⚙️ Config'!$B$12</f>
        <v>1070369.112</v>
      </c>
      <c r="AJ4116" s="64"/>
      <c r="AK4116" s="84"/>
      <c r="AL4116" s="84"/>
      <c r="AM4116" s="84"/>
      <c r="AN4116" s="84"/>
      <c r="AO4116" s="84"/>
      <c r="AP4116" s="84"/>
      <c r="AQ4116" s="84"/>
    </row>
    <row r="4117" ht="15.0" customHeight="1">
      <c r="A4117" s="98">
        <v>4114.0</v>
      </c>
      <c r="B4117" s="99" t="s">
        <v>8690</v>
      </c>
      <c r="C4117" s="98" t="s">
        <v>141</v>
      </c>
      <c r="D4117" s="98" t="s">
        <v>8691</v>
      </c>
      <c r="E4117" s="100">
        <v>33.79</v>
      </c>
      <c r="F4117" s="98" t="s">
        <v>86</v>
      </c>
      <c r="G4117" s="98" t="s">
        <v>143</v>
      </c>
      <c r="H4117" s="101">
        <v>9.480921544E7</v>
      </c>
      <c r="I4117" s="98">
        <v>6.0</v>
      </c>
      <c r="J4117" s="102">
        <v>2.8</v>
      </c>
      <c r="K4117" s="99">
        <v>2024.0</v>
      </c>
      <c r="L4117" s="98" t="s">
        <v>1438</v>
      </c>
      <c r="M4117" s="98">
        <v>2023.0</v>
      </c>
      <c r="N4117" s="98" t="s">
        <v>551</v>
      </c>
      <c r="O4117" s="65" t="str">
        <f t="shared" si="1"/>
        <v>520096930001</v>
      </c>
      <c r="P4117" s="65">
        <f t="shared" si="2"/>
        <v>8</v>
      </c>
      <c r="Q4117" s="65">
        <f t="shared" si="3"/>
        <v>7</v>
      </c>
      <c r="R4117" s="65" t="str">
        <f t="shared" si="12"/>
        <v>52.009.693/0001-87</v>
      </c>
      <c r="S4117" s="84"/>
      <c r="T4117" s="84" t="str">
        <f t="shared" si="10"/>
        <v/>
      </c>
      <c r="U4117" s="84" t="str">
        <f t="shared" si="11"/>
        <v/>
      </c>
      <c r="V4117" s="65" t="str">
        <f t="shared" si="5"/>
        <v/>
      </c>
      <c r="W4117" s="84"/>
      <c r="X4117" s="84"/>
      <c r="Y4117" s="85"/>
      <c r="Z4117" s="85"/>
      <c r="AA4117" s="65" t="str">
        <f t="shared" si="6"/>
        <v/>
      </c>
      <c r="AB4117" s="65" t="str">
        <f t="shared" si="7"/>
        <v/>
      </c>
      <c r="AC4117" s="86"/>
      <c r="AD4117" s="87" t="str">
        <f t="shared" si="8"/>
        <v/>
      </c>
      <c r="AE4117" s="84"/>
      <c r="AF4117" s="86">
        <f>IF(AC4117&gt;0,AC4117,'⚙️ Config'!$B$10)</f>
        <v>0.0075</v>
      </c>
      <c r="AG4117" s="88">
        <f t="shared" si="9"/>
        <v>711069.1158</v>
      </c>
      <c r="AH4117" s="88">
        <f>AG4117*'⚙️ Config'!$B$11</f>
        <v>3555345.579</v>
      </c>
      <c r="AI4117" s="88">
        <f>AH4117*'⚙️ Config'!$B$12</f>
        <v>1066603.674</v>
      </c>
      <c r="AJ4117" s="64"/>
      <c r="AK4117" s="84"/>
      <c r="AL4117" s="84"/>
      <c r="AM4117" s="84"/>
      <c r="AN4117" s="84"/>
      <c r="AO4117" s="84"/>
      <c r="AP4117" s="84"/>
      <c r="AQ4117" s="84"/>
    </row>
    <row r="4118" ht="15.0" customHeight="1">
      <c r="A4118" s="103">
        <v>4115.0</v>
      </c>
      <c r="B4118" s="104" t="s">
        <v>8692</v>
      </c>
      <c r="C4118" s="103" t="s">
        <v>141</v>
      </c>
      <c r="D4118" s="103" t="s">
        <v>8693</v>
      </c>
      <c r="E4118" s="105">
        <v>38.26</v>
      </c>
      <c r="F4118" s="103" t="s">
        <v>86</v>
      </c>
      <c r="G4118" s="103" t="s">
        <v>143</v>
      </c>
      <c r="H4118" s="106">
        <v>9.277395601E7</v>
      </c>
      <c r="I4118" s="103">
        <v>21.0</v>
      </c>
      <c r="J4118" s="107">
        <v>4.8</v>
      </c>
      <c r="K4118" s="104">
        <v>2025.0</v>
      </c>
      <c r="L4118" s="103" t="s">
        <v>1438</v>
      </c>
      <c r="M4118" s="103">
        <v>2021.0</v>
      </c>
      <c r="N4118" s="103" t="s">
        <v>189</v>
      </c>
      <c r="O4118" s="65" t="str">
        <f t="shared" si="1"/>
        <v>125058530001</v>
      </c>
      <c r="P4118" s="65">
        <f t="shared" si="2"/>
        <v>6</v>
      </c>
      <c r="Q4118" s="65">
        <f t="shared" si="3"/>
        <v>4</v>
      </c>
      <c r="R4118" s="65" t="str">
        <f t="shared" si="12"/>
        <v>12.505.853/0001-64</v>
      </c>
      <c r="S4118" s="84"/>
      <c r="T4118" s="84" t="str">
        <f t="shared" si="10"/>
        <v/>
      </c>
      <c r="U4118" s="84" t="str">
        <f t="shared" si="11"/>
        <v/>
      </c>
      <c r="V4118" s="65" t="str">
        <f t="shared" si="5"/>
        <v/>
      </c>
      <c r="W4118" s="84"/>
      <c r="X4118" s="84"/>
      <c r="Y4118" s="85"/>
      <c r="Z4118" s="85"/>
      <c r="AA4118" s="65" t="str">
        <f t="shared" si="6"/>
        <v/>
      </c>
      <c r="AB4118" s="65" t="str">
        <f t="shared" si="7"/>
        <v/>
      </c>
      <c r="AC4118" s="86"/>
      <c r="AD4118" s="87" t="str">
        <f t="shared" si="8"/>
        <v/>
      </c>
      <c r="AE4118" s="84"/>
      <c r="AF4118" s="86">
        <f>IF(AC4118&gt;0,AC4118,'⚙️ Config'!$B$10)</f>
        <v>0.0075</v>
      </c>
      <c r="AG4118" s="88">
        <f t="shared" si="9"/>
        <v>695804.6701</v>
      </c>
      <c r="AH4118" s="88">
        <f>AG4118*'⚙️ Config'!$B$11</f>
        <v>3479023.35</v>
      </c>
      <c r="AI4118" s="88">
        <f>AH4118*'⚙️ Config'!$B$12</f>
        <v>1043707.005</v>
      </c>
      <c r="AJ4118" s="64"/>
      <c r="AK4118" s="84"/>
      <c r="AL4118" s="84"/>
      <c r="AM4118" s="84"/>
      <c r="AN4118" s="84"/>
      <c r="AO4118" s="84"/>
      <c r="AP4118" s="84"/>
      <c r="AQ4118" s="84"/>
    </row>
    <row r="4119" ht="15.0" customHeight="1">
      <c r="A4119" s="98">
        <v>4116.0</v>
      </c>
      <c r="B4119" s="99" t="s">
        <v>8694</v>
      </c>
      <c r="C4119" s="98" t="s">
        <v>141</v>
      </c>
      <c r="D4119" s="98" t="s">
        <v>8695</v>
      </c>
      <c r="E4119" s="100">
        <v>47.9</v>
      </c>
      <c r="F4119" s="98" t="s">
        <v>86</v>
      </c>
      <c r="G4119" s="98" t="s">
        <v>143</v>
      </c>
      <c r="H4119" s="101">
        <v>9.080323126E7</v>
      </c>
      <c r="I4119" s="98">
        <v>25.0</v>
      </c>
      <c r="J4119" s="102">
        <v>1.8</v>
      </c>
      <c r="K4119" s="99">
        <v>2025.0</v>
      </c>
      <c r="L4119" s="98" t="s">
        <v>8696</v>
      </c>
      <c r="M4119" s="98">
        <v>2024.0</v>
      </c>
      <c r="N4119" s="98" t="s">
        <v>161</v>
      </c>
      <c r="O4119" s="65" t="str">
        <f t="shared" si="1"/>
        <v>103811390001</v>
      </c>
      <c r="P4119" s="65">
        <f t="shared" si="2"/>
        <v>8</v>
      </c>
      <c r="Q4119" s="65">
        <f t="shared" si="3"/>
        <v>6</v>
      </c>
      <c r="R4119" s="65" t="str">
        <f t="shared" si="12"/>
        <v>10.381.139/0001-86</v>
      </c>
      <c r="S4119" s="84"/>
      <c r="T4119" s="84" t="str">
        <f t="shared" si="10"/>
        <v/>
      </c>
      <c r="U4119" s="84" t="str">
        <f t="shared" si="11"/>
        <v/>
      </c>
      <c r="V4119" s="65" t="str">
        <f t="shared" si="5"/>
        <v/>
      </c>
      <c r="W4119" s="84"/>
      <c r="X4119" s="84"/>
      <c r="Y4119" s="85"/>
      <c r="Z4119" s="85"/>
      <c r="AA4119" s="65" t="str">
        <f t="shared" si="6"/>
        <v/>
      </c>
      <c r="AB4119" s="65" t="str">
        <f t="shared" si="7"/>
        <v/>
      </c>
      <c r="AC4119" s="86"/>
      <c r="AD4119" s="87" t="str">
        <f t="shared" si="8"/>
        <v/>
      </c>
      <c r="AE4119" s="84"/>
      <c r="AF4119" s="86">
        <f>IF(AC4119&gt;0,AC4119,'⚙️ Config'!$B$10)</f>
        <v>0.0075</v>
      </c>
      <c r="AG4119" s="88">
        <f t="shared" si="9"/>
        <v>681024.2345</v>
      </c>
      <c r="AH4119" s="88">
        <f>AG4119*'⚙️ Config'!$B$11</f>
        <v>3405121.172</v>
      </c>
      <c r="AI4119" s="88">
        <f>AH4119*'⚙️ Config'!$B$12</f>
        <v>1021536.352</v>
      </c>
      <c r="AJ4119" s="64"/>
      <c r="AK4119" s="84"/>
      <c r="AL4119" s="84"/>
      <c r="AM4119" s="84"/>
      <c r="AN4119" s="84"/>
      <c r="AO4119" s="84"/>
      <c r="AP4119" s="84"/>
      <c r="AQ4119" s="84"/>
    </row>
    <row r="4120" ht="15.0" customHeight="1">
      <c r="A4120" s="103">
        <v>4117.0</v>
      </c>
      <c r="B4120" s="104" t="s">
        <v>8697</v>
      </c>
      <c r="C4120" s="103" t="s">
        <v>141</v>
      </c>
      <c r="D4120" s="103" t="s">
        <v>8698</v>
      </c>
      <c r="E4120" s="105">
        <v>23.25</v>
      </c>
      <c r="F4120" s="103" t="s">
        <v>86</v>
      </c>
      <c r="G4120" s="103" t="s">
        <v>143</v>
      </c>
      <c r="H4120" s="106">
        <v>9.01656032E7</v>
      </c>
      <c r="I4120" s="103">
        <v>6.0</v>
      </c>
      <c r="J4120" s="107">
        <v>3.5</v>
      </c>
      <c r="K4120" s="104">
        <v>2022.0</v>
      </c>
      <c r="L4120" s="103" t="s">
        <v>1438</v>
      </c>
      <c r="M4120" s="103">
        <v>2022.0</v>
      </c>
      <c r="N4120" s="103" t="s">
        <v>161</v>
      </c>
      <c r="O4120" s="65" t="str">
        <f t="shared" si="1"/>
        <v>225043460001</v>
      </c>
      <c r="P4120" s="65">
        <f t="shared" si="2"/>
        <v>6</v>
      </c>
      <c r="Q4120" s="65">
        <f t="shared" si="3"/>
        <v>0</v>
      </c>
      <c r="R4120" s="65" t="str">
        <f t="shared" si="12"/>
        <v>22.504.346/0001-60</v>
      </c>
      <c r="S4120" s="84"/>
      <c r="T4120" s="84" t="str">
        <f t="shared" si="10"/>
        <v/>
      </c>
      <c r="U4120" s="84" t="str">
        <f t="shared" si="11"/>
        <v/>
      </c>
      <c r="V4120" s="65" t="str">
        <f t="shared" si="5"/>
        <v/>
      </c>
      <c r="W4120" s="84"/>
      <c r="X4120" s="84"/>
      <c r="Y4120" s="85"/>
      <c r="Z4120" s="85"/>
      <c r="AA4120" s="65" t="str">
        <f t="shared" si="6"/>
        <v/>
      </c>
      <c r="AB4120" s="65" t="str">
        <f t="shared" si="7"/>
        <v/>
      </c>
      <c r="AC4120" s="86"/>
      <c r="AD4120" s="87" t="str">
        <f t="shared" si="8"/>
        <v/>
      </c>
      <c r="AE4120" s="84"/>
      <c r="AF4120" s="86">
        <f>IF(AC4120&gt;0,AC4120,'⚙️ Config'!$B$10)</f>
        <v>0.0075</v>
      </c>
      <c r="AG4120" s="88">
        <f t="shared" si="9"/>
        <v>676242.024</v>
      </c>
      <c r="AH4120" s="88">
        <f>AG4120*'⚙️ Config'!$B$11</f>
        <v>3381210.12</v>
      </c>
      <c r="AI4120" s="88">
        <f>AH4120*'⚙️ Config'!$B$12</f>
        <v>1014363.036</v>
      </c>
      <c r="AJ4120" s="64"/>
      <c r="AK4120" s="84"/>
      <c r="AL4120" s="84"/>
      <c r="AM4120" s="84"/>
      <c r="AN4120" s="84"/>
      <c r="AO4120" s="84"/>
      <c r="AP4120" s="84"/>
      <c r="AQ4120" s="84"/>
    </row>
    <row r="4121" ht="15.0" customHeight="1">
      <c r="A4121" s="98">
        <v>4118.0</v>
      </c>
      <c r="B4121" s="99" t="s">
        <v>8699</v>
      </c>
      <c r="C4121" s="98" t="s">
        <v>141</v>
      </c>
      <c r="D4121" s="98" t="s">
        <v>8700</v>
      </c>
      <c r="E4121" s="100">
        <v>37.48</v>
      </c>
      <c r="F4121" s="98" t="s">
        <v>86</v>
      </c>
      <c r="G4121" s="98" t="s">
        <v>143</v>
      </c>
      <c r="H4121" s="101">
        <v>8.988903333E7</v>
      </c>
      <c r="I4121" s="98">
        <v>9.0</v>
      </c>
      <c r="J4121" s="102">
        <v>4.6</v>
      </c>
      <c r="K4121" s="99">
        <v>2025.0</v>
      </c>
      <c r="L4121" s="98" t="s">
        <v>4400</v>
      </c>
      <c r="M4121" s="98">
        <v>2021.0</v>
      </c>
      <c r="N4121" s="98" t="s">
        <v>189</v>
      </c>
      <c r="O4121" s="65" t="str">
        <f t="shared" si="1"/>
        <v>107886280001</v>
      </c>
      <c r="P4121" s="65">
        <f t="shared" si="2"/>
        <v>5</v>
      </c>
      <c r="Q4121" s="65">
        <f t="shared" si="3"/>
        <v>7</v>
      </c>
      <c r="R4121" s="65" t="str">
        <f t="shared" si="12"/>
        <v>10.788.628/0001-57</v>
      </c>
      <c r="S4121" s="84"/>
      <c r="T4121" s="84" t="str">
        <f t="shared" si="10"/>
        <v/>
      </c>
      <c r="U4121" s="84" t="str">
        <f t="shared" si="11"/>
        <v/>
      </c>
      <c r="V4121" s="65" t="str">
        <f t="shared" si="5"/>
        <v/>
      </c>
      <c r="W4121" s="84"/>
      <c r="X4121" s="84"/>
      <c r="Y4121" s="85"/>
      <c r="Z4121" s="85"/>
      <c r="AA4121" s="65" t="str">
        <f t="shared" si="6"/>
        <v/>
      </c>
      <c r="AB4121" s="65" t="str">
        <f t="shared" si="7"/>
        <v/>
      </c>
      <c r="AC4121" s="86"/>
      <c r="AD4121" s="87" t="str">
        <f t="shared" si="8"/>
        <v/>
      </c>
      <c r="AE4121" s="84"/>
      <c r="AF4121" s="86">
        <f>IF(AC4121&gt;0,AC4121,'⚙️ Config'!$B$10)</f>
        <v>0.0075</v>
      </c>
      <c r="AG4121" s="88">
        <f t="shared" si="9"/>
        <v>674167.75</v>
      </c>
      <c r="AH4121" s="88">
        <f>AG4121*'⚙️ Config'!$B$11</f>
        <v>3370838.75</v>
      </c>
      <c r="AI4121" s="88">
        <f>AH4121*'⚙️ Config'!$B$12</f>
        <v>1011251.625</v>
      </c>
      <c r="AJ4121" s="64"/>
      <c r="AK4121" s="84"/>
      <c r="AL4121" s="84"/>
      <c r="AM4121" s="84"/>
      <c r="AN4121" s="84"/>
      <c r="AO4121" s="84"/>
      <c r="AP4121" s="84"/>
      <c r="AQ4121" s="84"/>
    </row>
    <row r="4122" ht="15.0" customHeight="1">
      <c r="A4122" s="103">
        <v>4119.0</v>
      </c>
      <c r="B4122" s="104" t="s">
        <v>8701</v>
      </c>
      <c r="C4122" s="103" t="s">
        <v>141</v>
      </c>
      <c r="D4122" s="103" t="s">
        <v>8702</v>
      </c>
      <c r="E4122" s="105">
        <v>30.49</v>
      </c>
      <c r="F4122" s="103" t="s">
        <v>86</v>
      </c>
      <c r="G4122" s="103" t="s">
        <v>143</v>
      </c>
      <c r="H4122" s="106">
        <v>8.928883618E7</v>
      </c>
      <c r="I4122" s="103">
        <v>29.0</v>
      </c>
      <c r="J4122" s="107">
        <v>4.9</v>
      </c>
      <c r="K4122" s="104">
        <v>2025.0</v>
      </c>
      <c r="L4122" s="103" t="s">
        <v>1438</v>
      </c>
      <c r="M4122" s="103">
        <v>2021.0</v>
      </c>
      <c r="N4122" s="103" t="s">
        <v>189</v>
      </c>
      <c r="O4122" s="65" t="str">
        <f t="shared" si="1"/>
        <v>432446310001</v>
      </c>
      <c r="P4122" s="65">
        <f t="shared" si="2"/>
        <v>6</v>
      </c>
      <c r="Q4122" s="65">
        <f t="shared" si="3"/>
        <v>9</v>
      </c>
      <c r="R4122" s="65" t="str">
        <f t="shared" si="12"/>
        <v>43.244.631/0001-69</v>
      </c>
      <c r="S4122" s="84"/>
      <c r="T4122" s="84" t="str">
        <f t="shared" si="10"/>
        <v/>
      </c>
      <c r="U4122" s="84" t="str">
        <f t="shared" si="11"/>
        <v/>
      </c>
      <c r="V4122" s="65" t="str">
        <f t="shared" si="5"/>
        <v/>
      </c>
      <c r="W4122" s="84"/>
      <c r="X4122" s="84"/>
      <c r="Y4122" s="85"/>
      <c r="Z4122" s="85"/>
      <c r="AA4122" s="65" t="str">
        <f t="shared" si="6"/>
        <v/>
      </c>
      <c r="AB4122" s="65" t="str">
        <f t="shared" si="7"/>
        <v/>
      </c>
      <c r="AC4122" s="86"/>
      <c r="AD4122" s="87" t="str">
        <f t="shared" si="8"/>
        <v/>
      </c>
      <c r="AE4122" s="84"/>
      <c r="AF4122" s="86">
        <f>IF(AC4122&gt;0,AC4122,'⚙️ Config'!$B$10)</f>
        <v>0.0075</v>
      </c>
      <c r="AG4122" s="88">
        <f t="shared" si="9"/>
        <v>669666.2714</v>
      </c>
      <c r="AH4122" s="88">
        <f>AG4122*'⚙️ Config'!$B$11</f>
        <v>3348331.357</v>
      </c>
      <c r="AI4122" s="88">
        <f>AH4122*'⚙️ Config'!$B$12</f>
        <v>1004499.407</v>
      </c>
      <c r="AJ4122" s="64"/>
      <c r="AK4122" s="84"/>
      <c r="AL4122" s="84"/>
      <c r="AM4122" s="84"/>
      <c r="AN4122" s="84"/>
      <c r="AO4122" s="84"/>
      <c r="AP4122" s="84"/>
      <c r="AQ4122" s="84"/>
    </row>
    <row r="4123" ht="15.0" customHeight="1">
      <c r="A4123" s="103">
        <v>4120.0</v>
      </c>
      <c r="B4123" s="104" t="s">
        <v>8703</v>
      </c>
      <c r="C4123" s="103" t="s">
        <v>154</v>
      </c>
      <c r="D4123" s="103" t="s">
        <v>8704</v>
      </c>
      <c r="E4123" s="105">
        <v>24.59</v>
      </c>
      <c r="F4123" s="103" t="s">
        <v>86</v>
      </c>
      <c r="G4123" s="103" t="s">
        <v>143</v>
      </c>
      <c r="H4123" s="106">
        <v>8.786901554E7</v>
      </c>
      <c r="I4123" s="103">
        <v>19.0</v>
      </c>
      <c r="J4123" s="107">
        <v>4.8</v>
      </c>
      <c r="K4123" s="104">
        <v>2024.0</v>
      </c>
      <c r="L4123" s="103" t="s">
        <v>1438</v>
      </c>
      <c r="M4123" s="103">
        <v>2021.0</v>
      </c>
      <c r="N4123" s="103" t="s">
        <v>161</v>
      </c>
      <c r="O4123" s="65" t="str">
        <f t="shared" si="1"/>
        <v>089687560001</v>
      </c>
      <c r="P4123" s="65">
        <f t="shared" si="2"/>
        <v>3</v>
      </c>
      <c r="Q4123" s="65">
        <f t="shared" si="3"/>
        <v>0</v>
      </c>
      <c r="R4123" s="65" t="str">
        <f t="shared" si="12"/>
        <v>08.968.756/0001-30</v>
      </c>
      <c r="S4123" s="84"/>
      <c r="T4123" s="84" t="str">
        <f t="shared" si="10"/>
        <v/>
      </c>
      <c r="U4123" s="84" t="str">
        <f t="shared" si="11"/>
        <v/>
      </c>
      <c r="V4123" s="65" t="str">
        <f t="shared" si="5"/>
        <v/>
      </c>
      <c r="W4123" s="84"/>
      <c r="X4123" s="84"/>
      <c r="Y4123" s="85"/>
      <c r="Z4123" s="85"/>
      <c r="AA4123" s="65" t="str">
        <f t="shared" si="6"/>
        <v/>
      </c>
      <c r="AB4123" s="65" t="str">
        <f t="shared" si="7"/>
        <v/>
      </c>
      <c r="AC4123" s="86"/>
      <c r="AD4123" s="87" t="str">
        <f t="shared" si="8"/>
        <v/>
      </c>
      <c r="AE4123" s="84"/>
      <c r="AF4123" s="86">
        <f>IF(AC4123&gt;0,AC4123,'⚙️ Config'!$B$10)</f>
        <v>0.0075</v>
      </c>
      <c r="AG4123" s="88">
        <f t="shared" si="9"/>
        <v>659017.6166</v>
      </c>
      <c r="AH4123" s="88">
        <f>AG4123*'⚙️ Config'!$B$11</f>
        <v>3295088.083</v>
      </c>
      <c r="AI4123" s="88">
        <f>AH4123*'⚙️ Config'!$B$12</f>
        <v>988526.4248</v>
      </c>
      <c r="AJ4123" s="64"/>
      <c r="AK4123" s="84"/>
      <c r="AL4123" s="84"/>
      <c r="AM4123" s="84"/>
      <c r="AN4123" s="84"/>
      <c r="AO4123" s="84"/>
      <c r="AP4123" s="84"/>
      <c r="AQ4123" s="84"/>
    </row>
    <row r="4124" ht="15.0" customHeight="1">
      <c r="A4124" s="103">
        <v>4121.0</v>
      </c>
      <c r="B4124" s="104" t="s">
        <v>8705</v>
      </c>
      <c r="C4124" s="103" t="s">
        <v>141</v>
      </c>
      <c r="D4124" s="103" t="s">
        <v>8706</v>
      </c>
      <c r="E4124" s="105">
        <v>36.53</v>
      </c>
      <c r="F4124" s="103" t="s">
        <v>86</v>
      </c>
      <c r="G4124" s="103" t="s">
        <v>143</v>
      </c>
      <c r="H4124" s="106">
        <v>8.755708985E7</v>
      </c>
      <c r="I4124" s="103">
        <v>15.0</v>
      </c>
      <c r="J4124" s="107">
        <v>4.6</v>
      </c>
      <c r="K4124" s="104">
        <v>2025.0</v>
      </c>
      <c r="L4124" s="103" t="s">
        <v>719</v>
      </c>
      <c r="M4124" s="103">
        <v>2021.0</v>
      </c>
      <c r="N4124" s="103" t="s">
        <v>189</v>
      </c>
      <c r="O4124" s="65" t="str">
        <f t="shared" si="1"/>
        <v>040243250001</v>
      </c>
      <c r="P4124" s="65">
        <f t="shared" si="2"/>
        <v>6</v>
      </c>
      <c r="Q4124" s="65">
        <f t="shared" si="3"/>
        <v>5</v>
      </c>
      <c r="R4124" s="65" t="str">
        <f t="shared" si="12"/>
        <v>04.024.325/0001-65</v>
      </c>
      <c r="S4124" s="84"/>
      <c r="T4124" s="84" t="str">
        <f t="shared" si="10"/>
        <v/>
      </c>
      <c r="U4124" s="84" t="str">
        <f t="shared" si="11"/>
        <v/>
      </c>
      <c r="V4124" s="65" t="str">
        <f t="shared" si="5"/>
        <v/>
      </c>
      <c r="W4124" s="84"/>
      <c r="X4124" s="84"/>
      <c r="Y4124" s="85"/>
      <c r="Z4124" s="85"/>
      <c r="AA4124" s="65" t="str">
        <f t="shared" si="6"/>
        <v/>
      </c>
      <c r="AB4124" s="65" t="str">
        <f t="shared" si="7"/>
        <v/>
      </c>
      <c r="AC4124" s="86"/>
      <c r="AD4124" s="87" t="str">
        <f t="shared" si="8"/>
        <v/>
      </c>
      <c r="AE4124" s="84"/>
      <c r="AF4124" s="86">
        <f>IF(AC4124&gt;0,AC4124,'⚙️ Config'!$B$10)</f>
        <v>0.0075</v>
      </c>
      <c r="AG4124" s="88">
        <f t="shared" si="9"/>
        <v>656678.1739</v>
      </c>
      <c r="AH4124" s="88">
        <f>AG4124*'⚙️ Config'!$B$11</f>
        <v>3283390.869</v>
      </c>
      <c r="AI4124" s="88">
        <f>AH4124*'⚙️ Config'!$B$12</f>
        <v>985017.2608</v>
      </c>
      <c r="AJ4124" s="64"/>
      <c r="AK4124" s="84"/>
      <c r="AL4124" s="84"/>
      <c r="AM4124" s="84"/>
      <c r="AN4124" s="84"/>
      <c r="AO4124" s="84"/>
      <c r="AP4124" s="84"/>
      <c r="AQ4124" s="84"/>
    </row>
    <row r="4125" ht="15.0" customHeight="1">
      <c r="A4125" s="103">
        <v>4122.0</v>
      </c>
      <c r="B4125" s="104" t="s">
        <v>8707</v>
      </c>
      <c r="C4125" s="103" t="s">
        <v>141</v>
      </c>
      <c r="D4125" s="103" t="s">
        <v>8708</v>
      </c>
      <c r="E4125" s="105">
        <v>40.92</v>
      </c>
      <c r="F4125" s="103" t="s">
        <v>86</v>
      </c>
      <c r="G4125" s="103" t="s">
        <v>143</v>
      </c>
      <c r="H4125" s="106">
        <v>8.63862274E7</v>
      </c>
      <c r="I4125" s="103">
        <v>22.0</v>
      </c>
      <c r="J4125" s="107">
        <v>4.7</v>
      </c>
      <c r="K4125" s="104">
        <v>2025.0</v>
      </c>
      <c r="L4125" s="103" t="s">
        <v>473</v>
      </c>
      <c r="M4125" s="103">
        <v>2021.0</v>
      </c>
      <c r="N4125" s="103" t="s">
        <v>189</v>
      </c>
      <c r="O4125" s="65" t="str">
        <f t="shared" si="1"/>
        <v>596827570001</v>
      </c>
      <c r="P4125" s="65">
        <f t="shared" si="2"/>
        <v>5</v>
      </c>
      <c r="Q4125" s="65">
        <f t="shared" si="3"/>
        <v>5</v>
      </c>
      <c r="R4125" s="65" t="str">
        <f t="shared" si="12"/>
        <v>59.682.757/0001-55</v>
      </c>
      <c r="S4125" s="84"/>
      <c r="T4125" s="84" t="str">
        <f t="shared" si="10"/>
        <v/>
      </c>
      <c r="U4125" s="84" t="str">
        <f t="shared" si="11"/>
        <v/>
      </c>
      <c r="V4125" s="65" t="str">
        <f t="shared" si="5"/>
        <v/>
      </c>
      <c r="W4125" s="84"/>
      <c r="X4125" s="84"/>
      <c r="Y4125" s="85"/>
      <c r="Z4125" s="85"/>
      <c r="AA4125" s="65" t="str">
        <f t="shared" si="6"/>
        <v/>
      </c>
      <c r="AB4125" s="65" t="str">
        <f t="shared" si="7"/>
        <v/>
      </c>
      <c r="AC4125" s="86"/>
      <c r="AD4125" s="87" t="str">
        <f t="shared" si="8"/>
        <v/>
      </c>
      <c r="AE4125" s="84"/>
      <c r="AF4125" s="86">
        <f>IF(AC4125&gt;0,AC4125,'⚙️ Config'!$B$10)</f>
        <v>0.0075</v>
      </c>
      <c r="AG4125" s="88">
        <f t="shared" si="9"/>
        <v>647896.7055</v>
      </c>
      <c r="AH4125" s="88">
        <f>AG4125*'⚙️ Config'!$B$11</f>
        <v>3239483.528</v>
      </c>
      <c r="AI4125" s="88">
        <f>AH4125*'⚙️ Config'!$B$12</f>
        <v>971845.0583</v>
      </c>
      <c r="AJ4125" s="64"/>
      <c r="AK4125" s="84"/>
      <c r="AL4125" s="84"/>
      <c r="AM4125" s="84"/>
      <c r="AN4125" s="84"/>
      <c r="AO4125" s="84"/>
      <c r="AP4125" s="84"/>
      <c r="AQ4125" s="84"/>
    </row>
    <row r="4126" ht="15.0" customHeight="1">
      <c r="A4126" s="103">
        <v>4123.0</v>
      </c>
      <c r="B4126" s="104" t="s">
        <v>8709</v>
      </c>
      <c r="C4126" s="103" t="s">
        <v>141</v>
      </c>
      <c r="D4126" s="103" t="s">
        <v>8710</v>
      </c>
      <c r="E4126" s="105">
        <v>64.3</v>
      </c>
      <c r="F4126" s="103" t="s">
        <v>86</v>
      </c>
      <c r="G4126" s="103" t="s">
        <v>143</v>
      </c>
      <c r="H4126" s="106">
        <v>8.423450668E7</v>
      </c>
      <c r="I4126" s="103">
        <v>5.0</v>
      </c>
      <c r="J4126" s="107">
        <v>0.8</v>
      </c>
      <c r="K4126" s="104">
        <v>2025.0</v>
      </c>
      <c r="L4126" s="103" t="s">
        <v>1438</v>
      </c>
      <c r="M4126" s="103">
        <v>2025.0</v>
      </c>
      <c r="N4126" s="103" t="s">
        <v>145</v>
      </c>
      <c r="O4126" s="65" t="str">
        <f t="shared" si="1"/>
        <v>091238930001</v>
      </c>
      <c r="P4126" s="65">
        <f t="shared" si="2"/>
        <v>3</v>
      </c>
      <c r="Q4126" s="65">
        <f t="shared" si="3"/>
        <v>7</v>
      </c>
      <c r="R4126" s="65" t="str">
        <f t="shared" si="12"/>
        <v>09.123.893/0001-37</v>
      </c>
      <c r="S4126" s="84"/>
      <c r="T4126" s="84" t="str">
        <f t="shared" si="10"/>
        <v/>
      </c>
      <c r="U4126" s="84" t="str">
        <f t="shared" si="11"/>
        <v/>
      </c>
      <c r="V4126" s="65" t="str">
        <f t="shared" si="5"/>
        <v/>
      </c>
      <c r="W4126" s="84"/>
      <c r="X4126" s="84"/>
      <c r="Y4126" s="85"/>
      <c r="Z4126" s="85"/>
      <c r="AA4126" s="65" t="str">
        <f t="shared" si="6"/>
        <v/>
      </c>
      <c r="AB4126" s="65" t="str">
        <f t="shared" si="7"/>
        <v/>
      </c>
      <c r="AC4126" s="86"/>
      <c r="AD4126" s="87" t="str">
        <f t="shared" si="8"/>
        <v/>
      </c>
      <c r="AE4126" s="84"/>
      <c r="AF4126" s="86">
        <f>IF(AC4126&gt;0,AC4126,'⚙️ Config'!$B$10)</f>
        <v>0.0075</v>
      </c>
      <c r="AG4126" s="88">
        <f t="shared" si="9"/>
        <v>631758.8001</v>
      </c>
      <c r="AH4126" s="88">
        <f>AG4126*'⚙️ Config'!$B$11</f>
        <v>3158794.001</v>
      </c>
      <c r="AI4126" s="88">
        <f>AH4126*'⚙️ Config'!$B$12</f>
        <v>947638.2002</v>
      </c>
      <c r="AJ4126" s="64"/>
      <c r="AK4126" s="84"/>
      <c r="AL4126" s="84"/>
      <c r="AM4126" s="84"/>
      <c r="AN4126" s="84"/>
      <c r="AO4126" s="84"/>
      <c r="AP4126" s="84"/>
      <c r="AQ4126" s="84"/>
    </row>
    <row r="4127" ht="15.0" customHeight="1">
      <c r="A4127" s="103">
        <v>4124.0</v>
      </c>
      <c r="B4127" s="104" t="s">
        <v>8711</v>
      </c>
      <c r="C4127" s="103" t="s">
        <v>141</v>
      </c>
      <c r="D4127" s="103" t="s">
        <v>8712</v>
      </c>
      <c r="E4127" s="105">
        <v>42.07</v>
      </c>
      <c r="F4127" s="103" t="s">
        <v>86</v>
      </c>
      <c r="G4127" s="103" t="s">
        <v>143</v>
      </c>
      <c r="H4127" s="106">
        <v>8.409501089E7</v>
      </c>
      <c r="I4127" s="103">
        <v>11.0</v>
      </c>
      <c r="J4127" s="107">
        <v>4.5</v>
      </c>
      <c r="K4127" s="104">
        <v>2025.0</v>
      </c>
      <c r="L4127" s="103" t="s">
        <v>4598</v>
      </c>
      <c r="M4127" s="103">
        <v>2021.0</v>
      </c>
      <c r="N4127" s="103" t="s">
        <v>189</v>
      </c>
      <c r="O4127" s="65" t="str">
        <f t="shared" si="1"/>
        <v>060692760001</v>
      </c>
      <c r="P4127" s="65">
        <f t="shared" si="2"/>
        <v>0</v>
      </c>
      <c r="Q4127" s="65">
        <f t="shared" si="3"/>
        <v>2</v>
      </c>
      <c r="R4127" s="65" t="str">
        <f t="shared" si="12"/>
        <v>06.069.276/0001-02</v>
      </c>
      <c r="S4127" s="84"/>
      <c r="T4127" s="84" t="str">
        <f t="shared" si="10"/>
        <v/>
      </c>
      <c r="U4127" s="84" t="str">
        <f t="shared" si="11"/>
        <v/>
      </c>
      <c r="V4127" s="65" t="str">
        <f t="shared" si="5"/>
        <v/>
      </c>
      <c r="W4127" s="84"/>
      <c r="X4127" s="84"/>
      <c r="Y4127" s="85"/>
      <c r="Z4127" s="85"/>
      <c r="AA4127" s="65" t="str">
        <f t="shared" si="6"/>
        <v/>
      </c>
      <c r="AB4127" s="65" t="str">
        <f t="shared" si="7"/>
        <v/>
      </c>
      <c r="AC4127" s="86"/>
      <c r="AD4127" s="87" t="str">
        <f t="shared" si="8"/>
        <v/>
      </c>
      <c r="AE4127" s="84"/>
      <c r="AF4127" s="86">
        <f>IF(AC4127&gt;0,AC4127,'⚙️ Config'!$B$10)</f>
        <v>0.0075</v>
      </c>
      <c r="AG4127" s="88">
        <f t="shared" si="9"/>
        <v>630712.5817</v>
      </c>
      <c r="AH4127" s="88">
        <f>AG4127*'⚙️ Config'!$B$11</f>
        <v>3153562.908</v>
      </c>
      <c r="AI4127" s="88">
        <f>AH4127*'⚙️ Config'!$B$12</f>
        <v>946068.8725</v>
      </c>
      <c r="AJ4127" s="64"/>
      <c r="AK4127" s="84"/>
      <c r="AL4127" s="84"/>
      <c r="AM4127" s="84"/>
      <c r="AN4127" s="84"/>
      <c r="AO4127" s="84"/>
      <c r="AP4127" s="84"/>
      <c r="AQ4127" s="84"/>
    </row>
    <row r="4128" ht="15.0" customHeight="1">
      <c r="A4128" s="98">
        <v>4125.0</v>
      </c>
      <c r="B4128" s="99" t="s">
        <v>8713</v>
      </c>
      <c r="C4128" s="98" t="s">
        <v>141</v>
      </c>
      <c r="D4128" s="98" t="s">
        <v>8714</v>
      </c>
      <c r="E4128" s="100">
        <v>36.05</v>
      </c>
      <c r="F4128" s="98" t="s">
        <v>86</v>
      </c>
      <c r="G4128" s="98" t="s">
        <v>143</v>
      </c>
      <c r="H4128" s="101">
        <v>8.39572835E7</v>
      </c>
      <c r="I4128" s="98">
        <v>16.0</v>
      </c>
      <c r="J4128" s="102">
        <v>4.8</v>
      </c>
      <c r="K4128" s="99">
        <v>2025.0</v>
      </c>
      <c r="L4128" s="98" t="s">
        <v>4529</v>
      </c>
      <c r="M4128" s="98">
        <v>2021.0</v>
      </c>
      <c r="N4128" s="98" t="s">
        <v>161</v>
      </c>
      <c r="O4128" s="65" t="str">
        <f t="shared" si="1"/>
        <v>438199780001</v>
      </c>
      <c r="P4128" s="65">
        <f t="shared" si="2"/>
        <v>9</v>
      </c>
      <c r="Q4128" s="65">
        <f t="shared" si="3"/>
        <v>2</v>
      </c>
      <c r="R4128" s="65" t="str">
        <f t="shared" si="12"/>
        <v>43.819.978/0001-92</v>
      </c>
      <c r="S4128" s="84"/>
      <c r="T4128" s="84" t="str">
        <f t="shared" si="10"/>
        <v/>
      </c>
      <c r="U4128" s="84" t="str">
        <f t="shared" si="11"/>
        <v/>
      </c>
      <c r="V4128" s="65" t="str">
        <f t="shared" si="5"/>
        <v/>
      </c>
      <c r="W4128" s="84"/>
      <c r="X4128" s="84"/>
      <c r="Y4128" s="85"/>
      <c r="Z4128" s="85"/>
      <c r="AA4128" s="65" t="str">
        <f t="shared" si="6"/>
        <v/>
      </c>
      <c r="AB4128" s="65" t="str">
        <f t="shared" si="7"/>
        <v/>
      </c>
      <c r="AC4128" s="86"/>
      <c r="AD4128" s="87" t="str">
        <f t="shared" si="8"/>
        <v/>
      </c>
      <c r="AE4128" s="84"/>
      <c r="AF4128" s="86">
        <f>IF(AC4128&gt;0,AC4128,'⚙️ Config'!$B$10)</f>
        <v>0.0075</v>
      </c>
      <c r="AG4128" s="88">
        <f t="shared" si="9"/>
        <v>629679.6263</v>
      </c>
      <c r="AH4128" s="88">
        <f>AG4128*'⚙️ Config'!$B$11</f>
        <v>3148398.131</v>
      </c>
      <c r="AI4128" s="88">
        <f>AH4128*'⚙️ Config'!$B$12</f>
        <v>944519.4394</v>
      </c>
      <c r="AJ4128" s="64"/>
      <c r="AK4128" s="84"/>
      <c r="AL4128" s="84"/>
      <c r="AM4128" s="84"/>
      <c r="AN4128" s="84"/>
      <c r="AO4128" s="84"/>
      <c r="AP4128" s="84"/>
      <c r="AQ4128" s="84"/>
    </row>
    <row r="4129" ht="15.0" customHeight="1">
      <c r="A4129" s="98">
        <v>4126.0</v>
      </c>
      <c r="B4129" s="99" t="s">
        <v>8715</v>
      </c>
      <c r="C4129" s="98" t="s">
        <v>141</v>
      </c>
      <c r="D4129" s="98" t="s">
        <v>8716</v>
      </c>
      <c r="E4129" s="100">
        <v>22.25</v>
      </c>
      <c r="F4129" s="98" t="s">
        <v>86</v>
      </c>
      <c r="G4129" s="98" t="s">
        <v>143</v>
      </c>
      <c r="H4129" s="101">
        <v>8.392148859E7</v>
      </c>
      <c r="I4129" s="98">
        <v>6.0</v>
      </c>
      <c r="J4129" s="102">
        <v>4.6</v>
      </c>
      <c r="K4129" s="99">
        <v>2023.0</v>
      </c>
      <c r="L4129" s="98" t="s">
        <v>4350</v>
      </c>
      <c r="M4129" s="98">
        <v>2021.0</v>
      </c>
      <c r="N4129" s="98" t="s">
        <v>4351</v>
      </c>
      <c r="O4129" s="65" t="str">
        <f t="shared" si="1"/>
        <v>015601380001</v>
      </c>
      <c r="P4129" s="65">
        <f t="shared" si="2"/>
        <v>0</v>
      </c>
      <c r="Q4129" s="65">
        <f t="shared" si="3"/>
        <v>8</v>
      </c>
      <c r="R4129" s="65" t="str">
        <f t="shared" si="12"/>
        <v>01.560.138/0001-08</v>
      </c>
      <c r="S4129" s="84"/>
      <c r="T4129" s="84" t="str">
        <f t="shared" si="10"/>
        <v/>
      </c>
      <c r="U4129" s="84" t="str">
        <f t="shared" si="11"/>
        <v/>
      </c>
      <c r="V4129" s="65" t="str">
        <f t="shared" si="5"/>
        <v/>
      </c>
      <c r="W4129" s="84"/>
      <c r="X4129" s="84"/>
      <c r="Y4129" s="85"/>
      <c r="Z4129" s="85"/>
      <c r="AA4129" s="65" t="str">
        <f t="shared" si="6"/>
        <v/>
      </c>
      <c r="AB4129" s="65" t="str">
        <f t="shared" si="7"/>
        <v/>
      </c>
      <c r="AC4129" s="86"/>
      <c r="AD4129" s="87" t="str">
        <f t="shared" si="8"/>
        <v/>
      </c>
      <c r="AE4129" s="84"/>
      <c r="AF4129" s="86">
        <f>IF(AC4129&gt;0,AC4129,'⚙️ Config'!$B$10)</f>
        <v>0.0075</v>
      </c>
      <c r="AG4129" s="88">
        <f t="shared" si="9"/>
        <v>629411.1644</v>
      </c>
      <c r="AH4129" s="88">
        <f>AG4129*'⚙️ Config'!$B$11</f>
        <v>3147055.822</v>
      </c>
      <c r="AI4129" s="88">
        <f>AH4129*'⚙️ Config'!$B$12</f>
        <v>944116.7466</v>
      </c>
      <c r="AJ4129" s="64"/>
      <c r="AK4129" s="84"/>
      <c r="AL4129" s="84"/>
      <c r="AM4129" s="84"/>
      <c r="AN4129" s="84"/>
      <c r="AO4129" s="84"/>
      <c r="AP4129" s="84"/>
      <c r="AQ4129" s="84"/>
    </row>
    <row r="4130" ht="15.0" customHeight="1">
      <c r="A4130" s="98">
        <v>4127.0</v>
      </c>
      <c r="B4130" s="99" t="s">
        <v>8717</v>
      </c>
      <c r="C4130" s="98" t="s">
        <v>141</v>
      </c>
      <c r="D4130" s="98" t="s">
        <v>8718</v>
      </c>
      <c r="E4130" s="100">
        <v>41.22</v>
      </c>
      <c r="F4130" s="98" t="s">
        <v>86</v>
      </c>
      <c r="G4130" s="98" t="s">
        <v>143</v>
      </c>
      <c r="H4130" s="101">
        <v>8.363149321E7</v>
      </c>
      <c r="I4130" s="98">
        <v>14.0</v>
      </c>
      <c r="J4130" s="102">
        <v>4.8</v>
      </c>
      <c r="K4130" s="99">
        <v>2025.0</v>
      </c>
      <c r="L4130" s="98" t="s">
        <v>1438</v>
      </c>
      <c r="M4130" s="98">
        <v>2021.0</v>
      </c>
      <c r="N4130" s="98" t="s">
        <v>310</v>
      </c>
      <c r="O4130" s="65" t="str">
        <f t="shared" si="1"/>
        <v>125384480001</v>
      </c>
      <c r="P4130" s="65">
        <f t="shared" si="2"/>
        <v>4</v>
      </c>
      <c r="Q4130" s="65">
        <f t="shared" si="3"/>
        <v>2</v>
      </c>
      <c r="R4130" s="65" t="str">
        <f t="shared" si="12"/>
        <v>12.538.448/0001-42</v>
      </c>
      <c r="S4130" s="84"/>
      <c r="T4130" s="84" t="str">
        <f t="shared" si="10"/>
        <v/>
      </c>
      <c r="U4130" s="84" t="str">
        <f t="shared" si="11"/>
        <v/>
      </c>
      <c r="V4130" s="65" t="str">
        <f t="shared" si="5"/>
        <v/>
      </c>
      <c r="W4130" s="84"/>
      <c r="X4130" s="84"/>
      <c r="Y4130" s="85"/>
      <c r="Z4130" s="85"/>
      <c r="AA4130" s="65" t="str">
        <f t="shared" si="6"/>
        <v/>
      </c>
      <c r="AB4130" s="65" t="str">
        <f t="shared" si="7"/>
        <v/>
      </c>
      <c r="AC4130" s="86"/>
      <c r="AD4130" s="87" t="str">
        <f t="shared" si="8"/>
        <v/>
      </c>
      <c r="AE4130" s="84"/>
      <c r="AF4130" s="86">
        <f>IF(AC4130&gt;0,AC4130,'⚙️ Config'!$B$10)</f>
        <v>0.0075</v>
      </c>
      <c r="AG4130" s="88">
        <f t="shared" si="9"/>
        <v>627236.1991</v>
      </c>
      <c r="AH4130" s="88">
        <f>AG4130*'⚙️ Config'!$B$11</f>
        <v>3136180.995</v>
      </c>
      <c r="AI4130" s="88">
        <f>AH4130*'⚙️ Config'!$B$12</f>
        <v>940854.2986</v>
      </c>
      <c r="AJ4130" s="64"/>
      <c r="AK4130" s="84"/>
      <c r="AL4130" s="84"/>
      <c r="AM4130" s="84"/>
      <c r="AN4130" s="84"/>
      <c r="AO4130" s="84"/>
      <c r="AP4130" s="84"/>
      <c r="AQ4130" s="84"/>
    </row>
    <row r="4131" ht="15.0" customHeight="1">
      <c r="A4131" s="98">
        <v>4128.0</v>
      </c>
      <c r="B4131" s="99" t="s">
        <v>8719</v>
      </c>
      <c r="C4131" s="98" t="s">
        <v>141</v>
      </c>
      <c r="D4131" s="98" t="s">
        <v>8720</v>
      </c>
      <c r="E4131" s="100">
        <v>44.94</v>
      </c>
      <c r="F4131" s="98" t="s">
        <v>86</v>
      </c>
      <c r="G4131" s="98" t="s">
        <v>143</v>
      </c>
      <c r="H4131" s="101">
        <v>8.360078228E7</v>
      </c>
      <c r="I4131" s="98">
        <v>12.0</v>
      </c>
      <c r="J4131" s="102">
        <v>4.7</v>
      </c>
      <c r="K4131" s="99">
        <v>2025.0</v>
      </c>
      <c r="L4131" s="98" t="s">
        <v>1438</v>
      </c>
      <c r="M4131" s="98">
        <v>2021.0</v>
      </c>
      <c r="N4131" s="98" t="s">
        <v>208</v>
      </c>
      <c r="O4131" s="65" t="str">
        <f t="shared" si="1"/>
        <v>321701090001</v>
      </c>
      <c r="P4131" s="65">
        <f t="shared" si="2"/>
        <v>6</v>
      </c>
      <c r="Q4131" s="65">
        <f t="shared" si="3"/>
        <v>3</v>
      </c>
      <c r="R4131" s="65" t="str">
        <f t="shared" si="12"/>
        <v>32.170.109/0001-63</v>
      </c>
      <c r="S4131" s="84"/>
      <c r="T4131" s="84" t="str">
        <f t="shared" si="10"/>
        <v/>
      </c>
      <c r="U4131" s="84" t="str">
        <f t="shared" si="11"/>
        <v/>
      </c>
      <c r="V4131" s="65" t="str">
        <f t="shared" si="5"/>
        <v/>
      </c>
      <c r="W4131" s="84"/>
      <c r="X4131" s="84"/>
      <c r="Y4131" s="85"/>
      <c r="Z4131" s="85"/>
      <c r="AA4131" s="65" t="str">
        <f t="shared" si="6"/>
        <v/>
      </c>
      <c r="AB4131" s="65" t="str">
        <f t="shared" si="7"/>
        <v/>
      </c>
      <c r="AC4131" s="86"/>
      <c r="AD4131" s="87" t="str">
        <f t="shared" si="8"/>
        <v/>
      </c>
      <c r="AE4131" s="84"/>
      <c r="AF4131" s="86">
        <f>IF(AC4131&gt;0,AC4131,'⚙️ Config'!$B$10)</f>
        <v>0.0075</v>
      </c>
      <c r="AG4131" s="88">
        <f t="shared" si="9"/>
        <v>627005.8671</v>
      </c>
      <c r="AH4131" s="88">
        <f>AG4131*'⚙️ Config'!$B$11</f>
        <v>3135029.336</v>
      </c>
      <c r="AI4131" s="88">
        <f>AH4131*'⚙️ Config'!$B$12</f>
        <v>940508.8007</v>
      </c>
      <c r="AJ4131" s="64"/>
      <c r="AK4131" s="84"/>
      <c r="AL4131" s="84"/>
      <c r="AM4131" s="84"/>
      <c r="AN4131" s="84"/>
      <c r="AO4131" s="84"/>
      <c r="AP4131" s="84"/>
      <c r="AQ4131" s="84"/>
    </row>
    <row r="4132" ht="15.0" customHeight="1">
      <c r="A4132" s="103">
        <v>4129.0</v>
      </c>
      <c r="B4132" s="104" t="s">
        <v>8721</v>
      </c>
      <c r="C4132" s="103" t="s">
        <v>141</v>
      </c>
      <c r="D4132" s="103" t="s">
        <v>8722</v>
      </c>
      <c r="E4132" s="105">
        <v>41.97</v>
      </c>
      <c r="F4132" s="103" t="s">
        <v>86</v>
      </c>
      <c r="G4132" s="103" t="s">
        <v>143</v>
      </c>
      <c r="H4132" s="106">
        <v>8.265709455E7</v>
      </c>
      <c r="I4132" s="103">
        <v>19.0</v>
      </c>
      <c r="J4132" s="107">
        <v>4.1</v>
      </c>
      <c r="K4132" s="104">
        <v>2025.0</v>
      </c>
      <c r="L4132" s="103" t="s">
        <v>1438</v>
      </c>
      <c r="M4132" s="103">
        <v>2022.0</v>
      </c>
      <c r="N4132" s="103" t="s">
        <v>208</v>
      </c>
      <c r="O4132" s="65" t="str">
        <f t="shared" si="1"/>
        <v>106731560001</v>
      </c>
      <c r="P4132" s="65">
        <f t="shared" si="2"/>
        <v>9</v>
      </c>
      <c r="Q4132" s="65">
        <f t="shared" si="3"/>
        <v>7</v>
      </c>
      <c r="R4132" s="65" t="str">
        <f t="shared" si="12"/>
        <v>10.673.156/0001-97</v>
      </c>
      <c r="S4132" s="84"/>
      <c r="T4132" s="84" t="str">
        <f t="shared" si="10"/>
        <v/>
      </c>
      <c r="U4132" s="84" t="str">
        <f t="shared" si="11"/>
        <v/>
      </c>
      <c r="V4132" s="65" t="str">
        <f t="shared" si="5"/>
        <v/>
      </c>
      <c r="W4132" s="84"/>
      <c r="X4132" s="84"/>
      <c r="Y4132" s="85"/>
      <c r="Z4132" s="85"/>
      <c r="AA4132" s="65" t="str">
        <f t="shared" si="6"/>
        <v/>
      </c>
      <c r="AB4132" s="65" t="str">
        <f t="shared" si="7"/>
        <v/>
      </c>
      <c r="AC4132" s="86"/>
      <c r="AD4132" s="87" t="str">
        <f t="shared" si="8"/>
        <v/>
      </c>
      <c r="AE4132" s="84"/>
      <c r="AF4132" s="86">
        <f>IF(AC4132&gt;0,AC4132,'⚙️ Config'!$B$10)</f>
        <v>0.0075</v>
      </c>
      <c r="AG4132" s="88">
        <f t="shared" si="9"/>
        <v>619928.2091</v>
      </c>
      <c r="AH4132" s="88">
        <f>AG4132*'⚙️ Config'!$B$11</f>
        <v>3099641.046</v>
      </c>
      <c r="AI4132" s="88">
        <f>AH4132*'⚙️ Config'!$B$12</f>
        <v>929892.3137</v>
      </c>
      <c r="AJ4132" s="64"/>
      <c r="AK4132" s="84"/>
      <c r="AL4132" s="84"/>
      <c r="AM4132" s="84"/>
      <c r="AN4132" s="84"/>
      <c r="AO4132" s="84"/>
      <c r="AP4132" s="84"/>
      <c r="AQ4132" s="84"/>
    </row>
    <row r="4133" ht="15.0" customHeight="1">
      <c r="A4133" s="103">
        <v>4130.0</v>
      </c>
      <c r="B4133" s="104" t="s">
        <v>8723</v>
      </c>
      <c r="C4133" s="103" t="s">
        <v>141</v>
      </c>
      <c r="D4133" s="103" t="s">
        <v>8724</v>
      </c>
      <c r="E4133" s="105">
        <v>22.41</v>
      </c>
      <c r="F4133" s="103" t="s">
        <v>86</v>
      </c>
      <c r="G4133" s="103" t="s">
        <v>143</v>
      </c>
      <c r="H4133" s="106">
        <v>8.161336666E7</v>
      </c>
      <c r="I4133" s="103">
        <v>4.0</v>
      </c>
      <c r="J4133" s="107">
        <v>4.1</v>
      </c>
      <c r="K4133" s="104">
        <v>2022.0</v>
      </c>
      <c r="L4133" s="103" t="s">
        <v>1438</v>
      </c>
      <c r="M4133" s="103">
        <v>2022.0</v>
      </c>
      <c r="N4133" s="103" t="s">
        <v>161</v>
      </c>
      <c r="O4133" s="65" t="str">
        <f t="shared" si="1"/>
        <v>221732530001</v>
      </c>
      <c r="P4133" s="65">
        <f t="shared" si="2"/>
        <v>0</v>
      </c>
      <c r="Q4133" s="65">
        <f t="shared" si="3"/>
        <v>8</v>
      </c>
      <c r="R4133" s="65" t="str">
        <f t="shared" si="12"/>
        <v>22.173.253/0001-08</v>
      </c>
      <c r="S4133" s="84"/>
      <c r="T4133" s="84" t="str">
        <f t="shared" si="10"/>
        <v/>
      </c>
      <c r="U4133" s="84" t="str">
        <f t="shared" si="11"/>
        <v/>
      </c>
      <c r="V4133" s="65" t="str">
        <f t="shared" si="5"/>
        <v/>
      </c>
      <c r="W4133" s="84"/>
      <c r="X4133" s="84"/>
      <c r="Y4133" s="85"/>
      <c r="Z4133" s="85"/>
      <c r="AA4133" s="65" t="str">
        <f t="shared" si="6"/>
        <v/>
      </c>
      <c r="AB4133" s="65" t="str">
        <f t="shared" si="7"/>
        <v/>
      </c>
      <c r="AC4133" s="86"/>
      <c r="AD4133" s="87" t="str">
        <f t="shared" si="8"/>
        <v/>
      </c>
      <c r="AE4133" s="84"/>
      <c r="AF4133" s="86">
        <f>IF(AC4133&gt;0,AC4133,'⚙️ Config'!$B$10)</f>
        <v>0.0075</v>
      </c>
      <c r="AG4133" s="88">
        <f t="shared" si="9"/>
        <v>612100.25</v>
      </c>
      <c r="AH4133" s="88">
        <f>AG4133*'⚙️ Config'!$B$11</f>
        <v>3060501.25</v>
      </c>
      <c r="AI4133" s="88">
        <f>AH4133*'⚙️ Config'!$B$12</f>
        <v>918150.3749</v>
      </c>
      <c r="AJ4133" s="64"/>
      <c r="AK4133" s="84"/>
      <c r="AL4133" s="84"/>
      <c r="AM4133" s="84"/>
      <c r="AN4133" s="84"/>
      <c r="AO4133" s="84"/>
      <c r="AP4133" s="84"/>
      <c r="AQ4133" s="84"/>
    </row>
    <row r="4134" ht="15.0" customHeight="1">
      <c r="A4134" s="103">
        <v>4131.0</v>
      </c>
      <c r="B4134" s="104" t="s">
        <v>8725</v>
      </c>
      <c r="C4134" s="103" t="s">
        <v>141</v>
      </c>
      <c r="D4134" s="103" t="s">
        <v>8726</v>
      </c>
      <c r="E4134" s="105">
        <v>44.29</v>
      </c>
      <c r="F4134" s="103" t="s">
        <v>86</v>
      </c>
      <c r="G4134" s="103" t="s">
        <v>143</v>
      </c>
      <c r="H4134" s="106">
        <v>8.03827206E7</v>
      </c>
      <c r="I4134" s="103">
        <v>16.0</v>
      </c>
      <c r="J4134" s="107">
        <v>4.8</v>
      </c>
      <c r="K4134" s="104">
        <v>2025.0</v>
      </c>
      <c r="L4134" s="103" t="s">
        <v>473</v>
      </c>
      <c r="M4134" s="103">
        <v>2021.0</v>
      </c>
      <c r="N4134" s="103" t="s">
        <v>208</v>
      </c>
      <c r="O4134" s="65" t="str">
        <f t="shared" si="1"/>
        <v>304184050001</v>
      </c>
      <c r="P4134" s="65">
        <f t="shared" si="2"/>
        <v>0</v>
      </c>
      <c r="Q4134" s="65">
        <f t="shared" si="3"/>
        <v>5</v>
      </c>
      <c r="R4134" s="65" t="str">
        <f t="shared" si="12"/>
        <v>30.418.405/0001-05</v>
      </c>
      <c r="S4134" s="84"/>
      <c r="T4134" s="84" t="str">
        <f t="shared" si="10"/>
        <v/>
      </c>
      <c r="U4134" s="84" t="str">
        <f t="shared" si="11"/>
        <v/>
      </c>
      <c r="V4134" s="65" t="str">
        <f t="shared" si="5"/>
        <v/>
      </c>
      <c r="W4134" s="84"/>
      <c r="X4134" s="84"/>
      <c r="Y4134" s="85"/>
      <c r="Z4134" s="85"/>
      <c r="AA4134" s="65" t="str">
        <f t="shared" si="6"/>
        <v/>
      </c>
      <c r="AB4134" s="65" t="str">
        <f t="shared" si="7"/>
        <v/>
      </c>
      <c r="AC4134" s="86"/>
      <c r="AD4134" s="87" t="str">
        <f t="shared" si="8"/>
        <v/>
      </c>
      <c r="AE4134" s="84"/>
      <c r="AF4134" s="86">
        <f>IF(AC4134&gt;0,AC4134,'⚙️ Config'!$B$10)</f>
        <v>0.0075</v>
      </c>
      <c r="AG4134" s="88">
        <f t="shared" si="9"/>
        <v>602870.4045</v>
      </c>
      <c r="AH4134" s="88">
        <f>AG4134*'⚙️ Config'!$B$11</f>
        <v>3014352.023</v>
      </c>
      <c r="AI4134" s="88">
        <f>AH4134*'⚙️ Config'!$B$12</f>
        <v>904305.6068</v>
      </c>
      <c r="AJ4134" s="64"/>
      <c r="AK4134" s="84"/>
      <c r="AL4134" s="84"/>
      <c r="AM4134" s="84"/>
      <c r="AN4134" s="84"/>
      <c r="AO4134" s="84"/>
      <c r="AP4134" s="84"/>
      <c r="AQ4134" s="84"/>
    </row>
    <row r="4135" ht="15.0" customHeight="1">
      <c r="A4135" s="98">
        <v>4132.0</v>
      </c>
      <c r="B4135" s="99" t="s">
        <v>8727</v>
      </c>
      <c r="C4135" s="98" t="s">
        <v>141</v>
      </c>
      <c r="D4135" s="98" t="s">
        <v>8728</v>
      </c>
      <c r="E4135" s="100">
        <v>63.81</v>
      </c>
      <c r="F4135" s="98" t="s">
        <v>86</v>
      </c>
      <c r="G4135" s="98" t="s">
        <v>143</v>
      </c>
      <c r="H4135" s="101">
        <v>7.984874349E7</v>
      </c>
      <c r="I4135" s="98">
        <v>6.0</v>
      </c>
      <c r="J4135" s="102">
        <v>0.7</v>
      </c>
      <c r="K4135" s="99">
        <v>2025.0</v>
      </c>
      <c r="L4135" s="98" t="s">
        <v>1438</v>
      </c>
      <c r="M4135" s="98">
        <v>2025.0</v>
      </c>
      <c r="N4135" s="98" t="s">
        <v>145</v>
      </c>
      <c r="O4135" s="65" t="str">
        <f t="shared" si="1"/>
        <v>275114780001</v>
      </c>
      <c r="P4135" s="65">
        <f t="shared" si="2"/>
        <v>3</v>
      </c>
      <c r="Q4135" s="65">
        <f t="shared" si="3"/>
        <v>2</v>
      </c>
      <c r="R4135" s="65" t="str">
        <f t="shared" si="12"/>
        <v>27.511.478/0001-32</v>
      </c>
      <c r="S4135" s="84"/>
      <c r="T4135" s="84" t="str">
        <f t="shared" si="10"/>
        <v/>
      </c>
      <c r="U4135" s="84" t="str">
        <f t="shared" si="11"/>
        <v/>
      </c>
      <c r="V4135" s="65" t="str">
        <f t="shared" si="5"/>
        <v/>
      </c>
      <c r="W4135" s="84"/>
      <c r="X4135" s="84"/>
      <c r="Y4135" s="85"/>
      <c r="Z4135" s="85"/>
      <c r="AA4135" s="65" t="str">
        <f t="shared" si="6"/>
        <v/>
      </c>
      <c r="AB4135" s="65" t="str">
        <f t="shared" si="7"/>
        <v/>
      </c>
      <c r="AC4135" s="86"/>
      <c r="AD4135" s="87" t="str">
        <f t="shared" si="8"/>
        <v/>
      </c>
      <c r="AE4135" s="84"/>
      <c r="AF4135" s="86">
        <f>IF(AC4135&gt;0,AC4135,'⚙️ Config'!$B$10)</f>
        <v>0.0075</v>
      </c>
      <c r="AG4135" s="88">
        <f t="shared" si="9"/>
        <v>598865.5762</v>
      </c>
      <c r="AH4135" s="88">
        <f>AG4135*'⚙️ Config'!$B$11</f>
        <v>2994327.881</v>
      </c>
      <c r="AI4135" s="88">
        <f>AH4135*'⚙️ Config'!$B$12</f>
        <v>898298.3643</v>
      </c>
      <c r="AJ4135" s="64"/>
      <c r="AK4135" s="84"/>
      <c r="AL4135" s="84"/>
      <c r="AM4135" s="84"/>
      <c r="AN4135" s="84"/>
      <c r="AO4135" s="84"/>
      <c r="AP4135" s="84"/>
      <c r="AQ4135" s="84"/>
    </row>
    <row r="4136" ht="15.0" customHeight="1">
      <c r="A4136" s="103">
        <v>4133.0</v>
      </c>
      <c r="B4136" s="104" t="s">
        <v>8729</v>
      </c>
      <c r="C4136" s="103" t="s">
        <v>141</v>
      </c>
      <c r="D4136" s="103" t="s">
        <v>8730</v>
      </c>
      <c r="E4136" s="105">
        <v>34.26</v>
      </c>
      <c r="F4136" s="103" t="s">
        <v>86</v>
      </c>
      <c r="G4136" s="103" t="s">
        <v>143</v>
      </c>
      <c r="H4136" s="106">
        <v>7.970343181E7</v>
      </c>
      <c r="I4136" s="103">
        <v>10.0</v>
      </c>
      <c r="J4136" s="107">
        <v>4.1</v>
      </c>
      <c r="K4136" s="104">
        <v>2025.0</v>
      </c>
      <c r="L4136" s="103" t="s">
        <v>4400</v>
      </c>
      <c r="M4136" s="103">
        <v>2022.0</v>
      </c>
      <c r="N4136" s="103" t="s">
        <v>8582</v>
      </c>
      <c r="O4136" s="65" t="str">
        <f t="shared" si="1"/>
        <v>614134230001</v>
      </c>
      <c r="P4136" s="65">
        <f t="shared" si="2"/>
        <v>2</v>
      </c>
      <c r="Q4136" s="65">
        <f t="shared" si="3"/>
        <v>8</v>
      </c>
      <c r="R4136" s="65" t="str">
        <f t="shared" si="12"/>
        <v>61.413.423/0001-28</v>
      </c>
      <c r="S4136" s="84"/>
      <c r="T4136" s="84" t="str">
        <f t="shared" si="10"/>
        <v/>
      </c>
      <c r="U4136" s="84" t="str">
        <f t="shared" si="11"/>
        <v/>
      </c>
      <c r="V4136" s="65" t="str">
        <f t="shared" si="5"/>
        <v/>
      </c>
      <c r="W4136" s="84"/>
      <c r="X4136" s="84"/>
      <c r="Y4136" s="85"/>
      <c r="Z4136" s="85"/>
      <c r="AA4136" s="65" t="str">
        <f t="shared" si="6"/>
        <v/>
      </c>
      <c r="AB4136" s="65" t="str">
        <f t="shared" si="7"/>
        <v/>
      </c>
      <c r="AC4136" s="86"/>
      <c r="AD4136" s="87" t="str">
        <f t="shared" si="8"/>
        <v/>
      </c>
      <c r="AE4136" s="84"/>
      <c r="AF4136" s="86">
        <f>IF(AC4136&gt;0,AC4136,'⚙️ Config'!$B$10)</f>
        <v>0.0075</v>
      </c>
      <c r="AG4136" s="88">
        <f t="shared" si="9"/>
        <v>597775.7386</v>
      </c>
      <c r="AH4136" s="88">
        <f>AG4136*'⚙️ Config'!$B$11</f>
        <v>2988878.693</v>
      </c>
      <c r="AI4136" s="88">
        <f>AH4136*'⚙️ Config'!$B$12</f>
        <v>896663.6079</v>
      </c>
      <c r="AJ4136" s="64"/>
      <c r="AK4136" s="84"/>
      <c r="AL4136" s="84"/>
      <c r="AM4136" s="84"/>
      <c r="AN4136" s="84"/>
      <c r="AO4136" s="84"/>
      <c r="AP4136" s="84"/>
      <c r="AQ4136" s="84"/>
    </row>
    <row r="4137" ht="15.0" customHeight="1">
      <c r="A4137" s="98">
        <v>4134.0</v>
      </c>
      <c r="B4137" s="99" t="s">
        <v>8731</v>
      </c>
      <c r="C4137" s="98" t="s">
        <v>141</v>
      </c>
      <c r="D4137" s="98" t="s">
        <v>8732</v>
      </c>
      <c r="E4137" s="100">
        <v>21.25</v>
      </c>
      <c r="F4137" s="98" t="s">
        <v>86</v>
      </c>
      <c r="G4137" s="98" t="s">
        <v>143</v>
      </c>
      <c r="H4137" s="101">
        <v>7.897943967E7</v>
      </c>
      <c r="I4137" s="98">
        <v>6.0</v>
      </c>
      <c r="J4137" s="102">
        <v>4.7</v>
      </c>
      <c r="K4137" s="99">
        <v>2022.0</v>
      </c>
      <c r="L4137" s="98" t="s">
        <v>1438</v>
      </c>
      <c r="M4137" s="98">
        <v>2021.0</v>
      </c>
      <c r="N4137" s="98" t="s">
        <v>189</v>
      </c>
      <c r="O4137" s="65" t="str">
        <f t="shared" si="1"/>
        <v>109281260001</v>
      </c>
      <c r="P4137" s="65">
        <f t="shared" si="2"/>
        <v>8</v>
      </c>
      <c r="Q4137" s="65">
        <f t="shared" si="3"/>
        <v>4</v>
      </c>
      <c r="R4137" s="65" t="str">
        <f t="shared" si="12"/>
        <v>10.928.126/0001-84</v>
      </c>
      <c r="S4137" s="84"/>
      <c r="T4137" s="84" t="str">
        <f t="shared" si="10"/>
        <v/>
      </c>
      <c r="U4137" s="84" t="str">
        <f t="shared" si="11"/>
        <v/>
      </c>
      <c r="V4137" s="65" t="str">
        <f t="shared" si="5"/>
        <v/>
      </c>
      <c r="W4137" s="84"/>
      <c r="X4137" s="84"/>
      <c r="Y4137" s="85"/>
      <c r="Z4137" s="85"/>
      <c r="AA4137" s="65" t="str">
        <f t="shared" si="6"/>
        <v/>
      </c>
      <c r="AB4137" s="65" t="str">
        <f t="shared" si="7"/>
        <v/>
      </c>
      <c r="AC4137" s="86"/>
      <c r="AD4137" s="87" t="str">
        <f t="shared" si="8"/>
        <v/>
      </c>
      <c r="AE4137" s="84"/>
      <c r="AF4137" s="86">
        <f>IF(AC4137&gt;0,AC4137,'⚙️ Config'!$B$10)</f>
        <v>0.0075</v>
      </c>
      <c r="AG4137" s="88">
        <f t="shared" si="9"/>
        <v>592345.7975</v>
      </c>
      <c r="AH4137" s="88">
        <f>AG4137*'⚙️ Config'!$B$11</f>
        <v>2961728.988</v>
      </c>
      <c r="AI4137" s="88">
        <f>AH4137*'⚙️ Config'!$B$12</f>
        <v>888518.6963</v>
      </c>
      <c r="AJ4137" s="64"/>
      <c r="AK4137" s="84"/>
      <c r="AL4137" s="84"/>
      <c r="AM4137" s="84"/>
      <c r="AN4137" s="84"/>
      <c r="AO4137" s="84"/>
      <c r="AP4137" s="84"/>
      <c r="AQ4137" s="84"/>
    </row>
    <row r="4138" ht="15.0" customHeight="1">
      <c r="A4138" s="98">
        <v>4135.0</v>
      </c>
      <c r="B4138" s="99" t="s">
        <v>8733</v>
      </c>
      <c r="C4138" s="98" t="s">
        <v>141</v>
      </c>
      <c r="D4138" s="98" t="s">
        <v>8734</v>
      </c>
      <c r="E4138" s="100">
        <v>43.35</v>
      </c>
      <c r="F4138" s="98" t="s">
        <v>86</v>
      </c>
      <c r="G4138" s="98" t="s">
        <v>143</v>
      </c>
      <c r="H4138" s="101">
        <v>7.83204054E7</v>
      </c>
      <c r="I4138" s="98">
        <v>26.0</v>
      </c>
      <c r="J4138" s="102">
        <v>5.1</v>
      </c>
      <c r="K4138" s="99">
        <v>2025.0</v>
      </c>
      <c r="L4138" s="98" t="s">
        <v>1438</v>
      </c>
      <c r="M4138" s="98">
        <v>2021.0</v>
      </c>
      <c r="N4138" s="98" t="s">
        <v>208</v>
      </c>
      <c r="O4138" s="65" t="str">
        <f t="shared" si="1"/>
        <v>678399690001</v>
      </c>
      <c r="P4138" s="65">
        <f t="shared" si="2"/>
        <v>2</v>
      </c>
      <c r="Q4138" s="65">
        <f t="shared" si="3"/>
        <v>1</v>
      </c>
      <c r="R4138" s="65" t="str">
        <f t="shared" si="12"/>
        <v>67.839.969/0001-21</v>
      </c>
      <c r="S4138" s="84"/>
      <c r="T4138" s="84" t="str">
        <f t="shared" si="10"/>
        <v/>
      </c>
      <c r="U4138" s="84" t="str">
        <f t="shared" si="11"/>
        <v/>
      </c>
      <c r="V4138" s="65" t="str">
        <f t="shared" si="5"/>
        <v/>
      </c>
      <c r="W4138" s="84"/>
      <c r="X4138" s="84"/>
      <c r="Y4138" s="85"/>
      <c r="Z4138" s="85"/>
      <c r="AA4138" s="65" t="str">
        <f t="shared" si="6"/>
        <v/>
      </c>
      <c r="AB4138" s="65" t="str">
        <f t="shared" si="7"/>
        <v/>
      </c>
      <c r="AC4138" s="86"/>
      <c r="AD4138" s="87" t="str">
        <f t="shared" si="8"/>
        <v/>
      </c>
      <c r="AE4138" s="84"/>
      <c r="AF4138" s="86">
        <f>IF(AC4138&gt;0,AC4138,'⚙️ Config'!$B$10)</f>
        <v>0.0075</v>
      </c>
      <c r="AG4138" s="88">
        <f t="shared" si="9"/>
        <v>587403.0405</v>
      </c>
      <c r="AH4138" s="88">
        <f>AG4138*'⚙️ Config'!$B$11</f>
        <v>2937015.203</v>
      </c>
      <c r="AI4138" s="88">
        <f>AH4138*'⚙️ Config'!$B$12</f>
        <v>881104.5608</v>
      </c>
      <c r="AJ4138" s="64"/>
      <c r="AK4138" s="84"/>
      <c r="AL4138" s="84"/>
      <c r="AM4138" s="84"/>
      <c r="AN4138" s="84"/>
      <c r="AO4138" s="84"/>
      <c r="AP4138" s="84"/>
      <c r="AQ4138" s="84"/>
    </row>
    <row r="4139" ht="15.0" customHeight="1">
      <c r="A4139" s="103">
        <v>4136.0</v>
      </c>
      <c r="B4139" s="104" t="s">
        <v>8735</v>
      </c>
      <c r="C4139" s="103" t="s">
        <v>141</v>
      </c>
      <c r="D4139" s="103" t="s">
        <v>8736</v>
      </c>
      <c r="E4139" s="105">
        <v>29.8</v>
      </c>
      <c r="F4139" s="103" t="s">
        <v>86</v>
      </c>
      <c r="G4139" s="103" t="s">
        <v>143</v>
      </c>
      <c r="H4139" s="106">
        <v>7.702774307E7</v>
      </c>
      <c r="I4139" s="103">
        <v>7.0</v>
      </c>
      <c r="J4139" s="107">
        <v>3.9</v>
      </c>
      <c r="K4139" s="104">
        <v>2024.0</v>
      </c>
      <c r="L4139" s="103" t="s">
        <v>473</v>
      </c>
      <c r="M4139" s="103">
        <v>2022.0</v>
      </c>
      <c r="N4139" s="103" t="s">
        <v>189</v>
      </c>
      <c r="O4139" s="65" t="str">
        <f t="shared" si="1"/>
        <v>042894940001</v>
      </c>
      <c r="P4139" s="65">
        <f t="shared" si="2"/>
        <v>2</v>
      </c>
      <c r="Q4139" s="65">
        <f t="shared" si="3"/>
        <v>7</v>
      </c>
      <c r="R4139" s="65" t="str">
        <f t="shared" si="12"/>
        <v>04.289.494/0001-27</v>
      </c>
      <c r="S4139" s="84"/>
      <c r="T4139" s="84" t="str">
        <f t="shared" si="10"/>
        <v/>
      </c>
      <c r="U4139" s="84" t="str">
        <f t="shared" si="11"/>
        <v/>
      </c>
      <c r="V4139" s="65" t="str">
        <f t="shared" si="5"/>
        <v/>
      </c>
      <c r="W4139" s="84"/>
      <c r="X4139" s="84"/>
      <c r="Y4139" s="85"/>
      <c r="Z4139" s="85"/>
      <c r="AA4139" s="65" t="str">
        <f t="shared" si="6"/>
        <v/>
      </c>
      <c r="AB4139" s="65" t="str">
        <f t="shared" si="7"/>
        <v/>
      </c>
      <c r="AC4139" s="86"/>
      <c r="AD4139" s="87" t="str">
        <f t="shared" si="8"/>
        <v/>
      </c>
      <c r="AE4139" s="84"/>
      <c r="AF4139" s="86">
        <f>IF(AC4139&gt;0,AC4139,'⚙️ Config'!$B$10)</f>
        <v>0.0075</v>
      </c>
      <c r="AG4139" s="88">
        <f t="shared" si="9"/>
        <v>577708.073</v>
      </c>
      <c r="AH4139" s="88">
        <f>AG4139*'⚙️ Config'!$B$11</f>
        <v>2888540.365</v>
      </c>
      <c r="AI4139" s="88">
        <f>AH4139*'⚙️ Config'!$B$12</f>
        <v>866562.1095</v>
      </c>
      <c r="AJ4139" s="64"/>
      <c r="AK4139" s="84"/>
      <c r="AL4139" s="84"/>
      <c r="AM4139" s="84"/>
      <c r="AN4139" s="84"/>
      <c r="AO4139" s="84"/>
      <c r="AP4139" s="84"/>
      <c r="AQ4139" s="84"/>
    </row>
    <row r="4140" ht="15.0" customHeight="1">
      <c r="A4140" s="103">
        <v>4137.0</v>
      </c>
      <c r="B4140" s="104" t="s">
        <v>8737</v>
      </c>
      <c r="C4140" s="103" t="s">
        <v>141</v>
      </c>
      <c r="D4140" s="103" t="s">
        <v>8738</v>
      </c>
      <c r="E4140" s="105">
        <v>26.79</v>
      </c>
      <c r="F4140" s="103" t="s">
        <v>86</v>
      </c>
      <c r="G4140" s="103" t="s">
        <v>143</v>
      </c>
      <c r="H4140" s="106">
        <v>7.687396827E7</v>
      </c>
      <c r="I4140" s="103">
        <v>16.0</v>
      </c>
      <c r="J4140" s="107">
        <v>4.7</v>
      </c>
      <c r="K4140" s="104">
        <v>2024.0</v>
      </c>
      <c r="L4140" s="103" t="s">
        <v>268</v>
      </c>
      <c r="M4140" s="103">
        <v>2021.0</v>
      </c>
      <c r="N4140" s="103" t="s">
        <v>189</v>
      </c>
      <c r="O4140" s="65" t="str">
        <f t="shared" si="1"/>
        <v>836360190001</v>
      </c>
      <c r="P4140" s="65">
        <f t="shared" si="2"/>
        <v>5</v>
      </c>
      <c r="Q4140" s="65">
        <f t="shared" si="3"/>
        <v>6</v>
      </c>
      <c r="R4140" s="65" t="str">
        <f t="shared" si="12"/>
        <v>83.636.019/0001-56</v>
      </c>
      <c r="S4140" s="84"/>
      <c r="T4140" s="84" t="str">
        <f t="shared" si="10"/>
        <v/>
      </c>
      <c r="U4140" s="84" t="str">
        <f t="shared" si="11"/>
        <v/>
      </c>
      <c r="V4140" s="65" t="str">
        <f t="shared" si="5"/>
        <v/>
      </c>
      <c r="W4140" s="84"/>
      <c r="X4140" s="84"/>
      <c r="Y4140" s="85"/>
      <c r="Z4140" s="85"/>
      <c r="AA4140" s="65" t="str">
        <f t="shared" si="6"/>
        <v/>
      </c>
      <c r="AB4140" s="65" t="str">
        <f t="shared" si="7"/>
        <v/>
      </c>
      <c r="AC4140" s="86"/>
      <c r="AD4140" s="87" t="str">
        <f t="shared" si="8"/>
        <v/>
      </c>
      <c r="AE4140" s="84"/>
      <c r="AF4140" s="86">
        <f>IF(AC4140&gt;0,AC4140,'⚙️ Config'!$B$10)</f>
        <v>0.0075</v>
      </c>
      <c r="AG4140" s="88">
        <f t="shared" si="9"/>
        <v>576554.762</v>
      </c>
      <c r="AH4140" s="88">
        <f>AG4140*'⚙️ Config'!$B$11</f>
        <v>2882773.81</v>
      </c>
      <c r="AI4140" s="88">
        <f>AH4140*'⚙️ Config'!$B$12</f>
        <v>864832.143</v>
      </c>
      <c r="AJ4140" s="64"/>
      <c r="AK4140" s="84"/>
      <c r="AL4140" s="84"/>
      <c r="AM4140" s="84"/>
      <c r="AN4140" s="84"/>
      <c r="AO4140" s="84"/>
      <c r="AP4140" s="84"/>
      <c r="AQ4140" s="84"/>
    </row>
    <row r="4141" ht="15.0" customHeight="1">
      <c r="A4141" s="103">
        <v>4138.0</v>
      </c>
      <c r="B4141" s="104" t="s">
        <v>8739</v>
      </c>
      <c r="C4141" s="103" t="s">
        <v>141</v>
      </c>
      <c r="D4141" s="103" t="s">
        <v>8740</v>
      </c>
      <c r="E4141" s="105">
        <v>29.64</v>
      </c>
      <c r="F4141" s="103" t="s">
        <v>86</v>
      </c>
      <c r="G4141" s="103" t="s">
        <v>143</v>
      </c>
      <c r="H4141" s="106">
        <v>7.665468166E7</v>
      </c>
      <c r="I4141" s="103">
        <v>9.0</v>
      </c>
      <c r="J4141" s="107">
        <v>4.1</v>
      </c>
      <c r="K4141" s="104">
        <v>2024.0</v>
      </c>
      <c r="L4141" s="103" t="s">
        <v>719</v>
      </c>
      <c r="M4141" s="103">
        <v>2022.0</v>
      </c>
      <c r="N4141" s="103" t="s">
        <v>189</v>
      </c>
      <c r="O4141" s="65" t="str">
        <f t="shared" si="1"/>
        <v>102905570001</v>
      </c>
      <c r="P4141" s="65">
        <f t="shared" si="2"/>
        <v>6</v>
      </c>
      <c r="Q4141" s="65">
        <f t="shared" si="3"/>
        <v>8</v>
      </c>
      <c r="R4141" s="65" t="str">
        <f t="shared" si="12"/>
        <v>10.290.557/0001-68</v>
      </c>
      <c r="S4141" s="84"/>
      <c r="T4141" s="84" t="str">
        <f t="shared" si="10"/>
        <v/>
      </c>
      <c r="U4141" s="84" t="str">
        <f t="shared" si="11"/>
        <v/>
      </c>
      <c r="V4141" s="65" t="str">
        <f t="shared" si="5"/>
        <v/>
      </c>
      <c r="W4141" s="84"/>
      <c r="X4141" s="84"/>
      <c r="Y4141" s="85"/>
      <c r="Z4141" s="85"/>
      <c r="AA4141" s="65" t="str">
        <f t="shared" si="6"/>
        <v/>
      </c>
      <c r="AB4141" s="65" t="str">
        <f t="shared" si="7"/>
        <v/>
      </c>
      <c r="AC4141" s="86"/>
      <c r="AD4141" s="87" t="str">
        <f t="shared" si="8"/>
        <v/>
      </c>
      <c r="AE4141" s="84"/>
      <c r="AF4141" s="86">
        <f>IF(AC4141&gt;0,AC4141,'⚙️ Config'!$B$10)</f>
        <v>0.0075</v>
      </c>
      <c r="AG4141" s="88">
        <f t="shared" si="9"/>
        <v>574910.1125</v>
      </c>
      <c r="AH4141" s="88">
        <f>AG4141*'⚙️ Config'!$B$11</f>
        <v>2874550.562</v>
      </c>
      <c r="AI4141" s="88">
        <f>AH4141*'⚙️ Config'!$B$12</f>
        <v>862365.1687</v>
      </c>
      <c r="AJ4141" s="64"/>
      <c r="AK4141" s="84"/>
      <c r="AL4141" s="84"/>
      <c r="AM4141" s="84"/>
      <c r="AN4141" s="84"/>
      <c r="AO4141" s="84"/>
      <c r="AP4141" s="84"/>
      <c r="AQ4141" s="84"/>
    </row>
    <row r="4142" ht="15.0" customHeight="1">
      <c r="A4142" s="98">
        <v>4139.0</v>
      </c>
      <c r="B4142" s="99" t="s">
        <v>8741</v>
      </c>
      <c r="C4142" s="98" t="s">
        <v>141</v>
      </c>
      <c r="D4142" s="98" t="s">
        <v>8742</v>
      </c>
      <c r="E4142" s="100">
        <v>40.11</v>
      </c>
      <c r="F4142" s="98" t="s">
        <v>86</v>
      </c>
      <c r="G4142" s="98" t="s">
        <v>143</v>
      </c>
      <c r="H4142" s="101">
        <v>7.467736077E7</v>
      </c>
      <c r="I4142" s="98">
        <v>24.0</v>
      </c>
      <c r="J4142" s="102">
        <v>5.0</v>
      </c>
      <c r="K4142" s="99">
        <v>2025.0</v>
      </c>
      <c r="L4142" s="98" t="s">
        <v>4545</v>
      </c>
      <c r="M4142" s="98">
        <v>2021.0</v>
      </c>
      <c r="N4142" s="98" t="s">
        <v>208</v>
      </c>
      <c r="O4142" s="65" t="str">
        <f t="shared" si="1"/>
        <v>499762510001</v>
      </c>
      <c r="P4142" s="65">
        <f t="shared" si="2"/>
        <v>0</v>
      </c>
      <c r="Q4142" s="65">
        <f t="shared" si="3"/>
        <v>3</v>
      </c>
      <c r="R4142" s="65" t="str">
        <f t="shared" si="12"/>
        <v>49.976.251/0001-03</v>
      </c>
      <c r="S4142" s="84"/>
      <c r="T4142" s="84" t="str">
        <f t="shared" si="10"/>
        <v/>
      </c>
      <c r="U4142" s="84" t="str">
        <f t="shared" si="11"/>
        <v/>
      </c>
      <c r="V4142" s="65" t="str">
        <f t="shared" si="5"/>
        <v/>
      </c>
      <c r="W4142" s="84"/>
      <c r="X4142" s="84"/>
      <c r="Y4142" s="85"/>
      <c r="Z4142" s="85"/>
      <c r="AA4142" s="65" t="str">
        <f t="shared" si="6"/>
        <v/>
      </c>
      <c r="AB4142" s="65" t="str">
        <f t="shared" si="7"/>
        <v/>
      </c>
      <c r="AC4142" s="86"/>
      <c r="AD4142" s="87" t="str">
        <f t="shared" si="8"/>
        <v/>
      </c>
      <c r="AE4142" s="84"/>
      <c r="AF4142" s="86">
        <f>IF(AC4142&gt;0,AC4142,'⚙️ Config'!$B$10)</f>
        <v>0.0075</v>
      </c>
      <c r="AG4142" s="88">
        <f t="shared" si="9"/>
        <v>560080.2058</v>
      </c>
      <c r="AH4142" s="88">
        <f>AG4142*'⚙️ Config'!$B$11</f>
        <v>2800401.029</v>
      </c>
      <c r="AI4142" s="88">
        <f>AH4142*'⚙️ Config'!$B$12</f>
        <v>840120.3087</v>
      </c>
      <c r="AJ4142" s="64"/>
      <c r="AK4142" s="84"/>
      <c r="AL4142" s="84"/>
      <c r="AM4142" s="84"/>
      <c r="AN4142" s="84"/>
      <c r="AO4142" s="84"/>
      <c r="AP4142" s="84"/>
      <c r="AQ4142" s="84"/>
    </row>
    <row r="4143" ht="15.0" customHeight="1">
      <c r="A4143" s="98">
        <v>4140.0</v>
      </c>
      <c r="B4143" s="99" t="s">
        <v>8743</v>
      </c>
      <c r="C4143" s="98" t="s">
        <v>141</v>
      </c>
      <c r="D4143" s="98" t="s">
        <v>8744</v>
      </c>
      <c r="E4143" s="100">
        <v>45.37</v>
      </c>
      <c r="F4143" s="98" t="s">
        <v>86</v>
      </c>
      <c r="G4143" s="98" t="s">
        <v>143</v>
      </c>
      <c r="H4143" s="101">
        <v>7.358852451E7</v>
      </c>
      <c r="I4143" s="98">
        <v>9.0</v>
      </c>
      <c r="J4143" s="102">
        <v>4.6</v>
      </c>
      <c r="K4143" s="99">
        <v>2025.0</v>
      </c>
      <c r="L4143" s="98" t="s">
        <v>1438</v>
      </c>
      <c r="M4143" s="98">
        <v>2021.0</v>
      </c>
      <c r="N4143" s="98" t="s">
        <v>208</v>
      </c>
      <c r="O4143" s="65" t="str">
        <f t="shared" si="1"/>
        <v>167148460001</v>
      </c>
      <c r="P4143" s="65">
        <f t="shared" si="2"/>
        <v>2</v>
      </c>
      <c r="Q4143" s="65">
        <f t="shared" si="3"/>
        <v>3</v>
      </c>
      <c r="R4143" s="65" t="str">
        <f t="shared" si="12"/>
        <v>16.714.846/0001-23</v>
      </c>
      <c r="S4143" s="84"/>
      <c r="T4143" s="84" t="str">
        <f t="shared" si="10"/>
        <v/>
      </c>
      <c r="U4143" s="84" t="str">
        <f t="shared" si="11"/>
        <v/>
      </c>
      <c r="V4143" s="65" t="str">
        <f t="shared" si="5"/>
        <v/>
      </c>
      <c r="W4143" s="84"/>
      <c r="X4143" s="84"/>
      <c r="Y4143" s="85"/>
      <c r="Z4143" s="85"/>
      <c r="AA4143" s="65" t="str">
        <f t="shared" si="6"/>
        <v/>
      </c>
      <c r="AB4143" s="65" t="str">
        <f t="shared" si="7"/>
        <v/>
      </c>
      <c r="AC4143" s="86"/>
      <c r="AD4143" s="87" t="str">
        <f t="shared" si="8"/>
        <v/>
      </c>
      <c r="AE4143" s="84"/>
      <c r="AF4143" s="86">
        <f>IF(AC4143&gt;0,AC4143,'⚙️ Config'!$B$10)</f>
        <v>0.0075</v>
      </c>
      <c r="AG4143" s="88">
        <f t="shared" si="9"/>
        <v>551913.9338</v>
      </c>
      <c r="AH4143" s="88">
        <f>AG4143*'⚙️ Config'!$B$11</f>
        <v>2759569.669</v>
      </c>
      <c r="AI4143" s="88">
        <f>AH4143*'⚙️ Config'!$B$12</f>
        <v>827870.9007</v>
      </c>
      <c r="AJ4143" s="64"/>
      <c r="AK4143" s="84"/>
      <c r="AL4143" s="84"/>
      <c r="AM4143" s="84"/>
      <c r="AN4143" s="84"/>
      <c r="AO4143" s="84"/>
      <c r="AP4143" s="84"/>
      <c r="AQ4143" s="84"/>
    </row>
    <row r="4144" ht="15.0" customHeight="1">
      <c r="A4144" s="98">
        <v>4141.0</v>
      </c>
      <c r="B4144" s="99" t="s">
        <v>8745</v>
      </c>
      <c r="C4144" s="98" t="s">
        <v>141</v>
      </c>
      <c r="D4144" s="98" t="s">
        <v>8746</v>
      </c>
      <c r="E4144" s="100">
        <v>36.63</v>
      </c>
      <c r="F4144" s="98" t="s">
        <v>86</v>
      </c>
      <c r="G4144" s="98" t="s">
        <v>143</v>
      </c>
      <c r="H4144" s="101">
        <v>7.232837188E7</v>
      </c>
      <c r="I4144" s="98">
        <v>10.0</v>
      </c>
      <c r="J4144" s="102">
        <v>4.7</v>
      </c>
      <c r="K4144" s="99">
        <v>2025.0</v>
      </c>
      <c r="L4144" s="98" t="s">
        <v>473</v>
      </c>
      <c r="M4144" s="98">
        <v>2021.0</v>
      </c>
      <c r="N4144" s="98" t="s">
        <v>189</v>
      </c>
      <c r="O4144" s="65" t="str">
        <f t="shared" si="1"/>
        <v>975470220001</v>
      </c>
      <c r="P4144" s="65">
        <f t="shared" si="2"/>
        <v>0</v>
      </c>
      <c r="Q4144" s="65">
        <f t="shared" si="3"/>
        <v>8</v>
      </c>
      <c r="R4144" s="65" t="str">
        <f t="shared" si="12"/>
        <v>97.547.022/0001-08</v>
      </c>
      <c r="S4144" s="84"/>
      <c r="T4144" s="84" t="str">
        <f t="shared" si="10"/>
        <v/>
      </c>
      <c r="U4144" s="84" t="str">
        <f t="shared" si="11"/>
        <v/>
      </c>
      <c r="V4144" s="65" t="str">
        <f t="shared" si="5"/>
        <v/>
      </c>
      <c r="W4144" s="84"/>
      <c r="X4144" s="84"/>
      <c r="Y4144" s="85"/>
      <c r="Z4144" s="85"/>
      <c r="AA4144" s="65" t="str">
        <f t="shared" si="6"/>
        <v/>
      </c>
      <c r="AB4144" s="65" t="str">
        <f t="shared" si="7"/>
        <v/>
      </c>
      <c r="AC4144" s="86"/>
      <c r="AD4144" s="87" t="str">
        <f t="shared" si="8"/>
        <v/>
      </c>
      <c r="AE4144" s="84"/>
      <c r="AF4144" s="86">
        <f>IF(AC4144&gt;0,AC4144,'⚙️ Config'!$B$10)</f>
        <v>0.0075</v>
      </c>
      <c r="AG4144" s="88">
        <f t="shared" si="9"/>
        <v>542462.7891</v>
      </c>
      <c r="AH4144" s="88">
        <f>AG4144*'⚙️ Config'!$B$11</f>
        <v>2712313.946</v>
      </c>
      <c r="AI4144" s="88">
        <f>AH4144*'⚙️ Config'!$B$12</f>
        <v>813694.1837</v>
      </c>
      <c r="AJ4144" s="64"/>
      <c r="AK4144" s="84"/>
      <c r="AL4144" s="84"/>
      <c r="AM4144" s="84"/>
      <c r="AN4144" s="84"/>
      <c r="AO4144" s="84"/>
      <c r="AP4144" s="84"/>
      <c r="AQ4144" s="84"/>
    </row>
    <row r="4145" ht="15.0" customHeight="1">
      <c r="A4145" s="103">
        <v>4142.0</v>
      </c>
      <c r="B4145" s="104" t="s">
        <v>8747</v>
      </c>
      <c r="C4145" s="103" t="s">
        <v>141</v>
      </c>
      <c r="D4145" s="103" t="s">
        <v>8748</v>
      </c>
      <c r="E4145" s="105">
        <v>25.62</v>
      </c>
      <c r="F4145" s="103" t="s">
        <v>86</v>
      </c>
      <c r="G4145" s="103" t="s">
        <v>143</v>
      </c>
      <c r="H4145" s="106">
        <v>7.217801919E7</v>
      </c>
      <c r="I4145" s="103">
        <v>13.0</v>
      </c>
      <c r="J4145" s="107">
        <v>4.2</v>
      </c>
      <c r="K4145" s="104">
        <v>2024.0</v>
      </c>
      <c r="L4145" s="103" t="s">
        <v>719</v>
      </c>
      <c r="M4145" s="103">
        <v>2022.0</v>
      </c>
      <c r="N4145" s="103" t="s">
        <v>161</v>
      </c>
      <c r="O4145" s="65" t="str">
        <f t="shared" si="1"/>
        <v>140558160001</v>
      </c>
      <c r="P4145" s="65">
        <f t="shared" si="2"/>
        <v>2</v>
      </c>
      <c r="Q4145" s="65">
        <f t="shared" si="3"/>
        <v>7</v>
      </c>
      <c r="R4145" s="65" t="str">
        <f t="shared" si="12"/>
        <v>14.055.816/0001-27</v>
      </c>
      <c r="S4145" s="84"/>
      <c r="T4145" s="84" t="str">
        <f t="shared" si="10"/>
        <v/>
      </c>
      <c r="U4145" s="84" t="str">
        <f t="shared" si="11"/>
        <v/>
      </c>
      <c r="V4145" s="65" t="str">
        <f t="shared" si="5"/>
        <v/>
      </c>
      <c r="W4145" s="84"/>
      <c r="X4145" s="84"/>
      <c r="Y4145" s="85"/>
      <c r="Z4145" s="85"/>
      <c r="AA4145" s="65" t="str">
        <f t="shared" si="6"/>
        <v/>
      </c>
      <c r="AB4145" s="65" t="str">
        <f t="shared" si="7"/>
        <v/>
      </c>
      <c r="AC4145" s="86"/>
      <c r="AD4145" s="87" t="str">
        <f t="shared" si="8"/>
        <v/>
      </c>
      <c r="AE4145" s="84"/>
      <c r="AF4145" s="86">
        <f>IF(AC4145&gt;0,AC4145,'⚙️ Config'!$B$10)</f>
        <v>0.0075</v>
      </c>
      <c r="AG4145" s="88">
        <f t="shared" si="9"/>
        <v>541335.1439</v>
      </c>
      <c r="AH4145" s="88">
        <f>AG4145*'⚙️ Config'!$B$11</f>
        <v>2706675.72</v>
      </c>
      <c r="AI4145" s="88">
        <f>AH4145*'⚙️ Config'!$B$12</f>
        <v>812002.7159</v>
      </c>
      <c r="AJ4145" s="64"/>
      <c r="AK4145" s="84"/>
      <c r="AL4145" s="84"/>
      <c r="AM4145" s="84"/>
      <c r="AN4145" s="84"/>
      <c r="AO4145" s="84"/>
      <c r="AP4145" s="84"/>
      <c r="AQ4145" s="84"/>
    </row>
    <row r="4146" ht="15.0" customHeight="1">
      <c r="A4146" s="103">
        <v>4143.0</v>
      </c>
      <c r="B4146" s="104" t="s">
        <v>8749</v>
      </c>
      <c r="C4146" s="103" t="s">
        <v>141</v>
      </c>
      <c r="D4146" s="103" t="s">
        <v>8750</v>
      </c>
      <c r="E4146" s="105">
        <v>23.97</v>
      </c>
      <c r="F4146" s="103" t="s">
        <v>86</v>
      </c>
      <c r="G4146" s="103" t="s">
        <v>143</v>
      </c>
      <c r="H4146" s="106">
        <v>7.147840295E7</v>
      </c>
      <c r="I4146" s="103">
        <v>10.0</v>
      </c>
      <c r="J4146" s="107">
        <v>4.8</v>
      </c>
      <c r="K4146" s="104">
        <v>2024.0</v>
      </c>
      <c r="L4146" s="103" t="s">
        <v>8751</v>
      </c>
      <c r="M4146" s="103">
        <v>2021.0</v>
      </c>
      <c r="N4146" s="103" t="s">
        <v>161</v>
      </c>
      <c r="O4146" s="65" t="str">
        <f t="shared" si="1"/>
        <v>743963180001</v>
      </c>
      <c r="P4146" s="65">
        <f t="shared" si="2"/>
        <v>7</v>
      </c>
      <c r="Q4146" s="65">
        <f t="shared" si="3"/>
        <v>0</v>
      </c>
      <c r="R4146" s="65" t="str">
        <f t="shared" si="12"/>
        <v>74.396.318/0001-70</v>
      </c>
      <c r="S4146" s="84"/>
      <c r="T4146" s="84" t="str">
        <f t="shared" si="10"/>
        <v/>
      </c>
      <c r="U4146" s="84" t="str">
        <f t="shared" si="11"/>
        <v/>
      </c>
      <c r="V4146" s="65" t="str">
        <f t="shared" si="5"/>
        <v/>
      </c>
      <c r="W4146" s="84"/>
      <c r="X4146" s="84"/>
      <c r="Y4146" s="85"/>
      <c r="Z4146" s="85"/>
      <c r="AA4146" s="65" t="str">
        <f t="shared" si="6"/>
        <v/>
      </c>
      <c r="AB4146" s="65" t="str">
        <f t="shared" si="7"/>
        <v/>
      </c>
      <c r="AC4146" s="86"/>
      <c r="AD4146" s="87" t="str">
        <f t="shared" si="8"/>
        <v/>
      </c>
      <c r="AE4146" s="84"/>
      <c r="AF4146" s="86">
        <f>IF(AC4146&gt;0,AC4146,'⚙️ Config'!$B$10)</f>
        <v>0.0075</v>
      </c>
      <c r="AG4146" s="88">
        <f t="shared" si="9"/>
        <v>536088.0221</v>
      </c>
      <c r="AH4146" s="88">
        <f>AG4146*'⚙️ Config'!$B$11</f>
        <v>2680440.111</v>
      </c>
      <c r="AI4146" s="88">
        <f>AH4146*'⚙️ Config'!$B$12</f>
        <v>804132.0332</v>
      </c>
      <c r="AJ4146" s="64"/>
      <c r="AK4146" s="84"/>
      <c r="AL4146" s="84"/>
      <c r="AM4146" s="84"/>
      <c r="AN4146" s="84"/>
      <c r="AO4146" s="84"/>
      <c r="AP4146" s="84"/>
      <c r="AQ4146" s="84"/>
    </row>
    <row r="4147" ht="15.0" customHeight="1">
      <c r="A4147" s="98">
        <v>4144.0</v>
      </c>
      <c r="B4147" s="99" t="s">
        <v>8752</v>
      </c>
      <c r="C4147" s="98" t="s">
        <v>154</v>
      </c>
      <c r="D4147" s="98" t="s">
        <v>8753</v>
      </c>
      <c r="E4147" s="100">
        <v>64.96</v>
      </c>
      <c r="F4147" s="98" t="s">
        <v>86</v>
      </c>
      <c r="G4147" s="98" t="s">
        <v>143</v>
      </c>
      <c r="H4147" s="101">
        <v>7.108544996E7</v>
      </c>
      <c r="I4147" s="98">
        <v>6.0</v>
      </c>
      <c r="J4147" s="102">
        <v>1.3</v>
      </c>
      <c r="K4147" s="99">
        <v>2025.0</v>
      </c>
      <c r="L4147" s="98" t="s">
        <v>722</v>
      </c>
      <c r="M4147" s="98">
        <v>2024.0</v>
      </c>
      <c r="N4147" s="98" t="s">
        <v>208</v>
      </c>
      <c r="O4147" s="65" t="str">
        <f t="shared" si="1"/>
        <v>103547040001</v>
      </c>
      <c r="P4147" s="65">
        <f t="shared" si="2"/>
        <v>1</v>
      </c>
      <c r="Q4147" s="65">
        <f t="shared" si="3"/>
        <v>6</v>
      </c>
      <c r="R4147" s="65" t="str">
        <f t="shared" si="12"/>
        <v>10.354.704/0001-16</v>
      </c>
      <c r="S4147" s="84"/>
      <c r="T4147" s="84" t="str">
        <f t="shared" si="10"/>
        <v/>
      </c>
      <c r="U4147" s="84" t="str">
        <f t="shared" si="11"/>
        <v/>
      </c>
      <c r="V4147" s="65" t="str">
        <f t="shared" si="5"/>
        <v/>
      </c>
      <c r="W4147" s="84"/>
      <c r="X4147" s="84"/>
      <c r="Y4147" s="85"/>
      <c r="Z4147" s="85"/>
      <c r="AA4147" s="65" t="str">
        <f t="shared" si="6"/>
        <v/>
      </c>
      <c r="AB4147" s="65" t="str">
        <f t="shared" si="7"/>
        <v/>
      </c>
      <c r="AC4147" s="86"/>
      <c r="AD4147" s="87" t="str">
        <f t="shared" si="8"/>
        <v/>
      </c>
      <c r="AE4147" s="84"/>
      <c r="AF4147" s="86">
        <f>IF(AC4147&gt;0,AC4147,'⚙️ Config'!$B$10)</f>
        <v>0.0075</v>
      </c>
      <c r="AG4147" s="88">
        <f t="shared" si="9"/>
        <v>533140.8747</v>
      </c>
      <c r="AH4147" s="88">
        <f>AG4147*'⚙️ Config'!$B$11</f>
        <v>2665704.374</v>
      </c>
      <c r="AI4147" s="88">
        <f>AH4147*'⚙️ Config'!$B$12</f>
        <v>799711.3121</v>
      </c>
      <c r="AJ4147" s="64"/>
      <c r="AK4147" s="84"/>
      <c r="AL4147" s="84"/>
      <c r="AM4147" s="84"/>
      <c r="AN4147" s="84"/>
      <c r="AO4147" s="84"/>
      <c r="AP4147" s="84"/>
      <c r="AQ4147" s="84"/>
    </row>
    <row r="4148" ht="15.0" customHeight="1">
      <c r="A4148" s="103">
        <v>4145.0</v>
      </c>
      <c r="B4148" s="104" t="s">
        <v>8754</v>
      </c>
      <c r="C4148" s="103" t="s">
        <v>141</v>
      </c>
      <c r="D4148" s="103" t="s">
        <v>8755</v>
      </c>
      <c r="E4148" s="105">
        <v>26.43</v>
      </c>
      <c r="F4148" s="103" t="s">
        <v>86</v>
      </c>
      <c r="G4148" s="103" t="s">
        <v>143</v>
      </c>
      <c r="H4148" s="106">
        <v>7.021743744E7</v>
      </c>
      <c r="I4148" s="103">
        <v>10.0</v>
      </c>
      <c r="J4148" s="107">
        <v>4.8</v>
      </c>
      <c r="K4148" s="104">
        <v>2024.0</v>
      </c>
      <c r="L4148" s="103" t="s">
        <v>4502</v>
      </c>
      <c r="M4148" s="103">
        <v>2021.0</v>
      </c>
      <c r="N4148" s="103" t="s">
        <v>161</v>
      </c>
      <c r="O4148" s="65" t="str">
        <f t="shared" si="1"/>
        <v>122227020001</v>
      </c>
      <c r="P4148" s="65">
        <f t="shared" si="2"/>
        <v>0</v>
      </c>
      <c r="Q4148" s="65">
        <f t="shared" si="3"/>
        <v>7</v>
      </c>
      <c r="R4148" s="65" t="str">
        <f t="shared" si="12"/>
        <v>12.222.702/0001-07</v>
      </c>
      <c r="S4148" s="84"/>
      <c r="T4148" s="84" t="str">
        <f t="shared" si="10"/>
        <v/>
      </c>
      <c r="U4148" s="84" t="str">
        <f t="shared" si="11"/>
        <v/>
      </c>
      <c r="V4148" s="65" t="str">
        <f t="shared" si="5"/>
        <v/>
      </c>
      <c r="W4148" s="84"/>
      <c r="X4148" s="84"/>
      <c r="Y4148" s="85"/>
      <c r="Z4148" s="85"/>
      <c r="AA4148" s="65" t="str">
        <f t="shared" si="6"/>
        <v/>
      </c>
      <c r="AB4148" s="65" t="str">
        <f t="shared" si="7"/>
        <v/>
      </c>
      <c r="AC4148" s="86"/>
      <c r="AD4148" s="87" t="str">
        <f t="shared" si="8"/>
        <v/>
      </c>
      <c r="AE4148" s="84"/>
      <c r="AF4148" s="86">
        <f>IF(AC4148&gt;0,AC4148,'⚙️ Config'!$B$10)</f>
        <v>0.0075</v>
      </c>
      <c r="AG4148" s="88">
        <f t="shared" si="9"/>
        <v>526630.7808</v>
      </c>
      <c r="AH4148" s="88">
        <f>AG4148*'⚙️ Config'!$B$11</f>
        <v>2633153.904</v>
      </c>
      <c r="AI4148" s="88">
        <f>AH4148*'⚙️ Config'!$B$12</f>
        <v>789946.1712</v>
      </c>
      <c r="AJ4148" s="64"/>
      <c r="AK4148" s="84"/>
      <c r="AL4148" s="84"/>
      <c r="AM4148" s="84"/>
      <c r="AN4148" s="84"/>
      <c r="AO4148" s="84"/>
      <c r="AP4148" s="84"/>
      <c r="AQ4148" s="84"/>
    </row>
    <row r="4149" ht="15.0" customHeight="1">
      <c r="A4149" s="103">
        <v>4146.0</v>
      </c>
      <c r="B4149" s="104" t="s">
        <v>8756</v>
      </c>
      <c r="C4149" s="103" t="s">
        <v>141</v>
      </c>
      <c r="D4149" s="103" t="s">
        <v>8757</v>
      </c>
      <c r="E4149" s="105">
        <v>34.7</v>
      </c>
      <c r="F4149" s="103" t="s">
        <v>86</v>
      </c>
      <c r="G4149" s="103" t="s">
        <v>143</v>
      </c>
      <c r="H4149" s="106">
        <v>7.007538431E7</v>
      </c>
      <c r="I4149" s="103">
        <v>15.0</v>
      </c>
      <c r="J4149" s="107">
        <v>2.2</v>
      </c>
      <c r="K4149" s="104">
        <v>2024.0</v>
      </c>
      <c r="L4149" s="103" t="s">
        <v>4545</v>
      </c>
      <c r="M4149" s="103">
        <v>2024.0</v>
      </c>
      <c r="N4149" s="103" t="s">
        <v>161</v>
      </c>
      <c r="O4149" s="65" t="str">
        <f t="shared" si="1"/>
        <v>015991010001</v>
      </c>
      <c r="P4149" s="65">
        <f t="shared" si="2"/>
        <v>9</v>
      </c>
      <c r="Q4149" s="65">
        <f t="shared" si="3"/>
        <v>3</v>
      </c>
      <c r="R4149" s="65" t="str">
        <f t="shared" si="12"/>
        <v>01.599.101/0001-93</v>
      </c>
      <c r="S4149" s="84"/>
      <c r="T4149" s="84" t="str">
        <f t="shared" si="10"/>
        <v/>
      </c>
      <c r="U4149" s="84" t="str">
        <f t="shared" si="11"/>
        <v/>
      </c>
      <c r="V4149" s="65" t="str">
        <f t="shared" si="5"/>
        <v/>
      </c>
      <c r="W4149" s="84"/>
      <c r="X4149" s="84"/>
      <c r="Y4149" s="85"/>
      <c r="Z4149" s="85"/>
      <c r="AA4149" s="65" t="str">
        <f t="shared" si="6"/>
        <v/>
      </c>
      <c r="AB4149" s="65" t="str">
        <f t="shared" si="7"/>
        <v/>
      </c>
      <c r="AC4149" s="86"/>
      <c r="AD4149" s="87" t="str">
        <f t="shared" si="8"/>
        <v/>
      </c>
      <c r="AE4149" s="84"/>
      <c r="AF4149" s="86">
        <f>IF(AC4149&gt;0,AC4149,'⚙️ Config'!$B$10)</f>
        <v>0.0075</v>
      </c>
      <c r="AG4149" s="88">
        <f t="shared" si="9"/>
        <v>525565.3823</v>
      </c>
      <c r="AH4149" s="88">
        <f>AG4149*'⚙️ Config'!$B$11</f>
        <v>2627826.912</v>
      </c>
      <c r="AI4149" s="88">
        <f>AH4149*'⚙️ Config'!$B$12</f>
        <v>788348.0735</v>
      </c>
      <c r="AJ4149" s="64"/>
      <c r="AK4149" s="84"/>
      <c r="AL4149" s="84"/>
      <c r="AM4149" s="84"/>
      <c r="AN4149" s="84"/>
      <c r="AO4149" s="84"/>
      <c r="AP4149" s="84"/>
      <c r="AQ4149" s="84"/>
    </row>
    <row r="4150" ht="15.0" customHeight="1">
      <c r="A4150" s="103">
        <v>4147.0</v>
      </c>
      <c r="B4150" s="104" t="s">
        <v>8758</v>
      </c>
      <c r="C4150" s="103" t="s">
        <v>141</v>
      </c>
      <c r="D4150" s="103" t="s">
        <v>8759</v>
      </c>
      <c r="E4150" s="105">
        <v>32.09</v>
      </c>
      <c r="F4150" s="103" t="s">
        <v>86</v>
      </c>
      <c r="G4150" s="103" t="s">
        <v>143</v>
      </c>
      <c r="H4150" s="106">
        <v>6.961160685E7</v>
      </c>
      <c r="I4150" s="103">
        <v>9.0</v>
      </c>
      <c r="J4150" s="107">
        <v>4.5</v>
      </c>
      <c r="K4150" s="104">
        <v>2025.0</v>
      </c>
      <c r="L4150" s="103" t="s">
        <v>4532</v>
      </c>
      <c r="M4150" s="103">
        <v>2021.0</v>
      </c>
      <c r="N4150" s="103" t="s">
        <v>189</v>
      </c>
      <c r="O4150" s="65" t="str">
        <f t="shared" si="1"/>
        <v>053450910001</v>
      </c>
      <c r="P4150" s="65">
        <f t="shared" si="2"/>
        <v>1</v>
      </c>
      <c r="Q4150" s="65">
        <f t="shared" si="3"/>
        <v>0</v>
      </c>
      <c r="R4150" s="65" t="str">
        <f t="shared" si="12"/>
        <v>05.345.091/0001-10</v>
      </c>
      <c r="S4150" s="84"/>
      <c r="T4150" s="84" t="str">
        <f t="shared" si="10"/>
        <v/>
      </c>
      <c r="U4150" s="84" t="str">
        <f t="shared" si="11"/>
        <v/>
      </c>
      <c r="V4150" s="65" t="str">
        <f t="shared" si="5"/>
        <v/>
      </c>
      <c r="W4150" s="84"/>
      <c r="X4150" s="84"/>
      <c r="Y4150" s="85"/>
      <c r="Z4150" s="85"/>
      <c r="AA4150" s="65" t="str">
        <f t="shared" si="6"/>
        <v/>
      </c>
      <c r="AB4150" s="65" t="str">
        <f t="shared" si="7"/>
        <v/>
      </c>
      <c r="AC4150" s="86"/>
      <c r="AD4150" s="87" t="str">
        <f t="shared" si="8"/>
        <v/>
      </c>
      <c r="AE4150" s="84"/>
      <c r="AF4150" s="86">
        <f>IF(AC4150&gt;0,AC4150,'⚙️ Config'!$B$10)</f>
        <v>0.0075</v>
      </c>
      <c r="AG4150" s="88">
        <f t="shared" si="9"/>
        <v>522087.0514</v>
      </c>
      <c r="AH4150" s="88">
        <f>AG4150*'⚙️ Config'!$B$11</f>
        <v>2610435.257</v>
      </c>
      <c r="AI4150" s="88">
        <f>AH4150*'⚙️ Config'!$B$12</f>
        <v>783130.5771</v>
      </c>
      <c r="AJ4150" s="64"/>
      <c r="AK4150" s="84"/>
      <c r="AL4150" s="84"/>
      <c r="AM4150" s="84"/>
      <c r="AN4150" s="84"/>
      <c r="AO4150" s="84"/>
      <c r="AP4150" s="84"/>
      <c r="AQ4150" s="84"/>
    </row>
    <row r="4151" ht="15.0" customHeight="1">
      <c r="A4151" s="98">
        <v>4148.0</v>
      </c>
      <c r="B4151" s="99" t="s">
        <v>8760</v>
      </c>
      <c r="C4151" s="98" t="s">
        <v>141</v>
      </c>
      <c r="D4151" s="98" t="s">
        <v>8761</v>
      </c>
      <c r="E4151" s="100">
        <v>25.37</v>
      </c>
      <c r="F4151" s="98" t="s">
        <v>86</v>
      </c>
      <c r="G4151" s="98" t="s">
        <v>143</v>
      </c>
      <c r="H4151" s="101">
        <v>6.955363143E7</v>
      </c>
      <c r="I4151" s="98">
        <v>12.0</v>
      </c>
      <c r="J4151" s="102">
        <v>4.8</v>
      </c>
      <c r="K4151" s="99">
        <v>2024.0</v>
      </c>
      <c r="L4151" s="98" t="s">
        <v>8762</v>
      </c>
      <c r="M4151" s="98">
        <v>2021.0</v>
      </c>
      <c r="N4151" s="98" t="s">
        <v>189</v>
      </c>
      <c r="O4151" s="65" t="str">
        <f t="shared" si="1"/>
        <v>628022850001</v>
      </c>
      <c r="P4151" s="65">
        <f t="shared" si="2"/>
        <v>3</v>
      </c>
      <c r="Q4151" s="65">
        <f t="shared" si="3"/>
        <v>1</v>
      </c>
      <c r="R4151" s="65" t="str">
        <f t="shared" si="12"/>
        <v>62.802.285/0001-31</v>
      </c>
      <c r="S4151" s="84"/>
      <c r="T4151" s="84" t="str">
        <f t="shared" si="10"/>
        <v/>
      </c>
      <c r="U4151" s="84" t="str">
        <f t="shared" si="11"/>
        <v/>
      </c>
      <c r="V4151" s="65" t="str">
        <f t="shared" si="5"/>
        <v/>
      </c>
      <c r="W4151" s="84"/>
      <c r="X4151" s="84"/>
      <c r="Y4151" s="85"/>
      <c r="Z4151" s="85"/>
      <c r="AA4151" s="65" t="str">
        <f t="shared" si="6"/>
        <v/>
      </c>
      <c r="AB4151" s="65" t="str">
        <f t="shared" si="7"/>
        <v/>
      </c>
      <c r="AC4151" s="86"/>
      <c r="AD4151" s="87" t="str">
        <f t="shared" si="8"/>
        <v/>
      </c>
      <c r="AE4151" s="84"/>
      <c r="AF4151" s="86">
        <f>IF(AC4151&gt;0,AC4151,'⚙️ Config'!$B$10)</f>
        <v>0.0075</v>
      </c>
      <c r="AG4151" s="88">
        <f t="shared" si="9"/>
        <v>521652.2357</v>
      </c>
      <c r="AH4151" s="88">
        <f>AG4151*'⚙️ Config'!$B$11</f>
        <v>2608261.179</v>
      </c>
      <c r="AI4151" s="88">
        <f>AH4151*'⚙️ Config'!$B$12</f>
        <v>782478.3536</v>
      </c>
      <c r="AJ4151" s="64"/>
      <c r="AK4151" s="84"/>
      <c r="AL4151" s="84"/>
      <c r="AM4151" s="84"/>
      <c r="AN4151" s="84"/>
      <c r="AO4151" s="84"/>
      <c r="AP4151" s="84"/>
      <c r="AQ4151" s="84"/>
    </row>
    <row r="4152" ht="15.0" customHeight="1">
      <c r="A4152" s="98">
        <v>4149.0</v>
      </c>
      <c r="B4152" s="99" t="s">
        <v>8763</v>
      </c>
      <c r="C4152" s="98" t="s">
        <v>141</v>
      </c>
      <c r="D4152" s="98" t="s">
        <v>8764</v>
      </c>
      <c r="E4152" s="100">
        <v>31.21</v>
      </c>
      <c r="F4152" s="98" t="s">
        <v>86</v>
      </c>
      <c r="G4152" s="98" t="s">
        <v>143</v>
      </c>
      <c r="H4152" s="101">
        <v>6.911238313E7</v>
      </c>
      <c r="I4152" s="98">
        <v>12.0</v>
      </c>
      <c r="J4152" s="102">
        <v>4.7</v>
      </c>
      <c r="K4152" s="99">
        <v>2025.0</v>
      </c>
      <c r="L4152" s="98" t="s">
        <v>1438</v>
      </c>
      <c r="M4152" s="98">
        <v>2021.0</v>
      </c>
      <c r="N4152" s="98" t="s">
        <v>161</v>
      </c>
      <c r="O4152" s="65" t="str">
        <f t="shared" si="1"/>
        <v>112757680001</v>
      </c>
      <c r="P4152" s="65">
        <f t="shared" si="2"/>
        <v>9</v>
      </c>
      <c r="Q4152" s="65">
        <f t="shared" si="3"/>
        <v>4</v>
      </c>
      <c r="R4152" s="65" t="str">
        <f t="shared" si="12"/>
        <v>11.275.768/0001-94</v>
      </c>
      <c r="S4152" s="84"/>
      <c r="T4152" s="84" t="str">
        <f t="shared" si="10"/>
        <v/>
      </c>
      <c r="U4152" s="84" t="str">
        <f t="shared" si="11"/>
        <v/>
      </c>
      <c r="V4152" s="65" t="str">
        <f t="shared" si="5"/>
        <v/>
      </c>
      <c r="W4152" s="84"/>
      <c r="X4152" s="84"/>
      <c r="Y4152" s="85"/>
      <c r="Z4152" s="85"/>
      <c r="AA4152" s="65" t="str">
        <f t="shared" si="6"/>
        <v/>
      </c>
      <c r="AB4152" s="65" t="str">
        <f t="shared" si="7"/>
        <v/>
      </c>
      <c r="AC4152" s="86"/>
      <c r="AD4152" s="87" t="str">
        <f t="shared" si="8"/>
        <v/>
      </c>
      <c r="AE4152" s="84"/>
      <c r="AF4152" s="86">
        <f>IF(AC4152&gt;0,AC4152,'⚙️ Config'!$B$10)</f>
        <v>0.0075</v>
      </c>
      <c r="AG4152" s="88">
        <f t="shared" si="9"/>
        <v>518342.8735</v>
      </c>
      <c r="AH4152" s="88">
        <f>AG4152*'⚙️ Config'!$B$11</f>
        <v>2591714.367</v>
      </c>
      <c r="AI4152" s="88">
        <f>AH4152*'⚙️ Config'!$B$12</f>
        <v>777514.3102</v>
      </c>
      <c r="AJ4152" s="64"/>
      <c r="AK4152" s="84"/>
      <c r="AL4152" s="84"/>
      <c r="AM4152" s="84"/>
      <c r="AN4152" s="84"/>
      <c r="AO4152" s="84"/>
      <c r="AP4152" s="84"/>
      <c r="AQ4152" s="84"/>
    </row>
    <row r="4153" ht="15.0" customHeight="1">
      <c r="A4153" s="98">
        <v>4150.0</v>
      </c>
      <c r="B4153" s="99" t="s">
        <v>8765</v>
      </c>
      <c r="C4153" s="98" t="s">
        <v>141</v>
      </c>
      <c r="D4153" s="98" t="s">
        <v>8766</v>
      </c>
      <c r="E4153" s="100">
        <v>33.31</v>
      </c>
      <c r="F4153" s="98" t="s">
        <v>86</v>
      </c>
      <c r="G4153" s="98" t="s">
        <v>143</v>
      </c>
      <c r="H4153" s="101">
        <v>6.893474916E7</v>
      </c>
      <c r="I4153" s="98">
        <v>15.0</v>
      </c>
      <c r="J4153" s="102">
        <v>4.1</v>
      </c>
      <c r="K4153" s="99">
        <v>2025.0</v>
      </c>
      <c r="L4153" s="98" t="s">
        <v>1438</v>
      </c>
      <c r="M4153" s="98">
        <v>2022.0</v>
      </c>
      <c r="N4153" s="98" t="s">
        <v>161</v>
      </c>
      <c r="O4153" s="65" t="str">
        <f t="shared" si="1"/>
        <v>128879360001</v>
      </c>
      <c r="P4153" s="65">
        <f t="shared" si="2"/>
        <v>6</v>
      </c>
      <c r="Q4153" s="65">
        <f t="shared" si="3"/>
        <v>5</v>
      </c>
      <c r="R4153" s="65" t="str">
        <f t="shared" si="12"/>
        <v>12.887.936/0001-65</v>
      </c>
      <c r="S4153" s="84"/>
      <c r="T4153" s="84" t="str">
        <f t="shared" si="10"/>
        <v/>
      </c>
      <c r="U4153" s="84" t="str">
        <f t="shared" si="11"/>
        <v/>
      </c>
      <c r="V4153" s="65" t="str">
        <f t="shared" si="5"/>
        <v/>
      </c>
      <c r="W4153" s="84"/>
      <c r="X4153" s="84"/>
      <c r="Y4153" s="85"/>
      <c r="Z4153" s="85"/>
      <c r="AA4153" s="65" t="str">
        <f t="shared" si="6"/>
        <v/>
      </c>
      <c r="AB4153" s="65" t="str">
        <f t="shared" si="7"/>
        <v/>
      </c>
      <c r="AC4153" s="86"/>
      <c r="AD4153" s="87" t="str">
        <f t="shared" si="8"/>
        <v/>
      </c>
      <c r="AE4153" s="84"/>
      <c r="AF4153" s="86">
        <f>IF(AC4153&gt;0,AC4153,'⚙️ Config'!$B$10)</f>
        <v>0.0075</v>
      </c>
      <c r="AG4153" s="88">
        <f t="shared" si="9"/>
        <v>517010.6187</v>
      </c>
      <c r="AH4153" s="88">
        <f>AG4153*'⚙️ Config'!$B$11</f>
        <v>2585053.094</v>
      </c>
      <c r="AI4153" s="88">
        <f>AH4153*'⚙️ Config'!$B$12</f>
        <v>775515.9281</v>
      </c>
      <c r="AJ4153" s="64"/>
      <c r="AK4153" s="84"/>
      <c r="AL4153" s="84"/>
      <c r="AM4153" s="84"/>
      <c r="AN4153" s="84"/>
      <c r="AO4153" s="84"/>
      <c r="AP4153" s="84"/>
      <c r="AQ4153" s="84"/>
    </row>
    <row r="4154" ht="15.0" customHeight="1">
      <c r="A4154" s="98">
        <v>4151.0</v>
      </c>
      <c r="B4154" s="99" t="s">
        <v>8767</v>
      </c>
      <c r="C4154" s="98" t="s">
        <v>141</v>
      </c>
      <c r="D4154" s="98" t="s">
        <v>8768</v>
      </c>
      <c r="E4154" s="100">
        <v>53.47</v>
      </c>
      <c r="F4154" s="98" t="s">
        <v>86</v>
      </c>
      <c r="G4154" s="98" t="s">
        <v>143</v>
      </c>
      <c r="H4154" s="101">
        <v>6.76137258E7</v>
      </c>
      <c r="I4154" s="98">
        <v>18.0</v>
      </c>
      <c r="J4154" s="102">
        <v>4.7</v>
      </c>
      <c r="K4154" s="99">
        <v>2025.0</v>
      </c>
      <c r="L4154" s="98" t="s">
        <v>719</v>
      </c>
      <c r="M4154" s="98">
        <v>2021.0</v>
      </c>
      <c r="N4154" s="98" t="s">
        <v>208</v>
      </c>
      <c r="O4154" s="65" t="str">
        <f t="shared" si="1"/>
        <v>494991060001</v>
      </c>
      <c r="P4154" s="65">
        <f t="shared" si="2"/>
        <v>7</v>
      </c>
      <c r="Q4154" s="65">
        <f t="shared" si="3"/>
        <v>0</v>
      </c>
      <c r="R4154" s="65" t="str">
        <f t="shared" si="12"/>
        <v>49.499.106/0001-70</v>
      </c>
      <c r="S4154" s="84"/>
      <c r="T4154" s="84" t="str">
        <f t="shared" si="10"/>
        <v/>
      </c>
      <c r="U4154" s="84" t="str">
        <f t="shared" si="11"/>
        <v/>
      </c>
      <c r="V4154" s="65" t="str">
        <f t="shared" si="5"/>
        <v/>
      </c>
      <c r="W4154" s="84"/>
      <c r="X4154" s="84"/>
      <c r="Y4154" s="85"/>
      <c r="Z4154" s="85"/>
      <c r="AA4154" s="65" t="str">
        <f t="shared" si="6"/>
        <v/>
      </c>
      <c r="AB4154" s="65" t="str">
        <f t="shared" si="7"/>
        <v/>
      </c>
      <c r="AC4154" s="86"/>
      <c r="AD4154" s="87" t="str">
        <f t="shared" si="8"/>
        <v/>
      </c>
      <c r="AE4154" s="84"/>
      <c r="AF4154" s="86">
        <f>IF(AC4154&gt;0,AC4154,'⚙️ Config'!$B$10)</f>
        <v>0.0075</v>
      </c>
      <c r="AG4154" s="88">
        <f t="shared" si="9"/>
        <v>507102.9435</v>
      </c>
      <c r="AH4154" s="88">
        <f>AG4154*'⚙️ Config'!$B$11</f>
        <v>2535514.718</v>
      </c>
      <c r="AI4154" s="88">
        <f>AH4154*'⚙️ Config'!$B$12</f>
        <v>760654.4153</v>
      </c>
      <c r="AJ4154" s="64"/>
      <c r="AK4154" s="84"/>
      <c r="AL4154" s="84"/>
      <c r="AM4154" s="84"/>
      <c r="AN4154" s="84"/>
      <c r="AO4154" s="84"/>
      <c r="AP4154" s="84"/>
      <c r="AQ4154" s="84"/>
    </row>
    <row r="4155" ht="15.0" customHeight="1">
      <c r="A4155" s="103">
        <v>4152.0</v>
      </c>
      <c r="B4155" s="104" t="s">
        <v>8769</v>
      </c>
      <c r="C4155" s="103" t="s">
        <v>141</v>
      </c>
      <c r="D4155" s="103" t="s">
        <v>8770</v>
      </c>
      <c r="E4155" s="105">
        <v>22.88</v>
      </c>
      <c r="F4155" s="103" t="s">
        <v>86</v>
      </c>
      <c r="G4155" s="103" t="s">
        <v>143</v>
      </c>
      <c r="H4155" s="106">
        <v>6.718913788E7</v>
      </c>
      <c r="I4155" s="103">
        <v>5.0</v>
      </c>
      <c r="J4155" s="107">
        <v>3.6</v>
      </c>
      <c r="K4155" s="104">
        <v>2022.0</v>
      </c>
      <c r="L4155" s="103" t="s">
        <v>1438</v>
      </c>
      <c r="M4155" s="103">
        <v>2022.0</v>
      </c>
      <c r="N4155" s="103" t="s">
        <v>4351</v>
      </c>
      <c r="O4155" s="65" t="str">
        <f t="shared" si="1"/>
        <v>111797940001</v>
      </c>
      <c r="P4155" s="65">
        <f t="shared" si="2"/>
        <v>1</v>
      </c>
      <c r="Q4155" s="65">
        <f t="shared" si="3"/>
        <v>9</v>
      </c>
      <c r="R4155" s="65" t="str">
        <f t="shared" si="12"/>
        <v>11.179.794/0001-19</v>
      </c>
      <c r="S4155" s="84"/>
      <c r="T4155" s="84" t="str">
        <f t="shared" si="10"/>
        <v/>
      </c>
      <c r="U4155" s="84" t="str">
        <f t="shared" si="11"/>
        <v/>
      </c>
      <c r="V4155" s="65" t="str">
        <f t="shared" si="5"/>
        <v/>
      </c>
      <c r="W4155" s="84"/>
      <c r="X4155" s="84"/>
      <c r="Y4155" s="85"/>
      <c r="Z4155" s="85"/>
      <c r="AA4155" s="65" t="str">
        <f t="shared" si="6"/>
        <v/>
      </c>
      <c r="AB4155" s="65" t="str">
        <f t="shared" si="7"/>
        <v/>
      </c>
      <c r="AC4155" s="86"/>
      <c r="AD4155" s="87" t="str">
        <f t="shared" si="8"/>
        <v/>
      </c>
      <c r="AE4155" s="84"/>
      <c r="AF4155" s="86">
        <f>IF(AC4155&gt;0,AC4155,'⚙️ Config'!$B$10)</f>
        <v>0.0075</v>
      </c>
      <c r="AG4155" s="88">
        <f t="shared" si="9"/>
        <v>503918.5341</v>
      </c>
      <c r="AH4155" s="88">
        <f>AG4155*'⚙️ Config'!$B$11</f>
        <v>2519592.671</v>
      </c>
      <c r="AI4155" s="88">
        <f>AH4155*'⚙️ Config'!$B$12</f>
        <v>755877.8012</v>
      </c>
      <c r="AJ4155" s="64"/>
      <c r="AK4155" s="84"/>
      <c r="AL4155" s="84"/>
      <c r="AM4155" s="84"/>
      <c r="AN4155" s="84"/>
      <c r="AO4155" s="84"/>
      <c r="AP4155" s="84"/>
      <c r="AQ4155" s="84"/>
    </row>
    <row r="4156" ht="15.0" customHeight="1">
      <c r="A4156" s="103">
        <v>4153.0</v>
      </c>
      <c r="B4156" s="104" t="s">
        <v>8771</v>
      </c>
      <c r="C4156" s="103" t="s">
        <v>141</v>
      </c>
      <c r="D4156" s="103" t="s">
        <v>8772</v>
      </c>
      <c r="E4156" s="105">
        <v>43.73</v>
      </c>
      <c r="F4156" s="103" t="s">
        <v>86</v>
      </c>
      <c r="G4156" s="103" t="s">
        <v>143</v>
      </c>
      <c r="H4156" s="106">
        <v>6.706950266E7</v>
      </c>
      <c r="I4156" s="103">
        <v>22.0</v>
      </c>
      <c r="J4156" s="107">
        <v>4.7</v>
      </c>
      <c r="K4156" s="104">
        <v>2025.0</v>
      </c>
      <c r="L4156" s="103" t="s">
        <v>1438</v>
      </c>
      <c r="M4156" s="103">
        <v>2021.0</v>
      </c>
      <c r="N4156" s="103" t="s">
        <v>161</v>
      </c>
      <c r="O4156" s="65" t="str">
        <f t="shared" si="1"/>
        <v>965343000001</v>
      </c>
      <c r="P4156" s="65">
        <f t="shared" si="2"/>
        <v>2</v>
      </c>
      <c r="Q4156" s="65">
        <f t="shared" si="3"/>
        <v>0</v>
      </c>
      <c r="R4156" s="65" t="str">
        <f t="shared" si="12"/>
        <v>96.534.300/0001-20</v>
      </c>
      <c r="S4156" s="84"/>
      <c r="T4156" s="84" t="str">
        <f t="shared" si="10"/>
        <v/>
      </c>
      <c r="U4156" s="84" t="str">
        <f t="shared" si="11"/>
        <v/>
      </c>
      <c r="V4156" s="65" t="str">
        <f t="shared" si="5"/>
        <v/>
      </c>
      <c r="W4156" s="84"/>
      <c r="X4156" s="84"/>
      <c r="Y4156" s="85"/>
      <c r="Z4156" s="85"/>
      <c r="AA4156" s="65" t="str">
        <f t="shared" si="6"/>
        <v/>
      </c>
      <c r="AB4156" s="65" t="str">
        <f t="shared" si="7"/>
        <v/>
      </c>
      <c r="AC4156" s="86"/>
      <c r="AD4156" s="87" t="str">
        <f t="shared" si="8"/>
        <v/>
      </c>
      <c r="AE4156" s="84"/>
      <c r="AF4156" s="86">
        <f>IF(AC4156&gt;0,AC4156,'⚙️ Config'!$B$10)</f>
        <v>0.0075</v>
      </c>
      <c r="AG4156" s="88">
        <f t="shared" si="9"/>
        <v>503021.27</v>
      </c>
      <c r="AH4156" s="88">
        <f>AG4156*'⚙️ Config'!$B$11</f>
        <v>2515106.35</v>
      </c>
      <c r="AI4156" s="88">
        <f>AH4156*'⚙️ Config'!$B$12</f>
        <v>754531.9049</v>
      </c>
      <c r="AJ4156" s="64"/>
      <c r="AK4156" s="84"/>
      <c r="AL4156" s="84"/>
      <c r="AM4156" s="84"/>
      <c r="AN4156" s="84"/>
      <c r="AO4156" s="84"/>
      <c r="AP4156" s="84"/>
      <c r="AQ4156" s="84"/>
    </row>
    <row r="4157" ht="15.0" customHeight="1">
      <c r="A4157" s="98">
        <v>4154.0</v>
      </c>
      <c r="B4157" s="99" t="s">
        <v>8773</v>
      </c>
      <c r="C4157" s="98" t="s">
        <v>141</v>
      </c>
      <c r="D4157" s="98" t="s">
        <v>8774</v>
      </c>
      <c r="E4157" s="100">
        <v>20.47</v>
      </c>
      <c r="F4157" s="98" t="s">
        <v>86</v>
      </c>
      <c r="G4157" s="98" t="s">
        <v>143</v>
      </c>
      <c r="H4157" s="101">
        <v>6.694414356E7</v>
      </c>
      <c r="I4157" s="98">
        <v>16.0</v>
      </c>
      <c r="J4157" s="102">
        <v>4.3</v>
      </c>
      <c r="K4157" s="99">
        <v>2023.0</v>
      </c>
      <c r="L4157" s="98" t="s">
        <v>719</v>
      </c>
      <c r="M4157" s="98">
        <v>2021.0</v>
      </c>
      <c r="N4157" s="98" t="s">
        <v>4351</v>
      </c>
      <c r="O4157" s="65" t="str">
        <f t="shared" si="1"/>
        <v>045652650001</v>
      </c>
      <c r="P4157" s="65">
        <f t="shared" si="2"/>
        <v>9</v>
      </c>
      <c r="Q4157" s="65">
        <f t="shared" si="3"/>
        <v>8</v>
      </c>
      <c r="R4157" s="65" t="str">
        <f t="shared" si="12"/>
        <v>04.565.265/0001-98</v>
      </c>
      <c r="S4157" s="84"/>
      <c r="T4157" s="84" t="str">
        <f t="shared" si="10"/>
        <v/>
      </c>
      <c r="U4157" s="84" t="str">
        <f t="shared" si="11"/>
        <v/>
      </c>
      <c r="V4157" s="65" t="str">
        <f t="shared" si="5"/>
        <v/>
      </c>
      <c r="W4157" s="84"/>
      <c r="X4157" s="84"/>
      <c r="Y4157" s="85"/>
      <c r="Z4157" s="85"/>
      <c r="AA4157" s="65" t="str">
        <f t="shared" si="6"/>
        <v/>
      </c>
      <c r="AB4157" s="65" t="str">
        <f t="shared" si="7"/>
        <v/>
      </c>
      <c r="AC4157" s="86"/>
      <c r="AD4157" s="87" t="str">
        <f t="shared" si="8"/>
        <v/>
      </c>
      <c r="AE4157" s="84"/>
      <c r="AF4157" s="86">
        <f>IF(AC4157&gt;0,AC4157,'⚙️ Config'!$B$10)</f>
        <v>0.0075</v>
      </c>
      <c r="AG4157" s="88">
        <f t="shared" si="9"/>
        <v>502081.0767</v>
      </c>
      <c r="AH4157" s="88">
        <f>AG4157*'⚙️ Config'!$B$11</f>
        <v>2510405.384</v>
      </c>
      <c r="AI4157" s="88">
        <f>AH4157*'⚙️ Config'!$B$12</f>
        <v>753121.6151</v>
      </c>
      <c r="AJ4157" s="64"/>
      <c r="AK4157" s="84"/>
      <c r="AL4157" s="84"/>
      <c r="AM4157" s="84"/>
      <c r="AN4157" s="84"/>
      <c r="AO4157" s="84"/>
      <c r="AP4157" s="84"/>
      <c r="AQ4157" s="84"/>
    </row>
    <row r="4158" ht="15.0" customHeight="1">
      <c r="A4158" s="98">
        <v>4155.0</v>
      </c>
      <c r="B4158" s="99" t="s">
        <v>8775</v>
      </c>
      <c r="C4158" s="98" t="s">
        <v>141</v>
      </c>
      <c r="D4158" s="98" t="s">
        <v>8776</v>
      </c>
      <c r="E4158" s="100">
        <v>31.72</v>
      </c>
      <c r="F4158" s="98" t="s">
        <v>86</v>
      </c>
      <c r="G4158" s="98" t="s">
        <v>143</v>
      </c>
      <c r="H4158" s="101">
        <v>6.682141382E7</v>
      </c>
      <c r="I4158" s="98">
        <v>5.0</v>
      </c>
      <c r="J4158" s="102">
        <v>2.2</v>
      </c>
      <c r="K4158" s="99">
        <v>2023.0</v>
      </c>
      <c r="L4158" s="98" t="s">
        <v>4400</v>
      </c>
      <c r="M4158" s="98">
        <v>2023.0</v>
      </c>
      <c r="N4158" s="98" t="s">
        <v>161</v>
      </c>
      <c r="O4158" s="65" t="str">
        <f t="shared" si="1"/>
        <v>621450080001</v>
      </c>
      <c r="P4158" s="65">
        <f t="shared" si="2"/>
        <v>0</v>
      </c>
      <c r="Q4158" s="65">
        <f t="shared" si="3"/>
        <v>1</v>
      </c>
      <c r="R4158" s="65" t="str">
        <f t="shared" si="12"/>
        <v>62.145.008/0001-01</v>
      </c>
      <c r="S4158" s="84"/>
      <c r="T4158" s="84" t="str">
        <f t="shared" si="10"/>
        <v/>
      </c>
      <c r="U4158" s="84" t="str">
        <f t="shared" si="11"/>
        <v/>
      </c>
      <c r="V4158" s="65" t="str">
        <f t="shared" si="5"/>
        <v/>
      </c>
      <c r="W4158" s="84"/>
      <c r="X4158" s="84"/>
      <c r="Y4158" s="85"/>
      <c r="Z4158" s="85"/>
      <c r="AA4158" s="65" t="str">
        <f t="shared" si="6"/>
        <v/>
      </c>
      <c r="AB4158" s="65" t="str">
        <f t="shared" si="7"/>
        <v/>
      </c>
      <c r="AC4158" s="86"/>
      <c r="AD4158" s="87" t="str">
        <f t="shared" si="8"/>
        <v/>
      </c>
      <c r="AE4158" s="84"/>
      <c r="AF4158" s="86">
        <f>IF(AC4158&gt;0,AC4158,'⚙️ Config'!$B$10)</f>
        <v>0.0075</v>
      </c>
      <c r="AG4158" s="88">
        <f t="shared" si="9"/>
        <v>501160.6037</v>
      </c>
      <c r="AH4158" s="88">
        <f>AG4158*'⚙️ Config'!$B$11</f>
        <v>2505803.018</v>
      </c>
      <c r="AI4158" s="88">
        <f>AH4158*'⚙️ Config'!$B$12</f>
        <v>751740.9055</v>
      </c>
      <c r="AJ4158" s="64"/>
      <c r="AK4158" s="84"/>
      <c r="AL4158" s="84"/>
      <c r="AM4158" s="84"/>
      <c r="AN4158" s="84"/>
      <c r="AO4158" s="84"/>
      <c r="AP4158" s="84"/>
      <c r="AQ4158" s="84"/>
    </row>
    <row r="4159" ht="15.0" customHeight="1">
      <c r="A4159" s="98">
        <v>4156.0</v>
      </c>
      <c r="B4159" s="99" t="s">
        <v>8777</v>
      </c>
      <c r="C4159" s="98" t="s">
        <v>141</v>
      </c>
      <c r="D4159" s="98" t="s">
        <v>8778</v>
      </c>
      <c r="E4159" s="100">
        <v>33.81</v>
      </c>
      <c r="F4159" s="98" t="s">
        <v>86</v>
      </c>
      <c r="G4159" s="98" t="s">
        <v>143</v>
      </c>
      <c r="H4159" s="101">
        <v>6.64279411E7</v>
      </c>
      <c r="I4159" s="98">
        <v>18.0</v>
      </c>
      <c r="J4159" s="102">
        <v>4.6</v>
      </c>
      <c r="K4159" s="99">
        <v>2025.0</v>
      </c>
      <c r="L4159" s="98" t="s">
        <v>8779</v>
      </c>
      <c r="M4159" s="98">
        <v>2021.0</v>
      </c>
      <c r="N4159" s="98" t="s">
        <v>189</v>
      </c>
      <c r="O4159" s="65" t="str">
        <f t="shared" si="1"/>
        <v>684489430001</v>
      </c>
      <c r="P4159" s="65">
        <f t="shared" si="2"/>
        <v>1</v>
      </c>
      <c r="Q4159" s="65">
        <f t="shared" si="3"/>
        <v>5</v>
      </c>
      <c r="R4159" s="65" t="str">
        <f t="shared" si="12"/>
        <v>68.448.943/0001-15</v>
      </c>
      <c r="S4159" s="84"/>
      <c r="T4159" s="84" t="str">
        <f t="shared" si="10"/>
        <v/>
      </c>
      <c r="U4159" s="84" t="str">
        <f t="shared" si="11"/>
        <v/>
      </c>
      <c r="V4159" s="65" t="str">
        <f t="shared" si="5"/>
        <v/>
      </c>
      <c r="W4159" s="84"/>
      <c r="X4159" s="84"/>
      <c r="Y4159" s="85"/>
      <c r="Z4159" s="85"/>
      <c r="AA4159" s="65" t="str">
        <f t="shared" si="6"/>
        <v/>
      </c>
      <c r="AB4159" s="65" t="str">
        <f t="shared" si="7"/>
        <v/>
      </c>
      <c r="AC4159" s="86"/>
      <c r="AD4159" s="87" t="str">
        <f t="shared" si="8"/>
        <v/>
      </c>
      <c r="AE4159" s="84"/>
      <c r="AF4159" s="86">
        <f>IF(AC4159&gt;0,AC4159,'⚙️ Config'!$B$10)</f>
        <v>0.0075</v>
      </c>
      <c r="AG4159" s="88">
        <f t="shared" si="9"/>
        <v>498209.5583</v>
      </c>
      <c r="AH4159" s="88">
        <f>AG4159*'⚙️ Config'!$B$11</f>
        <v>2491047.791</v>
      </c>
      <c r="AI4159" s="88">
        <f>AH4159*'⚙️ Config'!$B$12</f>
        <v>747314.3374</v>
      </c>
      <c r="AJ4159" s="64"/>
      <c r="AK4159" s="84"/>
      <c r="AL4159" s="84"/>
      <c r="AM4159" s="84"/>
      <c r="AN4159" s="84"/>
      <c r="AO4159" s="84"/>
      <c r="AP4159" s="84"/>
      <c r="AQ4159" s="84"/>
    </row>
    <row r="4160" ht="15.0" customHeight="1">
      <c r="A4160" s="103">
        <v>4157.0</v>
      </c>
      <c r="B4160" s="104" t="s">
        <v>8780</v>
      </c>
      <c r="C4160" s="103" t="s">
        <v>141</v>
      </c>
      <c r="D4160" s="103" t="s">
        <v>8781</v>
      </c>
      <c r="E4160" s="105">
        <v>43.63</v>
      </c>
      <c r="F4160" s="103" t="s">
        <v>86</v>
      </c>
      <c r="G4160" s="103" t="s">
        <v>143</v>
      </c>
      <c r="H4160" s="106">
        <v>6.621096162E7</v>
      </c>
      <c r="I4160" s="103">
        <v>16.0</v>
      </c>
      <c r="J4160" s="107">
        <v>5.0</v>
      </c>
      <c r="K4160" s="104">
        <v>2025.0</v>
      </c>
      <c r="L4160" s="103" t="s">
        <v>8782</v>
      </c>
      <c r="M4160" s="103">
        <v>2021.0</v>
      </c>
      <c r="N4160" s="103" t="s">
        <v>8783</v>
      </c>
      <c r="O4160" s="65" t="str">
        <f t="shared" si="1"/>
        <v>461251750001</v>
      </c>
      <c r="P4160" s="65">
        <f t="shared" si="2"/>
        <v>2</v>
      </c>
      <c r="Q4160" s="65">
        <f t="shared" si="3"/>
        <v>6</v>
      </c>
      <c r="R4160" s="65" t="str">
        <f t="shared" si="12"/>
        <v>46.125.175/0001-26</v>
      </c>
      <c r="S4160" s="84"/>
      <c r="T4160" s="84" t="str">
        <f t="shared" si="10"/>
        <v/>
      </c>
      <c r="U4160" s="84" t="str">
        <f t="shared" si="11"/>
        <v/>
      </c>
      <c r="V4160" s="65" t="str">
        <f t="shared" si="5"/>
        <v/>
      </c>
      <c r="W4160" s="84"/>
      <c r="X4160" s="84"/>
      <c r="Y4160" s="85"/>
      <c r="Z4160" s="85"/>
      <c r="AA4160" s="65" t="str">
        <f t="shared" si="6"/>
        <v/>
      </c>
      <c r="AB4160" s="65" t="str">
        <f t="shared" si="7"/>
        <v/>
      </c>
      <c r="AC4160" s="86"/>
      <c r="AD4160" s="87" t="str">
        <f t="shared" si="8"/>
        <v/>
      </c>
      <c r="AE4160" s="84"/>
      <c r="AF4160" s="86">
        <f>IF(AC4160&gt;0,AC4160,'⚙️ Config'!$B$10)</f>
        <v>0.0075</v>
      </c>
      <c r="AG4160" s="88">
        <f t="shared" si="9"/>
        <v>496582.2122</v>
      </c>
      <c r="AH4160" s="88">
        <f>AG4160*'⚙️ Config'!$B$11</f>
        <v>2482911.061</v>
      </c>
      <c r="AI4160" s="88">
        <f>AH4160*'⚙️ Config'!$B$12</f>
        <v>744873.3182</v>
      </c>
      <c r="AJ4160" s="64"/>
      <c r="AK4160" s="84"/>
      <c r="AL4160" s="84"/>
      <c r="AM4160" s="84"/>
      <c r="AN4160" s="84"/>
      <c r="AO4160" s="84"/>
      <c r="AP4160" s="84"/>
      <c r="AQ4160" s="84"/>
    </row>
    <row r="4161" ht="15.0" customHeight="1">
      <c r="A4161" s="98">
        <v>4158.0</v>
      </c>
      <c r="B4161" s="99" t="s">
        <v>8784</v>
      </c>
      <c r="C4161" s="98" t="s">
        <v>141</v>
      </c>
      <c r="D4161" s="98" t="s">
        <v>8785</v>
      </c>
      <c r="E4161" s="100">
        <v>45.14</v>
      </c>
      <c r="F4161" s="98" t="s">
        <v>86</v>
      </c>
      <c r="G4161" s="98" t="s">
        <v>143</v>
      </c>
      <c r="H4161" s="101">
        <v>6.569356778E7</v>
      </c>
      <c r="I4161" s="98">
        <v>8.0</v>
      </c>
      <c r="J4161" s="102">
        <v>4.8</v>
      </c>
      <c r="K4161" s="99">
        <v>2025.0</v>
      </c>
      <c r="L4161" s="98" t="s">
        <v>268</v>
      </c>
      <c r="M4161" s="98">
        <v>2021.0</v>
      </c>
      <c r="N4161" s="98" t="s">
        <v>208</v>
      </c>
      <c r="O4161" s="65" t="str">
        <f t="shared" si="1"/>
        <v>061499770001</v>
      </c>
      <c r="P4161" s="65">
        <f t="shared" si="2"/>
        <v>5</v>
      </c>
      <c r="Q4161" s="65">
        <f t="shared" si="3"/>
        <v>1</v>
      </c>
      <c r="R4161" s="65" t="str">
        <f t="shared" si="12"/>
        <v>06.149.977/0001-51</v>
      </c>
      <c r="S4161" s="84"/>
      <c r="T4161" s="84" t="str">
        <f t="shared" si="10"/>
        <v/>
      </c>
      <c r="U4161" s="84" t="str">
        <f t="shared" si="11"/>
        <v/>
      </c>
      <c r="V4161" s="65" t="str">
        <f t="shared" si="5"/>
        <v/>
      </c>
      <c r="W4161" s="84"/>
      <c r="X4161" s="84"/>
      <c r="Y4161" s="85"/>
      <c r="Z4161" s="85"/>
      <c r="AA4161" s="65" t="str">
        <f t="shared" si="6"/>
        <v/>
      </c>
      <c r="AB4161" s="65" t="str">
        <f t="shared" si="7"/>
        <v/>
      </c>
      <c r="AC4161" s="86"/>
      <c r="AD4161" s="87" t="str">
        <f t="shared" si="8"/>
        <v/>
      </c>
      <c r="AE4161" s="84"/>
      <c r="AF4161" s="86">
        <f>IF(AC4161&gt;0,AC4161,'⚙️ Config'!$B$10)</f>
        <v>0.0075</v>
      </c>
      <c r="AG4161" s="88">
        <f t="shared" si="9"/>
        <v>492701.7584</v>
      </c>
      <c r="AH4161" s="88">
        <f>AG4161*'⚙️ Config'!$B$11</f>
        <v>2463508.792</v>
      </c>
      <c r="AI4161" s="88">
        <f>AH4161*'⚙️ Config'!$B$12</f>
        <v>739052.6375</v>
      </c>
      <c r="AJ4161" s="64"/>
      <c r="AK4161" s="84"/>
      <c r="AL4161" s="84"/>
      <c r="AM4161" s="84"/>
      <c r="AN4161" s="84"/>
      <c r="AO4161" s="84"/>
      <c r="AP4161" s="84"/>
      <c r="AQ4161" s="84"/>
    </row>
    <row r="4162" ht="15.0" customHeight="1">
      <c r="A4162" s="98">
        <v>4159.0</v>
      </c>
      <c r="B4162" s="99" t="s">
        <v>8786</v>
      </c>
      <c r="C4162" s="98" t="s">
        <v>154</v>
      </c>
      <c r="D4162" s="98" t="s">
        <v>8787</v>
      </c>
      <c r="E4162" s="100">
        <v>22.5</v>
      </c>
      <c r="F4162" s="98" t="s">
        <v>86</v>
      </c>
      <c r="G4162" s="98" t="s">
        <v>143</v>
      </c>
      <c r="H4162" s="101">
        <v>6.568888654E7</v>
      </c>
      <c r="I4162" s="98">
        <v>15.0</v>
      </c>
      <c r="J4162" s="102">
        <v>4.9</v>
      </c>
      <c r="K4162" s="99">
        <v>2024.0</v>
      </c>
      <c r="L4162" s="98" t="s">
        <v>4609</v>
      </c>
      <c r="M4162" s="98">
        <v>2021.0</v>
      </c>
      <c r="N4162" s="98" t="s">
        <v>4351</v>
      </c>
      <c r="O4162" s="65" t="str">
        <f t="shared" si="1"/>
        <v>120521440001</v>
      </c>
      <c r="P4162" s="65">
        <f t="shared" si="2"/>
        <v>7</v>
      </c>
      <c r="Q4162" s="65">
        <f t="shared" si="3"/>
        <v>0</v>
      </c>
      <c r="R4162" s="65" t="str">
        <f t="shared" si="12"/>
        <v>12.052.144/0001-70</v>
      </c>
      <c r="S4162" s="84"/>
      <c r="T4162" s="84" t="str">
        <f t="shared" si="10"/>
        <v/>
      </c>
      <c r="U4162" s="84" t="str">
        <f t="shared" si="11"/>
        <v/>
      </c>
      <c r="V4162" s="65" t="str">
        <f t="shared" si="5"/>
        <v/>
      </c>
      <c r="W4162" s="84"/>
      <c r="X4162" s="84"/>
      <c r="Y4162" s="85"/>
      <c r="Z4162" s="85"/>
      <c r="AA4162" s="65" t="str">
        <f t="shared" si="6"/>
        <v/>
      </c>
      <c r="AB4162" s="65" t="str">
        <f t="shared" si="7"/>
        <v/>
      </c>
      <c r="AC4162" s="86"/>
      <c r="AD4162" s="87" t="str">
        <f t="shared" si="8"/>
        <v/>
      </c>
      <c r="AE4162" s="84"/>
      <c r="AF4162" s="86">
        <f>IF(AC4162&gt;0,AC4162,'⚙️ Config'!$B$10)</f>
        <v>0.0075</v>
      </c>
      <c r="AG4162" s="88">
        <f t="shared" si="9"/>
        <v>492666.6491</v>
      </c>
      <c r="AH4162" s="88">
        <f>AG4162*'⚙️ Config'!$B$11</f>
        <v>2463333.245</v>
      </c>
      <c r="AI4162" s="88">
        <f>AH4162*'⚙️ Config'!$B$12</f>
        <v>738999.9736</v>
      </c>
      <c r="AJ4162" s="64"/>
      <c r="AK4162" s="84"/>
      <c r="AL4162" s="84"/>
      <c r="AM4162" s="84"/>
      <c r="AN4162" s="84"/>
      <c r="AO4162" s="84"/>
      <c r="AP4162" s="84"/>
      <c r="AQ4162" s="84"/>
    </row>
    <row r="4163" ht="15.0" customHeight="1">
      <c r="A4163" s="103">
        <v>4160.0</v>
      </c>
      <c r="B4163" s="104" t="s">
        <v>8788</v>
      </c>
      <c r="C4163" s="103" t="s">
        <v>141</v>
      </c>
      <c r="D4163" s="103" t="s">
        <v>8789</v>
      </c>
      <c r="E4163" s="105">
        <v>30.98</v>
      </c>
      <c r="F4163" s="103" t="s">
        <v>86</v>
      </c>
      <c r="G4163" s="103" t="s">
        <v>143</v>
      </c>
      <c r="H4163" s="106">
        <v>6.525630095E7</v>
      </c>
      <c r="I4163" s="103">
        <v>11.0</v>
      </c>
      <c r="J4163" s="107">
        <v>4.9</v>
      </c>
      <c r="K4163" s="104">
        <v>2025.0</v>
      </c>
      <c r="L4163" s="103" t="s">
        <v>8651</v>
      </c>
      <c r="M4163" s="103">
        <v>2021.0</v>
      </c>
      <c r="N4163" s="103" t="s">
        <v>189</v>
      </c>
      <c r="O4163" s="65" t="str">
        <f t="shared" si="1"/>
        <v>074419220001</v>
      </c>
      <c r="P4163" s="65">
        <f t="shared" si="2"/>
        <v>8</v>
      </c>
      <c r="Q4163" s="65">
        <f t="shared" si="3"/>
        <v>3</v>
      </c>
      <c r="R4163" s="65" t="str">
        <f t="shared" si="12"/>
        <v>07.441.922/0001-83</v>
      </c>
      <c r="S4163" s="84"/>
      <c r="T4163" s="84" t="str">
        <f t="shared" si="10"/>
        <v/>
      </c>
      <c r="U4163" s="84" t="str">
        <f t="shared" si="11"/>
        <v/>
      </c>
      <c r="V4163" s="65" t="str">
        <f t="shared" si="5"/>
        <v/>
      </c>
      <c r="W4163" s="84"/>
      <c r="X4163" s="84"/>
      <c r="Y4163" s="85"/>
      <c r="Z4163" s="85"/>
      <c r="AA4163" s="65" t="str">
        <f t="shared" si="6"/>
        <v/>
      </c>
      <c r="AB4163" s="65" t="str">
        <f t="shared" si="7"/>
        <v/>
      </c>
      <c r="AC4163" s="86"/>
      <c r="AD4163" s="87" t="str">
        <f t="shared" si="8"/>
        <v/>
      </c>
      <c r="AE4163" s="84"/>
      <c r="AF4163" s="86">
        <f>IF(AC4163&gt;0,AC4163,'⚙️ Config'!$B$10)</f>
        <v>0.0075</v>
      </c>
      <c r="AG4163" s="88">
        <f t="shared" si="9"/>
        <v>489422.2571</v>
      </c>
      <c r="AH4163" s="88">
        <f>AG4163*'⚙️ Config'!$B$11</f>
        <v>2447111.286</v>
      </c>
      <c r="AI4163" s="88">
        <f>AH4163*'⚙️ Config'!$B$12</f>
        <v>734133.3857</v>
      </c>
      <c r="AJ4163" s="64"/>
      <c r="AK4163" s="84"/>
      <c r="AL4163" s="84"/>
      <c r="AM4163" s="84"/>
      <c r="AN4163" s="84"/>
      <c r="AO4163" s="84"/>
      <c r="AP4163" s="84"/>
      <c r="AQ4163" s="84"/>
    </row>
    <row r="4164" ht="15.0" customHeight="1">
      <c r="A4164" s="103">
        <v>4161.0</v>
      </c>
      <c r="B4164" s="104" t="s">
        <v>8790</v>
      </c>
      <c r="C4164" s="103" t="s">
        <v>141</v>
      </c>
      <c r="D4164" s="103" t="s">
        <v>8791</v>
      </c>
      <c r="E4164" s="105">
        <v>31.82</v>
      </c>
      <c r="F4164" s="103" t="s">
        <v>86</v>
      </c>
      <c r="G4164" s="103" t="s">
        <v>143</v>
      </c>
      <c r="H4164" s="106">
        <v>6.479307642E7</v>
      </c>
      <c r="I4164" s="103">
        <v>6.0</v>
      </c>
      <c r="J4164" s="107">
        <v>4.5</v>
      </c>
      <c r="K4164" s="104">
        <v>2025.0</v>
      </c>
      <c r="L4164" s="103" t="s">
        <v>8792</v>
      </c>
      <c r="M4164" s="103">
        <v>2021.0</v>
      </c>
      <c r="N4164" s="103" t="s">
        <v>189</v>
      </c>
      <c r="O4164" s="65" t="str">
        <f t="shared" si="1"/>
        <v>656997040001</v>
      </c>
      <c r="P4164" s="65">
        <f t="shared" si="2"/>
        <v>4</v>
      </c>
      <c r="Q4164" s="65">
        <f t="shared" si="3"/>
        <v>0</v>
      </c>
      <c r="R4164" s="65" t="str">
        <f t="shared" si="12"/>
        <v>65.699.704/0001-40</v>
      </c>
      <c r="S4164" s="84"/>
      <c r="T4164" s="84" t="str">
        <f t="shared" si="10"/>
        <v/>
      </c>
      <c r="U4164" s="84" t="str">
        <f t="shared" si="11"/>
        <v/>
      </c>
      <c r="V4164" s="65" t="str">
        <f t="shared" si="5"/>
        <v/>
      </c>
      <c r="W4164" s="84"/>
      <c r="X4164" s="84"/>
      <c r="Y4164" s="85"/>
      <c r="Z4164" s="85"/>
      <c r="AA4164" s="65" t="str">
        <f t="shared" si="6"/>
        <v/>
      </c>
      <c r="AB4164" s="65" t="str">
        <f t="shared" si="7"/>
        <v/>
      </c>
      <c r="AC4164" s="86"/>
      <c r="AD4164" s="87" t="str">
        <f t="shared" si="8"/>
        <v/>
      </c>
      <c r="AE4164" s="84"/>
      <c r="AF4164" s="86">
        <f>IF(AC4164&gt;0,AC4164,'⚙️ Config'!$B$10)</f>
        <v>0.0075</v>
      </c>
      <c r="AG4164" s="88">
        <f t="shared" si="9"/>
        <v>485948.0732</v>
      </c>
      <c r="AH4164" s="88">
        <f>AG4164*'⚙️ Config'!$B$11</f>
        <v>2429740.366</v>
      </c>
      <c r="AI4164" s="88">
        <f>AH4164*'⚙️ Config'!$B$12</f>
        <v>728922.1097</v>
      </c>
      <c r="AJ4164" s="64"/>
      <c r="AK4164" s="84"/>
      <c r="AL4164" s="84"/>
      <c r="AM4164" s="84"/>
      <c r="AN4164" s="84"/>
      <c r="AO4164" s="84"/>
      <c r="AP4164" s="84"/>
      <c r="AQ4164" s="84"/>
    </row>
    <row r="4165" ht="15.0" customHeight="1">
      <c r="A4165" s="98">
        <v>4162.0</v>
      </c>
      <c r="B4165" s="99" t="s">
        <v>8793</v>
      </c>
      <c r="C4165" s="98" t="s">
        <v>154</v>
      </c>
      <c r="D4165" s="98" t="s">
        <v>8794</v>
      </c>
      <c r="E4165" s="100">
        <v>21.54</v>
      </c>
      <c r="F4165" s="98" t="s">
        <v>86</v>
      </c>
      <c r="G4165" s="98" t="s">
        <v>143</v>
      </c>
      <c r="H4165" s="101">
        <v>6.378826099E7</v>
      </c>
      <c r="I4165" s="98">
        <v>12.0</v>
      </c>
      <c r="J4165" s="102">
        <v>4.4</v>
      </c>
      <c r="K4165" s="99">
        <v>2023.0</v>
      </c>
      <c r="L4165" s="98" t="s">
        <v>1438</v>
      </c>
      <c r="M4165" s="98">
        <v>2021.0</v>
      </c>
      <c r="N4165" s="98" t="s">
        <v>161</v>
      </c>
      <c r="O4165" s="65" t="str">
        <f t="shared" si="1"/>
        <v>058419570001</v>
      </c>
      <c r="P4165" s="65">
        <f t="shared" si="2"/>
        <v>8</v>
      </c>
      <c r="Q4165" s="65">
        <f t="shared" si="3"/>
        <v>4</v>
      </c>
      <c r="R4165" s="65" t="str">
        <f t="shared" si="12"/>
        <v>05.841.957/0001-84</v>
      </c>
      <c r="S4165" s="84"/>
      <c r="T4165" s="84" t="str">
        <f t="shared" si="10"/>
        <v/>
      </c>
      <c r="U4165" s="84" t="str">
        <f t="shared" si="11"/>
        <v/>
      </c>
      <c r="V4165" s="65" t="str">
        <f t="shared" si="5"/>
        <v/>
      </c>
      <c r="W4165" s="84"/>
      <c r="X4165" s="84"/>
      <c r="Y4165" s="85"/>
      <c r="Z4165" s="85"/>
      <c r="AA4165" s="65" t="str">
        <f t="shared" si="6"/>
        <v/>
      </c>
      <c r="AB4165" s="65" t="str">
        <f t="shared" si="7"/>
        <v/>
      </c>
      <c r="AC4165" s="86"/>
      <c r="AD4165" s="87" t="str">
        <f t="shared" si="8"/>
        <v/>
      </c>
      <c r="AE4165" s="84"/>
      <c r="AF4165" s="86">
        <f>IF(AC4165&gt;0,AC4165,'⚙️ Config'!$B$10)</f>
        <v>0.0075</v>
      </c>
      <c r="AG4165" s="88">
        <f t="shared" si="9"/>
        <v>478411.9574</v>
      </c>
      <c r="AH4165" s="88">
        <f>AG4165*'⚙️ Config'!$B$11</f>
        <v>2392059.787</v>
      </c>
      <c r="AI4165" s="88">
        <f>AH4165*'⚙️ Config'!$B$12</f>
        <v>717617.9361</v>
      </c>
      <c r="AJ4165" s="64"/>
      <c r="AK4165" s="84"/>
      <c r="AL4165" s="84"/>
      <c r="AM4165" s="84"/>
      <c r="AN4165" s="84"/>
      <c r="AO4165" s="84"/>
      <c r="AP4165" s="84"/>
      <c r="AQ4165" s="84"/>
    </row>
    <row r="4166" ht="15.0" customHeight="1">
      <c r="A4166" s="103">
        <v>4163.0</v>
      </c>
      <c r="B4166" s="104" t="s">
        <v>8795</v>
      </c>
      <c r="C4166" s="103" t="s">
        <v>141</v>
      </c>
      <c r="D4166" s="103" t="s">
        <v>8796</v>
      </c>
      <c r="E4166" s="105">
        <v>18.78</v>
      </c>
      <c r="F4166" s="103" t="s">
        <v>86</v>
      </c>
      <c r="G4166" s="103" t="s">
        <v>143</v>
      </c>
      <c r="H4166" s="106">
        <v>6.355835821E7</v>
      </c>
      <c r="I4166" s="103">
        <v>7.0</v>
      </c>
      <c r="J4166" s="107">
        <v>4.8</v>
      </c>
      <c r="K4166" s="104">
        <v>2022.0</v>
      </c>
      <c r="L4166" s="103" t="s">
        <v>8797</v>
      </c>
      <c r="M4166" s="103">
        <v>2021.0</v>
      </c>
      <c r="N4166" s="103" t="s">
        <v>161</v>
      </c>
      <c r="O4166" s="65" t="str">
        <f t="shared" si="1"/>
        <v>446902380001</v>
      </c>
      <c r="P4166" s="65">
        <f t="shared" si="2"/>
        <v>6</v>
      </c>
      <c r="Q4166" s="65">
        <f t="shared" si="3"/>
        <v>1</v>
      </c>
      <c r="R4166" s="65" t="str">
        <f t="shared" si="12"/>
        <v>44.690.238/0001-61</v>
      </c>
      <c r="S4166" s="84"/>
      <c r="T4166" s="84" t="str">
        <f t="shared" si="10"/>
        <v/>
      </c>
      <c r="U4166" s="84" t="str">
        <f t="shared" si="11"/>
        <v/>
      </c>
      <c r="V4166" s="65" t="str">
        <f t="shared" si="5"/>
        <v/>
      </c>
      <c r="W4166" s="84"/>
      <c r="X4166" s="84"/>
      <c r="Y4166" s="85"/>
      <c r="Z4166" s="85"/>
      <c r="AA4166" s="65" t="str">
        <f t="shared" si="6"/>
        <v/>
      </c>
      <c r="AB4166" s="65" t="str">
        <f t="shared" si="7"/>
        <v/>
      </c>
      <c r="AC4166" s="86"/>
      <c r="AD4166" s="87" t="str">
        <f t="shared" si="8"/>
        <v/>
      </c>
      <c r="AE4166" s="84"/>
      <c r="AF4166" s="86">
        <f>IF(AC4166&gt;0,AC4166,'⚙️ Config'!$B$10)</f>
        <v>0.0075</v>
      </c>
      <c r="AG4166" s="88">
        <f t="shared" si="9"/>
        <v>476687.6866</v>
      </c>
      <c r="AH4166" s="88">
        <f>AG4166*'⚙️ Config'!$B$11</f>
        <v>2383438.433</v>
      </c>
      <c r="AI4166" s="88">
        <f>AH4166*'⚙️ Config'!$B$12</f>
        <v>715031.5299</v>
      </c>
      <c r="AJ4166" s="64"/>
      <c r="AK4166" s="84"/>
      <c r="AL4166" s="84"/>
      <c r="AM4166" s="84"/>
      <c r="AN4166" s="84"/>
      <c r="AO4166" s="84"/>
      <c r="AP4166" s="84"/>
      <c r="AQ4166" s="84"/>
    </row>
    <row r="4167" ht="15.0" customHeight="1">
      <c r="A4167" s="103">
        <v>4164.0</v>
      </c>
      <c r="B4167" s="104" t="s">
        <v>8798</v>
      </c>
      <c r="C4167" s="103" t="s">
        <v>141</v>
      </c>
      <c r="D4167" s="103" t="s">
        <v>8799</v>
      </c>
      <c r="E4167" s="105">
        <v>19.63</v>
      </c>
      <c r="F4167" s="103" t="s">
        <v>86</v>
      </c>
      <c r="G4167" s="103" t="s">
        <v>143</v>
      </c>
      <c r="H4167" s="106">
        <v>6.222447058E7</v>
      </c>
      <c r="I4167" s="103">
        <v>4.0</v>
      </c>
      <c r="J4167" s="107">
        <v>4.9</v>
      </c>
      <c r="K4167" s="104">
        <v>2021.0</v>
      </c>
      <c r="L4167" s="103" t="s">
        <v>1438</v>
      </c>
      <c r="M4167" s="103">
        <v>2021.0</v>
      </c>
      <c r="N4167" s="103" t="s">
        <v>189</v>
      </c>
      <c r="O4167" s="65" t="str">
        <f t="shared" si="1"/>
        <v>045827390001</v>
      </c>
      <c r="P4167" s="65">
        <f t="shared" si="2"/>
        <v>0</v>
      </c>
      <c r="Q4167" s="65">
        <f t="shared" si="3"/>
        <v>0</v>
      </c>
      <c r="R4167" s="65" t="str">
        <f t="shared" si="12"/>
        <v>04.582.739/0001-00</v>
      </c>
      <c r="S4167" s="84"/>
      <c r="T4167" s="84" t="str">
        <f t="shared" si="10"/>
        <v/>
      </c>
      <c r="U4167" s="84" t="str">
        <f t="shared" si="11"/>
        <v/>
      </c>
      <c r="V4167" s="65" t="str">
        <f t="shared" si="5"/>
        <v/>
      </c>
      <c r="W4167" s="84"/>
      <c r="X4167" s="84"/>
      <c r="Y4167" s="85"/>
      <c r="Z4167" s="85"/>
      <c r="AA4167" s="65" t="str">
        <f t="shared" si="6"/>
        <v/>
      </c>
      <c r="AB4167" s="65" t="str">
        <f t="shared" si="7"/>
        <v/>
      </c>
      <c r="AC4167" s="86"/>
      <c r="AD4167" s="87" t="str">
        <f t="shared" si="8"/>
        <v/>
      </c>
      <c r="AE4167" s="84"/>
      <c r="AF4167" s="86">
        <f>IF(AC4167&gt;0,AC4167,'⚙️ Config'!$B$10)</f>
        <v>0.0075</v>
      </c>
      <c r="AG4167" s="88">
        <f t="shared" si="9"/>
        <v>466683.5294</v>
      </c>
      <c r="AH4167" s="88">
        <f>AG4167*'⚙️ Config'!$B$11</f>
        <v>2333417.647</v>
      </c>
      <c r="AI4167" s="88">
        <f>AH4167*'⚙️ Config'!$B$12</f>
        <v>700025.294</v>
      </c>
      <c r="AJ4167" s="64"/>
      <c r="AK4167" s="84"/>
      <c r="AL4167" s="84"/>
      <c r="AM4167" s="84"/>
      <c r="AN4167" s="84"/>
      <c r="AO4167" s="84"/>
      <c r="AP4167" s="84"/>
      <c r="AQ4167" s="84"/>
    </row>
    <row r="4168" ht="15.0" customHeight="1">
      <c r="A4168" s="98">
        <v>4165.0</v>
      </c>
      <c r="B4168" s="99" t="s">
        <v>8800</v>
      </c>
      <c r="C4168" s="98" t="s">
        <v>141</v>
      </c>
      <c r="D4168" s="98" t="s">
        <v>8801</v>
      </c>
      <c r="E4168" s="100">
        <v>43.5</v>
      </c>
      <c r="F4168" s="98" t="s">
        <v>86</v>
      </c>
      <c r="G4168" s="98" t="s">
        <v>143</v>
      </c>
      <c r="H4168" s="101">
        <v>6.21040376E7</v>
      </c>
      <c r="I4168" s="98">
        <v>21.0</v>
      </c>
      <c r="J4168" s="102">
        <v>4.8</v>
      </c>
      <c r="K4168" s="99">
        <v>2025.0</v>
      </c>
      <c r="L4168" s="98" t="s">
        <v>473</v>
      </c>
      <c r="M4168" s="98">
        <v>2021.0</v>
      </c>
      <c r="N4168" s="98" t="s">
        <v>310</v>
      </c>
      <c r="O4168" s="65" t="str">
        <f t="shared" si="1"/>
        <v>514761090001</v>
      </c>
      <c r="P4168" s="65">
        <f t="shared" si="2"/>
        <v>3</v>
      </c>
      <c r="Q4168" s="65">
        <f t="shared" si="3"/>
        <v>0</v>
      </c>
      <c r="R4168" s="65" t="str">
        <f t="shared" si="12"/>
        <v>51.476.109/0001-30</v>
      </c>
      <c r="S4168" s="84"/>
      <c r="T4168" s="84" t="str">
        <f t="shared" si="10"/>
        <v/>
      </c>
      <c r="U4168" s="84" t="str">
        <f t="shared" si="11"/>
        <v/>
      </c>
      <c r="V4168" s="65" t="str">
        <f t="shared" si="5"/>
        <v/>
      </c>
      <c r="W4168" s="84"/>
      <c r="X4168" s="84"/>
      <c r="Y4168" s="85"/>
      <c r="Z4168" s="85"/>
      <c r="AA4168" s="65" t="str">
        <f t="shared" si="6"/>
        <v/>
      </c>
      <c r="AB4168" s="65" t="str">
        <f t="shared" si="7"/>
        <v/>
      </c>
      <c r="AC4168" s="86"/>
      <c r="AD4168" s="87" t="str">
        <f t="shared" si="8"/>
        <v/>
      </c>
      <c r="AE4168" s="84"/>
      <c r="AF4168" s="86">
        <f>IF(AC4168&gt;0,AC4168,'⚙️ Config'!$B$10)</f>
        <v>0.0075</v>
      </c>
      <c r="AG4168" s="88">
        <f t="shared" si="9"/>
        <v>465780.282</v>
      </c>
      <c r="AH4168" s="88">
        <f>AG4168*'⚙️ Config'!$B$11</f>
        <v>2328901.41</v>
      </c>
      <c r="AI4168" s="88">
        <f>AH4168*'⚙️ Config'!$B$12</f>
        <v>698670.423</v>
      </c>
      <c r="AJ4168" s="64"/>
      <c r="AK4168" s="84"/>
      <c r="AL4168" s="84"/>
      <c r="AM4168" s="84"/>
      <c r="AN4168" s="84"/>
      <c r="AO4168" s="84"/>
      <c r="AP4168" s="84"/>
      <c r="AQ4168" s="84"/>
    </row>
    <row r="4169" ht="15.0" customHeight="1">
      <c r="A4169" s="103">
        <v>4166.0</v>
      </c>
      <c r="B4169" s="104" t="s">
        <v>8802</v>
      </c>
      <c r="C4169" s="103" t="s">
        <v>141</v>
      </c>
      <c r="D4169" s="103" t="s">
        <v>8803</v>
      </c>
      <c r="E4169" s="105">
        <v>40.25</v>
      </c>
      <c r="F4169" s="103" t="s">
        <v>86</v>
      </c>
      <c r="G4169" s="103" t="s">
        <v>143</v>
      </c>
      <c r="H4169" s="106">
        <v>6.199545106E7</v>
      </c>
      <c r="I4169" s="103">
        <v>17.0</v>
      </c>
      <c r="J4169" s="107">
        <v>4.9</v>
      </c>
      <c r="K4169" s="104">
        <v>2025.0</v>
      </c>
      <c r="L4169" s="103" t="s">
        <v>1438</v>
      </c>
      <c r="M4169" s="103">
        <v>2021.0</v>
      </c>
      <c r="N4169" s="103" t="s">
        <v>208</v>
      </c>
      <c r="O4169" s="65" t="str">
        <f t="shared" si="1"/>
        <v>041650030001</v>
      </c>
      <c r="P4169" s="65">
        <f t="shared" si="2"/>
        <v>3</v>
      </c>
      <c r="Q4169" s="65">
        <f t="shared" si="3"/>
        <v>6</v>
      </c>
      <c r="R4169" s="65" t="str">
        <f t="shared" si="12"/>
        <v>04.165.003/0001-36</v>
      </c>
      <c r="S4169" s="84"/>
      <c r="T4169" s="84" t="str">
        <f t="shared" si="10"/>
        <v/>
      </c>
      <c r="U4169" s="84" t="str">
        <f t="shared" si="11"/>
        <v/>
      </c>
      <c r="V4169" s="65" t="str">
        <f t="shared" si="5"/>
        <v/>
      </c>
      <c r="W4169" s="84"/>
      <c r="X4169" s="84"/>
      <c r="Y4169" s="85"/>
      <c r="Z4169" s="85"/>
      <c r="AA4169" s="65" t="str">
        <f t="shared" si="6"/>
        <v/>
      </c>
      <c r="AB4169" s="65" t="str">
        <f t="shared" si="7"/>
        <v/>
      </c>
      <c r="AC4169" s="86"/>
      <c r="AD4169" s="87" t="str">
        <f t="shared" si="8"/>
        <v/>
      </c>
      <c r="AE4169" s="84"/>
      <c r="AF4169" s="86">
        <f>IF(AC4169&gt;0,AC4169,'⚙️ Config'!$B$10)</f>
        <v>0.0075</v>
      </c>
      <c r="AG4169" s="88">
        <f t="shared" si="9"/>
        <v>464965.883</v>
      </c>
      <c r="AH4169" s="88">
        <f>AG4169*'⚙️ Config'!$B$11</f>
        <v>2324829.415</v>
      </c>
      <c r="AI4169" s="88">
        <f>AH4169*'⚙️ Config'!$B$12</f>
        <v>697448.8244</v>
      </c>
      <c r="AJ4169" s="64"/>
      <c r="AK4169" s="84"/>
      <c r="AL4169" s="84"/>
      <c r="AM4169" s="84"/>
      <c r="AN4169" s="84"/>
      <c r="AO4169" s="84"/>
      <c r="AP4169" s="84"/>
      <c r="AQ4169" s="84"/>
    </row>
    <row r="4170" ht="15.0" customHeight="1">
      <c r="A4170" s="103">
        <v>4167.0</v>
      </c>
      <c r="B4170" s="104" t="s">
        <v>8804</v>
      </c>
      <c r="C4170" s="103" t="s">
        <v>141</v>
      </c>
      <c r="D4170" s="103" t="s">
        <v>8805</v>
      </c>
      <c r="E4170" s="105">
        <v>42.61</v>
      </c>
      <c r="F4170" s="103" t="s">
        <v>86</v>
      </c>
      <c r="G4170" s="103" t="s">
        <v>143</v>
      </c>
      <c r="H4170" s="106">
        <v>6.175742875E7</v>
      </c>
      <c r="I4170" s="103">
        <v>12.0</v>
      </c>
      <c r="J4170" s="107">
        <v>2.3</v>
      </c>
      <c r="K4170" s="104">
        <v>2025.0</v>
      </c>
      <c r="L4170" s="103" t="s">
        <v>4646</v>
      </c>
      <c r="M4170" s="103">
        <v>2023.0</v>
      </c>
      <c r="N4170" s="103" t="s">
        <v>189</v>
      </c>
      <c r="O4170" s="65" t="str">
        <f t="shared" si="1"/>
        <v>136618250001</v>
      </c>
      <c r="P4170" s="65">
        <f t="shared" si="2"/>
        <v>0</v>
      </c>
      <c r="Q4170" s="65">
        <f t="shared" si="3"/>
        <v>7</v>
      </c>
      <c r="R4170" s="65" t="str">
        <f t="shared" si="12"/>
        <v>13.661.825/0001-07</v>
      </c>
      <c r="S4170" s="84"/>
      <c r="T4170" s="84" t="str">
        <f t="shared" si="10"/>
        <v/>
      </c>
      <c r="U4170" s="84" t="str">
        <f t="shared" si="11"/>
        <v/>
      </c>
      <c r="V4170" s="65" t="str">
        <f t="shared" si="5"/>
        <v/>
      </c>
      <c r="W4170" s="84"/>
      <c r="X4170" s="84"/>
      <c r="Y4170" s="85"/>
      <c r="Z4170" s="85"/>
      <c r="AA4170" s="65" t="str">
        <f t="shared" si="6"/>
        <v/>
      </c>
      <c r="AB4170" s="65" t="str">
        <f t="shared" si="7"/>
        <v/>
      </c>
      <c r="AC4170" s="86"/>
      <c r="AD4170" s="87" t="str">
        <f t="shared" si="8"/>
        <v/>
      </c>
      <c r="AE4170" s="84"/>
      <c r="AF4170" s="86">
        <f>IF(AC4170&gt;0,AC4170,'⚙️ Config'!$B$10)</f>
        <v>0.0075</v>
      </c>
      <c r="AG4170" s="88">
        <f t="shared" si="9"/>
        <v>463180.7156</v>
      </c>
      <c r="AH4170" s="88">
        <f>AG4170*'⚙️ Config'!$B$11</f>
        <v>2315903.578</v>
      </c>
      <c r="AI4170" s="88">
        <f>AH4170*'⚙️ Config'!$B$12</f>
        <v>694771.0734</v>
      </c>
      <c r="AJ4170" s="64"/>
      <c r="AK4170" s="84"/>
      <c r="AL4170" s="84"/>
      <c r="AM4170" s="84"/>
      <c r="AN4170" s="84"/>
      <c r="AO4170" s="84"/>
      <c r="AP4170" s="84"/>
      <c r="AQ4170" s="84"/>
    </row>
    <row r="4171" ht="15.0" customHeight="1">
      <c r="A4171" s="98">
        <v>4168.0</v>
      </c>
      <c r="B4171" s="99" t="s">
        <v>8806</v>
      </c>
      <c r="C4171" s="98" t="s">
        <v>141</v>
      </c>
      <c r="D4171" s="98" t="s">
        <v>8807</v>
      </c>
      <c r="E4171" s="100">
        <v>20.15</v>
      </c>
      <c r="F4171" s="98" t="s">
        <v>86</v>
      </c>
      <c r="G4171" s="98" t="s">
        <v>143</v>
      </c>
      <c r="H4171" s="101">
        <v>6.137379133E7</v>
      </c>
      <c r="I4171" s="98">
        <v>6.0</v>
      </c>
      <c r="J4171" s="102">
        <v>5.0</v>
      </c>
      <c r="K4171" s="99">
        <v>2022.0</v>
      </c>
      <c r="L4171" s="98" t="s">
        <v>1438</v>
      </c>
      <c r="M4171" s="98">
        <v>2021.0</v>
      </c>
      <c r="N4171" s="98" t="s">
        <v>189</v>
      </c>
      <c r="O4171" s="65" t="str">
        <f t="shared" si="1"/>
        <v>040815770001</v>
      </c>
      <c r="P4171" s="65">
        <f t="shared" si="2"/>
        <v>2</v>
      </c>
      <c r="Q4171" s="65">
        <f t="shared" si="3"/>
        <v>6</v>
      </c>
      <c r="R4171" s="65" t="str">
        <f t="shared" si="12"/>
        <v>04.081.577/0001-26</v>
      </c>
      <c r="S4171" s="84"/>
      <c r="T4171" s="84" t="str">
        <f t="shared" si="10"/>
        <v/>
      </c>
      <c r="U4171" s="84" t="str">
        <f t="shared" si="11"/>
        <v/>
      </c>
      <c r="V4171" s="65" t="str">
        <f t="shared" si="5"/>
        <v/>
      </c>
      <c r="W4171" s="84"/>
      <c r="X4171" s="84"/>
      <c r="Y4171" s="85"/>
      <c r="Z4171" s="85"/>
      <c r="AA4171" s="65" t="str">
        <f t="shared" si="6"/>
        <v/>
      </c>
      <c r="AB4171" s="65" t="str">
        <f t="shared" si="7"/>
        <v/>
      </c>
      <c r="AC4171" s="86"/>
      <c r="AD4171" s="87" t="str">
        <f t="shared" si="8"/>
        <v/>
      </c>
      <c r="AE4171" s="84"/>
      <c r="AF4171" s="86">
        <f>IF(AC4171&gt;0,AC4171,'⚙️ Config'!$B$10)</f>
        <v>0.0075</v>
      </c>
      <c r="AG4171" s="88">
        <f t="shared" si="9"/>
        <v>460303.435</v>
      </c>
      <c r="AH4171" s="88">
        <f>AG4171*'⚙️ Config'!$B$11</f>
        <v>2301517.175</v>
      </c>
      <c r="AI4171" s="88">
        <f>AH4171*'⚙️ Config'!$B$12</f>
        <v>690455.1525</v>
      </c>
      <c r="AJ4171" s="64"/>
      <c r="AK4171" s="84"/>
      <c r="AL4171" s="84"/>
      <c r="AM4171" s="84"/>
      <c r="AN4171" s="84"/>
      <c r="AO4171" s="84"/>
      <c r="AP4171" s="84"/>
      <c r="AQ4171" s="84"/>
    </row>
    <row r="4172" ht="15.0" customHeight="1">
      <c r="A4172" s="103">
        <v>4169.0</v>
      </c>
      <c r="B4172" s="104" t="s">
        <v>8808</v>
      </c>
      <c r="C4172" s="103" t="s">
        <v>141</v>
      </c>
      <c r="D4172" s="103" t="s">
        <v>8809</v>
      </c>
      <c r="E4172" s="105">
        <v>44.64</v>
      </c>
      <c r="F4172" s="103" t="s">
        <v>86</v>
      </c>
      <c r="G4172" s="103" t="s">
        <v>143</v>
      </c>
      <c r="H4172" s="106">
        <v>6.128952412E7</v>
      </c>
      <c r="I4172" s="103">
        <v>15.0</v>
      </c>
      <c r="J4172" s="107">
        <v>4.3</v>
      </c>
      <c r="K4172" s="104">
        <v>2025.0</v>
      </c>
      <c r="L4172" s="103" t="s">
        <v>1438</v>
      </c>
      <c r="M4172" s="103">
        <v>2021.0</v>
      </c>
      <c r="N4172" s="103" t="s">
        <v>310</v>
      </c>
      <c r="O4172" s="65" t="str">
        <f t="shared" si="1"/>
        <v>975281020001</v>
      </c>
      <c r="P4172" s="65">
        <f t="shared" si="2"/>
        <v>1</v>
      </c>
      <c r="Q4172" s="65">
        <f t="shared" si="3"/>
        <v>6</v>
      </c>
      <c r="R4172" s="65" t="str">
        <f t="shared" si="12"/>
        <v>97.528.102/0001-16</v>
      </c>
      <c r="S4172" s="84"/>
      <c r="T4172" s="84" t="str">
        <f t="shared" si="10"/>
        <v/>
      </c>
      <c r="U4172" s="84" t="str">
        <f t="shared" si="11"/>
        <v/>
      </c>
      <c r="V4172" s="65" t="str">
        <f t="shared" si="5"/>
        <v/>
      </c>
      <c r="W4172" s="84"/>
      <c r="X4172" s="84"/>
      <c r="Y4172" s="85"/>
      <c r="Z4172" s="85"/>
      <c r="AA4172" s="65" t="str">
        <f t="shared" si="6"/>
        <v/>
      </c>
      <c r="AB4172" s="65" t="str">
        <f t="shared" si="7"/>
        <v/>
      </c>
      <c r="AC4172" s="86"/>
      <c r="AD4172" s="87" t="str">
        <f t="shared" si="8"/>
        <v/>
      </c>
      <c r="AE4172" s="84"/>
      <c r="AF4172" s="86">
        <f>IF(AC4172&gt;0,AC4172,'⚙️ Config'!$B$10)</f>
        <v>0.0075</v>
      </c>
      <c r="AG4172" s="88">
        <f t="shared" si="9"/>
        <v>459671.4309</v>
      </c>
      <c r="AH4172" s="88">
        <f>AG4172*'⚙️ Config'!$B$11</f>
        <v>2298357.155</v>
      </c>
      <c r="AI4172" s="88">
        <f>AH4172*'⚙️ Config'!$B$12</f>
        <v>689507.1464</v>
      </c>
      <c r="AJ4172" s="64"/>
      <c r="AK4172" s="84"/>
      <c r="AL4172" s="84"/>
      <c r="AM4172" s="84"/>
      <c r="AN4172" s="84"/>
      <c r="AO4172" s="84"/>
      <c r="AP4172" s="84"/>
      <c r="AQ4172" s="84"/>
    </row>
    <row r="4173" ht="15.0" customHeight="1">
      <c r="A4173" s="103">
        <v>4170.0</v>
      </c>
      <c r="B4173" s="104" t="s">
        <v>8810</v>
      </c>
      <c r="C4173" s="103" t="s">
        <v>141</v>
      </c>
      <c r="D4173" s="103" t="s">
        <v>8811</v>
      </c>
      <c r="E4173" s="105">
        <v>27.69</v>
      </c>
      <c r="F4173" s="103" t="s">
        <v>86</v>
      </c>
      <c r="G4173" s="103" t="s">
        <v>143</v>
      </c>
      <c r="H4173" s="106">
        <v>6.114293817E7</v>
      </c>
      <c r="I4173" s="103">
        <v>7.0</v>
      </c>
      <c r="J4173" s="107">
        <v>4.9</v>
      </c>
      <c r="K4173" s="104">
        <v>2024.0</v>
      </c>
      <c r="L4173" s="103" t="s">
        <v>1438</v>
      </c>
      <c r="M4173" s="103">
        <v>2021.0</v>
      </c>
      <c r="N4173" s="103" t="s">
        <v>189</v>
      </c>
      <c r="O4173" s="65" t="str">
        <f t="shared" si="1"/>
        <v>038134850001</v>
      </c>
      <c r="P4173" s="65">
        <f t="shared" si="2"/>
        <v>2</v>
      </c>
      <c r="Q4173" s="65">
        <f t="shared" si="3"/>
        <v>0</v>
      </c>
      <c r="R4173" s="65" t="str">
        <f t="shared" si="12"/>
        <v>03.813.485/0001-20</v>
      </c>
      <c r="S4173" s="84"/>
      <c r="T4173" s="84" t="str">
        <f t="shared" si="10"/>
        <v/>
      </c>
      <c r="U4173" s="84" t="str">
        <f t="shared" si="11"/>
        <v/>
      </c>
      <c r="V4173" s="65" t="str">
        <f t="shared" si="5"/>
        <v/>
      </c>
      <c r="W4173" s="84"/>
      <c r="X4173" s="84"/>
      <c r="Y4173" s="85"/>
      <c r="Z4173" s="85"/>
      <c r="AA4173" s="65" t="str">
        <f t="shared" si="6"/>
        <v/>
      </c>
      <c r="AB4173" s="65" t="str">
        <f t="shared" si="7"/>
        <v/>
      </c>
      <c r="AC4173" s="86"/>
      <c r="AD4173" s="87" t="str">
        <f t="shared" si="8"/>
        <v/>
      </c>
      <c r="AE4173" s="84"/>
      <c r="AF4173" s="86">
        <f>IF(AC4173&gt;0,AC4173,'⚙️ Config'!$B$10)</f>
        <v>0.0075</v>
      </c>
      <c r="AG4173" s="88">
        <f t="shared" si="9"/>
        <v>458572.0363</v>
      </c>
      <c r="AH4173" s="88">
        <f>AG4173*'⚙️ Config'!$B$11</f>
        <v>2292860.181</v>
      </c>
      <c r="AI4173" s="88">
        <f>AH4173*'⚙️ Config'!$B$12</f>
        <v>687858.0544</v>
      </c>
      <c r="AJ4173" s="64"/>
      <c r="AK4173" s="84"/>
      <c r="AL4173" s="84"/>
      <c r="AM4173" s="84"/>
      <c r="AN4173" s="84"/>
      <c r="AO4173" s="84"/>
      <c r="AP4173" s="84"/>
      <c r="AQ4173" s="84"/>
    </row>
    <row r="4174" ht="15.0" customHeight="1">
      <c r="A4174" s="98">
        <v>4171.0</v>
      </c>
      <c r="B4174" s="99" t="s">
        <v>8812</v>
      </c>
      <c r="C4174" s="98" t="s">
        <v>141</v>
      </c>
      <c r="D4174" s="98" t="s">
        <v>8813</v>
      </c>
      <c r="E4174" s="100">
        <v>40.85</v>
      </c>
      <c r="F4174" s="98" t="s">
        <v>86</v>
      </c>
      <c r="G4174" s="98" t="s">
        <v>143</v>
      </c>
      <c r="H4174" s="101">
        <v>6.109647941E7</v>
      </c>
      <c r="I4174" s="98">
        <v>12.0</v>
      </c>
      <c r="J4174" s="102">
        <v>4.8</v>
      </c>
      <c r="K4174" s="99">
        <v>2025.0</v>
      </c>
      <c r="L4174" s="98" t="s">
        <v>4545</v>
      </c>
      <c r="M4174" s="98">
        <v>2021.0</v>
      </c>
      <c r="N4174" s="98" t="s">
        <v>8814</v>
      </c>
      <c r="O4174" s="65" t="str">
        <f t="shared" si="1"/>
        <v>611441500001</v>
      </c>
      <c r="P4174" s="65">
        <f t="shared" si="2"/>
        <v>6</v>
      </c>
      <c r="Q4174" s="65">
        <f t="shared" si="3"/>
        <v>3</v>
      </c>
      <c r="R4174" s="65" t="str">
        <f t="shared" si="12"/>
        <v>61.144.150/0001-63</v>
      </c>
      <c r="S4174" s="84"/>
      <c r="T4174" s="84" t="str">
        <f t="shared" si="10"/>
        <v/>
      </c>
      <c r="U4174" s="84" t="str">
        <f t="shared" si="11"/>
        <v/>
      </c>
      <c r="V4174" s="65" t="str">
        <f t="shared" si="5"/>
        <v/>
      </c>
      <c r="W4174" s="84"/>
      <c r="X4174" s="84"/>
      <c r="Y4174" s="85"/>
      <c r="Z4174" s="85"/>
      <c r="AA4174" s="65" t="str">
        <f t="shared" si="6"/>
        <v/>
      </c>
      <c r="AB4174" s="65" t="str">
        <f t="shared" si="7"/>
        <v/>
      </c>
      <c r="AC4174" s="86"/>
      <c r="AD4174" s="87" t="str">
        <f t="shared" si="8"/>
        <v/>
      </c>
      <c r="AE4174" s="84"/>
      <c r="AF4174" s="86">
        <f>IF(AC4174&gt;0,AC4174,'⚙️ Config'!$B$10)</f>
        <v>0.0075</v>
      </c>
      <c r="AG4174" s="88">
        <f t="shared" si="9"/>
        <v>458223.5956</v>
      </c>
      <c r="AH4174" s="88">
        <f>AG4174*'⚙️ Config'!$B$11</f>
        <v>2291117.978</v>
      </c>
      <c r="AI4174" s="88">
        <f>AH4174*'⚙️ Config'!$B$12</f>
        <v>687335.3934</v>
      </c>
      <c r="AJ4174" s="64"/>
      <c r="AK4174" s="84"/>
      <c r="AL4174" s="84"/>
      <c r="AM4174" s="84"/>
      <c r="AN4174" s="84"/>
      <c r="AO4174" s="84"/>
      <c r="AP4174" s="84"/>
      <c r="AQ4174" s="84"/>
    </row>
    <row r="4175" ht="15.0" customHeight="1">
      <c r="A4175" s="103">
        <v>4172.0</v>
      </c>
      <c r="B4175" s="104" t="s">
        <v>8815</v>
      </c>
      <c r="C4175" s="103" t="s">
        <v>141</v>
      </c>
      <c r="D4175" s="103" t="s">
        <v>8816</v>
      </c>
      <c r="E4175" s="105">
        <v>25.09</v>
      </c>
      <c r="F4175" s="103" t="s">
        <v>86</v>
      </c>
      <c r="G4175" s="103" t="s">
        <v>143</v>
      </c>
      <c r="H4175" s="106">
        <v>6.077276479E7</v>
      </c>
      <c r="I4175" s="103">
        <v>2.0</v>
      </c>
      <c r="J4175" s="107">
        <v>4.7</v>
      </c>
      <c r="K4175" s="104">
        <v>2021.0</v>
      </c>
      <c r="L4175" s="103" t="s">
        <v>256</v>
      </c>
      <c r="M4175" s="103">
        <v>2021.0</v>
      </c>
      <c r="N4175" s="103" t="s">
        <v>161</v>
      </c>
      <c r="O4175" s="65" t="str">
        <f t="shared" si="1"/>
        <v>606643560001</v>
      </c>
      <c r="P4175" s="65">
        <f t="shared" si="2"/>
        <v>5</v>
      </c>
      <c r="Q4175" s="65">
        <f t="shared" si="3"/>
        <v>1</v>
      </c>
      <c r="R4175" s="65" t="str">
        <f t="shared" si="12"/>
        <v>60.664.356/0001-51</v>
      </c>
      <c r="S4175" s="84"/>
      <c r="T4175" s="84" t="str">
        <f t="shared" si="10"/>
        <v/>
      </c>
      <c r="U4175" s="84" t="str">
        <f t="shared" si="11"/>
        <v/>
      </c>
      <c r="V4175" s="65" t="str">
        <f t="shared" si="5"/>
        <v/>
      </c>
      <c r="W4175" s="84"/>
      <c r="X4175" s="84"/>
      <c r="Y4175" s="85"/>
      <c r="Z4175" s="85"/>
      <c r="AA4175" s="65" t="str">
        <f t="shared" si="6"/>
        <v/>
      </c>
      <c r="AB4175" s="65" t="str">
        <f t="shared" si="7"/>
        <v/>
      </c>
      <c r="AC4175" s="86"/>
      <c r="AD4175" s="87" t="str">
        <f t="shared" si="8"/>
        <v/>
      </c>
      <c r="AE4175" s="84"/>
      <c r="AF4175" s="86">
        <f>IF(AC4175&gt;0,AC4175,'⚙️ Config'!$B$10)</f>
        <v>0.0075</v>
      </c>
      <c r="AG4175" s="88">
        <f t="shared" si="9"/>
        <v>455795.7359</v>
      </c>
      <c r="AH4175" s="88">
        <f>AG4175*'⚙️ Config'!$B$11</f>
        <v>2278978.68</v>
      </c>
      <c r="AI4175" s="88">
        <f>AH4175*'⚙️ Config'!$B$12</f>
        <v>683693.6039</v>
      </c>
      <c r="AJ4175" s="64"/>
      <c r="AK4175" s="84"/>
      <c r="AL4175" s="84"/>
      <c r="AM4175" s="84"/>
      <c r="AN4175" s="84"/>
      <c r="AO4175" s="84"/>
      <c r="AP4175" s="84"/>
      <c r="AQ4175" s="84"/>
    </row>
    <row r="4176" ht="15.0" customHeight="1">
      <c r="A4176" s="98">
        <v>4173.0</v>
      </c>
      <c r="B4176" s="99" t="s">
        <v>8817</v>
      </c>
      <c r="C4176" s="98" t="s">
        <v>141</v>
      </c>
      <c r="D4176" s="98" t="s">
        <v>8818</v>
      </c>
      <c r="E4176" s="100">
        <v>41.16</v>
      </c>
      <c r="F4176" s="98" t="s">
        <v>86</v>
      </c>
      <c r="G4176" s="98" t="s">
        <v>143</v>
      </c>
      <c r="H4176" s="101">
        <v>6.02624027E7</v>
      </c>
      <c r="I4176" s="98">
        <v>13.0</v>
      </c>
      <c r="J4176" s="102">
        <v>4.5</v>
      </c>
      <c r="K4176" s="99">
        <v>2025.0</v>
      </c>
      <c r="L4176" s="98" t="s">
        <v>473</v>
      </c>
      <c r="M4176" s="98">
        <v>2021.0</v>
      </c>
      <c r="N4176" s="98" t="s">
        <v>161</v>
      </c>
      <c r="O4176" s="65" t="str">
        <f t="shared" si="1"/>
        <v>013079360001</v>
      </c>
      <c r="P4176" s="65">
        <f t="shared" si="2"/>
        <v>2</v>
      </c>
      <c r="Q4176" s="65">
        <f t="shared" si="3"/>
        <v>2</v>
      </c>
      <c r="R4176" s="65" t="str">
        <f t="shared" si="12"/>
        <v>01.307.936/0001-22</v>
      </c>
      <c r="S4176" s="84"/>
      <c r="T4176" s="84" t="str">
        <f t="shared" si="10"/>
        <v/>
      </c>
      <c r="U4176" s="84" t="str">
        <f t="shared" si="11"/>
        <v/>
      </c>
      <c r="V4176" s="65" t="str">
        <f t="shared" si="5"/>
        <v/>
      </c>
      <c r="W4176" s="84"/>
      <c r="X4176" s="84"/>
      <c r="Y4176" s="85"/>
      <c r="Z4176" s="85"/>
      <c r="AA4176" s="65" t="str">
        <f t="shared" si="6"/>
        <v/>
      </c>
      <c r="AB4176" s="65" t="str">
        <f t="shared" si="7"/>
        <v/>
      </c>
      <c r="AC4176" s="86"/>
      <c r="AD4176" s="87" t="str">
        <f t="shared" si="8"/>
        <v/>
      </c>
      <c r="AE4176" s="84"/>
      <c r="AF4176" s="86">
        <f>IF(AC4176&gt;0,AC4176,'⚙️ Config'!$B$10)</f>
        <v>0.0075</v>
      </c>
      <c r="AG4176" s="88">
        <f t="shared" si="9"/>
        <v>451968.0203</v>
      </c>
      <c r="AH4176" s="88">
        <f>AG4176*'⚙️ Config'!$B$11</f>
        <v>2259840.101</v>
      </c>
      <c r="AI4176" s="88">
        <f>AH4176*'⚙️ Config'!$B$12</f>
        <v>677952.0304</v>
      </c>
      <c r="AJ4176" s="64"/>
      <c r="AK4176" s="84"/>
      <c r="AL4176" s="84"/>
      <c r="AM4176" s="84"/>
      <c r="AN4176" s="84"/>
      <c r="AO4176" s="84"/>
      <c r="AP4176" s="84"/>
      <c r="AQ4176" s="84"/>
    </row>
    <row r="4177" ht="15.0" customHeight="1">
      <c r="A4177" s="98">
        <v>4174.0</v>
      </c>
      <c r="B4177" s="99" t="s">
        <v>8819</v>
      </c>
      <c r="C4177" s="98" t="s">
        <v>141</v>
      </c>
      <c r="D4177" s="98" t="s">
        <v>8820</v>
      </c>
      <c r="E4177" s="100">
        <v>25.6</v>
      </c>
      <c r="F4177" s="98" t="s">
        <v>86</v>
      </c>
      <c r="G4177" s="98" t="s">
        <v>143</v>
      </c>
      <c r="H4177" s="101">
        <v>5.971461423E7</v>
      </c>
      <c r="I4177" s="98">
        <v>2.0</v>
      </c>
      <c r="J4177" s="102">
        <v>4.5</v>
      </c>
      <c r="K4177" s="99">
        <v>2021.0</v>
      </c>
      <c r="L4177" s="98" t="s">
        <v>256</v>
      </c>
      <c r="M4177" s="98">
        <v>2021.0</v>
      </c>
      <c r="N4177" s="98" t="s">
        <v>4351</v>
      </c>
      <c r="O4177" s="65" t="str">
        <f t="shared" si="1"/>
        <v>041559470001</v>
      </c>
      <c r="P4177" s="65">
        <f t="shared" si="2"/>
        <v>2</v>
      </c>
      <c r="Q4177" s="65">
        <f t="shared" si="3"/>
        <v>2</v>
      </c>
      <c r="R4177" s="65" t="str">
        <f t="shared" si="12"/>
        <v>04.155.947/0001-22</v>
      </c>
      <c r="S4177" s="84"/>
      <c r="T4177" s="84" t="str">
        <f t="shared" si="10"/>
        <v/>
      </c>
      <c r="U4177" s="84" t="str">
        <f t="shared" si="11"/>
        <v/>
      </c>
      <c r="V4177" s="65" t="str">
        <f t="shared" si="5"/>
        <v/>
      </c>
      <c r="W4177" s="84"/>
      <c r="X4177" s="84"/>
      <c r="Y4177" s="85"/>
      <c r="Z4177" s="85"/>
      <c r="AA4177" s="65" t="str">
        <f t="shared" si="6"/>
        <v/>
      </c>
      <c r="AB4177" s="65" t="str">
        <f t="shared" si="7"/>
        <v/>
      </c>
      <c r="AC4177" s="86"/>
      <c r="AD4177" s="87" t="str">
        <f t="shared" si="8"/>
        <v/>
      </c>
      <c r="AE4177" s="84"/>
      <c r="AF4177" s="86">
        <f>IF(AC4177&gt;0,AC4177,'⚙️ Config'!$B$10)</f>
        <v>0.0075</v>
      </c>
      <c r="AG4177" s="88">
        <f t="shared" si="9"/>
        <v>447859.6067</v>
      </c>
      <c r="AH4177" s="88">
        <f>AG4177*'⚙️ Config'!$B$11</f>
        <v>2239298.034</v>
      </c>
      <c r="AI4177" s="88">
        <f>AH4177*'⚙️ Config'!$B$12</f>
        <v>671789.4101</v>
      </c>
      <c r="AJ4177" s="64"/>
      <c r="AK4177" s="84"/>
      <c r="AL4177" s="84"/>
      <c r="AM4177" s="84"/>
      <c r="AN4177" s="84"/>
      <c r="AO4177" s="84"/>
      <c r="AP4177" s="84"/>
      <c r="AQ4177" s="84"/>
    </row>
    <row r="4178" ht="15.0" customHeight="1">
      <c r="A4178" s="98">
        <v>4175.0</v>
      </c>
      <c r="B4178" s="99" t="s">
        <v>8821</v>
      </c>
      <c r="C4178" s="98" t="s">
        <v>141</v>
      </c>
      <c r="D4178" s="98" t="s">
        <v>8822</v>
      </c>
      <c r="E4178" s="100">
        <v>19.15</v>
      </c>
      <c r="F4178" s="98" t="s">
        <v>86</v>
      </c>
      <c r="G4178" s="98" t="s">
        <v>143</v>
      </c>
      <c r="H4178" s="101">
        <v>5.943832648E7</v>
      </c>
      <c r="I4178" s="98">
        <v>6.0</v>
      </c>
      <c r="J4178" s="102">
        <v>4.9</v>
      </c>
      <c r="K4178" s="99">
        <v>2022.0</v>
      </c>
      <c r="L4178" s="98" t="s">
        <v>4400</v>
      </c>
      <c r="M4178" s="98">
        <v>2021.0</v>
      </c>
      <c r="N4178" s="98" t="s">
        <v>161</v>
      </c>
      <c r="O4178" s="65" t="str">
        <f t="shared" si="1"/>
        <v>200416810001</v>
      </c>
      <c r="P4178" s="65">
        <f t="shared" si="2"/>
        <v>4</v>
      </c>
      <c r="Q4178" s="65">
        <f t="shared" si="3"/>
        <v>3</v>
      </c>
      <c r="R4178" s="65" t="str">
        <f t="shared" si="12"/>
        <v>20.041.681/0001-43</v>
      </c>
      <c r="S4178" s="84"/>
      <c r="T4178" s="84" t="str">
        <f t="shared" si="10"/>
        <v/>
      </c>
      <c r="U4178" s="84" t="str">
        <f t="shared" si="11"/>
        <v/>
      </c>
      <c r="V4178" s="65" t="str">
        <f t="shared" si="5"/>
        <v/>
      </c>
      <c r="W4178" s="84"/>
      <c r="X4178" s="84"/>
      <c r="Y4178" s="85"/>
      <c r="Z4178" s="85"/>
      <c r="AA4178" s="65" t="str">
        <f t="shared" si="6"/>
        <v/>
      </c>
      <c r="AB4178" s="65" t="str">
        <f t="shared" si="7"/>
        <v/>
      </c>
      <c r="AC4178" s="86"/>
      <c r="AD4178" s="87" t="str">
        <f t="shared" si="8"/>
        <v/>
      </c>
      <c r="AE4178" s="84"/>
      <c r="AF4178" s="86">
        <f>IF(AC4178&gt;0,AC4178,'⚙️ Config'!$B$10)</f>
        <v>0.0075</v>
      </c>
      <c r="AG4178" s="88">
        <f t="shared" si="9"/>
        <v>445787.4486</v>
      </c>
      <c r="AH4178" s="88">
        <f>AG4178*'⚙️ Config'!$B$11</f>
        <v>2228937.243</v>
      </c>
      <c r="AI4178" s="88">
        <f>AH4178*'⚙️ Config'!$B$12</f>
        <v>668681.1729</v>
      </c>
      <c r="AJ4178" s="64"/>
      <c r="AK4178" s="84"/>
      <c r="AL4178" s="84"/>
      <c r="AM4178" s="84"/>
      <c r="AN4178" s="84"/>
      <c r="AO4178" s="84"/>
      <c r="AP4178" s="84"/>
      <c r="AQ4178" s="84"/>
    </row>
    <row r="4179" ht="15.0" customHeight="1">
      <c r="A4179" s="98">
        <v>4176.0</v>
      </c>
      <c r="B4179" s="99" t="s">
        <v>8823</v>
      </c>
      <c r="C4179" s="98" t="s">
        <v>141</v>
      </c>
      <c r="D4179" s="98" t="s">
        <v>8824</v>
      </c>
      <c r="E4179" s="100">
        <v>47.08</v>
      </c>
      <c r="F4179" s="98" t="s">
        <v>86</v>
      </c>
      <c r="G4179" s="98" t="s">
        <v>143</v>
      </c>
      <c r="H4179" s="101">
        <v>5.900869814E7</v>
      </c>
      <c r="I4179" s="98">
        <v>7.0</v>
      </c>
      <c r="J4179" s="102">
        <v>3.8</v>
      </c>
      <c r="K4179" s="99">
        <v>2025.0</v>
      </c>
      <c r="L4179" s="98" t="s">
        <v>1438</v>
      </c>
      <c r="M4179" s="98">
        <v>2022.0</v>
      </c>
      <c r="N4179" s="98" t="s">
        <v>8783</v>
      </c>
      <c r="O4179" s="65" t="str">
        <f t="shared" si="1"/>
        <v>450076300001</v>
      </c>
      <c r="P4179" s="65">
        <f t="shared" si="2"/>
        <v>2</v>
      </c>
      <c r="Q4179" s="65">
        <f t="shared" si="3"/>
        <v>6</v>
      </c>
      <c r="R4179" s="65" t="str">
        <f t="shared" si="12"/>
        <v>45.007.630/0001-26</v>
      </c>
      <c r="S4179" s="84"/>
      <c r="T4179" s="84" t="str">
        <f t="shared" si="10"/>
        <v/>
      </c>
      <c r="U4179" s="84" t="str">
        <f t="shared" si="11"/>
        <v/>
      </c>
      <c r="V4179" s="65" t="str">
        <f t="shared" si="5"/>
        <v/>
      </c>
      <c r="W4179" s="84"/>
      <c r="X4179" s="84"/>
      <c r="Y4179" s="85"/>
      <c r="Z4179" s="85"/>
      <c r="AA4179" s="65" t="str">
        <f t="shared" si="6"/>
        <v/>
      </c>
      <c r="AB4179" s="65" t="str">
        <f t="shared" si="7"/>
        <v/>
      </c>
      <c r="AC4179" s="86"/>
      <c r="AD4179" s="87" t="str">
        <f t="shared" si="8"/>
        <v/>
      </c>
      <c r="AE4179" s="84"/>
      <c r="AF4179" s="86">
        <f>IF(AC4179&gt;0,AC4179,'⚙️ Config'!$B$10)</f>
        <v>0.0075</v>
      </c>
      <c r="AG4179" s="88">
        <f t="shared" si="9"/>
        <v>442565.2361</v>
      </c>
      <c r="AH4179" s="88">
        <f>AG4179*'⚙️ Config'!$B$11</f>
        <v>2212826.18</v>
      </c>
      <c r="AI4179" s="88">
        <f>AH4179*'⚙️ Config'!$B$12</f>
        <v>663847.8541</v>
      </c>
      <c r="AJ4179" s="64"/>
      <c r="AK4179" s="84"/>
      <c r="AL4179" s="84"/>
      <c r="AM4179" s="84"/>
      <c r="AN4179" s="84"/>
      <c r="AO4179" s="84"/>
      <c r="AP4179" s="84"/>
      <c r="AQ4179" s="84"/>
    </row>
    <row r="4180" ht="15.0" customHeight="1">
      <c r="A4180" s="103">
        <v>4177.0</v>
      </c>
      <c r="B4180" s="104" t="s">
        <v>8825</v>
      </c>
      <c r="C4180" s="103" t="s">
        <v>141</v>
      </c>
      <c r="D4180" s="103" t="s">
        <v>8826</v>
      </c>
      <c r="E4180" s="105">
        <v>44.13</v>
      </c>
      <c r="F4180" s="103" t="s">
        <v>86</v>
      </c>
      <c r="G4180" s="103" t="s">
        <v>143</v>
      </c>
      <c r="H4180" s="106">
        <v>5.899472955E7</v>
      </c>
      <c r="I4180" s="103">
        <v>12.0</v>
      </c>
      <c r="J4180" s="107">
        <v>4.8</v>
      </c>
      <c r="K4180" s="104">
        <v>2025.0</v>
      </c>
      <c r="L4180" s="103" t="s">
        <v>4709</v>
      </c>
      <c r="M4180" s="103">
        <v>2021.0</v>
      </c>
      <c r="N4180" s="103" t="s">
        <v>8783</v>
      </c>
      <c r="O4180" s="65" t="str">
        <f t="shared" si="1"/>
        <v>142771820001</v>
      </c>
      <c r="P4180" s="65">
        <f t="shared" si="2"/>
        <v>5</v>
      </c>
      <c r="Q4180" s="65">
        <f t="shared" si="3"/>
        <v>7</v>
      </c>
      <c r="R4180" s="65" t="str">
        <f t="shared" si="12"/>
        <v>14.277.182/0001-57</v>
      </c>
      <c r="S4180" s="84"/>
      <c r="T4180" s="84" t="str">
        <f t="shared" si="10"/>
        <v/>
      </c>
      <c r="U4180" s="84" t="str">
        <f t="shared" si="11"/>
        <v/>
      </c>
      <c r="V4180" s="65" t="str">
        <f t="shared" si="5"/>
        <v/>
      </c>
      <c r="W4180" s="84"/>
      <c r="X4180" s="84"/>
      <c r="Y4180" s="85"/>
      <c r="Z4180" s="85"/>
      <c r="AA4180" s="65" t="str">
        <f t="shared" si="6"/>
        <v/>
      </c>
      <c r="AB4180" s="65" t="str">
        <f t="shared" si="7"/>
        <v/>
      </c>
      <c r="AC4180" s="86"/>
      <c r="AD4180" s="87" t="str">
        <f t="shared" si="8"/>
        <v/>
      </c>
      <c r="AE4180" s="84"/>
      <c r="AF4180" s="86">
        <f>IF(AC4180&gt;0,AC4180,'⚙️ Config'!$B$10)</f>
        <v>0.0075</v>
      </c>
      <c r="AG4180" s="88">
        <f t="shared" si="9"/>
        <v>442460.4716</v>
      </c>
      <c r="AH4180" s="88">
        <f>AG4180*'⚙️ Config'!$B$11</f>
        <v>2212302.358</v>
      </c>
      <c r="AI4180" s="88">
        <f>AH4180*'⚙️ Config'!$B$12</f>
        <v>663690.7074</v>
      </c>
      <c r="AJ4180" s="64"/>
      <c r="AK4180" s="84"/>
      <c r="AL4180" s="84"/>
      <c r="AM4180" s="84"/>
      <c r="AN4180" s="84"/>
      <c r="AO4180" s="84"/>
      <c r="AP4180" s="84"/>
      <c r="AQ4180" s="84"/>
    </row>
    <row r="4181" ht="15.0" customHeight="1">
      <c r="A4181" s="103">
        <v>4178.0</v>
      </c>
      <c r="B4181" s="104" t="s">
        <v>8827</v>
      </c>
      <c r="C4181" s="103" t="s">
        <v>141</v>
      </c>
      <c r="D4181" s="103" t="s">
        <v>8828</v>
      </c>
      <c r="E4181" s="105">
        <v>29.71</v>
      </c>
      <c r="F4181" s="103" t="s">
        <v>86</v>
      </c>
      <c r="G4181" s="103" t="s">
        <v>143</v>
      </c>
      <c r="H4181" s="106">
        <v>5.806350863E7</v>
      </c>
      <c r="I4181" s="103">
        <v>8.0</v>
      </c>
      <c r="J4181" s="107">
        <v>4.5</v>
      </c>
      <c r="K4181" s="104">
        <v>2025.0</v>
      </c>
      <c r="L4181" s="103" t="s">
        <v>4532</v>
      </c>
      <c r="M4181" s="103">
        <v>2021.0</v>
      </c>
      <c r="N4181" s="103" t="s">
        <v>189</v>
      </c>
      <c r="O4181" s="65" t="str">
        <f t="shared" si="1"/>
        <v>569121240001</v>
      </c>
      <c r="P4181" s="65">
        <f t="shared" si="2"/>
        <v>0</v>
      </c>
      <c r="Q4181" s="65">
        <f t="shared" si="3"/>
        <v>6</v>
      </c>
      <c r="R4181" s="65" t="str">
        <f t="shared" si="12"/>
        <v>56.912.124/0001-06</v>
      </c>
      <c r="S4181" s="84"/>
      <c r="T4181" s="84" t="str">
        <f t="shared" si="10"/>
        <v/>
      </c>
      <c r="U4181" s="84" t="str">
        <f t="shared" si="11"/>
        <v/>
      </c>
      <c r="V4181" s="65" t="str">
        <f t="shared" si="5"/>
        <v/>
      </c>
      <c r="W4181" s="84"/>
      <c r="X4181" s="84"/>
      <c r="Y4181" s="85"/>
      <c r="Z4181" s="85"/>
      <c r="AA4181" s="65" t="str">
        <f t="shared" si="6"/>
        <v/>
      </c>
      <c r="AB4181" s="65" t="str">
        <f t="shared" si="7"/>
        <v/>
      </c>
      <c r="AC4181" s="86"/>
      <c r="AD4181" s="87" t="str">
        <f t="shared" si="8"/>
        <v/>
      </c>
      <c r="AE4181" s="84"/>
      <c r="AF4181" s="86">
        <f>IF(AC4181&gt;0,AC4181,'⚙️ Config'!$B$10)</f>
        <v>0.0075</v>
      </c>
      <c r="AG4181" s="88">
        <f t="shared" si="9"/>
        <v>435476.3147</v>
      </c>
      <c r="AH4181" s="88">
        <f>AG4181*'⚙️ Config'!$B$11</f>
        <v>2177381.574</v>
      </c>
      <c r="AI4181" s="88">
        <f>AH4181*'⚙️ Config'!$B$12</f>
        <v>653214.4721</v>
      </c>
      <c r="AJ4181" s="64"/>
      <c r="AK4181" s="84"/>
      <c r="AL4181" s="84"/>
      <c r="AM4181" s="84"/>
      <c r="AN4181" s="84"/>
      <c r="AO4181" s="84"/>
      <c r="AP4181" s="84"/>
      <c r="AQ4181" s="84"/>
    </row>
    <row r="4182" ht="15.0" customHeight="1">
      <c r="A4182" s="98">
        <v>4179.0</v>
      </c>
      <c r="B4182" s="99" t="s">
        <v>8829</v>
      </c>
      <c r="C4182" s="98" t="s">
        <v>141</v>
      </c>
      <c r="D4182" s="98" t="s">
        <v>8830</v>
      </c>
      <c r="E4182" s="100">
        <v>27.42</v>
      </c>
      <c r="F4182" s="98" t="s">
        <v>86</v>
      </c>
      <c r="G4182" s="98" t="s">
        <v>143</v>
      </c>
      <c r="H4182" s="101">
        <v>5.754831952E7</v>
      </c>
      <c r="I4182" s="98">
        <v>12.0</v>
      </c>
      <c r="J4182" s="102">
        <v>4.8</v>
      </c>
      <c r="K4182" s="99">
        <v>2024.0</v>
      </c>
      <c r="L4182" s="98" t="s">
        <v>4689</v>
      </c>
      <c r="M4182" s="98">
        <v>2021.0</v>
      </c>
      <c r="N4182" s="98" t="s">
        <v>8582</v>
      </c>
      <c r="O4182" s="65" t="str">
        <f t="shared" si="1"/>
        <v>161015000001</v>
      </c>
      <c r="P4182" s="65">
        <f t="shared" si="2"/>
        <v>5</v>
      </c>
      <c r="Q4182" s="65">
        <f t="shared" si="3"/>
        <v>0</v>
      </c>
      <c r="R4182" s="65" t="str">
        <f t="shared" si="12"/>
        <v>16.101.500/0001-50</v>
      </c>
      <c r="S4182" s="84"/>
      <c r="T4182" s="84" t="str">
        <f t="shared" si="10"/>
        <v/>
      </c>
      <c r="U4182" s="84" t="str">
        <f t="shared" si="11"/>
        <v/>
      </c>
      <c r="V4182" s="65" t="str">
        <f t="shared" si="5"/>
        <v/>
      </c>
      <c r="W4182" s="84"/>
      <c r="X4182" s="84"/>
      <c r="Y4182" s="85"/>
      <c r="Z4182" s="85"/>
      <c r="AA4182" s="65" t="str">
        <f t="shared" si="6"/>
        <v/>
      </c>
      <c r="AB4182" s="65" t="str">
        <f t="shared" si="7"/>
        <v/>
      </c>
      <c r="AC4182" s="86"/>
      <c r="AD4182" s="87" t="str">
        <f t="shared" si="8"/>
        <v/>
      </c>
      <c r="AE4182" s="84"/>
      <c r="AF4182" s="86">
        <f>IF(AC4182&gt;0,AC4182,'⚙️ Config'!$B$10)</f>
        <v>0.0075</v>
      </c>
      <c r="AG4182" s="88">
        <f t="shared" si="9"/>
        <v>431612.3964</v>
      </c>
      <c r="AH4182" s="88">
        <f>AG4182*'⚙️ Config'!$B$11</f>
        <v>2158061.982</v>
      </c>
      <c r="AI4182" s="88">
        <f>AH4182*'⚙️ Config'!$B$12</f>
        <v>647418.5946</v>
      </c>
      <c r="AJ4182" s="64"/>
      <c r="AK4182" s="84"/>
      <c r="AL4182" s="84"/>
      <c r="AM4182" s="84"/>
      <c r="AN4182" s="84"/>
      <c r="AO4182" s="84"/>
      <c r="AP4182" s="84"/>
      <c r="AQ4182" s="84"/>
    </row>
    <row r="4183" ht="15.0" customHeight="1">
      <c r="A4183" s="98">
        <v>4180.0</v>
      </c>
      <c r="B4183" s="99" t="s">
        <v>8831</v>
      </c>
      <c r="C4183" s="98" t="s">
        <v>141</v>
      </c>
      <c r="D4183" s="98" t="s">
        <v>8832</v>
      </c>
      <c r="E4183" s="100">
        <v>44.13</v>
      </c>
      <c r="F4183" s="98" t="s">
        <v>86</v>
      </c>
      <c r="G4183" s="98" t="s">
        <v>143</v>
      </c>
      <c r="H4183" s="101">
        <v>5.752621862E7</v>
      </c>
      <c r="I4183" s="98">
        <v>16.0</v>
      </c>
      <c r="J4183" s="102">
        <v>4.5</v>
      </c>
      <c r="K4183" s="99">
        <v>2025.0</v>
      </c>
      <c r="L4183" s="98" t="s">
        <v>8833</v>
      </c>
      <c r="M4183" s="98">
        <v>2021.0</v>
      </c>
      <c r="N4183" s="98" t="s">
        <v>310</v>
      </c>
      <c r="O4183" s="65" t="str">
        <f t="shared" si="1"/>
        <v>045436510001</v>
      </c>
      <c r="P4183" s="65">
        <f t="shared" si="2"/>
        <v>8</v>
      </c>
      <c r="Q4183" s="65">
        <f t="shared" si="3"/>
        <v>9</v>
      </c>
      <c r="R4183" s="65" t="str">
        <f t="shared" si="12"/>
        <v>04.543.651/0001-89</v>
      </c>
      <c r="S4183" s="84"/>
      <c r="T4183" s="84" t="str">
        <f t="shared" si="10"/>
        <v/>
      </c>
      <c r="U4183" s="84" t="str">
        <f t="shared" si="11"/>
        <v/>
      </c>
      <c r="V4183" s="65" t="str">
        <f t="shared" si="5"/>
        <v/>
      </c>
      <c r="W4183" s="84"/>
      <c r="X4183" s="84"/>
      <c r="Y4183" s="85"/>
      <c r="Z4183" s="85"/>
      <c r="AA4183" s="65" t="str">
        <f t="shared" si="6"/>
        <v/>
      </c>
      <c r="AB4183" s="65" t="str">
        <f t="shared" si="7"/>
        <v/>
      </c>
      <c r="AC4183" s="86"/>
      <c r="AD4183" s="87" t="str">
        <f t="shared" si="8"/>
        <v/>
      </c>
      <c r="AE4183" s="84"/>
      <c r="AF4183" s="86">
        <f>IF(AC4183&gt;0,AC4183,'⚙️ Config'!$B$10)</f>
        <v>0.0075</v>
      </c>
      <c r="AG4183" s="88">
        <f t="shared" si="9"/>
        <v>431446.6397</v>
      </c>
      <c r="AH4183" s="88">
        <f>AG4183*'⚙️ Config'!$B$11</f>
        <v>2157233.198</v>
      </c>
      <c r="AI4183" s="88">
        <f>AH4183*'⚙️ Config'!$B$12</f>
        <v>647169.9595</v>
      </c>
      <c r="AJ4183" s="64"/>
      <c r="AK4183" s="84"/>
      <c r="AL4183" s="84"/>
      <c r="AM4183" s="84"/>
      <c r="AN4183" s="84"/>
      <c r="AO4183" s="84"/>
      <c r="AP4183" s="84"/>
      <c r="AQ4183" s="84"/>
    </row>
    <row r="4184" ht="15.0" customHeight="1">
      <c r="A4184" s="103">
        <v>4181.0</v>
      </c>
      <c r="B4184" s="104" t="s">
        <v>8834</v>
      </c>
      <c r="C4184" s="103" t="s">
        <v>141</v>
      </c>
      <c r="D4184" s="103" t="s">
        <v>8835</v>
      </c>
      <c r="E4184" s="105">
        <v>38.37</v>
      </c>
      <c r="F4184" s="103" t="s">
        <v>86</v>
      </c>
      <c r="G4184" s="103" t="s">
        <v>143</v>
      </c>
      <c r="H4184" s="106">
        <v>5.731001885E7</v>
      </c>
      <c r="I4184" s="103">
        <v>20.0</v>
      </c>
      <c r="J4184" s="107">
        <v>1.7</v>
      </c>
      <c r="K4184" s="104">
        <v>2024.0</v>
      </c>
      <c r="L4184" s="103" t="s">
        <v>4569</v>
      </c>
      <c r="M4184" s="103">
        <v>2024.0</v>
      </c>
      <c r="N4184" s="103" t="s">
        <v>189</v>
      </c>
      <c r="O4184" s="65" t="str">
        <f t="shared" si="1"/>
        <v>205532210001</v>
      </c>
      <c r="P4184" s="65">
        <f t="shared" si="2"/>
        <v>0</v>
      </c>
      <c r="Q4184" s="65">
        <f t="shared" si="3"/>
        <v>2</v>
      </c>
      <c r="R4184" s="65" t="str">
        <f t="shared" si="12"/>
        <v>20.553.221/0001-02</v>
      </c>
      <c r="S4184" s="84"/>
      <c r="T4184" s="84" t="str">
        <f t="shared" si="10"/>
        <v/>
      </c>
      <c r="U4184" s="84" t="str">
        <f t="shared" si="11"/>
        <v/>
      </c>
      <c r="V4184" s="65" t="str">
        <f t="shared" si="5"/>
        <v/>
      </c>
      <c r="W4184" s="84"/>
      <c r="X4184" s="84"/>
      <c r="Y4184" s="85"/>
      <c r="Z4184" s="85"/>
      <c r="AA4184" s="65" t="str">
        <f t="shared" si="6"/>
        <v/>
      </c>
      <c r="AB4184" s="65" t="str">
        <f t="shared" si="7"/>
        <v/>
      </c>
      <c r="AC4184" s="86"/>
      <c r="AD4184" s="87" t="str">
        <f t="shared" si="8"/>
        <v/>
      </c>
      <c r="AE4184" s="84"/>
      <c r="AF4184" s="86">
        <f>IF(AC4184&gt;0,AC4184,'⚙️ Config'!$B$10)</f>
        <v>0.0075</v>
      </c>
      <c r="AG4184" s="88">
        <f t="shared" si="9"/>
        <v>429825.1414</v>
      </c>
      <c r="AH4184" s="88">
        <f>AG4184*'⚙️ Config'!$B$11</f>
        <v>2149125.707</v>
      </c>
      <c r="AI4184" s="88">
        <f>AH4184*'⚙️ Config'!$B$12</f>
        <v>644737.7121</v>
      </c>
      <c r="AJ4184" s="64"/>
      <c r="AK4184" s="84"/>
      <c r="AL4184" s="84"/>
      <c r="AM4184" s="84"/>
      <c r="AN4184" s="84"/>
      <c r="AO4184" s="84"/>
      <c r="AP4184" s="84"/>
      <c r="AQ4184" s="84"/>
    </row>
    <row r="4185" ht="15.0" customHeight="1">
      <c r="A4185" s="98">
        <v>4182.0</v>
      </c>
      <c r="B4185" s="99" t="s">
        <v>8836</v>
      </c>
      <c r="C4185" s="98" t="s">
        <v>141</v>
      </c>
      <c r="D4185" s="98" t="s">
        <v>8837</v>
      </c>
      <c r="E4185" s="100">
        <v>45.06</v>
      </c>
      <c r="F4185" s="98" t="s">
        <v>86</v>
      </c>
      <c r="G4185" s="98" t="s">
        <v>143</v>
      </c>
      <c r="H4185" s="101">
        <v>5.717810069E7</v>
      </c>
      <c r="I4185" s="98">
        <v>8.0</v>
      </c>
      <c r="J4185" s="102">
        <v>4.7</v>
      </c>
      <c r="K4185" s="99">
        <v>2025.0</v>
      </c>
      <c r="L4185" s="98" t="s">
        <v>4983</v>
      </c>
      <c r="M4185" s="98">
        <v>2021.0</v>
      </c>
      <c r="N4185" s="98" t="s">
        <v>208</v>
      </c>
      <c r="O4185" s="65" t="str">
        <f t="shared" si="1"/>
        <v>196964560001</v>
      </c>
      <c r="P4185" s="65">
        <f t="shared" si="2"/>
        <v>6</v>
      </c>
      <c r="Q4185" s="65">
        <f t="shared" si="3"/>
        <v>6</v>
      </c>
      <c r="R4185" s="65" t="str">
        <f t="shared" si="12"/>
        <v>19.696.456/0001-66</v>
      </c>
      <c r="S4185" s="84"/>
      <c r="T4185" s="84" t="str">
        <f t="shared" si="10"/>
        <v/>
      </c>
      <c r="U4185" s="84" t="str">
        <f t="shared" si="11"/>
        <v/>
      </c>
      <c r="V4185" s="65" t="str">
        <f t="shared" si="5"/>
        <v/>
      </c>
      <c r="W4185" s="84"/>
      <c r="X4185" s="84"/>
      <c r="Y4185" s="85"/>
      <c r="Z4185" s="85"/>
      <c r="AA4185" s="65" t="str">
        <f t="shared" si="6"/>
        <v/>
      </c>
      <c r="AB4185" s="65" t="str">
        <f t="shared" si="7"/>
        <v/>
      </c>
      <c r="AC4185" s="86"/>
      <c r="AD4185" s="87" t="str">
        <f t="shared" si="8"/>
        <v/>
      </c>
      <c r="AE4185" s="84"/>
      <c r="AF4185" s="86">
        <f>IF(AC4185&gt;0,AC4185,'⚙️ Config'!$B$10)</f>
        <v>0.0075</v>
      </c>
      <c r="AG4185" s="88">
        <f t="shared" si="9"/>
        <v>428835.7552</v>
      </c>
      <c r="AH4185" s="88">
        <f>AG4185*'⚙️ Config'!$B$11</f>
        <v>2144178.776</v>
      </c>
      <c r="AI4185" s="88">
        <f>AH4185*'⚙️ Config'!$B$12</f>
        <v>643253.6328</v>
      </c>
      <c r="AJ4185" s="64"/>
      <c r="AK4185" s="84"/>
      <c r="AL4185" s="84"/>
      <c r="AM4185" s="84"/>
      <c r="AN4185" s="84"/>
      <c r="AO4185" s="84"/>
      <c r="AP4185" s="84"/>
      <c r="AQ4185" s="84"/>
    </row>
    <row r="4186" ht="15.0" customHeight="1">
      <c r="A4186" s="98">
        <v>4183.0</v>
      </c>
      <c r="B4186" s="99" t="s">
        <v>8838</v>
      </c>
      <c r="C4186" s="98" t="s">
        <v>141</v>
      </c>
      <c r="D4186" s="98" t="s">
        <v>8839</v>
      </c>
      <c r="E4186" s="100">
        <v>21.44</v>
      </c>
      <c r="F4186" s="98" t="s">
        <v>86</v>
      </c>
      <c r="G4186" s="98" t="s">
        <v>143</v>
      </c>
      <c r="H4186" s="101">
        <v>5.695420042E7</v>
      </c>
      <c r="I4186" s="98">
        <v>5.0</v>
      </c>
      <c r="J4186" s="102">
        <v>3.9</v>
      </c>
      <c r="K4186" s="99">
        <v>2022.0</v>
      </c>
      <c r="L4186" s="98" t="s">
        <v>1438</v>
      </c>
      <c r="M4186" s="98">
        <v>2022.0</v>
      </c>
      <c r="N4186" s="98" t="s">
        <v>161</v>
      </c>
      <c r="O4186" s="65" t="str">
        <f t="shared" si="1"/>
        <v>159200660001</v>
      </c>
      <c r="P4186" s="65">
        <f t="shared" si="2"/>
        <v>7</v>
      </c>
      <c r="Q4186" s="65">
        <f t="shared" si="3"/>
        <v>7</v>
      </c>
      <c r="R4186" s="65" t="str">
        <f t="shared" si="12"/>
        <v>15.920.066/0001-77</v>
      </c>
      <c r="S4186" s="84"/>
      <c r="T4186" s="84" t="str">
        <f t="shared" si="10"/>
        <v/>
      </c>
      <c r="U4186" s="84" t="str">
        <f t="shared" si="11"/>
        <v/>
      </c>
      <c r="V4186" s="65" t="str">
        <f t="shared" si="5"/>
        <v/>
      </c>
      <c r="W4186" s="84"/>
      <c r="X4186" s="84"/>
      <c r="Y4186" s="85"/>
      <c r="Z4186" s="85"/>
      <c r="AA4186" s="65" t="str">
        <f t="shared" si="6"/>
        <v/>
      </c>
      <c r="AB4186" s="65" t="str">
        <f t="shared" si="7"/>
        <v/>
      </c>
      <c r="AC4186" s="86"/>
      <c r="AD4186" s="87" t="str">
        <f t="shared" si="8"/>
        <v/>
      </c>
      <c r="AE4186" s="84"/>
      <c r="AF4186" s="86">
        <f>IF(AC4186&gt;0,AC4186,'⚙️ Config'!$B$10)</f>
        <v>0.0075</v>
      </c>
      <c r="AG4186" s="88">
        <f t="shared" si="9"/>
        <v>427156.5032</v>
      </c>
      <c r="AH4186" s="88">
        <f>AG4186*'⚙️ Config'!$B$11</f>
        <v>2135782.516</v>
      </c>
      <c r="AI4186" s="88">
        <f>AH4186*'⚙️ Config'!$B$12</f>
        <v>640734.7547</v>
      </c>
      <c r="AJ4186" s="64"/>
      <c r="AK4186" s="84"/>
      <c r="AL4186" s="84"/>
      <c r="AM4186" s="84"/>
      <c r="AN4186" s="84"/>
      <c r="AO4186" s="84"/>
      <c r="AP4186" s="84"/>
      <c r="AQ4186" s="84"/>
    </row>
    <row r="4187" ht="15.0" customHeight="1">
      <c r="A4187" s="103">
        <v>4184.0</v>
      </c>
      <c r="B4187" s="104" t="s">
        <v>8840</v>
      </c>
      <c r="C4187" s="103" t="s">
        <v>141</v>
      </c>
      <c r="D4187" s="103" t="s">
        <v>8841</v>
      </c>
      <c r="E4187" s="105">
        <v>39.98</v>
      </c>
      <c r="F4187" s="103" t="s">
        <v>86</v>
      </c>
      <c r="G4187" s="103" t="s">
        <v>143</v>
      </c>
      <c r="H4187" s="106">
        <v>5.688074863E7</v>
      </c>
      <c r="I4187" s="103">
        <v>22.0</v>
      </c>
      <c r="J4187" s="107">
        <v>4.8</v>
      </c>
      <c r="K4187" s="104">
        <v>2025.0</v>
      </c>
      <c r="L4187" s="103" t="s">
        <v>4545</v>
      </c>
      <c r="M4187" s="103">
        <v>2021.0</v>
      </c>
      <c r="N4187" s="103" t="s">
        <v>208</v>
      </c>
      <c r="O4187" s="65" t="str">
        <f t="shared" si="1"/>
        <v>335006120001</v>
      </c>
      <c r="P4187" s="65">
        <f t="shared" si="2"/>
        <v>0</v>
      </c>
      <c r="Q4187" s="65">
        <f t="shared" si="3"/>
        <v>0</v>
      </c>
      <c r="R4187" s="65" t="str">
        <f t="shared" si="12"/>
        <v>33.500.612/0001-00</v>
      </c>
      <c r="S4187" s="84"/>
      <c r="T4187" s="84" t="str">
        <f t="shared" si="10"/>
        <v/>
      </c>
      <c r="U4187" s="84" t="str">
        <f t="shared" si="11"/>
        <v/>
      </c>
      <c r="V4187" s="65" t="str">
        <f t="shared" si="5"/>
        <v/>
      </c>
      <c r="W4187" s="84"/>
      <c r="X4187" s="84"/>
      <c r="Y4187" s="85"/>
      <c r="Z4187" s="85"/>
      <c r="AA4187" s="65" t="str">
        <f t="shared" si="6"/>
        <v/>
      </c>
      <c r="AB4187" s="65" t="str">
        <f t="shared" si="7"/>
        <v/>
      </c>
      <c r="AC4187" s="86"/>
      <c r="AD4187" s="87" t="str">
        <f t="shared" si="8"/>
        <v/>
      </c>
      <c r="AE4187" s="84"/>
      <c r="AF4187" s="86">
        <f>IF(AC4187&gt;0,AC4187,'⚙️ Config'!$B$10)</f>
        <v>0.0075</v>
      </c>
      <c r="AG4187" s="88">
        <f t="shared" si="9"/>
        <v>426605.6147</v>
      </c>
      <c r="AH4187" s="88">
        <f>AG4187*'⚙️ Config'!$B$11</f>
        <v>2133028.074</v>
      </c>
      <c r="AI4187" s="88">
        <f>AH4187*'⚙️ Config'!$B$12</f>
        <v>639908.4221</v>
      </c>
      <c r="AJ4187" s="64"/>
      <c r="AK4187" s="84"/>
      <c r="AL4187" s="84"/>
      <c r="AM4187" s="84"/>
      <c r="AN4187" s="84"/>
      <c r="AO4187" s="84"/>
      <c r="AP4187" s="84"/>
      <c r="AQ4187" s="84"/>
    </row>
    <row r="4188" ht="15.0" customHeight="1">
      <c r="A4188" s="98">
        <v>4185.0</v>
      </c>
      <c r="B4188" s="99" t="s">
        <v>8842</v>
      </c>
      <c r="C4188" s="98" t="s">
        <v>141</v>
      </c>
      <c r="D4188" s="98" t="s">
        <v>8843</v>
      </c>
      <c r="E4188" s="100">
        <v>22.28</v>
      </c>
      <c r="F4188" s="98" t="s">
        <v>86</v>
      </c>
      <c r="G4188" s="98" t="s">
        <v>143</v>
      </c>
      <c r="H4188" s="101">
        <v>5.671876139E7</v>
      </c>
      <c r="I4188" s="98">
        <v>8.0</v>
      </c>
      <c r="J4188" s="102">
        <v>4.8</v>
      </c>
      <c r="K4188" s="99">
        <v>2023.0</v>
      </c>
      <c r="L4188" s="98" t="s">
        <v>4545</v>
      </c>
      <c r="M4188" s="98">
        <v>2021.0</v>
      </c>
      <c r="N4188" s="98" t="s">
        <v>189</v>
      </c>
      <c r="O4188" s="65" t="str">
        <f t="shared" si="1"/>
        <v>630838690001</v>
      </c>
      <c r="P4188" s="65">
        <f t="shared" si="2"/>
        <v>6</v>
      </c>
      <c r="Q4188" s="65">
        <f t="shared" si="3"/>
        <v>7</v>
      </c>
      <c r="R4188" s="65" t="str">
        <f t="shared" si="12"/>
        <v>63.083.869/0001-67</v>
      </c>
      <c r="S4188" s="84"/>
      <c r="T4188" s="84" t="str">
        <f t="shared" si="10"/>
        <v/>
      </c>
      <c r="U4188" s="84" t="str">
        <f t="shared" si="11"/>
        <v/>
      </c>
      <c r="V4188" s="65" t="str">
        <f t="shared" si="5"/>
        <v/>
      </c>
      <c r="W4188" s="84"/>
      <c r="X4188" s="84"/>
      <c r="Y4188" s="85"/>
      <c r="Z4188" s="85"/>
      <c r="AA4188" s="65" t="str">
        <f t="shared" si="6"/>
        <v/>
      </c>
      <c r="AB4188" s="65" t="str">
        <f t="shared" si="7"/>
        <v/>
      </c>
      <c r="AC4188" s="86"/>
      <c r="AD4188" s="87" t="str">
        <f t="shared" si="8"/>
        <v/>
      </c>
      <c r="AE4188" s="84"/>
      <c r="AF4188" s="86">
        <f>IF(AC4188&gt;0,AC4188,'⚙️ Config'!$B$10)</f>
        <v>0.0075</v>
      </c>
      <c r="AG4188" s="88">
        <f t="shared" si="9"/>
        <v>425390.7104</v>
      </c>
      <c r="AH4188" s="88">
        <f>AG4188*'⚙️ Config'!$B$11</f>
        <v>2126953.552</v>
      </c>
      <c r="AI4188" s="88">
        <f>AH4188*'⚙️ Config'!$B$12</f>
        <v>638086.0656</v>
      </c>
      <c r="AJ4188" s="64"/>
      <c r="AK4188" s="84"/>
      <c r="AL4188" s="84"/>
      <c r="AM4188" s="84"/>
      <c r="AN4188" s="84"/>
      <c r="AO4188" s="84"/>
      <c r="AP4188" s="84"/>
      <c r="AQ4188" s="84"/>
    </row>
    <row r="4189" ht="15.0" customHeight="1">
      <c r="A4189" s="98">
        <v>4186.0</v>
      </c>
      <c r="B4189" s="99" t="s">
        <v>8844</v>
      </c>
      <c r="C4189" s="98" t="s">
        <v>141</v>
      </c>
      <c r="D4189" s="98" t="s">
        <v>8845</v>
      </c>
      <c r="E4189" s="100">
        <v>29.13</v>
      </c>
      <c r="F4189" s="98" t="s">
        <v>86</v>
      </c>
      <c r="G4189" s="98" t="s">
        <v>143</v>
      </c>
      <c r="H4189" s="101">
        <v>5.595782572E7</v>
      </c>
      <c r="I4189" s="98">
        <v>15.0</v>
      </c>
      <c r="J4189" s="102">
        <v>4.8</v>
      </c>
      <c r="K4189" s="99">
        <v>2025.0</v>
      </c>
      <c r="L4189" s="98" t="s">
        <v>1438</v>
      </c>
      <c r="M4189" s="98">
        <v>2021.0</v>
      </c>
      <c r="N4189" s="98" t="s">
        <v>161</v>
      </c>
      <c r="O4189" s="65" t="str">
        <f t="shared" si="1"/>
        <v>151535340001</v>
      </c>
      <c r="P4189" s="65">
        <f t="shared" si="2"/>
        <v>2</v>
      </c>
      <c r="Q4189" s="65">
        <f t="shared" si="3"/>
        <v>5</v>
      </c>
      <c r="R4189" s="65" t="str">
        <f t="shared" si="12"/>
        <v>15.153.534/0001-25</v>
      </c>
      <c r="S4189" s="84"/>
      <c r="T4189" s="84" t="str">
        <f t="shared" si="10"/>
        <v/>
      </c>
      <c r="U4189" s="84" t="str">
        <f t="shared" si="11"/>
        <v/>
      </c>
      <c r="V4189" s="65" t="str">
        <f t="shared" si="5"/>
        <v/>
      </c>
      <c r="W4189" s="84"/>
      <c r="X4189" s="84"/>
      <c r="Y4189" s="85"/>
      <c r="Z4189" s="85"/>
      <c r="AA4189" s="65" t="str">
        <f t="shared" si="6"/>
        <v/>
      </c>
      <c r="AB4189" s="65" t="str">
        <f t="shared" si="7"/>
        <v/>
      </c>
      <c r="AC4189" s="86"/>
      <c r="AD4189" s="87" t="str">
        <f t="shared" si="8"/>
        <v/>
      </c>
      <c r="AE4189" s="84"/>
      <c r="AF4189" s="86">
        <f>IF(AC4189&gt;0,AC4189,'⚙️ Config'!$B$10)</f>
        <v>0.0075</v>
      </c>
      <c r="AG4189" s="88">
        <f t="shared" si="9"/>
        <v>419683.6929</v>
      </c>
      <c r="AH4189" s="88">
        <f>AG4189*'⚙️ Config'!$B$11</f>
        <v>2098418.465</v>
      </c>
      <c r="AI4189" s="88">
        <f>AH4189*'⚙️ Config'!$B$12</f>
        <v>629525.5394</v>
      </c>
      <c r="AJ4189" s="64"/>
      <c r="AK4189" s="84"/>
      <c r="AL4189" s="84"/>
      <c r="AM4189" s="84"/>
      <c r="AN4189" s="84"/>
      <c r="AO4189" s="84"/>
      <c r="AP4189" s="84"/>
      <c r="AQ4189" s="84"/>
    </row>
    <row r="4190" ht="15.0" customHeight="1">
      <c r="A4190" s="103">
        <v>4187.0</v>
      </c>
      <c r="B4190" s="104" t="s">
        <v>8846</v>
      </c>
      <c r="C4190" s="103" t="s">
        <v>141</v>
      </c>
      <c r="D4190" s="103" t="s">
        <v>8847</v>
      </c>
      <c r="E4190" s="105">
        <v>43.49</v>
      </c>
      <c r="F4190" s="103" t="s">
        <v>86</v>
      </c>
      <c r="G4190" s="103" t="s">
        <v>143</v>
      </c>
      <c r="H4190" s="106">
        <v>5.587701903E7</v>
      </c>
      <c r="I4190" s="103">
        <v>16.0</v>
      </c>
      <c r="J4190" s="107">
        <v>4.9</v>
      </c>
      <c r="K4190" s="104">
        <v>2025.0</v>
      </c>
      <c r="L4190" s="103" t="s">
        <v>473</v>
      </c>
      <c r="M4190" s="103">
        <v>2021.0</v>
      </c>
      <c r="N4190" s="103" t="s">
        <v>310</v>
      </c>
      <c r="O4190" s="65" t="str">
        <f t="shared" si="1"/>
        <v>074300820001</v>
      </c>
      <c r="P4190" s="65">
        <f t="shared" si="2"/>
        <v>5</v>
      </c>
      <c r="Q4190" s="65">
        <f t="shared" si="3"/>
        <v>3</v>
      </c>
      <c r="R4190" s="65" t="str">
        <f t="shared" si="12"/>
        <v>07.430.082/0001-53</v>
      </c>
      <c r="S4190" s="84"/>
      <c r="T4190" s="84" t="str">
        <f t="shared" si="10"/>
        <v/>
      </c>
      <c r="U4190" s="84" t="str">
        <f t="shared" si="11"/>
        <v/>
      </c>
      <c r="V4190" s="65" t="str">
        <f t="shared" si="5"/>
        <v/>
      </c>
      <c r="W4190" s="84"/>
      <c r="X4190" s="84"/>
      <c r="Y4190" s="85"/>
      <c r="Z4190" s="85"/>
      <c r="AA4190" s="65" t="str">
        <f t="shared" si="6"/>
        <v/>
      </c>
      <c r="AB4190" s="65" t="str">
        <f t="shared" si="7"/>
        <v/>
      </c>
      <c r="AC4190" s="86"/>
      <c r="AD4190" s="87" t="str">
        <f t="shared" si="8"/>
        <v/>
      </c>
      <c r="AE4190" s="84"/>
      <c r="AF4190" s="86">
        <f>IF(AC4190&gt;0,AC4190,'⚙️ Config'!$B$10)</f>
        <v>0.0075</v>
      </c>
      <c r="AG4190" s="88">
        <f t="shared" si="9"/>
        <v>419077.6427</v>
      </c>
      <c r="AH4190" s="88">
        <f>AG4190*'⚙️ Config'!$B$11</f>
        <v>2095388.214</v>
      </c>
      <c r="AI4190" s="88">
        <f>AH4190*'⚙️ Config'!$B$12</f>
        <v>628616.4641</v>
      </c>
      <c r="AJ4190" s="64"/>
      <c r="AK4190" s="84"/>
      <c r="AL4190" s="84"/>
      <c r="AM4190" s="84"/>
      <c r="AN4190" s="84"/>
      <c r="AO4190" s="84"/>
      <c r="AP4190" s="84"/>
      <c r="AQ4190" s="84"/>
    </row>
    <row r="4191" ht="15.0" customHeight="1">
      <c r="A4191" s="103">
        <v>4188.0</v>
      </c>
      <c r="B4191" s="104" t="s">
        <v>8848</v>
      </c>
      <c r="C4191" s="103" t="s">
        <v>141</v>
      </c>
      <c r="D4191" s="103" t="s">
        <v>8849</v>
      </c>
      <c r="E4191" s="105">
        <v>49.8</v>
      </c>
      <c r="F4191" s="103" t="s">
        <v>86</v>
      </c>
      <c r="G4191" s="103" t="s">
        <v>143</v>
      </c>
      <c r="H4191" s="106">
        <v>5.548073262E7</v>
      </c>
      <c r="I4191" s="103">
        <v>7.0</v>
      </c>
      <c r="J4191" s="107">
        <v>1.7</v>
      </c>
      <c r="K4191" s="104">
        <v>2025.0</v>
      </c>
      <c r="L4191" s="103" t="s">
        <v>8850</v>
      </c>
      <c r="M4191" s="103">
        <v>2024.0</v>
      </c>
      <c r="N4191" s="103" t="s">
        <v>189</v>
      </c>
      <c r="O4191" s="65" t="str">
        <f t="shared" si="1"/>
        <v>054488500001</v>
      </c>
      <c r="P4191" s="65">
        <f t="shared" si="2"/>
        <v>7</v>
      </c>
      <c r="Q4191" s="65">
        <f t="shared" si="3"/>
        <v>0</v>
      </c>
      <c r="R4191" s="65" t="str">
        <f t="shared" si="12"/>
        <v>05.448.850/0001-70</v>
      </c>
      <c r="S4191" s="84"/>
      <c r="T4191" s="84" t="str">
        <f t="shared" si="10"/>
        <v/>
      </c>
      <c r="U4191" s="84" t="str">
        <f t="shared" si="11"/>
        <v/>
      </c>
      <c r="V4191" s="65" t="str">
        <f t="shared" si="5"/>
        <v/>
      </c>
      <c r="W4191" s="84"/>
      <c r="X4191" s="84"/>
      <c r="Y4191" s="85"/>
      <c r="Z4191" s="85"/>
      <c r="AA4191" s="65" t="str">
        <f t="shared" si="6"/>
        <v/>
      </c>
      <c r="AB4191" s="65" t="str">
        <f t="shared" si="7"/>
        <v/>
      </c>
      <c r="AC4191" s="86"/>
      <c r="AD4191" s="87" t="str">
        <f t="shared" si="8"/>
        <v/>
      </c>
      <c r="AE4191" s="84"/>
      <c r="AF4191" s="86">
        <f>IF(AC4191&gt;0,AC4191,'⚙️ Config'!$B$10)</f>
        <v>0.0075</v>
      </c>
      <c r="AG4191" s="88">
        <f t="shared" si="9"/>
        <v>416105.4947</v>
      </c>
      <c r="AH4191" s="88">
        <f>AG4191*'⚙️ Config'!$B$11</f>
        <v>2080527.473</v>
      </c>
      <c r="AI4191" s="88">
        <f>AH4191*'⚙️ Config'!$B$12</f>
        <v>624158.242</v>
      </c>
      <c r="AJ4191" s="64"/>
      <c r="AK4191" s="84"/>
      <c r="AL4191" s="84"/>
      <c r="AM4191" s="84"/>
      <c r="AN4191" s="84"/>
      <c r="AO4191" s="84"/>
      <c r="AP4191" s="84"/>
      <c r="AQ4191" s="84"/>
    </row>
    <row r="4192" ht="15.0" customHeight="1">
      <c r="A4192" s="98">
        <v>4189.0</v>
      </c>
      <c r="B4192" s="99" t="s">
        <v>8851</v>
      </c>
      <c r="C4192" s="98" t="s">
        <v>141</v>
      </c>
      <c r="D4192" s="98" t="s">
        <v>8852</v>
      </c>
      <c r="E4192" s="100">
        <v>31.87</v>
      </c>
      <c r="F4192" s="98" t="s">
        <v>86</v>
      </c>
      <c r="G4192" s="98" t="s">
        <v>143</v>
      </c>
      <c r="H4192" s="101">
        <v>5.518433695E7</v>
      </c>
      <c r="I4192" s="98">
        <v>11.0</v>
      </c>
      <c r="J4192" s="102">
        <v>2.3</v>
      </c>
      <c r="K4192" s="99">
        <v>2024.0</v>
      </c>
      <c r="L4192" s="98" t="s">
        <v>1438</v>
      </c>
      <c r="M4192" s="98">
        <v>2023.0</v>
      </c>
      <c r="N4192" s="98" t="s">
        <v>161</v>
      </c>
      <c r="O4192" s="65" t="str">
        <f t="shared" si="1"/>
        <v>117462730001</v>
      </c>
      <c r="P4192" s="65">
        <f t="shared" si="2"/>
        <v>0</v>
      </c>
      <c r="Q4192" s="65">
        <f t="shared" si="3"/>
        <v>4</v>
      </c>
      <c r="R4192" s="65" t="str">
        <f t="shared" si="12"/>
        <v>11.746.273/0001-04</v>
      </c>
      <c r="S4192" s="84"/>
      <c r="T4192" s="84" t="str">
        <f t="shared" si="10"/>
        <v/>
      </c>
      <c r="U4192" s="84" t="str">
        <f t="shared" si="11"/>
        <v/>
      </c>
      <c r="V4192" s="65" t="str">
        <f t="shared" si="5"/>
        <v/>
      </c>
      <c r="W4192" s="84"/>
      <c r="X4192" s="84"/>
      <c r="Y4192" s="85"/>
      <c r="Z4192" s="85"/>
      <c r="AA4192" s="65" t="str">
        <f t="shared" si="6"/>
        <v/>
      </c>
      <c r="AB4192" s="65" t="str">
        <f t="shared" si="7"/>
        <v/>
      </c>
      <c r="AC4192" s="86"/>
      <c r="AD4192" s="87" t="str">
        <f t="shared" si="8"/>
        <v/>
      </c>
      <c r="AE4192" s="84"/>
      <c r="AF4192" s="86">
        <f>IF(AC4192&gt;0,AC4192,'⚙️ Config'!$B$10)</f>
        <v>0.0075</v>
      </c>
      <c r="AG4192" s="88">
        <f t="shared" si="9"/>
        <v>413882.5271</v>
      </c>
      <c r="AH4192" s="88">
        <f>AG4192*'⚙️ Config'!$B$11</f>
        <v>2069412.636</v>
      </c>
      <c r="AI4192" s="88">
        <f>AH4192*'⚙️ Config'!$B$12</f>
        <v>620823.7907</v>
      </c>
      <c r="AJ4192" s="64"/>
      <c r="AK4192" s="84"/>
      <c r="AL4192" s="84"/>
      <c r="AM4192" s="84"/>
      <c r="AN4192" s="84"/>
      <c r="AO4192" s="84"/>
      <c r="AP4192" s="84"/>
      <c r="AQ4192" s="84"/>
    </row>
    <row r="4193" ht="15.0" customHeight="1">
      <c r="A4193" s="98">
        <v>4190.0</v>
      </c>
      <c r="B4193" s="99" t="s">
        <v>8853</v>
      </c>
      <c r="C4193" s="98" t="s">
        <v>141</v>
      </c>
      <c r="D4193" s="98" t="s">
        <v>8854</v>
      </c>
      <c r="E4193" s="100">
        <v>27.71</v>
      </c>
      <c r="F4193" s="98" t="s">
        <v>86</v>
      </c>
      <c r="G4193" s="98" t="s">
        <v>143</v>
      </c>
      <c r="H4193" s="101">
        <v>5.516705899E7</v>
      </c>
      <c r="I4193" s="98">
        <v>7.0</v>
      </c>
      <c r="J4193" s="102">
        <v>3.9</v>
      </c>
      <c r="K4193" s="99">
        <v>2024.0</v>
      </c>
      <c r="L4193" s="98" t="s">
        <v>4400</v>
      </c>
      <c r="M4193" s="98">
        <v>2022.0</v>
      </c>
      <c r="N4193" s="98" t="s">
        <v>8582</v>
      </c>
      <c r="O4193" s="65" t="str">
        <f t="shared" si="1"/>
        <v>678141450001</v>
      </c>
      <c r="P4193" s="65">
        <f t="shared" si="2"/>
        <v>0</v>
      </c>
      <c r="Q4193" s="65">
        <f t="shared" si="3"/>
        <v>5</v>
      </c>
      <c r="R4193" s="65" t="str">
        <f t="shared" si="12"/>
        <v>67.814.145/0001-05</v>
      </c>
      <c r="S4193" s="84"/>
      <c r="T4193" s="84" t="str">
        <f t="shared" si="10"/>
        <v/>
      </c>
      <c r="U4193" s="84" t="str">
        <f t="shared" si="11"/>
        <v/>
      </c>
      <c r="V4193" s="65" t="str">
        <f t="shared" si="5"/>
        <v/>
      </c>
      <c r="W4193" s="84"/>
      <c r="X4193" s="84"/>
      <c r="Y4193" s="85"/>
      <c r="Z4193" s="85"/>
      <c r="AA4193" s="65" t="str">
        <f t="shared" si="6"/>
        <v/>
      </c>
      <c r="AB4193" s="65" t="str">
        <f t="shared" si="7"/>
        <v/>
      </c>
      <c r="AC4193" s="86"/>
      <c r="AD4193" s="87" t="str">
        <f t="shared" si="8"/>
        <v/>
      </c>
      <c r="AE4193" s="84"/>
      <c r="AF4193" s="86">
        <f>IF(AC4193&gt;0,AC4193,'⚙️ Config'!$B$10)</f>
        <v>0.0075</v>
      </c>
      <c r="AG4193" s="88">
        <f t="shared" si="9"/>
        <v>413752.9424</v>
      </c>
      <c r="AH4193" s="88">
        <f>AG4193*'⚙️ Config'!$B$11</f>
        <v>2068764.712</v>
      </c>
      <c r="AI4193" s="88">
        <f>AH4193*'⚙️ Config'!$B$12</f>
        <v>620629.4136</v>
      </c>
      <c r="AJ4193" s="64"/>
      <c r="AK4193" s="84"/>
      <c r="AL4193" s="84"/>
      <c r="AM4193" s="84"/>
      <c r="AN4193" s="84"/>
      <c r="AO4193" s="84"/>
      <c r="AP4193" s="84"/>
      <c r="AQ4193" s="84"/>
    </row>
    <row r="4194" ht="15.0" customHeight="1">
      <c r="A4194" s="98">
        <v>4191.0</v>
      </c>
      <c r="B4194" s="99" t="s">
        <v>8855</v>
      </c>
      <c r="C4194" s="98" t="s">
        <v>141</v>
      </c>
      <c r="D4194" s="98" t="s">
        <v>8856</v>
      </c>
      <c r="E4194" s="100">
        <v>47.33</v>
      </c>
      <c r="F4194" s="98" t="s">
        <v>86</v>
      </c>
      <c r="G4194" s="98" t="s">
        <v>143</v>
      </c>
      <c r="H4194" s="101">
        <v>5.484590806E7</v>
      </c>
      <c r="I4194" s="98">
        <v>10.0</v>
      </c>
      <c r="J4194" s="102">
        <v>3.3</v>
      </c>
      <c r="K4194" s="99">
        <v>2025.0</v>
      </c>
      <c r="L4194" s="98" t="s">
        <v>315</v>
      </c>
      <c r="M4194" s="98">
        <v>2022.0</v>
      </c>
      <c r="N4194" s="98" t="s">
        <v>310</v>
      </c>
      <c r="O4194" s="65" t="str">
        <f t="shared" si="1"/>
        <v>101746230001</v>
      </c>
      <c r="P4194" s="65">
        <f t="shared" si="2"/>
        <v>3</v>
      </c>
      <c r="Q4194" s="65">
        <f t="shared" si="3"/>
        <v>4</v>
      </c>
      <c r="R4194" s="65" t="str">
        <f t="shared" si="12"/>
        <v>10.174.623/0001-34</v>
      </c>
      <c r="S4194" s="84"/>
      <c r="T4194" s="84" t="str">
        <f t="shared" si="10"/>
        <v/>
      </c>
      <c r="U4194" s="84" t="str">
        <f t="shared" si="11"/>
        <v/>
      </c>
      <c r="V4194" s="65" t="str">
        <f t="shared" si="5"/>
        <v/>
      </c>
      <c r="W4194" s="84"/>
      <c r="X4194" s="84"/>
      <c r="Y4194" s="85"/>
      <c r="Z4194" s="85"/>
      <c r="AA4194" s="65" t="str">
        <f t="shared" si="6"/>
        <v/>
      </c>
      <c r="AB4194" s="65" t="str">
        <f t="shared" si="7"/>
        <v/>
      </c>
      <c r="AC4194" s="86"/>
      <c r="AD4194" s="87" t="str">
        <f t="shared" si="8"/>
        <v/>
      </c>
      <c r="AE4194" s="84"/>
      <c r="AF4194" s="86">
        <f>IF(AC4194&gt;0,AC4194,'⚙️ Config'!$B$10)</f>
        <v>0.0075</v>
      </c>
      <c r="AG4194" s="88">
        <f t="shared" si="9"/>
        <v>411344.3105</v>
      </c>
      <c r="AH4194" s="88">
        <f>AG4194*'⚙️ Config'!$B$11</f>
        <v>2056721.552</v>
      </c>
      <c r="AI4194" s="88">
        <f>AH4194*'⚙️ Config'!$B$12</f>
        <v>617016.4657</v>
      </c>
      <c r="AJ4194" s="64"/>
      <c r="AK4194" s="84"/>
      <c r="AL4194" s="84"/>
      <c r="AM4194" s="84"/>
      <c r="AN4194" s="84"/>
      <c r="AO4194" s="84"/>
      <c r="AP4194" s="84"/>
      <c r="AQ4194" s="84"/>
    </row>
    <row r="4195" ht="15.0" customHeight="1">
      <c r="A4195" s="103">
        <v>4192.0</v>
      </c>
      <c r="B4195" s="104" t="s">
        <v>8857</v>
      </c>
      <c r="C4195" s="103" t="s">
        <v>141</v>
      </c>
      <c r="D4195" s="103" t="s">
        <v>8858</v>
      </c>
      <c r="E4195" s="105">
        <v>47.33</v>
      </c>
      <c r="F4195" s="103" t="s">
        <v>86</v>
      </c>
      <c r="G4195" s="103" t="s">
        <v>143</v>
      </c>
      <c r="H4195" s="106">
        <v>5.427664191E7</v>
      </c>
      <c r="I4195" s="103">
        <v>14.0</v>
      </c>
      <c r="J4195" s="107">
        <v>3.1</v>
      </c>
      <c r="K4195" s="104">
        <v>2025.0</v>
      </c>
      <c r="L4195" s="103" t="s">
        <v>8859</v>
      </c>
      <c r="M4195" s="103">
        <v>2023.0</v>
      </c>
      <c r="N4195" s="103" t="s">
        <v>208</v>
      </c>
      <c r="O4195" s="65" t="str">
        <f t="shared" si="1"/>
        <v>104729680001</v>
      </c>
      <c r="P4195" s="65">
        <f t="shared" si="2"/>
        <v>7</v>
      </c>
      <c r="Q4195" s="65">
        <f t="shared" si="3"/>
        <v>4</v>
      </c>
      <c r="R4195" s="65" t="str">
        <f t="shared" si="12"/>
        <v>10.472.968/0001-74</v>
      </c>
      <c r="S4195" s="84"/>
      <c r="T4195" s="84" t="str">
        <f t="shared" si="10"/>
        <v/>
      </c>
      <c r="U4195" s="84" t="str">
        <f t="shared" si="11"/>
        <v/>
      </c>
      <c r="V4195" s="65" t="str">
        <f t="shared" si="5"/>
        <v/>
      </c>
      <c r="W4195" s="84"/>
      <c r="X4195" s="84"/>
      <c r="Y4195" s="85"/>
      <c r="Z4195" s="85"/>
      <c r="AA4195" s="65" t="str">
        <f t="shared" si="6"/>
        <v/>
      </c>
      <c r="AB4195" s="65" t="str">
        <f t="shared" si="7"/>
        <v/>
      </c>
      <c r="AC4195" s="86"/>
      <c r="AD4195" s="87" t="str">
        <f t="shared" si="8"/>
        <v/>
      </c>
      <c r="AE4195" s="84"/>
      <c r="AF4195" s="86">
        <f>IF(AC4195&gt;0,AC4195,'⚙️ Config'!$B$10)</f>
        <v>0.0075</v>
      </c>
      <c r="AG4195" s="88">
        <f t="shared" si="9"/>
        <v>407074.8143</v>
      </c>
      <c r="AH4195" s="88">
        <f>AG4195*'⚙️ Config'!$B$11</f>
        <v>2035374.072</v>
      </c>
      <c r="AI4195" s="88">
        <f>AH4195*'⚙️ Config'!$B$12</f>
        <v>610612.2215</v>
      </c>
      <c r="AJ4195" s="64"/>
      <c r="AK4195" s="84"/>
      <c r="AL4195" s="84"/>
      <c r="AM4195" s="84"/>
      <c r="AN4195" s="84"/>
      <c r="AO4195" s="84"/>
      <c r="AP4195" s="84"/>
      <c r="AQ4195" s="84"/>
    </row>
    <row r="4196" ht="15.0" customHeight="1">
      <c r="A4196" s="103">
        <v>4193.0</v>
      </c>
      <c r="B4196" s="104" t="s">
        <v>8860</v>
      </c>
      <c r="C4196" s="103" t="s">
        <v>141</v>
      </c>
      <c r="D4196" s="103" t="s">
        <v>8861</v>
      </c>
      <c r="E4196" s="105">
        <v>45.67</v>
      </c>
      <c r="F4196" s="103" t="s">
        <v>86</v>
      </c>
      <c r="G4196" s="103" t="s">
        <v>143</v>
      </c>
      <c r="H4196" s="106">
        <v>5.41332502E7</v>
      </c>
      <c r="I4196" s="103">
        <v>6.0</v>
      </c>
      <c r="J4196" s="107">
        <v>4.8</v>
      </c>
      <c r="K4196" s="104">
        <v>2025.0</v>
      </c>
      <c r="L4196" s="103" t="s">
        <v>4558</v>
      </c>
      <c r="M4196" s="103">
        <v>2021.0</v>
      </c>
      <c r="N4196" s="103" t="s">
        <v>208</v>
      </c>
      <c r="O4196" s="65" t="str">
        <f t="shared" si="1"/>
        <v>071356530001</v>
      </c>
      <c r="P4196" s="65">
        <f t="shared" si="2"/>
        <v>2</v>
      </c>
      <c r="Q4196" s="65">
        <f t="shared" si="3"/>
        <v>7</v>
      </c>
      <c r="R4196" s="65" t="str">
        <f t="shared" si="12"/>
        <v>07.135.653/0001-27</v>
      </c>
      <c r="S4196" s="84"/>
      <c r="T4196" s="84" t="str">
        <f t="shared" si="10"/>
        <v/>
      </c>
      <c r="U4196" s="84" t="str">
        <f t="shared" si="11"/>
        <v/>
      </c>
      <c r="V4196" s="65" t="str">
        <f t="shared" si="5"/>
        <v/>
      </c>
      <c r="W4196" s="84"/>
      <c r="X4196" s="84"/>
      <c r="Y4196" s="85"/>
      <c r="Z4196" s="85"/>
      <c r="AA4196" s="65" t="str">
        <f t="shared" si="6"/>
        <v/>
      </c>
      <c r="AB4196" s="65" t="str">
        <f t="shared" si="7"/>
        <v/>
      </c>
      <c r="AC4196" s="86"/>
      <c r="AD4196" s="87" t="str">
        <f t="shared" si="8"/>
        <v/>
      </c>
      <c r="AE4196" s="84"/>
      <c r="AF4196" s="86">
        <f>IF(AC4196&gt;0,AC4196,'⚙️ Config'!$B$10)</f>
        <v>0.0075</v>
      </c>
      <c r="AG4196" s="88">
        <f t="shared" si="9"/>
        <v>405999.3765</v>
      </c>
      <c r="AH4196" s="88">
        <f>AG4196*'⚙️ Config'!$B$11</f>
        <v>2029996.883</v>
      </c>
      <c r="AI4196" s="88">
        <f>AH4196*'⚙️ Config'!$B$12</f>
        <v>608999.0648</v>
      </c>
      <c r="AJ4196" s="64"/>
      <c r="AK4196" s="84"/>
      <c r="AL4196" s="84"/>
      <c r="AM4196" s="84"/>
      <c r="AN4196" s="84"/>
      <c r="AO4196" s="84"/>
      <c r="AP4196" s="84"/>
      <c r="AQ4196" s="84"/>
    </row>
    <row r="4197" ht="15.0" customHeight="1">
      <c r="A4197" s="103">
        <v>4194.0</v>
      </c>
      <c r="B4197" s="104" t="s">
        <v>8862</v>
      </c>
      <c r="C4197" s="103" t="s">
        <v>141</v>
      </c>
      <c r="D4197" s="103" t="s">
        <v>8863</v>
      </c>
      <c r="E4197" s="105">
        <v>32.33</v>
      </c>
      <c r="F4197" s="103" t="s">
        <v>86</v>
      </c>
      <c r="G4197" s="103" t="s">
        <v>143</v>
      </c>
      <c r="H4197" s="106">
        <v>5.40136283E7</v>
      </c>
      <c r="I4197" s="103">
        <v>6.0</v>
      </c>
      <c r="J4197" s="107">
        <v>4.8</v>
      </c>
      <c r="K4197" s="104">
        <v>2025.0</v>
      </c>
      <c r="L4197" s="103" t="s">
        <v>8610</v>
      </c>
      <c r="M4197" s="103">
        <v>2021.0</v>
      </c>
      <c r="N4197" s="103" t="s">
        <v>161</v>
      </c>
      <c r="O4197" s="65" t="str">
        <f t="shared" si="1"/>
        <v>039655840001</v>
      </c>
      <c r="P4197" s="65">
        <f t="shared" si="2"/>
        <v>2</v>
      </c>
      <c r="Q4197" s="65">
        <f t="shared" si="3"/>
        <v>8</v>
      </c>
      <c r="R4197" s="65" t="str">
        <f t="shared" si="12"/>
        <v>03.965.584/0001-28</v>
      </c>
      <c r="S4197" s="84"/>
      <c r="T4197" s="84" t="str">
        <f t="shared" si="10"/>
        <v/>
      </c>
      <c r="U4197" s="84" t="str">
        <f t="shared" si="11"/>
        <v/>
      </c>
      <c r="V4197" s="65" t="str">
        <f t="shared" si="5"/>
        <v/>
      </c>
      <c r="W4197" s="84"/>
      <c r="X4197" s="84"/>
      <c r="Y4197" s="85"/>
      <c r="Z4197" s="85"/>
      <c r="AA4197" s="65" t="str">
        <f t="shared" si="6"/>
        <v/>
      </c>
      <c r="AB4197" s="65" t="str">
        <f t="shared" si="7"/>
        <v/>
      </c>
      <c r="AC4197" s="86"/>
      <c r="AD4197" s="87" t="str">
        <f t="shared" si="8"/>
        <v/>
      </c>
      <c r="AE4197" s="84"/>
      <c r="AF4197" s="86">
        <f>IF(AC4197&gt;0,AC4197,'⚙️ Config'!$B$10)</f>
        <v>0.0075</v>
      </c>
      <c r="AG4197" s="88">
        <f t="shared" si="9"/>
        <v>405102.2123</v>
      </c>
      <c r="AH4197" s="88">
        <f>AG4197*'⚙️ Config'!$B$11</f>
        <v>2025511.061</v>
      </c>
      <c r="AI4197" s="88">
        <f>AH4197*'⚙️ Config'!$B$12</f>
        <v>607653.3184</v>
      </c>
      <c r="AJ4197" s="64"/>
      <c r="AK4197" s="84"/>
      <c r="AL4197" s="84"/>
      <c r="AM4197" s="84"/>
      <c r="AN4197" s="84"/>
      <c r="AO4197" s="84"/>
      <c r="AP4197" s="84"/>
      <c r="AQ4197" s="84"/>
    </row>
    <row r="4198" ht="15.0" customHeight="1">
      <c r="A4198" s="98">
        <v>4195.0</v>
      </c>
      <c r="B4198" s="99" t="s">
        <v>8864</v>
      </c>
      <c r="C4198" s="98" t="s">
        <v>141</v>
      </c>
      <c r="D4198" s="98" t="s">
        <v>8865</v>
      </c>
      <c r="E4198" s="100">
        <v>25.76</v>
      </c>
      <c r="F4198" s="98" t="s">
        <v>86</v>
      </c>
      <c r="G4198" s="98" t="s">
        <v>143</v>
      </c>
      <c r="H4198" s="101">
        <v>5.389069219E7</v>
      </c>
      <c r="I4198" s="98">
        <v>5.0</v>
      </c>
      <c r="J4198" s="102">
        <v>5.0</v>
      </c>
      <c r="K4198" s="99">
        <v>2024.0</v>
      </c>
      <c r="L4198" s="98" t="s">
        <v>8866</v>
      </c>
      <c r="M4198" s="98">
        <v>2021.0</v>
      </c>
      <c r="N4198" s="98" t="s">
        <v>189</v>
      </c>
      <c r="O4198" s="65" t="str">
        <f t="shared" si="1"/>
        <v>678078590001</v>
      </c>
      <c r="P4198" s="65">
        <f t="shared" si="2"/>
        <v>8</v>
      </c>
      <c r="Q4198" s="65">
        <f t="shared" si="3"/>
        <v>8</v>
      </c>
      <c r="R4198" s="65" t="str">
        <f t="shared" si="12"/>
        <v>67.807.859/0001-88</v>
      </c>
      <c r="S4198" s="84"/>
      <c r="T4198" s="84" t="str">
        <f t="shared" si="10"/>
        <v/>
      </c>
      <c r="U4198" s="84" t="str">
        <f t="shared" si="11"/>
        <v/>
      </c>
      <c r="V4198" s="65" t="str">
        <f t="shared" si="5"/>
        <v/>
      </c>
      <c r="W4198" s="84"/>
      <c r="X4198" s="84"/>
      <c r="Y4198" s="85"/>
      <c r="Z4198" s="85"/>
      <c r="AA4198" s="65" t="str">
        <f t="shared" si="6"/>
        <v/>
      </c>
      <c r="AB4198" s="65" t="str">
        <f t="shared" si="7"/>
        <v/>
      </c>
      <c r="AC4198" s="86"/>
      <c r="AD4198" s="87" t="str">
        <f t="shared" si="8"/>
        <v/>
      </c>
      <c r="AE4198" s="84"/>
      <c r="AF4198" s="86">
        <f>IF(AC4198&gt;0,AC4198,'⚙️ Config'!$B$10)</f>
        <v>0.0075</v>
      </c>
      <c r="AG4198" s="88">
        <f t="shared" si="9"/>
        <v>404180.1914</v>
      </c>
      <c r="AH4198" s="88">
        <f>AG4198*'⚙️ Config'!$B$11</f>
        <v>2020900.957</v>
      </c>
      <c r="AI4198" s="88">
        <f>AH4198*'⚙️ Config'!$B$12</f>
        <v>606270.2871</v>
      </c>
      <c r="AJ4198" s="64"/>
      <c r="AK4198" s="84"/>
      <c r="AL4198" s="84"/>
      <c r="AM4198" s="84"/>
      <c r="AN4198" s="84"/>
      <c r="AO4198" s="84"/>
      <c r="AP4198" s="84"/>
      <c r="AQ4198" s="84"/>
    </row>
    <row r="4199" ht="15.0" customHeight="1">
      <c r="A4199" s="103">
        <v>4196.0</v>
      </c>
      <c r="B4199" s="104" t="s">
        <v>8867</v>
      </c>
      <c r="C4199" s="103" t="s">
        <v>154</v>
      </c>
      <c r="D4199" s="103" t="s">
        <v>8868</v>
      </c>
      <c r="E4199" s="105">
        <v>30.55</v>
      </c>
      <c r="F4199" s="103" t="s">
        <v>86</v>
      </c>
      <c r="G4199" s="103" t="s">
        <v>143</v>
      </c>
      <c r="H4199" s="106">
        <v>5.30555563E7</v>
      </c>
      <c r="I4199" s="103">
        <v>4.0</v>
      </c>
      <c r="J4199" s="107">
        <v>4.3</v>
      </c>
      <c r="K4199" s="104">
        <v>2024.0</v>
      </c>
      <c r="L4199" s="103" t="s">
        <v>8869</v>
      </c>
      <c r="M4199" s="103">
        <v>2021.0</v>
      </c>
      <c r="N4199" s="103" t="s">
        <v>161</v>
      </c>
      <c r="O4199" s="65" t="str">
        <f t="shared" si="1"/>
        <v>035141890001</v>
      </c>
      <c r="P4199" s="65">
        <f t="shared" si="2"/>
        <v>2</v>
      </c>
      <c r="Q4199" s="65">
        <f t="shared" si="3"/>
        <v>9</v>
      </c>
      <c r="R4199" s="65" t="str">
        <f t="shared" si="12"/>
        <v>03.514.189/0001-29</v>
      </c>
      <c r="S4199" s="84"/>
      <c r="T4199" s="84" t="str">
        <f t="shared" si="10"/>
        <v/>
      </c>
      <c r="U4199" s="84" t="str">
        <f t="shared" si="11"/>
        <v/>
      </c>
      <c r="V4199" s="65" t="str">
        <f t="shared" si="5"/>
        <v/>
      </c>
      <c r="W4199" s="84"/>
      <c r="X4199" s="84"/>
      <c r="Y4199" s="85"/>
      <c r="Z4199" s="85"/>
      <c r="AA4199" s="65" t="str">
        <f t="shared" si="6"/>
        <v/>
      </c>
      <c r="AB4199" s="65" t="str">
        <f t="shared" si="7"/>
        <v/>
      </c>
      <c r="AC4199" s="86"/>
      <c r="AD4199" s="87" t="str">
        <f t="shared" si="8"/>
        <v/>
      </c>
      <c r="AE4199" s="84"/>
      <c r="AF4199" s="86">
        <f>IF(AC4199&gt;0,AC4199,'⚙️ Config'!$B$10)</f>
        <v>0.0075</v>
      </c>
      <c r="AG4199" s="88">
        <f t="shared" si="9"/>
        <v>397916.6723</v>
      </c>
      <c r="AH4199" s="88">
        <f>AG4199*'⚙️ Config'!$B$11</f>
        <v>1989583.361</v>
      </c>
      <c r="AI4199" s="88">
        <f>AH4199*'⚙️ Config'!$B$12</f>
        <v>596875.0084</v>
      </c>
      <c r="AJ4199" s="64"/>
      <c r="AK4199" s="84"/>
      <c r="AL4199" s="84"/>
      <c r="AM4199" s="84"/>
      <c r="AN4199" s="84"/>
      <c r="AO4199" s="84"/>
      <c r="AP4199" s="84"/>
      <c r="AQ4199" s="84"/>
    </row>
    <row r="4200" ht="15.0" customHeight="1">
      <c r="A4200" s="103">
        <v>4197.0</v>
      </c>
      <c r="B4200" s="104" t="s">
        <v>8870</v>
      </c>
      <c r="C4200" s="103" t="s">
        <v>141</v>
      </c>
      <c r="D4200" s="103" t="s">
        <v>8871</v>
      </c>
      <c r="E4200" s="105">
        <v>28.14</v>
      </c>
      <c r="F4200" s="103" t="s">
        <v>86</v>
      </c>
      <c r="G4200" s="103" t="s">
        <v>143</v>
      </c>
      <c r="H4200" s="106">
        <v>5.280202933E7</v>
      </c>
      <c r="I4200" s="103">
        <v>24.0</v>
      </c>
      <c r="J4200" s="107">
        <v>5.1</v>
      </c>
      <c r="K4200" s="104">
        <v>2025.0</v>
      </c>
      <c r="L4200" s="103" t="s">
        <v>4400</v>
      </c>
      <c r="M4200" s="103">
        <v>2021.0</v>
      </c>
      <c r="N4200" s="103" t="s">
        <v>161</v>
      </c>
      <c r="O4200" s="65" t="str">
        <f t="shared" si="1"/>
        <v>048248900001</v>
      </c>
      <c r="P4200" s="65">
        <f t="shared" si="2"/>
        <v>0</v>
      </c>
      <c r="Q4200" s="65">
        <f t="shared" si="3"/>
        <v>7</v>
      </c>
      <c r="R4200" s="65" t="str">
        <f t="shared" si="12"/>
        <v>04.824.890/0001-07</v>
      </c>
      <c r="S4200" s="84"/>
      <c r="T4200" s="84" t="str">
        <f t="shared" si="10"/>
        <v/>
      </c>
      <c r="U4200" s="84" t="str">
        <f t="shared" si="11"/>
        <v/>
      </c>
      <c r="V4200" s="65" t="str">
        <f t="shared" si="5"/>
        <v/>
      </c>
      <c r="W4200" s="84"/>
      <c r="X4200" s="84"/>
      <c r="Y4200" s="85"/>
      <c r="Z4200" s="85"/>
      <c r="AA4200" s="65" t="str">
        <f t="shared" si="6"/>
        <v/>
      </c>
      <c r="AB4200" s="65" t="str">
        <f t="shared" si="7"/>
        <v/>
      </c>
      <c r="AC4200" s="86"/>
      <c r="AD4200" s="87" t="str">
        <f t="shared" si="8"/>
        <v/>
      </c>
      <c r="AE4200" s="84"/>
      <c r="AF4200" s="86">
        <f>IF(AC4200&gt;0,AC4200,'⚙️ Config'!$B$10)</f>
        <v>0.0075</v>
      </c>
      <c r="AG4200" s="88">
        <f t="shared" si="9"/>
        <v>396015.22</v>
      </c>
      <c r="AH4200" s="88">
        <f>AG4200*'⚙️ Config'!$B$11</f>
        <v>1980076.1</v>
      </c>
      <c r="AI4200" s="88">
        <f>AH4200*'⚙️ Config'!$B$12</f>
        <v>594022.83</v>
      </c>
      <c r="AJ4200" s="64"/>
      <c r="AK4200" s="84"/>
      <c r="AL4200" s="84"/>
      <c r="AM4200" s="84"/>
      <c r="AN4200" s="84"/>
      <c r="AO4200" s="84"/>
      <c r="AP4200" s="84"/>
      <c r="AQ4200" s="84"/>
    </row>
    <row r="4201" ht="15.0" customHeight="1">
      <c r="A4201" s="98">
        <v>4198.0</v>
      </c>
      <c r="B4201" s="99" t="s">
        <v>8872</v>
      </c>
      <c r="C4201" s="98" t="s">
        <v>141</v>
      </c>
      <c r="D4201" s="98" t="s">
        <v>8873</v>
      </c>
      <c r="E4201" s="100">
        <v>44.65</v>
      </c>
      <c r="F4201" s="98" t="s">
        <v>86</v>
      </c>
      <c r="G4201" s="98" t="s">
        <v>143</v>
      </c>
      <c r="H4201" s="101">
        <v>5.225899694E7</v>
      </c>
      <c r="I4201" s="98">
        <v>9.0</v>
      </c>
      <c r="J4201" s="102">
        <v>4.7</v>
      </c>
      <c r="K4201" s="99">
        <v>2025.0</v>
      </c>
      <c r="L4201" s="98" t="s">
        <v>8874</v>
      </c>
      <c r="M4201" s="98">
        <v>2021.0</v>
      </c>
      <c r="N4201" s="98" t="s">
        <v>310</v>
      </c>
      <c r="O4201" s="65" t="str">
        <f t="shared" si="1"/>
        <v>490342750001</v>
      </c>
      <c r="P4201" s="65">
        <f t="shared" si="2"/>
        <v>3</v>
      </c>
      <c r="Q4201" s="65">
        <f t="shared" si="3"/>
        <v>5</v>
      </c>
      <c r="R4201" s="65" t="str">
        <f t="shared" si="12"/>
        <v>49.034.275/0001-35</v>
      </c>
      <c r="S4201" s="84"/>
      <c r="T4201" s="84" t="str">
        <f t="shared" si="10"/>
        <v/>
      </c>
      <c r="U4201" s="84" t="str">
        <f t="shared" si="11"/>
        <v/>
      </c>
      <c r="V4201" s="65" t="str">
        <f t="shared" si="5"/>
        <v/>
      </c>
      <c r="W4201" s="84"/>
      <c r="X4201" s="84"/>
      <c r="Y4201" s="85"/>
      <c r="Z4201" s="85"/>
      <c r="AA4201" s="65" t="str">
        <f t="shared" si="6"/>
        <v/>
      </c>
      <c r="AB4201" s="65" t="str">
        <f t="shared" si="7"/>
        <v/>
      </c>
      <c r="AC4201" s="86"/>
      <c r="AD4201" s="87" t="str">
        <f t="shared" si="8"/>
        <v/>
      </c>
      <c r="AE4201" s="84"/>
      <c r="AF4201" s="86">
        <f>IF(AC4201&gt;0,AC4201,'⚙️ Config'!$B$10)</f>
        <v>0.0075</v>
      </c>
      <c r="AG4201" s="88">
        <f t="shared" si="9"/>
        <v>391942.4771</v>
      </c>
      <c r="AH4201" s="88">
        <f>AG4201*'⚙️ Config'!$B$11</f>
        <v>1959712.385</v>
      </c>
      <c r="AI4201" s="88">
        <f>AH4201*'⚙️ Config'!$B$12</f>
        <v>587913.7156</v>
      </c>
      <c r="AJ4201" s="64"/>
      <c r="AK4201" s="84"/>
      <c r="AL4201" s="84"/>
      <c r="AM4201" s="84"/>
      <c r="AN4201" s="84"/>
      <c r="AO4201" s="84"/>
      <c r="AP4201" s="84"/>
      <c r="AQ4201" s="84"/>
    </row>
    <row r="4202" ht="15.0" customHeight="1">
      <c r="A4202" s="103">
        <v>4199.0</v>
      </c>
      <c r="B4202" s="104" t="s">
        <v>8875</v>
      </c>
      <c r="C4202" s="103" t="s">
        <v>141</v>
      </c>
      <c r="D4202" s="103" t="s">
        <v>8876</v>
      </c>
      <c r="E4202" s="105">
        <v>25.6</v>
      </c>
      <c r="F4202" s="103" t="s">
        <v>86</v>
      </c>
      <c r="G4202" s="103" t="s">
        <v>143</v>
      </c>
      <c r="H4202" s="106">
        <v>5.21072993E7</v>
      </c>
      <c r="I4202" s="103">
        <v>23.0</v>
      </c>
      <c r="J4202" s="107">
        <v>4.8</v>
      </c>
      <c r="K4202" s="104">
        <v>2024.0</v>
      </c>
      <c r="L4202" s="103" t="s">
        <v>719</v>
      </c>
      <c r="M4202" s="103">
        <v>2021.0</v>
      </c>
      <c r="N4202" s="103" t="s">
        <v>189</v>
      </c>
      <c r="O4202" s="65" t="str">
        <f t="shared" si="1"/>
        <v>171176170001</v>
      </c>
      <c r="P4202" s="65">
        <f t="shared" si="2"/>
        <v>9</v>
      </c>
      <c r="Q4202" s="65">
        <f t="shared" si="3"/>
        <v>4</v>
      </c>
      <c r="R4202" s="65" t="str">
        <f t="shared" si="12"/>
        <v>17.117.617/0001-94</v>
      </c>
      <c r="S4202" s="84"/>
      <c r="T4202" s="84" t="str">
        <f t="shared" si="10"/>
        <v/>
      </c>
      <c r="U4202" s="84" t="str">
        <f t="shared" si="11"/>
        <v/>
      </c>
      <c r="V4202" s="65" t="str">
        <f t="shared" si="5"/>
        <v/>
      </c>
      <c r="W4202" s="84"/>
      <c r="X4202" s="84"/>
      <c r="Y4202" s="85"/>
      <c r="Z4202" s="85"/>
      <c r="AA4202" s="65" t="str">
        <f t="shared" si="6"/>
        <v/>
      </c>
      <c r="AB4202" s="65" t="str">
        <f t="shared" si="7"/>
        <v/>
      </c>
      <c r="AC4202" s="86"/>
      <c r="AD4202" s="87" t="str">
        <f t="shared" si="8"/>
        <v/>
      </c>
      <c r="AE4202" s="84"/>
      <c r="AF4202" s="86">
        <f>IF(AC4202&gt;0,AC4202,'⚙️ Config'!$B$10)</f>
        <v>0.0075</v>
      </c>
      <c r="AG4202" s="88">
        <f t="shared" si="9"/>
        <v>390804.7448</v>
      </c>
      <c r="AH4202" s="88">
        <f>AG4202*'⚙️ Config'!$B$11</f>
        <v>1954023.724</v>
      </c>
      <c r="AI4202" s="88">
        <f>AH4202*'⚙️ Config'!$B$12</f>
        <v>586207.1171</v>
      </c>
      <c r="AJ4202" s="64"/>
      <c r="AK4202" s="84"/>
      <c r="AL4202" s="84"/>
      <c r="AM4202" s="84"/>
      <c r="AN4202" s="84"/>
      <c r="AO4202" s="84"/>
      <c r="AP4202" s="84"/>
      <c r="AQ4202" s="84"/>
    </row>
    <row r="4203" ht="15.0" customHeight="1">
      <c r="A4203" s="103">
        <v>4200.0</v>
      </c>
      <c r="B4203" s="104" t="s">
        <v>8877</v>
      </c>
      <c r="C4203" s="103" t="s">
        <v>141</v>
      </c>
      <c r="D4203" s="103" t="s">
        <v>8878</v>
      </c>
      <c r="E4203" s="105">
        <v>27.86</v>
      </c>
      <c r="F4203" s="103" t="s">
        <v>86</v>
      </c>
      <c r="G4203" s="103" t="s">
        <v>143</v>
      </c>
      <c r="H4203" s="106">
        <v>5.171606061E7</v>
      </c>
      <c r="I4203" s="103">
        <v>10.0</v>
      </c>
      <c r="J4203" s="107">
        <v>3.0</v>
      </c>
      <c r="K4203" s="104">
        <v>2024.0</v>
      </c>
      <c r="L4203" s="103" t="s">
        <v>1438</v>
      </c>
      <c r="M4203" s="103">
        <v>2023.0</v>
      </c>
      <c r="N4203" s="103" t="s">
        <v>189</v>
      </c>
      <c r="O4203" s="65" t="str">
        <f t="shared" si="1"/>
        <v>407485990001</v>
      </c>
      <c r="P4203" s="65">
        <f t="shared" si="2"/>
        <v>6</v>
      </c>
      <c r="Q4203" s="65">
        <f t="shared" si="3"/>
        <v>0</v>
      </c>
      <c r="R4203" s="65" t="str">
        <f t="shared" si="12"/>
        <v>40.748.599/0001-60</v>
      </c>
      <c r="S4203" s="84"/>
      <c r="T4203" s="84" t="str">
        <f t="shared" si="10"/>
        <v/>
      </c>
      <c r="U4203" s="84" t="str">
        <f t="shared" si="11"/>
        <v/>
      </c>
      <c r="V4203" s="65" t="str">
        <f t="shared" si="5"/>
        <v/>
      </c>
      <c r="W4203" s="84"/>
      <c r="X4203" s="84"/>
      <c r="Y4203" s="85"/>
      <c r="Z4203" s="85"/>
      <c r="AA4203" s="65" t="str">
        <f t="shared" si="6"/>
        <v/>
      </c>
      <c r="AB4203" s="65" t="str">
        <f t="shared" si="7"/>
        <v/>
      </c>
      <c r="AC4203" s="86"/>
      <c r="AD4203" s="87" t="str">
        <f t="shared" si="8"/>
        <v/>
      </c>
      <c r="AE4203" s="84"/>
      <c r="AF4203" s="86">
        <f>IF(AC4203&gt;0,AC4203,'⚙️ Config'!$B$10)</f>
        <v>0.0075</v>
      </c>
      <c r="AG4203" s="88">
        <f t="shared" si="9"/>
        <v>387870.4546</v>
      </c>
      <c r="AH4203" s="88">
        <f>AG4203*'⚙️ Config'!$B$11</f>
        <v>1939352.273</v>
      </c>
      <c r="AI4203" s="88">
        <f>AH4203*'⚙️ Config'!$B$12</f>
        <v>581805.6819</v>
      </c>
      <c r="AJ4203" s="64"/>
      <c r="AK4203" s="84"/>
      <c r="AL4203" s="84"/>
      <c r="AM4203" s="84"/>
      <c r="AN4203" s="84"/>
      <c r="AO4203" s="84"/>
      <c r="AP4203" s="84"/>
      <c r="AQ4203" s="84"/>
    </row>
    <row r="4204" ht="15.0" customHeight="1">
      <c r="A4204" s="98">
        <v>4201.0</v>
      </c>
      <c r="B4204" s="99" t="s">
        <v>8879</v>
      </c>
      <c r="C4204" s="98" t="s">
        <v>141</v>
      </c>
      <c r="D4204" s="98" t="s">
        <v>8880</v>
      </c>
      <c r="E4204" s="100">
        <v>25.56</v>
      </c>
      <c r="F4204" s="98" t="s">
        <v>86</v>
      </c>
      <c r="G4204" s="98" t="s">
        <v>143</v>
      </c>
      <c r="H4204" s="101">
        <v>5.084435637E7</v>
      </c>
      <c r="I4204" s="98">
        <v>5.0</v>
      </c>
      <c r="J4204" s="102">
        <v>4.7</v>
      </c>
      <c r="K4204" s="99">
        <v>2024.0</v>
      </c>
      <c r="L4204" s="98" t="s">
        <v>8881</v>
      </c>
      <c r="M4204" s="98">
        <v>2021.0</v>
      </c>
      <c r="N4204" s="98" t="s">
        <v>189</v>
      </c>
      <c r="O4204" s="65" t="str">
        <f t="shared" si="1"/>
        <v>013529260001</v>
      </c>
      <c r="P4204" s="65">
        <f t="shared" si="2"/>
        <v>0</v>
      </c>
      <c r="Q4204" s="65">
        <f t="shared" si="3"/>
        <v>9</v>
      </c>
      <c r="R4204" s="65" t="str">
        <f t="shared" si="12"/>
        <v>01.352.926/0001-09</v>
      </c>
      <c r="S4204" s="84"/>
      <c r="T4204" s="84" t="str">
        <f t="shared" si="10"/>
        <v/>
      </c>
      <c r="U4204" s="84" t="str">
        <f t="shared" si="11"/>
        <v/>
      </c>
      <c r="V4204" s="65" t="str">
        <f t="shared" si="5"/>
        <v/>
      </c>
      <c r="W4204" s="84"/>
      <c r="X4204" s="84"/>
      <c r="Y4204" s="85"/>
      <c r="Z4204" s="85"/>
      <c r="AA4204" s="65" t="str">
        <f t="shared" si="6"/>
        <v/>
      </c>
      <c r="AB4204" s="65" t="str">
        <f t="shared" si="7"/>
        <v/>
      </c>
      <c r="AC4204" s="86"/>
      <c r="AD4204" s="87" t="str">
        <f t="shared" si="8"/>
        <v/>
      </c>
      <c r="AE4204" s="84"/>
      <c r="AF4204" s="86">
        <f>IF(AC4204&gt;0,AC4204,'⚙️ Config'!$B$10)</f>
        <v>0.0075</v>
      </c>
      <c r="AG4204" s="88">
        <f t="shared" si="9"/>
        <v>381332.6728</v>
      </c>
      <c r="AH4204" s="88">
        <f>AG4204*'⚙️ Config'!$B$11</f>
        <v>1906663.364</v>
      </c>
      <c r="AI4204" s="88">
        <f>AH4204*'⚙️ Config'!$B$12</f>
        <v>571999.0092</v>
      </c>
      <c r="AJ4204" s="64"/>
      <c r="AK4204" s="84"/>
      <c r="AL4204" s="84"/>
      <c r="AM4204" s="84"/>
      <c r="AN4204" s="84"/>
      <c r="AO4204" s="84"/>
      <c r="AP4204" s="84"/>
      <c r="AQ4204" s="84"/>
    </row>
    <row r="4205" ht="15.0" customHeight="1">
      <c r="A4205" s="98">
        <v>4202.0</v>
      </c>
      <c r="B4205" s="99" t="s">
        <v>8882</v>
      </c>
      <c r="C4205" s="98" t="s">
        <v>141</v>
      </c>
      <c r="D4205" s="98" t="s">
        <v>8883</v>
      </c>
      <c r="E4205" s="100">
        <v>52.67</v>
      </c>
      <c r="F4205" s="98" t="s">
        <v>86</v>
      </c>
      <c r="G4205" s="98" t="s">
        <v>143</v>
      </c>
      <c r="H4205" s="101">
        <v>5.041800688E7</v>
      </c>
      <c r="I4205" s="98">
        <v>19.0</v>
      </c>
      <c r="J4205" s="102">
        <v>4.9</v>
      </c>
      <c r="K4205" s="99">
        <v>2025.0</v>
      </c>
      <c r="L4205" s="98" t="s">
        <v>4609</v>
      </c>
      <c r="M4205" s="98">
        <v>2021.0</v>
      </c>
      <c r="N4205" s="98" t="s">
        <v>208</v>
      </c>
      <c r="O4205" s="65" t="str">
        <f t="shared" si="1"/>
        <v>032347480001</v>
      </c>
      <c r="P4205" s="65">
        <f t="shared" si="2"/>
        <v>4</v>
      </c>
      <c r="Q4205" s="65">
        <f t="shared" si="3"/>
        <v>7</v>
      </c>
      <c r="R4205" s="65" t="str">
        <f t="shared" si="12"/>
        <v>03.234.748/0001-47</v>
      </c>
      <c r="S4205" s="84"/>
      <c r="T4205" s="84" t="str">
        <f t="shared" si="10"/>
        <v/>
      </c>
      <c r="U4205" s="84" t="str">
        <f t="shared" si="11"/>
        <v/>
      </c>
      <c r="V4205" s="65" t="str">
        <f t="shared" si="5"/>
        <v/>
      </c>
      <c r="W4205" s="84"/>
      <c r="X4205" s="84"/>
      <c r="Y4205" s="85"/>
      <c r="Z4205" s="85"/>
      <c r="AA4205" s="65" t="str">
        <f t="shared" si="6"/>
        <v/>
      </c>
      <c r="AB4205" s="65" t="str">
        <f t="shared" si="7"/>
        <v/>
      </c>
      <c r="AC4205" s="86"/>
      <c r="AD4205" s="87" t="str">
        <f t="shared" si="8"/>
        <v/>
      </c>
      <c r="AE4205" s="84"/>
      <c r="AF4205" s="86">
        <f>IF(AC4205&gt;0,AC4205,'⚙️ Config'!$B$10)</f>
        <v>0.0075</v>
      </c>
      <c r="AG4205" s="88">
        <f t="shared" si="9"/>
        <v>378135.0516</v>
      </c>
      <c r="AH4205" s="88">
        <f>AG4205*'⚙️ Config'!$B$11</f>
        <v>1890675.258</v>
      </c>
      <c r="AI4205" s="88">
        <f>AH4205*'⚙️ Config'!$B$12</f>
        <v>567202.5774</v>
      </c>
      <c r="AJ4205" s="64"/>
      <c r="AK4205" s="84"/>
      <c r="AL4205" s="84"/>
      <c r="AM4205" s="84"/>
      <c r="AN4205" s="84"/>
      <c r="AO4205" s="84"/>
      <c r="AP4205" s="84"/>
      <c r="AQ4205" s="84"/>
    </row>
    <row r="4206" ht="15.0" customHeight="1">
      <c r="A4206" s="103">
        <v>4203.0</v>
      </c>
      <c r="B4206" s="104" t="s">
        <v>8884</v>
      </c>
      <c r="C4206" s="103" t="s">
        <v>141</v>
      </c>
      <c r="D4206" s="103" t="s">
        <v>8885</v>
      </c>
      <c r="E4206" s="105">
        <v>27.42</v>
      </c>
      <c r="F4206" s="103" t="s">
        <v>86</v>
      </c>
      <c r="G4206" s="103" t="s">
        <v>143</v>
      </c>
      <c r="H4206" s="106">
        <v>5.018812092E7</v>
      </c>
      <c r="I4206" s="103">
        <v>3.0</v>
      </c>
      <c r="J4206" s="107">
        <v>4.1</v>
      </c>
      <c r="K4206" s="104">
        <v>2023.0</v>
      </c>
      <c r="L4206" s="103" t="s">
        <v>144</v>
      </c>
      <c r="M4206" s="103">
        <v>2022.0</v>
      </c>
      <c r="N4206" s="103" t="s">
        <v>4351</v>
      </c>
      <c r="O4206" s="65" t="str">
        <f t="shared" si="1"/>
        <v>043171840001</v>
      </c>
      <c r="P4206" s="65">
        <f t="shared" si="2"/>
        <v>7</v>
      </c>
      <c r="Q4206" s="65">
        <f t="shared" si="3"/>
        <v>9</v>
      </c>
      <c r="R4206" s="65" t="str">
        <f t="shared" si="12"/>
        <v>04.317.184/0001-79</v>
      </c>
      <c r="S4206" s="84"/>
      <c r="T4206" s="84" t="str">
        <f t="shared" si="10"/>
        <v/>
      </c>
      <c r="U4206" s="84" t="str">
        <f t="shared" si="11"/>
        <v/>
      </c>
      <c r="V4206" s="65" t="str">
        <f t="shared" si="5"/>
        <v/>
      </c>
      <c r="W4206" s="84"/>
      <c r="X4206" s="84"/>
      <c r="Y4206" s="85"/>
      <c r="Z4206" s="85"/>
      <c r="AA4206" s="65" t="str">
        <f t="shared" si="6"/>
        <v/>
      </c>
      <c r="AB4206" s="65" t="str">
        <f t="shared" si="7"/>
        <v/>
      </c>
      <c r="AC4206" s="86"/>
      <c r="AD4206" s="87" t="str">
        <f t="shared" si="8"/>
        <v/>
      </c>
      <c r="AE4206" s="84"/>
      <c r="AF4206" s="86">
        <f>IF(AC4206&gt;0,AC4206,'⚙️ Config'!$B$10)</f>
        <v>0.0075</v>
      </c>
      <c r="AG4206" s="88">
        <f t="shared" si="9"/>
        <v>376410.9069</v>
      </c>
      <c r="AH4206" s="88">
        <f>AG4206*'⚙️ Config'!$B$11</f>
        <v>1882054.535</v>
      </c>
      <c r="AI4206" s="88">
        <f>AH4206*'⚙️ Config'!$B$12</f>
        <v>564616.3604</v>
      </c>
      <c r="AJ4206" s="64"/>
      <c r="AK4206" s="84"/>
      <c r="AL4206" s="84"/>
      <c r="AM4206" s="84"/>
      <c r="AN4206" s="84"/>
      <c r="AO4206" s="84"/>
      <c r="AP4206" s="84"/>
      <c r="AQ4206" s="84"/>
    </row>
    <row r="4207" ht="15.0" customHeight="1">
      <c r="A4207" s="103">
        <v>4204.0</v>
      </c>
      <c r="B4207" s="104" t="s">
        <v>8886</v>
      </c>
      <c r="C4207" s="103" t="s">
        <v>141</v>
      </c>
      <c r="D4207" s="103" t="s">
        <v>8887</v>
      </c>
      <c r="E4207" s="105">
        <v>20.93</v>
      </c>
      <c r="F4207" s="103" t="s">
        <v>86</v>
      </c>
      <c r="G4207" s="103" t="s">
        <v>143</v>
      </c>
      <c r="H4207" s="106">
        <v>5.015245776E7</v>
      </c>
      <c r="I4207" s="103">
        <v>4.0</v>
      </c>
      <c r="J4207" s="107">
        <v>4.3</v>
      </c>
      <c r="K4207" s="104">
        <v>2021.0</v>
      </c>
      <c r="L4207" s="103" t="s">
        <v>1438</v>
      </c>
      <c r="M4207" s="103">
        <v>2021.0</v>
      </c>
      <c r="N4207" s="103" t="s">
        <v>4351</v>
      </c>
      <c r="O4207" s="65" t="str">
        <f t="shared" si="1"/>
        <v>025677610001</v>
      </c>
      <c r="P4207" s="65">
        <f t="shared" si="2"/>
        <v>5</v>
      </c>
      <c r="Q4207" s="65">
        <f t="shared" si="3"/>
        <v>5</v>
      </c>
      <c r="R4207" s="65" t="str">
        <f t="shared" si="12"/>
        <v>02.567.761/0001-55</v>
      </c>
      <c r="S4207" s="84"/>
      <c r="T4207" s="84" t="str">
        <f t="shared" si="10"/>
        <v/>
      </c>
      <c r="U4207" s="84" t="str">
        <f t="shared" si="11"/>
        <v/>
      </c>
      <c r="V4207" s="65" t="str">
        <f t="shared" si="5"/>
        <v/>
      </c>
      <c r="W4207" s="84"/>
      <c r="X4207" s="84"/>
      <c r="Y4207" s="85"/>
      <c r="Z4207" s="85"/>
      <c r="AA4207" s="65" t="str">
        <f t="shared" si="6"/>
        <v/>
      </c>
      <c r="AB4207" s="65" t="str">
        <f t="shared" si="7"/>
        <v/>
      </c>
      <c r="AC4207" s="86"/>
      <c r="AD4207" s="87" t="str">
        <f t="shared" si="8"/>
        <v/>
      </c>
      <c r="AE4207" s="84"/>
      <c r="AF4207" s="86">
        <f>IF(AC4207&gt;0,AC4207,'⚙️ Config'!$B$10)</f>
        <v>0.0075</v>
      </c>
      <c r="AG4207" s="88">
        <f t="shared" si="9"/>
        <v>376143.4332</v>
      </c>
      <c r="AH4207" s="88">
        <f>AG4207*'⚙️ Config'!$B$11</f>
        <v>1880717.166</v>
      </c>
      <c r="AI4207" s="88">
        <f>AH4207*'⚙️ Config'!$B$12</f>
        <v>564215.1498</v>
      </c>
      <c r="AJ4207" s="64"/>
      <c r="AK4207" s="84"/>
      <c r="AL4207" s="84"/>
      <c r="AM4207" s="84"/>
      <c r="AN4207" s="84"/>
      <c r="AO4207" s="84"/>
      <c r="AP4207" s="84"/>
      <c r="AQ4207" s="84"/>
    </row>
    <row r="4208" ht="15.0" customHeight="1">
      <c r="A4208" s="98">
        <v>4205.0</v>
      </c>
      <c r="B4208" s="99" t="s">
        <v>8888</v>
      </c>
      <c r="C4208" s="98" t="s">
        <v>141</v>
      </c>
      <c r="D4208" s="98" t="s">
        <v>8889</v>
      </c>
      <c r="E4208" s="100">
        <v>52.69</v>
      </c>
      <c r="F4208" s="98" t="s">
        <v>86</v>
      </c>
      <c r="G4208" s="98" t="s">
        <v>173</v>
      </c>
      <c r="H4208" s="101">
        <v>4.975618293E7</v>
      </c>
      <c r="I4208" s="98">
        <v>21.0</v>
      </c>
      <c r="J4208" s="102">
        <v>4.8</v>
      </c>
      <c r="K4208" s="99">
        <v>2025.0</v>
      </c>
      <c r="L4208" s="98" t="s">
        <v>8597</v>
      </c>
      <c r="M4208" s="98">
        <v>2021.0</v>
      </c>
      <c r="N4208" s="98" t="s">
        <v>310</v>
      </c>
      <c r="O4208" s="65" t="str">
        <f t="shared" si="1"/>
        <v>608548330001</v>
      </c>
      <c r="P4208" s="65">
        <f t="shared" si="2"/>
        <v>4</v>
      </c>
      <c r="Q4208" s="65">
        <f t="shared" si="3"/>
        <v>1</v>
      </c>
      <c r="R4208" s="65" t="str">
        <f t="shared" si="12"/>
        <v>60.854.833/0001-41</v>
      </c>
      <c r="S4208" s="84"/>
      <c r="T4208" s="84" t="str">
        <f t="shared" si="10"/>
        <v/>
      </c>
      <c r="U4208" s="84" t="str">
        <f t="shared" si="11"/>
        <v/>
      </c>
      <c r="V4208" s="65" t="str">
        <f t="shared" si="5"/>
        <v/>
      </c>
      <c r="W4208" s="84"/>
      <c r="X4208" s="84"/>
      <c r="Y4208" s="85"/>
      <c r="Z4208" s="85"/>
      <c r="AA4208" s="65" t="str">
        <f t="shared" si="6"/>
        <v/>
      </c>
      <c r="AB4208" s="65" t="str">
        <f t="shared" si="7"/>
        <v/>
      </c>
      <c r="AC4208" s="86"/>
      <c r="AD4208" s="87" t="str">
        <f t="shared" si="8"/>
        <v/>
      </c>
      <c r="AE4208" s="84"/>
      <c r="AF4208" s="86">
        <f>IF(AC4208&gt;0,AC4208,'⚙️ Config'!$B$10)</f>
        <v>0.0075</v>
      </c>
      <c r="AG4208" s="88">
        <f t="shared" si="9"/>
        <v>373171.372</v>
      </c>
      <c r="AH4208" s="88">
        <f>AG4208*'⚙️ Config'!$B$11</f>
        <v>1865856.86</v>
      </c>
      <c r="AI4208" s="88">
        <f>AH4208*'⚙️ Config'!$B$12</f>
        <v>559757.058</v>
      </c>
      <c r="AJ4208" s="64"/>
      <c r="AK4208" s="84"/>
      <c r="AL4208" s="84"/>
      <c r="AM4208" s="84"/>
      <c r="AN4208" s="84"/>
      <c r="AO4208" s="84"/>
      <c r="AP4208" s="84"/>
      <c r="AQ4208" s="84"/>
    </row>
    <row r="4209" ht="15.0" customHeight="1">
      <c r="A4209" s="98">
        <v>4206.0</v>
      </c>
      <c r="B4209" s="99" t="s">
        <v>8890</v>
      </c>
      <c r="C4209" s="98" t="s">
        <v>141</v>
      </c>
      <c r="D4209" s="98" t="s">
        <v>8891</v>
      </c>
      <c r="E4209" s="100">
        <v>23.94</v>
      </c>
      <c r="F4209" s="98" t="s">
        <v>86</v>
      </c>
      <c r="G4209" s="98" t="s">
        <v>173</v>
      </c>
      <c r="H4209" s="101">
        <v>4.952078951E7</v>
      </c>
      <c r="I4209" s="98">
        <v>14.0</v>
      </c>
      <c r="J4209" s="102">
        <v>4.8</v>
      </c>
      <c r="K4209" s="99">
        <v>2024.0</v>
      </c>
      <c r="L4209" s="98" t="s">
        <v>719</v>
      </c>
      <c r="M4209" s="98">
        <v>2021.0</v>
      </c>
      <c r="N4209" s="98" t="s">
        <v>189</v>
      </c>
      <c r="O4209" s="65" t="str">
        <f t="shared" si="1"/>
        <v>190656990001</v>
      </c>
      <c r="P4209" s="65">
        <f t="shared" si="2"/>
        <v>0</v>
      </c>
      <c r="Q4209" s="65">
        <f t="shared" si="3"/>
        <v>4</v>
      </c>
      <c r="R4209" s="65" t="str">
        <f t="shared" si="12"/>
        <v>19.065.699/0001-04</v>
      </c>
      <c r="S4209" s="84"/>
      <c r="T4209" s="84" t="str">
        <f t="shared" si="10"/>
        <v/>
      </c>
      <c r="U4209" s="84" t="str">
        <f t="shared" si="11"/>
        <v/>
      </c>
      <c r="V4209" s="65" t="str">
        <f t="shared" si="5"/>
        <v/>
      </c>
      <c r="W4209" s="84"/>
      <c r="X4209" s="84"/>
      <c r="Y4209" s="85"/>
      <c r="Z4209" s="85"/>
      <c r="AA4209" s="65" t="str">
        <f t="shared" si="6"/>
        <v/>
      </c>
      <c r="AB4209" s="65" t="str">
        <f t="shared" si="7"/>
        <v/>
      </c>
      <c r="AC4209" s="86"/>
      <c r="AD4209" s="87" t="str">
        <f t="shared" si="8"/>
        <v/>
      </c>
      <c r="AE4209" s="84"/>
      <c r="AF4209" s="86">
        <f>IF(AC4209&gt;0,AC4209,'⚙️ Config'!$B$10)</f>
        <v>0.0075</v>
      </c>
      <c r="AG4209" s="88">
        <f t="shared" si="9"/>
        <v>371405.9213</v>
      </c>
      <c r="AH4209" s="88">
        <f>AG4209*'⚙️ Config'!$B$11</f>
        <v>1857029.607</v>
      </c>
      <c r="AI4209" s="88">
        <f>AH4209*'⚙️ Config'!$B$12</f>
        <v>557108.882</v>
      </c>
      <c r="AJ4209" s="64"/>
      <c r="AK4209" s="84"/>
      <c r="AL4209" s="84"/>
      <c r="AM4209" s="84"/>
      <c r="AN4209" s="84"/>
      <c r="AO4209" s="84"/>
      <c r="AP4209" s="84"/>
      <c r="AQ4209" s="84"/>
    </row>
    <row r="4210" ht="15.0" customHeight="1">
      <c r="A4210" s="98">
        <v>4207.0</v>
      </c>
      <c r="B4210" s="99" t="s">
        <v>8892</v>
      </c>
      <c r="C4210" s="98" t="s">
        <v>141</v>
      </c>
      <c r="D4210" s="98" t="s">
        <v>8893</v>
      </c>
      <c r="E4210" s="100">
        <v>30.62</v>
      </c>
      <c r="F4210" s="98" t="s">
        <v>86</v>
      </c>
      <c r="G4210" s="98" t="s">
        <v>173</v>
      </c>
      <c r="H4210" s="101">
        <v>4.907543937E7</v>
      </c>
      <c r="I4210" s="98">
        <v>12.0</v>
      </c>
      <c r="J4210" s="102">
        <v>4.0</v>
      </c>
      <c r="K4210" s="99">
        <v>2025.0</v>
      </c>
      <c r="L4210" s="98" t="s">
        <v>8894</v>
      </c>
      <c r="M4210" s="98">
        <v>2022.0</v>
      </c>
      <c r="N4210" s="98" t="s">
        <v>161</v>
      </c>
      <c r="O4210" s="65" t="str">
        <f t="shared" si="1"/>
        <v>139708390001</v>
      </c>
      <c r="P4210" s="65">
        <f t="shared" si="2"/>
        <v>0</v>
      </c>
      <c r="Q4210" s="65">
        <f t="shared" si="3"/>
        <v>2</v>
      </c>
      <c r="R4210" s="65" t="str">
        <f t="shared" si="12"/>
        <v>13.970.839/0001-02</v>
      </c>
      <c r="S4210" s="84"/>
      <c r="T4210" s="84" t="str">
        <f t="shared" si="10"/>
        <v/>
      </c>
      <c r="U4210" s="84" t="str">
        <f t="shared" si="11"/>
        <v/>
      </c>
      <c r="V4210" s="65" t="str">
        <f t="shared" si="5"/>
        <v/>
      </c>
      <c r="W4210" s="84"/>
      <c r="X4210" s="84"/>
      <c r="Y4210" s="85"/>
      <c r="Z4210" s="85"/>
      <c r="AA4210" s="65" t="str">
        <f t="shared" si="6"/>
        <v/>
      </c>
      <c r="AB4210" s="65" t="str">
        <f t="shared" si="7"/>
        <v/>
      </c>
      <c r="AC4210" s="86"/>
      <c r="AD4210" s="87" t="str">
        <f t="shared" si="8"/>
        <v/>
      </c>
      <c r="AE4210" s="84"/>
      <c r="AF4210" s="86">
        <f>IF(AC4210&gt;0,AC4210,'⚙️ Config'!$B$10)</f>
        <v>0.0075</v>
      </c>
      <c r="AG4210" s="88">
        <f t="shared" si="9"/>
        <v>368065.7953</v>
      </c>
      <c r="AH4210" s="88">
        <f>AG4210*'⚙️ Config'!$B$11</f>
        <v>1840328.976</v>
      </c>
      <c r="AI4210" s="88">
        <f>AH4210*'⚙️ Config'!$B$12</f>
        <v>552098.6929</v>
      </c>
      <c r="AJ4210" s="64"/>
      <c r="AK4210" s="84"/>
      <c r="AL4210" s="84"/>
      <c r="AM4210" s="84"/>
      <c r="AN4210" s="84"/>
      <c r="AO4210" s="84"/>
      <c r="AP4210" s="84"/>
      <c r="AQ4210" s="84"/>
    </row>
    <row r="4211" ht="15.0" customHeight="1">
      <c r="A4211" s="103">
        <v>4208.0</v>
      </c>
      <c r="B4211" s="104" t="s">
        <v>8895</v>
      </c>
      <c r="C4211" s="103" t="s">
        <v>141</v>
      </c>
      <c r="D4211" s="103" t="s">
        <v>8896</v>
      </c>
      <c r="E4211" s="105">
        <v>19.11</v>
      </c>
      <c r="F4211" s="103" t="s">
        <v>86</v>
      </c>
      <c r="G4211" s="103" t="s">
        <v>173</v>
      </c>
      <c r="H4211" s="106">
        <v>4.907454302E7</v>
      </c>
      <c r="I4211" s="103">
        <v>11.0</v>
      </c>
      <c r="J4211" s="107">
        <v>4.9</v>
      </c>
      <c r="K4211" s="104">
        <v>2023.0</v>
      </c>
      <c r="L4211" s="103" t="s">
        <v>1438</v>
      </c>
      <c r="M4211" s="103">
        <v>2021.0</v>
      </c>
      <c r="N4211" s="103" t="s">
        <v>161</v>
      </c>
      <c r="O4211" s="65" t="str">
        <f t="shared" si="1"/>
        <v>030774520001</v>
      </c>
      <c r="P4211" s="65">
        <f t="shared" si="2"/>
        <v>6</v>
      </c>
      <c r="Q4211" s="65">
        <f t="shared" si="3"/>
        <v>0</v>
      </c>
      <c r="R4211" s="65" t="str">
        <f t="shared" si="12"/>
        <v>03.077.452/0001-60</v>
      </c>
      <c r="S4211" s="84"/>
      <c r="T4211" s="84" t="str">
        <f t="shared" si="10"/>
        <v/>
      </c>
      <c r="U4211" s="84" t="str">
        <f t="shared" si="11"/>
        <v/>
      </c>
      <c r="V4211" s="65" t="str">
        <f t="shared" si="5"/>
        <v/>
      </c>
      <c r="W4211" s="84"/>
      <c r="X4211" s="84"/>
      <c r="Y4211" s="85"/>
      <c r="Z4211" s="85"/>
      <c r="AA4211" s="65" t="str">
        <f t="shared" si="6"/>
        <v/>
      </c>
      <c r="AB4211" s="65" t="str">
        <f t="shared" si="7"/>
        <v/>
      </c>
      <c r="AC4211" s="86"/>
      <c r="AD4211" s="87" t="str">
        <f t="shared" si="8"/>
        <v/>
      </c>
      <c r="AE4211" s="84"/>
      <c r="AF4211" s="86">
        <f>IF(AC4211&gt;0,AC4211,'⚙️ Config'!$B$10)</f>
        <v>0.0075</v>
      </c>
      <c r="AG4211" s="88">
        <f t="shared" si="9"/>
        <v>368059.0727</v>
      </c>
      <c r="AH4211" s="88">
        <f>AG4211*'⚙️ Config'!$B$11</f>
        <v>1840295.363</v>
      </c>
      <c r="AI4211" s="88">
        <f>AH4211*'⚙️ Config'!$B$12</f>
        <v>552088.609</v>
      </c>
      <c r="AJ4211" s="64"/>
      <c r="AK4211" s="84"/>
      <c r="AL4211" s="84"/>
      <c r="AM4211" s="84"/>
      <c r="AN4211" s="84"/>
      <c r="AO4211" s="84"/>
      <c r="AP4211" s="84"/>
      <c r="AQ4211" s="84"/>
    </row>
    <row r="4212" ht="15.0" customHeight="1">
      <c r="A4212" s="103">
        <v>4209.0</v>
      </c>
      <c r="B4212" s="104" t="s">
        <v>8897</v>
      </c>
      <c r="C4212" s="103" t="s">
        <v>141</v>
      </c>
      <c r="D4212" s="103" t="s">
        <v>8898</v>
      </c>
      <c r="E4212" s="105">
        <v>44.01</v>
      </c>
      <c r="F4212" s="103" t="s">
        <v>86</v>
      </c>
      <c r="G4212" s="103" t="s">
        <v>173</v>
      </c>
      <c r="H4212" s="106">
        <v>4.897705968E7</v>
      </c>
      <c r="I4212" s="103">
        <v>11.0</v>
      </c>
      <c r="J4212" s="107">
        <v>4.8</v>
      </c>
      <c r="K4212" s="104">
        <v>2025.0</v>
      </c>
      <c r="L4212" s="103" t="s">
        <v>5013</v>
      </c>
      <c r="M4212" s="103">
        <v>2021.0</v>
      </c>
      <c r="N4212" s="103" t="s">
        <v>8629</v>
      </c>
      <c r="O4212" s="65" t="str">
        <f t="shared" si="1"/>
        <v>071720110001</v>
      </c>
      <c r="P4212" s="65">
        <f t="shared" si="2"/>
        <v>0</v>
      </c>
      <c r="Q4212" s="65">
        <f t="shared" si="3"/>
        <v>6</v>
      </c>
      <c r="R4212" s="65" t="str">
        <f t="shared" si="12"/>
        <v>07.172.011/0001-06</v>
      </c>
      <c r="S4212" s="84"/>
      <c r="T4212" s="84" t="str">
        <f t="shared" si="10"/>
        <v/>
      </c>
      <c r="U4212" s="84" t="str">
        <f t="shared" si="11"/>
        <v/>
      </c>
      <c r="V4212" s="65" t="str">
        <f t="shared" si="5"/>
        <v/>
      </c>
      <c r="W4212" s="84"/>
      <c r="X4212" s="84"/>
      <c r="Y4212" s="85"/>
      <c r="Z4212" s="85"/>
      <c r="AA4212" s="65" t="str">
        <f t="shared" si="6"/>
        <v/>
      </c>
      <c r="AB4212" s="65" t="str">
        <f t="shared" si="7"/>
        <v/>
      </c>
      <c r="AC4212" s="86"/>
      <c r="AD4212" s="87" t="str">
        <f t="shared" si="8"/>
        <v/>
      </c>
      <c r="AE4212" s="84"/>
      <c r="AF4212" s="86">
        <f>IF(AC4212&gt;0,AC4212,'⚙️ Config'!$B$10)</f>
        <v>0.0075</v>
      </c>
      <c r="AG4212" s="88">
        <f t="shared" si="9"/>
        <v>367327.9476</v>
      </c>
      <c r="AH4212" s="88">
        <f>AG4212*'⚙️ Config'!$B$11</f>
        <v>1836639.738</v>
      </c>
      <c r="AI4212" s="88">
        <f>AH4212*'⚙️ Config'!$B$12</f>
        <v>550991.9214</v>
      </c>
      <c r="AJ4212" s="64"/>
      <c r="AK4212" s="84"/>
      <c r="AL4212" s="84"/>
      <c r="AM4212" s="84"/>
      <c r="AN4212" s="84"/>
      <c r="AO4212" s="84"/>
      <c r="AP4212" s="84"/>
      <c r="AQ4212" s="84"/>
    </row>
    <row r="4213" ht="15.0" customHeight="1">
      <c r="A4213" s="103">
        <v>4210.0</v>
      </c>
      <c r="B4213" s="104" t="s">
        <v>8899</v>
      </c>
      <c r="C4213" s="103" t="s">
        <v>141</v>
      </c>
      <c r="D4213" s="103" t="s">
        <v>8900</v>
      </c>
      <c r="E4213" s="105">
        <v>28.64</v>
      </c>
      <c r="F4213" s="103" t="s">
        <v>86</v>
      </c>
      <c r="G4213" s="103" t="s">
        <v>173</v>
      </c>
      <c r="H4213" s="106">
        <v>4.888090757E7</v>
      </c>
      <c r="I4213" s="103">
        <v>5.0</v>
      </c>
      <c r="J4213" s="107">
        <v>2.5</v>
      </c>
      <c r="K4213" s="104">
        <v>2023.0</v>
      </c>
      <c r="L4213" s="103" t="s">
        <v>1438</v>
      </c>
      <c r="M4213" s="103">
        <v>2023.0</v>
      </c>
      <c r="N4213" s="103" t="s">
        <v>161</v>
      </c>
      <c r="O4213" s="65" t="str">
        <f t="shared" si="1"/>
        <v>083351980001</v>
      </c>
      <c r="P4213" s="65">
        <f t="shared" si="2"/>
        <v>7</v>
      </c>
      <c r="Q4213" s="65">
        <f t="shared" si="3"/>
        <v>6</v>
      </c>
      <c r="R4213" s="65" t="str">
        <f t="shared" si="12"/>
        <v>08.335.198/0001-76</v>
      </c>
      <c r="S4213" s="84"/>
      <c r="T4213" s="84" t="str">
        <f t="shared" si="10"/>
        <v/>
      </c>
      <c r="U4213" s="84" t="str">
        <f t="shared" si="11"/>
        <v/>
      </c>
      <c r="V4213" s="65" t="str">
        <f t="shared" si="5"/>
        <v/>
      </c>
      <c r="W4213" s="84"/>
      <c r="X4213" s="84"/>
      <c r="Y4213" s="85"/>
      <c r="Z4213" s="85"/>
      <c r="AA4213" s="65" t="str">
        <f t="shared" si="6"/>
        <v/>
      </c>
      <c r="AB4213" s="65" t="str">
        <f t="shared" si="7"/>
        <v/>
      </c>
      <c r="AC4213" s="86"/>
      <c r="AD4213" s="87" t="str">
        <f t="shared" si="8"/>
        <v/>
      </c>
      <c r="AE4213" s="84"/>
      <c r="AF4213" s="86">
        <f>IF(AC4213&gt;0,AC4213,'⚙️ Config'!$B$10)</f>
        <v>0.0075</v>
      </c>
      <c r="AG4213" s="88">
        <f t="shared" si="9"/>
        <v>366606.8068</v>
      </c>
      <c r="AH4213" s="88">
        <f>AG4213*'⚙️ Config'!$B$11</f>
        <v>1833034.034</v>
      </c>
      <c r="AI4213" s="88">
        <f>AH4213*'⚙️ Config'!$B$12</f>
        <v>549910.2102</v>
      </c>
      <c r="AJ4213" s="64"/>
      <c r="AK4213" s="84"/>
      <c r="AL4213" s="84"/>
      <c r="AM4213" s="84"/>
      <c r="AN4213" s="84"/>
      <c r="AO4213" s="84"/>
      <c r="AP4213" s="84"/>
      <c r="AQ4213" s="84"/>
    </row>
    <row r="4214" ht="15.0" customHeight="1">
      <c r="A4214" s="98">
        <v>4211.0</v>
      </c>
      <c r="B4214" s="99" t="s">
        <v>8901</v>
      </c>
      <c r="C4214" s="98" t="s">
        <v>141</v>
      </c>
      <c r="D4214" s="98" t="s">
        <v>8902</v>
      </c>
      <c r="E4214" s="100">
        <v>56.08</v>
      </c>
      <c r="F4214" s="98" t="s">
        <v>86</v>
      </c>
      <c r="G4214" s="98" t="s">
        <v>173</v>
      </c>
      <c r="H4214" s="101">
        <v>4.864319238E7</v>
      </c>
      <c r="I4214" s="98">
        <v>8.0</v>
      </c>
      <c r="J4214" s="102">
        <v>1.1</v>
      </c>
      <c r="K4214" s="99">
        <v>2025.0</v>
      </c>
      <c r="L4214" s="98" t="s">
        <v>1438</v>
      </c>
      <c r="M4214" s="98">
        <v>2025.0</v>
      </c>
      <c r="N4214" s="98" t="s">
        <v>145</v>
      </c>
      <c r="O4214" s="65" t="str">
        <f t="shared" si="1"/>
        <v>014552220001</v>
      </c>
      <c r="P4214" s="65">
        <f t="shared" si="2"/>
        <v>6</v>
      </c>
      <c r="Q4214" s="65">
        <f t="shared" si="3"/>
        <v>1</v>
      </c>
      <c r="R4214" s="65" t="str">
        <f t="shared" si="12"/>
        <v>01.455.222/0001-61</v>
      </c>
      <c r="S4214" s="84"/>
      <c r="T4214" s="84" t="str">
        <f t="shared" si="10"/>
        <v/>
      </c>
      <c r="U4214" s="84" t="str">
        <f t="shared" si="11"/>
        <v/>
      </c>
      <c r="V4214" s="65" t="str">
        <f t="shared" si="5"/>
        <v/>
      </c>
      <c r="W4214" s="84"/>
      <c r="X4214" s="84"/>
      <c r="Y4214" s="85"/>
      <c r="Z4214" s="85"/>
      <c r="AA4214" s="65" t="str">
        <f t="shared" si="6"/>
        <v/>
      </c>
      <c r="AB4214" s="65" t="str">
        <f t="shared" si="7"/>
        <v/>
      </c>
      <c r="AC4214" s="86"/>
      <c r="AD4214" s="87" t="str">
        <f t="shared" si="8"/>
        <v/>
      </c>
      <c r="AE4214" s="84"/>
      <c r="AF4214" s="86">
        <f>IF(AC4214&gt;0,AC4214,'⚙️ Config'!$B$10)</f>
        <v>0.0075</v>
      </c>
      <c r="AG4214" s="88">
        <f t="shared" si="9"/>
        <v>364823.9429</v>
      </c>
      <c r="AH4214" s="88">
        <f>AG4214*'⚙️ Config'!$B$11</f>
        <v>1824119.714</v>
      </c>
      <c r="AI4214" s="88">
        <f>AH4214*'⚙️ Config'!$B$12</f>
        <v>547235.9143</v>
      </c>
      <c r="AJ4214" s="64"/>
      <c r="AK4214" s="84"/>
      <c r="AL4214" s="84"/>
      <c r="AM4214" s="84"/>
      <c r="AN4214" s="84"/>
      <c r="AO4214" s="84"/>
      <c r="AP4214" s="84"/>
      <c r="AQ4214" s="84"/>
    </row>
    <row r="4215" ht="15.0" customHeight="1">
      <c r="A4215" s="103">
        <v>4212.0</v>
      </c>
      <c r="B4215" s="104" t="s">
        <v>8903</v>
      </c>
      <c r="C4215" s="103" t="s">
        <v>141</v>
      </c>
      <c r="D4215" s="103" t="s">
        <v>8904</v>
      </c>
      <c r="E4215" s="105">
        <v>31.71</v>
      </c>
      <c r="F4215" s="103" t="s">
        <v>86</v>
      </c>
      <c r="G4215" s="103" t="s">
        <v>173</v>
      </c>
      <c r="H4215" s="106">
        <v>4.851545345E7</v>
      </c>
      <c r="I4215" s="103">
        <v>14.0</v>
      </c>
      <c r="J4215" s="107">
        <v>4.8</v>
      </c>
      <c r="K4215" s="104">
        <v>2025.0</v>
      </c>
      <c r="L4215" s="103" t="s">
        <v>473</v>
      </c>
      <c r="M4215" s="103">
        <v>2021.0</v>
      </c>
      <c r="N4215" s="103" t="s">
        <v>189</v>
      </c>
      <c r="O4215" s="65" t="str">
        <f t="shared" si="1"/>
        <v>611436320001</v>
      </c>
      <c r="P4215" s="65">
        <f t="shared" si="2"/>
        <v>0</v>
      </c>
      <c r="Q4215" s="65">
        <f t="shared" si="3"/>
        <v>7</v>
      </c>
      <c r="R4215" s="65" t="str">
        <f t="shared" si="12"/>
        <v>61.143.632/0001-07</v>
      </c>
      <c r="S4215" s="84"/>
      <c r="T4215" s="84" t="str">
        <f t="shared" si="10"/>
        <v/>
      </c>
      <c r="U4215" s="84" t="str">
        <f t="shared" si="11"/>
        <v/>
      </c>
      <c r="V4215" s="65" t="str">
        <f t="shared" si="5"/>
        <v/>
      </c>
      <c r="W4215" s="84"/>
      <c r="X4215" s="84"/>
      <c r="Y4215" s="85"/>
      <c r="Z4215" s="85"/>
      <c r="AA4215" s="65" t="str">
        <f t="shared" si="6"/>
        <v/>
      </c>
      <c r="AB4215" s="65" t="str">
        <f t="shared" si="7"/>
        <v/>
      </c>
      <c r="AC4215" s="86"/>
      <c r="AD4215" s="87" t="str">
        <f t="shared" si="8"/>
        <v/>
      </c>
      <c r="AE4215" s="84"/>
      <c r="AF4215" s="86">
        <f>IF(AC4215&gt;0,AC4215,'⚙️ Config'!$B$10)</f>
        <v>0.0075</v>
      </c>
      <c r="AG4215" s="88">
        <f t="shared" si="9"/>
        <v>363865.9009</v>
      </c>
      <c r="AH4215" s="88">
        <f>AG4215*'⚙️ Config'!$B$11</f>
        <v>1819329.504</v>
      </c>
      <c r="AI4215" s="88">
        <f>AH4215*'⚙️ Config'!$B$12</f>
        <v>545798.8513</v>
      </c>
      <c r="AJ4215" s="64"/>
      <c r="AK4215" s="84"/>
      <c r="AL4215" s="84"/>
      <c r="AM4215" s="84"/>
      <c r="AN4215" s="84"/>
      <c r="AO4215" s="84"/>
      <c r="AP4215" s="84"/>
      <c r="AQ4215" s="84"/>
    </row>
    <row r="4216" ht="15.0" customHeight="1">
      <c r="A4216" s="103">
        <v>4213.0</v>
      </c>
      <c r="B4216" s="104" t="s">
        <v>8905</v>
      </c>
      <c r="C4216" s="103" t="s">
        <v>141</v>
      </c>
      <c r="D4216" s="103" t="s">
        <v>8906</v>
      </c>
      <c r="E4216" s="105">
        <v>28.59</v>
      </c>
      <c r="F4216" s="103" t="s">
        <v>86</v>
      </c>
      <c r="G4216" s="103" t="s">
        <v>173</v>
      </c>
      <c r="H4216" s="106">
        <v>4.81123147E7</v>
      </c>
      <c r="I4216" s="103">
        <v>20.0</v>
      </c>
      <c r="J4216" s="107">
        <v>4.8</v>
      </c>
      <c r="K4216" s="104">
        <v>2025.0</v>
      </c>
      <c r="L4216" s="103" t="s">
        <v>719</v>
      </c>
      <c r="M4216" s="103">
        <v>2021.0</v>
      </c>
      <c r="N4216" s="103" t="s">
        <v>161</v>
      </c>
      <c r="O4216" s="65" t="str">
        <f t="shared" si="1"/>
        <v>331672040001</v>
      </c>
      <c r="P4216" s="65">
        <f t="shared" si="2"/>
        <v>7</v>
      </c>
      <c r="Q4216" s="65">
        <f t="shared" si="3"/>
        <v>0</v>
      </c>
      <c r="R4216" s="65" t="str">
        <f t="shared" si="12"/>
        <v>33.167.204/0001-70</v>
      </c>
      <c r="S4216" s="84"/>
      <c r="T4216" s="84" t="str">
        <f t="shared" si="10"/>
        <v/>
      </c>
      <c r="U4216" s="84" t="str">
        <f t="shared" si="11"/>
        <v/>
      </c>
      <c r="V4216" s="65" t="str">
        <f t="shared" si="5"/>
        <v/>
      </c>
      <c r="W4216" s="84"/>
      <c r="X4216" s="84"/>
      <c r="Y4216" s="85"/>
      <c r="Z4216" s="85"/>
      <c r="AA4216" s="65" t="str">
        <f t="shared" si="6"/>
        <v/>
      </c>
      <c r="AB4216" s="65" t="str">
        <f t="shared" si="7"/>
        <v/>
      </c>
      <c r="AC4216" s="86"/>
      <c r="AD4216" s="87" t="str">
        <f t="shared" si="8"/>
        <v/>
      </c>
      <c r="AE4216" s="84"/>
      <c r="AF4216" s="86">
        <f>IF(AC4216&gt;0,AC4216,'⚙️ Config'!$B$10)</f>
        <v>0.0075</v>
      </c>
      <c r="AG4216" s="88">
        <f t="shared" si="9"/>
        <v>360842.3603</v>
      </c>
      <c r="AH4216" s="88">
        <f>AG4216*'⚙️ Config'!$B$11</f>
        <v>1804211.801</v>
      </c>
      <c r="AI4216" s="88">
        <f>AH4216*'⚙️ Config'!$B$12</f>
        <v>541263.5404</v>
      </c>
      <c r="AJ4216" s="64"/>
      <c r="AK4216" s="84"/>
      <c r="AL4216" s="84"/>
      <c r="AM4216" s="84"/>
      <c r="AN4216" s="84"/>
      <c r="AO4216" s="84"/>
      <c r="AP4216" s="84"/>
      <c r="AQ4216" s="84"/>
    </row>
    <row r="4217" ht="15.0" customHeight="1">
      <c r="A4217" s="98">
        <v>4214.0</v>
      </c>
      <c r="B4217" s="99" t="s">
        <v>8907</v>
      </c>
      <c r="C4217" s="98" t="s">
        <v>141</v>
      </c>
      <c r="D4217" s="98" t="s">
        <v>8908</v>
      </c>
      <c r="E4217" s="100">
        <v>32.2</v>
      </c>
      <c r="F4217" s="98" t="s">
        <v>86</v>
      </c>
      <c r="G4217" s="98" t="s">
        <v>173</v>
      </c>
      <c r="H4217" s="101">
        <v>4.805794379E7</v>
      </c>
      <c r="I4217" s="98">
        <v>11.0</v>
      </c>
      <c r="J4217" s="102">
        <v>3.9</v>
      </c>
      <c r="K4217" s="99">
        <v>2025.0</v>
      </c>
      <c r="L4217" s="98" t="s">
        <v>4529</v>
      </c>
      <c r="M4217" s="98">
        <v>2022.0</v>
      </c>
      <c r="N4217" s="98" t="s">
        <v>189</v>
      </c>
      <c r="O4217" s="65" t="str">
        <f t="shared" si="1"/>
        <v>029073870001</v>
      </c>
      <c r="P4217" s="65">
        <f t="shared" si="2"/>
        <v>9</v>
      </c>
      <c r="Q4217" s="65">
        <f t="shared" si="3"/>
        <v>0</v>
      </c>
      <c r="R4217" s="65" t="str">
        <f t="shared" si="12"/>
        <v>02.907.387/0001-90</v>
      </c>
      <c r="S4217" s="84"/>
      <c r="T4217" s="84" t="str">
        <f t="shared" si="10"/>
        <v/>
      </c>
      <c r="U4217" s="84" t="str">
        <f t="shared" si="11"/>
        <v/>
      </c>
      <c r="V4217" s="65" t="str">
        <f t="shared" si="5"/>
        <v/>
      </c>
      <c r="W4217" s="84"/>
      <c r="X4217" s="84"/>
      <c r="Y4217" s="85"/>
      <c r="Z4217" s="85"/>
      <c r="AA4217" s="65" t="str">
        <f t="shared" si="6"/>
        <v/>
      </c>
      <c r="AB4217" s="65" t="str">
        <f t="shared" si="7"/>
        <v/>
      </c>
      <c r="AC4217" s="86"/>
      <c r="AD4217" s="87" t="str">
        <f t="shared" si="8"/>
        <v/>
      </c>
      <c r="AE4217" s="84"/>
      <c r="AF4217" s="86">
        <f>IF(AC4217&gt;0,AC4217,'⚙️ Config'!$B$10)</f>
        <v>0.0075</v>
      </c>
      <c r="AG4217" s="88">
        <f t="shared" si="9"/>
        <v>360434.5784</v>
      </c>
      <c r="AH4217" s="88">
        <f>AG4217*'⚙️ Config'!$B$11</f>
        <v>1802172.892</v>
      </c>
      <c r="AI4217" s="88">
        <f>AH4217*'⚙️ Config'!$B$12</f>
        <v>540651.8676</v>
      </c>
      <c r="AJ4217" s="64"/>
      <c r="AK4217" s="84"/>
      <c r="AL4217" s="84"/>
      <c r="AM4217" s="84"/>
      <c r="AN4217" s="84"/>
      <c r="AO4217" s="84"/>
      <c r="AP4217" s="84"/>
      <c r="AQ4217" s="84"/>
    </row>
    <row r="4218" ht="15.0" customHeight="1">
      <c r="A4218" s="103">
        <v>4215.0</v>
      </c>
      <c r="B4218" s="104" t="s">
        <v>8909</v>
      </c>
      <c r="C4218" s="103" t="s">
        <v>141</v>
      </c>
      <c r="D4218" s="103" t="s">
        <v>8910</v>
      </c>
      <c r="E4218" s="105">
        <v>40.23</v>
      </c>
      <c r="F4218" s="103" t="s">
        <v>86</v>
      </c>
      <c r="G4218" s="103" t="s">
        <v>173</v>
      </c>
      <c r="H4218" s="106">
        <v>4.800713871E7</v>
      </c>
      <c r="I4218" s="103">
        <v>16.0</v>
      </c>
      <c r="J4218" s="107">
        <v>4.7</v>
      </c>
      <c r="K4218" s="104">
        <v>2025.0</v>
      </c>
      <c r="L4218" s="103" t="s">
        <v>1438</v>
      </c>
      <c r="M4218" s="103">
        <v>2021.0</v>
      </c>
      <c r="N4218" s="103" t="s">
        <v>208</v>
      </c>
      <c r="O4218" s="65" t="str">
        <f t="shared" si="1"/>
        <v>061723370001</v>
      </c>
      <c r="P4218" s="65">
        <f t="shared" si="2"/>
        <v>6</v>
      </c>
      <c r="Q4218" s="65">
        <f t="shared" si="3"/>
        <v>2</v>
      </c>
      <c r="R4218" s="65" t="str">
        <f t="shared" si="12"/>
        <v>06.172.337/0001-62</v>
      </c>
      <c r="S4218" s="84"/>
      <c r="T4218" s="84" t="str">
        <f t="shared" si="10"/>
        <v/>
      </c>
      <c r="U4218" s="84" t="str">
        <f t="shared" si="11"/>
        <v/>
      </c>
      <c r="V4218" s="65" t="str">
        <f t="shared" si="5"/>
        <v/>
      </c>
      <c r="W4218" s="84"/>
      <c r="X4218" s="84"/>
      <c r="Y4218" s="85"/>
      <c r="Z4218" s="85"/>
      <c r="AA4218" s="65" t="str">
        <f t="shared" si="6"/>
        <v/>
      </c>
      <c r="AB4218" s="65" t="str">
        <f t="shared" si="7"/>
        <v/>
      </c>
      <c r="AC4218" s="86"/>
      <c r="AD4218" s="87" t="str">
        <f t="shared" si="8"/>
        <v/>
      </c>
      <c r="AE4218" s="84"/>
      <c r="AF4218" s="86">
        <f>IF(AC4218&gt;0,AC4218,'⚙️ Config'!$B$10)</f>
        <v>0.0075</v>
      </c>
      <c r="AG4218" s="88">
        <f t="shared" si="9"/>
        <v>360053.5403</v>
      </c>
      <c r="AH4218" s="88">
        <f>AG4218*'⚙️ Config'!$B$11</f>
        <v>1800267.702</v>
      </c>
      <c r="AI4218" s="88">
        <f>AH4218*'⚙️ Config'!$B$12</f>
        <v>540080.3105</v>
      </c>
      <c r="AJ4218" s="64"/>
      <c r="AK4218" s="84"/>
      <c r="AL4218" s="84"/>
      <c r="AM4218" s="84"/>
      <c r="AN4218" s="84"/>
      <c r="AO4218" s="84"/>
      <c r="AP4218" s="84"/>
      <c r="AQ4218" s="84"/>
    </row>
    <row r="4219" ht="15.0" customHeight="1">
      <c r="A4219" s="98">
        <v>4216.0</v>
      </c>
      <c r="B4219" s="99" t="s">
        <v>8911</v>
      </c>
      <c r="C4219" s="98" t="s">
        <v>141</v>
      </c>
      <c r="D4219" s="98" t="s">
        <v>8912</v>
      </c>
      <c r="E4219" s="100">
        <v>33.12</v>
      </c>
      <c r="F4219" s="98" t="s">
        <v>86</v>
      </c>
      <c r="G4219" s="98" t="s">
        <v>173</v>
      </c>
      <c r="H4219" s="101">
        <v>4.781986672E7</v>
      </c>
      <c r="I4219" s="98">
        <v>5.0</v>
      </c>
      <c r="J4219" s="102">
        <v>3.9</v>
      </c>
      <c r="K4219" s="99">
        <v>2025.0</v>
      </c>
      <c r="L4219" s="98" t="s">
        <v>1438</v>
      </c>
      <c r="M4219" s="98">
        <v>2022.0</v>
      </c>
      <c r="N4219" s="98" t="s">
        <v>189</v>
      </c>
      <c r="O4219" s="65" t="str">
        <f t="shared" si="1"/>
        <v>022494920001</v>
      </c>
      <c r="P4219" s="65">
        <f t="shared" si="2"/>
        <v>8</v>
      </c>
      <c r="Q4219" s="65">
        <f t="shared" si="3"/>
        <v>9</v>
      </c>
      <c r="R4219" s="65" t="str">
        <f t="shared" si="12"/>
        <v>02.249.492/0001-89</v>
      </c>
      <c r="S4219" s="84"/>
      <c r="T4219" s="84" t="str">
        <f t="shared" si="10"/>
        <v/>
      </c>
      <c r="U4219" s="84" t="str">
        <f t="shared" si="11"/>
        <v/>
      </c>
      <c r="V4219" s="65" t="str">
        <f t="shared" si="5"/>
        <v/>
      </c>
      <c r="W4219" s="84"/>
      <c r="X4219" s="84"/>
      <c r="Y4219" s="85"/>
      <c r="Z4219" s="85"/>
      <c r="AA4219" s="65" t="str">
        <f t="shared" si="6"/>
        <v/>
      </c>
      <c r="AB4219" s="65" t="str">
        <f t="shared" si="7"/>
        <v/>
      </c>
      <c r="AC4219" s="86"/>
      <c r="AD4219" s="87" t="str">
        <f t="shared" si="8"/>
        <v/>
      </c>
      <c r="AE4219" s="84"/>
      <c r="AF4219" s="86">
        <f>IF(AC4219&gt;0,AC4219,'⚙️ Config'!$B$10)</f>
        <v>0.0075</v>
      </c>
      <c r="AG4219" s="88">
        <f t="shared" si="9"/>
        <v>358649.0004</v>
      </c>
      <c r="AH4219" s="88">
        <f>AG4219*'⚙️ Config'!$B$11</f>
        <v>1793245.002</v>
      </c>
      <c r="AI4219" s="88">
        <f>AH4219*'⚙️ Config'!$B$12</f>
        <v>537973.5006</v>
      </c>
      <c r="AJ4219" s="64"/>
      <c r="AK4219" s="84"/>
      <c r="AL4219" s="84"/>
      <c r="AM4219" s="84"/>
      <c r="AN4219" s="84"/>
      <c r="AO4219" s="84"/>
      <c r="AP4219" s="84"/>
      <c r="AQ4219" s="84"/>
    </row>
    <row r="4220" ht="15.0" customHeight="1">
      <c r="A4220" s="98">
        <v>4217.0</v>
      </c>
      <c r="B4220" s="99" t="s">
        <v>8913</v>
      </c>
      <c r="C4220" s="98" t="s">
        <v>141</v>
      </c>
      <c r="D4220" s="98" t="s">
        <v>8914</v>
      </c>
      <c r="E4220" s="100">
        <v>24.07</v>
      </c>
      <c r="F4220" s="98" t="s">
        <v>86</v>
      </c>
      <c r="G4220" s="98" t="s">
        <v>173</v>
      </c>
      <c r="H4220" s="101">
        <v>4.773772339E7</v>
      </c>
      <c r="I4220" s="98">
        <v>4.0</v>
      </c>
      <c r="J4220" s="102">
        <v>4.1</v>
      </c>
      <c r="K4220" s="99">
        <v>2023.0</v>
      </c>
      <c r="L4220" s="98" t="s">
        <v>719</v>
      </c>
      <c r="M4220" s="98">
        <v>2022.0</v>
      </c>
      <c r="N4220" s="98" t="s">
        <v>161</v>
      </c>
      <c r="O4220" s="65" t="str">
        <f t="shared" si="1"/>
        <v>219984510001</v>
      </c>
      <c r="P4220" s="65">
        <f t="shared" si="2"/>
        <v>3</v>
      </c>
      <c r="Q4220" s="65">
        <f t="shared" si="3"/>
        <v>0</v>
      </c>
      <c r="R4220" s="65" t="str">
        <f t="shared" si="12"/>
        <v>21.998.451/0001-30</v>
      </c>
      <c r="S4220" s="84"/>
      <c r="T4220" s="84" t="str">
        <f t="shared" si="10"/>
        <v/>
      </c>
      <c r="U4220" s="84" t="str">
        <f t="shared" si="11"/>
        <v/>
      </c>
      <c r="V4220" s="65" t="str">
        <f t="shared" si="5"/>
        <v/>
      </c>
      <c r="W4220" s="84"/>
      <c r="X4220" s="84"/>
      <c r="Y4220" s="85"/>
      <c r="Z4220" s="85"/>
      <c r="AA4220" s="65" t="str">
        <f t="shared" si="6"/>
        <v/>
      </c>
      <c r="AB4220" s="65" t="str">
        <f t="shared" si="7"/>
        <v/>
      </c>
      <c r="AC4220" s="86"/>
      <c r="AD4220" s="87" t="str">
        <f t="shared" si="8"/>
        <v/>
      </c>
      <c r="AE4220" s="84"/>
      <c r="AF4220" s="86">
        <f>IF(AC4220&gt;0,AC4220,'⚙️ Config'!$B$10)</f>
        <v>0.0075</v>
      </c>
      <c r="AG4220" s="88">
        <f t="shared" si="9"/>
        <v>358032.9254</v>
      </c>
      <c r="AH4220" s="88">
        <f>AG4220*'⚙️ Config'!$B$11</f>
        <v>1790164.627</v>
      </c>
      <c r="AI4220" s="88">
        <f>AH4220*'⚙️ Config'!$B$12</f>
        <v>537049.3881</v>
      </c>
      <c r="AJ4220" s="64"/>
      <c r="AK4220" s="84"/>
      <c r="AL4220" s="84"/>
      <c r="AM4220" s="84"/>
      <c r="AN4220" s="84"/>
      <c r="AO4220" s="84"/>
      <c r="AP4220" s="84"/>
      <c r="AQ4220" s="84"/>
    </row>
    <row r="4221" ht="15.0" customHeight="1">
      <c r="A4221" s="103">
        <v>4218.0</v>
      </c>
      <c r="B4221" s="104" t="s">
        <v>8915</v>
      </c>
      <c r="C4221" s="103" t="s">
        <v>141</v>
      </c>
      <c r="D4221" s="103" t="s">
        <v>8916</v>
      </c>
      <c r="E4221" s="105">
        <v>49.11</v>
      </c>
      <c r="F4221" s="103" t="s">
        <v>86</v>
      </c>
      <c r="G4221" s="103" t="s">
        <v>173</v>
      </c>
      <c r="H4221" s="106">
        <v>4.722717506E7</v>
      </c>
      <c r="I4221" s="103">
        <v>3.0</v>
      </c>
      <c r="J4221" s="107">
        <v>4.6</v>
      </c>
      <c r="K4221" s="104">
        <v>2025.0</v>
      </c>
      <c r="L4221" s="103" t="s">
        <v>8917</v>
      </c>
      <c r="M4221" s="103">
        <v>2021.0</v>
      </c>
      <c r="N4221" s="103" t="s">
        <v>208</v>
      </c>
      <c r="O4221" s="65" t="str">
        <f t="shared" si="1"/>
        <v>024313370001</v>
      </c>
      <c r="P4221" s="65">
        <f t="shared" si="2"/>
        <v>8</v>
      </c>
      <c r="Q4221" s="65">
        <f t="shared" si="3"/>
        <v>9</v>
      </c>
      <c r="R4221" s="65" t="str">
        <f t="shared" si="12"/>
        <v>02.431.337/0001-89</v>
      </c>
      <c r="S4221" s="84"/>
      <c r="T4221" s="84" t="str">
        <f t="shared" si="10"/>
        <v/>
      </c>
      <c r="U4221" s="84" t="str">
        <f t="shared" si="11"/>
        <v/>
      </c>
      <c r="V4221" s="65" t="str">
        <f t="shared" si="5"/>
        <v/>
      </c>
      <c r="W4221" s="84"/>
      <c r="X4221" s="84"/>
      <c r="Y4221" s="85"/>
      <c r="Z4221" s="85"/>
      <c r="AA4221" s="65" t="str">
        <f t="shared" si="6"/>
        <v/>
      </c>
      <c r="AB4221" s="65" t="str">
        <f t="shared" si="7"/>
        <v/>
      </c>
      <c r="AC4221" s="86"/>
      <c r="AD4221" s="87" t="str">
        <f t="shared" si="8"/>
        <v/>
      </c>
      <c r="AE4221" s="84"/>
      <c r="AF4221" s="86">
        <f>IF(AC4221&gt;0,AC4221,'⚙️ Config'!$B$10)</f>
        <v>0.0075</v>
      </c>
      <c r="AG4221" s="88">
        <f t="shared" si="9"/>
        <v>354203.813</v>
      </c>
      <c r="AH4221" s="88">
        <f>AG4221*'⚙️ Config'!$B$11</f>
        <v>1771019.065</v>
      </c>
      <c r="AI4221" s="88">
        <f>AH4221*'⚙️ Config'!$B$12</f>
        <v>531305.7194</v>
      </c>
      <c r="AJ4221" s="64"/>
      <c r="AK4221" s="84"/>
      <c r="AL4221" s="84"/>
      <c r="AM4221" s="84"/>
      <c r="AN4221" s="84"/>
      <c r="AO4221" s="84"/>
      <c r="AP4221" s="84"/>
      <c r="AQ4221" s="84"/>
    </row>
    <row r="4222" ht="15.0" customHeight="1">
      <c r="A4222" s="98">
        <v>4219.0</v>
      </c>
      <c r="B4222" s="99" t="s">
        <v>8918</v>
      </c>
      <c r="C4222" s="98" t="s">
        <v>141</v>
      </c>
      <c r="D4222" s="98" t="s">
        <v>8919</v>
      </c>
      <c r="E4222" s="100">
        <v>47.65</v>
      </c>
      <c r="F4222" s="98" t="s">
        <v>86</v>
      </c>
      <c r="G4222" s="98" t="s">
        <v>173</v>
      </c>
      <c r="H4222" s="101">
        <v>4.721396938E7</v>
      </c>
      <c r="I4222" s="98">
        <v>15.0</v>
      </c>
      <c r="J4222" s="102">
        <v>4.8</v>
      </c>
      <c r="K4222" s="99">
        <v>2025.0</v>
      </c>
      <c r="L4222" s="98" t="s">
        <v>615</v>
      </c>
      <c r="M4222" s="98">
        <v>2021.0</v>
      </c>
      <c r="N4222" s="98" t="s">
        <v>208</v>
      </c>
      <c r="O4222" s="65" t="str">
        <f t="shared" si="1"/>
        <v>287074750001</v>
      </c>
      <c r="P4222" s="65">
        <f t="shared" si="2"/>
        <v>3</v>
      </c>
      <c r="Q4222" s="65">
        <f t="shared" si="3"/>
        <v>1</v>
      </c>
      <c r="R4222" s="65" t="str">
        <f t="shared" si="12"/>
        <v>28.707.475/0001-31</v>
      </c>
      <c r="S4222" s="84"/>
      <c r="T4222" s="84" t="str">
        <f t="shared" si="10"/>
        <v/>
      </c>
      <c r="U4222" s="84" t="str">
        <f t="shared" si="11"/>
        <v/>
      </c>
      <c r="V4222" s="65" t="str">
        <f t="shared" si="5"/>
        <v/>
      </c>
      <c r="W4222" s="84"/>
      <c r="X4222" s="84"/>
      <c r="Y4222" s="85"/>
      <c r="Z4222" s="85"/>
      <c r="AA4222" s="65" t="str">
        <f t="shared" si="6"/>
        <v/>
      </c>
      <c r="AB4222" s="65" t="str">
        <f t="shared" si="7"/>
        <v/>
      </c>
      <c r="AC4222" s="86"/>
      <c r="AD4222" s="87" t="str">
        <f t="shared" si="8"/>
        <v/>
      </c>
      <c r="AE4222" s="84"/>
      <c r="AF4222" s="86">
        <f>IF(AC4222&gt;0,AC4222,'⚙️ Config'!$B$10)</f>
        <v>0.0075</v>
      </c>
      <c r="AG4222" s="88">
        <f t="shared" si="9"/>
        <v>354104.7704</v>
      </c>
      <c r="AH4222" s="88">
        <f>AG4222*'⚙️ Config'!$B$11</f>
        <v>1770523.852</v>
      </c>
      <c r="AI4222" s="88">
        <f>AH4222*'⚙️ Config'!$B$12</f>
        <v>531157.1555</v>
      </c>
      <c r="AJ4222" s="64"/>
      <c r="AK4222" s="84"/>
      <c r="AL4222" s="84"/>
      <c r="AM4222" s="84"/>
      <c r="AN4222" s="84"/>
      <c r="AO4222" s="84"/>
      <c r="AP4222" s="84"/>
      <c r="AQ4222" s="84"/>
    </row>
    <row r="4223" ht="15.0" customHeight="1">
      <c r="A4223" s="103">
        <v>4220.0</v>
      </c>
      <c r="B4223" s="104" t="s">
        <v>8920</v>
      </c>
      <c r="C4223" s="103" t="s">
        <v>141</v>
      </c>
      <c r="D4223" s="103" t="s">
        <v>8921</v>
      </c>
      <c r="E4223" s="105">
        <v>61.74</v>
      </c>
      <c r="F4223" s="103" t="s">
        <v>86</v>
      </c>
      <c r="G4223" s="103" t="s">
        <v>173</v>
      </c>
      <c r="H4223" s="106">
        <v>4.710639948E7</v>
      </c>
      <c r="I4223" s="103">
        <v>1.0</v>
      </c>
      <c r="J4223" s="107">
        <v>5.1</v>
      </c>
      <c r="K4223" s="104">
        <v>2025.0</v>
      </c>
      <c r="L4223" s="103" t="s">
        <v>1467</v>
      </c>
      <c r="M4223" s="103">
        <v>2021.0</v>
      </c>
      <c r="N4223" s="103" t="s">
        <v>208</v>
      </c>
      <c r="O4223" s="65" t="str">
        <f t="shared" si="1"/>
        <v>103756660001</v>
      </c>
      <c r="P4223" s="65">
        <f t="shared" si="2"/>
        <v>8</v>
      </c>
      <c r="Q4223" s="65">
        <f t="shared" si="3"/>
        <v>8</v>
      </c>
      <c r="R4223" s="65" t="str">
        <f t="shared" si="12"/>
        <v>10.375.666/0001-88</v>
      </c>
      <c r="S4223" s="84"/>
      <c r="T4223" s="84" t="str">
        <f t="shared" si="10"/>
        <v/>
      </c>
      <c r="U4223" s="84" t="str">
        <f t="shared" si="11"/>
        <v/>
      </c>
      <c r="V4223" s="65" t="str">
        <f t="shared" si="5"/>
        <v/>
      </c>
      <c r="W4223" s="84"/>
      <c r="X4223" s="84"/>
      <c r="Y4223" s="85"/>
      <c r="Z4223" s="85"/>
      <c r="AA4223" s="65" t="str">
        <f t="shared" si="6"/>
        <v/>
      </c>
      <c r="AB4223" s="65" t="str">
        <f t="shared" si="7"/>
        <v/>
      </c>
      <c r="AC4223" s="86"/>
      <c r="AD4223" s="87" t="str">
        <f t="shared" si="8"/>
        <v/>
      </c>
      <c r="AE4223" s="84"/>
      <c r="AF4223" s="86">
        <f>IF(AC4223&gt;0,AC4223,'⚙️ Config'!$B$10)</f>
        <v>0.0075</v>
      </c>
      <c r="AG4223" s="88">
        <f t="shared" si="9"/>
        <v>353297.9961</v>
      </c>
      <c r="AH4223" s="88">
        <f>AG4223*'⚙️ Config'!$B$11</f>
        <v>1766489.981</v>
      </c>
      <c r="AI4223" s="88">
        <f>AH4223*'⚙️ Config'!$B$12</f>
        <v>529946.9942</v>
      </c>
      <c r="AJ4223" s="64"/>
      <c r="AK4223" s="84"/>
      <c r="AL4223" s="84"/>
      <c r="AM4223" s="84"/>
      <c r="AN4223" s="84"/>
      <c r="AO4223" s="84"/>
      <c r="AP4223" s="84"/>
      <c r="AQ4223" s="84"/>
    </row>
    <row r="4224" ht="15.0" customHeight="1">
      <c r="A4224" s="103">
        <v>4221.0</v>
      </c>
      <c r="B4224" s="104" t="s">
        <v>8922</v>
      </c>
      <c r="C4224" s="103" t="s">
        <v>141</v>
      </c>
      <c r="D4224" s="103" t="s">
        <v>8923</v>
      </c>
      <c r="E4224" s="105">
        <v>28.76</v>
      </c>
      <c r="F4224" s="103" t="s">
        <v>86</v>
      </c>
      <c r="G4224" s="103" t="s">
        <v>173</v>
      </c>
      <c r="H4224" s="106">
        <v>4.709078028E7</v>
      </c>
      <c r="I4224" s="103">
        <v>19.0</v>
      </c>
      <c r="J4224" s="107">
        <v>4.7</v>
      </c>
      <c r="K4224" s="104">
        <v>2025.0</v>
      </c>
      <c r="L4224" s="103" t="s">
        <v>8625</v>
      </c>
      <c r="M4224" s="103">
        <v>2021.0</v>
      </c>
      <c r="N4224" s="103" t="s">
        <v>189</v>
      </c>
      <c r="O4224" s="65" t="str">
        <f t="shared" si="1"/>
        <v>627088620001</v>
      </c>
      <c r="P4224" s="65">
        <f t="shared" si="2"/>
        <v>2</v>
      </c>
      <c r="Q4224" s="65">
        <f t="shared" si="3"/>
        <v>0</v>
      </c>
      <c r="R4224" s="65" t="str">
        <f t="shared" si="12"/>
        <v>62.708.862/0001-20</v>
      </c>
      <c r="S4224" s="84"/>
      <c r="T4224" s="84" t="str">
        <f t="shared" si="10"/>
        <v/>
      </c>
      <c r="U4224" s="84" t="str">
        <f t="shared" si="11"/>
        <v/>
      </c>
      <c r="V4224" s="65" t="str">
        <f t="shared" si="5"/>
        <v/>
      </c>
      <c r="W4224" s="84"/>
      <c r="X4224" s="84"/>
      <c r="Y4224" s="85"/>
      <c r="Z4224" s="85"/>
      <c r="AA4224" s="65" t="str">
        <f t="shared" si="6"/>
        <v/>
      </c>
      <c r="AB4224" s="65" t="str">
        <f t="shared" si="7"/>
        <v/>
      </c>
      <c r="AC4224" s="86"/>
      <c r="AD4224" s="87" t="str">
        <f t="shared" si="8"/>
        <v/>
      </c>
      <c r="AE4224" s="84"/>
      <c r="AF4224" s="86">
        <f>IF(AC4224&gt;0,AC4224,'⚙️ Config'!$B$10)</f>
        <v>0.0075</v>
      </c>
      <c r="AG4224" s="88">
        <f t="shared" si="9"/>
        <v>353180.8521</v>
      </c>
      <c r="AH4224" s="88">
        <f>AG4224*'⚙️ Config'!$B$11</f>
        <v>1765904.261</v>
      </c>
      <c r="AI4224" s="88">
        <f>AH4224*'⚙️ Config'!$B$12</f>
        <v>529771.2782</v>
      </c>
      <c r="AJ4224" s="64"/>
      <c r="AK4224" s="84"/>
      <c r="AL4224" s="84"/>
      <c r="AM4224" s="84"/>
      <c r="AN4224" s="84"/>
      <c r="AO4224" s="84"/>
      <c r="AP4224" s="84"/>
      <c r="AQ4224" s="84"/>
    </row>
    <row r="4225" ht="15.0" customHeight="1">
      <c r="A4225" s="103">
        <v>4222.0</v>
      </c>
      <c r="B4225" s="104" t="s">
        <v>8924</v>
      </c>
      <c r="C4225" s="103" t="s">
        <v>141</v>
      </c>
      <c r="D4225" s="103" t="s">
        <v>8925</v>
      </c>
      <c r="E4225" s="105">
        <v>34.39</v>
      </c>
      <c r="F4225" s="103" t="s">
        <v>86</v>
      </c>
      <c r="G4225" s="103" t="s">
        <v>173</v>
      </c>
      <c r="H4225" s="106">
        <v>4.708411238E7</v>
      </c>
      <c r="I4225" s="103">
        <v>13.0</v>
      </c>
      <c r="J4225" s="107">
        <v>4.2</v>
      </c>
      <c r="K4225" s="104">
        <v>2025.0</v>
      </c>
      <c r="L4225" s="103" t="s">
        <v>1438</v>
      </c>
      <c r="M4225" s="103">
        <v>2022.0</v>
      </c>
      <c r="N4225" s="103" t="s">
        <v>189</v>
      </c>
      <c r="O4225" s="65" t="str">
        <f t="shared" si="1"/>
        <v>017367140001</v>
      </c>
      <c r="P4225" s="65">
        <f t="shared" si="2"/>
        <v>2</v>
      </c>
      <c r="Q4225" s="65">
        <f t="shared" si="3"/>
        <v>5</v>
      </c>
      <c r="R4225" s="65" t="str">
        <f t="shared" si="12"/>
        <v>01.736.714/0001-25</v>
      </c>
      <c r="S4225" s="84"/>
      <c r="T4225" s="84" t="str">
        <f t="shared" si="10"/>
        <v/>
      </c>
      <c r="U4225" s="84" t="str">
        <f t="shared" si="11"/>
        <v/>
      </c>
      <c r="V4225" s="65" t="str">
        <f t="shared" si="5"/>
        <v/>
      </c>
      <c r="W4225" s="84"/>
      <c r="X4225" s="84"/>
      <c r="Y4225" s="85"/>
      <c r="Z4225" s="85"/>
      <c r="AA4225" s="65" t="str">
        <f t="shared" si="6"/>
        <v/>
      </c>
      <c r="AB4225" s="65" t="str">
        <f t="shared" si="7"/>
        <v/>
      </c>
      <c r="AC4225" s="86"/>
      <c r="AD4225" s="87" t="str">
        <f t="shared" si="8"/>
        <v/>
      </c>
      <c r="AE4225" s="84"/>
      <c r="AF4225" s="86">
        <f>IF(AC4225&gt;0,AC4225,'⚙️ Config'!$B$10)</f>
        <v>0.0075</v>
      </c>
      <c r="AG4225" s="88">
        <f t="shared" si="9"/>
        <v>353130.8429</v>
      </c>
      <c r="AH4225" s="88">
        <f>AG4225*'⚙️ Config'!$B$11</f>
        <v>1765654.214</v>
      </c>
      <c r="AI4225" s="88">
        <f>AH4225*'⚙️ Config'!$B$12</f>
        <v>529696.2643</v>
      </c>
      <c r="AJ4225" s="64"/>
      <c r="AK4225" s="84"/>
      <c r="AL4225" s="84"/>
      <c r="AM4225" s="84"/>
      <c r="AN4225" s="84"/>
      <c r="AO4225" s="84"/>
      <c r="AP4225" s="84"/>
      <c r="AQ4225" s="84"/>
    </row>
    <row r="4226" ht="15.0" customHeight="1">
      <c r="A4226" s="103">
        <v>4223.0</v>
      </c>
      <c r="B4226" s="104" t="s">
        <v>8926</v>
      </c>
      <c r="C4226" s="103" t="s">
        <v>141</v>
      </c>
      <c r="D4226" s="103" t="s">
        <v>8927</v>
      </c>
      <c r="E4226" s="105">
        <v>27.36</v>
      </c>
      <c r="F4226" s="103" t="s">
        <v>86</v>
      </c>
      <c r="G4226" s="103" t="s">
        <v>173</v>
      </c>
      <c r="H4226" s="106">
        <v>4.681276525E7</v>
      </c>
      <c r="I4226" s="103">
        <v>19.0</v>
      </c>
      <c r="J4226" s="107">
        <v>4.9</v>
      </c>
      <c r="K4226" s="104">
        <v>2025.0</v>
      </c>
      <c r="L4226" s="103" t="s">
        <v>8610</v>
      </c>
      <c r="M4226" s="103">
        <v>2021.0</v>
      </c>
      <c r="N4226" s="103" t="s">
        <v>161</v>
      </c>
      <c r="O4226" s="65" t="str">
        <f t="shared" si="1"/>
        <v>010007860001</v>
      </c>
      <c r="P4226" s="65">
        <f t="shared" si="2"/>
        <v>0</v>
      </c>
      <c r="Q4226" s="65">
        <f t="shared" si="3"/>
        <v>0</v>
      </c>
      <c r="R4226" s="65" t="str">
        <f t="shared" si="12"/>
        <v>01.000.786/0001-00</v>
      </c>
      <c r="S4226" s="84"/>
      <c r="T4226" s="84" t="str">
        <f t="shared" si="10"/>
        <v/>
      </c>
      <c r="U4226" s="84" t="str">
        <f t="shared" si="11"/>
        <v/>
      </c>
      <c r="V4226" s="65" t="str">
        <f t="shared" si="5"/>
        <v/>
      </c>
      <c r="W4226" s="84"/>
      <c r="X4226" s="84"/>
      <c r="Y4226" s="85"/>
      <c r="Z4226" s="85"/>
      <c r="AA4226" s="65" t="str">
        <f t="shared" si="6"/>
        <v/>
      </c>
      <c r="AB4226" s="65" t="str">
        <f t="shared" si="7"/>
        <v/>
      </c>
      <c r="AC4226" s="86"/>
      <c r="AD4226" s="87" t="str">
        <f t="shared" si="8"/>
        <v/>
      </c>
      <c r="AE4226" s="84"/>
      <c r="AF4226" s="86">
        <f>IF(AC4226&gt;0,AC4226,'⚙️ Config'!$B$10)</f>
        <v>0.0075</v>
      </c>
      <c r="AG4226" s="88">
        <f t="shared" si="9"/>
        <v>351095.7394</v>
      </c>
      <c r="AH4226" s="88">
        <f>AG4226*'⚙️ Config'!$B$11</f>
        <v>1755478.697</v>
      </c>
      <c r="AI4226" s="88">
        <f>AH4226*'⚙️ Config'!$B$12</f>
        <v>526643.6091</v>
      </c>
      <c r="AJ4226" s="64"/>
      <c r="AK4226" s="84"/>
      <c r="AL4226" s="84"/>
      <c r="AM4226" s="84"/>
      <c r="AN4226" s="84"/>
      <c r="AO4226" s="84"/>
      <c r="AP4226" s="84"/>
      <c r="AQ4226" s="84"/>
    </row>
    <row r="4227" ht="15.0" customHeight="1">
      <c r="A4227" s="98">
        <v>4224.0</v>
      </c>
      <c r="B4227" s="99" t="s">
        <v>8928</v>
      </c>
      <c r="C4227" s="98" t="s">
        <v>141</v>
      </c>
      <c r="D4227" s="98" t="s">
        <v>8929</v>
      </c>
      <c r="E4227" s="100">
        <v>25.63</v>
      </c>
      <c r="F4227" s="98" t="s">
        <v>86</v>
      </c>
      <c r="G4227" s="98" t="s">
        <v>173</v>
      </c>
      <c r="H4227" s="101">
        <v>4.642887477E7</v>
      </c>
      <c r="I4227" s="98">
        <v>13.0</v>
      </c>
      <c r="J4227" s="102">
        <v>4.6</v>
      </c>
      <c r="K4227" s="99">
        <v>2024.0</v>
      </c>
      <c r="L4227" s="98" t="s">
        <v>4569</v>
      </c>
      <c r="M4227" s="98">
        <v>2021.0</v>
      </c>
      <c r="N4227" s="98" t="s">
        <v>161</v>
      </c>
      <c r="O4227" s="65" t="str">
        <f t="shared" si="1"/>
        <v>190452380001</v>
      </c>
      <c r="P4227" s="65">
        <f t="shared" si="2"/>
        <v>6</v>
      </c>
      <c r="Q4227" s="65">
        <f t="shared" si="3"/>
        <v>1</v>
      </c>
      <c r="R4227" s="65" t="str">
        <f t="shared" si="12"/>
        <v>19.045.238/0001-61</v>
      </c>
      <c r="S4227" s="84"/>
      <c r="T4227" s="84" t="str">
        <f t="shared" si="10"/>
        <v/>
      </c>
      <c r="U4227" s="84" t="str">
        <f t="shared" si="11"/>
        <v/>
      </c>
      <c r="V4227" s="65" t="str">
        <f t="shared" si="5"/>
        <v/>
      </c>
      <c r="W4227" s="84"/>
      <c r="X4227" s="84"/>
      <c r="Y4227" s="85"/>
      <c r="Z4227" s="85"/>
      <c r="AA4227" s="65" t="str">
        <f t="shared" si="6"/>
        <v/>
      </c>
      <c r="AB4227" s="65" t="str">
        <f t="shared" si="7"/>
        <v/>
      </c>
      <c r="AC4227" s="86"/>
      <c r="AD4227" s="87" t="str">
        <f t="shared" si="8"/>
        <v/>
      </c>
      <c r="AE4227" s="84"/>
      <c r="AF4227" s="86">
        <f>IF(AC4227&gt;0,AC4227,'⚙️ Config'!$B$10)</f>
        <v>0.0075</v>
      </c>
      <c r="AG4227" s="88">
        <f t="shared" si="9"/>
        <v>348216.5608</v>
      </c>
      <c r="AH4227" s="88">
        <f>AG4227*'⚙️ Config'!$B$11</f>
        <v>1741082.804</v>
      </c>
      <c r="AI4227" s="88">
        <f>AH4227*'⚙️ Config'!$B$12</f>
        <v>522324.8412</v>
      </c>
      <c r="AJ4227" s="64"/>
      <c r="AK4227" s="84"/>
      <c r="AL4227" s="84"/>
      <c r="AM4227" s="84"/>
      <c r="AN4227" s="84"/>
      <c r="AO4227" s="84"/>
      <c r="AP4227" s="84"/>
      <c r="AQ4227" s="84"/>
    </row>
    <row r="4228" ht="15.0" customHeight="1">
      <c r="A4228" s="103">
        <v>4225.0</v>
      </c>
      <c r="B4228" s="104" t="s">
        <v>8930</v>
      </c>
      <c r="C4228" s="103" t="s">
        <v>141</v>
      </c>
      <c r="D4228" s="103" t="s">
        <v>8931</v>
      </c>
      <c r="E4228" s="105">
        <v>47.54</v>
      </c>
      <c r="F4228" s="103" t="s">
        <v>86</v>
      </c>
      <c r="G4228" s="103" t="s">
        <v>173</v>
      </c>
      <c r="H4228" s="106">
        <v>4.633352967E7</v>
      </c>
      <c r="I4228" s="103">
        <v>16.0</v>
      </c>
      <c r="J4228" s="107">
        <v>4.8</v>
      </c>
      <c r="K4228" s="104">
        <v>2025.0</v>
      </c>
      <c r="L4228" s="103" t="s">
        <v>4569</v>
      </c>
      <c r="M4228" s="103">
        <v>2021.0</v>
      </c>
      <c r="N4228" s="103" t="s">
        <v>208</v>
      </c>
      <c r="O4228" s="65" t="str">
        <f t="shared" si="1"/>
        <v>238171730001</v>
      </c>
      <c r="P4228" s="65">
        <f t="shared" si="2"/>
        <v>0</v>
      </c>
      <c r="Q4228" s="65">
        <f t="shared" si="3"/>
        <v>0</v>
      </c>
      <c r="R4228" s="65" t="str">
        <f t="shared" si="12"/>
        <v>23.817.173/0001-00</v>
      </c>
      <c r="S4228" s="84"/>
      <c r="T4228" s="84" t="str">
        <f t="shared" si="10"/>
        <v/>
      </c>
      <c r="U4228" s="84" t="str">
        <f t="shared" si="11"/>
        <v/>
      </c>
      <c r="V4228" s="65" t="str">
        <f t="shared" si="5"/>
        <v/>
      </c>
      <c r="W4228" s="84"/>
      <c r="X4228" s="84"/>
      <c r="Y4228" s="85"/>
      <c r="Z4228" s="85"/>
      <c r="AA4228" s="65" t="str">
        <f t="shared" si="6"/>
        <v/>
      </c>
      <c r="AB4228" s="65" t="str">
        <f t="shared" si="7"/>
        <v/>
      </c>
      <c r="AC4228" s="86"/>
      <c r="AD4228" s="87" t="str">
        <f t="shared" si="8"/>
        <v/>
      </c>
      <c r="AE4228" s="84"/>
      <c r="AF4228" s="86">
        <f>IF(AC4228&gt;0,AC4228,'⚙️ Config'!$B$10)</f>
        <v>0.0075</v>
      </c>
      <c r="AG4228" s="88">
        <f t="shared" si="9"/>
        <v>347501.4725</v>
      </c>
      <c r="AH4228" s="88">
        <f>AG4228*'⚙️ Config'!$B$11</f>
        <v>1737507.363</v>
      </c>
      <c r="AI4228" s="88">
        <f>AH4228*'⚙️ Config'!$B$12</f>
        <v>521252.2088</v>
      </c>
      <c r="AJ4228" s="64"/>
      <c r="AK4228" s="84"/>
      <c r="AL4228" s="84"/>
      <c r="AM4228" s="84"/>
      <c r="AN4228" s="84"/>
      <c r="AO4228" s="84"/>
      <c r="AP4228" s="84"/>
      <c r="AQ4228" s="84"/>
    </row>
    <row r="4229" ht="15.0" customHeight="1">
      <c r="A4229" s="103">
        <v>4226.0</v>
      </c>
      <c r="B4229" s="104" t="s">
        <v>8932</v>
      </c>
      <c r="C4229" s="103" t="s">
        <v>141</v>
      </c>
      <c r="D4229" s="103" t="s">
        <v>8933</v>
      </c>
      <c r="E4229" s="105">
        <v>21.5</v>
      </c>
      <c r="F4229" s="103" t="s">
        <v>86</v>
      </c>
      <c r="G4229" s="103" t="s">
        <v>173</v>
      </c>
      <c r="H4229" s="106">
        <v>4.621083309E7</v>
      </c>
      <c r="I4229" s="103">
        <v>7.0</v>
      </c>
      <c r="J4229" s="107">
        <v>4.9</v>
      </c>
      <c r="K4229" s="104">
        <v>2023.0</v>
      </c>
      <c r="L4229" s="103" t="s">
        <v>1438</v>
      </c>
      <c r="M4229" s="103">
        <v>2021.0</v>
      </c>
      <c r="N4229" s="103" t="s">
        <v>161</v>
      </c>
      <c r="O4229" s="65" t="str">
        <f t="shared" si="1"/>
        <v>189157960001</v>
      </c>
      <c r="P4229" s="65">
        <f t="shared" si="2"/>
        <v>7</v>
      </c>
      <c r="Q4229" s="65">
        <f t="shared" si="3"/>
        <v>8</v>
      </c>
      <c r="R4229" s="65" t="str">
        <f t="shared" si="12"/>
        <v>18.915.796/0001-78</v>
      </c>
      <c r="S4229" s="84"/>
      <c r="T4229" s="84" t="str">
        <f t="shared" si="10"/>
        <v/>
      </c>
      <c r="U4229" s="84" t="str">
        <f t="shared" si="11"/>
        <v/>
      </c>
      <c r="V4229" s="65" t="str">
        <f t="shared" si="5"/>
        <v/>
      </c>
      <c r="W4229" s="84"/>
      <c r="X4229" s="84"/>
      <c r="Y4229" s="85"/>
      <c r="Z4229" s="85"/>
      <c r="AA4229" s="65" t="str">
        <f t="shared" si="6"/>
        <v/>
      </c>
      <c r="AB4229" s="65" t="str">
        <f t="shared" si="7"/>
        <v/>
      </c>
      <c r="AC4229" s="86"/>
      <c r="AD4229" s="87" t="str">
        <f t="shared" si="8"/>
        <v/>
      </c>
      <c r="AE4229" s="84"/>
      <c r="AF4229" s="86">
        <f>IF(AC4229&gt;0,AC4229,'⚙️ Config'!$B$10)</f>
        <v>0.0075</v>
      </c>
      <c r="AG4229" s="88">
        <f t="shared" si="9"/>
        <v>346581.2482</v>
      </c>
      <c r="AH4229" s="88">
        <f>AG4229*'⚙️ Config'!$B$11</f>
        <v>1732906.241</v>
      </c>
      <c r="AI4229" s="88">
        <f>AH4229*'⚙️ Config'!$B$12</f>
        <v>519871.8723</v>
      </c>
      <c r="AJ4229" s="64"/>
      <c r="AK4229" s="84"/>
      <c r="AL4229" s="84"/>
      <c r="AM4229" s="84"/>
      <c r="AN4229" s="84"/>
      <c r="AO4229" s="84"/>
      <c r="AP4229" s="84"/>
      <c r="AQ4229" s="84"/>
    </row>
    <row r="4230" ht="15.0" customHeight="1">
      <c r="A4230" s="98">
        <v>4227.0</v>
      </c>
      <c r="B4230" s="99" t="s">
        <v>8934</v>
      </c>
      <c r="C4230" s="98" t="s">
        <v>154</v>
      </c>
      <c r="D4230" s="98" t="s">
        <v>8935</v>
      </c>
      <c r="E4230" s="100">
        <v>24.17</v>
      </c>
      <c r="F4230" s="98" t="s">
        <v>86</v>
      </c>
      <c r="G4230" s="98" t="s">
        <v>173</v>
      </c>
      <c r="H4230" s="101">
        <v>4.56229669E7</v>
      </c>
      <c r="I4230" s="98">
        <v>6.0</v>
      </c>
      <c r="J4230" s="102">
        <v>3.3</v>
      </c>
      <c r="K4230" s="99">
        <v>2023.0</v>
      </c>
      <c r="L4230" s="98" t="s">
        <v>4646</v>
      </c>
      <c r="M4230" s="98">
        <v>2022.0</v>
      </c>
      <c r="N4230" s="98" t="s">
        <v>189</v>
      </c>
      <c r="O4230" s="65" t="str">
        <f t="shared" si="1"/>
        <v>154522120001</v>
      </c>
      <c r="P4230" s="65">
        <f t="shared" si="2"/>
        <v>8</v>
      </c>
      <c r="Q4230" s="65">
        <f t="shared" si="3"/>
        <v>7</v>
      </c>
      <c r="R4230" s="65" t="str">
        <f t="shared" si="12"/>
        <v>15.452.212/0001-87</v>
      </c>
      <c r="S4230" s="84"/>
      <c r="T4230" s="84" t="str">
        <f t="shared" si="10"/>
        <v/>
      </c>
      <c r="U4230" s="84" t="str">
        <f t="shared" si="11"/>
        <v/>
      </c>
      <c r="V4230" s="65" t="str">
        <f t="shared" si="5"/>
        <v/>
      </c>
      <c r="W4230" s="84"/>
      <c r="X4230" s="84"/>
      <c r="Y4230" s="85"/>
      <c r="Z4230" s="85"/>
      <c r="AA4230" s="65" t="str">
        <f t="shared" si="6"/>
        <v/>
      </c>
      <c r="AB4230" s="65" t="str">
        <f t="shared" si="7"/>
        <v/>
      </c>
      <c r="AC4230" s="86"/>
      <c r="AD4230" s="87" t="str">
        <f t="shared" si="8"/>
        <v/>
      </c>
      <c r="AE4230" s="84"/>
      <c r="AF4230" s="86">
        <f>IF(AC4230&gt;0,AC4230,'⚙️ Config'!$B$10)</f>
        <v>0.0075</v>
      </c>
      <c r="AG4230" s="88">
        <f t="shared" si="9"/>
        <v>342172.2518</v>
      </c>
      <c r="AH4230" s="88">
        <f>AG4230*'⚙️ Config'!$B$11</f>
        <v>1710861.259</v>
      </c>
      <c r="AI4230" s="88">
        <f>AH4230*'⚙️ Config'!$B$12</f>
        <v>513258.3776</v>
      </c>
      <c r="AJ4230" s="64"/>
      <c r="AK4230" s="84"/>
      <c r="AL4230" s="84"/>
      <c r="AM4230" s="84"/>
      <c r="AN4230" s="84"/>
      <c r="AO4230" s="84"/>
      <c r="AP4230" s="84"/>
      <c r="AQ4230" s="84"/>
    </row>
    <row r="4231" ht="15.0" customHeight="1">
      <c r="A4231" s="98">
        <v>4228.0</v>
      </c>
      <c r="B4231" s="99" t="s">
        <v>8936</v>
      </c>
      <c r="C4231" s="98" t="s">
        <v>141</v>
      </c>
      <c r="D4231" s="98" t="s">
        <v>8937</v>
      </c>
      <c r="E4231" s="100">
        <v>34.17</v>
      </c>
      <c r="F4231" s="98" t="s">
        <v>86</v>
      </c>
      <c r="G4231" s="98" t="s">
        <v>173</v>
      </c>
      <c r="H4231" s="101">
        <v>4.503994735E7</v>
      </c>
      <c r="I4231" s="98">
        <v>1.0</v>
      </c>
      <c r="J4231" s="102">
        <v>4.9</v>
      </c>
      <c r="K4231" s="99">
        <v>2021.0</v>
      </c>
      <c r="L4231" s="98" t="s">
        <v>197</v>
      </c>
      <c r="M4231" s="98">
        <v>2021.0</v>
      </c>
      <c r="N4231" s="98" t="s">
        <v>161</v>
      </c>
      <c r="O4231" s="65" t="str">
        <f t="shared" si="1"/>
        <v>215056860001</v>
      </c>
      <c r="P4231" s="65">
        <f t="shared" si="2"/>
        <v>4</v>
      </c>
      <c r="Q4231" s="65">
        <f t="shared" si="3"/>
        <v>2</v>
      </c>
      <c r="R4231" s="65" t="str">
        <f t="shared" si="12"/>
        <v>21.505.686/0001-42</v>
      </c>
      <c r="S4231" s="84"/>
      <c r="T4231" s="84" t="str">
        <f t="shared" si="10"/>
        <v/>
      </c>
      <c r="U4231" s="84" t="str">
        <f t="shared" si="11"/>
        <v/>
      </c>
      <c r="V4231" s="65" t="str">
        <f t="shared" si="5"/>
        <v/>
      </c>
      <c r="W4231" s="84"/>
      <c r="X4231" s="84"/>
      <c r="Y4231" s="85"/>
      <c r="Z4231" s="85"/>
      <c r="AA4231" s="65" t="str">
        <f t="shared" si="6"/>
        <v/>
      </c>
      <c r="AB4231" s="65" t="str">
        <f t="shared" si="7"/>
        <v/>
      </c>
      <c r="AC4231" s="86"/>
      <c r="AD4231" s="87" t="str">
        <f t="shared" si="8"/>
        <v/>
      </c>
      <c r="AE4231" s="84"/>
      <c r="AF4231" s="86">
        <f>IF(AC4231&gt;0,AC4231,'⚙️ Config'!$B$10)</f>
        <v>0.0075</v>
      </c>
      <c r="AG4231" s="88">
        <f t="shared" si="9"/>
        <v>337799.6051</v>
      </c>
      <c r="AH4231" s="88">
        <f>AG4231*'⚙️ Config'!$B$11</f>
        <v>1688998.026</v>
      </c>
      <c r="AI4231" s="88">
        <f>AH4231*'⚙️ Config'!$B$12</f>
        <v>506699.4077</v>
      </c>
      <c r="AJ4231" s="64"/>
      <c r="AK4231" s="84"/>
      <c r="AL4231" s="84"/>
      <c r="AM4231" s="84"/>
      <c r="AN4231" s="84"/>
      <c r="AO4231" s="84"/>
      <c r="AP4231" s="84"/>
      <c r="AQ4231" s="84"/>
    </row>
    <row r="4232" ht="15.0" customHeight="1">
      <c r="A4232" s="103">
        <v>4229.0</v>
      </c>
      <c r="B4232" s="104" t="s">
        <v>8938</v>
      </c>
      <c r="C4232" s="103" t="s">
        <v>141</v>
      </c>
      <c r="D4232" s="103" t="s">
        <v>8939</v>
      </c>
      <c r="E4232" s="105">
        <v>23.94</v>
      </c>
      <c r="F4232" s="103" t="s">
        <v>86</v>
      </c>
      <c r="G4232" s="103" t="s">
        <v>173</v>
      </c>
      <c r="H4232" s="106">
        <v>4.48379573E7</v>
      </c>
      <c r="I4232" s="103">
        <v>17.0</v>
      </c>
      <c r="J4232" s="107">
        <v>5.0</v>
      </c>
      <c r="K4232" s="104">
        <v>2024.0</v>
      </c>
      <c r="L4232" s="103" t="s">
        <v>1438</v>
      </c>
      <c r="M4232" s="103">
        <v>2021.0</v>
      </c>
      <c r="N4232" s="103" t="s">
        <v>161</v>
      </c>
      <c r="O4232" s="65" t="str">
        <f t="shared" si="1"/>
        <v>074521560001</v>
      </c>
      <c r="P4232" s="65">
        <f t="shared" si="2"/>
        <v>5</v>
      </c>
      <c r="Q4232" s="65">
        <f t="shared" si="3"/>
        <v>2</v>
      </c>
      <c r="R4232" s="65" t="str">
        <f t="shared" si="12"/>
        <v>07.452.156/0001-52</v>
      </c>
      <c r="S4232" s="84"/>
      <c r="T4232" s="84" t="str">
        <f t="shared" si="10"/>
        <v/>
      </c>
      <c r="U4232" s="84" t="str">
        <f t="shared" si="11"/>
        <v/>
      </c>
      <c r="V4232" s="65" t="str">
        <f t="shared" si="5"/>
        <v/>
      </c>
      <c r="W4232" s="84"/>
      <c r="X4232" s="84"/>
      <c r="Y4232" s="85"/>
      <c r="Z4232" s="85"/>
      <c r="AA4232" s="65" t="str">
        <f t="shared" si="6"/>
        <v/>
      </c>
      <c r="AB4232" s="65" t="str">
        <f t="shared" si="7"/>
        <v/>
      </c>
      <c r="AC4232" s="86"/>
      <c r="AD4232" s="87" t="str">
        <f t="shared" si="8"/>
        <v/>
      </c>
      <c r="AE4232" s="84"/>
      <c r="AF4232" s="86">
        <f>IF(AC4232&gt;0,AC4232,'⚙️ Config'!$B$10)</f>
        <v>0.0075</v>
      </c>
      <c r="AG4232" s="88">
        <f t="shared" si="9"/>
        <v>336284.6798</v>
      </c>
      <c r="AH4232" s="88">
        <f>AG4232*'⚙️ Config'!$B$11</f>
        <v>1681423.399</v>
      </c>
      <c r="AI4232" s="88">
        <f>AH4232*'⚙️ Config'!$B$12</f>
        <v>504427.0196</v>
      </c>
      <c r="AJ4232" s="64"/>
      <c r="AK4232" s="84"/>
      <c r="AL4232" s="84"/>
      <c r="AM4232" s="84"/>
      <c r="AN4232" s="84"/>
      <c r="AO4232" s="84"/>
      <c r="AP4232" s="84"/>
      <c r="AQ4232" s="84"/>
    </row>
    <row r="4233" ht="15.0" customHeight="1">
      <c r="A4233" s="98">
        <v>4230.0</v>
      </c>
      <c r="B4233" s="99" t="s">
        <v>8940</v>
      </c>
      <c r="C4233" s="98" t="s">
        <v>141</v>
      </c>
      <c r="D4233" s="98" t="s">
        <v>8941</v>
      </c>
      <c r="E4233" s="100">
        <v>40.89</v>
      </c>
      <c r="F4233" s="98" t="s">
        <v>86</v>
      </c>
      <c r="G4233" s="98" t="s">
        <v>173</v>
      </c>
      <c r="H4233" s="101">
        <v>4.474507975E7</v>
      </c>
      <c r="I4233" s="98">
        <v>10.0</v>
      </c>
      <c r="J4233" s="102">
        <v>4.7</v>
      </c>
      <c r="K4233" s="99">
        <v>2025.0</v>
      </c>
      <c r="L4233" s="98" t="s">
        <v>4935</v>
      </c>
      <c r="M4233" s="98">
        <v>2021.0</v>
      </c>
      <c r="N4233" s="98" t="s">
        <v>208</v>
      </c>
      <c r="O4233" s="65" t="str">
        <f t="shared" si="1"/>
        <v>433044840001</v>
      </c>
      <c r="P4233" s="65">
        <f t="shared" si="2"/>
        <v>7</v>
      </c>
      <c r="Q4233" s="65">
        <f t="shared" si="3"/>
        <v>5</v>
      </c>
      <c r="R4233" s="65" t="str">
        <f t="shared" si="12"/>
        <v>43.304.484/0001-75</v>
      </c>
      <c r="S4233" s="84"/>
      <c r="T4233" s="84" t="str">
        <f t="shared" si="10"/>
        <v/>
      </c>
      <c r="U4233" s="84" t="str">
        <f t="shared" si="11"/>
        <v/>
      </c>
      <c r="V4233" s="65" t="str">
        <f t="shared" si="5"/>
        <v/>
      </c>
      <c r="W4233" s="84"/>
      <c r="X4233" s="84"/>
      <c r="Y4233" s="85"/>
      <c r="Z4233" s="85"/>
      <c r="AA4233" s="65" t="str">
        <f t="shared" si="6"/>
        <v/>
      </c>
      <c r="AB4233" s="65" t="str">
        <f t="shared" si="7"/>
        <v/>
      </c>
      <c r="AC4233" s="86"/>
      <c r="AD4233" s="87" t="str">
        <f t="shared" si="8"/>
        <v/>
      </c>
      <c r="AE4233" s="84"/>
      <c r="AF4233" s="86">
        <f>IF(AC4233&gt;0,AC4233,'⚙️ Config'!$B$10)</f>
        <v>0.0075</v>
      </c>
      <c r="AG4233" s="88">
        <f t="shared" si="9"/>
        <v>335588.0981</v>
      </c>
      <c r="AH4233" s="88">
        <f>AG4233*'⚙️ Config'!$B$11</f>
        <v>1677940.491</v>
      </c>
      <c r="AI4233" s="88">
        <f>AH4233*'⚙️ Config'!$B$12</f>
        <v>503382.1472</v>
      </c>
      <c r="AJ4233" s="64"/>
      <c r="AK4233" s="84"/>
      <c r="AL4233" s="84"/>
      <c r="AM4233" s="84"/>
      <c r="AN4233" s="84"/>
      <c r="AO4233" s="84"/>
      <c r="AP4233" s="84"/>
      <c r="AQ4233" s="84"/>
    </row>
    <row r="4234" ht="15.0" customHeight="1">
      <c r="A4234" s="103">
        <v>4231.0</v>
      </c>
      <c r="B4234" s="104" t="s">
        <v>8942</v>
      </c>
      <c r="C4234" s="103" t="s">
        <v>141</v>
      </c>
      <c r="D4234" s="103" t="s">
        <v>8943</v>
      </c>
      <c r="E4234" s="105">
        <v>25.91</v>
      </c>
      <c r="F4234" s="103" t="s">
        <v>86</v>
      </c>
      <c r="G4234" s="103" t="s">
        <v>173</v>
      </c>
      <c r="H4234" s="106">
        <v>4.37986924E7</v>
      </c>
      <c r="I4234" s="103">
        <v>16.0</v>
      </c>
      <c r="J4234" s="107">
        <v>4.7</v>
      </c>
      <c r="K4234" s="104">
        <v>2024.0</v>
      </c>
      <c r="L4234" s="103" t="s">
        <v>4545</v>
      </c>
      <c r="M4234" s="103">
        <v>2021.0</v>
      </c>
      <c r="N4234" s="103" t="s">
        <v>161</v>
      </c>
      <c r="O4234" s="65" t="str">
        <f t="shared" si="1"/>
        <v>450590600001</v>
      </c>
      <c r="P4234" s="65">
        <f t="shared" si="2"/>
        <v>1</v>
      </c>
      <c r="Q4234" s="65">
        <f t="shared" si="3"/>
        <v>8</v>
      </c>
      <c r="R4234" s="65" t="str">
        <f t="shared" si="12"/>
        <v>45.059.060/0001-18</v>
      </c>
      <c r="S4234" s="84"/>
      <c r="T4234" s="84" t="str">
        <f t="shared" si="10"/>
        <v/>
      </c>
      <c r="U4234" s="84" t="str">
        <f t="shared" si="11"/>
        <v/>
      </c>
      <c r="V4234" s="65" t="str">
        <f t="shared" si="5"/>
        <v/>
      </c>
      <c r="W4234" s="84"/>
      <c r="X4234" s="84"/>
      <c r="Y4234" s="85"/>
      <c r="Z4234" s="85"/>
      <c r="AA4234" s="65" t="str">
        <f t="shared" si="6"/>
        <v/>
      </c>
      <c r="AB4234" s="65" t="str">
        <f t="shared" si="7"/>
        <v/>
      </c>
      <c r="AC4234" s="86"/>
      <c r="AD4234" s="87" t="str">
        <f t="shared" si="8"/>
        <v/>
      </c>
      <c r="AE4234" s="84"/>
      <c r="AF4234" s="86">
        <f>IF(AC4234&gt;0,AC4234,'⚙️ Config'!$B$10)</f>
        <v>0.0075</v>
      </c>
      <c r="AG4234" s="88">
        <f t="shared" si="9"/>
        <v>328490.193</v>
      </c>
      <c r="AH4234" s="88">
        <f>AG4234*'⚙️ Config'!$B$11</f>
        <v>1642450.965</v>
      </c>
      <c r="AI4234" s="88">
        <f>AH4234*'⚙️ Config'!$B$12</f>
        <v>492735.2895</v>
      </c>
      <c r="AJ4234" s="64"/>
      <c r="AK4234" s="84"/>
      <c r="AL4234" s="84"/>
      <c r="AM4234" s="84"/>
      <c r="AN4234" s="84"/>
      <c r="AO4234" s="84"/>
      <c r="AP4234" s="84"/>
      <c r="AQ4234" s="84"/>
    </row>
    <row r="4235" ht="15.0" customHeight="1">
      <c r="A4235" s="103">
        <v>4232.0</v>
      </c>
      <c r="B4235" s="104" t="s">
        <v>8944</v>
      </c>
      <c r="C4235" s="103" t="s">
        <v>141</v>
      </c>
      <c r="D4235" s="103" t="s">
        <v>8945</v>
      </c>
      <c r="E4235" s="105">
        <v>18.14</v>
      </c>
      <c r="F4235" s="103" t="s">
        <v>86</v>
      </c>
      <c r="G4235" s="103" t="s">
        <v>173</v>
      </c>
      <c r="H4235" s="106">
        <v>4.375176486E7</v>
      </c>
      <c r="I4235" s="103">
        <v>5.0</v>
      </c>
      <c r="J4235" s="107">
        <v>4.9</v>
      </c>
      <c r="K4235" s="104">
        <v>2021.0</v>
      </c>
      <c r="L4235" s="103" t="s">
        <v>1438</v>
      </c>
      <c r="M4235" s="103">
        <v>2021.0</v>
      </c>
      <c r="N4235" s="103" t="s">
        <v>161</v>
      </c>
      <c r="O4235" s="65" t="str">
        <f t="shared" si="1"/>
        <v>062131480001</v>
      </c>
      <c r="P4235" s="65">
        <f t="shared" si="2"/>
        <v>9</v>
      </c>
      <c r="Q4235" s="65">
        <f t="shared" si="3"/>
        <v>0</v>
      </c>
      <c r="R4235" s="65" t="str">
        <f t="shared" si="12"/>
        <v>06.213.148/0001-90</v>
      </c>
      <c r="S4235" s="84"/>
      <c r="T4235" s="84" t="str">
        <f t="shared" si="10"/>
        <v/>
      </c>
      <c r="U4235" s="84" t="str">
        <f t="shared" si="11"/>
        <v/>
      </c>
      <c r="V4235" s="65" t="str">
        <f t="shared" si="5"/>
        <v/>
      </c>
      <c r="W4235" s="84"/>
      <c r="X4235" s="84"/>
      <c r="Y4235" s="85"/>
      <c r="Z4235" s="85"/>
      <c r="AA4235" s="65" t="str">
        <f t="shared" si="6"/>
        <v/>
      </c>
      <c r="AB4235" s="65" t="str">
        <f t="shared" si="7"/>
        <v/>
      </c>
      <c r="AC4235" s="86"/>
      <c r="AD4235" s="87" t="str">
        <f t="shared" si="8"/>
        <v/>
      </c>
      <c r="AE4235" s="84"/>
      <c r="AF4235" s="86">
        <f>IF(AC4235&gt;0,AC4235,'⚙️ Config'!$B$10)</f>
        <v>0.0075</v>
      </c>
      <c r="AG4235" s="88">
        <f t="shared" si="9"/>
        <v>328138.2365</v>
      </c>
      <c r="AH4235" s="88">
        <f>AG4235*'⚙️ Config'!$B$11</f>
        <v>1640691.182</v>
      </c>
      <c r="AI4235" s="88">
        <f>AH4235*'⚙️ Config'!$B$12</f>
        <v>492207.3547</v>
      </c>
      <c r="AJ4235" s="64"/>
      <c r="AK4235" s="84"/>
      <c r="AL4235" s="84"/>
      <c r="AM4235" s="84"/>
      <c r="AN4235" s="84"/>
      <c r="AO4235" s="84"/>
      <c r="AP4235" s="84"/>
      <c r="AQ4235" s="84"/>
    </row>
    <row r="4236" ht="15.0" customHeight="1">
      <c r="A4236" s="103">
        <v>4233.0</v>
      </c>
      <c r="B4236" s="104" t="s">
        <v>8946</v>
      </c>
      <c r="C4236" s="103" t="s">
        <v>141</v>
      </c>
      <c r="D4236" s="103" t="s">
        <v>8947</v>
      </c>
      <c r="E4236" s="105">
        <v>26.08</v>
      </c>
      <c r="F4236" s="103" t="s">
        <v>86</v>
      </c>
      <c r="G4236" s="103" t="s">
        <v>173</v>
      </c>
      <c r="H4236" s="106">
        <v>4.361481112E7</v>
      </c>
      <c r="I4236" s="103">
        <v>14.0</v>
      </c>
      <c r="J4236" s="107">
        <v>4.7</v>
      </c>
      <c r="K4236" s="104">
        <v>2024.0</v>
      </c>
      <c r="L4236" s="103" t="s">
        <v>4689</v>
      </c>
      <c r="M4236" s="103">
        <v>2021.0</v>
      </c>
      <c r="N4236" s="103" t="s">
        <v>189</v>
      </c>
      <c r="O4236" s="65" t="str">
        <f t="shared" si="1"/>
        <v>538583120001</v>
      </c>
      <c r="P4236" s="65">
        <f t="shared" si="2"/>
        <v>0</v>
      </c>
      <c r="Q4236" s="65">
        <f t="shared" si="3"/>
        <v>5</v>
      </c>
      <c r="R4236" s="65" t="str">
        <f t="shared" si="12"/>
        <v>53.858.312/0001-05</v>
      </c>
      <c r="S4236" s="84"/>
      <c r="T4236" s="84" t="str">
        <f t="shared" si="10"/>
        <v/>
      </c>
      <c r="U4236" s="84" t="str">
        <f t="shared" si="11"/>
        <v/>
      </c>
      <c r="V4236" s="65" t="str">
        <f t="shared" si="5"/>
        <v/>
      </c>
      <c r="W4236" s="84"/>
      <c r="X4236" s="84"/>
      <c r="Y4236" s="85"/>
      <c r="Z4236" s="85"/>
      <c r="AA4236" s="65" t="str">
        <f t="shared" si="6"/>
        <v/>
      </c>
      <c r="AB4236" s="65" t="str">
        <f t="shared" si="7"/>
        <v/>
      </c>
      <c r="AC4236" s="86"/>
      <c r="AD4236" s="87" t="str">
        <f t="shared" si="8"/>
        <v/>
      </c>
      <c r="AE4236" s="84"/>
      <c r="AF4236" s="86">
        <f>IF(AC4236&gt;0,AC4236,'⚙️ Config'!$B$10)</f>
        <v>0.0075</v>
      </c>
      <c r="AG4236" s="88">
        <f t="shared" si="9"/>
        <v>327111.0834</v>
      </c>
      <c r="AH4236" s="88">
        <f>AG4236*'⚙️ Config'!$B$11</f>
        <v>1635555.417</v>
      </c>
      <c r="AI4236" s="88">
        <f>AH4236*'⚙️ Config'!$B$12</f>
        <v>490666.6251</v>
      </c>
      <c r="AJ4236" s="64"/>
      <c r="AK4236" s="84"/>
      <c r="AL4236" s="84"/>
      <c r="AM4236" s="84"/>
      <c r="AN4236" s="84"/>
      <c r="AO4236" s="84"/>
      <c r="AP4236" s="84"/>
      <c r="AQ4236" s="84"/>
    </row>
    <row r="4237" ht="15.0" customHeight="1">
      <c r="A4237" s="103">
        <v>4234.0</v>
      </c>
      <c r="B4237" s="104" t="s">
        <v>8948</v>
      </c>
      <c r="C4237" s="103" t="s">
        <v>141</v>
      </c>
      <c r="D4237" s="103" t="s">
        <v>8949</v>
      </c>
      <c r="E4237" s="105">
        <v>26.53</v>
      </c>
      <c r="F4237" s="103" t="s">
        <v>86</v>
      </c>
      <c r="G4237" s="103" t="s">
        <v>173</v>
      </c>
      <c r="H4237" s="106">
        <v>4.360029461E7</v>
      </c>
      <c r="I4237" s="103">
        <v>2.0</v>
      </c>
      <c r="J4237" s="107">
        <v>4.1</v>
      </c>
      <c r="K4237" s="104">
        <v>2022.0</v>
      </c>
      <c r="L4237" s="103" t="s">
        <v>268</v>
      </c>
      <c r="M4237" s="103">
        <v>2022.0</v>
      </c>
      <c r="N4237" s="103" t="s">
        <v>4351</v>
      </c>
      <c r="O4237" s="65" t="str">
        <f t="shared" si="1"/>
        <v>056029560001</v>
      </c>
      <c r="P4237" s="65">
        <f t="shared" si="2"/>
        <v>8</v>
      </c>
      <c r="Q4237" s="65">
        <f t="shared" si="3"/>
        <v>7</v>
      </c>
      <c r="R4237" s="65" t="str">
        <f t="shared" si="12"/>
        <v>05.602.956/0001-87</v>
      </c>
      <c r="S4237" s="84"/>
      <c r="T4237" s="84" t="str">
        <f t="shared" si="10"/>
        <v/>
      </c>
      <c r="U4237" s="84" t="str">
        <f t="shared" si="11"/>
        <v/>
      </c>
      <c r="V4237" s="65" t="str">
        <f t="shared" si="5"/>
        <v/>
      </c>
      <c r="W4237" s="84"/>
      <c r="X4237" s="84"/>
      <c r="Y4237" s="85"/>
      <c r="Z4237" s="85"/>
      <c r="AA4237" s="65" t="str">
        <f t="shared" si="6"/>
        <v/>
      </c>
      <c r="AB4237" s="65" t="str">
        <f t="shared" si="7"/>
        <v/>
      </c>
      <c r="AC4237" s="86"/>
      <c r="AD4237" s="87" t="str">
        <f t="shared" si="8"/>
        <v/>
      </c>
      <c r="AE4237" s="84"/>
      <c r="AF4237" s="86">
        <f>IF(AC4237&gt;0,AC4237,'⚙️ Config'!$B$10)</f>
        <v>0.0075</v>
      </c>
      <c r="AG4237" s="88">
        <f t="shared" si="9"/>
        <v>327002.2096</v>
      </c>
      <c r="AH4237" s="88">
        <f>AG4237*'⚙️ Config'!$B$11</f>
        <v>1635011.048</v>
      </c>
      <c r="AI4237" s="88">
        <f>AH4237*'⚙️ Config'!$B$12</f>
        <v>490503.3144</v>
      </c>
      <c r="AJ4237" s="64"/>
      <c r="AK4237" s="84"/>
      <c r="AL4237" s="84"/>
      <c r="AM4237" s="84"/>
      <c r="AN4237" s="84"/>
      <c r="AO4237" s="84"/>
      <c r="AP4237" s="84"/>
      <c r="AQ4237" s="84"/>
    </row>
    <row r="4238" ht="15.0" customHeight="1">
      <c r="A4238" s="98">
        <v>4235.0</v>
      </c>
      <c r="B4238" s="99" t="s">
        <v>8950</v>
      </c>
      <c r="C4238" s="98" t="s">
        <v>141</v>
      </c>
      <c r="D4238" s="98" t="s">
        <v>8951</v>
      </c>
      <c r="E4238" s="100">
        <v>33.74</v>
      </c>
      <c r="F4238" s="98" t="s">
        <v>86</v>
      </c>
      <c r="G4238" s="98" t="s">
        <v>173</v>
      </c>
      <c r="H4238" s="101">
        <v>4.352618884E7</v>
      </c>
      <c r="I4238" s="98">
        <v>8.0</v>
      </c>
      <c r="J4238" s="102">
        <v>2.3</v>
      </c>
      <c r="K4238" s="99">
        <v>2024.0</v>
      </c>
      <c r="L4238" s="98" t="s">
        <v>4646</v>
      </c>
      <c r="M4238" s="98">
        <v>2023.0</v>
      </c>
      <c r="N4238" s="98" t="s">
        <v>4351</v>
      </c>
      <c r="O4238" s="65" t="str">
        <f t="shared" si="1"/>
        <v>044945440001</v>
      </c>
      <c r="P4238" s="65">
        <f t="shared" si="2"/>
        <v>0</v>
      </c>
      <c r="Q4238" s="65">
        <f t="shared" si="3"/>
        <v>8</v>
      </c>
      <c r="R4238" s="65" t="str">
        <f t="shared" si="12"/>
        <v>04.494.544/0001-08</v>
      </c>
      <c r="S4238" s="84"/>
      <c r="T4238" s="84" t="str">
        <f t="shared" si="10"/>
        <v/>
      </c>
      <c r="U4238" s="84" t="str">
        <f t="shared" si="11"/>
        <v/>
      </c>
      <c r="V4238" s="65" t="str">
        <f t="shared" si="5"/>
        <v/>
      </c>
      <c r="W4238" s="84"/>
      <c r="X4238" s="84"/>
      <c r="Y4238" s="85"/>
      <c r="Z4238" s="85"/>
      <c r="AA4238" s="65" t="str">
        <f t="shared" si="6"/>
        <v/>
      </c>
      <c r="AB4238" s="65" t="str">
        <f t="shared" si="7"/>
        <v/>
      </c>
      <c r="AC4238" s="86"/>
      <c r="AD4238" s="87" t="str">
        <f t="shared" si="8"/>
        <v/>
      </c>
      <c r="AE4238" s="84"/>
      <c r="AF4238" s="86">
        <f>IF(AC4238&gt;0,AC4238,'⚙️ Config'!$B$10)</f>
        <v>0.0075</v>
      </c>
      <c r="AG4238" s="88">
        <f t="shared" si="9"/>
        <v>326446.4163</v>
      </c>
      <c r="AH4238" s="88">
        <f>AG4238*'⚙️ Config'!$B$11</f>
        <v>1632232.082</v>
      </c>
      <c r="AI4238" s="88">
        <f>AH4238*'⚙️ Config'!$B$12</f>
        <v>489669.6245</v>
      </c>
      <c r="AJ4238" s="64"/>
      <c r="AK4238" s="84"/>
      <c r="AL4238" s="84"/>
      <c r="AM4238" s="84"/>
      <c r="AN4238" s="84"/>
      <c r="AO4238" s="84"/>
      <c r="AP4238" s="84"/>
      <c r="AQ4238" s="84"/>
    </row>
    <row r="4239" ht="15.0" customHeight="1">
      <c r="A4239" s="103">
        <v>4236.0</v>
      </c>
      <c r="B4239" s="104" t="s">
        <v>8952</v>
      </c>
      <c r="C4239" s="103" t="s">
        <v>141</v>
      </c>
      <c r="D4239" s="103" t="s">
        <v>8953</v>
      </c>
      <c r="E4239" s="105">
        <v>40.85</v>
      </c>
      <c r="F4239" s="103" t="s">
        <v>86</v>
      </c>
      <c r="G4239" s="103" t="s">
        <v>173</v>
      </c>
      <c r="H4239" s="106">
        <v>4.331069023E7</v>
      </c>
      <c r="I4239" s="103">
        <v>10.0</v>
      </c>
      <c r="J4239" s="107">
        <v>4.7</v>
      </c>
      <c r="K4239" s="104">
        <v>2025.0</v>
      </c>
      <c r="L4239" s="103" t="s">
        <v>8954</v>
      </c>
      <c r="M4239" s="103">
        <v>2021.0</v>
      </c>
      <c r="N4239" s="103" t="s">
        <v>310</v>
      </c>
      <c r="O4239" s="65" t="str">
        <f t="shared" si="1"/>
        <v>486973380001</v>
      </c>
      <c r="P4239" s="65">
        <f t="shared" si="2"/>
        <v>7</v>
      </c>
      <c r="Q4239" s="65">
        <f t="shared" si="3"/>
        <v>0</v>
      </c>
      <c r="R4239" s="65" t="str">
        <f t="shared" si="12"/>
        <v>48.697.338/0001-70</v>
      </c>
      <c r="S4239" s="84"/>
      <c r="T4239" s="84" t="str">
        <f t="shared" si="10"/>
        <v/>
      </c>
      <c r="U4239" s="84" t="str">
        <f t="shared" si="11"/>
        <v/>
      </c>
      <c r="V4239" s="65" t="str">
        <f t="shared" si="5"/>
        <v/>
      </c>
      <c r="W4239" s="84"/>
      <c r="X4239" s="84"/>
      <c r="Y4239" s="85"/>
      <c r="Z4239" s="85"/>
      <c r="AA4239" s="65" t="str">
        <f t="shared" si="6"/>
        <v/>
      </c>
      <c r="AB4239" s="65" t="str">
        <f t="shared" si="7"/>
        <v/>
      </c>
      <c r="AC4239" s="86"/>
      <c r="AD4239" s="87" t="str">
        <f t="shared" si="8"/>
        <v/>
      </c>
      <c r="AE4239" s="84"/>
      <c r="AF4239" s="86">
        <f>IF(AC4239&gt;0,AC4239,'⚙️ Config'!$B$10)</f>
        <v>0.0075</v>
      </c>
      <c r="AG4239" s="88">
        <f t="shared" si="9"/>
        <v>324830.1767</v>
      </c>
      <c r="AH4239" s="88">
        <f>AG4239*'⚙️ Config'!$B$11</f>
        <v>1624150.884</v>
      </c>
      <c r="AI4239" s="88">
        <f>AH4239*'⚙️ Config'!$B$12</f>
        <v>487245.2651</v>
      </c>
      <c r="AJ4239" s="64"/>
      <c r="AK4239" s="84"/>
      <c r="AL4239" s="84"/>
      <c r="AM4239" s="84"/>
      <c r="AN4239" s="84"/>
      <c r="AO4239" s="84"/>
      <c r="AP4239" s="84"/>
      <c r="AQ4239" s="84"/>
    </row>
    <row r="4240" ht="15.0" customHeight="1">
      <c r="A4240" s="98">
        <v>4237.0</v>
      </c>
      <c r="B4240" s="99" t="s">
        <v>8955</v>
      </c>
      <c r="C4240" s="98" t="s">
        <v>141</v>
      </c>
      <c r="D4240" s="98" t="s">
        <v>8956</v>
      </c>
      <c r="E4240" s="100">
        <v>39.76</v>
      </c>
      <c r="F4240" s="98" t="s">
        <v>86</v>
      </c>
      <c r="G4240" s="98" t="s">
        <v>173</v>
      </c>
      <c r="H4240" s="101">
        <v>4.316183371E7</v>
      </c>
      <c r="I4240" s="98">
        <v>19.0</v>
      </c>
      <c r="J4240" s="102">
        <v>4.8</v>
      </c>
      <c r="K4240" s="99">
        <v>2025.0</v>
      </c>
      <c r="L4240" s="98" t="s">
        <v>8957</v>
      </c>
      <c r="M4240" s="98">
        <v>2021.0</v>
      </c>
      <c r="N4240" s="98" t="s">
        <v>8629</v>
      </c>
      <c r="O4240" s="65" t="str">
        <f t="shared" si="1"/>
        <v>058254780001</v>
      </c>
      <c r="P4240" s="65">
        <f t="shared" si="2"/>
        <v>7</v>
      </c>
      <c r="Q4240" s="65">
        <f t="shared" si="3"/>
        <v>4</v>
      </c>
      <c r="R4240" s="65" t="str">
        <f t="shared" si="12"/>
        <v>05.825.478/0001-74</v>
      </c>
      <c r="S4240" s="84"/>
      <c r="T4240" s="84" t="str">
        <f t="shared" si="10"/>
        <v/>
      </c>
      <c r="U4240" s="84" t="str">
        <f t="shared" si="11"/>
        <v/>
      </c>
      <c r="V4240" s="65" t="str">
        <f t="shared" si="5"/>
        <v/>
      </c>
      <c r="W4240" s="84"/>
      <c r="X4240" s="84"/>
      <c r="Y4240" s="85"/>
      <c r="Z4240" s="85"/>
      <c r="AA4240" s="65" t="str">
        <f t="shared" si="6"/>
        <v/>
      </c>
      <c r="AB4240" s="65" t="str">
        <f t="shared" si="7"/>
        <v/>
      </c>
      <c r="AC4240" s="86"/>
      <c r="AD4240" s="87" t="str">
        <f t="shared" si="8"/>
        <v/>
      </c>
      <c r="AE4240" s="84"/>
      <c r="AF4240" s="86">
        <f>IF(AC4240&gt;0,AC4240,'⚙️ Config'!$B$10)</f>
        <v>0.0075</v>
      </c>
      <c r="AG4240" s="88">
        <f t="shared" si="9"/>
        <v>323713.7528</v>
      </c>
      <c r="AH4240" s="88">
        <f>AG4240*'⚙️ Config'!$B$11</f>
        <v>1618568.764</v>
      </c>
      <c r="AI4240" s="88">
        <f>AH4240*'⚙️ Config'!$B$12</f>
        <v>485570.6292</v>
      </c>
      <c r="AJ4240" s="64"/>
      <c r="AK4240" s="84"/>
      <c r="AL4240" s="84"/>
      <c r="AM4240" s="84"/>
      <c r="AN4240" s="84"/>
      <c r="AO4240" s="84"/>
      <c r="AP4240" s="84"/>
      <c r="AQ4240" s="84"/>
    </row>
    <row r="4241" ht="15.0" customHeight="1">
      <c r="A4241" s="103">
        <v>4238.0</v>
      </c>
      <c r="B4241" s="104" t="s">
        <v>8958</v>
      </c>
      <c r="C4241" s="103" t="s">
        <v>141</v>
      </c>
      <c r="D4241" s="103" t="s">
        <v>8959</v>
      </c>
      <c r="E4241" s="105">
        <v>39.7</v>
      </c>
      <c r="F4241" s="103" t="s">
        <v>86</v>
      </c>
      <c r="G4241" s="103" t="s">
        <v>173</v>
      </c>
      <c r="H4241" s="106">
        <v>4.311145523E7</v>
      </c>
      <c r="I4241" s="103">
        <v>5.0</v>
      </c>
      <c r="J4241" s="107">
        <v>5.0</v>
      </c>
      <c r="K4241" s="104">
        <v>2025.0</v>
      </c>
      <c r="L4241" s="103" t="s">
        <v>8960</v>
      </c>
      <c r="M4241" s="103">
        <v>2021.0</v>
      </c>
      <c r="N4241" s="103" t="s">
        <v>189</v>
      </c>
      <c r="O4241" s="65" t="str">
        <f t="shared" si="1"/>
        <v>614103950001</v>
      </c>
      <c r="P4241" s="65">
        <f t="shared" si="2"/>
        <v>9</v>
      </c>
      <c r="Q4241" s="65">
        <f t="shared" si="3"/>
        <v>5</v>
      </c>
      <c r="R4241" s="65" t="str">
        <f t="shared" si="12"/>
        <v>61.410.395/0001-95</v>
      </c>
      <c r="S4241" s="84"/>
      <c r="T4241" s="84" t="str">
        <f t="shared" si="10"/>
        <v/>
      </c>
      <c r="U4241" s="84" t="str">
        <f t="shared" si="11"/>
        <v/>
      </c>
      <c r="V4241" s="65" t="str">
        <f t="shared" si="5"/>
        <v/>
      </c>
      <c r="W4241" s="84"/>
      <c r="X4241" s="84"/>
      <c r="Y4241" s="85"/>
      <c r="Z4241" s="85"/>
      <c r="AA4241" s="65" t="str">
        <f t="shared" si="6"/>
        <v/>
      </c>
      <c r="AB4241" s="65" t="str">
        <f t="shared" si="7"/>
        <v/>
      </c>
      <c r="AC4241" s="86"/>
      <c r="AD4241" s="87" t="str">
        <f t="shared" si="8"/>
        <v/>
      </c>
      <c r="AE4241" s="84"/>
      <c r="AF4241" s="86">
        <f>IF(AC4241&gt;0,AC4241,'⚙️ Config'!$B$10)</f>
        <v>0.0075</v>
      </c>
      <c r="AG4241" s="88">
        <f t="shared" si="9"/>
        <v>323335.9142</v>
      </c>
      <c r="AH4241" s="88">
        <f>AG4241*'⚙️ Config'!$B$11</f>
        <v>1616679.571</v>
      </c>
      <c r="AI4241" s="88">
        <f>AH4241*'⚙️ Config'!$B$12</f>
        <v>485003.8713</v>
      </c>
      <c r="AJ4241" s="64"/>
      <c r="AK4241" s="84"/>
      <c r="AL4241" s="84"/>
      <c r="AM4241" s="84"/>
      <c r="AN4241" s="84"/>
      <c r="AO4241" s="84"/>
      <c r="AP4241" s="84"/>
      <c r="AQ4241" s="84"/>
    </row>
    <row r="4242" ht="15.0" customHeight="1">
      <c r="A4242" s="98">
        <v>4239.0</v>
      </c>
      <c r="B4242" s="99" t="s">
        <v>8961</v>
      </c>
      <c r="C4242" s="98" t="s">
        <v>154</v>
      </c>
      <c r="D4242" s="98" t="s">
        <v>8962</v>
      </c>
      <c r="E4242" s="100">
        <v>43.61</v>
      </c>
      <c r="F4242" s="98" t="s">
        <v>86</v>
      </c>
      <c r="G4242" s="98" t="s">
        <v>173</v>
      </c>
      <c r="H4242" s="101">
        <v>4.310304149E7</v>
      </c>
      <c r="I4242" s="98">
        <v>14.0</v>
      </c>
      <c r="J4242" s="102">
        <v>4.7</v>
      </c>
      <c r="K4242" s="99">
        <v>2025.0</v>
      </c>
      <c r="L4242" s="98" t="s">
        <v>719</v>
      </c>
      <c r="M4242" s="98">
        <v>2021.0</v>
      </c>
      <c r="N4242" s="98" t="s">
        <v>208</v>
      </c>
      <c r="O4242" s="65" t="str">
        <f t="shared" si="1"/>
        <v>061327390001</v>
      </c>
      <c r="P4242" s="65">
        <f t="shared" si="2"/>
        <v>3</v>
      </c>
      <c r="Q4242" s="65">
        <f t="shared" si="3"/>
        <v>3</v>
      </c>
      <c r="R4242" s="65" t="str">
        <f t="shared" si="12"/>
        <v>06.132.739/0001-33</v>
      </c>
      <c r="S4242" s="84"/>
      <c r="T4242" s="84" t="str">
        <f t="shared" si="10"/>
        <v/>
      </c>
      <c r="U4242" s="84" t="str">
        <f t="shared" si="11"/>
        <v/>
      </c>
      <c r="V4242" s="65" t="str">
        <f t="shared" si="5"/>
        <v/>
      </c>
      <c r="W4242" s="84"/>
      <c r="X4242" s="84"/>
      <c r="Y4242" s="85"/>
      <c r="Z4242" s="85"/>
      <c r="AA4242" s="65" t="str">
        <f t="shared" si="6"/>
        <v/>
      </c>
      <c r="AB4242" s="65" t="str">
        <f t="shared" si="7"/>
        <v/>
      </c>
      <c r="AC4242" s="86"/>
      <c r="AD4242" s="87" t="str">
        <f t="shared" si="8"/>
        <v/>
      </c>
      <c r="AE4242" s="84"/>
      <c r="AF4242" s="86">
        <f>IF(AC4242&gt;0,AC4242,'⚙️ Config'!$B$10)</f>
        <v>0.0075</v>
      </c>
      <c r="AG4242" s="88">
        <f t="shared" si="9"/>
        <v>323272.8112</v>
      </c>
      <c r="AH4242" s="88">
        <f>AG4242*'⚙️ Config'!$B$11</f>
        <v>1616364.056</v>
      </c>
      <c r="AI4242" s="88">
        <f>AH4242*'⚙️ Config'!$B$12</f>
        <v>484909.2168</v>
      </c>
      <c r="AJ4242" s="64"/>
      <c r="AK4242" s="84"/>
      <c r="AL4242" s="84"/>
      <c r="AM4242" s="84"/>
      <c r="AN4242" s="84"/>
      <c r="AO4242" s="84"/>
      <c r="AP4242" s="84"/>
      <c r="AQ4242" s="84"/>
    </row>
    <row r="4243" ht="15.0" customHeight="1">
      <c r="A4243" s="103">
        <v>4240.0</v>
      </c>
      <c r="B4243" s="104" t="s">
        <v>8963</v>
      </c>
      <c r="C4243" s="103" t="s">
        <v>141</v>
      </c>
      <c r="D4243" s="103" t="s">
        <v>8964</v>
      </c>
      <c r="E4243" s="105">
        <v>30.52</v>
      </c>
      <c r="F4243" s="103" t="s">
        <v>86</v>
      </c>
      <c r="G4243" s="103" t="s">
        <v>173</v>
      </c>
      <c r="H4243" s="106">
        <v>4.298566188E7</v>
      </c>
      <c r="I4243" s="103">
        <v>11.0</v>
      </c>
      <c r="J4243" s="107">
        <v>4.8</v>
      </c>
      <c r="K4243" s="104">
        <v>2025.0</v>
      </c>
      <c r="L4243" s="103" t="s">
        <v>4569</v>
      </c>
      <c r="M4243" s="103">
        <v>2021.0</v>
      </c>
      <c r="N4243" s="103" t="s">
        <v>161</v>
      </c>
      <c r="O4243" s="65" t="str">
        <f t="shared" si="1"/>
        <v>053553520001</v>
      </c>
      <c r="P4243" s="65">
        <f t="shared" si="2"/>
        <v>8</v>
      </c>
      <c r="Q4243" s="65">
        <f t="shared" si="3"/>
        <v>3</v>
      </c>
      <c r="R4243" s="65" t="str">
        <f t="shared" si="12"/>
        <v>05.355.352/0001-83</v>
      </c>
      <c r="S4243" s="84"/>
      <c r="T4243" s="84" t="str">
        <f t="shared" si="10"/>
        <v/>
      </c>
      <c r="U4243" s="84" t="str">
        <f t="shared" si="11"/>
        <v/>
      </c>
      <c r="V4243" s="65" t="str">
        <f t="shared" si="5"/>
        <v/>
      </c>
      <c r="W4243" s="84"/>
      <c r="X4243" s="84"/>
      <c r="Y4243" s="85"/>
      <c r="Z4243" s="85"/>
      <c r="AA4243" s="65" t="str">
        <f t="shared" si="6"/>
        <v/>
      </c>
      <c r="AB4243" s="65" t="str">
        <f t="shared" si="7"/>
        <v/>
      </c>
      <c r="AC4243" s="86"/>
      <c r="AD4243" s="87" t="str">
        <f t="shared" si="8"/>
        <v/>
      </c>
      <c r="AE4243" s="84"/>
      <c r="AF4243" s="86">
        <f>IF(AC4243&gt;0,AC4243,'⚙️ Config'!$B$10)</f>
        <v>0.0075</v>
      </c>
      <c r="AG4243" s="88">
        <f t="shared" si="9"/>
        <v>322392.4641</v>
      </c>
      <c r="AH4243" s="88">
        <f>AG4243*'⚙️ Config'!$B$11</f>
        <v>1611962.321</v>
      </c>
      <c r="AI4243" s="88">
        <f>AH4243*'⚙️ Config'!$B$12</f>
        <v>483588.6962</v>
      </c>
      <c r="AJ4243" s="64"/>
      <c r="AK4243" s="84"/>
      <c r="AL4243" s="84"/>
      <c r="AM4243" s="84"/>
      <c r="AN4243" s="84"/>
      <c r="AO4243" s="84"/>
      <c r="AP4243" s="84"/>
      <c r="AQ4243" s="84"/>
    </row>
    <row r="4244" ht="15.0" customHeight="1">
      <c r="A4244" s="98">
        <v>4241.0</v>
      </c>
      <c r="B4244" s="99" t="s">
        <v>8965</v>
      </c>
      <c r="C4244" s="98" t="s">
        <v>141</v>
      </c>
      <c r="D4244" s="98" t="s">
        <v>8966</v>
      </c>
      <c r="E4244" s="100">
        <v>26.82</v>
      </c>
      <c r="F4244" s="98" t="s">
        <v>86</v>
      </c>
      <c r="G4244" s="98" t="s">
        <v>173</v>
      </c>
      <c r="H4244" s="101">
        <v>4.276036688E7</v>
      </c>
      <c r="I4244" s="98">
        <v>8.0</v>
      </c>
      <c r="J4244" s="102">
        <v>4.0</v>
      </c>
      <c r="K4244" s="99">
        <v>2024.0</v>
      </c>
      <c r="L4244" s="98" t="s">
        <v>4763</v>
      </c>
      <c r="M4244" s="98">
        <v>2022.0</v>
      </c>
      <c r="N4244" s="98" t="s">
        <v>189</v>
      </c>
      <c r="O4244" s="65" t="str">
        <f t="shared" si="1"/>
        <v>110009800001</v>
      </c>
      <c r="P4244" s="65">
        <f t="shared" si="2"/>
        <v>4</v>
      </c>
      <c r="Q4244" s="65">
        <f t="shared" si="3"/>
        <v>9</v>
      </c>
      <c r="R4244" s="65" t="str">
        <f t="shared" si="12"/>
        <v>11.000.980/0001-49</v>
      </c>
      <c r="S4244" s="84"/>
      <c r="T4244" s="84" t="str">
        <f t="shared" si="10"/>
        <v/>
      </c>
      <c r="U4244" s="84" t="str">
        <f t="shared" si="11"/>
        <v/>
      </c>
      <c r="V4244" s="65" t="str">
        <f t="shared" si="5"/>
        <v/>
      </c>
      <c r="W4244" s="84"/>
      <c r="X4244" s="84"/>
      <c r="Y4244" s="85"/>
      <c r="Z4244" s="85"/>
      <c r="AA4244" s="65" t="str">
        <f t="shared" si="6"/>
        <v/>
      </c>
      <c r="AB4244" s="65" t="str">
        <f t="shared" si="7"/>
        <v/>
      </c>
      <c r="AC4244" s="86"/>
      <c r="AD4244" s="87" t="str">
        <f t="shared" si="8"/>
        <v/>
      </c>
      <c r="AE4244" s="84"/>
      <c r="AF4244" s="86">
        <f>IF(AC4244&gt;0,AC4244,'⚙️ Config'!$B$10)</f>
        <v>0.0075</v>
      </c>
      <c r="AG4244" s="88">
        <f t="shared" si="9"/>
        <v>320702.7516</v>
      </c>
      <c r="AH4244" s="88">
        <f>AG4244*'⚙️ Config'!$B$11</f>
        <v>1603513.758</v>
      </c>
      <c r="AI4244" s="88">
        <f>AH4244*'⚙️ Config'!$B$12</f>
        <v>481054.1274</v>
      </c>
      <c r="AJ4244" s="64"/>
      <c r="AK4244" s="84"/>
      <c r="AL4244" s="84"/>
      <c r="AM4244" s="84"/>
      <c r="AN4244" s="84"/>
      <c r="AO4244" s="84"/>
      <c r="AP4244" s="84"/>
      <c r="AQ4244" s="84"/>
    </row>
    <row r="4245" ht="15.0" customHeight="1">
      <c r="A4245" s="103">
        <v>4242.0</v>
      </c>
      <c r="B4245" s="104" t="s">
        <v>8967</v>
      </c>
      <c r="C4245" s="103" t="s">
        <v>141</v>
      </c>
      <c r="D4245" s="103" t="s">
        <v>8968</v>
      </c>
      <c r="E4245" s="105">
        <v>19.35</v>
      </c>
      <c r="F4245" s="103" t="s">
        <v>86</v>
      </c>
      <c r="G4245" s="103" t="s">
        <v>173</v>
      </c>
      <c r="H4245" s="106">
        <v>4.273991456E7</v>
      </c>
      <c r="I4245" s="103">
        <v>4.0</v>
      </c>
      <c r="J4245" s="107">
        <v>4.8</v>
      </c>
      <c r="K4245" s="104">
        <v>2021.0</v>
      </c>
      <c r="L4245" s="103" t="s">
        <v>4450</v>
      </c>
      <c r="M4245" s="103">
        <v>2021.0</v>
      </c>
      <c r="N4245" s="103" t="s">
        <v>4351</v>
      </c>
      <c r="O4245" s="65" t="str">
        <f t="shared" si="1"/>
        <v>039876450001</v>
      </c>
      <c r="P4245" s="65">
        <f t="shared" si="2"/>
        <v>5</v>
      </c>
      <c r="Q4245" s="65">
        <f t="shared" si="3"/>
        <v>8</v>
      </c>
      <c r="R4245" s="65" t="str">
        <f t="shared" si="12"/>
        <v>03.987.645/0001-58</v>
      </c>
      <c r="S4245" s="84"/>
      <c r="T4245" s="84" t="str">
        <f t="shared" si="10"/>
        <v/>
      </c>
      <c r="U4245" s="84" t="str">
        <f t="shared" si="11"/>
        <v/>
      </c>
      <c r="V4245" s="65" t="str">
        <f t="shared" si="5"/>
        <v/>
      </c>
      <c r="W4245" s="84"/>
      <c r="X4245" s="84"/>
      <c r="Y4245" s="85"/>
      <c r="Z4245" s="85"/>
      <c r="AA4245" s="65" t="str">
        <f t="shared" si="6"/>
        <v/>
      </c>
      <c r="AB4245" s="65" t="str">
        <f t="shared" si="7"/>
        <v/>
      </c>
      <c r="AC4245" s="86"/>
      <c r="AD4245" s="87" t="str">
        <f t="shared" si="8"/>
        <v/>
      </c>
      <c r="AE4245" s="84"/>
      <c r="AF4245" s="86">
        <f>IF(AC4245&gt;0,AC4245,'⚙️ Config'!$B$10)</f>
        <v>0.0075</v>
      </c>
      <c r="AG4245" s="88">
        <f t="shared" si="9"/>
        <v>320549.3592</v>
      </c>
      <c r="AH4245" s="88">
        <f>AG4245*'⚙️ Config'!$B$11</f>
        <v>1602746.796</v>
      </c>
      <c r="AI4245" s="88">
        <f>AH4245*'⚙️ Config'!$B$12</f>
        <v>480824.0388</v>
      </c>
      <c r="AJ4245" s="64"/>
      <c r="AK4245" s="84"/>
      <c r="AL4245" s="84"/>
      <c r="AM4245" s="84"/>
      <c r="AN4245" s="84"/>
      <c r="AO4245" s="84"/>
      <c r="AP4245" s="84"/>
      <c r="AQ4245" s="84"/>
    </row>
    <row r="4246" ht="15.0" customHeight="1">
      <c r="A4246" s="98">
        <v>4243.0</v>
      </c>
      <c r="B4246" s="99" t="s">
        <v>8969</v>
      </c>
      <c r="C4246" s="98" t="s">
        <v>141</v>
      </c>
      <c r="D4246" s="98" t="s">
        <v>8970</v>
      </c>
      <c r="E4246" s="100">
        <v>40.24</v>
      </c>
      <c r="F4246" s="98" t="s">
        <v>86</v>
      </c>
      <c r="G4246" s="98" t="s">
        <v>173</v>
      </c>
      <c r="H4246" s="101">
        <v>4.263958623E7</v>
      </c>
      <c r="I4246" s="98">
        <v>11.0</v>
      </c>
      <c r="J4246" s="102">
        <v>5.0</v>
      </c>
      <c r="K4246" s="99">
        <v>2025.0</v>
      </c>
      <c r="L4246" s="98" t="s">
        <v>827</v>
      </c>
      <c r="M4246" s="98">
        <v>2021.0</v>
      </c>
      <c r="N4246" s="98" t="s">
        <v>161</v>
      </c>
      <c r="O4246" s="65" t="str">
        <f t="shared" si="1"/>
        <v>609203450001</v>
      </c>
      <c r="P4246" s="65">
        <f t="shared" si="2"/>
        <v>9</v>
      </c>
      <c r="Q4246" s="65">
        <f t="shared" si="3"/>
        <v>5</v>
      </c>
      <c r="R4246" s="65" t="str">
        <f t="shared" si="12"/>
        <v>60.920.345/0001-95</v>
      </c>
      <c r="S4246" s="84"/>
      <c r="T4246" s="84" t="str">
        <f t="shared" si="10"/>
        <v/>
      </c>
      <c r="U4246" s="84" t="str">
        <f t="shared" si="11"/>
        <v/>
      </c>
      <c r="V4246" s="65" t="str">
        <f t="shared" si="5"/>
        <v/>
      </c>
      <c r="W4246" s="84"/>
      <c r="X4246" s="84"/>
      <c r="Y4246" s="85"/>
      <c r="Z4246" s="85"/>
      <c r="AA4246" s="65" t="str">
        <f t="shared" si="6"/>
        <v/>
      </c>
      <c r="AB4246" s="65" t="str">
        <f t="shared" si="7"/>
        <v/>
      </c>
      <c r="AC4246" s="86"/>
      <c r="AD4246" s="87" t="str">
        <f t="shared" si="8"/>
        <v/>
      </c>
      <c r="AE4246" s="84"/>
      <c r="AF4246" s="86">
        <f>IF(AC4246&gt;0,AC4246,'⚙️ Config'!$B$10)</f>
        <v>0.0075</v>
      </c>
      <c r="AG4246" s="88">
        <f t="shared" si="9"/>
        <v>319796.8967</v>
      </c>
      <c r="AH4246" s="88">
        <f>AG4246*'⚙️ Config'!$B$11</f>
        <v>1598984.484</v>
      </c>
      <c r="AI4246" s="88">
        <f>AH4246*'⚙️ Config'!$B$12</f>
        <v>479695.3451</v>
      </c>
      <c r="AJ4246" s="64"/>
      <c r="AK4246" s="84"/>
      <c r="AL4246" s="84"/>
      <c r="AM4246" s="84"/>
      <c r="AN4246" s="84"/>
      <c r="AO4246" s="84"/>
      <c r="AP4246" s="84"/>
      <c r="AQ4246" s="84"/>
    </row>
    <row r="4247" ht="15.0" customHeight="1">
      <c r="A4247" s="98">
        <v>4244.0</v>
      </c>
      <c r="B4247" s="99" t="s">
        <v>8971</v>
      </c>
      <c r="C4247" s="98" t="s">
        <v>141</v>
      </c>
      <c r="D4247" s="98" t="s">
        <v>8972</v>
      </c>
      <c r="E4247" s="100">
        <v>46.27</v>
      </c>
      <c r="F4247" s="98" t="s">
        <v>86</v>
      </c>
      <c r="G4247" s="98" t="s">
        <v>173</v>
      </c>
      <c r="H4247" s="101">
        <v>4.258932113E7</v>
      </c>
      <c r="I4247" s="98">
        <v>15.0</v>
      </c>
      <c r="J4247" s="102">
        <v>2.4</v>
      </c>
      <c r="K4247" s="99">
        <v>2025.0</v>
      </c>
      <c r="L4247" s="98" t="s">
        <v>4689</v>
      </c>
      <c r="M4247" s="98">
        <v>2023.0</v>
      </c>
      <c r="N4247" s="98" t="s">
        <v>189</v>
      </c>
      <c r="O4247" s="65" t="str">
        <f t="shared" si="1"/>
        <v>058191850001</v>
      </c>
      <c r="P4247" s="65">
        <f t="shared" si="2"/>
        <v>8</v>
      </c>
      <c r="Q4247" s="65">
        <f t="shared" si="3"/>
        <v>4</v>
      </c>
      <c r="R4247" s="65" t="str">
        <f t="shared" si="12"/>
        <v>05.819.185/0001-84</v>
      </c>
      <c r="S4247" s="84"/>
      <c r="T4247" s="84" t="str">
        <f t="shared" si="10"/>
        <v/>
      </c>
      <c r="U4247" s="84" t="str">
        <f t="shared" si="11"/>
        <v/>
      </c>
      <c r="V4247" s="65" t="str">
        <f t="shared" si="5"/>
        <v/>
      </c>
      <c r="W4247" s="84"/>
      <c r="X4247" s="84"/>
      <c r="Y4247" s="85"/>
      <c r="Z4247" s="85"/>
      <c r="AA4247" s="65" t="str">
        <f t="shared" si="6"/>
        <v/>
      </c>
      <c r="AB4247" s="65" t="str">
        <f t="shared" si="7"/>
        <v/>
      </c>
      <c r="AC4247" s="86"/>
      <c r="AD4247" s="87" t="str">
        <f t="shared" si="8"/>
        <v/>
      </c>
      <c r="AE4247" s="84"/>
      <c r="AF4247" s="86">
        <f>IF(AC4247&gt;0,AC4247,'⚙️ Config'!$B$10)</f>
        <v>0.0075</v>
      </c>
      <c r="AG4247" s="88">
        <f t="shared" si="9"/>
        <v>319419.9085</v>
      </c>
      <c r="AH4247" s="88">
        <f>AG4247*'⚙️ Config'!$B$11</f>
        <v>1597099.542</v>
      </c>
      <c r="AI4247" s="88">
        <f>AH4247*'⚙️ Config'!$B$12</f>
        <v>479129.8627</v>
      </c>
      <c r="AJ4247" s="64"/>
      <c r="AK4247" s="84"/>
      <c r="AL4247" s="84"/>
      <c r="AM4247" s="84"/>
      <c r="AN4247" s="84"/>
      <c r="AO4247" s="84"/>
      <c r="AP4247" s="84"/>
      <c r="AQ4247" s="84"/>
    </row>
    <row r="4248" ht="15.0" customHeight="1">
      <c r="A4248" s="98">
        <v>4245.0</v>
      </c>
      <c r="B4248" s="99" t="s">
        <v>8973</v>
      </c>
      <c r="C4248" s="98" t="s">
        <v>141</v>
      </c>
      <c r="D4248" s="98" t="s">
        <v>8974</v>
      </c>
      <c r="E4248" s="100">
        <v>21.02</v>
      </c>
      <c r="F4248" s="98" t="s">
        <v>86</v>
      </c>
      <c r="G4248" s="98" t="s">
        <v>173</v>
      </c>
      <c r="H4248" s="101">
        <v>4.258867694E7</v>
      </c>
      <c r="I4248" s="98">
        <v>3.0</v>
      </c>
      <c r="J4248" s="102">
        <v>4.8</v>
      </c>
      <c r="K4248" s="99">
        <v>2021.0</v>
      </c>
      <c r="L4248" s="98" t="s">
        <v>4529</v>
      </c>
      <c r="M4248" s="98">
        <v>2021.0</v>
      </c>
      <c r="N4248" s="98" t="s">
        <v>161</v>
      </c>
      <c r="O4248" s="65" t="str">
        <f t="shared" si="1"/>
        <v>335321390001</v>
      </c>
      <c r="P4248" s="65">
        <f t="shared" si="2"/>
        <v>3</v>
      </c>
      <c r="Q4248" s="65">
        <f t="shared" si="3"/>
        <v>5</v>
      </c>
      <c r="R4248" s="65" t="str">
        <f t="shared" si="12"/>
        <v>33.532.139/0001-35</v>
      </c>
      <c r="S4248" s="84"/>
      <c r="T4248" s="84" t="str">
        <f t="shared" si="10"/>
        <v/>
      </c>
      <c r="U4248" s="84" t="str">
        <f t="shared" si="11"/>
        <v/>
      </c>
      <c r="V4248" s="65" t="str">
        <f t="shared" si="5"/>
        <v/>
      </c>
      <c r="W4248" s="84"/>
      <c r="X4248" s="84"/>
      <c r="Y4248" s="85"/>
      <c r="Z4248" s="85"/>
      <c r="AA4248" s="65" t="str">
        <f t="shared" si="6"/>
        <v/>
      </c>
      <c r="AB4248" s="65" t="str">
        <f t="shared" si="7"/>
        <v/>
      </c>
      <c r="AC4248" s="86"/>
      <c r="AD4248" s="87" t="str">
        <f t="shared" si="8"/>
        <v/>
      </c>
      <c r="AE4248" s="84"/>
      <c r="AF4248" s="86">
        <f>IF(AC4248&gt;0,AC4248,'⚙️ Config'!$B$10)</f>
        <v>0.0075</v>
      </c>
      <c r="AG4248" s="88">
        <f t="shared" si="9"/>
        <v>319415.0771</v>
      </c>
      <c r="AH4248" s="88">
        <f>AG4248*'⚙️ Config'!$B$11</f>
        <v>1597075.385</v>
      </c>
      <c r="AI4248" s="88">
        <f>AH4248*'⚙️ Config'!$B$12</f>
        <v>479122.6156</v>
      </c>
      <c r="AJ4248" s="64"/>
      <c r="AK4248" s="84"/>
      <c r="AL4248" s="84"/>
      <c r="AM4248" s="84"/>
      <c r="AN4248" s="84"/>
      <c r="AO4248" s="84"/>
      <c r="AP4248" s="84"/>
      <c r="AQ4248" s="84"/>
    </row>
    <row r="4249" ht="15.0" customHeight="1">
      <c r="A4249" s="103">
        <v>4246.0</v>
      </c>
      <c r="B4249" s="104" t="s">
        <v>8975</v>
      </c>
      <c r="C4249" s="103" t="s">
        <v>141</v>
      </c>
      <c r="D4249" s="103" t="s">
        <v>8976</v>
      </c>
      <c r="E4249" s="105">
        <v>21.73</v>
      </c>
      <c r="F4249" s="103" t="s">
        <v>86</v>
      </c>
      <c r="G4249" s="103" t="s">
        <v>173</v>
      </c>
      <c r="H4249" s="106">
        <v>4.250749935E7</v>
      </c>
      <c r="I4249" s="103">
        <v>5.0</v>
      </c>
      <c r="J4249" s="107">
        <v>3.9</v>
      </c>
      <c r="K4249" s="104">
        <v>2022.0</v>
      </c>
      <c r="L4249" s="103" t="s">
        <v>4400</v>
      </c>
      <c r="M4249" s="103">
        <v>2022.0</v>
      </c>
      <c r="N4249" s="103" t="s">
        <v>4351</v>
      </c>
      <c r="O4249" s="65" t="str">
        <f t="shared" si="1"/>
        <v>114314140001</v>
      </c>
      <c r="P4249" s="65">
        <f t="shared" si="2"/>
        <v>9</v>
      </c>
      <c r="Q4249" s="65">
        <f t="shared" si="3"/>
        <v>1</v>
      </c>
      <c r="R4249" s="65" t="str">
        <f t="shared" si="12"/>
        <v>11.431.414/0001-91</v>
      </c>
      <c r="S4249" s="84"/>
      <c r="T4249" s="84" t="str">
        <f t="shared" si="10"/>
        <v/>
      </c>
      <c r="U4249" s="84" t="str">
        <f t="shared" si="11"/>
        <v/>
      </c>
      <c r="V4249" s="65" t="str">
        <f t="shared" si="5"/>
        <v/>
      </c>
      <c r="W4249" s="84"/>
      <c r="X4249" s="84"/>
      <c r="Y4249" s="85"/>
      <c r="Z4249" s="85"/>
      <c r="AA4249" s="65" t="str">
        <f t="shared" si="6"/>
        <v/>
      </c>
      <c r="AB4249" s="65" t="str">
        <f t="shared" si="7"/>
        <v/>
      </c>
      <c r="AC4249" s="86"/>
      <c r="AD4249" s="87" t="str">
        <f t="shared" si="8"/>
        <v/>
      </c>
      <c r="AE4249" s="84"/>
      <c r="AF4249" s="86">
        <f>IF(AC4249&gt;0,AC4249,'⚙️ Config'!$B$10)</f>
        <v>0.0075</v>
      </c>
      <c r="AG4249" s="88">
        <f t="shared" si="9"/>
        <v>318806.2451</v>
      </c>
      <c r="AH4249" s="88">
        <f>AG4249*'⚙️ Config'!$B$11</f>
        <v>1594031.226</v>
      </c>
      <c r="AI4249" s="88">
        <f>AH4249*'⚙️ Config'!$B$12</f>
        <v>478209.3677</v>
      </c>
      <c r="AJ4249" s="64"/>
      <c r="AK4249" s="84"/>
      <c r="AL4249" s="84"/>
      <c r="AM4249" s="84"/>
      <c r="AN4249" s="84"/>
      <c r="AO4249" s="84"/>
      <c r="AP4249" s="84"/>
      <c r="AQ4249" s="84"/>
    </row>
    <row r="4250" ht="15.0" customHeight="1">
      <c r="A4250" s="103">
        <v>4247.0</v>
      </c>
      <c r="B4250" s="104" t="s">
        <v>8977</v>
      </c>
      <c r="C4250" s="103" t="s">
        <v>141</v>
      </c>
      <c r="D4250" s="103" t="s">
        <v>8978</v>
      </c>
      <c r="E4250" s="105">
        <v>22.77</v>
      </c>
      <c r="F4250" s="103" t="s">
        <v>86</v>
      </c>
      <c r="G4250" s="103" t="s">
        <v>173</v>
      </c>
      <c r="H4250" s="106">
        <v>4.227880533E7</v>
      </c>
      <c r="I4250" s="103">
        <v>4.0</v>
      </c>
      <c r="J4250" s="107">
        <v>4.8</v>
      </c>
      <c r="K4250" s="104">
        <v>2023.0</v>
      </c>
      <c r="L4250" s="103" t="s">
        <v>4529</v>
      </c>
      <c r="M4250" s="103">
        <v>2021.0</v>
      </c>
      <c r="N4250" s="103" t="s">
        <v>161</v>
      </c>
      <c r="O4250" s="65" t="str">
        <f t="shared" si="1"/>
        <v>109451200001</v>
      </c>
      <c r="P4250" s="65">
        <f t="shared" si="2"/>
        <v>1</v>
      </c>
      <c r="Q4250" s="65">
        <f t="shared" si="3"/>
        <v>5</v>
      </c>
      <c r="R4250" s="65" t="str">
        <f t="shared" si="12"/>
        <v>10.945.120/0001-15</v>
      </c>
      <c r="S4250" s="84"/>
      <c r="T4250" s="84" t="str">
        <f t="shared" si="10"/>
        <v/>
      </c>
      <c r="U4250" s="84" t="str">
        <f t="shared" si="11"/>
        <v/>
      </c>
      <c r="V4250" s="65" t="str">
        <f t="shared" si="5"/>
        <v/>
      </c>
      <c r="W4250" s="84"/>
      <c r="X4250" s="84"/>
      <c r="Y4250" s="85"/>
      <c r="Z4250" s="85"/>
      <c r="AA4250" s="65" t="str">
        <f t="shared" si="6"/>
        <v/>
      </c>
      <c r="AB4250" s="65" t="str">
        <f t="shared" si="7"/>
        <v/>
      </c>
      <c r="AC4250" s="86"/>
      <c r="AD4250" s="87" t="str">
        <f t="shared" si="8"/>
        <v/>
      </c>
      <c r="AE4250" s="84"/>
      <c r="AF4250" s="86">
        <f>IF(AC4250&gt;0,AC4250,'⚙️ Config'!$B$10)</f>
        <v>0.0075</v>
      </c>
      <c r="AG4250" s="88">
        <f t="shared" si="9"/>
        <v>317091.04</v>
      </c>
      <c r="AH4250" s="88">
        <f>AG4250*'⚙️ Config'!$B$11</f>
        <v>1585455.2</v>
      </c>
      <c r="AI4250" s="88">
        <f>AH4250*'⚙️ Config'!$B$12</f>
        <v>475636.56</v>
      </c>
      <c r="AJ4250" s="64"/>
      <c r="AK4250" s="84"/>
      <c r="AL4250" s="84"/>
      <c r="AM4250" s="84"/>
      <c r="AN4250" s="84"/>
      <c r="AO4250" s="84"/>
      <c r="AP4250" s="84"/>
      <c r="AQ4250" s="84"/>
    </row>
    <row r="4251" ht="15.0" customHeight="1">
      <c r="A4251" s="98">
        <v>4248.0</v>
      </c>
      <c r="B4251" s="99" t="s">
        <v>8979</v>
      </c>
      <c r="C4251" s="98" t="s">
        <v>141</v>
      </c>
      <c r="D4251" s="98" t="s">
        <v>8980</v>
      </c>
      <c r="E4251" s="100">
        <v>21.62</v>
      </c>
      <c r="F4251" s="98" t="s">
        <v>86</v>
      </c>
      <c r="G4251" s="98" t="s">
        <v>173</v>
      </c>
      <c r="H4251" s="101">
        <v>4.201710955E7</v>
      </c>
      <c r="I4251" s="98">
        <v>6.0</v>
      </c>
      <c r="J4251" s="102">
        <v>4.3</v>
      </c>
      <c r="K4251" s="99">
        <v>2023.0</v>
      </c>
      <c r="L4251" s="98" t="s">
        <v>144</v>
      </c>
      <c r="M4251" s="98">
        <v>2021.0</v>
      </c>
      <c r="N4251" s="98" t="s">
        <v>161</v>
      </c>
      <c r="O4251" s="65" t="str">
        <f t="shared" si="1"/>
        <v>035095780001</v>
      </c>
      <c r="P4251" s="65">
        <f t="shared" si="2"/>
        <v>6</v>
      </c>
      <c r="Q4251" s="65">
        <f t="shared" si="3"/>
        <v>6</v>
      </c>
      <c r="R4251" s="65" t="str">
        <f t="shared" si="12"/>
        <v>03.509.578/0001-66</v>
      </c>
      <c r="S4251" s="84"/>
      <c r="T4251" s="84" t="str">
        <f t="shared" si="10"/>
        <v/>
      </c>
      <c r="U4251" s="84" t="str">
        <f t="shared" si="11"/>
        <v/>
      </c>
      <c r="V4251" s="65" t="str">
        <f t="shared" si="5"/>
        <v/>
      </c>
      <c r="W4251" s="84"/>
      <c r="X4251" s="84"/>
      <c r="Y4251" s="85"/>
      <c r="Z4251" s="85"/>
      <c r="AA4251" s="65" t="str">
        <f t="shared" si="6"/>
        <v/>
      </c>
      <c r="AB4251" s="65" t="str">
        <f t="shared" si="7"/>
        <v/>
      </c>
      <c r="AC4251" s="86"/>
      <c r="AD4251" s="87" t="str">
        <f t="shared" si="8"/>
        <v/>
      </c>
      <c r="AE4251" s="84"/>
      <c r="AF4251" s="86">
        <f>IF(AC4251&gt;0,AC4251,'⚙️ Config'!$B$10)</f>
        <v>0.0075</v>
      </c>
      <c r="AG4251" s="88">
        <f t="shared" si="9"/>
        <v>315128.3216</v>
      </c>
      <c r="AH4251" s="88">
        <f>AG4251*'⚙️ Config'!$B$11</f>
        <v>1575641.608</v>
      </c>
      <c r="AI4251" s="88">
        <f>AH4251*'⚙️ Config'!$B$12</f>
        <v>472692.4824</v>
      </c>
      <c r="AJ4251" s="64"/>
      <c r="AK4251" s="84"/>
      <c r="AL4251" s="84"/>
      <c r="AM4251" s="84"/>
      <c r="AN4251" s="84"/>
      <c r="AO4251" s="84"/>
      <c r="AP4251" s="84"/>
      <c r="AQ4251" s="84"/>
    </row>
    <row r="4252" ht="15.0" customHeight="1">
      <c r="A4252" s="103">
        <v>4249.0</v>
      </c>
      <c r="B4252" s="104" t="s">
        <v>8981</v>
      </c>
      <c r="C4252" s="103" t="s">
        <v>141</v>
      </c>
      <c r="D4252" s="103" t="s">
        <v>8982</v>
      </c>
      <c r="E4252" s="105">
        <v>31.93</v>
      </c>
      <c r="F4252" s="103" t="s">
        <v>86</v>
      </c>
      <c r="G4252" s="103" t="s">
        <v>173</v>
      </c>
      <c r="H4252" s="106">
        <v>4.186830321E7</v>
      </c>
      <c r="I4252" s="103">
        <v>6.0</v>
      </c>
      <c r="J4252" s="107">
        <v>3.2</v>
      </c>
      <c r="K4252" s="104">
        <v>2024.0</v>
      </c>
      <c r="L4252" s="103" t="s">
        <v>8983</v>
      </c>
      <c r="M4252" s="103">
        <v>2022.0</v>
      </c>
      <c r="N4252" s="103" t="s">
        <v>189</v>
      </c>
      <c r="O4252" s="65" t="str">
        <f t="shared" si="1"/>
        <v>606372380001</v>
      </c>
      <c r="P4252" s="65">
        <f t="shared" si="2"/>
        <v>5</v>
      </c>
      <c r="Q4252" s="65">
        <f t="shared" si="3"/>
        <v>4</v>
      </c>
      <c r="R4252" s="65" t="str">
        <f t="shared" si="12"/>
        <v>60.637.238/0001-54</v>
      </c>
      <c r="S4252" s="84"/>
      <c r="T4252" s="84" t="str">
        <f t="shared" si="10"/>
        <v/>
      </c>
      <c r="U4252" s="84" t="str">
        <f t="shared" si="11"/>
        <v/>
      </c>
      <c r="V4252" s="65" t="str">
        <f t="shared" si="5"/>
        <v/>
      </c>
      <c r="W4252" s="84"/>
      <c r="X4252" s="84"/>
      <c r="Y4252" s="85"/>
      <c r="Z4252" s="85"/>
      <c r="AA4252" s="65" t="str">
        <f t="shared" si="6"/>
        <v/>
      </c>
      <c r="AB4252" s="65" t="str">
        <f t="shared" si="7"/>
        <v/>
      </c>
      <c r="AC4252" s="86"/>
      <c r="AD4252" s="87" t="str">
        <f t="shared" si="8"/>
        <v/>
      </c>
      <c r="AE4252" s="84"/>
      <c r="AF4252" s="86">
        <f>IF(AC4252&gt;0,AC4252,'⚙️ Config'!$B$10)</f>
        <v>0.0075</v>
      </c>
      <c r="AG4252" s="88">
        <f t="shared" si="9"/>
        <v>314012.2741</v>
      </c>
      <c r="AH4252" s="88">
        <f>AG4252*'⚙️ Config'!$B$11</f>
        <v>1570061.37</v>
      </c>
      <c r="AI4252" s="88">
        <f>AH4252*'⚙️ Config'!$B$12</f>
        <v>471018.4111</v>
      </c>
      <c r="AJ4252" s="64"/>
      <c r="AK4252" s="84"/>
      <c r="AL4252" s="84"/>
      <c r="AM4252" s="84"/>
      <c r="AN4252" s="84"/>
      <c r="AO4252" s="84"/>
      <c r="AP4252" s="84"/>
      <c r="AQ4252" s="84"/>
    </row>
    <row r="4253" ht="15.0" customHeight="1">
      <c r="A4253" s="98">
        <v>4250.0</v>
      </c>
      <c r="B4253" s="99" t="s">
        <v>8984</v>
      </c>
      <c r="C4253" s="98" t="s">
        <v>141</v>
      </c>
      <c r="D4253" s="98" t="s">
        <v>8985</v>
      </c>
      <c r="E4253" s="100">
        <v>34.81</v>
      </c>
      <c r="F4253" s="98" t="s">
        <v>86</v>
      </c>
      <c r="G4253" s="98" t="s">
        <v>173</v>
      </c>
      <c r="H4253" s="101">
        <v>4.181966453E7</v>
      </c>
      <c r="I4253" s="98">
        <v>20.0</v>
      </c>
      <c r="J4253" s="102">
        <v>4.7</v>
      </c>
      <c r="K4253" s="99">
        <v>2025.0</v>
      </c>
      <c r="L4253" s="98" t="s">
        <v>4502</v>
      </c>
      <c r="M4253" s="98">
        <v>2021.0</v>
      </c>
      <c r="N4253" s="98" t="s">
        <v>189</v>
      </c>
      <c r="O4253" s="65" t="str">
        <f t="shared" si="1"/>
        <v>077393690001</v>
      </c>
      <c r="P4253" s="65">
        <f t="shared" si="2"/>
        <v>6</v>
      </c>
      <c r="Q4253" s="65">
        <f t="shared" si="3"/>
        <v>0</v>
      </c>
      <c r="R4253" s="65" t="str">
        <f t="shared" si="12"/>
        <v>07.739.369/0001-60</v>
      </c>
      <c r="S4253" s="84"/>
      <c r="T4253" s="84" t="str">
        <f t="shared" si="10"/>
        <v/>
      </c>
      <c r="U4253" s="84" t="str">
        <f t="shared" si="11"/>
        <v/>
      </c>
      <c r="V4253" s="65" t="str">
        <f t="shared" si="5"/>
        <v/>
      </c>
      <c r="W4253" s="84"/>
      <c r="X4253" s="84"/>
      <c r="Y4253" s="85"/>
      <c r="Z4253" s="85"/>
      <c r="AA4253" s="65" t="str">
        <f t="shared" si="6"/>
        <v/>
      </c>
      <c r="AB4253" s="65" t="str">
        <f t="shared" si="7"/>
        <v/>
      </c>
      <c r="AC4253" s="86"/>
      <c r="AD4253" s="87" t="str">
        <f t="shared" si="8"/>
        <v/>
      </c>
      <c r="AE4253" s="84"/>
      <c r="AF4253" s="86">
        <f>IF(AC4253&gt;0,AC4253,'⚙️ Config'!$B$10)</f>
        <v>0.0075</v>
      </c>
      <c r="AG4253" s="88">
        <f t="shared" si="9"/>
        <v>313647.484</v>
      </c>
      <c r="AH4253" s="88">
        <f>AG4253*'⚙️ Config'!$B$11</f>
        <v>1568237.42</v>
      </c>
      <c r="AI4253" s="88">
        <f>AH4253*'⚙️ Config'!$B$12</f>
        <v>470471.226</v>
      </c>
      <c r="AJ4253" s="64"/>
      <c r="AK4253" s="84"/>
      <c r="AL4253" s="84"/>
      <c r="AM4253" s="84"/>
      <c r="AN4253" s="84"/>
      <c r="AO4253" s="84"/>
      <c r="AP4253" s="84"/>
      <c r="AQ4253" s="84"/>
    </row>
    <row r="4254" ht="15.0" customHeight="1">
      <c r="A4254" s="98">
        <v>4251.0</v>
      </c>
      <c r="B4254" s="99" t="s">
        <v>8986</v>
      </c>
      <c r="C4254" s="98" t="s">
        <v>141</v>
      </c>
      <c r="D4254" s="98" t="s">
        <v>8987</v>
      </c>
      <c r="E4254" s="100">
        <v>23.47</v>
      </c>
      <c r="F4254" s="98" t="s">
        <v>86</v>
      </c>
      <c r="G4254" s="98" t="s">
        <v>173</v>
      </c>
      <c r="H4254" s="101">
        <v>4.179195287E7</v>
      </c>
      <c r="I4254" s="98">
        <v>10.0</v>
      </c>
      <c r="J4254" s="102">
        <v>3.5</v>
      </c>
      <c r="K4254" s="99">
        <v>2023.0</v>
      </c>
      <c r="L4254" s="98" t="s">
        <v>719</v>
      </c>
      <c r="M4254" s="98">
        <v>2022.0</v>
      </c>
      <c r="N4254" s="98" t="s">
        <v>8582</v>
      </c>
      <c r="O4254" s="65" t="str">
        <f t="shared" si="1"/>
        <v>191826130001</v>
      </c>
      <c r="P4254" s="65">
        <f t="shared" si="2"/>
        <v>1</v>
      </c>
      <c r="Q4254" s="65">
        <f t="shared" si="3"/>
        <v>5</v>
      </c>
      <c r="R4254" s="65" t="str">
        <f t="shared" si="12"/>
        <v>19.182.613/0001-15</v>
      </c>
      <c r="S4254" s="84"/>
      <c r="T4254" s="84" t="str">
        <f t="shared" si="10"/>
        <v/>
      </c>
      <c r="U4254" s="84" t="str">
        <f t="shared" si="11"/>
        <v/>
      </c>
      <c r="V4254" s="65" t="str">
        <f t="shared" si="5"/>
        <v/>
      </c>
      <c r="W4254" s="84"/>
      <c r="X4254" s="84"/>
      <c r="Y4254" s="85"/>
      <c r="Z4254" s="85"/>
      <c r="AA4254" s="65" t="str">
        <f t="shared" si="6"/>
        <v/>
      </c>
      <c r="AB4254" s="65" t="str">
        <f t="shared" si="7"/>
        <v/>
      </c>
      <c r="AC4254" s="86"/>
      <c r="AD4254" s="87" t="str">
        <f t="shared" si="8"/>
        <v/>
      </c>
      <c r="AE4254" s="84"/>
      <c r="AF4254" s="86">
        <f>IF(AC4254&gt;0,AC4254,'⚙️ Config'!$B$10)</f>
        <v>0.0075</v>
      </c>
      <c r="AG4254" s="88">
        <f t="shared" si="9"/>
        <v>313439.6465</v>
      </c>
      <c r="AH4254" s="88">
        <f>AG4254*'⚙️ Config'!$B$11</f>
        <v>1567198.233</v>
      </c>
      <c r="AI4254" s="88">
        <f>AH4254*'⚙️ Config'!$B$12</f>
        <v>470159.4698</v>
      </c>
      <c r="AJ4254" s="64"/>
      <c r="AK4254" s="84"/>
      <c r="AL4254" s="84"/>
      <c r="AM4254" s="84"/>
      <c r="AN4254" s="84"/>
      <c r="AO4254" s="84"/>
      <c r="AP4254" s="84"/>
      <c r="AQ4254" s="84"/>
    </row>
    <row r="4255" ht="15.0" customHeight="1">
      <c r="A4255" s="98">
        <v>4252.0</v>
      </c>
      <c r="B4255" s="99" t="s">
        <v>8988</v>
      </c>
      <c r="C4255" s="98" t="s">
        <v>141</v>
      </c>
      <c r="D4255" s="98" t="s">
        <v>8989</v>
      </c>
      <c r="E4255" s="100">
        <v>21.86</v>
      </c>
      <c r="F4255" s="98" t="s">
        <v>86</v>
      </c>
      <c r="G4255" s="98" t="s">
        <v>173</v>
      </c>
      <c r="H4255" s="101">
        <v>4.163048118E7</v>
      </c>
      <c r="I4255" s="98">
        <v>4.0</v>
      </c>
      <c r="J4255" s="102">
        <v>4.9</v>
      </c>
      <c r="K4255" s="99">
        <v>2023.0</v>
      </c>
      <c r="L4255" s="98" t="s">
        <v>4400</v>
      </c>
      <c r="M4255" s="98">
        <v>2021.0</v>
      </c>
      <c r="N4255" s="98" t="s">
        <v>4351</v>
      </c>
      <c r="O4255" s="65" t="str">
        <f t="shared" si="1"/>
        <v>023422600001</v>
      </c>
      <c r="P4255" s="65">
        <f t="shared" si="2"/>
        <v>7</v>
      </c>
      <c r="Q4255" s="65">
        <f t="shared" si="3"/>
        <v>0</v>
      </c>
      <c r="R4255" s="65" t="str">
        <f t="shared" si="12"/>
        <v>02.342.260/0001-70</v>
      </c>
      <c r="S4255" s="84"/>
      <c r="T4255" s="84" t="str">
        <f t="shared" si="10"/>
        <v/>
      </c>
      <c r="U4255" s="84" t="str">
        <f t="shared" si="11"/>
        <v/>
      </c>
      <c r="V4255" s="65" t="str">
        <f t="shared" si="5"/>
        <v/>
      </c>
      <c r="W4255" s="84"/>
      <c r="X4255" s="84"/>
      <c r="Y4255" s="85"/>
      <c r="Z4255" s="85"/>
      <c r="AA4255" s="65" t="str">
        <f t="shared" si="6"/>
        <v/>
      </c>
      <c r="AB4255" s="65" t="str">
        <f t="shared" si="7"/>
        <v/>
      </c>
      <c r="AC4255" s="86"/>
      <c r="AD4255" s="87" t="str">
        <f t="shared" si="8"/>
        <v/>
      </c>
      <c r="AE4255" s="84"/>
      <c r="AF4255" s="86">
        <f>IF(AC4255&gt;0,AC4255,'⚙️ Config'!$B$10)</f>
        <v>0.0075</v>
      </c>
      <c r="AG4255" s="88">
        <f t="shared" si="9"/>
        <v>312228.6089</v>
      </c>
      <c r="AH4255" s="88">
        <f>AG4255*'⚙️ Config'!$B$11</f>
        <v>1561143.044</v>
      </c>
      <c r="AI4255" s="88">
        <f>AH4255*'⚙️ Config'!$B$12</f>
        <v>468342.9133</v>
      </c>
      <c r="AJ4255" s="64"/>
      <c r="AK4255" s="84"/>
      <c r="AL4255" s="84"/>
      <c r="AM4255" s="84"/>
      <c r="AN4255" s="84"/>
      <c r="AO4255" s="84"/>
      <c r="AP4255" s="84"/>
      <c r="AQ4255" s="84"/>
    </row>
    <row r="4256" ht="15.0" customHeight="1">
      <c r="A4256" s="98">
        <v>4253.0</v>
      </c>
      <c r="B4256" s="99" t="s">
        <v>8990</v>
      </c>
      <c r="C4256" s="98" t="s">
        <v>141</v>
      </c>
      <c r="D4256" s="98" t="s">
        <v>8991</v>
      </c>
      <c r="E4256" s="100">
        <v>49.89</v>
      </c>
      <c r="F4256" s="98" t="s">
        <v>86</v>
      </c>
      <c r="G4256" s="98" t="s">
        <v>173</v>
      </c>
      <c r="H4256" s="101">
        <v>4.124655477E7</v>
      </c>
      <c r="I4256" s="98">
        <v>6.0</v>
      </c>
      <c r="J4256" s="102">
        <v>2.8</v>
      </c>
      <c r="K4256" s="99">
        <v>2025.0</v>
      </c>
      <c r="L4256" s="98" t="s">
        <v>4598</v>
      </c>
      <c r="M4256" s="98">
        <v>2023.0</v>
      </c>
      <c r="N4256" s="98" t="s">
        <v>208</v>
      </c>
      <c r="O4256" s="65" t="str">
        <f t="shared" si="1"/>
        <v>626571680001</v>
      </c>
      <c r="P4256" s="65">
        <f t="shared" si="2"/>
        <v>2</v>
      </c>
      <c r="Q4256" s="65">
        <f t="shared" si="3"/>
        <v>1</v>
      </c>
      <c r="R4256" s="65" t="str">
        <f t="shared" si="12"/>
        <v>62.657.168/0001-21</v>
      </c>
      <c r="S4256" s="84"/>
      <c r="T4256" s="84" t="str">
        <f t="shared" si="10"/>
        <v/>
      </c>
      <c r="U4256" s="84" t="str">
        <f t="shared" si="11"/>
        <v/>
      </c>
      <c r="V4256" s="65" t="str">
        <f t="shared" si="5"/>
        <v/>
      </c>
      <c r="W4256" s="84"/>
      <c r="X4256" s="84"/>
      <c r="Y4256" s="85"/>
      <c r="Z4256" s="85"/>
      <c r="AA4256" s="65" t="str">
        <f t="shared" si="6"/>
        <v/>
      </c>
      <c r="AB4256" s="65" t="str">
        <f t="shared" si="7"/>
        <v/>
      </c>
      <c r="AC4256" s="86"/>
      <c r="AD4256" s="87" t="str">
        <f t="shared" si="8"/>
        <v/>
      </c>
      <c r="AE4256" s="84"/>
      <c r="AF4256" s="86">
        <f>IF(AC4256&gt;0,AC4256,'⚙️ Config'!$B$10)</f>
        <v>0.0075</v>
      </c>
      <c r="AG4256" s="88">
        <f t="shared" si="9"/>
        <v>309349.1608</v>
      </c>
      <c r="AH4256" s="88">
        <f>AG4256*'⚙️ Config'!$B$11</f>
        <v>1546745.804</v>
      </c>
      <c r="AI4256" s="88">
        <f>AH4256*'⚙️ Config'!$B$12</f>
        <v>464023.7412</v>
      </c>
      <c r="AJ4256" s="64"/>
      <c r="AK4256" s="84"/>
      <c r="AL4256" s="84"/>
      <c r="AM4256" s="84"/>
      <c r="AN4256" s="84"/>
      <c r="AO4256" s="84"/>
      <c r="AP4256" s="84"/>
      <c r="AQ4256" s="84"/>
    </row>
    <row r="4257" ht="15.0" customHeight="1">
      <c r="A4257" s="98">
        <v>4254.0</v>
      </c>
      <c r="B4257" s="99" t="s">
        <v>8992</v>
      </c>
      <c r="C4257" s="98" t="s">
        <v>141</v>
      </c>
      <c r="D4257" s="98" t="s">
        <v>8993</v>
      </c>
      <c r="E4257" s="100">
        <v>33.33</v>
      </c>
      <c r="F4257" s="98" t="s">
        <v>86</v>
      </c>
      <c r="G4257" s="98" t="s">
        <v>173</v>
      </c>
      <c r="H4257" s="101">
        <v>4.118875651E7</v>
      </c>
      <c r="I4257" s="98">
        <v>9.0</v>
      </c>
      <c r="J4257" s="102">
        <v>3.5</v>
      </c>
      <c r="K4257" s="99">
        <v>2025.0</v>
      </c>
      <c r="L4257" s="98" t="s">
        <v>8585</v>
      </c>
      <c r="M4257" s="98">
        <v>2022.0</v>
      </c>
      <c r="N4257" s="98" t="s">
        <v>145</v>
      </c>
      <c r="O4257" s="65" t="str">
        <f t="shared" si="1"/>
        <v>078137390001</v>
      </c>
      <c r="P4257" s="65">
        <f t="shared" si="2"/>
        <v>6</v>
      </c>
      <c r="Q4257" s="65">
        <f t="shared" si="3"/>
        <v>1</v>
      </c>
      <c r="R4257" s="65" t="str">
        <f t="shared" si="12"/>
        <v>07.813.739/0001-61</v>
      </c>
      <c r="S4257" s="84"/>
      <c r="T4257" s="84" t="str">
        <f t="shared" si="10"/>
        <v/>
      </c>
      <c r="U4257" s="84" t="str">
        <f t="shared" si="11"/>
        <v/>
      </c>
      <c r="V4257" s="65" t="str">
        <f t="shared" si="5"/>
        <v/>
      </c>
      <c r="W4257" s="84"/>
      <c r="X4257" s="84"/>
      <c r="Y4257" s="85"/>
      <c r="Z4257" s="85"/>
      <c r="AA4257" s="65" t="str">
        <f t="shared" si="6"/>
        <v/>
      </c>
      <c r="AB4257" s="65" t="str">
        <f t="shared" si="7"/>
        <v/>
      </c>
      <c r="AC4257" s="86"/>
      <c r="AD4257" s="87" t="str">
        <f t="shared" si="8"/>
        <v/>
      </c>
      <c r="AE4257" s="84"/>
      <c r="AF4257" s="86">
        <f>IF(AC4257&gt;0,AC4257,'⚙️ Config'!$B$10)</f>
        <v>0.0075</v>
      </c>
      <c r="AG4257" s="88">
        <f t="shared" si="9"/>
        <v>308915.6738</v>
      </c>
      <c r="AH4257" s="88">
        <f>AG4257*'⚙️ Config'!$B$11</f>
        <v>1544578.369</v>
      </c>
      <c r="AI4257" s="88">
        <f>AH4257*'⚙️ Config'!$B$12</f>
        <v>463373.5107</v>
      </c>
      <c r="AJ4257" s="64"/>
      <c r="AK4257" s="84"/>
      <c r="AL4257" s="84"/>
      <c r="AM4257" s="84"/>
      <c r="AN4257" s="84"/>
      <c r="AO4257" s="84"/>
      <c r="AP4257" s="84"/>
      <c r="AQ4257" s="84"/>
    </row>
    <row r="4258" ht="15.0" customHeight="1">
      <c r="A4258" s="103">
        <v>4255.0</v>
      </c>
      <c r="B4258" s="104" t="s">
        <v>8994</v>
      </c>
      <c r="C4258" s="103" t="s">
        <v>141</v>
      </c>
      <c r="D4258" s="103" t="s">
        <v>8995</v>
      </c>
      <c r="E4258" s="105">
        <v>42.46</v>
      </c>
      <c r="F4258" s="103" t="s">
        <v>86</v>
      </c>
      <c r="G4258" s="103" t="s">
        <v>173</v>
      </c>
      <c r="H4258" s="106">
        <v>4.095666173E7</v>
      </c>
      <c r="I4258" s="103">
        <v>5.0</v>
      </c>
      <c r="J4258" s="107">
        <v>2.3</v>
      </c>
      <c r="K4258" s="104">
        <v>2025.0</v>
      </c>
      <c r="L4258" s="103" t="s">
        <v>4502</v>
      </c>
      <c r="M4258" s="103">
        <v>2023.0</v>
      </c>
      <c r="N4258" s="103" t="s">
        <v>189</v>
      </c>
      <c r="O4258" s="65" t="str">
        <f t="shared" si="1"/>
        <v>090136280001</v>
      </c>
      <c r="P4258" s="65">
        <f t="shared" si="2"/>
        <v>0</v>
      </c>
      <c r="Q4258" s="65">
        <f t="shared" si="3"/>
        <v>4</v>
      </c>
      <c r="R4258" s="65" t="str">
        <f t="shared" si="12"/>
        <v>09.013.628/0001-04</v>
      </c>
      <c r="S4258" s="84"/>
      <c r="T4258" s="84" t="str">
        <f t="shared" si="10"/>
        <v/>
      </c>
      <c r="U4258" s="84" t="str">
        <f t="shared" si="11"/>
        <v/>
      </c>
      <c r="V4258" s="65" t="str">
        <f t="shared" si="5"/>
        <v/>
      </c>
      <c r="W4258" s="84"/>
      <c r="X4258" s="84"/>
      <c r="Y4258" s="85"/>
      <c r="Z4258" s="85"/>
      <c r="AA4258" s="65" t="str">
        <f t="shared" si="6"/>
        <v/>
      </c>
      <c r="AB4258" s="65" t="str">
        <f t="shared" si="7"/>
        <v/>
      </c>
      <c r="AC4258" s="86"/>
      <c r="AD4258" s="87" t="str">
        <f t="shared" si="8"/>
        <v/>
      </c>
      <c r="AE4258" s="84"/>
      <c r="AF4258" s="86">
        <f>IF(AC4258&gt;0,AC4258,'⚙️ Config'!$B$10)</f>
        <v>0.0075</v>
      </c>
      <c r="AG4258" s="88">
        <f t="shared" si="9"/>
        <v>307174.963</v>
      </c>
      <c r="AH4258" s="88">
        <f>AG4258*'⚙️ Config'!$B$11</f>
        <v>1535874.815</v>
      </c>
      <c r="AI4258" s="88">
        <f>AH4258*'⚙️ Config'!$B$12</f>
        <v>460762.4445</v>
      </c>
      <c r="AJ4258" s="64"/>
      <c r="AK4258" s="84"/>
      <c r="AL4258" s="84"/>
      <c r="AM4258" s="84"/>
      <c r="AN4258" s="84"/>
      <c r="AO4258" s="84"/>
      <c r="AP4258" s="84"/>
      <c r="AQ4258" s="84"/>
    </row>
    <row r="4259" ht="15.0" customHeight="1">
      <c r="A4259" s="103">
        <v>4256.0</v>
      </c>
      <c r="B4259" s="104" t="s">
        <v>8996</v>
      </c>
      <c r="C4259" s="103" t="s">
        <v>141</v>
      </c>
      <c r="D4259" s="103" t="s">
        <v>8997</v>
      </c>
      <c r="E4259" s="105">
        <v>19.06</v>
      </c>
      <c r="F4259" s="103" t="s">
        <v>86</v>
      </c>
      <c r="G4259" s="103" t="s">
        <v>173</v>
      </c>
      <c r="H4259" s="106">
        <v>4.092037835E7</v>
      </c>
      <c r="I4259" s="103">
        <v>4.0</v>
      </c>
      <c r="J4259" s="107">
        <v>4.9</v>
      </c>
      <c r="K4259" s="104">
        <v>2021.0</v>
      </c>
      <c r="L4259" s="103" t="s">
        <v>1438</v>
      </c>
      <c r="M4259" s="103">
        <v>2021.0</v>
      </c>
      <c r="N4259" s="103" t="s">
        <v>4351</v>
      </c>
      <c r="O4259" s="65" t="str">
        <f t="shared" si="1"/>
        <v>090241090001</v>
      </c>
      <c r="P4259" s="65">
        <f t="shared" si="2"/>
        <v>3</v>
      </c>
      <c r="Q4259" s="65">
        <f t="shared" si="3"/>
        <v>3</v>
      </c>
      <c r="R4259" s="65" t="str">
        <f t="shared" si="12"/>
        <v>09.024.109/0001-33</v>
      </c>
      <c r="S4259" s="84"/>
      <c r="T4259" s="84" t="str">
        <f t="shared" si="10"/>
        <v/>
      </c>
      <c r="U4259" s="84" t="str">
        <f t="shared" si="11"/>
        <v/>
      </c>
      <c r="V4259" s="65" t="str">
        <f t="shared" si="5"/>
        <v/>
      </c>
      <c r="W4259" s="84"/>
      <c r="X4259" s="84"/>
      <c r="Y4259" s="85"/>
      <c r="Z4259" s="85"/>
      <c r="AA4259" s="65" t="str">
        <f t="shared" si="6"/>
        <v/>
      </c>
      <c r="AB4259" s="65" t="str">
        <f t="shared" si="7"/>
        <v/>
      </c>
      <c r="AC4259" s="86"/>
      <c r="AD4259" s="87" t="str">
        <f t="shared" si="8"/>
        <v/>
      </c>
      <c r="AE4259" s="84"/>
      <c r="AF4259" s="86">
        <f>IF(AC4259&gt;0,AC4259,'⚙️ Config'!$B$10)</f>
        <v>0.0075</v>
      </c>
      <c r="AG4259" s="88">
        <f t="shared" si="9"/>
        <v>306902.8376</v>
      </c>
      <c r="AH4259" s="88">
        <f>AG4259*'⚙️ Config'!$B$11</f>
        <v>1534514.188</v>
      </c>
      <c r="AI4259" s="88">
        <f>AH4259*'⚙️ Config'!$B$12</f>
        <v>460354.2564</v>
      </c>
      <c r="AJ4259" s="64"/>
      <c r="AK4259" s="84"/>
      <c r="AL4259" s="84"/>
      <c r="AM4259" s="84"/>
      <c r="AN4259" s="84"/>
      <c r="AO4259" s="84"/>
      <c r="AP4259" s="84"/>
      <c r="AQ4259" s="84"/>
    </row>
    <row r="4260" ht="15.0" customHeight="1">
      <c r="A4260" s="98">
        <v>4257.0</v>
      </c>
      <c r="B4260" s="99" t="s">
        <v>8998</v>
      </c>
      <c r="C4260" s="98" t="s">
        <v>141</v>
      </c>
      <c r="D4260" s="98" t="s">
        <v>8999</v>
      </c>
      <c r="E4260" s="100">
        <v>47.66</v>
      </c>
      <c r="F4260" s="98" t="s">
        <v>86</v>
      </c>
      <c r="G4260" s="98" t="s">
        <v>173</v>
      </c>
      <c r="H4260" s="101">
        <v>4.08361332E7</v>
      </c>
      <c r="I4260" s="98">
        <v>17.0</v>
      </c>
      <c r="J4260" s="102">
        <v>2.1</v>
      </c>
      <c r="K4260" s="99">
        <v>2025.0</v>
      </c>
      <c r="L4260" s="98" t="s">
        <v>4545</v>
      </c>
      <c r="M4260" s="98">
        <v>2024.0</v>
      </c>
      <c r="N4260" s="98" t="s">
        <v>189</v>
      </c>
      <c r="O4260" s="65" t="str">
        <f t="shared" si="1"/>
        <v>250588990001</v>
      </c>
      <c r="P4260" s="65">
        <f t="shared" si="2"/>
        <v>2</v>
      </c>
      <c r="Q4260" s="65">
        <f t="shared" si="3"/>
        <v>4</v>
      </c>
      <c r="R4260" s="65" t="str">
        <f t="shared" si="12"/>
        <v>25.058.899/0001-24</v>
      </c>
      <c r="S4260" s="84"/>
      <c r="T4260" s="84" t="str">
        <f t="shared" si="10"/>
        <v/>
      </c>
      <c r="U4260" s="84" t="str">
        <f t="shared" si="11"/>
        <v/>
      </c>
      <c r="V4260" s="65" t="str">
        <f t="shared" si="5"/>
        <v/>
      </c>
      <c r="W4260" s="84"/>
      <c r="X4260" s="84"/>
      <c r="Y4260" s="85"/>
      <c r="Z4260" s="85"/>
      <c r="AA4260" s="65" t="str">
        <f t="shared" si="6"/>
        <v/>
      </c>
      <c r="AB4260" s="65" t="str">
        <f t="shared" si="7"/>
        <v/>
      </c>
      <c r="AC4260" s="86"/>
      <c r="AD4260" s="87" t="str">
        <f t="shared" si="8"/>
        <v/>
      </c>
      <c r="AE4260" s="84"/>
      <c r="AF4260" s="86">
        <f>IF(AC4260&gt;0,AC4260,'⚙️ Config'!$B$10)</f>
        <v>0.0075</v>
      </c>
      <c r="AG4260" s="88">
        <f t="shared" si="9"/>
        <v>306270.999</v>
      </c>
      <c r="AH4260" s="88">
        <f>AG4260*'⚙️ Config'!$B$11</f>
        <v>1531354.995</v>
      </c>
      <c r="AI4260" s="88">
        <f>AH4260*'⚙️ Config'!$B$12</f>
        <v>459406.4985</v>
      </c>
      <c r="AJ4260" s="64"/>
      <c r="AK4260" s="84"/>
      <c r="AL4260" s="84"/>
      <c r="AM4260" s="84"/>
      <c r="AN4260" s="84"/>
      <c r="AO4260" s="84"/>
      <c r="AP4260" s="84"/>
      <c r="AQ4260" s="84"/>
    </row>
    <row r="4261" ht="15.0" customHeight="1">
      <c r="A4261" s="98">
        <v>4258.0</v>
      </c>
      <c r="B4261" s="99" t="s">
        <v>9000</v>
      </c>
      <c r="C4261" s="98" t="s">
        <v>141</v>
      </c>
      <c r="D4261" s="98" t="s">
        <v>9001</v>
      </c>
      <c r="E4261" s="100">
        <v>28.68</v>
      </c>
      <c r="F4261" s="98" t="s">
        <v>86</v>
      </c>
      <c r="G4261" s="98" t="s">
        <v>173</v>
      </c>
      <c r="H4261" s="101">
        <v>4.057470431E7</v>
      </c>
      <c r="I4261" s="98">
        <v>8.0</v>
      </c>
      <c r="J4261" s="102">
        <v>3.8</v>
      </c>
      <c r="K4261" s="99">
        <v>2024.0</v>
      </c>
      <c r="L4261" s="98" t="s">
        <v>719</v>
      </c>
      <c r="M4261" s="98">
        <v>2022.0</v>
      </c>
      <c r="N4261" s="98" t="s">
        <v>8582</v>
      </c>
      <c r="O4261" s="65" t="str">
        <f t="shared" si="1"/>
        <v>262005400001</v>
      </c>
      <c r="P4261" s="65">
        <f t="shared" si="2"/>
        <v>0</v>
      </c>
      <c r="Q4261" s="65">
        <f t="shared" si="3"/>
        <v>2</v>
      </c>
      <c r="R4261" s="65" t="str">
        <f t="shared" si="12"/>
        <v>26.200.540/0001-02</v>
      </c>
      <c r="S4261" s="84"/>
      <c r="T4261" s="84" t="str">
        <f t="shared" si="10"/>
        <v/>
      </c>
      <c r="U4261" s="84" t="str">
        <f t="shared" si="11"/>
        <v/>
      </c>
      <c r="V4261" s="65" t="str">
        <f t="shared" si="5"/>
        <v/>
      </c>
      <c r="W4261" s="84"/>
      <c r="X4261" s="84"/>
      <c r="Y4261" s="85"/>
      <c r="Z4261" s="85"/>
      <c r="AA4261" s="65" t="str">
        <f t="shared" si="6"/>
        <v/>
      </c>
      <c r="AB4261" s="65" t="str">
        <f t="shared" si="7"/>
        <v/>
      </c>
      <c r="AC4261" s="86"/>
      <c r="AD4261" s="87" t="str">
        <f t="shared" si="8"/>
        <v/>
      </c>
      <c r="AE4261" s="84"/>
      <c r="AF4261" s="86">
        <f>IF(AC4261&gt;0,AC4261,'⚙️ Config'!$B$10)</f>
        <v>0.0075</v>
      </c>
      <c r="AG4261" s="88">
        <f t="shared" si="9"/>
        <v>304310.2823</v>
      </c>
      <c r="AH4261" s="88">
        <f>AG4261*'⚙️ Config'!$B$11</f>
        <v>1521551.412</v>
      </c>
      <c r="AI4261" s="88">
        <f>AH4261*'⚙️ Config'!$B$12</f>
        <v>456465.4235</v>
      </c>
      <c r="AJ4261" s="64"/>
      <c r="AK4261" s="84"/>
      <c r="AL4261" s="84"/>
      <c r="AM4261" s="84"/>
      <c r="AN4261" s="84"/>
      <c r="AO4261" s="84"/>
      <c r="AP4261" s="84"/>
      <c r="AQ4261" s="84"/>
    </row>
    <row r="4262" ht="15.0" customHeight="1">
      <c r="A4262" s="103">
        <v>4259.0</v>
      </c>
      <c r="B4262" s="104" t="s">
        <v>9002</v>
      </c>
      <c r="C4262" s="103" t="s">
        <v>141</v>
      </c>
      <c r="D4262" s="103" t="s">
        <v>9003</v>
      </c>
      <c r="E4262" s="105">
        <v>21.48</v>
      </c>
      <c r="F4262" s="103" t="s">
        <v>86</v>
      </c>
      <c r="G4262" s="103" t="s">
        <v>173</v>
      </c>
      <c r="H4262" s="106">
        <v>4.043345738E7</v>
      </c>
      <c r="I4262" s="103">
        <v>3.0</v>
      </c>
      <c r="J4262" s="107">
        <v>4.6</v>
      </c>
      <c r="K4262" s="104">
        <v>2021.0</v>
      </c>
      <c r="L4262" s="103" t="s">
        <v>9004</v>
      </c>
      <c r="M4262" s="103">
        <v>2021.0</v>
      </c>
      <c r="N4262" s="103" t="s">
        <v>161</v>
      </c>
      <c r="O4262" s="65" t="str">
        <f t="shared" si="1"/>
        <v>527386300001</v>
      </c>
      <c r="P4262" s="65">
        <f t="shared" si="2"/>
        <v>6</v>
      </c>
      <c r="Q4262" s="65">
        <f t="shared" si="3"/>
        <v>1</v>
      </c>
      <c r="R4262" s="65" t="str">
        <f t="shared" si="12"/>
        <v>52.738.630/0001-61</v>
      </c>
      <c r="S4262" s="84"/>
      <c r="T4262" s="84" t="str">
        <f t="shared" si="10"/>
        <v/>
      </c>
      <c r="U4262" s="84" t="str">
        <f t="shared" si="11"/>
        <v/>
      </c>
      <c r="V4262" s="65" t="str">
        <f t="shared" si="5"/>
        <v/>
      </c>
      <c r="W4262" s="84"/>
      <c r="X4262" s="84"/>
      <c r="Y4262" s="85"/>
      <c r="Z4262" s="85"/>
      <c r="AA4262" s="65" t="str">
        <f t="shared" si="6"/>
        <v/>
      </c>
      <c r="AB4262" s="65" t="str">
        <f t="shared" si="7"/>
        <v/>
      </c>
      <c r="AC4262" s="86"/>
      <c r="AD4262" s="87" t="str">
        <f t="shared" si="8"/>
        <v/>
      </c>
      <c r="AE4262" s="84"/>
      <c r="AF4262" s="86">
        <f>IF(AC4262&gt;0,AC4262,'⚙️ Config'!$B$10)</f>
        <v>0.0075</v>
      </c>
      <c r="AG4262" s="88">
        <f t="shared" si="9"/>
        <v>303250.9304</v>
      </c>
      <c r="AH4262" s="88">
        <f>AG4262*'⚙️ Config'!$B$11</f>
        <v>1516254.652</v>
      </c>
      <c r="AI4262" s="88">
        <f>AH4262*'⚙️ Config'!$B$12</f>
        <v>454876.3955</v>
      </c>
      <c r="AJ4262" s="64"/>
      <c r="AK4262" s="84"/>
      <c r="AL4262" s="84"/>
      <c r="AM4262" s="84"/>
      <c r="AN4262" s="84"/>
      <c r="AO4262" s="84"/>
      <c r="AP4262" s="84"/>
      <c r="AQ4262" s="84"/>
    </row>
    <row r="4263" ht="15.0" customHeight="1">
      <c r="A4263" s="103">
        <v>4260.0</v>
      </c>
      <c r="B4263" s="104" t="s">
        <v>9005</v>
      </c>
      <c r="C4263" s="103" t="s">
        <v>141</v>
      </c>
      <c r="D4263" s="103" t="s">
        <v>9006</v>
      </c>
      <c r="E4263" s="105">
        <v>40.1</v>
      </c>
      <c r="F4263" s="103" t="s">
        <v>86</v>
      </c>
      <c r="G4263" s="103" t="s">
        <v>173</v>
      </c>
      <c r="H4263" s="106">
        <v>3.991888244E7</v>
      </c>
      <c r="I4263" s="103">
        <v>15.0</v>
      </c>
      <c r="J4263" s="107">
        <v>4.7</v>
      </c>
      <c r="K4263" s="104">
        <v>2025.0</v>
      </c>
      <c r="L4263" s="103" t="s">
        <v>9007</v>
      </c>
      <c r="M4263" s="103">
        <v>2021.0</v>
      </c>
      <c r="N4263" s="103" t="s">
        <v>208</v>
      </c>
      <c r="O4263" s="65" t="str">
        <f t="shared" si="1"/>
        <v>032035560001</v>
      </c>
      <c r="P4263" s="65">
        <f t="shared" si="2"/>
        <v>7</v>
      </c>
      <c r="Q4263" s="65">
        <f t="shared" si="3"/>
        <v>3</v>
      </c>
      <c r="R4263" s="65" t="str">
        <f t="shared" si="12"/>
        <v>03.203.556/0001-73</v>
      </c>
      <c r="S4263" s="84"/>
      <c r="T4263" s="84" t="str">
        <f t="shared" si="10"/>
        <v/>
      </c>
      <c r="U4263" s="84" t="str">
        <f t="shared" si="11"/>
        <v/>
      </c>
      <c r="V4263" s="65" t="str">
        <f t="shared" si="5"/>
        <v/>
      </c>
      <c r="W4263" s="84"/>
      <c r="X4263" s="84"/>
      <c r="Y4263" s="85"/>
      <c r="Z4263" s="85"/>
      <c r="AA4263" s="65" t="str">
        <f t="shared" si="6"/>
        <v/>
      </c>
      <c r="AB4263" s="65" t="str">
        <f t="shared" si="7"/>
        <v/>
      </c>
      <c r="AC4263" s="86"/>
      <c r="AD4263" s="87" t="str">
        <f t="shared" si="8"/>
        <v/>
      </c>
      <c r="AE4263" s="84"/>
      <c r="AF4263" s="86">
        <f>IF(AC4263&gt;0,AC4263,'⚙️ Config'!$B$10)</f>
        <v>0.0075</v>
      </c>
      <c r="AG4263" s="88">
        <f t="shared" si="9"/>
        <v>299391.6183</v>
      </c>
      <c r="AH4263" s="88">
        <f>AG4263*'⚙️ Config'!$B$11</f>
        <v>1496958.092</v>
      </c>
      <c r="AI4263" s="88">
        <f>AH4263*'⚙️ Config'!$B$12</f>
        <v>449087.4275</v>
      </c>
      <c r="AJ4263" s="64"/>
      <c r="AK4263" s="84"/>
      <c r="AL4263" s="84"/>
      <c r="AM4263" s="84"/>
      <c r="AN4263" s="84"/>
      <c r="AO4263" s="84"/>
      <c r="AP4263" s="84"/>
      <c r="AQ4263" s="84"/>
    </row>
    <row r="4264" ht="15.0" customHeight="1">
      <c r="A4264" s="98">
        <v>4261.0</v>
      </c>
      <c r="B4264" s="99" t="s">
        <v>9008</v>
      </c>
      <c r="C4264" s="98" t="s">
        <v>141</v>
      </c>
      <c r="D4264" s="98" t="s">
        <v>9009</v>
      </c>
      <c r="E4264" s="100">
        <v>47.21</v>
      </c>
      <c r="F4264" s="98" t="s">
        <v>86</v>
      </c>
      <c r="G4264" s="98" t="s">
        <v>173</v>
      </c>
      <c r="H4264" s="101">
        <v>3.979347753E7</v>
      </c>
      <c r="I4264" s="98">
        <v>21.0</v>
      </c>
      <c r="J4264" s="102">
        <v>4.7</v>
      </c>
      <c r="K4264" s="99">
        <v>2025.0</v>
      </c>
      <c r="L4264" s="98" t="s">
        <v>1438</v>
      </c>
      <c r="M4264" s="98">
        <v>2021.0</v>
      </c>
      <c r="N4264" s="98" t="s">
        <v>310</v>
      </c>
      <c r="O4264" s="65" t="str">
        <f t="shared" si="1"/>
        <v>437349790001</v>
      </c>
      <c r="P4264" s="65">
        <f t="shared" si="2"/>
        <v>3</v>
      </c>
      <c r="Q4264" s="65">
        <f t="shared" si="3"/>
        <v>4</v>
      </c>
      <c r="R4264" s="65" t="str">
        <f t="shared" si="12"/>
        <v>43.734.979/0001-34</v>
      </c>
      <c r="S4264" s="84"/>
      <c r="T4264" s="84" t="str">
        <f t="shared" si="10"/>
        <v/>
      </c>
      <c r="U4264" s="84" t="str">
        <f t="shared" si="11"/>
        <v/>
      </c>
      <c r="V4264" s="65" t="str">
        <f t="shared" si="5"/>
        <v/>
      </c>
      <c r="W4264" s="84"/>
      <c r="X4264" s="84"/>
      <c r="Y4264" s="85"/>
      <c r="Z4264" s="85"/>
      <c r="AA4264" s="65" t="str">
        <f t="shared" si="6"/>
        <v/>
      </c>
      <c r="AB4264" s="65" t="str">
        <f t="shared" si="7"/>
        <v/>
      </c>
      <c r="AC4264" s="86"/>
      <c r="AD4264" s="87" t="str">
        <f t="shared" si="8"/>
        <v/>
      </c>
      <c r="AE4264" s="84"/>
      <c r="AF4264" s="86">
        <f>IF(AC4264&gt;0,AC4264,'⚙️ Config'!$B$10)</f>
        <v>0.0075</v>
      </c>
      <c r="AG4264" s="88">
        <f t="shared" si="9"/>
        <v>298451.0815</v>
      </c>
      <c r="AH4264" s="88">
        <f>AG4264*'⚙️ Config'!$B$11</f>
        <v>1492255.407</v>
      </c>
      <c r="AI4264" s="88">
        <f>AH4264*'⚙️ Config'!$B$12</f>
        <v>447676.6222</v>
      </c>
      <c r="AJ4264" s="64"/>
      <c r="AK4264" s="84"/>
      <c r="AL4264" s="84"/>
      <c r="AM4264" s="84"/>
      <c r="AN4264" s="84"/>
      <c r="AO4264" s="84"/>
      <c r="AP4264" s="84"/>
      <c r="AQ4264" s="84"/>
    </row>
    <row r="4265" ht="15.0" customHeight="1">
      <c r="A4265" s="98">
        <v>4262.0</v>
      </c>
      <c r="B4265" s="99" t="s">
        <v>9010</v>
      </c>
      <c r="C4265" s="98" t="s">
        <v>141</v>
      </c>
      <c r="D4265" s="98" t="s">
        <v>9011</v>
      </c>
      <c r="E4265" s="100">
        <v>47.59</v>
      </c>
      <c r="F4265" s="98" t="s">
        <v>86</v>
      </c>
      <c r="G4265" s="98" t="s">
        <v>173</v>
      </c>
      <c r="H4265" s="101">
        <v>3.962386942E7</v>
      </c>
      <c r="I4265" s="98">
        <v>15.0</v>
      </c>
      <c r="J4265" s="102">
        <v>4.7</v>
      </c>
      <c r="K4265" s="99">
        <v>2025.0</v>
      </c>
      <c r="L4265" s="98" t="s">
        <v>4558</v>
      </c>
      <c r="M4265" s="98">
        <v>2021.0</v>
      </c>
      <c r="N4265" s="98" t="s">
        <v>310</v>
      </c>
      <c r="O4265" s="65" t="str">
        <f t="shared" si="1"/>
        <v>467430430001</v>
      </c>
      <c r="P4265" s="65">
        <f t="shared" si="2"/>
        <v>6</v>
      </c>
      <c r="Q4265" s="65">
        <f t="shared" si="3"/>
        <v>8</v>
      </c>
      <c r="R4265" s="65" t="str">
        <f t="shared" si="12"/>
        <v>46.743.043/0001-68</v>
      </c>
      <c r="S4265" s="84"/>
      <c r="T4265" s="84" t="str">
        <f t="shared" si="10"/>
        <v/>
      </c>
      <c r="U4265" s="84" t="str">
        <f t="shared" si="11"/>
        <v/>
      </c>
      <c r="V4265" s="65" t="str">
        <f t="shared" si="5"/>
        <v/>
      </c>
      <c r="W4265" s="84"/>
      <c r="X4265" s="84"/>
      <c r="Y4265" s="85"/>
      <c r="Z4265" s="85"/>
      <c r="AA4265" s="65" t="str">
        <f t="shared" si="6"/>
        <v/>
      </c>
      <c r="AB4265" s="65" t="str">
        <f t="shared" si="7"/>
        <v/>
      </c>
      <c r="AC4265" s="86"/>
      <c r="AD4265" s="87" t="str">
        <f t="shared" si="8"/>
        <v/>
      </c>
      <c r="AE4265" s="84"/>
      <c r="AF4265" s="86">
        <f>IF(AC4265&gt;0,AC4265,'⚙️ Config'!$B$10)</f>
        <v>0.0075</v>
      </c>
      <c r="AG4265" s="88">
        <f t="shared" si="9"/>
        <v>297179.0207</v>
      </c>
      <c r="AH4265" s="88">
        <f>AG4265*'⚙️ Config'!$B$11</f>
        <v>1485895.103</v>
      </c>
      <c r="AI4265" s="88">
        <f>AH4265*'⚙️ Config'!$B$12</f>
        <v>445768.531</v>
      </c>
      <c r="AJ4265" s="64"/>
      <c r="AK4265" s="84"/>
      <c r="AL4265" s="84"/>
      <c r="AM4265" s="84"/>
      <c r="AN4265" s="84"/>
      <c r="AO4265" s="84"/>
      <c r="AP4265" s="84"/>
      <c r="AQ4265" s="84"/>
    </row>
    <row r="4266" ht="15.0" customHeight="1">
      <c r="A4266" s="98">
        <v>4263.0</v>
      </c>
      <c r="B4266" s="99" t="s">
        <v>9012</v>
      </c>
      <c r="C4266" s="98" t="s">
        <v>141</v>
      </c>
      <c r="D4266" s="98" t="s">
        <v>9013</v>
      </c>
      <c r="E4266" s="100">
        <v>33.0</v>
      </c>
      <c r="F4266" s="98" t="s">
        <v>86</v>
      </c>
      <c r="G4266" s="98" t="s">
        <v>173</v>
      </c>
      <c r="H4266" s="101">
        <v>3.959387777E7</v>
      </c>
      <c r="I4266" s="98">
        <v>7.0</v>
      </c>
      <c r="J4266" s="102">
        <v>3.0</v>
      </c>
      <c r="K4266" s="99">
        <v>2025.0</v>
      </c>
      <c r="L4266" s="98" t="s">
        <v>615</v>
      </c>
      <c r="M4266" s="98">
        <v>2023.0</v>
      </c>
      <c r="N4266" s="98" t="s">
        <v>189</v>
      </c>
      <c r="O4266" s="65" t="str">
        <f t="shared" si="1"/>
        <v>077528810001</v>
      </c>
      <c r="P4266" s="65">
        <f t="shared" si="2"/>
        <v>4</v>
      </c>
      <c r="Q4266" s="65">
        <f t="shared" si="3"/>
        <v>6</v>
      </c>
      <c r="R4266" s="65" t="str">
        <f t="shared" si="12"/>
        <v>07.752.881/0001-46</v>
      </c>
      <c r="S4266" s="84"/>
      <c r="T4266" s="84" t="str">
        <f t="shared" si="10"/>
        <v/>
      </c>
      <c r="U4266" s="84" t="str">
        <f t="shared" si="11"/>
        <v/>
      </c>
      <c r="V4266" s="65" t="str">
        <f t="shared" si="5"/>
        <v/>
      </c>
      <c r="W4266" s="84"/>
      <c r="X4266" s="84"/>
      <c r="Y4266" s="85"/>
      <c r="Z4266" s="85"/>
      <c r="AA4266" s="65" t="str">
        <f t="shared" si="6"/>
        <v/>
      </c>
      <c r="AB4266" s="65" t="str">
        <f t="shared" si="7"/>
        <v/>
      </c>
      <c r="AC4266" s="86"/>
      <c r="AD4266" s="87" t="str">
        <f t="shared" si="8"/>
        <v/>
      </c>
      <c r="AE4266" s="84"/>
      <c r="AF4266" s="86">
        <f>IF(AC4266&gt;0,AC4266,'⚙️ Config'!$B$10)</f>
        <v>0.0075</v>
      </c>
      <c r="AG4266" s="88">
        <f t="shared" si="9"/>
        <v>296954.0833</v>
      </c>
      <c r="AH4266" s="88">
        <f>AG4266*'⚙️ Config'!$B$11</f>
        <v>1484770.416</v>
      </c>
      <c r="AI4266" s="88">
        <f>AH4266*'⚙️ Config'!$B$12</f>
        <v>445431.1249</v>
      </c>
      <c r="AJ4266" s="64"/>
      <c r="AK4266" s="84"/>
      <c r="AL4266" s="84"/>
      <c r="AM4266" s="84"/>
      <c r="AN4266" s="84"/>
      <c r="AO4266" s="84"/>
      <c r="AP4266" s="84"/>
      <c r="AQ4266" s="84"/>
    </row>
    <row r="4267" ht="15.0" customHeight="1">
      <c r="A4267" s="103">
        <v>4264.0</v>
      </c>
      <c r="B4267" s="104" t="s">
        <v>9014</v>
      </c>
      <c r="C4267" s="103" t="s">
        <v>141</v>
      </c>
      <c r="D4267" s="103" t="s">
        <v>9015</v>
      </c>
      <c r="E4267" s="105">
        <v>37.02</v>
      </c>
      <c r="F4267" s="103" t="s">
        <v>86</v>
      </c>
      <c r="G4267" s="103" t="s">
        <v>173</v>
      </c>
      <c r="H4267" s="106">
        <v>3.946141439E7</v>
      </c>
      <c r="I4267" s="103">
        <v>20.0</v>
      </c>
      <c r="J4267" s="107">
        <v>4.7</v>
      </c>
      <c r="K4267" s="104">
        <v>2025.0</v>
      </c>
      <c r="L4267" s="103" t="s">
        <v>4689</v>
      </c>
      <c r="M4267" s="103">
        <v>2021.0</v>
      </c>
      <c r="N4267" s="103" t="s">
        <v>189</v>
      </c>
      <c r="O4267" s="65" t="str">
        <f t="shared" si="1"/>
        <v>498103690001</v>
      </c>
      <c r="P4267" s="65">
        <f t="shared" si="2"/>
        <v>5</v>
      </c>
      <c r="Q4267" s="65">
        <f t="shared" si="3"/>
        <v>9</v>
      </c>
      <c r="R4267" s="65" t="str">
        <f t="shared" si="12"/>
        <v>49.810.369/0001-59</v>
      </c>
      <c r="S4267" s="84"/>
      <c r="T4267" s="84" t="str">
        <f t="shared" si="10"/>
        <v/>
      </c>
      <c r="U4267" s="84" t="str">
        <f t="shared" si="11"/>
        <v/>
      </c>
      <c r="V4267" s="65" t="str">
        <f t="shared" si="5"/>
        <v/>
      </c>
      <c r="W4267" s="84"/>
      <c r="X4267" s="84"/>
      <c r="Y4267" s="85"/>
      <c r="Z4267" s="85"/>
      <c r="AA4267" s="65" t="str">
        <f t="shared" si="6"/>
        <v/>
      </c>
      <c r="AB4267" s="65" t="str">
        <f t="shared" si="7"/>
        <v/>
      </c>
      <c r="AC4267" s="86"/>
      <c r="AD4267" s="87" t="str">
        <f t="shared" si="8"/>
        <v/>
      </c>
      <c r="AE4267" s="84"/>
      <c r="AF4267" s="86">
        <f>IF(AC4267&gt;0,AC4267,'⚙️ Config'!$B$10)</f>
        <v>0.0075</v>
      </c>
      <c r="AG4267" s="88">
        <f t="shared" si="9"/>
        <v>295960.6079</v>
      </c>
      <c r="AH4267" s="88">
        <f>AG4267*'⚙️ Config'!$B$11</f>
        <v>1479803.04</v>
      </c>
      <c r="AI4267" s="88">
        <f>AH4267*'⚙️ Config'!$B$12</f>
        <v>443940.9119</v>
      </c>
      <c r="AJ4267" s="64"/>
      <c r="AK4267" s="84"/>
      <c r="AL4267" s="84"/>
      <c r="AM4267" s="84"/>
      <c r="AN4267" s="84"/>
      <c r="AO4267" s="84"/>
      <c r="AP4267" s="84"/>
      <c r="AQ4267" s="84"/>
    </row>
    <row r="4268" ht="15.0" customHeight="1">
      <c r="A4268" s="103">
        <v>4265.0</v>
      </c>
      <c r="B4268" s="104" t="s">
        <v>9016</v>
      </c>
      <c r="C4268" s="103" t="s">
        <v>141</v>
      </c>
      <c r="D4268" s="103" t="s">
        <v>9017</v>
      </c>
      <c r="E4268" s="105">
        <v>43.41</v>
      </c>
      <c r="F4268" s="103" t="s">
        <v>86</v>
      </c>
      <c r="G4268" s="103" t="s">
        <v>173</v>
      </c>
      <c r="H4268" s="106">
        <v>3.932078314E7</v>
      </c>
      <c r="I4268" s="103">
        <v>15.0</v>
      </c>
      <c r="J4268" s="107">
        <v>4.7</v>
      </c>
      <c r="K4268" s="104">
        <v>2025.0</v>
      </c>
      <c r="L4268" s="103" t="s">
        <v>4545</v>
      </c>
      <c r="M4268" s="103">
        <v>2021.0</v>
      </c>
      <c r="N4268" s="103" t="s">
        <v>208</v>
      </c>
      <c r="O4268" s="65" t="str">
        <f t="shared" si="1"/>
        <v>504822980001</v>
      </c>
      <c r="P4268" s="65">
        <f t="shared" si="2"/>
        <v>9</v>
      </c>
      <c r="Q4268" s="65">
        <f t="shared" si="3"/>
        <v>1</v>
      </c>
      <c r="R4268" s="65" t="str">
        <f t="shared" si="12"/>
        <v>50.482.298/0001-91</v>
      </c>
      <c r="S4268" s="84"/>
      <c r="T4268" s="84" t="str">
        <f t="shared" si="10"/>
        <v/>
      </c>
      <c r="U4268" s="84" t="str">
        <f t="shared" si="11"/>
        <v/>
      </c>
      <c r="V4268" s="65" t="str">
        <f t="shared" si="5"/>
        <v/>
      </c>
      <c r="W4268" s="84"/>
      <c r="X4268" s="84"/>
      <c r="Y4268" s="85"/>
      <c r="Z4268" s="85"/>
      <c r="AA4268" s="65" t="str">
        <f t="shared" si="6"/>
        <v/>
      </c>
      <c r="AB4268" s="65" t="str">
        <f t="shared" si="7"/>
        <v/>
      </c>
      <c r="AC4268" s="86"/>
      <c r="AD4268" s="87" t="str">
        <f t="shared" si="8"/>
        <v/>
      </c>
      <c r="AE4268" s="84"/>
      <c r="AF4268" s="86">
        <f>IF(AC4268&gt;0,AC4268,'⚙️ Config'!$B$10)</f>
        <v>0.0075</v>
      </c>
      <c r="AG4268" s="88">
        <f t="shared" si="9"/>
        <v>294905.8736</v>
      </c>
      <c r="AH4268" s="88">
        <f>AG4268*'⚙️ Config'!$B$11</f>
        <v>1474529.368</v>
      </c>
      <c r="AI4268" s="88">
        <f>AH4268*'⚙️ Config'!$B$12</f>
        <v>442358.8103</v>
      </c>
      <c r="AJ4268" s="64"/>
      <c r="AK4268" s="84"/>
      <c r="AL4268" s="84"/>
      <c r="AM4268" s="84"/>
      <c r="AN4268" s="84"/>
      <c r="AO4268" s="84"/>
      <c r="AP4268" s="84"/>
      <c r="AQ4268" s="84"/>
    </row>
    <row r="4269" ht="15.0" customHeight="1">
      <c r="A4269" s="98">
        <v>4266.0</v>
      </c>
      <c r="B4269" s="99" t="s">
        <v>9018</v>
      </c>
      <c r="C4269" s="98" t="s">
        <v>141</v>
      </c>
      <c r="D4269" s="98" t="s">
        <v>9019</v>
      </c>
      <c r="E4269" s="100">
        <v>20.2</v>
      </c>
      <c r="F4269" s="98" t="s">
        <v>86</v>
      </c>
      <c r="G4269" s="98" t="s">
        <v>173</v>
      </c>
      <c r="H4269" s="101">
        <v>3.928060723E7</v>
      </c>
      <c r="I4269" s="98">
        <v>10.0</v>
      </c>
      <c r="J4269" s="102">
        <v>5.1</v>
      </c>
      <c r="K4269" s="99">
        <v>2023.0</v>
      </c>
      <c r="L4269" s="98" t="s">
        <v>719</v>
      </c>
      <c r="M4269" s="98">
        <v>2021.0</v>
      </c>
      <c r="N4269" s="98" t="s">
        <v>161</v>
      </c>
      <c r="O4269" s="65" t="str">
        <f t="shared" si="1"/>
        <v>659070080001</v>
      </c>
      <c r="P4269" s="65">
        <f t="shared" si="2"/>
        <v>8</v>
      </c>
      <c r="Q4269" s="65">
        <f t="shared" si="3"/>
        <v>1</v>
      </c>
      <c r="R4269" s="65" t="str">
        <f t="shared" si="12"/>
        <v>65.907.008/0001-81</v>
      </c>
      <c r="S4269" s="84"/>
      <c r="T4269" s="84" t="str">
        <f t="shared" si="10"/>
        <v/>
      </c>
      <c r="U4269" s="84" t="str">
        <f t="shared" si="11"/>
        <v/>
      </c>
      <c r="V4269" s="65" t="str">
        <f t="shared" si="5"/>
        <v/>
      </c>
      <c r="W4269" s="84"/>
      <c r="X4269" s="84"/>
      <c r="Y4269" s="85"/>
      <c r="Z4269" s="85"/>
      <c r="AA4269" s="65" t="str">
        <f t="shared" si="6"/>
        <v/>
      </c>
      <c r="AB4269" s="65" t="str">
        <f t="shared" si="7"/>
        <v/>
      </c>
      <c r="AC4269" s="86"/>
      <c r="AD4269" s="87" t="str">
        <f t="shared" si="8"/>
        <v/>
      </c>
      <c r="AE4269" s="84"/>
      <c r="AF4269" s="86">
        <f>IF(AC4269&gt;0,AC4269,'⚙️ Config'!$B$10)</f>
        <v>0.0075</v>
      </c>
      <c r="AG4269" s="88">
        <f t="shared" si="9"/>
        <v>294604.5542</v>
      </c>
      <c r="AH4269" s="88">
        <f>AG4269*'⚙️ Config'!$B$11</f>
        <v>1473022.771</v>
      </c>
      <c r="AI4269" s="88">
        <f>AH4269*'⚙️ Config'!$B$12</f>
        <v>441906.8313</v>
      </c>
      <c r="AJ4269" s="64"/>
      <c r="AK4269" s="84"/>
      <c r="AL4269" s="84"/>
      <c r="AM4269" s="84"/>
      <c r="AN4269" s="84"/>
      <c r="AO4269" s="84"/>
      <c r="AP4269" s="84"/>
      <c r="AQ4269" s="84"/>
    </row>
    <row r="4270" ht="15.0" customHeight="1">
      <c r="A4270" s="103">
        <v>4267.0</v>
      </c>
      <c r="B4270" s="104" t="s">
        <v>9020</v>
      </c>
      <c r="C4270" s="103" t="s">
        <v>141</v>
      </c>
      <c r="D4270" s="103" t="s">
        <v>9021</v>
      </c>
      <c r="E4270" s="105">
        <v>23.79</v>
      </c>
      <c r="F4270" s="103" t="s">
        <v>86</v>
      </c>
      <c r="G4270" s="103" t="s">
        <v>173</v>
      </c>
      <c r="H4270" s="106">
        <v>3.910770648E7</v>
      </c>
      <c r="I4270" s="103">
        <v>10.0</v>
      </c>
      <c r="J4270" s="107">
        <v>4.7</v>
      </c>
      <c r="K4270" s="104">
        <v>2024.0</v>
      </c>
      <c r="L4270" s="103" t="s">
        <v>8610</v>
      </c>
      <c r="M4270" s="103">
        <v>2021.0</v>
      </c>
      <c r="N4270" s="103" t="s">
        <v>189</v>
      </c>
      <c r="O4270" s="65" t="str">
        <f t="shared" si="1"/>
        <v>433909960001</v>
      </c>
      <c r="P4270" s="65">
        <f t="shared" si="2"/>
        <v>0</v>
      </c>
      <c r="Q4270" s="65">
        <f t="shared" si="3"/>
        <v>0</v>
      </c>
      <c r="R4270" s="65" t="str">
        <f t="shared" si="12"/>
        <v>43.390.996/0001-00</v>
      </c>
      <c r="S4270" s="84"/>
      <c r="T4270" s="84" t="str">
        <f t="shared" si="10"/>
        <v/>
      </c>
      <c r="U4270" s="84" t="str">
        <f t="shared" si="11"/>
        <v/>
      </c>
      <c r="V4270" s="65" t="str">
        <f t="shared" si="5"/>
        <v/>
      </c>
      <c r="W4270" s="84"/>
      <c r="X4270" s="84"/>
      <c r="Y4270" s="85"/>
      <c r="Z4270" s="85"/>
      <c r="AA4270" s="65" t="str">
        <f t="shared" si="6"/>
        <v/>
      </c>
      <c r="AB4270" s="65" t="str">
        <f t="shared" si="7"/>
        <v/>
      </c>
      <c r="AC4270" s="86"/>
      <c r="AD4270" s="87" t="str">
        <f t="shared" si="8"/>
        <v/>
      </c>
      <c r="AE4270" s="84"/>
      <c r="AF4270" s="86">
        <f>IF(AC4270&gt;0,AC4270,'⚙️ Config'!$B$10)</f>
        <v>0.0075</v>
      </c>
      <c r="AG4270" s="88">
        <f t="shared" si="9"/>
        <v>293307.7986</v>
      </c>
      <c r="AH4270" s="88">
        <f>AG4270*'⚙️ Config'!$B$11</f>
        <v>1466538.993</v>
      </c>
      <c r="AI4270" s="88">
        <f>AH4270*'⚙️ Config'!$B$12</f>
        <v>439961.6979</v>
      </c>
      <c r="AJ4270" s="64"/>
      <c r="AK4270" s="84"/>
      <c r="AL4270" s="84"/>
      <c r="AM4270" s="84"/>
      <c r="AN4270" s="84"/>
      <c r="AO4270" s="84"/>
      <c r="AP4270" s="84"/>
      <c r="AQ4270" s="84"/>
    </row>
    <row r="4271" ht="15.0" customHeight="1">
      <c r="A4271" s="103">
        <v>4268.0</v>
      </c>
      <c r="B4271" s="104" t="s">
        <v>9022</v>
      </c>
      <c r="C4271" s="103" t="s">
        <v>141</v>
      </c>
      <c r="D4271" s="103" t="s">
        <v>9023</v>
      </c>
      <c r="E4271" s="105">
        <v>36.35</v>
      </c>
      <c r="F4271" s="103" t="s">
        <v>86</v>
      </c>
      <c r="G4271" s="103" t="s">
        <v>173</v>
      </c>
      <c r="H4271" s="106">
        <v>3.906800948E7</v>
      </c>
      <c r="I4271" s="103">
        <v>6.0</v>
      </c>
      <c r="J4271" s="107">
        <v>4.0</v>
      </c>
      <c r="K4271" s="104">
        <v>2025.0</v>
      </c>
      <c r="L4271" s="103" t="s">
        <v>9024</v>
      </c>
      <c r="M4271" s="103">
        <v>2022.0</v>
      </c>
      <c r="N4271" s="103" t="s">
        <v>189</v>
      </c>
      <c r="O4271" s="65" t="str">
        <f t="shared" si="1"/>
        <v>622152230001</v>
      </c>
      <c r="P4271" s="65">
        <f t="shared" si="2"/>
        <v>2</v>
      </c>
      <c r="Q4271" s="65">
        <f t="shared" si="3"/>
        <v>3</v>
      </c>
      <c r="R4271" s="65" t="str">
        <f t="shared" si="12"/>
        <v>62.215.223/0001-23</v>
      </c>
      <c r="S4271" s="84"/>
      <c r="T4271" s="84" t="str">
        <f t="shared" si="10"/>
        <v/>
      </c>
      <c r="U4271" s="84" t="str">
        <f t="shared" si="11"/>
        <v/>
      </c>
      <c r="V4271" s="65" t="str">
        <f t="shared" si="5"/>
        <v/>
      </c>
      <c r="W4271" s="84"/>
      <c r="X4271" s="84"/>
      <c r="Y4271" s="85"/>
      <c r="Z4271" s="85"/>
      <c r="AA4271" s="65" t="str">
        <f t="shared" si="6"/>
        <v/>
      </c>
      <c r="AB4271" s="65" t="str">
        <f t="shared" si="7"/>
        <v/>
      </c>
      <c r="AC4271" s="86"/>
      <c r="AD4271" s="87" t="str">
        <f t="shared" si="8"/>
        <v/>
      </c>
      <c r="AE4271" s="84"/>
      <c r="AF4271" s="86">
        <f>IF(AC4271&gt;0,AC4271,'⚙️ Config'!$B$10)</f>
        <v>0.0075</v>
      </c>
      <c r="AG4271" s="88">
        <f t="shared" si="9"/>
        <v>293010.0711</v>
      </c>
      <c r="AH4271" s="88">
        <f>AG4271*'⚙️ Config'!$B$11</f>
        <v>1465050.356</v>
      </c>
      <c r="AI4271" s="88">
        <f>AH4271*'⚙️ Config'!$B$12</f>
        <v>439515.1067</v>
      </c>
      <c r="AJ4271" s="64"/>
      <c r="AK4271" s="84"/>
      <c r="AL4271" s="84"/>
      <c r="AM4271" s="84"/>
      <c r="AN4271" s="84"/>
      <c r="AO4271" s="84"/>
      <c r="AP4271" s="84"/>
      <c r="AQ4271" s="84"/>
    </row>
    <row r="4272" ht="15.0" customHeight="1">
      <c r="A4272" s="103">
        <v>4269.0</v>
      </c>
      <c r="B4272" s="104" t="s">
        <v>9025</v>
      </c>
      <c r="C4272" s="103" t="s">
        <v>141</v>
      </c>
      <c r="D4272" s="103" t="s">
        <v>9026</v>
      </c>
      <c r="E4272" s="105">
        <v>34.92</v>
      </c>
      <c r="F4272" s="103" t="s">
        <v>86</v>
      </c>
      <c r="G4272" s="103" t="s">
        <v>173</v>
      </c>
      <c r="H4272" s="106">
        <v>3.890862233E7</v>
      </c>
      <c r="I4272" s="103">
        <v>15.0</v>
      </c>
      <c r="J4272" s="107">
        <v>4.8</v>
      </c>
      <c r="K4272" s="104">
        <v>2025.0</v>
      </c>
      <c r="L4272" s="103" t="s">
        <v>4558</v>
      </c>
      <c r="M4272" s="103">
        <v>2021.0</v>
      </c>
      <c r="N4272" s="103" t="s">
        <v>189</v>
      </c>
      <c r="O4272" s="65" t="str">
        <f t="shared" si="1"/>
        <v>069350090001</v>
      </c>
      <c r="P4272" s="65">
        <f t="shared" si="2"/>
        <v>7</v>
      </c>
      <c r="Q4272" s="65">
        <f t="shared" si="3"/>
        <v>0</v>
      </c>
      <c r="R4272" s="65" t="str">
        <f t="shared" si="12"/>
        <v>06.935.009/0001-70</v>
      </c>
      <c r="S4272" s="84"/>
      <c r="T4272" s="84" t="str">
        <f t="shared" si="10"/>
        <v/>
      </c>
      <c r="U4272" s="84" t="str">
        <f t="shared" si="11"/>
        <v/>
      </c>
      <c r="V4272" s="65" t="str">
        <f t="shared" si="5"/>
        <v/>
      </c>
      <c r="W4272" s="84"/>
      <c r="X4272" s="84"/>
      <c r="Y4272" s="85"/>
      <c r="Z4272" s="85"/>
      <c r="AA4272" s="65" t="str">
        <f t="shared" si="6"/>
        <v/>
      </c>
      <c r="AB4272" s="65" t="str">
        <f t="shared" si="7"/>
        <v/>
      </c>
      <c r="AC4272" s="86"/>
      <c r="AD4272" s="87" t="str">
        <f t="shared" si="8"/>
        <v/>
      </c>
      <c r="AE4272" s="84"/>
      <c r="AF4272" s="86">
        <f>IF(AC4272&gt;0,AC4272,'⚙️ Config'!$B$10)</f>
        <v>0.0075</v>
      </c>
      <c r="AG4272" s="88">
        <f t="shared" si="9"/>
        <v>291814.6675</v>
      </c>
      <c r="AH4272" s="88">
        <f>AG4272*'⚙️ Config'!$B$11</f>
        <v>1459073.337</v>
      </c>
      <c r="AI4272" s="88">
        <f>AH4272*'⚙️ Config'!$B$12</f>
        <v>437722.0012</v>
      </c>
      <c r="AJ4272" s="64"/>
      <c r="AK4272" s="84"/>
      <c r="AL4272" s="84"/>
      <c r="AM4272" s="84"/>
      <c r="AN4272" s="84"/>
      <c r="AO4272" s="84"/>
      <c r="AP4272" s="84"/>
      <c r="AQ4272" s="84"/>
    </row>
    <row r="4273" ht="15.0" customHeight="1">
      <c r="A4273" s="98">
        <v>4270.0</v>
      </c>
      <c r="B4273" s="99" t="s">
        <v>9027</v>
      </c>
      <c r="C4273" s="98" t="s">
        <v>141</v>
      </c>
      <c r="D4273" s="98" t="s">
        <v>9028</v>
      </c>
      <c r="E4273" s="100">
        <v>34.01</v>
      </c>
      <c r="F4273" s="98" t="s">
        <v>86</v>
      </c>
      <c r="G4273" s="98" t="s">
        <v>173</v>
      </c>
      <c r="H4273" s="101">
        <v>3.888094641E7</v>
      </c>
      <c r="I4273" s="98">
        <v>1.0</v>
      </c>
      <c r="J4273" s="102">
        <v>4.9</v>
      </c>
      <c r="K4273" s="99">
        <v>2021.0</v>
      </c>
      <c r="L4273" s="98" t="s">
        <v>268</v>
      </c>
      <c r="M4273" s="98">
        <v>2021.0</v>
      </c>
      <c r="N4273" s="98" t="s">
        <v>161</v>
      </c>
      <c r="O4273" s="65" t="str">
        <f t="shared" si="1"/>
        <v>039192390001</v>
      </c>
      <c r="P4273" s="65">
        <f t="shared" si="2"/>
        <v>5</v>
      </c>
      <c r="Q4273" s="65">
        <f t="shared" si="3"/>
        <v>8</v>
      </c>
      <c r="R4273" s="65" t="str">
        <f t="shared" si="12"/>
        <v>03.919.239/0001-58</v>
      </c>
      <c r="S4273" s="84"/>
      <c r="T4273" s="84" t="str">
        <f t="shared" si="10"/>
        <v/>
      </c>
      <c r="U4273" s="84" t="str">
        <f t="shared" si="11"/>
        <v/>
      </c>
      <c r="V4273" s="65" t="str">
        <f t="shared" si="5"/>
        <v/>
      </c>
      <c r="W4273" s="84"/>
      <c r="X4273" s="84"/>
      <c r="Y4273" s="85"/>
      <c r="Z4273" s="85"/>
      <c r="AA4273" s="65" t="str">
        <f t="shared" si="6"/>
        <v/>
      </c>
      <c r="AB4273" s="65" t="str">
        <f t="shared" si="7"/>
        <v/>
      </c>
      <c r="AC4273" s="86"/>
      <c r="AD4273" s="87" t="str">
        <f t="shared" si="8"/>
        <v/>
      </c>
      <c r="AE4273" s="84"/>
      <c r="AF4273" s="86">
        <f>IF(AC4273&gt;0,AC4273,'⚙️ Config'!$B$10)</f>
        <v>0.0075</v>
      </c>
      <c r="AG4273" s="88">
        <f t="shared" si="9"/>
        <v>291607.0981</v>
      </c>
      <c r="AH4273" s="88">
        <f>AG4273*'⚙️ Config'!$B$11</f>
        <v>1458035.49</v>
      </c>
      <c r="AI4273" s="88">
        <f>AH4273*'⚙️ Config'!$B$12</f>
        <v>437410.6471</v>
      </c>
      <c r="AJ4273" s="64"/>
      <c r="AK4273" s="84"/>
      <c r="AL4273" s="84"/>
      <c r="AM4273" s="84"/>
      <c r="AN4273" s="84"/>
      <c r="AO4273" s="84"/>
      <c r="AP4273" s="84"/>
      <c r="AQ4273" s="84"/>
    </row>
    <row r="4274" ht="15.0" customHeight="1">
      <c r="A4274" s="103">
        <v>4271.0</v>
      </c>
      <c r="B4274" s="104" t="s">
        <v>9029</v>
      </c>
      <c r="C4274" s="103" t="s">
        <v>141</v>
      </c>
      <c r="D4274" s="103" t="s">
        <v>9030</v>
      </c>
      <c r="E4274" s="105">
        <v>56.85</v>
      </c>
      <c r="F4274" s="103" t="s">
        <v>86</v>
      </c>
      <c r="G4274" s="103" t="s">
        <v>173</v>
      </c>
      <c r="H4274" s="106">
        <v>3.873238621E7</v>
      </c>
      <c r="I4274" s="103">
        <v>14.0</v>
      </c>
      <c r="J4274" s="107">
        <v>1.4</v>
      </c>
      <c r="K4274" s="104">
        <v>2025.0</v>
      </c>
      <c r="L4274" s="103" t="s">
        <v>1438</v>
      </c>
      <c r="M4274" s="103">
        <v>2024.0</v>
      </c>
      <c r="N4274" s="103" t="s">
        <v>310</v>
      </c>
      <c r="O4274" s="65" t="str">
        <f t="shared" si="1"/>
        <v>541566580001</v>
      </c>
      <c r="P4274" s="65">
        <f t="shared" si="2"/>
        <v>1</v>
      </c>
      <c r="Q4274" s="65">
        <f t="shared" si="3"/>
        <v>6</v>
      </c>
      <c r="R4274" s="65" t="str">
        <f t="shared" si="12"/>
        <v>54.156.658/0001-16</v>
      </c>
      <c r="S4274" s="84"/>
      <c r="T4274" s="84" t="str">
        <f t="shared" si="10"/>
        <v/>
      </c>
      <c r="U4274" s="84" t="str">
        <f t="shared" si="11"/>
        <v/>
      </c>
      <c r="V4274" s="65" t="str">
        <f t="shared" si="5"/>
        <v/>
      </c>
      <c r="W4274" s="84"/>
      <c r="X4274" s="84"/>
      <c r="Y4274" s="85"/>
      <c r="Z4274" s="85"/>
      <c r="AA4274" s="65" t="str">
        <f t="shared" si="6"/>
        <v/>
      </c>
      <c r="AB4274" s="65" t="str">
        <f t="shared" si="7"/>
        <v/>
      </c>
      <c r="AC4274" s="86"/>
      <c r="AD4274" s="87" t="str">
        <f t="shared" si="8"/>
        <v/>
      </c>
      <c r="AE4274" s="84"/>
      <c r="AF4274" s="86">
        <f>IF(AC4274&gt;0,AC4274,'⚙️ Config'!$B$10)</f>
        <v>0.0075</v>
      </c>
      <c r="AG4274" s="88">
        <f t="shared" si="9"/>
        <v>290492.8966</v>
      </c>
      <c r="AH4274" s="88">
        <f>AG4274*'⚙️ Config'!$B$11</f>
        <v>1452464.483</v>
      </c>
      <c r="AI4274" s="88">
        <f>AH4274*'⚙️ Config'!$B$12</f>
        <v>435739.3449</v>
      </c>
      <c r="AJ4274" s="64"/>
      <c r="AK4274" s="84"/>
      <c r="AL4274" s="84"/>
      <c r="AM4274" s="84"/>
      <c r="AN4274" s="84"/>
      <c r="AO4274" s="84"/>
      <c r="AP4274" s="84"/>
      <c r="AQ4274" s="84"/>
    </row>
    <row r="4275" ht="15.0" customHeight="1">
      <c r="A4275" s="103">
        <v>4272.0</v>
      </c>
      <c r="B4275" s="104" t="s">
        <v>9031</v>
      </c>
      <c r="C4275" s="103" t="s">
        <v>141</v>
      </c>
      <c r="D4275" s="103" t="s">
        <v>9032</v>
      </c>
      <c r="E4275" s="105">
        <v>29.58</v>
      </c>
      <c r="F4275" s="103" t="s">
        <v>86</v>
      </c>
      <c r="G4275" s="103" t="s">
        <v>173</v>
      </c>
      <c r="H4275" s="106">
        <v>3.844515811E7</v>
      </c>
      <c r="I4275" s="103">
        <v>8.0</v>
      </c>
      <c r="J4275" s="107">
        <v>2.9</v>
      </c>
      <c r="K4275" s="104">
        <v>2024.0</v>
      </c>
      <c r="L4275" s="103" t="s">
        <v>8833</v>
      </c>
      <c r="M4275" s="103">
        <v>2023.0</v>
      </c>
      <c r="N4275" s="103" t="s">
        <v>189</v>
      </c>
      <c r="O4275" s="65" t="str">
        <f t="shared" si="1"/>
        <v>029074320001</v>
      </c>
      <c r="P4275" s="65">
        <f t="shared" si="2"/>
        <v>0</v>
      </c>
      <c r="Q4275" s="65">
        <f t="shared" si="3"/>
        <v>6</v>
      </c>
      <c r="R4275" s="65" t="str">
        <f t="shared" si="12"/>
        <v>02.907.432/0001-06</v>
      </c>
      <c r="S4275" s="84"/>
      <c r="T4275" s="84" t="str">
        <f t="shared" si="10"/>
        <v/>
      </c>
      <c r="U4275" s="84" t="str">
        <f t="shared" si="11"/>
        <v/>
      </c>
      <c r="V4275" s="65" t="str">
        <f t="shared" si="5"/>
        <v/>
      </c>
      <c r="W4275" s="84"/>
      <c r="X4275" s="84"/>
      <c r="Y4275" s="85"/>
      <c r="Z4275" s="85"/>
      <c r="AA4275" s="65" t="str">
        <f t="shared" si="6"/>
        <v/>
      </c>
      <c r="AB4275" s="65" t="str">
        <f t="shared" si="7"/>
        <v/>
      </c>
      <c r="AC4275" s="86"/>
      <c r="AD4275" s="87" t="str">
        <f t="shared" si="8"/>
        <v/>
      </c>
      <c r="AE4275" s="84"/>
      <c r="AF4275" s="86">
        <f>IF(AC4275&gt;0,AC4275,'⚙️ Config'!$B$10)</f>
        <v>0.0075</v>
      </c>
      <c r="AG4275" s="88">
        <f t="shared" si="9"/>
        <v>288338.6858</v>
      </c>
      <c r="AH4275" s="88">
        <f>AG4275*'⚙️ Config'!$B$11</f>
        <v>1441693.429</v>
      </c>
      <c r="AI4275" s="88">
        <f>AH4275*'⚙️ Config'!$B$12</f>
        <v>432508.0287</v>
      </c>
      <c r="AJ4275" s="64"/>
      <c r="AK4275" s="84"/>
      <c r="AL4275" s="84"/>
      <c r="AM4275" s="84"/>
      <c r="AN4275" s="84"/>
      <c r="AO4275" s="84"/>
      <c r="AP4275" s="84"/>
      <c r="AQ4275" s="84"/>
    </row>
    <row r="4276" ht="15.0" customHeight="1">
      <c r="A4276" s="98">
        <v>4273.0</v>
      </c>
      <c r="B4276" s="99" t="s">
        <v>9033</v>
      </c>
      <c r="C4276" s="98" t="s">
        <v>141</v>
      </c>
      <c r="D4276" s="98" t="s">
        <v>9034</v>
      </c>
      <c r="E4276" s="100">
        <v>21.35</v>
      </c>
      <c r="F4276" s="98" t="s">
        <v>86</v>
      </c>
      <c r="G4276" s="98" t="s">
        <v>173</v>
      </c>
      <c r="H4276" s="101">
        <v>3.83859009E7</v>
      </c>
      <c r="I4276" s="98">
        <v>3.0</v>
      </c>
      <c r="J4276" s="102">
        <v>4.9</v>
      </c>
      <c r="K4276" s="99">
        <v>2021.0</v>
      </c>
      <c r="L4276" s="98" t="s">
        <v>197</v>
      </c>
      <c r="M4276" s="98">
        <v>2021.0</v>
      </c>
      <c r="N4276" s="98" t="s">
        <v>4351</v>
      </c>
      <c r="O4276" s="65" t="str">
        <f t="shared" si="1"/>
        <v>232516460001</v>
      </c>
      <c r="P4276" s="65">
        <f t="shared" si="2"/>
        <v>4</v>
      </c>
      <c r="Q4276" s="65">
        <f t="shared" si="3"/>
        <v>7</v>
      </c>
      <c r="R4276" s="65" t="str">
        <f t="shared" si="12"/>
        <v>23.251.646/0001-47</v>
      </c>
      <c r="S4276" s="84"/>
      <c r="T4276" s="84" t="str">
        <f t="shared" si="10"/>
        <v/>
      </c>
      <c r="U4276" s="84" t="str">
        <f t="shared" si="11"/>
        <v/>
      </c>
      <c r="V4276" s="65" t="str">
        <f t="shared" si="5"/>
        <v/>
      </c>
      <c r="W4276" s="84"/>
      <c r="X4276" s="84"/>
      <c r="Y4276" s="85"/>
      <c r="Z4276" s="85"/>
      <c r="AA4276" s="65" t="str">
        <f t="shared" si="6"/>
        <v/>
      </c>
      <c r="AB4276" s="65" t="str">
        <f t="shared" si="7"/>
        <v/>
      </c>
      <c r="AC4276" s="86"/>
      <c r="AD4276" s="87" t="str">
        <f t="shared" si="8"/>
        <v/>
      </c>
      <c r="AE4276" s="84"/>
      <c r="AF4276" s="86">
        <f>IF(AC4276&gt;0,AC4276,'⚙️ Config'!$B$10)</f>
        <v>0.0075</v>
      </c>
      <c r="AG4276" s="88">
        <f t="shared" si="9"/>
        <v>287894.2568</v>
      </c>
      <c r="AH4276" s="88">
        <f>AG4276*'⚙️ Config'!$B$11</f>
        <v>1439471.284</v>
      </c>
      <c r="AI4276" s="88">
        <f>AH4276*'⚙️ Config'!$B$12</f>
        <v>431841.3851</v>
      </c>
      <c r="AJ4276" s="64"/>
      <c r="AK4276" s="84"/>
      <c r="AL4276" s="84"/>
      <c r="AM4276" s="84"/>
      <c r="AN4276" s="84"/>
      <c r="AO4276" s="84"/>
      <c r="AP4276" s="84"/>
      <c r="AQ4276" s="84"/>
    </row>
    <row r="4277" ht="15.0" customHeight="1">
      <c r="A4277" s="103">
        <v>4274.0</v>
      </c>
      <c r="B4277" s="104" t="s">
        <v>9035</v>
      </c>
      <c r="C4277" s="103" t="s">
        <v>141</v>
      </c>
      <c r="D4277" s="103" t="s">
        <v>9036</v>
      </c>
      <c r="E4277" s="105">
        <v>31.48</v>
      </c>
      <c r="F4277" s="103" t="s">
        <v>86</v>
      </c>
      <c r="G4277" s="103" t="s">
        <v>173</v>
      </c>
      <c r="H4277" s="106">
        <v>3.835235653E7</v>
      </c>
      <c r="I4277" s="103">
        <v>15.0</v>
      </c>
      <c r="J4277" s="107">
        <v>4.7</v>
      </c>
      <c r="K4277" s="104">
        <v>2025.0</v>
      </c>
      <c r="L4277" s="103" t="s">
        <v>1438</v>
      </c>
      <c r="M4277" s="103">
        <v>2021.0</v>
      </c>
      <c r="N4277" s="103" t="s">
        <v>161</v>
      </c>
      <c r="O4277" s="65" t="str">
        <f t="shared" si="1"/>
        <v>108399110001</v>
      </c>
      <c r="P4277" s="65">
        <f t="shared" si="2"/>
        <v>6</v>
      </c>
      <c r="Q4277" s="65">
        <f t="shared" si="3"/>
        <v>0</v>
      </c>
      <c r="R4277" s="65" t="str">
        <f t="shared" si="12"/>
        <v>10.839.911/0001-60</v>
      </c>
      <c r="S4277" s="84"/>
      <c r="T4277" s="84" t="str">
        <f t="shared" si="10"/>
        <v/>
      </c>
      <c r="U4277" s="84" t="str">
        <f t="shared" si="11"/>
        <v/>
      </c>
      <c r="V4277" s="65" t="str">
        <f t="shared" si="5"/>
        <v/>
      </c>
      <c r="W4277" s="84"/>
      <c r="X4277" s="84"/>
      <c r="Y4277" s="85"/>
      <c r="Z4277" s="85"/>
      <c r="AA4277" s="65" t="str">
        <f t="shared" si="6"/>
        <v/>
      </c>
      <c r="AB4277" s="65" t="str">
        <f t="shared" si="7"/>
        <v/>
      </c>
      <c r="AC4277" s="86"/>
      <c r="AD4277" s="87" t="str">
        <f t="shared" si="8"/>
        <v/>
      </c>
      <c r="AE4277" s="84"/>
      <c r="AF4277" s="86">
        <f>IF(AC4277&gt;0,AC4277,'⚙️ Config'!$B$10)</f>
        <v>0.0075</v>
      </c>
      <c r="AG4277" s="88">
        <f t="shared" si="9"/>
        <v>287642.674</v>
      </c>
      <c r="AH4277" s="88">
        <f>AG4277*'⚙️ Config'!$B$11</f>
        <v>1438213.37</v>
      </c>
      <c r="AI4277" s="88">
        <f>AH4277*'⚙️ Config'!$B$12</f>
        <v>431464.011</v>
      </c>
      <c r="AJ4277" s="64"/>
      <c r="AK4277" s="84"/>
      <c r="AL4277" s="84"/>
      <c r="AM4277" s="84"/>
      <c r="AN4277" s="84"/>
      <c r="AO4277" s="84"/>
      <c r="AP4277" s="84"/>
      <c r="AQ4277" s="84"/>
    </row>
    <row r="4278" ht="15.0" customHeight="1">
      <c r="A4278" s="98">
        <v>4275.0</v>
      </c>
      <c r="B4278" s="99" t="s">
        <v>9037</v>
      </c>
      <c r="C4278" s="98" t="s">
        <v>141</v>
      </c>
      <c r="D4278" s="98" t="s">
        <v>9038</v>
      </c>
      <c r="E4278" s="100">
        <v>45.1</v>
      </c>
      <c r="F4278" s="98" t="s">
        <v>86</v>
      </c>
      <c r="G4278" s="98" t="s">
        <v>173</v>
      </c>
      <c r="H4278" s="101">
        <v>3.816144185E7</v>
      </c>
      <c r="I4278" s="98">
        <v>6.0</v>
      </c>
      <c r="J4278" s="102">
        <v>4.9</v>
      </c>
      <c r="K4278" s="99">
        <v>2025.0</v>
      </c>
      <c r="L4278" s="98" t="s">
        <v>9039</v>
      </c>
      <c r="M4278" s="98">
        <v>2021.0</v>
      </c>
      <c r="N4278" s="98" t="s">
        <v>208</v>
      </c>
      <c r="O4278" s="65" t="str">
        <f t="shared" si="1"/>
        <v>029861250001</v>
      </c>
      <c r="P4278" s="65">
        <f t="shared" si="2"/>
        <v>6</v>
      </c>
      <c r="Q4278" s="65">
        <f t="shared" si="3"/>
        <v>8</v>
      </c>
      <c r="R4278" s="65" t="str">
        <f t="shared" si="12"/>
        <v>02.986.125/0001-68</v>
      </c>
      <c r="S4278" s="84"/>
      <c r="T4278" s="84" t="str">
        <f t="shared" si="10"/>
        <v/>
      </c>
      <c r="U4278" s="84" t="str">
        <f t="shared" si="11"/>
        <v/>
      </c>
      <c r="V4278" s="65" t="str">
        <f t="shared" si="5"/>
        <v/>
      </c>
      <c r="W4278" s="84"/>
      <c r="X4278" s="84"/>
      <c r="Y4278" s="85"/>
      <c r="Z4278" s="85"/>
      <c r="AA4278" s="65" t="str">
        <f t="shared" si="6"/>
        <v/>
      </c>
      <c r="AB4278" s="65" t="str">
        <f t="shared" si="7"/>
        <v/>
      </c>
      <c r="AC4278" s="86"/>
      <c r="AD4278" s="87" t="str">
        <f t="shared" si="8"/>
        <v/>
      </c>
      <c r="AE4278" s="84"/>
      <c r="AF4278" s="86">
        <f>IF(AC4278&gt;0,AC4278,'⚙️ Config'!$B$10)</f>
        <v>0.0075</v>
      </c>
      <c r="AG4278" s="88">
        <f t="shared" si="9"/>
        <v>286210.8139</v>
      </c>
      <c r="AH4278" s="88">
        <f>AG4278*'⚙️ Config'!$B$11</f>
        <v>1431054.069</v>
      </c>
      <c r="AI4278" s="88">
        <f>AH4278*'⚙️ Config'!$B$12</f>
        <v>429316.2208</v>
      </c>
      <c r="AJ4278" s="64"/>
      <c r="AK4278" s="84"/>
      <c r="AL4278" s="84"/>
      <c r="AM4278" s="84"/>
      <c r="AN4278" s="84"/>
      <c r="AO4278" s="84"/>
      <c r="AP4278" s="84"/>
      <c r="AQ4278" s="84"/>
    </row>
    <row r="4279" ht="15.0" customHeight="1">
      <c r="A4279" s="103">
        <v>4276.0</v>
      </c>
      <c r="B4279" s="104" t="s">
        <v>9040</v>
      </c>
      <c r="C4279" s="103" t="s">
        <v>141</v>
      </c>
      <c r="D4279" s="103" t="s">
        <v>9041</v>
      </c>
      <c r="E4279" s="105">
        <v>41.2</v>
      </c>
      <c r="F4279" s="103" t="s">
        <v>86</v>
      </c>
      <c r="G4279" s="103" t="s">
        <v>173</v>
      </c>
      <c r="H4279" s="106">
        <v>3.805512486E7</v>
      </c>
      <c r="I4279" s="103">
        <v>6.0</v>
      </c>
      <c r="J4279" s="107">
        <v>1.4</v>
      </c>
      <c r="K4279" s="104">
        <v>2024.0</v>
      </c>
      <c r="L4279" s="103" t="s">
        <v>1438</v>
      </c>
      <c r="M4279" s="103">
        <v>2024.0</v>
      </c>
      <c r="N4279" s="103" t="s">
        <v>161</v>
      </c>
      <c r="O4279" s="65" t="str">
        <f t="shared" si="1"/>
        <v>076407260001</v>
      </c>
      <c r="P4279" s="65">
        <f t="shared" si="2"/>
        <v>3</v>
      </c>
      <c r="Q4279" s="65">
        <f t="shared" si="3"/>
        <v>8</v>
      </c>
      <c r="R4279" s="65" t="str">
        <f t="shared" si="12"/>
        <v>07.640.726/0001-38</v>
      </c>
      <c r="S4279" s="84"/>
      <c r="T4279" s="84" t="str">
        <f t="shared" si="10"/>
        <v/>
      </c>
      <c r="U4279" s="84" t="str">
        <f t="shared" si="11"/>
        <v/>
      </c>
      <c r="V4279" s="65" t="str">
        <f t="shared" si="5"/>
        <v/>
      </c>
      <c r="W4279" s="84"/>
      <c r="X4279" s="84"/>
      <c r="Y4279" s="85"/>
      <c r="Z4279" s="85"/>
      <c r="AA4279" s="65" t="str">
        <f t="shared" si="6"/>
        <v/>
      </c>
      <c r="AB4279" s="65" t="str">
        <f t="shared" si="7"/>
        <v/>
      </c>
      <c r="AC4279" s="86"/>
      <c r="AD4279" s="87" t="str">
        <f t="shared" si="8"/>
        <v/>
      </c>
      <c r="AE4279" s="84"/>
      <c r="AF4279" s="86">
        <f>IF(AC4279&gt;0,AC4279,'⚙️ Config'!$B$10)</f>
        <v>0.0075</v>
      </c>
      <c r="AG4279" s="88">
        <f t="shared" si="9"/>
        <v>285413.4365</v>
      </c>
      <c r="AH4279" s="88">
        <f>AG4279*'⚙️ Config'!$B$11</f>
        <v>1427067.182</v>
      </c>
      <c r="AI4279" s="88">
        <f>AH4279*'⚙️ Config'!$B$12</f>
        <v>428120.1547</v>
      </c>
      <c r="AJ4279" s="64"/>
      <c r="AK4279" s="84"/>
      <c r="AL4279" s="84"/>
      <c r="AM4279" s="84"/>
      <c r="AN4279" s="84"/>
      <c r="AO4279" s="84"/>
      <c r="AP4279" s="84"/>
      <c r="AQ4279" s="84"/>
    </row>
    <row r="4280" ht="15.0" customHeight="1">
      <c r="A4280" s="98">
        <v>4277.0</v>
      </c>
      <c r="B4280" s="99" t="s">
        <v>9042</v>
      </c>
      <c r="C4280" s="98" t="s">
        <v>141</v>
      </c>
      <c r="D4280" s="98" t="s">
        <v>9043</v>
      </c>
      <c r="E4280" s="100">
        <v>39.67</v>
      </c>
      <c r="F4280" s="98" t="s">
        <v>86</v>
      </c>
      <c r="G4280" s="98" t="s">
        <v>173</v>
      </c>
      <c r="H4280" s="101">
        <v>3.776491404E7</v>
      </c>
      <c r="I4280" s="98">
        <v>16.0</v>
      </c>
      <c r="J4280" s="102">
        <v>4.9</v>
      </c>
      <c r="K4280" s="99">
        <v>2025.0</v>
      </c>
      <c r="L4280" s="98" t="s">
        <v>473</v>
      </c>
      <c r="M4280" s="98">
        <v>2021.0</v>
      </c>
      <c r="N4280" s="98" t="s">
        <v>208</v>
      </c>
      <c r="O4280" s="65" t="str">
        <f t="shared" si="1"/>
        <v>078011050001</v>
      </c>
      <c r="P4280" s="65">
        <f t="shared" si="2"/>
        <v>9</v>
      </c>
      <c r="Q4280" s="65">
        <f t="shared" si="3"/>
        <v>9</v>
      </c>
      <c r="R4280" s="65" t="str">
        <f t="shared" si="12"/>
        <v>07.801.105/0001-99</v>
      </c>
      <c r="S4280" s="84"/>
      <c r="T4280" s="84" t="str">
        <f t="shared" si="10"/>
        <v/>
      </c>
      <c r="U4280" s="84" t="str">
        <f t="shared" si="11"/>
        <v/>
      </c>
      <c r="V4280" s="65" t="str">
        <f t="shared" si="5"/>
        <v/>
      </c>
      <c r="W4280" s="84"/>
      <c r="X4280" s="84"/>
      <c r="Y4280" s="85"/>
      <c r="Z4280" s="85"/>
      <c r="AA4280" s="65" t="str">
        <f t="shared" si="6"/>
        <v/>
      </c>
      <c r="AB4280" s="65" t="str">
        <f t="shared" si="7"/>
        <v/>
      </c>
      <c r="AC4280" s="86"/>
      <c r="AD4280" s="87" t="str">
        <f t="shared" si="8"/>
        <v/>
      </c>
      <c r="AE4280" s="84"/>
      <c r="AF4280" s="86">
        <f>IF(AC4280&gt;0,AC4280,'⚙️ Config'!$B$10)</f>
        <v>0.0075</v>
      </c>
      <c r="AG4280" s="88">
        <f t="shared" si="9"/>
        <v>283236.8553</v>
      </c>
      <c r="AH4280" s="88">
        <f>AG4280*'⚙️ Config'!$B$11</f>
        <v>1416184.277</v>
      </c>
      <c r="AI4280" s="88">
        <f>AH4280*'⚙️ Config'!$B$12</f>
        <v>424855.283</v>
      </c>
      <c r="AJ4280" s="64"/>
      <c r="AK4280" s="84"/>
      <c r="AL4280" s="84"/>
      <c r="AM4280" s="84"/>
      <c r="AN4280" s="84"/>
      <c r="AO4280" s="84"/>
      <c r="AP4280" s="84"/>
      <c r="AQ4280" s="84"/>
    </row>
    <row r="4281" ht="15.0" customHeight="1">
      <c r="A4281" s="103">
        <v>4278.0</v>
      </c>
      <c r="B4281" s="104" t="s">
        <v>9044</v>
      </c>
      <c r="C4281" s="103" t="s">
        <v>141</v>
      </c>
      <c r="D4281" s="103" t="s">
        <v>9045</v>
      </c>
      <c r="E4281" s="105">
        <v>46.97</v>
      </c>
      <c r="F4281" s="103" t="s">
        <v>86</v>
      </c>
      <c r="G4281" s="103" t="s">
        <v>173</v>
      </c>
      <c r="H4281" s="106">
        <v>3.747870603E7</v>
      </c>
      <c r="I4281" s="103">
        <v>11.0</v>
      </c>
      <c r="J4281" s="107">
        <v>3.2</v>
      </c>
      <c r="K4281" s="104">
        <v>2025.0</v>
      </c>
      <c r="L4281" s="103" t="s">
        <v>719</v>
      </c>
      <c r="M4281" s="103">
        <v>2023.0</v>
      </c>
      <c r="N4281" s="103" t="s">
        <v>208</v>
      </c>
      <c r="O4281" s="65" t="str">
        <f t="shared" si="1"/>
        <v>055429860001</v>
      </c>
      <c r="P4281" s="65">
        <f t="shared" si="2"/>
        <v>4</v>
      </c>
      <c r="Q4281" s="65">
        <f t="shared" si="3"/>
        <v>5</v>
      </c>
      <c r="R4281" s="65" t="str">
        <f t="shared" si="12"/>
        <v>05.542.986/0001-45</v>
      </c>
      <c r="S4281" s="84"/>
      <c r="T4281" s="84" t="str">
        <f t="shared" si="10"/>
        <v/>
      </c>
      <c r="U4281" s="84" t="str">
        <f t="shared" si="11"/>
        <v/>
      </c>
      <c r="V4281" s="65" t="str">
        <f t="shared" si="5"/>
        <v/>
      </c>
      <c r="W4281" s="84"/>
      <c r="X4281" s="84"/>
      <c r="Y4281" s="85"/>
      <c r="Z4281" s="85"/>
      <c r="AA4281" s="65" t="str">
        <f t="shared" si="6"/>
        <v/>
      </c>
      <c r="AB4281" s="65" t="str">
        <f t="shared" si="7"/>
        <v/>
      </c>
      <c r="AC4281" s="86"/>
      <c r="AD4281" s="87" t="str">
        <f t="shared" si="8"/>
        <v/>
      </c>
      <c r="AE4281" s="84"/>
      <c r="AF4281" s="86">
        <f>IF(AC4281&gt;0,AC4281,'⚙️ Config'!$B$10)</f>
        <v>0.0075</v>
      </c>
      <c r="AG4281" s="88">
        <f t="shared" si="9"/>
        <v>281090.2952</v>
      </c>
      <c r="AH4281" s="88">
        <f>AG4281*'⚙️ Config'!$B$11</f>
        <v>1405451.476</v>
      </c>
      <c r="AI4281" s="88">
        <f>AH4281*'⚙️ Config'!$B$12</f>
        <v>421635.4428</v>
      </c>
      <c r="AJ4281" s="64"/>
      <c r="AK4281" s="84"/>
      <c r="AL4281" s="84"/>
      <c r="AM4281" s="84"/>
      <c r="AN4281" s="84"/>
      <c r="AO4281" s="84"/>
      <c r="AP4281" s="84"/>
      <c r="AQ4281" s="84"/>
    </row>
    <row r="4282" ht="15.0" customHeight="1">
      <c r="A4282" s="98">
        <v>4279.0</v>
      </c>
      <c r="B4282" s="99" t="s">
        <v>9046</v>
      </c>
      <c r="C4282" s="98" t="s">
        <v>141</v>
      </c>
      <c r="D4282" s="98" t="s">
        <v>9047</v>
      </c>
      <c r="E4282" s="100">
        <v>18.86</v>
      </c>
      <c r="F4282" s="98" t="s">
        <v>86</v>
      </c>
      <c r="G4282" s="98" t="s">
        <v>173</v>
      </c>
      <c r="H4282" s="101">
        <v>3.740048167E7</v>
      </c>
      <c r="I4282" s="98">
        <v>6.0</v>
      </c>
      <c r="J4282" s="102">
        <v>4.8</v>
      </c>
      <c r="K4282" s="99">
        <v>2022.0</v>
      </c>
      <c r="L4282" s="98" t="s">
        <v>4983</v>
      </c>
      <c r="M4282" s="98">
        <v>2021.0</v>
      </c>
      <c r="N4282" s="98" t="s">
        <v>161</v>
      </c>
      <c r="O4282" s="65" t="str">
        <f t="shared" si="1"/>
        <v>589548500001</v>
      </c>
      <c r="P4282" s="65">
        <f t="shared" si="2"/>
        <v>0</v>
      </c>
      <c r="Q4282" s="65">
        <f t="shared" si="3"/>
        <v>9</v>
      </c>
      <c r="R4282" s="65" t="str">
        <f t="shared" si="12"/>
        <v>58.954.850/0001-09</v>
      </c>
      <c r="S4282" s="84"/>
      <c r="T4282" s="84" t="str">
        <f t="shared" si="10"/>
        <v/>
      </c>
      <c r="U4282" s="84" t="str">
        <f t="shared" si="11"/>
        <v/>
      </c>
      <c r="V4282" s="65" t="str">
        <f t="shared" si="5"/>
        <v/>
      </c>
      <c r="W4282" s="84"/>
      <c r="X4282" s="84"/>
      <c r="Y4282" s="85"/>
      <c r="Z4282" s="85"/>
      <c r="AA4282" s="65" t="str">
        <f t="shared" si="6"/>
        <v/>
      </c>
      <c r="AB4282" s="65" t="str">
        <f t="shared" si="7"/>
        <v/>
      </c>
      <c r="AC4282" s="86"/>
      <c r="AD4282" s="87" t="str">
        <f t="shared" si="8"/>
        <v/>
      </c>
      <c r="AE4282" s="84"/>
      <c r="AF4282" s="86">
        <f>IF(AC4282&gt;0,AC4282,'⚙️ Config'!$B$10)</f>
        <v>0.0075</v>
      </c>
      <c r="AG4282" s="88">
        <f t="shared" si="9"/>
        <v>280503.6125</v>
      </c>
      <c r="AH4282" s="88">
        <f>AG4282*'⚙️ Config'!$B$11</f>
        <v>1402518.063</v>
      </c>
      <c r="AI4282" s="88">
        <f>AH4282*'⚙️ Config'!$B$12</f>
        <v>420755.4188</v>
      </c>
      <c r="AJ4282" s="64"/>
      <c r="AK4282" s="84"/>
      <c r="AL4282" s="84"/>
      <c r="AM4282" s="84"/>
      <c r="AN4282" s="84"/>
      <c r="AO4282" s="84"/>
      <c r="AP4282" s="84"/>
      <c r="AQ4282" s="84"/>
    </row>
    <row r="4283" ht="15.0" customHeight="1">
      <c r="A4283" s="103">
        <v>4280.0</v>
      </c>
      <c r="B4283" s="104" t="s">
        <v>9048</v>
      </c>
      <c r="C4283" s="103" t="s">
        <v>141</v>
      </c>
      <c r="D4283" s="103" t="s">
        <v>9049</v>
      </c>
      <c r="E4283" s="105">
        <v>20.89</v>
      </c>
      <c r="F4283" s="103" t="s">
        <v>86</v>
      </c>
      <c r="G4283" s="103" t="s">
        <v>173</v>
      </c>
      <c r="H4283" s="106">
        <v>3.719436267E7</v>
      </c>
      <c r="I4283" s="103">
        <v>4.0</v>
      </c>
      <c r="J4283" s="107">
        <v>4.2</v>
      </c>
      <c r="K4283" s="104">
        <v>2022.0</v>
      </c>
      <c r="L4283" s="103" t="s">
        <v>1438</v>
      </c>
      <c r="M4283" s="103">
        <v>2022.0</v>
      </c>
      <c r="N4283" s="103" t="s">
        <v>161</v>
      </c>
      <c r="O4283" s="65" t="str">
        <f t="shared" si="1"/>
        <v>196454590001</v>
      </c>
      <c r="P4283" s="65">
        <f t="shared" si="2"/>
        <v>7</v>
      </c>
      <c r="Q4283" s="65">
        <f t="shared" si="3"/>
        <v>0</v>
      </c>
      <c r="R4283" s="65" t="str">
        <f t="shared" si="12"/>
        <v>19.645.459/0001-70</v>
      </c>
      <c r="S4283" s="84"/>
      <c r="T4283" s="84" t="str">
        <f t="shared" si="10"/>
        <v/>
      </c>
      <c r="U4283" s="84" t="str">
        <f t="shared" si="11"/>
        <v/>
      </c>
      <c r="V4283" s="65" t="str">
        <f t="shared" si="5"/>
        <v/>
      </c>
      <c r="W4283" s="84"/>
      <c r="X4283" s="84"/>
      <c r="Y4283" s="85"/>
      <c r="Z4283" s="85"/>
      <c r="AA4283" s="65" t="str">
        <f t="shared" si="6"/>
        <v/>
      </c>
      <c r="AB4283" s="65" t="str">
        <f t="shared" si="7"/>
        <v/>
      </c>
      <c r="AC4283" s="86"/>
      <c r="AD4283" s="87" t="str">
        <f t="shared" si="8"/>
        <v/>
      </c>
      <c r="AE4283" s="84"/>
      <c r="AF4283" s="86">
        <f>IF(AC4283&gt;0,AC4283,'⚙️ Config'!$B$10)</f>
        <v>0.0075</v>
      </c>
      <c r="AG4283" s="88">
        <f t="shared" si="9"/>
        <v>278957.72</v>
      </c>
      <c r="AH4283" s="88">
        <f>AG4283*'⚙️ Config'!$B$11</f>
        <v>1394788.6</v>
      </c>
      <c r="AI4283" s="88">
        <f>AH4283*'⚙️ Config'!$B$12</f>
        <v>418436.58</v>
      </c>
      <c r="AJ4283" s="64"/>
      <c r="AK4283" s="84"/>
      <c r="AL4283" s="84"/>
      <c r="AM4283" s="84"/>
      <c r="AN4283" s="84"/>
      <c r="AO4283" s="84"/>
      <c r="AP4283" s="84"/>
      <c r="AQ4283" s="84"/>
    </row>
    <row r="4284" ht="15.0" customHeight="1">
      <c r="A4284" s="103">
        <v>4281.0</v>
      </c>
      <c r="B4284" s="104" t="s">
        <v>9050</v>
      </c>
      <c r="C4284" s="103" t="s">
        <v>141</v>
      </c>
      <c r="D4284" s="103" t="s">
        <v>9051</v>
      </c>
      <c r="E4284" s="105">
        <v>53.08</v>
      </c>
      <c r="F4284" s="103" t="s">
        <v>86</v>
      </c>
      <c r="G4284" s="103" t="s">
        <v>173</v>
      </c>
      <c r="H4284" s="106">
        <v>3.714738993E7</v>
      </c>
      <c r="I4284" s="103">
        <v>11.0</v>
      </c>
      <c r="J4284" s="107">
        <v>4.9</v>
      </c>
      <c r="K4284" s="104">
        <v>2025.0</v>
      </c>
      <c r="L4284" s="103" t="s">
        <v>4689</v>
      </c>
      <c r="M4284" s="103">
        <v>2021.0</v>
      </c>
      <c r="N4284" s="103" t="s">
        <v>8783</v>
      </c>
      <c r="O4284" s="65" t="str">
        <f t="shared" si="1"/>
        <v>032351740001</v>
      </c>
      <c r="P4284" s="65">
        <f t="shared" si="2"/>
        <v>2</v>
      </c>
      <c r="Q4284" s="65">
        <f t="shared" si="3"/>
        <v>1</v>
      </c>
      <c r="R4284" s="65" t="str">
        <f t="shared" si="12"/>
        <v>03.235.174/0001-21</v>
      </c>
      <c r="S4284" s="84"/>
      <c r="T4284" s="84" t="str">
        <f t="shared" si="10"/>
        <v/>
      </c>
      <c r="U4284" s="84" t="str">
        <f t="shared" si="11"/>
        <v/>
      </c>
      <c r="V4284" s="65" t="str">
        <f t="shared" si="5"/>
        <v/>
      </c>
      <c r="W4284" s="84"/>
      <c r="X4284" s="84"/>
      <c r="Y4284" s="85"/>
      <c r="Z4284" s="85"/>
      <c r="AA4284" s="65" t="str">
        <f t="shared" si="6"/>
        <v/>
      </c>
      <c r="AB4284" s="65" t="str">
        <f t="shared" si="7"/>
        <v/>
      </c>
      <c r="AC4284" s="86"/>
      <c r="AD4284" s="87" t="str">
        <f t="shared" si="8"/>
        <v/>
      </c>
      <c r="AE4284" s="84"/>
      <c r="AF4284" s="86">
        <f>IF(AC4284&gt;0,AC4284,'⚙️ Config'!$B$10)</f>
        <v>0.0075</v>
      </c>
      <c r="AG4284" s="88">
        <f t="shared" si="9"/>
        <v>278605.4245</v>
      </c>
      <c r="AH4284" s="88">
        <f>AG4284*'⚙️ Config'!$B$11</f>
        <v>1393027.122</v>
      </c>
      <c r="AI4284" s="88">
        <f>AH4284*'⚙️ Config'!$B$12</f>
        <v>417908.1367</v>
      </c>
      <c r="AJ4284" s="64"/>
      <c r="AK4284" s="84"/>
      <c r="AL4284" s="84"/>
      <c r="AM4284" s="84"/>
      <c r="AN4284" s="84"/>
      <c r="AO4284" s="84"/>
      <c r="AP4284" s="84"/>
      <c r="AQ4284" s="84"/>
    </row>
    <row r="4285" ht="15.0" customHeight="1">
      <c r="A4285" s="103">
        <v>4282.0</v>
      </c>
      <c r="B4285" s="104" t="s">
        <v>9052</v>
      </c>
      <c r="C4285" s="103" t="s">
        <v>141</v>
      </c>
      <c r="D4285" s="103" t="s">
        <v>9053</v>
      </c>
      <c r="E4285" s="105">
        <v>23.12</v>
      </c>
      <c r="F4285" s="103" t="s">
        <v>86</v>
      </c>
      <c r="G4285" s="103" t="s">
        <v>173</v>
      </c>
      <c r="H4285" s="106">
        <v>3.694834226E7</v>
      </c>
      <c r="I4285" s="103">
        <v>9.0</v>
      </c>
      <c r="J4285" s="107">
        <v>4.9</v>
      </c>
      <c r="K4285" s="104">
        <v>2024.0</v>
      </c>
      <c r="L4285" s="103" t="s">
        <v>473</v>
      </c>
      <c r="M4285" s="103">
        <v>2021.0</v>
      </c>
      <c r="N4285" s="103" t="s">
        <v>189</v>
      </c>
      <c r="O4285" s="65" t="str">
        <f t="shared" si="1"/>
        <v>557432980001</v>
      </c>
      <c r="P4285" s="65">
        <f t="shared" si="2"/>
        <v>1</v>
      </c>
      <c r="Q4285" s="65">
        <f t="shared" si="3"/>
        <v>1</v>
      </c>
      <c r="R4285" s="65" t="str">
        <f t="shared" si="12"/>
        <v>55.743.298/0001-11</v>
      </c>
      <c r="S4285" s="84"/>
      <c r="T4285" s="84" t="str">
        <f t="shared" si="10"/>
        <v/>
      </c>
      <c r="U4285" s="84" t="str">
        <f t="shared" si="11"/>
        <v/>
      </c>
      <c r="V4285" s="65" t="str">
        <f t="shared" si="5"/>
        <v/>
      </c>
      <c r="W4285" s="84"/>
      <c r="X4285" s="84"/>
      <c r="Y4285" s="85"/>
      <c r="Z4285" s="85"/>
      <c r="AA4285" s="65" t="str">
        <f t="shared" si="6"/>
        <v/>
      </c>
      <c r="AB4285" s="65" t="str">
        <f t="shared" si="7"/>
        <v/>
      </c>
      <c r="AC4285" s="86"/>
      <c r="AD4285" s="87" t="str">
        <f t="shared" si="8"/>
        <v/>
      </c>
      <c r="AE4285" s="84"/>
      <c r="AF4285" s="86">
        <f>IF(AC4285&gt;0,AC4285,'⚙️ Config'!$B$10)</f>
        <v>0.0075</v>
      </c>
      <c r="AG4285" s="88">
        <f t="shared" si="9"/>
        <v>277112.567</v>
      </c>
      <c r="AH4285" s="88">
        <f>AG4285*'⚙️ Config'!$B$11</f>
        <v>1385562.835</v>
      </c>
      <c r="AI4285" s="88">
        <f>AH4285*'⚙️ Config'!$B$12</f>
        <v>415668.8504</v>
      </c>
      <c r="AJ4285" s="64"/>
      <c r="AK4285" s="84"/>
      <c r="AL4285" s="84"/>
      <c r="AM4285" s="84"/>
      <c r="AN4285" s="84"/>
      <c r="AO4285" s="84"/>
      <c r="AP4285" s="84"/>
      <c r="AQ4285" s="84"/>
    </row>
    <row r="4286" ht="15.0" customHeight="1">
      <c r="A4286" s="98">
        <v>4283.0</v>
      </c>
      <c r="B4286" s="99" t="s">
        <v>9054</v>
      </c>
      <c r="C4286" s="98" t="s">
        <v>141</v>
      </c>
      <c r="D4286" s="98" t="s">
        <v>9055</v>
      </c>
      <c r="E4286" s="100">
        <v>75.57</v>
      </c>
      <c r="F4286" s="98" t="s">
        <v>86</v>
      </c>
      <c r="G4286" s="98" t="s">
        <v>173</v>
      </c>
      <c r="H4286" s="101">
        <v>3.694720796E7</v>
      </c>
      <c r="I4286" s="98">
        <v>28.0</v>
      </c>
      <c r="J4286" s="102">
        <v>0.6</v>
      </c>
      <c r="K4286" s="99">
        <v>2025.0</v>
      </c>
      <c r="L4286" s="98" t="s">
        <v>9056</v>
      </c>
      <c r="M4286" s="98">
        <v>2025.0</v>
      </c>
      <c r="N4286" s="98" t="s">
        <v>713</v>
      </c>
      <c r="O4286" s="65" t="str">
        <f t="shared" si="1"/>
        <v>650472500001</v>
      </c>
      <c r="P4286" s="65">
        <f t="shared" si="2"/>
        <v>2</v>
      </c>
      <c r="Q4286" s="65">
        <f t="shared" si="3"/>
        <v>2</v>
      </c>
      <c r="R4286" s="65" t="str">
        <f t="shared" si="12"/>
        <v>65.047.250/0001-22</v>
      </c>
      <c r="S4286" s="84"/>
      <c r="T4286" s="84" t="str">
        <f t="shared" si="10"/>
        <v/>
      </c>
      <c r="U4286" s="84" t="str">
        <f t="shared" si="11"/>
        <v/>
      </c>
      <c r="V4286" s="65" t="str">
        <f t="shared" si="5"/>
        <v/>
      </c>
      <c r="W4286" s="84"/>
      <c r="X4286" s="84"/>
      <c r="Y4286" s="85"/>
      <c r="Z4286" s="85"/>
      <c r="AA4286" s="65" t="str">
        <f t="shared" si="6"/>
        <v/>
      </c>
      <c r="AB4286" s="65" t="str">
        <f t="shared" si="7"/>
        <v/>
      </c>
      <c r="AC4286" s="86"/>
      <c r="AD4286" s="87" t="str">
        <f t="shared" si="8"/>
        <v/>
      </c>
      <c r="AE4286" s="84"/>
      <c r="AF4286" s="86">
        <f>IF(AC4286&gt;0,AC4286,'⚙️ Config'!$B$10)</f>
        <v>0.0075</v>
      </c>
      <c r="AG4286" s="88">
        <f t="shared" si="9"/>
        <v>277104.0597</v>
      </c>
      <c r="AH4286" s="88">
        <f>AG4286*'⚙️ Config'!$B$11</f>
        <v>1385520.299</v>
      </c>
      <c r="AI4286" s="88">
        <f>AH4286*'⚙️ Config'!$B$12</f>
        <v>415656.0896</v>
      </c>
      <c r="AJ4286" s="64"/>
      <c r="AK4286" s="84"/>
      <c r="AL4286" s="84"/>
      <c r="AM4286" s="84"/>
      <c r="AN4286" s="84"/>
      <c r="AO4286" s="84"/>
      <c r="AP4286" s="84"/>
      <c r="AQ4286" s="84"/>
    </row>
    <row r="4287" ht="15.0" customHeight="1">
      <c r="A4287" s="103">
        <v>4284.0</v>
      </c>
      <c r="B4287" s="104" t="s">
        <v>9057</v>
      </c>
      <c r="C4287" s="103" t="s">
        <v>141</v>
      </c>
      <c r="D4287" s="103" t="s">
        <v>9058</v>
      </c>
      <c r="E4287" s="105">
        <v>43.98</v>
      </c>
      <c r="F4287" s="103" t="s">
        <v>86</v>
      </c>
      <c r="G4287" s="103" t="s">
        <v>173</v>
      </c>
      <c r="H4287" s="106">
        <v>3.68238447E7</v>
      </c>
      <c r="I4287" s="103">
        <v>11.0</v>
      </c>
      <c r="J4287" s="107">
        <v>4.6</v>
      </c>
      <c r="K4287" s="104">
        <v>2025.0</v>
      </c>
      <c r="L4287" s="103" t="s">
        <v>4569</v>
      </c>
      <c r="M4287" s="103">
        <v>2021.0</v>
      </c>
      <c r="N4287" s="103" t="s">
        <v>310</v>
      </c>
      <c r="O4287" s="65" t="str">
        <f t="shared" si="1"/>
        <v>102721970001</v>
      </c>
      <c r="P4287" s="65">
        <f t="shared" si="2"/>
        <v>7</v>
      </c>
      <c r="Q4287" s="65">
        <f t="shared" si="3"/>
        <v>1</v>
      </c>
      <c r="R4287" s="65" t="str">
        <f t="shared" si="12"/>
        <v>10.272.197/0001-71</v>
      </c>
      <c r="S4287" s="84"/>
      <c r="T4287" s="84" t="str">
        <f t="shared" si="10"/>
        <v/>
      </c>
      <c r="U4287" s="84" t="str">
        <f t="shared" si="11"/>
        <v/>
      </c>
      <c r="V4287" s="65" t="str">
        <f t="shared" si="5"/>
        <v/>
      </c>
      <c r="W4287" s="84"/>
      <c r="X4287" s="84"/>
      <c r="Y4287" s="85"/>
      <c r="Z4287" s="85"/>
      <c r="AA4287" s="65" t="str">
        <f t="shared" si="6"/>
        <v/>
      </c>
      <c r="AB4287" s="65" t="str">
        <f t="shared" si="7"/>
        <v/>
      </c>
      <c r="AC4287" s="86"/>
      <c r="AD4287" s="87" t="str">
        <f t="shared" si="8"/>
        <v/>
      </c>
      <c r="AE4287" s="84"/>
      <c r="AF4287" s="86">
        <f>IF(AC4287&gt;0,AC4287,'⚙️ Config'!$B$10)</f>
        <v>0.0075</v>
      </c>
      <c r="AG4287" s="88">
        <f t="shared" si="9"/>
        <v>276178.8353</v>
      </c>
      <c r="AH4287" s="88">
        <f>AG4287*'⚙️ Config'!$B$11</f>
        <v>1380894.176</v>
      </c>
      <c r="AI4287" s="88">
        <f>AH4287*'⚙️ Config'!$B$12</f>
        <v>414268.2529</v>
      </c>
      <c r="AJ4287" s="64"/>
      <c r="AK4287" s="84"/>
      <c r="AL4287" s="84"/>
      <c r="AM4287" s="84"/>
      <c r="AN4287" s="84"/>
      <c r="AO4287" s="84"/>
      <c r="AP4287" s="84"/>
      <c r="AQ4287" s="84"/>
    </row>
    <row r="4288" ht="15.0" customHeight="1">
      <c r="A4288" s="98">
        <v>4285.0</v>
      </c>
      <c r="B4288" s="99" t="s">
        <v>9059</v>
      </c>
      <c r="C4288" s="98" t="s">
        <v>141</v>
      </c>
      <c r="D4288" s="98" t="s">
        <v>9060</v>
      </c>
      <c r="E4288" s="100">
        <v>26.42</v>
      </c>
      <c r="F4288" s="98" t="s">
        <v>86</v>
      </c>
      <c r="G4288" s="98" t="s">
        <v>173</v>
      </c>
      <c r="H4288" s="101">
        <v>3.669580692E7</v>
      </c>
      <c r="I4288" s="98">
        <v>9.0</v>
      </c>
      <c r="J4288" s="102">
        <v>2.7</v>
      </c>
      <c r="K4288" s="99">
        <v>2023.0</v>
      </c>
      <c r="L4288" s="98" t="s">
        <v>1438</v>
      </c>
      <c r="M4288" s="98">
        <v>2023.0</v>
      </c>
      <c r="N4288" s="98" t="s">
        <v>161</v>
      </c>
      <c r="O4288" s="65" t="str">
        <f t="shared" si="1"/>
        <v>011269340001</v>
      </c>
      <c r="P4288" s="65">
        <f t="shared" si="2"/>
        <v>3</v>
      </c>
      <c r="Q4288" s="65">
        <f t="shared" si="3"/>
        <v>7</v>
      </c>
      <c r="R4288" s="65" t="str">
        <f t="shared" si="12"/>
        <v>01.126.934/0001-37</v>
      </c>
      <c r="S4288" s="84"/>
      <c r="T4288" s="84" t="str">
        <f t="shared" si="10"/>
        <v/>
      </c>
      <c r="U4288" s="84" t="str">
        <f t="shared" si="11"/>
        <v/>
      </c>
      <c r="V4288" s="65" t="str">
        <f t="shared" si="5"/>
        <v/>
      </c>
      <c r="W4288" s="84"/>
      <c r="X4288" s="84"/>
      <c r="Y4288" s="85"/>
      <c r="Z4288" s="85"/>
      <c r="AA4288" s="65" t="str">
        <f t="shared" si="6"/>
        <v/>
      </c>
      <c r="AB4288" s="65" t="str">
        <f t="shared" si="7"/>
        <v/>
      </c>
      <c r="AC4288" s="86"/>
      <c r="AD4288" s="87" t="str">
        <f t="shared" si="8"/>
        <v/>
      </c>
      <c r="AE4288" s="84"/>
      <c r="AF4288" s="86">
        <f>IF(AC4288&gt;0,AC4288,'⚙️ Config'!$B$10)</f>
        <v>0.0075</v>
      </c>
      <c r="AG4288" s="88">
        <f t="shared" si="9"/>
        <v>275218.5519</v>
      </c>
      <c r="AH4288" s="88">
        <f>AG4288*'⚙️ Config'!$B$11</f>
        <v>1376092.76</v>
      </c>
      <c r="AI4288" s="88">
        <f>AH4288*'⚙️ Config'!$B$12</f>
        <v>412827.8279</v>
      </c>
      <c r="AJ4288" s="64"/>
      <c r="AK4288" s="84"/>
      <c r="AL4288" s="84"/>
      <c r="AM4288" s="84"/>
      <c r="AN4288" s="84"/>
      <c r="AO4288" s="84"/>
      <c r="AP4288" s="84"/>
      <c r="AQ4288" s="84"/>
    </row>
    <row r="4289" ht="15.0" customHeight="1">
      <c r="A4289" s="103">
        <v>4286.0</v>
      </c>
      <c r="B4289" s="104" t="s">
        <v>9061</v>
      </c>
      <c r="C4289" s="103" t="s">
        <v>141</v>
      </c>
      <c r="D4289" s="103" t="s">
        <v>9062</v>
      </c>
      <c r="E4289" s="105">
        <v>49.31</v>
      </c>
      <c r="F4289" s="103" t="s">
        <v>86</v>
      </c>
      <c r="G4289" s="103" t="s">
        <v>173</v>
      </c>
      <c r="H4289" s="106">
        <v>3.654110328E7</v>
      </c>
      <c r="I4289" s="103">
        <v>2.0</v>
      </c>
      <c r="J4289" s="107">
        <v>4.3</v>
      </c>
      <c r="K4289" s="104">
        <v>2025.0</v>
      </c>
      <c r="L4289" s="103" t="s">
        <v>144</v>
      </c>
      <c r="M4289" s="103">
        <v>2021.0</v>
      </c>
      <c r="N4289" s="103" t="s">
        <v>8783</v>
      </c>
      <c r="O4289" s="65" t="str">
        <f t="shared" si="1"/>
        <v>564442500001</v>
      </c>
      <c r="P4289" s="65">
        <f t="shared" si="2"/>
        <v>7</v>
      </c>
      <c r="Q4289" s="65">
        <f t="shared" si="3"/>
        <v>5</v>
      </c>
      <c r="R4289" s="65" t="str">
        <f t="shared" si="12"/>
        <v>56.444.250/0001-75</v>
      </c>
      <c r="S4289" s="84"/>
      <c r="T4289" s="84" t="str">
        <f t="shared" si="10"/>
        <v/>
      </c>
      <c r="U4289" s="84" t="str">
        <f t="shared" si="11"/>
        <v/>
      </c>
      <c r="V4289" s="65" t="str">
        <f t="shared" si="5"/>
        <v/>
      </c>
      <c r="W4289" s="84"/>
      <c r="X4289" s="84"/>
      <c r="Y4289" s="85"/>
      <c r="Z4289" s="85"/>
      <c r="AA4289" s="65" t="str">
        <f t="shared" si="6"/>
        <v/>
      </c>
      <c r="AB4289" s="65" t="str">
        <f t="shared" si="7"/>
        <v/>
      </c>
      <c r="AC4289" s="86"/>
      <c r="AD4289" s="87" t="str">
        <f t="shared" si="8"/>
        <v/>
      </c>
      <c r="AE4289" s="84"/>
      <c r="AF4289" s="86">
        <f>IF(AC4289&gt;0,AC4289,'⚙️ Config'!$B$10)</f>
        <v>0.0075</v>
      </c>
      <c r="AG4289" s="88">
        <f t="shared" si="9"/>
        <v>274058.2746</v>
      </c>
      <c r="AH4289" s="88">
        <f>AG4289*'⚙️ Config'!$B$11</f>
        <v>1370291.373</v>
      </c>
      <c r="AI4289" s="88">
        <f>AH4289*'⚙️ Config'!$B$12</f>
        <v>411087.4119</v>
      </c>
      <c r="AJ4289" s="64"/>
      <c r="AK4289" s="84"/>
      <c r="AL4289" s="84"/>
      <c r="AM4289" s="84"/>
      <c r="AN4289" s="84"/>
      <c r="AO4289" s="84"/>
      <c r="AP4289" s="84"/>
      <c r="AQ4289" s="84"/>
    </row>
    <row r="4290" ht="15.0" customHeight="1">
      <c r="A4290" s="98">
        <v>4287.0</v>
      </c>
      <c r="B4290" s="99" t="s">
        <v>9063</v>
      </c>
      <c r="C4290" s="98" t="s">
        <v>141</v>
      </c>
      <c r="D4290" s="98" t="s">
        <v>9064</v>
      </c>
      <c r="E4290" s="100">
        <v>29.59</v>
      </c>
      <c r="F4290" s="98" t="s">
        <v>86</v>
      </c>
      <c r="G4290" s="98" t="s">
        <v>173</v>
      </c>
      <c r="H4290" s="101">
        <v>3.65172175E7</v>
      </c>
      <c r="I4290" s="98">
        <v>8.0</v>
      </c>
      <c r="J4290" s="102">
        <v>3.1</v>
      </c>
      <c r="K4290" s="99">
        <v>2024.0</v>
      </c>
      <c r="L4290" s="98" t="s">
        <v>1438</v>
      </c>
      <c r="M4290" s="98">
        <v>2023.0</v>
      </c>
      <c r="N4290" s="98" t="s">
        <v>161</v>
      </c>
      <c r="O4290" s="65" t="str">
        <f t="shared" si="1"/>
        <v>273315150001</v>
      </c>
      <c r="P4290" s="65">
        <f t="shared" si="2"/>
        <v>2</v>
      </c>
      <c r="Q4290" s="65">
        <f t="shared" si="3"/>
        <v>0</v>
      </c>
      <c r="R4290" s="65" t="str">
        <f t="shared" si="12"/>
        <v>27.331.515/0001-20</v>
      </c>
      <c r="S4290" s="84"/>
      <c r="T4290" s="84" t="str">
        <f t="shared" si="10"/>
        <v/>
      </c>
      <c r="U4290" s="84" t="str">
        <f t="shared" si="11"/>
        <v/>
      </c>
      <c r="V4290" s="65" t="str">
        <f t="shared" si="5"/>
        <v/>
      </c>
      <c r="W4290" s="84"/>
      <c r="X4290" s="84"/>
      <c r="Y4290" s="85"/>
      <c r="Z4290" s="85"/>
      <c r="AA4290" s="65" t="str">
        <f t="shared" si="6"/>
        <v/>
      </c>
      <c r="AB4290" s="65" t="str">
        <f t="shared" si="7"/>
        <v/>
      </c>
      <c r="AC4290" s="86"/>
      <c r="AD4290" s="87" t="str">
        <f t="shared" si="8"/>
        <v/>
      </c>
      <c r="AE4290" s="84"/>
      <c r="AF4290" s="86">
        <f>IF(AC4290&gt;0,AC4290,'⚙️ Config'!$B$10)</f>
        <v>0.0075</v>
      </c>
      <c r="AG4290" s="88">
        <f t="shared" si="9"/>
        <v>273879.1313</v>
      </c>
      <c r="AH4290" s="88">
        <f>AG4290*'⚙️ Config'!$B$11</f>
        <v>1369395.656</v>
      </c>
      <c r="AI4290" s="88">
        <f>AH4290*'⚙️ Config'!$B$12</f>
        <v>410818.6969</v>
      </c>
      <c r="AJ4290" s="64"/>
      <c r="AK4290" s="84"/>
      <c r="AL4290" s="84"/>
      <c r="AM4290" s="84"/>
      <c r="AN4290" s="84"/>
      <c r="AO4290" s="84"/>
      <c r="AP4290" s="84"/>
      <c r="AQ4290" s="84"/>
    </row>
    <row r="4291" ht="15.0" customHeight="1">
      <c r="A4291" s="103">
        <v>4288.0</v>
      </c>
      <c r="B4291" s="104" t="s">
        <v>9065</v>
      </c>
      <c r="C4291" s="103" t="s">
        <v>141</v>
      </c>
      <c r="D4291" s="103" t="s">
        <v>9066</v>
      </c>
      <c r="E4291" s="105">
        <v>34.75</v>
      </c>
      <c r="F4291" s="103" t="s">
        <v>86</v>
      </c>
      <c r="G4291" s="103" t="s">
        <v>173</v>
      </c>
      <c r="H4291" s="106">
        <v>3.643738767E7</v>
      </c>
      <c r="I4291" s="103">
        <v>6.0</v>
      </c>
      <c r="J4291" s="107">
        <v>1.8</v>
      </c>
      <c r="K4291" s="104">
        <v>2024.0</v>
      </c>
      <c r="L4291" s="103" t="s">
        <v>4646</v>
      </c>
      <c r="M4291" s="103">
        <v>2024.0</v>
      </c>
      <c r="N4291" s="103" t="s">
        <v>161</v>
      </c>
      <c r="O4291" s="65" t="str">
        <f t="shared" si="1"/>
        <v>039133460001</v>
      </c>
      <c r="P4291" s="65">
        <f t="shared" si="2"/>
        <v>7</v>
      </c>
      <c r="Q4291" s="65">
        <f t="shared" si="3"/>
        <v>9</v>
      </c>
      <c r="R4291" s="65" t="str">
        <f t="shared" si="12"/>
        <v>03.913.346/0001-79</v>
      </c>
      <c r="S4291" s="84"/>
      <c r="T4291" s="84" t="str">
        <f t="shared" si="10"/>
        <v/>
      </c>
      <c r="U4291" s="84" t="str">
        <f t="shared" si="11"/>
        <v/>
      </c>
      <c r="V4291" s="65" t="str">
        <f t="shared" si="5"/>
        <v/>
      </c>
      <c r="W4291" s="84"/>
      <c r="X4291" s="84"/>
      <c r="Y4291" s="85"/>
      <c r="Z4291" s="85"/>
      <c r="AA4291" s="65" t="str">
        <f t="shared" si="6"/>
        <v/>
      </c>
      <c r="AB4291" s="65" t="str">
        <f t="shared" si="7"/>
        <v/>
      </c>
      <c r="AC4291" s="86"/>
      <c r="AD4291" s="87" t="str">
        <f t="shared" si="8"/>
        <v/>
      </c>
      <c r="AE4291" s="84"/>
      <c r="AF4291" s="86">
        <f>IF(AC4291&gt;0,AC4291,'⚙️ Config'!$B$10)</f>
        <v>0.0075</v>
      </c>
      <c r="AG4291" s="88">
        <f t="shared" si="9"/>
        <v>273280.4075</v>
      </c>
      <c r="AH4291" s="88">
        <f>AG4291*'⚙️ Config'!$B$11</f>
        <v>1366402.038</v>
      </c>
      <c r="AI4291" s="88">
        <f>AH4291*'⚙️ Config'!$B$12</f>
        <v>409920.6113</v>
      </c>
      <c r="AJ4291" s="64"/>
      <c r="AK4291" s="84"/>
      <c r="AL4291" s="84"/>
      <c r="AM4291" s="84"/>
      <c r="AN4291" s="84"/>
      <c r="AO4291" s="84"/>
      <c r="AP4291" s="84"/>
      <c r="AQ4291" s="84"/>
    </row>
    <row r="4292" ht="15.0" customHeight="1">
      <c r="A4292" s="103">
        <v>4289.0</v>
      </c>
      <c r="B4292" s="104" t="s">
        <v>9067</v>
      </c>
      <c r="C4292" s="103" t="s">
        <v>141</v>
      </c>
      <c r="D4292" s="103" t="s">
        <v>9068</v>
      </c>
      <c r="E4292" s="105">
        <v>31.78</v>
      </c>
      <c r="F4292" s="103" t="s">
        <v>86</v>
      </c>
      <c r="G4292" s="103" t="s">
        <v>173</v>
      </c>
      <c r="H4292" s="106">
        <v>3.627368662E7</v>
      </c>
      <c r="I4292" s="103">
        <v>13.0</v>
      </c>
      <c r="J4292" s="107">
        <v>4.6</v>
      </c>
      <c r="K4292" s="104">
        <v>2025.0</v>
      </c>
      <c r="L4292" s="103" t="s">
        <v>1438</v>
      </c>
      <c r="M4292" s="103">
        <v>2021.0</v>
      </c>
      <c r="N4292" s="103" t="s">
        <v>161</v>
      </c>
      <c r="O4292" s="65" t="str">
        <f t="shared" si="1"/>
        <v>022828440001</v>
      </c>
      <c r="P4292" s="65">
        <f t="shared" si="2"/>
        <v>0</v>
      </c>
      <c r="Q4292" s="65">
        <f t="shared" si="3"/>
        <v>6</v>
      </c>
      <c r="R4292" s="65" t="str">
        <f t="shared" si="12"/>
        <v>02.282.844/0001-06</v>
      </c>
      <c r="S4292" s="84"/>
      <c r="T4292" s="84" t="str">
        <f t="shared" si="10"/>
        <v/>
      </c>
      <c r="U4292" s="84" t="str">
        <f t="shared" si="11"/>
        <v/>
      </c>
      <c r="V4292" s="65" t="str">
        <f t="shared" si="5"/>
        <v/>
      </c>
      <c r="W4292" s="84"/>
      <c r="X4292" s="84"/>
      <c r="Y4292" s="85"/>
      <c r="Z4292" s="85"/>
      <c r="AA4292" s="65" t="str">
        <f t="shared" si="6"/>
        <v/>
      </c>
      <c r="AB4292" s="65" t="str">
        <f t="shared" si="7"/>
        <v/>
      </c>
      <c r="AC4292" s="86"/>
      <c r="AD4292" s="87" t="str">
        <f t="shared" si="8"/>
        <v/>
      </c>
      <c r="AE4292" s="84"/>
      <c r="AF4292" s="86">
        <f>IF(AC4292&gt;0,AC4292,'⚙️ Config'!$B$10)</f>
        <v>0.0075</v>
      </c>
      <c r="AG4292" s="88">
        <f t="shared" si="9"/>
        <v>272052.6497</v>
      </c>
      <c r="AH4292" s="88">
        <f>AG4292*'⚙️ Config'!$B$11</f>
        <v>1360263.248</v>
      </c>
      <c r="AI4292" s="88">
        <f>AH4292*'⚙️ Config'!$B$12</f>
        <v>408078.9745</v>
      </c>
      <c r="AJ4292" s="64"/>
      <c r="AK4292" s="84"/>
      <c r="AL4292" s="84"/>
      <c r="AM4292" s="84"/>
      <c r="AN4292" s="84"/>
      <c r="AO4292" s="84"/>
      <c r="AP4292" s="84"/>
      <c r="AQ4292" s="84"/>
    </row>
    <row r="4293" ht="15.0" customHeight="1">
      <c r="A4293" s="98">
        <v>4290.0</v>
      </c>
      <c r="B4293" s="99" t="s">
        <v>9069</v>
      </c>
      <c r="C4293" s="98" t="s">
        <v>141</v>
      </c>
      <c r="D4293" s="98" t="s">
        <v>9070</v>
      </c>
      <c r="E4293" s="100">
        <v>41.12</v>
      </c>
      <c r="F4293" s="98" t="s">
        <v>86</v>
      </c>
      <c r="G4293" s="98" t="s">
        <v>173</v>
      </c>
      <c r="H4293" s="101">
        <v>3.626283985E7</v>
      </c>
      <c r="I4293" s="98">
        <v>18.0</v>
      </c>
      <c r="J4293" s="102">
        <v>2.9</v>
      </c>
      <c r="K4293" s="99">
        <v>2025.0</v>
      </c>
      <c r="L4293" s="98" t="s">
        <v>4529</v>
      </c>
      <c r="M4293" s="98">
        <v>2023.0</v>
      </c>
      <c r="N4293" s="98" t="s">
        <v>189</v>
      </c>
      <c r="O4293" s="65" t="str">
        <f t="shared" si="1"/>
        <v>231227900001</v>
      </c>
      <c r="P4293" s="65">
        <f t="shared" si="2"/>
        <v>8</v>
      </c>
      <c r="Q4293" s="65">
        <f t="shared" si="3"/>
        <v>3</v>
      </c>
      <c r="R4293" s="65" t="str">
        <f t="shared" si="12"/>
        <v>23.122.790/0001-83</v>
      </c>
      <c r="S4293" s="84"/>
      <c r="T4293" s="84" t="str">
        <f t="shared" si="10"/>
        <v/>
      </c>
      <c r="U4293" s="84" t="str">
        <f t="shared" si="11"/>
        <v/>
      </c>
      <c r="V4293" s="65" t="str">
        <f t="shared" si="5"/>
        <v/>
      </c>
      <c r="W4293" s="84"/>
      <c r="X4293" s="84"/>
      <c r="Y4293" s="85"/>
      <c r="Z4293" s="85"/>
      <c r="AA4293" s="65" t="str">
        <f t="shared" si="6"/>
        <v/>
      </c>
      <c r="AB4293" s="65" t="str">
        <f t="shared" si="7"/>
        <v/>
      </c>
      <c r="AC4293" s="86"/>
      <c r="AD4293" s="87" t="str">
        <f t="shared" si="8"/>
        <v/>
      </c>
      <c r="AE4293" s="84"/>
      <c r="AF4293" s="86">
        <f>IF(AC4293&gt;0,AC4293,'⚙️ Config'!$B$10)</f>
        <v>0.0075</v>
      </c>
      <c r="AG4293" s="88">
        <f t="shared" si="9"/>
        <v>271971.2989</v>
      </c>
      <c r="AH4293" s="88">
        <f>AG4293*'⚙️ Config'!$B$11</f>
        <v>1359856.494</v>
      </c>
      <c r="AI4293" s="88">
        <f>AH4293*'⚙️ Config'!$B$12</f>
        <v>407956.9483</v>
      </c>
      <c r="AJ4293" s="64"/>
      <c r="AK4293" s="84"/>
      <c r="AL4293" s="84"/>
      <c r="AM4293" s="84"/>
      <c r="AN4293" s="84"/>
      <c r="AO4293" s="84"/>
      <c r="AP4293" s="84"/>
      <c r="AQ4293" s="84"/>
    </row>
    <row r="4294" ht="15.0" customHeight="1">
      <c r="A4294" s="103">
        <v>4291.0</v>
      </c>
      <c r="B4294" s="104" t="s">
        <v>9071</v>
      </c>
      <c r="C4294" s="103" t="s">
        <v>141</v>
      </c>
      <c r="D4294" s="103" t="s">
        <v>9072</v>
      </c>
      <c r="E4294" s="105">
        <v>26.44</v>
      </c>
      <c r="F4294" s="103" t="s">
        <v>86</v>
      </c>
      <c r="G4294" s="103" t="s">
        <v>173</v>
      </c>
      <c r="H4294" s="106">
        <v>3.626092724E7</v>
      </c>
      <c r="I4294" s="103">
        <v>6.0</v>
      </c>
      <c r="J4294" s="107">
        <v>3.9</v>
      </c>
      <c r="K4294" s="104">
        <v>2024.0</v>
      </c>
      <c r="L4294" s="103" t="s">
        <v>9073</v>
      </c>
      <c r="M4294" s="103">
        <v>2022.0</v>
      </c>
      <c r="N4294" s="103" t="s">
        <v>161</v>
      </c>
      <c r="O4294" s="65" t="str">
        <f t="shared" si="1"/>
        <v>105488910001</v>
      </c>
      <c r="P4294" s="65">
        <f t="shared" si="2"/>
        <v>7</v>
      </c>
      <c r="Q4294" s="65">
        <f t="shared" si="3"/>
        <v>9</v>
      </c>
      <c r="R4294" s="65" t="str">
        <f t="shared" si="12"/>
        <v>10.548.891/0001-79</v>
      </c>
      <c r="S4294" s="84"/>
      <c r="T4294" s="84" t="str">
        <f t="shared" si="10"/>
        <v/>
      </c>
      <c r="U4294" s="84" t="str">
        <f t="shared" si="11"/>
        <v/>
      </c>
      <c r="V4294" s="65" t="str">
        <f t="shared" si="5"/>
        <v/>
      </c>
      <c r="W4294" s="84"/>
      <c r="X4294" s="84"/>
      <c r="Y4294" s="85"/>
      <c r="Z4294" s="85"/>
      <c r="AA4294" s="65" t="str">
        <f t="shared" si="6"/>
        <v/>
      </c>
      <c r="AB4294" s="65" t="str">
        <f t="shared" si="7"/>
        <v/>
      </c>
      <c r="AC4294" s="86"/>
      <c r="AD4294" s="87" t="str">
        <f t="shared" si="8"/>
        <v/>
      </c>
      <c r="AE4294" s="84"/>
      <c r="AF4294" s="86">
        <f>IF(AC4294&gt;0,AC4294,'⚙️ Config'!$B$10)</f>
        <v>0.0075</v>
      </c>
      <c r="AG4294" s="88">
        <f t="shared" si="9"/>
        <v>271956.9543</v>
      </c>
      <c r="AH4294" s="88">
        <f>AG4294*'⚙️ Config'!$B$11</f>
        <v>1359784.772</v>
      </c>
      <c r="AI4294" s="88">
        <f>AH4294*'⚙️ Config'!$B$12</f>
        <v>407935.4315</v>
      </c>
      <c r="AJ4294" s="64"/>
      <c r="AK4294" s="84"/>
      <c r="AL4294" s="84"/>
      <c r="AM4294" s="84"/>
      <c r="AN4294" s="84"/>
      <c r="AO4294" s="84"/>
      <c r="AP4294" s="84"/>
      <c r="AQ4294" s="84"/>
    </row>
    <row r="4295" ht="15.0" customHeight="1">
      <c r="A4295" s="98">
        <v>4292.0</v>
      </c>
      <c r="B4295" s="99" t="s">
        <v>9074</v>
      </c>
      <c r="C4295" s="98" t="s">
        <v>141</v>
      </c>
      <c r="D4295" s="98" t="s">
        <v>9075</v>
      </c>
      <c r="E4295" s="100">
        <v>23.64</v>
      </c>
      <c r="F4295" s="98" t="s">
        <v>86</v>
      </c>
      <c r="G4295" s="98" t="s">
        <v>173</v>
      </c>
      <c r="H4295" s="101">
        <v>3.604400812E7</v>
      </c>
      <c r="I4295" s="98">
        <v>3.0</v>
      </c>
      <c r="J4295" s="102">
        <v>4.2</v>
      </c>
      <c r="K4295" s="99">
        <v>2022.0</v>
      </c>
      <c r="L4295" s="98" t="s">
        <v>4400</v>
      </c>
      <c r="M4295" s="98">
        <v>2022.0</v>
      </c>
      <c r="N4295" s="98" t="s">
        <v>4351</v>
      </c>
      <c r="O4295" s="65" t="str">
        <f t="shared" si="1"/>
        <v>229563570001</v>
      </c>
      <c r="P4295" s="65">
        <f t="shared" si="2"/>
        <v>8</v>
      </c>
      <c r="Q4295" s="65">
        <f t="shared" si="3"/>
        <v>0</v>
      </c>
      <c r="R4295" s="65" t="str">
        <f t="shared" si="12"/>
        <v>22.956.357/0001-80</v>
      </c>
      <c r="S4295" s="84"/>
      <c r="T4295" s="84" t="str">
        <f t="shared" si="10"/>
        <v/>
      </c>
      <c r="U4295" s="84" t="str">
        <f t="shared" si="11"/>
        <v/>
      </c>
      <c r="V4295" s="65" t="str">
        <f t="shared" si="5"/>
        <v/>
      </c>
      <c r="W4295" s="84"/>
      <c r="X4295" s="84"/>
      <c r="Y4295" s="85"/>
      <c r="Z4295" s="85"/>
      <c r="AA4295" s="65" t="str">
        <f t="shared" si="6"/>
        <v/>
      </c>
      <c r="AB4295" s="65" t="str">
        <f t="shared" si="7"/>
        <v/>
      </c>
      <c r="AC4295" s="86"/>
      <c r="AD4295" s="87" t="str">
        <f t="shared" si="8"/>
        <v/>
      </c>
      <c r="AE4295" s="84"/>
      <c r="AF4295" s="86">
        <f>IF(AC4295&gt;0,AC4295,'⚙️ Config'!$B$10)</f>
        <v>0.0075</v>
      </c>
      <c r="AG4295" s="88">
        <f t="shared" si="9"/>
        <v>270330.0609</v>
      </c>
      <c r="AH4295" s="88">
        <f>AG4295*'⚙️ Config'!$B$11</f>
        <v>1351650.305</v>
      </c>
      <c r="AI4295" s="88">
        <f>AH4295*'⚙️ Config'!$B$12</f>
        <v>405495.0914</v>
      </c>
      <c r="AJ4295" s="64"/>
      <c r="AK4295" s="84"/>
      <c r="AL4295" s="84"/>
      <c r="AM4295" s="84"/>
      <c r="AN4295" s="84"/>
      <c r="AO4295" s="84"/>
      <c r="AP4295" s="84"/>
      <c r="AQ4295" s="84"/>
    </row>
    <row r="4296" ht="15.0" customHeight="1">
      <c r="A4296" s="103">
        <v>4293.0</v>
      </c>
      <c r="B4296" s="104" t="s">
        <v>9076</v>
      </c>
      <c r="C4296" s="103" t="s">
        <v>141</v>
      </c>
      <c r="D4296" s="103" t="s">
        <v>9077</v>
      </c>
      <c r="E4296" s="105">
        <v>34.17</v>
      </c>
      <c r="F4296" s="103" t="s">
        <v>86</v>
      </c>
      <c r="G4296" s="103" t="s">
        <v>173</v>
      </c>
      <c r="H4296" s="106">
        <v>3.579410462E7</v>
      </c>
      <c r="I4296" s="103">
        <v>1.0</v>
      </c>
      <c r="J4296" s="107">
        <v>4.8</v>
      </c>
      <c r="K4296" s="104">
        <v>2021.0</v>
      </c>
      <c r="L4296" s="103" t="s">
        <v>268</v>
      </c>
      <c r="M4296" s="103">
        <v>2021.0</v>
      </c>
      <c r="N4296" s="103" t="s">
        <v>161</v>
      </c>
      <c r="O4296" s="65" t="str">
        <f t="shared" si="1"/>
        <v>677684570001</v>
      </c>
      <c r="P4296" s="65">
        <f t="shared" si="2"/>
        <v>1</v>
      </c>
      <c r="Q4296" s="65">
        <f t="shared" si="3"/>
        <v>1</v>
      </c>
      <c r="R4296" s="65" t="str">
        <f t="shared" si="12"/>
        <v>67.768.457/0001-11</v>
      </c>
      <c r="S4296" s="84"/>
      <c r="T4296" s="84" t="str">
        <f t="shared" si="10"/>
        <v/>
      </c>
      <c r="U4296" s="84" t="str">
        <f t="shared" si="11"/>
        <v/>
      </c>
      <c r="V4296" s="65" t="str">
        <f t="shared" si="5"/>
        <v/>
      </c>
      <c r="W4296" s="84"/>
      <c r="X4296" s="84"/>
      <c r="Y4296" s="85"/>
      <c r="Z4296" s="85"/>
      <c r="AA4296" s="65" t="str">
        <f t="shared" si="6"/>
        <v/>
      </c>
      <c r="AB4296" s="65" t="str">
        <f t="shared" si="7"/>
        <v/>
      </c>
      <c r="AC4296" s="86"/>
      <c r="AD4296" s="87" t="str">
        <f t="shared" si="8"/>
        <v/>
      </c>
      <c r="AE4296" s="84"/>
      <c r="AF4296" s="86">
        <f>IF(AC4296&gt;0,AC4296,'⚙️ Config'!$B$10)</f>
        <v>0.0075</v>
      </c>
      <c r="AG4296" s="88">
        <f t="shared" si="9"/>
        <v>268455.7847</v>
      </c>
      <c r="AH4296" s="88">
        <f>AG4296*'⚙️ Config'!$B$11</f>
        <v>1342278.923</v>
      </c>
      <c r="AI4296" s="88">
        <f>AH4296*'⚙️ Config'!$B$12</f>
        <v>402683.677</v>
      </c>
      <c r="AJ4296" s="64"/>
      <c r="AK4296" s="84"/>
      <c r="AL4296" s="84"/>
      <c r="AM4296" s="84"/>
      <c r="AN4296" s="84"/>
      <c r="AO4296" s="84"/>
      <c r="AP4296" s="84"/>
      <c r="AQ4296" s="84"/>
    </row>
    <row r="4297" ht="15.0" customHeight="1">
      <c r="A4297" s="98">
        <v>4294.0</v>
      </c>
      <c r="B4297" s="99" t="s">
        <v>9078</v>
      </c>
      <c r="C4297" s="98" t="s">
        <v>141</v>
      </c>
      <c r="D4297" s="98" t="s">
        <v>9079</v>
      </c>
      <c r="E4297" s="100">
        <v>43.65</v>
      </c>
      <c r="F4297" s="98" t="s">
        <v>86</v>
      </c>
      <c r="G4297" s="98" t="s">
        <v>173</v>
      </c>
      <c r="H4297" s="101">
        <v>3.57136062E7</v>
      </c>
      <c r="I4297" s="98">
        <v>12.0</v>
      </c>
      <c r="J4297" s="102">
        <v>4.7</v>
      </c>
      <c r="K4297" s="99">
        <v>2025.0</v>
      </c>
      <c r="L4297" s="98" t="s">
        <v>8677</v>
      </c>
      <c r="M4297" s="98">
        <v>2021.0</v>
      </c>
      <c r="N4297" s="98" t="s">
        <v>208</v>
      </c>
      <c r="O4297" s="65" t="str">
        <f t="shared" si="1"/>
        <v>574863260001</v>
      </c>
      <c r="P4297" s="65">
        <f t="shared" si="2"/>
        <v>9</v>
      </c>
      <c r="Q4297" s="65">
        <f t="shared" si="3"/>
        <v>8</v>
      </c>
      <c r="R4297" s="65" t="str">
        <f t="shared" si="12"/>
        <v>57.486.326/0001-98</v>
      </c>
      <c r="S4297" s="84"/>
      <c r="T4297" s="84" t="str">
        <f t="shared" si="10"/>
        <v/>
      </c>
      <c r="U4297" s="84" t="str">
        <f t="shared" si="11"/>
        <v/>
      </c>
      <c r="V4297" s="65" t="str">
        <f t="shared" si="5"/>
        <v/>
      </c>
      <c r="W4297" s="84"/>
      <c r="X4297" s="84"/>
      <c r="Y4297" s="85"/>
      <c r="Z4297" s="85"/>
      <c r="AA4297" s="65" t="str">
        <f t="shared" si="6"/>
        <v/>
      </c>
      <c r="AB4297" s="65" t="str">
        <f t="shared" si="7"/>
        <v/>
      </c>
      <c r="AC4297" s="86"/>
      <c r="AD4297" s="87" t="str">
        <f t="shared" si="8"/>
        <v/>
      </c>
      <c r="AE4297" s="84"/>
      <c r="AF4297" s="86">
        <f>IF(AC4297&gt;0,AC4297,'⚙️ Config'!$B$10)</f>
        <v>0.0075</v>
      </c>
      <c r="AG4297" s="88">
        <f t="shared" si="9"/>
        <v>267852.0465</v>
      </c>
      <c r="AH4297" s="88">
        <f>AG4297*'⚙️ Config'!$B$11</f>
        <v>1339260.233</v>
      </c>
      <c r="AI4297" s="88">
        <f>AH4297*'⚙️ Config'!$B$12</f>
        <v>401778.0698</v>
      </c>
      <c r="AJ4297" s="64"/>
      <c r="AK4297" s="84"/>
      <c r="AL4297" s="84"/>
      <c r="AM4297" s="84"/>
      <c r="AN4297" s="84"/>
      <c r="AO4297" s="84"/>
      <c r="AP4297" s="84"/>
      <c r="AQ4297" s="84"/>
    </row>
    <row r="4298" ht="15.0" customHeight="1">
      <c r="A4298" s="103">
        <v>4295.0</v>
      </c>
      <c r="B4298" s="104" t="s">
        <v>9080</v>
      </c>
      <c r="C4298" s="103" t="s">
        <v>141</v>
      </c>
      <c r="D4298" s="103" t="s">
        <v>9081</v>
      </c>
      <c r="E4298" s="105">
        <v>34.41</v>
      </c>
      <c r="F4298" s="103" t="s">
        <v>86</v>
      </c>
      <c r="G4298" s="103" t="s">
        <v>173</v>
      </c>
      <c r="H4298" s="106">
        <v>3.552301317E7</v>
      </c>
      <c r="I4298" s="103">
        <v>1.0</v>
      </c>
      <c r="J4298" s="107">
        <v>4.7</v>
      </c>
      <c r="K4298" s="104">
        <v>2021.0</v>
      </c>
      <c r="L4298" s="103" t="s">
        <v>197</v>
      </c>
      <c r="M4298" s="103">
        <v>2021.0</v>
      </c>
      <c r="N4298" s="103" t="s">
        <v>342</v>
      </c>
      <c r="O4298" s="65" t="str">
        <f t="shared" si="1"/>
        <v>112045460001</v>
      </c>
      <c r="P4298" s="65">
        <f t="shared" si="2"/>
        <v>8</v>
      </c>
      <c r="Q4298" s="65">
        <f t="shared" si="3"/>
        <v>0</v>
      </c>
      <c r="R4298" s="65" t="str">
        <f t="shared" si="12"/>
        <v>11.204.546/0001-80</v>
      </c>
      <c r="S4298" s="84"/>
      <c r="T4298" s="84" t="str">
        <f t="shared" si="10"/>
        <v/>
      </c>
      <c r="U4298" s="84" t="str">
        <f t="shared" si="11"/>
        <v/>
      </c>
      <c r="V4298" s="65" t="str">
        <f t="shared" si="5"/>
        <v/>
      </c>
      <c r="W4298" s="84"/>
      <c r="X4298" s="84"/>
      <c r="Y4298" s="85"/>
      <c r="Z4298" s="85"/>
      <c r="AA4298" s="65" t="str">
        <f t="shared" si="6"/>
        <v/>
      </c>
      <c r="AB4298" s="65" t="str">
        <f t="shared" si="7"/>
        <v/>
      </c>
      <c r="AC4298" s="86"/>
      <c r="AD4298" s="87" t="str">
        <f t="shared" si="8"/>
        <v/>
      </c>
      <c r="AE4298" s="84"/>
      <c r="AF4298" s="86">
        <f>IF(AC4298&gt;0,AC4298,'⚙️ Config'!$B$10)</f>
        <v>0.0075</v>
      </c>
      <c r="AG4298" s="88">
        <f t="shared" si="9"/>
        <v>266422.5988</v>
      </c>
      <c r="AH4298" s="88">
        <f>AG4298*'⚙️ Config'!$B$11</f>
        <v>1332112.994</v>
      </c>
      <c r="AI4298" s="88">
        <f>AH4298*'⚙️ Config'!$B$12</f>
        <v>399633.8982</v>
      </c>
      <c r="AJ4298" s="64"/>
      <c r="AK4298" s="84"/>
      <c r="AL4298" s="84"/>
      <c r="AM4298" s="84"/>
      <c r="AN4298" s="84"/>
      <c r="AO4298" s="84"/>
      <c r="AP4298" s="84"/>
      <c r="AQ4298" s="84"/>
    </row>
    <row r="4299" ht="15.0" customHeight="1">
      <c r="A4299" s="98">
        <v>4296.0</v>
      </c>
      <c r="B4299" s="99" t="s">
        <v>9082</v>
      </c>
      <c r="C4299" s="98" t="s">
        <v>141</v>
      </c>
      <c r="D4299" s="98" t="s">
        <v>9083</v>
      </c>
      <c r="E4299" s="100">
        <v>27.96</v>
      </c>
      <c r="F4299" s="98" t="s">
        <v>86</v>
      </c>
      <c r="G4299" s="98" t="s">
        <v>173</v>
      </c>
      <c r="H4299" s="101">
        <v>3.54712252E7</v>
      </c>
      <c r="I4299" s="98">
        <v>8.0</v>
      </c>
      <c r="J4299" s="102">
        <v>4.6</v>
      </c>
      <c r="K4299" s="99">
        <v>2024.0</v>
      </c>
      <c r="L4299" s="98" t="s">
        <v>9084</v>
      </c>
      <c r="M4299" s="98">
        <v>2021.0</v>
      </c>
      <c r="N4299" s="98" t="s">
        <v>189</v>
      </c>
      <c r="O4299" s="65" t="str">
        <f t="shared" si="1"/>
        <v>605105830001</v>
      </c>
      <c r="P4299" s="65">
        <f t="shared" si="2"/>
        <v>2</v>
      </c>
      <c r="Q4299" s="65">
        <f t="shared" si="3"/>
        <v>2</v>
      </c>
      <c r="R4299" s="65" t="str">
        <f t="shared" si="12"/>
        <v>60.510.583/0001-22</v>
      </c>
      <c r="S4299" s="84"/>
      <c r="T4299" s="84" t="str">
        <f t="shared" si="10"/>
        <v/>
      </c>
      <c r="U4299" s="84" t="str">
        <f t="shared" si="11"/>
        <v/>
      </c>
      <c r="V4299" s="65" t="str">
        <f t="shared" si="5"/>
        <v/>
      </c>
      <c r="W4299" s="84"/>
      <c r="X4299" s="84"/>
      <c r="Y4299" s="85"/>
      <c r="Z4299" s="85"/>
      <c r="AA4299" s="65" t="str">
        <f t="shared" si="6"/>
        <v/>
      </c>
      <c r="AB4299" s="65" t="str">
        <f t="shared" si="7"/>
        <v/>
      </c>
      <c r="AC4299" s="86"/>
      <c r="AD4299" s="87" t="str">
        <f t="shared" si="8"/>
        <v/>
      </c>
      <c r="AE4299" s="84"/>
      <c r="AF4299" s="86">
        <f>IF(AC4299&gt;0,AC4299,'⚙️ Config'!$B$10)</f>
        <v>0.0075</v>
      </c>
      <c r="AG4299" s="88">
        <f t="shared" si="9"/>
        <v>266034.189</v>
      </c>
      <c r="AH4299" s="88">
        <f>AG4299*'⚙️ Config'!$B$11</f>
        <v>1330170.945</v>
      </c>
      <c r="AI4299" s="88">
        <f>AH4299*'⚙️ Config'!$B$12</f>
        <v>399051.2835</v>
      </c>
      <c r="AJ4299" s="64"/>
      <c r="AK4299" s="84"/>
      <c r="AL4299" s="84"/>
      <c r="AM4299" s="84"/>
      <c r="AN4299" s="84"/>
      <c r="AO4299" s="84"/>
      <c r="AP4299" s="84"/>
      <c r="AQ4299" s="84"/>
    </row>
    <row r="4300" ht="15.0" customHeight="1">
      <c r="A4300" s="103">
        <v>4297.0</v>
      </c>
      <c r="B4300" s="104" t="s">
        <v>9085</v>
      </c>
      <c r="C4300" s="103" t="s">
        <v>141</v>
      </c>
      <c r="D4300" s="103" t="s">
        <v>9086</v>
      </c>
      <c r="E4300" s="105">
        <v>24.93</v>
      </c>
      <c r="F4300" s="103" t="s">
        <v>86</v>
      </c>
      <c r="G4300" s="103" t="s">
        <v>173</v>
      </c>
      <c r="H4300" s="106">
        <v>3.54465793E7</v>
      </c>
      <c r="I4300" s="103">
        <v>10.0</v>
      </c>
      <c r="J4300" s="107">
        <v>4.7</v>
      </c>
      <c r="K4300" s="104">
        <v>2024.0</v>
      </c>
      <c r="L4300" s="103" t="s">
        <v>1438</v>
      </c>
      <c r="M4300" s="103">
        <v>2021.0</v>
      </c>
      <c r="N4300" s="103" t="s">
        <v>189</v>
      </c>
      <c r="O4300" s="65" t="str">
        <f t="shared" si="1"/>
        <v>627190830001</v>
      </c>
      <c r="P4300" s="65">
        <f t="shared" si="2"/>
        <v>2</v>
      </c>
      <c r="Q4300" s="65">
        <f t="shared" si="3"/>
        <v>0</v>
      </c>
      <c r="R4300" s="65" t="str">
        <f t="shared" si="12"/>
        <v>62.719.083/0001-20</v>
      </c>
      <c r="S4300" s="84"/>
      <c r="T4300" s="84" t="str">
        <f t="shared" si="10"/>
        <v/>
      </c>
      <c r="U4300" s="84" t="str">
        <f t="shared" si="11"/>
        <v/>
      </c>
      <c r="V4300" s="65" t="str">
        <f t="shared" si="5"/>
        <v/>
      </c>
      <c r="W4300" s="84"/>
      <c r="X4300" s="84"/>
      <c r="Y4300" s="85"/>
      <c r="Z4300" s="85"/>
      <c r="AA4300" s="65" t="str">
        <f t="shared" si="6"/>
        <v/>
      </c>
      <c r="AB4300" s="65" t="str">
        <f t="shared" si="7"/>
        <v/>
      </c>
      <c r="AC4300" s="86"/>
      <c r="AD4300" s="87" t="str">
        <f t="shared" si="8"/>
        <v/>
      </c>
      <c r="AE4300" s="84"/>
      <c r="AF4300" s="86">
        <f>IF(AC4300&gt;0,AC4300,'⚙️ Config'!$B$10)</f>
        <v>0.0075</v>
      </c>
      <c r="AG4300" s="88">
        <f t="shared" si="9"/>
        <v>265849.3448</v>
      </c>
      <c r="AH4300" s="88">
        <f>AG4300*'⚙️ Config'!$B$11</f>
        <v>1329246.724</v>
      </c>
      <c r="AI4300" s="88">
        <f>AH4300*'⚙️ Config'!$B$12</f>
        <v>398774.0171</v>
      </c>
      <c r="AJ4300" s="64"/>
      <c r="AK4300" s="84"/>
      <c r="AL4300" s="84"/>
      <c r="AM4300" s="84"/>
      <c r="AN4300" s="84"/>
      <c r="AO4300" s="84"/>
      <c r="AP4300" s="84"/>
      <c r="AQ4300" s="84"/>
    </row>
    <row r="4301" ht="15.0" customHeight="1">
      <c r="A4301" s="98">
        <v>4298.0</v>
      </c>
      <c r="B4301" s="99" t="s">
        <v>9087</v>
      </c>
      <c r="C4301" s="98" t="s">
        <v>141</v>
      </c>
      <c r="D4301" s="98" t="s">
        <v>9088</v>
      </c>
      <c r="E4301" s="100">
        <v>35.24</v>
      </c>
      <c r="F4301" s="98" t="s">
        <v>86</v>
      </c>
      <c r="G4301" s="98" t="s">
        <v>173</v>
      </c>
      <c r="H4301" s="101">
        <v>3.539580517E7</v>
      </c>
      <c r="I4301" s="98">
        <v>1.0</v>
      </c>
      <c r="J4301" s="102">
        <v>4.4</v>
      </c>
      <c r="K4301" s="99">
        <v>2021.0</v>
      </c>
      <c r="L4301" s="98" t="s">
        <v>268</v>
      </c>
      <c r="M4301" s="98">
        <v>2021.0</v>
      </c>
      <c r="N4301" s="98" t="s">
        <v>161</v>
      </c>
      <c r="O4301" s="65" t="str">
        <f t="shared" si="1"/>
        <v>032823980001</v>
      </c>
      <c r="P4301" s="65">
        <f t="shared" si="2"/>
        <v>9</v>
      </c>
      <c r="Q4301" s="65">
        <f t="shared" si="3"/>
        <v>4</v>
      </c>
      <c r="R4301" s="65" t="str">
        <f t="shared" si="12"/>
        <v>03.282.398/0001-94</v>
      </c>
      <c r="S4301" s="84"/>
      <c r="T4301" s="84" t="str">
        <f t="shared" si="10"/>
        <v/>
      </c>
      <c r="U4301" s="84" t="str">
        <f t="shared" si="11"/>
        <v/>
      </c>
      <c r="V4301" s="65" t="str">
        <f t="shared" si="5"/>
        <v/>
      </c>
      <c r="W4301" s="84"/>
      <c r="X4301" s="84"/>
      <c r="Y4301" s="85"/>
      <c r="Z4301" s="85"/>
      <c r="AA4301" s="65" t="str">
        <f t="shared" si="6"/>
        <v/>
      </c>
      <c r="AB4301" s="65" t="str">
        <f t="shared" si="7"/>
        <v/>
      </c>
      <c r="AC4301" s="86"/>
      <c r="AD4301" s="87" t="str">
        <f t="shared" si="8"/>
        <v/>
      </c>
      <c r="AE4301" s="84"/>
      <c r="AF4301" s="86">
        <f>IF(AC4301&gt;0,AC4301,'⚙️ Config'!$B$10)</f>
        <v>0.0075</v>
      </c>
      <c r="AG4301" s="88">
        <f t="shared" si="9"/>
        <v>265468.5388</v>
      </c>
      <c r="AH4301" s="88">
        <f>AG4301*'⚙️ Config'!$B$11</f>
        <v>1327342.694</v>
      </c>
      <c r="AI4301" s="88">
        <f>AH4301*'⚙️ Config'!$B$12</f>
        <v>398202.8082</v>
      </c>
      <c r="AJ4301" s="64"/>
      <c r="AK4301" s="84"/>
      <c r="AL4301" s="84"/>
      <c r="AM4301" s="84"/>
      <c r="AN4301" s="84"/>
      <c r="AO4301" s="84"/>
      <c r="AP4301" s="84"/>
      <c r="AQ4301" s="84"/>
    </row>
    <row r="4302" ht="15.0" customHeight="1">
      <c r="A4302" s="103">
        <v>4299.0</v>
      </c>
      <c r="B4302" s="104" t="s">
        <v>9089</v>
      </c>
      <c r="C4302" s="103" t="s">
        <v>141</v>
      </c>
      <c r="D4302" s="103" t="s">
        <v>9090</v>
      </c>
      <c r="E4302" s="105">
        <v>18.16</v>
      </c>
      <c r="F4302" s="103" t="s">
        <v>86</v>
      </c>
      <c r="G4302" s="103" t="s">
        <v>173</v>
      </c>
      <c r="H4302" s="106">
        <v>3.539121797E7</v>
      </c>
      <c r="I4302" s="103">
        <v>5.0</v>
      </c>
      <c r="J4302" s="107">
        <v>4.8</v>
      </c>
      <c r="K4302" s="104">
        <v>2021.0</v>
      </c>
      <c r="L4302" s="103" t="s">
        <v>1438</v>
      </c>
      <c r="M4302" s="103">
        <v>2021.0</v>
      </c>
      <c r="N4302" s="103" t="s">
        <v>189</v>
      </c>
      <c r="O4302" s="65" t="str">
        <f t="shared" si="1"/>
        <v>157307740001</v>
      </c>
      <c r="P4302" s="65">
        <f t="shared" si="2"/>
        <v>4</v>
      </c>
      <c r="Q4302" s="65">
        <f t="shared" si="3"/>
        <v>5</v>
      </c>
      <c r="R4302" s="65" t="str">
        <f t="shared" si="12"/>
        <v>15.730.774/0001-45</v>
      </c>
      <c r="S4302" s="84"/>
      <c r="T4302" s="84" t="str">
        <f t="shared" si="10"/>
        <v/>
      </c>
      <c r="U4302" s="84" t="str">
        <f t="shared" si="11"/>
        <v/>
      </c>
      <c r="V4302" s="65" t="str">
        <f t="shared" si="5"/>
        <v/>
      </c>
      <c r="W4302" s="84"/>
      <c r="X4302" s="84"/>
      <c r="Y4302" s="85"/>
      <c r="Z4302" s="85"/>
      <c r="AA4302" s="65" t="str">
        <f t="shared" si="6"/>
        <v/>
      </c>
      <c r="AB4302" s="65" t="str">
        <f t="shared" si="7"/>
        <v/>
      </c>
      <c r="AC4302" s="86"/>
      <c r="AD4302" s="87" t="str">
        <f t="shared" si="8"/>
        <v/>
      </c>
      <c r="AE4302" s="84"/>
      <c r="AF4302" s="86">
        <f>IF(AC4302&gt;0,AC4302,'⚙️ Config'!$B$10)</f>
        <v>0.0075</v>
      </c>
      <c r="AG4302" s="88">
        <f t="shared" si="9"/>
        <v>265434.1348</v>
      </c>
      <c r="AH4302" s="88">
        <f>AG4302*'⚙️ Config'!$B$11</f>
        <v>1327170.674</v>
      </c>
      <c r="AI4302" s="88">
        <f>AH4302*'⚙️ Config'!$B$12</f>
        <v>398151.2022</v>
      </c>
      <c r="AJ4302" s="64"/>
      <c r="AK4302" s="84"/>
      <c r="AL4302" s="84"/>
      <c r="AM4302" s="84"/>
      <c r="AN4302" s="84"/>
      <c r="AO4302" s="84"/>
      <c r="AP4302" s="84"/>
      <c r="AQ4302" s="84"/>
    </row>
    <row r="4303" ht="15.0" customHeight="1">
      <c r="A4303" s="103">
        <v>4300.0</v>
      </c>
      <c r="B4303" s="104" t="s">
        <v>9091</v>
      </c>
      <c r="C4303" s="103" t="s">
        <v>141</v>
      </c>
      <c r="D4303" s="103" t="s">
        <v>9092</v>
      </c>
      <c r="E4303" s="105">
        <v>47.65</v>
      </c>
      <c r="F4303" s="103" t="s">
        <v>86</v>
      </c>
      <c r="G4303" s="103" t="s">
        <v>173</v>
      </c>
      <c r="H4303" s="106">
        <v>3.502554527E7</v>
      </c>
      <c r="I4303" s="103">
        <v>12.0</v>
      </c>
      <c r="J4303" s="107">
        <v>4.8</v>
      </c>
      <c r="K4303" s="104">
        <v>2025.0</v>
      </c>
      <c r="L4303" s="103" t="s">
        <v>4709</v>
      </c>
      <c r="M4303" s="103">
        <v>2021.0</v>
      </c>
      <c r="N4303" s="103" t="s">
        <v>310</v>
      </c>
      <c r="O4303" s="65" t="str">
        <f t="shared" si="1"/>
        <v>073333420001</v>
      </c>
      <c r="P4303" s="65">
        <f t="shared" si="2"/>
        <v>7</v>
      </c>
      <c r="Q4303" s="65">
        <f t="shared" si="3"/>
        <v>2</v>
      </c>
      <c r="R4303" s="65" t="str">
        <f t="shared" si="12"/>
        <v>07.333.342/0001-72</v>
      </c>
      <c r="S4303" s="84"/>
      <c r="T4303" s="84" t="str">
        <f t="shared" si="10"/>
        <v/>
      </c>
      <c r="U4303" s="84" t="str">
        <f t="shared" si="11"/>
        <v/>
      </c>
      <c r="V4303" s="65" t="str">
        <f t="shared" si="5"/>
        <v/>
      </c>
      <c r="W4303" s="84"/>
      <c r="X4303" s="84"/>
      <c r="Y4303" s="85"/>
      <c r="Z4303" s="85"/>
      <c r="AA4303" s="65" t="str">
        <f t="shared" si="6"/>
        <v/>
      </c>
      <c r="AB4303" s="65" t="str">
        <f t="shared" si="7"/>
        <v/>
      </c>
      <c r="AC4303" s="86"/>
      <c r="AD4303" s="87" t="str">
        <f t="shared" si="8"/>
        <v/>
      </c>
      <c r="AE4303" s="84"/>
      <c r="AF4303" s="86">
        <f>IF(AC4303&gt;0,AC4303,'⚙️ Config'!$B$10)</f>
        <v>0.0075</v>
      </c>
      <c r="AG4303" s="88">
        <f t="shared" si="9"/>
        <v>262691.5895</v>
      </c>
      <c r="AH4303" s="88">
        <f>AG4303*'⚙️ Config'!$B$11</f>
        <v>1313457.948</v>
      </c>
      <c r="AI4303" s="88">
        <f>AH4303*'⚙️ Config'!$B$12</f>
        <v>394037.3843</v>
      </c>
      <c r="AJ4303" s="64"/>
      <c r="AK4303" s="84"/>
      <c r="AL4303" s="84"/>
      <c r="AM4303" s="84"/>
      <c r="AN4303" s="84"/>
      <c r="AO4303" s="84"/>
      <c r="AP4303" s="84"/>
      <c r="AQ4303" s="84"/>
    </row>
    <row r="4304" ht="15.0" customHeight="1">
      <c r="A4304" s="103">
        <v>4301.0</v>
      </c>
      <c r="B4304" s="104" t="s">
        <v>9093</v>
      </c>
      <c r="C4304" s="103" t="s">
        <v>141</v>
      </c>
      <c r="D4304" s="103" t="s">
        <v>9094</v>
      </c>
      <c r="E4304" s="105">
        <v>21.85</v>
      </c>
      <c r="F4304" s="103" t="s">
        <v>86</v>
      </c>
      <c r="G4304" s="103" t="s">
        <v>173</v>
      </c>
      <c r="H4304" s="106">
        <v>3.498292103E7</v>
      </c>
      <c r="I4304" s="103">
        <v>8.0</v>
      </c>
      <c r="J4304" s="107">
        <v>4.7</v>
      </c>
      <c r="K4304" s="104">
        <v>2023.0</v>
      </c>
      <c r="L4304" s="103" t="s">
        <v>1438</v>
      </c>
      <c r="M4304" s="103">
        <v>2021.0</v>
      </c>
      <c r="N4304" s="103" t="s">
        <v>161</v>
      </c>
      <c r="O4304" s="65" t="str">
        <f t="shared" si="1"/>
        <v>613790460001</v>
      </c>
      <c r="P4304" s="65">
        <f t="shared" si="2"/>
        <v>5</v>
      </c>
      <c r="Q4304" s="65">
        <f t="shared" si="3"/>
        <v>8</v>
      </c>
      <c r="R4304" s="65" t="str">
        <f t="shared" si="12"/>
        <v>61.379.046/0001-58</v>
      </c>
      <c r="S4304" s="84"/>
      <c r="T4304" s="84" t="str">
        <f t="shared" si="10"/>
        <v/>
      </c>
      <c r="U4304" s="84" t="str">
        <f t="shared" si="11"/>
        <v/>
      </c>
      <c r="V4304" s="65" t="str">
        <f t="shared" si="5"/>
        <v/>
      </c>
      <c r="W4304" s="84"/>
      <c r="X4304" s="84"/>
      <c r="Y4304" s="85"/>
      <c r="Z4304" s="85"/>
      <c r="AA4304" s="65" t="str">
        <f t="shared" si="6"/>
        <v/>
      </c>
      <c r="AB4304" s="65" t="str">
        <f t="shared" si="7"/>
        <v/>
      </c>
      <c r="AC4304" s="86"/>
      <c r="AD4304" s="87" t="str">
        <f t="shared" si="8"/>
        <v/>
      </c>
      <c r="AE4304" s="84"/>
      <c r="AF4304" s="86">
        <f>IF(AC4304&gt;0,AC4304,'⚙️ Config'!$B$10)</f>
        <v>0.0075</v>
      </c>
      <c r="AG4304" s="88">
        <f t="shared" si="9"/>
        <v>262371.9077</v>
      </c>
      <c r="AH4304" s="88">
        <f>AG4304*'⚙️ Config'!$B$11</f>
        <v>1311859.539</v>
      </c>
      <c r="AI4304" s="88">
        <f>AH4304*'⚙️ Config'!$B$12</f>
        <v>393557.8616</v>
      </c>
      <c r="AJ4304" s="64"/>
      <c r="AK4304" s="84"/>
      <c r="AL4304" s="84"/>
      <c r="AM4304" s="84"/>
      <c r="AN4304" s="84"/>
      <c r="AO4304" s="84"/>
      <c r="AP4304" s="84"/>
      <c r="AQ4304" s="84"/>
    </row>
    <row r="4305" ht="15.0" customHeight="1">
      <c r="A4305" s="98">
        <v>4302.0</v>
      </c>
      <c r="B4305" s="99" t="s">
        <v>9095</v>
      </c>
      <c r="C4305" s="98" t="s">
        <v>141</v>
      </c>
      <c r="D4305" s="98" t="s">
        <v>9096</v>
      </c>
      <c r="E4305" s="100">
        <v>38.76</v>
      </c>
      <c r="F4305" s="98" t="s">
        <v>86</v>
      </c>
      <c r="G4305" s="98" t="s">
        <v>173</v>
      </c>
      <c r="H4305" s="101">
        <v>3.498142978E7</v>
      </c>
      <c r="I4305" s="98">
        <v>7.0</v>
      </c>
      <c r="J4305" s="102">
        <v>4.7</v>
      </c>
      <c r="K4305" s="99">
        <v>2025.0</v>
      </c>
      <c r="L4305" s="98" t="s">
        <v>719</v>
      </c>
      <c r="M4305" s="98">
        <v>2021.0</v>
      </c>
      <c r="N4305" s="98" t="s">
        <v>189</v>
      </c>
      <c r="O4305" s="65" t="str">
        <f t="shared" si="1"/>
        <v>586095530001</v>
      </c>
      <c r="P4305" s="65">
        <f t="shared" si="2"/>
        <v>2</v>
      </c>
      <c r="Q4305" s="65">
        <f t="shared" si="3"/>
        <v>6</v>
      </c>
      <c r="R4305" s="65" t="str">
        <f t="shared" si="12"/>
        <v>58.609.553/0001-26</v>
      </c>
      <c r="S4305" s="84"/>
      <c r="T4305" s="84" t="str">
        <f t="shared" si="10"/>
        <v/>
      </c>
      <c r="U4305" s="84" t="str">
        <f t="shared" si="11"/>
        <v/>
      </c>
      <c r="V4305" s="65" t="str">
        <f t="shared" si="5"/>
        <v/>
      </c>
      <c r="W4305" s="84"/>
      <c r="X4305" s="84"/>
      <c r="Y4305" s="85"/>
      <c r="Z4305" s="85"/>
      <c r="AA4305" s="65" t="str">
        <f t="shared" si="6"/>
        <v/>
      </c>
      <c r="AB4305" s="65" t="str">
        <f t="shared" si="7"/>
        <v/>
      </c>
      <c r="AC4305" s="86"/>
      <c r="AD4305" s="87" t="str">
        <f t="shared" si="8"/>
        <v/>
      </c>
      <c r="AE4305" s="84"/>
      <c r="AF4305" s="86">
        <f>IF(AC4305&gt;0,AC4305,'⚙️ Config'!$B$10)</f>
        <v>0.0075</v>
      </c>
      <c r="AG4305" s="88">
        <f t="shared" si="9"/>
        <v>262360.7234</v>
      </c>
      <c r="AH4305" s="88">
        <f>AG4305*'⚙️ Config'!$B$11</f>
        <v>1311803.617</v>
      </c>
      <c r="AI4305" s="88">
        <f>AH4305*'⚙️ Config'!$B$12</f>
        <v>393541.085</v>
      </c>
      <c r="AJ4305" s="64"/>
      <c r="AK4305" s="84"/>
      <c r="AL4305" s="84"/>
      <c r="AM4305" s="84"/>
      <c r="AN4305" s="84"/>
      <c r="AO4305" s="84"/>
      <c r="AP4305" s="84"/>
      <c r="AQ4305" s="84"/>
    </row>
    <row r="4306" ht="15.0" customHeight="1">
      <c r="A4306" s="98">
        <v>4303.0</v>
      </c>
      <c r="B4306" s="99" t="s">
        <v>9097</v>
      </c>
      <c r="C4306" s="98" t="s">
        <v>141</v>
      </c>
      <c r="D4306" s="98" t="s">
        <v>9098</v>
      </c>
      <c r="E4306" s="100">
        <v>44.22</v>
      </c>
      <c r="F4306" s="98" t="s">
        <v>86</v>
      </c>
      <c r="G4306" s="98" t="s">
        <v>173</v>
      </c>
      <c r="H4306" s="101">
        <v>3.490705821E7</v>
      </c>
      <c r="I4306" s="98">
        <v>20.0</v>
      </c>
      <c r="J4306" s="102">
        <v>1.2</v>
      </c>
      <c r="K4306" s="99">
        <v>2025.0</v>
      </c>
      <c r="L4306" s="98" t="s">
        <v>9099</v>
      </c>
      <c r="M4306" s="98">
        <v>2025.0</v>
      </c>
      <c r="N4306" s="98" t="s">
        <v>161</v>
      </c>
      <c r="O4306" s="65" t="str">
        <f t="shared" si="1"/>
        <v>090636610001</v>
      </c>
      <c r="P4306" s="65">
        <f t="shared" si="2"/>
        <v>3</v>
      </c>
      <c r="Q4306" s="65">
        <f t="shared" si="3"/>
        <v>0</v>
      </c>
      <c r="R4306" s="65" t="str">
        <f t="shared" si="12"/>
        <v>09.063.661/0001-30</v>
      </c>
      <c r="S4306" s="84"/>
      <c r="T4306" s="84" t="str">
        <f t="shared" si="10"/>
        <v/>
      </c>
      <c r="U4306" s="84" t="str">
        <f t="shared" si="11"/>
        <v/>
      </c>
      <c r="V4306" s="65" t="str">
        <f t="shared" si="5"/>
        <v/>
      </c>
      <c r="W4306" s="84"/>
      <c r="X4306" s="84"/>
      <c r="Y4306" s="85"/>
      <c r="Z4306" s="85"/>
      <c r="AA4306" s="65" t="str">
        <f t="shared" si="6"/>
        <v/>
      </c>
      <c r="AB4306" s="65" t="str">
        <f t="shared" si="7"/>
        <v/>
      </c>
      <c r="AC4306" s="86"/>
      <c r="AD4306" s="87" t="str">
        <f t="shared" si="8"/>
        <v/>
      </c>
      <c r="AE4306" s="84"/>
      <c r="AF4306" s="86">
        <f>IF(AC4306&gt;0,AC4306,'⚙️ Config'!$B$10)</f>
        <v>0.0075</v>
      </c>
      <c r="AG4306" s="88">
        <f t="shared" si="9"/>
        <v>261802.9366</v>
      </c>
      <c r="AH4306" s="88">
        <f>AG4306*'⚙️ Config'!$B$11</f>
        <v>1309014.683</v>
      </c>
      <c r="AI4306" s="88">
        <f>AH4306*'⚙️ Config'!$B$12</f>
        <v>392704.4049</v>
      </c>
      <c r="AJ4306" s="64"/>
      <c r="AK4306" s="84"/>
      <c r="AL4306" s="84"/>
      <c r="AM4306" s="84"/>
      <c r="AN4306" s="84"/>
      <c r="AO4306" s="84"/>
      <c r="AP4306" s="84"/>
      <c r="AQ4306" s="84"/>
    </row>
    <row r="4307" ht="15.0" customHeight="1">
      <c r="A4307" s="103">
        <v>4304.0</v>
      </c>
      <c r="B4307" s="104" t="s">
        <v>9100</v>
      </c>
      <c r="C4307" s="103" t="s">
        <v>141</v>
      </c>
      <c r="D4307" s="103" t="s">
        <v>9101</v>
      </c>
      <c r="E4307" s="105">
        <v>33.65</v>
      </c>
      <c r="F4307" s="103" t="s">
        <v>86</v>
      </c>
      <c r="G4307" s="103" t="s">
        <v>173</v>
      </c>
      <c r="H4307" s="106">
        <v>3.45167293E7</v>
      </c>
      <c r="I4307" s="103">
        <v>1.0</v>
      </c>
      <c r="J4307" s="107">
        <v>5.0</v>
      </c>
      <c r="K4307" s="104">
        <v>2021.0</v>
      </c>
      <c r="L4307" s="103" t="s">
        <v>197</v>
      </c>
      <c r="M4307" s="103">
        <v>2021.0</v>
      </c>
      <c r="N4307" s="103" t="s">
        <v>161</v>
      </c>
      <c r="O4307" s="65" t="str">
        <f t="shared" si="1"/>
        <v>060728360001</v>
      </c>
      <c r="P4307" s="65">
        <f t="shared" si="2"/>
        <v>8</v>
      </c>
      <c r="Q4307" s="65">
        <f t="shared" si="3"/>
        <v>8</v>
      </c>
      <c r="R4307" s="65" t="str">
        <f t="shared" si="12"/>
        <v>06.072.836/0001-88</v>
      </c>
      <c r="S4307" s="84"/>
      <c r="T4307" s="84" t="str">
        <f t="shared" si="10"/>
        <v/>
      </c>
      <c r="U4307" s="84" t="str">
        <f t="shared" si="11"/>
        <v/>
      </c>
      <c r="V4307" s="65" t="str">
        <f t="shared" si="5"/>
        <v/>
      </c>
      <c r="W4307" s="84"/>
      <c r="X4307" s="84"/>
      <c r="Y4307" s="85"/>
      <c r="Z4307" s="85"/>
      <c r="AA4307" s="65" t="str">
        <f t="shared" si="6"/>
        <v/>
      </c>
      <c r="AB4307" s="65" t="str">
        <f t="shared" si="7"/>
        <v/>
      </c>
      <c r="AC4307" s="86"/>
      <c r="AD4307" s="87" t="str">
        <f t="shared" si="8"/>
        <v/>
      </c>
      <c r="AE4307" s="84"/>
      <c r="AF4307" s="86">
        <f>IF(AC4307&gt;0,AC4307,'⚙️ Config'!$B$10)</f>
        <v>0.0075</v>
      </c>
      <c r="AG4307" s="88">
        <f t="shared" si="9"/>
        <v>258875.4698</v>
      </c>
      <c r="AH4307" s="88">
        <f>AG4307*'⚙️ Config'!$B$11</f>
        <v>1294377.349</v>
      </c>
      <c r="AI4307" s="88">
        <f>AH4307*'⚙️ Config'!$B$12</f>
        <v>388313.2046</v>
      </c>
      <c r="AJ4307" s="64"/>
      <c r="AK4307" s="84"/>
      <c r="AL4307" s="84"/>
      <c r="AM4307" s="84"/>
      <c r="AN4307" s="84"/>
      <c r="AO4307" s="84"/>
      <c r="AP4307" s="84"/>
      <c r="AQ4307" s="84"/>
    </row>
    <row r="4308" ht="15.0" customHeight="1">
      <c r="A4308" s="103">
        <v>4305.0</v>
      </c>
      <c r="B4308" s="104" t="s">
        <v>9102</v>
      </c>
      <c r="C4308" s="103" t="s">
        <v>141</v>
      </c>
      <c r="D4308" s="103" t="s">
        <v>9103</v>
      </c>
      <c r="E4308" s="105">
        <v>21.59</v>
      </c>
      <c r="F4308" s="103" t="s">
        <v>86</v>
      </c>
      <c r="G4308" s="103" t="s">
        <v>173</v>
      </c>
      <c r="H4308" s="106">
        <v>3.425774515E7</v>
      </c>
      <c r="I4308" s="103">
        <v>3.0</v>
      </c>
      <c r="J4308" s="107">
        <v>4.5</v>
      </c>
      <c r="K4308" s="104">
        <v>2021.0</v>
      </c>
      <c r="L4308" s="103" t="s">
        <v>719</v>
      </c>
      <c r="M4308" s="103">
        <v>2021.0</v>
      </c>
      <c r="N4308" s="103" t="s">
        <v>4351</v>
      </c>
      <c r="O4308" s="65" t="str">
        <f t="shared" si="1"/>
        <v>032699010001</v>
      </c>
      <c r="P4308" s="65">
        <f t="shared" si="2"/>
        <v>7</v>
      </c>
      <c r="Q4308" s="65">
        <f t="shared" si="3"/>
        <v>1</v>
      </c>
      <c r="R4308" s="65" t="str">
        <f t="shared" si="12"/>
        <v>03.269.901/0001-71</v>
      </c>
      <c r="S4308" s="84"/>
      <c r="T4308" s="84" t="str">
        <f t="shared" si="10"/>
        <v/>
      </c>
      <c r="U4308" s="84" t="str">
        <f t="shared" si="11"/>
        <v/>
      </c>
      <c r="V4308" s="65" t="str">
        <f t="shared" si="5"/>
        <v/>
      </c>
      <c r="W4308" s="84"/>
      <c r="X4308" s="84"/>
      <c r="Y4308" s="85"/>
      <c r="Z4308" s="85"/>
      <c r="AA4308" s="65" t="str">
        <f t="shared" si="6"/>
        <v/>
      </c>
      <c r="AB4308" s="65" t="str">
        <f t="shared" si="7"/>
        <v/>
      </c>
      <c r="AC4308" s="86"/>
      <c r="AD4308" s="87" t="str">
        <f t="shared" si="8"/>
        <v/>
      </c>
      <c r="AE4308" s="84"/>
      <c r="AF4308" s="86">
        <f>IF(AC4308&gt;0,AC4308,'⚙️ Config'!$B$10)</f>
        <v>0.0075</v>
      </c>
      <c r="AG4308" s="88">
        <f t="shared" si="9"/>
        <v>256933.0886</v>
      </c>
      <c r="AH4308" s="88">
        <f>AG4308*'⚙️ Config'!$B$11</f>
        <v>1284665.443</v>
      </c>
      <c r="AI4308" s="88">
        <f>AH4308*'⚙️ Config'!$B$12</f>
        <v>385399.6329</v>
      </c>
      <c r="AJ4308" s="64"/>
      <c r="AK4308" s="84"/>
      <c r="AL4308" s="84"/>
      <c r="AM4308" s="84"/>
      <c r="AN4308" s="84"/>
      <c r="AO4308" s="84"/>
      <c r="AP4308" s="84"/>
      <c r="AQ4308" s="84"/>
    </row>
    <row r="4309" ht="15.0" customHeight="1">
      <c r="A4309" s="98">
        <v>4306.0</v>
      </c>
      <c r="B4309" s="99" t="s">
        <v>9104</v>
      </c>
      <c r="C4309" s="98" t="s">
        <v>141</v>
      </c>
      <c r="D4309" s="98" t="s">
        <v>9105</v>
      </c>
      <c r="E4309" s="100">
        <v>22.66</v>
      </c>
      <c r="F4309" s="98" t="s">
        <v>86</v>
      </c>
      <c r="G4309" s="98" t="s">
        <v>173</v>
      </c>
      <c r="H4309" s="101">
        <v>3.393673009E7</v>
      </c>
      <c r="I4309" s="98">
        <v>5.0</v>
      </c>
      <c r="J4309" s="102">
        <v>4.9</v>
      </c>
      <c r="K4309" s="99">
        <v>2023.0</v>
      </c>
      <c r="L4309" s="98" t="s">
        <v>1438</v>
      </c>
      <c r="M4309" s="98">
        <v>2021.0</v>
      </c>
      <c r="N4309" s="98" t="s">
        <v>189</v>
      </c>
      <c r="O4309" s="65" t="str">
        <f t="shared" si="1"/>
        <v>106121340001</v>
      </c>
      <c r="P4309" s="65">
        <f t="shared" si="2"/>
        <v>1</v>
      </c>
      <c r="Q4309" s="65">
        <f t="shared" si="3"/>
        <v>7</v>
      </c>
      <c r="R4309" s="65" t="str">
        <f t="shared" si="12"/>
        <v>10.612.134/0001-17</v>
      </c>
      <c r="S4309" s="84"/>
      <c r="T4309" s="84" t="str">
        <f t="shared" si="10"/>
        <v/>
      </c>
      <c r="U4309" s="84" t="str">
        <f t="shared" si="11"/>
        <v/>
      </c>
      <c r="V4309" s="65" t="str">
        <f t="shared" si="5"/>
        <v/>
      </c>
      <c r="W4309" s="84"/>
      <c r="X4309" s="84"/>
      <c r="Y4309" s="85"/>
      <c r="Z4309" s="85"/>
      <c r="AA4309" s="65" t="str">
        <f t="shared" si="6"/>
        <v/>
      </c>
      <c r="AB4309" s="65" t="str">
        <f t="shared" si="7"/>
        <v/>
      </c>
      <c r="AC4309" s="86"/>
      <c r="AD4309" s="87" t="str">
        <f t="shared" si="8"/>
        <v/>
      </c>
      <c r="AE4309" s="84"/>
      <c r="AF4309" s="86">
        <f>IF(AC4309&gt;0,AC4309,'⚙️ Config'!$B$10)</f>
        <v>0.0075</v>
      </c>
      <c r="AG4309" s="88">
        <f t="shared" si="9"/>
        <v>254525.4757</v>
      </c>
      <c r="AH4309" s="88">
        <f>AG4309*'⚙️ Config'!$B$11</f>
        <v>1272627.378</v>
      </c>
      <c r="AI4309" s="88">
        <f>AH4309*'⚙️ Config'!$B$12</f>
        <v>381788.2135</v>
      </c>
      <c r="AJ4309" s="64"/>
      <c r="AK4309" s="84"/>
      <c r="AL4309" s="84"/>
      <c r="AM4309" s="84"/>
      <c r="AN4309" s="84"/>
      <c r="AO4309" s="84"/>
      <c r="AP4309" s="84"/>
      <c r="AQ4309" s="84"/>
    </row>
    <row r="4310" ht="15.0" customHeight="1">
      <c r="A4310" s="103">
        <v>4307.0</v>
      </c>
      <c r="B4310" s="104" t="s">
        <v>9106</v>
      </c>
      <c r="C4310" s="103" t="s">
        <v>141</v>
      </c>
      <c r="D4310" s="103" t="s">
        <v>9107</v>
      </c>
      <c r="E4310" s="105">
        <v>45.89</v>
      </c>
      <c r="F4310" s="103" t="s">
        <v>86</v>
      </c>
      <c r="G4310" s="103" t="s">
        <v>173</v>
      </c>
      <c r="H4310" s="106">
        <v>3.389818339E7</v>
      </c>
      <c r="I4310" s="103">
        <v>7.0</v>
      </c>
      <c r="J4310" s="107">
        <v>2.8</v>
      </c>
      <c r="K4310" s="104">
        <v>2025.0</v>
      </c>
      <c r="L4310" s="103" t="s">
        <v>827</v>
      </c>
      <c r="M4310" s="103">
        <v>2023.0</v>
      </c>
      <c r="N4310" s="103" t="s">
        <v>310</v>
      </c>
      <c r="O4310" s="65" t="str">
        <f t="shared" si="1"/>
        <v>321981910001</v>
      </c>
      <c r="P4310" s="65">
        <f t="shared" si="2"/>
        <v>3</v>
      </c>
      <c r="Q4310" s="65">
        <f t="shared" si="3"/>
        <v>4</v>
      </c>
      <c r="R4310" s="65" t="str">
        <f t="shared" si="12"/>
        <v>32.198.191/0001-34</v>
      </c>
      <c r="S4310" s="84"/>
      <c r="T4310" s="84" t="str">
        <f t="shared" si="10"/>
        <v/>
      </c>
      <c r="U4310" s="84" t="str">
        <f t="shared" si="11"/>
        <v/>
      </c>
      <c r="V4310" s="65" t="str">
        <f t="shared" si="5"/>
        <v/>
      </c>
      <c r="W4310" s="84"/>
      <c r="X4310" s="84"/>
      <c r="Y4310" s="85"/>
      <c r="Z4310" s="85"/>
      <c r="AA4310" s="65" t="str">
        <f t="shared" si="6"/>
        <v/>
      </c>
      <c r="AB4310" s="65" t="str">
        <f t="shared" si="7"/>
        <v/>
      </c>
      <c r="AC4310" s="86"/>
      <c r="AD4310" s="87" t="str">
        <f t="shared" si="8"/>
        <v/>
      </c>
      <c r="AE4310" s="84"/>
      <c r="AF4310" s="86">
        <f>IF(AC4310&gt;0,AC4310,'⚙️ Config'!$B$10)</f>
        <v>0.0075</v>
      </c>
      <c r="AG4310" s="88">
        <f t="shared" si="9"/>
        <v>254236.3754</v>
      </c>
      <c r="AH4310" s="88">
        <f>AG4310*'⚙️ Config'!$B$11</f>
        <v>1271181.877</v>
      </c>
      <c r="AI4310" s="88">
        <f>AH4310*'⚙️ Config'!$B$12</f>
        <v>381354.5631</v>
      </c>
      <c r="AJ4310" s="64"/>
      <c r="AK4310" s="84"/>
      <c r="AL4310" s="84"/>
      <c r="AM4310" s="84"/>
      <c r="AN4310" s="84"/>
      <c r="AO4310" s="84"/>
      <c r="AP4310" s="84"/>
      <c r="AQ4310" s="84"/>
    </row>
    <row r="4311" ht="15.0" customHeight="1">
      <c r="A4311" s="98">
        <v>4308.0</v>
      </c>
      <c r="B4311" s="99" t="s">
        <v>9108</v>
      </c>
      <c r="C4311" s="98" t="s">
        <v>141</v>
      </c>
      <c r="D4311" s="98" t="s">
        <v>9109</v>
      </c>
      <c r="E4311" s="100">
        <v>38.25</v>
      </c>
      <c r="F4311" s="98" t="s">
        <v>86</v>
      </c>
      <c r="G4311" s="98" t="s">
        <v>173</v>
      </c>
      <c r="H4311" s="101">
        <v>3.383932152E7</v>
      </c>
      <c r="I4311" s="98">
        <v>8.0</v>
      </c>
      <c r="J4311" s="102">
        <v>1.6</v>
      </c>
      <c r="K4311" s="99">
        <v>2024.0</v>
      </c>
      <c r="L4311" s="98" t="s">
        <v>719</v>
      </c>
      <c r="M4311" s="98">
        <v>2024.0</v>
      </c>
      <c r="N4311" s="98" t="s">
        <v>161</v>
      </c>
      <c r="O4311" s="65" t="str">
        <f t="shared" si="1"/>
        <v>335900620001</v>
      </c>
      <c r="P4311" s="65">
        <f t="shared" si="2"/>
        <v>5</v>
      </c>
      <c r="Q4311" s="65">
        <f t="shared" si="3"/>
        <v>0</v>
      </c>
      <c r="R4311" s="65" t="str">
        <f t="shared" si="12"/>
        <v>33.590.062/0001-50</v>
      </c>
      <c r="S4311" s="84"/>
      <c r="T4311" s="84" t="str">
        <f t="shared" si="10"/>
        <v/>
      </c>
      <c r="U4311" s="84" t="str">
        <f t="shared" si="11"/>
        <v/>
      </c>
      <c r="V4311" s="65" t="str">
        <f t="shared" si="5"/>
        <v/>
      </c>
      <c r="W4311" s="84"/>
      <c r="X4311" s="84"/>
      <c r="Y4311" s="85"/>
      <c r="Z4311" s="85"/>
      <c r="AA4311" s="65" t="str">
        <f t="shared" si="6"/>
        <v/>
      </c>
      <c r="AB4311" s="65" t="str">
        <f t="shared" si="7"/>
        <v/>
      </c>
      <c r="AC4311" s="86"/>
      <c r="AD4311" s="87" t="str">
        <f t="shared" si="8"/>
        <v/>
      </c>
      <c r="AE4311" s="84"/>
      <c r="AF4311" s="86">
        <f>IF(AC4311&gt;0,AC4311,'⚙️ Config'!$B$10)</f>
        <v>0.0075</v>
      </c>
      <c r="AG4311" s="88">
        <f t="shared" si="9"/>
        <v>253794.9114</v>
      </c>
      <c r="AH4311" s="88">
        <f>AG4311*'⚙️ Config'!$B$11</f>
        <v>1268974.557</v>
      </c>
      <c r="AI4311" s="88">
        <f>AH4311*'⚙️ Config'!$B$12</f>
        <v>380692.3671</v>
      </c>
      <c r="AJ4311" s="64"/>
      <c r="AK4311" s="84"/>
      <c r="AL4311" s="84"/>
      <c r="AM4311" s="84"/>
      <c r="AN4311" s="84"/>
      <c r="AO4311" s="84"/>
      <c r="AP4311" s="84"/>
      <c r="AQ4311" s="84"/>
    </row>
    <row r="4312" ht="15.0" customHeight="1">
      <c r="A4312" s="98">
        <v>4309.0</v>
      </c>
      <c r="B4312" s="99" t="s">
        <v>9110</v>
      </c>
      <c r="C4312" s="98" t="s">
        <v>141</v>
      </c>
      <c r="D4312" s="98" t="s">
        <v>9111</v>
      </c>
      <c r="E4312" s="100">
        <v>28.75</v>
      </c>
      <c r="F4312" s="98" t="s">
        <v>86</v>
      </c>
      <c r="G4312" s="98" t="s">
        <v>173</v>
      </c>
      <c r="H4312" s="101">
        <v>3.382669052E7</v>
      </c>
      <c r="I4312" s="98">
        <v>11.0</v>
      </c>
      <c r="J4312" s="102">
        <v>5.0</v>
      </c>
      <c r="K4312" s="99">
        <v>2025.0</v>
      </c>
      <c r="L4312" s="98" t="s">
        <v>1438</v>
      </c>
      <c r="M4312" s="98">
        <v>2021.0</v>
      </c>
      <c r="N4312" s="98" t="s">
        <v>4351</v>
      </c>
      <c r="O4312" s="65" t="str">
        <f t="shared" si="1"/>
        <v>194501380001</v>
      </c>
      <c r="P4312" s="65">
        <f t="shared" si="2"/>
        <v>1</v>
      </c>
      <c r="Q4312" s="65">
        <f t="shared" si="3"/>
        <v>0</v>
      </c>
      <c r="R4312" s="65" t="str">
        <f t="shared" si="12"/>
        <v>19.450.138/0001-10</v>
      </c>
      <c r="S4312" s="84"/>
      <c r="T4312" s="84" t="str">
        <f t="shared" si="10"/>
        <v/>
      </c>
      <c r="U4312" s="84" t="str">
        <f t="shared" si="11"/>
        <v/>
      </c>
      <c r="V4312" s="65" t="str">
        <f t="shared" si="5"/>
        <v/>
      </c>
      <c r="W4312" s="84"/>
      <c r="X4312" s="84"/>
      <c r="Y4312" s="85"/>
      <c r="Z4312" s="85"/>
      <c r="AA4312" s="65" t="str">
        <f t="shared" si="6"/>
        <v/>
      </c>
      <c r="AB4312" s="65" t="str">
        <f t="shared" si="7"/>
        <v/>
      </c>
      <c r="AC4312" s="86"/>
      <c r="AD4312" s="87" t="str">
        <f t="shared" si="8"/>
        <v/>
      </c>
      <c r="AE4312" s="84"/>
      <c r="AF4312" s="86">
        <f>IF(AC4312&gt;0,AC4312,'⚙️ Config'!$B$10)</f>
        <v>0.0075</v>
      </c>
      <c r="AG4312" s="88">
        <f t="shared" si="9"/>
        <v>253700.1789</v>
      </c>
      <c r="AH4312" s="88">
        <f>AG4312*'⚙️ Config'!$B$11</f>
        <v>1268500.895</v>
      </c>
      <c r="AI4312" s="88">
        <f>AH4312*'⚙️ Config'!$B$12</f>
        <v>380550.2684</v>
      </c>
      <c r="AJ4312" s="64"/>
      <c r="AK4312" s="84"/>
      <c r="AL4312" s="84"/>
      <c r="AM4312" s="84"/>
      <c r="AN4312" s="84"/>
      <c r="AO4312" s="84"/>
      <c r="AP4312" s="84"/>
      <c r="AQ4312" s="84"/>
    </row>
    <row r="4313" ht="15.0" customHeight="1">
      <c r="A4313" s="103">
        <v>4310.0</v>
      </c>
      <c r="B4313" s="104" t="s">
        <v>9112</v>
      </c>
      <c r="C4313" s="103" t="s">
        <v>141</v>
      </c>
      <c r="D4313" s="103" t="s">
        <v>9113</v>
      </c>
      <c r="E4313" s="105">
        <v>56.29</v>
      </c>
      <c r="F4313" s="103" t="s">
        <v>86</v>
      </c>
      <c r="G4313" s="103" t="s">
        <v>173</v>
      </c>
      <c r="H4313" s="106">
        <v>3.374138023E7</v>
      </c>
      <c r="I4313" s="103">
        <v>8.0</v>
      </c>
      <c r="J4313" s="107">
        <v>2.1</v>
      </c>
      <c r="K4313" s="104">
        <v>2025.0</v>
      </c>
      <c r="L4313" s="103" t="s">
        <v>4545</v>
      </c>
      <c r="M4313" s="103">
        <v>2024.0</v>
      </c>
      <c r="N4313" s="103" t="s">
        <v>713</v>
      </c>
      <c r="O4313" s="65" t="str">
        <f t="shared" si="1"/>
        <v>150706880001</v>
      </c>
      <c r="P4313" s="65">
        <f t="shared" si="2"/>
        <v>5</v>
      </c>
      <c r="Q4313" s="65">
        <f t="shared" si="3"/>
        <v>3</v>
      </c>
      <c r="R4313" s="65" t="str">
        <f t="shared" si="12"/>
        <v>15.070.688/0001-53</v>
      </c>
      <c r="S4313" s="84"/>
      <c r="T4313" s="84" t="str">
        <f t="shared" si="10"/>
        <v/>
      </c>
      <c r="U4313" s="84" t="str">
        <f t="shared" si="11"/>
        <v/>
      </c>
      <c r="V4313" s="65" t="str">
        <f t="shared" si="5"/>
        <v/>
      </c>
      <c r="W4313" s="84"/>
      <c r="X4313" s="84"/>
      <c r="Y4313" s="85"/>
      <c r="Z4313" s="85"/>
      <c r="AA4313" s="65" t="str">
        <f t="shared" si="6"/>
        <v/>
      </c>
      <c r="AB4313" s="65" t="str">
        <f t="shared" si="7"/>
        <v/>
      </c>
      <c r="AC4313" s="86"/>
      <c r="AD4313" s="87" t="str">
        <f t="shared" si="8"/>
        <v/>
      </c>
      <c r="AE4313" s="84"/>
      <c r="AF4313" s="86">
        <f>IF(AC4313&gt;0,AC4313,'⚙️ Config'!$B$10)</f>
        <v>0.0075</v>
      </c>
      <c r="AG4313" s="88">
        <f t="shared" si="9"/>
        <v>253060.3517</v>
      </c>
      <c r="AH4313" s="88">
        <f>AG4313*'⚙️ Config'!$B$11</f>
        <v>1265301.759</v>
      </c>
      <c r="AI4313" s="88">
        <f>AH4313*'⚙️ Config'!$B$12</f>
        <v>379590.5276</v>
      </c>
      <c r="AJ4313" s="64"/>
      <c r="AK4313" s="84"/>
      <c r="AL4313" s="84"/>
      <c r="AM4313" s="84"/>
      <c r="AN4313" s="84"/>
      <c r="AO4313" s="84"/>
      <c r="AP4313" s="84"/>
      <c r="AQ4313" s="84"/>
    </row>
    <row r="4314" ht="15.0" customHeight="1">
      <c r="A4314" s="103">
        <v>4311.0</v>
      </c>
      <c r="B4314" s="104" t="s">
        <v>9114</v>
      </c>
      <c r="C4314" s="103" t="s">
        <v>141</v>
      </c>
      <c r="D4314" s="103" t="s">
        <v>9115</v>
      </c>
      <c r="E4314" s="105">
        <v>18.86</v>
      </c>
      <c r="F4314" s="103" t="s">
        <v>86</v>
      </c>
      <c r="G4314" s="103" t="s">
        <v>173</v>
      </c>
      <c r="H4314" s="106">
        <v>3.358114113E7</v>
      </c>
      <c r="I4314" s="103">
        <v>4.0</v>
      </c>
      <c r="J4314" s="107">
        <v>4.9</v>
      </c>
      <c r="K4314" s="104">
        <v>2021.0</v>
      </c>
      <c r="L4314" s="103" t="s">
        <v>1438</v>
      </c>
      <c r="M4314" s="103">
        <v>2021.0</v>
      </c>
      <c r="N4314" s="103" t="s">
        <v>161</v>
      </c>
      <c r="O4314" s="65" t="str">
        <f t="shared" si="1"/>
        <v>278733940001</v>
      </c>
      <c r="P4314" s="65">
        <f t="shared" si="2"/>
        <v>4</v>
      </c>
      <c r="Q4314" s="65">
        <f t="shared" si="3"/>
        <v>9</v>
      </c>
      <c r="R4314" s="65" t="str">
        <f t="shared" si="12"/>
        <v>27.873.394/0001-49</v>
      </c>
      <c r="S4314" s="84"/>
      <c r="T4314" s="84" t="str">
        <f t="shared" si="10"/>
        <v/>
      </c>
      <c r="U4314" s="84" t="str">
        <f t="shared" si="11"/>
        <v/>
      </c>
      <c r="V4314" s="65" t="str">
        <f t="shared" si="5"/>
        <v/>
      </c>
      <c r="W4314" s="84"/>
      <c r="X4314" s="84"/>
      <c r="Y4314" s="85"/>
      <c r="Z4314" s="85"/>
      <c r="AA4314" s="65" t="str">
        <f t="shared" si="6"/>
        <v/>
      </c>
      <c r="AB4314" s="65" t="str">
        <f t="shared" si="7"/>
        <v/>
      </c>
      <c r="AC4314" s="86"/>
      <c r="AD4314" s="87" t="str">
        <f t="shared" si="8"/>
        <v/>
      </c>
      <c r="AE4314" s="84"/>
      <c r="AF4314" s="86">
        <f>IF(AC4314&gt;0,AC4314,'⚙️ Config'!$B$10)</f>
        <v>0.0075</v>
      </c>
      <c r="AG4314" s="88">
        <f t="shared" si="9"/>
        <v>251858.5585</v>
      </c>
      <c r="AH4314" s="88">
        <f>AG4314*'⚙️ Config'!$B$11</f>
        <v>1259292.792</v>
      </c>
      <c r="AI4314" s="88">
        <f>AH4314*'⚙️ Config'!$B$12</f>
        <v>377787.8377</v>
      </c>
      <c r="AJ4314" s="64"/>
      <c r="AK4314" s="84"/>
      <c r="AL4314" s="84"/>
      <c r="AM4314" s="84"/>
      <c r="AN4314" s="84"/>
      <c r="AO4314" s="84"/>
      <c r="AP4314" s="84"/>
      <c r="AQ4314" s="84"/>
    </row>
    <row r="4315" ht="15.0" customHeight="1">
      <c r="A4315" s="98">
        <v>4312.0</v>
      </c>
      <c r="B4315" s="99" t="s">
        <v>9116</v>
      </c>
      <c r="C4315" s="98" t="s">
        <v>141</v>
      </c>
      <c r="D4315" s="98" t="s">
        <v>9117</v>
      </c>
      <c r="E4315" s="100">
        <v>44.0</v>
      </c>
      <c r="F4315" s="98" t="s">
        <v>86</v>
      </c>
      <c r="G4315" s="98" t="s">
        <v>173</v>
      </c>
      <c r="H4315" s="101">
        <v>3.341977698E7</v>
      </c>
      <c r="I4315" s="98">
        <v>9.0</v>
      </c>
      <c r="J4315" s="102">
        <v>4.8</v>
      </c>
      <c r="K4315" s="99">
        <v>2025.0</v>
      </c>
      <c r="L4315" s="98" t="s">
        <v>256</v>
      </c>
      <c r="M4315" s="98">
        <v>2021.0</v>
      </c>
      <c r="N4315" s="98" t="s">
        <v>208</v>
      </c>
      <c r="O4315" s="65" t="str">
        <f t="shared" si="1"/>
        <v>684184330001</v>
      </c>
      <c r="P4315" s="65">
        <f t="shared" si="2"/>
        <v>0</v>
      </c>
      <c r="Q4315" s="65">
        <f t="shared" si="3"/>
        <v>3</v>
      </c>
      <c r="R4315" s="65" t="str">
        <f t="shared" si="12"/>
        <v>68.418.433/0001-03</v>
      </c>
      <c r="S4315" s="84"/>
      <c r="T4315" s="84" t="str">
        <f t="shared" si="10"/>
        <v/>
      </c>
      <c r="U4315" s="84" t="str">
        <f t="shared" si="11"/>
        <v/>
      </c>
      <c r="V4315" s="65" t="str">
        <f t="shared" si="5"/>
        <v/>
      </c>
      <c r="W4315" s="84"/>
      <c r="X4315" s="84"/>
      <c r="Y4315" s="85"/>
      <c r="Z4315" s="85"/>
      <c r="AA4315" s="65" t="str">
        <f t="shared" si="6"/>
        <v/>
      </c>
      <c r="AB4315" s="65" t="str">
        <f t="shared" si="7"/>
        <v/>
      </c>
      <c r="AC4315" s="86"/>
      <c r="AD4315" s="87" t="str">
        <f t="shared" si="8"/>
        <v/>
      </c>
      <c r="AE4315" s="84"/>
      <c r="AF4315" s="86">
        <f>IF(AC4315&gt;0,AC4315,'⚙️ Config'!$B$10)</f>
        <v>0.0075</v>
      </c>
      <c r="AG4315" s="88">
        <f t="shared" si="9"/>
        <v>250648.3274</v>
      </c>
      <c r="AH4315" s="88">
        <f>AG4315*'⚙️ Config'!$B$11</f>
        <v>1253241.637</v>
      </c>
      <c r="AI4315" s="88">
        <f>AH4315*'⚙️ Config'!$B$12</f>
        <v>375972.491</v>
      </c>
      <c r="AJ4315" s="64"/>
      <c r="AK4315" s="84"/>
      <c r="AL4315" s="84"/>
      <c r="AM4315" s="84"/>
      <c r="AN4315" s="84"/>
      <c r="AO4315" s="84"/>
      <c r="AP4315" s="84"/>
      <c r="AQ4315" s="84"/>
    </row>
    <row r="4316" ht="15.0" customHeight="1">
      <c r="A4316" s="98">
        <v>4313.0</v>
      </c>
      <c r="B4316" s="99" t="s">
        <v>9118</v>
      </c>
      <c r="C4316" s="98" t="s">
        <v>141</v>
      </c>
      <c r="D4316" s="98" t="s">
        <v>9119</v>
      </c>
      <c r="E4316" s="100">
        <v>18.86</v>
      </c>
      <c r="F4316" s="98" t="s">
        <v>86</v>
      </c>
      <c r="G4316" s="98" t="s">
        <v>173</v>
      </c>
      <c r="H4316" s="101">
        <v>3.34160907E7</v>
      </c>
      <c r="I4316" s="98">
        <v>4.0</v>
      </c>
      <c r="J4316" s="102">
        <v>4.9</v>
      </c>
      <c r="K4316" s="99">
        <v>2021.0</v>
      </c>
      <c r="L4316" s="98" t="s">
        <v>9120</v>
      </c>
      <c r="M4316" s="98">
        <v>2021.0</v>
      </c>
      <c r="N4316" s="98" t="s">
        <v>161</v>
      </c>
      <c r="O4316" s="65" t="str">
        <f t="shared" si="1"/>
        <v>229582550001</v>
      </c>
      <c r="P4316" s="65">
        <f t="shared" si="2"/>
        <v>0</v>
      </c>
      <c r="Q4316" s="65">
        <f t="shared" si="3"/>
        <v>2</v>
      </c>
      <c r="R4316" s="65" t="str">
        <f t="shared" si="12"/>
        <v>22.958.255/0001-02</v>
      </c>
      <c r="S4316" s="84"/>
      <c r="T4316" s="84" t="str">
        <f t="shared" si="10"/>
        <v/>
      </c>
      <c r="U4316" s="84" t="str">
        <f t="shared" si="11"/>
        <v/>
      </c>
      <c r="V4316" s="65" t="str">
        <f t="shared" si="5"/>
        <v/>
      </c>
      <c r="W4316" s="84"/>
      <c r="X4316" s="84"/>
      <c r="Y4316" s="85"/>
      <c r="Z4316" s="85"/>
      <c r="AA4316" s="65" t="str">
        <f t="shared" si="6"/>
        <v/>
      </c>
      <c r="AB4316" s="65" t="str">
        <f t="shared" si="7"/>
        <v/>
      </c>
      <c r="AC4316" s="86"/>
      <c r="AD4316" s="87" t="str">
        <f t="shared" si="8"/>
        <v/>
      </c>
      <c r="AE4316" s="84"/>
      <c r="AF4316" s="86">
        <f>IF(AC4316&gt;0,AC4316,'⚙️ Config'!$B$10)</f>
        <v>0.0075</v>
      </c>
      <c r="AG4316" s="88">
        <f t="shared" si="9"/>
        <v>250620.6803</v>
      </c>
      <c r="AH4316" s="88">
        <f>AG4316*'⚙️ Config'!$B$11</f>
        <v>1253103.401</v>
      </c>
      <c r="AI4316" s="88">
        <f>AH4316*'⚙️ Config'!$B$12</f>
        <v>375931.0204</v>
      </c>
      <c r="AJ4316" s="64"/>
      <c r="AK4316" s="84"/>
      <c r="AL4316" s="84"/>
      <c r="AM4316" s="84"/>
      <c r="AN4316" s="84"/>
      <c r="AO4316" s="84"/>
      <c r="AP4316" s="84"/>
      <c r="AQ4316" s="84"/>
    </row>
    <row r="4317" ht="15.0" customHeight="1">
      <c r="A4317" s="103">
        <v>4314.0</v>
      </c>
      <c r="B4317" s="104" t="s">
        <v>9121</v>
      </c>
      <c r="C4317" s="103" t="s">
        <v>141</v>
      </c>
      <c r="D4317" s="103" t="s">
        <v>9122</v>
      </c>
      <c r="E4317" s="105">
        <v>51.9</v>
      </c>
      <c r="F4317" s="103" t="s">
        <v>86</v>
      </c>
      <c r="G4317" s="103" t="s">
        <v>173</v>
      </c>
      <c r="H4317" s="106">
        <v>3.311223589E7</v>
      </c>
      <c r="I4317" s="103">
        <v>4.0</v>
      </c>
      <c r="J4317" s="107">
        <v>4.2</v>
      </c>
      <c r="K4317" s="104">
        <v>2025.0</v>
      </c>
      <c r="L4317" s="103" t="s">
        <v>9123</v>
      </c>
      <c r="M4317" s="103">
        <v>2021.0</v>
      </c>
      <c r="N4317" s="103" t="s">
        <v>310</v>
      </c>
      <c r="O4317" s="65" t="str">
        <f t="shared" si="1"/>
        <v>071758670001</v>
      </c>
      <c r="P4317" s="65">
        <f t="shared" si="2"/>
        <v>2</v>
      </c>
      <c r="Q4317" s="65">
        <f t="shared" si="3"/>
        <v>7</v>
      </c>
      <c r="R4317" s="65" t="str">
        <f t="shared" si="12"/>
        <v>07.175.867/0001-27</v>
      </c>
      <c r="S4317" s="84"/>
      <c r="T4317" s="84" t="str">
        <f t="shared" si="10"/>
        <v/>
      </c>
      <c r="U4317" s="84" t="str">
        <f t="shared" si="11"/>
        <v/>
      </c>
      <c r="V4317" s="65" t="str">
        <f t="shared" si="5"/>
        <v/>
      </c>
      <c r="W4317" s="84"/>
      <c r="X4317" s="84"/>
      <c r="Y4317" s="85"/>
      <c r="Z4317" s="85"/>
      <c r="AA4317" s="65" t="str">
        <f t="shared" si="6"/>
        <v/>
      </c>
      <c r="AB4317" s="65" t="str">
        <f t="shared" si="7"/>
        <v/>
      </c>
      <c r="AC4317" s="86"/>
      <c r="AD4317" s="87" t="str">
        <f t="shared" si="8"/>
        <v/>
      </c>
      <c r="AE4317" s="84"/>
      <c r="AF4317" s="86">
        <f>IF(AC4317&gt;0,AC4317,'⚙️ Config'!$B$10)</f>
        <v>0.0075</v>
      </c>
      <c r="AG4317" s="88">
        <f t="shared" si="9"/>
        <v>248341.7692</v>
      </c>
      <c r="AH4317" s="88">
        <f>AG4317*'⚙️ Config'!$B$11</f>
        <v>1241708.846</v>
      </c>
      <c r="AI4317" s="88">
        <f>AH4317*'⚙️ Config'!$B$12</f>
        <v>372512.6538</v>
      </c>
      <c r="AJ4317" s="64"/>
      <c r="AK4317" s="84"/>
      <c r="AL4317" s="84"/>
      <c r="AM4317" s="84"/>
      <c r="AN4317" s="84"/>
      <c r="AO4317" s="84"/>
      <c r="AP4317" s="84"/>
      <c r="AQ4317" s="84"/>
    </row>
    <row r="4318" ht="15.0" customHeight="1">
      <c r="A4318" s="98">
        <v>4315.0</v>
      </c>
      <c r="B4318" s="99" t="s">
        <v>9124</v>
      </c>
      <c r="C4318" s="98" t="s">
        <v>141</v>
      </c>
      <c r="D4318" s="98" t="s">
        <v>9125</v>
      </c>
      <c r="E4318" s="100">
        <v>37.52</v>
      </c>
      <c r="F4318" s="98" t="s">
        <v>86</v>
      </c>
      <c r="G4318" s="98" t="s">
        <v>173</v>
      </c>
      <c r="H4318" s="101">
        <v>3.30177035E7</v>
      </c>
      <c r="I4318" s="98">
        <v>11.0</v>
      </c>
      <c r="J4318" s="102">
        <v>4.8</v>
      </c>
      <c r="K4318" s="99">
        <v>2025.0</v>
      </c>
      <c r="L4318" s="98" t="s">
        <v>4795</v>
      </c>
      <c r="M4318" s="98">
        <v>2021.0</v>
      </c>
      <c r="N4318" s="98" t="s">
        <v>189</v>
      </c>
      <c r="O4318" s="65" t="str">
        <f t="shared" si="1"/>
        <v>102916370001</v>
      </c>
      <c r="P4318" s="65">
        <f t="shared" si="2"/>
        <v>3</v>
      </c>
      <c r="Q4318" s="65">
        <f t="shared" si="3"/>
        <v>8</v>
      </c>
      <c r="R4318" s="65" t="str">
        <f t="shared" si="12"/>
        <v>10.291.637/0001-38</v>
      </c>
      <c r="S4318" s="84"/>
      <c r="T4318" s="84" t="str">
        <f t="shared" si="10"/>
        <v/>
      </c>
      <c r="U4318" s="84" t="str">
        <f t="shared" si="11"/>
        <v/>
      </c>
      <c r="V4318" s="65" t="str">
        <f t="shared" si="5"/>
        <v/>
      </c>
      <c r="W4318" s="84"/>
      <c r="X4318" s="84"/>
      <c r="Y4318" s="85"/>
      <c r="Z4318" s="85"/>
      <c r="AA4318" s="65" t="str">
        <f t="shared" si="6"/>
        <v/>
      </c>
      <c r="AB4318" s="65" t="str">
        <f t="shared" si="7"/>
        <v/>
      </c>
      <c r="AC4318" s="86"/>
      <c r="AD4318" s="87" t="str">
        <f t="shared" si="8"/>
        <v/>
      </c>
      <c r="AE4318" s="84"/>
      <c r="AF4318" s="86">
        <f>IF(AC4318&gt;0,AC4318,'⚙️ Config'!$B$10)</f>
        <v>0.0075</v>
      </c>
      <c r="AG4318" s="88">
        <f t="shared" si="9"/>
        <v>247632.7763</v>
      </c>
      <c r="AH4318" s="88">
        <f>AG4318*'⚙️ Config'!$B$11</f>
        <v>1238163.881</v>
      </c>
      <c r="AI4318" s="88">
        <f>AH4318*'⚙️ Config'!$B$12</f>
        <v>371449.1644</v>
      </c>
      <c r="AJ4318" s="64"/>
      <c r="AK4318" s="84"/>
      <c r="AL4318" s="84"/>
      <c r="AM4318" s="84"/>
      <c r="AN4318" s="84"/>
      <c r="AO4318" s="84"/>
      <c r="AP4318" s="84"/>
      <c r="AQ4318" s="84"/>
    </row>
    <row r="4319" ht="15.0" customHeight="1">
      <c r="A4319" s="103">
        <v>4316.0</v>
      </c>
      <c r="B4319" s="104" t="s">
        <v>9126</v>
      </c>
      <c r="C4319" s="103" t="s">
        <v>141</v>
      </c>
      <c r="D4319" s="103" t="s">
        <v>9127</v>
      </c>
      <c r="E4319" s="105">
        <v>43.54</v>
      </c>
      <c r="F4319" s="103" t="s">
        <v>86</v>
      </c>
      <c r="G4319" s="103" t="s">
        <v>173</v>
      </c>
      <c r="H4319" s="106">
        <v>3.296571372E7</v>
      </c>
      <c r="I4319" s="103">
        <v>7.0</v>
      </c>
      <c r="J4319" s="107">
        <v>1.4</v>
      </c>
      <c r="K4319" s="104">
        <v>2025.0</v>
      </c>
      <c r="L4319" s="103" t="s">
        <v>4569</v>
      </c>
      <c r="M4319" s="103">
        <v>2024.0</v>
      </c>
      <c r="N4319" s="103" t="s">
        <v>161</v>
      </c>
      <c r="O4319" s="65" t="str">
        <f t="shared" si="1"/>
        <v>467088410001</v>
      </c>
      <c r="P4319" s="65">
        <f t="shared" si="2"/>
        <v>5</v>
      </c>
      <c r="Q4319" s="65">
        <f t="shared" si="3"/>
        <v>9</v>
      </c>
      <c r="R4319" s="65" t="str">
        <f t="shared" si="12"/>
        <v>46.708.841/0001-59</v>
      </c>
      <c r="S4319" s="84"/>
      <c r="T4319" s="84" t="str">
        <f t="shared" si="10"/>
        <v/>
      </c>
      <c r="U4319" s="84" t="str">
        <f t="shared" si="11"/>
        <v/>
      </c>
      <c r="V4319" s="65" t="str">
        <f t="shared" si="5"/>
        <v/>
      </c>
      <c r="W4319" s="84"/>
      <c r="X4319" s="84"/>
      <c r="Y4319" s="85"/>
      <c r="Z4319" s="85"/>
      <c r="AA4319" s="65" t="str">
        <f t="shared" si="6"/>
        <v/>
      </c>
      <c r="AB4319" s="65" t="str">
        <f t="shared" si="7"/>
        <v/>
      </c>
      <c r="AC4319" s="86"/>
      <c r="AD4319" s="87" t="str">
        <f t="shared" si="8"/>
        <v/>
      </c>
      <c r="AE4319" s="84"/>
      <c r="AF4319" s="86">
        <f>IF(AC4319&gt;0,AC4319,'⚙️ Config'!$B$10)</f>
        <v>0.0075</v>
      </c>
      <c r="AG4319" s="88">
        <f t="shared" si="9"/>
        <v>247242.8529</v>
      </c>
      <c r="AH4319" s="88">
        <f>AG4319*'⚙️ Config'!$B$11</f>
        <v>1236214.265</v>
      </c>
      <c r="AI4319" s="88">
        <f>AH4319*'⚙️ Config'!$B$12</f>
        <v>370864.2794</v>
      </c>
      <c r="AJ4319" s="64"/>
      <c r="AK4319" s="84"/>
      <c r="AL4319" s="84"/>
      <c r="AM4319" s="84"/>
      <c r="AN4319" s="84"/>
      <c r="AO4319" s="84"/>
      <c r="AP4319" s="84"/>
      <c r="AQ4319" s="84"/>
    </row>
    <row r="4320" ht="15.0" customHeight="1">
      <c r="A4320" s="103">
        <v>4317.0</v>
      </c>
      <c r="B4320" s="104" t="s">
        <v>9128</v>
      </c>
      <c r="C4320" s="103" t="s">
        <v>141</v>
      </c>
      <c r="D4320" s="103" t="s">
        <v>9129</v>
      </c>
      <c r="E4320" s="105">
        <v>21.16</v>
      </c>
      <c r="F4320" s="103" t="s">
        <v>86</v>
      </c>
      <c r="G4320" s="103" t="s">
        <v>173</v>
      </c>
      <c r="H4320" s="106">
        <v>3.294215039E7</v>
      </c>
      <c r="I4320" s="103">
        <v>5.0</v>
      </c>
      <c r="J4320" s="107">
        <v>3.8</v>
      </c>
      <c r="K4320" s="104">
        <v>2022.0</v>
      </c>
      <c r="L4320" s="103" t="s">
        <v>4400</v>
      </c>
      <c r="M4320" s="103">
        <v>2022.0</v>
      </c>
      <c r="N4320" s="103" t="s">
        <v>161</v>
      </c>
      <c r="O4320" s="65" t="str">
        <f t="shared" si="1"/>
        <v>042970380001</v>
      </c>
      <c r="P4320" s="65">
        <f t="shared" si="2"/>
        <v>2</v>
      </c>
      <c r="Q4320" s="65">
        <f t="shared" si="3"/>
        <v>9</v>
      </c>
      <c r="R4320" s="65" t="str">
        <f t="shared" si="12"/>
        <v>04.297.038/0001-29</v>
      </c>
      <c r="S4320" s="84"/>
      <c r="T4320" s="84" t="str">
        <f t="shared" si="10"/>
        <v/>
      </c>
      <c r="U4320" s="84" t="str">
        <f t="shared" si="11"/>
        <v/>
      </c>
      <c r="V4320" s="65" t="str">
        <f t="shared" si="5"/>
        <v/>
      </c>
      <c r="W4320" s="84"/>
      <c r="X4320" s="84"/>
      <c r="Y4320" s="85"/>
      <c r="Z4320" s="85"/>
      <c r="AA4320" s="65" t="str">
        <f t="shared" si="6"/>
        <v/>
      </c>
      <c r="AB4320" s="65" t="str">
        <f t="shared" si="7"/>
        <v/>
      </c>
      <c r="AC4320" s="86"/>
      <c r="AD4320" s="87" t="str">
        <f t="shared" si="8"/>
        <v/>
      </c>
      <c r="AE4320" s="84"/>
      <c r="AF4320" s="86">
        <f>IF(AC4320&gt;0,AC4320,'⚙️ Config'!$B$10)</f>
        <v>0.0075</v>
      </c>
      <c r="AG4320" s="88">
        <f t="shared" si="9"/>
        <v>247066.1279</v>
      </c>
      <c r="AH4320" s="88">
        <f>AG4320*'⚙️ Config'!$B$11</f>
        <v>1235330.64</v>
      </c>
      <c r="AI4320" s="88">
        <f>AH4320*'⚙️ Config'!$B$12</f>
        <v>370599.1919</v>
      </c>
      <c r="AJ4320" s="64"/>
      <c r="AK4320" s="84"/>
      <c r="AL4320" s="84"/>
      <c r="AM4320" s="84"/>
      <c r="AN4320" s="84"/>
      <c r="AO4320" s="84"/>
      <c r="AP4320" s="84"/>
      <c r="AQ4320" s="84"/>
    </row>
    <row r="4321" ht="15.0" customHeight="1">
      <c r="A4321" s="98">
        <v>4318.0</v>
      </c>
      <c r="B4321" s="99" t="s">
        <v>9130</v>
      </c>
      <c r="C4321" s="98" t="s">
        <v>141</v>
      </c>
      <c r="D4321" s="98" t="s">
        <v>9131</v>
      </c>
      <c r="E4321" s="100">
        <v>18.84</v>
      </c>
      <c r="F4321" s="98" t="s">
        <v>86</v>
      </c>
      <c r="G4321" s="98" t="s">
        <v>173</v>
      </c>
      <c r="H4321" s="101">
        <v>3.269547141E7</v>
      </c>
      <c r="I4321" s="98">
        <v>4.0</v>
      </c>
      <c r="J4321" s="102">
        <v>4.9</v>
      </c>
      <c r="K4321" s="99">
        <v>2021.0</v>
      </c>
      <c r="L4321" s="98" t="s">
        <v>1438</v>
      </c>
      <c r="M4321" s="98">
        <v>2021.0</v>
      </c>
      <c r="N4321" s="98" t="s">
        <v>161</v>
      </c>
      <c r="O4321" s="65" t="str">
        <f t="shared" si="1"/>
        <v>079109590001</v>
      </c>
      <c r="P4321" s="65">
        <f t="shared" si="2"/>
        <v>0</v>
      </c>
      <c r="Q4321" s="65">
        <f t="shared" si="3"/>
        <v>3</v>
      </c>
      <c r="R4321" s="65" t="str">
        <f t="shared" si="12"/>
        <v>07.910.959/0001-03</v>
      </c>
      <c r="S4321" s="84"/>
      <c r="T4321" s="84" t="str">
        <f t="shared" si="10"/>
        <v/>
      </c>
      <c r="U4321" s="84" t="str">
        <f t="shared" si="11"/>
        <v/>
      </c>
      <c r="V4321" s="65" t="str">
        <f t="shared" si="5"/>
        <v/>
      </c>
      <c r="W4321" s="84"/>
      <c r="X4321" s="84"/>
      <c r="Y4321" s="85"/>
      <c r="Z4321" s="85"/>
      <c r="AA4321" s="65" t="str">
        <f t="shared" si="6"/>
        <v/>
      </c>
      <c r="AB4321" s="65" t="str">
        <f t="shared" si="7"/>
        <v/>
      </c>
      <c r="AC4321" s="86"/>
      <c r="AD4321" s="87" t="str">
        <f t="shared" si="8"/>
        <v/>
      </c>
      <c r="AE4321" s="84"/>
      <c r="AF4321" s="86">
        <f>IF(AC4321&gt;0,AC4321,'⚙️ Config'!$B$10)</f>
        <v>0.0075</v>
      </c>
      <c r="AG4321" s="88">
        <f t="shared" si="9"/>
        <v>245216.0356</v>
      </c>
      <c r="AH4321" s="88">
        <f>AG4321*'⚙️ Config'!$B$11</f>
        <v>1226080.178</v>
      </c>
      <c r="AI4321" s="88">
        <f>AH4321*'⚙️ Config'!$B$12</f>
        <v>367824.0534</v>
      </c>
      <c r="AJ4321" s="64"/>
      <c r="AK4321" s="84"/>
      <c r="AL4321" s="84"/>
      <c r="AM4321" s="84"/>
      <c r="AN4321" s="84"/>
      <c r="AO4321" s="84"/>
      <c r="AP4321" s="84"/>
      <c r="AQ4321" s="84"/>
    </row>
    <row r="4322" ht="15.0" customHeight="1">
      <c r="A4322" s="103">
        <v>4319.0</v>
      </c>
      <c r="B4322" s="104" t="s">
        <v>9132</v>
      </c>
      <c r="C4322" s="103" t="s">
        <v>141</v>
      </c>
      <c r="D4322" s="103" t="s">
        <v>9133</v>
      </c>
      <c r="E4322" s="105">
        <v>31.99</v>
      </c>
      <c r="F4322" s="103" t="s">
        <v>86</v>
      </c>
      <c r="G4322" s="103" t="s">
        <v>173</v>
      </c>
      <c r="H4322" s="106">
        <v>3.256941957E7</v>
      </c>
      <c r="I4322" s="103">
        <v>11.0</v>
      </c>
      <c r="J4322" s="107">
        <v>3.8</v>
      </c>
      <c r="K4322" s="104">
        <v>2025.0</v>
      </c>
      <c r="L4322" s="103" t="s">
        <v>9134</v>
      </c>
      <c r="M4322" s="103">
        <v>2022.0</v>
      </c>
      <c r="N4322" s="103" t="s">
        <v>161</v>
      </c>
      <c r="O4322" s="65" t="str">
        <f t="shared" si="1"/>
        <v>083401130001</v>
      </c>
      <c r="P4322" s="65">
        <f t="shared" si="2"/>
        <v>4</v>
      </c>
      <c r="Q4322" s="65">
        <f t="shared" si="3"/>
        <v>8</v>
      </c>
      <c r="R4322" s="65" t="str">
        <f t="shared" si="12"/>
        <v>08.340.113/0001-48</v>
      </c>
      <c r="S4322" s="84"/>
      <c r="T4322" s="84" t="str">
        <f t="shared" si="10"/>
        <v/>
      </c>
      <c r="U4322" s="84" t="str">
        <f t="shared" si="11"/>
        <v/>
      </c>
      <c r="V4322" s="65" t="str">
        <f t="shared" si="5"/>
        <v/>
      </c>
      <c r="W4322" s="84"/>
      <c r="X4322" s="84"/>
      <c r="Y4322" s="85"/>
      <c r="Z4322" s="85"/>
      <c r="AA4322" s="65" t="str">
        <f t="shared" si="6"/>
        <v/>
      </c>
      <c r="AB4322" s="65" t="str">
        <f t="shared" si="7"/>
        <v/>
      </c>
      <c r="AC4322" s="86"/>
      <c r="AD4322" s="87" t="str">
        <f t="shared" si="8"/>
        <v/>
      </c>
      <c r="AE4322" s="84"/>
      <c r="AF4322" s="86">
        <f>IF(AC4322&gt;0,AC4322,'⚙️ Config'!$B$10)</f>
        <v>0.0075</v>
      </c>
      <c r="AG4322" s="88">
        <f t="shared" si="9"/>
        <v>244270.6468</v>
      </c>
      <c r="AH4322" s="88">
        <f>AG4322*'⚙️ Config'!$B$11</f>
        <v>1221353.234</v>
      </c>
      <c r="AI4322" s="88">
        <f>AH4322*'⚙️ Config'!$B$12</f>
        <v>366405.9702</v>
      </c>
      <c r="AJ4322" s="64"/>
      <c r="AK4322" s="84"/>
      <c r="AL4322" s="84"/>
      <c r="AM4322" s="84"/>
      <c r="AN4322" s="84"/>
      <c r="AO4322" s="84"/>
      <c r="AP4322" s="84"/>
      <c r="AQ4322" s="84"/>
    </row>
    <row r="4323" ht="15.0" customHeight="1">
      <c r="A4323" s="103">
        <v>4320.0</v>
      </c>
      <c r="B4323" s="104" t="s">
        <v>9135</v>
      </c>
      <c r="C4323" s="103" t="s">
        <v>141</v>
      </c>
      <c r="D4323" s="103" t="s">
        <v>9136</v>
      </c>
      <c r="E4323" s="105">
        <v>43.01</v>
      </c>
      <c r="F4323" s="103" t="s">
        <v>86</v>
      </c>
      <c r="G4323" s="103" t="s">
        <v>173</v>
      </c>
      <c r="H4323" s="106">
        <v>3.250351243E7</v>
      </c>
      <c r="I4323" s="103">
        <v>18.0</v>
      </c>
      <c r="J4323" s="107">
        <v>4.7</v>
      </c>
      <c r="K4323" s="104">
        <v>2025.0</v>
      </c>
      <c r="L4323" s="103" t="s">
        <v>4869</v>
      </c>
      <c r="M4323" s="103">
        <v>2021.0</v>
      </c>
      <c r="N4323" s="103" t="s">
        <v>310</v>
      </c>
      <c r="O4323" s="65" t="str">
        <f t="shared" si="1"/>
        <v>135130350001</v>
      </c>
      <c r="P4323" s="65">
        <f t="shared" si="2"/>
        <v>7</v>
      </c>
      <c r="Q4323" s="65">
        <f t="shared" si="3"/>
        <v>6</v>
      </c>
      <c r="R4323" s="65" t="str">
        <f t="shared" si="12"/>
        <v>13.513.035/0001-76</v>
      </c>
      <c r="S4323" s="84"/>
      <c r="T4323" s="84" t="str">
        <f t="shared" si="10"/>
        <v/>
      </c>
      <c r="U4323" s="84" t="str">
        <f t="shared" si="11"/>
        <v/>
      </c>
      <c r="V4323" s="65" t="str">
        <f t="shared" si="5"/>
        <v/>
      </c>
      <c r="W4323" s="84"/>
      <c r="X4323" s="84"/>
      <c r="Y4323" s="85"/>
      <c r="Z4323" s="85"/>
      <c r="AA4323" s="65" t="str">
        <f t="shared" si="6"/>
        <v/>
      </c>
      <c r="AB4323" s="65" t="str">
        <f t="shared" si="7"/>
        <v/>
      </c>
      <c r="AC4323" s="86"/>
      <c r="AD4323" s="87" t="str">
        <f t="shared" si="8"/>
        <v/>
      </c>
      <c r="AE4323" s="84"/>
      <c r="AF4323" s="86">
        <f>IF(AC4323&gt;0,AC4323,'⚙️ Config'!$B$10)</f>
        <v>0.0075</v>
      </c>
      <c r="AG4323" s="88">
        <f t="shared" si="9"/>
        <v>243776.3432</v>
      </c>
      <c r="AH4323" s="88">
        <f>AG4323*'⚙️ Config'!$B$11</f>
        <v>1218881.716</v>
      </c>
      <c r="AI4323" s="88">
        <f>AH4323*'⚙️ Config'!$B$12</f>
        <v>365664.5148</v>
      </c>
      <c r="AJ4323" s="64"/>
      <c r="AK4323" s="84"/>
      <c r="AL4323" s="84"/>
      <c r="AM4323" s="84"/>
      <c r="AN4323" s="84"/>
      <c r="AO4323" s="84"/>
      <c r="AP4323" s="84"/>
      <c r="AQ4323" s="84"/>
    </row>
    <row r="4324" ht="15.0" customHeight="1">
      <c r="A4324" s="103">
        <v>4321.0</v>
      </c>
      <c r="B4324" s="104" t="s">
        <v>9137</v>
      </c>
      <c r="C4324" s="103" t="s">
        <v>978</v>
      </c>
      <c r="D4324" s="103" t="s">
        <v>9138</v>
      </c>
      <c r="E4324" s="105">
        <v>24.92</v>
      </c>
      <c r="F4324" s="103" t="s">
        <v>86</v>
      </c>
      <c r="G4324" s="103" t="s">
        <v>173</v>
      </c>
      <c r="H4324" s="106">
        <v>3.233957794E7</v>
      </c>
      <c r="I4324" s="103">
        <v>9.0</v>
      </c>
      <c r="J4324" s="107">
        <v>4.8</v>
      </c>
      <c r="K4324" s="104">
        <v>2024.0</v>
      </c>
      <c r="L4324" s="103" t="s">
        <v>268</v>
      </c>
      <c r="M4324" s="103">
        <v>2021.0</v>
      </c>
      <c r="N4324" s="103" t="s">
        <v>161</v>
      </c>
      <c r="O4324" s="65" t="str">
        <f t="shared" si="1"/>
        <v>245310000001</v>
      </c>
      <c r="P4324" s="65">
        <f t="shared" si="2"/>
        <v>8</v>
      </c>
      <c r="Q4324" s="65">
        <f t="shared" si="3"/>
        <v>6</v>
      </c>
      <c r="R4324" s="65" t="str">
        <f t="shared" si="12"/>
        <v>24.531.000/0001-86</v>
      </c>
      <c r="S4324" s="84"/>
      <c r="T4324" s="84" t="str">
        <f t="shared" si="10"/>
        <v/>
      </c>
      <c r="U4324" s="84" t="str">
        <f t="shared" si="11"/>
        <v/>
      </c>
      <c r="V4324" s="65" t="str">
        <f t="shared" si="5"/>
        <v/>
      </c>
      <c r="W4324" s="84"/>
      <c r="X4324" s="84"/>
      <c r="Y4324" s="85"/>
      <c r="Z4324" s="85"/>
      <c r="AA4324" s="65" t="str">
        <f t="shared" si="6"/>
        <v/>
      </c>
      <c r="AB4324" s="65" t="str">
        <f t="shared" si="7"/>
        <v/>
      </c>
      <c r="AC4324" s="86"/>
      <c r="AD4324" s="87" t="str">
        <f t="shared" si="8"/>
        <v/>
      </c>
      <c r="AE4324" s="84"/>
      <c r="AF4324" s="86">
        <f>IF(AC4324&gt;0,AC4324,'⚙️ Config'!$B$10)</f>
        <v>0.0075</v>
      </c>
      <c r="AG4324" s="88">
        <f t="shared" si="9"/>
        <v>242546.8346</v>
      </c>
      <c r="AH4324" s="88">
        <f>AG4324*'⚙️ Config'!$B$11</f>
        <v>1212734.173</v>
      </c>
      <c r="AI4324" s="88">
        <f>AH4324*'⚙️ Config'!$B$12</f>
        <v>363820.2518</v>
      </c>
      <c r="AJ4324" s="64"/>
      <c r="AK4324" s="84"/>
      <c r="AL4324" s="84"/>
      <c r="AM4324" s="84"/>
      <c r="AN4324" s="84"/>
      <c r="AO4324" s="84"/>
      <c r="AP4324" s="84"/>
      <c r="AQ4324" s="84"/>
    </row>
    <row r="4325" ht="15.0" customHeight="1">
      <c r="A4325" s="98">
        <v>4322.0</v>
      </c>
      <c r="B4325" s="99" t="s">
        <v>9139</v>
      </c>
      <c r="C4325" s="98" t="s">
        <v>141</v>
      </c>
      <c r="D4325" s="98" t="s">
        <v>9140</v>
      </c>
      <c r="E4325" s="100">
        <v>42.51</v>
      </c>
      <c r="F4325" s="98" t="s">
        <v>86</v>
      </c>
      <c r="G4325" s="98" t="s">
        <v>173</v>
      </c>
      <c r="H4325" s="101">
        <v>3.22998766E7</v>
      </c>
      <c r="I4325" s="98">
        <v>5.0</v>
      </c>
      <c r="J4325" s="102">
        <v>1.5</v>
      </c>
      <c r="K4325" s="99">
        <v>2025.0</v>
      </c>
      <c r="L4325" s="98" t="s">
        <v>4385</v>
      </c>
      <c r="M4325" s="98">
        <v>2024.0</v>
      </c>
      <c r="N4325" s="98" t="s">
        <v>189</v>
      </c>
      <c r="O4325" s="65" t="str">
        <f t="shared" si="1"/>
        <v>112494080001</v>
      </c>
      <c r="P4325" s="65">
        <f t="shared" si="2"/>
        <v>1</v>
      </c>
      <c r="Q4325" s="65">
        <f t="shared" si="3"/>
        <v>8</v>
      </c>
      <c r="R4325" s="65" t="str">
        <f t="shared" si="12"/>
        <v>11.249.408/0001-18</v>
      </c>
      <c r="S4325" s="84"/>
      <c r="T4325" s="84" t="str">
        <f t="shared" si="10"/>
        <v/>
      </c>
      <c r="U4325" s="84" t="str">
        <f t="shared" si="11"/>
        <v/>
      </c>
      <c r="V4325" s="65" t="str">
        <f t="shared" si="5"/>
        <v/>
      </c>
      <c r="W4325" s="84"/>
      <c r="X4325" s="84"/>
      <c r="Y4325" s="85"/>
      <c r="Z4325" s="85"/>
      <c r="AA4325" s="65" t="str">
        <f t="shared" si="6"/>
        <v/>
      </c>
      <c r="AB4325" s="65" t="str">
        <f t="shared" si="7"/>
        <v/>
      </c>
      <c r="AC4325" s="86"/>
      <c r="AD4325" s="87" t="str">
        <f t="shared" si="8"/>
        <v/>
      </c>
      <c r="AE4325" s="84"/>
      <c r="AF4325" s="86">
        <f>IF(AC4325&gt;0,AC4325,'⚙️ Config'!$B$10)</f>
        <v>0.0075</v>
      </c>
      <c r="AG4325" s="88">
        <f t="shared" si="9"/>
        <v>242249.0745</v>
      </c>
      <c r="AH4325" s="88">
        <f>AG4325*'⚙️ Config'!$B$11</f>
        <v>1211245.373</v>
      </c>
      <c r="AI4325" s="88">
        <f>AH4325*'⚙️ Config'!$B$12</f>
        <v>363373.6118</v>
      </c>
      <c r="AJ4325" s="64"/>
      <c r="AK4325" s="84"/>
      <c r="AL4325" s="84"/>
      <c r="AM4325" s="84"/>
      <c r="AN4325" s="84"/>
      <c r="AO4325" s="84"/>
      <c r="AP4325" s="84"/>
      <c r="AQ4325" s="84"/>
    </row>
    <row r="4326" ht="15.0" customHeight="1">
      <c r="A4326" s="98">
        <v>4323.0</v>
      </c>
      <c r="B4326" s="99" t="s">
        <v>9141</v>
      </c>
      <c r="C4326" s="98" t="s">
        <v>141</v>
      </c>
      <c r="D4326" s="98" t="s">
        <v>9142</v>
      </c>
      <c r="E4326" s="100">
        <v>32.48</v>
      </c>
      <c r="F4326" s="98" t="s">
        <v>86</v>
      </c>
      <c r="G4326" s="98" t="s">
        <v>173</v>
      </c>
      <c r="H4326" s="101">
        <v>3.218934363E7</v>
      </c>
      <c r="I4326" s="98">
        <v>8.0</v>
      </c>
      <c r="J4326" s="102">
        <v>4.7</v>
      </c>
      <c r="K4326" s="99">
        <v>2025.0</v>
      </c>
      <c r="L4326" s="98" t="s">
        <v>9143</v>
      </c>
      <c r="M4326" s="98">
        <v>2021.0</v>
      </c>
      <c r="N4326" s="98" t="s">
        <v>161</v>
      </c>
      <c r="O4326" s="65" t="str">
        <f t="shared" si="1"/>
        <v>431001550001</v>
      </c>
      <c r="P4326" s="65">
        <f t="shared" si="2"/>
        <v>0</v>
      </c>
      <c r="Q4326" s="65">
        <f t="shared" si="3"/>
        <v>2</v>
      </c>
      <c r="R4326" s="65" t="str">
        <f t="shared" si="12"/>
        <v>43.100.155/0001-02</v>
      </c>
      <c r="S4326" s="84"/>
      <c r="T4326" s="84" t="str">
        <f t="shared" si="10"/>
        <v/>
      </c>
      <c r="U4326" s="84" t="str">
        <f t="shared" si="11"/>
        <v/>
      </c>
      <c r="V4326" s="65" t="str">
        <f t="shared" si="5"/>
        <v/>
      </c>
      <c r="W4326" s="84"/>
      <c r="X4326" s="84"/>
      <c r="Y4326" s="85"/>
      <c r="Z4326" s="85"/>
      <c r="AA4326" s="65" t="str">
        <f t="shared" si="6"/>
        <v/>
      </c>
      <c r="AB4326" s="65" t="str">
        <f t="shared" si="7"/>
        <v/>
      </c>
      <c r="AC4326" s="86"/>
      <c r="AD4326" s="87" t="str">
        <f t="shared" si="8"/>
        <v/>
      </c>
      <c r="AE4326" s="84"/>
      <c r="AF4326" s="86">
        <f>IF(AC4326&gt;0,AC4326,'⚙️ Config'!$B$10)</f>
        <v>0.0075</v>
      </c>
      <c r="AG4326" s="88">
        <f t="shared" si="9"/>
        <v>241420.0772</v>
      </c>
      <c r="AH4326" s="88">
        <f>AG4326*'⚙️ Config'!$B$11</f>
        <v>1207100.386</v>
      </c>
      <c r="AI4326" s="88">
        <f>AH4326*'⚙️ Config'!$B$12</f>
        <v>362130.1158</v>
      </c>
      <c r="AJ4326" s="64"/>
      <c r="AK4326" s="84"/>
      <c r="AL4326" s="84"/>
      <c r="AM4326" s="84"/>
      <c r="AN4326" s="84"/>
      <c r="AO4326" s="84"/>
      <c r="AP4326" s="84"/>
      <c r="AQ4326" s="84"/>
    </row>
    <row r="4327" ht="15.0" customHeight="1">
      <c r="A4327" s="103">
        <v>4324.0</v>
      </c>
      <c r="B4327" s="104" t="s">
        <v>9144</v>
      </c>
      <c r="C4327" s="103" t="s">
        <v>154</v>
      </c>
      <c r="D4327" s="103" t="s">
        <v>9145</v>
      </c>
      <c r="E4327" s="105">
        <v>38.0</v>
      </c>
      <c r="F4327" s="103" t="s">
        <v>86</v>
      </c>
      <c r="G4327" s="103" t="s">
        <v>173</v>
      </c>
      <c r="H4327" s="106">
        <v>3.212360399E7</v>
      </c>
      <c r="I4327" s="103">
        <v>4.0</v>
      </c>
      <c r="J4327" s="107">
        <v>5.1</v>
      </c>
      <c r="K4327" s="104">
        <v>2025.0</v>
      </c>
      <c r="L4327" s="103" t="s">
        <v>4456</v>
      </c>
      <c r="M4327" s="103">
        <v>2021.0</v>
      </c>
      <c r="N4327" s="103" t="s">
        <v>189</v>
      </c>
      <c r="O4327" s="65" t="str">
        <f t="shared" si="1"/>
        <v>091297530001</v>
      </c>
      <c r="P4327" s="65">
        <f t="shared" si="2"/>
        <v>7</v>
      </c>
      <c r="Q4327" s="65">
        <f t="shared" si="3"/>
        <v>6</v>
      </c>
      <c r="R4327" s="65" t="str">
        <f t="shared" si="12"/>
        <v>09.129.753/0001-76</v>
      </c>
      <c r="S4327" s="84"/>
      <c r="T4327" s="84" t="str">
        <f t="shared" si="10"/>
        <v/>
      </c>
      <c r="U4327" s="84" t="str">
        <f t="shared" si="11"/>
        <v/>
      </c>
      <c r="V4327" s="65" t="str">
        <f t="shared" si="5"/>
        <v/>
      </c>
      <c r="W4327" s="84"/>
      <c r="X4327" s="84"/>
      <c r="Y4327" s="85"/>
      <c r="Z4327" s="85"/>
      <c r="AA4327" s="65" t="str">
        <f t="shared" si="6"/>
        <v/>
      </c>
      <c r="AB4327" s="65" t="str">
        <f t="shared" si="7"/>
        <v/>
      </c>
      <c r="AC4327" s="86"/>
      <c r="AD4327" s="87" t="str">
        <f t="shared" si="8"/>
        <v/>
      </c>
      <c r="AE4327" s="84"/>
      <c r="AF4327" s="86">
        <f>IF(AC4327&gt;0,AC4327,'⚙️ Config'!$B$10)</f>
        <v>0.0075</v>
      </c>
      <c r="AG4327" s="88">
        <f t="shared" si="9"/>
        <v>240927.0299</v>
      </c>
      <c r="AH4327" s="88">
        <f>AG4327*'⚙️ Config'!$B$11</f>
        <v>1204635.15</v>
      </c>
      <c r="AI4327" s="88">
        <f>AH4327*'⚙️ Config'!$B$12</f>
        <v>361390.5449</v>
      </c>
      <c r="AJ4327" s="64"/>
      <c r="AK4327" s="84"/>
      <c r="AL4327" s="84"/>
      <c r="AM4327" s="84"/>
      <c r="AN4327" s="84"/>
      <c r="AO4327" s="84"/>
      <c r="AP4327" s="84"/>
      <c r="AQ4327" s="84"/>
    </row>
    <row r="4328" ht="15.0" customHeight="1">
      <c r="A4328" s="98">
        <v>4325.0</v>
      </c>
      <c r="B4328" s="99" t="s">
        <v>9146</v>
      </c>
      <c r="C4328" s="98" t="s">
        <v>141</v>
      </c>
      <c r="D4328" s="98" t="s">
        <v>9147</v>
      </c>
      <c r="E4328" s="100">
        <v>26.8</v>
      </c>
      <c r="F4328" s="98" t="s">
        <v>86</v>
      </c>
      <c r="G4328" s="98" t="s">
        <v>173</v>
      </c>
      <c r="H4328" s="101">
        <v>3.206096356E7</v>
      </c>
      <c r="I4328" s="98">
        <v>10.0</v>
      </c>
      <c r="J4328" s="102">
        <v>5.0</v>
      </c>
      <c r="K4328" s="99">
        <v>2024.0</v>
      </c>
      <c r="L4328" s="98" t="s">
        <v>9120</v>
      </c>
      <c r="M4328" s="98">
        <v>2021.0</v>
      </c>
      <c r="N4328" s="98" t="s">
        <v>189</v>
      </c>
      <c r="O4328" s="65" t="str">
        <f t="shared" si="1"/>
        <v>591427450001</v>
      </c>
      <c r="P4328" s="65">
        <f t="shared" si="2"/>
        <v>3</v>
      </c>
      <c r="Q4328" s="65">
        <f t="shared" si="3"/>
        <v>8</v>
      </c>
      <c r="R4328" s="65" t="str">
        <f t="shared" si="12"/>
        <v>59.142.745/0001-38</v>
      </c>
      <c r="S4328" s="84"/>
      <c r="T4328" s="84" t="str">
        <f t="shared" si="10"/>
        <v/>
      </c>
      <c r="U4328" s="84" t="str">
        <f t="shared" si="11"/>
        <v/>
      </c>
      <c r="V4328" s="65" t="str">
        <f t="shared" si="5"/>
        <v/>
      </c>
      <c r="W4328" s="84"/>
      <c r="X4328" s="84"/>
      <c r="Y4328" s="85"/>
      <c r="Z4328" s="85"/>
      <c r="AA4328" s="65" t="str">
        <f t="shared" si="6"/>
        <v/>
      </c>
      <c r="AB4328" s="65" t="str">
        <f t="shared" si="7"/>
        <v/>
      </c>
      <c r="AC4328" s="86"/>
      <c r="AD4328" s="87" t="str">
        <f t="shared" si="8"/>
        <v/>
      </c>
      <c r="AE4328" s="84"/>
      <c r="AF4328" s="86">
        <f>IF(AC4328&gt;0,AC4328,'⚙️ Config'!$B$10)</f>
        <v>0.0075</v>
      </c>
      <c r="AG4328" s="88">
        <f t="shared" si="9"/>
        <v>240457.2267</v>
      </c>
      <c r="AH4328" s="88">
        <f>AG4328*'⚙️ Config'!$B$11</f>
        <v>1202286.134</v>
      </c>
      <c r="AI4328" s="88">
        <f>AH4328*'⚙️ Config'!$B$12</f>
        <v>360685.8401</v>
      </c>
      <c r="AJ4328" s="64"/>
      <c r="AK4328" s="84"/>
      <c r="AL4328" s="84"/>
      <c r="AM4328" s="84"/>
      <c r="AN4328" s="84"/>
      <c r="AO4328" s="84"/>
      <c r="AP4328" s="84"/>
      <c r="AQ4328" s="84"/>
    </row>
    <row r="4329" ht="15.0" customHeight="1">
      <c r="A4329" s="98">
        <v>4326.0</v>
      </c>
      <c r="B4329" s="99" t="s">
        <v>9148</v>
      </c>
      <c r="C4329" s="98" t="s">
        <v>141</v>
      </c>
      <c r="D4329" s="98" t="s">
        <v>9149</v>
      </c>
      <c r="E4329" s="100">
        <v>18.77</v>
      </c>
      <c r="F4329" s="98" t="s">
        <v>86</v>
      </c>
      <c r="G4329" s="98" t="s">
        <v>173</v>
      </c>
      <c r="H4329" s="101">
        <v>3.204372308E7</v>
      </c>
      <c r="I4329" s="98">
        <v>4.0</v>
      </c>
      <c r="J4329" s="102">
        <v>5.1</v>
      </c>
      <c r="K4329" s="99">
        <v>2021.0</v>
      </c>
      <c r="L4329" s="98" t="s">
        <v>9150</v>
      </c>
      <c r="M4329" s="98">
        <v>2021.0</v>
      </c>
      <c r="N4329" s="98" t="s">
        <v>161</v>
      </c>
      <c r="O4329" s="65" t="str">
        <f t="shared" si="1"/>
        <v>030062000001</v>
      </c>
      <c r="P4329" s="65">
        <f t="shared" si="2"/>
        <v>4</v>
      </c>
      <c r="Q4329" s="65">
        <f t="shared" si="3"/>
        <v>0</v>
      </c>
      <c r="R4329" s="65" t="str">
        <f t="shared" si="12"/>
        <v>03.006.200/0001-40</v>
      </c>
      <c r="S4329" s="84"/>
      <c r="T4329" s="84" t="str">
        <f t="shared" si="10"/>
        <v/>
      </c>
      <c r="U4329" s="84" t="str">
        <f t="shared" si="11"/>
        <v/>
      </c>
      <c r="V4329" s="65" t="str">
        <f t="shared" si="5"/>
        <v/>
      </c>
      <c r="W4329" s="84"/>
      <c r="X4329" s="84"/>
      <c r="Y4329" s="85"/>
      <c r="Z4329" s="85"/>
      <c r="AA4329" s="65" t="str">
        <f t="shared" si="6"/>
        <v/>
      </c>
      <c r="AB4329" s="65" t="str">
        <f t="shared" si="7"/>
        <v/>
      </c>
      <c r="AC4329" s="86"/>
      <c r="AD4329" s="87" t="str">
        <f t="shared" si="8"/>
        <v/>
      </c>
      <c r="AE4329" s="84"/>
      <c r="AF4329" s="86">
        <f>IF(AC4329&gt;0,AC4329,'⚙️ Config'!$B$10)</f>
        <v>0.0075</v>
      </c>
      <c r="AG4329" s="88">
        <f t="shared" si="9"/>
        <v>240327.9231</v>
      </c>
      <c r="AH4329" s="88">
        <f>AG4329*'⚙️ Config'!$B$11</f>
        <v>1201639.616</v>
      </c>
      <c r="AI4329" s="88">
        <f>AH4329*'⚙️ Config'!$B$12</f>
        <v>360491.8847</v>
      </c>
      <c r="AJ4329" s="64"/>
      <c r="AK4329" s="84"/>
      <c r="AL4329" s="84"/>
      <c r="AM4329" s="84"/>
      <c r="AN4329" s="84"/>
      <c r="AO4329" s="84"/>
      <c r="AP4329" s="84"/>
      <c r="AQ4329" s="84"/>
    </row>
    <row r="4330" ht="15.0" customHeight="1">
      <c r="A4330" s="103">
        <v>4327.0</v>
      </c>
      <c r="B4330" s="104" t="s">
        <v>9151</v>
      </c>
      <c r="C4330" s="103" t="s">
        <v>141</v>
      </c>
      <c r="D4330" s="103" t="s">
        <v>9152</v>
      </c>
      <c r="E4330" s="105">
        <v>26.34</v>
      </c>
      <c r="F4330" s="103" t="s">
        <v>86</v>
      </c>
      <c r="G4330" s="103" t="s">
        <v>173</v>
      </c>
      <c r="H4330" s="106">
        <v>3.203455728E7</v>
      </c>
      <c r="I4330" s="103">
        <v>10.0</v>
      </c>
      <c r="J4330" s="107">
        <v>4.7</v>
      </c>
      <c r="K4330" s="104">
        <v>2024.0</v>
      </c>
      <c r="L4330" s="103" t="s">
        <v>4400</v>
      </c>
      <c r="M4330" s="103">
        <v>2021.0</v>
      </c>
      <c r="N4330" s="103" t="s">
        <v>161</v>
      </c>
      <c r="O4330" s="65" t="str">
        <f t="shared" si="1"/>
        <v>002335460001</v>
      </c>
      <c r="P4330" s="65">
        <f t="shared" si="2"/>
        <v>9</v>
      </c>
      <c r="Q4330" s="65">
        <f t="shared" si="3"/>
        <v>2</v>
      </c>
      <c r="R4330" s="65" t="str">
        <f t="shared" si="12"/>
        <v>00.233.546/0001-92</v>
      </c>
      <c r="S4330" s="84"/>
      <c r="T4330" s="84" t="str">
        <f t="shared" si="10"/>
        <v/>
      </c>
      <c r="U4330" s="84" t="str">
        <f t="shared" si="11"/>
        <v/>
      </c>
      <c r="V4330" s="65" t="str">
        <f t="shared" si="5"/>
        <v/>
      </c>
      <c r="W4330" s="84"/>
      <c r="X4330" s="84"/>
      <c r="Y4330" s="85"/>
      <c r="Z4330" s="85"/>
      <c r="AA4330" s="65" t="str">
        <f t="shared" si="6"/>
        <v/>
      </c>
      <c r="AB4330" s="65" t="str">
        <f t="shared" si="7"/>
        <v/>
      </c>
      <c r="AC4330" s="86"/>
      <c r="AD4330" s="87" t="str">
        <f t="shared" si="8"/>
        <v/>
      </c>
      <c r="AE4330" s="84"/>
      <c r="AF4330" s="86">
        <f>IF(AC4330&gt;0,AC4330,'⚙️ Config'!$B$10)</f>
        <v>0.0075</v>
      </c>
      <c r="AG4330" s="88">
        <f t="shared" si="9"/>
        <v>240259.1796</v>
      </c>
      <c r="AH4330" s="88">
        <f>AG4330*'⚙️ Config'!$B$11</f>
        <v>1201295.898</v>
      </c>
      <c r="AI4330" s="88">
        <f>AH4330*'⚙️ Config'!$B$12</f>
        <v>360388.7694</v>
      </c>
      <c r="AJ4330" s="64"/>
      <c r="AK4330" s="84"/>
      <c r="AL4330" s="84"/>
      <c r="AM4330" s="84"/>
      <c r="AN4330" s="84"/>
      <c r="AO4330" s="84"/>
      <c r="AP4330" s="84"/>
      <c r="AQ4330" s="84"/>
    </row>
    <row r="4331" ht="15.0" customHeight="1">
      <c r="A4331" s="98">
        <v>4328.0</v>
      </c>
      <c r="B4331" s="99" t="s">
        <v>9153</v>
      </c>
      <c r="C4331" s="98" t="s">
        <v>141</v>
      </c>
      <c r="D4331" s="98" t="s">
        <v>9154</v>
      </c>
      <c r="E4331" s="100">
        <v>20.9</v>
      </c>
      <c r="F4331" s="98" t="s">
        <v>86</v>
      </c>
      <c r="G4331" s="98" t="s">
        <v>173</v>
      </c>
      <c r="H4331" s="101">
        <v>3.199135475E7</v>
      </c>
      <c r="I4331" s="98">
        <v>8.0</v>
      </c>
      <c r="J4331" s="102">
        <v>4.4</v>
      </c>
      <c r="K4331" s="99">
        <v>2023.0</v>
      </c>
      <c r="L4331" s="98" t="s">
        <v>1438</v>
      </c>
      <c r="M4331" s="98">
        <v>2021.0</v>
      </c>
      <c r="N4331" s="98" t="s">
        <v>189</v>
      </c>
      <c r="O4331" s="65" t="str">
        <f t="shared" si="1"/>
        <v>019855660001</v>
      </c>
      <c r="P4331" s="65">
        <f t="shared" si="2"/>
        <v>8</v>
      </c>
      <c r="Q4331" s="65">
        <f t="shared" si="3"/>
        <v>2</v>
      </c>
      <c r="R4331" s="65" t="str">
        <f t="shared" si="12"/>
        <v>01.985.566/0001-82</v>
      </c>
      <c r="S4331" s="84"/>
      <c r="T4331" s="84" t="str">
        <f t="shared" si="10"/>
        <v/>
      </c>
      <c r="U4331" s="84" t="str">
        <f t="shared" si="11"/>
        <v/>
      </c>
      <c r="V4331" s="65" t="str">
        <f t="shared" si="5"/>
        <v/>
      </c>
      <c r="W4331" s="84"/>
      <c r="X4331" s="84"/>
      <c r="Y4331" s="85"/>
      <c r="Z4331" s="85"/>
      <c r="AA4331" s="65" t="str">
        <f t="shared" si="6"/>
        <v/>
      </c>
      <c r="AB4331" s="65" t="str">
        <f t="shared" si="7"/>
        <v/>
      </c>
      <c r="AC4331" s="86"/>
      <c r="AD4331" s="87" t="str">
        <f t="shared" si="8"/>
        <v/>
      </c>
      <c r="AE4331" s="84"/>
      <c r="AF4331" s="86">
        <f>IF(AC4331&gt;0,AC4331,'⚙️ Config'!$B$10)</f>
        <v>0.0075</v>
      </c>
      <c r="AG4331" s="88">
        <f t="shared" si="9"/>
        <v>239935.1606</v>
      </c>
      <c r="AH4331" s="88">
        <f>AG4331*'⚙️ Config'!$B$11</f>
        <v>1199675.803</v>
      </c>
      <c r="AI4331" s="88">
        <f>AH4331*'⚙️ Config'!$B$12</f>
        <v>359902.7409</v>
      </c>
      <c r="AJ4331" s="64"/>
      <c r="AK4331" s="84"/>
      <c r="AL4331" s="84"/>
      <c r="AM4331" s="84"/>
      <c r="AN4331" s="84"/>
      <c r="AO4331" s="84"/>
      <c r="AP4331" s="84"/>
      <c r="AQ4331" s="84"/>
    </row>
    <row r="4332" ht="15.0" customHeight="1">
      <c r="A4332" s="103">
        <v>4329.0</v>
      </c>
      <c r="B4332" s="104" t="s">
        <v>9155</v>
      </c>
      <c r="C4332" s="103" t="s">
        <v>141</v>
      </c>
      <c r="D4332" s="103" t="s">
        <v>9156</v>
      </c>
      <c r="E4332" s="105">
        <v>28.93</v>
      </c>
      <c r="F4332" s="103" t="s">
        <v>86</v>
      </c>
      <c r="G4332" s="103" t="s">
        <v>173</v>
      </c>
      <c r="H4332" s="106">
        <v>3.19208881E7</v>
      </c>
      <c r="I4332" s="103">
        <v>5.0</v>
      </c>
      <c r="J4332" s="107">
        <v>4.9</v>
      </c>
      <c r="K4332" s="104">
        <v>2024.0</v>
      </c>
      <c r="L4332" s="103" t="s">
        <v>4487</v>
      </c>
      <c r="M4332" s="103">
        <v>2021.0</v>
      </c>
      <c r="N4332" s="103" t="s">
        <v>161</v>
      </c>
      <c r="O4332" s="65" t="str">
        <f t="shared" si="1"/>
        <v>114114150001</v>
      </c>
      <c r="P4332" s="65">
        <f t="shared" si="2"/>
        <v>7</v>
      </c>
      <c r="Q4332" s="65">
        <f t="shared" si="3"/>
        <v>4</v>
      </c>
      <c r="R4332" s="65" t="str">
        <f t="shared" si="12"/>
        <v>11.411.415/0001-74</v>
      </c>
      <c r="S4332" s="84"/>
      <c r="T4332" s="84" t="str">
        <f t="shared" si="10"/>
        <v/>
      </c>
      <c r="U4332" s="84" t="str">
        <f t="shared" si="11"/>
        <v/>
      </c>
      <c r="V4332" s="65" t="str">
        <f t="shared" si="5"/>
        <v/>
      </c>
      <c r="W4332" s="84"/>
      <c r="X4332" s="84"/>
      <c r="Y4332" s="85"/>
      <c r="Z4332" s="85"/>
      <c r="AA4332" s="65" t="str">
        <f t="shared" si="6"/>
        <v/>
      </c>
      <c r="AB4332" s="65" t="str">
        <f t="shared" si="7"/>
        <v/>
      </c>
      <c r="AC4332" s="86"/>
      <c r="AD4332" s="87" t="str">
        <f t="shared" si="8"/>
        <v/>
      </c>
      <c r="AE4332" s="84"/>
      <c r="AF4332" s="86">
        <f>IF(AC4332&gt;0,AC4332,'⚙️ Config'!$B$10)</f>
        <v>0.0075</v>
      </c>
      <c r="AG4332" s="88">
        <f t="shared" si="9"/>
        <v>239406.6608</v>
      </c>
      <c r="AH4332" s="88">
        <f>AG4332*'⚙️ Config'!$B$11</f>
        <v>1197033.304</v>
      </c>
      <c r="AI4332" s="88">
        <f>AH4332*'⚙️ Config'!$B$12</f>
        <v>359109.9911</v>
      </c>
      <c r="AJ4332" s="64"/>
      <c r="AK4332" s="84"/>
      <c r="AL4332" s="84"/>
      <c r="AM4332" s="84"/>
      <c r="AN4332" s="84"/>
      <c r="AO4332" s="84"/>
      <c r="AP4332" s="84"/>
      <c r="AQ4332" s="84"/>
    </row>
    <row r="4333" ht="15.0" customHeight="1">
      <c r="A4333" s="98">
        <v>4330.0</v>
      </c>
      <c r="B4333" s="99" t="s">
        <v>9157</v>
      </c>
      <c r="C4333" s="98" t="s">
        <v>141</v>
      </c>
      <c r="D4333" s="98" t="s">
        <v>9158</v>
      </c>
      <c r="E4333" s="100">
        <v>58.05</v>
      </c>
      <c r="F4333" s="98" t="s">
        <v>86</v>
      </c>
      <c r="G4333" s="98" t="s">
        <v>173</v>
      </c>
      <c r="H4333" s="101">
        <v>3.183877803E7</v>
      </c>
      <c r="I4333" s="98">
        <v>9.0</v>
      </c>
      <c r="J4333" s="102">
        <v>2.8</v>
      </c>
      <c r="K4333" s="99">
        <v>2025.0</v>
      </c>
      <c r="L4333" s="98" t="s">
        <v>827</v>
      </c>
      <c r="M4333" s="98">
        <v>2023.0</v>
      </c>
      <c r="N4333" s="98" t="s">
        <v>713</v>
      </c>
      <c r="O4333" s="65" t="str">
        <f t="shared" si="1"/>
        <v>414514520001</v>
      </c>
      <c r="P4333" s="65">
        <f t="shared" si="2"/>
        <v>7</v>
      </c>
      <c r="Q4333" s="65">
        <f t="shared" si="3"/>
        <v>7</v>
      </c>
      <c r="R4333" s="65" t="str">
        <f t="shared" si="12"/>
        <v>41.451.452/0001-77</v>
      </c>
      <c r="S4333" s="84"/>
      <c r="T4333" s="84" t="str">
        <f t="shared" si="10"/>
        <v/>
      </c>
      <c r="U4333" s="84" t="str">
        <f t="shared" si="11"/>
        <v/>
      </c>
      <c r="V4333" s="65" t="str">
        <f t="shared" si="5"/>
        <v/>
      </c>
      <c r="W4333" s="84"/>
      <c r="X4333" s="84"/>
      <c r="Y4333" s="85"/>
      <c r="Z4333" s="85"/>
      <c r="AA4333" s="65" t="str">
        <f t="shared" si="6"/>
        <v/>
      </c>
      <c r="AB4333" s="65" t="str">
        <f t="shared" si="7"/>
        <v/>
      </c>
      <c r="AC4333" s="86"/>
      <c r="AD4333" s="87" t="str">
        <f t="shared" si="8"/>
        <v/>
      </c>
      <c r="AE4333" s="84"/>
      <c r="AF4333" s="86">
        <f>IF(AC4333&gt;0,AC4333,'⚙️ Config'!$B$10)</f>
        <v>0.0075</v>
      </c>
      <c r="AG4333" s="88">
        <f t="shared" si="9"/>
        <v>238790.8352</v>
      </c>
      <c r="AH4333" s="88">
        <f>AG4333*'⚙️ Config'!$B$11</f>
        <v>1193954.176</v>
      </c>
      <c r="AI4333" s="88">
        <f>AH4333*'⚙️ Config'!$B$12</f>
        <v>358186.2528</v>
      </c>
      <c r="AJ4333" s="64"/>
      <c r="AK4333" s="84"/>
      <c r="AL4333" s="84"/>
      <c r="AM4333" s="84"/>
      <c r="AN4333" s="84"/>
      <c r="AO4333" s="84"/>
      <c r="AP4333" s="84"/>
      <c r="AQ4333" s="84"/>
    </row>
    <row r="4334" ht="15.0" customHeight="1">
      <c r="A4334" s="103">
        <v>4331.0</v>
      </c>
      <c r="B4334" s="104" t="s">
        <v>9159</v>
      </c>
      <c r="C4334" s="103" t="s">
        <v>141</v>
      </c>
      <c r="D4334" s="103" t="s">
        <v>9160</v>
      </c>
      <c r="E4334" s="105">
        <v>26.32</v>
      </c>
      <c r="F4334" s="103" t="s">
        <v>86</v>
      </c>
      <c r="G4334" s="103" t="s">
        <v>173</v>
      </c>
      <c r="H4334" s="106">
        <v>3.181166955E7</v>
      </c>
      <c r="I4334" s="103">
        <v>18.0</v>
      </c>
      <c r="J4334" s="107">
        <v>4.7</v>
      </c>
      <c r="K4334" s="104">
        <v>2024.0</v>
      </c>
      <c r="L4334" s="103" t="s">
        <v>1438</v>
      </c>
      <c r="M4334" s="103">
        <v>2021.0</v>
      </c>
      <c r="N4334" s="103" t="s">
        <v>189</v>
      </c>
      <c r="O4334" s="65" t="str">
        <f t="shared" si="1"/>
        <v>517470380001</v>
      </c>
      <c r="P4334" s="65">
        <f t="shared" si="2"/>
        <v>6</v>
      </c>
      <c r="Q4334" s="65">
        <f t="shared" si="3"/>
        <v>3</v>
      </c>
      <c r="R4334" s="65" t="str">
        <f t="shared" si="12"/>
        <v>51.747.038/0001-63</v>
      </c>
      <c r="S4334" s="84"/>
      <c r="T4334" s="84" t="str">
        <f t="shared" si="10"/>
        <v/>
      </c>
      <c r="U4334" s="84" t="str">
        <f t="shared" si="11"/>
        <v/>
      </c>
      <c r="V4334" s="65" t="str">
        <f t="shared" si="5"/>
        <v/>
      </c>
      <c r="W4334" s="84"/>
      <c r="X4334" s="84"/>
      <c r="Y4334" s="85"/>
      <c r="Z4334" s="85"/>
      <c r="AA4334" s="65" t="str">
        <f t="shared" si="6"/>
        <v/>
      </c>
      <c r="AB4334" s="65" t="str">
        <f t="shared" si="7"/>
        <v/>
      </c>
      <c r="AC4334" s="86"/>
      <c r="AD4334" s="87" t="str">
        <f t="shared" si="8"/>
        <v/>
      </c>
      <c r="AE4334" s="84"/>
      <c r="AF4334" s="86">
        <f>IF(AC4334&gt;0,AC4334,'⚙️ Config'!$B$10)</f>
        <v>0.0075</v>
      </c>
      <c r="AG4334" s="88">
        <f t="shared" si="9"/>
        <v>238587.5216</v>
      </c>
      <c r="AH4334" s="88">
        <f>AG4334*'⚙️ Config'!$B$11</f>
        <v>1192937.608</v>
      </c>
      <c r="AI4334" s="88">
        <f>AH4334*'⚙️ Config'!$B$12</f>
        <v>357881.2824</v>
      </c>
      <c r="AJ4334" s="64"/>
      <c r="AK4334" s="84"/>
      <c r="AL4334" s="84"/>
      <c r="AM4334" s="84"/>
      <c r="AN4334" s="84"/>
      <c r="AO4334" s="84"/>
      <c r="AP4334" s="84"/>
      <c r="AQ4334" s="84"/>
    </row>
    <row r="4335" ht="15.0" customHeight="1">
      <c r="A4335" s="98">
        <v>4332.0</v>
      </c>
      <c r="B4335" s="99" t="s">
        <v>9161</v>
      </c>
      <c r="C4335" s="98" t="s">
        <v>141</v>
      </c>
      <c r="D4335" s="98" t="s">
        <v>9162</v>
      </c>
      <c r="E4335" s="100">
        <v>27.29</v>
      </c>
      <c r="F4335" s="98" t="s">
        <v>86</v>
      </c>
      <c r="G4335" s="98" t="s">
        <v>173</v>
      </c>
      <c r="H4335" s="101">
        <v>3.176781338E7</v>
      </c>
      <c r="I4335" s="98">
        <v>9.0</v>
      </c>
      <c r="J4335" s="102">
        <v>4.8</v>
      </c>
      <c r="K4335" s="99">
        <v>2024.0</v>
      </c>
      <c r="L4335" s="98" t="s">
        <v>615</v>
      </c>
      <c r="M4335" s="98">
        <v>2021.0</v>
      </c>
      <c r="N4335" s="98" t="s">
        <v>161</v>
      </c>
      <c r="O4335" s="65" t="str">
        <f t="shared" si="1"/>
        <v>104353400001</v>
      </c>
      <c r="P4335" s="65">
        <f t="shared" si="2"/>
        <v>0</v>
      </c>
      <c r="Q4335" s="65">
        <f t="shared" si="3"/>
        <v>7</v>
      </c>
      <c r="R4335" s="65" t="str">
        <f t="shared" si="12"/>
        <v>10.435.340/0001-07</v>
      </c>
      <c r="S4335" s="84"/>
      <c r="T4335" s="84" t="str">
        <f t="shared" si="10"/>
        <v/>
      </c>
      <c r="U4335" s="84" t="str">
        <f t="shared" si="11"/>
        <v/>
      </c>
      <c r="V4335" s="65" t="str">
        <f t="shared" si="5"/>
        <v/>
      </c>
      <c r="W4335" s="84"/>
      <c r="X4335" s="84"/>
      <c r="Y4335" s="85"/>
      <c r="Z4335" s="85"/>
      <c r="AA4335" s="65" t="str">
        <f t="shared" si="6"/>
        <v/>
      </c>
      <c r="AB4335" s="65" t="str">
        <f t="shared" si="7"/>
        <v/>
      </c>
      <c r="AC4335" s="86"/>
      <c r="AD4335" s="87" t="str">
        <f t="shared" si="8"/>
        <v/>
      </c>
      <c r="AE4335" s="84"/>
      <c r="AF4335" s="86">
        <f>IF(AC4335&gt;0,AC4335,'⚙️ Config'!$B$10)</f>
        <v>0.0075</v>
      </c>
      <c r="AG4335" s="88">
        <f t="shared" si="9"/>
        <v>238258.6004</v>
      </c>
      <c r="AH4335" s="88">
        <f>AG4335*'⚙️ Config'!$B$11</f>
        <v>1191293.002</v>
      </c>
      <c r="AI4335" s="88">
        <f>AH4335*'⚙️ Config'!$B$12</f>
        <v>357387.9005</v>
      </c>
      <c r="AJ4335" s="64"/>
      <c r="AK4335" s="84"/>
      <c r="AL4335" s="84"/>
      <c r="AM4335" s="84"/>
      <c r="AN4335" s="84"/>
      <c r="AO4335" s="84"/>
      <c r="AP4335" s="84"/>
      <c r="AQ4335" s="84"/>
    </row>
    <row r="4336" ht="15.0" customHeight="1">
      <c r="A4336" s="98">
        <v>4333.0</v>
      </c>
      <c r="B4336" s="99" t="s">
        <v>9163</v>
      </c>
      <c r="C4336" s="98" t="s">
        <v>141</v>
      </c>
      <c r="D4336" s="98" t="s">
        <v>9164</v>
      </c>
      <c r="E4336" s="100">
        <v>39.12</v>
      </c>
      <c r="F4336" s="98" t="s">
        <v>86</v>
      </c>
      <c r="G4336" s="98" t="s">
        <v>173</v>
      </c>
      <c r="H4336" s="101">
        <v>3.164638162E7</v>
      </c>
      <c r="I4336" s="98">
        <v>7.0</v>
      </c>
      <c r="J4336" s="102">
        <v>1.9</v>
      </c>
      <c r="K4336" s="99">
        <v>2025.0</v>
      </c>
      <c r="L4336" s="98" t="s">
        <v>9007</v>
      </c>
      <c r="M4336" s="98">
        <v>2024.0</v>
      </c>
      <c r="N4336" s="98" t="s">
        <v>145</v>
      </c>
      <c r="O4336" s="65" t="str">
        <f t="shared" si="1"/>
        <v>053673680001</v>
      </c>
      <c r="P4336" s="65">
        <f t="shared" si="2"/>
        <v>0</v>
      </c>
      <c r="Q4336" s="65">
        <f t="shared" si="3"/>
        <v>6</v>
      </c>
      <c r="R4336" s="65" t="str">
        <f t="shared" si="12"/>
        <v>05.367.368/0001-06</v>
      </c>
      <c r="S4336" s="84"/>
      <c r="T4336" s="84" t="str">
        <f t="shared" si="10"/>
        <v/>
      </c>
      <c r="U4336" s="84" t="str">
        <f t="shared" si="11"/>
        <v/>
      </c>
      <c r="V4336" s="65" t="str">
        <f t="shared" si="5"/>
        <v/>
      </c>
      <c r="W4336" s="84"/>
      <c r="X4336" s="84"/>
      <c r="Y4336" s="85"/>
      <c r="Z4336" s="85"/>
      <c r="AA4336" s="65" t="str">
        <f t="shared" si="6"/>
        <v/>
      </c>
      <c r="AB4336" s="65" t="str">
        <f t="shared" si="7"/>
        <v/>
      </c>
      <c r="AC4336" s="86"/>
      <c r="AD4336" s="87" t="str">
        <f t="shared" si="8"/>
        <v/>
      </c>
      <c r="AE4336" s="84"/>
      <c r="AF4336" s="86">
        <f>IF(AC4336&gt;0,AC4336,'⚙️ Config'!$B$10)</f>
        <v>0.0075</v>
      </c>
      <c r="AG4336" s="88">
        <f t="shared" si="9"/>
        <v>237347.8622</v>
      </c>
      <c r="AH4336" s="88">
        <f>AG4336*'⚙️ Config'!$B$11</f>
        <v>1186739.311</v>
      </c>
      <c r="AI4336" s="88">
        <f>AH4336*'⚙️ Config'!$B$12</f>
        <v>356021.7932</v>
      </c>
      <c r="AJ4336" s="64"/>
      <c r="AK4336" s="84"/>
      <c r="AL4336" s="84"/>
      <c r="AM4336" s="84"/>
      <c r="AN4336" s="84"/>
      <c r="AO4336" s="84"/>
      <c r="AP4336" s="84"/>
      <c r="AQ4336" s="84"/>
    </row>
    <row r="4337" ht="15.0" customHeight="1">
      <c r="A4337" s="103">
        <v>4334.0</v>
      </c>
      <c r="B4337" s="104" t="s">
        <v>9165</v>
      </c>
      <c r="C4337" s="103" t="s">
        <v>141</v>
      </c>
      <c r="D4337" s="103" t="s">
        <v>9166</v>
      </c>
      <c r="E4337" s="105">
        <v>31.37</v>
      </c>
      <c r="F4337" s="103" t="s">
        <v>86</v>
      </c>
      <c r="G4337" s="103" t="s">
        <v>173</v>
      </c>
      <c r="H4337" s="106">
        <v>3.155847676E7</v>
      </c>
      <c r="I4337" s="103">
        <v>11.0</v>
      </c>
      <c r="J4337" s="107">
        <v>5.0</v>
      </c>
      <c r="K4337" s="104">
        <v>2025.0</v>
      </c>
      <c r="L4337" s="103" t="s">
        <v>9167</v>
      </c>
      <c r="M4337" s="103">
        <v>2021.0</v>
      </c>
      <c r="N4337" s="103" t="s">
        <v>189</v>
      </c>
      <c r="O4337" s="65" t="str">
        <f t="shared" si="1"/>
        <v>585804650001</v>
      </c>
      <c r="P4337" s="65">
        <f t="shared" si="2"/>
        <v>4</v>
      </c>
      <c r="Q4337" s="65">
        <f t="shared" si="3"/>
        <v>9</v>
      </c>
      <c r="R4337" s="65" t="str">
        <f t="shared" si="12"/>
        <v>58.580.465/0001-49</v>
      </c>
      <c r="S4337" s="84"/>
      <c r="T4337" s="84" t="str">
        <f t="shared" si="10"/>
        <v/>
      </c>
      <c r="U4337" s="84" t="str">
        <f t="shared" si="11"/>
        <v/>
      </c>
      <c r="V4337" s="65" t="str">
        <f t="shared" si="5"/>
        <v/>
      </c>
      <c r="W4337" s="84"/>
      <c r="X4337" s="84"/>
      <c r="Y4337" s="85"/>
      <c r="Z4337" s="85"/>
      <c r="AA4337" s="65" t="str">
        <f t="shared" si="6"/>
        <v/>
      </c>
      <c r="AB4337" s="65" t="str">
        <f t="shared" si="7"/>
        <v/>
      </c>
      <c r="AC4337" s="86"/>
      <c r="AD4337" s="87" t="str">
        <f t="shared" si="8"/>
        <v/>
      </c>
      <c r="AE4337" s="84"/>
      <c r="AF4337" s="86">
        <f>IF(AC4337&gt;0,AC4337,'⚙️ Config'!$B$10)</f>
        <v>0.0075</v>
      </c>
      <c r="AG4337" s="88">
        <f t="shared" si="9"/>
        <v>236688.5757</v>
      </c>
      <c r="AH4337" s="88">
        <f>AG4337*'⚙️ Config'!$B$11</f>
        <v>1183442.879</v>
      </c>
      <c r="AI4337" s="88">
        <f>AH4337*'⚙️ Config'!$B$12</f>
        <v>355032.8636</v>
      </c>
      <c r="AJ4337" s="64"/>
      <c r="AK4337" s="84"/>
      <c r="AL4337" s="84"/>
      <c r="AM4337" s="84"/>
      <c r="AN4337" s="84"/>
      <c r="AO4337" s="84"/>
      <c r="AP4337" s="84"/>
      <c r="AQ4337" s="84"/>
    </row>
    <row r="4338" ht="15.0" customHeight="1">
      <c r="A4338" s="103">
        <v>4335.0</v>
      </c>
      <c r="B4338" s="104" t="s">
        <v>9168</v>
      </c>
      <c r="C4338" s="103" t="s">
        <v>141</v>
      </c>
      <c r="D4338" s="103" t="s">
        <v>9169</v>
      </c>
      <c r="E4338" s="105">
        <v>35.95</v>
      </c>
      <c r="F4338" s="103" t="s">
        <v>86</v>
      </c>
      <c r="G4338" s="103" t="s">
        <v>173</v>
      </c>
      <c r="H4338" s="106">
        <v>3.139490395E7</v>
      </c>
      <c r="I4338" s="103">
        <v>6.0</v>
      </c>
      <c r="J4338" s="107">
        <v>4.1</v>
      </c>
      <c r="K4338" s="104">
        <v>2025.0</v>
      </c>
      <c r="L4338" s="103" t="s">
        <v>9170</v>
      </c>
      <c r="M4338" s="103">
        <v>2022.0</v>
      </c>
      <c r="N4338" s="103" t="s">
        <v>189</v>
      </c>
      <c r="O4338" s="65" t="str">
        <f t="shared" si="1"/>
        <v>060958960001</v>
      </c>
      <c r="P4338" s="65">
        <f t="shared" si="2"/>
        <v>1</v>
      </c>
      <c r="Q4338" s="65">
        <f t="shared" si="3"/>
        <v>6</v>
      </c>
      <c r="R4338" s="65" t="str">
        <f t="shared" si="12"/>
        <v>06.095.896/0001-16</v>
      </c>
      <c r="S4338" s="84"/>
      <c r="T4338" s="84" t="str">
        <f t="shared" si="10"/>
        <v/>
      </c>
      <c r="U4338" s="84" t="str">
        <f t="shared" si="11"/>
        <v/>
      </c>
      <c r="V4338" s="65" t="str">
        <f t="shared" si="5"/>
        <v/>
      </c>
      <c r="W4338" s="84"/>
      <c r="X4338" s="84"/>
      <c r="Y4338" s="85"/>
      <c r="Z4338" s="85"/>
      <c r="AA4338" s="65" t="str">
        <f t="shared" si="6"/>
        <v/>
      </c>
      <c r="AB4338" s="65" t="str">
        <f t="shared" si="7"/>
        <v/>
      </c>
      <c r="AC4338" s="86"/>
      <c r="AD4338" s="87" t="str">
        <f t="shared" si="8"/>
        <v/>
      </c>
      <c r="AE4338" s="84"/>
      <c r="AF4338" s="86">
        <f>IF(AC4338&gt;0,AC4338,'⚙️ Config'!$B$10)</f>
        <v>0.0075</v>
      </c>
      <c r="AG4338" s="88">
        <f t="shared" si="9"/>
        <v>235461.7796</v>
      </c>
      <c r="AH4338" s="88">
        <f>AG4338*'⚙️ Config'!$B$11</f>
        <v>1177308.898</v>
      </c>
      <c r="AI4338" s="88">
        <f>AH4338*'⚙️ Config'!$B$12</f>
        <v>353192.6694</v>
      </c>
      <c r="AJ4338" s="64"/>
      <c r="AK4338" s="84"/>
      <c r="AL4338" s="84"/>
      <c r="AM4338" s="84"/>
      <c r="AN4338" s="84"/>
      <c r="AO4338" s="84"/>
      <c r="AP4338" s="84"/>
      <c r="AQ4338" s="84"/>
    </row>
    <row r="4339" ht="15.0" customHeight="1">
      <c r="A4339" s="98">
        <v>4336.0</v>
      </c>
      <c r="B4339" s="99" t="s">
        <v>9171</v>
      </c>
      <c r="C4339" s="98" t="s">
        <v>141</v>
      </c>
      <c r="D4339" s="98" t="s">
        <v>9172</v>
      </c>
      <c r="E4339" s="100">
        <v>27.85</v>
      </c>
      <c r="F4339" s="98" t="s">
        <v>86</v>
      </c>
      <c r="G4339" s="98" t="s">
        <v>173</v>
      </c>
      <c r="H4339" s="101">
        <v>3.11942708E7</v>
      </c>
      <c r="I4339" s="98">
        <v>11.0</v>
      </c>
      <c r="J4339" s="102">
        <v>4.8</v>
      </c>
      <c r="K4339" s="99">
        <v>2025.0</v>
      </c>
      <c r="L4339" s="98" t="s">
        <v>4569</v>
      </c>
      <c r="M4339" s="98">
        <v>2021.0</v>
      </c>
      <c r="N4339" s="98" t="s">
        <v>189</v>
      </c>
      <c r="O4339" s="65" t="str">
        <f t="shared" si="1"/>
        <v>063357240001</v>
      </c>
      <c r="P4339" s="65">
        <f t="shared" si="2"/>
        <v>7</v>
      </c>
      <c r="Q4339" s="65">
        <f t="shared" si="3"/>
        <v>2</v>
      </c>
      <c r="R4339" s="65" t="str">
        <f t="shared" si="12"/>
        <v>06.335.724/0001-72</v>
      </c>
      <c r="S4339" s="84"/>
      <c r="T4339" s="84" t="str">
        <f t="shared" si="10"/>
        <v/>
      </c>
      <c r="U4339" s="84" t="str">
        <f t="shared" si="11"/>
        <v/>
      </c>
      <c r="V4339" s="65" t="str">
        <f t="shared" si="5"/>
        <v/>
      </c>
      <c r="W4339" s="84"/>
      <c r="X4339" s="84"/>
      <c r="Y4339" s="85"/>
      <c r="Z4339" s="85"/>
      <c r="AA4339" s="65" t="str">
        <f t="shared" si="6"/>
        <v/>
      </c>
      <c r="AB4339" s="65" t="str">
        <f t="shared" si="7"/>
        <v/>
      </c>
      <c r="AC4339" s="86"/>
      <c r="AD4339" s="87" t="str">
        <f t="shared" si="8"/>
        <v/>
      </c>
      <c r="AE4339" s="84"/>
      <c r="AF4339" s="86">
        <f>IF(AC4339&gt;0,AC4339,'⚙️ Config'!$B$10)</f>
        <v>0.0075</v>
      </c>
      <c r="AG4339" s="88">
        <f t="shared" si="9"/>
        <v>233957.031</v>
      </c>
      <c r="AH4339" s="88">
        <f>AG4339*'⚙️ Config'!$B$11</f>
        <v>1169785.155</v>
      </c>
      <c r="AI4339" s="88">
        <f>AH4339*'⚙️ Config'!$B$12</f>
        <v>350935.5465</v>
      </c>
      <c r="AJ4339" s="64"/>
      <c r="AK4339" s="84"/>
      <c r="AL4339" s="84"/>
      <c r="AM4339" s="84"/>
      <c r="AN4339" s="84"/>
      <c r="AO4339" s="84"/>
      <c r="AP4339" s="84"/>
      <c r="AQ4339" s="84"/>
    </row>
    <row r="4340" ht="15.0" customHeight="1">
      <c r="A4340" s="103">
        <v>4337.0</v>
      </c>
      <c r="B4340" s="104" t="s">
        <v>9173</v>
      </c>
      <c r="C4340" s="103" t="s">
        <v>141</v>
      </c>
      <c r="D4340" s="103" t="s">
        <v>9174</v>
      </c>
      <c r="E4340" s="105">
        <v>21.94</v>
      </c>
      <c r="F4340" s="103" t="s">
        <v>86</v>
      </c>
      <c r="G4340" s="103" t="s">
        <v>173</v>
      </c>
      <c r="H4340" s="106">
        <v>3.118201378E7</v>
      </c>
      <c r="I4340" s="103">
        <v>15.0</v>
      </c>
      <c r="J4340" s="107">
        <v>5.0</v>
      </c>
      <c r="K4340" s="104">
        <v>2024.0</v>
      </c>
      <c r="L4340" s="103" t="s">
        <v>9175</v>
      </c>
      <c r="M4340" s="103">
        <v>2021.0</v>
      </c>
      <c r="N4340" s="103" t="s">
        <v>161</v>
      </c>
      <c r="O4340" s="65" t="str">
        <f t="shared" si="1"/>
        <v>130503910001</v>
      </c>
      <c r="P4340" s="65">
        <f t="shared" si="2"/>
        <v>0</v>
      </c>
      <c r="Q4340" s="65">
        <f t="shared" si="3"/>
        <v>9</v>
      </c>
      <c r="R4340" s="65" t="str">
        <f t="shared" si="12"/>
        <v>13.050.391/0001-09</v>
      </c>
      <c r="S4340" s="84"/>
      <c r="T4340" s="84" t="str">
        <f t="shared" si="10"/>
        <v/>
      </c>
      <c r="U4340" s="84" t="str">
        <f t="shared" si="11"/>
        <v/>
      </c>
      <c r="V4340" s="65" t="str">
        <f t="shared" si="5"/>
        <v/>
      </c>
      <c r="W4340" s="84"/>
      <c r="X4340" s="84"/>
      <c r="Y4340" s="85"/>
      <c r="Z4340" s="85"/>
      <c r="AA4340" s="65" t="str">
        <f t="shared" si="6"/>
        <v/>
      </c>
      <c r="AB4340" s="65" t="str">
        <f t="shared" si="7"/>
        <v/>
      </c>
      <c r="AC4340" s="86"/>
      <c r="AD4340" s="87" t="str">
        <f t="shared" si="8"/>
        <v/>
      </c>
      <c r="AE4340" s="84"/>
      <c r="AF4340" s="86">
        <f>IF(AC4340&gt;0,AC4340,'⚙️ Config'!$B$10)</f>
        <v>0.0075</v>
      </c>
      <c r="AG4340" s="88">
        <f t="shared" si="9"/>
        <v>233865.1034</v>
      </c>
      <c r="AH4340" s="88">
        <f>AG4340*'⚙️ Config'!$B$11</f>
        <v>1169325.517</v>
      </c>
      <c r="AI4340" s="88">
        <f>AH4340*'⚙️ Config'!$B$12</f>
        <v>350797.655</v>
      </c>
      <c r="AJ4340" s="64"/>
      <c r="AK4340" s="84"/>
      <c r="AL4340" s="84"/>
      <c r="AM4340" s="84"/>
      <c r="AN4340" s="84"/>
      <c r="AO4340" s="84"/>
      <c r="AP4340" s="84"/>
      <c r="AQ4340" s="84"/>
    </row>
    <row r="4341" ht="15.0" customHeight="1">
      <c r="A4341" s="103">
        <v>4338.0</v>
      </c>
      <c r="B4341" s="104" t="s">
        <v>9176</v>
      </c>
      <c r="C4341" s="103" t="s">
        <v>141</v>
      </c>
      <c r="D4341" s="103" t="s">
        <v>9177</v>
      </c>
      <c r="E4341" s="105">
        <v>25.42</v>
      </c>
      <c r="F4341" s="103" t="s">
        <v>86</v>
      </c>
      <c r="G4341" s="103" t="s">
        <v>173</v>
      </c>
      <c r="H4341" s="106">
        <v>3.09678523E7</v>
      </c>
      <c r="I4341" s="103">
        <v>5.0</v>
      </c>
      <c r="J4341" s="107">
        <v>2.9</v>
      </c>
      <c r="K4341" s="104">
        <v>2023.0</v>
      </c>
      <c r="L4341" s="103" t="s">
        <v>4646</v>
      </c>
      <c r="M4341" s="103">
        <v>2023.0</v>
      </c>
      <c r="N4341" s="103" t="s">
        <v>161</v>
      </c>
      <c r="O4341" s="65" t="str">
        <f t="shared" si="1"/>
        <v>147747610001</v>
      </c>
      <c r="P4341" s="65">
        <f t="shared" si="2"/>
        <v>0</v>
      </c>
      <c r="Q4341" s="65">
        <f t="shared" si="3"/>
        <v>5</v>
      </c>
      <c r="R4341" s="65" t="str">
        <f t="shared" si="12"/>
        <v>14.774.761/0001-05</v>
      </c>
      <c r="S4341" s="84"/>
      <c r="T4341" s="84" t="str">
        <f t="shared" si="10"/>
        <v/>
      </c>
      <c r="U4341" s="84" t="str">
        <f t="shared" si="11"/>
        <v/>
      </c>
      <c r="V4341" s="65" t="str">
        <f t="shared" si="5"/>
        <v/>
      </c>
      <c r="W4341" s="84"/>
      <c r="X4341" s="84"/>
      <c r="Y4341" s="85"/>
      <c r="Z4341" s="85"/>
      <c r="AA4341" s="65" t="str">
        <f t="shared" si="6"/>
        <v/>
      </c>
      <c r="AB4341" s="65" t="str">
        <f t="shared" si="7"/>
        <v/>
      </c>
      <c r="AC4341" s="86"/>
      <c r="AD4341" s="87" t="str">
        <f t="shared" si="8"/>
        <v/>
      </c>
      <c r="AE4341" s="84"/>
      <c r="AF4341" s="86">
        <f>IF(AC4341&gt;0,AC4341,'⚙️ Config'!$B$10)</f>
        <v>0.0075</v>
      </c>
      <c r="AG4341" s="88">
        <f t="shared" si="9"/>
        <v>232258.8923</v>
      </c>
      <c r="AH4341" s="88">
        <f>AG4341*'⚙️ Config'!$B$11</f>
        <v>1161294.461</v>
      </c>
      <c r="AI4341" s="88">
        <f>AH4341*'⚙️ Config'!$B$12</f>
        <v>348388.3384</v>
      </c>
      <c r="AJ4341" s="64"/>
      <c r="AK4341" s="84"/>
      <c r="AL4341" s="84"/>
      <c r="AM4341" s="84"/>
      <c r="AN4341" s="84"/>
      <c r="AO4341" s="84"/>
      <c r="AP4341" s="84"/>
      <c r="AQ4341" s="84"/>
    </row>
    <row r="4342" ht="15.0" customHeight="1">
      <c r="A4342" s="103">
        <v>4339.0</v>
      </c>
      <c r="B4342" s="104" t="s">
        <v>9178</v>
      </c>
      <c r="C4342" s="103" t="s">
        <v>141</v>
      </c>
      <c r="D4342" s="103" t="s">
        <v>9179</v>
      </c>
      <c r="E4342" s="105">
        <v>47.21</v>
      </c>
      <c r="F4342" s="103" t="s">
        <v>86</v>
      </c>
      <c r="G4342" s="103" t="s">
        <v>173</v>
      </c>
      <c r="H4342" s="106">
        <v>3.089091052E7</v>
      </c>
      <c r="I4342" s="103">
        <v>15.0</v>
      </c>
      <c r="J4342" s="107">
        <v>4.8</v>
      </c>
      <c r="K4342" s="104">
        <v>2025.0</v>
      </c>
      <c r="L4342" s="103" t="s">
        <v>4709</v>
      </c>
      <c r="M4342" s="103">
        <v>2021.0</v>
      </c>
      <c r="N4342" s="103" t="s">
        <v>208</v>
      </c>
      <c r="O4342" s="65" t="str">
        <f t="shared" si="1"/>
        <v>665505180001</v>
      </c>
      <c r="P4342" s="65">
        <f t="shared" si="2"/>
        <v>0</v>
      </c>
      <c r="Q4342" s="65">
        <f t="shared" si="3"/>
        <v>7</v>
      </c>
      <c r="R4342" s="65" t="str">
        <f t="shared" si="12"/>
        <v>66.550.518/0001-07</v>
      </c>
      <c r="S4342" s="84"/>
      <c r="T4342" s="84" t="str">
        <f t="shared" si="10"/>
        <v/>
      </c>
      <c r="U4342" s="84" t="str">
        <f t="shared" si="11"/>
        <v/>
      </c>
      <c r="V4342" s="65" t="str">
        <f t="shared" si="5"/>
        <v/>
      </c>
      <c r="W4342" s="84"/>
      <c r="X4342" s="84"/>
      <c r="Y4342" s="85"/>
      <c r="Z4342" s="85"/>
      <c r="AA4342" s="65" t="str">
        <f t="shared" si="6"/>
        <v/>
      </c>
      <c r="AB4342" s="65" t="str">
        <f t="shared" si="7"/>
        <v/>
      </c>
      <c r="AC4342" s="86"/>
      <c r="AD4342" s="87" t="str">
        <f t="shared" si="8"/>
        <v/>
      </c>
      <c r="AE4342" s="84"/>
      <c r="AF4342" s="86">
        <f>IF(AC4342&gt;0,AC4342,'⚙️ Config'!$B$10)</f>
        <v>0.0075</v>
      </c>
      <c r="AG4342" s="88">
        <f t="shared" si="9"/>
        <v>231681.8289</v>
      </c>
      <c r="AH4342" s="88">
        <f>AG4342*'⚙️ Config'!$B$11</f>
        <v>1158409.145</v>
      </c>
      <c r="AI4342" s="88">
        <f>AH4342*'⚙️ Config'!$B$12</f>
        <v>347522.7434</v>
      </c>
      <c r="AJ4342" s="64"/>
      <c r="AK4342" s="84"/>
      <c r="AL4342" s="84"/>
      <c r="AM4342" s="84"/>
      <c r="AN4342" s="84"/>
      <c r="AO4342" s="84"/>
      <c r="AP4342" s="84"/>
      <c r="AQ4342" s="84"/>
    </row>
    <row r="4343" ht="15.0" customHeight="1">
      <c r="A4343" s="98">
        <v>4340.0</v>
      </c>
      <c r="B4343" s="99" t="s">
        <v>9180</v>
      </c>
      <c r="C4343" s="98" t="s">
        <v>141</v>
      </c>
      <c r="D4343" s="98" t="s">
        <v>9181</v>
      </c>
      <c r="E4343" s="100">
        <v>33.27</v>
      </c>
      <c r="F4343" s="98" t="s">
        <v>86</v>
      </c>
      <c r="G4343" s="98" t="s">
        <v>173</v>
      </c>
      <c r="H4343" s="101">
        <v>3.075943158E7</v>
      </c>
      <c r="I4343" s="98">
        <v>11.0</v>
      </c>
      <c r="J4343" s="102">
        <v>4.8</v>
      </c>
      <c r="K4343" s="99">
        <v>2025.0</v>
      </c>
      <c r="L4343" s="98" t="s">
        <v>8610</v>
      </c>
      <c r="M4343" s="98">
        <v>2021.0</v>
      </c>
      <c r="N4343" s="98" t="s">
        <v>189</v>
      </c>
      <c r="O4343" s="65" t="str">
        <f t="shared" si="1"/>
        <v>579122550001</v>
      </c>
      <c r="P4343" s="65">
        <f t="shared" si="2"/>
        <v>4</v>
      </c>
      <c r="Q4343" s="65">
        <f t="shared" si="3"/>
        <v>8</v>
      </c>
      <c r="R4343" s="65" t="str">
        <f t="shared" si="12"/>
        <v>57.912.255/0001-48</v>
      </c>
      <c r="S4343" s="84"/>
      <c r="T4343" s="84" t="str">
        <f t="shared" si="10"/>
        <v/>
      </c>
      <c r="U4343" s="84" t="str">
        <f t="shared" si="11"/>
        <v/>
      </c>
      <c r="V4343" s="65" t="str">
        <f t="shared" si="5"/>
        <v/>
      </c>
      <c r="W4343" s="84"/>
      <c r="X4343" s="84"/>
      <c r="Y4343" s="85"/>
      <c r="Z4343" s="85"/>
      <c r="AA4343" s="65" t="str">
        <f t="shared" si="6"/>
        <v/>
      </c>
      <c r="AB4343" s="65" t="str">
        <f t="shared" si="7"/>
        <v/>
      </c>
      <c r="AC4343" s="86"/>
      <c r="AD4343" s="87" t="str">
        <f t="shared" si="8"/>
        <v/>
      </c>
      <c r="AE4343" s="84"/>
      <c r="AF4343" s="86">
        <f>IF(AC4343&gt;0,AC4343,'⚙️ Config'!$B$10)</f>
        <v>0.0075</v>
      </c>
      <c r="AG4343" s="88">
        <f t="shared" si="9"/>
        <v>230695.7369</v>
      </c>
      <c r="AH4343" s="88">
        <f>AG4343*'⚙️ Config'!$B$11</f>
        <v>1153478.684</v>
      </c>
      <c r="AI4343" s="88">
        <f>AH4343*'⚙️ Config'!$B$12</f>
        <v>346043.6053</v>
      </c>
      <c r="AJ4343" s="64"/>
      <c r="AK4343" s="84"/>
      <c r="AL4343" s="84"/>
      <c r="AM4343" s="84"/>
      <c r="AN4343" s="84"/>
      <c r="AO4343" s="84"/>
      <c r="AP4343" s="84"/>
      <c r="AQ4343" s="84"/>
    </row>
    <row r="4344" ht="15.0" customHeight="1">
      <c r="A4344" s="98">
        <v>4341.0</v>
      </c>
      <c r="B4344" s="99" t="s">
        <v>9182</v>
      </c>
      <c r="C4344" s="98" t="s">
        <v>141</v>
      </c>
      <c r="D4344" s="98" t="s">
        <v>9183</v>
      </c>
      <c r="E4344" s="100">
        <v>20.32</v>
      </c>
      <c r="F4344" s="98" t="s">
        <v>86</v>
      </c>
      <c r="G4344" s="98" t="s">
        <v>173</v>
      </c>
      <c r="H4344" s="101">
        <v>3.073208186E7</v>
      </c>
      <c r="I4344" s="98">
        <v>7.0</v>
      </c>
      <c r="J4344" s="102">
        <v>4.8</v>
      </c>
      <c r="K4344" s="99">
        <v>2023.0</v>
      </c>
      <c r="L4344" s="98" t="s">
        <v>615</v>
      </c>
      <c r="M4344" s="98">
        <v>2021.0</v>
      </c>
      <c r="N4344" s="98" t="s">
        <v>161</v>
      </c>
      <c r="O4344" s="65" t="str">
        <f t="shared" si="1"/>
        <v>237845480001</v>
      </c>
      <c r="P4344" s="65">
        <f t="shared" si="2"/>
        <v>7</v>
      </c>
      <c r="Q4344" s="65">
        <f t="shared" si="3"/>
        <v>5</v>
      </c>
      <c r="R4344" s="65" t="str">
        <f t="shared" si="12"/>
        <v>23.784.548/0001-75</v>
      </c>
      <c r="S4344" s="84"/>
      <c r="T4344" s="84" t="str">
        <f t="shared" si="10"/>
        <v/>
      </c>
      <c r="U4344" s="84" t="str">
        <f t="shared" si="11"/>
        <v/>
      </c>
      <c r="V4344" s="65" t="str">
        <f t="shared" si="5"/>
        <v/>
      </c>
      <c r="W4344" s="84"/>
      <c r="X4344" s="84"/>
      <c r="Y4344" s="85"/>
      <c r="Z4344" s="85"/>
      <c r="AA4344" s="65" t="str">
        <f t="shared" si="6"/>
        <v/>
      </c>
      <c r="AB4344" s="65" t="str">
        <f t="shared" si="7"/>
        <v/>
      </c>
      <c r="AC4344" s="86"/>
      <c r="AD4344" s="87" t="str">
        <f t="shared" si="8"/>
        <v/>
      </c>
      <c r="AE4344" s="84"/>
      <c r="AF4344" s="86">
        <f>IF(AC4344&gt;0,AC4344,'⚙️ Config'!$B$10)</f>
        <v>0.0075</v>
      </c>
      <c r="AG4344" s="88">
        <f t="shared" si="9"/>
        <v>230490.614</v>
      </c>
      <c r="AH4344" s="88">
        <f>AG4344*'⚙️ Config'!$B$11</f>
        <v>1152453.07</v>
      </c>
      <c r="AI4344" s="88">
        <f>AH4344*'⚙️ Config'!$B$12</f>
        <v>345735.9209</v>
      </c>
      <c r="AJ4344" s="64"/>
      <c r="AK4344" s="84"/>
      <c r="AL4344" s="84"/>
      <c r="AM4344" s="84"/>
      <c r="AN4344" s="84"/>
      <c r="AO4344" s="84"/>
      <c r="AP4344" s="84"/>
      <c r="AQ4344" s="84"/>
    </row>
    <row r="4345" ht="15.0" customHeight="1">
      <c r="A4345" s="98">
        <v>4342.0</v>
      </c>
      <c r="B4345" s="99" t="s">
        <v>9184</v>
      </c>
      <c r="C4345" s="98" t="s">
        <v>141</v>
      </c>
      <c r="D4345" s="98" t="s">
        <v>9185</v>
      </c>
      <c r="E4345" s="100">
        <v>28.39</v>
      </c>
      <c r="F4345" s="98" t="s">
        <v>86</v>
      </c>
      <c r="G4345" s="98" t="s">
        <v>173</v>
      </c>
      <c r="H4345" s="101">
        <v>3.063478602E7</v>
      </c>
      <c r="I4345" s="98">
        <v>5.0</v>
      </c>
      <c r="J4345" s="102">
        <v>3.3</v>
      </c>
      <c r="K4345" s="99">
        <v>2024.0</v>
      </c>
      <c r="L4345" s="98" t="s">
        <v>9186</v>
      </c>
      <c r="M4345" s="98">
        <v>2022.0</v>
      </c>
      <c r="N4345" s="98" t="s">
        <v>4351</v>
      </c>
      <c r="O4345" s="65" t="str">
        <f t="shared" si="1"/>
        <v>059338380001</v>
      </c>
      <c r="P4345" s="65">
        <f t="shared" si="2"/>
        <v>5</v>
      </c>
      <c r="Q4345" s="65">
        <f t="shared" si="3"/>
        <v>1</v>
      </c>
      <c r="R4345" s="65" t="str">
        <f t="shared" si="12"/>
        <v>05.933.838/0001-51</v>
      </c>
      <c r="S4345" s="84"/>
      <c r="T4345" s="84" t="str">
        <f t="shared" si="10"/>
        <v/>
      </c>
      <c r="U4345" s="84" t="str">
        <f t="shared" si="11"/>
        <v/>
      </c>
      <c r="V4345" s="65" t="str">
        <f t="shared" si="5"/>
        <v/>
      </c>
      <c r="W4345" s="84"/>
      <c r="X4345" s="84"/>
      <c r="Y4345" s="85"/>
      <c r="Z4345" s="85"/>
      <c r="AA4345" s="65" t="str">
        <f t="shared" si="6"/>
        <v/>
      </c>
      <c r="AB4345" s="65" t="str">
        <f t="shared" si="7"/>
        <v/>
      </c>
      <c r="AC4345" s="86"/>
      <c r="AD4345" s="87" t="str">
        <f t="shared" si="8"/>
        <v/>
      </c>
      <c r="AE4345" s="84"/>
      <c r="AF4345" s="86">
        <f>IF(AC4345&gt;0,AC4345,'⚙️ Config'!$B$10)</f>
        <v>0.0075</v>
      </c>
      <c r="AG4345" s="88">
        <f t="shared" si="9"/>
        <v>229760.8952</v>
      </c>
      <c r="AH4345" s="88">
        <f>AG4345*'⚙️ Config'!$B$11</f>
        <v>1148804.476</v>
      </c>
      <c r="AI4345" s="88">
        <f>AH4345*'⚙️ Config'!$B$12</f>
        <v>344641.3427</v>
      </c>
      <c r="AJ4345" s="64"/>
      <c r="AK4345" s="84"/>
      <c r="AL4345" s="84"/>
      <c r="AM4345" s="84"/>
      <c r="AN4345" s="84"/>
      <c r="AO4345" s="84"/>
      <c r="AP4345" s="84"/>
      <c r="AQ4345" s="84"/>
    </row>
    <row r="4346" ht="15.0" customHeight="1">
      <c r="A4346" s="98">
        <v>4343.0</v>
      </c>
      <c r="B4346" s="99" t="s">
        <v>9187</v>
      </c>
      <c r="C4346" s="98" t="s">
        <v>141</v>
      </c>
      <c r="D4346" s="98" t="s">
        <v>9188</v>
      </c>
      <c r="E4346" s="100">
        <v>24.54</v>
      </c>
      <c r="F4346" s="98" t="s">
        <v>86</v>
      </c>
      <c r="G4346" s="98" t="s">
        <v>173</v>
      </c>
      <c r="H4346" s="101">
        <v>3.043198809E7</v>
      </c>
      <c r="I4346" s="98">
        <v>2.0</v>
      </c>
      <c r="J4346" s="102">
        <v>4.6</v>
      </c>
      <c r="K4346" s="99">
        <v>2021.0</v>
      </c>
      <c r="L4346" s="98" t="s">
        <v>144</v>
      </c>
      <c r="M4346" s="98">
        <v>2021.0</v>
      </c>
      <c r="N4346" s="98" t="s">
        <v>161</v>
      </c>
      <c r="O4346" s="65" t="str">
        <f t="shared" si="1"/>
        <v>591976730001</v>
      </c>
      <c r="P4346" s="65">
        <f t="shared" si="2"/>
        <v>2</v>
      </c>
      <c r="Q4346" s="65">
        <f t="shared" si="3"/>
        <v>6</v>
      </c>
      <c r="R4346" s="65" t="str">
        <f t="shared" si="12"/>
        <v>59.197.673/0001-26</v>
      </c>
      <c r="S4346" s="84"/>
      <c r="T4346" s="84" t="str">
        <f t="shared" si="10"/>
        <v/>
      </c>
      <c r="U4346" s="84" t="str">
        <f t="shared" si="11"/>
        <v/>
      </c>
      <c r="V4346" s="65" t="str">
        <f t="shared" si="5"/>
        <v/>
      </c>
      <c r="W4346" s="84"/>
      <c r="X4346" s="84"/>
      <c r="Y4346" s="85"/>
      <c r="Z4346" s="85"/>
      <c r="AA4346" s="65" t="str">
        <f t="shared" si="6"/>
        <v/>
      </c>
      <c r="AB4346" s="65" t="str">
        <f t="shared" si="7"/>
        <v/>
      </c>
      <c r="AC4346" s="86"/>
      <c r="AD4346" s="87" t="str">
        <f t="shared" si="8"/>
        <v/>
      </c>
      <c r="AE4346" s="84"/>
      <c r="AF4346" s="86">
        <f>IF(AC4346&gt;0,AC4346,'⚙️ Config'!$B$10)</f>
        <v>0.0075</v>
      </c>
      <c r="AG4346" s="88">
        <f t="shared" si="9"/>
        <v>228239.9107</v>
      </c>
      <c r="AH4346" s="88">
        <f>AG4346*'⚙️ Config'!$B$11</f>
        <v>1141199.553</v>
      </c>
      <c r="AI4346" s="88">
        <f>AH4346*'⚙️ Config'!$B$12</f>
        <v>342359.866</v>
      </c>
      <c r="AJ4346" s="64"/>
      <c r="AK4346" s="84"/>
      <c r="AL4346" s="84"/>
      <c r="AM4346" s="84"/>
      <c r="AN4346" s="84"/>
      <c r="AO4346" s="84"/>
      <c r="AP4346" s="84"/>
      <c r="AQ4346" s="84"/>
    </row>
    <row r="4347" ht="15.0" customHeight="1">
      <c r="A4347" s="103">
        <v>4344.0</v>
      </c>
      <c r="B4347" s="104" t="s">
        <v>9189</v>
      </c>
      <c r="C4347" s="103" t="s">
        <v>154</v>
      </c>
      <c r="D4347" s="103" t="s">
        <v>9190</v>
      </c>
      <c r="E4347" s="105">
        <v>27.77</v>
      </c>
      <c r="F4347" s="103" t="s">
        <v>86</v>
      </c>
      <c r="G4347" s="103" t="s">
        <v>173</v>
      </c>
      <c r="H4347" s="106">
        <v>3.041445205E7</v>
      </c>
      <c r="I4347" s="103">
        <v>6.0</v>
      </c>
      <c r="J4347" s="107">
        <v>2.6</v>
      </c>
      <c r="K4347" s="104">
        <v>2023.0</v>
      </c>
      <c r="L4347" s="103" t="s">
        <v>719</v>
      </c>
      <c r="M4347" s="103">
        <v>2023.0</v>
      </c>
      <c r="N4347" s="103" t="s">
        <v>161</v>
      </c>
      <c r="O4347" s="65" t="str">
        <f t="shared" si="1"/>
        <v>353745460001</v>
      </c>
      <c r="P4347" s="65">
        <f t="shared" si="2"/>
        <v>9</v>
      </c>
      <c r="Q4347" s="65">
        <f t="shared" si="3"/>
        <v>7</v>
      </c>
      <c r="R4347" s="65" t="str">
        <f t="shared" si="12"/>
        <v>35.374.546/0001-97</v>
      </c>
      <c r="S4347" s="84"/>
      <c r="T4347" s="84" t="str">
        <f t="shared" si="10"/>
        <v/>
      </c>
      <c r="U4347" s="84" t="str">
        <f t="shared" si="11"/>
        <v/>
      </c>
      <c r="V4347" s="65" t="str">
        <f t="shared" si="5"/>
        <v/>
      </c>
      <c r="W4347" s="84"/>
      <c r="X4347" s="84"/>
      <c r="Y4347" s="85"/>
      <c r="Z4347" s="85"/>
      <c r="AA4347" s="65" t="str">
        <f t="shared" si="6"/>
        <v/>
      </c>
      <c r="AB4347" s="65" t="str">
        <f t="shared" si="7"/>
        <v/>
      </c>
      <c r="AC4347" s="86"/>
      <c r="AD4347" s="87" t="str">
        <f t="shared" si="8"/>
        <v/>
      </c>
      <c r="AE4347" s="84"/>
      <c r="AF4347" s="86">
        <f>IF(AC4347&gt;0,AC4347,'⚙️ Config'!$B$10)</f>
        <v>0.0075</v>
      </c>
      <c r="AG4347" s="88">
        <f t="shared" si="9"/>
        <v>228108.3904</v>
      </c>
      <c r="AH4347" s="88">
        <f>AG4347*'⚙️ Config'!$B$11</f>
        <v>1140541.952</v>
      </c>
      <c r="AI4347" s="88">
        <f>AH4347*'⚙️ Config'!$B$12</f>
        <v>342162.5856</v>
      </c>
      <c r="AJ4347" s="64"/>
      <c r="AK4347" s="84"/>
      <c r="AL4347" s="84"/>
      <c r="AM4347" s="84"/>
      <c r="AN4347" s="84"/>
      <c r="AO4347" s="84"/>
      <c r="AP4347" s="84"/>
      <c r="AQ4347" s="84"/>
    </row>
    <row r="4348" ht="15.0" customHeight="1">
      <c r="A4348" s="103">
        <v>4345.0</v>
      </c>
      <c r="B4348" s="104" t="s">
        <v>9191</v>
      </c>
      <c r="C4348" s="103" t="s">
        <v>141</v>
      </c>
      <c r="D4348" s="103" t="s">
        <v>9192</v>
      </c>
      <c r="E4348" s="105">
        <v>41.52</v>
      </c>
      <c r="F4348" s="103" t="s">
        <v>86</v>
      </c>
      <c r="G4348" s="103" t="s">
        <v>173</v>
      </c>
      <c r="H4348" s="106">
        <v>3.039974021E7</v>
      </c>
      <c r="I4348" s="103">
        <v>10.0</v>
      </c>
      <c r="J4348" s="107">
        <v>1.4</v>
      </c>
      <c r="K4348" s="104">
        <v>2024.0</v>
      </c>
      <c r="L4348" s="103" t="s">
        <v>1438</v>
      </c>
      <c r="M4348" s="103">
        <v>2024.0</v>
      </c>
      <c r="N4348" s="103" t="s">
        <v>161</v>
      </c>
      <c r="O4348" s="65" t="str">
        <f t="shared" si="1"/>
        <v>314452490001</v>
      </c>
      <c r="P4348" s="65">
        <f t="shared" si="2"/>
        <v>3</v>
      </c>
      <c r="Q4348" s="65">
        <f t="shared" si="3"/>
        <v>4</v>
      </c>
      <c r="R4348" s="65" t="str">
        <f t="shared" si="12"/>
        <v>31.445.249/0001-34</v>
      </c>
      <c r="S4348" s="84"/>
      <c r="T4348" s="84" t="str">
        <f t="shared" si="10"/>
        <v/>
      </c>
      <c r="U4348" s="84" t="str">
        <f t="shared" si="11"/>
        <v/>
      </c>
      <c r="V4348" s="65" t="str">
        <f t="shared" si="5"/>
        <v/>
      </c>
      <c r="W4348" s="84"/>
      <c r="X4348" s="84"/>
      <c r="Y4348" s="85"/>
      <c r="Z4348" s="85"/>
      <c r="AA4348" s="65" t="str">
        <f t="shared" si="6"/>
        <v/>
      </c>
      <c r="AB4348" s="65" t="str">
        <f t="shared" si="7"/>
        <v/>
      </c>
      <c r="AC4348" s="86"/>
      <c r="AD4348" s="87" t="str">
        <f t="shared" si="8"/>
        <v/>
      </c>
      <c r="AE4348" s="84"/>
      <c r="AF4348" s="86">
        <f>IF(AC4348&gt;0,AC4348,'⚙️ Config'!$B$10)</f>
        <v>0.0075</v>
      </c>
      <c r="AG4348" s="88">
        <f t="shared" si="9"/>
        <v>227998.0516</v>
      </c>
      <c r="AH4348" s="88">
        <f>AG4348*'⚙️ Config'!$B$11</f>
        <v>1139990.258</v>
      </c>
      <c r="AI4348" s="88">
        <f>AH4348*'⚙️ Config'!$B$12</f>
        <v>341997.0774</v>
      </c>
      <c r="AJ4348" s="64"/>
      <c r="AK4348" s="84"/>
      <c r="AL4348" s="84"/>
      <c r="AM4348" s="84"/>
      <c r="AN4348" s="84"/>
      <c r="AO4348" s="84"/>
      <c r="AP4348" s="84"/>
      <c r="AQ4348" s="84"/>
    </row>
    <row r="4349" ht="15.0" customHeight="1">
      <c r="A4349" s="98">
        <v>4346.0</v>
      </c>
      <c r="B4349" s="99" t="s">
        <v>9193</v>
      </c>
      <c r="C4349" s="98" t="s">
        <v>141</v>
      </c>
      <c r="D4349" s="98" t="s">
        <v>9194</v>
      </c>
      <c r="E4349" s="100">
        <v>22.08</v>
      </c>
      <c r="F4349" s="98" t="s">
        <v>86</v>
      </c>
      <c r="G4349" s="98" t="s">
        <v>173</v>
      </c>
      <c r="H4349" s="101">
        <v>3.014399347E7</v>
      </c>
      <c r="I4349" s="98">
        <v>10.0</v>
      </c>
      <c r="J4349" s="102">
        <v>5.0</v>
      </c>
      <c r="K4349" s="99">
        <v>2024.0</v>
      </c>
      <c r="L4349" s="98" t="s">
        <v>4385</v>
      </c>
      <c r="M4349" s="98">
        <v>2021.0</v>
      </c>
      <c r="N4349" s="98" t="s">
        <v>551</v>
      </c>
      <c r="O4349" s="65" t="str">
        <f t="shared" si="1"/>
        <v>181604620001</v>
      </c>
      <c r="P4349" s="65">
        <f t="shared" si="2"/>
        <v>3</v>
      </c>
      <c r="Q4349" s="65">
        <f t="shared" si="3"/>
        <v>1</v>
      </c>
      <c r="R4349" s="65" t="str">
        <f t="shared" si="12"/>
        <v>18.160.462/0001-31</v>
      </c>
      <c r="S4349" s="84"/>
      <c r="T4349" s="84" t="str">
        <f t="shared" si="10"/>
        <v/>
      </c>
      <c r="U4349" s="84" t="str">
        <f t="shared" si="11"/>
        <v/>
      </c>
      <c r="V4349" s="65" t="str">
        <f t="shared" si="5"/>
        <v/>
      </c>
      <c r="W4349" s="84"/>
      <c r="X4349" s="84"/>
      <c r="Y4349" s="85"/>
      <c r="Z4349" s="85"/>
      <c r="AA4349" s="65" t="str">
        <f t="shared" si="6"/>
        <v/>
      </c>
      <c r="AB4349" s="65" t="str">
        <f t="shared" si="7"/>
        <v/>
      </c>
      <c r="AC4349" s="86"/>
      <c r="AD4349" s="87" t="str">
        <f t="shared" si="8"/>
        <v/>
      </c>
      <c r="AE4349" s="84"/>
      <c r="AF4349" s="86">
        <f>IF(AC4349&gt;0,AC4349,'⚙️ Config'!$B$10)</f>
        <v>0.0075</v>
      </c>
      <c r="AG4349" s="88">
        <f t="shared" si="9"/>
        <v>226079.951</v>
      </c>
      <c r="AH4349" s="88">
        <f>AG4349*'⚙️ Config'!$B$11</f>
        <v>1130399.755</v>
      </c>
      <c r="AI4349" s="88">
        <f>AH4349*'⚙️ Config'!$B$12</f>
        <v>339119.9265</v>
      </c>
      <c r="AJ4349" s="64"/>
      <c r="AK4349" s="84"/>
      <c r="AL4349" s="84"/>
      <c r="AM4349" s="84"/>
      <c r="AN4349" s="84"/>
      <c r="AO4349" s="84"/>
      <c r="AP4349" s="84"/>
      <c r="AQ4349" s="84"/>
    </row>
    <row r="4350" ht="15.0" customHeight="1">
      <c r="A4350" s="103">
        <v>4347.0</v>
      </c>
      <c r="B4350" s="104" t="s">
        <v>9195</v>
      </c>
      <c r="C4350" s="103" t="s">
        <v>141</v>
      </c>
      <c r="D4350" s="103" t="s">
        <v>9196</v>
      </c>
      <c r="E4350" s="105">
        <v>32.47</v>
      </c>
      <c r="F4350" s="103" t="s">
        <v>86</v>
      </c>
      <c r="G4350" s="103" t="s">
        <v>187</v>
      </c>
      <c r="H4350" s="106">
        <v>2.977101664E7</v>
      </c>
      <c r="I4350" s="103">
        <v>6.0</v>
      </c>
      <c r="J4350" s="107">
        <v>4.3</v>
      </c>
      <c r="K4350" s="104">
        <v>2025.0</v>
      </c>
      <c r="L4350" s="103" t="s">
        <v>1438</v>
      </c>
      <c r="M4350" s="103">
        <v>2021.0</v>
      </c>
      <c r="N4350" s="103" t="s">
        <v>161</v>
      </c>
      <c r="O4350" s="65" t="str">
        <f t="shared" si="1"/>
        <v>551543710001</v>
      </c>
      <c r="P4350" s="65">
        <f t="shared" si="2"/>
        <v>1</v>
      </c>
      <c r="Q4350" s="65">
        <f t="shared" si="3"/>
        <v>0</v>
      </c>
      <c r="R4350" s="65" t="str">
        <f t="shared" si="12"/>
        <v>55.154.371/0001-10</v>
      </c>
      <c r="S4350" s="84"/>
      <c r="T4350" s="84" t="str">
        <f t="shared" si="10"/>
        <v/>
      </c>
      <c r="U4350" s="84" t="str">
        <f t="shared" si="11"/>
        <v/>
      </c>
      <c r="V4350" s="65" t="str">
        <f t="shared" si="5"/>
        <v/>
      </c>
      <c r="W4350" s="84"/>
      <c r="X4350" s="84"/>
      <c r="Y4350" s="85"/>
      <c r="Z4350" s="85"/>
      <c r="AA4350" s="65" t="str">
        <f t="shared" si="6"/>
        <v/>
      </c>
      <c r="AB4350" s="65" t="str">
        <f t="shared" si="7"/>
        <v/>
      </c>
      <c r="AC4350" s="86"/>
      <c r="AD4350" s="87" t="str">
        <f t="shared" si="8"/>
        <v/>
      </c>
      <c r="AE4350" s="84"/>
      <c r="AF4350" s="86">
        <f>IF(AC4350&gt;0,AC4350,'⚙️ Config'!$B$10)</f>
        <v>0.0075</v>
      </c>
      <c r="AG4350" s="88">
        <f t="shared" si="9"/>
        <v>223282.6248</v>
      </c>
      <c r="AH4350" s="88">
        <f>AG4350*'⚙️ Config'!$B$11</f>
        <v>1116413.124</v>
      </c>
      <c r="AI4350" s="88">
        <f>AH4350*'⚙️ Config'!$B$12</f>
        <v>334923.9372</v>
      </c>
      <c r="AJ4350" s="64"/>
      <c r="AK4350" s="84"/>
      <c r="AL4350" s="84"/>
      <c r="AM4350" s="84"/>
      <c r="AN4350" s="84"/>
      <c r="AO4350" s="84"/>
      <c r="AP4350" s="84"/>
      <c r="AQ4350" s="84"/>
    </row>
    <row r="4351" ht="15.0" customHeight="1">
      <c r="A4351" s="103">
        <v>4348.0</v>
      </c>
      <c r="B4351" s="104" t="s">
        <v>9197</v>
      </c>
      <c r="C4351" s="103" t="s">
        <v>141</v>
      </c>
      <c r="D4351" s="103" t="s">
        <v>9198</v>
      </c>
      <c r="E4351" s="105">
        <v>42.94</v>
      </c>
      <c r="F4351" s="103" t="s">
        <v>86</v>
      </c>
      <c r="G4351" s="103" t="s">
        <v>187</v>
      </c>
      <c r="H4351" s="106">
        <v>2.975722737E7</v>
      </c>
      <c r="I4351" s="103">
        <v>13.0</v>
      </c>
      <c r="J4351" s="107">
        <v>5.0</v>
      </c>
      <c r="K4351" s="104">
        <v>2025.0</v>
      </c>
      <c r="L4351" s="103" t="s">
        <v>9199</v>
      </c>
      <c r="M4351" s="103">
        <v>2021.0</v>
      </c>
      <c r="N4351" s="103" t="s">
        <v>208</v>
      </c>
      <c r="O4351" s="65" t="str">
        <f t="shared" si="1"/>
        <v>087512490001</v>
      </c>
      <c r="P4351" s="65">
        <f t="shared" si="2"/>
        <v>4</v>
      </c>
      <c r="Q4351" s="65">
        <f t="shared" si="3"/>
        <v>0</v>
      </c>
      <c r="R4351" s="65" t="str">
        <f t="shared" si="12"/>
        <v>08.751.249/0001-40</v>
      </c>
      <c r="S4351" s="84"/>
      <c r="T4351" s="84" t="str">
        <f t="shared" si="10"/>
        <v/>
      </c>
      <c r="U4351" s="84" t="str">
        <f t="shared" si="11"/>
        <v/>
      </c>
      <c r="V4351" s="65" t="str">
        <f t="shared" si="5"/>
        <v/>
      </c>
      <c r="W4351" s="84"/>
      <c r="X4351" s="84"/>
      <c r="Y4351" s="85"/>
      <c r="Z4351" s="85"/>
      <c r="AA4351" s="65" t="str">
        <f t="shared" si="6"/>
        <v/>
      </c>
      <c r="AB4351" s="65" t="str">
        <f t="shared" si="7"/>
        <v/>
      </c>
      <c r="AC4351" s="86"/>
      <c r="AD4351" s="87" t="str">
        <f t="shared" si="8"/>
        <v/>
      </c>
      <c r="AE4351" s="84"/>
      <c r="AF4351" s="86">
        <f>IF(AC4351&gt;0,AC4351,'⚙️ Config'!$B$10)</f>
        <v>0.0075</v>
      </c>
      <c r="AG4351" s="88">
        <f t="shared" si="9"/>
        <v>223179.2053</v>
      </c>
      <c r="AH4351" s="88">
        <f>AG4351*'⚙️ Config'!$B$11</f>
        <v>1115896.026</v>
      </c>
      <c r="AI4351" s="88">
        <f>AH4351*'⚙️ Config'!$B$12</f>
        <v>334768.8079</v>
      </c>
      <c r="AJ4351" s="64"/>
      <c r="AK4351" s="84"/>
      <c r="AL4351" s="84"/>
      <c r="AM4351" s="84"/>
      <c r="AN4351" s="84"/>
      <c r="AO4351" s="84"/>
      <c r="AP4351" s="84"/>
      <c r="AQ4351" s="84"/>
    </row>
    <row r="4352" ht="15.0" customHeight="1">
      <c r="A4352" s="98">
        <v>4349.0</v>
      </c>
      <c r="B4352" s="99" t="s">
        <v>9200</v>
      </c>
      <c r="C4352" s="98" t="s">
        <v>141</v>
      </c>
      <c r="D4352" s="98" t="s">
        <v>9201</v>
      </c>
      <c r="E4352" s="100">
        <v>17.52</v>
      </c>
      <c r="F4352" s="98" t="s">
        <v>86</v>
      </c>
      <c r="G4352" s="98" t="s">
        <v>187</v>
      </c>
      <c r="H4352" s="101">
        <v>2.970797722E7</v>
      </c>
      <c r="I4352" s="98">
        <v>5.0</v>
      </c>
      <c r="J4352" s="102">
        <v>5.0</v>
      </c>
      <c r="K4352" s="99">
        <v>2021.0</v>
      </c>
      <c r="L4352" s="98" t="s">
        <v>1438</v>
      </c>
      <c r="M4352" s="98">
        <v>2021.0</v>
      </c>
      <c r="N4352" s="98" t="s">
        <v>161</v>
      </c>
      <c r="O4352" s="65" t="str">
        <f t="shared" si="1"/>
        <v>157924040001</v>
      </c>
      <c r="P4352" s="65">
        <f t="shared" si="2"/>
        <v>3</v>
      </c>
      <c r="Q4352" s="65">
        <f t="shared" si="3"/>
        <v>2</v>
      </c>
      <c r="R4352" s="65" t="str">
        <f t="shared" si="12"/>
        <v>15.792.404/0001-32</v>
      </c>
      <c r="S4352" s="84"/>
      <c r="T4352" s="84" t="str">
        <f t="shared" si="10"/>
        <v/>
      </c>
      <c r="U4352" s="84" t="str">
        <f t="shared" si="11"/>
        <v/>
      </c>
      <c r="V4352" s="65" t="str">
        <f t="shared" si="5"/>
        <v/>
      </c>
      <c r="W4352" s="84"/>
      <c r="X4352" s="84"/>
      <c r="Y4352" s="85"/>
      <c r="Z4352" s="85"/>
      <c r="AA4352" s="65" t="str">
        <f t="shared" si="6"/>
        <v/>
      </c>
      <c r="AB4352" s="65" t="str">
        <f t="shared" si="7"/>
        <v/>
      </c>
      <c r="AC4352" s="86"/>
      <c r="AD4352" s="87" t="str">
        <f t="shared" si="8"/>
        <v/>
      </c>
      <c r="AE4352" s="84"/>
      <c r="AF4352" s="86">
        <f>IF(AC4352&gt;0,AC4352,'⚙️ Config'!$B$10)</f>
        <v>0.0075</v>
      </c>
      <c r="AG4352" s="88">
        <f t="shared" si="9"/>
        <v>222809.8292</v>
      </c>
      <c r="AH4352" s="88">
        <f>AG4352*'⚙️ Config'!$B$11</f>
        <v>1114049.146</v>
      </c>
      <c r="AI4352" s="88">
        <f>AH4352*'⚙️ Config'!$B$12</f>
        <v>334214.7437</v>
      </c>
      <c r="AJ4352" s="64"/>
      <c r="AK4352" s="84"/>
      <c r="AL4352" s="84"/>
      <c r="AM4352" s="84"/>
      <c r="AN4352" s="84"/>
      <c r="AO4352" s="84"/>
      <c r="AP4352" s="84"/>
      <c r="AQ4352" s="84"/>
    </row>
    <row r="4353" ht="15.0" customHeight="1">
      <c r="A4353" s="98">
        <v>4350.0</v>
      </c>
      <c r="B4353" s="99" t="s">
        <v>9202</v>
      </c>
      <c r="C4353" s="98" t="s">
        <v>141</v>
      </c>
      <c r="D4353" s="98" t="s">
        <v>9203</v>
      </c>
      <c r="E4353" s="100">
        <v>30.7</v>
      </c>
      <c r="F4353" s="98" t="s">
        <v>86</v>
      </c>
      <c r="G4353" s="98" t="s">
        <v>187</v>
      </c>
      <c r="H4353" s="101">
        <v>2.942467905E7</v>
      </c>
      <c r="I4353" s="98">
        <v>9.0</v>
      </c>
      <c r="J4353" s="102">
        <v>4.7</v>
      </c>
      <c r="K4353" s="99">
        <v>2025.0</v>
      </c>
      <c r="L4353" s="98" t="s">
        <v>719</v>
      </c>
      <c r="M4353" s="98">
        <v>2021.0</v>
      </c>
      <c r="N4353" s="98" t="s">
        <v>161</v>
      </c>
      <c r="O4353" s="65" t="str">
        <f t="shared" si="1"/>
        <v>444026750001</v>
      </c>
      <c r="P4353" s="65">
        <f t="shared" si="2"/>
        <v>3</v>
      </c>
      <c r="Q4353" s="65">
        <f t="shared" si="3"/>
        <v>2</v>
      </c>
      <c r="R4353" s="65" t="str">
        <f t="shared" si="12"/>
        <v>44.402.675/0001-32</v>
      </c>
      <c r="S4353" s="84"/>
      <c r="T4353" s="84" t="str">
        <f t="shared" si="10"/>
        <v/>
      </c>
      <c r="U4353" s="84" t="str">
        <f t="shared" si="11"/>
        <v/>
      </c>
      <c r="V4353" s="65" t="str">
        <f t="shared" si="5"/>
        <v/>
      </c>
      <c r="W4353" s="84"/>
      <c r="X4353" s="84"/>
      <c r="Y4353" s="85"/>
      <c r="Z4353" s="85"/>
      <c r="AA4353" s="65" t="str">
        <f t="shared" si="6"/>
        <v/>
      </c>
      <c r="AB4353" s="65" t="str">
        <f t="shared" si="7"/>
        <v/>
      </c>
      <c r="AC4353" s="86"/>
      <c r="AD4353" s="87" t="str">
        <f t="shared" si="8"/>
        <v/>
      </c>
      <c r="AE4353" s="84"/>
      <c r="AF4353" s="86">
        <f>IF(AC4353&gt;0,AC4353,'⚙️ Config'!$B$10)</f>
        <v>0.0075</v>
      </c>
      <c r="AG4353" s="88">
        <f t="shared" si="9"/>
        <v>220685.0929</v>
      </c>
      <c r="AH4353" s="88">
        <f>AG4353*'⚙️ Config'!$B$11</f>
        <v>1103425.464</v>
      </c>
      <c r="AI4353" s="88">
        <f>AH4353*'⚙️ Config'!$B$12</f>
        <v>331027.6393</v>
      </c>
      <c r="AJ4353" s="64"/>
      <c r="AK4353" s="84"/>
      <c r="AL4353" s="84"/>
      <c r="AM4353" s="84"/>
      <c r="AN4353" s="84"/>
      <c r="AO4353" s="84"/>
      <c r="AP4353" s="84"/>
      <c r="AQ4353" s="84"/>
    </row>
    <row r="4354" ht="15.0" customHeight="1">
      <c r="A4354" s="98">
        <v>4351.0</v>
      </c>
      <c r="B4354" s="99" t="s">
        <v>9204</v>
      </c>
      <c r="C4354" s="98" t="s">
        <v>141</v>
      </c>
      <c r="D4354" s="98" t="s">
        <v>9205</v>
      </c>
      <c r="E4354" s="100">
        <v>19.11</v>
      </c>
      <c r="F4354" s="98" t="s">
        <v>86</v>
      </c>
      <c r="G4354" s="98" t="s">
        <v>187</v>
      </c>
      <c r="H4354" s="101">
        <v>2.940854536E7</v>
      </c>
      <c r="I4354" s="98">
        <v>13.0</v>
      </c>
      <c r="J4354" s="102">
        <v>4.7</v>
      </c>
      <c r="K4354" s="99">
        <v>2023.0</v>
      </c>
      <c r="L4354" s="98" t="s">
        <v>9004</v>
      </c>
      <c r="M4354" s="98">
        <v>2021.0</v>
      </c>
      <c r="N4354" s="98" t="s">
        <v>161</v>
      </c>
      <c r="O4354" s="65" t="str">
        <f t="shared" si="1"/>
        <v>118400590001</v>
      </c>
      <c r="P4354" s="65">
        <f t="shared" si="2"/>
        <v>0</v>
      </c>
      <c r="Q4354" s="65">
        <f t="shared" si="3"/>
        <v>4</v>
      </c>
      <c r="R4354" s="65" t="str">
        <f t="shared" si="12"/>
        <v>11.840.059/0001-04</v>
      </c>
      <c r="S4354" s="84"/>
      <c r="T4354" s="84" t="str">
        <f t="shared" si="10"/>
        <v/>
      </c>
      <c r="U4354" s="84" t="str">
        <f t="shared" si="11"/>
        <v/>
      </c>
      <c r="V4354" s="65" t="str">
        <f t="shared" si="5"/>
        <v/>
      </c>
      <c r="W4354" s="84"/>
      <c r="X4354" s="84"/>
      <c r="Y4354" s="85"/>
      <c r="Z4354" s="85"/>
      <c r="AA4354" s="65" t="str">
        <f t="shared" si="6"/>
        <v/>
      </c>
      <c r="AB4354" s="65" t="str">
        <f t="shared" si="7"/>
        <v/>
      </c>
      <c r="AC4354" s="86"/>
      <c r="AD4354" s="87" t="str">
        <f t="shared" si="8"/>
        <v/>
      </c>
      <c r="AE4354" s="84"/>
      <c r="AF4354" s="86">
        <f>IF(AC4354&gt;0,AC4354,'⚙️ Config'!$B$10)</f>
        <v>0.0075</v>
      </c>
      <c r="AG4354" s="88">
        <f t="shared" si="9"/>
        <v>220564.0902</v>
      </c>
      <c r="AH4354" s="88">
        <f>AG4354*'⚙️ Config'!$B$11</f>
        <v>1102820.451</v>
      </c>
      <c r="AI4354" s="88">
        <f>AH4354*'⚙️ Config'!$B$12</f>
        <v>330846.1353</v>
      </c>
      <c r="AJ4354" s="64"/>
      <c r="AK4354" s="84"/>
      <c r="AL4354" s="84"/>
      <c r="AM4354" s="84"/>
      <c r="AN4354" s="84"/>
      <c r="AO4354" s="84"/>
      <c r="AP4354" s="84"/>
      <c r="AQ4354" s="84"/>
    </row>
    <row r="4355" ht="15.0" customHeight="1">
      <c r="A4355" s="103">
        <v>4352.0</v>
      </c>
      <c r="B4355" s="104" t="s">
        <v>9206</v>
      </c>
      <c r="C4355" s="103" t="s">
        <v>141</v>
      </c>
      <c r="D4355" s="103" t="s">
        <v>9207</v>
      </c>
      <c r="E4355" s="105">
        <v>51.59</v>
      </c>
      <c r="F4355" s="103" t="s">
        <v>86</v>
      </c>
      <c r="G4355" s="103" t="s">
        <v>187</v>
      </c>
      <c r="H4355" s="106">
        <v>2.934871398E7</v>
      </c>
      <c r="I4355" s="103">
        <v>5.0</v>
      </c>
      <c r="J4355" s="107">
        <v>3.8</v>
      </c>
      <c r="K4355" s="104">
        <v>2025.0</v>
      </c>
      <c r="L4355" s="103" t="s">
        <v>4502</v>
      </c>
      <c r="M4355" s="103">
        <v>2022.0</v>
      </c>
      <c r="N4355" s="103" t="s">
        <v>208</v>
      </c>
      <c r="O4355" s="65" t="str">
        <f t="shared" si="1"/>
        <v>178553010001</v>
      </c>
      <c r="P4355" s="65">
        <f t="shared" si="2"/>
        <v>0</v>
      </c>
      <c r="Q4355" s="65">
        <f t="shared" si="3"/>
        <v>8</v>
      </c>
      <c r="R4355" s="65" t="str">
        <f t="shared" si="12"/>
        <v>17.855.301/0001-08</v>
      </c>
      <c r="S4355" s="84"/>
      <c r="T4355" s="84" t="str">
        <f t="shared" si="10"/>
        <v/>
      </c>
      <c r="U4355" s="84" t="str">
        <f t="shared" si="11"/>
        <v/>
      </c>
      <c r="V4355" s="65" t="str">
        <f t="shared" si="5"/>
        <v/>
      </c>
      <c r="W4355" s="84"/>
      <c r="X4355" s="84"/>
      <c r="Y4355" s="85"/>
      <c r="Z4355" s="85"/>
      <c r="AA4355" s="65" t="str">
        <f t="shared" si="6"/>
        <v/>
      </c>
      <c r="AB4355" s="65" t="str">
        <f t="shared" si="7"/>
        <v/>
      </c>
      <c r="AC4355" s="86"/>
      <c r="AD4355" s="87" t="str">
        <f t="shared" si="8"/>
        <v/>
      </c>
      <c r="AE4355" s="84"/>
      <c r="AF4355" s="86">
        <f>IF(AC4355&gt;0,AC4355,'⚙️ Config'!$B$10)</f>
        <v>0.0075</v>
      </c>
      <c r="AG4355" s="88">
        <f t="shared" si="9"/>
        <v>220115.3549</v>
      </c>
      <c r="AH4355" s="88">
        <f>AG4355*'⚙️ Config'!$B$11</f>
        <v>1100576.774</v>
      </c>
      <c r="AI4355" s="88">
        <f>AH4355*'⚙️ Config'!$B$12</f>
        <v>330173.0323</v>
      </c>
      <c r="AJ4355" s="64"/>
      <c r="AK4355" s="84"/>
      <c r="AL4355" s="84"/>
      <c r="AM4355" s="84"/>
      <c r="AN4355" s="84"/>
      <c r="AO4355" s="84"/>
      <c r="AP4355" s="84"/>
      <c r="AQ4355" s="84"/>
    </row>
    <row r="4356" ht="15.0" customHeight="1">
      <c r="A4356" s="103">
        <v>4353.0</v>
      </c>
      <c r="B4356" s="104" t="s">
        <v>9208</v>
      </c>
      <c r="C4356" s="103" t="s">
        <v>141</v>
      </c>
      <c r="D4356" s="103" t="s">
        <v>9209</v>
      </c>
      <c r="E4356" s="105">
        <v>47.37</v>
      </c>
      <c r="F4356" s="103" t="s">
        <v>86</v>
      </c>
      <c r="G4356" s="103" t="s">
        <v>187</v>
      </c>
      <c r="H4356" s="106">
        <v>2.923792831E7</v>
      </c>
      <c r="I4356" s="103">
        <v>13.0</v>
      </c>
      <c r="J4356" s="107">
        <v>4.8</v>
      </c>
      <c r="K4356" s="104">
        <v>2025.0</v>
      </c>
      <c r="L4356" s="103" t="s">
        <v>719</v>
      </c>
      <c r="M4356" s="103">
        <v>2021.0</v>
      </c>
      <c r="N4356" s="103" t="s">
        <v>208</v>
      </c>
      <c r="O4356" s="65" t="str">
        <f t="shared" si="1"/>
        <v>096155740001</v>
      </c>
      <c r="P4356" s="65">
        <f t="shared" si="2"/>
        <v>4</v>
      </c>
      <c r="Q4356" s="65">
        <f t="shared" si="3"/>
        <v>9</v>
      </c>
      <c r="R4356" s="65" t="str">
        <f t="shared" si="12"/>
        <v>09.615.574/0001-49</v>
      </c>
      <c r="S4356" s="84"/>
      <c r="T4356" s="84" t="str">
        <f t="shared" si="10"/>
        <v/>
      </c>
      <c r="U4356" s="84" t="str">
        <f t="shared" si="11"/>
        <v/>
      </c>
      <c r="V4356" s="65" t="str">
        <f t="shared" si="5"/>
        <v/>
      </c>
      <c r="W4356" s="84"/>
      <c r="X4356" s="84"/>
      <c r="Y4356" s="85"/>
      <c r="Z4356" s="85"/>
      <c r="AA4356" s="65" t="str">
        <f t="shared" si="6"/>
        <v/>
      </c>
      <c r="AB4356" s="65" t="str">
        <f t="shared" si="7"/>
        <v/>
      </c>
      <c r="AC4356" s="86"/>
      <c r="AD4356" s="87" t="str">
        <f t="shared" si="8"/>
        <v/>
      </c>
      <c r="AE4356" s="84"/>
      <c r="AF4356" s="86">
        <f>IF(AC4356&gt;0,AC4356,'⚙️ Config'!$B$10)</f>
        <v>0.0075</v>
      </c>
      <c r="AG4356" s="88">
        <f t="shared" si="9"/>
        <v>219284.4623</v>
      </c>
      <c r="AH4356" s="88">
        <f>AG4356*'⚙️ Config'!$B$11</f>
        <v>1096422.312</v>
      </c>
      <c r="AI4356" s="88">
        <f>AH4356*'⚙️ Config'!$B$12</f>
        <v>328926.6935</v>
      </c>
      <c r="AJ4356" s="64"/>
      <c r="AK4356" s="84"/>
      <c r="AL4356" s="84"/>
      <c r="AM4356" s="84"/>
      <c r="AN4356" s="84"/>
      <c r="AO4356" s="84"/>
      <c r="AP4356" s="84"/>
      <c r="AQ4356" s="84"/>
    </row>
    <row r="4357" ht="15.0" customHeight="1">
      <c r="A4357" s="103">
        <v>4354.0</v>
      </c>
      <c r="B4357" s="104" t="s">
        <v>9210</v>
      </c>
      <c r="C4357" s="103" t="s">
        <v>141</v>
      </c>
      <c r="D4357" s="103" t="s">
        <v>9211</v>
      </c>
      <c r="E4357" s="105">
        <v>40.33</v>
      </c>
      <c r="F4357" s="103" t="s">
        <v>86</v>
      </c>
      <c r="G4357" s="103" t="s">
        <v>187</v>
      </c>
      <c r="H4357" s="106">
        <v>2.918832919E7</v>
      </c>
      <c r="I4357" s="103">
        <v>10.0</v>
      </c>
      <c r="J4357" s="107">
        <v>4.8</v>
      </c>
      <c r="K4357" s="104">
        <v>2025.0</v>
      </c>
      <c r="L4357" s="103" t="s">
        <v>4545</v>
      </c>
      <c r="M4357" s="103">
        <v>2021.0</v>
      </c>
      <c r="N4357" s="103" t="s">
        <v>208</v>
      </c>
      <c r="O4357" s="65" t="str">
        <f t="shared" si="1"/>
        <v>115933030001</v>
      </c>
      <c r="P4357" s="65">
        <f t="shared" si="2"/>
        <v>8</v>
      </c>
      <c r="Q4357" s="65">
        <f t="shared" si="3"/>
        <v>1</v>
      </c>
      <c r="R4357" s="65" t="str">
        <f t="shared" si="12"/>
        <v>11.593.303/0001-81</v>
      </c>
      <c r="S4357" s="84"/>
      <c r="T4357" s="84" t="str">
        <f t="shared" si="10"/>
        <v/>
      </c>
      <c r="U4357" s="84" t="str">
        <f t="shared" si="11"/>
        <v/>
      </c>
      <c r="V4357" s="65" t="str">
        <f t="shared" si="5"/>
        <v/>
      </c>
      <c r="W4357" s="84"/>
      <c r="X4357" s="84"/>
      <c r="Y4357" s="85"/>
      <c r="Z4357" s="85"/>
      <c r="AA4357" s="65" t="str">
        <f t="shared" si="6"/>
        <v/>
      </c>
      <c r="AB4357" s="65" t="str">
        <f t="shared" si="7"/>
        <v/>
      </c>
      <c r="AC4357" s="86"/>
      <c r="AD4357" s="87" t="str">
        <f t="shared" si="8"/>
        <v/>
      </c>
      <c r="AE4357" s="84"/>
      <c r="AF4357" s="86">
        <f>IF(AC4357&gt;0,AC4357,'⚙️ Config'!$B$10)</f>
        <v>0.0075</v>
      </c>
      <c r="AG4357" s="88">
        <f t="shared" si="9"/>
        <v>218912.4689</v>
      </c>
      <c r="AH4357" s="88">
        <f>AG4357*'⚙️ Config'!$B$11</f>
        <v>1094562.345</v>
      </c>
      <c r="AI4357" s="88">
        <f>AH4357*'⚙️ Config'!$B$12</f>
        <v>328368.7034</v>
      </c>
      <c r="AJ4357" s="64"/>
      <c r="AK4357" s="84"/>
      <c r="AL4357" s="84"/>
      <c r="AM4357" s="84"/>
      <c r="AN4357" s="84"/>
      <c r="AO4357" s="84"/>
      <c r="AP4357" s="84"/>
      <c r="AQ4357" s="84"/>
    </row>
    <row r="4358" ht="15.0" customHeight="1">
      <c r="A4358" s="98">
        <v>4355.0</v>
      </c>
      <c r="B4358" s="99" t="s">
        <v>9212</v>
      </c>
      <c r="C4358" s="98" t="s">
        <v>141</v>
      </c>
      <c r="D4358" s="98" t="s">
        <v>9213</v>
      </c>
      <c r="E4358" s="100">
        <v>39.9</v>
      </c>
      <c r="F4358" s="98" t="s">
        <v>86</v>
      </c>
      <c r="G4358" s="98" t="s">
        <v>187</v>
      </c>
      <c r="H4358" s="101">
        <v>2.917958378E7</v>
      </c>
      <c r="I4358" s="98">
        <v>14.0</v>
      </c>
      <c r="J4358" s="102">
        <v>4.7</v>
      </c>
      <c r="K4358" s="99">
        <v>2025.0</v>
      </c>
      <c r="L4358" s="98" t="s">
        <v>9199</v>
      </c>
      <c r="M4358" s="98">
        <v>2021.0</v>
      </c>
      <c r="N4358" s="98" t="s">
        <v>310</v>
      </c>
      <c r="O4358" s="65" t="str">
        <f t="shared" si="1"/>
        <v>594008530001</v>
      </c>
      <c r="P4358" s="65">
        <f t="shared" si="2"/>
        <v>6</v>
      </c>
      <c r="Q4358" s="65">
        <f t="shared" si="3"/>
        <v>3</v>
      </c>
      <c r="R4358" s="65" t="str">
        <f t="shared" si="12"/>
        <v>59.400.853/0001-63</v>
      </c>
      <c r="S4358" s="84"/>
      <c r="T4358" s="84" t="str">
        <f t="shared" si="10"/>
        <v/>
      </c>
      <c r="U4358" s="84" t="str">
        <f t="shared" si="11"/>
        <v/>
      </c>
      <c r="V4358" s="65" t="str">
        <f t="shared" si="5"/>
        <v/>
      </c>
      <c r="W4358" s="84"/>
      <c r="X4358" s="84"/>
      <c r="Y4358" s="85"/>
      <c r="Z4358" s="85"/>
      <c r="AA4358" s="65" t="str">
        <f t="shared" si="6"/>
        <v/>
      </c>
      <c r="AB4358" s="65" t="str">
        <f t="shared" si="7"/>
        <v/>
      </c>
      <c r="AC4358" s="86"/>
      <c r="AD4358" s="87" t="str">
        <f t="shared" si="8"/>
        <v/>
      </c>
      <c r="AE4358" s="84"/>
      <c r="AF4358" s="86">
        <f>IF(AC4358&gt;0,AC4358,'⚙️ Config'!$B$10)</f>
        <v>0.0075</v>
      </c>
      <c r="AG4358" s="88">
        <f t="shared" si="9"/>
        <v>218846.8784</v>
      </c>
      <c r="AH4358" s="88">
        <f>AG4358*'⚙️ Config'!$B$11</f>
        <v>1094234.392</v>
      </c>
      <c r="AI4358" s="88">
        <f>AH4358*'⚙️ Config'!$B$12</f>
        <v>328270.3175</v>
      </c>
      <c r="AJ4358" s="64"/>
      <c r="AK4358" s="84"/>
      <c r="AL4358" s="84"/>
      <c r="AM4358" s="84"/>
      <c r="AN4358" s="84"/>
      <c r="AO4358" s="84"/>
      <c r="AP4358" s="84"/>
      <c r="AQ4358" s="84"/>
    </row>
    <row r="4359" ht="15.0" customHeight="1">
      <c r="A4359" s="98">
        <v>4356.0</v>
      </c>
      <c r="B4359" s="99" t="s">
        <v>9214</v>
      </c>
      <c r="C4359" s="98" t="s">
        <v>141</v>
      </c>
      <c r="D4359" s="98" t="s">
        <v>9215</v>
      </c>
      <c r="E4359" s="100">
        <v>17.74</v>
      </c>
      <c r="F4359" s="98" t="s">
        <v>86</v>
      </c>
      <c r="G4359" s="98" t="s">
        <v>187</v>
      </c>
      <c r="H4359" s="101">
        <v>2.913552657E7</v>
      </c>
      <c r="I4359" s="98">
        <v>5.0</v>
      </c>
      <c r="J4359" s="102">
        <v>4.9</v>
      </c>
      <c r="K4359" s="99">
        <v>2021.0</v>
      </c>
      <c r="L4359" s="98" t="s">
        <v>4646</v>
      </c>
      <c r="M4359" s="98">
        <v>2021.0</v>
      </c>
      <c r="N4359" s="98" t="s">
        <v>161</v>
      </c>
      <c r="O4359" s="65" t="str">
        <f t="shared" si="1"/>
        <v>002776490001</v>
      </c>
      <c r="P4359" s="65">
        <f t="shared" si="2"/>
        <v>5</v>
      </c>
      <c r="Q4359" s="65">
        <f t="shared" si="3"/>
        <v>4</v>
      </c>
      <c r="R4359" s="65" t="str">
        <f t="shared" si="12"/>
        <v>00.277.649/0001-54</v>
      </c>
      <c r="S4359" s="84"/>
      <c r="T4359" s="84" t="str">
        <f t="shared" si="10"/>
        <v/>
      </c>
      <c r="U4359" s="84" t="str">
        <f t="shared" si="11"/>
        <v/>
      </c>
      <c r="V4359" s="65" t="str">
        <f t="shared" si="5"/>
        <v/>
      </c>
      <c r="W4359" s="84"/>
      <c r="X4359" s="84"/>
      <c r="Y4359" s="85"/>
      <c r="Z4359" s="85"/>
      <c r="AA4359" s="65" t="str">
        <f t="shared" si="6"/>
        <v/>
      </c>
      <c r="AB4359" s="65" t="str">
        <f t="shared" si="7"/>
        <v/>
      </c>
      <c r="AC4359" s="86"/>
      <c r="AD4359" s="87" t="str">
        <f t="shared" si="8"/>
        <v/>
      </c>
      <c r="AE4359" s="84"/>
      <c r="AF4359" s="86">
        <f>IF(AC4359&gt;0,AC4359,'⚙️ Config'!$B$10)</f>
        <v>0.0075</v>
      </c>
      <c r="AG4359" s="88">
        <f t="shared" si="9"/>
        <v>218516.4493</v>
      </c>
      <c r="AH4359" s="88">
        <f>AG4359*'⚙️ Config'!$B$11</f>
        <v>1092582.246</v>
      </c>
      <c r="AI4359" s="88">
        <f>AH4359*'⚙️ Config'!$B$12</f>
        <v>327774.6739</v>
      </c>
      <c r="AJ4359" s="64"/>
      <c r="AK4359" s="84"/>
      <c r="AL4359" s="84"/>
      <c r="AM4359" s="84"/>
      <c r="AN4359" s="84"/>
      <c r="AO4359" s="84"/>
      <c r="AP4359" s="84"/>
      <c r="AQ4359" s="84"/>
    </row>
    <row r="4360" ht="15.0" customHeight="1">
      <c r="A4360" s="98">
        <v>4357.0</v>
      </c>
      <c r="B4360" s="99" t="s">
        <v>9216</v>
      </c>
      <c r="C4360" s="98" t="s">
        <v>141</v>
      </c>
      <c r="D4360" s="98" t="s">
        <v>9217</v>
      </c>
      <c r="E4360" s="100">
        <v>32.12</v>
      </c>
      <c r="F4360" s="98" t="s">
        <v>86</v>
      </c>
      <c r="G4360" s="98" t="s">
        <v>187</v>
      </c>
      <c r="H4360" s="101">
        <v>2.903184732E7</v>
      </c>
      <c r="I4360" s="98">
        <v>9.0</v>
      </c>
      <c r="J4360" s="102">
        <v>4.7</v>
      </c>
      <c r="K4360" s="99">
        <v>2025.0</v>
      </c>
      <c r="L4360" s="98" t="s">
        <v>4709</v>
      </c>
      <c r="M4360" s="98">
        <v>2021.0</v>
      </c>
      <c r="N4360" s="98" t="s">
        <v>161</v>
      </c>
      <c r="O4360" s="65" t="str">
        <f t="shared" si="1"/>
        <v>557619930001</v>
      </c>
      <c r="P4360" s="65">
        <f t="shared" si="2"/>
        <v>0</v>
      </c>
      <c r="Q4360" s="65">
        <f t="shared" si="3"/>
        <v>6</v>
      </c>
      <c r="R4360" s="65" t="str">
        <f t="shared" si="12"/>
        <v>55.761.993/0001-06</v>
      </c>
      <c r="S4360" s="84"/>
      <c r="T4360" s="84" t="str">
        <f t="shared" si="10"/>
        <v/>
      </c>
      <c r="U4360" s="84" t="str">
        <f t="shared" si="11"/>
        <v/>
      </c>
      <c r="V4360" s="65" t="str">
        <f t="shared" si="5"/>
        <v/>
      </c>
      <c r="W4360" s="84"/>
      <c r="X4360" s="84"/>
      <c r="Y4360" s="85"/>
      <c r="Z4360" s="85"/>
      <c r="AA4360" s="65" t="str">
        <f t="shared" si="6"/>
        <v/>
      </c>
      <c r="AB4360" s="65" t="str">
        <f t="shared" si="7"/>
        <v/>
      </c>
      <c r="AC4360" s="86"/>
      <c r="AD4360" s="87" t="str">
        <f t="shared" si="8"/>
        <v/>
      </c>
      <c r="AE4360" s="84"/>
      <c r="AF4360" s="86">
        <f>IF(AC4360&gt;0,AC4360,'⚙️ Config'!$B$10)</f>
        <v>0.0075</v>
      </c>
      <c r="AG4360" s="88">
        <f t="shared" si="9"/>
        <v>217738.8549</v>
      </c>
      <c r="AH4360" s="88">
        <f>AG4360*'⚙️ Config'!$B$11</f>
        <v>1088694.275</v>
      </c>
      <c r="AI4360" s="88">
        <f>AH4360*'⚙️ Config'!$B$12</f>
        <v>326608.2824</v>
      </c>
      <c r="AJ4360" s="64"/>
      <c r="AK4360" s="84"/>
      <c r="AL4360" s="84"/>
      <c r="AM4360" s="84"/>
      <c r="AN4360" s="84"/>
      <c r="AO4360" s="84"/>
      <c r="AP4360" s="84"/>
      <c r="AQ4360" s="84"/>
    </row>
    <row r="4361" ht="15.0" customHeight="1">
      <c r="A4361" s="98">
        <v>4358.0</v>
      </c>
      <c r="B4361" s="99" t="s">
        <v>9218</v>
      </c>
      <c r="C4361" s="98" t="s">
        <v>141</v>
      </c>
      <c r="D4361" s="98" t="s">
        <v>9219</v>
      </c>
      <c r="E4361" s="100">
        <v>27.59</v>
      </c>
      <c r="F4361" s="98" t="s">
        <v>86</v>
      </c>
      <c r="G4361" s="98" t="s">
        <v>187</v>
      </c>
      <c r="H4361" s="101">
        <v>2.896803806E7</v>
      </c>
      <c r="I4361" s="98">
        <v>6.0</v>
      </c>
      <c r="J4361" s="102">
        <v>4.7</v>
      </c>
      <c r="K4361" s="99">
        <v>2024.0</v>
      </c>
      <c r="L4361" s="98" t="s">
        <v>5013</v>
      </c>
      <c r="M4361" s="98">
        <v>2021.0</v>
      </c>
      <c r="N4361" s="98" t="s">
        <v>161</v>
      </c>
      <c r="O4361" s="65" t="str">
        <f t="shared" si="1"/>
        <v>027488180001</v>
      </c>
      <c r="P4361" s="65">
        <f t="shared" si="2"/>
        <v>1</v>
      </c>
      <c r="Q4361" s="65">
        <f t="shared" si="3"/>
        <v>2</v>
      </c>
      <c r="R4361" s="65" t="str">
        <f t="shared" si="12"/>
        <v>02.748.818/0001-12</v>
      </c>
      <c r="S4361" s="84"/>
      <c r="T4361" s="84" t="str">
        <f t="shared" si="10"/>
        <v/>
      </c>
      <c r="U4361" s="84" t="str">
        <f t="shared" si="11"/>
        <v/>
      </c>
      <c r="V4361" s="65" t="str">
        <f t="shared" si="5"/>
        <v/>
      </c>
      <c r="W4361" s="84"/>
      <c r="X4361" s="84"/>
      <c r="Y4361" s="85"/>
      <c r="Z4361" s="85"/>
      <c r="AA4361" s="65" t="str">
        <f t="shared" si="6"/>
        <v/>
      </c>
      <c r="AB4361" s="65" t="str">
        <f t="shared" si="7"/>
        <v/>
      </c>
      <c r="AC4361" s="86"/>
      <c r="AD4361" s="87" t="str">
        <f t="shared" si="8"/>
        <v/>
      </c>
      <c r="AE4361" s="84"/>
      <c r="AF4361" s="86">
        <f>IF(AC4361&gt;0,AC4361,'⚙️ Config'!$B$10)</f>
        <v>0.0075</v>
      </c>
      <c r="AG4361" s="88">
        <f t="shared" si="9"/>
        <v>217260.2855</v>
      </c>
      <c r="AH4361" s="88">
        <f>AG4361*'⚙️ Config'!$B$11</f>
        <v>1086301.427</v>
      </c>
      <c r="AI4361" s="88">
        <f>AH4361*'⚙️ Config'!$B$12</f>
        <v>325890.4282</v>
      </c>
      <c r="AJ4361" s="64"/>
      <c r="AK4361" s="84"/>
      <c r="AL4361" s="84"/>
      <c r="AM4361" s="84"/>
      <c r="AN4361" s="84"/>
      <c r="AO4361" s="84"/>
      <c r="AP4361" s="84"/>
      <c r="AQ4361" s="84"/>
    </row>
    <row r="4362" ht="15.0" customHeight="1">
      <c r="A4362" s="98">
        <v>4359.0</v>
      </c>
      <c r="B4362" s="99" t="s">
        <v>9220</v>
      </c>
      <c r="C4362" s="98" t="s">
        <v>141</v>
      </c>
      <c r="D4362" s="98" t="s">
        <v>9221</v>
      </c>
      <c r="E4362" s="100">
        <v>35.49</v>
      </c>
      <c r="F4362" s="98" t="s">
        <v>86</v>
      </c>
      <c r="G4362" s="98" t="s">
        <v>187</v>
      </c>
      <c r="H4362" s="101">
        <v>2.843227946E7</v>
      </c>
      <c r="I4362" s="98">
        <v>9.0</v>
      </c>
      <c r="J4362" s="102">
        <v>2.7</v>
      </c>
      <c r="K4362" s="99">
        <v>2025.0</v>
      </c>
      <c r="L4362" s="98" t="s">
        <v>315</v>
      </c>
      <c r="M4362" s="98">
        <v>2023.0</v>
      </c>
      <c r="N4362" s="98" t="s">
        <v>161</v>
      </c>
      <c r="O4362" s="65" t="str">
        <f t="shared" si="1"/>
        <v>154649250001</v>
      </c>
      <c r="P4362" s="65">
        <f t="shared" si="2"/>
        <v>6</v>
      </c>
      <c r="Q4362" s="65">
        <f t="shared" si="3"/>
        <v>0</v>
      </c>
      <c r="R4362" s="65" t="str">
        <f t="shared" si="12"/>
        <v>15.464.925/0001-60</v>
      </c>
      <c r="S4362" s="84"/>
      <c r="T4362" s="84" t="str">
        <f t="shared" si="10"/>
        <v/>
      </c>
      <c r="U4362" s="84" t="str">
        <f t="shared" si="11"/>
        <v/>
      </c>
      <c r="V4362" s="65" t="str">
        <f t="shared" si="5"/>
        <v/>
      </c>
      <c r="W4362" s="84"/>
      <c r="X4362" s="84"/>
      <c r="Y4362" s="85"/>
      <c r="Z4362" s="85"/>
      <c r="AA4362" s="65" t="str">
        <f t="shared" si="6"/>
        <v/>
      </c>
      <c r="AB4362" s="65" t="str">
        <f t="shared" si="7"/>
        <v/>
      </c>
      <c r="AC4362" s="86"/>
      <c r="AD4362" s="87" t="str">
        <f t="shared" si="8"/>
        <v/>
      </c>
      <c r="AE4362" s="84"/>
      <c r="AF4362" s="86">
        <f>IF(AC4362&gt;0,AC4362,'⚙️ Config'!$B$10)</f>
        <v>0.0075</v>
      </c>
      <c r="AG4362" s="88">
        <f t="shared" si="9"/>
        <v>213242.096</v>
      </c>
      <c r="AH4362" s="88">
        <f>AG4362*'⚙️ Config'!$B$11</f>
        <v>1066210.48</v>
      </c>
      <c r="AI4362" s="88">
        <f>AH4362*'⚙️ Config'!$B$12</f>
        <v>319863.1439</v>
      </c>
      <c r="AJ4362" s="64"/>
      <c r="AK4362" s="84"/>
      <c r="AL4362" s="84"/>
      <c r="AM4362" s="84"/>
      <c r="AN4362" s="84"/>
      <c r="AO4362" s="84"/>
      <c r="AP4362" s="84"/>
      <c r="AQ4362" s="84"/>
    </row>
    <row r="4363" ht="15.0" customHeight="1">
      <c r="A4363" s="98">
        <v>4360.0</v>
      </c>
      <c r="B4363" s="99" t="s">
        <v>9222</v>
      </c>
      <c r="C4363" s="98" t="s">
        <v>141</v>
      </c>
      <c r="D4363" s="98" t="s">
        <v>9223</v>
      </c>
      <c r="E4363" s="100">
        <v>28.88</v>
      </c>
      <c r="F4363" s="98" t="s">
        <v>86</v>
      </c>
      <c r="G4363" s="98" t="s">
        <v>187</v>
      </c>
      <c r="H4363" s="101">
        <v>2.831092697E7</v>
      </c>
      <c r="I4363" s="98">
        <v>11.0</v>
      </c>
      <c r="J4363" s="102">
        <v>4.8</v>
      </c>
      <c r="K4363" s="99">
        <v>2025.0</v>
      </c>
      <c r="L4363" s="98" t="s">
        <v>4529</v>
      </c>
      <c r="M4363" s="98">
        <v>2021.0</v>
      </c>
      <c r="N4363" s="98" t="s">
        <v>8582</v>
      </c>
      <c r="O4363" s="65" t="str">
        <f t="shared" si="1"/>
        <v>058248900001</v>
      </c>
      <c r="P4363" s="65">
        <f t="shared" si="2"/>
        <v>7</v>
      </c>
      <c r="Q4363" s="65">
        <f t="shared" si="3"/>
        <v>0</v>
      </c>
      <c r="R4363" s="65" t="str">
        <f t="shared" si="12"/>
        <v>05.824.890/0001-70</v>
      </c>
      <c r="S4363" s="84"/>
      <c r="T4363" s="84" t="str">
        <f t="shared" si="10"/>
        <v/>
      </c>
      <c r="U4363" s="84" t="str">
        <f t="shared" si="11"/>
        <v/>
      </c>
      <c r="V4363" s="65" t="str">
        <f t="shared" si="5"/>
        <v/>
      </c>
      <c r="W4363" s="84"/>
      <c r="X4363" s="84"/>
      <c r="Y4363" s="85"/>
      <c r="Z4363" s="85"/>
      <c r="AA4363" s="65" t="str">
        <f t="shared" si="6"/>
        <v/>
      </c>
      <c r="AB4363" s="65" t="str">
        <f t="shared" si="7"/>
        <v/>
      </c>
      <c r="AC4363" s="86"/>
      <c r="AD4363" s="87" t="str">
        <f t="shared" si="8"/>
        <v/>
      </c>
      <c r="AE4363" s="84"/>
      <c r="AF4363" s="86">
        <f>IF(AC4363&gt;0,AC4363,'⚙️ Config'!$B$10)</f>
        <v>0.0075</v>
      </c>
      <c r="AG4363" s="88">
        <f t="shared" si="9"/>
        <v>212331.9523</v>
      </c>
      <c r="AH4363" s="88">
        <f>AG4363*'⚙️ Config'!$B$11</f>
        <v>1061659.761</v>
      </c>
      <c r="AI4363" s="88">
        <f>AH4363*'⚙️ Config'!$B$12</f>
        <v>318497.9284</v>
      </c>
      <c r="AJ4363" s="64"/>
      <c r="AK4363" s="84"/>
      <c r="AL4363" s="84"/>
      <c r="AM4363" s="84"/>
      <c r="AN4363" s="84"/>
      <c r="AO4363" s="84"/>
      <c r="AP4363" s="84"/>
      <c r="AQ4363" s="84"/>
    </row>
    <row r="4364" ht="15.0" customHeight="1">
      <c r="A4364" s="103">
        <v>4361.0</v>
      </c>
      <c r="B4364" s="104" t="s">
        <v>9224</v>
      </c>
      <c r="C4364" s="103" t="s">
        <v>141</v>
      </c>
      <c r="D4364" s="103" t="s">
        <v>9225</v>
      </c>
      <c r="E4364" s="105">
        <v>18.49</v>
      </c>
      <c r="F4364" s="103" t="s">
        <v>86</v>
      </c>
      <c r="G4364" s="103" t="s">
        <v>187</v>
      </c>
      <c r="H4364" s="106">
        <v>2.829386913E7</v>
      </c>
      <c r="I4364" s="103">
        <v>4.0</v>
      </c>
      <c r="J4364" s="107">
        <v>5.0</v>
      </c>
      <c r="K4364" s="104">
        <v>2021.0</v>
      </c>
      <c r="L4364" s="103" t="s">
        <v>1438</v>
      </c>
      <c r="M4364" s="103">
        <v>2021.0</v>
      </c>
      <c r="N4364" s="103" t="s">
        <v>161</v>
      </c>
      <c r="O4364" s="65" t="str">
        <f t="shared" si="1"/>
        <v>104479390001</v>
      </c>
      <c r="P4364" s="65">
        <f t="shared" si="2"/>
        <v>5</v>
      </c>
      <c r="Q4364" s="65">
        <f t="shared" si="3"/>
        <v>2</v>
      </c>
      <c r="R4364" s="65" t="str">
        <f t="shared" si="12"/>
        <v>10.447.939/0001-52</v>
      </c>
      <c r="S4364" s="84"/>
      <c r="T4364" s="84" t="str">
        <f t="shared" si="10"/>
        <v/>
      </c>
      <c r="U4364" s="84" t="str">
        <f t="shared" si="11"/>
        <v/>
      </c>
      <c r="V4364" s="65" t="str">
        <f t="shared" si="5"/>
        <v/>
      </c>
      <c r="W4364" s="84"/>
      <c r="X4364" s="84"/>
      <c r="Y4364" s="85"/>
      <c r="Z4364" s="85"/>
      <c r="AA4364" s="65" t="str">
        <f t="shared" si="6"/>
        <v/>
      </c>
      <c r="AB4364" s="65" t="str">
        <f t="shared" si="7"/>
        <v/>
      </c>
      <c r="AC4364" s="86"/>
      <c r="AD4364" s="87" t="str">
        <f t="shared" si="8"/>
        <v/>
      </c>
      <c r="AE4364" s="84"/>
      <c r="AF4364" s="86">
        <f>IF(AC4364&gt;0,AC4364,'⚙️ Config'!$B$10)</f>
        <v>0.0075</v>
      </c>
      <c r="AG4364" s="88">
        <f t="shared" si="9"/>
        <v>212204.0185</v>
      </c>
      <c r="AH4364" s="88">
        <f>AG4364*'⚙️ Config'!$B$11</f>
        <v>1061020.092</v>
      </c>
      <c r="AI4364" s="88">
        <f>AH4364*'⚙️ Config'!$B$12</f>
        <v>318306.0277</v>
      </c>
      <c r="AJ4364" s="64"/>
      <c r="AK4364" s="84"/>
      <c r="AL4364" s="84"/>
      <c r="AM4364" s="84"/>
      <c r="AN4364" s="84"/>
      <c r="AO4364" s="84"/>
      <c r="AP4364" s="84"/>
      <c r="AQ4364" s="84"/>
    </row>
    <row r="4365" ht="15.0" customHeight="1">
      <c r="A4365" s="98">
        <v>4362.0</v>
      </c>
      <c r="B4365" s="99" t="s">
        <v>9226</v>
      </c>
      <c r="C4365" s="98" t="s">
        <v>141</v>
      </c>
      <c r="D4365" s="98" t="s">
        <v>9227</v>
      </c>
      <c r="E4365" s="100">
        <v>26.46</v>
      </c>
      <c r="F4365" s="98" t="s">
        <v>86</v>
      </c>
      <c r="G4365" s="98" t="s">
        <v>187</v>
      </c>
      <c r="H4365" s="101">
        <v>2.820673096E7</v>
      </c>
      <c r="I4365" s="98">
        <v>9.0</v>
      </c>
      <c r="J4365" s="102">
        <v>4.7</v>
      </c>
      <c r="K4365" s="99">
        <v>2024.0</v>
      </c>
      <c r="L4365" s="98" t="s">
        <v>1438</v>
      </c>
      <c r="M4365" s="98">
        <v>2021.0</v>
      </c>
      <c r="N4365" s="98" t="s">
        <v>161</v>
      </c>
      <c r="O4365" s="65" t="str">
        <f t="shared" si="1"/>
        <v>273629450001</v>
      </c>
      <c r="P4365" s="65">
        <f t="shared" si="2"/>
        <v>0</v>
      </c>
      <c r="Q4365" s="65">
        <f t="shared" si="3"/>
        <v>0</v>
      </c>
      <c r="R4365" s="65" t="str">
        <f t="shared" si="12"/>
        <v>27.362.945/0001-00</v>
      </c>
      <c r="S4365" s="84"/>
      <c r="T4365" s="84" t="str">
        <f t="shared" si="10"/>
        <v/>
      </c>
      <c r="U4365" s="84" t="str">
        <f t="shared" si="11"/>
        <v/>
      </c>
      <c r="V4365" s="65" t="str">
        <f t="shared" si="5"/>
        <v/>
      </c>
      <c r="W4365" s="84"/>
      <c r="X4365" s="84"/>
      <c r="Y4365" s="85"/>
      <c r="Z4365" s="85"/>
      <c r="AA4365" s="65" t="str">
        <f t="shared" si="6"/>
        <v/>
      </c>
      <c r="AB4365" s="65" t="str">
        <f t="shared" si="7"/>
        <v/>
      </c>
      <c r="AC4365" s="86"/>
      <c r="AD4365" s="87" t="str">
        <f t="shared" si="8"/>
        <v/>
      </c>
      <c r="AE4365" s="84"/>
      <c r="AF4365" s="86">
        <f>IF(AC4365&gt;0,AC4365,'⚙️ Config'!$B$10)</f>
        <v>0.0075</v>
      </c>
      <c r="AG4365" s="88">
        <f t="shared" si="9"/>
        <v>211550.4822</v>
      </c>
      <c r="AH4365" s="88">
        <f>AG4365*'⚙️ Config'!$B$11</f>
        <v>1057752.411</v>
      </c>
      <c r="AI4365" s="88">
        <f>AH4365*'⚙️ Config'!$B$12</f>
        <v>317325.7233</v>
      </c>
      <c r="AJ4365" s="64"/>
      <c r="AK4365" s="84"/>
      <c r="AL4365" s="84"/>
      <c r="AM4365" s="84"/>
      <c r="AN4365" s="84"/>
      <c r="AO4365" s="84"/>
      <c r="AP4365" s="84"/>
      <c r="AQ4365" s="84"/>
    </row>
    <row r="4366" ht="15.0" customHeight="1">
      <c r="A4366" s="103">
        <v>4363.0</v>
      </c>
      <c r="B4366" s="104" t="s">
        <v>9228</v>
      </c>
      <c r="C4366" s="103" t="s">
        <v>141</v>
      </c>
      <c r="D4366" s="103" t="s">
        <v>9229</v>
      </c>
      <c r="E4366" s="105">
        <v>29.5</v>
      </c>
      <c r="F4366" s="103" t="s">
        <v>86</v>
      </c>
      <c r="G4366" s="103" t="s">
        <v>187</v>
      </c>
      <c r="H4366" s="106">
        <v>2.815255395E7</v>
      </c>
      <c r="I4366" s="103">
        <v>15.0</v>
      </c>
      <c r="J4366" s="107">
        <v>4.9</v>
      </c>
      <c r="K4366" s="104">
        <v>2025.0</v>
      </c>
      <c r="L4366" s="103" t="s">
        <v>719</v>
      </c>
      <c r="M4366" s="103">
        <v>2021.0</v>
      </c>
      <c r="N4366" s="103" t="s">
        <v>161</v>
      </c>
      <c r="O4366" s="65" t="str">
        <f t="shared" si="1"/>
        <v>077713620001</v>
      </c>
      <c r="P4366" s="65">
        <f t="shared" si="2"/>
        <v>2</v>
      </c>
      <c r="Q4366" s="65">
        <f t="shared" si="3"/>
        <v>5</v>
      </c>
      <c r="R4366" s="65" t="str">
        <f t="shared" si="12"/>
        <v>07.771.362/0001-25</v>
      </c>
      <c r="S4366" s="84"/>
      <c r="T4366" s="84" t="str">
        <f t="shared" si="10"/>
        <v/>
      </c>
      <c r="U4366" s="84" t="str">
        <f t="shared" si="11"/>
        <v/>
      </c>
      <c r="V4366" s="65" t="str">
        <f t="shared" si="5"/>
        <v/>
      </c>
      <c r="W4366" s="84"/>
      <c r="X4366" s="84"/>
      <c r="Y4366" s="85"/>
      <c r="Z4366" s="85"/>
      <c r="AA4366" s="65" t="str">
        <f t="shared" si="6"/>
        <v/>
      </c>
      <c r="AB4366" s="65" t="str">
        <f t="shared" si="7"/>
        <v/>
      </c>
      <c r="AC4366" s="86"/>
      <c r="AD4366" s="87" t="str">
        <f t="shared" si="8"/>
        <v/>
      </c>
      <c r="AE4366" s="84"/>
      <c r="AF4366" s="86">
        <f>IF(AC4366&gt;0,AC4366,'⚙️ Config'!$B$10)</f>
        <v>0.0075</v>
      </c>
      <c r="AG4366" s="88">
        <f t="shared" si="9"/>
        <v>211144.1546</v>
      </c>
      <c r="AH4366" s="88">
        <f>AG4366*'⚙️ Config'!$B$11</f>
        <v>1055720.773</v>
      </c>
      <c r="AI4366" s="88">
        <f>AH4366*'⚙️ Config'!$B$12</f>
        <v>316716.2319</v>
      </c>
      <c r="AJ4366" s="64"/>
      <c r="AK4366" s="84"/>
      <c r="AL4366" s="84"/>
      <c r="AM4366" s="84"/>
      <c r="AN4366" s="84"/>
      <c r="AO4366" s="84"/>
      <c r="AP4366" s="84"/>
      <c r="AQ4366" s="84"/>
    </row>
    <row r="4367" ht="15.0" customHeight="1">
      <c r="A4367" s="98">
        <v>4364.0</v>
      </c>
      <c r="B4367" s="99" t="s">
        <v>9230</v>
      </c>
      <c r="C4367" s="98" t="s">
        <v>141</v>
      </c>
      <c r="D4367" s="98" t="s">
        <v>9231</v>
      </c>
      <c r="E4367" s="100">
        <v>50.88</v>
      </c>
      <c r="F4367" s="98" t="s">
        <v>86</v>
      </c>
      <c r="G4367" s="98" t="s">
        <v>187</v>
      </c>
      <c r="H4367" s="101">
        <v>2.784538875E7</v>
      </c>
      <c r="I4367" s="98">
        <v>11.0</v>
      </c>
      <c r="J4367" s="102">
        <v>3.2</v>
      </c>
      <c r="K4367" s="99">
        <v>2025.0</v>
      </c>
      <c r="L4367" s="98" t="s">
        <v>719</v>
      </c>
      <c r="M4367" s="98">
        <v>2023.0</v>
      </c>
      <c r="N4367" s="98" t="s">
        <v>208</v>
      </c>
      <c r="O4367" s="65" t="str">
        <f t="shared" si="1"/>
        <v>070560750001</v>
      </c>
      <c r="P4367" s="65">
        <f t="shared" si="2"/>
        <v>3</v>
      </c>
      <c r="Q4367" s="65">
        <f t="shared" si="3"/>
        <v>3</v>
      </c>
      <c r="R4367" s="65" t="str">
        <f t="shared" si="12"/>
        <v>07.056.075/0001-33</v>
      </c>
      <c r="S4367" s="84"/>
      <c r="T4367" s="84" t="str">
        <f t="shared" si="10"/>
        <v/>
      </c>
      <c r="U4367" s="84" t="str">
        <f t="shared" si="11"/>
        <v/>
      </c>
      <c r="V4367" s="65" t="str">
        <f t="shared" si="5"/>
        <v/>
      </c>
      <c r="W4367" s="84"/>
      <c r="X4367" s="84"/>
      <c r="Y4367" s="85"/>
      <c r="Z4367" s="85"/>
      <c r="AA4367" s="65" t="str">
        <f t="shared" si="6"/>
        <v/>
      </c>
      <c r="AB4367" s="65" t="str">
        <f t="shared" si="7"/>
        <v/>
      </c>
      <c r="AC4367" s="86"/>
      <c r="AD4367" s="87" t="str">
        <f t="shared" si="8"/>
        <v/>
      </c>
      <c r="AE4367" s="84"/>
      <c r="AF4367" s="86">
        <f>IF(AC4367&gt;0,AC4367,'⚙️ Config'!$B$10)</f>
        <v>0.0075</v>
      </c>
      <c r="AG4367" s="88">
        <f t="shared" si="9"/>
        <v>208840.4156</v>
      </c>
      <c r="AH4367" s="88">
        <f>AG4367*'⚙️ Config'!$B$11</f>
        <v>1044202.078</v>
      </c>
      <c r="AI4367" s="88">
        <f>AH4367*'⚙️ Config'!$B$12</f>
        <v>313260.6234</v>
      </c>
      <c r="AJ4367" s="64"/>
      <c r="AK4367" s="84"/>
      <c r="AL4367" s="84"/>
      <c r="AM4367" s="84"/>
      <c r="AN4367" s="84"/>
      <c r="AO4367" s="84"/>
      <c r="AP4367" s="84"/>
      <c r="AQ4367" s="84"/>
    </row>
    <row r="4368" ht="15.0" customHeight="1">
      <c r="A4368" s="103">
        <v>4365.0</v>
      </c>
      <c r="B4368" s="104" t="s">
        <v>9232</v>
      </c>
      <c r="C4368" s="103" t="s">
        <v>141</v>
      </c>
      <c r="D4368" s="103" t="s">
        <v>9233</v>
      </c>
      <c r="E4368" s="105">
        <v>33.18</v>
      </c>
      <c r="F4368" s="103" t="s">
        <v>86</v>
      </c>
      <c r="G4368" s="103" t="s">
        <v>187</v>
      </c>
      <c r="H4368" s="106">
        <v>2.756875144E7</v>
      </c>
      <c r="I4368" s="103">
        <v>11.0</v>
      </c>
      <c r="J4368" s="107">
        <v>4.8</v>
      </c>
      <c r="K4368" s="104">
        <v>2025.0</v>
      </c>
      <c r="L4368" s="103" t="s">
        <v>4502</v>
      </c>
      <c r="M4368" s="103">
        <v>2021.0</v>
      </c>
      <c r="N4368" s="103" t="s">
        <v>161</v>
      </c>
      <c r="O4368" s="65" t="str">
        <f t="shared" si="1"/>
        <v>111455710001</v>
      </c>
      <c r="P4368" s="65">
        <f t="shared" si="2"/>
        <v>3</v>
      </c>
      <c r="Q4368" s="65">
        <f t="shared" si="3"/>
        <v>0</v>
      </c>
      <c r="R4368" s="65" t="str">
        <f t="shared" si="12"/>
        <v>11.145.571/0001-30</v>
      </c>
      <c r="S4368" s="84"/>
      <c r="T4368" s="84" t="str">
        <f t="shared" si="10"/>
        <v/>
      </c>
      <c r="U4368" s="84" t="str">
        <f t="shared" si="11"/>
        <v/>
      </c>
      <c r="V4368" s="65" t="str">
        <f t="shared" si="5"/>
        <v/>
      </c>
      <c r="W4368" s="84"/>
      <c r="X4368" s="84"/>
      <c r="Y4368" s="85"/>
      <c r="Z4368" s="85"/>
      <c r="AA4368" s="65" t="str">
        <f t="shared" si="6"/>
        <v/>
      </c>
      <c r="AB4368" s="65" t="str">
        <f t="shared" si="7"/>
        <v/>
      </c>
      <c r="AC4368" s="86"/>
      <c r="AD4368" s="87" t="str">
        <f t="shared" si="8"/>
        <v/>
      </c>
      <c r="AE4368" s="84"/>
      <c r="AF4368" s="86">
        <f>IF(AC4368&gt;0,AC4368,'⚙️ Config'!$B$10)</f>
        <v>0.0075</v>
      </c>
      <c r="AG4368" s="88">
        <f t="shared" si="9"/>
        <v>206765.6358</v>
      </c>
      <c r="AH4368" s="88">
        <f>AG4368*'⚙️ Config'!$B$11</f>
        <v>1033828.179</v>
      </c>
      <c r="AI4368" s="88">
        <f>AH4368*'⚙️ Config'!$B$12</f>
        <v>310148.4537</v>
      </c>
      <c r="AJ4368" s="64"/>
      <c r="AK4368" s="84"/>
      <c r="AL4368" s="84"/>
      <c r="AM4368" s="84"/>
      <c r="AN4368" s="84"/>
      <c r="AO4368" s="84"/>
      <c r="AP4368" s="84"/>
      <c r="AQ4368" s="84"/>
    </row>
    <row r="4369" ht="15.0" customHeight="1">
      <c r="A4369" s="103">
        <v>4366.0</v>
      </c>
      <c r="B4369" s="104" t="s">
        <v>9234</v>
      </c>
      <c r="C4369" s="103" t="s">
        <v>141</v>
      </c>
      <c r="D4369" s="103" t="s">
        <v>9235</v>
      </c>
      <c r="E4369" s="105">
        <v>21.63</v>
      </c>
      <c r="F4369" s="103" t="s">
        <v>86</v>
      </c>
      <c r="G4369" s="103" t="s">
        <v>187</v>
      </c>
      <c r="H4369" s="106">
        <v>2.753136217E7</v>
      </c>
      <c r="I4369" s="103">
        <v>7.0</v>
      </c>
      <c r="J4369" s="107">
        <v>4.7</v>
      </c>
      <c r="K4369" s="104">
        <v>2023.0</v>
      </c>
      <c r="L4369" s="103" t="s">
        <v>473</v>
      </c>
      <c r="M4369" s="103">
        <v>2021.0</v>
      </c>
      <c r="N4369" s="103" t="s">
        <v>161</v>
      </c>
      <c r="O4369" s="65" t="str">
        <f t="shared" si="1"/>
        <v>533607070001</v>
      </c>
      <c r="P4369" s="65">
        <f t="shared" si="2"/>
        <v>7</v>
      </c>
      <c r="Q4369" s="65">
        <f t="shared" si="3"/>
        <v>5</v>
      </c>
      <c r="R4369" s="65" t="str">
        <f t="shared" si="12"/>
        <v>53.360.707/0001-75</v>
      </c>
      <c r="S4369" s="84"/>
      <c r="T4369" s="84" t="str">
        <f t="shared" si="10"/>
        <v/>
      </c>
      <c r="U4369" s="84" t="str">
        <f t="shared" si="11"/>
        <v/>
      </c>
      <c r="V4369" s="65" t="str">
        <f t="shared" si="5"/>
        <v/>
      </c>
      <c r="W4369" s="84"/>
      <c r="X4369" s="84"/>
      <c r="Y4369" s="85"/>
      <c r="Z4369" s="85"/>
      <c r="AA4369" s="65" t="str">
        <f t="shared" si="6"/>
        <v/>
      </c>
      <c r="AB4369" s="65" t="str">
        <f t="shared" si="7"/>
        <v/>
      </c>
      <c r="AC4369" s="86"/>
      <c r="AD4369" s="87" t="str">
        <f t="shared" si="8"/>
        <v/>
      </c>
      <c r="AE4369" s="84"/>
      <c r="AF4369" s="86">
        <f>IF(AC4369&gt;0,AC4369,'⚙️ Config'!$B$10)</f>
        <v>0.0075</v>
      </c>
      <c r="AG4369" s="88">
        <f t="shared" si="9"/>
        <v>206485.2163</v>
      </c>
      <c r="AH4369" s="88">
        <f>AG4369*'⚙️ Config'!$B$11</f>
        <v>1032426.081</v>
      </c>
      <c r="AI4369" s="88">
        <f>AH4369*'⚙️ Config'!$B$12</f>
        <v>309727.8244</v>
      </c>
      <c r="AJ4369" s="64"/>
      <c r="AK4369" s="84"/>
      <c r="AL4369" s="84"/>
      <c r="AM4369" s="84"/>
      <c r="AN4369" s="84"/>
      <c r="AO4369" s="84"/>
      <c r="AP4369" s="84"/>
      <c r="AQ4369" s="84"/>
    </row>
    <row r="4370" ht="15.0" customHeight="1">
      <c r="A4370" s="103">
        <v>4367.0</v>
      </c>
      <c r="B4370" s="104" t="s">
        <v>9236</v>
      </c>
      <c r="C4370" s="103" t="s">
        <v>141</v>
      </c>
      <c r="D4370" s="103" t="s">
        <v>9237</v>
      </c>
      <c r="E4370" s="105">
        <v>26.57</v>
      </c>
      <c r="F4370" s="103" t="s">
        <v>86</v>
      </c>
      <c r="G4370" s="103" t="s">
        <v>187</v>
      </c>
      <c r="H4370" s="106">
        <v>2.729868601E7</v>
      </c>
      <c r="I4370" s="103">
        <v>8.0</v>
      </c>
      <c r="J4370" s="107">
        <v>4.8</v>
      </c>
      <c r="K4370" s="104">
        <v>2024.0</v>
      </c>
      <c r="L4370" s="103" t="s">
        <v>268</v>
      </c>
      <c r="M4370" s="103">
        <v>2021.0</v>
      </c>
      <c r="N4370" s="103" t="s">
        <v>189</v>
      </c>
      <c r="O4370" s="65" t="str">
        <f t="shared" si="1"/>
        <v>514596670001</v>
      </c>
      <c r="P4370" s="65">
        <f t="shared" si="2"/>
        <v>9</v>
      </c>
      <c r="Q4370" s="65">
        <f t="shared" si="3"/>
        <v>8</v>
      </c>
      <c r="R4370" s="65" t="str">
        <f t="shared" si="12"/>
        <v>51.459.667/0001-98</v>
      </c>
      <c r="S4370" s="84"/>
      <c r="T4370" s="84" t="str">
        <f t="shared" si="10"/>
        <v/>
      </c>
      <c r="U4370" s="84" t="str">
        <f t="shared" si="11"/>
        <v/>
      </c>
      <c r="V4370" s="65" t="str">
        <f t="shared" si="5"/>
        <v/>
      </c>
      <c r="W4370" s="84"/>
      <c r="X4370" s="84"/>
      <c r="Y4370" s="85"/>
      <c r="Z4370" s="85"/>
      <c r="AA4370" s="65" t="str">
        <f t="shared" si="6"/>
        <v/>
      </c>
      <c r="AB4370" s="65" t="str">
        <f t="shared" si="7"/>
        <v/>
      </c>
      <c r="AC4370" s="86"/>
      <c r="AD4370" s="87" t="str">
        <f t="shared" si="8"/>
        <v/>
      </c>
      <c r="AE4370" s="84"/>
      <c r="AF4370" s="86">
        <f>IF(AC4370&gt;0,AC4370,'⚙️ Config'!$B$10)</f>
        <v>0.0075</v>
      </c>
      <c r="AG4370" s="88">
        <f t="shared" si="9"/>
        <v>204740.1451</v>
      </c>
      <c r="AH4370" s="88">
        <f>AG4370*'⚙️ Config'!$B$11</f>
        <v>1023700.725</v>
      </c>
      <c r="AI4370" s="88">
        <f>AH4370*'⚙️ Config'!$B$12</f>
        <v>307110.2176</v>
      </c>
      <c r="AJ4370" s="64"/>
      <c r="AK4370" s="84"/>
      <c r="AL4370" s="84"/>
      <c r="AM4370" s="84"/>
      <c r="AN4370" s="84"/>
      <c r="AO4370" s="84"/>
      <c r="AP4370" s="84"/>
      <c r="AQ4370" s="84"/>
    </row>
    <row r="4371" ht="15.0" customHeight="1">
      <c r="A4371" s="103">
        <v>4368.0</v>
      </c>
      <c r="B4371" s="104" t="s">
        <v>9238</v>
      </c>
      <c r="C4371" s="103" t="s">
        <v>141</v>
      </c>
      <c r="D4371" s="103" t="s">
        <v>9239</v>
      </c>
      <c r="E4371" s="105">
        <v>39.85</v>
      </c>
      <c r="F4371" s="103" t="s">
        <v>86</v>
      </c>
      <c r="G4371" s="103" t="s">
        <v>187</v>
      </c>
      <c r="H4371" s="106">
        <v>2.727826162E7</v>
      </c>
      <c r="I4371" s="103">
        <v>14.0</v>
      </c>
      <c r="J4371" s="107">
        <v>4.7</v>
      </c>
      <c r="K4371" s="104">
        <v>2025.0</v>
      </c>
      <c r="L4371" s="103" t="s">
        <v>1173</v>
      </c>
      <c r="M4371" s="103">
        <v>2021.0</v>
      </c>
      <c r="N4371" s="103" t="s">
        <v>208</v>
      </c>
      <c r="O4371" s="65" t="str">
        <f t="shared" si="1"/>
        <v>221166250001</v>
      </c>
      <c r="P4371" s="65">
        <f t="shared" si="2"/>
        <v>5</v>
      </c>
      <c r="Q4371" s="65">
        <f t="shared" si="3"/>
        <v>6</v>
      </c>
      <c r="R4371" s="65" t="str">
        <f t="shared" si="12"/>
        <v>22.116.625/0001-56</v>
      </c>
      <c r="S4371" s="84"/>
      <c r="T4371" s="84" t="str">
        <f t="shared" si="10"/>
        <v/>
      </c>
      <c r="U4371" s="84" t="str">
        <f t="shared" si="11"/>
        <v/>
      </c>
      <c r="V4371" s="65" t="str">
        <f t="shared" si="5"/>
        <v/>
      </c>
      <c r="W4371" s="84"/>
      <c r="X4371" s="84"/>
      <c r="Y4371" s="85"/>
      <c r="Z4371" s="85"/>
      <c r="AA4371" s="65" t="str">
        <f t="shared" si="6"/>
        <v/>
      </c>
      <c r="AB4371" s="65" t="str">
        <f t="shared" si="7"/>
        <v/>
      </c>
      <c r="AC4371" s="86"/>
      <c r="AD4371" s="87" t="str">
        <f t="shared" si="8"/>
        <v/>
      </c>
      <c r="AE4371" s="84"/>
      <c r="AF4371" s="86">
        <f>IF(AC4371&gt;0,AC4371,'⚙️ Config'!$B$10)</f>
        <v>0.0075</v>
      </c>
      <c r="AG4371" s="88">
        <f t="shared" si="9"/>
        <v>204586.9622</v>
      </c>
      <c r="AH4371" s="88">
        <f>AG4371*'⚙️ Config'!$B$11</f>
        <v>1022934.811</v>
      </c>
      <c r="AI4371" s="88">
        <f>AH4371*'⚙️ Config'!$B$12</f>
        <v>306880.4432</v>
      </c>
      <c r="AJ4371" s="64"/>
      <c r="AK4371" s="84"/>
      <c r="AL4371" s="84"/>
      <c r="AM4371" s="84"/>
      <c r="AN4371" s="84"/>
      <c r="AO4371" s="84"/>
      <c r="AP4371" s="84"/>
      <c r="AQ4371" s="84"/>
    </row>
    <row r="4372" ht="15.0" customHeight="1">
      <c r="A4372" s="98">
        <v>4369.0</v>
      </c>
      <c r="B4372" s="99" t="s">
        <v>9240</v>
      </c>
      <c r="C4372" s="98" t="s">
        <v>141</v>
      </c>
      <c r="D4372" s="98" t="s">
        <v>9241</v>
      </c>
      <c r="E4372" s="100">
        <v>43.29</v>
      </c>
      <c r="F4372" s="98" t="s">
        <v>86</v>
      </c>
      <c r="G4372" s="98" t="s">
        <v>187</v>
      </c>
      <c r="H4372" s="101">
        <v>2.71245342E7</v>
      </c>
      <c r="I4372" s="98">
        <v>13.0</v>
      </c>
      <c r="J4372" s="102">
        <v>4.7</v>
      </c>
      <c r="K4372" s="99">
        <v>2025.0</v>
      </c>
      <c r="L4372" s="98" t="s">
        <v>1438</v>
      </c>
      <c r="M4372" s="98">
        <v>2021.0</v>
      </c>
      <c r="N4372" s="98" t="s">
        <v>208</v>
      </c>
      <c r="O4372" s="65" t="str">
        <f t="shared" si="1"/>
        <v>647783010001</v>
      </c>
      <c r="P4372" s="65">
        <f t="shared" si="2"/>
        <v>2</v>
      </c>
      <c r="Q4372" s="65">
        <f t="shared" si="3"/>
        <v>3</v>
      </c>
      <c r="R4372" s="65" t="str">
        <f t="shared" si="12"/>
        <v>64.778.301/0001-23</v>
      </c>
      <c r="S4372" s="84"/>
      <c r="T4372" s="84" t="str">
        <f t="shared" si="10"/>
        <v/>
      </c>
      <c r="U4372" s="84" t="str">
        <f t="shared" si="11"/>
        <v/>
      </c>
      <c r="V4372" s="65" t="str">
        <f t="shared" si="5"/>
        <v/>
      </c>
      <c r="W4372" s="84"/>
      <c r="X4372" s="84"/>
      <c r="Y4372" s="85"/>
      <c r="Z4372" s="85"/>
      <c r="AA4372" s="65" t="str">
        <f t="shared" si="6"/>
        <v/>
      </c>
      <c r="AB4372" s="65" t="str">
        <f t="shared" si="7"/>
        <v/>
      </c>
      <c r="AC4372" s="86"/>
      <c r="AD4372" s="87" t="str">
        <f t="shared" si="8"/>
        <v/>
      </c>
      <c r="AE4372" s="84"/>
      <c r="AF4372" s="86">
        <f>IF(AC4372&gt;0,AC4372,'⚙️ Config'!$B$10)</f>
        <v>0.0075</v>
      </c>
      <c r="AG4372" s="88">
        <f t="shared" si="9"/>
        <v>203434.0065</v>
      </c>
      <c r="AH4372" s="88">
        <f>AG4372*'⚙️ Config'!$B$11</f>
        <v>1017170.033</v>
      </c>
      <c r="AI4372" s="88">
        <f>AH4372*'⚙️ Config'!$B$12</f>
        <v>305151.0098</v>
      </c>
      <c r="AJ4372" s="64"/>
      <c r="AK4372" s="84"/>
      <c r="AL4372" s="84"/>
      <c r="AM4372" s="84"/>
      <c r="AN4372" s="84"/>
      <c r="AO4372" s="84"/>
      <c r="AP4372" s="84"/>
      <c r="AQ4372" s="84"/>
    </row>
    <row r="4373" ht="15.0" customHeight="1">
      <c r="A4373" s="103">
        <v>4370.0</v>
      </c>
      <c r="B4373" s="104" t="s">
        <v>9242</v>
      </c>
      <c r="C4373" s="103" t="s">
        <v>141</v>
      </c>
      <c r="D4373" s="103" t="s">
        <v>9243</v>
      </c>
      <c r="E4373" s="105">
        <v>16.38</v>
      </c>
      <c r="F4373" s="103" t="s">
        <v>86</v>
      </c>
      <c r="G4373" s="103" t="s">
        <v>187</v>
      </c>
      <c r="H4373" s="106">
        <v>2.71053836E7</v>
      </c>
      <c r="I4373" s="103">
        <v>8.0</v>
      </c>
      <c r="J4373" s="107">
        <v>5.0</v>
      </c>
      <c r="K4373" s="104">
        <v>2021.0</v>
      </c>
      <c r="L4373" s="103" t="s">
        <v>719</v>
      </c>
      <c r="M4373" s="103">
        <v>2021.0</v>
      </c>
      <c r="N4373" s="103" t="s">
        <v>161</v>
      </c>
      <c r="O4373" s="65" t="str">
        <f t="shared" si="1"/>
        <v>105558640001</v>
      </c>
      <c r="P4373" s="65">
        <f t="shared" si="2"/>
        <v>2</v>
      </c>
      <c r="Q4373" s="65">
        <f t="shared" si="3"/>
        <v>3</v>
      </c>
      <c r="R4373" s="65" t="str">
        <f t="shared" si="12"/>
        <v>10.555.864/0001-23</v>
      </c>
      <c r="S4373" s="84"/>
      <c r="T4373" s="84" t="str">
        <f t="shared" si="10"/>
        <v/>
      </c>
      <c r="U4373" s="84" t="str">
        <f t="shared" si="11"/>
        <v/>
      </c>
      <c r="V4373" s="65" t="str">
        <f t="shared" si="5"/>
        <v/>
      </c>
      <c r="W4373" s="84"/>
      <c r="X4373" s="84"/>
      <c r="Y4373" s="85"/>
      <c r="Z4373" s="85"/>
      <c r="AA4373" s="65" t="str">
        <f t="shared" si="6"/>
        <v/>
      </c>
      <c r="AB4373" s="65" t="str">
        <f t="shared" si="7"/>
        <v/>
      </c>
      <c r="AC4373" s="86"/>
      <c r="AD4373" s="87" t="str">
        <f t="shared" si="8"/>
        <v/>
      </c>
      <c r="AE4373" s="84"/>
      <c r="AF4373" s="86">
        <f>IF(AC4373&gt;0,AC4373,'⚙️ Config'!$B$10)</f>
        <v>0.0075</v>
      </c>
      <c r="AG4373" s="88">
        <f t="shared" si="9"/>
        <v>203290.377</v>
      </c>
      <c r="AH4373" s="88">
        <f>AG4373*'⚙️ Config'!$B$11</f>
        <v>1016451.885</v>
      </c>
      <c r="AI4373" s="88">
        <f>AH4373*'⚙️ Config'!$B$12</f>
        <v>304935.5655</v>
      </c>
      <c r="AJ4373" s="64"/>
      <c r="AK4373" s="84"/>
      <c r="AL4373" s="84"/>
      <c r="AM4373" s="84"/>
      <c r="AN4373" s="84"/>
      <c r="AO4373" s="84"/>
      <c r="AP4373" s="84"/>
      <c r="AQ4373" s="84"/>
    </row>
    <row r="4374" ht="15.0" customHeight="1">
      <c r="A4374" s="98">
        <v>4371.0</v>
      </c>
      <c r="B4374" s="99" t="s">
        <v>9244</v>
      </c>
      <c r="C4374" s="98" t="s">
        <v>141</v>
      </c>
      <c r="D4374" s="98" t="s">
        <v>9245</v>
      </c>
      <c r="E4374" s="100">
        <v>26.29</v>
      </c>
      <c r="F4374" s="98" t="s">
        <v>86</v>
      </c>
      <c r="G4374" s="98" t="s">
        <v>187</v>
      </c>
      <c r="H4374" s="101">
        <v>2.707317924E7</v>
      </c>
      <c r="I4374" s="98">
        <v>9.0</v>
      </c>
      <c r="J4374" s="102">
        <v>4.8</v>
      </c>
      <c r="K4374" s="99">
        <v>2024.0</v>
      </c>
      <c r="L4374" s="98" t="s">
        <v>4502</v>
      </c>
      <c r="M4374" s="98">
        <v>2021.0</v>
      </c>
      <c r="N4374" s="98" t="s">
        <v>161</v>
      </c>
      <c r="O4374" s="65" t="str">
        <f t="shared" si="1"/>
        <v>669089550001</v>
      </c>
      <c r="P4374" s="65">
        <f t="shared" si="2"/>
        <v>5</v>
      </c>
      <c r="Q4374" s="65">
        <f t="shared" si="3"/>
        <v>0</v>
      </c>
      <c r="R4374" s="65" t="str">
        <f t="shared" si="12"/>
        <v>66.908.955/0001-50</v>
      </c>
      <c r="S4374" s="84"/>
      <c r="T4374" s="84" t="str">
        <f t="shared" si="10"/>
        <v/>
      </c>
      <c r="U4374" s="84" t="str">
        <f t="shared" si="11"/>
        <v/>
      </c>
      <c r="V4374" s="65" t="str">
        <f t="shared" si="5"/>
        <v/>
      </c>
      <c r="W4374" s="84"/>
      <c r="X4374" s="84"/>
      <c r="Y4374" s="85"/>
      <c r="Z4374" s="85"/>
      <c r="AA4374" s="65" t="str">
        <f t="shared" si="6"/>
        <v/>
      </c>
      <c r="AB4374" s="65" t="str">
        <f t="shared" si="7"/>
        <v/>
      </c>
      <c r="AC4374" s="86"/>
      <c r="AD4374" s="87" t="str">
        <f t="shared" si="8"/>
        <v/>
      </c>
      <c r="AE4374" s="84"/>
      <c r="AF4374" s="86">
        <f>IF(AC4374&gt;0,AC4374,'⚙️ Config'!$B$10)</f>
        <v>0.0075</v>
      </c>
      <c r="AG4374" s="88">
        <f t="shared" si="9"/>
        <v>203048.8443</v>
      </c>
      <c r="AH4374" s="88">
        <f>AG4374*'⚙️ Config'!$B$11</f>
        <v>1015244.222</v>
      </c>
      <c r="AI4374" s="88">
        <f>AH4374*'⚙️ Config'!$B$12</f>
        <v>304573.2665</v>
      </c>
      <c r="AJ4374" s="64"/>
      <c r="AK4374" s="84"/>
      <c r="AL4374" s="84"/>
      <c r="AM4374" s="84"/>
      <c r="AN4374" s="84"/>
      <c r="AO4374" s="84"/>
      <c r="AP4374" s="84"/>
      <c r="AQ4374" s="84"/>
    </row>
    <row r="4375" ht="15.0" customHeight="1">
      <c r="A4375" s="98">
        <v>4372.0</v>
      </c>
      <c r="B4375" s="99" t="s">
        <v>9246</v>
      </c>
      <c r="C4375" s="98" t="s">
        <v>141</v>
      </c>
      <c r="D4375" s="98" t="s">
        <v>9247</v>
      </c>
      <c r="E4375" s="100">
        <v>35.3</v>
      </c>
      <c r="F4375" s="98" t="s">
        <v>86</v>
      </c>
      <c r="G4375" s="98" t="s">
        <v>187</v>
      </c>
      <c r="H4375" s="101">
        <v>2.657344729E7</v>
      </c>
      <c r="I4375" s="98">
        <v>1.0</v>
      </c>
      <c r="J4375" s="102">
        <v>4.3</v>
      </c>
      <c r="K4375" s="99">
        <v>2021.0</v>
      </c>
      <c r="L4375" s="98" t="s">
        <v>197</v>
      </c>
      <c r="M4375" s="98">
        <v>2021.0</v>
      </c>
      <c r="N4375" s="98" t="s">
        <v>161</v>
      </c>
      <c r="O4375" s="65" t="str">
        <f t="shared" si="1"/>
        <v>556096060001</v>
      </c>
      <c r="P4375" s="65">
        <f t="shared" si="2"/>
        <v>1</v>
      </c>
      <c r="Q4375" s="65">
        <f t="shared" si="3"/>
        <v>0</v>
      </c>
      <c r="R4375" s="65" t="str">
        <f t="shared" si="12"/>
        <v>55.609.606/0001-10</v>
      </c>
      <c r="S4375" s="84"/>
      <c r="T4375" s="84" t="str">
        <f t="shared" si="10"/>
        <v/>
      </c>
      <c r="U4375" s="84" t="str">
        <f t="shared" si="11"/>
        <v/>
      </c>
      <c r="V4375" s="65" t="str">
        <f t="shared" si="5"/>
        <v/>
      </c>
      <c r="W4375" s="84"/>
      <c r="X4375" s="84"/>
      <c r="Y4375" s="85"/>
      <c r="Z4375" s="85"/>
      <c r="AA4375" s="65" t="str">
        <f t="shared" si="6"/>
        <v/>
      </c>
      <c r="AB4375" s="65" t="str">
        <f t="shared" si="7"/>
        <v/>
      </c>
      <c r="AC4375" s="86"/>
      <c r="AD4375" s="87" t="str">
        <f t="shared" si="8"/>
        <v/>
      </c>
      <c r="AE4375" s="84"/>
      <c r="AF4375" s="86">
        <f>IF(AC4375&gt;0,AC4375,'⚙️ Config'!$B$10)</f>
        <v>0.0075</v>
      </c>
      <c r="AG4375" s="88">
        <f t="shared" si="9"/>
        <v>199300.8547</v>
      </c>
      <c r="AH4375" s="88">
        <f>AG4375*'⚙️ Config'!$B$11</f>
        <v>996504.2734</v>
      </c>
      <c r="AI4375" s="88">
        <f>AH4375*'⚙️ Config'!$B$12</f>
        <v>298951.282</v>
      </c>
      <c r="AJ4375" s="64"/>
      <c r="AK4375" s="84"/>
      <c r="AL4375" s="84"/>
      <c r="AM4375" s="84"/>
      <c r="AN4375" s="84"/>
      <c r="AO4375" s="84"/>
      <c r="AP4375" s="84"/>
      <c r="AQ4375" s="84"/>
    </row>
    <row r="4376" ht="15.0" customHeight="1">
      <c r="A4376" s="103">
        <v>4373.0</v>
      </c>
      <c r="B4376" s="104" t="s">
        <v>9248</v>
      </c>
      <c r="C4376" s="103" t="s">
        <v>141</v>
      </c>
      <c r="D4376" s="103" t="s">
        <v>9249</v>
      </c>
      <c r="E4376" s="105">
        <v>43.74</v>
      </c>
      <c r="F4376" s="103" t="s">
        <v>86</v>
      </c>
      <c r="G4376" s="103" t="s">
        <v>187</v>
      </c>
      <c r="H4376" s="106">
        <v>2.654579645E7</v>
      </c>
      <c r="I4376" s="103">
        <v>10.0</v>
      </c>
      <c r="J4376" s="107">
        <v>4.7</v>
      </c>
      <c r="K4376" s="104">
        <v>2025.0</v>
      </c>
      <c r="L4376" s="103" t="s">
        <v>4502</v>
      </c>
      <c r="M4376" s="103">
        <v>2021.0</v>
      </c>
      <c r="N4376" s="103" t="s">
        <v>208</v>
      </c>
      <c r="O4376" s="65" t="str">
        <f t="shared" si="1"/>
        <v>606910940001</v>
      </c>
      <c r="P4376" s="65">
        <f t="shared" si="2"/>
        <v>1</v>
      </c>
      <c r="Q4376" s="65">
        <f t="shared" si="3"/>
        <v>4</v>
      </c>
      <c r="R4376" s="65" t="str">
        <f t="shared" si="12"/>
        <v>60.691.094/0001-14</v>
      </c>
      <c r="S4376" s="84"/>
      <c r="T4376" s="84" t="str">
        <f t="shared" si="10"/>
        <v/>
      </c>
      <c r="U4376" s="84" t="str">
        <f t="shared" si="11"/>
        <v/>
      </c>
      <c r="V4376" s="65" t="str">
        <f t="shared" si="5"/>
        <v/>
      </c>
      <c r="W4376" s="84"/>
      <c r="X4376" s="84"/>
      <c r="Y4376" s="85"/>
      <c r="Z4376" s="85"/>
      <c r="AA4376" s="65" t="str">
        <f t="shared" si="6"/>
        <v/>
      </c>
      <c r="AB4376" s="65" t="str">
        <f t="shared" si="7"/>
        <v/>
      </c>
      <c r="AC4376" s="86"/>
      <c r="AD4376" s="87" t="str">
        <f t="shared" si="8"/>
        <v/>
      </c>
      <c r="AE4376" s="84"/>
      <c r="AF4376" s="86">
        <f>IF(AC4376&gt;0,AC4376,'⚙️ Config'!$B$10)</f>
        <v>0.0075</v>
      </c>
      <c r="AG4376" s="88">
        <f t="shared" si="9"/>
        <v>199093.4734</v>
      </c>
      <c r="AH4376" s="88">
        <f>AG4376*'⚙️ Config'!$B$11</f>
        <v>995467.3669</v>
      </c>
      <c r="AI4376" s="88">
        <f>AH4376*'⚙️ Config'!$B$12</f>
        <v>298640.2101</v>
      </c>
      <c r="AJ4376" s="64"/>
      <c r="AK4376" s="84"/>
      <c r="AL4376" s="84"/>
      <c r="AM4376" s="84"/>
      <c r="AN4376" s="84"/>
      <c r="AO4376" s="84"/>
      <c r="AP4376" s="84"/>
      <c r="AQ4376" s="84"/>
    </row>
    <row r="4377" ht="15.0" customHeight="1">
      <c r="A4377" s="103">
        <v>4374.0</v>
      </c>
      <c r="B4377" s="104" t="s">
        <v>9250</v>
      </c>
      <c r="C4377" s="103" t="s">
        <v>141</v>
      </c>
      <c r="D4377" s="103" t="s">
        <v>9251</v>
      </c>
      <c r="E4377" s="105">
        <v>25.59</v>
      </c>
      <c r="F4377" s="103" t="s">
        <v>86</v>
      </c>
      <c r="G4377" s="103" t="s">
        <v>187</v>
      </c>
      <c r="H4377" s="106">
        <v>2.647584743E7</v>
      </c>
      <c r="I4377" s="103">
        <v>7.0</v>
      </c>
      <c r="J4377" s="107">
        <v>3.7</v>
      </c>
      <c r="K4377" s="104">
        <v>2024.0</v>
      </c>
      <c r="L4377" s="103" t="s">
        <v>827</v>
      </c>
      <c r="M4377" s="103">
        <v>2022.0</v>
      </c>
      <c r="N4377" s="103" t="s">
        <v>161</v>
      </c>
      <c r="O4377" s="65" t="str">
        <f t="shared" si="1"/>
        <v>514529100001</v>
      </c>
      <c r="P4377" s="65">
        <f t="shared" si="2"/>
        <v>4</v>
      </c>
      <c r="Q4377" s="65">
        <f t="shared" si="3"/>
        <v>6</v>
      </c>
      <c r="R4377" s="65" t="str">
        <f t="shared" si="12"/>
        <v>51.452.910/0001-46</v>
      </c>
      <c r="S4377" s="84"/>
      <c r="T4377" s="84" t="str">
        <f t="shared" si="10"/>
        <v/>
      </c>
      <c r="U4377" s="84" t="str">
        <f t="shared" si="11"/>
        <v/>
      </c>
      <c r="V4377" s="65" t="str">
        <f t="shared" si="5"/>
        <v/>
      </c>
      <c r="W4377" s="84"/>
      <c r="X4377" s="84"/>
      <c r="Y4377" s="85"/>
      <c r="Z4377" s="85"/>
      <c r="AA4377" s="65" t="str">
        <f t="shared" si="6"/>
        <v/>
      </c>
      <c r="AB4377" s="65" t="str">
        <f t="shared" si="7"/>
        <v/>
      </c>
      <c r="AC4377" s="86"/>
      <c r="AD4377" s="87" t="str">
        <f t="shared" si="8"/>
        <v/>
      </c>
      <c r="AE4377" s="84"/>
      <c r="AF4377" s="86">
        <f>IF(AC4377&gt;0,AC4377,'⚙️ Config'!$B$10)</f>
        <v>0.0075</v>
      </c>
      <c r="AG4377" s="88">
        <f t="shared" si="9"/>
        <v>198568.8557</v>
      </c>
      <c r="AH4377" s="88">
        <f>AG4377*'⚙️ Config'!$B$11</f>
        <v>992844.2786</v>
      </c>
      <c r="AI4377" s="88">
        <f>AH4377*'⚙️ Config'!$B$12</f>
        <v>297853.2836</v>
      </c>
      <c r="AJ4377" s="64"/>
      <c r="AK4377" s="84"/>
      <c r="AL4377" s="84"/>
      <c r="AM4377" s="84"/>
      <c r="AN4377" s="84"/>
      <c r="AO4377" s="84"/>
      <c r="AP4377" s="84"/>
      <c r="AQ4377" s="84"/>
    </row>
    <row r="4378" ht="15.0" customHeight="1">
      <c r="A4378" s="103">
        <v>4375.0</v>
      </c>
      <c r="B4378" s="104" t="s">
        <v>9252</v>
      </c>
      <c r="C4378" s="103" t="s">
        <v>154</v>
      </c>
      <c r="D4378" s="103" t="s">
        <v>9253</v>
      </c>
      <c r="E4378" s="105">
        <v>24.44</v>
      </c>
      <c r="F4378" s="103" t="s">
        <v>86</v>
      </c>
      <c r="G4378" s="103" t="s">
        <v>187</v>
      </c>
      <c r="H4378" s="106">
        <v>2.645362069E7</v>
      </c>
      <c r="I4378" s="103">
        <v>2.0</v>
      </c>
      <c r="J4378" s="107">
        <v>4.6</v>
      </c>
      <c r="K4378" s="104">
        <v>2021.0</v>
      </c>
      <c r="L4378" s="103" t="s">
        <v>174</v>
      </c>
      <c r="M4378" s="103">
        <v>2021.0</v>
      </c>
      <c r="N4378" s="103" t="s">
        <v>161</v>
      </c>
      <c r="O4378" s="65" t="str">
        <f t="shared" si="1"/>
        <v>132776020001</v>
      </c>
      <c r="P4378" s="65">
        <f t="shared" si="2"/>
        <v>3</v>
      </c>
      <c r="Q4378" s="65">
        <f t="shared" si="3"/>
        <v>2</v>
      </c>
      <c r="R4378" s="65" t="str">
        <f t="shared" si="12"/>
        <v>13.277.602/0001-32</v>
      </c>
      <c r="S4378" s="84"/>
      <c r="T4378" s="84" t="str">
        <f t="shared" si="10"/>
        <v/>
      </c>
      <c r="U4378" s="84" t="str">
        <f t="shared" si="11"/>
        <v/>
      </c>
      <c r="V4378" s="65" t="str">
        <f t="shared" si="5"/>
        <v/>
      </c>
      <c r="W4378" s="84"/>
      <c r="X4378" s="84"/>
      <c r="Y4378" s="85"/>
      <c r="Z4378" s="85"/>
      <c r="AA4378" s="65" t="str">
        <f t="shared" si="6"/>
        <v/>
      </c>
      <c r="AB4378" s="65" t="str">
        <f t="shared" si="7"/>
        <v/>
      </c>
      <c r="AC4378" s="86"/>
      <c r="AD4378" s="87" t="str">
        <f t="shared" si="8"/>
        <v/>
      </c>
      <c r="AE4378" s="84"/>
      <c r="AF4378" s="86">
        <f>IF(AC4378&gt;0,AC4378,'⚙️ Config'!$B$10)</f>
        <v>0.0075</v>
      </c>
      <c r="AG4378" s="88">
        <f t="shared" si="9"/>
        <v>198402.1552</v>
      </c>
      <c r="AH4378" s="88">
        <f>AG4378*'⚙️ Config'!$B$11</f>
        <v>992010.7759</v>
      </c>
      <c r="AI4378" s="88">
        <f>AH4378*'⚙️ Config'!$B$12</f>
        <v>297603.2328</v>
      </c>
      <c r="AJ4378" s="64"/>
      <c r="AK4378" s="84"/>
      <c r="AL4378" s="84"/>
      <c r="AM4378" s="84"/>
      <c r="AN4378" s="84"/>
      <c r="AO4378" s="84"/>
      <c r="AP4378" s="84"/>
      <c r="AQ4378" s="84"/>
    </row>
    <row r="4379" ht="15.0" customHeight="1">
      <c r="A4379" s="98">
        <v>4376.0</v>
      </c>
      <c r="B4379" s="99" t="s">
        <v>9254</v>
      </c>
      <c r="C4379" s="98" t="s">
        <v>141</v>
      </c>
      <c r="D4379" s="98" t="s">
        <v>9255</v>
      </c>
      <c r="E4379" s="100">
        <v>27.78</v>
      </c>
      <c r="F4379" s="98" t="s">
        <v>86</v>
      </c>
      <c r="G4379" s="98" t="s">
        <v>187</v>
      </c>
      <c r="H4379" s="101">
        <v>2.639364731E7</v>
      </c>
      <c r="I4379" s="98">
        <v>7.0</v>
      </c>
      <c r="J4379" s="102">
        <v>4.8</v>
      </c>
      <c r="K4379" s="99">
        <v>2024.0</v>
      </c>
      <c r="L4379" s="98" t="s">
        <v>144</v>
      </c>
      <c r="M4379" s="98">
        <v>2021.0</v>
      </c>
      <c r="N4379" s="98" t="s">
        <v>161</v>
      </c>
      <c r="O4379" s="65" t="str">
        <f t="shared" si="1"/>
        <v>306301320001</v>
      </c>
      <c r="P4379" s="65">
        <f t="shared" si="2"/>
        <v>6</v>
      </c>
      <c r="Q4379" s="65">
        <f t="shared" si="3"/>
        <v>8</v>
      </c>
      <c r="R4379" s="65" t="str">
        <f t="shared" si="12"/>
        <v>30.630.132/0001-68</v>
      </c>
      <c r="S4379" s="84"/>
      <c r="T4379" s="84" t="str">
        <f t="shared" si="10"/>
        <v/>
      </c>
      <c r="U4379" s="84" t="str">
        <f t="shared" si="11"/>
        <v/>
      </c>
      <c r="V4379" s="65" t="str">
        <f t="shared" si="5"/>
        <v/>
      </c>
      <c r="W4379" s="84"/>
      <c r="X4379" s="84"/>
      <c r="Y4379" s="85"/>
      <c r="Z4379" s="85"/>
      <c r="AA4379" s="65" t="str">
        <f t="shared" si="6"/>
        <v/>
      </c>
      <c r="AB4379" s="65" t="str">
        <f t="shared" si="7"/>
        <v/>
      </c>
      <c r="AC4379" s="86"/>
      <c r="AD4379" s="87" t="str">
        <f t="shared" si="8"/>
        <v/>
      </c>
      <c r="AE4379" s="84"/>
      <c r="AF4379" s="86">
        <f>IF(AC4379&gt;0,AC4379,'⚙️ Config'!$B$10)</f>
        <v>0.0075</v>
      </c>
      <c r="AG4379" s="88">
        <f t="shared" si="9"/>
        <v>197952.3548</v>
      </c>
      <c r="AH4379" s="88">
        <f>AG4379*'⚙️ Config'!$B$11</f>
        <v>989761.7741</v>
      </c>
      <c r="AI4379" s="88">
        <f>AH4379*'⚙️ Config'!$B$12</f>
        <v>296928.5322</v>
      </c>
      <c r="AJ4379" s="64"/>
      <c r="AK4379" s="84"/>
      <c r="AL4379" s="84"/>
      <c r="AM4379" s="84"/>
      <c r="AN4379" s="84"/>
      <c r="AO4379" s="84"/>
      <c r="AP4379" s="84"/>
      <c r="AQ4379" s="84"/>
    </row>
    <row r="4380" ht="15.0" customHeight="1">
      <c r="A4380" s="98">
        <v>4377.0</v>
      </c>
      <c r="B4380" s="99" t="s">
        <v>9256</v>
      </c>
      <c r="C4380" s="98" t="s">
        <v>141</v>
      </c>
      <c r="D4380" s="98" t="s">
        <v>9257</v>
      </c>
      <c r="E4380" s="100">
        <v>47.42</v>
      </c>
      <c r="F4380" s="98" t="s">
        <v>86</v>
      </c>
      <c r="G4380" s="98" t="s">
        <v>187</v>
      </c>
      <c r="H4380" s="101">
        <v>2.636484024E7</v>
      </c>
      <c r="I4380" s="98">
        <v>12.0</v>
      </c>
      <c r="J4380" s="102">
        <v>4.8</v>
      </c>
      <c r="K4380" s="99">
        <v>2025.0</v>
      </c>
      <c r="L4380" s="98" t="s">
        <v>508</v>
      </c>
      <c r="M4380" s="98">
        <v>2021.0</v>
      </c>
      <c r="N4380" s="98" t="s">
        <v>208</v>
      </c>
      <c r="O4380" s="65" t="str">
        <f t="shared" si="1"/>
        <v>107724200001</v>
      </c>
      <c r="P4380" s="65">
        <f t="shared" si="2"/>
        <v>4</v>
      </c>
      <c r="Q4380" s="65">
        <f t="shared" si="3"/>
        <v>0</v>
      </c>
      <c r="R4380" s="65" t="str">
        <f t="shared" si="12"/>
        <v>10.772.420/0001-40</v>
      </c>
      <c r="S4380" s="84"/>
      <c r="T4380" s="84" t="str">
        <f t="shared" si="10"/>
        <v/>
      </c>
      <c r="U4380" s="84" t="str">
        <f t="shared" si="11"/>
        <v/>
      </c>
      <c r="V4380" s="65" t="str">
        <f t="shared" si="5"/>
        <v/>
      </c>
      <c r="W4380" s="84"/>
      <c r="X4380" s="84"/>
      <c r="Y4380" s="85"/>
      <c r="Z4380" s="85"/>
      <c r="AA4380" s="65" t="str">
        <f t="shared" si="6"/>
        <v/>
      </c>
      <c r="AB4380" s="65" t="str">
        <f t="shared" si="7"/>
        <v/>
      </c>
      <c r="AC4380" s="86"/>
      <c r="AD4380" s="87" t="str">
        <f t="shared" si="8"/>
        <v/>
      </c>
      <c r="AE4380" s="84"/>
      <c r="AF4380" s="86">
        <f>IF(AC4380&gt;0,AC4380,'⚙️ Config'!$B$10)</f>
        <v>0.0075</v>
      </c>
      <c r="AG4380" s="88">
        <f t="shared" si="9"/>
        <v>197736.3018</v>
      </c>
      <c r="AH4380" s="88">
        <f>AG4380*'⚙️ Config'!$B$11</f>
        <v>988681.509</v>
      </c>
      <c r="AI4380" s="88">
        <f>AH4380*'⚙️ Config'!$B$12</f>
        <v>296604.4527</v>
      </c>
      <c r="AJ4380" s="64"/>
      <c r="AK4380" s="84"/>
      <c r="AL4380" s="84"/>
      <c r="AM4380" s="84"/>
      <c r="AN4380" s="84"/>
      <c r="AO4380" s="84"/>
      <c r="AP4380" s="84"/>
      <c r="AQ4380" s="84"/>
    </row>
    <row r="4381" ht="15.0" customHeight="1">
      <c r="A4381" s="103">
        <v>4378.0</v>
      </c>
      <c r="B4381" s="104" t="s">
        <v>9258</v>
      </c>
      <c r="C4381" s="103" t="s">
        <v>141</v>
      </c>
      <c r="D4381" s="103" t="s">
        <v>9259</v>
      </c>
      <c r="E4381" s="105">
        <v>40.4</v>
      </c>
      <c r="F4381" s="103" t="s">
        <v>86</v>
      </c>
      <c r="G4381" s="103" t="s">
        <v>187</v>
      </c>
      <c r="H4381" s="106">
        <v>2.627228832E7</v>
      </c>
      <c r="I4381" s="103">
        <v>10.0</v>
      </c>
      <c r="J4381" s="107">
        <v>4.7</v>
      </c>
      <c r="K4381" s="104">
        <v>2025.0</v>
      </c>
      <c r="L4381" s="103" t="s">
        <v>4689</v>
      </c>
      <c r="M4381" s="103">
        <v>2021.0</v>
      </c>
      <c r="N4381" s="103" t="s">
        <v>310</v>
      </c>
      <c r="O4381" s="65" t="str">
        <f t="shared" si="1"/>
        <v>606439880001</v>
      </c>
      <c r="P4381" s="65">
        <f t="shared" si="2"/>
        <v>3</v>
      </c>
      <c r="Q4381" s="65">
        <f t="shared" si="3"/>
        <v>9</v>
      </c>
      <c r="R4381" s="65" t="str">
        <f t="shared" si="12"/>
        <v>60.643.988/0001-39</v>
      </c>
      <c r="S4381" s="84"/>
      <c r="T4381" s="84" t="str">
        <f t="shared" si="10"/>
        <v/>
      </c>
      <c r="U4381" s="84" t="str">
        <f t="shared" si="11"/>
        <v/>
      </c>
      <c r="V4381" s="65" t="str">
        <f t="shared" si="5"/>
        <v/>
      </c>
      <c r="W4381" s="84"/>
      <c r="X4381" s="84"/>
      <c r="Y4381" s="85"/>
      <c r="Z4381" s="85"/>
      <c r="AA4381" s="65" t="str">
        <f t="shared" si="6"/>
        <v/>
      </c>
      <c r="AB4381" s="65" t="str">
        <f t="shared" si="7"/>
        <v/>
      </c>
      <c r="AC4381" s="86"/>
      <c r="AD4381" s="87" t="str">
        <f t="shared" si="8"/>
        <v/>
      </c>
      <c r="AE4381" s="84"/>
      <c r="AF4381" s="86">
        <f>IF(AC4381&gt;0,AC4381,'⚙️ Config'!$B$10)</f>
        <v>0.0075</v>
      </c>
      <c r="AG4381" s="88">
        <f t="shared" si="9"/>
        <v>197042.1624</v>
      </c>
      <c r="AH4381" s="88">
        <f>AG4381*'⚙️ Config'!$B$11</f>
        <v>985210.812</v>
      </c>
      <c r="AI4381" s="88">
        <f>AH4381*'⚙️ Config'!$B$12</f>
        <v>295563.2436</v>
      </c>
      <c r="AJ4381" s="64"/>
      <c r="AK4381" s="84"/>
      <c r="AL4381" s="84"/>
      <c r="AM4381" s="84"/>
      <c r="AN4381" s="84"/>
      <c r="AO4381" s="84"/>
      <c r="AP4381" s="84"/>
      <c r="AQ4381" s="84"/>
    </row>
    <row r="4382" ht="15.0" customHeight="1">
      <c r="A4382" s="103">
        <v>4379.0</v>
      </c>
      <c r="B4382" s="104" t="s">
        <v>9260</v>
      </c>
      <c r="C4382" s="103" t="s">
        <v>141</v>
      </c>
      <c r="D4382" s="103" t="s">
        <v>9261</v>
      </c>
      <c r="E4382" s="105">
        <v>26.04</v>
      </c>
      <c r="F4382" s="103" t="s">
        <v>86</v>
      </c>
      <c r="G4382" s="103" t="s">
        <v>187</v>
      </c>
      <c r="H4382" s="106">
        <v>2.613699388E7</v>
      </c>
      <c r="I4382" s="103">
        <v>10.0</v>
      </c>
      <c r="J4382" s="107">
        <v>4.8</v>
      </c>
      <c r="K4382" s="104">
        <v>2024.0</v>
      </c>
      <c r="L4382" s="103" t="s">
        <v>4689</v>
      </c>
      <c r="M4382" s="103">
        <v>2021.0</v>
      </c>
      <c r="N4382" s="103" t="s">
        <v>161</v>
      </c>
      <c r="O4382" s="65" t="str">
        <f t="shared" si="1"/>
        <v>471345560001</v>
      </c>
      <c r="P4382" s="65">
        <f t="shared" si="2"/>
        <v>3</v>
      </c>
      <c r="Q4382" s="65">
        <f t="shared" si="3"/>
        <v>4</v>
      </c>
      <c r="R4382" s="65" t="str">
        <f t="shared" si="12"/>
        <v>47.134.556/0001-34</v>
      </c>
      <c r="S4382" s="84"/>
      <c r="T4382" s="84" t="str">
        <f t="shared" si="10"/>
        <v/>
      </c>
      <c r="U4382" s="84" t="str">
        <f t="shared" si="11"/>
        <v/>
      </c>
      <c r="V4382" s="65" t="str">
        <f t="shared" si="5"/>
        <v/>
      </c>
      <c r="W4382" s="84"/>
      <c r="X4382" s="84"/>
      <c r="Y4382" s="85"/>
      <c r="Z4382" s="85"/>
      <c r="AA4382" s="65" t="str">
        <f t="shared" si="6"/>
        <v/>
      </c>
      <c r="AB4382" s="65" t="str">
        <f t="shared" si="7"/>
        <v/>
      </c>
      <c r="AC4382" s="86"/>
      <c r="AD4382" s="87" t="str">
        <f t="shared" si="8"/>
        <v/>
      </c>
      <c r="AE4382" s="84"/>
      <c r="AF4382" s="86">
        <f>IF(AC4382&gt;0,AC4382,'⚙️ Config'!$B$10)</f>
        <v>0.0075</v>
      </c>
      <c r="AG4382" s="88">
        <f t="shared" si="9"/>
        <v>196027.4541</v>
      </c>
      <c r="AH4382" s="88">
        <f>AG4382*'⚙️ Config'!$B$11</f>
        <v>980137.2705</v>
      </c>
      <c r="AI4382" s="88">
        <f>AH4382*'⚙️ Config'!$B$12</f>
        <v>294041.1812</v>
      </c>
      <c r="AJ4382" s="64"/>
      <c r="AK4382" s="84"/>
      <c r="AL4382" s="84"/>
      <c r="AM4382" s="84"/>
      <c r="AN4382" s="84"/>
      <c r="AO4382" s="84"/>
      <c r="AP4382" s="84"/>
      <c r="AQ4382" s="84"/>
    </row>
    <row r="4383" ht="15.0" customHeight="1">
      <c r="A4383" s="103">
        <v>4380.0</v>
      </c>
      <c r="B4383" s="104" t="s">
        <v>9262</v>
      </c>
      <c r="C4383" s="103" t="s">
        <v>141</v>
      </c>
      <c r="D4383" s="103" t="s">
        <v>9263</v>
      </c>
      <c r="E4383" s="105">
        <v>35.39</v>
      </c>
      <c r="F4383" s="103" t="s">
        <v>86</v>
      </c>
      <c r="G4383" s="103" t="s">
        <v>187</v>
      </c>
      <c r="H4383" s="106">
        <v>2.595326198E7</v>
      </c>
      <c r="I4383" s="103">
        <v>10.0</v>
      </c>
      <c r="J4383" s="107">
        <v>4.7</v>
      </c>
      <c r="K4383" s="104">
        <v>2025.0</v>
      </c>
      <c r="L4383" s="103" t="s">
        <v>937</v>
      </c>
      <c r="M4383" s="103">
        <v>2021.0</v>
      </c>
      <c r="N4383" s="103" t="s">
        <v>189</v>
      </c>
      <c r="O4383" s="65" t="str">
        <f t="shared" si="1"/>
        <v>460452900001</v>
      </c>
      <c r="P4383" s="65">
        <f t="shared" si="2"/>
        <v>9</v>
      </c>
      <c r="Q4383" s="65">
        <f t="shared" si="3"/>
        <v>0</v>
      </c>
      <c r="R4383" s="65" t="str">
        <f t="shared" si="12"/>
        <v>46.045.290/0001-90</v>
      </c>
      <c r="S4383" s="84"/>
      <c r="T4383" s="84" t="str">
        <f t="shared" si="10"/>
        <v/>
      </c>
      <c r="U4383" s="84" t="str">
        <f t="shared" si="11"/>
        <v/>
      </c>
      <c r="V4383" s="65" t="str">
        <f t="shared" si="5"/>
        <v/>
      </c>
      <c r="W4383" s="84"/>
      <c r="X4383" s="84"/>
      <c r="Y4383" s="85"/>
      <c r="Z4383" s="85"/>
      <c r="AA4383" s="65" t="str">
        <f t="shared" si="6"/>
        <v/>
      </c>
      <c r="AB4383" s="65" t="str">
        <f t="shared" si="7"/>
        <v/>
      </c>
      <c r="AC4383" s="86"/>
      <c r="AD4383" s="87" t="str">
        <f t="shared" si="8"/>
        <v/>
      </c>
      <c r="AE4383" s="84"/>
      <c r="AF4383" s="86">
        <f>IF(AC4383&gt;0,AC4383,'⚙️ Config'!$B$10)</f>
        <v>0.0075</v>
      </c>
      <c r="AG4383" s="88">
        <f t="shared" si="9"/>
        <v>194649.4649</v>
      </c>
      <c r="AH4383" s="88">
        <f>AG4383*'⚙️ Config'!$B$11</f>
        <v>973247.3243</v>
      </c>
      <c r="AI4383" s="88">
        <f>AH4383*'⚙️ Config'!$B$12</f>
        <v>291974.1973</v>
      </c>
      <c r="AJ4383" s="64"/>
      <c r="AK4383" s="84"/>
      <c r="AL4383" s="84"/>
      <c r="AM4383" s="84"/>
      <c r="AN4383" s="84"/>
      <c r="AO4383" s="84"/>
      <c r="AP4383" s="84"/>
      <c r="AQ4383" s="84"/>
    </row>
    <row r="4384" ht="15.0" customHeight="1">
      <c r="A4384" s="103">
        <v>4381.0</v>
      </c>
      <c r="B4384" s="104" t="s">
        <v>9264</v>
      </c>
      <c r="C4384" s="103" t="s">
        <v>141</v>
      </c>
      <c r="D4384" s="103" t="s">
        <v>9265</v>
      </c>
      <c r="E4384" s="105">
        <v>26.57</v>
      </c>
      <c r="F4384" s="103" t="s">
        <v>86</v>
      </c>
      <c r="G4384" s="103" t="s">
        <v>187</v>
      </c>
      <c r="H4384" s="106">
        <v>2.583439107E7</v>
      </c>
      <c r="I4384" s="103">
        <v>12.0</v>
      </c>
      <c r="J4384" s="107">
        <v>4.8</v>
      </c>
      <c r="K4384" s="104">
        <v>2024.0</v>
      </c>
      <c r="L4384" s="103" t="s">
        <v>9134</v>
      </c>
      <c r="M4384" s="103">
        <v>2021.0</v>
      </c>
      <c r="N4384" s="103" t="s">
        <v>4351</v>
      </c>
      <c r="O4384" s="65" t="str">
        <f t="shared" si="1"/>
        <v>675466710001</v>
      </c>
      <c r="P4384" s="65">
        <f t="shared" si="2"/>
        <v>2</v>
      </c>
      <c r="Q4384" s="65">
        <f t="shared" si="3"/>
        <v>3</v>
      </c>
      <c r="R4384" s="65" t="str">
        <f t="shared" si="12"/>
        <v>67.546.671/0001-23</v>
      </c>
      <c r="S4384" s="84"/>
      <c r="T4384" s="84" t="str">
        <f t="shared" si="10"/>
        <v/>
      </c>
      <c r="U4384" s="84" t="str">
        <f t="shared" si="11"/>
        <v/>
      </c>
      <c r="V4384" s="65" t="str">
        <f t="shared" si="5"/>
        <v/>
      </c>
      <c r="W4384" s="84"/>
      <c r="X4384" s="84"/>
      <c r="Y4384" s="85"/>
      <c r="Z4384" s="85"/>
      <c r="AA4384" s="65" t="str">
        <f t="shared" si="6"/>
        <v/>
      </c>
      <c r="AB4384" s="65" t="str">
        <f t="shared" si="7"/>
        <v/>
      </c>
      <c r="AC4384" s="86"/>
      <c r="AD4384" s="87" t="str">
        <f t="shared" si="8"/>
        <v/>
      </c>
      <c r="AE4384" s="84"/>
      <c r="AF4384" s="86">
        <f>IF(AC4384&gt;0,AC4384,'⚙️ Config'!$B$10)</f>
        <v>0.0075</v>
      </c>
      <c r="AG4384" s="88">
        <f t="shared" si="9"/>
        <v>193757.933</v>
      </c>
      <c r="AH4384" s="88">
        <f>AG4384*'⚙️ Config'!$B$11</f>
        <v>968789.6651</v>
      </c>
      <c r="AI4384" s="88">
        <f>AH4384*'⚙️ Config'!$B$12</f>
        <v>290636.8995</v>
      </c>
      <c r="AJ4384" s="64"/>
      <c r="AK4384" s="84"/>
      <c r="AL4384" s="84"/>
      <c r="AM4384" s="84"/>
      <c r="AN4384" s="84"/>
      <c r="AO4384" s="84"/>
      <c r="AP4384" s="84"/>
      <c r="AQ4384" s="84"/>
    </row>
    <row r="4385" ht="15.0" customHeight="1">
      <c r="A4385" s="98">
        <v>4382.0</v>
      </c>
      <c r="B4385" s="99" t="s">
        <v>9266</v>
      </c>
      <c r="C4385" s="98" t="s">
        <v>141</v>
      </c>
      <c r="D4385" s="98" t="s">
        <v>9267</v>
      </c>
      <c r="E4385" s="100">
        <v>40.2</v>
      </c>
      <c r="F4385" s="98" t="s">
        <v>86</v>
      </c>
      <c r="G4385" s="98" t="s">
        <v>187</v>
      </c>
      <c r="H4385" s="101">
        <v>2.578481106E7</v>
      </c>
      <c r="I4385" s="98">
        <v>11.0</v>
      </c>
      <c r="J4385" s="102">
        <v>4.7</v>
      </c>
      <c r="K4385" s="99">
        <v>2025.0</v>
      </c>
      <c r="L4385" s="98" t="s">
        <v>4935</v>
      </c>
      <c r="M4385" s="98">
        <v>2021.0</v>
      </c>
      <c r="N4385" s="98" t="s">
        <v>310</v>
      </c>
      <c r="O4385" s="65" t="str">
        <f t="shared" si="1"/>
        <v>615228500001</v>
      </c>
      <c r="P4385" s="65">
        <f t="shared" si="2"/>
        <v>4</v>
      </c>
      <c r="Q4385" s="65">
        <f t="shared" si="3"/>
        <v>4</v>
      </c>
      <c r="R4385" s="65" t="str">
        <f t="shared" si="12"/>
        <v>61.522.850/0001-44</v>
      </c>
      <c r="S4385" s="84"/>
      <c r="T4385" s="84" t="str">
        <f t="shared" si="10"/>
        <v/>
      </c>
      <c r="U4385" s="84" t="str">
        <f t="shared" si="11"/>
        <v/>
      </c>
      <c r="V4385" s="65" t="str">
        <f t="shared" si="5"/>
        <v/>
      </c>
      <c r="W4385" s="84"/>
      <c r="X4385" s="84"/>
      <c r="Y4385" s="85"/>
      <c r="Z4385" s="85"/>
      <c r="AA4385" s="65" t="str">
        <f t="shared" si="6"/>
        <v/>
      </c>
      <c r="AB4385" s="65" t="str">
        <f t="shared" si="7"/>
        <v/>
      </c>
      <c r="AC4385" s="86"/>
      <c r="AD4385" s="87" t="str">
        <f t="shared" si="8"/>
        <v/>
      </c>
      <c r="AE4385" s="84"/>
      <c r="AF4385" s="86">
        <f>IF(AC4385&gt;0,AC4385,'⚙️ Config'!$B$10)</f>
        <v>0.0075</v>
      </c>
      <c r="AG4385" s="88">
        <f t="shared" si="9"/>
        <v>193386.083</v>
      </c>
      <c r="AH4385" s="88">
        <f>AG4385*'⚙️ Config'!$B$11</f>
        <v>966930.4148</v>
      </c>
      <c r="AI4385" s="88">
        <f>AH4385*'⚙️ Config'!$B$12</f>
        <v>290079.1244</v>
      </c>
      <c r="AJ4385" s="64"/>
      <c r="AK4385" s="84"/>
      <c r="AL4385" s="84"/>
      <c r="AM4385" s="84"/>
      <c r="AN4385" s="84"/>
      <c r="AO4385" s="84"/>
      <c r="AP4385" s="84"/>
      <c r="AQ4385" s="84"/>
    </row>
    <row r="4386" ht="15.0" customHeight="1">
      <c r="A4386" s="98">
        <v>4383.0</v>
      </c>
      <c r="B4386" s="99" t="s">
        <v>9268</v>
      </c>
      <c r="C4386" s="98" t="s">
        <v>141</v>
      </c>
      <c r="D4386" s="98" t="s">
        <v>9269</v>
      </c>
      <c r="E4386" s="100">
        <v>41.2</v>
      </c>
      <c r="F4386" s="98" t="s">
        <v>86</v>
      </c>
      <c r="G4386" s="98" t="s">
        <v>187</v>
      </c>
      <c r="H4386" s="101">
        <v>2.549553226E7</v>
      </c>
      <c r="I4386" s="98">
        <v>11.0</v>
      </c>
      <c r="J4386" s="102">
        <v>3.0</v>
      </c>
      <c r="K4386" s="99">
        <v>2025.0</v>
      </c>
      <c r="L4386" s="98" t="s">
        <v>4609</v>
      </c>
      <c r="M4386" s="98">
        <v>2023.0</v>
      </c>
      <c r="N4386" s="98" t="s">
        <v>189</v>
      </c>
      <c r="O4386" s="65" t="str">
        <f t="shared" si="1"/>
        <v>197009760001</v>
      </c>
      <c r="P4386" s="65">
        <f t="shared" si="2"/>
        <v>0</v>
      </c>
      <c r="Q4386" s="65">
        <f t="shared" si="3"/>
        <v>3</v>
      </c>
      <c r="R4386" s="65" t="str">
        <f t="shared" si="12"/>
        <v>19.700.976/0001-03</v>
      </c>
      <c r="S4386" s="84"/>
      <c r="T4386" s="84" t="str">
        <f t="shared" si="10"/>
        <v/>
      </c>
      <c r="U4386" s="84" t="str">
        <f t="shared" si="11"/>
        <v/>
      </c>
      <c r="V4386" s="65" t="str">
        <f t="shared" si="5"/>
        <v/>
      </c>
      <c r="W4386" s="84"/>
      <c r="X4386" s="84"/>
      <c r="Y4386" s="85"/>
      <c r="Z4386" s="85"/>
      <c r="AA4386" s="65" t="str">
        <f t="shared" si="6"/>
        <v/>
      </c>
      <c r="AB4386" s="65" t="str">
        <f t="shared" si="7"/>
        <v/>
      </c>
      <c r="AC4386" s="86"/>
      <c r="AD4386" s="87" t="str">
        <f t="shared" si="8"/>
        <v/>
      </c>
      <c r="AE4386" s="84"/>
      <c r="AF4386" s="86">
        <f>IF(AC4386&gt;0,AC4386,'⚙️ Config'!$B$10)</f>
        <v>0.0075</v>
      </c>
      <c r="AG4386" s="88">
        <f t="shared" si="9"/>
        <v>191216.492</v>
      </c>
      <c r="AH4386" s="88">
        <f>AG4386*'⚙️ Config'!$B$11</f>
        <v>956082.4598</v>
      </c>
      <c r="AI4386" s="88">
        <f>AH4386*'⚙️ Config'!$B$12</f>
        <v>286824.7379</v>
      </c>
      <c r="AJ4386" s="64"/>
      <c r="AK4386" s="84"/>
      <c r="AL4386" s="84"/>
      <c r="AM4386" s="84"/>
      <c r="AN4386" s="84"/>
      <c r="AO4386" s="84"/>
      <c r="AP4386" s="84"/>
      <c r="AQ4386" s="84"/>
    </row>
    <row r="4387" ht="15.0" customHeight="1">
      <c r="A4387" s="98">
        <v>4384.0</v>
      </c>
      <c r="B4387" s="99" t="s">
        <v>9270</v>
      </c>
      <c r="C4387" s="98" t="s">
        <v>141</v>
      </c>
      <c r="D4387" s="98" t="s">
        <v>9271</v>
      </c>
      <c r="E4387" s="100">
        <v>35.19</v>
      </c>
      <c r="F4387" s="98" t="s">
        <v>86</v>
      </c>
      <c r="G4387" s="98" t="s">
        <v>187</v>
      </c>
      <c r="H4387" s="101">
        <v>2.532035938E7</v>
      </c>
      <c r="I4387" s="98">
        <v>7.0</v>
      </c>
      <c r="J4387" s="102">
        <v>2.6</v>
      </c>
      <c r="K4387" s="99">
        <v>2025.0</v>
      </c>
      <c r="L4387" s="98" t="s">
        <v>719</v>
      </c>
      <c r="M4387" s="98">
        <v>2023.0</v>
      </c>
      <c r="N4387" s="98" t="s">
        <v>161</v>
      </c>
      <c r="O4387" s="65" t="str">
        <f t="shared" si="1"/>
        <v>326071180001</v>
      </c>
      <c r="P4387" s="65">
        <f t="shared" si="2"/>
        <v>7</v>
      </c>
      <c r="Q4387" s="65">
        <f t="shared" si="3"/>
        <v>9</v>
      </c>
      <c r="R4387" s="65" t="str">
        <f t="shared" si="12"/>
        <v>32.607.118/0001-79</v>
      </c>
      <c r="S4387" s="84"/>
      <c r="T4387" s="84" t="str">
        <f t="shared" si="10"/>
        <v/>
      </c>
      <c r="U4387" s="84" t="str">
        <f t="shared" si="11"/>
        <v/>
      </c>
      <c r="V4387" s="65" t="str">
        <f t="shared" si="5"/>
        <v/>
      </c>
      <c r="W4387" s="84"/>
      <c r="X4387" s="84"/>
      <c r="Y4387" s="85"/>
      <c r="Z4387" s="85"/>
      <c r="AA4387" s="65" t="str">
        <f t="shared" si="6"/>
        <v/>
      </c>
      <c r="AB4387" s="65" t="str">
        <f t="shared" si="7"/>
        <v/>
      </c>
      <c r="AC4387" s="86"/>
      <c r="AD4387" s="87" t="str">
        <f t="shared" si="8"/>
        <v/>
      </c>
      <c r="AE4387" s="84"/>
      <c r="AF4387" s="86">
        <f>IF(AC4387&gt;0,AC4387,'⚙️ Config'!$B$10)</f>
        <v>0.0075</v>
      </c>
      <c r="AG4387" s="88">
        <f t="shared" si="9"/>
        <v>189902.6954</v>
      </c>
      <c r="AH4387" s="88">
        <f>AG4387*'⚙️ Config'!$B$11</f>
        <v>949513.4768</v>
      </c>
      <c r="AI4387" s="88">
        <f>AH4387*'⚙️ Config'!$B$12</f>
        <v>284854.043</v>
      </c>
      <c r="AJ4387" s="64"/>
      <c r="AK4387" s="84"/>
      <c r="AL4387" s="84"/>
      <c r="AM4387" s="84"/>
      <c r="AN4387" s="84"/>
      <c r="AO4387" s="84"/>
      <c r="AP4387" s="84"/>
      <c r="AQ4387" s="84"/>
    </row>
    <row r="4388" ht="15.0" customHeight="1">
      <c r="A4388" s="103">
        <v>4385.0</v>
      </c>
      <c r="B4388" s="104" t="s">
        <v>9272</v>
      </c>
      <c r="C4388" s="103" t="s">
        <v>141</v>
      </c>
      <c r="D4388" s="103" t="s">
        <v>9273</v>
      </c>
      <c r="E4388" s="105">
        <v>26.38</v>
      </c>
      <c r="F4388" s="103" t="s">
        <v>86</v>
      </c>
      <c r="G4388" s="103" t="s">
        <v>187</v>
      </c>
      <c r="H4388" s="106">
        <v>2.514071894E7</v>
      </c>
      <c r="I4388" s="103">
        <v>9.0</v>
      </c>
      <c r="J4388" s="107">
        <v>4.7</v>
      </c>
      <c r="K4388" s="104">
        <v>2024.0</v>
      </c>
      <c r="L4388" s="103" t="s">
        <v>4609</v>
      </c>
      <c r="M4388" s="103">
        <v>2021.0</v>
      </c>
      <c r="N4388" s="103" t="s">
        <v>189</v>
      </c>
      <c r="O4388" s="65" t="str">
        <f t="shared" si="1"/>
        <v>445975240001</v>
      </c>
      <c r="P4388" s="65">
        <f t="shared" si="2"/>
        <v>8</v>
      </c>
      <c r="Q4388" s="65">
        <f t="shared" si="3"/>
        <v>7</v>
      </c>
      <c r="R4388" s="65" t="str">
        <f t="shared" si="12"/>
        <v>44.597.524/0001-87</v>
      </c>
      <c r="S4388" s="84"/>
      <c r="T4388" s="84" t="str">
        <f t="shared" si="10"/>
        <v/>
      </c>
      <c r="U4388" s="84" t="str">
        <f t="shared" si="11"/>
        <v/>
      </c>
      <c r="V4388" s="65" t="str">
        <f t="shared" si="5"/>
        <v/>
      </c>
      <c r="W4388" s="84"/>
      <c r="X4388" s="84"/>
      <c r="Y4388" s="85"/>
      <c r="Z4388" s="85"/>
      <c r="AA4388" s="65" t="str">
        <f t="shared" si="6"/>
        <v/>
      </c>
      <c r="AB4388" s="65" t="str">
        <f t="shared" si="7"/>
        <v/>
      </c>
      <c r="AC4388" s="86"/>
      <c r="AD4388" s="87" t="str">
        <f t="shared" si="8"/>
        <v/>
      </c>
      <c r="AE4388" s="84"/>
      <c r="AF4388" s="86">
        <f>IF(AC4388&gt;0,AC4388,'⚙️ Config'!$B$10)</f>
        <v>0.0075</v>
      </c>
      <c r="AG4388" s="88">
        <f t="shared" si="9"/>
        <v>188555.3921</v>
      </c>
      <c r="AH4388" s="88">
        <f>AG4388*'⚙️ Config'!$B$11</f>
        <v>942776.9603</v>
      </c>
      <c r="AI4388" s="88">
        <f>AH4388*'⚙️ Config'!$B$12</f>
        <v>282833.0881</v>
      </c>
      <c r="AJ4388" s="64"/>
      <c r="AK4388" s="84"/>
      <c r="AL4388" s="84"/>
      <c r="AM4388" s="84"/>
      <c r="AN4388" s="84"/>
      <c r="AO4388" s="84"/>
      <c r="AP4388" s="84"/>
      <c r="AQ4388" s="84"/>
    </row>
    <row r="4389" ht="15.0" customHeight="1">
      <c r="A4389" s="98">
        <v>4386.0</v>
      </c>
      <c r="B4389" s="99" t="s">
        <v>9274</v>
      </c>
      <c r="C4389" s="98" t="s">
        <v>141</v>
      </c>
      <c r="D4389" s="98" t="s">
        <v>9275</v>
      </c>
      <c r="E4389" s="100">
        <v>26.23</v>
      </c>
      <c r="F4389" s="98" t="s">
        <v>86</v>
      </c>
      <c r="G4389" s="98" t="s">
        <v>187</v>
      </c>
      <c r="H4389" s="101">
        <v>2.511881772E7</v>
      </c>
      <c r="I4389" s="98">
        <v>9.0</v>
      </c>
      <c r="J4389" s="102">
        <v>4.8</v>
      </c>
      <c r="K4389" s="99">
        <v>2024.0</v>
      </c>
      <c r="L4389" s="98" t="s">
        <v>9004</v>
      </c>
      <c r="M4389" s="98">
        <v>2021.0</v>
      </c>
      <c r="N4389" s="98" t="s">
        <v>8582</v>
      </c>
      <c r="O4389" s="65" t="str">
        <f t="shared" si="1"/>
        <v>084470440001</v>
      </c>
      <c r="P4389" s="65">
        <f t="shared" si="2"/>
        <v>7</v>
      </c>
      <c r="Q4389" s="65">
        <f t="shared" si="3"/>
        <v>6</v>
      </c>
      <c r="R4389" s="65" t="str">
        <f t="shared" si="12"/>
        <v>08.447.044/0001-76</v>
      </c>
      <c r="S4389" s="84"/>
      <c r="T4389" s="84" t="str">
        <f t="shared" si="10"/>
        <v/>
      </c>
      <c r="U4389" s="84" t="str">
        <f t="shared" si="11"/>
        <v/>
      </c>
      <c r="V4389" s="65" t="str">
        <f t="shared" si="5"/>
        <v/>
      </c>
      <c r="W4389" s="84"/>
      <c r="X4389" s="84"/>
      <c r="Y4389" s="85"/>
      <c r="Z4389" s="85"/>
      <c r="AA4389" s="65" t="str">
        <f t="shared" si="6"/>
        <v/>
      </c>
      <c r="AB4389" s="65" t="str">
        <f t="shared" si="7"/>
        <v/>
      </c>
      <c r="AC4389" s="86"/>
      <c r="AD4389" s="87" t="str">
        <f t="shared" si="8"/>
        <v/>
      </c>
      <c r="AE4389" s="84"/>
      <c r="AF4389" s="86">
        <f>IF(AC4389&gt;0,AC4389,'⚙️ Config'!$B$10)</f>
        <v>0.0075</v>
      </c>
      <c r="AG4389" s="88">
        <f t="shared" si="9"/>
        <v>188391.1329</v>
      </c>
      <c r="AH4389" s="88">
        <f>AG4389*'⚙️ Config'!$B$11</f>
        <v>941955.6645</v>
      </c>
      <c r="AI4389" s="88">
        <f>AH4389*'⚙️ Config'!$B$12</f>
        <v>282586.6994</v>
      </c>
      <c r="AJ4389" s="64"/>
      <c r="AK4389" s="84"/>
      <c r="AL4389" s="84"/>
      <c r="AM4389" s="84"/>
      <c r="AN4389" s="84"/>
      <c r="AO4389" s="84"/>
      <c r="AP4389" s="84"/>
      <c r="AQ4389" s="84"/>
    </row>
    <row r="4390" ht="15.0" customHeight="1">
      <c r="A4390" s="103">
        <v>4387.0</v>
      </c>
      <c r="B4390" s="104" t="s">
        <v>9276</v>
      </c>
      <c r="C4390" s="103" t="s">
        <v>141</v>
      </c>
      <c r="D4390" s="103" t="s">
        <v>9277</v>
      </c>
      <c r="E4390" s="105">
        <v>17.56</v>
      </c>
      <c r="F4390" s="103" t="s">
        <v>86</v>
      </c>
      <c r="G4390" s="103" t="s">
        <v>187</v>
      </c>
      <c r="H4390" s="106">
        <v>2.508475603E7</v>
      </c>
      <c r="I4390" s="103">
        <v>8.0</v>
      </c>
      <c r="J4390" s="107">
        <v>4.9</v>
      </c>
      <c r="K4390" s="104">
        <v>2022.0</v>
      </c>
      <c r="L4390" s="103" t="s">
        <v>4545</v>
      </c>
      <c r="M4390" s="103">
        <v>2021.0</v>
      </c>
      <c r="N4390" s="103" t="s">
        <v>161</v>
      </c>
      <c r="O4390" s="65" t="str">
        <f t="shared" si="1"/>
        <v>669170710001</v>
      </c>
      <c r="P4390" s="65">
        <f t="shared" si="2"/>
        <v>6</v>
      </c>
      <c r="Q4390" s="65">
        <f t="shared" si="3"/>
        <v>1</v>
      </c>
      <c r="R4390" s="65" t="str">
        <f t="shared" si="12"/>
        <v>66.917.071/0001-61</v>
      </c>
      <c r="S4390" s="84"/>
      <c r="T4390" s="84" t="str">
        <f t="shared" si="10"/>
        <v/>
      </c>
      <c r="U4390" s="84" t="str">
        <f t="shared" si="11"/>
        <v/>
      </c>
      <c r="V4390" s="65" t="str">
        <f t="shared" si="5"/>
        <v/>
      </c>
      <c r="W4390" s="84"/>
      <c r="X4390" s="84"/>
      <c r="Y4390" s="85"/>
      <c r="Z4390" s="85"/>
      <c r="AA4390" s="65" t="str">
        <f t="shared" si="6"/>
        <v/>
      </c>
      <c r="AB4390" s="65" t="str">
        <f t="shared" si="7"/>
        <v/>
      </c>
      <c r="AC4390" s="86"/>
      <c r="AD4390" s="87" t="str">
        <f t="shared" si="8"/>
        <v/>
      </c>
      <c r="AE4390" s="84"/>
      <c r="AF4390" s="86">
        <f>IF(AC4390&gt;0,AC4390,'⚙️ Config'!$B$10)</f>
        <v>0.0075</v>
      </c>
      <c r="AG4390" s="88">
        <f t="shared" si="9"/>
        <v>188135.6702</v>
      </c>
      <c r="AH4390" s="88">
        <f>AG4390*'⚙️ Config'!$B$11</f>
        <v>940678.3511</v>
      </c>
      <c r="AI4390" s="88">
        <f>AH4390*'⚙️ Config'!$B$12</f>
        <v>282203.5053</v>
      </c>
      <c r="AJ4390" s="64"/>
      <c r="AK4390" s="84"/>
      <c r="AL4390" s="84"/>
      <c r="AM4390" s="84"/>
      <c r="AN4390" s="84"/>
      <c r="AO4390" s="84"/>
      <c r="AP4390" s="84"/>
      <c r="AQ4390" s="84"/>
    </row>
    <row r="4391" ht="15.0" customHeight="1">
      <c r="A4391" s="103">
        <v>4388.0</v>
      </c>
      <c r="B4391" s="104" t="s">
        <v>9278</v>
      </c>
      <c r="C4391" s="103" t="s">
        <v>141</v>
      </c>
      <c r="D4391" s="103" t="s">
        <v>9279</v>
      </c>
      <c r="E4391" s="105">
        <v>23.87</v>
      </c>
      <c r="F4391" s="103" t="s">
        <v>86</v>
      </c>
      <c r="G4391" s="103" t="s">
        <v>187</v>
      </c>
      <c r="H4391" s="106">
        <v>2.484193218E7</v>
      </c>
      <c r="I4391" s="103">
        <v>6.0</v>
      </c>
      <c r="J4391" s="107">
        <v>4.3</v>
      </c>
      <c r="K4391" s="104">
        <v>2024.0</v>
      </c>
      <c r="L4391" s="103" t="s">
        <v>4385</v>
      </c>
      <c r="M4391" s="103">
        <v>2021.0</v>
      </c>
      <c r="N4391" s="103" t="s">
        <v>189</v>
      </c>
      <c r="O4391" s="65" t="str">
        <f t="shared" si="1"/>
        <v>143776490001</v>
      </c>
      <c r="P4391" s="65">
        <f t="shared" si="2"/>
        <v>3</v>
      </c>
      <c r="Q4391" s="65">
        <f t="shared" si="3"/>
        <v>0</v>
      </c>
      <c r="R4391" s="65" t="str">
        <f t="shared" si="12"/>
        <v>14.377.649/0001-30</v>
      </c>
      <c r="S4391" s="84"/>
      <c r="T4391" s="84" t="str">
        <f t="shared" si="10"/>
        <v/>
      </c>
      <c r="U4391" s="84" t="str">
        <f t="shared" si="11"/>
        <v/>
      </c>
      <c r="V4391" s="65" t="str">
        <f t="shared" si="5"/>
        <v/>
      </c>
      <c r="W4391" s="84"/>
      <c r="X4391" s="84"/>
      <c r="Y4391" s="85"/>
      <c r="Z4391" s="85"/>
      <c r="AA4391" s="65" t="str">
        <f t="shared" si="6"/>
        <v/>
      </c>
      <c r="AB4391" s="65" t="str">
        <f t="shared" si="7"/>
        <v/>
      </c>
      <c r="AC4391" s="86"/>
      <c r="AD4391" s="87" t="str">
        <f t="shared" si="8"/>
        <v/>
      </c>
      <c r="AE4391" s="84"/>
      <c r="AF4391" s="86">
        <f>IF(AC4391&gt;0,AC4391,'⚙️ Config'!$B$10)</f>
        <v>0.0075</v>
      </c>
      <c r="AG4391" s="88">
        <f t="shared" si="9"/>
        <v>186314.4914</v>
      </c>
      <c r="AH4391" s="88">
        <f>AG4391*'⚙️ Config'!$B$11</f>
        <v>931572.4568</v>
      </c>
      <c r="AI4391" s="88">
        <f>AH4391*'⚙️ Config'!$B$12</f>
        <v>279471.737</v>
      </c>
      <c r="AJ4391" s="64"/>
      <c r="AK4391" s="84"/>
      <c r="AL4391" s="84"/>
      <c r="AM4391" s="84"/>
      <c r="AN4391" s="84"/>
      <c r="AO4391" s="84"/>
      <c r="AP4391" s="84"/>
      <c r="AQ4391" s="84"/>
    </row>
    <row r="4392" ht="15.0" customHeight="1">
      <c r="A4392" s="103">
        <v>4389.0</v>
      </c>
      <c r="B4392" s="104" t="s">
        <v>9280</v>
      </c>
      <c r="C4392" s="103" t="s">
        <v>141</v>
      </c>
      <c r="D4392" s="103" t="s">
        <v>9281</v>
      </c>
      <c r="E4392" s="105">
        <v>18.43</v>
      </c>
      <c r="F4392" s="103" t="s">
        <v>86</v>
      </c>
      <c r="G4392" s="103" t="s">
        <v>187</v>
      </c>
      <c r="H4392" s="106">
        <v>2.463804575E7</v>
      </c>
      <c r="I4392" s="103">
        <v>7.0</v>
      </c>
      <c r="J4392" s="107">
        <v>4.9</v>
      </c>
      <c r="K4392" s="104">
        <v>2022.0</v>
      </c>
      <c r="L4392" s="103" t="s">
        <v>453</v>
      </c>
      <c r="M4392" s="103">
        <v>2021.0</v>
      </c>
      <c r="N4392" s="103" t="s">
        <v>161</v>
      </c>
      <c r="O4392" s="65" t="str">
        <f t="shared" si="1"/>
        <v>551094740001</v>
      </c>
      <c r="P4392" s="65">
        <f t="shared" si="2"/>
        <v>6</v>
      </c>
      <c r="Q4392" s="65">
        <f t="shared" si="3"/>
        <v>8</v>
      </c>
      <c r="R4392" s="65" t="str">
        <f t="shared" si="12"/>
        <v>55.109.474/0001-68</v>
      </c>
      <c r="S4392" s="84"/>
      <c r="T4392" s="84" t="str">
        <f t="shared" si="10"/>
        <v/>
      </c>
      <c r="U4392" s="84" t="str">
        <f t="shared" si="11"/>
        <v/>
      </c>
      <c r="V4392" s="65" t="str">
        <f t="shared" si="5"/>
        <v/>
      </c>
      <c r="W4392" s="84"/>
      <c r="X4392" s="84"/>
      <c r="Y4392" s="85"/>
      <c r="Z4392" s="85"/>
      <c r="AA4392" s="65" t="str">
        <f t="shared" si="6"/>
        <v/>
      </c>
      <c r="AB4392" s="65" t="str">
        <f t="shared" si="7"/>
        <v/>
      </c>
      <c r="AC4392" s="86"/>
      <c r="AD4392" s="87" t="str">
        <f t="shared" si="8"/>
        <v/>
      </c>
      <c r="AE4392" s="84"/>
      <c r="AF4392" s="86">
        <f>IF(AC4392&gt;0,AC4392,'⚙️ Config'!$B$10)</f>
        <v>0.0075</v>
      </c>
      <c r="AG4392" s="88">
        <f t="shared" si="9"/>
        <v>184785.3431</v>
      </c>
      <c r="AH4392" s="88">
        <f>AG4392*'⚙️ Config'!$B$11</f>
        <v>923926.7156</v>
      </c>
      <c r="AI4392" s="88">
        <f>AH4392*'⚙️ Config'!$B$12</f>
        <v>277178.0147</v>
      </c>
      <c r="AJ4392" s="64"/>
      <c r="AK4392" s="84"/>
      <c r="AL4392" s="84"/>
      <c r="AM4392" s="84"/>
      <c r="AN4392" s="84"/>
      <c r="AO4392" s="84"/>
      <c r="AP4392" s="84"/>
      <c r="AQ4392" s="84"/>
    </row>
    <row r="4393" ht="15.0" customHeight="1">
      <c r="A4393" s="103">
        <v>4390.0</v>
      </c>
      <c r="B4393" s="104" t="s">
        <v>9282</v>
      </c>
      <c r="C4393" s="103" t="s">
        <v>141</v>
      </c>
      <c r="D4393" s="103" t="s">
        <v>9283</v>
      </c>
      <c r="E4393" s="105">
        <v>48.21</v>
      </c>
      <c r="F4393" s="103" t="s">
        <v>86</v>
      </c>
      <c r="G4393" s="103" t="s">
        <v>187</v>
      </c>
      <c r="H4393" s="106">
        <v>2.462390402E7</v>
      </c>
      <c r="I4393" s="103">
        <v>8.0</v>
      </c>
      <c r="J4393" s="107">
        <v>4.8</v>
      </c>
      <c r="K4393" s="104">
        <v>2025.0</v>
      </c>
      <c r="L4393" s="103" t="s">
        <v>4456</v>
      </c>
      <c r="M4393" s="103">
        <v>2021.0</v>
      </c>
      <c r="N4393" s="103" t="s">
        <v>208</v>
      </c>
      <c r="O4393" s="65" t="str">
        <f t="shared" si="1"/>
        <v>606013090001</v>
      </c>
      <c r="P4393" s="65">
        <f t="shared" si="2"/>
        <v>6</v>
      </c>
      <c r="Q4393" s="65">
        <f t="shared" si="3"/>
        <v>9</v>
      </c>
      <c r="R4393" s="65" t="str">
        <f t="shared" si="12"/>
        <v>60.601.309/0001-69</v>
      </c>
      <c r="S4393" s="84"/>
      <c r="T4393" s="84" t="str">
        <f t="shared" si="10"/>
        <v/>
      </c>
      <c r="U4393" s="84" t="str">
        <f t="shared" si="11"/>
        <v/>
      </c>
      <c r="V4393" s="65" t="str">
        <f t="shared" si="5"/>
        <v/>
      </c>
      <c r="W4393" s="84"/>
      <c r="X4393" s="84"/>
      <c r="Y4393" s="85"/>
      <c r="Z4393" s="85"/>
      <c r="AA4393" s="65" t="str">
        <f t="shared" si="6"/>
        <v/>
      </c>
      <c r="AB4393" s="65" t="str">
        <f t="shared" si="7"/>
        <v/>
      </c>
      <c r="AC4393" s="86"/>
      <c r="AD4393" s="87" t="str">
        <f t="shared" si="8"/>
        <v/>
      </c>
      <c r="AE4393" s="84"/>
      <c r="AF4393" s="86">
        <f>IF(AC4393&gt;0,AC4393,'⚙️ Config'!$B$10)</f>
        <v>0.0075</v>
      </c>
      <c r="AG4393" s="88">
        <f t="shared" si="9"/>
        <v>184679.2802</v>
      </c>
      <c r="AH4393" s="88">
        <f>AG4393*'⚙️ Config'!$B$11</f>
        <v>923396.4008</v>
      </c>
      <c r="AI4393" s="88">
        <f>AH4393*'⚙️ Config'!$B$12</f>
        <v>277018.9202</v>
      </c>
      <c r="AJ4393" s="64"/>
      <c r="AK4393" s="84"/>
      <c r="AL4393" s="84"/>
      <c r="AM4393" s="84"/>
      <c r="AN4393" s="84"/>
      <c r="AO4393" s="84"/>
      <c r="AP4393" s="84"/>
      <c r="AQ4393" s="84"/>
    </row>
    <row r="4394" ht="15.0" customHeight="1">
      <c r="A4394" s="98">
        <v>4391.0</v>
      </c>
      <c r="B4394" s="99" t="s">
        <v>9284</v>
      </c>
      <c r="C4394" s="98" t="s">
        <v>141</v>
      </c>
      <c r="D4394" s="98" t="s">
        <v>9285</v>
      </c>
      <c r="E4394" s="100">
        <v>20.37</v>
      </c>
      <c r="F4394" s="98" t="s">
        <v>86</v>
      </c>
      <c r="G4394" s="98" t="s">
        <v>187</v>
      </c>
      <c r="H4394" s="101">
        <v>2.456797808E7</v>
      </c>
      <c r="I4394" s="98">
        <v>11.0</v>
      </c>
      <c r="J4394" s="102">
        <v>4.8</v>
      </c>
      <c r="K4394" s="99">
        <v>2023.0</v>
      </c>
      <c r="L4394" s="98" t="s">
        <v>4502</v>
      </c>
      <c r="M4394" s="98">
        <v>2021.0</v>
      </c>
      <c r="N4394" s="98" t="s">
        <v>161</v>
      </c>
      <c r="O4394" s="65" t="str">
        <f t="shared" si="1"/>
        <v>470559590001</v>
      </c>
      <c r="P4394" s="65">
        <f t="shared" si="2"/>
        <v>9</v>
      </c>
      <c r="Q4394" s="65">
        <f t="shared" si="3"/>
        <v>8</v>
      </c>
      <c r="R4394" s="65" t="str">
        <f t="shared" si="12"/>
        <v>47.055.959/0001-98</v>
      </c>
      <c r="S4394" s="84"/>
      <c r="T4394" s="84" t="str">
        <f t="shared" si="10"/>
        <v/>
      </c>
      <c r="U4394" s="84" t="str">
        <f t="shared" si="11"/>
        <v/>
      </c>
      <c r="V4394" s="65" t="str">
        <f t="shared" si="5"/>
        <v/>
      </c>
      <c r="W4394" s="84"/>
      <c r="X4394" s="84"/>
      <c r="Y4394" s="85"/>
      <c r="Z4394" s="85"/>
      <c r="AA4394" s="65" t="str">
        <f t="shared" si="6"/>
        <v/>
      </c>
      <c r="AB4394" s="65" t="str">
        <f t="shared" si="7"/>
        <v/>
      </c>
      <c r="AC4394" s="86"/>
      <c r="AD4394" s="87" t="str">
        <f t="shared" si="8"/>
        <v/>
      </c>
      <c r="AE4394" s="84"/>
      <c r="AF4394" s="86">
        <f>IF(AC4394&gt;0,AC4394,'⚙️ Config'!$B$10)</f>
        <v>0.0075</v>
      </c>
      <c r="AG4394" s="88">
        <f t="shared" si="9"/>
        <v>184259.8356</v>
      </c>
      <c r="AH4394" s="88">
        <f>AG4394*'⚙️ Config'!$B$11</f>
        <v>921299.178</v>
      </c>
      <c r="AI4394" s="88">
        <f>AH4394*'⚙️ Config'!$B$12</f>
        <v>276389.7534</v>
      </c>
      <c r="AJ4394" s="64"/>
      <c r="AK4394" s="84"/>
      <c r="AL4394" s="84"/>
      <c r="AM4394" s="84"/>
      <c r="AN4394" s="84"/>
      <c r="AO4394" s="84"/>
      <c r="AP4394" s="84"/>
      <c r="AQ4394" s="84"/>
    </row>
    <row r="4395" ht="15.0" customHeight="1">
      <c r="A4395" s="98">
        <v>4392.0</v>
      </c>
      <c r="B4395" s="99" t="s">
        <v>9286</v>
      </c>
      <c r="C4395" s="98" t="s">
        <v>141</v>
      </c>
      <c r="D4395" s="98" t="s">
        <v>9287</v>
      </c>
      <c r="E4395" s="100">
        <v>37.15</v>
      </c>
      <c r="F4395" s="98" t="s">
        <v>86</v>
      </c>
      <c r="G4395" s="98" t="s">
        <v>187</v>
      </c>
      <c r="H4395" s="101">
        <v>2.424743452E7</v>
      </c>
      <c r="I4395" s="98">
        <v>6.0</v>
      </c>
      <c r="J4395" s="102">
        <v>4.4</v>
      </c>
      <c r="K4395" s="99">
        <v>2025.0</v>
      </c>
      <c r="L4395" s="98" t="s">
        <v>719</v>
      </c>
      <c r="M4395" s="98">
        <v>2021.0</v>
      </c>
      <c r="N4395" s="98" t="s">
        <v>8582</v>
      </c>
      <c r="O4395" s="65" t="str">
        <f t="shared" si="1"/>
        <v>053601420001</v>
      </c>
      <c r="P4395" s="65">
        <f t="shared" si="2"/>
        <v>8</v>
      </c>
      <c r="Q4395" s="65">
        <f t="shared" si="3"/>
        <v>3</v>
      </c>
      <c r="R4395" s="65" t="str">
        <f t="shared" si="12"/>
        <v>05.360.142/0001-83</v>
      </c>
      <c r="S4395" s="84"/>
      <c r="T4395" s="84" t="str">
        <f t="shared" si="10"/>
        <v/>
      </c>
      <c r="U4395" s="84" t="str">
        <f t="shared" si="11"/>
        <v/>
      </c>
      <c r="V4395" s="65" t="str">
        <f t="shared" si="5"/>
        <v/>
      </c>
      <c r="W4395" s="84"/>
      <c r="X4395" s="84"/>
      <c r="Y4395" s="85"/>
      <c r="Z4395" s="85"/>
      <c r="AA4395" s="65" t="str">
        <f t="shared" si="6"/>
        <v/>
      </c>
      <c r="AB4395" s="65" t="str">
        <f t="shared" si="7"/>
        <v/>
      </c>
      <c r="AC4395" s="86"/>
      <c r="AD4395" s="87" t="str">
        <f t="shared" si="8"/>
        <v/>
      </c>
      <c r="AE4395" s="84"/>
      <c r="AF4395" s="86">
        <f>IF(AC4395&gt;0,AC4395,'⚙️ Config'!$B$10)</f>
        <v>0.0075</v>
      </c>
      <c r="AG4395" s="88">
        <f t="shared" si="9"/>
        <v>181855.7589</v>
      </c>
      <c r="AH4395" s="88">
        <f>AG4395*'⚙️ Config'!$B$11</f>
        <v>909278.7945</v>
      </c>
      <c r="AI4395" s="88">
        <f>AH4395*'⚙️ Config'!$B$12</f>
        <v>272783.6384</v>
      </c>
      <c r="AJ4395" s="64"/>
      <c r="AK4395" s="84"/>
      <c r="AL4395" s="84"/>
      <c r="AM4395" s="84"/>
      <c r="AN4395" s="84"/>
      <c r="AO4395" s="84"/>
      <c r="AP4395" s="84"/>
      <c r="AQ4395" s="84"/>
    </row>
    <row r="4396" ht="15.0" customHeight="1">
      <c r="A4396" s="103">
        <v>4393.0</v>
      </c>
      <c r="B4396" s="104" t="s">
        <v>9288</v>
      </c>
      <c r="C4396" s="103" t="s">
        <v>141</v>
      </c>
      <c r="D4396" s="103" t="s">
        <v>9289</v>
      </c>
      <c r="E4396" s="105">
        <v>20.54</v>
      </c>
      <c r="F4396" s="103" t="s">
        <v>86</v>
      </c>
      <c r="G4396" s="103" t="s">
        <v>187</v>
      </c>
      <c r="H4396" s="106">
        <v>2.422325055E7</v>
      </c>
      <c r="I4396" s="103">
        <v>10.0</v>
      </c>
      <c r="J4396" s="107">
        <v>4.8</v>
      </c>
      <c r="K4396" s="104">
        <v>2023.0</v>
      </c>
      <c r="L4396" s="103" t="s">
        <v>1438</v>
      </c>
      <c r="M4396" s="103">
        <v>2021.0</v>
      </c>
      <c r="N4396" s="103" t="s">
        <v>189</v>
      </c>
      <c r="O4396" s="65" t="str">
        <f t="shared" si="1"/>
        <v>180903460001</v>
      </c>
      <c r="P4396" s="65">
        <f t="shared" si="2"/>
        <v>9</v>
      </c>
      <c r="Q4396" s="65">
        <f t="shared" si="3"/>
        <v>3</v>
      </c>
      <c r="R4396" s="65" t="str">
        <f t="shared" si="12"/>
        <v>18.090.346/0001-93</v>
      </c>
      <c r="S4396" s="84"/>
      <c r="T4396" s="84" t="str">
        <f t="shared" si="10"/>
        <v/>
      </c>
      <c r="U4396" s="84" t="str">
        <f t="shared" si="11"/>
        <v/>
      </c>
      <c r="V4396" s="65" t="str">
        <f t="shared" si="5"/>
        <v/>
      </c>
      <c r="W4396" s="84"/>
      <c r="X4396" s="84"/>
      <c r="Y4396" s="85"/>
      <c r="Z4396" s="85"/>
      <c r="AA4396" s="65" t="str">
        <f t="shared" si="6"/>
        <v/>
      </c>
      <c r="AB4396" s="65" t="str">
        <f t="shared" si="7"/>
        <v/>
      </c>
      <c r="AC4396" s="86"/>
      <c r="AD4396" s="87" t="str">
        <f t="shared" si="8"/>
        <v/>
      </c>
      <c r="AE4396" s="84"/>
      <c r="AF4396" s="86">
        <f>IF(AC4396&gt;0,AC4396,'⚙️ Config'!$B$10)</f>
        <v>0.0075</v>
      </c>
      <c r="AG4396" s="88">
        <f t="shared" si="9"/>
        <v>181674.3791</v>
      </c>
      <c r="AH4396" s="88">
        <f>AG4396*'⚙️ Config'!$B$11</f>
        <v>908371.8956</v>
      </c>
      <c r="AI4396" s="88">
        <f>AH4396*'⚙️ Config'!$B$12</f>
        <v>272511.5687</v>
      </c>
      <c r="AJ4396" s="64"/>
      <c r="AK4396" s="84"/>
      <c r="AL4396" s="84"/>
      <c r="AM4396" s="84"/>
      <c r="AN4396" s="84"/>
      <c r="AO4396" s="84"/>
      <c r="AP4396" s="84"/>
      <c r="AQ4396" s="84"/>
    </row>
    <row r="4397" ht="15.0" customHeight="1">
      <c r="A4397" s="103">
        <v>4394.0</v>
      </c>
      <c r="B4397" s="104" t="s">
        <v>9290</v>
      </c>
      <c r="C4397" s="103" t="s">
        <v>141</v>
      </c>
      <c r="D4397" s="103" t="s">
        <v>9291</v>
      </c>
      <c r="E4397" s="105">
        <v>35.64</v>
      </c>
      <c r="F4397" s="103" t="s">
        <v>86</v>
      </c>
      <c r="G4397" s="103" t="s">
        <v>187</v>
      </c>
      <c r="H4397" s="106">
        <v>2.417639222E7</v>
      </c>
      <c r="I4397" s="103">
        <v>6.0</v>
      </c>
      <c r="J4397" s="107">
        <v>2.6</v>
      </c>
      <c r="K4397" s="104">
        <v>2025.0</v>
      </c>
      <c r="L4397" s="103" t="s">
        <v>453</v>
      </c>
      <c r="M4397" s="103">
        <v>2023.0</v>
      </c>
      <c r="N4397" s="103" t="s">
        <v>161</v>
      </c>
      <c r="O4397" s="65" t="str">
        <f t="shared" si="1"/>
        <v>109151510001</v>
      </c>
      <c r="P4397" s="65">
        <f t="shared" si="2"/>
        <v>2</v>
      </c>
      <c r="Q4397" s="65">
        <f t="shared" si="3"/>
        <v>3</v>
      </c>
      <c r="R4397" s="65" t="str">
        <f t="shared" si="12"/>
        <v>10.915.151/0001-23</v>
      </c>
      <c r="S4397" s="84"/>
      <c r="T4397" s="84" t="str">
        <f t="shared" si="10"/>
        <v/>
      </c>
      <c r="U4397" s="84" t="str">
        <f t="shared" si="11"/>
        <v/>
      </c>
      <c r="V4397" s="65" t="str">
        <f t="shared" si="5"/>
        <v/>
      </c>
      <c r="W4397" s="84"/>
      <c r="X4397" s="84"/>
      <c r="Y4397" s="85"/>
      <c r="Z4397" s="85"/>
      <c r="AA4397" s="65" t="str">
        <f t="shared" si="6"/>
        <v/>
      </c>
      <c r="AB4397" s="65" t="str">
        <f t="shared" si="7"/>
        <v/>
      </c>
      <c r="AC4397" s="86"/>
      <c r="AD4397" s="87" t="str">
        <f t="shared" si="8"/>
        <v/>
      </c>
      <c r="AE4397" s="84"/>
      <c r="AF4397" s="86">
        <f>IF(AC4397&gt;0,AC4397,'⚙️ Config'!$B$10)</f>
        <v>0.0075</v>
      </c>
      <c r="AG4397" s="88">
        <f t="shared" si="9"/>
        <v>181322.9417</v>
      </c>
      <c r="AH4397" s="88">
        <f>AG4397*'⚙️ Config'!$B$11</f>
        <v>906614.7083</v>
      </c>
      <c r="AI4397" s="88">
        <f>AH4397*'⚙️ Config'!$B$12</f>
        <v>271984.4125</v>
      </c>
      <c r="AJ4397" s="64"/>
      <c r="AK4397" s="84"/>
      <c r="AL4397" s="84"/>
      <c r="AM4397" s="84"/>
      <c r="AN4397" s="84"/>
      <c r="AO4397" s="84"/>
      <c r="AP4397" s="84"/>
      <c r="AQ4397" s="84"/>
    </row>
    <row r="4398" ht="15.0" customHeight="1">
      <c r="A4398" s="103">
        <v>4395.0</v>
      </c>
      <c r="B4398" s="104" t="s">
        <v>9292</v>
      </c>
      <c r="C4398" s="103" t="s">
        <v>141</v>
      </c>
      <c r="D4398" s="103" t="s">
        <v>9293</v>
      </c>
      <c r="E4398" s="105">
        <v>27.08</v>
      </c>
      <c r="F4398" s="103" t="s">
        <v>86</v>
      </c>
      <c r="G4398" s="103" t="s">
        <v>187</v>
      </c>
      <c r="H4398" s="106">
        <v>2.410578962E7</v>
      </c>
      <c r="I4398" s="103">
        <v>9.0</v>
      </c>
      <c r="J4398" s="107">
        <v>4.8</v>
      </c>
      <c r="K4398" s="104">
        <v>2024.0</v>
      </c>
      <c r="L4398" s="103" t="s">
        <v>9294</v>
      </c>
      <c r="M4398" s="103">
        <v>2021.0</v>
      </c>
      <c r="N4398" s="103" t="s">
        <v>161</v>
      </c>
      <c r="O4398" s="65" t="str">
        <f t="shared" si="1"/>
        <v>431650420001</v>
      </c>
      <c r="P4398" s="65">
        <f t="shared" si="2"/>
        <v>9</v>
      </c>
      <c r="Q4398" s="65">
        <f t="shared" si="3"/>
        <v>5</v>
      </c>
      <c r="R4398" s="65" t="str">
        <f t="shared" si="12"/>
        <v>43.165.042/0001-95</v>
      </c>
      <c r="S4398" s="84"/>
      <c r="T4398" s="84" t="str">
        <f t="shared" si="10"/>
        <v/>
      </c>
      <c r="U4398" s="84" t="str">
        <f t="shared" si="11"/>
        <v/>
      </c>
      <c r="V4398" s="65" t="str">
        <f t="shared" si="5"/>
        <v/>
      </c>
      <c r="W4398" s="84"/>
      <c r="X4398" s="84"/>
      <c r="Y4398" s="85"/>
      <c r="Z4398" s="85"/>
      <c r="AA4398" s="65" t="str">
        <f t="shared" si="6"/>
        <v/>
      </c>
      <c r="AB4398" s="65" t="str">
        <f t="shared" si="7"/>
        <v/>
      </c>
      <c r="AC4398" s="86"/>
      <c r="AD4398" s="87" t="str">
        <f t="shared" si="8"/>
        <v/>
      </c>
      <c r="AE4398" s="84"/>
      <c r="AF4398" s="86">
        <f>IF(AC4398&gt;0,AC4398,'⚙️ Config'!$B$10)</f>
        <v>0.0075</v>
      </c>
      <c r="AG4398" s="88">
        <f t="shared" si="9"/>
        <v>180793.4222</v>
      </c>
      <c r="AH4398" s="88">
        <f>AG4398*'⚙️ Config'!$B$11</f>
        <v>903967.1108</v>
      </c>
      <c r="AI4398" s="88">
        <f>AH4398*'⚙️ Config'!$B$12</f>
        <v>271190.1332</v>
      </c>
      <c r="AJ4398" s="64"/>
      <c r="AK4398" s="84"/>
      <c r="AL4398" s="84"/>
      <c r="AM4398" s="84"/>
      <c r="AN4398" s="84"/>
      <c r="AO4398" s="84"/>
      <c r="AP4398" s="84"/>
      <c r="AQ4398" s="84"/>
    </row>
    <row r="4399" ht="15.0" customHeight="1">
      <c r="A4399" s="98">
        <v>4396.0</v>
      </c>
      <c r="B4399" s="99" t="s">
        <v>9295</v>
      </c>
      <c r="C4399" s="98" t="s">
        <v>141</v>
      </c>
      <c r="D4399" s="98" t="s">
        <v>9296</v>
      </c>
      <c r="E4399" s="100">
        <v>24.33</v>
      </c>
      <c r="F4399" s="98" t="s">
        <v>86</v>
      </c>
      <c r="G4399" s="98" t="s">
        <v>187</v>
      </c>
      <c r="H4399" s="101">
        <v>2.394239225E7</v>
      </c>
      <c r="I4399" s="98">
        <v>8.0</v>
      </c>
      <c r="J4399" s="102">
        <v>4.8</v>
      </c>
      <c r="K4399" s="99">
        <v>2024.0</v>
      </c>
      <c r="L4399" s="98" t="s">
        <v>4652</v>
      </c>
      <c r="M4399" s="98">
        <v>2021.0</v>
      </c>
      <c r="N4399" s="98" t="s">
        <v>4351</v>
      </c>
      <c r="O4399" s="65" t="str">
        <f t="shared" si="1"/>
        <v>575532650001</v>
      </c>
      <c r="P4399" s="65">
        <f t="shared" si="2"/>
        <v>3</v>
      </c>
      <c r="Q4399" s="65">
        <f t="shared" si="3"/>
        <v>4</v>
      </c>
      <c r="R4399" s="65" t="str">
        <f t="shared" si="12"/>
        <v>57.553.265/0001-34</v>
      </c>
      <c r="S4399" s="84"/>
      <c r="T4399" s="84" t="str">
        <f t="shared" si="10"/>
        <v/>
      </c>
      <c r="U4399" s="84" t="str">
        <f t="shared" si="11"/>
        <v/>
      </c>
      <c r="V4399" s="65" t="str">
        <f t="shared" si="5"/>
        <v/>
      </c>
      <c r="W4399" s="84"/>
      <c r="X4399" s="84"/>
      <c r="Y4399" s="85"/>
      <c r="Z4399" s="85"/>
      <c r="AA4399" s="65" t="str">
        <f t="shared" si="6"/>
        <v/>
      </c>
      <c r="AB4399" s="65" t="str">
        <f t="shared" si="7"/>
        <v/>
      </c>
      <c r="AC4399" s="86"/>
      <c r="AD4399" s="87" t="str">
        <f t="shared" si="8"/>
        <v/>
      </c>
      <c r="AE4399" s="84"/>
      <c r="AF4399" s="86">
        <f>IF(AC4399&gt;0,AC4399,'⚙️ Config'!$B$10)</f>
        <v>0.0075</v>
      </c>
      <c r="AG4399" s="88">
        <f t="shared" si="9"/>
        <v>179567.9419</v>
      </c>
      <c r="AH4399" s="88">
        <f>AG4399*'⚙️ Config'!$B$11</f>
        <v>897839.7094</v>
      </c>
      <c r="AI4399" s="88">
        <f>AH4399*'⚙️ Config'!$B$12</f>
        <v>269351.9128</v>
      </c>
      <c r="AJ4399" s="64"/>
      <c r="AK4399" s="84"/>
      <c r="AL4399" s="84"/>
      <c r="AM4399" s="84"/>
      <c r="AN4399" s="84"/>
      <c r="AO4399" s="84"/>
      <c r="AP4399" s="84"/>
      <c r="AQ4399" s="84"/>
    </row>
    <row r="4400" ht="15.0" customHeight="1">
      <c r="A4400" s="103">
        <v>4397.0</v>
      </c>
      <c r="B4400" s="104" t="s">
        <v>9297</v>
      </c>
      <c r="C4400" s="103" t="s">
        <v>141</v>
      </c>
      <c r="D4400" s="103" t="s">
        <v>9298</v>
      </c>
      <c r="E4400" s="105">
        <v>26.43</v>
      </c>
      <c r="F4400" s="103" t="s">
        <v>86</v>
      </c>
      <c r="G4400" s="103" t="s">
        <v>187</v>
      </c>
      <c r="H4400" s="106">
        <v>2.377424791E7</v>
      </c>
      <c r="I4400" s="103">
        <v>10.0</v>
      </c>
      <c r="J4400" s="107">
        <v>4.5</v>
      </c>
      <c r="K4400" s="104">
        <v>2024.0</v>
      </c>
      <c r="L4400" s="103" t="s">
        <v>9299</v>
      </c>
      <c r="M4400" s="103">
        <v>2021.0</v>
      </c>
      <c r="N4400" s="103" t="s">
        <v>161</v>
      </c>
      <c r="O4400" s="65" t="str">
        <f t="shared" si="1"/>
        <v>669756990001</v>
      </c>
      <c r="P4400" s="65">
        <f t="shared" si="2"/>
        <v>1</v>
      </c>
      <c r="Q4400" s="65">
        <f t="shared" si="3"/>
        <v>3</v>
      </c>
      <c r="R4400" s="65" t="str">
        <f t="shared" si="12"/>
        <v>66.975.699/0001-13</v>
      </c>
      <c r="S4400" s="84"/>
      <c r="T4400" s="84" t="str">
        <f t="shared" si="10"/>
        <v/>
      </c>
      <c r="U4400" s="84" t="str">
        <f t="shared" si="11"/>
        <v/>
      </c>
      <c r="V4400" s="65" t="str">
        <f t="shared" si="5"/>
        <v/>
      </c>
      <c r="W4400" s="84"/>
      <c r="X4400" s="84"/>
      <c r="Y4400" s="85"/>
      <c r="Z4400" s="85"/>
      <c r="AA4400" s="65" t="str">
        <f t="shared" si="6"/>
        <v/>
      </c>
      <c r="AB4400" s="65" t="str">
        <f t="shared" si="7"/>
        <v/>
      </c>
      <c r="AC4400" s="86"/>
      <c r="AD4400" s="87" t="str">
        <f t="shared" si="8"/>
        <v/>
      </c>
      <c r="AE4400" s="84"/>
      <c r="AF4400" s="86">
        <f>IF(AC4400&gt;0,AC4400,'⚙️ Config'!$B$10)</f>
        <v>0.0075</v>
      </c>
      <c r="AG4400" s="88">
        <f t="shared" si="9"/>
        <v>178306.8593</v>
      </c>
      <c r="AH4400" s="88">
        <f>AG4400*'⚙️ Config'!$B$11</f>
        <v>891534.2966</v>
      </c>
      <c r="AI4400" s="88">
        <f>AH4400*'⚙️ Config'!$B$12</f>
        <v>267460.289</v>
      </c>
      <c r="AJ4400" s="64"/>
      <c r="AK4400" s="84"/>
      <c r="AL4400" s="84"/>
      <c r="AM4400" s="84"/>
      <c r="AN4400" s="84"/>
      <c r="AO4400" s="84"/>
      <c r="AP4400" s="84"/>
      <c r="AQ4400" s="84"/>
    </row>
    <row r="4401" ht="15.0" customHeight="1">
      <c r="A4401" s="98">
        <v>4398.0</v>
      </c>
      <c r="B4401" s="99" t="s">
        <v>9300</v>
      </c>
      <c r="C4401" s="98" t="s">
        <v>141</v>
      </c>
      <c r="D4401" s="98" t="s">
        <v>9301</v>
      </c>
      <c r="E4401" s="100">
        <v>22.68</v>
      </c>
      <c r="F4401" s="98" t="s">
        <v>86</v>
      </c>
      <c r="G4401" s="98" t="s">
        <v>187</v>
      </c>
      <c r="H4401" s="101">
        <v>2.372145699E7</v>
      </c>
      <c r="I4401" s="98">
        <v>10.0</v>
      </c>
      <c r="J4401" s="102">
        <v>4.8</v>
      </c>
      <c r="K4401" s="99">
        <v>2024.0</v>
      </c>
      <c r="L4401" s="98" t="s">
        <v>4558</v>
      </c>
      <c r="M4401" s="98">
        <v>2021.0</v>
      </c>
      <c r="N4401" s="98" t="s">
        <v>4351</v>
      </c>
      <c r="O4401" s="65" t="str">
        <f t="shared" si="1"/>
        <v>113838800001</v>
      </c>
      <c r="P4401" s="65">
        <f t="shared" si="2"/>
        <v>4</v>
      </c>
      <c r="Q4401" s="65">
        <f t="shared" si="3"/>
        <v>9</v>
      </c>
      <c r="R4401" s="65" t="str">
        <f t="shared" si="12"/>
        <v>11.383.880/0001-49</v>
      </c>
      <c r="S4401" s="84"/>
      <c r="T4401" s="84" t="str">
        <f t="shared" si="10"/>
        <v/>
      </c>
      <c r="U4401" s="84" t="str">
        <f t="shared" si="11"/>
        <v/>
      </c>
      <c r="V4401" s="65" t="str">
        <f t="shared" si="5"/>
        <v/>
      </c>
      <c r="W4401" s="84"/>
      <c r="X4401" s="84"/>
      <c r="Y4401" s="85"/>
      <c r="Z4401" s="85"/>
      <c r="AA4401" s="65" t="str">
        <f t="shared" si="6"/>
        <v/>
      </c>
      <c r="AB4401" s="65" t="str">
        <f t="shared" si="7"/>
        <v/>
      </c>
      <c r="AC4401" s="86"/>
      <c r="AD4401" s="87" t="str">
        <f t="shared" si="8"/>
        <v/>
      </c>
      <c r="AE4401" s="84"/>
      <c r="AF4401" s="86">
        <f>IF(AC4401&gt;0,AC4401,'⚙️ Config'!$B$10)</f>
        <v>0.0075</v>
      </c>
      <c r="AG4401" s="88">
        <f t="shared" si="9"/>
        <v>177910.9274</v>
      </c>
      <c r="AH4401" s="88">
        <f>AG4401*'⚙️ Config'!$B$11</f>
        <v>889554.6371</v>
      </c>
      <c r="AI4401" s="88">
        <f>AH4401*'⚙️ Config'!$B$12</f>
        <v>266866.3911</v>
      </c>
      <c r="AJ4401" s="64"/>
      <c r="AK4401" s="84"/>
      <c r="AL4401" s="84"/>
      <c r="AM4401" s="84"/>
      <c r="AN4401" s="84"/>
      <c r="AO4401" s="84"/>
      <c r="AP4401" s="84"/>
      <c r="AQ4401" s="84"/>
    </row>
    <row r="4402" ht="15.0" customHeight="1">
      <c r="A4402" s="103">
        <v>4399.0</v>
      </c>
      <c r="B4402" s="104" t="s">
        <v>9302</v>
      </c>
      <c r="C4402" s="103" t="s">
        <v>141</v>
      </c>
      <c r="D4402" s="103" t="s">
        <v>9303</v>
      </c>
      <c r="E4402" s="105">
        <v>26.69</v>
      </c>
      <c r="F4402" s="103" t="s">
        <v>86</v>
      </c>
      <c r="G4402" s="103" t="s">
        <v>187</v>
      </c>
      <c r="H4402" s="106">
        <v>2.368540618E7</v>
      </c>
      <c r="I4402" s="103">
        <v>7.0</v>
      </c>
      <c r="J4402" s="107">
        <v>4.9</v>
      </c>
      <c r="K4402" s="104">
        <v>2024.0</v>
      </c>
      <c r="L4402" s="103" t="s">
        <v>9304</v>
      </c>
      <c r="M4402" s="103">
        <v>2021.0</v>
      </c>
      <c r="N4402" s="103" t="s">
        <v>189</v>
      </c>
      <c r="O4402" s="65" t="str">
        <f t="shared" si="1"/>
        <v>015506200001</v>
      </c>
      <c r="P4402" s="65">
        <f t="shared" si="2"/>
        <v>6</v>
      </c>
      <c r="Q4402" s="65">
        <f t="shared" si="3"/>
        <v>7</v>
      </c>
      <c r="R4402" s="65" t="str">
        <f t="shared" si="12"/>
        <v>01.550.620/0001-67</v>
      </c>
      <c r="S4402" s="84"/>
      <c r="T4402" s="84" t="str">
        <f t="shared" si="10"/>
        <v/>
      </c>
      <c r="U4402" s="84" t="str">
        <f t="shared" si="11"/>
        <v/>
      </c>
      <c r="V4402" s="65" t="str">
        <f t="shared" si="5"/>
        <v/>
      </c>
      <c r="W4402" s="84"/>
      <c r="X4402" s="84"/>
      <c r="Y4402" s="85"/>
      <c r="Z4402" s="85"/>
      <c r="AA4402" s="65" t="str">
        <f t="shared" si="6"/>
        <v/>
      </c>
      <c r="AB4402" s="65" t="str">
        <f t="shared" si="7"/>
        <v/>
      </c>
      <c r="AC4402" s="86"/>
      <c r="AD4402" s="87" t="str">
        <f t="shared" si="8"/>
        <v/>
      </c>
      <c r="AE4402" s="84"/>
      <c r="AF4402" s="86">
        <f>IF(AC4402&gt;0,AC4402,'⚙️ Config'!$B$10)</f>
        <v>0.0075</v>
      </c>
      <c r="AG4402" s="88">
        <f t="shared" si="9"/>
        <v>177640.5464</v>
      </c>
      <c r="AH4402" s="88">
        <f>AG4402*'⚙️ Config'!$B$11</f>
        <v>888202.7318</v>
      </c>
      <c r="AI4402" s="88">
        <f>AH4402*'⚙️ Config'!$B$12</f>
        <v>266460.8195</v>
      </c>
      <c r="AJ4402" s="64"/>
      <c r="AK4402" s="84"/>
      <c r="AL4402" s="84"/>
      <c r="AM4402" s="84"/>
      <c r="AN4402" s="84"/>
      <c r="AO4402" s="84"/>
      <c r="AP4402" s="84"/>
      <c r="AQ4402" s="84"/>
    </row>
    <row r="4403" ht="15.0" customHeight="1">
      <c r="A4403" s="98">
        <v>4400.0</v>
      </c>
      <c r="B4403" s="99" t="s">
        <v>9305</v>
      </c>
      <c r="C4403" s="98" t="s">
        <v>141</v>
      </c>
      <c r="D4403" s="98" t="s">
        <v>9306</v>
      </c>
      <c r="E4403" s="100">
        <v>23.87</v>
      </c>
      <c r="F4403" s="98" t="s">
        <v>86</v>
      </c>
      <c r="G4403" s="98" t="s">
        <v>187</v>
      </c>
      <c r="H4403" s="101">
        <v>2.361589495E7</v>
      </c>
      <c r="I4403" s="98">
        <v>13.0</v>
      </c>
      <c r="J4403" s="102">
        <v>4.9</v>
      </c>
      <c r="K4403" s="99">
        <v>2024.0</v>
      </c>
      <c r="L4403" s="98" t="s">
        <v>4689</v>
      </c>
      <c r="M4403" s="98">
        <v>2021.0</v>
      </c>
      <c r="N4403" s="98" t="s">
        <v>4351</v>
      </c>
      <c r="O4403" s="65" t="str">
        <f t="shared" si="1"/>
        <v>045699450001</v>
      </c>
      <c r="P4403" s="65">
        <f t="shared" si="2"/>
        <v>8</v>
      </c>
      <c r="Q4403" s="65">
        <f t="shared" si="3"/>
        <v>0</v>
      </c>
      <c r="R4403" s="65" t="str">
        <f t="shared" si="12"/>
        <v>04.569.945/0001-80</v>
      </c>
      <c r="S4403" s="84"/>
      <c r="T4403" s="84" t="str">
        <f t="shared" si="10"/>
        <v/>
      </c>
      <c r="U4403" s="84" t="str">
        <f t="shared" si="11"/>
        <v/>
      </c>
      <c r="V4403" s="65" t="str">
        <f t="shared" si="5"/>
        <v/>
      </c>
      <c r="W4403" s="84"/>
      <c r="X4403" s="84"/>
      <c r="Y4403" s="85"/>
      <c r="Z4403" s="85"/>
      <c r="AA4403" s="65" t="str">
        <f t="shared" si="6"/>
        <v/>
      </c>
      <c r="AB4403" s="65" t="str">
        <f t="shared" si="7"/>
        <v/>
      </c>
      <c r="AC4403" s="86"/>
      <c r="AD4403" s="87" t="str">
        <f t="shared" si="8"/>
        <v/>
      </c>
      <c r="AE4403" s="84"/>
      <c r="AF4403" s="86">
        <f>IF(AC4403&gt;0,AC4403,'⚙️ Config'!$B$10)</f>
        <v>0.0075</v>
      </c>
      <c r="AG4403" s="88">
        <f t="shared" si="9"/>
        <v>177119.2121</v>
      </c>
      <c r="AH4403" s="88">
        <f>AG4403*'⚙️ Config'!$B$11</f>
        <v>885596.0606</v>
      </c>
      <c r="AI4403" s="88">
        <f>AH4403*'⚙️ Config'!$B$12</f>
        <v>265678.8182</v>
      </c>
      <c r="AJ4403" s="64"/>
      <c r="AK4403" s="84"/>
      <c r="AL4403" s="84"/>
      <c r="AM4403" s="84"/>
      <c r="AN4403" s="84"/>
      <c r="AO4403" s="84"/>
      <c r="AP4403" s="84"/>
      <c r="AQ4403" s="84"/>
    </row>
    <row r="4404" ht="15.0" customHeight="1">
      <c r="A4404" s="103">
        <v>4401.0</v>
      </c>
      <c r="B4404" s="104" t="s">
        <v>9307</v>
      </c>
      <c r="C4404" s="103" t="s">
        <v>154</v>
      </c>
      <c r="D4404" s="103" t="s">
        <v>9308</v>
      </c>
      <c r="E4404" s="105">
        <v>49.91</v>
      </c>
      <c r="F4404" s="103" t="s">
        <v>86</v>
      </c>
      <c r="G4404" s="103" t="s">
        <v>187</v>
      </c>
      <c r="H4404" s="106">
        <v>2.339046651E7</v>
      </c>
      <c r="I4404" s="103">
        <v>12.0</v>
      </c>
      <c r="J4404" s="107">
        <v>2.3</v>
      </c>
      <c r="K4404" s="104">
        <v>2025.0</v>
      </c>
      <c r="L4404" s="103" t="s">
        <v>719</v>
      </c>
      <c r="M4404" s="103">
        <v>2023.0</v>
      </c>
      <c r="N4404" s="103" t="s">
        <v>161</v>
      </c>
      <c r="O4404" s="65" t="str">
        <f t="shared" si="1"/>
        <v>143351630001</v>
      </c>
      <c r="P4404" s="65">
        <f t="shared" si="2"/>
        <v>3</v>
      </c>
      <c r="Q4404" s="65">
        <f t="shared" si="3"/>
        <v>0</v>
      </c>
      <c r="R4404" s="65" t="str">
        <f t="shared" si="12"/>
        <v>14.335.163/0001-30</v>
      </c>
      <c r="S4404" s="84"/>
      <c r="T4404" s="84" t="str">
        <f t="shared" si="10"/>
        <v/>
      </c>
      <c r="U4404" s="84" t="str">
        <f t="shared" si="11"/>
        <v/>
      </c>
      <c r="V4404" s="65" t="str">
        <f t="shared" si="5"/>
        <v/>
      </c>
      <c r="W4404" s="84"/>
      <c r="X4404" s="84"/>
      <c r="Y4404" s="85"/>
      <c r="Z4404" s="85"/>
      <c r="AA4404" s="65" t="str">
        <f t="shared" si="6"/>
        <v/>
      </c>
      <c r="AB4404" s="65" t="str">
        <f t="shared" si="7"/>
        <v/>
      </c>
      <c r="AC4404" s="86"/>
      <c r="AD4404" s="87" t="str">
        <f t="shared" si="8"/>
        <v/>
      </c>
      <c r="AE4404" s="84"/>
      <c r="AF4404" s="86">
        <f>IF(AC4404&gt;0,AC4404,'⚙️ Config'!$B$10)</f>
        <v>0.0075</v>
      </c>
      <c r="AG4404" s="88">
        <f t="shared" si="9"/>
        <v>175428.4988</v>
      </c>
      <c r="AH4404" s="88">
        <f>AG4404*'⚙️ Config'!$B$11</f>
        <v>877142.4941</v>
      </c>
      <c r="AI4404" s="88">
        <f>AH4404*'⚙️ Config'!$B$12</f>
        <v>263142.7482</v>
      </c>
      <c r="AJ4404" s="64"/>
      <c r="AK4404" s="84"/>
      <c r="AL4404" s="84"/>
      <c r="AM4404" s="84"/>
      <c r="AN4404" s="84"/>
      <c r="AO4404" s="84"/>
      <c r="AP4404" s="84"/>
      <c r="AQ4404" s="84"/>
    </row>
    <row r="4405" ht="15.0" customHeight="1">
      <c r="A4405" s="98">
        <v>4402.0</v>
      </c>
      <c r="B4405" s="99" t="s">
        <v>9309</v>
      </c>
      <c r="C4405" s="98" t="s">
        <v>141</v>
      </c>
      <c r="D4405" s="98" t="s">
        <v>9310</v>
      </c>
      <c r="E4405" s="100">
        <v>33.59</v>
      </c>
      <c r="F4405" s="98" t="s">
        <v>86</v>
      </c>
      <c r="G4405" s="98" t="s">
        <v>187</v>
      </c>
      <c r="H4405" s="101">
        <v>2.336998941E7</v>
      </c>
      <c r="I4405" s="98">
        <v>1.0</v>
      </c>
      <c r="J4405" s="102">
        <v>4.9</v>
      </c>
      <c r="K4405" s="99">
        <v>2021.0</v>
      </c>
      <c r="L4405" s="98" t="s">
        <v>268</v>
      </c>
      <c r="M4405" s="98">
        <v>2021.0</v>
      </c>
      <c r="N4405" s="98" t="s">
        <v>342</v>
      </c>
      <c r="O4405" s="65" t="str">
        <f t="shared" si="1"/>
        <v>074590150001</v>
      </c>
      <c r="P4405" s="65">
        <f t="shared" si="2"/>
        <v>6</v>
      </c>
      <c r="Q4405" s="65">
        <f t="shared" si="3"/>
        <v>1</v>
      </c>
      <c r="R4405" s="65" t="str">
        <f t="shared" si="12"/>
        <v>07.459.015/0001-61</v>
      </c>
      <c r="S4405" s="84"/>
      <c r="T4405" s="84" t="str">
        <f t="shared" si="10"/>
        <v/>
      </c>
      <c r="U4405" s="84" t="str">
        <f t="shared" si="11"/>
        <v/>
      </c>
      <c r="V4405" s="65" t="str">
        <f t="shared" si="5"/>
        <v/>
      </c>
      <c r="W4405" s="84"/>
      <c r="X4405" s="84"/>
      <c r="Y4405" s="85"/>
      <c r="Z4405" s="85"/>
      <c r="AA4405" s="65" t="str">
        <f t="shared" si="6"/>
        <v/>
      </c>
      <c r="AB4405" s="65" t="str">
        <f t="shared" si="7"/>
        <v/>
      </c>
      <c r="AC4405" s="86"/>
      <c r="AD4405" s="87" t="str">
        <f t="shared" si="8"/>
        <v/>
      </c>
      <c r="AE4405" s="84"/>
      <c r="AF4405" s="86">
        <f>IF(AC4405&gt;0,AC4405,'⚙️ Config'!$B$10)</f>
        <v>0.0075</v>
      </c>
      <c r="AG4405" s="88">
        <f t="shared" si="9"/>
        <v>175274.9206</v>
      </c>
      <c r="AH4405" s="88">
        <f>AG4405*'⚙️ Config'!$B$11</f>
        <v>876374.6029</v>
      </c>
      <c r="AI4405" s="88">
        <f>AH4405*'⚙️ Config'!$B$12</f>
        <v>262912.3809</v>
      </c>
      <c r="AJ4405" s="64"/>
      <c r="AK4405" s="84"/>
      <c r="AL4405" s="84"/>
      <c r="AM4405" s="84"/>
      <c r="AN4405" s="84"/>
      <c r="AO4405" s="84"/>
      <c r="AP4405" s="84"/>
      <c r="AQ4405" s="84"/>
    </row>
    <row r="4406" ht="15.0" customHeight="1">
      <c r="A4406" s="103">
        <v>4403.0</v>
      </c>
      <c r="B4406" s="104" t="s">
        <v>9311</v>
      </c>
      <c r="C4406" s="103" t="s">
        <v>141</v>
      </c>
      <c r="D4406" s="103" t="s">
        <v>9312</v>
      </c>
      <c r="E4406" s="105">
        <v>25.48</v>
      </c>
      <c r="F4406" s="103" t="s">
        <v>86</v>
      </c>
      <c r="G4406" s="103" t="s">
        <v>187</v>
      </c>
      <c r="H4406" s="106">
        <v>2.329108453E7</v>
      </c>
      <c r="I4406" s="103">
        <v>3.0</v>
      </c>
      <c r="J4406" s="107">
        <v>4.6</v>
      </c>
      <c r="K4406" s="104">
        <v>2023.0</v>
      </c>
      <c r="L4406" s="103" t="s">
        <v>9304</v>
      </c>
      <c r="M4406" s="103">
        <v>2021.0</v>
      </c>
      <c r="N4406" s="103" t="s">
        <v>161</v>
      </c>
      <c r="O4406" s="65" t="str">
        <f t="shared" si="1"/>
        <v>060862550001</v>
      </c>
      <c r="P4406" s="65">
        <f t="shared" si="2"/>
        <v>0</v>
      </c>
      <c r="Q4406" s="65">
        <f t="shared" si="3"/>
        <v>3</v>
      </c>
      <c r="R4406" s="65" t="str">
        <f t="shared" si="12"/>
        <v>06.086.255/0001-03</v>
      </c>
      <c r="S4406" s="84"/>
      <c r="T4406" s="84" t="str">
        <f t="shared" si="10"/>
        <v/>
      </c>
      <c r="U4406" s="84" t="str">
        <f t="shared" si="11"/>
        <v/>
      </c>
      <c r="V4406" s="65" t="str">
        <f t="shared" si="5"/>
        <v/>
      </c>
      <c r="W4406" s="84"/>
      <c r="X4406" s="84"/>
      <c r="Y4406" s="85"/>
      <c r="Z4406" s="85"/>
      <c r="AA4406" s="65" t="str">
        <f t="shared" si="6"/>
        <v/>
      </c>
      <c r="AB4406" s="65" t="str">
        <f t="shared" si="7"/>
        <v/>
      </c>
      <c r="AC4406" s="86"/>
      <c r="AD4406" s="87" t="str">
        <f t="shared" si="8"/>
        <v/>
      </c>
      <c r="AE4406" s="84"/>
      <c r="AF4406" s="86">
        <f>IF(AC4406&gt;0,AC4406,'⚙️ Config'!$B$10)</f>
        <v>0.0075</v>
      </c>
      <c r="AG4406" s="88">
        <f t="shared" si="9"/>
        <v>174683.134</v>
      </c>
      <c r="AH4406" s="88">
        <f>AG4406*'⚙️ Config'!$B$11</f>
        <v>873415.6699</v>
      </c>
      <c r="AI4406" s="88">
        <f>AH4406*'⚙️ Config'!$B$12</f>
        <v>262024.701</v>
      </c>
      <c r="AJ4406" s="64"/>
      <c r="AK4406" s="84"/>
      <c r="AL4406" s="84"/>
      <c r="AM4406" s="84"/>
      <c r="AN4406" s="84"/>
      <c r="AO4406" s="84"/>
      <c r="AP4406" s="84"/>
      <c r="AQ4406" s="84"/>
    </row>
    <row r="4407" ht="15.0" customHeight="1">
      <c r="A4407" s="103">
        <v>4404.0</v>
      </c>
      <c r="B4407" s="104" t="s">
        <v>9313</v>
      </c>
      <c r="C4407" s="103" t="s">
        <v>141</v>
      </c>
      <c r="D4407" s="103" t="s">
        <v>9314</v>
      </c>
      <c r="E4407" s="105">
        <v>60.47</v>
      </c>
      <c r="F4407" s="103" t="s">
        <v>86</v>
      </c>
      <c r="G4407" s="103" t="s">
        <v>187</v>
      </c>
      <c r="H4407" s="106">
        <v>2.328506321E7</v>
      </c>
      <c r="I4407" s="103">
        <v>5.0</v>
      </c>
      <c r="J4407" s="107">
        <v>0.9</v>
      </c>
      <c r="K4407" s="104">
        <v>2025.0</v>
      </c>
      <c r="L4407" s="103" t="s">
        <v>9315</v>
      </c>
      <c r="M4407" s="103">
        <v>2025.0</v>
      </c>
      <c r="N4407" s="103" t="s">
        <v>189</v>
      </c>
      <c r="O4407" s="65" t="str">
        <f t="shared" si="1"/>
        <v>033494890001</v>
      </c>
      <c r="P4407" s="65">
        <f t="shared" si="2"/>
        <v>0</v>
      </c>
      <c r="Q4407" s="65">
        <f t="shared" si="3"/>
        <v>8</v>
      </c>
      <c r="R4407" s="65" t="str">
        <f t="shared" si="12"/>
        <v>03.349.489/0001-08</v>
      </c>
      <c r="S4407" s="84"/>
      <c r="T4407" s="84" t="str">
        <f t="shared" si="10"/>
        <v/>
      </c>
      <c r="U4407" s="84" t="str">
        <f t="shared" si="11"/>
        <v/>
      </c>
      <c r="V4407" s="65" t="str">
        <f t="shared" si="5"/>
        <v/>
      </c>
      <c r="W4407" s="84"/>
      <c r="X4407" s="84"/>
      <c r="Y4407" s="85"/>
      <c r="Z4407" s="85"/>
      <c r="AA4407" s="65" t="str">
        <f t="shared" si="6"/>
        <v/>
      </c>
      <c r="AB4407" s="65" t="str">
        <f t="shared" si="7"/>
        <v/>
      </c>
      <c r="AC4407" s="86"/>
      <c r="AD4407" s="87" t="str">
        <f t="shared" si="8"/>
        <v/>
      </c>
      <c r="AE4407" s="84"/>
      <c r="AF4407" s="86">
        <f>IF(AC4407&gt;0,AC4407,'⚙️ Config'!$B$10)</f>
        <v>0.0075</v>
      </c>
      <c r="AG4407" s="88">
        <f t="shared" si="9"/>
        <v>174637.9741</v>
      </c>
      <c r="AH4407" s="88">
        <f>AG4407*'⚙️ Config'!$B$11</f>
        <v>873189.8704</v>
      </c>
      <c r="AI4407" s="88">
        <f>AH4407*'⚙️ Config'!$B$12</f>
        <v>261956.9611</v>
      </c>
      <c r="AJ4407" s="64"/>
      <c r="AK4407" s="84"/>
      <c r="AL4407" s="84"/>
      <c r="AM4407" s="84"/>
      <c r="AN4407" s="84"/>
      <c r="AO4407" s="84"/>
      <c r="AP4407" s="84"/>
      <c r="AQ4407" s="84"/>
    </row>
    <row r="4408" ht="15.0" customHeight="1">
      <c r="A4408" s="103">
        <v>4405.0</v>
      </c>
      <c r="B4408" s="104" t="s">
        <v>9316</v>
      </c>
      <c r="C4408" s="103" t="s">
        <v>141</v>
      </c>
      <c r="D4408" s="103" t="s">
        <v>9317</v>
      </c>
      <c r="E4408" s="105">
        <v>54.62</v>
      </c>
      <c r="F4408" s="103" t="s">
        <v>86</v>
      </c>
      <c r="G4408" s="103" t="s">
        <v>187</v>
      </c>
      <c r="H4408" s="106">
        <v>2.320204956E7</v>
      </c>
      <c r="I4408" s="103">
        <v>5.0</v>
      </c>
      <c r="J4408" s="107">
        <v>0.9</v>
      </c>
      <c r="K4408" s="104">
        <v>2025.0</v>
      </c>
      <c r="L4408" s="103" t="s">
        <v>1438</v>
      </c>
      <c r="M4408" s="103">
        <v>2025.0</v>
      </c>
      <c r="N4408" s="103" t="s">
        <v>161</v>
      </c>
      <c r="O4408" s="65" t="str">
        <f t="shared" si="1"/>
        <v>302867350001</v>
      </c>
      <c r="P4408" s="65">
        <f t="shared" si="2"/>
        <v>9</v>
      </c>
      <c r="Q4408" s="65">
        <f t="shared" si="3"/>
        <v>4</v>
      </c>
      <c r="R4408" s="65" t="str">
        <f t="shared" si="12"/>
        <v>30.286.735/0001-94</v>
      </c>
      <c r="S4408" s="84"/>
      <c r="T4408" s="84" t="str">
        <f t="shared" si="10"/>
        <v/>
      </c>
      <c r="U4408" s="84" t="str">
        <f t="shared" si="11"/>
        <v/>
      </c>
      <c r="V4408" s="65" t="str">
        <f t="shared" si="5"/>
        <v/>
      </c>
      <c r="W4408" s="84"/>
      <c r="X4408" s="84"/>
      <c r="Y4408" s="85"/>
      <c r="Z4408" s="85"/>
      <c r="AA4408" s="65" t="str">
        <f t="shared" si="6"/>
        <v/>
      </c>
      <c r="AB4408" s="65" t="str">
        <f t="shared" si="7"/>
        <v/>
      </c>
      <c r="AC4408" s="86"/>
      <c r="AD4408" s="87" t="str">
        <f t="shared" si="8"/>
        <v/>
      </c>
      <c r="AE4408" s="84"/>
      <c r="AF4408" s="86">
        <f>IF(AC4408&gt;0,AC4408,'⚙️ Config'!$B$10)</f>
        <v>0.0075</v>
      </c>
      <c r="AG4408" s="88">
        <f t="shared" si="9"/>
        <v>174015.3717</v>
      </c>
      <c r="AH4408" s="88">
        <f>AG4408*'⚙️ Config'!$B$11</f>
        <v>870076.8585</v>
      </c>
      <c r="AI4408" s="88">
        <f>AH4408*'⚙️ Config'!$B$12</f>
        <v>261023.0576</v>
      </c>
      <c r="AJ4408" s="64"/>
      <c r="AK4408" s="84"/>
      <c r="AL4408" s="84"/>
      <c r="AM4408" s="84"/>
      <c r="AN4408" s="84"/>
      <c r="AO4408" s="84"/>
      <c r="AP4408" s="84"/>
      <c r="AQ4408" s="84"/>
    </row>
    <row r="4409" ht="15.0" customHeight="1">
      <c r="A4409" s="98">
        <v>4406.0</v>
      </c>
      <c r="B4409" s="99" t="s">
        <v>9318</v>
      </c>
      <c r="C4409" s="98" t="s">
        <v>141</v>
      </c>
      <c r="D4409" s="98" t="s">
        <v>9319</v>
      </c>
      <c r="E4409" s="100">
        <v>41.5</v>
      </c>
      <c r="F4409" s="98" t="s">
        <v>86</v>
      </c>
      <c r="G4409" s="98" t="s">
        <v>187</v>
      </c>
      <c r="H4409" s="101">
        <v>2.318885643E7</v>
      </c>
      <c r="I4409" s="98">
        <v>6.0</v>
      </c>
      <c r="J4409" s="102">
        <v>4.8</v>
      </c>
      <c r="K4409" s="99">
        <v>2025.0</v>
      </c>
      <c r="L4409" s="98" t="s">
        <v>615</v>
      </c>
      <c r="M4409" s="98">
        <v>2021.0</v>
      </c>
      <c r="N4409" s="98" t="s">
        <v>208</v>
      </c>
      <c r="O4409" s="65" t="str">
        <f t="shared" si="1"/>
        <v>513530760001</v>
      </c>
      <c r="P4409" s="65">
        <f t="shared" si="2"/>
        <v>3</v>
      </c>
      <c r="Q4409" s="65">
        <f t="shared" si="3"/>
        <v>1</v>
      </c>
      <c r="R4409" s="65" t="str">
        <f t="shared" si="12"/>
        <v>51.353.076/0001-31</v>
      </c>
      <c r="S4409" s="84"/>
      <c r="T4409" s="84" t="str">
        <f t="shared" si="10"/>
        <v/>
      </c>
      <c r="U4409" s="84" t="str">
        <f t="shared" si="11"/>
        <v/>
      </c>
      <c r="V4409" s="65" t="str">
        <f t="shared" si="5"/>
        <v/>
      </c>
      <c r="W4409" s="84"/>
      <c r="X4409" s="84"/>
      <c r="Y4409" s="85"/>
      <c r="Z4409" s="85"/>
      <c r="AA4409" s="65" t="str">
        <f t="shared" si="6"/>
        <v/>
      </c>
      <c r="AB4409" s="65" t="str">
        <f t="shared" si="7"/>
        <v/>
      </c>
      <c r="AC4409" s="86"/>
      <c r="AD4409" s="87" t="str">
        <f t="shared" si="8"/>
        <v/>
      </c>
      <c r="AE4409" s="84"/>
      <c r="AF4409" s="86">
        <f>IF(AC4409&gt;0,AC4409,'⚙️ Config'!$B$10)</f>
        <v>0.0075</v>
      </c>
      <c r="AG4409" s="88">
        <f t="shared" si="9"/>
        <v>173916.4232</v>
      </c>
      <c r="AH4409" s="88">
        <f>AG4409*'⚙️ Config'!$B$11</f>
        <v>869582.1161</v>
      </c>
      <c r="AI4409" s="88">
        <f>AH4409*'⚙️ Config'!$B$12</f>
        <v>260874.6348</v>
      </c>
      <c r="AJ4409" s="64"/>
      <c r="AK4409" s="84"/>
      <c r="AL4409" s="84"/>
      <c r="AM4409" s="84"/>
      <c r="AN4409" s="84"/>
      <c r="AO4409" s="84"/>
      <c r="AP4409" s="84"/>
      <c r="AQ4409" s="84"/>
    </row>
    <row r="4410" ht="15.0" customHeight="1">
      <c r="A4410" s="103">
        <v>4407.0</v>
      </c>
      <c r="B4410" s="104" t="s">
        <v>9320</v>
      </c>
      <c r="C4410" s="103" t="s">
        <v>141</v>
      </c>
      <c r="D4410" s="103" t="s">
        <v>9321</v>
      </c>
      <c r="E4410" s="105">
        <v>29.71</v>
      </c>
      <c r="F4410" s="103" t="s">
        <v>86</v>
      </c>
      <c r="G4410" s="103" t="s">
        <v>187</v>
      </c>
      <c r="H4410" s="106">
        <v>2.31484521E7</v>
      </c>
      <c r="I4410" s="103">
        <v>6.0</v>
      </c>
      <c r="J4410" s="107">
        <v>2.8</v>
      </c>
      <c r="K4410" s="104">
        <v>2024.0</v>
      </c>
      <c r="L4410" s="103" t="s">
        <v>4598</v>
      </c>
      <c r="M4410" s="103">
        <v>2023.0</v>
      </c>
      <c r="N4410" s="103" t="s">
        <v>145</v>
      </c>
      <c r="O4410" s="65" t="str">
        <f t="shared" si="1"/>
        <v>420863750001</v>
      </c>
      <c r="P4410" s="65">
        <f t="shared" si="2"/>
        <v>6</v>
      </c>
      <c r="Q4410" s="65">
        <f t="shared" si="3"/>
        <v>6</v>
      </c>
      <c r="R4410" s="65" t="str">
        <f t="shared" si="12"/>
        <v>42.086.375/0001-66</v>
      </c>
      <c r="S4410" s="84"/>
      <c r="T4410" s="84" t="str">
        <f t="shared" si="10"/>
        <v/>
      </c>
      <c r="U4410" s="84" t="str">
        <f t="shared" si="11"/>
        <v/>
      </c>
      <c r="V4410" s="65" t="str">
        <f t="shared" si="5"/>
        <v/>
      </c>
      <c r="W4410" s="84"/>
      <c r="X4410" s="84"/>
      <c r="Y4410" s="85"/>
      <c r="Z4410" s="85"/>
      <c r="AA4410" s="65" t="str">
        <f t="shared" si="6"/>
        <v/>
      </c>
      <c r="AB4410" s="65" t="str">
        <f t="shared" si="7"/>
        <v/>
      </c>
      <c r="AC4410" s="86"/>
      <c r="AD4410" s="87" t="str">
        <f t="shared" si="8"/>
        <v/>
      </c>
      <c r="AE4410" s="84"/>
      <c r="AF4410" s="86">
        <f>IF(AC4410&gt;0,AC4410,'⚙️ Config'!$B$10)</f>
        <v>0.0075</v>
      </c>
      <c r="AG4410" s="88">
        <f t="shared" si="9"/>
        <v>173613.3908</v>
      </c>
      <c r="AH4410" s="88">
        <f>AG4410*'⚙️ Config'!$B$11</f>
        <v>868066.9538</v>
      </c>
      <c r="AI4410" s="88">
        <f>AH4410*'⚙️ Config'!$B$12</f>
        <v>260420.0861</v>
      </c>
      <c r="AJ4410" s="64"/>
      <c r="AK4410" s="84"/>
      <c r="AL4410" s="84"/>
      <c r="AM4410" s="84"/>
      <c r="AN4410" s="84"/>
      <c r="AO4410" s="84"/>
      <c r="AP4410" s="84"/>
      <c r="AQ4410" s="84"/>
    </row>
    <row r="4411" ht="15.0" customHeight="1">
      <c r="A4411" s="103">
        <v>4408.0</v>
      </c>
      <c r="B4411" s="104" t="s">
        <v>9322</v>
      </c>
      <c r="C4411" s="103" t="s">
        <v>141</v>
      </c>
      <c r="D4411" s="103" t="s">
        <v>9323</v>
      </c>
      <c r="E4411" s="105">
        <v>18.35</v>
      </c>
      <c r="F4411" s="103" t="s">
        <v>86</v>
      </c>
      <c r="G4411" s="103" t="s">
        <v>187</v>
      </c>
      <c r="H4411" s="106">
        <v>2.311558278E7</v>
      </c>
      <c r="I4411" s="103">
        <v>4.0</v>
      </c>
      <c r="J4411" s="107">
        <v>5.0</v>
      </c>
      <c r="K4411" s="104">
        <v>2021.0</v>
      </c>
      <c r="L4411" s="103" t="s">
        <v>9120</v>
      </c>
      <c r="M4411" s="103">
        <v>2021.0</v>
      </c>
      <c r="N4411" s="103" t="s">
        <v>161</v>
      </c>
      <c r="O4411" s="65" t="str">
        <f t="shared" si="1"/>
        <v>176729690001</v>
      </c>
      <c r="P4411" s="65">
        <f t="shared" si="2"/>
        <v>0</v>
      </c>
      <c r="Q4411" s="65">
        <f t="shared" si="3"/>
        <v>1</v>
      </c>
      <c r="R4411" s="65" t="str">
        <f t="shared" si="12"/>
        <v>17.672.969/0001-01</v>
      </c>
      <c r="S4411" s="84"/>
      <c r="T4411" s="84" t="str">
        <f t="shared" si="10"/>
        <v/>
      </c>
      <c r="U4411" s="84" t="str">
        <f t="shared" si="11"/>
        <v/>
      </c>
      <c r="V4411" s="65" t="str">
        <f t="shared" si="5"/>
        <v/>
      </c>
      <c r="W4411" s="84"/>
      <c r="X4411" s="84"/>
      <c r="Y4411" s="85"/>
      <c r="Z4411" s="85"/>
      <c r="AA4411" s="65" t="str">
        <f t="shared" si="6"/>
        <v/>
      </c>
      <c r="AB4411" s="65" t="str">
        <f t="shared" si="7"/>
        <v/>
      </c>
      <c r="AC4411" s="86"/>
      <c r="AD4411" s="87" t="str">
        <f t="shared" si="8"/>
        <v/>
      </c>
      <c r="AE4411" s="84"/>
      <c r="AF4411" s="86">
        <f>IF(AC4411&gt;0,AC4411,'⚙️ Config'!$B$10)</f>
        <v>0.0075</v>
      </c>
      <c r="AG4411" s="88">
        <f t="shared" si="9"/>
        <v>173366.8709</v>
      </c>
      <c r="AH4411" s="88">
        <f>AG4411*'⚙️ Config'!$B$11</f>
        <v>866834.3543</v>
      </c>
      <c r="AI4411" s="88">
        <f>AH4411*'⚙️ Config'!$B$12</f>
        <v>260050.3063</v>
      </c>
      <c r="AJ4411" s="64"/>
      <c r="AK4411" s="84"/>
      <c r="AL4411" s="84"/>
      <c r="AM4411" s="84"/>
      <c r="AN4411" s="84"/>
      <c r="AO4411" s="84"/>
      <c r="AP4411" s="84"/>
      <c r="AQ4411" s="84"/>
    </row>
    <row r="4412" ht="15.0" customHeight="1">
      <c r="A4412" s="103">
        <v>4409.0</v>
      </c>
      <c r="B4412" s="104" t="s">
        <v>9324</v>
      </c>
      <c r="C4412" s="103" t="s">
        <v>154</v>
      </c>
      <c r="D4412" s="103" t="s">
        <v>9325</v>
      </c>
      <c r="E4412" s="105">
        <v>20.17</v>
      </c>
      <c r="F4412" s="103" t="s">
        <v>86</v>
      </c>
      <c r="G4412" s="103" t="s">
        <v>187</v>
      </c>
      <c r="H4412" s="106">
        <v>2.303568909E7</v>
      </c>
      <c r="I4412" s="103">
        <v>4.0</v>
      </c>
      <c r="J4412" s="107">
        <v>4.9</v>
      </c>
      <c r="K4412" s="104">
        <v>2022.0</v>
      </c>
      <c r="L4412" s="103" t="s">
        <v>256</v>
      </c>
      <c r="M4412" s="103">
        <v>2021.0</v>
      </c>
      <c r="N4412" s="103" t="s">
        <v>161</v>
      </c>
      <c r="O4412" s="65" t="str">
        <f t="shared" si="1"/>
        <v>117737150001</v>
      </c>
      <c r="P4412" s="65">
        <f t="shared" si="2"/>
        <v>0</v>
      </c>
      <c r="Q4412" s="65">
        <f t="shared" si="3"/>
        <v>1</v>
      </c>
      <c r="R4412" s="65" t="str">
        <f t="shared" si="12"/>
        <v>11.773.715/0001-01</v>
      </c>
      <c r="S4412" s="84"/>
      <c r="T4412" s="84" t="str">
        <f t="shared" si="10"/>
        <v/>
      </c>
      <c r="U4412" s="84" t="str">
        <f t="shared" si="11"/>
        <v/>
      </c>
      <c r="V4412" s="65" t="str">
        <f t="shared" si="5"/>
        <v/>
      </c>
      <c r="W4412" s="84"/>
      <c r="X4412" s="84"/>
      <c r="Y4412" s="85"/>
      <c r="Z4412" s="85"/>
      <c r="AA4412" s="65" t="str">
        <f t="shared" si="6"/>
        <v/>
      </c>
      <c r="AB4412" s="65" t="str">
        <f t="shared" si="7"/>
        <v/>
      </c>
      <c r="AC4412" s="86"/>
      <c r="AD4412" s="87" t="str">
        <f t="shared" si="8"/>
        <v/>
      </c>
      <c r="AE4412" s="84"/>
      <c r="AF4412" s="86">
        <f>IF(AC4412&gt;0,AC4412,'⚙️ Config'!$B$10)</f>
        <v>0.0075</v>
      </c>
      <c r="AG4412" s="88">
        <f t="shared" si="9"/>
        <v>172767.6682</v>
      </c>
      <c r="AH4412" s="88">
        <f>AG4412*'⚙️ Config'!$B$11</f>
        <v>863838.3409</v>
      </c>
      <c r="AI4412" s="88">
        <f>AH4412*'⚙️ Config'!$B$12</f>
        <v>259151.5023</v>
      </c>
      <c r="AJ4412" s="64"/>
      <c r="AK4412" s="84"/>
      <c r="AL4412" s="84"/>
      <c r="AM4412" s="84"/>
      <c r="AN4412" s="84"/>
      <c r="AO4412" s="84"/>
      <c r="AP4412" s="84"/>
      <c r="AQ4412" s="84"/>
    </row>
    <row r="4413" ht="15.0" customHeight="1">
      <c r="A4413" s="98">
        <v>4410.0</v>
      </c>
      <c r="B4413" s="99" t="s">
        <v>9326</v>
      </c>
      <c r="C4413" s="98" t="s">
        <v>141</v>
      </c>
      <c r="D4413" s="98" t="s">
        <v>9327</v>
      </c>
      <c r="E4413" s="100">
        <v>28.6</v>
      </c>
      <c r="F4413" s="98" t="s">
        <v>86</v>
      </c>
      <c r="G4413" s="98" t="s">
        <v>187</v>
      </c>
      <c r="H4413" s="101">
        <v>2.300965327E7</v>
      </c>
      <c r="I4413" s="98">
        <v>13.0</v>
      </c>
      <c r="J4413" s="102">
        <v>4.7</v>
      </c>
      <c r="K4413" s="99">
        <v>2025.0</v>
      </c>
      <c r="L4413" s="98" t="s">
        <v>1173</v>
      </c>
      <c r="M4413" s="98">
        <v>2021.0</v>
      </c>
      <c r="N4413" s="98" t="s">
        <v>189</v>
      </c>
      <c r="O4413" s="65" t="str">
        <f t="shared" si="1"/>
        <v>449445770001</v>
      </c>
      <c r="P4413" s="65">
        <f t="shared" si="2"/>
        <v>2</v>
      </c>
      <c r="Q4413" s="65">
        <f t="shared" si="3"/>
        <v>7</v>
      </c>
      <c r="R4413" s="65" t="str">
        <f t="shared" si="12"/>
        <v>44.944.577/0001-27</v>
      </c>
      <c r="S4413" s="84"/>
      <c r="T4413" s="84" t="str">
        <f t="shared" si="10"/>
        <v/>
      </c>
      <c r="U4413" s="84" t="str">
        <f t="shared" si="11"/>
        <v/>
      </c>
      <c r="V4413" s="65" t="str">
        <f t="shared" si="5"/>
        <v/>
      </c>
      <c r="W4413" s="84"/>
      <c r="X4413" s="84"/>
      <c r="Y4413" s="85"/>
      <c r="Z4413" s="85"/>
      <c r="AA4413" s="65" t="str">
        <f t="shared" si="6"/>
        <v/>
      </c>
      <c r="AB4413" s="65" t="str">
        <f t="shared" si="7"/>
        <v/>
      </c>
      <c r="AC4413" s="86"/>
      <c r="AD4413" s="87" t="str">
        <f t="shared" si="8"/>
        <v/>
      </c>
      <c r="AE4413" s="84"/>
      <c r="AF4413" s="86">
        <f>IF(AC4413&gt;0,AC4413,'⚙️ Config'!$B$10)</f>
        <v>0.0075</v>
      </c>
      <c r="AG4413" s="88">
        <f t="shared" si="9"/>
        <v>172572.3995</v>
      </c>
      <c r="AH4413" s="88">
        <f>AG4413*'⚙️ Config'!$B$11</f>
        <v>862861.9976</v>
      </c>
      <c r="AI4413" s="88">
        <f>AH4413*'⚙️ Config'!$B$12</f>
        <v>258858.5993</v>
      </c>
      <c r="AJ4413" s="64"/>
      <c r="AK4413" s="84"/>
      <c r="AL4413" s="84"/>
      <c r="AM4413" s="84"/>
      <c r="AN4413" s="84"/>
      <c r="AO4413" s="84"/>
      <c r="AP4413" s="84"/>
      <c r="AQ4413" s="84"/>
    </row>
    <row r="4414" ht="15.0" customHeight="1">
      <c r="A4414" s="98">
        <v>4411.0</v>
      </c>
      <c r="B4414" s="99" t="s">
        <v>9328</v>
      </c>
      <c r="C4414" s="98" t="s">
        <v>141</v>
      </c>
      <c r="D4414" s="98" t="s">
        <v>9329</v>
      </c>
      <c r="E4414" s="100">
        <v>23.86</v>
      </c>
      <c r="F4414" s="98" t="s">
        <v>86</v>
      </c>
      <c r="G4414" s="98" t="s">
        <v>187</v>
      </c>
      <c r="H4414" s="101">
        <v>2.295722284E7</v>
      </c>
      <c r="I4414" s="98">
        <v>6.0</v>
      </c>
      <c r="J4414" s="102">
        <v>4.9</v>
      </c>
      <c r="K4414" s="99">
        <v>2024.0</v>
      </c>
      <c r="L4414" s="98" t="s">
        <v>4385</v>
      </c>
      <c r="M4414" s="98">
        <v>2021.0</v>
      </c>
      <c r="N4414" s="98" t="s">
        <v>161</v>
      </c>
      <c r="O4414" s="65" t="str">
        <f t="shared" si="1"/>
        <v>045821410001</v>
      </c>
      <c r="P4414" s="65">
        <f t="shared" si="2"/>
        <v>1</v>
      </c>
      <c r="Q4414" s="65">
        <f t="shared" si="3"/>
        <v>0</v>
      </c>
      <c r="R4414" s="65" t="str">
        <f t="shared" si="12"/>
        <v>04.582.141/0001-10</v>
      </c>
      <c r="S4414" s="84"/>
      <c r="T4414" s="84" t="str">
        <f t="shared" si="10"/>
        <v/>
      </c>
      <c r="U4414" s="84" t="str">
        <f t="shared" si="11"/>
        <v/>
      </c>
      <c r="V4414" s="65" t="str">
        <f t="shared" si="5"/>
        <v/>
      </c>
      <c r="W4414" s="84"/>
      <c r="X4414" s="84"/>
      <c r="Y4414" s="85"/>
      <c r="Z4414" s="85"/>
      <c r="AA4414" s="65" t="str">
        <f t="shared" si="6"/>
        <v/>
      </c>
      <c r="AB4414" s="65" t="str">
        <f t="shared" si="7"/>
        <v/>
      </c>
      <c r="AC4414" s="86"/>
      <c r="AD4414" s="87" t="str">
        <f t="shared" si="8"/>
        <v/>
      </c>
      <c r="AE4414" s="84"/>
      <c r="AF4414" s="86">
        <f>IF(AC4414&gt;0,AC4414,'⚙️ Config'!$B$10)</f>
        <v>0.0075</v>
      </c>
      <c r="AG4414" s="88">
        <f t="shared" si="9"/>
        <v>172179.1713</v>
      </c>
      <c r="AH4414" s="88">
        <f>AG4414*'⚙️ Config'!$B$11</f>
        <v>860895.8565</v>
      </c>
      <c r="AI4414" s="88">
        <f>AH4414*'⚙️ Config'!$B$12</f>
        <v>258268.757</v>
      </c>
      <c r="AJ4414" s="64"/>
      <c r="AK4414" s="84"/>
      <c r="AL4414" s="84"/>
      <c r="AM4414" s="84"/>
      <c r="AN4414" s="84"/>
      <c r="AO4414" s="84"/>
      <c r="AP4414" s="84"/>
      <c r="AQ4414" s="84"/>
    </row>
    <row r="4415" ht="15.0" customHeight="1">
      <c r="A4415" s="103">
        <v>4412.0</v>
      </c>
      <c r="B4415" s="104" t="s">
        <v>9330</v>
      </c>
      <c r="C4415" s="103" t="s">
        <v>141</v>
      </c>
      <c r="D4415" s="103" t="s">
        <v>9331</v>
      </c>
      <c r="E4415" s="105">
        <v>37.28</v>
      </c>
      <c r="F4415" s="103" t="s">
        <v>86</v>
      </c>
      <c r="G4415" s="103" t="s">
        <v>187</v>
      </c>
      <c r="H4415" s="106">
        <v>2.285242028E7</v>
      </c>
      <c r="I4415" s="103">
        <v>6.0</v>
      </c>
      <c r="J4415" s="107">
        <v>4.3</v>
      </c>
      <c r="K4415" s="104">
        <v>2025.0</v>
      </c>
      <c r="L4415" s="103" t="s">
        <v>719</v>
      </c>
      <c r="M4415" s="103">
        <v>2021.0</v>
      </c>
      <c r="N4415" s="103" t="s">
        <v>8582</v>
      </c>
      <c r="O4415" s="65" t="str">
        <f t="shared" si="1"/>
        <v>048006330001</v>
      </c>
      <c r="P4415" s="65">
        <f t="shared" si="2"/>
        <v>3</v>
      </c>
      <c r="Q4415" s="65">
        <f t="shared" si="3"/>
        <v>5</v>
      </c>
      <c r="R4415" s="65" t="str">
        <f t="shared" si="12"/>
        <v>04.800.633/0001-35</v>
      </c>
      <c r="S4415" s="84"/>
      <c r="T4415" s="84" t="str">
        <f t="shared" si="10"/>
        <v/>
      </c>
      <c r="U4415" s="84" t="str">
        <f t="shared" si="11"/>
        <v/>
      </c>
      <c r="V4415" s="65" t="str">
        <f t="shared" si="5"/>
        <v/>
      </c>
      <c r="W4415" s="84"/>
      <c r="X4415" s="84"/>
      <c r="Y4415" s="85"/>
      <c r="Z4415" s="85"/>
      <c r="AA4415" s="65" t="str">
        <f t="shared" si="6"/>
        <v/>
      </c>
      <c r="AB4415" s="65" t="str">
        <f t="shared" si="7"/>
        <v/>
      </c>
      <c r="AC4415" s="86"/>
      <c r="AD4415" s="87" t="str">
        <f t="shared" si="8"/>
        <v/>
      </c>
      <c r="AE4415" s="84"/>
      <c r="AF4415" s="86">
        <f>IF(AC4415&gt;0,AC4415,'⚙️ Config'!$B$10)</f>
        <v>0.0075</v>
      </c>
      <c r="AG4415" s="88">
        <f t="shared" si="9"/>
        <v>171393.1521</v>
      </c>
      <c r="AH4415" s="88">
        <f>AG4415*'⚙️ Config'!$B$11</f>
        <v>856965.7605</v>
      </c>
      <c r="AI4415" s="88">
        <f>AH4415*'⚙️ Config'!$B$12</f>
        <v>257089.7282</v>
      </c>
      <c r="AJ4415" s="64"/>
      <c r="AK4415" s="84"/>
      <c r="AL4415" s="84"/>
      <c r="AM4415" s="84"/>
      <c r="AN4415" s="84"/>
      <c r="AO4415" s="84"/>
      <c r="AP4415" s="84"/>
      <c r="AQ4415" s="84"/>
    </row>
    <row r="4416" ht="15.0" customHeight="1">
      <c r="A4416" s="103">
        <v>4413.0</v>
      </c>
      <c r="B4416" s="104" t="s">
        <v>9332</v>
      </c>
      <c r="C4416" s="103" t="s">
        <v>141</v>
      </c>
      <c r="D4416" s="103" t="s">
        <v>9333</v>
      </c>
      <c r="E4416" s="105">
        <v>46.42</v>
      </c>
      <c r="F4416" s="103" t="s">
        <v>86</v>
      </c>
      <c r="G4416" s="103" t="s">
        <v>187</v>
      </c>
      <c r="H4416" s="106">
        <v>2.275795106E7</v>
      </c>
      <c r="I4416" s="103">
        <v>9.0</v>
      </c>
      <c r="J4416" s="107">
        <v>3.4</v>
      </c>
      <c r="K4416" s="104">
        <v>2025.0</v>
      </c>
      <c r="L4416" s="103" t="s">
        <v>719</v>
      </c>
      <c r="M4416" s="103">
        <v>2022.0</v>
      </c>
      <c r="N4416" s="103" t="s">
        <v>208</v>
      </c>
      <c r="O4416" s="65" t="str">
        <f t="shared" si="1"/>
        <v>110008350001</v>
      </c>
      <c r="P4416" s="65">
        <f t="shared" si="2"/>
        <v>6</v>
      </c>
      <c r="Q4416" s="65">
        <f t="shared" si="3"/>
        <v>8</v>
      </c>
      <c r="R4416" s="65" t="str">
        <f t="shared" si="12"/>
        <v>11.000.835/0001-68</v>
      </c>
      <c r="S4416" s="84"/>
      <c r="T4416" s="84" t="str">
        <f t="shared" si="10"/>
        <v/>
      </c>
      <c r="U4416" s="84" t="str">
        <f t="shared" si="11"/>
        <v/>
      </c>
      <c r="V4416" s="65" t="str">
        <f t="shared" si="5"/>
        <v/>
      </c>
      <c r="W4416" s="84"/>
      <c r="X4416" s="84"/>
      <c r="Y4416" s="85"/>
      <c r="Z4416" s="85"/>
      <c r="AA4416" s="65" t="str">
        <f t="shared" si="6"/>
        <v/>
      </c>
      <c r="AB4416" s="65" t="str">
        <f t="shared" si="7"/>
        <v/>
      </c>
      <c r="AC4416" s="86"/>
      <c r="AD4416" s="87" t="str">
        <f t="shared" si="8"/>
        <v/>
      </c>
      <c r="AE4416" s="84"/>
      <c r="AF4416" s="86">
        <f>IF(AC4416&gt;0,AC4416,'⚙️ Config'!$B$10)</f>
        <v>0.0075</v>
      </c>
      <c r="AG4416" s="88">
        <f t="shared" si="9"/>
        <v>170684.633</v>
      </c>
      <c r="AH4416" s="88">
        <f>AG4416*'⚙️ Config'!$B$11</f>
        <v>853423.1648</v>
      </c>
      <c r="AI4416" s="88">
        <f>AH4416*'⚙️ Config'!$B$12</f>
        <v>256026.9494</v>
      </c>
      <c r="AJ4416" s="64"/>
      <c r="AK4416" s="84"/>
      <c r="AL4416" s="84"/>
      <c r="AM4416" s="84"/>
      <c r="AN4416" s="84"/>
      <c r="AO4416" s="84"/>
      <c r="AP4416" s="84"/>
      <c r="AQ4416" s="84"/>
    </row>
    <row r="4417" ht="15.0" customHeight="1">
      <c r="A4417" s="103">
        <v>4414.0</v>
      </c>
      <c r="B4417" s="104" t="s">
        <v>9334</v>
      </c>
      <c r="C4417" s="103" t="s">
        <v>141</v>
      </c>
      <c r="D4417" s="103" t="s">
        <v>9335</v>
      </c>
      <c r="E4417" s="105">
        <v>25.76</v>
      </c>
      <c r="F4417" s="103" t="s">
        <v>86</v>
      </c>
      <c r="G4417" s="103" t="s">
        <v>187</v>
      </c>
      <c r="H4417" s="106">
        <v>2.273367087E7</v>
      </c>
      <c r="I4417" s="103">
        <v>12.0</v>
      </c>
      <c r="J4417" s="107">
        <v>4.7</v>
      </c>
      <c r="K4417" s="104">
        <v>2024.0</v>
      </c>
      <c r="L4417" s="103" t="s">
        <v>719</v>
      </c>
      <c r="M4417" s="103">
        <v>2021.0</v>
      </c>
      <c r="N4417" s="103" t="s">
        <v>189</v>
      </c>
      <c r="O4417" s="65" t="str">
        <f t="shared" si="1"/>
        <v>017637760001</v>
      </c>
      <c r="P4417" s="65">
        <f t="shared" si="2"/>
        <v>2</v>
      </c>
      <c r="Q4417" s="65">
        <f t="shared" si="3"/>
        <v>6</v>
      </c>
      <c r="R4417" s="65" t="str">
        <f t="shared" si="12"/>
        <v>01.763.776/0001-26</v>
      </c>
      <c r="S4417" s="84"/>
      <c r="T4417" s="84" t="str">
        <f t="shared" si="10"/>
        <v/>
      </c>
      <c r="U4417" s="84" t="str">
        <f t="shared" si="11"/>
        <v/>
      </c>
      <c r="V4417" s="65" t="str">
        <f t="shared" si="5"/>
        <v/>
      </c>
      <c r="W4417" s="84"/>
      <c r="X4417" s="84"/>
      <c r="Y4417" s="85"/>
      <c r="Z4417" s="85"/>
      <c r="AA4417" s="65" t="str">
        <f t="shared" si="6"/>
        <v/>
      </c>
      <c r="AB4417" s="65" t="str">
        <f t="shared" si="7"/>
        <v/>
      </c>
      <c r="AC4417" s="86"/>
      <c r="AD4417" s="87" t="str">
        <f t="shared" si="8"/>
        <v/>
      </c>
      <c r="AE4417" s="84"/>
      <c r="AF4417" s="86">
        <f>IF(AC4417&gt;0,AC4417,'⚙️ Config'!$B$10)</f>
        <v>0.0075</v>
      </c>
      <c r="AG4417" s="88">
        <f t="shared" si="9"/>
        <v>170502.5315</v>
      </c>
      <c r="AH4417" s="88">
        <f>AG4417*'⚙️ Config'!$B$11</f>
        <v>852512.6576</v>
      </c>
      <c r="AI4417" s="88">
        <f>AH4417*'⚙️ Config'!$B$12</f>
        <v>255753.7973</v>
      </c>
      <c r="AJ4417" s="64"/>
      <c r="AK4417" s="84"/>
      <c r="AL4417" s="84"/>
      <c r="AM4417" s="84"/>
      <c r="AN4417" s="84"/>
      <c r="AO4417" s="84"/>
      <c r="AP4417" s="84"/>
      <c r="AQ4417" s="84"/>
    </row>
    <row r="4418" ht="15.0" customHeight="1">
      <c r="A4418" s="98">
        <v>4415.0</v>
      </c>
      <c r="B4418" s="99" t="s">
        <v>9336</v>
      </c>
      <c r="C4418" s="98" t="s">
        <v>141</v>
      </c>
      <c r="D4418" s="98" t="s">
        <v>9337</v>
      </c>
      <c r="E4418" s="100">
        <v>30.1</v>
      </c>
      <c r="F4418" s="98" t="s">
        <v>86</v>
      </c>
      <c r="G4418" s="98" t="s">
        <v>187</v>
      </c>
      <c r="H4418" s="101">
        <v>2.270727617E7</v>
      </c>
      <c r="I4418" s="98">
        <v>6.0</v>
      </c>
      <c r="J4418" s="102">
        <v>4.9</v>
      </c>
      <c r="K4418" s="99">
        <v>2025.0</v>
      </c>
      <c r="L4418" s="98" t="s">
        <v>719</v>
      </c>
      <c r="M4418" s="98">
        <v>2021.0</v>
      </c>
      <c r="N4418" s="98" t="s">
        <v>189</v>
      </c>
      <c r="O4418" s="65" t="str">
        <f t="shared" si="1"/>
        <v>145904540001</v>
      </c>
      <c r="P4418" s="65">
        <f t="shared" si="2"/>
        <v>7</v>
      </c>
      <c r="Q4418" s="65">
        <f t="shared" si="3"/>
        <v>4</v>
      </c>
      <c r="R4418" s="65" t="str">
        <f t="shared" si="12"/>
        <v>14.590.454/0001-74</v>
      </c>
      <c r="S4418" s="84"/>
      <c r="T4418" s="84" t="str">
        <f t="shared" si="10"/>
        <v/>
      </c>
      <c r="U4418" s="84" t="str">
        <f t="shared" si="11"/>
        <v/>
      </c>
      <c r="V4418" s="65" t="str">
        <f t="shared" si="5"/>
        <v/>
      </c>
      <c r="W4418" s="84"/>
      <c r="X4418" s="84"/>
      <c r="Y4418" s="85"/>
      <c r="Z4418" s="85"/>
      <c r="AA4418" s="65" t="str">
        <f t="shared" si="6"/>
        <v/>
      </c>
      <c r="AB4418" s="65" t="str">
        <f t="shared" si="7"/>
        <v/>
      </c>
      <c r="AC4418" s="86"/>
      <c r="AD4418" s="87" t="str">
        <f t="shared" si="8"/>
        <v/>
      </c>
      <c r="AE4418" s="84"/>
      <c r="AF4418" s="86">
        <f>IF(AC4418&gt;0,AC4418,'⚙️ Config'!$B$10)</f>
        <v>0.0075</v>
      </c>
      <c r="AG4418" s="88">
        <f t="shared" si="9"/>
        <v>170304.5713</v>
      </c>
      <c r="AH4418" s="88">
        <f>AG4418*'⚙️ Config'!$B$11</f>
        <v>851522.8564</v>
      </c>
      <c r="AI4418" s="88">
        <f>AH4418*'⚙️ Config'!$B$12</f>
        <v>255456.8569</v>
      </c>
      <c r="AJ4418" s="64"/>
      <c r="AK4418" s="84"/>
      <c r="AL4418" s="84"/>
      <c r="AM4418" s="84"/>
      <c r="AN4418" s="84"/>
      <c r="AO4418" s="84"/>
      <c r="AP4418" s="84"/>
      <c r="AQ4418" s="84"/>
    </row>
    <row r="4419" ht="15.0" customHeight="1">
      <c r="A4419" s="98">
        <v>4416.0</v>
      </c>
      <c r="B4419" s="99" t="s">
        <v>9338</v>
      </c>
      <c r="C4419" s="98" t="s">
        <v>141</v>
      </c>
      <c r="D4419" s="98" t="s">
        <v>9339</v>
      </c>
      <c r="E4419" s="100">
        <v>38.53</v>
      </c>
      <c r="F4419" s="98" t="s">
        <v>86</v>
      </c>
      <c r="G4419" s="98" t="s">
        <v>187</v>
      </c>
      <c r="H4419" s="101">
        <v>2.270486253E7</v>
      </c>
      <c r="I4419" s="98">
        <v>8.0</v>
      </c>
      <c r="J4419" s="102">
        <v>1.9</v>
      </c>
      <c r="K4419" s="99">
        <v>2025.0</v>
      </c>
      <c r="L4419" s="98" t="s">
        <v>719</v>
      </c>
      <c r="M4419" s="98">
        <v>2024.0</v>
      </c>
      <c r="N4419" s="98" t="s">
        <v>161</v>
      </c>
      <c r="O4419" s="65" t="str">
        <f t="shared" si="1"/>
        <v>339602820001</v>
      </c>
      <c r="P4419" s="65">
        <f t="shared" si="2"/>
        <v>2</v>
      </c>
      <c r="Q4419" s="65">
        <f t="shared" si="3"/>
        <v>8</v>
      </c>
      <c r="R4419" s="65" t="str">
        <f t="shared" si="12"/>
        <v>33.960.282/0001-28</v>
      </c>
      <c r="S4419" s="84"/>
      <c r="T4419" s="84" t="str">
        <f t="shared" si="10"/>
        <v/>
      </c>
      <c r="U4419" s="84" t="str">
        <f t="shared" si="11"/>
        <v/>
      </c>
      <c r="V4419" s="65" t="str">
        <f t="shared" si="5"/>
        <v/>
      </c>
      <c r="W4419" s="84"/>
      <c r="X4419" s="84"/>
      <c r="Y4419" s="85"/>
      <c r="Z4419" s="85"/>
      <c r="AA4419" s="65" t="str">
        <f t="shared" si="6"/>
        <v/>
      </c>
      <c r="AB4419" s="65" t="str">
        <f t="shared" si="7"/>
        <v/>
      </c>
      <c r="AC4419" s="86"/>
      <c r="AD4419" s="87" t="str">
        <f t="shared" si="8"/>
        <v/>
      </c>
      <c r="AE4419" s="84"/>
      <c r="AF4419" s="86">
        <f>IF(AC4419&gt;0,AC4419,'⚙️ Config'!$B$10)</f>
        <v>0.0075</v>
      </c>
      <c r="AG4419" s="88">
        <f t="shared" si="9"/>
        <v>170286.469</v>
      </c>
      <c r="AH4419" s="88">
        <f>AG4419*'⚙️ Config'!$B$11</f>
        <v>851432.3449</v>
      </c>
      <c r="AI4419" s="88">
        <f>AH4419*'⚙️ Config'!$B$12</f>
        <v>255429.7035</v>
      </c>
      <c r="AJ4419" s="64"/>
      <c r="AK4419" s="84"/>
      <c r="AL4419" s="84"/>
      <c r="AM4419" s="84"/>
      <c r="AN4419" s="84"/>
      <c r="AO4419" s="84"/>
      <c r="AP4419" s="84"/>
      <c r="AQ4419" s="84"/>
    </row>
    <row r="4420" ht="15.0" customHeight="1">
      <c r="A4420" s="98">
        <v>4417.0</v>
      </c>
      <c r="B4420" s="99" t="s">
        <v>9340</v>
      </c>
      <c r="C4420" s="98" t="s">
        <v>141</v>
      </c>
      <c r="D4420" s="98" t="s">
        <v>9341</v>
      </c>
      <c r="E4420" s="100">
        <v>31.68</v>
      </c>
      <c r="F4420" s="98" t="s">
        <v>86</v>
      </c>
      <c r="G4420" s="98" t="s">
        <v>187</v>
      </c>
      <c r="H4420" s="101">
        <v>2.270445779E7</v>
      </c>
      <c r="I4420" s="98">
        <v>10.0</v>
      </c>
      <c r="J4420" s="102">
        <v>3.0</v>
      </c>
      <c r="K4420" s="99">
        <v>2025.0</v>
      </c>
      <c r="L4420" s="98" t="s">
        <v>4983</v>
      </c>
      <c r="M4420" s="98">
        <v>2023.0</v>
      </c>
      <c r="N4420" s="98" t="s">
        <v>161</v>
      </c>
      <c r="O4420" s="65" t="str">
        <f t="shared" si="1"/>
        <v>364485730001</v>
      </c>
      <c r="P4420" s="65">
        <f t="shared" si="2"/>
        <v>2</v>
      </c>
      <c r="Q4420" s="65">
        <f t="shared" si="3"/>
        <v>0</v>
      </c>
      <c r="R4420" s="65" t="str">
        <f t="shared" si="12"/>
        <v>36.448.573/0001-20</v>
      </c>
      <c r="S4420" s="84"/>
      <c r="T4420" s="84" t="str">
        <f t="shared" si="10"/>
        <v/>
      </c>
      <c r="U4420" s="84" t="str">
        <f t="shared" si="11"/>
        <v/>
      </c>
      <c r="V4420" s="65" t="str">
        <f t="shared" si="5"/>
        <v/>
      </c>
      <c r="W4420" s="84"/>
      <c r="X4420" s="84"/>
      <c r="Y4420" s="85"/>
      <c r="Z4420" s="85"/>
      <c r="AA4420" s="65" t="str">
        <f t="shared" si="6"/>
        <v/>
      </c>
      <c r="AB4420" s="65" t="str">
        <f t="shared" si="7"/>
        <v/>
      </c>
      <c r="AC4420" s="86"/>
      <c r="AD4420" s="87" t="str">
        <f t="shared" si="8"/>
        <v/>
      </c>
      <c r="AE4420" s="84"/>
      <c r="AF4420" s="86">
        <f>IF(AC4420&gt;0,AC4420,'⚙️ Config'!$B$10)</f>
        <v>0.0075</v>
      </c>
      <c r="AG4420" s="88">
        <f t="shared" si="9"/>
        <v>170283.4334</v>
      </c>
      <c r="AH4420" s="88">
        <f>AG4420*'⚙️ Config'!$B$11</f>
        <v>851417.1671</v>
      </c>
      <c r="AI4420" s="88">
        <f>AH4420*'⚙️ Config'!$B$12</f>
        <v>255425.1501</v>
      </c>
      <c r="AJ4420" s="64"/>
      <c r="AK4420" s="84"/>
      <c r="AL4420" s="84"/>
      <c r="AM4420" s="84"/>
      <c r="AN4420" s="84"/>
      <c r="AO4420" s="84"/>
      <c r="AP4420" s="84"/>
      <c r="AQ4420" s="84"/>
    </row>
    <row r="4421" ht="15.0" customHeight="1">
      <c r="A4421" s="103">
        <v>4418.0</v>
      </c>
      <c r="B4421" s="104" t="s">
        <v>9342</v>
      </c>
      <c r="C4421" s="103" t="s">
        <v>141</v>
      </c>
      <c r="D4421" s="103" t="s">
        <v>9343</v>
      </c>
      <c r="E4421" s="105">
        <v>33.23</v>
      </c>
      <c r="F4421" s="103" t="s">
        <v>86</v>
      </c>
      <c r="G4421" s="103" t="s">
        <v>187</v>
      </c>
      <c r="H4421" s="106">
        <v>2.265648435E7</v>
      </c>
      <c r="I4421" s="103">
        <v>10.0</v>
      </c>
      <c r="J4421" s="107">
        <v>4.8</v>
      </c>
      <c r="K4421" s="104">
        <v>2025.0</v>
      </c>
      <c r="L4421" s="103" t="s">
        <v>4709</v>
      </c>
      <c r="M4421" s="103">
        <v>2021.0</v>
      </c>
      <c r="N4421" s="103" t="s">
        <v>161</v>
      </c>
      <c r="O4421" s="65" t="str">
        <f t="shared" si="1"/>
        <v>095073640001</v>
      </c>
      <c r="P4421" s="65">
        <f t="shared" si="2"/>
        <v>3</v>
      </c>
      <c r="Q4421" s="65">
        <f t="shared" si="3"/>
        <v>7</v>
      </c>
      <c r="R4421" s="65" t="str">
        <f t="shared" si="12"/>
        <v>09.507.364/0001-37</v>
      </c>
      <c r="S4421" s="84"/>
      <c r="T4421" s="84" t="str">
        <f t="shared" si="10"/>
        <v/>
      </c>
      <c r="U4421" s="84" t="str">
        <f t="shared" si="11"/>
        <v/>
      </c>
      <c r="V4421" s="65" t="str">
        <f t="shared" si="5"/>
        <v/>
      </c>
      <c r="W4421" s="84"/>
      <c r="X4421" s="84"/>
      <c r="Y4421" s="85"/>
      <c r="Z4421" s="85"/>
      <c r="AA4421" s="65" t="str">
        <f t="shared" si="6"/>
        <v/>
      </c>
      <c r="AB4421" s="65" t="str">
        <f t="shared" si="7"/>
        <v/>
      </c>
      <c r="AC4421" s="86"/>
      <c r="AD4421" s="87" t="str">
        <f t="shared" si="8"/>
        <v/>
      </c>
      <c r="AE4421" s="84"/>
      <c r="AF4421" s="86">
        <f>IF(AC4421&gt;0,AC4421,'⚙️ Config'!$B$10)</f>
        <v>0.0075</v>
      </c>
      <c r="AG4421" s="88">
        <f t="shared" si="9"/>
        <v>169923.6326</v>
      </c>
      <c r="AH4421" s="88">
        <f>AG4421*'⚙️ Config'!$B$11</f>
        <v>849618.1631</v>
      </c>
      <c r="AI4421" s="88">
        <f>AH4421*'⚙️ Config'!$B$12</f>
        <v>254885.4489</v>
      </c>
      <c r="AJ4421" s="64"/>
      <c r="AK4421" s="84"/>
      <c r="AL4421" s="84"/>
      <c r="AM4421" s="84"/>
      <c r="AN4421" s="84"/>
      <c r="AO4421" s="84"/>
      <c r="AP4421" s="84"/>
      <c r="AQ4421" s="84"/>
    </row>
    <row r="4422" ht="15.0" customHeight="1">
      <c r="A4422" s="103">
        <v>4419.0</v>
      </c>
      <c r="B4422" s="104" t="s">
        <v>9344</v>
      </c>
      <c r="C4422" s="103" t="s">
        <v>141</v>
      </c>
      <c r="D4422" s="103" t="s">
        <v>9345</v>
      </c>
      <c r="E4422" s="105">
        <v>20.73</v>
      </c>
      <c r="F4422" s="103" t="s">
        <v>86</v>
      </c>
      <c r="G4422" s="103" t="s">
        <v>187</v>
      </c>
      <c r="H4422" s="106">
        <v>2.252383106E7</v>
      </c>
      <c r="I4422" s="103">
        <v>3.0</v>
      </c>
      <c r="J4422" s="107">
        <v>4.7</v>
      </c>
      <c r="K4422" s="104">
        <v>2021.0</v>
      </c>
      <c r="L4422" s="103" t="s">
        <v>9120</v>
      </c>
      <c r="M4422" s="103">
        <v>2021.0</v>
      </c>
      <c r="N4422" s="103" t="s">
        <v>189</v>
      </c>
      <c r="O4422" s="65" t="str">
        <f t="shared" si="1"/>
        <v>046463120001</v>
      </c>
      <c r="P4422" s="65">
        <f t="shared" si="2"/>
        <v>2</v>
      </c>
      <c r="Q4422" s="65">
        <f t="shared" si="3"/>
        <v>8</v>
      </c>
      <c r="R4422" s="65" t="str">
        <f t="shared" si="12"/>
        <v>04.646.312/0001-28</v>
      </c>
      <c r="S4422" s="84"/>
      <c r="T4422" s="84" t="str">
        <f t="shared" si="10"/>
        <v/>
      </c>
      <c r="U4422" s="84" t="str">
        <f t="shared" si="11"/>
        <v/>
      </c>
      <c r="V4422" s="65" t="str">
        <f t="shared" si="5"/>
        <v/>
      </c>
      <c r="W4422" s="84"/>
      <c r="X4422" s="84"/>
      <c r="Y4422" s="85"/>
      <c r="Z4422" s="85"/>
      <c r="AA4422" s="65" t="str">
        <f t="shared" si="6"/>
        <v/>
      </c>
      <c r="AB4422" s="65" t="str">
        <f t="shared" si="7"/>
        <v/>
      </c>
      <c r="AC4422" s="86"/>
      <c r="AD4422" s="87" t="str">
        <f t="shared" si="8"/>
        <v/>
      </c>
      <c r="AE4422" s="84"/>
      <c r="AF4422" s="86">
        <f>IF(AC4422&gt;0,AC4422,'⚙️ Config'!$B$10)</f>
        <v>0.0075</v>
      </c>
      <c r="AG4422" s="88">
        <f t="shared" si="9"/>
        <v>168928.733</v>
      </c>
      <c r="AH4422" s="88">
        <f>AG4422*'⚙️ Config'!$B$11</f>
        <v>844643.6648</v>
      </c>
      <c r="AI4422" s="88">
        <f>AH4422*'⚙️ Config'!$B$12</f>
        <v>253393.0994</v>
      </c>
      <c r="AJ4422" s="64"/>
      <c r="AK4422" s="84"/>
      <c r="AL4422" s="84"/>
      <c r="AM4422" s="84"/>
      <c r="AN4422" s="84"/>
      <c r="AO4422" s="84"/>
      <c r="AP4422" s="84"/>
      <c r="AQ4422" s="84"/>
    </row>
    <row r="4423" ht="15.0" customHeight="1">
      <c r="A4423" s="98">
        <v>4420.0</v>
      </c>
      <c r="B4423" s="99" t="s">
        <v>9346</v>
      </c>
      <c r="C4423" s="98" t="s">
        <v>141</v>
      </c>
      <c r="D4423" s="98" t="s">
        <v>9347</v>
      </c>
      <c r="E4423" s="100">
        <v>32.91</v>
      </c>
      <c r="F4423" s="98" t="s">
        <v>86</v>
      </c>
      <c r="G4423" s="98" t="s">
        <v>187</v>
      </c>
      <c r="H4423" s="101">
        <v>2.239530942E7</v>
      </c>
      <c r="I4423" s="98">
        <v>13.0</v>
      </c>
      <c r="J4423" s="102">
        <v>4.7</v>
      </c>
      <c r="K4423" s="99">
        <v>2025.0</v>
      </c>
      <c r="L4423" s="98" t="s">
        <v>4709</v>
      </c>
      <c r="M4423" s="98">
        <v>2021.0</v>
      </c>
      <c r="N4423" s="98" t="s">
        <v>161</v>
      </c>
      <c r="O4423" s="65" t="str">
        <f t="shared" si="1"/>
        <v>315628550001</v>
      </c>
      <c r="P4423" s="65">
        <f t="shared" si="2"/>
        <v>3</v>
      </c>
      <c r="Q4423" s="65">
        <f t="shared" si="3"/>
        <v>0</v>
      </c>
      <c r="R4423" s="65" t="str">
        <f t="shared" si="12"/>
        <v>31.562.855/0001-30</v>
      </c>
      <c r="S4423" s="84"/>
      <c r="T4423" s="84" t="str">
        <f t="shared" si="10"/>
        <v/>
      </c>
      <c r="U4423" s="84" t="str">
        <f t="shared" si="11"/>
        <v/>
      </c>
      <c r="V4423" s="65" t="str">
        <f t="shared" si="5"/>
        <v/>
      </c>
      <c r="W4423" s="84"/>
      <c r="X4423" s="84"/>
      <c r="Y4423" s="85"/>
      <c r="Z4423" s="85"/>
      <c r="AA4423" s="65" t="str">
        <f t="shared" si="6"/>
        <v/>
      </c>
      <c r="AB4423" s="65" t="str">
        <f t="shared" si="7"/>
        <v/>
      </c>
      <c r="AC4423" s="86"/>
      <c r="AD4423" s="87" t="str">
        <f t="shared" si="8"/>
        <v/>
      </c>
      <c r="AE4423" s="84"/>
      <c r="AF4423" s="86">
        <f>IF(AC4423&gt;0,AC4423,'⚙️ Config'!$B$10)</f>
        <v>0.0075</v>
      </c>
      <c r="AG4423" s="88">
        <f t="shared" si="9"/>
        <v>167964.8207</v>
      </c>
      <c r="AH4423" s="88">
        <f>AG4423*'⚙️ Config'!$B$11</f>
        <v>839824.1033</v>
      </c>
      <c r="AI4423" s="88">
        <f>AH4423*'⚙️ Config'!$B$12</f>
        <v>251947.231</v>
      </c>
      <c r="AJ4423" s="64"/>
      <c r="AK4423" s="84"/>
      <c r="AL4423" s="84"/>
      <c r="AM4423" s="84"/>
      <c r="AN4423" s="84"/>
      <c r="AO4423" s="84"/>
      <c r="AP4423" s="84"/>
      <c r="AQ4423" s="84"/>
    </row>
    <row r="4424" ht="15.0" customHeight="1">
      <c r="A4424" s="98">
        <v>4421.0</v>
      </c>
      <c r="B4424" s="99" t="s">
        <v>9348</v>
      </c>
      <c r="C4424" s="98" t="s">
        <v>141</v>
      </c>
      <c r="D4424" s="98" t="s">
        <v>9349</v>
      </c>
      <c r="E4424" s="100">
        <v>15.97</v>
      </c>
      <c r="F4424" s="98" t="s">
        <v>86</v>
      </c>
      <c r="G4424" s="98" t="s">
        <v>187</v>
      </c>
      <c r="H4424" s="101">
        <v>2.230970465E7</v>
      </c>
      <c r="I4424" s="98">
        <v>13.0</v>
      </c>
      <c r="J4424" s="102">
        <v>5.2</v>
      </c>
      <c r="K4424" s="99">
        <v>2022.0</v>
      </c>
      <c r="L4424" s="98" t="s">
        <v>4502</v>
      </c>
      <c r="M4424" s="98">
        <v>2021.0</v>
      </c>
      <c r="N4424" s="98" t="s">
        <v>161</v>
      </c>
      <c r="O4424" s="65" t="str">
        <f t="shared" si="1"/>
        <v>224592930001</v>
      </c>
      <c r="P4424" s="65">
        <f t="shared" si="2"/>
        <v>0</v>
      </c>
      <c r="Q4424" s="65">
        <f t="shared" si="3"/>
        <v>2</v>
      </c>
      <c r="R4424" s="65" t="str">
        <f t="shared" si="12"/>
        <v>22.459.293/0001-02</v>
      </c>
      <c r="S4424" s="84"/>
      <c r="T4424" s="84" t="str">
        <f t="shared" si="10"/>
        <v/>
      </c>
      <c r="U4424" s="84" t="str">
        <f t="shared" si="11"/>
        <v/>
      </c>
      <c r="V4424" s="65" t="str">
        <f t="shared" si="5"/>
        <v/>
      </c>
      <c r="W4424" s="84"/>
      <c r="X4424" s="84"/>
      <c r="Y4424" s="85"/>
      <c r="Z4424" s="85"/>
      <c r="AA4424" s="65" t="str">
        <f t="shared" si="6"/>
        <v/>
      </c>
      <c r="AB4424" s="65" t="str">
        <f t="shared" si="7"/>
        <v/>
      </c>
      <c r="AC4424" s="86"/>
      <c r="AD4424" s="87" t="str">
        <f t="shared" si="8"/>
        <v/>
      </c>
      <c r="AE4424" s="84"/>
      <c r="AF4424" s="86">
        <f>IF(AC4424&gt;0,AC4424,'⚙️ Config'!$B$10)</f>
        <v>0.0075</v>
      </c>
      <c r="AG4424" s="88">
        <f t="shared" si="9"/>
        <v>167322.7849</v>
      </c>
      <c r="AH4424" s="88">
        <f>AG4424*'⚙️ Config'!$B$11</f>
        <v>836613.9244</v>
      </c>
      <c r="AI4424" s="88">
        <f>AH4424*'⚙️ Config'!$B$12</f>
        <v>250984.1773</v>
      </c>
      <c r="AJ4424" s="64"/>
      <c r="AK4424" s="84"/>
      <c r="AL4424" s="84"/>
      <c r="AM4424" s="84"/>
      <c r="AN4424" s="84"/>
      <c r="AO4424" s="84"/>
      <c r="AP4424" s="84"/>
      <c r="AQ4424" s="84"/>
    </row>
    <row r="4425" ht="15.0" customHeight="1">
      <c r="A4425" s="98">
        <v>4422.0</v>
      </c>
      <c r="B4425" s="99" t="s">
        <v>9350</v>
      </c>
      <c r="C4425" s="98" t="s">
        <v>141</v>
      </c>
      <c r="D4425" s="98" t="s">
        <v>9351</v>
      </c>
      <c r="E4425" s="100">
        <v>23.46</v>
      </c>
      <c r="F4425" s="98" t="s">
        <v>86</v>
      </c>
      <c r="G4425" s="98" t="s">
        <v>187</v>
      </c>
      <c r="H4425" s="101">
        <v>2.222184862E7</v>
      </c>
      <c r="I4425" s="98">
        <v>11.0</v>
      </c>
      <c r="J4425" s="102">
        <v>4.9</v>
      </c>
      <c r="K4425" s="99">
        <v>2024.0</v>
      </c>
      <c r="L4425" s="98" t="s">
        <v>719</v>
      </c>
      <c r="M4425" s="98">
        <v>2021.0</v>
      </c>
      <c r="N4425" s="98" t="s">
        <v>189</v>
      </c>
      <c r="O4425" s="65" t="str">
        <f t="shared" si="1"/>
        <v>196723390001</v>
      </c>
      <c r="P4425" s="65">
        <f t="shared" si="2"/>
        <v>6</v>
      </c>
      <c r="Q4425" s="65">
        <f t="shared" si="3"/>
        <v>2</v>
      </c>
      <c r="R4425" s="65" t="str">
        <f t="shared" si="12"/>
        <v>19.672.339/0001-62</v>
      </c>
      <c r="S4425" s="84"/>
      <c r="T4425" s="84" t="str">
        <f t="shared" si="10"/>
        <v/>
      </c>
      <c r="U4425" s="84" t="str">
        <f t="shared" si="11"/>
        <v/>
      </c>
      <c r="V4425" s="65" t="str">
        <f t="shared" si="5"/>
        <v/>
      </c>
      <c r="W4425" s="84"/>
      <c r="X4425" s="84"/>
      <c r="Y4425" s="85"/>
      <c r="Z4425" s="85"/>
      <c r="AA4425" s="65" t="str">
        <f t="shared" si="6"/>
        <v/>
      </c>
      <c r="AB4425" s="65" t="str">
        <f t="shared" si="7"/>
        <v/>
      </c>
      <c r="AC4425" s="86"/>
      <c r="AD4425" s="87" t="str">
        <f t="shared" si="8"/>
        <v/>
      </c>
      <c r="AE4425" s="84"/>
      <c r="AF4425" s="86">
        <f>IF(AC4425&gt;0,AC4425,'⚙️ Config'!$B$10)</f>
        <v>0.0075</v>
      </c>
      <c r="AG4425" s="88">
        <f t="shared" si="9"/>
        <v>166663.8647</v>
      </c>
      <c r="AH4425" s="88">
        <f>AG4425*'⚙️ Config'!$B$11</f>
        <v>833319.3233</v>
      </c>
      <c r="AI4425" s="88">
        <f>AH4425*'⚙️ Config'!$B$12</f>
        <v>249995.797</v>
      </c>
      <c r="AJ4425" s="64"/>
      <c r="AK4425" s="84"/>
      <c r="AL4425" s="84"/>
      <c r="AM4425" s="84"/>
      <c r="AN4425" s="84"/>
      <c r="AO4425" s="84"/>
      <c r="AP4425" s="84"/>
      <c r="AQ4425" s="84"/>
    </row>
    <row r="4426" ht="15.0" customHeight="1">
      <c r="A4426" s="98">
        <v>4423.0</v>
      </c>
      <c r="B4426" s="99" t="s">
        <v>9352</v>
      </c>
      <c r="C4426" s="98" t="s">
        <v>141</v>
      </c>
      <c r="D4426" s="98" t="s">
        <v>9353</v>
      </c>
      <c r="E4426" s="100">
        <v>20.09</v>
      </c>
      <c r="F4426" s="98" t="s">
        <v>86</v>
      </c>
      <c r="G4426" s="98" t="s">
        <v>187</v>
      </c>
      <c r="H4426" s="101">
        <v>2.22087689E7</v>
      </c>
      <c r="I4426" s="98">
        <v>7.0</v>
      </c>
      <c r="J4426" s="102">
        <v>4.8</v>
      </c>
      <c r="K4426" s="99">
        <v>2023.0</v>
      </c>
      <c r="L4426" s="98" t="s">
        <v>4558</v>
      </c>
      <c r="M4426" s="98">
        <v>2021.0</v>
      </c>
      <c r="N4426" s="98" t="s">
        <v>189</v>
      </c>
      <c r="O4426" s="65" t="str">
        <f t="shared" si="1"/>
        <v>589011170001</v>
      </c>
      <c r="P4426" s="65">
        <f t="shared" si="2"/>
        <v>2</v>
      </c>
      <c r="Q4426" s="65">
        <f t="shared" si="3"/>
        <v>6</v>
      </c>
      <c r="R4426" s="65" t="str">
        <f t="shared" si="12"/>
        <v>58.901.117/0001-26</v>
      </c>
      <c r="S4426" s="84"/>
      <c r="T4426" s="84" t="str">
        <f t="shared" si="10"/>
        <v/>
      </c>
      <c r="U4426" s="84" t="str">
        <f t="shared" si="11"/>
        <v/>
      </c>
      <c r="V4426" s="65" t="str">
        <f t="shared" si="5"/>
        <v/>
      </c>
      <c r="W4426" s="84"/>
      <c r="X4426" s="84"/>
      <c r="Y4426" s="85"/>
      <c r="Z4426" s="85"/>
      <c r="AA4426" s="65" t="str">
        <f t="shared" si="6"/>
        <v/>
      </c>
      <c r="AB4426" s="65" t="str">
        <f t="shared" si="7"/>
        <v/>
      </c>
      <c r="AC4426" s="86"/>
      <c r="AD4426" s="87" t="str">
        <f t="shared" si="8"/>
        <v/>
      </c>
      <c r="AE4426" s="84"/>
      <c r="AF4426" s="86">
        <f>IF(AC4426&gt;0,AC4426,'⚙️ Config'!$B$10)</f>
        <v>0.0075</v>
      </c>
      <c r="AG4426" s="88">
        <f t="shared" si="9"/>
        <v>166565.7668</v>
      </c>
      <c r="AH4426" s="88">
        <f>AG4426*'⚙️ Config'!$B$11</f>
        <v>832828.8338</v>
      </c>
      <c r="AI4426" s="88">
        <f>AH4426*'⚙️ Config'!$B$12</f>
        <v>249848.6501</v>
      </c>
      <c r="AJ4426" s="64"/>
      <c r="AK4426" s="84"/>
      <c r="AL4426" s="84"/>
      <c r="AM4426" s="84"/>
      <c r="AN4426" s="84"/>
      <c r="AO4426" s="84"/>
      <c r="AP4426" s="84"/>
      <c r="AQ4426" s="84"/>
    </row>
    <row r="4427" ht="15.0" customHeight="1">
      <c r="A4427" s="98">
        <v>4424.0</v>
      </c>
      <c r="B4427" s="99" t="s">
        <v>9354</v>
      </c>
      <c r="C4427" s="98" t="s">
        <v>141</v>
      </c>
      <c r="D4427" s="98" t="s">
        <v>9355</v>
      </c>
      <c r="E4427" s="100">
        <v>36.61</v>
      </c>
      <c r="F4427" s="98" t="s">
        <v>86</v>
      </c>
      <c r="G4427" s="98" t="s">
        <v>187</v>
      </c>
      <c r="H4427" s="101">
        <v>2.211716702E7</v>
      </c>
      <c r="I4427" s="98">
        <v>7.0</v>
      </c>
      <c r="J4427" s="102">
        <v>4.4</v>
      </c>
      <c r="K4427" s="99">
        <v>2025.0</v>
      </c>
      <c r="L4427" s="98" t="s">
        <v>9356</v>
      </c>
      <c r="M4427" s="98">
        <v>2021.0</v>
      </c>
      <c r="N4427" s="98" t="s">
        <v>8582</v>
      </c>
      <c r="O4427" s="65" t="str">
        <f t="shared" si="1"/>
        <v>450401850001</v>
      </c>
      <c r="P4427" s="65">
        <f t="shared" si="2"/>
        <v>0</v>
      </c>
      <c r="Q4427" s="65">
        <f t="shared" si="3"/>
        <v>4</v>
      </c>
      <c r="R4427" s="65" t="str">
        <f t="shared" si="12"/>
        <v>45.040.185/0001-04</v>
      </c>
      <c r="S4427" s="84"/>
      <c r="T4427" s="84" t="str">
        <f t="shared" si="10"/>
        <v/>
      </c>
      <c r="U4427" s="84" t="str">
        <f t="shared" si="11"/>
        <v/>
      </c>
      <c r="V4427" s="65" t="str">
        <f t="shared" si="5"/>
        <v/>
      </c>
      <c r="W4427" s="84"/>
      <c r="X4427" s="84"/>
      <c r="Y4427" s="85"/>
      <c r="Z4427" s="85"/>
      <c r="AA4427" s="65" t="str">
        <f t="shared" si="6"/>
        <v/>
      </c>
      <c r="AB4427" s="65" t="str">
        <f t="shared" si="7"/>
        <v/>
      </c>
      <c r="AC4427" s="86"/>
      <c r="AD4427" s="87" t="str">
        <f t="shared" si="8"/>
        <v/>
      </c>
      <c r="AE4427" s="84"/>
      <c r="AF4427" s="86">
        <f>IF(AC4427&gt;0,AC4427,'⚙️ Config'!$B$10)</f>
        <v>0.0075</v>
      </c>
      <c r="AG4427" s="88">
        <f t="shared" si="9"/>
        <v>165878.7527</v>
      </c>
      <c r="AH4427" s="88">
        <f>AG4427*'⚙️ Config'!$B$11</f>
        <v>829393.7633</v>
      </c>
      <c r="AI4427" s="88">
        <f>AH4427*'⚙️ Config'!$B$12</f>
        <v>248818.129</v>
      </c>
      <c r="AJ4427" s="64"/>
      <c r="AK4427" s="84"/>
      <c r="AL4427" s="84"/>
      <c r="AM4427" s="84"/>
      <c r="AN4427" s="84"/>
      <c r="AO4427" s="84"/>
      <c r="AP4427" s="84"/>
      <c r="AQ4427" s="84"/>
    </row>
    <row r="4428" ht="15.0" customHeight="1">
      <c r="A4428" s="103">
        <v>4425.0</v>
      </c>
      <c r="B4428" s="104" t="s">
        <v>9357</v>
      </c>
      <c r="C4428" s="103" t="s">
        <v>141</v>
      </c>
      <c r="D4428" s="103" t="s">
        <v>9358</v>
      </c>
      <c r="E4428" s="105">
        <v>34.05</v>
      </c>
      <c r="F4428" s="103" t="s">
        <v>86</v>
      </c>
      <c r="G4428" s="103" t="s">
        <v>187</v>
      </c>
      <c r="H4428" s="106">
        <v>2.202458464E7</v>
      </c>
      <c r="I4428" s="103">
        <v>1.0</v>
      </c>
      <c r="J4428" s="107">
        <v>4.7</v>
      </c>
      <c r="K4428" s="104">
        <v>2021.0</v>
      </c>
      <c r="L4428" s="103" t="s">
        <v>268</v>
      </c>
      <c r="M4428" s="103">
        <v>2021.0</v>
      </c>
      <c r="N4428" s="103" t="s">
        <v>161</v>
      </c>
      <c r="O4428" s="65" t="str">
        <f t="shared" si="1"/>
        <v>586103380001</v>
      </c>
      <c r="P4428" s="65">
        <f t="shared" si="2"/>
        <v>4</v>
      </c>
      <c r="Q4428" s="65">
        <f t="shared" si="3"/>
        <v>5</v>
      </c>
      <c r="R4428" s="65" t="str">
        <f t="shared" si="12"/>
        <v>58.610.338/0001-45</v>
      </c>
      <c r="S4428" s="84"/>
      <c r="T4428" s="84" t="str">
        <f t="shared" si="10"/>
        <v/>
      </c>
      <c r="U4428" s="84" t="str">
        <f t="shared" si="11"/>
        <v/>
      </c>
      <c r="V4428" s="65" t="str">
        <f t="shared" si="5"/>
        <v/>
      </c>
      <c r="W4428" s="84"/>
      <c r="X4428" s="84"/>
      <c r="Y4428" s="85"/>
      <c r="Z4428" s="85"/>
      <c r="AA4428" s="65" t="str">
        <f t="shared" si="6"/>
        <v/>
      </c>
      <c r="AB4428" s="65" t="str">
        <f t="shared" si="7"/>
        <v/>
      </c>
      <c r="AC4428" s="86"/>
      <c r="AD4428" s="87" t="str">
        <f t="shared" si="8"/>
        <v/>
      </c>
      <c r="AE4428" s="84"/>
      <c r="AF4428" s="86">
        <f>IF(AC4428&gt;0,AC4428,'⚙️ Config'!$B$10)</f>
        <v>0.0075</v>
      </c>
      <c r="AG4428" s="88">
        <f t="shared" si="9"/>
        <v>165184.3848</v>
      </c>
      <c r="AH4428" s="88">
        <f>AG4428*'⚙️ Config'!$B$11</f>
        <v>825921.924</v>
      </c>
      <c r="AI4428" s="88">
        <f>AH4428*'⚙️ Config'!$B$12</f>
        <v>247776.5772</v>
      </c>
      <c r="AJ4428" s="64"/>
      <c r="AK4428" s="84"/>
      <c r="AL4428" s="84"/>
      <c r="AM4428" s="84"/>
      <c r="AN4428" s="84"/>
      <c r="AO4428" s="84"/>
      <c r="AP4428" s="84"/>
      <c r="AQ4428" s="84"/>
    </row>
    <row r="4429" ht="15.0" customHeight="1">
      <c r="A4429" s="98">
        <v>4426.0</v>
      </c>
      <c r="B4429" s="99" t="s">
        <v>9359</v>
      </c>
      <c r="C4429" s="98" t="s">
        <v>141</v>
      </c>
      <c r="D4429" s="98" t="s">
        <v>9360</v>
      </c>
      <c r="E4429" s="100">
        <v>54.59</v>
      </c>
      <c r="F4429" s="98" t="s">
        <v>86</v>
      </c>
      <c r="G4429" s="98" t="s">
        <v>187</v>
      </c>
      <c r="H4429" s="101">
        <v>2.197235155E7</v>
      </c>
      <c r="I4429" s="98">
        <v>5.0</v>
      </c>
      <c r="J4429" s="102">
        <v>1.1</v>
      </c>
      <c r="K4429" s="99">
        <v>2025.0</v>
      </c>
      <c r="L4429" s="98" t="s">
        <v>719</v>
      </c>
      <c r="M4429" s="98">
        <v>2025.0</v>
      </c>
      <c r="N4429" s="98" t="s">
        <v>161</v>
      </c>
      <c r="O4429" s="65" t="str">
        <f t="shared" si="1"/>
        <v>328165980001</v>
      </c>
      <c r="P4429" s="65">
        <f t="shared" si="2"/>
        <v>8</v>
      </c>
      <c r="Q4429" s="65">
        <f t="shared" si="3"/>
        <v>8</v>
      </c>
      <c r="R4429" s="65" t="str">
        <f t="shared" si="12"/>
        <v>32.816.598/0001-88</v>
      </c>
      <c r="S4429" s="84"/>
      <c r="T4429" s="84" t="str">
        <f t="shared" si="10"/>
        <v/>
      </c>
      <c r="U4429" s="84" t="str">
        <f t="shared" si="11"/>
        <v/>
      </c>
      <c r="V4429" s="65" t="str">
        <f t="shared" si="5"/>
        <v/>
      </c>
      <c r="W4429" s="84"/>
      <c r="X4429" s="84"/>
      <c r="Y4429" s="85"/>
      <c r="Z4429" s="85"/>
      <c r="AA4429" s="65" t="str">
        <f t="shared" si="6"/>
        <v/>
      </c>
      <c r="AB4429" s="65" t="str">
        <f t="shared" si="7"/>
        <v/>
      </c>
      <c r="AC4429" s="86"/>
      <c r="AD4429" s="87" t="str">
        <f t="shared" si="8"/>
        <v/>
      </c>
      <c r="AE4429" s="84"/>
      <c r="AF4429" s="86">
        <f>IF(AC4429&gt;0,AC4429,'⚙️ Config'!$B$10)</f>
        <v>0.0075</v>
      </c>
      <c r="AG4429" s="88">
        <f t="shared" si="9"/>
        <v>164792.6366</v>
      </c>
      <c r="AH4429" s="88">
        <f>AG4429*'⚙️ Config'!$B$11</f>
        <v>823963.1831</v>
      </c>
      <c r="AI4429" s="88">
        <f>AH4429*'⚙️ Config'!$B$12</f>
        <v>247188.9549</v>
      </c>
      <c r="AJ4429" s="64"/>
      <c r="AK4429" s="84"/>
      <c r="AL4429" s="84"/>
      <c r="AM4429" s="84"/>
      <c r="AN4429" s="84"/>
      <c r="AO4429" s="84"/>
      <c r="AP4429" s="84"/>
      <c r="AQ4429" s="84"/>
    </row>
    <row r="4430" ht="15.0" customHeight="1">
      <c r="A4430" s="103">
        <v>4427.0</v>
      </c>
      <c r="B4430" s="104" t="s">
        <v>9361</v>
      </c>
      <c r="C4430" s="103" t="s">
        <v>141</v>
      </c>
      <c r="D4430" s="103" t="s">
        <v>9362</v>
      </c>
      <c r="E4430" s="105">
        <v>41.47</v>
      </c>
      <c r="F4430" s="103" t="s">
        <v>86</v>
      </c>
      <c r="G4430" s="103" t="s">
        <v>187</v>
      </c>
      <c r="H4430" s="106">
        <v>2.196390152E7</v>
      </c>
      <c r="I4430" s="103">
        <v>6.0</v>
      </c>
      <c r="J4430" s="107">
        <v>4.8</v>
      </c>
      <c r="K4430" s="104">
        <v>2025.0</v>
      </c>
      <c r="L4430" s="103" t="s">
        <v>4385</v>
      </c>
      <c r="M4430" s="103">
        <v>2021.0</v>
      </c>
      <c r="N4430" s="103" t="s">
        <v>161</v>
      </c>
      <c r="O4430" s="65" t="str">
        <f t="shared" si="1"/>
        <v>052735060001</v>
      </c>
      <c r="P4430" s="65">
        <f t="shared" si="2"/>
        <v>9</v>
      </c>
      <c r="Q4430" s="65">
        <f t="shared" si="3"/>
        <v>8</v>
      </c>
      <c r="R4430" s="65" t="str">
        <f t="shared" si="12"/>
        <v>05.273.506/0001-98</v>
      </c>
      <c r="S4430" s="84"/>
      <c r="T4430" s="84" t="str">
        <f t="shared" si="10"/>
        <v/>
      </c>
      <c r="U4430" s="84" t="str">
        <f t="shared" si="11"/>
        <v/>
      </c>
      <c r="V4430" s="65" t="str">
        <f t="shared" si="5"/>
        <v/>
      </c>
      <c r="W4430" s="84"/>
      <c r="X4430" s="84"/>
      <c r="Y4430" s="85"/>
      <c r="Z4430" s="85"/>
      <c r="AA4430" s="65" t="str">
        <f t="shared" si="6"/>
        <v/>
      </c>
      <c r="AB4430" s="65" t="str">
        <f t="shared" si="7"/>
        <v/>
      </c>
      <c r="AC4430" s="86"/>
      <c r="AD4430" s="87" t="str">
        <f t="shared" si="8"/>
        <v/>
      </c>
      <c r="AE4430" s="84"/>
      <c r="AF4430" s="86">
        <f>IF(AC4430&gt;0,AC4430,'⚙️ Config'!$B$10)</f>
        <v>0.0075</v>
      </c>
      <c r="AG4430" s="88">
        <f t="shared" si="9"/>
        <v>164729.2614</v>
      </c>
      <c r="AH4430" s="88">
        <f>AG4430*'⚙️ Config'!$B$11</f>
        <v>823646.307</v>
      </c>
      <c r="AI4430" s="88">
        <f>AH4430*'⚙️ Config'!$B$12</f>
        <v>247093.8921</v>
      </c>
      <c r="AJ4430" s="64"/>
      <c r="AK4430" s="84"/>
      <c r="AL4430" s="84"/>
      <c r="AM4430" s="84"/>
      <c r="AN4430" s="84"/>
      <c r="AO4430" s="84"/>
      <c r="AP4430" s="84"/>
      <c r="AQ4430" s="84"/>
    </row>
    <row r="4431" ht="15.0" customHeight="1">
      <c r="A4431" s="98">
        <v>4428.0</v>
      </c>
      <c r="B4431" s="99" t="s">
        <v>9363</v>
      </c>
      <c r="C4431" s="98" t="s">
        <v>141</v>
      </c>
      <c r="D4431" s="98" t="s">
        <v>9364</v>
      </c>
      <c r="E4431" s="100">
        <v>26.43</v>
      </c>
      <c r="F4431" s="98" t="s">
        <v>86</v>
      </c>
      <c r="G4431" s="98" t="s">
        <v>187</v>
      </c>
      <c r="H4431" s="101">
        <v>2.194342466E7</v>
      </c>
      <c r="I4431" s="98">
        <v>8.0</v>
      </c>
      <c r="J4431" s="102">
        <v>4.8</v>
      </c>
      <c r="K4431" s="99">
        <v>2024.0</v>
      </c>
      <c r="L4431" s="98" t="s">
        <v>4709</v>
      </c>
      <c r="M4431" s="98">
        <v>2021.0</v>
      </c>
      <c r="N4431" s="98" t="s">
        <v>161</v>
      </c>
      <c r="O4431" s="65" t="str">
        <f t="shared" si="1"/>
        <v>116410350001</v>
      </c>
      <c r="P4431" s="65">
        <f t="shared" si="2"/>
        <v>2</v>
      </c>
      <c r="Q4431" s="65">
        <f t="shared" si="3"/>
        <v>6</v>
      </c>
      <c r="R4431" s="65" t="str">
        <f t="shared" si="12"/>
        <v>11.641.035/0001-26</v>
      </c>
      <c r="S4431" s="84"/>
      <c r="T4431" s="84" t="str">
        <f t="shared" si="10"/>
        <v/>
      </c>
      <c r="U4431" s="84" t="str">
        <f t="shared" si="11"/>
        <v/>
      </c>
      <c r="V4431" s="65" t="str">
        <f t="shared" si="5"/>
        <v/>
      </c>
      <c r="W4431" s="84"/>
      <c r="X4431" s="84"/>
      <c r="Y4431" s="85"/>
      <c r="Z4431" s="85"/>
      <c r="AA4431" s="65" t="str">
        <f t="shared" si="6"/>
        <v/>
      </c>
      <c r="AB4431" s="65" t="str">
        <f t="shared" si="7"/>
        <v/>
      </c>
      <c r="AC4431" s="86"/>
      <c r="AD4431" s="87" t="str">
        <f t="shared" si="8"/>
        <v/>
      </c>
      <c r="AE4431" s="84"/>
      <c r="AF4431" s="86">
        <f>IF(AC4431&gt;0,AC4431,'⚙️ Config'!$B$10)</f>
        <v>0.0075</v>
      </c>
      <c r="AG4431" s="88">
        <f t="shared" si="9"/>
        <v>164575.685</v>
      </c>
      <c r="AH4431" s="88">
        <f>AG4431*'⚙️ Config'!$B$11</f>
        <v>822878.4248</v>
      </c>
      <c r="AI4431" s="88">
        <f>AH4431*'⚙️ Config'!$B$12</f>
        <v>246863.5274</v>
      </c>
      <c r="AJ4431" s="64"/>
      <c r="AK4431" s="84"/>
      <c r="AL4431" s="84"/>
      <c r="AM4431" s="84"/>
      <c r="AN4431" s="84"/>
      <c r="AO4431" s="84"/>
      <c r="AP4431" s="84"/>
      <c r="AQ4431" s="84"/>
    </row>
    <row r="4432" ht="15.0" customHeight="1">
      <c r="A4432" s="98">
        <v>4429.0</v>
      </c>
      <c r="B4432" s="99" t="s">
        <v>9365</v>
      </c>
      <c r="C4432" s="98" t="s">
        <v>141</v>
      </c>
      <c r="D4432" s="98" t="s">
        <v>9366</v>
      </c>
      <c r="E4432" s="100">
        <v>33.64</v>
      </c>
      <c r="F4432" s="98" t="s">
        <v>86</v>
      </c>
      <c r="G4432" s="98" t="s">
        <v>187</v>
      </c>
      <c r="H4432" s="101">
        <v>2.191462747E7</v>
      </c>
      <c r="I4432" s="98">
        <v>8.0</v>
      </c>
      <c r="J4432" s="102">
        <v>2.6</v>
      </c>
      <c r="K4432" s="99">
        <v>2025.0</v>
      </c>
      <c r="L4432" s="98" t="s">
        <v>719</v>
      </c>
      <c r="M4432" s="98">
        <v>2023.0</v>
      </c>
      <c r="N4432" s="98" t="s">
        <v>4351</v>
      </c>
      <c r="O4432" s="65" t="str">
        <f t="shared" si="1"/>
        <v>031775960001</v>
      </c>
      <c r="P4432" s="65">
        <f t="shared" si="2"/>
        <v>9</v>
      </c>
      <c r="Q4432" s="65">
        <f t="shared" si="3"/>
        <v>8</v>
      </c>
      <c r="R4432" s="65" t="str">
        <f t="shared" si="12"/>
        <v>03.177.596/0001-98</v>
      </c>
      <c r="S4432" s="84"/>
      <c r="T4432" s="84" t="str">
        <f t="shared" si="10"/>
        <v/>
      </c>
      <c r="U4432" s="84" t="str">
        <f t="shared" si="11"/>
        <v/>
      </c>
      <c r="V4432" s="65" t="str">
        <f t="shared" si="5"/>
        <v/>
      </c>
      <c r="W4432" s="84"/>
      <c r="X4432" s="84"/>
      <c r="Y4432" s="85"/>
      <c r="Z4432" s="85"/>
      <c r="AA4432" s="65" t="str">
        <f t="shared" si="6"/>
        <v/>
      </c>
      <c r="AB4432" s="65" t="str">
        <f t="shared" si="7"/>
        <v/>
      </c>
      <c r="AC4432" s="86"/>
      <c r="AD4432" s="87" t="str">
        <f t="shared" si="8"/>
        <v/>
      </c>
      <c r="AE4432" s="84"/>
      <c r="AF4432" s="86">
        <f>IF(AC4432&gt;0,AC4432,'⚙️ Config'!$B$10)</f>
        <v>0.0075</v>
      </c>
      <c r="AG4432" s="88">
        <f t="shared" si="9"/>
        <v>164359.706</v>
      </c>
      <c r="AH4432" s="88">
        <f>AG4432*'⚙️ Config'!$B$11</f>
        <v>821798.5301</v>
      </c>
      <c r="AI4432" s="88">
        <f>AH4432*'⚙️ Config'!$B$12</f>
        <v>246539.559</v>
      </c>
      <c r="AJ4432" s="64"/>
      <c r="AK4432" s="84"/>
      <c r="AL4432" s="84"/>
      <c r="AM4432" s="84"/>
      <c r="AN4432" s="84"/>
      <c r="AO4432" s="84"/>
      <c r="AP4432" s="84"/>
      <c r="AQ4432" s="84"/>
    </row>
    <row r="4433" ht="15.0" customHeight="1">
      <c r="A4433" s="103">
        <v>4430.0</v>
      </c>
      <c r="B4433" s="104" t="s">
        <v>9367</v>
      </c>
      <c r="C4433" s="103" t="s">
        <v>141</v>
      </c>
      <c r="D4433" s="103" t="s">
        <v>9368</v>
      </c>
      <c r="E4433" s="105">
        <v>34.68</v>
      </c>
      <c r="F4433" s="103" t="s">
        <v>86</v>
      </c>
      <c r="G4433" s="103" t="s">
        <v>187</v>
      </c>
      <c r="H4433" s="106">
        <v>2.190043445E7</v>
      </c>
      <c r="I4433" s="103">
        <v>11.0</v>
      </c>
      <c r="J4433" s="107">
        <v>5.0</v>
      </c>
      <c r="K4433" s="104">
        <v>2025.0</v>
      </c>
      <c r="L4433" s="103" t="s">
        <v>719</v>
      </c>
      <c r="M4433" s="103">
        <v>2021.0</v>
      </c>
      <c r="N4433" s="103" t="s">
        <v>189</v>
      </c>
      <c r="O4433" s="65" t="str">
        <f t="shared" si="1"/>
        <v>209846200001</v>
      </c>
      <c r="P4433" s="65">
        <f t="shared" si="2"/>
        <v>1</v>
      </c>
      <c r="Q4433" s="65">
        <f t="shared" si="3"/>
        <v>0</v>
      </c>
      <c r="R4433" s="65" t="str">
        <f t="shared" si="12"/>
        <v>20.984.620/0001-10</v>
      </c>
      <c r="S4433" s="84"/>
      <c r="T4433" s="84" t="str">
        <f t="shared" si="10"/>
        <v/>
      </c>
      <c r="U4433" s="84" t="str">
        <f t="shared" si="11"/>
        <v/>
      </c>
      <c r="V4433" s="65" t="str">
        <f t="shared" si="5"/>
        <v/>
      </c>
      <c r="W4433" s="84"/>
      <c r="X4433" s="84"/>
      <c r="Y4433" s="85"/>
      <c r="Z4433" s="85"/>
      <c r="AA4433" s="65" t="str">
        <f t="shared" si="6"/>
        <v/>
      </c>
      <c r="AB4433" s="65" t="str">
        <f t="shared" si="7"/>
        <v/>
      </c>
      <c r="AC4433" s="86"/>
      <c r="AD4433" s="87" t="str">
        <f t="shared" si="8"/>
        <v/>
      </c>
      <c r="AE4433" s="84"/>
      <c r="AF4433" s="86">
        <f>IF(AC4433&gt;0,AC4433,'⚙️ Config'!$B$10)</f>
        <v>0.0075</v>
      </c>
      <c r="AG4433" s="88">
        <f t="shared" si="9"/>
        <v>164253.2584</v>
      </c>
      <c r="AH4433" s="88">
        <f>AG4433*'⚙️ Config'!$B$11</f>
        <v>821266.2919</v>
      </c>
      <c r="AI4433" s="88">
        <f>AH4433*'⚙️ Config'!$B$12</f>
        <v>246379.8876</v>
      </c>
      <c r="AJ4433" s="64"/>
      <c r="AK4433" s="84"/>
      <c r="AL4433" s="84"/>
      <c r="AM4433" s="84"/>
      <c r="AN4433" s="84"/>
      <c r="AO4433" s="84"/>
      <c r="AP4433" s="84"/>
      <c r="AQ4433" s="84"/>
    </row>
    <row r="4434" ht="15.0" customHeight="1">
      <c r="A4434" s="98">
        <v>4431.0</v>
      </c>
      <c r="B4434" s="99" t="s">
        <v>9369</v>
      </c>
      <c r="C4434" s="98" t="s">
        <v>141</v>
      </c>
      <c r="D4434" s="98" t="s">
        <v>9370</v>
      </c>
      <c r="E4434" s="100">
        <v>24.24</v>
      </c>
      <c r="F4434" s="98" t="s">
        <v>86</v>
      </c>
      <c r="G4434" s="98" t="s">
        <v>187</v>
      </c>
      <c r="H4434" s="101">
        <v>2.188819276E7</v>
      </c>
      <c r="I4434" s="98">
        <v>8.0</v>
      </c>
      <c r="J4434" s="102">
        <v>3.2</v>
      </c>
      <c r="K4434" s="99">
        <v>2023.0</v>
      </c>
      <c r="L4434" s="98" t="s">
        <v>719</v>
      </c>
      <c r="M4434" s="98">
        <v>2022.0</v>
      </c>
      <c r="N4434" s="98" t="s">
        <v>161</v>
      </c>
      <c r="O4434" s="65" t="str">
        <f t="shared" si="1"/>
        <v>090616340001</v>
      </c>
      <c r="P4434" s="65">
        <f t="shared" si="2"/>
        <v>2</v>
      </c>
      <c r="Q4434" s="65">
        <f t="shared" si="3"/>
        <v>9</v>
      </c>
      <c r="R4434" s="65" t="str">
        <f t="shared" si="12"/>
        <v>09.061.634/0001-29</v>
      </c>
      <c r="S4434" s="84"/>
      <c r="T4434" s="84" t="str">
        <f t="shared" si="10"/>
        <v/>
      </c>
      <c r="U4434" s="84" t="str">
        <f t="shared" si="11"/>
        <v/>
      </c>
      <c r="V4434" s="65" t="str">
        <f t="shared" si="5"/>
        <v/>
      </c>
      <c r="W4434" s="84"/>
      <c r="X4434" s="84"/>
      <c r="Y4434" s="85"/>
      <c r="Z4434" s="85"/>
      <c r="AA4434" s="65" t="str">
        <f t="shared" si="6"/>
        <v/>
      </c>
      <c r="AB4434" s="65" t="str">
        <f t="shared" si="7"/>
        <v/>
      </c>
      <c r="AC4434" s="86"/>
      <c r="AD4434" s="87" t="str">
        <f t="shared" si="8"/>
        <v/>
      </c>
      <c r="AE4434" s="84"/>
      <c r="AF4434" s="86">
        <f>IF(AC4434&gt;0,AC4434,'⚙️ Config'!$B$10)</f>
        <v>0.0075</v>
      </c>
      <c r="AG4434" s="88">
        <f t="shared" si="9"/>
        <v>164161.4457</v>
      </c>
      <c r="AH4434" s="88">
        <f>AG4434*'⚙️ Config'!$B$11</f>
        <v>820807.2285</v>
      </c>
      <c r="AI4434" s="88">
        <f>AH4434*'⚙️ Config'!$B$12</f>
        <v>246242.1686</v>
      </c>
      <c r="AJ4434" s="64"/>
      <c r="AK4434" s="84"/>
      <c r="AL4434" s="84"/>
      <c r="AM4434" s="84"/>
      <c r="AN4434" s="84"/>
      <c r="AO4434" s="84"/>
      <c r="AP4434" s="84"/>
      <c r="AQ4434" s="84"/>
    </row>
    <row r="4435" ht="15.0" customHeight="1">
      <c r="A4435" s="98">
        <v>4432.0</v>
      </c>
      <c r="B4435" s="99" t="s">
        <v>9371</v>
      </c>
      <c r="C4435" s="98" t="s">
        <v>141</v>
      </c>
      <c r="D4435" s="98" t="s">
        <v>9372</v>
      </c>
      <c r="E4435" s="100">
        <v>28.15</v>
      </c>
      <c r="F4435" s="98" t="s">
        <v>86</v>
      </c>
      <c r="G4435" s="98" t="s">
        <v>187</v>
      </c>
      <c r="H4435" s="101">
        <v>2.182198885E7</v>
      </c>
      <c r="I4435" s="98">
        <v>9.0</v>
      </c>
      <c r="J4435" s="102">
        <v>4.7</v>
      </c>
      <c r="K4435" s="99">
        <v>2025.0</v>
      </c>
      <c r="L4435" s="98" t="s">
        <v>1173</v>
      </c>
      <c r="M4435" s="98">
        <v>2021.0</v>
      </c>
      <c r="N4435" s="98" t="s">
        <v>161</v>
      </c>
      <c r="O4435" s="65" t="str">
        <f t="shared" si="1"/>
        <v>628258640001</v>
      </c>
      <c r="P4435" s="65">
        <f t="shared" si="2"/>
        <v>0</v>
      </c>
      <c r="Q4435" s="65">
        <f t="shared" si="3"/>
        <v>8</v>
      </c>
      <c r="R4435" s="65" t="str">
        <f t="shared" si="12"/>
        <v>62.825.864/0001-08</v>
      </c>
      <c r="S4435" s="84"/>
      <c r="T4435" s="84" t="str">
        <f t="shared" si="10"/>
        <v/>
      </c>
      <c r="U4435" s="84" t="str">
        <f t="shared" si="11"/>
        <v/>
      </c>
      <c r="V4435" s="65" t="str">
        <f t="shared" si="5"/>
        <v/>
      </c>
      <c r="W4435" s="84"/>
      <c r="X4435" s="84"/>
      <c r="Y4435" s="85"/>
      <c r="Z4435" s="85"/>
      <c r="AA4435" s="65" t="str">
        <f t="shared" si="6"/>
        <v/>
      </c>
      <c r="AB4435" s="65" t="str">
        <f t="shared" si="7"/>
        <v/>
      </c>
      <c r="AC4435" s="86"/>
      <c r="AD4435" s="87" t="str">
        <f t="shared" si="8"/>
        <v/>
      </c>
      <c r="AE4435" s="84"/>
      <c r="AF4435" s="86">
        <f>IF(AC4435&gt;0,AC4435,'⚙️ Config'!$B$10)</f>
        <v>0.0075</v>
      </c>
      <c r="AG4435" s="88">
        <f t="shared" si="9"/>
        <v>163664.9164</v>
      </c>
      <c r="AH4435" s="88">
        <f>AG4435*'⚙️ Config'!$B$11</f>
        <v>818324.5819</v>
      </c>
      <c r="AI4435" s="88">
        <f>AH4435*'⚙️ Config'!$B$12</f>
        <v>245497.3746</v>
      </c>
      <c r="AJ4435" s="64"/>
      <c r="AK4435" s="84"/>
      <c r="AL4435" s="84"/>
      <c r="AM4435" s="84"/>
      <c r="AN4435" s="84"/>
      <c r="AO4435" s="84"/>
      <c r="AP4435" s="84"/>
      <c r="AQ4435" s="84"/>
    </row>
    <row r="4436" ht="15.0" customHeight="1">
      <c r="A4436" s="103">
        <v>4433.0</v>
      </c>
      <c r="B4436" s="104" t="s">
        <v>9373</v>
      </c>
      <c r="C4436" s="103" t="s">
        <v>141</v>
      </c>
      <c r="D4436" s="103" t="s">
        <v>9374</v>
      </c>
      <c r="E4436" s="105">
        <v>29.1</v>
      </c>
      <c r="F4436" s="103" t="s">
        <v>86</v>
      </c>
      <c r="G4436" s="103" t="s">
        <v>187</v>
      </c>
      <c r="H4436" s="106">
        <v>2.181452966E7</v>
      </c>
      <c r="I4436" s="103">
        <v>2.0</v>
      </c>
      <c r="J4436" s="107">
        <v>4.9</v>
      </c>
      <c r="K4436" s="104">
        <v>2024.0</v>
      </c>
      <c r="L4436" s="103" t="s">
        <v>339</v>
      </c>
      <c r="M4436" s="103">
        <v>2021.0</v>
      </c>
      <c r="N4436" s="103" t="s">
        <v>189</v>
      </c>
      <c r="O4436" s="65" t="str">
        <f t="shared" si="1"/>
        <v>025784950001</v>
      </c>
      <c r="P4436" s="65">
        <f t="shared" si="2"/>
        <v>6</v>
      </c>
      <c r="Q4436" s="65">
        <f t="shared" si="3"/>
        <v>6</v>
      </c>
      <c r="R4436" s="65" t="str">
        <f t="shared" si="12"/>
        <v>02.578.495/0001-66</v>
      </c>
      <c r="S4436" s="84"/>
      <c r="T4436" s="84" t="str">
        <f t="shared" si="10"/>
        <v/>
      </c>
      <c r="U4436" s="84" t="str">
        <f t="shared" si="11"/>
        <v/>
      </c>
      <c r="V4436" s="65" t="str">
        <f t="shared" si="5"/>
        <v/>
      </c>
      <c r="W4436" s="84"/>
      <c r="X4436" s="84"/>
      <c r="Y4436" s="85"/>
      <c r="Z4436" s="85"/>
      <c r="AA4436" s="65" t="str">
        <f t="shared" si="6"/>
        <v/>
      </c>
      <c r="AB4436" s="65" t="str">
        <f t="shared" si="7"/>
        <v/>
      </c>
      <c r="AC4436" s="86"/>
      <c r="AD4436" s="87" t="str">
        <f t="shared" si="8"/>
        <v/>
      </c>
      <c r="AE4436" s="84"/>
      <c r="AF4436" s="86">
        <f>IF(AC4436&gt;0,AC4436,'⚙️ Config'!$B$10)</f>
        <v>0.0075</v>
      </c>
      <c r="AG4436" s="88">
        <f t="shared" si="9"/>
        <v>163608.9725</v>
      </c>
      <c r="AH4436" s="88">
        <f>AG4436*'⚙️ Config'!$B$11</f>
        <v>818044.8623</v>
      </c>
      <c r="AI4436" s="88">
        <f>AH4436*'⚙️ Config'!$B$12</f>
        <v>245413.4587</v>
      </c>
      <c r="AJ4436" s="64"/>
      <c r="AK4436" s="84"/>
      <c r="AL4436" s="84"/>
      <c r="AM4436" s="84"/>
      <c r="AN4436" s="84"/>
      <c r="AO4436" s="84"/>
      <c r="AP4436" s="84"/>
      <c r="AQ4436" s="84"/>
    </row>
    <row r="4437" ht="15.0" customHeight="1">
      <c r="A4437" s="98">
        <v>4434.0</v>
      </c>
      <c r="B4437" s="99" t="s">
        <v>9375</v>
      </c>
      <c r="C4437" s="98" t="s">
        <v>141</v>
      </c>
      <c r="D4437" s="98" t="s">
        <v>9376</v>
      </c>
      <c r="E4437" s="100">
        <v>26.93</v>
      </c>
      <c r="F4437" s="98" t="s">
        <v>86</v>
      </c>
      <c r="G4437" s="98" t="s">
        <v>187</v>
      </c>
      <c r="H4437" s="101">
        <v>2.172783159E7</v>
      </c>
      <c r="I4437" s="98">
        <v>5.0</v>
      </c>
      <c r="J4437" s="102">
        <v>3.8</v>
      </c>
      <c r="K4437" s="99">
        <v>2024.0</v>
      </c>
      <c r="L4437" s="98" t="s">
        <v>719</v>
      </c>
      <c r="M4437" s="98">
        <v>2022.0</v>
      </c>
      <c r="N4437" s="98" t="s">
        <v>161</v>
      </c>
      <c r="O4437" s="65" t="str">
        <f t="shared" si="1"/>
        <v>127798860001</v>
      </c>
      <c r="P4437" s="65">
        <f t="shared" si="2"/>
        <v>0</v>
      </c>
      <c r="Q4437" s="65">
        <f t="shared" si="3"/>
        <v>0</v>
      </c>
      <c r="R4437" s="65" t="str">
        <f t="shared" si="12"/>
        <v>12.779.886/0001-00</v>
      </c>
      <c r="S4437" s="84"/>
      <c r="T4437" s="84" t="str">
        <f t="shared" si="10"/>
        <v/>
      </c>
      <c r="U4437" s="84" t="str">
        <f t="shared" si="11"/>
        <v/>
      </c>
      <c r="V4437" s="65" t="str">
        <f t="shared" si="5"/>
        <v/>
      </c>
      <c r="W4437" s="84"/>
      <c r="X4437" s="84"/>
      <c r="Y4437" s="85"/>
      <c r="Z4437" s="85"/>
      <c r="AA4437" s="65" t="str">
        <f t="shared" si="6"/>
        <v/>
      </c>
      <c r="AB4437" s="65" t="str">
        <f t="shared" si="7"/>
        <v/>
      </c>
      <c r="AC4437" s="86"/>
      <c r="AD4437" s="87" t="str">
        <f t="shared" si="8"/>
        <v/>
      </c>
      <c r="AE4437" s="84"/>
      <c r="AF4437" s="86">
        <f>IF(AC4437&gt;0,AC4437,'⚙️ Config'!$B$10)</f>
        <v>0.0075</v>
      </c>
      <c r="AG4437" s="88">
        <f t="shared" si="9"/>
        <v>162958.7369</v>
      </c>
      <c r="AH4437" s="88">
        <f>AG4437*'⚙️ Config'!$B$11</f>
        <v>814793.6846</v>
      </c>
      <c r="AI4437" s="88">
        <f>AH4437*'⚙️ Config'!$B$12</f>
        <v>244438.1054</v>
      </c>
      <c r="AJ4437" s="64"/>
      <c r="AK4437" s="84"/>
      <c r="AL4437" s="84"/>
      <c r="AM4437" s="84"/>
      <c r="AN4437" s="84"/>
      <c r="AO4437" s="84"/>
      <c r="AP4437" s="84"/>
      <c r="AQ4437" s="84"/>
    </row>
    <row r="4438" ht="15.0" customHeight="1">
      <c r="A4438" s="103">
        <v>4435.0</v>
      </c>
      <c r="B4438" s="104" t="s">
        <v>9377</v>
      </c>
      <c r="C4438" s="103" t="s">
        <v>141</v>
      </c>
      <c r="D4438" s="103" t="s">
        <v>9378</v>
      </c>
      <c r="E4438" s="105">
        <v>32.68</v>
      </c>
      <c r="F4438" s="103" t="s">
        <v>86</v>
      </c>
      <c r="G4438" s="103" t="s">
        <v>187</v>
      </c>
      <c r="H4438" s="106">
        <v>2.166267193E7</v>
      </c>
      <c r="I4438" s="103">
        <v>5.0</v>
      </c>
      <c r="J4438" s="107">
        <v>3.0</v>
      </c>
      <c r="K4438" s="104">
        <v>2024.0</v>
      </c>
      <c r="L4438" s="103" t="s">
        <v>8894</v>
      </c>
      <c r="M4438" s="103">
        <v>2023.0</v>
      </c>
      <c r="N4438" s="103" t="s">
        <v>189</v>
      </c>
      <c r="O4438" s="65" t="str">
        <f t="shared" si="1"/>
        <v>147092960001</v>
      </c>
      <c r="P4438" s="65">
        <f t="shared" si="2"/>
        <v>2</v>
      </c>
      <c r="Q4438" s="65">
        <f t="shared" si="3"/>
        <v>9</v>
      </c>
      <c r="R4438" s="65" t="str">
        <f t="shared" si="12"/>
        <v>14.709.296/0001-29</v>
      </c>
      <c r="S4438" s="84"/>
      <c r="T4438" s="84" t="str">
        <f t="shared" si="10"/>
        <v/>
      </c>
      <c r="U4438" s="84" t="str">
        <f t="shared" si="11"/>
        <v/>
      </c>
      <c r="V4438" s="65" t="str">
        <f t="shared" si="5"/>
        <v/>
      </c>
      <c r="W4438" s="84"/>
      <c r="X4438" s="84"/>
      <c r="Y4438" s="85"/>
      <c r="Z4438" s="85"/>
      <c r="AA4438" s="65" t="str">
        <f t="shared" si="6"/>
        <v/>
      </c>
      <c r="AB4438" s="65" t="str">
        <f t="shared" si="7"/>
        <v/>
      </c>
      <c r="AC4438" s="86"/>
      <c r="AD4438" s="87" t="str">
        <f t="shared" si="8"/>
        <v/>
      </c>
      <c r="AE4438" s="84"/>
      <c r="AF4438" s="86">
        <f>IF(AC4438&gt;0,AC4438,'⚙️ Config'!$B$10)</f>
        <v>0.0075</v>
      </c>
      <c r="AG4438" s="88">
        <f t="shared" si="9"/>
        <v>162470.0395</v>
      </c>
      <c r="AH4438" s="88">
        <f>AG4438*'⚙️ Config'!$B$11</f>
        <v>812350.1974</v>
      </c>
      <c r="AI4438" s="88">
        <f>AH4438*'⚙️ Config'!$B$12</f>
        <v>243705.0592</v>
      </c>
      <c r="AJ4438" s="64"/>
      <c r="AK4438" s="84"/>
      <c r="AL4438" s="84"/>
      <c r="AM4438" s="84"/>
      <c r="AN4438" s="84"/>
      <c r="AO4438" s="84"/>
      <c r="AP4438" s="84"/>
      <c r="AQ4438" s="84"/>
    </row>
    <row r="4439" ht="15.0" customHeight="1">
      <c r="A4439" s="103">
        <v>4436.0</v>
      </c>
      <c r="B4439" s="104" t="s">
        <v>9379</v>
      </c>
      <c r="C4439" s="103" t="s">
        <v>141</v>
      </c>
      <c r="D4439" s="103" t="s">
        <v>9380</v>
      </c>
      <c r="E4439" s="105">
        <v>32.2</v>
      </c>
      <c r="F4439" s="103" t="s">
        <v>86</v>
      </c>
      <c r="G4439" s="103" t="s">
        <v>187</v>
      </c>
      <c r="H4439" s="106">
        <v>2.163643778E7</v>
      </c>
      <c r="I4439" s="103">
        <v>7.0</v>
      </c>
      <c r="J4439" s="107">
        <v>3.1</v>
      </c>
      <c r="K4439" s="104">
        <v>2025.0</v>
      </c>
      <c r="L4439" s="103" t="s">
        <v>719</v>
      </c>
      <c r="M4439" s="103">
        <v>2023.0</v>
      </c>
      <c r="N4439" s="103" t="s">
        <v>161</v>
      </c>
      <c r="O4439" s="65" t="str">
        <f t="shared" si="1"/>
        <v>050719910001</v>
      </c>
      <c r="P4439" s="65">
        <f t="shared" si="2"/>
        <v>1</v>
      </c>
      <c r="Q4439" s="65">
        <f t="shared" si="3"/>
        <v>7</v>
      </c>
      <c r="R4439" s="65" t="str">
        <f t="shared" si="12"/>
        <v>05.071.991/0001-17</v>
      </c>
      <c r="S4439" s="84"/>
      <c r="T4439" s="84" t="str">
        <f t="shared" si="10"/>
        <v/>
      </c>
      <c r="U4439" s="84" t="str">
        <f t="shared" si="11"/>
        <v/>
      </c>
      <c r="V4439" s="65" t="str">
        <f t="shared" si="5"/>
        <v/>
      </c>
      <c r="W4439" s="84"/>
      <c r="X4439" s="84"/>
      <c r="Y4439" s="85"/>
      <c r="Z4439" s="85"/>
      <c r="AA4439" s="65" t="str">
        <f t="shared" si="6"/>
        <v/>
      </c>
      <c r="AB4439" s="65" t="str">
        <f t="shared" si="7"/>
        <v/>
      </c>
      <c r="AC4439" s="86"/>
      <c r="AD4439" s="87" t="str">
        <f t="shared" si="8"/>
        <v/>
      </c>
      <c r="AE4439" s="84"/>
      <c r="AF4439" s="86">
        <f>IF(AC4439&gt;0,AC4439,'⚙️ Config'!$B$10)</f>
        <v>0.0075</v>
      </c>
      <c r="AG4439" s="88">
        <f t="shared" si="9"/>
        <v>162273.2834</v>
      </c>
      <c r="AH4439" s="88">
        <f>AG4439*'⚙️ Config'!$B$11</f>
        <v>811366.4168</v>
      </c>
      <c r="AI4439" s="88">
        <f>AH4439*'⚙️ Config'!$B$12</f>
        <v>243409.925</v>
      </c>
      <c r="AJ4439" s="64"/>
      <c r="AK4439" s="84"/>
      <c r="AL4439" s="84"/>
      <c r="AM4439" s="84"/>
      <c r="AN4439" s="84"/>
      <c r="AO4439" s="84"/>
      <c r="AP4439" s="84"/>
      <c r="AQ4439" s="84"/>
    </row>
    <row r="4440" ht="15.0" customHeight="1">
      <c r="A4440" s="98">
        <v>4437.0</v>
      </c>
      <c r="B4440" s="99" t="s">
        <v>9381</v>
      </c>
      <c r="C4440" s="98" t="s">
        <v>141</v>
      </c>
      <c r="D4440" s="98" t="s">
        <v>9382</v>
      </c>
      <c r="E4440" s="100">
        <v>34.2</v>
      </c>
      <c r="F4440" s="98" t="s">
        <v>86</v>
      </c>
      <c r="G4440" s="98" t="s">
        <v>187</v>
      </c>
      <c r="H4440" s="101">
        <v>2.154309775E7</v>
      </c>
      <c r="I4440" s="98">
        <v>7.0</v>
      </c>
      <c r="J4440" s="102">
        <v>4.7</v>
      </c>
      <c r="K4440" s="99">
        <v>2025.0</v>
      </c>
      <c r="L4440" s="98" t="s">
        <v>4689</v>
      </c>
      <c r="M4440" s="98">
        <v>2021.0</v>
      </c>
      <c r="N4440" s="98" t="s">
        <v>189</v>
      </c>
      <c r="O4440" s="65" t="str">
        <f t="shared" si="1"/>
        <v>613651510001</v>
      </c>
      <c r="P4440" s="65">
        <f t="shared" si="2"/>
        <v>3</v>
      </c>
      <c r="Q4440" s="65">
        <f t="shared" si="3"/>
        <v>8</v>
      </c>
      <c r="R4440" s="65" t="str">
        <f t="shared" si="12"/>
        <v>61.365.151/0001-38</v>
      </c>
      <c r="S4440" s="84"/>
      <c r="T4440" s="84" t="str">
        <f t="shared" si="10"/>
        <v/>
      </c>
      <c r="U4440" s="84" t="str">
        <f t="shared" si="11"/>
        <v/>
      </c>
      <c r="V4440" s="65" t="str">
        <f t="shared" si="5"/>
        <v/>
      </c>
      <c r="W4440" s="84"/>
      <c r="X4440" s="84"/>
      <c r="Y4440" s="85"/>
      <c r="Z4440" s="85"/>
      <c r="AA4440" s="65" t="str">
        <f t="shared" si="6"/>
        <v/>
      </c>
      <c r="AB4440" s="65" t="str">
        <f t="shared" si="7"/>
        <v/>
      </c>
      <c r="AC4440" s="86"/>
      <c r="AD4440" s="87" t="str">
        <f t="shared" si="8"/>
        <v/>
      </c>
      <c r="AE4440" s="84"/>
      <c r="AF4440" s="86">
        <f>IF(AC4440&gt;0,AC4440,'⚙️ Config'!$B$10)</f>
        <v>0.0075</v>
      </c>
      <c r="AG4440" s="88">
        <f t="shared" si="9"/>
        <v>161573.2331</v>
      </c>
      <c r="AH4440" s="88">
        <f>AG4440*'⚙️ Config'!$B$11</f>
        <v>807866.1656</v>
      </c>
      <c r="AI4440" s="88">
        <f>AH4440*'⚙️ Config'!$B$12</f>
        <v>242359.8497</v>
      </c>
      <c r="AJ4440" s="64"/>
      <c r="AK4440" s="84"/>
      <c r="AL4440" s="84"/>
      <c r="AM4440" s="84"/>
      <c r="AN4440" s="84"/>
      <c r="AO4440" s="84"/>
      <c r="AP4440" s="84"/>
      <c r="AQ4440" s="84"/>
    </row>
    <row r="4441" ht="15.0" customHeight="1">
      <c r="A4441" s="103">
        <v>4438.0</v>
      </c>
      <c r="B4441" s="104" t="s">
        <v>9383</v>
      </c>
      <c r="C4441" s="103" t="s">
        <v>141</v>
      </c>
      <c r="D4441" s="103" t="s">
        <v>9384</v>
      </c>
      <c r="E4441" s="105">
        <v>24.36</v>
      </c>
      <c r="F4441" s="103" t="s">
        <v>86</v>
      </c>
      <c r="G4441" s="103" t="s">
        <v>187</v>
      </c>
      <c r="H4441" s="106">
        <v>2.150878963E7</v>
      </c>
      <c r="I4441" s="103">
        <v>6.0</v>
      </c>
      <c r="J4441" s="107">
        <v>4.9</v>
      </c>
      <c r="K4441" s="104">
        <v>2024.0</v>
      </c>
      <c r="L4441" s="103" t="s">
        <v>4558</v>
      </c>
      <c r="M4441" s="103">
        <v>2021.0</v>
      </c>
      <c r="N4441" s="103" t="s">
        <v>161</v>
      </c>
      <c r="O4441" s="65" t="str">
        <f t="shared" si="1"/>
        <v>137697840001</v>
      </c>
      <c r="P4441" s="65">
        <f t="shared" si="2"/>
        <v>6</v>
      </c>
      <c r="Q4441" s="65">
        <f t="shared" si="3"/>
        <v>9</v>
      </c>
      <c r="R4441" s="65" t="str">
        <f t="shared" si="12"/>
        <v>13.769.784/0001-69</v>
      </c>
      <c r="S4441" s="84"/>
      <c r="T4441" s="84" t="str">
        <f t="shared" si="10"/>
        <v/>
      </c>
      <c r="U4441" s="84" t="str">
        <f t="shared" si="11"/>
        <v/>
      </c>
      <c r="V4441" s="65" t="str">
        <f t="shared" si="5"/>
        <v/>
      </c>
      <c r="W4441" s="84"/>
      <c r="X4441" s="84"/>
      <c r="Y4441" s="85"/>
      <c r="Z4441" s="85"/>
      <c r="AA4441" s="65" t="str">
        <f t="shared" si="6"/>
        <v/>
      </c>
      <c r="AB4441" s="65" t="str">
        <f t="shared" si="7"/>
        <v/>
      </c>
      <c r="AC4441" s="86"/>
      <c r="AD4441" s="87" t="str">
        <f t="shared" si="8"/>
        <v/>
      </c>
      <c r="AE4441" s="84"/>
      <c r="AF4441" s="86">
        <f>IF(AC4441&gt;0,AC4441,'⚙️ Config'!$B$10)</f>
        <v>0.0075</v>
      </c>
      <c r="AG4441" s="88">
        <f t="shared" si="9"/>
        <v>161315.9222</v>
      </c>
      <c r="AH4441" s="88">
        <f>AG4441*'⚙️ Config'!$B$11</f>
        <v>806579.6111</v>
      </c>
      <c r="AI4441" s="88">
        <f>AH4441*'⚙️ Config'!$B$12</f>
        <v>241973.8833</v>
      </c>
      <c r="AJ4441" s="64"/>
      <c r="AK4441" s="84"/>
      <c r="AL4441" s="84"/>
      <c r="AM4441" s="84"/>
      <c r="AN4441" s="84"/>
      <c r="AO4441" s="84"/>
      <c r="AP4441" s="84"/>
      <c r="AQ4441" s="84"/>
    </row>
    <row r="4442" ht="15.0" customHeight="1">
      <c r="A4442" s="103">
        <v>4439.0</v>
      </c>
      <c r="B4442" s="104" t="s">
        <v>9385</v>
      </c>
      <c r="C4442" s="103" t="s">
        <v>141</v>
      </c>
      <c r="D4442" s="103" t="s">
        <v>9386</v>
      </c>
      <c r="E4442" s="105">
        <v>41.32</v>
      </c>
      <c r="F4442" s="103" t="s">
        <v>86</v>
      </c>
      <c r="G4442" s="103" t="s">
        <v>187</v>
      </c>
      <c r="H4442" s="106">
        <v>2.150810779E7</v>
      </c>
      <c r="I4442" s="103">
        <v>6.0</v>
      </c>
      <c r="J4442" s="107">
        <v>4.9</v>
      </c>
      <c r="K4442" s="104">
        <v>2025.0</v>
      </c>
      <c r="L4442" s="103" t="s">
        <v>4502</v>
      </c>
      <c r="M4442" s="103">
        <v>2021.0</v>
      </c>
      <c r="N4442" s="103" t="s">
        <v>189</v>
      </c>
      <c r="O4442" s="65" t="str">
        <f t="shared" si="1"/>
        <v>186715920001</v>
      </c>
      <c r="P4442" s="65">
        <f t="shared" si="2"/>
        <v>3</v>
      </c>
      <c r="Q4442" s="65">
        <f t="shared" si="3"/>
        <v>9</v>
      </c>
      <c r="R4442" s="65" t="str">
        <f t="shared" si="12"/>
        <v>18.671.592/0001-39</v>
      </c>
      <c r="S4442" s="84"/>
      <c r="T4442" s="84" t="str">
        <f t="shared" si="10"/>
        <v/>
      </c>
      <c r="U4442" s="84" t="str">
        <f t="shared" si="11"/>
        <v/>
      </c>
      <c r="V4442" s="65" t="str">
        <f t="shared" si="5"/>
        <v/>
      </c>
      <c r="W4442" s="84"/>
      <c r="X4442" s="84"/>
      <c r="Y4442" s="85"/>
      <c r="Z4442" s="85"/>
      <c r="AA4442" s="65" t="str">
        <f t="shared" si="6"/>
        <v/>
      </c>
      <c r="AB4442" s="65" t="str">
        <f t="shared" si="7"/>
        <v/>
      </c>
      <c r="AC4442" s="86"/>
      <c r="AD4442" s="87" t="str">
        <f t="shared" si="8"/>
        <v/>
      </c>
      <c r="AE4442" s="84"/>
      <c r="AF4442" s="86">
        <f>IF(AC4442&gt;0,AC4442,'⚙️ Config'!$B$10)</f>
        <v>0.0075</v>
      </c>
      <c r="AG4442" s="88">
        <f t="shared" si="9"/>
        <v>161310.8084</v>
      </c>
      <c r="AH4442" s="88">
        <f>AG4442*'⚙️ Config'!$B$11</f>
        <v>806554.0421</v>
      </c>
      <c r="AI4442" s="88">
        <f>AH4442*'⚙️ Config'!$B$12</f>
        <v>241966.2126</v>
      </c>
      <c r="AJ4442" s="64"/>
      <c r="AK4442" s="84"/>
      <c r="AL4442" s="84"/>
      <c r="AM4442" s="84"/>
      <c r="AN4442" s="84"/>
      <c r="AO4442" s="84"/>
      <c r="AP4442" s="84"/>
      <c r="AQ4442" s="84"/>
    </row>
    <row r="4443" ht="15.0" customHeight="1">
      <c r="A4443" s="103">
        <v>4440.0</v>
      </c>
      <c r="B4443" s="104" t="s">
        <v>9387</v>
      </c>
      <c r="C4443" s="103" t="s">
        <v>141</v>
      </c>
      <c r="D4443" s="103" t="s">
        <v>9388</v>
      </c>
      <c r="E4443" s="105">
        <v>29.55</v>
      </c>
      <c r="F4443" s="103" t="s">
        <v>86</v>
      </c>
      <c r="G4443" s="103" t="s">
        <v>187</v>
      </c>
      <c r="H4443" s="106">
        <v>2.147978756E7</v>
      </c>
      <c r="I4443" s="103">
        <v>14.0</v>
      </c>
      <c r="J4443" s="107">
        <v>4.8</v>
      </c>
      <c r="K4443" s="104">
        <v>2025.0</v>
      </c>
      <c r="L4443" s="103" t="s">
        <v>4502</v>
      </c>
      <c r="M4443" s="103">
        <v>2021.0</v>
      </c>
      <c r="N4443" s="103" t="s">
        <v>189</v>
      </c>
      <c r="O4443" s="65" t="str">
        <f t="shared" si="1"/>
        <v>265223170001</v>
      </c>
      <c r="P4443" s="65">
        <f t="shared" si="2"/>
        <v>8</v>
      </c>
      <c r="Q4443" s="65">
        <f t="shared" si="3"/>
        <v>1</v>
      </c>
      <c r="R4443" s="65" t="str">
        <f t="shared" si="12"/>
        <v>26.522.317/0001-81</v>
      </c>
      <c r="S4443" s="84"/>
      <c r="T4443" s="84" t="str">
        <f t="shared" si="10"/>
        <v/>
      </c>
      <c r="U4443" s="84" t="str">
        <f t="shared" si="11"/>
        <v/>
      </c>
      <c r="V4443" s="65" t="str">
        <f t="shared" si="5"/>
        <v/>
      </c>
      <c r="W4443" s="84"/>
      <c r="X4443" s="84"/>
      <c r="Y4443" s="85"/>
      <c r="Z4443" s="85"/>
      <c r="AA4443" s="65" t="str">
        <f t="shared" si="6"/>
        <v/>
      </c>
      <c r="AB4443" s="65" t="str">
        <f t="shared" si="7"/>
        <v/>
      </c>
      <c r="AC4443" s="86"/>
      <c r="AD4443" s="87" t="str">
        <f t="shared" si="8"/>
        <v/>
      </c>
      <c r="AE4443" s="84"/>
      <c r="AF4443" s="86">
        <f>IF(AC4443&gt;0,AC4443,'⚙️ Config'!$B$10)</f>
        <v>0.0075</v>
      </c>
      <c r="AG4443" s="88">
        <f t="shared" si="9"/>
        <v>161098.4067</v>
      </c>
      <c r="AH4443" s="88">
        <f>AG4443*'⚙️ Config'!$B$11</f>
        <v>805492.0335</v>
      </c>
      <c r="AI4443" s="88">
        <f>AH4443*'⚙️ Config'!$B$12</f>
        <v>241647.6101</v>
      </c>
      <c r="AJ4443" s="64"/>
      <c r="AK4443" s="84"/>
      <c r="AL4443" s="84"/>
      <c r="AM4443" s="84"/>
      <c r="AN4443" s="84"/>
      <c r="AO4443" s="84"/>
      <c r="AP4443" s="84"/>
      <c r="AQ4443" s="84"/>
    </row>
    <row r="4444" ht="15.0" customHeight="1">
      <c r="A4444" s="98">
        <v>4441.0</v>
      </c>
      <c r="B4444" s="99" t="s">
        <v>9389</v>
      </c>
      <c r="C4444" s="98" t="s">
        <v>141</v>
      </c>
      <c r="D4444" s="98" t="s">
        <v>9390</v>
      </c>
      <c r="E4444" s="100">
        <v>40.09</v>
      </c>
      <c r="F4444" s="98" t="s">
        <v>86</v>
      </c>
      <c r="G4444" s="98" t="s">
        <v>187</v>
      </c>
      <c r="H4444" s="101">
        <v>2.14693021E7</v>
      </c>
      <c r="I4444" s="98">
        <v>12.0</v>
      </c>
      <c r="J4444" s="102">
        <v>4.6</v>
      </c>
      <c r="K4444" s="99">
        <v>2025.0</v>
      </c>
      <c r="L4444" s="98" t="s">
        <v>4694</v>
      </c>
      <c r="M4444" s="98">
        <v>2021.0</v>
      </c>
      <c r="N4444" s="98" t="s">
        <v>310</v>
      </c>
      <c r="O4444" s="65" t="str">
        <f t="shared" si="1"/>
        <v>513143750001</v>
      </c>
      <c r="P4444" s="65">
        <f t="shared" si="2"/>
        <v>6</v>
      </c>
      <c r="Q4444" s="65">
        <f t="shared" si="3"/>
        <v>7</v>
      </c>
      <c r="R4444" s="65" t="str">
        <f t="shared" si="12"/>
        <v>51.314.375/0001-67</v>
      </c>
      <c r="S4444" s="84"/>
      <c r="T4444" s="84" t="str">
        <f t="shared" si="10"/>
        <v/>
      </c>
      <c r="U4444" s="84" t="str">
        <f t="shared" si="11"/>
        <v/>
      </c>
      <c r="V4444" s="65" t="str">
        <f t="shared" si="5"/>
        <v/>
      </c>
      <c r="W4444" s="84"/>
      <c r="X4444" s="84"/>
      <c r="Y4444" s="85"/>
      <c r="Z4444" s="85"/>
      <c r="AA4444" s="65" t="str">
        <f t="shared" si="6"/>
        <v/>
      </c>
      <c r="AB4444" s="65" t="str">
        <f t="shared" si="7"/>
        <v/>
      </c>
      <c r="AC4444" s="86"/>
      <c r="AD4444" s="87" t="str">
        <f t="shared" si="8"/>
        <v/>
      </c>
      <c r="AE4444" s="84"/>
      <c r="AF4444" s="86">
        <f>IF(AC4444&gt;0,AC4444,'⚙️ Config'!$B$10)</f>
        <v>0.0075</v>
      </c>
      <c r="AG4444" s="88">
        <f t="shared" si="9"/>
        <v>161019.7658</v>
      </c>
      <c r="AH4444" s="88">
        <f>AG4444*'⚙️ Config'!$B$11</f>
        <v>805098.8288</v>
      </c>
      <c r="AI4444" s="88">
        <f>AH4444*'⚙️ Config'!$B$12</f>
        <v>241529.6486</v>
      </c>
      <c r="AJ4444" s="64"/>
      <c r="AK4444" s="84"/>
      <c r="AL4444" s="84"/>
      <c r="AM4444" s="84"/>
      <c r="AN4444" s="84"/>
      <c r="AO4444" s="84"/>
      <c r="AP4444" s="84"/>
      <c r="AQ4444" s="84"/>
    </row>
    <row r="4445" ht="15.0" customHeight="1">
      <c r="A4445" s="98">
        <v>4442.0</v>
      </c>
      <c r="B4445" s="99" t="s">
        <v>9391</v>
      </c>
      <c r="C4445" s="98" t="s">
        <v>141</v>
      </c>
      <c r="D4445" s="98" t="s">
        <v>9392</v>
      </c>
      <c r="E4445" s="100">
        <v>36.43</v>
      </c>
      <c r="F4445" s="98" t="s">
        <v>86</v>
      </c>
      <c r="G4445" s="98" t="s">
        <v>187</v>
      </c>
      <c r="H4445" s="101">
        <v>2.146512731E7</v>
      </c>
      <c r="I4445" s="98">
        <v>7.0</v>
      </c>
      <c r="J4445" s="102">
        <v>4.5</v>
      </c>
      <c r="K4445" s="99">
        <v>2025.0</v>
      </c>
      <c r="L4445" s="98" t="s">
        <v>508</v>
      </c>
      <c r="M4445" s="98">
        <v>2021.0</v>
      </c>
      <c r="N4445" s="98" t="s">
        <v>189</v>
      </c>
      <c r="O4445" s="65" t="str">
        <f t="shared" si="1"/>
        <v>104957570001</v>
      </c>
      <c r="P4445" s="65">
        <f t="shared" si="2"/>
        <v>5</v>
      </c>
      <c r="Q4445" s="65">
        <f t="shared" si="3"/>
        <v>7</v>
      </c>
      <c r="R4445" s="65" t="str">
        <f t="shared" si="12"/>
        <v>10.495.757/0001-57</v>
      </c>
      <c r="S4445" s="84"/>
      <c r="T4445" s="84" t="str">
        <f t="shared" si="10"/>
        <v/>
      </c>
      <c r="U4445" s="84" t="str">
        <f t="shared" si="11"/>
        <v/>
      </c>
      <c r="V4445" s="65" t="str">
        <f t="shared" si="5"/>
        <v/>
      </c>
      <c r="W4445" s="84"/>
      <c r="X4445" s="84"/>
      <c r="Y4445" s="85"/>
      <c r="Z4445" s="85"/>
      <c r="AA4445" s="65" t="str">
        <f t="shared" si="6"/>
        <v/>
      </c>
      <c r="AB4445" s="65" t="str">
        <f t="shared" si="7"/>
        <v/>
      </c>
      <c r="AC4445" s="86"/>
      <c r="AD4445" s="87" t="str">
        <f t="shared" si="8"/>
        <v/>
      </c>
      <c r="AE4445" s="84"/>
      <c r="AF4445" s="86">
        <f>IF(AC4445&gt;0,AC4445,'⚙️ Config'!$B$10)</f>
        <v>0.0075</v>
      </c>
      <c r="AG4445" s="88">
        <f t="shared" si="9"/>
        <v>160988.4548</v>
      </c>
      <c r="AH4445" s="88">
        <f>AG4445*'⚙️ Config'!$B$11</f>
        <v>804942.2741</v>
      </c>
      <c r="AI4445" s="88">
        <f>AH4445*'⚙️ Config'!$B$12</f>
        <v>241482.6822</v>
      </c>
      <c r="AJ4445" s="64"/>
      <c r="AK4445" s="84"/>
      <c r="AL4445" s="84"/>
      <c r="AM4445" s="84"/>
      <c r="AN4445" s="84"/>
      <c r="AO4445" s="84"/>
      <c r="AP4445" s="84"/>
      <c r="AQ4445" s="84"/>
    </row>
    <row r="4446" ht="15.0" customHeight="1">
      <c r="A4446" s="98">
        <v>4443.0</v>
      </c>
      <c r="B4446" s="99" t="s">
        <v>9393</v>
      </c>
      <c r="C4446" s="98" t="s">
        <v>141</v>
      </c>
      <c r="D4446" s="98" t="s">
        <v>9394</v>
      </c>
      <c r="E4446" s="100">
        <v>18.15</v>
      </c>
      <c r="F4446" s="98" t="s">
        <v>86</v>
      </c>
      <c r="G4446" s="98" t="s">
        <v>187</v>
      </c>
      <c r="H4446" s="101">
        <v>2.133131228E7</v>
      </c>
      <c r="I4446" s="98">
        <v>5.0</v>
      </c>
      <c r="J4446" s="102">
        <v>4.7</v>
      </c>
      <c r="K4446" s="99">
        <v>2021.0</v>
      </c>
      <c r="L4446" s="98" t="s">
        <v>1438</v>
      </c>
      <c r="M4446" s="98">
        <v>2021.0</v>
      </c>
      <c r="N4446" s="98" t="s">
        <v>161</v>
      </c>
      <c r="O4446" s="65" t="str">
        <f t="shared" si="1"/>
        <v>062593630001</v>
      </c>
      <c r="P4446" s="65">
        <f t="shared" si="2"/>
        <v>2</v>
      </c>
      <c r="Q4446" s="65">
        <f t="shared" si="3"/>
        <v>2</v>
      </c>
      <c r="R4446" s="65" t="str">
        <f t="shared" si="12"/>
        <v>06.259.363/0001-22</v>
      </c>
      <c r="S4446" s="84"/>
      <c r="T4446" s="84" t="str">
        <f t="shared" si="10"/>
        <v/>
      </c>
      <c r="U4446" s="84" t="str">
        <f t="shared" si="11"/>
        <v/>
      </c>
      <c r="V4446" s="65" t="str">
        <f t="shared" si="5"/>
        <v/>
      </c>
      <c r="W4446" s="84"/>
      <c r="X4446" s="84"/>
      <c r="Y4446" s="85"/>
      <c r="Z4446" s="85"/>
      <c r="AA4446" s="65" t="str">
        <f t="shared" si="6"/>
        <v/>
      </c>
      <c r="AB4446" s="65" t="str">
        <f t="shared" si="7"/>
        <v/>
      </c>
      <c r="AC4446" s="86"/>
      <c r="AD4446" s="87" t="str">
        <f t="shared" si="8"/>
        <v/>
      </c>
      <c r="AE4446" s="84"/>
      <c r="AF4446" s="86">
        <f>IF(AC4446&gt;0,AC4446,'⚙️ Config'!$B$10)</f>
        <v>0.0075</v>
      </c>
      <c r="AG4446" s="88">
        <f t="shared" si="9"/>
        <v>159984.8421</v>
      </c>
      <c r="AH4446" s="88">
        <f>AG4446*'⚙️ Config'!$B$11</f>
        <v>799924.2105</v>
      </c>
      <c r="AI4446" s="88">
        <f>AH4446*'⚙️ Config'!$B$12</f>
        <v>239977.2632</v>
      </c>
      <c r="AJ4446" s="64"/>
      <c r="AK4446" s="84"/>
      <c r="AL4446" s="84"/>
      <c r="AM4446" s="84"/>
      <c r="AN4446" s="84"/>
      <c r="AO4446" s="84"/>
      <c r="AP4446" s="84"/>
      <c r="AQ4446" s="84"/>
    </row>
    <row r="4447" ht="15.0" customHeight="1">
      <c r="A4447" s="98">
        <v>4444.0</v>
      </c>
      <c r="B4447" s="99" t="s">
        <v>9395</v>
      </c>
      <c r="C4447" s="98" t="s">
        <v>141</v>
      </c>
      <c r="D4447" s="98" t="s">
        <v>9396</v>
      </c>
      <c r="E4447" s="100">
        <v>37.25</v>
      </c>
      <c r="F4447" s="98" t="s">
        <v>86</v>
      </c>
      <c r="G4447" s="98" t="s">
        <v>187</v>
      </c>
      <c r="H4447" s="101">
        <v>2.132244691E7</v>
      </c>
      <c r="I4447" s="98">
        <v>10.0</v>
      </c>
      <c r="J4447" s="102">
        <v>4.9</v>
      </c>
      <c r="K4447" s="99">
        <v>2025.0</v>
      </c>
      <c r="L4447" s="98" t="s">
        <v>4795</v>
      </c>
      <c r="M4447" s="98">
        <v>2021.0</v>
      </c>
      <c r="N4447" s="98" t="s">
        <v>189</v>
      </c>
      <c r="O4447" s="65" t="str">
        <f t="shared" si="1"/>
        <v>004604240001</v>
      </c>
      <c r="P4447" s="65">
        <f t="shared" si="2"/>
        <v>3</v>
      </c>
      <c r="Q4447" s="65">
        <f t="shared" si="3"/>
        <v>9</v>
      </c>
      <c r="R4447" s="65" t="str">
        <f t="shared" si="12"/>
        <v>00.460.424/0001-39</v>
      </c>
      <c r="S4447" s="84"/>
      <c r="T4447" s="84" t="str">
        <f t="shared" si="10"/>
        <v/>
      </c>
      <c r="U4447" s="84" t="str">
        <f t="shared" si="11"/>
        <v/>
      </c>
      <c r="V4447" s="65" t="str">
        <f t="shared" si="5"/>
        <v/>
      </c>
      <c r="W4447" s="84"/>
      <c r="X4447" s="84"/>
      <c r="Y4447" s="85"/>
      <c r="Z4447" s="85"/>
      <c r="AA4447" s="65" t="str">
        <f t="shared" si="6"/>
        <v/>
      </c>
      <c r="AB4447" s="65" t="str">
        <f t="shared" si="7"/>
        <v/>
      </c>
      <c r="AC4447" s="86"/>
      <c r="AD4447" s="87" t="str">
        <f t="shared" si="8"/>
        <v/>
      </c>
      <c r="AE4447" s="84"/>
      <c r="AF4447" s="86">
        <f>IF(AC4447&gt;0,AC4447,'⚙️ Config'!$B$10)</f>
        <v>0.0075</v>
      </c>
      <c r="AG4447" s="88">
        <f t="shared" si="9"/>
        <v>159918.3518</v>
      </c>
      <c r="AH4447" s="88">
        <f>AG4447*'⚙️ Config'!$B$11</f>
        <v>799591.7591</v>
      </c>
      <c r="AI4447" s="88">
        <f>AH4447*'⚙️ Config'!$B$12</f>
        <v>239877.5277</v>
      </c>
      <c r="AJ4447" s="64"/>
      <c r="AK4447" s="84"/>
      <c r="AL4447" s="84"/>
      <c r="AM4447" s="84"/>
      <c r="AN4447" s="84"/>
      <c r="AO4447" s="84"/>
      <c r="AP4447" s="84"/>
      <c r="AQ4447" s="84"/>
    </row>
    <row r="4448" ht="15.0" customHeight="1">
      <c r="A4448" s="103">
        <v>4445.0</v>
      </c>
      <c r="B4448" s="104" t="s">
        <v>9397</v>
      </c>
      <c r="C4448" s="103" t="s">
        <v>141</v>
      </c>
      <c r="D4448" s="103" t="s">
        <v>9398</v>
      </c>
      <c r="E4448" s="105">
        <v>30.2</v>
      </c>
      <c r="F4448" s="103" t="s">
        <v>86</v>
      </c>
      <c r="G4448" s="103" t="s">
        <v>187</v>
      </c>
      <c r="H4448" s="106">
        <v>2.130306203E7</v>
      </c>
      <c r="I4448" s="103">
        <v>6.0</v>
      </c>
      <c r="J4448" s="107">
        <v>4.8</v>
      </c>
      <c r="K4448" s="104">
        <v>2025.0</v>
      </c>
      <c r="L4448" s="103" t="s">
        <v>4569</v>
      </c>
      <c r="M4448" s="103">
        <v>2021.0</v>
      </c>
      <c r="N4448" s="103" t="s">
        <v>189</v>
      </c>
      <c r="O4448" s="65" t="str">
        <f t="shared" si="1"/>
        <v>048525280001</v>
      </c>
      <c r="P4448" s="65">
        <f t="shared" si="2"/>
        <v>4</v>
      </c>
      <c r="Q4448" s="65">
        <f t="shared" si="3"/>
        <v>0</v>
      </c>
      <c r="R4448" s="65" t="str">
        <f t="shared" si="12"/>
        <v>04.852.528/0001-40</v>
      </c>
      <c r="S4448" s="84"/>
      <c r="T4448" s="84" t="str">
        <f t="shared" si="10"/>
        <v/>
      </c>
      <c r="U4448" s="84" t="str">
        <f t="shared" si="11"/>
        <v/>
      </c>
      <c r="V4448" s="65" t="str">
        <f t="shared" si="5"/>
        <v/>
      </c>
      <c r="W4448" s="84"/>
      <c r="X4448" s="84"/>
      <c r="Y4448" s="85"/>
      <c r="Z4448" s="85"/>
      <c r="AA4448" s="65" t="str">
        <f t="shared" si="6"/>
        <v/>
      </c>
      <c r="AB4448" s="65" t="str">
        <f t="shared" si="7"/>
        <v/>
      </c>
      <c r="AC4448" s="86"/>
      <c r="AD4448" s="87" t="str">
        <f t="shared" si="8"/>
        <v/>
      </c>
      <c r="AE4448" s="84"/>
      <c r="AF4448" s="86">
        <f>IF(AC4448&gt;0,AC4448,'⚙️ Config'!$B$10)</f>
        <v>0.0075</v>
      </c>
      <c r="AG4448" s="88">
        <f t="shared" si="9"/>
        <v>159772.9652</v>
      </c>
      <c r="AH4448" s="88">
        <f>AG4448*'⚙️ Config'!$B$11</f>
        <v>798864.8261</v>
      </c>
      <c r="AI4448" s="88">
        <f>AH4448*'⚙️ Config'!$B$12</f>
        <v>239659.4478</v>
      </c>
      <c r="AJ4448" s="64"/>
      <c r="AK4448" s="84"/>
      <c r="AL4448" s="84"/>
      <c r="AM4448" s="84"/>
      <c r="AN4448" s="84"/>
      <c r="AO4448" s="84"/>
      <c r="AP4448" s="84"/>
      <c r="AQ4448" s="84"/>
    </row>
    <row r="4449" ht="15.0" customHeight="1">
      <c r="A4449" s="98">
        <v>4446.0</v>
      </c>
      <c r="B4449" s="99" t="s">
        <v>9399</v>
      </c>
      <c r="C4449" s="98" t="s">
        <v>141</v>
      </c>
      <c r="D4449" s="98" t="s">
        <v>9400</v>
      </c>
      <c r="E4449" s="100">
        <v>40.34</v>
      </c>
      <c r="F4449" s="98" t="s">
        <v>86</v>
      </c>
      <c r="G4449" s="98" t="s">
        <v>187</v>
      </c>
      <c r="H4449" s="101">
        <v>2.128714316E7</v>
      </c>
      <c r="I4449" s="98">
        <v>9.0</v>
      </c>
      <c r="J4449" s="102">
        <v>4.8</v>
      </c>
      <c r="K4449" s="99">
        <v>2025.0</v>
      </c>
      <c r="L4449" s="98" t="s">
        <v>9134</v>
      </c>
      <c r="M4449" s="98">
        <v>2021.0</v>
      </c>
      <c r="N4449" s="98" t="s">
        <v>208</v>
      </c>
      <c r="O4449" s="65" t="str">
        <f t="shared" si="1"/>
        <v>511357050001</v>
      </c>
      <c r="P4449" s="65">
        <f t="shared" si="2"/>
        <v>5</v>
      </c>
      <c r="Q4449" s="65">
        <f t="shared" si="3"/>
        <v>7</v>
      </c>
      <c r="R4449" s="65" t="str">
        <f t="shared" si="12"/>
        <v>51.135.705/0001-57</v>
      </c>
      <c r="S4449" s="84"/>
      <c r="T4449" s="84" t="str">
        <f t="shared" si="10"/>
        <v/>
      </c>
      <c r="U4449" s="84" t="str">
        <f t="shared" si="11"/>
        <v/>
      </c>
      <c r="V4449" s="65" t="str">
        <f t="shared" si="5"/>
        <v/>
      </c>
      <c r="W4449" s="84"/>
      <c r="X4449" s="84"/>
      <c r="Y4449" s="85"/>
      <c r="Z4449" s="85"/>
      <c r="AA4449" s="65" t="str">
        <f t="shared" si="6"/>
        <v/>
      </c>
      <c r="AB4449" s="65" t="str">
        <f t="shared" si="7"/>
        <v/>
      </c>
      <c r="AC4449" s="86"/>
      <c r="AD4449" s="87" t="str">
        <f t="shared" si="8"/>
        <v/>
      </c>
      <c r="AE4449" s="84"/>
      <c r="AF4449" s="86">
        <f>IF(AC4449&gt;0,AC4449,'⚙️ Config'!$B$10)</f>
        <v>0.0075</v>
      </c>
      <c r="AG4449" s="88">
        <f t="shared" si="9"/>
        <v>159653.5737</v>
      </c>
      <c r="AH4449" s="88">
        <f>AG4449*'⚙️ Config'!$B$11</f>
        <v>798267.8685</v>
      </c>
      <c r="AI4449" s="88">
        <f>AH4449*'⚙️ Config'!$B$12</f>
        <v>239480.3606</v>
      </c>
      <c r="AJ4449" s="64"/>
      <c r="AK4449" s="84"/>
      <c r="AL4449" s="84"/>
      <c r="AM4449" s="84"/>
      <c r="AN4449" s="84"/>
      <c r="AO4449" s="84"/>
      <c r="AP4449" s="84"/>
      <c r="AQ4449" s="84"/>
    </row>
    <row r="4450" ht="15.0" customHeight="1">
      <c r="A4450" s="103">
        <v>4447.0</v>
      </c>
      <c r="B4450" s="104" t="s">
        <v>9401</v>
      </c>
      <c r="C4450" s="103" t="s">
        <v>141</v>
      </c>
      <c r="D4450" s="103" t="s">
        <v>9402</v>
      </c>
      <c r="E4450" s="105">
        <v>31.77</v>
      </c>
      <c r="F4450" s="103" t="s">
        <v>86</v>
      </c>
      <c r="G4450" s="103" t="s">
        <v>187</v>
      </c>
      <c r="H4450" s="106">
        <v>2.122589253E7</v>
      </c>
      <c r="I4450" s="103">
        <v>9.0</v>
      </c>
      <c r="J4450" s="107">
        <v>4.8</v>
      </c>
      <c r="K4450" s="104">
        <v>2025.0</v>
      </c>
      <c r="L4450" s="103" t="s">
        <v>9403</v>
      </c>
      <c r="M4450" s="103">
        <v>2021.0</v>
      </c>
      <c r="N4450" s="103" t="s">
        <v>161</v>
      </c>
      <c r="O4450" s="65" t="str">
        <f t="shared" si="1"/>
        <v>610930680001</v>
      </c>
      <c r="P4450" s="65">
        <f t="shared" si="2"/>
        <v>5</v>
      </c>
      <c r="Q4450" s="65">
        <f t="shared" si="3"/>
        <v>7</v>
      </c>
      <c r="R4450" s="65" t="str">
        <f t="shared" si="12"/>
        <v>61.093.068/0001-57</v>
      </c>
      <c r="S4450" s="84"/>
      <c r="T4450" s="84" t="str">
        <f t="shared" si="10"/>
        <v/>
      </c>
      <c r="U4450" s="84" t="str">
        <f t="shared" si="11"/>
        <v/>
      </c>
      <c r="V4450" s="65" t="str">
        <f t="shared" si="5"/>
        <v/>
      </c>
      <c r="W4450" s="84"/>
      <c r="X4450" s="84"/>
      <c r="Y4450" s="85"/>
      <c r="Z4450" s="85"/>
      <c r="AA4450" s="65" t="str">
        <f t="shared" si="6"/>
        <v/>
      </c>
      <c r="AB4450" s="65" t="str">
        <f t="shared" si="7"/>
        <v/>
      </c>
      <c r="AC4450" s="86"/>
      <c r="AD4450" s="87" t="str">
        <f t="shared" si="8"/>
        <v/>
      </c>
      <c r="AE4450" s="84"/>
      <c r="AF4450" s="86">
        <f>IF(AC4450&gt;0,AC4450,'⚙️ Config'!$B$10)</f>
        <v>0.0075</v>
      </c>
      <c r="AG4450" s="88">
        <f t="shared" si="9"/>
        <v>159194.194</v>
      </c>
      <c r="AH4450" s="88">
        <f>AG4450*'⚙️ Config'!$B$11</f>
        <v>795970.9699</v>
      </c>
      <c r="AI4450" s="88">
        <f>AH4450*'⚙️ Config'!$B$12</f>
        <v>238791.291</v>
      </c>
      <c r="AJ4450" s="64"/>
      <c r="AK4450" s="84"/>
      <c r="AL4450" s="84"/>
      <c r="AM4450" s="84"/>
      <c r="AN4450" s="84"/>
      <c r="AO4450" s="84"/>
      <c r="AP4450" s="84"/>
      <c r="AQ4450" s="84"/>
    </row>
    <row r="4451" ht="15.0" customHeight="1">
      <c r="A4451" s="103">
        <v>4448.0</v>
      </c>
      <c r="B4451" s="104" t="s">
        <v>9404</v>
      </c>
      <c r="C4451" s="103" t="s">
        <v>141</v>
      </c>
      <c r="D4451" s="103" t="s">
        <v>9405</v>
      </c>
      <c r="E4451" s="105">
        <v>54.56</v>
      </c>
      <c r="F4451" s="103" t="s">
        <v>86</v>
      </c>
      <c r="G4451" s="103" t="s">
        <v>187</v>
      </c>
      <c r="H4451" s="106">
        <v>2.092836393E7</v>
      </c>
      <c r="I4451" s="103">
        <v>5.0</v>
      </c>
      <c r="J4451" s="107">
        <v>1.5</v>
      </c>
      <c r="K4451" s="104">
        <v>2025.0</v>
      </c>
      <c r="L4451" s="103" t="s">
        <v>4400</v>
      </c>
      <c r="M4451" s="103">
        <v>2024.0</v>
      </c>
      <c r="N4451" s="103" t="s">
        <v>208</v>
      </c>
      <c r="O4451" s="65" t="str">
        <f t="shared" si="1"/>
        <v>215598410001</v>
      </c>
      <c r="P4451" s="65">
        <f t="shared" si="2"/>
        <v>0</v>
      </c>
      <c r="Q4451" s="65">
        <f t="shared" si="3"/>
        <v>3</v>
      </c>
      <c r="R4451" s="65" t="str">
        <f t="shared" si="12"/>
        <v>21.559.841/0001-03</v>
      </c>
      <c r="S4451" s="84"/>
      <c r="T4451" s="84" t="str">
        <f t="shared" si="10"/>
        <v/>
      </c>
      <c r="U4451" s="84" t="str">
        <f t="shared" si="11"/>
        <v/>
      </c>
      <c r="V4451" s="65" t="str">
        <f t="shared" si="5"/>
        <v/>
      </c>
      <c r="W4451" s="84"/>
      <c r="X4451" s="84"/>
      <c r="Y4451" s="85"/>
      <c r="Z4451" s="85"/>
      <c r="AA4451" s="65" t="str">
        <f t="shared" si="6"/>
        <v/>
      </c>
      <c r="AB4451" s="65" t="str">
        <f t="shared" si="7"/>
        <v/>
      </c>
      <c r="AC4451" s="86"/>
      <c r="AD4451" s="87" t="str">
        <f t="shared" si="8"/>
        <v/>
      </c>
      <c r="AE4451" s="84"/>
      <c r="AF4451" s="86">
        <f>IF(AC4451&gt;0,AC4451,'⚙️ Config'!$B$10)</f>
        <v>0.0075</v>
      </c>
      <c r="AG4451" s="88">
        <f t="shared" si="9"/>
        <v>156962.7295</v>
      </c>
      <c r="AH4451" s="88">
        <f>AG4451*'⚙️ Config'!$B$11</f>
        <v>784813.6474</v>
      </c>
      <c r="AI4451" s="88">
        <f>AH4451*'⚙️ Config'!$B$12</f>
        <v>235444.0942</v>
      </c>
      <c r="AJ4451" s="64"/>
      <c r="AK4451" s="84"/>
      <c r="AL4451" s="84"/>
      <c r="AM4451" s="84"/>
      <c r="AN4451" s="84"/>
      <c r="AO4451" s="84"/>
      <c r="AP4451" s="84"/>
      <c r="AQ4451" s="84"/>
    </row>
    <row r="4452" ht="15.0" customHeight="1">
      <c r="A4452" s="103">
        <v>4449.0</v>
      </c>
      <c r="B4452" s="104" t="s">
        <v>9406</v>
      </c>
      <c r="C4452" s="103" t="s">
        <v>141</v>
      </c>
      <c r="D4452" s="103" t="s">
        <v>9407</v>
      </c>
      <c r="E4452" s="105">
        <v>21.12</v>
      </c>
      <c r="F4452" s="103" t="s">
        <v>86</v>
      </c>
      <c r="G4452" s="103" t="s">
        <v>187</v>
      </c>
      <c r="H4452" s="106">
        <v>2.076146249E7</v>
      </c>
      <c r="I4452" s="103">
        <v>6.0</v>
      </c>
      <c r="J4452" s="107">
        <v>4.8</v>
      </c>
      <c r="K4452" s="104">
        <v>2023.0</v>
      </c>
      <c r="L4452" s="103" t="s">
        <v>4558</v>
      </c>
      <c r="M4452" s="103">
        <v>2021.0</v>
      </c>
      <c r="N4452" s="103" t="s">
        <v>161</v>
      </c>
      <c r="O4452" s="65" t="str">
        <f t="shared" si="1"/>
        <v>042892840001</v>
      </c>
      <c r="P4452" s="65">
        <f t="shared" si="2"/>
        <v>3</v>
      </c>
      <c r="Q4452" s="65">
        <f t="shared" si="3"/>
        <v>9</v>
      </c>
      <c r="R4452" s="65" t="str">
        <f t="shared" si="12"/>
        <v>04.289.284/0001-39</v>
      </c>
      <c r="S4452" s="84"/>
      <c r="T4452" s="84" t="str">
        <f t="shared" si="10"/>
        <v/>
      </c>
      <c r="U4452" s="84" t="str">
        <f t="shared" si="11"/>
        <v/>
      </c>
      <c r="V4452" s="65" t="str">
        <f t="shared" si="5"/>
        <v/>
      </c>
      <c r="W4452" s="84"/>
      <c r="X4452" s="84"/>
      <c r="Y4452" s="85"/>
      <c r="Z4452" s="85"/>
      <c r="AA4452" s="65" t="str">
        <f t="shared" si="6"/>
        <v/>
      </c>
      <c r="AB4452" s="65" t="str">
        <f t="shared" si="7"/>
        <v/>
      </c>
      <c r="AC4452" s="86"/>
      <c r="AD4452" s="87" t="str">
        <f t="shared" si="8"/>
        <v/>
      </c>
      <c r="AE4452" s="84"/>
      <c r="AF4452" s="86">
        <f>IF(AC4452&gt;0,AC4452,'⚙️ Config'!$B$10)</f>
        <v>0.0075</v>
      </c>
      <c r="AG4452" s="88">
        <f t="shared" si="9"/>
        <v>155710.9687</v>
      </c>
      <c r="AH4452" s="88">
        <f>AG4452*'⚙️ Config'!$B$11</f>
        <v>778554.8434</v>
      </c>
      <c r="AI4452" s="88">
        <f>AH4452*'⚙️ Config'!$B$12</f>
        <v>233566.453</v>
      </c>
      <c r="AJ4452" s="64"/>
      <c r="AK4452" s="84"/>
      <c r="AL4452" s="84"/>
      <c r="AM4452" s="84"/>
      <c r="AN4452" s="84"/>
      <c r="AO4452" s="84"/>
      <c r="AP4452" s="84"/>
      <c r="AQ4452" s="84"/>
    </row>
    <row r="4453" ht="15.0" customHeight="1">
      <c r="A4453" s="103">
        <v>4450.0</v>
      </c>
      <c r="B4453" s="104" t="s">
        <v>9408</v>
      </c>
      <c r="C4453" s="103" t="s">
        <v>141</v>
      </c>
      <c r="D4453" s="103" t="s">
        <v>9409</v>
      </c>
      <c r="E4453" s="105">
        <v>31.66</v>
      </c>
      <c r="F4453" s="103" t="s">
        <v>86</v>
      </c>
      <c r="G4453" s="103" t="s">
        <v>187</v>
      </c>
      <c r="H4453" s="106">
        <v>2.062602919E7</v>
      </c>
      <c r="I4453" s="103">
        <v>11.0</v>
      </c>
      <c r="J4453" s="107">
        <v>2.3</v>
      </c>
      <c r="K4453" s="104">
        <v>2024.0</v>
      </c>
      <c r="L4453" s="103" t="s">
        <v>9134</v>
      </c>
      <c r="M4453" s="103">
        <v>2023.0</v>
      </c>
      <c r="N4453" s="103" t="s">
        <v>161</v>
      </c>
      <c r="O4453" s="65" t="str">
        <f t="shared" si="1"/>
        <v>001766520001</v>
      </c>
      <c r="P4453" s="65">
        <f t="shared" si="2"/>
        <v>8</v>
      </c>
      <c r="Q4453" s="65">
        <f t="shared" si="3"/>
        <v>1</v>
      </c>
      <c r="R4453" s="65" t="str">
        <f t="shared" si="12"/>
        <v>00.176.652/0001-81</v>
      </c>
      <c r="S4453" s="84"/>
      <c r="T4453" s="84" t="str">
        <f t="shared" si="10"/>
        <v/>
      </c>
      <c r="U4453" s="84" t="str">
        <f t="shared" si="11"/>
        <v/>
      </c>
      <c r="V4453" s="65" t="str">
        <f t="shared" si="5"/>
        <v/>
      </c>
      <c r="W4453" s="84"/>
      <c r="X4453" s="84"/>
      <c r="Y4453" s="85"/>
      <c r="Z4453" s="85"/>
      <c r="AA4453" s="65" t="str">
        <f t="shared" si="6"/>
        <v/>
      </c>
      <c r="AB4453" s="65" t="str">
        <f t="shared" si="7"/>
        <v/>
      </c>
      <c r="AC4453" s="86"/>
      <c r="AD4453" s="87" t="str">
        <f t="shared" si="8"/>
        <v/>
      </c>
      <c r="AE4453" s="84"/>
      <c r="AF4453" s="86">
        <f>IF(AC4453&gt;0,AC4453,'⚙️ Config'!$B$10)</f>
        <v>0.0075</v>
      </c>
      <c r="AG4453" s="88">
        <f t="shared" si="9"/>
        <v>154695.2189</v>
      </c>
      <c r="AH4453" s="88">
        <f>AG4453*'⚙️ Config'!$B$11</f>
        <v>773476.0946</v>
      </c>
      <c r="AI4453" s="88">
        <f>AH4453*'⚙️ Config'!$B$12</f>
        <v>232042.8284</v>
      </c>
      <c r="AJ4453" s="64"/>
      <c r="AK4453" s="84"/>
      <c r="AL4453" s="84"/>
      <c r="AM4453" s="84"/>
      <c r="AN4453" s="84"/>
      <c r="AO4453" s="84"/>
      <c r="AP4453" s="84"/>
      <c r="AQ4453" s="84"/>
    </row>
    <row r="4454" ht="15.0" customHeight="1">
      <c r="A4454" s="98">
        <v>4451.0</v>
      </c>
      <c r="B4454" s="99" t="s">
        <v>9410</v>
      </c>
      <c r="C4454" s="98" t="s">
        <v>141</v>
      </c>
      <c r="D4454" s="98" t="s">
        <v>9411</v>
      </c>
      <c r="E4454" s="100">
        <v>20.46</v>
      </c>
      <c r="F4454" s="98" t="s">
        <v>86</v>
      </c>
      <c r="G4454" s="98" t="s">
        <v>187</v>
      </c>
      <c r="H4454" s="101">
        <v>2.061474441E7</v>
      </c>
      <c r="I4454" s="98">
        <v>5.0</v>
      </c>
      <c r="J4454" s="102">
        <v>3.9</v>
      </c>
      <c r="K4454" s="99">
        <v>2022.0</v>
      </c>
      <c r="L4454" s="98" t="s">
        <v>1438</v>
      </c>
      <c r="M4454" s="98">
        <v>2022.0</v>
      </c>
      <c r="N4454" s="98" t="s">
        <v>145</v>
      </c>
      <c r="O4454" s="65" t="str">
        <f t="shared" si="1"/>
        <v>249407990001</v>
      </c>
      <c r="P4454" s="65">
        <f t="shared" si="2"/>
        <v>6</v>
      </c>
      <c r="Q4454" s="65">
        <f t="shared" si="3"/>
        <v>4</v>
      </c>
      <c r="R4454" s="65" t="str">
        <f t="shared" si="12"/>
        <v>24.940.799/0001-64</v>
      </c>
      <c r="S4454" s="84"/>
      <c r="T4454" s="84" t="str">
        <f t="shared" si="10"/>
        <v/>
      </c>
      <c r="U4454" s="84" t="str">
        <f t="shared" si="11"/>
        <v/>
      </c>
      <c r="V4454" s="65" t="str">
        <f t="shared" si="5"/>
        <v/>
      </c>
      <c r="W4454" s="84"/>
      <c r="X4454" s="84"/>
      <c r="Y4454" s="85"/>
      <c r="Z4454" s="85"/>
      <c r="AA4454" s="65" t="str">
        <f t="shared" si="6"/>
        <v/>
      </c>
      <c r="AB4454" s="65" t="str">
        <f t="shared" si="7"/>
        <v/>
      </c>
      <c r="AC4454" s="86"/>
      <c r="AD4454" s="87" t="str">
        <f t="shared" si="8"/>
        <v/>
      </c>
      <c r="AE4454" s="84"/>
      <c r="AF4454" s="86">
        <f>IF(AC4454&gt;0,AC4454,'⚙️ Config'!$B$10)</f>
        <v>0.0075</v>
      </c>
      <c r="AG4454" s="88">
        <f t="shared" si="9"/>
        <v>154610.5831</v>
      </c>
      <c r="AH4454" s="88">
        <f>AG4454*'⚙️ Config'!$B$11</f>
        <v>773052.9154</v>
      </c>
      <c r="AI4454" s="88">
        <f>AH4454*'⚙️ Config'!$B$12</f>
        <v>231915.8746</v>
      </c>
      <c r="AJ4454" s="64"/>
      <c r="AK4454" s="84"/>
      <c r="AL4454" s="84"/>
      <c r="AM4454" s="84"/>
      <c r="AN4454" s="84"/>
      <c r="AO4454" s="84"/>
      <c r="AP4454" s="84"/>
      <c r="AQ4454" s="84"/>
    </row>
    <row r="4455" ht="15.0" customHeight="1">
      <c r="A4455" s="103">
        <v>4452.0</v>
      </c>
      <c r="B4455" s="104" t="s">
        <v>9412</v>
      </c>
      <c r="C4455" s="103" t="s">
        <v>141</v>
      </c>
      <c r="D4455" s="103" t="s">
        <v>9413</v>
      </c>
      <c r="E4455" s="105">
        <v>28.31</v>
      </c>
      <c r="F4455" s="103" t="s">
        <v>86</v>
      </c>
      <c r="G4455" s="103" t="s">
        <v>187</v>
      </c>
      <c r="H4455" s="106">
        <v>2.06046712E7</v>
      </c>
      <c r="I4455" s="103">
        <v>10.0</v>
      </c>
      <c r="J4455" s="107">
        <v>3.9</v>
      </c>
      <c r="K4455" s="104">
        <v>2024.0</v>
      </c>
      <c r="L4455" s="103" t="s">
        <v>9414</v>
      </c>
      <c r="M4455" s="103">
        <v>2022.0</v>
      </c>
      <c r="N4455" s="103" t="s">
        <v>189</v>
      </c>
      <c r="O4455" s="65" t="str">
        <f t="shared" si="1"/>
        <v>096528230001</v>
      </c>
      <c r="P4455" s="65">
        <f t="shared" si="2"/>
        <v>7</v>
      </c>
      <c r="Q4455" s="65">
        <f t="shared" si="3"/>
        <v>6</v>
      </c>
      <c r="R4455" s="65" t="str">
        <f t="shared" si="12"/>
        <v>09.652.823/0001-76</v>
      </c>
      <c r="S4455" s="84"/>
      <c r="T4455" s="84" t="str">
        <f t="shared" si="10"/>
        <v/>
      </c>
      <c r="U4455" s="84" t="str">
        <f t="shared" si="11"/>
        <v/>
      </c>
      <c r="V4455" s="65" t="str">
        <f t="shared" si="5"/>
        <v/>
      </c>
      <c r="W4455" s="84"/>
      <c r="X4455" s="84"/>
      <c r="Y4455" s="85"/>
      <c r="Z4455" s="85"/>
      <c r="AA4455" s="65" t="str">
        <f t="shared" si="6"/>
        <v/>
      </c>
      <c r="AB4455" s="65" t="str">
        <f t="shared" si="7"/>
        <v/>
      </c>
      <c r="AC4455" s="86"/>
      <c r="AD4455" s="87" t="str">
        <f t="shared" si="8"/>
        <v/>
      </c>
      <c r="AE4455" s="84"/>
      <c r="AF4455" s="86">
        <f>IF(AC4455&gt;0,AC4455,'⚙️ Config'!$B$10)</f>
        <v>0.0075</v>
      </c>
      <c r="AG4455" s="88">
        <f t="shared" si="9"/>
        <v>154535.034</v>
      </c>
      <c r="AH4455" s="88">
        <f>AG4455*'⚙️ Config'!$B$11</f>
        <v>772675.17</v>
      </c>
      <c r="AI4455" s="88">
        <f>AH4455*'⚙️ Config'!$B$12</f>
        <v>231802.551</v>
      </c>
      <c r="AJ4455" s="64"/>
      <c r="AK4455" s="84"/>
      <c r="AL4455" s="84"/>
      <c r="AM4455" s="84"/>
      <c r="AN4455" s="84"/>
      <c r="AO4455" s="84"/>
      <c r="AP4455" s="84"/>
      <c r="AQ4455" s="84"/>
    </row>
    <row r="4456" ht="15.0" customHeight="1">
      <c r="A4456" s="98">
        <v>4453.0</v>
      </c>
      <c r="B4456" s="99" t="s">
        <v>9415</v>
      </c>
      <c r="C4456" s="98" t="s">
        <v>141</v>
      </c>
      <c r="D4456" s="98" t="s">
        <v>9416</v>
      </c>
      <c r="E4456" s="100">
        <v>40.37</v>
      </c>
      <c r="F4456" s="98" t="s">
        <v>86</v>
      </c>
      <c r="G4456" s="98" t="s">
        <v>187</v>
      </c>
      <c r="H4456" s="101">
        <v>2.048440288E7</v>
      </c>
      <c r="I4456" s="98">
        <v>4.0</v>
      </c>
      <c r="J4456" s="102">
        <v>4.8</v>
      </c>
      <c r="K4456" s="99">
        <v>2025.0</v>
      </c>
      <c r="L4456" s="98" t="s">
        <v>4558</v>
      </c>
      <c r="M4456" s="98">
        <v>2021.0</v>
      </c>
      <c r="N4456" s="98" t="s">
        <v>189</v>
      </c>
      <c r="O4456" s="65" t="str">
        <f t="shared" si="1"/>
        <v>125953640001</v>
      </c>
      <c r="P4456" s="65">
        <f t="shared" si="2"/>
        <v>4</v>
      </c>
      <c r="Q4456" s="65">
        <f t="shared" si="3"/>
        <v>0</v>
      </c>
      <c r="R4456" s="65" t="str">
        <f t="shared" si="12"/>
        <v>12.595.364/0001-40</v>
      </c>
      <c r="S4456" s="84"/>
      <c r="T4456" s="84" t="str">
        <f t="shared" si="10"/>
        <v/>
      </c>
      <c r="U4456" s="84" t="str">
        <f t="shared" si="11"/>
        <v/>
      </c>
      <c r="V4456" s="65" t="str">
        <f t="shared" si="5"/>
        <v/>
      </c>
      <c r="W4456" s="84"/>
      <c r="X4456" s="84"/>
      <c r="Y4456" s="85"/>
      <c r="Z4456" s="85"/>
      <c r="AA4456" s="65" t="str">
        <f t="shared" si="6"/>
        <v/>
      </c>
      <c r="AB4456" s="65" t="str">
        <f t="shared" si="7"/>
        <v/>
      </c>
      <c r="AC4456" s="86"/>
      <c r="AD4456" s="87" t="str">
        <f t="shared" si="8"/>
        <v/>
      </c>
      <c r="AE4456" s="84"/>
      <c r="AF4456" s="86">
        <f>IF(AC4456&gt;0,AC4456,'⚙️ Config'!$B$10)</f>
        <v>0.0075</v>
      </c>
      <c r="AG4456" s="88">
        <f t="shared" si="9"/>
        <v>153633.0216</v>
      </c>
      <c r="AH4456" s="88">
        <f>AG4456*'⚙️ Config'!$B$11</f>
        <v>768165.108</v>
      </c>
      <c r="AI4456" s="88">
        <f>AH4456*'⚙️ Config'!$B$12</f>
        <v>230449.5324</v>
      </c>
      <c r="AJ4456" s="64"/>
      <c r="AK4456" s="84"/>
      <c r="AL4456" s="84"/>
      <c r="AM4456" s="84"/>
      <c r="AN4456" s="84"/>
      <c r="AO4456" s="84"/>
      <c r="AP4456" s="84"/>
      <c r="AQ4456" s="84"/>
    </row>
    <row r="4457" ht="15.0" customHeight="1">
      <c r="A4457" s="103">
        <v>4454.0</v>
      </c>
      <c r="B4457" s="104" t="s">
        <v>9417</v>
      </c>
      <c r="C4457" s="103" t="s">
        <v>141</v>
      </c>
      <c r="D4457" s="103" t="s">
        <v>9418</v>
      </c>
      <c r="E4457" s="105">
        <v>43.88</v>
      </c>
      <c r="F4457" s="103" t="s">
        <v>86</v>
      </c>
      <c r="G4457" s="103" t="s">
        <v>187</v>
      </c>
      <c r="H4457" s="106">
        <v>2.048285559E7</v>
      </c>
      <c r="I4457" s="103">
        <v>7.0</v>
      </c>
      <c r="J4457" s="107">
        <v>5.1</v>
      </c>
      <c r="K4457" s="104">
        <v>2025.0</v>
      </c>
      <c r="L4457" s="103" t="s">
        <v>9134</v>
      </c>
      <c r="M4457" s="103">
        <v>2021.0</v>
      </c>
      <c r="N4457" s="103" t="s">
        <v>208</v>
      </c>
      <c r="O4457" s="65" t="str">
        <f t="shared" si="1"/>
        <v>476113060001</v>
      </c>
      <c r="P4457" s="65">
        <f t="shared" si="2"/>
        <v>4</v>
      </c>
      <c r="Q4457" s="65">
        <f t="shared" si="3"/>
        <v>8</v>
      </c>
      <c r="R4457" s="65" t="str">
        <f t="shared" si="12"/>
        <v>47.611.306/0001-48</v>
      </c>
      <c r="S4457" s="84"/>
      <c r="T4457" s="84" t="str">
        <f t="shared" si="10"/>
        <v/>
      </c>
      <c r="U4457" s="84" t="str">
        <f t="shared" si="11"/>
        <v/>
      </c>
      <c r="V4457" s="65" t="str">
        <f t="shared" si="5"/>
        <v/>
      </c>
      <c r="W4457" s="84"/>
      <c r="X4457" s="84"/>
      <c r="Y4457" s="85"/>
      <c r="Z4457" s="85"/>
      <c r="AA4457" s="65" t="str">
        <f t="shared" si="6"/>
        <v/>
      </c>
      <c r="AB4457" s="65" t="str">
        <f t="shared" si="7"/>
        <v/>
      </c>
      <c r="AC4457" s="86"/>
      <c r="AD4457" s="87" t="str">
        <f t="shared" si="8"/>
        <v/>
      </c>
      <c r="AE4457" s="84"/>
      <c r="AF4457" s="86">
        <f>IF(AC4457&gt;0,AC4457,'⚙️ Config'!$B$10)</f>
        <v>0.0075</v>
      </c>
      <c r="AG4457" s="88">
        <f t="shared" si="9"/>
        <v>153621.4169</v>
      </c>
      <c r="AH4457" s="88">
        <f>AG4457*'⚙️ Config'!$B$11</f>
        <v>768107.0846</v>
      </c>
      <c r="AI4457" s="88">
        <f>AH4457*'⚙️ Config'!$B$12</f>
        <v>230432.1254</v>
      </c>
      <c r="AJ4457" s="64"/>
      <c r="AK4457" s="84"/>
      <c r="AL4457" s="84"/>
      <c r="AM4457" s="84"/>
      <c r="AN4457" s="84"/>
      <c r="AO4457" s="84"/>
      <c r="AP4457" s="84"/>
      <c r="AQ4457" s="84"/>
    </row>
    <row r="4458" ht="15.0" customHeight="1">
      <c r="A4458" s="98">
        <v>4455.0</v>
      </c>
      <c r="B4458" s="99" t="s">
        <v>9419</v>
      </c>
      <c r="C4458" s="98" t="s">
        <v>154</v>
      </c>
      <c r="D4458" s="98" t="s">
        <v>9420</v>
      </c>
      <c r="E4458" s="100">
        <v>33.76</v>
      </c>
      <c r="F4458" s="98" t="s">
        <v>86</v>
      </c>
      <c r="G4458" s="98" t="s">
        <v>187</v>
      </c>
      <c r="H4458" s="101">
        <v>2.044792806E7</v>
      </c>
      <c r="I4458" s="98">
        <v>1.0</v>
      </c>
      <c r="J4458" s="102">
        <v>4.8</v>
      </c>
      <c r="K4458" s="99">
        <v>2021.0</v>
      </c>
      <c r="L4458" s="98" t="s">
        <v>197</v>
      </c>
      <c r="M4458" s="98">
        <v>2021.0</v>
      </c>
      <c r="N4458" s="98" t="s">
        <v>161</v>
      </c>
      <c r="O4458" s="65" t="str">
        <f t="shared" si="1"/>
        <v>088852570001</v>
      </c>
      <c r="P4458" s="65">
        <f t="shared" si="2"/>
        <v>8</v>
      </c>
      <c r="Q4458" s="65">
        <f t="shared" si="3"/>
        <v>0</v>
      </c>
      <c r="R4458" s="65" t="str">
        <f t="shared" si="12"/>
        <v>08.885.257/0001-80</v>
      </c>
      <c r="S4458" s="84"/>
      <c r="T4458" s="84" t="str">
        <f t="shared" si="10"/>
        <v/>
      </c>
      <c r="U4458" s="84" t="str">
        <f t="shared" si="11"/>
        <v/>
      </c>
      <c r="V4458" s="65" t="str">
        <f t="shared" si="5"/>
        <v/>
      </c>
      <c r="W4458" s="84"/>
      <c r="X4458" s="84"/>
      <c r="Y4458" s="85"/>
      <c r="Z4458" s="85"/>
      <c r="AA4458" s="65" t="str">
        <f t="shared" si="6"/>
        <v/>
      </c>
      <c r="AB4458" s="65" t="str">
        <f t="shared" si="7"/>
        <v/>
      </c>
      <c r="AC4458" s="86"/>
      <c r="AD4458" s="87" t="str">
        <f t="shared" si="8"/>
        <v/>
      </c>
      <c r="AE4458" s="84"/>
      <c r="AF4458" s="86">
        <f>IF(AC4458&gt;0,AC4458,'⚙️ Config'!$B$10)</f>
        <v>0.0075</v>
      </c>
      <c r="AG4458" s="88">
        <f t="shared" si="9"/>
        <v>153359.4605</v>
      </c>
      <c r="AH4458" s="88">
        <f>AG4458*'⚙️ Config'!$B$11</f>
        <v>766797.3023</v>
      </c>
      <c r="AI4458" s="88">
        <f>AH4458*'⚙️ Config'!$B$12</f>
        <v>230039.1907</v>
      </c>
      <c r="AJ4458" s="64"/>
      <c r="AK4458" s="84"/>
      <c r="AL4458" s="84"/>
      <c r="AM4458" s="84"/>
      <c r="AN4458" s="84"/>
      <c r="AO4458" s="84"/>
      <c r="AP4458" s="84"/>
      <c r="AQ4458" s="84"/>
    </row>
    <row r="4459" ht="15.0" customHeight="1">
      <c r="A4459" s="103">
        <v>4456.0</v>
      </c>
      <c r="B4459" s="104" t="s">
        <v>9421</v>
      </c>
      <c r="C4459" s="103" t="s">
        <v>141</v>
      </c>
      <c r="D4459" s="103" t="s">
        <v>9422</v>
      </c>
      <c r="E4459" s="105">
        <v>26.62</v>
      </c>
      <c r="F4459" s="103" t="s">
        <v>86</v>
      </c>
      <c r="G4459" s="103" t="s">
        <v>187</v>
      </c>
      <c r="H4459" s="106">
        <v>2.042783453E7</v>
      </c>
      <c r="I4459" s="103">
        <v>10.0</v>
      </c>
      <c r="J4459" s="107">
        <v>4.9</v>
      </c>
      <c r="K4459" s="104">
        <v>2024.0</v>
      </c>
      <c r="L4459" s="103" t="s">
        <v>9423</v>
      </c>
      <c r="M4459" s="103">
        <v>2021.0</v>
      </c>
      <c r="N4459" s="103" t="s">
        <v>189</v>
      </c>
      <c r="O4459" s="65" t="str">
        <f t="shared" si="1"/>
        <v>277015640001</v>
      </c>
      <c r="P4459" s="65">
        <f t="shared" si="2"/>
        <v>0</v>
      </c>
      <c r="Q4459" s="65">
        <f t="shared" si="3"/>
        <v>8</v>
      </c>
      <c r="R4459" s="65" t="str">
        <f t="shared" si="12"/>
        <v>27.701.564/0001-08</v>
      </c>
      <c r="S4459" s="84"/>
      <c r="T4459" s="84" t="str">
        <f t="shared" si="10"/>
        <v/>
      </c>
      <c r="U4459" s="84" t="str">
        <f t="shared" si="11"/>
        <v/>
      </c>
      <c r="V4459" s="65" t="str">
        <f t="shared" si="5"/>
        <v/>
      </c>
      <c r="W4459" s="84"/>
      <c r="X4459" s="84"/>
      <c r="Y4459" s="85"/>
      <c r="Z4459" s="85"/>
      <c r="AA4459" s="65" t="str">
        <f t="shared" si="6"/>
        <v/>
      </c>
      <c r="AB4459" s="65" t="str">
        <f t="shared" si="7"/>
        <v/>
      </c>
      <c r="AC4459" s="86"/>
      <c r="AD4459" s="87" t="str">
        <f t="shared" si="8"/>
        <v/>
      </c>
      <c r="AE4459" s="84"/>
      <c r="AF4459" s="86">
        <f>IF(AC4459&gt;0,AC4459,'⚙️ Config'!$B$10)</f>
        <v>0.0075</v>
      </c>
      <c r="AG4459" s="88">
        <f t="shared" si="9"/>
        <v>153208.759</v>
      </c>
      <c r="AH4459" s="88">
        <f>AG4459*'⚙️ Config'!$B$11</f>
        <v>766043.7949</v>
      </c>
      <c r="AI4459" s="88">
        <f>AH4459*'⚙️ Config'!$B$12</f>
        <v>229813.1385</v>
      </c>
      <c r="AJ4459" s="64"/>
      <c r="AK4459" s="84"/>
      <c r="AL4459" s="84"/>
      <c r="AM4459" s="84"/>
      <c r="AN4459" s="84"/>
      <c r="AO4459" s="84"/>
      <c r="AP4459" s="84"/>
      <c r="AQ4459" s="84"/>
    </row>
    <row r="4460" ht="15.0" customHeight="1">
      <c r="A4460" s="98">
        <v>4457.0</v>
      </c>
      <c r="B4460" s="99" t="s">
        <v>9424</v>
      </c>
      <c r="C4460" s="98" t="s">
        <v>141</v>
      </c>
      <c r="D4460" s="98" t="s">
        <v>9425</v>
      </c>
      <c r="E4460" s="100">
        <v>49.01</v>
      </c>
      <c r="F4460" s="98" t="s">
        <v>86</v>
      </c>
      <c r="G4460" s="98" t="s">
        <v>187</v>
      </c>
      <c r="H4460" s="101">
        <v>2.041296345E7</v>
      </c>
      <c r="I4460" s="98">
        <v>9.0</v>
      </c>
      <c r="J4460" s="102">
        <v>2.6</v>
      </c>
      <c r="K4460" s="99">
        <v>2025.0</v>
      </c>
      <c r="L4460" s="98" t="s">
        <v>1438</v>
      </c>
      <c r="M4460" s="98">
        <v>2023.0</v>
      </c>
      <c r="N4460" s="98" t="s">
        <v>208</v>
      </c>
      <c r="O4460" s="65" t="str">
        <f t="shared" si="1"/>
        <v>314124360001</v>
      </c>
      <c r="P4460" s="65">
        <f t="shared" si="2"/>
        <v>1</v>
      </c>
      <c r="Q4460" s="65">
        <f t="shared" si="3"/>
        <v>1</v>
      </c>
      <c r="R4460" s="65" t="str">
        <f t="shared" si="12"/>
        <v>31.412.436/0001-11</v>
      </c>
      <c r="S4460" s="84"/>
      <c r="T4460" s="84" t="str">
        <f t="shared" si="10"/>
        <v/>
      </c>
      <c r="U4460" s="84" t="str">
        <f t="shared" si="11"/>
        <v/>
      </c>
      <c r="V4460" s="65" t="str">
        <f t="shared" si="5"/>
        <v/>
      </c>
      <c r="W4460" s="84"/>
      <c r="X4460" s="84"/>
      <c r="Y4460" s="85"/>
      <c r="Z4460" s="85"/>
      <c r="AA4460" s="65" t="str">
        <f t="shared" si="6"/>
        <v/>
      </c>
      <c r="AB4460" s="65" t="str">
        <f t="shared" si="7"/>
        <v/>
      </c>
      <c r="AC4460" s="86"/>
      <c r="AD4460" s="87" t="str">
        <f t="shared" si="8"/>
        <v/>
      </c>
      <c r="AE4460" s="84"/>
      <c r="AF4460" s="86">
        <f>IF(AC4460&gt;0,AC4460,'⚙️ Config'!$B$10)</f>
        <v>0.0075</v>
      </c>
      <c r="AG4460" s="88">
        <f t="shared" si="9"/>
        <v>153097.2259</v>
      </c>
      <c r="AH4460" s="88">
        <f>AG4460*'⚙️ Config'!$B$11</f>
        <v>765486.1294</v>
      </c>
      <c r="AI4460" s="88">
        <f>AH4460*'⚙️ Config'!$B$12</f>
        <v>229645.8388</v>
      </c>
      <c r="AJ4460" s="64"/>
      <c r="AK4460" s="84"/>
      <c r="AL4460" s="84"/>
      <c r="AM4460" s="84"/>
      <c r="AN4460" s="84"/>
      <c r="AO4460" s="84"/>
      <c r="AP4460" s="84"/>
      <c r="AQ4460" s="84"/>
    </row>
    <row r="4461" ht="15.0" customHeight="1">
      <c r="A4461" s="103">
        <v>4458.0</v>
      </c>
      <c r="B4461" s="104" t="s">
        <v>9426</v>
      </c>
      <c r="C4461" s="103" t="s">
        <v>154</v>
      </c>
      <c r="D4461" s="103" t="s">
        <v>9427</v>
      </c>
      <c r="E4461" s="105">
        <v>23.35</v>
      </c>
      <c r="F4461" s="103" t="s">
        <v>86</v>
      </c>
      <c r="G4461" s="103" t="s">
        <v>187</v>
      </c>
      <c r="H4461" s="106">
        <v>2.04041278E7</v>
      </c>
      <c r="I4461" s="103">
        <v>5.0</v>
      </c>
      <c r="J4461" s="107">
        <v>4.7</v>
      </c>
      <c r="K4461" s="104">
        <v>2024.0</v>
      </c>
      <c r="L4461" s="103" t="s">
        <v>295</v>
      </c>
      <c r="M4461" s="103">
        <v>2021.0</v>
      </c>
      <c r="N4461" s="103" t="s">
        <v>161</v>
      </c>
      <c r="O4461" s="65" t="str">
        <f t="shared" si="1"/>
        <v>108536050001</v>
      </c>
      <c r="P4461" s="65">
        <f t="shared" si="2"/>
        <v>8</v>
      </c>
      <c r="Q4461" s="65">
        <f t="shared" si="3"/>
        <v>9</v>
      </c>
      <c r="R4461" s="65" t="str">
        <f t="shared" si="12"/>
        <v>10.853.605/0001-89</v>
      </c>
      <c r="S4461" s="84"/>
      <c r="T4461" s="84" t="str">
        <f t="shared" si="10"/>
        <v/>
      </c>
      <c r="U4461" s="84" t="str">
        <f t="shared" si="11"/>
        <v/>
      </c>
      <c r="V4461" s="65" t="str">
        <f t="shared" si="5"/>
        <v/>
      </c>
      <c r="W4461" s="84"/>
      <c r="X4461" s="84"/>
      <c r="Y4461" s="85"/>
      <c r="Z4461" s="85"/>
      <c r="AA4461" s="65" t="str">
        <f t="shared" si="6"/>
        <v/>
      </c>
      <c r="AB4461" s="65" t="str">
        <f t="shared" si="7"/>
        <v/>
      </c>
      <c r="AC4461" s="86"/>
      <c r="AD4461" s="87" t="str">
        <f t="shared" si="8"/>
        <v/>
      </c>
      <c r="AE4461" s="84"/>
      <c r="AF4461" s="86">
        <f>IF(AC4461&gt;0,AC4461,'⚙️ Config'!$B$10)</f>
        <v>0.0075</v>
      </c>
      <c r="AG4461" s="88">
        <f t="shared" si="9"/>
        <v>153030.9585</v>
      </c>
      <c r="AH4461" s="88">
        <f>AG4461*'⚙️ Config'!$B$11</f>
        <v>765154.7925</v>
      </c>
      <c r="AI4461" s="88">
        <f>AH4461*'⚙️ Config'!$B$12</f>
        <v>229546.4378</v>
      </c>
      <c r="AJ4461" s="64"/>
      <c r="AK4461" s="84"/>
      <c r="AL4461" s="84"/>
      <c r="AM4461" s="84"/>
      <c r="AN4461" s="84"/>
      <c r="AO4461" s="84"/>
      <c r="AP4461" s="84"/>
      <c r="AQ4461" s="84"/>
    </row>
    <row r="4462" ht="15.0" customHeight="1">
      <c r="A4462" s="98">
        <v>4459.0</v>
      </c>
      <c r="B4462" s="99" t="s">
        <v>9428</v>
      </c>
      <c r="C4462" s="98" t="s">
        <v>141</v>
      </c>
      <c r="D4462" s="98" t="s">
        <v>9429</v>
      </c>
      <c r="E4462" s="100">
        <v>35.09</v>
      </c>
      <c r="F4462" s="98" t="s">
        <v>86</v>
      </c>
      <c r="G4462" s="98" t="s">
        <v>187</v>
      </c>
      <c r="H4462" s="101">
        <v>2.038199172E7</v>
      </c>
      <c r="I4462" s="98">
        <v>10.0</v>
      </c>
      <c r="J4462" s="102">
        <v>4.8</v>
      </c>
      <c r="K4462" s="99">
        <v>2025.0</v>
      </c>
      <c r="L4462" s="98" t="s">
        <v>4709</v>
      </c>
      <c r="M4462" s="98">
        <v>2021.0</v>
      </c>
      <c r="N4462" s="98" t="s">
        <v>189</v>
      </c>
      <c r="O4462" s="65" t="str">
        <f t="shared" si="1"/>
        <v>068794280001</v>
      </c>
      <c r="P4462" s="65">
        <f t="shared" si="2"/>
        <v>3</v>
      </c>
      <c r="Q4462" s="65">
        <f t="shared" si="3"/>
        <v>2</v>
      </c>
      <c r="R4462" s="65" t="str">
        <f t="shared" si="12"/>
        <v>06.879.428/0001-32</v>
      </c>
      <c r="S4462" s="84"/>
      <c r="T4462" s="84" t="str">
        <f t="shared" si="10"/>
        <v/>
      </c>
      <c r="U4462" s="84" t="str">
        <f t="shared" si="11"/>
        <v/>
      </c>
      <c r="V4462" s="65" t="str">
        <f t="shared" si="5"/>
        <v/>
      </c>
      <c r="W4462" s="84"/>
      <c r="X4462" s="84"/>
      <c r="Y4462" s="85"/>
      <c r="Z4462" s="85"/>
      <c r="AA4462" s="65" t="str">
        <f t="shared" si="6"/>
        <v/>
      </c>
      <c r="AB4462" s="65" t="str">
        <f t="shared" si="7"/>
        <v/>
      </c>
      <c r="AC4462" s="86"/>
      <c r="AD4462" s="87" t="str">
        <f t="shared" si="8"/>
        <v/>
      </c>
      <c r="AE4462" s="84"/>
      <c r="AF4462" s="86">
        <f>IF(AC4462&gt;0,AC4462,'⚙️ Config'!$B$10)</f>
        <v>0.0075</v>
      </c>
      <c r="AG4462" s="88">
        <f t="shared" si="9"/>
        <v>152864.9379</v>
      </c>
      <c r="AH4462" s="88">
        <f>AG4462*'⚙️ Config'!$B$11</f>
        <v>764324.6895</v>
      </c>
      <c r="AI4462" s="88">
        <f>AH4462*'⚙️ Config'!$B$12</f>
        <v>229297.4069</v>
      </c>
      <c r="AJ4462" s="64"/>
      <c r="AK4462" s="84"/>
      <c r="AL4462" s="84"/>
      <c r="AM4462" s="84"/>
      <c r="AN4462" s="84"/>
      <c r="AO4462" s="84"/>
      <c r="AP4462" s="84"/>
      <c r="AQ4462" s="84"/>
    </row>
    <row r="4463" ht="15.0" customHeight="1">
      <c r="A4463" s="98">
        <v>4460.0</v>
      </c>
      <c r="B4463" s="99" t="s">
        <v>9430</v>
      </c>
      <c r="C4463" s="98" t="s">
        <v>141</v>
      </c>
      <c r="D4463" s="98" t="s">
        <v>9431</v>
      </c>
      <c r="E4463" s="100">
        <v>20.29</v>
      </c>
      <c r="F4463" s="98" t="s">
        <v>86</v>
      </c>
      <c r="G4463" s="98" t="s">
        <v>187</v>
      </c>
      <c r="H4463" s="101">
        <v>2.03736033E7</v>
      </c>
      <c r="I4463" s="98">
        <v>6.0</v>
      </c>
      <c r="J4463" s="102">
        <v>3.9</v>
      </c>
      <c r="K4463" s="99">
        <v>2022.0</v>
      </c>
      <c r="L4463" s="98" t="s">
        <v>315</v>
      </c>
      <c r="M4463" s="98">
        <v>2022.0</v>
      </c>
      <c r="N4463" s="98" t="s">
        <v>161</v>
      </c>
      <c r="O4463" s="65" t="str">
        <f t="shared" si="1"/>
        <v>606854430001</v>
      </c>
      <c r="P4463" s="65">
        <f t="shared" si="2"/>
        <v>9</v>
      </c>
      <c r="Q4463" s="65">
        <f t="shared" si="3"/>
        <v>5</v>
      </c>
      <c r="R4463" s="65" t="str">
        <f t="shared" si="12"/>
        <v>60.685.443/0001-95</v>
      </c>
      <c r="S4463" s="84"/>
      <c r="T4463" s="84" t="str">
        <f t="shared" si="10"/>
        <v/>
      </c>
      <c r="U4463" s="84" t="str">
        <f t="shared" si="11"/>
        <v/>
      </c>
      <c r="V4463" s="65" t="str">
        <f t="shared" si="5"/>
        <v/>
      </c>
      <c r="W4463" s="84"/>
      <c r="X4463" s="84"/>
      <c r="Y4463" s="85"/>
      <c r="Z4463" s="85"/>
      <c r="AA4463" s="65" t="str">
        <f t="shared" si="6"/>
        <v/>
      </c>
      <c r="AB4463" s="65" t="str">
        <f t="shared" si="7"/>
        <v/>
      </c>
      <c r="AC4463" s="86"/>
      <c r="AD4463" s="87" t="str">
        <f t="shared" si="8"/>
        <v/>
      </c>
      <c r="AE4463" s="84"/>
      <c r="AF4463" s="86">
        <f>IF(AC4463&gt;0,AC4463,'⚙️ Config'!$B$10)</f>
        <v>0.0075</v>
      </c>
      <c r="AG4463" s="88">
        <f t="shared" si="9"/>
        <v>152802.0248</v>
      </c>
      <c r="AH4463" s="88">
        <f>AG4463*'⚙️ Config'!$B$11</f>
        <v>764010.1238</v>
      </c>
      <c r="AI4463" s="88">
        <f>AH4463*'⚙️ Config'!$B$12</f>
        <v>229203.0371</v>
      </c>
      <c r="AJ4463" s="64"/>
      <c r="AK4463" s="84"/>
      <c r="AL4463" s="84"/>
      <c r="AM4463" s="84"/>
      <c r="AN4463" s="84"/>
      <c r="AO4463" s="84"/>
      <c r="AP4463" s="84"/>
      <c r="AQ4463" s="84"/>
    </row>
    <row r="4464" ht="15.0" customHeight="1">
      <c r="A4464" s="98">
        <v>4461.0</v>
      </c>
      <c r="B4464" s="99" t="s">
        <v>9432</v>
      </c>
      <c r="C4464" s="98" t="s">
        <v>141</v>
      </c>
      <c r="D4464" s="98" t="s">
        <v>9433</v>
      </c>
      <c r="E4464" s="100">
        <v>18.71</v>
      </c>
      <c r="F4464" s="98" t="s">
        <v>86</v>
      </c>
      <c r="G4464" s="98" t="s">
        <v>187</v>
      </c>
      <c r="H4464" s="101">
        <v>2.037204362E7</v>
      </c>
      <c r="I4464" s="98">
        <v>7.0</v>
      </c>
      <c r="J4464" s="102">
        <v>4.4</v>
      </c>
      <c r="K4464" s="99">
        <v>2022.0</v>
      </c>
      <c r="L4464" s="98" t="s">
        <v>719</v>
      </c>
      <c r="M4464" s="98">
        <v>2021.0</v>
      </c>
      <c r="N4464" s="98" t="s">
        <v>145</v>
      </c>
      <c r="O4464" s="65" t="str">
        <f t="shared" si="1"/>
        <v>166304220001</v>
      </c>
      <c r="P4464" s="65">
        <f t="shared" si="2"/>
        <v>8</v>
      </c>
      <c r="Q4464" s="65">
        <f t="shared" si="3"/>
        <v>0</v>
      </c>
      <c r="R4464" s="65" t="str">
        <f t="shared" si="12"/>
        <v>16.630.422/0001-80</v>
      </c>
      <c r="S4464" s="84"/>
      <c r="T4464" s="84" t="str">
        <f t="shared" si="10"/>
        <v/>
      </c>
      <c r="U4464" s="84" t="str">
        <f t="shared" si="11"/>
        <v/>
      </c>
      <c r="V4464" s="65" t="str">
        <f t="shared" si="5"/>
        <v/>
      </c>
      <c r="W4464" s="84"/>
      <c r="X4464" s="84"/>
      <c r="Y4464" s="85"/>
      <c r="Z4464" s="85"/>
      <c r="AA4464" s="65" t="str">
        <f t="shared" si="6"/>
        <v/>
      </c>
      <c r="AB4464" s="65" t="str">
        <f t="shared" si="7"/>
        <v/>
      </c>
      <c r="AC4464" s="86"/>
      <c r="AD4464" s="87" t="str">
        <f t="shared" si="8"/>
        <v/>
      </c>
      <c r="AE4464" s="84"/>
      <c r="AF4464" s="86">
        <f>IF(AC4464&gt;0,AC4464,'⚙️ Config'!$B$10)</f>
        <v>0.0075</v>
      </c>
      <c r="AG4464" s="88">
        <f t="shared" si="9"/>
        <v>152790.3272</v>
      </c>
      <c r="AH4464" s="88">
        <f>AG4464*'⚙️ Config'!$B$11</f>
        <v>763951.6358</v>
      </c>
      <c r="AI4464" s="88">
        <f>AH4464*'⚙️ Config'!$B$12</f>
        <v>229185.4907</v>
      </c>
      <c r="AJ4464" s="64"/>
      <c r="AK4464" s="84"/>
      <c r="AL4464" s="84"/>
      <c r="AM4464" s="84"/>
      <c r="AN4464" s="84"/>
      <c r="AO4464" s="84"/>
      <c r="AP4464" s="84"/>
      <c r="AQ4464" s="84"/>
    </row>
    <row r="4465" ht="15.0" customHeight="1">
      <c r="A4465" s="103">
        <v>4462.0</v>
      </c>
      <c r="B4465" s="104" t="s">
        <v>9434</v>
      </c>
      <c r="C4465" s="103" t="s">
        <v>141</v>
      </c>
      <c r="D4465" s="103" t="s">
        <v>9435</v>
      </c>
      <c r="E4465" s="105">
        <v>36.2</v>
      </c>
      <c r="F4465" s="103" t="s">
        <v>86</v>
      </c>
      <c r="G4465" s="103" t="s">
        <v>187</v>
      </c>
      <c r="H4465" s="106">
        <v>2.03687505E7</v>
      </c>
      <c r="I4465" s="103">
        <v>5.0</v>
      </c>
      <c r="J4465" s="107">
        <v>2.6</v>
      </c>
      <c r="K4465" s="104">
        <v>2025.0</v>
      </c>
      <c r="L4465" s="103" t="s">
        <v>4487</v>
      </c>
      <c r="M4465" s="103">
        <v>2023.0</v>
      </c>
      <c r="N4465" s="103" t="s">
        <v>161</v>
      </c>
      <c r="O4465" s="65" t="str">
        <f t="shared" si="1"/>
        <v>408406400001</v>
      </c>
      <c r="P4465" s="65">
        <f t="shared" si="2"/>
        <v>2</v>
      </c>
      <c r="Q4465" s="65">
        <f t="shared" si="3"/>
        <v>4</v>
      </c>
      <c r="R4465" s="65" t="str">
        <f t="shared" si="12"/>
        <v>40.840.640/0001-24</v>
      </c>
      <c r="S4465" s="84"/>
      <c r="T4465" s="84" t="str">
        <f t="shared" si="10"/>
        <v/>
      </c>
      <c r="U4465" s="84" t="str">
        <f t="shared" si="11"/>
        <v/>
      </c>
      <c r="V4465" s="65" t="str">
        <f t="shared" si="5"/>
        <v/>
      </c>
      <c r="W4465" s="84"/>
      <c r="X4465" s="84"/>
      <c r="Y4465" s="85"/>
      <c r="Z4465" s="85"/>
      <c r="AA4465" s="65" t="str">
        <f t="shared" si="6"/>
        <v/>
      </c>
      <c r="AB4465" s="65" t="str">
        <f t="shared" si="7"/>
        <v/>
      </c>
      <c r="AC4465" s="86"/>
      <c r="AD4465" s="87" t="str">
        <f t="shared" si="8"/>
        <v/>
      </c>
      <c r="AE4465" s="84"/>
      <c r="AF4465" s="86">
        <f>IF(AC4465&gt;0,AC4465,'⚙️ Config'!$B$10)</f>
        <v>0.0075</v>
      </c>
      <c r="AG4465" s="88">
        <f t="shared" si="9"/>
        <v>152765.6288</v>
      </c>
      <c r="AH4465" s="88">
        <f>AG4465*'⚙️ Config'!$B$11</f>
        <v>763828.1438</v>
      </c>
      <c r="AI4465" s="88">
        <f>AH4465*'⚙️ Config'!$B$12</f>
        <v>229148.4431</v>
      </c>
      <c r="AJ4465" s="64"/>
      <c r="AK4465" s="84"/>
      <c r="AL4465" s="84"/>
      <c r="AM4465" s="84"/>
      <c r="AN4465" s="84"/>
      <c r="AO4465" s="84"/>
      <c r="AP4465" s="84"/>
      <c r="AQ4465" s="84"/>
    </row>
    <row r="4466" ht="15.0" customHeight="1">
      <c r="A4466" s="103">
        <v>4463.0</v>
      </c>
      <c r="B4466" s="104" t="s">
        <v>9436</v>
      </c>
      <c r="C4466" s="103" t="s">
        <v>141</v>
      </c>
      <c r="D4466" s="103" t="s">
        <v>9437</v>
      </c>
      <c r="E4466" s="105">
        <v>21.78</v>
      </c>
      <c r="F4466" s="103" t="s">
        <v>86</v>
      </c>
      <c r="G4466" s="103" t="s">
        <v>187</v>
      </c>
      <c r="H4466" s="106">
        <v>2.03547827E7</v>
      </c>
      <c r="I4466" s="103">
        <v>10.0</v>
      </c>
      <c r="J4466" s="107">
        <v>4.7</v>
      </c>
      <c r="K4466" s="104">
        <v>2024.0</v>
      </c>
      <c r="L4466" s="103" t="s">
        <v>1173</v>
      </c>
      <c r="M4466" s="103">
        <v>2021.0</v>
      </c>
      <c r="N4466" s="103" t="s">
        <v>189</v>
      </c>
      <c r="O4466" s="65" t="str">
        <f t="shared" si="1"/>
        <v>601362490001</v>
      </c>
      <c r="P4466" s="65">
        <f t="shared" si="2"/>
        <v>5</v>
      </c>
      <c r="Q4466" s="65">
        <f t="shared" si="3"/>
        <v>0</v>
      </c>
      <c r="R4466" s="65" t="str">
        <f t="shared" si="12"/>
        <v>60.136.249/0001-50</v>
      </c>
      <c r="S4466" s="84"/>
      <c r="T4466" s="84" t="str">
        <f t="shared" si="10"/>
        <v/>
      </c>
      <c r="U4466" s="84" t="str">
        <f t="shared" si="11"/>
        <v/>
      </c>
      <c r="V4466" s="65" t="str">
        <f t="shared" si="5"/>
        <v/>
      </c>
      <c r="W4466" s="84"/>
      <c r="X4466" s="84"/>
      <c r="Y4466" s="85"/>
      <c r="Z4466" s="85"/>
      <c r="AA4466" s="65" t="str">
        <f t="shared" si="6"/>
        <v/>
      </c>
      <c r="AB4466" s="65" t="str">
        <f t="shared" si="7"/>
        <v/>
      </c>
      <c r="AC4466" s="86"/>
      <c r="AD4466" s="87" t="str">
        <f t="shared" si="8"/>
        <v/>
      </c>
      <c r="AE4466" s="84"/>
      <c r="AF4466" s="86">
        <f>IF(AC4466&gt;0,AC4466,'⚙️ Config'!$B$10)</f>
        <v>0.0075</v>
      </c>
      <c r="AG4466" s="88">
        <f t="shared" si="9"/>
        <v>152660.8703</v>
      </c>
      <c r="AH4466" s="88">
        <f>AG4466*'⚙️ Config'!$B$11</f>
        <v>763304.3513</v>
      </c>
      <c r="AI4466" s="88">
        <f>AH4466*'⚙️ Config'!$B$12</f>
        <v>228991.3054</v>
      </c>
      <c r="AJ4466" s="64"/>
      <c r="AK4466" s="84"/>
      <c r="AL4466" s="84"/>
      <c r="AM4466" s="84"/>
      <c r="AN4466" s="84"/>
      <c r="AO4466" s="84"/>
      <c r="AP4466" s="84"/>
      <c r="AQ4466" s="84"/>
    </row>
    <row r="4467" ht="15.0" customHeight="1">
      <c r="A4467" s="98">
        <v>4464.0</v>
      </c>
      <c r="B4467" s="99" t="s">
        <v>9438</v>
      </c>
      <c r="C4467" s="98" t="s">
        <v>141</v>
      </c>
      <c r="D4467" s="98" t="s">
        <v>9439</v>
      </c>
      <c r="E4467" s="100">
        <v>23.27</v>
      </c>
      <c r="F4467" s="98" t="s">
        <v>86</v>
      </c>
      <c r="G4467" s="98" t="s">
        <v>187</v>
      </c>
      <c r="H4467" s="101">
        <v>2.022269647E7</v>
      </c>
      <c r="I4467" s="98">
        <v>2.0</v>
      </c>
      <c r="J4467" s="102">
        <v>5.0</v>
      </c>
      <c r="K4467" s="99">
        <v>2021.0</v>
      </c>
      <c r="L4467" s="98" t="s">
        <v>144</v>
      </c>
      <c r="M4467" s="98">
        <v>2021.0</v>
      </c>
      <c r="N4467" s="98" t="s">
        <v>161</v>
      </c>
      <c r="O4467" s="65" t="str">
        <f t="shared" si="1"/>
        <v>119833110001</v>
      </c>
      <c r="P4467" s="65">
        <f t="shared" si="2"/>
        <v>3</v>
      </c>
      <c r="Q4467" s="65">
        <f t="shared" si="3"/>
        <v>4</v>
      </c>
      <c r="R4467" s="65" t="str">
        <f t="shared" si="12"/>
        <v>11.983.311/0001-34</v>
      </c>
      <c r="S4467" s="84"/>
      <c r="T4467" s="84" t="str">
        <f t="shared" si="10"/>
        <v/>
      </c>
      <c r="U4467" s="84" t="str">
        <f t="shared" si="11"/>
        <v/>
      </c>
      <c r="V4467" s="65" t="str">
        <f t="shared" si="5"/>
        <v/>
      </c>
      <c r="W4467" s="84"/>
      <c r="X4467" s="84"/>
      <c r="Y4467" s="85"/>
      <c r="Z4467" s="85"/>
      <c r="AA4467" s="65" t="str">
        <f t="shared" si="6"/>
        <v/>
      </c>
      <c r="AB4467" s="65" t="str">
        <f t="shared" si="7"/>
        <v/>
      </c>
      <c r="AC4467" s="86"/>
      <c r="AD4467" s="87" t="str">
        <f t="shared" si="8"/>
        <v/>
      </c>
      <c r="AE4467" s="84"/>
      <c r="AF4467" s="86">
        <f>IF(AC4467&gt;0,AC4467,'⚙️ Config'!$B$10)</f>
        <v>0.0075</v>
      </c>
      <c r="AG4467" s="88">
        <f t="shared" si="9"/>
        <v>151670.2235</v>
      </c>
      <c r="AH4467" s="88">
        <f>AG4467*'⚙️ Config'!$B$11</f>
        <v>758351.1176</v>
      </c>
      <c r="AI4467" s="88">
        <f>AH4467*'⚙️ Config'!$B$12</f>
        <v>227505.3353</v>
      </c>
      <c r="AJ4467" s="64"/>
      <c r="AK4467" s="84"/>
      <c r="AL4467" s="84"/>
      <c r="AM4467" s="84"/>
      <c r="AN4467" s="84"/>
      <c r="AO4467" s="84"/>
      <c r="AP4467" s="84"/>
      <c r="AQ4467" s="84"/>
    </row>
    <row r="4468" ht="15.0" customHeight="1">
      <c r="A4468" s="103">
        <v>4465.0</v>
      </c>
      <c r="B4468" s="104" t="s">
        <v>9440</v>
      </c>
      <c r="C4468" s="103" t="s">
        <v>141</v>
      </c>
      <c r="D4468" s="103" t="s">
        <v>9441</v>
      </c>
      <c r="E4468" s="105">
        <v>44.7</v>
      </c>
      <c r="F4468" s="103" t="s">
        <v>86</v>
      </c>
      <c r="G4468" s="103" t="s">
        <v>187</v>
      </c>
      <c r="H4468" s="106">
        <v>2.000488884E7</v>
      </c>
      <c r="I4468" s="103">
        <v>8.0</v>
      </c>
      <c r="J4468" s="107">
        <v>4.3</v>
      </c>
      <c r="K4468" s="104">
        <v>2025.0</v>
      </c>
      <c r="L4468" s="103" t="s">
        <v>4795</v>
      </c>
      <c r="M4468" s="103">
        <v>2021.0</v>
      </c>
      <c r="N4468" s="103" t="s">
        <v>208</v>
      </c>
      <c r="O4468" s="65" t="str">
        <f t="shared" si="1"/>
        <v>618882690001</v>
      </c>
      <c r="P4468" s="65">
        <f t="shared" si="2"/>
        <v>4</v>
      </c>
      <c r="Q4468" s="65">
        <f t="shared" si="3"/>
        <v>0</v>
      </c>
      <c r="R4468" s="65" t="str">
        <f t="shared" si="12"/>
        <v>61.888.269/0001-40</v>
      </c>
      <c r="S4468" s="84"/>
      <c r="T4468" s="84" t="str">
        <f t="shared" si="10"/>
        <v/>
      </c>
      <c r="U4468" s="84" t="str">
        <f t="shared" si="11"/>
        <v/>
      </c>
      <c r="V4468" s="65" t="str">
        <f t="shared" si="5"/>
        <v/>
      </c>
      <c r="W4468" s="84"/>
      <c r="X4468" s="84"/>
      <c r="Y4468" s="85"/>
      <c r="Z4468" s="85"/>
      <c r="AA4468" s="65" t="str">
        <f t="shared" si="6"/>
        <v/>
      </c>
      <c r="AB4468" s="65" t="str">
        <f t="shared" si="7"/>
        <v/>
      </c>
      <c r="AC4468" s="86"/>
      <c r="AD4468" s="87" t="str">
        <f t="shared" si="8"/>
        <v/>
      </c>
      <c r="AE4468" s="84"/>
      <c r="AF4468" s="86">
        <f>IF(AC4468&gt;0,AC4468,'⚙️ Config'!$B$10)</f>
        <v>0.0075</v>
      </c>
      <c r="AG4468" s="88">
        <f t="shared" si="9"/>
        <v>150036.6663</v>
      </c>
      <c r="AH4468" s="88">
        <f>AG4468*'⚙️ Config'!$B$11</f>
        <v>750183.3315</v>
      </c>
      <c r="AI4468" s="88">
        <f>AH4468*'⚙️ Config'!$B$12</f>
        <v>225054.9995</v>
      </c>
      <c r="AJ4468" s="64"/>
      <c r="AK4468" s="84"/>
      <c r="AL4468" s="84"/>
      <c r="AM4468" s="84"/>
      <c r="AN4468" s="84"/>
      <c r="AO4468" s="84"/>
      <c r="AP4468" s="84"/>
      <c r="AQ4468" s="84"/>
    </row>
    <row r="4469" ht="15.0" customHeight="1">
      <c r="A4469" s="98">
        <v>4466.0</v>
      </c>
      <c r="B4469" s="99" t="s">
        <v>9442</v>
      </c>
      <c r="C4469" s="98" t="s">
        <v>141</v>
      </c>
      <c r="D4469" s="98" t="s">
        <v>9443</v>
      </c>
      <c r="E4469" s="100">
        <v>25.32</v>
      </c>
      <c r="F4469" s="98" t="s">
        <v>86</v>
      </c>
      <c r="G4469" s="98" t="s">
        <v>244</v>
      </c>
      <c r="H4469" s="101">
        <v>1.992541762E7</v>
      </c>
      <c r="I4469" s="98">
        <v>8.0</v>
      </c>
      <c r="J4469" s="102">
        <v>4.5</v>
      </c>
      <c r="K4469" s="99">
        <v>2024.0</v>
      </c>
      <c r="L4469" s="98" t="s">
        <v>4709</v>
      </c>
      <c r="M4469" s="98">
        <v>2021.0</v>
      </c>
      <c r="N4469" s="98" t="s">
        <v>189</v>
      </c>
      <c r="O4469" s="65" t="str">
        <f t="shared" si="1"/>
        <v>087802420001</v>
      </c>
      <c r="P4469" s="65">
        <f t="shared" si="2"/>
        <v>5</v>
      </c>
      <c r="Q4469" s="65">
        <f t="shared" si="3"/>
        <v>7</v>
      </c>
      <c r="R4469" s="65" t="str">
        <f t="shared" si="12"/>
        <v>08.780.242/0001-57</v>
      </c>
      <c r="S4469" s="84"/>
      <c r="T4469" s="84" t="str">
        <f t="shared" si="10"/>
        <v/>
      </c>
      <c r="U4469" s="84" t="str">
        <f t="shared" si="11"/>
        <v/>
      </c>
      <c r="V4469" s="65" t="str">
        <f t="shared" si="5"/>
        <v/>
      </c>
      <c r="W4469" s="84"/>
      <c r="X4469" s="84"/>
      <c r="Y4469" s="85"/>
      <c r="Z4469" s="85"/>
      <c r="AA4469" s="65" t="str">
        <f t="shared" si="6"/>
        <v/>
      </c>
      <c r="AB4469" s="65" t="str">
        <f t="shared" si="7"/>
        <v/>
      </c>
      <c r="AC4469" s="86"/>
      <c r="AD4469" s="87" t="str">
        <f t="shared" si="8"/>
        <v/>
      </c>
      <c r="AE4469" s="84"/>
      <c r="AF4469" s="86">
        <f>IF(AC4469&gt;0,AC4469,'⚙️ Config'!$B$10)</f>
        <v>0.0075</v>
      </c>
      <c r="AG4469" s="88">
        <f t="shared" si="9"/>
        <v>149440.6322</v>
      </c>
      <c r="AH4469" s="88">
        <f>AG4469*'⚙️ Config'!$B$11</f>
        <v>747203.1608</v>
      </c>
      <c r="AI4469" s="88">
        <f>AH4469*'⚙️ Config'!$B$12</f>
        <v>224160.9482</v>
      </c>
      <c r="AJ4469" s="64"/>
      <c r="AK4469" s="84"/>
      <c r="AL4469" s="84"/>
      <c r="AM4469" s="84"/>
      <c r="AN4469" s="84"/>
      <c r="AO4469" s="84"/>
      <c r="AP4469" s="84"/>
      <c r="AQ4469" s="84"/>
    </row>
    <row r="4470" ht="15.0" customHeight="1">
      <c r="A4470" s="98">
        <v>4467.0</v>
      </c>
      <c r="B4470" s="99" t="s">
        <v>9444</v>
      </c>
      <c r="C4470" s="98" t="s">
        <v>141</v>
      </c>
      <c r="D4470" s="98" t="s">
        <v>9445</v>
      </c>
      <c r="E4470" s="100">
        <v>21.59</v>
      </c>
      <c r="F4470" s="98" t="s">
        <v>86</v>
      </c>
      <c r="G4470" s="98" t="s">
        <v>244</v>
      </c>
      <c r="H4470" s="101">
        <v>1.991169273E7</v>
      </c>
      <c r="I4470" s="98">
        <v>3.0</v>
      </c>
      <c r="J4470" s="102">
        <v>4.9</v>
      </c>
      <c r="K4470" s="99">
        <v>2022.0</v>
      </c>
      <c r="L4470" s="98" t="s">
        <v>9446</v>
      </c>
      <c r="M4470" s="98">
        <v>2021.0</v>
      </c>
      <c r="N4470" s="98" t="s">
        <v>161</v>
      </c>
      <c r="O4470" s="65" t="str">
        <f t="shared" si="1"/>
        <v>621449690001</v>
      </c>
      <c r="P4470" s="65">
        <f t="shared" si="2"/>
        <v>9</v>
      </c>
      <c r="Q4470" s="65">
        <f t="shared" si="3"/>
        <v>3</v>
      </c>
      <c r="R4470" s="65" t="str">
        <f t="shared" si="12"/>
        <v>62.144.969/0001-93</v>
      </c>
      <c r="S4470" s="84"/>
      <c r="T4470" s="84" t="str">
        <f t="shared" si="10"/>
        <v/>
      </c>
      <c r="U4470" s="84" t="str">
        <f t="shared" si="11"/>
        <v/>
      </c>
      <c r="V4470" s="65" t="str">
        <f t="shared" si="5"/>
        <v/>
      </c>
      <c r="W4470" s="84"/>
      <c r="X4470" s="84"/>
      <c r="Y4470" s="85"/>
      <c r="Z4470" s="85"/>
      <c r="AA4470" s="65" t="str">
        <f t="shared" si="6"/>
        <v/>
      </c>
      <c r="AB4470" s="65" t="str">
        <f t="shared" si="7"/>
        <v/>
      </c>
      <c r="AC4470" s="86"/>
      <c r="AD4470" s="87" t="str">
        <f t="shared" si="8"/>
        <v/>
      </c>
      <c r="AE4470" s="84"/>
      <c r="AF4470" s="86">
        <f>IF(AC4470&gt;0,AC4470,'⚙️ Config'!$B$10)</f>
        <v>0.0075</v>
      </c>
      <c r="AG4470" s="88">
        <f t="shared" si="9"/>
        <v>149337.6955</v>
      </c>
      <c r="AH4470" s="88">
        <f>AG4470*'⚙️ Config'!$B$11</f>
        <v>746688.4774</v>
      </c>
      <c r="AI4470" s="88">
        <f>AH4470*'⚙️ Config'!$B$12</f>
        <v>224006.5432</v>
      </c>
      <c r="AJ4470" s="64"/>
      <c r="AK4470" s="84"/>
      <c r="AL4470" s="84"/>
      <c r="AM4470" s="84"/>
      <c r="AN4470" s="84"/>
      <c r="AO4470" s="84"/>
      <c r="AP4470" s="84"/>
      <c r="AQ4470" s="84"/>
    </row>
    <row r="4471" ht="15.0" customHeight="1">
      <c r="A4471" s="98">
        <v>4468.0</v>
      </c>
      <c r="B4471" s="99" t="s">
        <v>9447</v>
      </c>
      <c r="C4471" s="98" t="s">
        <v>141</v>
      </c>
      <c r="D4471" s="98" t="s">
        <v>9448</v>
      </c>
      <c r="E4471" s="100">
        <v>26.32</v>
      </c>
      <c r="F4471" s="98" t="s">
        <v>86</v>
      </c>
      <c r="G4471" s="98" t="s">
        <v>244</v>
      </c>
      <c r="H4471" s="101">
        <v>1.990233418E7</v>
      </c>
      <c r="I4471" s="98">
        <v>10.0</v>
      </c>
      <c r="J4471" s="102">
        <v>4.5</v>
      </c>
      <c r="K4471" s="99">
        <v>2024.0</v>
      </c>
      <c r="L4471" s="98" t="s">
        <v>508</v>
      </c>
      <c r="M4471" s="98">
        <v>2021.0</v>
      </c>
      <c r="N4471" s="98" t="s">
        <v>189</v>
      </c>
      <c r="O4471" s="65" t="str">
        <f t="shared" si="1"/>
        <v>611870430001</v>
      </c>
      <c r="P4471" s="65">
        <f t="shared" si="2"/>
        <v>1</v>
      </c>
      <c r="Q4471" s="65">
        <f t="shared" si="3"/>
        <v>2</v>
      </c>
      <c r="R4471" s="65" t="str">
        <f t="shared" si="12"/>
        <v>61.187.043/0001-12</v>
      </c>
      <c r="S4471" s="84"/>
      <c r="T4471" s="84" t="str">
        <f t="shared" si="10"/>
        <v/>
      </c>
      <c r="U4471" s="84" t="str">
        <f t="shared" si="11"/>
        <v/>
      </c>
      <c r="V4471" s="65" t="str">
        <f t="shared" si="5"/>
        <v/>
      </c>
      <c r="W4471" s="84"/>
      <c r="X4471" s="84"/>
      <c r="Y4471" s="85"/>
      <c r="Z4471" s="85"/>
      <c r="AA4471" s="65" t="str">
        <f t="shared" si="6"/>
        <v/>
      </c>
      <c r="AB4471" s="65" t="str">
        <f t="shared" si="7"/>
        <v/>
      </c>
      <c r="AC4471" s="86"/>
      <c r="AD4471" s="87" t="str">
        <f t="shared" si="8"/>
        <v/>
      </c>
      <c r="AE4471" s="84"/>
      <c r="AF4471" s="86">
        <f>IF(AC4471&gt;0,AC4471,'⚙️ Config'!$B$10)</f>
        <v>0.0075</v>
      </c>
      <c r="AG4471" s="88">
        <f t="shared" si="9"/>
        <v>149267.5064</v>
      </c>
      <c r="AH4471" s="88">
        <f>AG4471*'⚙️ Config'!$B$11</f>
        <v>746337.5318</v>
      </c>
      <c r="AI4471" s="88">
        <f>AH4471*'⚙️ Config'!$B$12</f>
        <v>223901.2595</v>
      </c>
      <c r="AJ4471" s="64"/>
      <c r="AK4471" s="84"/>
      <c r="AL4471" s="84"/>
      <c r="AM4471" s="84"/>
      <c r="AN4471" s="84"/>
      <c r="AO4471" s="84"/>
      <c r="AP4471" s="84"/>
      <c r="AQ4471" s="84"/>
    </row>
    <row r="4472" ht="15.0" customHeight="1">
      <c r="A4472" s="98">
        <v>4469.0</v>
      </c>
      <c r="B4472" s="99" t="s">
        <v>9449</v>
      </c>
      <c r="C4472" s="98" t="s">
        <v>141</v>
      </c>
      <c r="D4472" s="98" t="s">
        <v>9450</v>
      </c>
      <c r="E4472" s="100">
        <v>38.21</v>
      </c>
      <c r="F4472" s="98" t="s">
        <v>86</v>
      </c>
      <c r="G4472" s="98" t="s">
        <v>244</v>
      </c>
      <c r="H4472" s="101">
        <v>1.977558383E7</v>
      </c>
      <c r="I4472" s="98">
        <v>7.0</v>
      </c>
      <c r="J4472" s="102">
        <v>4.8</v>
      </c>
      <c r="K4472" s="99">
        <v>2025.0</v>
      </c>
      <c r="L4472" s="98" t="s">
        <v>4795</v>
      </c>
      <c r="M4472" s="98">
        <v>2021.0</v>
      </c>
      <c r="N4472" s="98" t="s">
        <v>189</v>
      </c>
      <c r="O4472" s="65" t="str">
        <f t="shared" si="1"/>
        <v>592980910001</v>
      </c>
      <c r="P4472" s="65">
        <f t="shared" si="2"/>
        <v>3</v>
      </c>
      <c r="Q4472" s="65">
        <f t="shared" si="3"/>
        <v>6</v>
      </c>
      <c r="R4472" s="65" t="str">
        <f t="shared" si="12"/>
        <v>59.298.091/0001-36</v>
      </c>
      <c r="S4472" s="84"/>
      <c r="T4472" s="84" t="str">
        <f t="shared" si="10"/>
        <v/>
      </c>
      <c r="U4472" s="84" t="str">
        <f t="shared" si="11"/>
        <v/>
      </c>
      <c r="V4472" s="65" t="str">
        <f t="shared" si="5"/>
        <v/>
      </c>
      <c r="W4472" s="84"/>
      <c r="X4472" s="84"/>
      <c r="Y4472" s="85"/>
      <c r="Z4472" s="85"/>
      <c r="AA4472" s="65" t="str">
        <f t="shared" si="6"/>
        <v/>
      </c>
      <c r="AB4472" s="65" t="str">
        <f t="shared" si="7"/>
        <v/>
      </c>
      <c r="AC4472" s="86"/>
      <c r="AD4472" s="87" t="str">
        <f t="shared" si="8"/>
        <v/>
      </c>
      <c r="AE4472" s="84"/>
      <c r="AF4472" s="86">
        <f>IF(AC4472&gt;0,AC4472,'⚙️ Config'!$B$10)</f>
        <v>0.0075</v>
      </c>
      <c r="AG4472" s="88">
        <f t="shared" si="9"/>
        <v>148316.8787</v>
      </c>
      <c r="AH4472" s="88">
        <f>AG4472*'⚙️ Config'!$B$11</f>
        <v>741584.3936</v>
      </c>
      <c r="AI4472" s="88">
        <f>AH4472*'⚙️ Config'!$B$12</f>
        <v>222475.3181</v>
      </c>
      <c r="AJ4472" s="64"/>
      <c r="AK4472" s="84"/>
      <c r="AL4472" s="84"/>
      <c r="AM4472" s="84"/>
      <c r="AN4472" s="84"/>
      <c r="AO4472" s="84"/>
      <c r="AP4472" s="84"/>
      <c r="AQ4472" s="84"/>
    </row>
    <row r="4473" ht="15.0" customHeight="1">
      <c r="A4473" s="98">
        <v>4470.0</v>
      </c>
      <c r="B4473" s="99" t="s">
        <v>9451</v>
      </c>
      <c r="C4473" s="98" t="s">
        <v>141</v>
      </c>
      <c r="D4473" s="98" t="s">
        <v>9452</v>
      </c>
      <c r="E4473" s="100">
        <v>43.56</v>
      </c>
      <c r="F4473" s="98" t="s">
        <v>86</v>
      </c>
      <c r="G4473" s="98" t="s">
        <v>244</v>
      </c>
      <c r="H4473" s="101">
        <v>1.975097717E7</v>
      </c>
      <c r="I4473" s="98">
        <v>9.0</v>
      </c>
      <c r="J4473" s="102">
        <v>3.2</v>
      </c>
      <c r="K4473" s="99">
        <v>2025.0</v>
      </c>
      <c r="L4473" s="98" t="s">
        <v>473</v>
      </c>
      <c r="M4473" s="98">
        <v>2023.0</v>
      </c>
      <c r="N4473" s="98" t="s">
        <v>208</v>
      </c>
      <c r="O4473" s="65" t="str">
        <f t="shared" si="1"/>
        <v>539455070001</v>
      </c>
      <c r="P4473" s="65">
        <f t="shared" si="2"/>
        <v>8</v>
      </c>
      <c r="Q4473" s="65">
        <f t="shared" si="3"/>
        <v>4</v>
      </c>
      <c r="R4473" s="65" t="str">
        <f t="shared" si="12"/>
        <v>53.945.507/0001-84</v>
      </c>
      <c r="S4473" s="84"/>
      <c r="T4473" s="84" t="str">
        <f t="shared" si="10"/>
        <v/>
      </c>
      <c r="U4473" s="84" t="str">
        <f t="shared" si="11"/>
        <v/>
      </c>
      <c r="V4473" s="65" t="str">
        <f t="shared" si="5"/>
        <v/>
      </c>
      <c r="W4473" s="84"/>
      <c r="X4473" s="84"/>
      <c r="Y4473" s="85"/>
      <c r="Z4473" s="85"/>
      <c r="AA4473" s="65" t="str">
        <f t="shared" si="6"/>
        <v/>
      </c>
      <c r="AB4473" s="65" t="str">
        <f t="shared" si="7"/>
        <v/>
      </c>
      <c r="AC4473" s="86"/>
      <c r="AD4473" s="87" t="str">
        <f t="shared" si="8"/>
        <v/>
      </c>
      <c r="AE4473" s="84"/>
      <c r="AF4473" s="86">
        <f>IF(AC4473&gt;0,AC4473,'⚙️ Config'!$B$10)</f>
        <v>0.0075</v>
      </c>
      <c r="AG4473" s="88">
        <f t="shared" si="9"/>
        <v>148132.3288</v>
      </c>
      <c r="AH4473" s="88">
        <f>AG4473*'⚙️ Config'!$B$11</f>
        <v>740661.6439</v>
      </c>
      <c r="AI4473" s="88">
        <f>AH4473*'⚙️ Config'!$B$12</f>
        <v>222198.4932</v>
      </c>
      <c r="AJ4473" s="64"/>
      <c r="AK4473" s="84"/>
      <c r="AL4473" s="84"/>
      <c r="AM4473" s="84"/>
      <c r="AN4473" s="84"/>
      <c r="AO4473" s="84"/>
      <c r="AP4473" s="84"/>
      <c r="AQ4473" s="84"/>
    </row>
    <row r="4474" ht="15.0" customHeight="1">
      <c r="A4474" s="98">
        <v>4471.0</v>
      </c>
      <c r="B4474" s="99" t="s">
        <v>9453</v>
      </c>
      <c r="C4474" s="98" t="s">
        <v>141</v>
      </c>
      <c r="D4474" s="98" t="s">
        <v>9454</v>
      </c>
      <c r="E4474" s="100">
        <v>57.32</v>
      </c>
      <c r="F4474" s="98" t="s">
        <v>86</v>
      </c>
      <c r="G4474" s="98" t="s">
        <v>244</v>
      </c>
      <c r="H4474" s="101">
        <v>1.972715509E7</v>
      </c>
      <c r="I4474" s="98">
        <v>8.0</v>
      </c>
      <c r="J4474" s="102">
        <v>3.0</v>
      </c>
      <c r="K4474" s="99">
        <v>2025.0</v>
      </c>
      <c r="L4474" s="98" t="s">
        <v>4795</v>
      </c>
      <c r="M4474" s="98">
        <v>2023.0</v>
      </c>
      <c r="N4474" s="98" t="s">
        <v>208</v>
      </c>
      <c r="O4474" s="65" t="str">
        <f t="shared" si="1"/>
        <v>047116950001</v>
      </c>
      <c r="P4474" s="65">
        <f t="shared" si="2"/>
        <v>7</v>
      </c>
      <c r="Q4474" s="65">
        <f t="shared" si="3"/>
        <v>0</v>
      </c>
      <c r="R4474" s="65" t="str">
        <f t="shared" si="12"/>
        <v>04.711.695/0001-70</v>
      </c>
      <c r="S4474" s="84"/>
      <c r="T4474" s="84" t="str">
        <f t="shared" si="10"/>
        <v/>
      </c>
      <c r="U4474" s="84" t="str">
        <f t="shared" si="11"/>
        <v/>
      </c>
      <c r="V4474" s="65" t="str">
        <f t="shared" si="5"/>
        <v/>
      </c>
      <c r="W4474" s="84"/>
      <c r="X4474" s="84"/>
      <c r="Y4474" s="85"/>
      <c r="Z4474" s="85"/>
      <c r="AA4474" s="65" t="str">
        <f t="shared" si="6"/>
        <v/>
      </c>
      <c r="AB4474" s="65" t="str">
        <f t="shared" si="7"/>
        <v/>
      </c>
      <c r="AC4474" s="86"/>
      <c r="AD4474" s="87" t="str">
        <f t="shared" si="8"/>
        <v/>
      </c>
      <c r="AE4474" s="84"/>
      <c r="AF4474" s="86">
        <f>IF(AC4474&gt;0,AC4474,'⚙️ Config'!$B$10)</f>
        <v>0.0075</v>
      </c>
      <c r="AG4474" s="88">
        <f t="shared" si="9"/>
        <v>147953.6632</v>
      </c>
      <c r="AH4474" s="88">
        <f>AG4474*'⚙️ Config'!$B$11</f>
        <v>739768.3159</v>
      </c>
      <c r="AI4474" s="88">
        <f>AH4474*'⚙️ Config'!$B$12</f>
        <v>221930.4948</v>
      </c>
      <c r="AJ4474" s="64"/>
      <c r="AK4474" s="84"/>
      <c r="AL4474" s="84"/>
      <c r="AM4474" s="84"/>
      <c r="AN4474" s="84"/>
      <c r="AO4474" s="84"/>
      <c r="AP4474" s="84"/>
      <c r="AQ4474" s="84"/>
    </row>
    <row r="4475" ht="15.0" customHeight="1">
      <c r="A4475" s="103">
        <v>4472.0</v>
      </c>
      <c r="B4475" s="104" t="s">
        <v>9455</v>
      </c>
      <c r="C4475" s="103" t="s">
        <v>141</v>
      </c>
      <c r="D4475" s="103" t="s">
        <v>9456</v>
      </c>
      <c r="E4475" s="105">
        <v>20.79</v>
      </c>
      <c r="F4475" s="103" t="s">
        <v>86</v>
      </c>
      <c r="G4475" s="103" t="s">
        <v>244</v>
      </c>
      <c r="H4475" s="106">
        <v>1.972064325E7</v>
      </c>
      <c r="I4475" s="103">
        <v>9.0</v>
      </c>
      <c r="J4475" s="107">
        <v>4.7</v>
      </c>
      <c r="K4475" s="104">
        <v>2023.0</v>
      </c>
      <c r="L4475" s="103" t="s">
        <v>4502</v>
      </c>
      <c r="M4475" s="103">
        <v>2021.0</v>
      </c>
      <c r="N4475" s="103" t="s">
        <v>161</v>
      </c>
      <c r="O4475" s="65" t="str">
        <f t="shared" si="1"/>
        <v>275400740001</v>
      </c>
      <c r="P4475" s="65">
        <f t="shared" si="2"/>
        <v>7</v>
      </c>
      <c r="Q4475" s="65">
        <f t="shared" si="3"/>
        <v>7</v>
      </c>
      <c r="R4475" s="65" t="str">
        <f t="shared" si="12"/>
        <v>27.540.074/0001-77</v>
      </c>
      <c r="S4475" s="84"/>
      <c r="T4475" s="84" t="str">
        <f t="shared" si="10"/>
        <v/>
      </c>
      <c r="U4475" s="84" t="str">
        <f t="shared" si="11"/>
        <v/>
      </c>
      <c r="V4475" s="65" t="str">
        <f t="shared" si="5"/>
        <v/>
      </c>
      <c r="W4475" s="84"/>
      <c r="X4475" s="84"/>
      <c r="Y4475" s="85"/>
      <c r="Z4475" s="85"/>
      <c r="AA4475" s="65" t="str">
        <f t="shared" si="6"/>
        <v/>
      </c>
      <c r="AB4475" s="65" t="str">
        <f t="shared" si="7"/>
        <v/>
      </c>
      <c r="AC4475" s="86"/>
      <c r="AD4475" s="87" t="str">
        <f t="shared" si="8"/>
        <v/>
      </c>
      <c r="AE4475" s="84"/>
      <c r="AF4475" s="86">
        <f>IF(AC4475&gt;0,AC4475,'⚙️ Config'!$B$10)</f>
        <v>0.0075</v>
      </c>
      <c r="AG4475" s="88">
        <f t="shared" si="9"/>
        <v>147904.8244</v>
      </c>
      <c r="AH4475" s="88">
        <f>AG4475*'⚙️ Config'!$B$11</f>
        <v>739524.1219</v>
      </c>
      <c r="AI4475" s="88">
        <f>AH4475*'⚙️ Config'!$B$12</f>
        <v>221857.2366</v>
      </c>
      <c r="AJ4475" s="64"/>
      <c r="AK4475" s="84"/>
      <c r="AL4475" s="84"/>
      <c r="AM4475" s="84"/>
      <c r="AN4475" s="84"/>
      <c r="AO4475" s="84"/>
      <c r="AP4475" s="84"/>
      <c r="AQ4475" s="84"/>
    </row>
    <row r="4476" ht="15.0" customHeight="1">
      <c r="A4476" s="103">
        <v>4473.0</v>
      </c>
      <c r="B4476" s="104" t="s">
        <v>9457</v>
      </c>
      <c r="C4476" s="103" t="s">
        <v>141</v>
      </c>
      <c r="D4476" s="103" t="s">
        <v>9458</v>
      </c>
      <c r="E4476" s="105">
        <v>22.9</v>
      </c>
      <c r="F4476" s="103" t="s">
        <v>86</v>
      </c>
      <c r="G4476" s="103" t="s">
        <v>244</v>
      </c>
      <c r="H4476" s="106">
        <v>1.963368532E7</v>
      </c>
      <c r="I4476" s="103">
        <v>4.0</v>
      </c>
      <c r="J4476" s="107">
        <v>4.7</v>
      </c>
      <c r="K4476" s="104">
        <v>2023.0</v>
      </c>
      <c r="L4476" s="103" t="s">
        <v>719</v>
      </c>
      <c r="M4476" s="103">
        <v>2021.0</v>
      </c>
      <c r="N4476" s="103" t="s">
        <v>189</v>
      </c>
      <c r="O4476" s="65" t="str">
        <f t="shared" si="1"/>
        <v>308223390001</v>
      </c>
      <c r="P4476" s="65">
        <f t="shared" si="2"/>
        <v>3</v>
      </c>
      <c r="Q4476" s="65">
        <f t="shared" si="3"/>
        <v>4</v>
      </c>
      <c r="R4476" s="65" t="str">
        <f t="shared" si="12"/>
        <v>30.822.339/0001-34</v>
      </c>
      <c r="S4476" s="84"/>
      <c r="T4476" s="84" t="str">
        <f t="shared" si="10"/>
        <v/>
      </c>
      <c r="U4476" s="84" t="str">
        <f t="shared" si="11"/>
        <v/>
      </c>
      <c r="V4476" s="65" t="str">
        <f t="shared" si="5"/>
        <v/>
      </c>
      <c r="W4476" s="84"/>
      <c r="X4476" s="84"/>
      <c r="Y4476" s="85"/>
      <c r="Z4476" s="85"/>
      <c r="AA4476" s="65" t="str">
        <f t="shared" si="6"/>
        <v/>
      </c>
      <c r="AB4476" s="65" t="str">
        <f t="shared" si="7"/>
        <v/>
      </c>
      <c r="AC4476" s="86"/>
      <c r="AD4476" s="87" t="str">
        <f t="shared" si="8"/>
        <v/>
      </c>
      <c r="AE4476" s="84"/>
      <c r="AF4476" s="86">
        <f>IF(AC4476&gt;0,AC4476,'⚙️ Config'!$B$10)</f>
        <v>0.0075</v>
      </c>
      <c r="AG4476" s="88">
        <f t="shared" si="9"/>
        <v>147252.6399</v>
      </c>
      <c r="AH4476" s="88">
        <f>AG4476*'⚙️ Config'!$B$11</f>
        <v>736263.1995</v>
      </c>
      <c r="AI4476" s="88">
        <f>AH4476*'⚙️ Config'!$B$12</f>
        <v>220878.9599</v>
      </c>
      <c r="AJ4476" s="64"/>
      <c r="AK4476" s="84"/>
      <c r="AL4476" s="84"/>
      <c r="AM4476" s="84"/>
      <c r="AN4476" s="84"/>
      <c r="AO4476" s="84"/>
      <c r="AP4476" s="84"/>
      <c r="AQ4476" s="84"/>
    </row>
    <row r="4477" ht="15.0" customHeight="1">
      <c r="A4477" s="98">
        <v>4474.0</v>
      </c>
      <c r="B4477" s="99" t="s">
        <v>9459</v>
      </c>
      <c r="C4477" s="98" t="s">
        <v>141</v>
      </c>
      <c r="D4477" s="98" t="s">
        <v>9460</v>
      </c>
      <c r="E4477" s="100">
        <v>35.72</v>
      </c>
      <c r="F4477" s="98" t="s">
        <v>86</v>
      </c>
      <c r="G4477" s="98" t="s">
        <v>244</v>
      </c>
      <c r="H4477" s="101">
        <v>1.962294637E7</v>
      </c>
      <c r="I4477" s="98">
        <v>8.0</v>
      </c>
      <c r="J4477" s="102">
        <v>4.7</v>
      </c>
      <c r="K4477" s="99">
        <v>2025.0</v>
      </c>
      <c r="L4477" s="98" t="s">
        <v>827</v>
      </c>
      <c r="M4477" s="98">
        <v>2021.0</v>
      </c>
      <c r="N4477" s="98" t="s">
        <v>189</v>
      </c>
      <c r="O4477" s="65" t="str">
        <f t="shared" si="1"/>
        <v>002336950001</v>
      </c>
      <c r="P4477" s="65">
        <f t="shared" si="2"/>
        <v>5</v>
      </c>
      <c r="Q4477" s="65">
        <f t="shared" si="3"/>
        <v>1</v>
      </c>
      <c r="R4477" s="65" t="str">
        <f t="shared" si="12"/>
        <v>00.233.695/0001-51</v>
      </c>
      <c r="S4477" s="84"/>
      <c r="T4477" s="84" t="str">
        <f t="shared" si="10"/>
        <v/>
      </c>
      <c r="U4477" s="84" t="str">
        <f t="shared" si="11"/>
        <v/>
      </c>
      <c r="V4477" s="65" t="str">
        <f t="shared" si="5"/>
        <v/>
      </c>
      <c r="W4477" s="84"/>
      <c r="X4477" s="84"/>
      <c r="Y4477" s="85"/>
      <c r="Z4477" s="85"/>
      <c r="AA4477" s="65" t="str">
        <f t="shared" si="6"/>
        <v/>
      </c>
      <c r="AB4477" s="65" t="str">
        <f t="shared" si="7"/>
        <v/>
      </c>
      <c r="AC4477" s="86"/>
      <c r="AD4477" s="87" t="str">
        <f t="shared" si="8"/>
        <v/>
      </c>
      <c r="AE4477" s="84"/>
      <c r="AF4477" s="86">
        <f>IF(AC4477&gt;0,AC4477,'⚙️ Config'!$B$10)</f>
        <v>0.0075</v>
      </c>
      <c r="AG4477" s="88">
        <f t="shared" si="9"/>
        <v>147172.0978</v>
      </c>
      <c r="AH4477" s="88">
        <f>AG4477*'⚙️ Config'!$B$11</f>
        <v>735860.4889</v>
      </c>
      <c r="AI4477" s="88">
        <f>AH4477*'⚙️ Config'!$B$12</f>
        <v>220758.1467</v>
      </c>
      <c r="AJ4477" s="64"/>
      <c r="AK4477" s="84"/>
      <c r="AL4477" s="84"/>
      <c r="AM4477" s="84"/>
      <c r="AN4477" s="84"/>
      <c r="AO4477" s="84"/>
      <c r="AP4477" s="84"/>
      <c r="AQ4477" s="84"/>
    </row>
    <row r="4478" ht="15.0" customHeight="1">
      <c r="A4478" s="103">
        <v>4475.0</v>
      </c>
      <c r="B4478" s="104" t="s">
        <v>9461</v>
      </c>
      <c r="C4478" s="103" t="s">
        <v>141</v>
      </c>
      <c r="D4478" s="103" t="s">
        <v>9462</v>
      </c>
      <c r="E4478" s="105">
        <v>67.5</v>
      </c>
      <c r="F4478" s="103" t="s">
        <v>86</v>
      </c>
      <c r="G4478" s="103" t="s">
        <v>244</v>
      </c>
      <c r="H4478" s="106">
        <v>1.960479969E7</v>
      </c>
      <c r="I4478" s="103">
        <v>6.0</v>
      </c>
      <c r="J4478" s="107">
        <v>0.6</v>
      </c>
      <c r="K4478" s="104">
        <v>2025.0</v>
      </c>
      <c r="L4478" s="103" t="s">
        <v>827</v>
      </c>
      <c r="M4478" s="103">
        <v>2025.0</v>
      </c>
      <c r="N4478" s="103" t="s">
        <v>145</v>
      </c>
      <c r="O4478" s="65" t="str">
        <f t="shared" si="1"/>
        <v>025439450001</v>
      </c>
      <c r="P4478" s="65">
        <f t="shared" si="2"/>
        <v>8</v>
      </c>
      <c r="Q4478" s="65">
        <f t="shared" si="3"/>
        <v>5</v>
      </c>
      <c r="R4478" s="65" t="str">
        <f t="shared" si="12"/>
        <v>02.543.945/0001-85</v>
      </c>
      <c r="S4478" s="84"/>
      <c r="T4478" s="84" t="str">
        <f t="shared" si="10"/>
        <v/>
      </c>
      <c r="U4478" s="84" t="str">
        <f t="shared" si="11"/>
        <v/>
      </c>
      <c r="V4478" s="65" t="str">
        <f t="shared" si="5"/>
        <v/>
      </c>
      <c r="W4478" s="84"/>
      <c r="X4478" s="84"/>
      <c r="Y4478" s="85"/>
      <c r="Z4478" s="85"/>
      <c r="AA4478" s="65" t="str">
        <f t="shared" si="6"/>
        <v/>
      </c>
      <c r="AB4478" s="65" t="str">
        <f t="shared" si="7"/>
        <v/>
      </c>
      <c r="AC4478" s="86"/>
      <c r="AD4478" s="87" t="str">
        <f t="shared" si="8"/>
        <v/>
      </c>
      <c r="AE4478" s="84"/>
      <c r="AF4478" s="86">
        <f>IF(AC4478&gt;0,AC4478,'⚙️ Config'!$B$10)</f>
        <v>0.0075</v>
      </c>
      <c r="AG4478" s="88">
        <f t="shared" si="9"/>
        <v>147035.9977</v>
      </c>
      <c r="AH4478" s="88">
        <f>AG4478*'⚙️ Config'!$B$11</f>
        <v>735179.9884</v>
      </c>
      <c r="AI4478" s="88">
        <f>AH4478*'⚙️ Config'!$B$12</f>
        <v>220553.9965</v>
      </c>
      <c r="AJ4478" s="64"/>
      <c r="AK4478" s="84"/>
      <c r="AL4478" s="84"/>
      <c r="AM4478" s="84"/>
      <c r="AN4478" s="84"/>
      <c r="AO4478" s="84"/>
      <c r="AP4478" s="84"/>
      <c r="AQ4478" s="84"/>
    </row>
    <row r="4479" ht="15.0" customHeight="1">
      <c r="A4479" s="98">
        <v>4476.0</v>
      </c>
      <c r="B4479" s="99" t="s">
        <v>9463</v>
      </c>
      <c r="C4479" s="98" t="s">
        <v>141</v>
      </c>
      <c r="D4479" s="98" t="s">
        <v>9464</v>
      </c>
      <c r="E4479" s="100">
        <v>66.66</v>
      </c>
      <c r="F4479" s="98" t="s">
        <v>86</v>
      </c>
      <c r="G4479" s="98" t="s">
        <v>244</v>
      </c>
      <c r="H4479" s="101">
        <v>1.957896732E7</v>
      </c>
      <c r="I4479" s="98">
        <v>8.0</v>
      </c>
      <c r="J4479" s="102">
        <v>0.6</v>
      </c>
      <c r="K4479" s="99">
        <v>2025.0</v>
      </c>
      <c r="L4479" s="98" t="s">
        <v>508</v>
      </c>
      <c r="M4479" s="98">
        <v>2025.0</v>
      </c>
      <c r="N4479" s="98" t="s">
        <v>145</v>
      </c>
      <c r="O4479" s="65" t="str">
        <f t="shared" si="1"/>
        <v>073398670001</v>
      </c>
      <c r="P4479" s="65">
        <f t="shared" si="2"/>
        <v>1</v>
      </c>
      <c r="Q4479" s="65">
        <f t="shared" si="3"/>
        <v>5</v>
      </c>
      <c r="R4479" s="65" t="str">
        <f t="shared" si="12"/>
        <v>07.339.867/0001-15</v>
      </c>
      <c r="S4479" s="84"/>
      <c r="T4479" s="84" t="str">
        <f t="shared" si="10"/>
        <v/>
      </c>
      <c r="U4479" s="84" t="str">
        <f t="shared" si="11"/>
        <v/>
      </c>
      <c r="V4479" s="65" t="str">
        <f t="shared" si="5"/>
        <v/>
      </c>
      <c r="W4479" s="84"/>
      <c r="X4479" s="84"/>
      <c r="Y4479" s="85"/>
      <c r="Z4479" s="85"/>
      <c r="AA4479" s="65" t="str">
        <f t="shared" si="6"/>
        <v/>
      </c>
      <c r="AB4479" s="65" t="str">
        <f t="shared" si="7"/>
        <v/>
      </c>
      <c r="AC4479" s="86"/>
      <c r="AD4479" s="87" t="str">
        <f t="shared" si="8"/>
        <v/>
      </c>
      <c r="AE4479" s="84"/>
      <c r="AF4479" s="86">
        <f>IF(AC4479&gt;0,AC4479,'⚙️ Config'!$B$10)</f>
        <v>0.0075</v>
      </c>
      <c r="AG4479" s="88">
        <f t="shared" si="9"/>
        <v>146842.2549</v>
      </c>
      <c r="AH4479" s="88">
        <f>AG4479*'⚙️ Config'!$B$11</f>
        <v>734211.2745</v>
      </c>
      <c r="AI4479" s="88">
        <f>AH4479*'⚙️ Config'!$B$12</f>
        <v>220263.3824</v>
      </c>
      <c r="AJ4479" s="64"/>
      <c r="AK4479" s="84"/>
      <c r="AL4479" s="84"/>
      <c r="AM4479" s="84"/>
      <c r="AN4479" s="84"/>
      <c r="AO4479" s="84"/>
      <c r="AP4479" s="84"/>
      <c r="AQ4479" s="84"/>
    </row>
    <row r="4480" ht="15.0" customHeight="1">
      <c r="A4480" s="98">
        <v>4477.0</v>
      </c>
      <c r="B4480" s="99" t="s">
        <v>9465</v>
      </c>
      <c r="C4480" s="98" t="s">
        <v>141</v>
      </c>
      <c r="D4480" s="98" t="s">
        <v>9466</v>
      </c>
      <c r="E4480" s="100">
        <v>21.48</v>
      </c>
      <c r="F4480" s="98" t="s">
        <v>86</v>
      </c>
      <c r="G4480" s="98" t="s">
        <v>244</v>
      </c>
      <c r="H4480" s="101">
        <v>1.954518841E7</v>
      </c>
      <c r="I4480" s="98">
        <v>3.0</v>
      </c>
      <c r="J4480" s="102">
        <v>4.4</v>
      </c>
      <c r="K4480" s="99">
        <v>2021.0</v>
      </c>
      <c r="L4480" s="98" t="s">
        <v>4385</v>
      </c>
      <c r="M4480" s="98">
        <v>2021.0</v>
      </c>
      <c r="N4480" s="98" t="s">
        <v>161</v>
      </c>
      <c r="O4480" s="65" t="str">
        <f t="shared" si="1"/>
        <v>112709180001</v>
      </c>
      <c r="P4480" s="65">
        <f t="shared" si="2"/>
        <v>7</v>
      </c>
      <c r="Q4480" s="65">
        <f t="shared" si="3"/>
        <v>7</v>
      </c>
      <c r="R4480" s="65" t="str">
        <f t="shared" si="12"/>
        <v>11.270.918/0001-77</v>
      </c>
      <c r="S4480" s="84"/>
      <c r="T4480" s="84" t="str">
        <f t="shared" si="10"/>
        <v/>
      </c>
      <c r="U4480" s="84" t="str">
        <f t="shared" si="11"/>
        <v/>
      </c>
      <c r="V4480" s="65" t="str">
        <f t="shared" si="5"/>
        <v/>
      </c>
      <c r="W4480" s="84"/>
      <c r="X4480" s="84"/>
      <c r="Y4480" s="85"/>
      <c r="Z4480" s="85"/>
      <c r="AA4480" s="65" t="str">
        <f t="shared" si="6"/>
        <v/>
      </c>
      <c r="AB4480" s="65" t="str">
        <f t="shared" si="7"/>
        <v/>
      </c>
      <c r="AC4480" s="86"/>
      <c r="AD4480" s="87" t="str">
        <f t="shared" si="8"/>
        <v/>
      </c>
      <c r="AE4480" s="84"/>
      <c r="AF4480" s="86">
        <f>IF(AC4480&gt;0,AC4480,'⚙️ Config'!$B$10)</f>
        <v>0.0075</v>
      </c>
      <c r="AG4480" s="88">
        <f t="shared" si="9"/>
        <v>146588.9131</v>
      </c>
      <c r="AH4480" s="88">
        <f>AG4480*'⚙️ Config'!$B$11</f>
        <v>732944.5654</v>
      </c>
      <c r="AI4480" s="88">
        <f>AH4480*'⚙️ Config'!$B$12</f>
        <v>219883.3696</v>
      </c>
      <c r="AJ4480" s="64"/>
      <c r="AK4480" s="84"/>
      <c r="AL4480" s="84"/>
      <c r="AM4480" s="84"/>
      <c r="AN4480" s="84"/>
      <c r="AO4480" s="84"/>
      <c r="AP4480" s="84"/>
      <c r="AQ4480" s="84"/>
    </row>
    <row r="4481" ht="15.0" customHeight="1">
      <c r="A4481" s="98">
        <v>4478.0</v>
      </c>
      <c r="B4481" s="99" t="s">
        <v>9467</v>
      </c>
      <c r="C4481" s="98" t="s">
        <v>141</v>
      </c>
      <c r="D4481" s="98" t="s">
        <v>9468</v>
      </c>
      <c r="E4481" s="100">
        <v>23.57</v>
      </c>
      <c r="F4481" s="98" t="s">
        <v>86</v>
      </c>
      <c r="G4481" s="98" t="s">
        <v>244</v>
      </c>
      <c r="H4481" s="101">
        <v>1.94675091E7</v>
      </c>
      <c r="I4481" s="98">
        <v>10.0</v>
      </c>
      <c r="J4481" s="102">
        <v>4.9</v>
      </c>
      <c r="K4481" s="99">
        <v>2024.0</v>
      </c>
      <c r="L4481" s="98" t="s">
        <v>144</v>
      </c>
      <c r="M4481" s="98">
        <v>2021.0</v>
      </c>
      <c r="N4481" s="98" t="s">
        <v>161</v>
      </c>
      <c r="O4481" s="65" t="str">
        <f t="shared" si="1"/>
        <v>212364370001</v>
      </c>
      <c r="P4481" s="65">
        <f t="shared" si="2"/>
        <v>0</v>
      </c>
      <c r="Q4481" s="65">
        <f t="shared" si="3"/>
        <v>7</v>
      </c>
      <c r="R4481" s="65" t="str">
        <f t="shared" si="12"/>
        <v>21.236.437/0001-07</v>
      </c>
      <c r="S4481" s="84"/>
      <c r="T4481" s="84" t="str">
        <f t="shared" si="10"/>
        <v/>
      </c>
      <c r="U4481" s="84" t="str">
        <f t="shared" si="11"/>
        <v/>
      </c>
      <c r="V4481" s="65" t="str">
        <f t="shared" si="5"/>
        <v/>
      </c>
      <c r="W4481" s="84"/>
      <c r="X4481" s="84"/>
      <c r="Y4481" s="85"/>
      <c r="Z4481" s="85"/>
      <c r="AA4481" s="65" t="str">
        <f t="shared" si="6"/>
        <v/>
      </c>
      <c r="AB4481" s="65" t="str">
        <f t="shared" si="7"/>
        <v/>
      </c>
      <c r="AC4481" s="86"/>
      <c r="AD4481" s="87" t="str">
        <f t="shared" si="8"/>
        <v/>
      </c>
      <c r="AE4481" s="84"/>
      <c r="AF4481" s="86">
        <f>IF(AC4481&gt;0,AC4481,'⚙️ Config'!$B$10)</f>
        <v>0.0075</v>
      </c>
      <c r="AG4481" s="88">
        <f t="shared" si="9"/>
        <v>146006.3183</v>
      </c>
      <c r="AH4481" s="88">
        <f>AG4481*'⚙️ Config'!$B$11</f>
        <v>730031.5913</v>
      </c>
      <c r="AI4481" s="88">
        <f>AH4481*'⚙️ Config'!$B$12</f>
        <v>219009.4774</v>
      </c>
      <c r="AJ4481" s="64"/>
      <c r="AK4481" s="84"/>
      <c r="AL4481" s="84"/>
      <c r="AM4481" s="84"/>
      <c r="AN4481" s="84"/>
      <c r="AO4481" s="84"/>
      <c r="AP4481" s="84"/>
      <c r="AQ4481" s="84"/>
    </row>
    <row r="4482" ht="15.0" customHeight="1">
      <c r="A4482" s="98">
        <v>4479.0</v>
      </c>
      <c r="B4482" s="99" t="s">
        <v>9469</v>
      </c>
      <c r="C4482" s="98" t="s">
        <v>141</v>
      </c>
      <c r="D4482" s="98" t="s">
        <v>9470</v>
      </c>
      <c r="E4482" s="100">
        <v>28.01</v>
      </c>
      <c r="F4482" s="98" t="s">
        <v>86</v>
      </c>
      <c r="G4482" s="98" t="s">
        <v>244</v>
      </c>
      <c r="H4482" s="101">
        <v>1.936093136E7</v>
      </c>
      <c r="I4482" s="98">
        <v>10.0</v>
      </c>
      <c r="J4482" s="102">
        <v>4.6</v>
      </c>
      <c r="K4482" s="99">
        <v>2025.0</v>
      </c>
      <c r="L4482" s="98" t="s">
        <v>473</v>
      </c>
      <c r="M4482" s="98">
        <v>2021.0</v>
      </c>
      <c r="N4482" s="98" t="s">
        <v>189</v>
      </c>
      <c r="O4482" s="65" t="str">
        <f t="shared" si="1"/>
        <v>611753030001</v>
      </c>
      <c r="P4482" s="65">
        <f t="shared" si="2"/>
        <v>3</v>
      </c>
      <c r="Q4482" s="65">
        <f t="shared" si="3"/>
        <v>0</v>
      </c>
      <c r="R4482" s="65" t="str">
        <f t="shared" si="12"/>
        <v>61.175.303/0001-30</v>
      </c>
      <c r="S4482" s="84"/>
      <c r="T4482" s="84" t="str">
        <f t="shared" si="10"/>
        <v/>
      </c>
      <c r="U4482" s="84" t="str">
        <f t="shared" si="11"/>
        <v/>
      </c>
      <c r="V4482" s="65" t="str">
        <f t="shared" si="5"/>
        <v/>
      </c>
      <c r="W4482" s="84"/>
      <c r="X4482" s="84"/>
      <c r="Y4482" s="85"/>
      <c r="Z4482" s="85"/>
      <c r="AA4482" s="65" t="str">
        <f t="shared" si="6"/>
        <v/>
      </c>
      <c r="AB4482" s="65" t="str">
        <f t="shared" si="7"/>
        <v/>
      </c>
      <c r="AC4482" s="86"/>
      <c r="AD4482" s="87" t="str">
        <f t="shared" si="8"/>
        <v/>
      </c>
      <c r="AE4482" s="84"/>
      <c r="AF4482" s="86">
        <f>IF(AC4482&gt;0,AC4482,'⚙️ Config'!$B$10)</f>
        <v>0.0075</v>
      </c>
      <c r="AG4482" s="88">
        <f t="shared" si="9"/>
        <v>145206.9852</v>
      </c>
      <c r="AH4482" s="88">
        <f>AG4482*'⚙️ Config'!$B$11</f>
        <v>726034.926</v>
      </c>
      <c r="AI4482" s="88">
        <f>AH4482*'⚙️ Config'!$B$12</f>
        <v>217810.4778</v>
      </c>
      <c r="AJ4482" s="64"/>
      <c r="AK4482" s="84"/>
      <c r="AL4482" s="84"/>
      <c r="AM4482" s="84"/>
      <c r="AN4482" s="84"/>
      <c r="AO4482" s="84"/>
      <c r="AP4482" s="84"/>
      <c r="AQ4482" s="84"/>
    </row>
    <row r="4483" ht="15.0" customHeight="1">
      <c r="A4483" s="98">
        <v>4480.0</v>
      </c>
      <c r="B4483" s="99" t="s">
        <v>9471</v>
      </c>
      <c r="C4483" s="98" t="s">
        <v>141</v>
      </c>
      <c r="D4483" s="98" t="s">
        <v>9472</v>
      </c>
      <c r="E4483" s="100">
        <v>24.71</v>
      </c>
      <c r="F4483" s="98" t="s">
        <v>86</v>
      </c>
      <c r="G4483" s="98" t="s">
        <v>244</v>
      </c>
      <c r="H4483" s="101">
        <v>1.93535248E7</v>
      </c>
      <c r="I4483" s="98">
        <v>7.0</v>
      </c>
      <c r="J4483" s="102">
        <v>4.7</v>
      </c>
      <c r="K4483" s="99">
        <v>2024.0</v>
      </c>
      <c r="L4483" s="98" t="s">
        <v>9403</v>
      </c>
      <c r="M4483" s="98">
        <v>2021.0</v>
      </c>
      <c r="N4483" s="98" t="s">
        <v>161</v>
      </c>
      <c r="O4483" s="65" t="str">
        <f t="shared" si="1"/>
        <v>610326450001</v>
      </c>
      <c r="P4483" s="65">
        <f t="shared" si="2"/>
        <v>0</v>
      </c>
      <c r="Q4483" s="65">
        <f t="shared" si="3"/>
        <v>9</v>
      </c>
      <c r="R4483" s="65" t="str">
        <f t="shared" si="12"/>
        <v>61.032.645/0001-09</v>
      </c>
      <c r="S4483" s="84"/>
      <c r="T4483" s="84" t="str">
        <f t="shared" si="10"/>
        <v/>
      </c>
      <c r="U4483" s="84" t="str">
        <f t="shared" si="11"/>
        <v/>
      </c>
      <c r="V4483" s="65" t="str">
        <f t="shared" si="5"/>
        <v/>
      </c>
      <c r="W4483" s="84"/>
      <c r="X4483" s="84"/>
      <c r="Y4483" s="85"/>
      <c r="Z4483" s="85"/>
      <c r="AA4483" s="65" t="str">
        <f t="shared" si="6"/>
        <v/>
      </c>
      <c r="AB4483" s="65" t="str">
        <f t="shared" si="7"/>
        <v/>
      </c>
      <c r="AC4483" s="86"/>
      <c r="AD4483" s="87" t="str">
        <f t="shared" si="8"/>
        <v/>
      </c>
      <c r="AE4483" s="84"/>
      <c r="AF4483" s="86">
        <f>IF(AC4483&gt;0,AC4483,'⚙️ Config'!$B$10)</f>
        <v>0.0075</v>
      </c>
      <c r="AG4483" s="88">
        <f t="shared" si="9"/>
        <v>145151.436</v>
      </c>
      <c r="AH4483" s="88">
        <f>AG4483*'⚙️ Config'!$B$11</f>
        <v>725757.18</v>
      </c>
      <c r="AI4483" s="88">
        <f>AH4483*'⚙️ Config'!$B$12</f>
        <v>217727.154</v>
      </c>
      <c r="AJ4483" s="64"/>
      <c r="AK4483" s="84"/>
      <c r="AL4483" s="84"/>
      <c r="AM4483" s="84"/>
      <c r="AN4483" s="84"/>
      <c r="AO4483" s="84"/>
      <c r="AP4483" s="84"/>
      <c r="AQ4483" s="84"/>
    </row>
    <row r="4484" ht="15.0" customHeight="1">
      <c r="A4484" s="98">
        <v>4481.0</v>
      </c>
      <c r="B4484" s="99" t="s">
        <v>9473</v>
      </c>
      <c r="C4484" s="98" t="s">
        <v>141</v>
      </c>
      <c r="D4484" s="98" t="s">
        <v>9474</v>
      </c>
      <c r="E4484" s="100">
        <v>28.66</v>
      </c>
      <c r="F4484" s="98" t="s">
        <v>86</v>
      </c>
      <c r="G4484" s="98" t="s">
        <v>244</v>
      </c>
      <c r="H4484" s="101">
        <v>1.93418132E7</v>
      </c>
      <c r="I4484" s="98">
        <v>5.0</v>
      </c>
      <c r="J4484" s="102">
        <v>2.4</v>
      </c>
      <c r="K4484" s="99">
        <v>2023.0</v>
      </c>
      <c r="L4484" s="98" t="s">
        <v>1438</v>
      </c>
      <c r="M4484" s="98">
        <v>2023.0</v>
      </c>
      <c r="N4484" s="98" t="s">
        <v>161</v>
      </c>
      <c r="O4484" s="65" t="str">
        <f t="shared" si="1"/>
        <v>009481730001</v>
      </c>
      <c r="P4484" s="65">
        <f t="shared" si="2"/>
        <v>3</v>
      </c>
      <c r="Q4484" s="65">
        <f t="shared" si="3"/>
        <v>6</v>
      </c>
      <c r="R4484" s="65" t="str">
        <f t="shared" si="12"/>
        <v>00.948.173/0001-36</v>
      </c>
      <c r="S4484" s="84"/>
      <c r="T4484" s="84" t="str">
        <f t="shared" si="10"/>
        <v/>
      </c>
      <c r="U4484" s="84" t="str">
        <f t="shared" si="11"/>
        <v/>
      </c>
      <c r="V4484" s="65" t="str">
        <f t="shared" si="5"/>
        <v/>
      </c>
      <c r="W4484" s="84"/>
      <c r="X4484" s="84"/>
      <c r="Y4484" s="85"/>
      <c r="Z4484" s="85"/>
      <c r="AA4484" s="65" t="str">
        <f t="shared" si="6"/>
        <v/>
      </c>
      <c r="AB4484" s="65" t="str">
        <f t="shared" si="7"/>
        <v/>
      </c>
      <c r="AC4484" s="86"/>
      <c r="AD4484" s="87" t="str">
        <f t="shared" si="8"/>
        <v/>
      </c>
      <c r="AE4484" s="84"/>
      <c r="AF4484" s="86">
        <f>IF(AC4484&gt;0,AC4484,'⚙️ Config'!$B$10)</f>
        <v>0.0075</v>
      </c>
      <c r="AG4484" s="88">
        <f t="shared" si="9"/>
        <v>145063.599</v>
      </c>
      <c r="AH4484" s="88">
        <f>AG4484*'⚙️ Config'!$B$11</f>
        <v>725317.995</v>
      </c>
      <c r="AI4484" s="88">
        <f>AH4484*'⚙️ Config'!$B$12</f>
        <v>217595.3985</v>
      </c>
      <c r="AJ4484" s="64"/>
      <c r="AK4484" s="84"/>
      <c r="AL4484" s="84"/>
      <c r="AM4484" s="84"/>
      <c r="AN4484" s="84"/>
      <c r="AO4484" s="84"/>
      <c r="AP4484" s="84"/>
      <c r="AQ4484" s="84"/>
    </row>
    <row r="4485" ht="15.0" customHeight="1">
      <c r="A4485" s="98">
        <v>4482.0</v>
      </c>
      <c r="B4485" s="99" t="s">
        <v>9475</v>
      </c>
      <c r="C4485" s="98" t="s">
        <v>141</v>
      </c>
      <c r="D4485" s="98" t="s">
        <v>9476</v>
      </c>
      <c r="E4485" s="100">
        <v>18.58</v>
      </c>
      <c r="F4485" s="98" t="s">
        <v>86</v>
      </c>
      <c r="G4485" s="98" t="s">
        <v>244</v>
      </c>
      <c r="H4485" s="101">
        <v>1.930563947E7</v>
      </c>
      <c r="I4485" s="98">
        <v>6.0</v>
      </c>
      <c r="J4485" s="102">
        <v>4.9</v>
      </c>
      <c r="K4485" s="99">
        <v>2022.0</v>
      </c>
      <c r="L4485" s="98" t="s">
        <v>144</v>
      </c>
      <c r="M4485" s="98">
        <v>2021.0</v>
      </c>
      <c r="N4485" s="98" t="s">
        <v>161</v>
      </c>
      <c r="O4485" s="65" t="str">
        <f t="shared" si="1"/>
        <v>608521180001</v>
      </c>
      <c r="P4485" s="65">
        <f t="shared" si="2"/>
        <v>7</v>
      </c>
      <c r="Q4485" s="65">
        <f t="shared" si="3"/>
        <v>0</v>
      </c>
      <c r="R4485" s="65" t="str">
        <f t="shared" si="12"/>
        <v>60.852.118/0001-70</v>
      </c>
      <c r="S4485" s="84"/>
      <c r="T4485" s="84" t="str">
        <f t="shared" si="10"/>
        <v/>
      </c>
      <c r="U4485" s="84" t="str">
        <f t="shared" si="11"/>
        <v/>
      </c>
      <c r="V4485" s="65" t="str">
        <f t="shared" si="5"/>
        <v/>
      </c>
      <c r="W4485" s="84"/>
      <c r="X4485" s="84"/>
      <c r="Y4485" s="85"/>
      <c r="Z4485" s="85"/>
      <c r="AA4485" s="65" t="str">
        <f t="shared" si="6"/>
        <v/>
      </c>
      <c r="AB4485" s="65" t="str">
        <f t="shared" si="7"/>
        <v/>
      </c>
      <c r="AC4485" s="86"/>
      <c r="AD4485" s="87" t="str">
        <f t="shared" si="8"/>
        <v/>
      </c>
      <c r="AE4485" s="84"/>
      <c r="AF4485" s="86">
        <f>IF(AC4485&gt;0,AC4485,'⚙️ Config'!$B$10)</f>
        <v>0.0075</v>
      </c>
      <c r="AG4485" s="88">
        <f t="shared" si="9"/>
        <v>144792.296</v>
      </c>
      <c r="AH4485" s="88">
        <f>AG4485*'⚙️ Config'!$B$11</f>
        <v>723961.4801</v>
      </c>
      <c r="AI4485" s="88">
        <f>AH4485*'⚙️ Config'!$B$12</f>
        <v>217188.444</v>
      </c>
      <c r="AJ4485" s="64"/>
      <c r="AK4485" s="84"/>
      <c r="AL4485" s="84"/>
      <c r="AM4485" s="84"/>
      <c r="AN4485" s="84"/>
      <c r="AO4485" s="84"/>
      <c r="AP4485" s="84"/>
      <c r="AQ4485" s="84"/>
    </row>
    <row r="4486" ht="15.0" customHeight="1">
      <c r="A4486" s="98">
        <v>4483.0</v>
      </c>
      <c r="B4486" s="99" t="s">
        <v>9477</v>
      </c>
      <c r="C4486" s="98" t="s">
        <v>141</v>
      </c>
      <c r="D4486" s="98" t="s">
        <v>9478</v>
      </c>
      <c r="E4486" s="100">
        <v>17.26</v>
      </c>
      <c r="F4486" s="98" t="s">
        <v>86</v>
      </c>
      <c r="G4486" s="98" t="s">
        <v>244</v>
      </c>
      <c r="H4486" s="101">
        <v>1.92166377E7</v>
      </c>
      <c r="I4486" s="98">
        <v>6.0</v>
      </c>
      <c r="J4486" s="102">
        <v>4.9</v>
      </c>
      <c r="K4486" s="99">
        <v>2021.0</v>
      </c>
      <c r="L4486" s="98" t="s">
        <v>719</v>
      </c>
      <c r="M4486" s="98">
        <v>2021.0</v>
      </c>
      <c r="N4486" s="98" t="s">
        <v>4351</v>
      </c>
      <c r="O4486" s="65" t="str">
        <f t="shared" si="1"/>
        <v>050014080001</v>
      </c>
      <c r="P4486" s="65">
        <f t="shared" si="2"/>
        <v>0</v>
      </c>
      <c r="Q4486" s="65">
        <f t="shared" si="3"/>
        <v>0</v>
      </c>
      <c r="R4486" s="65" t="str">
        <f t="shared" si="12"/>
        <v>05.001.408/0001-00</v>
      </c>
      <c r="S4486" s="84"/>
      <c r="T4486" s="84" t="str">
        <f t="shared" si="10"/>
        <v/>
      </c>
      <c r="U4486" s="84" t="str">
        <f t="shared" si="11"/>
        <v/>
      </c>
      <c r="V4486" s="65" t="str">
        <f t="shared" si="5"/>
        <v/>
      </c>
      <c r="W4486" s="84"/>
      <c r="X4486" s="84"/>
      <c r="Y4486" s="85"/>
      <c r="Z4486" s="85"/>
      <c r="AA4486" s="65" t="str">
        <f t="shared" si="6"/>
        <v/>
      </c>
      <c r="AB4486" s="65" t="str">
        <f t="shared" si="7"/>
        <v/>
      </c>
      <c r="AC4486" s="86"/>
      <c r="AD4486" s="87" t="str">
        <f t="shared" si="8"/>
        <v/>
      </c>
      <c r="AE4486" s="84"/>
      <c r="AF4486" s="86">
        <f>IF(AC4486&gt;0,AC4486,'⚙️ Config'!$B$10)</f>
        <v>0.0075</v>
      </c>
      <c r="AG4486" s="88">
        <f t="shared" si="9"/>
        <v>144124.7828</v>
      </c>
      <c r="AH4486" s="88">
        <f>AG4486*'⚙️ Config'!$B$11</f>
        <v>720623.9138</v>
      </c>
      <c r="AI4486" s="88">
        <f>AH4486*'⚙️ Config'!$B$12</f>
        <v>216187.1741</v>
      </c>
      <c r="AJ4486" s="64"/>
      <c r="AK4486" s="84"/>
      <c r="AL4486" s="84"/>
      <c r="AM4486" s="84"/>
      <c r="AN4486" s="84"/>
      <c r="AO4486" s="84"/>
      <c r="AP4486" s="84"/>
      <c r="AQ4486" s="84"/>
    </row>
    <row r="4487" ht="15.0" customHeight="1">
      <c r="A4487" s="98">
        <v>4484.0</v>
      </c>
      <c r="B4487" s="99" t="s">
        <v>9479</v>
      </c>
      <c r="C4487" s="98" t="s">
        <v>141</v>
      </c>
      <c r="D4487" s="98" t="s">
        <v>9480</v>
      </c>
      <c r="E4487" s="100">
        <v>26.57</v>
      </c>
      <c r="F4487" s="98" t="s">
        <v>86</v>
      </c>
      <c r="G4487" s="98" t="s">
        <v>244</v>
      </c>
      <c r="H4487" s="101">
        <v>1.919583607E7</v>
      </c>
      <c r="I4487" s="98">
        <v>7.0</v>
      </c>
      <c r="J4487" s="102">
        <v>4.9</v>
      </c>
      <c r="K4487" s="99">
        <v>2024.0</v>
      </c>
      <c r="L4487" s="98" t="s">
        <v>448</v>
      </c>
      <c r="M4487" s="98">
        <v>2021.0</v>
      </c>
      <c r="N4487" s="98" t="s">
        <v>161</v>
      </c>
      <c r="O4487" s="65" t="str">
        <f t="shared" si="1"/>
        <v>062883750001</v>
      </c>
      <c r="P4487" s="65">
        <f t="shared" si="2"/>
        <v>8</v>
      </c>
      <c r="Q4487" s="65">
        <f t="shared" si="3"/>
        <v>5</v>
      </c>
      <c r="R4487" s="65" t="str">
        <f t="shared" si="12"/>
        <v>06.288.375/0001-85</v>
      </c>
      <c r="S4487" s="84"/>
      <c r="T4487" s="84" t="str">
        <f t="shared" si="10"/>
        <v/>
      </c>
      <c r="U4487" s="84" t="str">
        <f t="shared" si="11"/>
        <v/>
      </c>
      <c r="V4487" s="65" t="str">
        <f t="shared" si="5"/>
        <v/>
      </c>
      <c r="W4487" s="84"/>
      <c r="X4487" s="84"/>
      <c r="Y4487" s="85"/>
      <c r="Z4487" s="85"/>
      <c r="AA4487" s="65" t="str">
        <f t="shared" si="6"/>
        <v/>
      </c>
      <c r="AB4487" s="65" t="str">
        <f t="shared" si="7"/>
        <v/>
      </c>
      <c r="AC4487" s="86"/>
      <c r="AD4487" s="87" t="str">
        <f t="shared" si="8"/>
        <v/>
      </c>
      <c r="AE4487" s="84"/>
      <c r="AF4487" s="86">
        <f>IF(AC4487&gt;0,AC4487,'⚙️ Config'!$B$10)</f>
        <v>0.0075</v>
      </c>
      <c r="AG4487" s="88">
        <f t="shared" si="9"/>
        <v>143968.7705</v>
      </c>
      <c r="AH4487" s="88">
        <f>AG4487*'⚙️ Config'!$B$11</f>
        <v>719843.8526</v>
      </c>
      <c r="AI4487" s="88">
        <f>AH4487*'⚙️ Config'!$B$12</f>
        <v>215953.1558</v>
      </c>
      <c r="AJ4487" s="64"/>
      <c r="AK4487" s="84"/>
      <c r="AL4487" s="84"/>
      <c r="AM4487" s="84"/>
      <c r="AN4487" s="84"/>
      <c r="AO4487" s="84"/>
      <c r="AP4487" s="84"/>
      <c r="AQ4487" s="84"/>
    </row>
    <row r="4488" ht="15.0" customHeight="1">
      <c r="A4488" s="103">
        <v>4485.0</v>
      </c>
      <c r="B4488" s="104" t="s">
        <v>9481</v>
      </c>
      <c r="C4488" s="103" t="s">
        <v>141</v>
      </c>
      <c r="D4488" s="103" t="s">
        <v>9482</v>
      </c>
      <c r="E4488" s="105">
        <v>30.93</v>
      </c>
      <c r="F4488" s="103" t="s">
        <v>86</v>
      </c>
      <c r="G4488" s="103" t="s">
        <v>244</v>
      </c>
      <c r="H4488" s="106">
        <v>1.915168582E7</v>
      </c>
      <c r="I4488" s="103">
        <v>7.0</v>
      </c>
      <c r="J4488" s="107">
        <v>2.9</v>
      </c>
      <c r="K4488" s="104">
        <v>2024.0</v>
      </c>
      <c r="L4488" s="103" t="s">
        <v>9483</v>
      </c>
      <c r="M4488" s="103">
        <v>2023.0</v>
      </c>
      <c r="N4488" s="103" t="s">
        <v>161</v>
      </c>
      <c r="O4488" s="65" t="str">
        <f t="shared" si="1"/>
        <v>416622800001</v>
      </c>
      <c r="P4488" s="65">
        <f t="shared" si="2"/>
        <v>8</v>
      </c>
      <c r="Q4488" s="65">
        <f t="shared" si="3"/>
        <v>0</v>
      </c>
      <c r="R4488" s="65" t="str">
        <f t="shared" si="12"/>
        <v>41.662.280/0001-80</v>
      </c>
      <c r="S4488" s="84"/>
      <c r="T4488" s="84" t="str">
        <f t="shared" si="10"/>
        <v/>
      </c>
      <c r="U4488" s="84" t="str">
        <f t="shared" si="11"/>
        <v/>
      </c>
      <c r="V4488" s="65" t="str">
        <f t="shared" si="5"/>
        <v/>
      </c>
      <c r="W4488" s="84"/>
      <c r="X4488" s="84"/>
      <c r="Y4488" s="85"/>
      <c r="Z4488" s="85"/>
      <c r="AA4488" s="65" t="str">
        <f t="shared" si="6"/>
        <v/>
      </c>
      <c r="AB4488" s="65" t="str">
        <f t="shared" si="7"/>
        <v/>
      </c>
      <c r="AC4488" s="86"/>
      <c r="AD4488" s="87" t="str">
        <f t="shared" si="8"/>
        <v/>
      </c>
      <c r="AE4488" s="84"/>
      <c r="AF4488" s="86">
        <f>IF(AC4488&gt;0,AC4488,'⚙️ Config'!$B$10)</f>
        <v>0.0075</v>
      </c>
      <c r="AG4488" s="88">
        <f t="shared" si="9"/>
        <v>143637.6437</v>
      </c>
      <c r="AH4488" s="88">
        <f>AG4488*'⚙️ Config'!$B$11</f>
        <v>718188.2183</v>
      </c>
      <c r="AI4488" s="88">
        <f>AH4488*'⚙️ Config'!$B$12</f>
        <v>215456.4655</v>
      </c>
      <c r="AJ4488" s="64"/>
      <c r="AK4488" s="84"/>
      <c r="AL4488" s="84"/>
      <c r="AM4488" s="84"/>
      <c r="AN4488" s="84"/>
      <c r="AO4488" s="84"/>
      <c r="AP4488" s="84"/>
      <c r="AQ4488" s="84"/>
    </row>
    <row r="4489" ht="15.0" customHeight="1">
      <c r="A4489" s="103">
        <v>4486.0</v>
      </c>
      <c r="B4489" s="104" t="s">
        <v>9484</v>
      </c>
      <c r="C4489" s="103" t="s">
        <v>141</v>
      </c>
      <c r="D4489" s="103" t="s">
        <v>9485</v>
      </c>
      <c r="E4489" s="105">
        <v>21.18</v>
      </c>
      <c r="F4489" s="103" t="s">
        <v>86</v>
      </c>
      <c r="G4489" s="103" t="s">
        <v>244</v>
      </c>
      <c r="H4489" s="106">
        <v>1.905299755E7</v>
      </c>
      <c r="I4489" s="103">
        <v>3.0</v>
      </c>
      <c r="J4489" s="107">
        <v>4.5</v>
      </c>
      <c r="K4489" s="104">
        <v>2021.0</v>
      </c>
      <c r="L4489" s="103" t="s">
        <v>719</v>
      </c>
      <c r="M4489" s="103">
        <v>2021.0</v>
      </c>
      <c r="N4489" s="103" t="s">
        <v>161</v>
      </c>
      <c r="O4489" s="65" t="str">
        <f t="shared" si="1"/>
        <v>103542480001</v>
      </c>
      <c r="P4489" s="65">
        <f t="shared" si="2"/>
        <v>0</v>
      </c>
      <c r="Q4489" s="65">
        <f t="shared" si="3"/>
        <v>4</v>
      </c>
      <c r="R4489" s="65" t="str">
        <f t="shared" si="12"/>
        <v>10.354.248/0001-04</v>
      </c>
      <c r="S4489" s="84"/>
      <c r="T4489" s="84" t="str">
        <f t="shared" si="10"/>
        <v/>
      </c>
      <c r="U4489" s="84" t="str">
        <f t="shared" si="11"/>
        <v/>
      </c>
      <c r="V4489" s="65" t="str">
        <f t="shared" si="5"/>
        <v/>
      </c>
      <c r="W4489" s="84"/>
      <c r="X4489" s="84"/>
      <c r="Y4489" s="85"/>
      <c r="Z4489" s="85"/>
      <c r="AA4489" s="65" t="str">
        <f t="shared" si="6"/>
        <v/>
      </c>
      <c r="AB4489" s="65" t="str">
        <f t="shared" si="7"/>
        <v/>
      </c>
      <c r="AC4489" s="86"/>
      <c r="AD4489" s="87" t="str">
        <f t="shared" si="8"/>
        <v/>
      </c>
      <c r="AE4489" s="84"/>
      <c r="AF4489" s="86">
        <f>IF(AC4489&gt;0,AC4489,'⚙️ Config'!$B$10)</f>
        <v>0.0075</v>
      </c>
      <c r="AG4489" s="88">
        <f t="shared" si="9"/>
        <v>142897.4816</v>
      </c>
      <c r="AH4489" s="88">
        <f>AG4489*'⚙️ Config'!$B$11</f>
        <v>714487.4081</v>
      </c>
      <c r="AI4489" s="88">
        <f>AH4489*'⚙️ Config'!$B$12</f>
        <v>214346.2224</v>
      </c>
      <c r="AJ4489" s="64"/>
      <c r="AK4489" s="84"/>
      <c r="AL4489" s="84"/>
      <c r="AM4489" s="84"/>
      <c r="AN4489" s="84"/>
      <c r="AO4489" s="84"/>
      <c r="AP4489" s="84"/>
      <c r="AQ4489" s="84"/>
    </row>
    <row r="4490" ht="15.0" customHeight="1">
      <c r="A4490" s="103">
        <v>4487.0</v>
      </c>
      <c r="B4490" s="104" t="s">
        <v>9486</v>
      </c>
      <c r="C4490" s="103" t="s">
        <v>141</v>
      </c>
      <c r="D4490" s="103" t="s">
        <v>9487</v>
      </c>
      <c r="E4490" s="105">
        <v>38.81</v>
      </c>
      <c r="F4490" s="103" t="s">
        <v>86</v>
      </c>
      <c r="G4490" s="103" t="s">
        <v>244</v>
      </c>
      <c r="H4490" s="106">
        <v>1.90416121E7</v>
      </c>
      <c r="I4490" s="103">
        <v>6.0</v>
      </c>
      <c r="J4490" s="107">
        <v>4.7</v>
      </c>
      <c r="K4490" s="104">
        <v>2025.0</v>
      </c>
      <c r="L4490" s="103" t="s">
        <v>4689</v>
      </c>
      <c r="M4490" s="103">
        <v>2021.0</v>
      </c>
      <c r="N4490" s="103" t="s">
        <v>189</v>
      </c>
      <c r="O4490" s="65" t="str">
        <f t="shared" si="1"/>
        <v>474010620001</v>
      </c>
      <c r="P4490" s="65">
        <f t="shared" si="2"/>
        <v>7</v>
      </c>
      <c r="Q4490" s="65">
        <f t="shared" si="3"/>
        <v>9</v>
      </c>
      <c r="R4490" s="65" t="str">
        <f t="shared" si="12"/>
        <v>47.401.062/0001-79</v>
      </c>
      <c r="S4490" s="84"/>
      <c r="T4490" s="84" t="str">
        <f t="shared" si="10"/>
        <v/>
      </c>
      <c r="U4490" s="84" t="str">
        <f t="shared" si="11"/>
        <v/>
      </c>
      <c r="V4490" s="65" t="str">
        <f t="shared" si="5"/>
        <v/>
      </c>
      <c r="W4490" s="84"/>
      <c r="X4490" s="84"/>
      <c r="Y4490" s="85"/>
      <c r="Z4490" s="85"/>
      <c r="AA4490" s="65" t="str">
        <f t="shared" si="6"/>
        <v/>
      </c>
      <c r="AB4490" s="65" t="str">
        <f t="shared" si="7"/>
        <v/>
      </c>
      <c r="AC4490" s="86"/>
      <c r="AD4490" s="87" t="str">
        <f t="shared" si="8"/>
        <v/>
      </c>
      <c r="AE4490" s="84"/>
      <c r="AF4490" s="86">
        <f>IF(AC4490&gt;0,AC4490,'⚙️ Config'!$B$10)</f>
        <v>0.0075</v>
      </c>
      <c r="AG4490" s="88">
        <f t="shared" si="9"/>
        <v>142812.0908</v>
      </c>
      <c r="AH4490" s="88">
        <f>AG4490*'⚙️ Config'!$B$11</f>
        <v>714060.4538</v>
      </c>
      <c r="AI4490" s="88">
        <f>AH4490*'⚙️ Config'!$B$12</f>
        <v>214218.1361</v>
      </c>
      <c r="AJ4490" s="64"/>
      <c r="AK4490" s="84"/>
      <c r="AL4490" s="84"/>
      <c r="AM4490" s="84"/>
      <c r="AN4490" s="84"/>
      <c r="AO4490" s="84"/>
      <c r="AP4490" s="84"/>
      <c r="AQ4490" s="84"/>
    </row>
    <row r="4491" ht="15.0" customHeight="1">
      <c r="A4491" s="103">
        <v>4488.0</v>
      </c>
      <c r="B4491" s="104" t="s">
        <v>9488</v>
      </c>
      <c r="C4491" s="103" t="s">
        <v>141</v>
      </c>
      <c r="D4491" s="103" t="s">
        <v>9489</v>
      </c>
      <c r="E4491" s="105">
        <v>50.13</v>
      </c>
      <c r="F4491" s="103" t="s">
        <v>86</v>
      </c>
      <c r="G4491" s="103" t="s">
        <v>244</v>
      </c>
      <c r="H4491" s="106">
        <v>1.895533609E7</v>
      </c>
      <c r="I4491" s="103">
        <v>10.0</v>
      </c>
      <c r="J4491" s="107">
        <v>2.3</v>
      </c>
      <c r="K4491" s="104">
        <v>2025.0</v>
      </c>
      <c r="L4491" s="103" t="s">
        <v>4935</v>
      </c>
      <c r="M4491" s="103">
        <v>2023.0</v>
      </c>
      <c r="N4491" s="103" t="s">
        <v>208</v>
      </c>
      <c r="O4491" s="65" t="str">
        <f t="shared" si="1"/>
        <v>049221590001</v>
      </c>
      <c r="P4491" s="65">
        <f t="shared" si="2"/>
        <v>1</v>
      </c>
      <c r="Q4491" s="65">
        <f t="shared" si="3"/>
        <v>4</v>
      </c>
      <c r="R4491" s="65" t="str">
        <f t="shared" si="12"/>
        <v>04.922.159/0001-14</v>
      </c>
      <c r="S4491" s="84"/>
      <c r="T4491" s="84" t="str">
        <f t="shared" si="10"/>
        <v/>
      </c>
      <c r="U4491" s="84" t="str">
        <f t="shared" si="11"/>
        <v/>
      </c>
      <c r="V4491" s="65" t="str">
        <f t="shared" si="5"/>
        <v/>
      </c>
      <c r="W4491" s="84"/>
      <c r="X4491" s="84"/>
      <c r="Y4491" s="85"/>
      <c r="Z4491" s="85"/>
      <c r="AA4491" s="65" t="str">
        <f t="shared" si="6"/>
        <v/>
      </c>
      <c r="AB4491" s="65" t="str">
        <f t="shared" si="7"/>
        <v/>
      </c>
      <c r="AC4491" s="86"/>
      <c r="AD4491" s="87" t="str">
        <f t="shared" si="8"/>
        <v/>
      </c>
      <c r="AE4491" s="84"/>
      <c r="AF4491" s="86">
        <f>IF(AC4491&gt;0,AC4491,'⚙️ Config'!$B$10)</f>
        <v>0.0075</v>
      </c>
      <c r="AG4491" s="88">
        <f t="shared" si="9"/>
        <v>142165.0207</v>
      </c>
      <c r="AH4491" s="88">
        <f>AG4491*'⚙️ Config'!$B$11</f>
        <v>710825.1034</v>
      </c>
      <c r="AI4491" s="88">
        <f>AH4491*'⚙️ Config'!$B$12</f>
        <v>213247.531</v>
      </c>
      <c r="AJ4491" s="64"/>
      <c r="AK4491" s="84"/>
      <c r="AL4491" s="84"/>
      <c r="AM4491" s="84"/>
      <c r="AN4491" s="84"/>
      <c r="AO4491" s="84"/>
      <c r="AP4491" s="84"/>
      <c r="AQ4491" s="84"/>
    </row>
    <row r="4492" ht="15.0" customHeight="1">
      <c r="A4492" s="98">
        <v>4489.0</v>
      </c>
      <c r="B4492" s="99" t="s">
        <v>9490</v>
      </c>
      <c r="C4492" s="98" t="s">
        <v>141</v>
      </c>
      <c r="D4492" s="98" t="s">
        <v>9491</v>
      </c>
      <c r="E4492" s="100">
        <v>23.07</v>
      </c>
      <c r="F4492" s="98" t="s">
        <v>86</v>
      </c>
      <c r="G4492" s="98" t="s">
        <v>244</v>
      </c>
      <c r="H4492" s="101">
        <v>1.877000092E7</v>
      </c>
      <c r="I4492" s="98">
        <v>6.0</v>
      </c>
      <c r="J4492" s="102">
        <v>4.7</v>
      </c>
      <c r="K4492" s="99">
        <v>2024.0</v>
      </c>
      <c r="L4492" s="98" t="s">
        <v>8610</v>
      </c>
      <c r="M4492" s="98">
        <v>2021.0</v>
      </c>
      <c r="N4492" s="98" t="s">
        <v>161</v>
      </c>
      <c r="O4492" s="65" t="str">
        <f t="shared" si="1"/>
        <v>454830540001</v>
      </c>
      <c r="P4492" s="65">
        <f t="shared" si="2"/>
        <v>9</v>
      </c>
      <c r="Q4492" s="65">
        <f t="shared" si="3"/>
        <v>3</v>
      </c>
      <c r="R4492" s="65" t="str">
        <f t="shared" si="12"/>
        <v>45.483.054/0001-93</v>
      </c>
      <c r="S4492" s="84"/>
      <c r="T4492" s="84" t="str">
        <f t="shared" si="10"/>
        <v/>
      </c>
      <c r="U4492" s="84" t="str">
        <f t="shared" si="11"/>
        <v/>
      </c>
      <c r="V4492" s="65" t="str">
        <f t="shared" si="5"/>
        <v/>
      </c>
      <c r="W4492" s="84"/>
      <c r="X4492" s="84"/>
      <c r="Y4492" s="85"/>
      <c r="Z4492" s="85"/>
      <c r="AA4492" s="65" t="str">
        <f t="shared" si="6"/>
        <v/>
      </c>
      <c r="AB4492" s="65" t="str">
        <f t="shared" si="7"/>
        <v/>
      </c>
      <c r="AC4492" s="86"/>
      <c r="AD4492" s="87" t="str">
        <f t="shared" si="8"/>
        <v/>
      </c>
      <c r="AE4492" s="84"/>
      <c r="AF4492" s="86">
        <f>IF(AC4492&gt;0,AC4492,'⚙️ Config'!$B$10)</f>
        <v>0.0075</v>
      </c>
      <c r="AG4492" s="88">
        <f t="shared" si="9"/>
        <v>140775.0069</v>
      </c>
      <c r="AH4492" s="88">
        <f>AG4492*'⚙️ Config'!$B$11</f>
        <v>703875.0345</v>
      </c>
      <c r="AI4492" s="88">
        <f>AH4492*'⚙️ Config'!$B$12</f>
        <v>211162.5104</v>
      </c>
      <c r="AJ4492" s="64"/>
      <c r="AK4492" s="84"/>
      <c r="AL4492" s="84"/>
      <c r="AM4492" s="84"/>
      <c r="AN4492" s="84"/>
      <c r="AO4492" s="84"/>
      <c r="AP4492" s="84"/>
      <c r="AQ4492" s="84"/>
    </row>
    <row r="4493" ht="15.0" customHeight="1">
      <c r="A4493" s="98">
        <v>4490.0</v>
      </c>
      <c r="B4493" s="99" t="s">
        <v>9492</v>
      </c>
      <c r="C4493" s="98" t="s">
        <v>141</v>
      </c>
      <c r="D4493" s="98" t="s">
        <v>9493</v>
      </c>
      <c r="E4493" s="100">
        <v>39.5</v>
      </c>
      <c r="F4493" s="98" t="s">
        <v>86</v>
      </c>
      <c r="G4493" s="98" t="s">
        <v>244</v>
      </c>
      <c r="H4493" s="101">
        <v>1.872844981E7</v>
      </c>
      <c r="I4493" s="98">
        <v>5.0</v>
      </c>
      <c r="J4493" s="102">
        <v>1.5</v>
      </c>
      <c r="K4493" s="99">
        <v>2024.0</v>
      </c>
      <c r="L4493" s="98" t="s">
        <v>4400</v>
      </c>
      <c r="M4493" s="98">
        <v>2024.0</v>
      </c>
      <c r="N4493" s="98" t="s">
        <v>4351</v>
      </c>
      <c r="O4493" s="65" t="str">
        <f t="shared" si="1"/>
        <v>265158930001</v>
      </c>
      <c r="P4493" s="65">
        <f t="shared" si="2"/>
        <v>0</v>
      </c>
      <c r="Q4493" s="65">
        <f t="shared" si="3"/>
        <v>0</v>
      </c>
      <c r="R4493" s="65" t="str">
        <f t="shared" si="12"/>
        <v>26.515.893/0001-00</v>
      </c>
      <c r="S4493" s="84"/>
      <c r="T4493" s="84" t="str">
        <f t="shared" si="10"/>
        <v/>
      </c>
      <c r="U4493" s="84" t="str">
        <f t="shared" si="11"/>
        <v/>
      </c>
      <c r="V4493" s="65" t="str">
        <f t="shared" si="5"/>
        <v/>
      </c>
      <c r="W4493" s="84"/>
      <c r="X4493" s="84"/>
      <c r="Y4493" s="85"/>
      <c r="Z4493" s="85"/>
      <c r="AA4493" s="65" t="str">
        <f t="shared" si="6"/>
        <v/>
      </c>
      <c r="AB4493" s="65" t="str">
        <f t="shared" si="7"/>
        <v/>
      </c>
      <c r="AC4493" s="86"/>
      <c r="AD4493" s="87" t="str">
        <f t="shared" si="8"/>
        <v/>
      </c>
      <c r="AE4493" s="84"/>
      <c r="AF4493" s="86">
        <f>IF(AC4493&gt;0,AC4493,'⚙️ Config'!$B$10)</f>
        <v>0.0075</v>
      </c>
      <c r="AG4493" s="88">
        <f t="shared" si="9"/>
        <v>140463.3736</v>
      </c>
      <c r="AH4493" s="88">
        <f>AG4493*'⚙️ Config'!$B$11</f>
        <v>702316.8679</v>
      </c>
      <c r="AI4493" s="88">
        <f>AH4493*'⚙️ Config'!$B$12</f>
        <v>210695.0604</v>
      </c>
      <c r="AJ4493" s="64"/>
      <c r="AK4493" s="84"/>
      <c r="AL4493" s="84"/>
      <c r="AM4493" s="84"/>
      <c r="AN4493" s="84"/>
      <c r="AO4493" s="84"/>
      <c r="AP4493" s="84"/>
      <c r="AQ4493" s="84"/>
    </row>
    <row r="4494" ht="15.0" customHeight="1">
      <c r="A4494" s="103">
        <v>4491.0</v>
      </c>
      <c r="B4494" s="104" t="s">
        <v>9494</v>
      </c>
      <c r="C4494" s="103" t="s">
        <v>141</v>
      </c>
      <c r="D4494" s="103" t="s">
        <v>9495</v>
      </c>
      <c r="E4494" s="105">
        <v>32.06</v>
      </c>
      <c r="F4494" s="103" t="s">
        <v>86</v>
      </c>
      <c r="G4494" s="103" t="s">
        <v>244</v>
      </c>
      <c r="H4494" s="106">
        <v>1.869036402E7</v>
      </c>
      <c r="I4494" s="103">
        <v>10.0</v>
      </c>
      <c r="J4494" s="107">
        <v>3.2</v>
      </c>
      <c r="K4494" s="104">
        <v>2025.0</v>
      </c>
      <c r="L4494" s="103" t="s">
        <v>9199</v>
      </c>
      <c r="M4494" s="103">
        <v>2023.0</v>
      </c>
      <c r="N4494" s="103" t="s">
        <v>161</v>
      </c>
      <c r="O4494" s="65" t="str">
        <f t="shared" si="1"/>
        <v>668577150001</v>
      </c>
      <c r="P4494" s="65">
        <f t="shared" si="2"/>
        <v>7</v>
      </c>
      <c r="Q4494" s="65">
        <f t="shared" si="3"/>
        <v>3</v>
      </c>
      <c r="R4494" s="65" t="str">
        <f t="shared" si="12"/>
        <v>66.857.715/0001-73</v>
      </c>
      <c r="S4494" s="84"/>
      <c r="T4494" s="84" t="str">
        <f t="shared" si="10"/>
        <v/>
      </c>
      <c r="U4494" s="84" t="str">
        <f t="shared" si="11"/>
        <v/>
      </c>
      <c r="V4494" s="65" t="str">
        <f t="shared" si="5"/>
        <v/>
      </c>
      <c r="W4494" s="84"/>
      <c r="X4494" s="84"/>
      <c r="Y4494" s="85"/>
      <c r="Z4494" s="85"/>
      <c r="AA4494" s="65" t="str">
        <f t="shared" si="6"/>
        <v/>
      </c>
      <c r="AB4494" s="65" t="str">
        <f t="shared" si="7"/>
        <v/>
      </c>
      <c r="AC4494" s="86"/>
      <c r="AD4494" s="87" t="str">
        <f t="shared" si="8"/>
        <v/>
      </c>
      <c r="AE4494" s="84"/>
      <c r="AF4494" s="86">
        <f>IF(AC4494&gt;0,AC4494,'⚙️ Config'!$B$10)</f>
        <v>0.0075</v>
      </c>
      <c r="AG4494" s="88">
        <f t="shared" si="9"/>
        <v>140177.7302</v>
      </c>
      <c r="AH4494" s="88">
        <f>AG4494*'⚙️ Config'!$B$11</f>
        <v>700888.6508</v>
      </c>
      <c r="AI4494" s="88">
        <f>AH4494*'⚙️ Config'!$B$12</f>
        <v>210266.5952</v>
      </c>
      <c r="AJ4494" s="64"/>
      <c r="AK4494" s="84"/>
      <c r="AL4494" s="84"/>
      <c r="AM4494" s="84"/>
      <c r="AN4494" s="84"/>
      <c r="AO4494" s="84"/>
      <c r="AP4494" s="84"/>
      <c r="AQ4494" s="84"/>
    </row>
    <row r="4495" ht="15.0" customHeight="1">
      <c r="A4495" s="103">
        <v>4492.0</v>
      </c>
      <c r="B4495" s="104" t="s">
        <v>9496</v>
      </c>
      <c r="C4495" s="103" t="s">
        <v>141</v>
      </c>
      <c r="D4495" s="103" t="s">
        <v>9497</v>
      </c>
      <c r="E4495" s="105">
        <v>57.77</v>
      </c>
      <c r="F4495" s="103" t="s">
        <v>86</v>
      </c>
      <c r="G4495" s="103" t="s">
        <v>244</v>
      </c>
      <c r="H4495" s="106">
        <v>1.860630796E7</v>
      </c>
      <c r="I4495" s="103">
        <v>14.0</v>
      </c>
      <c r="J4495" s="107">
        <v>0.9</v>
      </c>
      <c r="K4495" s="104">
        <v>2025.0</v>
      </c>
      <c r="L4495" s="103" t="s">
        <v>9498</v>
      </c>
      <c r="M4495" s="103">
        <v>2025.0</v>
      </c>
      <c r="N4495" s="103" t="s">
        <v>189</v>
      </c>
      <c r="O4495" s="65" t="str">
        <f t="shared" si="1"/>
        <v>104279650001</v>
      </c>
      <c r="P4495" s="65">
        <f t="shared" si="2"/>
        <v>1</v>
      </c>
      <c r="Q4495" s="65">
        <f t="shared" si="3"/>
        <v>9</v>
      </c>
      <c r="R4495" s="65" t="str">
        <f t="shared" si="12"/>
        <v>10.427.965/0001-19</v>
      </c>
      <c r="S4495" s="84"/>
      <c r="T4495" s="84" t="str">
        <f t="shared" si="10"/>
        <v/>
      </c>
      <c r="U4495" s="84" t="str">
        <f t="shared" si="11"/>
        <v/>
      </c>
      <c r="V4495" s="65" t="str">
        <f t="shared" si="5"/>
        <v/>
      </c>
      <c r="W4495" s="84"/>
      <c r="X4495" s="84"/>
      <c r="Y4495" s="85"/>
      <c r="Z4495" s="85"/>
      <c r="AA4495" s="65" t="str">
        <f t="shared" si="6"/>
        <v/>
      </c>
      <c r="AB4495" s="65" t="str">
        <f t="shared" si="7"/>
        <v/>
      </c>
      <c r="AC4495" s="86"/>
      <c r="AD4495" s="87" t="str">
        <f t="shared" si="8"/>
        <v/>
      </c>
      <c r="AE4495" s="84"/>
      <c r="AF4495" s="86">
        <f>IF(AC4495&gt;0,AC4495,'⚙️ Config'!$B$10)</f>
        <v>0.0075</v>
      </c>
      <c r="AG4495" s="88">
        <f t="shared" si="9"/>
        <v>139547.3097</v>
      </c>
      <c r="AH4495" s="88">
        <f>AG4495*'⚙️ Config'!$B$11</f>
        <v>697736.5485</v>
      </c>
      <c r="AI4495" s="88">
        <f>AH4495*'⚙️ Config'!$B$12</f>
        <v>209320.9646</v>
      </c>
      <c r="AJ4495" s="64"/>
      <c r="AK4495" s="84"/>
      <c r="AL4495" s="84"/>
      <c r="AM4495" s="84"/>
      <c r="AN4495" s="84"/>
      <c r="AO4495" s="84"/>
      <c r="AP4495" s="84"/>
      <c r="AQ4495" s="84"/>
    </row>
    <row r="4496" ht="15.0" customHeight="1">
      <c r="A4496" s="98">
        <v>4493.0</v>
      </c>
      <c r="B4496" s="99" t="s">
        <v>9499</v>
      </c>
      <c r="C4496" s="98" t="s">
        <v>141</v>
      </c>
      <c r="D4496" s="98" t="s">
        <v>9500</v>
      </c>
      <c r="E4496" s="100">
        <v>24.18</v>
      </c>
      <c r="F4496" s="98" t="s">
        <v>86</v>
      </c>
      <c r="G4496" s="98" t="s">
        <v>244</v>
      </c>
      <c r="H4496" s="101">
        <v>1.855386124E7</v>
      </c>
      <c r="I4496" s="98">
        <v>8.0</v>
      </c>
      <c r="J4496" s="102">
        <v>4.8</v>
      </c>
      <c r="K4496" s="99">
        <v>2024.0</v>
      </c>
      <c r="L4496" s="98" t="s">
        <v>5340</v>
      </c>
      <c r="M4496" s="98">
        <v>2021.0</v>
      </c>
      <c r="N4496" s="98" t="s">
        <v>4351</v>
      </c>
      <c r="O4496" s="65" t="str">
        <f t="shared" si="1"/>
        <v>223804040001</v>
      </c>
      <c r="P4496" s="65">
        <f t="shared" si="2"/>
        <v>9</v>
      </c>
      <c r="Q4496" s="65">
        <f t="shared" si="3"/>
        <v>0</v>
      </c>
      <c r="R4496" s="65" t="str">
        <f t="shared" si="12"/>
        <v>22.380.404/0001-90</v>
      </c>
      <c r="S4496" s="84"/>
      <c r="T4496" s="84" t="str">
        <f t="shared" si="10"/>
        <v/>
      </c>
      <c r="U4496" s="84" t="str">
        <f t="shared" si="11"/>
        <v/>
      </c>
      <c r="V4496" s="65" t="str">
        <f t="shared" si="5"/>
        <v/>
      </c>
      <c r="W4496" s="84"/>
      <c r="X4496" s="84"/>
      <c r="Y4496" s="85"/>
      <c r="Z4496" s="85"/>
      <c r="AA4496" s="65" t="str">
        <f t="shared" si="6"/>
        <v/>
      </c>
      <c r="AB4496" s="65" t="str">
        <f t="shared" si="7"/>
        <v/>
      </c>
      <c r="AC4496" s="86"/>
      <c r="AD4496" s="87" t="str">
        <f t="shared" si="8"/>
        <v/>
      </c>
      <c r="AE4496" s="84"/>
      <c r="AF4496" s="86">
        <f>IF(AC4496&gt;0,AC4496,'⚙️ Config'!$B$10)</f>
        <v>0.0075</v>
      </c>
      <c r="AG4496" s="88">
        <f t="shared" si="9"/>
        <v>139153.9593</v>
      </c>
      <c r="AH4496" s="88">
        <f>AG4496*'⚙️ Config'!$B$11</f>
        <v>695769.7965</v>
      </c>
      <c r="AI4496" s="88">
        <f>AH4496*'⚙️ Config'!$B$12</f>
        <v>208730.939</v>
      </c>
      <c r="AJ4496" s="64"/>
      <c r="AK4496" s="84"/>
      <c r="AL4496" s="84"/>
      <c r="AM4496" s="84"/>
      <c r="AN4496" s="84"/>
      <c r="AO4496" s="84"/>
      <c r="AP4496" s="84"/>
      <c r="AQ4496" s="84"/>
    </row>
    <row r="4497" ht="15.0" customHeight="1">
      <c r="A4497" s="103">
        <v>4494.0</v>
      </c>
      <c r="B4497" s="104" t="s">
        <v>9501</v>
      </c>
      <c r="C4497" s="103" t="s">
        <v>141</v>
      </c>
      <c r="D4497" s="103" t="s">
        <v>9502</v>
      </c>
      <c r="E4497" s="105">
        <v>51.98</v>
      </c>
      <c r="F4497" s="103" t="s">
        <v>86</v>
      </c>
      <c r="G4497" s="103" t="s">
        <v>244</v>
      </c>
      <c r="H4497" s="106">
        <v>1.854092774E7</v>
      </c>
      <c r="I4497" s="103">
        <v>6.0</v>
      </c>
      <c r="J4497" s="107">
        <v>2.2</v>
      </c>
      <c r="K4497" s="104">
        <v>2025.0</v>
      </c>
      <c r="L4497" s="103" t="s">
        <v>144</v>
      </c>
      <c r="M4497" s="103">
        <v>2024.0</v>
      </c>
      <c r="N4497" s="103" t="s">
        <v>208</v>
      </c>
      <c r="O4497" s="65" t="str">
        <f t="shared" si="1"/>
        <v>054005130001</v>
      </c>
      <c r="P4497" s="65">
        <f t="shared" si="2"/>
        <v>0</v>
      </c>
      <c r="Q4497" s="65">
        <f t="shared" si="3"/>
        <v>3</v>
      </c>
      <c r="R4497" s="65" t="str">
        <f t="shared" si="12"/>
        <v>05.400.513/0001-03</v>
      </c>
      <c r="S4497" s="84"/>
      <c r="T4497" s="84" t="str">
        <f t="shared" si="10"/>
        <v/>
      </c>
      <c r="U4497" s="84" t="str">
        <f t="shared" si="11"/>
        <v/>
      </c>
      <c r="V4497" s="65" t="str">
        <f t="shared" si="5"/>
        <v/>
      </c>
      <c r="W4497" s="84"/>
      <c r="X4497" s="84"/>
      <c r="Y4497" s="85"/>
      <c r="Z4497" s="85"/>
      <c r="AA4497" s="65" t="str">
        <f t="shared" si="6"/>
        <v/>
      </c>
      <c r="AB4497" s="65" t="str">
        <f t="shared" si="7"/>
        <v/>
      </c>
      <c r="AC4497" s="86"/>
      <c r="AD4497" s="87" t="str">
        <f t="shared" si="8"/>
        <v/>
      </c>
      <c r="AE4497" s="84"/>
      <c r="AF4497" s="86">
        <f>IF(AC4497&gt;0,AC4497,'⚙️ Config'!$B$10)</f>
        <v>0.0075</v>
      </c>
      <c r="AG4497" s="88">
        <f t="shared" si="9"/>
        <v>139056.9581</v>
      </c>
      <c r="AH4497" s="88">
        <f>AG4497*'⚙️ Config'!$B$11</f>
        <v>695284.7903</v>
      </c>
      <c r="AI4497" s="88">
        <f>AH4497*'⚙️ Config'!$B$12</f>
        <v>208585.4371</v>
      </c>
      <c r="AJ4497" s="64"/>
      <c r="AK4497" s="84"/>
      <c r="AL4497" s="84"/>
      <c r="AM4497" s="84"/>
      <c r="AN4497" s="84"/>
      <c r="AO4497" s="84"/>
      <c r="AP4497" s="84"/>
      <c r="AQ4497" s="84"/>
    </row>
    <row r="4498" ht="15.0" customHeight="1">
      <c r="A4498" s="98">
        <v>4495.0</v>
      </c>
      <c r="B4498" s="99" t="s">
        <v>9503</v>
      </c>
      <c r="C4498" s="98" t="s">
        <v>141</v>
      </c>
      <c r="D4498" s="98" t="s">
        <v>9504</v>
      </c>
      <c r="E4498" s="100">
        <v>29.62</v>
      </c>
      <c r="F4498" s="98" t="s">
        <v>86</v>
      </c>
      <c r="G4498" s="98" t="s">
        <v>244</v>
      </c>
      <c r="H4498" s="101">
        <v>1.848091949E7</v>
      </c>
      <c r="I4498" s="98">
        <v>9.0</v>
      </c>
      <c r="J4498" s="102">
        <v>3.1</v>
      </c>
      <c r="K4498" s="99">
        <v>2024.0</v>
      </c>
      <c r="L4498" s="98" t="s">
        <v>9505</v>
      </c>
      <c r="M4498" s="98">
        <v>2023.0</v>
      </c>
      <c r="N4498" s="98" t="s">
        <v>189</v>
      </c>
      <c r="O4498" s="65" t="str">
        <f t="shared" si="1"/>
        <v>104752300001</v>
      </c>
      <c r="P4498" s="65">
        <f t="shared" si="2"/>
        <v>6</v>
      </c>
      <c r="Q4498" s="65">
        <f t="shared" si="3"/>
        <v>0</v>
      </c>
      <c r="R4498" s="65" t="str">
        <f t="shared" si="12"/>
        <v>10.475.230/0001-60</v>
      </c>
      <c r="S4498" s="84"/>
      <c r="T4498" s="84" t="str">
        <f t="shared" si="10"/>
        <v/>
      </c>
      <c r="U4498" s="84" t="str">
        <f t="shared" si="11"/>
        <v/>
      </c>
      <c r="V4498" s="65" t="str">
        <f t="shared" si="5"/>
        <v/>
      </c>
      <c r="W4498" s="84"/>
      <c r="X4498" s="84"/>
      <c r="Y4498" s="85"/>
      <c r="Z4498" s="85"/>
      <c r="AA4498" s="65" t="str">
        <f t="shared" si="6"/>
        <v/>
      </c>
      <c r="AB4498" s="65" t="str">
        <f t="shared" si="7"/>
        <v/>
      </c>
      <c r="AC4498" s="86"/>
      <c r="AD4498" s="87" t="str">
        <f t="shared" si="8"/>
        <v/>
      </c>
      <c r="AE4498" s="84"/>
      <c r="AF4498" s="86">
        <f>IF(AC4498&gt;0,AC4498,'⚙️ Config'!$B$10)</f>
        <v>0.0075</v>
      </c>
      <c r="AG4498" s="88">
        <f t="shared" si="9"/>
        <v>138606.8962</v>
      </c>
      <c r="AH4498" s="88">
        <f>AG4498*'⚙️ Config'!$B$11</f>
        <v>693034.4809</v>
      </c>
      <c r="AI4498" s="88">
        <f>AH4498*'⚙️ Config'!$B$12</f>
        <v>207910.3443</v>
      </c>
      <c r="AJ4498" s="64"/>
      <c r="AK4498" s="84"/>
      <c r="AL4498" s="84"/>
      <c r="AM4498" s="84"/>
      <c r="AN4498" s="84"/>
      <c r="AO4498" s="84"/>
      <c r="AP4498" s="84"/>
      <c r="AQ4498" s="84"/>
    </row>
    <row r="4499" ht="15.0" customHeight="1">
      <c r="A4499" s="103">
        <v>4496.0</v>
      </c>
      <c r="B4499" s="104" t="s">
        <v>9506</v>
      </c>
      <c r="C4499" s="103" t="s">
        <v>141</v>
      </c>
      <c r="D4499" s="103" t="s">
        <v>9507</v>
      </c>
      <c r="E4499" s="105">
        <v>18.7</v>
      </c>
      <c r="F4499" s="103" t="s">
        <v>86</v>
      </c>
      <c r="G4499" s="103" t="s">
        <v>244</v>
      </c>
      <c r="H4499" s="106">
        <v>1.847732117E7</v>
      </c>
      <c r="I4499" s="103">
        <v>4.0</v>
      </c>
      <c r="J4499" s="107">
        <v>4.8</v>
      </c>
      <c r="K4499" s="104">
        <v>2021.0</v>
      </c>
      <c r="L4499" s="103" t="s">
        <v>473</v>
      </c>
      <c r="M4499" s="103">
        <v>2021.0</v>
      </c>
      <c r="N4499" s="103" t="s">
        <v>161</v>
      </c>
      <c r="O4499" s="65" t="str">
        <f t="shared" si="1"/>
        <v>592613880001</v>
      </c>
      <c r="P4499" s="65">
        <f t="shared" si="2"/>
        <v>2</v>
      </c>
      <c r="Q4499" s="65">
        <f t="shared" si="3"/>
        <v>7</v>
      </c>
      <c r="R4499" s="65" t="str">
        <f t="shared" si="12"/>
        <v>59.261.388/0001-27</v>
      </c>
      <c r="S4499" s="84"/>
      <c r="T4499" s="84" t="str">
        <f t="shared" si="10"/>
        <v/>
      </c>
      <c r="U4499" s="84" t="str">
        <f t="shared" si="11"/>
        <v/>
      </c>
      <c r="V4499" s="65" t="str">
        <f t="shared" si="5"/>
        <v/>
      </c>
      <c r="W4499" s="84"/>
      <c r="X4499" s="84"/>
      <c r="Y4499" s="85"/>
      <c r="Z4499" s="85"/>
      <c r="AA4499" s="65" t="str">
        <f t="shared" si="6"/>
        <v/>
      </c>
      <c r="AB4499" s="65" t="str">
        <f t="shared" si="7"/>
        <v/>
      </c>
      <c r="AC4499" s="86"/>
      <c r="AD4499" s="87" t="str">
        <f t="shared" si="8"/>
        <v/>
      </c>
      <c r="AE4499" s="84"/>
      <c r="AF4499" s="86">
        <f>IF(AC4499&gt;0,AC4499,'⚙️ Config'!$B$10)</f>
        <v>0.0075</v>
      </c>
      <c r="AG4499" s="88">
        <f t="shared" si="9"/>
        <v>138579.9088</v>
      </c>
      <c r="AH4499" s="88">
        <f>AG4499*'⚙️ Config'!$B$11</f>
        <v>692899.5439</v>
      </c>
      <c r="AI4499" s="88">
        <f>AH4499*'⚙️ Config'!$B$12</f>
        <v>207869.8632</v>
      </c>
      <c r="AJ4499" s="64"/>
      <c r="AK4499" s="84"/>
      <c r="AL4499" s="84"/>
      <c r="AM4499" s="84"/>
      <c r="AN4499" s="84"/>
      <c r="AO4499" s="84"/>
      <c r="AP4499" s="84"/>
      <c r="AQ4499" s="84"/>
    </row>
    <row r="4500" ht="15.0" customHeight="1">
      <c r="A4500" s="98">
        <v>4497.0</v>
      </c>
      <c r="B4500" s="99" t="s">
        <v>9508</v>
      </c>
      <c r="C4500" s="98" t="s">
        <v>141</v>
      </c>
      <c r="D4500" s="98" t="s">
        <v>9509</v>
      </c>
      <c r="E4500" s="100">
        <v>16.67</v>
      </c>
      <c r="F4500" s="98" t="s">
        <v>86</v>
      </c>
      <c r="G4500" s="98" t="s">
        <v>244</v>
      </c>
      <c r="H4500" s="101">
        <v>1.847205289E7</v>
      </c>
      <c r="I4500" s="98">
        <v>7.0</v>
      </c>
      <c r="J4500" s="102">
        <v>4.8</v>
      </c>
      <c r="K4500" s="99">
        <v>2021.0</v>
      </c>
      <c r="L4500" s="98" t="s">
        <v>4502</v>
      </c>
      <c r="M4500" s="98">
        <v>2021.0</v>
      </c>
      <c r="N4500" s="98" t="s">
        <v>161</v>
      </c>
      <c r="O4500" s="65" t="str">
        <f t="shared" si="1"/>
        <v>061089620001</v>
      </c>
      <c r="P4500" s="65">
        <f t="shared" si="2"/>
        <v>4</v>
      </c>
      <c r="Q4500" s="65">
        <f t="shared" si="3"/>
        <v>5</v>
      </c>
      <c r="R4500" s="65" t="str">
        <f t="shared" si="12"/>
        <v>06.108.962/0001-45</v>
      </c>
      <c r="S4500" s="84"/>
      <c r="T4500" s="84" t="str">
        <f t="shared" si="10"/>
        <v/>
      </c>
      <c r="U4500" s="84" t="str">
        <f t="shared" si="11"/>
        <v/>
      </c>
      <c r="V4500" s="65" t="str">
        <f t="shared" si="5"/>
        <v/>
      </c>
      <c r="W4500" s="84"/>
      <c r="X4500" s="84"/>
      <c r="Y4500" s="85"/>
      <c r="Z4500" s="85"/>
      <c r="AA4500" s="65" t="str">
        <f t="shared" si="6"/>
        <v/>
      </c>
      <c r="AB4500" s="65" t="str">
        <f t="shared" si="7"/>
        <v/>
      </c>
      <c r="AC4500" s="86"/>
      <c r="AD4500" s="87" t="str">
        <f t="shared" si="8"/>
        <v/>
      </c>
      <c r="AE4500" s="84"/>
      <c r="AF4500" s="86">
        <f>IF(AC4500&gt;0,AC4500,'⚙️ Config'!$B$10)</f>
        <v>0.0075</v>
      </c>
      <c r="AG4500" s="88">
        <f t="shared" si="9"/>
        <v>138540.3967</v>
      </c>
      <c r="AH4500" s="88">
        <f>AG4500*'⚙️ Config'!$B$11</f>
        <v>692701.9834</v>
      </c>
      <c r="AI4500" s="88">
        <f>AH4500*'⚙️ Config'!$B$12</f>
        <v>207810.595</v>
      </c>
      <c r="AJ4500" s="64"/>
      <c r="AK4500" s="84"/>
      <c r="AL4500" s="84"/>
      <c r="AM4500" s="84"/>
      <c r="AN4500" s="84"/>
      <c r="AO4500" s="84"/>
      <c r="AP4500" s="84"/>
      <c r="AQ4500" s="84"/>
    </row>
    <row r="4501" ht="15.0" customHeight="1">
      <c r="A4501" s="103">
        <v>4498.0</v>
      </c>
      <c r="B4501" s="104" t="s">
        <v>9510</v>
      </c>
      <c r="C4501" s="103" t="s">
        <v>141</v>
      </c>
      <c r="D4501" s="103" t="s">
        <v>9511</v>
      </c>
      <c r="E4501" s="105">
        <v>43.34</v>
      </c>
      <c r="F4501" s="103" t="s">
        <v>86</v>
      </c>
      <c r="G4501" s="103" t="s">
        <v>244</v>
      </c>
      <c r="H4501" s="106">
        <v>1.843249948E7</v>
      </c>
      <c r="I4501" s="103">
        <v>11.0</v>
      </c>
      <c r="J4501" s="107">
        <v>4.7</v>
      </c>
      <c r="K4501" s="104">
        <v>2025.0</v>
      </c>
      <c r="L4501" s="103" t="s">
        <v>4795</v>
      </c>
      <c r="M4501" s="103">
        <v>2021.0</v>
      </c>
      <c r="N4501" s="103" t="s">
        <v>208</v>
      </c>
      <c r="O4501" s="65" t="str">
        <f t="shared" si="1"/>
        <v>608568200001</v>
      </c>
      <c r="P4501" s="65">
        <f t="shared" si="2"/>
        <v>0</v>
      </c>
      <c r="Q4501" s="65">
        <f t="shared" si="3"/>
        <v>1</v>
      </c>
      <c r="R4501" s="65" t="str">
        <f t="shared" si="12"/>
        <v>60.856.820/0001-01</v>
      </c>
      <c r="S4501" s="84"/>
      <c r="T4501" s="84" t="str">
        <f t="shared" si="10"/>
        <v/>
      </c>
      <c r="U4501" s="84" t="str">
        <f t="shared" si="11"/>
        <v/>
      </c>
      <c r="V4501" s="65" t="str">
        <f t="shared" si="5"/>
        <v/>
      </c>
      <c r="W4501" s="84"/>
      <c r="X4501" s="84"/>
      <c r="Y4501" s="85"/>
      <c r="Z4501" s="85"/>
      <c r="AA4501" s="65" t="str">
        <f t="shared" si="6"/>
        <v/>
      </c>
      <c r="AB4501" s="65" t="str">
        <f t="shared" si="7"/>
        <v/>
      </c>
      <c r="AC4501" s="86"/>
      <c r="AD4501" s="87" t="str">
        <f t="shared" si="8"/>
        <v/>
      </c>
      <c r="AE4501" s="84"/>
      <c r="AF4501" s="86">
        <f>IF(AC4501&gt;0,AC4501,'⚙️ Config'!$B$10)</f>
        <v>0.0075</v>
      </c>
      <c r="AG4501" s="88">
        <f t="shared" si="9"/>
        <v>138243.7461</v>
      </c>
      <c r="AH4501" s="88">
        <f>AG4501*'⚙️ Config'!$B$11</f>
        <v>691218.7305</v>
      </c>
      <c r="AI4501" s="88">
        <f>AH4501*'⚙️ Config'!$B$12</f>
        <v>207365.6192</v>
      </c>
      <c r="AJ4501" s="64"/>
      <c r="AK4501" s="84"/>
      <c r="AL4501" s="84"/>
      <c r="AM4501" s="84"/>
      <c r="AN4501" s="84"/>
      <c r="AO4501" s="84"/>
      <c r="AP4501" s="84"/>
      <c r="AQ4501" s="84"/>
    </row>
    <row r="4502" ht="15.0" customHeight="1">
      <c r="A4502" s="98">
        <v>4499.0</v>
      </c>
      <c r="B4502" s="99" t="s">
        <v>9512</v>
      </c>
      <c r="C4502" s="98" t="s">
        <v>141</v>
      </c>
      <c r="D4502" s="98" t="s">
        <v>9513</v>
      </c>
      <c r="E4502" s="100">
        <v>48.19</v>
      </c>
      <c r="F4502" s="98" t="s">
        <v>86</v>
      </c>
      <c r="G4502" s="98" t="s">
        <v>244</v>
      </c>
      <c r="H4502" s="101">
        <v>1.838823897E7</v>
      </c>
      <c r="I4502" s="98">
        <v>8.0</v>
      </c>
      <c r="J4502" s="102">
        <v>4.7</v>
      </c>
      <c r="K4502" s="99">
        <v>2025.0</v>
      </c>
      <c r="L4502" s="98" t="s">
        <v>4652</v>
      </c>
      <c r="M4502" s="98">
        <v>2021.0</v>
      </c>
      <c r="N4502" s="98" t="s">
        <v>310</v>
      </c>
      <c r="O4502" s="65" t="str">
        <f t="shared" si="1"/>
        <v>442153410001</v>
      </c>
      <c r="P4502" s="65">
        <f t="shared" si="2"/>
        <v>5</v>
      </c>
      <c r="Q4502" s="65">
        <f t="shared" si="3"/>
        <v>0</v>
      </c>
      <c r="R4502" s="65" t="str">
        <f t="shared" si="12"/>
        <v>44.215.341/0001-50</v>
      </c>
      <c r="S4502" s="84"/>
      <c r="T4502" s="84" t="str">
        <f t="shared" si="10"/>
        <v/>
      </c>
      <c r="U4502" s="84" t="str">
        <f t="shared" si="11"/>
        <v/>
      </c>
      <c r="V4502" s="65" t="str">
        <f t="shared" si="5"/>
        <v/>
      </c>
      <c r="W4502" s="84"/>
      <c r="X4502" s="84"/>
      <c r="Y4502" s="85"/>
      <c r="Z4502" s="85"/>
      <c r="AA4502" s="65" t="str">
        <f t="shared" si="6"/>
        <v/>
      </c>
      <c r="AB4502" s="65" t="str">
        <f t="shared" si="7"/>
        <v/>
      </c>
      <c r="AC4502" s="86"/>
      <c r="AD4502" s="87" t="str">
        <f t="shared" si="8"/>
        <v/>
      </c>
      <c r="AE4502" s="84"/>
      <c r="AF4502" s="86">
        <f>IF(AC4502&gt;0,AC4502,'⚙️ Config'!$B$10)</f>
        <v>0.0075</v>
      </c>
      <c r="AG4502" s="88">
        <f t="shared" si="9"/>
        <v>137911.7923</v>
      </c>
      <c r="AH4502" s="88">
        <f>AG4502*'⚙️ Config'!$B$11</f>
        <v>689558.9614</v>
      </c>
      <c r="AI4502" s="88">
        <f>AH4502*'⚙️ Config'!$B$12</f>
        <v>206867.6884</v>
      </c>
      <c r="AJ4502" s="64"/>
      <c r="AK4502" s="84"/>
      <c r="AL4502" s="84"/>
      <c r="AM4502" s="84"/>
      <c r="AN4502" s="84"/>
      <c r="AO4502" s="84"/>
      <c r="AP4502" s="84"/>
      <c r="AQ4502" s="84"/>
    </row>
    <row r="4503" ht="15.0" customHeight="1">
      <c r="A4503" s="98">
        <v>4500.0</v>
      </c>
      <c r="B4503" s="99" t="s">
        <v>9514</v>
      </c>
      <c r="C4503" s="98" t="s">
        <v>141</v>
      </c>
      <c r="D4503" s="98" t="s">
        <v>9515</v>
      </c>
      <c r="E4503" s="100">
        <v>49.59</v>
      </c>
      <c r="F4503" s="98" t="s">
        <v>86</v>
      </c>
      <c r="G4503" s="98" t="s">
        <v>244</v>
      </c>
      <c r="H4503" s="101">
        <v>1.835889879E7</v>
      </c>
      <c r="I4503" s="98">
        <v>7.0</v>
      </c>
      <c r="J4503" s="102">
        <v>2.6</v>
      </c>
      <c r="K4503" s="99">
        <v>2025.0</v>
      </c>
      <c r="L4503" s="98" t="s">
        <v>719</v>
      </c>
      <c r="M4503" s="98">
        <v>2023.0</v>
      </c>
      <c r="N4503" s="98" t="s">
        <v>208</v>
      </c>
      <c r="O4503" s="65" t="str">
        <f t="shared" si="1"/>
        <v>089184990001</v>
      </c>
      <c r="P4503" s="65">
        <f t="shared" si="2"/>
        <v>2</v>
      </c>
      <c r="Q4503" s="65">
        <f t="shared" si="3"/>
        <v>2</v>
      </c>
      <c r="R4503" s="65" t="str">
        <f t="shared" si="12"/>
        <v>08.918.499/0001-22</v>
      </c>
      <c r="S4503" s="84"/>
      <c r="T4503" s="84" t="str">
        <f t="shared" si="10"/>
        <v/>
      </c>
      <c r="U4503" s="84" t="str">
        <f t="shared" si="11"/>
        <v/>
      </c>
      <c r="V4503" s="65" t="str">
        <f t="shared" si="5"/>
        <v/>
      </c>
      <c r="W4503" s="84"/>
      <c r="X4503" s="84"/>
      <c r="Y4503" s="85"/>
      <c r="Z4503" s="85"/>
      <c r="AA4503" s="65" t="str">
        <f t="shared" si="6"/>
        <v/>
      </c>
      <c r="AB4503" s="65" t="str">
        <f t="shared" si="7"/>
        <v/>
      </c>
      <c r="AC4503" s="86"/>
      <c r="AD4503" s="87" t="str">
        <f t="shared" si="8"/>
        <v/>
      </c>
      <c r="AE4503" s="84"/>
      <c r="AF4503" s="86">
        <f>IF(AC4503&gt;0,AC4503,'⚙️ Config'!$B$10)</f>
        <v>0.0075</v>
      </c>
      <c r="AG4503" s="88">
        <f t="shared" si="9"/>
        <v>137691.7409</v>
      </c>
      <c r="AH4503" s="88">
        <f>AG4503*'⚙️ Config'!$B$11</f>
        <v>688458.7046</v>
      </c>
      <c r="AI4503" s="88">
        <f>AH4503*'⚙️ Config'!$B$12</f>
        <v>206537.6114</v>
      </c>
      <c r="AJ4503" s="64"/>
      <c r="AK4503" s="84"/>
      <c r="AL4503" s="84"/>
      <c r="AM4503" s="84"/>
      <c r="AN4503" s="84"/>
      <c r="AO4503" s="84"/>
      <c r="AP4503" s="84"/>
      <c r="AQ4503" s="84"/>
    </row>
    <row r="4504" ht="15.0" customHeight="1">
      <c r="A4504" s="98">
        <v>4501.0</v>
      </c>
      <c r="B4504" s="99" t="s">
        <v>9516</v>
      </c>
      <c r="C4504" s="98" t="s">
        <v>141</v>
      </c>
      <c r="D4504" s="98" t="s">
        <v>9517</v>
      </c>
      <c r="E4504" s="100">
        <v>50.68</v>
      </c>
      <c r="F4504" s="98" t="s">
        <v>86</v>
      </c>
      <c r="G4504" s="98" t="s">
        <v>244</v>
      </c>
      <c r="H4504" s="101">
        <v>1.827146739E7</v>
      </c>
      <c r="I4504" s="98">
        <v>4.0</v>
      </c>
      <c r="J4504" s="102">
        <v>4.7</v>
      </c>
      <c r="K4504" s="99">
        <v>2025.0</v>
      </c>
      <c r="L4504" s="98" t="s">
        <v>453</v>
      </c>
      <c r="M4504" s="98">
        <v>2021.0</v>
      </c>
      <c r="N4504" s="98" t="s">
        <v>310</v>
      </c>
      <c r="O4504" s="65" t="str">
        <f t="shared" si="1"/>
        <v>498140560001</v>
      </c>
      <c r="P4504" s="65">
        <f t="shared" si="2"/>
        <v>7</v>
      </c>
      <c r="Q4504" s="65">
        <f t="shared" si="3"/>
        <v>9</v>
      </c>
      <c r="R4504" s="65" t="str">
        <f t="shared" si="12"/>
        <v>49.814.056/0001-79</v>
      </c>
      <c r="S4504" s="84"/>
      <c r="T4504" s="84" t="str">
        <f t="shared" si="10"/>
        <v/>
      </c>
      <c r="U4504" s="84" t="str">
        <f t="shared" si="11"/>
        <v/>
      </c>
      <c r="V4504" s="65" t="str">
        <f t="shared" si="5"/>
        <v/>
      </c>
      <c r="W4504" s="84"/>
      <c r="X4504" s="84"/>
      <c r="Y4504" s="85"/>
      <c r="Z4504" s="85"/>
      <c r="AA4504" s="65" t="str">
        <f t="shared" si="6"/>
        <v/>
      </c>
      <c r="AB4504" s="65" t="str">
        <f t="shared" si="7"/>
        <v/>
      </c>
      <c r="AC4504" s="86"/>
      <c r="AD4504" s="87" t="str">
        <f t="shared" si="8"/>
        <v/>
      </c>
      <c r="AE4504" s="84"/>
      <c r="AF4504" s="86">
        <f>IF(AC4504&gt;0,AC4504,'⚙️ Config'!$B$10)</f>
        <v>0.0075</v>
      </c>
      <c r="AG4504" s="88">
        <f t="shared" si="9"/>
        <v>137036.0054</v>
      </c>
      <c r="AH4504" s="88">
        <f>AG4504*'⚙️ Config'!$B$11</f>
        <v>685180.0271</v>
      </c>
      <c r="AI4504" s="88">
        <f>AH4504*'⚙️ Config'!$B$12</f>
        <v>205554.0081</v>
      </c>
      <c r="AJ4504" s="64"/>
      <c r="AK4504" s="84"/>
      <c r="AL4504" s="84"/>
      <c r="AM4504" s="84"/>
      <c r="AN4504" s="84"/>
      <c r="AO4504" s="84"/>
      <c r="AP4504" s="84"/>
      <c r="AQ4504" s="84"/>
    </row>
    <row r="4505" ht="15.0" customHeight="1">
      <c r="A4505" s="98">
        <v>4502.0</v>
      </c>
      <c r="B4505" s="99" t="s">
        <v>9518</v>
      </c>
      <c r="C4505" s="98" t="s">
        <v>141</v>
      </c>
      <c r="D4505" s="98" t="s">
        <v>9519</v>
      </c>
      <c r="E4505" s="100">
        <v>34.72</v>
      </c>
      <c r="F4505" s="98" t="s">
        <v>86</v>
      </c>
      <c r="G4505" s="98" t="s">
        <v>244</v>
      </c>
      <c r="H4505" s="101">
        <v>1.826903818E7</v>
      </c>
      <c r="I4505" s="98">
        <v>11.0</v>
      </c>
      <c r="J4505" s="102">
        <v>4.9</v>
      </c>
      <c r="K4505" s="99">
        <v>2025.0</v>
      </c>
      <c r="L4505" s="98" t="s">
        <v>9175</v>
      </c>
      <c r="M4505" s="98">
        <v>2021.0</v>
      </c>
      <c r="N4505" s="98" t="s">
        <v>189</v>
      </c>
      <c r="O4505" s="65" t="str">
        <f t="shared" si="1"/>
        <v>106325650001</v>
      </c>
      <c r="P4505" s="65">
        <f t="shared" si="2"/>
        <v>4</v>
      </c>
      <c r="Q4505" s="65">
        <f t="shared" si="3"/>
        <v>5</v>
      </c>
      <c r="R4505" s="65" t="str">
        <f t="shared" si="12"/>
        <v>10.632.565/0001-45</v>
      </c>
      <c r="S4505" s="84"/>
      <c r="T4505" s="84" t="str">
        <f t="shared" si="10"/>
        <v/>
      </c>
      <c r="U4505" s="84" t="str">
        <f t="shared" si="11"/>
        <v/>
      </c>
      <c r="V4505" s="65" t="str">
        <f t="shared" si="5"/>
        <v/>
      </c>
      <c r="W4505" s="84"/>
      <c r="X4505" s="84"/>
      <c r="Y4505" s="85"/>
      <c r="Z4505" s="85"/>
      <c r="AA4505" s="65" t="str">
        <f t="shared" si="6"/>
        <v/>
      </c>
      <c r="AB4505" s="65" t="str">
        <f t="shared" si="7"/>
        <v/>
      </c>
      <c r="AC4505" s="86"/>
      <c r="AD4505" s="87" t="str">
        <f t="shared" si="8"/>
        <v/>
      </c>
      <c r="AE4505" s="84"/>
      <c r="AF4505" s="86">
        <f>IF(AC4505&gt;0,AC4505,'⚙️ Config'!$B$10)</f>
        <v>0.0075</v>
      </c>
      <c r="AG4505" s="88">
        <f t="shared" si="9"/>
        <v>137017.7864</v>
      </c>
      <c r="AH4505" s="88">
        <f>AG4505*'⚙️ Config'!$B$11</f>
        <v>685088.9318</v>
      </c>
      <c r="AI4505" s="88">
        <f>AH4505*'⚙️ Config'!$B$12</f>
        <v>205526.6795</v>
      </c>
      <c r="AJ4505" s="64"/>
      <c r="AK4505" s="84"/>
      <c r="AL4505" s="84"/>
      <c r="AM4505" s="84"/>
      <c r="AN4505" s="84"/>
      <c r="AO4505" s="84"/>
      <c r="AP4505" s="84"/>
      <c r="AQ4505" s="84"/>
    </row>
    <row r="4506" ht="15.0" customHeight="1">
      <c r="A4506" s="98">
        <v>4503.0</v>
      </c>
      <c r="B4506" s="99" t="s">
        <v>9520</v>
      </c>
      <c r="C4506" s="98" t="s">
        <v>141</v>
      </c>
      <c r="D4506" s="98" t="s">
        <v>9521</v>
      </c>
      <c r="E4506" s="100">
        <v>25.79</v>
      </c>
      <c r="F4506" s="98" t="s">
        <v>86</v>
      </c>
      <c r="G4506" s="98" t="s">
        <v>244</v>
      </c>
      <c r="H4506" s="101">
        <v>1.82641106E7</v>
      </c>
      <c r="I4506" s="98">
        <v>11.0</v>
      </c>
      <c r="J4506" s="102">
        <v>4.7</v>
      </c>
      <c r="K4506" s="99">
        <v>2024.0</v>
      </c>
      <c r="L4506" s="98" t="s">
        <v>1173</v>
      </c>
      <c r="M4506" s="98">
        <v>2021.0</v>
      </c>
      <c r="N4506" s="98" t="s">
        <v>161</v>
      </c>
      <c r="O4506" s="65" t="str">
        <f t="shared" si="1"/>
        <v>178612450001</v>
      </c>
      <c r="P4506" s="65">
        <f t="shared" si="2"/>
        <v>0</v>
      </c>
      <c r="Q4506" s="65">
        <f t="shared" si="3"/>
        <v>6</v>
      </c>
      <c r="R4506" s="65" t="str">
        <f t="shared" si="12"/>
        <v>17.861.245/0001-06</v>
      </c>
      <c r="S4506" s="84"/>
      <c r="T4506" s="84" t="str">
        <f t="shared" si="10"/>
        <v/>
      </c>
      <c r="U4506" s="84" t="str">
        <f t="shared" si="11"/>
        <v/>
      </c>
      <c r="V4506" s="65" t="str">
        <f t="shared" si="5"/>
        <v/>
      </c>
      <c r="W4506" s="84"/>
      <c r="X4506" s="84"/>
      <c r="Y4506" s="85"/>
      <c r="Z4506" s="85"/>
      <c r="AA4506" s="65" t="str">
        <f t="shared" si="6"/>
        <v/>
      </c>
      <c r="AB4506" s="65" t="str">
        <f t="shared" si="7"/>
        <v/>
      </c>
      <c r="AC4506" s="86"/>
      <c r="AD4506" s="87" t="str">
        <f t="shared" si="8"/>
        <v/>
      </c>
      <c r="AE4506" s="84"/>
      <c r="AF4506" s="86">
        <f>IF(AC4506&gt;0,AC4506,'⚙️ Config'!$B$10)</f>
        <v>0.0075</v>
      </c>
      <c r="AG4506" s="88">
        <f t="shared" si="9"/>
        <v>136980.8295</v>
      </c>
      <c r="AH4506" s="88">
        <f>AG4506*'⚙️ Config'!$B$11</f>
        <v>684904.1475</v>
      </c>
      <c r="AI4506" s="88">
        <f>AH4506*'⚙️ Config'!$B$12</f>
        <v>205471.2443</v>
      </c>
      <c r="AJ4506" s="64"/>
      <c r="AK4506" s="84"/>
      <c r="AL4506" s="84"/>
      <c r="AM4506" s="84"/>
      <c r="AN4506" s="84"/>
      <c r="AO4506" s="84"/>
      <c r="AP4506" s="84"/>
      <c r="AQ4506" s="84"/>
    </row>
    <row r="4507" ht="15.0" customHeight="1">
      <c r="A4507" s="98">
        <v>4504.0</v>
      </c>
      <c r="B4507" s="99" t="s">
        <v>9522</v>
      </c>
      <c r="C4507" s="98" t="s">
        <v>141</v>
      </c>
      <c r="D4507" s="98" t="s">
        <v>9523</v>
      </c>
      <c r="E4507" s="100">
        <v>27.32</v>
      </c>
      <c r="F4507" s="98" t="s">
        <v>86</v>
      </c>
      <c r="G4507" s="98" t="s">
        <v>244</v>
      </c>
      <c r="H4507" s="101">
        <v>1.824151318E7</v>
      </c>
      <c r="I4507" s="98">
        <v>5.0</v>
      </c>
      <c r="J4507" s="102">
        <v>2.8</v>
      </c>
      <c r="K4507" s="99">
        <v>2023.0</v>
      </c>
      <c r="L4507" s="98" t="s">
        <v>4569</v>
      </c>
      <c r="M4507" s="98">
        <v>2023.0</v>
      </c>
      <c r="N4507" s="98" t="s">
        <v>161</v>
      </c>
      <c r="O4507" s="65" t="str">
        <f t="shared" si="1"/>
        <v>084314410001</v>
      </c>
      <c r="P4507" s="65">
        <f t="shared" si="2"/>
        <v>5</v>
      </c>
      <c r="Q4507" s="65">
        <f t="shared" si="3"/>
        <v>0</v>
      </c>
      <c r="R4507" s="65" t="str">
        <f t="shared" si="12"/>
        <v>08.431.441/0001-50</v>
      </c>
      <c r="S4507" s="84"/>
      <c r="T4507" s="84" t="str">
        <f t="shared" si="10"/>
        <v/>
      </c>
      <c r="U4507" s="84" t="str">
        <f t="shared" si="11"/>
        <v/>
      </c>
      <c r="V4507" s="65" t="str">
        <f t="shared" si="5"/>
        <v/>
      </c>
      <c r="W4507" s="84"/>
      <c r="X4507" s="84"/>
      <c r="Y4507" s="85"/>
      <c r="Z4507" s="85"/>
      <c r="AA4507" s="65" t="str">
        <f t="shared" si="6"/>
        <v/>
      </c>
      <c r="AB4507" s="65" t="str">
        <f t="shared" si="7"/>
        <v/>
      </c>
      <c r="AC4507" s="86"/>
      <c r="AD4507" s="87" t="str">
        <f t="shared" si="8"/>
        <v/>
      </c>
      <c r="AE4507" s="84"/>
      <c r="AF4507" s="86">
        <f>IF(AC4507&gt;0,AC4507,'⚙️ Config'!$B$10)</f>
        <v>0.0075</v>
      </c>
      <c r="AG4507" s="88">
        <f t="shared" si="9"/>
        <v>136811.3489</v>
      </c>
      <c r="AH4507" s="88">
        <f>AG4507*'⚙️ Config'!$B$11</f>
        <v>684056.7443</v>
      </c>
      <c r="AI4507" s="88">
        <f>AH4507*'⚙️ Config'!$B$12</f>
        <v>205217.0233</v>
      </c>
      <c r="AJ4507" s="64"/>
      <c r="AK4507" s="84"/>
      <c r="AL4507" s="84"/>
      <c r="AM4507" s="84"/>
      <c r="AN4507" s="84"/>
      <c r="AO4507" s="84"/>
      <c r="AP4507" s="84"/>
      <c r="AQ4507" s="84"/>
    </row>
    <row r="4508" ht="15.0" customHeight="1">
      <c r="A4508" s="98">
        <v>4505.0</v>
      </c>
      <c r="B4508" s="99" t="s">
        <v>9524</v>
      </c>
      <c r="C4508" s="98" t="s">
        <v>141</v>
      </c>
      <c r="D4508" s="98" t="s">
        <v>9525</v>
      </c>
      <c r="E4508" s="100">
        <v>23.61</v>
      </c>
      <c r="F4508" s="98" t="s">
        <v>86</v>
      </c>
      <c r="G4508" s="98" t="s">
        <v>244</v>
      </c>
      <c r="H4508" s="101">
        <v>1.823617209E7</v>
      </c>
      <c r="I4508" s="98">
        <v>4.0</v>
      </c>
      <c r="J4508" s="102">
        <v>4.9</v>
      </c>
      <c r="K4508" s="99">
        <v>2023.0</v>
      </c>
      <c r="L4508" s="98" t="s">
        <v>9304</v>
      </c>
      <c r="M4508" s="98">
        <v>2021.0</v>
      </c>
      <c r="N4508" s="98" t="s">
        <v>189</v>
      </c>
      <c r="O4508" s="65" t="str">
        <f t="shared" si="1"/>
        <v>590744680001</v>
      </c>
      <c r="P4508" s="65">
        <f t="shared" si="2"/>
        <v>7</v>
      </c>
      <c r="Q4508" s="65">
        <f t="shared" si="3"/>
        <v>3</v>
      </c>
      <c r="R4508" s="65" t="str">
        <f t="shared" si="12"/>
        <v>59.074.468/0001-73</v>
      </c>
      <c r="S4508" s="84"/>
      <c r="T4508" s="84" t="str">
        <f t="shared" si="10"/>
        <v/>
      </c>
      <c r="U4508" s="84" t="str">
        <f t="shared" si="11"/>
        <v/>
      </c>
      <c r="V4508" s="65" t="str">
        <f t="shared" si="5"/>
        <v/>
      </c>
      <c r="W4508" s="84"/>
      <c r="X4508" s="84"/>
      <c r="Y4508" s="85"/>
      <c r="Z4508" s="85"/>
      <c r="AA4508" s="65" t="str">
        <f t="shared" si="6"/>
        <v/>
      </c>
      <c r="AB4508" s="65" t="str">
        <f t="shared" si="7"/>
        <v/>
      </c>
      <c r="AC4508" s="86"/>
      <c r="AD4508" s="87" t="str">
        <f t="shared" si="8"/>
        <v/>
      </c>
      <c r="AE4508" s="84"/>
      <c r="AF4508" s="86">
        <f>IF(AC4508&gt;0,AC4508,'⚙️ Config'!$B$10)</f>
        <v>0.0075</v>
      </c>
      <c r="AG4508" s="88">
        <f t="shared" si="9"/>
        <v>136771.2907</v>
      </c>
      <c r="AH4508" s="88">
        <f>AG4508*'⚙️ Config'!$B$11</f>
        <v>683856.4534</v>
      </c>
      <c r="AI4508" s="88">
        <f>AH4508*'⚙️ Config'!$B$12</f>
        <v>205156.936</v>
      </c>
      <c r="AJ4508" s="64"/>
      <c r="AK4508" s="84"/>
      <c r="AL4508" s="84"/>
      <c r="AM4508" s="84"/>
      <c r="AN4508" s="84"/>
      <c r="AO4508" s="84"/>
      <c r="AP4508" s="84"/>
      <c r="AQ4508" s="84"/>
    </row>
    <row r="4509" ht="15.0" customHeight="1">
      <c r="A4509" s="103">
        <v>4506.0</v>
      </c>
      <c r="B4509" s="104" t="s">
        <v>9526</v>
      </c>
      <c r="C4509" s="103" t="s">
        <v>141</v>
      </c>
      <c r="D4509" s="103" t="s">
        <v>9527</v>
      </c>
      <c r="E4509" s="105">
        <v>44.0</v>
      </c>
      <c r="F4509" s="103" t="s">
        <v>86</v>
      </c>
      <c r="G4509" s="103" t="s">
        <v>244</v>
      </c>
      <c r="H4509" s="106">
        <v>1.819338236E7</v>
      </c>
      <c r="I4509" s="103">
        <v>6.0</v>
      </c>
      <c r="J4509" s="107">
        <v>2.6</v>
      </c>
      <c r="K4509" s="104">
        <v>2025.0</v>
      </c>
      <c r="L4509" s="103" t="s">
        <v>4350</v>
      </c>
      <c r="M4509" s="103">
        <v>2023.0</v>
      </c>
      <c r="N4509" s="103" t="s">
        <v>189</v>
      </c>
      <c r="O4509" s="65" t="str">
        <f t="shared" si="1"/>
        <v>140304570001</v>
      </c>
      <c r="P4509" s="65">
        <f t="shared" si="2"/>
        <v>5</v>
      </c>
      <c r="Q4509" s="65">
        <f t="shared" si="3"/>
        <v>3</v>
      </c>
      <c r="R4509" s="65" t="str">
        <f t="shared" si="12"/>
        <v>14.030.457/0001-53</v>
      </c>
      <c r="S4509" s="84"/>
      <c r="T4509" s="84" t="str">
        <f t="shared" si="10"/>
        <v/>
      </c>
      <c r="U4509" s="84" t="str">
        <f t="shared" si="11"/>
        <v/>
      </c>
      <c r="V4509" s="65" t="str">
        <f t="shared" si="5"/>
        <v/>
      </c>
      <c r="W4509" s="84"/>
      <c r="X4509" s="84"/>
      <c r="Y4509" s="85"/>
      <c r="Z4509" s="85"/>
      <c r="AA4509" s="65" t="str">
        <f t="shared" si="6"/>
        <v/>
      </c>
      <c r="AB4509" s="65" t="str">
        <f t="shared" si="7"/>
        <v/>
      </c>
      <c r="AC4509" s="86"/>
      <c r="AD4509" s="87" t="str">
        <f t="shared" si="8"/>
        <v/>
      </c>
      <c r="AE4509" s="84"/>
      <c r="AF4509" s="86">
        <f>IF(AC4509&gt;0,AC4509,'⚙️ Config'!$B$10)</f>
        <v>0.0075</v>
      </c>
      <c r="AG4509" s="88">
        <f t="shared" si="9"/>
        <v>136450.3677</v>
      </c>
      <c r="AH4509" s="88">
        <f>AG4509*'⚙️ Config'!$B$11</f>
        <v>682251.8385</v>
      </c>
      <c r="AI4509" s="88">
        <f>AH4509*'⚙️ Config'!$B$12</f>
        <v>204675.5516</v>
      </c>
      <c r="AJ4509" s="64"/>
      <c r="AK4509" s="84"/>
      <c r="AL4509" s="84"/>
      <c r="AM4509" s="84"/>
      <c r="AN4509" s="84"/>
      <c r="AO4509" s="84"/>
      <c r="AP4509" s="84"/>
      <c r="AQ4509" s="84"/>
    </row>
    <row r="4510" ht="15.0" customHeight="1">
      <c r="A4510" s="103">
        <v>4507.0</v>
      </c>
      <c r="B4510" s="104" t="s">
        <v>9528</v>
      </c>
      <c r="C4510" s="103" t="s">
        <v>141</v>
      </c>
      <c r="D4510" s="103" t="s">
        <v>9529</v>
      </c>
      <c r="E4510" s="105">
        <v>19.14</v>
      </c>
      <c r="F4510" s="103" t="s">
        <v>86</v>
      </c>
      <c r="G4510" s="103" t="s">
        <v>244</v>
      </c>
      <c r="H4510" s="106">
        <v>1.807351697E7</v>
      </c>
      <c r="I4510" s="103">
        <v>7.0</v>
      </c>
      <c r="J4510" s="107">
        <v>4.7</v>
      </c>
      <c r="K4510" s="104">
        <v>2023.0</v>
      </c>
      <c r="L4510" s="103" t="s">
        <v>144</v>
      </c>
      <c r="M4510" s="103">
        <v>2021.0</v>
      </c>
      <c r="N4510" s="103" t="s">
        <v>161</v>
      </c>
      <c r="O4510" s="65" t="str">
        <f t="shared" si="1"/>
        <v>184732140001</v>
      </c>
      <c r="P4510" s="65">
        <f t="shared" si="2"/>
        <v>4</v>
      </c>
      <c r="Q4510" s="65">
        <f t="shared" si="3"/>
        <v>0</v>
      </c>
      <c r="R4510" s="65" t="str">
        <f t="shared" si="12"/>
        <v>18.473.214/0001-40</v>
      </c>
      <c r="S4510" s="84"/>
      <c r="T4510" s="84" t="str">
        <f t="shared" si="10"/>
        <v/>
      </c>
      <c r="U4510" s="84" t="str">
        <f t="shared" si="11"/>
        <v/>
      </c>
      <c r="V4510" s="65" t="str">
        <f t="shared" si="5"/>
        <v/>
      </c>
      <c r="W4510" s="84"/>
      <c r="X4510" s="84"/>
      <c r="Y4510" s="85"/>
      <c r="Z4510" s="85"/>
      <c r="AA4510" s="65" t="str">
        <f t="shared" si="6"/>
        <v/>
      </c>
      <c r="AB4510" s="65" t="str">
        <f t="shared" si="7"/>
        <v/>
      </c>
      <c r="AC4510" s="86"/>
      <c r="AD4510" s="87" t="str">
        <f t="shared" si="8"/>
        <v/>
      </c>
      <c r="AE4510" s="84"/>
      <c r="AF4510" s="86">
        <f>IF(AC4510&gt;0,AC4510,'⚙️ Config'!$B$10)</f>
        <v>0.0075</v>
      </c>
      <c r="AG4510" s="88">
        <f t="shared" si="9"/>
        <v>135551.3773</v>
      </c>
      <c r="AH4510" s="88">
        <f>AG4510*'⚙️ Config'!$B$11</f>
        <v>677756.8864</v>
      </c>
      <c r="AI4510" s="88">
        <f>AH4510*'⚙️ Config'!$B$12</f>
        <v>203327.0659</v>
      </c>
      <c r="AJ4510" s="64"/>
      <c r="AK4510" s="84"/>
      <c r="AL4510" s="84"/>
      <c r="AM4510" s="84"/>
      <c r="AN4510" s="84"/>
      <c r="AO4510" s="84"/>
      <c r="AP4510" s="84"/>
      <c r="AQ4510" s="84"/>
    </row>
    <row r="4511" ht="15.0" customHeight="1">
      <c r="A4511" s="103">
        <v>4508.0</v>
      </c>
      <c r="B4511" s="104" t="s">
        <v>9530</v>
      </c>
      <c r="C4511" s="103" t="s">
        <v>141</v>
      </c>
      <c r="D4511" s="103" t="s">
        <v>9531</v>
      </c>
      <c r="E4511" s="105">
        <v>40.18</v>
      </c>
      <c r="F4511" s="103" t="s">
        <v>86</v>
      </c>
      <c r="G4511" s="103" t="s">
        <v>244</v>
      </c>
      <c r="H4511" s="106">
        <v>1.806167405E7</v>
      </c>
      <c r="I4511" s="103">
        <v>10.0</v>
      </c>
      <c r="J4511" s="107">
        <v>4.7</v>
      </c>
      <c r="K4511" s="104">
        <v>2025.0</v>
      </c>
      <c r="L4511" s="103" t="s">
        <v>4529</v>
      </c>
      <c r="M4511" s="103">
        <v>2021.0</v>
      </c>
      <c r="N4511" s="103" t="s">
        <v>208</v>
      </c>
      <c r="O4511" s="65" t="str">
        <f t="shared" si="1"/>
        <v>500800920001</v>
      </c>
      <c r="P4511" s="65">
        <f t="shared" si="2"/>
        <v>3</v>
      </c>
      <c r="Q4511" s="65">
        <f t="shared" si="3"/>
        <v>5</v>
      </c>
      <c r="R4511" s="65" t="str">
        <f t="shared" si="12"/>
        <v>50.080.092/0001-35</v>
      </c>
      <c r="S4511" s="84"/>
      <c r="T4511" s="84" t="str">
        <f t="shared" si="10"/>
        <v/>
      </c>
      <c r="U4511" s="84" t="str">
        <f t="shared" si="11"/>
        <v/>
      </c>
      <c r="V4511" s="65" t="str">
        <f t="shared" si="5"/>
        <v/>
      </c>
      <c r="W4511" s="84"/>
      <c r="X4511" s="84"/>
      <c r="Y4511" s="85"/>
      <c r="Z4511" s="85"/>
      <c r="AA4511" s="65" t="str">
        <f t="shared" si="6"/>
        <v/>
      </c>
      <c r="AB4511" s="65" t="str">
        <f t="shared" si="7"/>
        <v/>
      </c>
      <c r="AC4511" s="86"/>
      <c r="AD4511" s="87" t="str">
        <f t="shared" si="8"/>
        <v/>
      </c>
      <c r="AE4511" s="84"/>
      <c r="AF4511" s="86">
        <f>IF(AC4511&gt;0,AC4511,'⚙️ Config'!$B$10)</f>
        <v>0.0075</v>
      </c>
      <c r="AG4511" s="88">
        <f t="shared" si="9"/>
        <v>135462.5554</v>
      </c>
      <c r="AH4511" s="88">
        <f>AG4511*'⚙️ Config'!$B$11</f>
        <v>677312.7769</v>
      </c>
      <c r="AI4511" s="88">
        <f>AH4511*'⚙️ Config'!$B$12</f>
        <v>203193.8331</v>
      </c>
      <c r="AJ4511" s="64"/>
      <c r="AK4511" s="84"/>
      <c r="AL4511" s="84"/>
      <c r="AM4511" s="84"/>
      <c r="AN4511" s="84"/>
      <c r="AO4511" s="84"/>
      <c r="AP4511" s="84"/>
      <c r="AQ4511" s="84"/>
    </row>
    <row r="4512" ht="15.0" customHeight="1">
      <c r="A4512" s="98">
        <v>4509.0</v>
      </c>
      <c r="B4512" s="99" t="s">
        <v>9532</v>
      </c>
      <c r="C4512" s="98" t="s">
        <v>141</v>
      </c>
      <c r="D4512" s="98" t="s">
        <v>9533</v>
      </c>
      <c r="E4512" s="100">
        <v>34.48</v>
      </c>
      <c r="F4512" s="98" t="s">
        <v>86</v>
      </c>
      <c r="G4512" s="98" t="s">
        <v>244</v>
      </c>
      <c r="H4512" s="101">
        <v>1.797883662E7</v>
      </c>
      <c r="I4512" s="98">
        <v>1.0</v>
      </c>
      <c r="J4512" s="102">
        <v>4.5</v>
      </c>
      <c r="K4512" s="99">
        <v>2021.0</v>
      </c>
      <c r="L4512" s="98" t="s">
        <v>202</v>
      </c>
      <c r="M4512" s="98">
        <v>2021.0</v>
      </c>
      <c r="N4512" s="98" t="s">
        <v>342</v>
      </c>
      <c r="O4512" s="65" t="str">
        <f t="shared" si="1"/>
        <v>186689480001</v>
      </c>
      <c r="P4512" s="65">
        <f t="shared" si="2"/>
        <v>8</v>
      </c>
      <c r="Q4512" s="65">
        <f t="shared" si="3"/>
        <v>5</v>
      </c>
      <c r="R4512" s="65" t="str">
        <f t="shared" si="12"/>
        <v>18.668.948/0001-85</v>
      </c>
      <c r="S4512" s="84"/>
      <c r="T4512" s="84" t="str">
        <f t="shared" si="10"/>
        <v/>
      </c>
      <c r="U4512" s="84" t="str">
        <f t="shared" si="11"/>
        <v/>
      </c>
      <c r="V4512" s="65" t="str">
        <f t="shared" si="5"/>
        <v/>
      </c>
      <c r="W4512" s="84"/>
      <c r="X4512" s="84"/>
      <c r="Y4512" s="85"/>
      <c r="Z4512" s="85"/>
      <c r="AA4512" s="65" t="str">
        <f t="shared" si="6"/>
        <v/>
      </c>
      <c r="AB4512" s="65" t="str">
        <f t="shared" si="7"/>
        <v/>
      </c>
      <c r="AC4512" s="86"/>
      <c r="AD4512" s="87" t="str">
        <f t="shared" si="8"/>
        <v/>
      </c>
      <c r="AE4512" s="84"/>
      <c r="AF4512" s="86">
        <f>IF(AC4512&gt;0,AC4512,'⚙️ Config'!$B$10)</f>
        <v>0.0075</v>
      </c>
      <c r="AG4512" s="88">
        <f t="shared" si="9"/>
        <v>134841.2747</v>
      </c>
      <c r="AH4512" s="88">
        <f>AG4512*'⚙️ Config'!$B$11</f>
        <v>674206.3733</v>
      </c>
      <c r="AI4512" s="88">
        <f>AH4512*'⚙️ Config'!$B$12</f>
        <v>202261.912</v>
      </c>
      <c r="AJ4512" s="64"/>
      <c r="AK4512" s="84"/>
      <c r="AL4512" s="84"/>
      <c r="AM4512" s="84"/>
      <c r="AN4512" s="84"/>
      <c r="AO4512" s="84"/>
      <c r="AP4512" s="84"/>
      <c r="AQ4512" s="84"/>
    </row>
    <row r="4513" ht="15.0" customHeight="1">
      <c r="A4513" s="103">
        <v>4510.0</v>
      </c>
      <c r="B4513" s="104" t="s">
        <v>9534</v>
      </c>
      <c r="C4513" s="103" t="s">
        <v>141</v>
      </c>
      <c r="D4513" s="103" t="s">
        <v>9535</v>
      </c>
      <c r="E4513" s="105">
        <v>31.22</v>
      </c>
      <c r="F4513" s="103" t="s">
        <v>86</v>
      </c>
      <c r="G4513" s="103" t="s">
        <v>244</v>
      </c>
      <c r="H4513" s="106">
        <v>1.793775825E7</v>
      </c>
      <c r="I4513" s="103">
        <v>2.0</v>
      </c>
      <c r="J4513" s="107">
        <v>4.7</v>
      </c>
      <c r="K4513" s="104">
        <v>2024.0</v>
      </c>
      <c r="L4513" s="103" t="s">
        <v>9536</v>
      </c>
      <c r="M4513" s="103">
        <v>2021.0</v>
      </c>
      <c r="N4513" s="103" t="s">
        <v>595</v>
      </c>
      <c r="O4513" s="65" t="str">
        <f t="shared" si="1"/>
        <v>031708870001</v>
      </c>
      <c r="P4513" s="65">
        <f t="shared" si="2"/>
        <v>5</v>
      </c>
      <c r="Q4513" s="65">
        <f t="shared" si="3"/>
        <v>4</v>
      </c>
      <c r="R4513" s="65" t="str">
        <f t="shared" si="12"/>
        <v>03.170.887/0001-54</v>
      </c>
      <c r="S4513" s="84"/>
      <c r="T4513" s="84" t="str">
        <f t="shared" si="10"/>
        <v/>
      </c>
      <c r="U4513" s="84" t="str">
        <f t="shared" si="11"/>
        <v/>
      </c>
      <c r="V4513" s="65" t="str">
        <f t="shared" si="5"/>
        <v/>
      </c>
      <c r="W4513" s="84"/>
      <c r="X4513" s="84"/>
      <c r="Y4513" s="85"/>
      <c r="Z4513" s="85"/>
      <c r="AA4513" s="65" t="str">
        <f t="shared" si="6"/>
        <v/>
      </c>
      <c r="AB4513" s="65" t="str">
        <f t="shared" si="7"/>
        <v/>
      </c>
      <c r="AC4513" s="86"/>
      <c r="AD4513" s="87" t="str">
        <f t="shared" si="8"/>
        <v/>
      </c>
      <c r="AE4513" s="84"/>
      <c r="AF4513" s="86">
        <f>IF(AC4513&gt;0,AC4513,'⚙️ Config'!$B$10)</f>
        <v>0.0075</v>
      </c>
      <c r="AG4513" s="88">
        <f t="shared" si="9"/>
        <v>134533.1869</v>
      </c>
      <c r="AH4513" s="88">
        <f>AG4513*'⚙️ Config'!$B$11</f>
        <v>672665.9344</v>
      </c>
      <c r="AI4513" s="88">
        <f>AH4513*'⚙️ Config'!$B$12</f>
        <v>201799.7803</v>
      </c>
      <c r="AJ4513" s="64"/>
      <c r="AK4513" s="84"/>
      <c r="AL4513" s="84"/>
      <c r="AM4513" s="84"/>
      <c r="AN4513" s="84"/>
      <c r="AO4513" s="84"/>
      <c r="AP4513" s="84"/>
      <c r="AQ4513" s="84"/>
    </row>
    <row r="4514" ht="15.0" customHeight="1">
      <c r="A4514" s="98">
        <v>4511.0</v>
      </c>
      <c r="B4514" s="99" t="s">
        <v>9537</v>
      </c>
      <c r="C4514" s="98" t="s">
        <v>141</v>
      </c>
      <c r="D4514" s="98" t="s">
        <v>9538</v>
      </c>
      <c r="E4514" s="100">
        <v>49.35</v>
      </c>
      <c r="F4514" s="98" t="s">
        <v>86</v>
      </c>
      <c r="G4514" s="98" t="s">
        <v>244</v>
      </c>
      <c r="H4514" s="101">
        <v>1.792414994E7</v>
      </c>
      <c r="I4514" s="98">
        <v>7.0</v>
      </c>
      <c r="J4514" s="102">
        <v>4.2</v>
      </c>
      <c r="K4514" s="99">
        <v>2025.0</v>
      </c>
      <c r="L4514" s="98" t="s">
        <v>3739</v>
      </c>
      <c r="M4514" s="98">
        <v>2021.0</v>
      </c>
      <c r="N4514" s="98" t="s">
        <v>713</v>
      </c>
      <c r="O4514" s="65" t="str">
        <f t="shared" si="1"/>
        <v>615838600001</v>
      </c>
      <c r="P4514" s="65">
        <f t="shared" si="2"/>
        <v>9</v>
      </c>
      <c r="Q4514" s="65">
        <f t="shared" si="3"/>
        <v>0</v>
      </c>
      <c r="R4514" s="65" t="str">
        <f t="shared" si="12"/>
        <v>61.583.860/0001-90</v>
      </c>
      <c r="S4514" s="84"/>
      <c r="T4514" s="84" t="str">
        <f t="shared" si="10"/>
        <v/>
      </c>
      <c r="U4514" s="84" t="str">
        <f t="shared" si="11"/>
        <v/>
      </c>
      <c r="V4514" s="65" t="str">
        <f t="shared" si="5"/>
        <v/>
      </c>
      <c r="W4514" s="84"/>
      <c r="X4514" s="84"/>
      <c r="Y4514" s="85"/>
      <c r="Z4514" s="85"/>
      <c r="AA4514" s="65" t="str">
        <f t="shared" si="6"/>
        <v/>
      </c>
      <c r="AB4514" s="65" t="str">
        <f t="shared" si="7"/>
        <v/>
      </c>
      <c r="AC4514" s="86"/>
      <c r="AD4514" s="87" t="str">
        <f t="shared" si="8"/>
        <v/>
      </c>
      <c r="AE4514" s="84"/>
      <c r="AF4514" s="86">
        <f>IF(AC4514&gt;0,AC4514,'⚙️ Config'!$B$10)</f>
        <v>0.0075</v>
      </c>
      <c r="AG4514" s="88">
        <f t="shared" si="9"/>
        <v>134431.1246</v>
      </c>
      <c r="AH4514" s="88">
        <f>AG4514*'⚙️ Config'!$B$11</f>
        <v>672155.6228</v>
      </c>
      <c r="AI4514" s="88">
        <f>AH4514*'⚙️ Config'!$B$12</f>
        <v>201646.6868</v>
      </c>
      <c r="AJ4514" s="64"/>
      <c r="AK4514" s="84"/>
      <c r="AL4514" s="84"/>
      <c r="AM4514" s="84"/>
      <c r="AN4514" s="84"/>
      <c r="AO4514" s="84"/>
      <c r="AP4514" s="84"/>
      <c r="AQ4514" s="84"/>
    </row>
    <row r="4515" ht="15.0" customHeight="1">
      <c r="A4515" s="98">
        <v>4512.0</v>
      </c>
      <c r="B4515" s="99" t="s">
        <v>9539</v>
      </c>
      <c r="C4515" s="98" t="s">
        <v>141</v>
      </c>
      <c r="D4515" s="98" t="s">
        <v>9540</v>
      </c>
      <c r="E4515" s="100">
        <v>25.17</v>
      </c>
      <c r="F4515" s="98" t="s">
        <v>86</v>
      </c>
      <c r="G4515" s="98" t="s">
        <v>244</v>
      </c>
      <c r="H4515" s="101">
        <v>1.785377096E7</v>
      </c>
      <c r="I4515" s="98">
        <v>10.0</v>
      </c>
      <c r="J4515" s="102">
        <v>4.7</v>
      </c>
      <c r="K4515" s="99">
        <v>2024.0</v>
      </c>
      <c r="L4515" s="98" t="s">
        <v>719</v>
      </c>
      <c r="M4515" s="98">
        <v>2021.0</v>
      </c>
      <c r="N4515" s="98" t="s">
        <v>145</v>
      </c>
      <c r="O4515" s="65" t="str">
        <f t="shared" si="1"/>
        <v>105879830001</v>
      </c>
      <c r="P4515" s="65">
        <f t="shared" si="2"/>
        <v>6</v>
      </c>
      <c r="Q4515" s="65">
        <f t="shared" si="3"/>
        <v>8</v>
      </c>
      <c r="R4515" s="65" t="str">
        <f t="shared" si="12"/>
        <v>10.587.983/0001-68</v>
      </c>
      <c r="S4515" s="84"/>
      <c r="T4515" s="84" t="str">
        <f t="shared" si="10"/>
        <v/>
      </c>
      <c r="U4515" s="84" t="str">
        <f t="shared" si="11"/>
        <v/>
      </c>
      <c r="V4515" s="65" t="str">
        <f t="shared" si="5"/>
        <v/>
      </c>
      <c r="W4515" s="84"/>
      <c r="X4515" s="84"/>
      <c r="Y4515" s="85"/>
      <c r="Z4515" s="85"/>
      <c r="AA4515" s="65" t="str">
        <f t="shared" si="6"/>
        <v/>
      </c>
      <c r="AB4515" s="65" t="str">
        <f t="shared" si="7"/>
        <v/>
      </c>
      <c r="AC4515" s="86"/>
      <c r="AD4515" s="87" t="str">
        <f t="shared" si="8"/>
        <v/>
      </c>
      <c r="AE4515" s="84"/>
      <c r="AF4515" s="86">
        <f>IF(AC4515&gt;0,AC4515,'⚙️ Config'!$B$10)</f>
        <v>0.0075</v>
      </c>
      <c r="AG4515" s="88">
        <f t="shared" si="9"/>
        <v>133903.2822</v>
      </c>
      <c r="AH4515" s="88">
        <f>AG4515*'⚙️ Config'!$B$11</f>
        <v>669516.411</v>
      </c>
      <c r="AI4515" s="88">
        <f>AH4515*'⚙️ Config'!$B$12</f>
        <v>200854.9233</v>
      </c>
      <c r="AJ4515" s="64"/>
      <c r="AK4515" s="84"/>
      <c r="AL4515" s="84"/>
      <c r="AM4515" s="84"/>
      <c r="AN4515" s="84"/>
      <c r="AO4515" s="84"/>
      <c r="AP4515" s="84"/>
      <c r="AQ4515" s="84"/>
    </row>
    <row r="4516" ht="15.0" customHeight="1">
      <c r="A4516" s="103">
        <v>4513.0</v>
      </c>
      <c r="B4516" s="104" t="s">
        <v>9541</v>
      </c>
      <c r="C4516" s="103" t="s">
        <v>141</v>
      </c>
      <c r="D4516" s="103" t="s">
        <v>9542</v>
      </c>
      <c r="E4516" s="105">
        <v>26.29</v>
      </c>
      <c r="F4516" s="103" t="s">
        <v>86</v>
      </c>
      <c r="G4516" s="103" t="s">
        <v>244</v>
      </c>
      <c r="H4516" s="106">
        <v>1.780251559E7</v>
      </c>
      <c r="I4516" s="103">
        <v>9.0</v>
      </c>
      <c r="J4516" s="107">
        <v>3.8</v>
      </c>
      <c r="K4516" s="104">
        <v>2024.0</v>
      </c>
      <c r="L4516" s="103" t="s">
        <v>719</v>
      </c>
      <c r="M4516" s="103">
        <v>2022.0</v>
      </c>
      <c r="N4516" s="103" t="s">
        <v>189</v>
      </c>
      <c r="O4516" s="65" t="str">
        <f t="shared" si="1"/>
        <v>364291110001</v>
      </c>
      <c r="P4516" s="65">
        <f t="shared" si="2"/>
        <v>6</v>
      </c>
      <c r="Q4516" s="65">
        <f t="shared" si="3"/>
        <v>5</v>
      </c>
      <c r="R4516" s="65" t="str">
        <f t="shared" si="12"/>
        <v>36.429.111/0001-65</v>
      </c>
      <c r="S4516" s="84"/>
      <c r="T4516" s="84" t="str">
        <f t="shared" si="10"/>
        <v/>
      </c>
      <c r="U4516" s="84" t="str">
        <f t="shared" si="11"/>
        <v/>
      </c>
      <c r="V4516" s="65" t="str">
        <f t="shared" si="5"/>
        <v/>
      </c>
      <c r="W4516" s="84"/>
      <c r="X4516" s="84"/>
      <c r="Y4516" s="85"/>
      <c r="Z4516" s="85"/>
      <c r="AA4516" s="65" t="str">
        <f t="shared" si="6"/>
        <v/>
      </c>
      <c r="AB4516" s="65" t="str">
        <f t="shared" si="7"/>
        <v/>
      </c>
      <c r="AC4516" s="86"/>
      <c r="AD4516" s="87" t="str">
        <f t="shared" si="8"/>
        <v/>
      </c>
      <c r="AE4516" s="84"/>
      <c r="AF4516" s="86">
        <f>IF(AC4516&gt;0,AC4516,'⚙️ Config'!$B$10)</f>
        <v>0.0075</v>
      </c>
      <c r="AG4516" s="88">
        <f t="shared" si="9"/>
        <v>133518.8669</v>
      </c>
      <c r="AH4516" s="88">
        <f>AG4516*'⚙️ Config'!$B$11</f>
        <v>667594.3346</v>
      </c>
      <c r="AI4516" s="88">
        <f>AH4516*'⚙️ Config'!$B$12</f>
        <v>200278.3004</v>
      </c>
      <c r="AJ4516" s="64"/>
      <c r="AK4516" s="84"/>
      <c r="AL4516" s="84"/>
      <c r="AM4516" s="84"/>
      <c r="AN4516" s="84"/>
      <c r="AO4516" s="84"/>
      <c r="AP4516" s="84"/>
      <c r="AQ4516" s="84"/>
    </row>
    <row r="4517" ht="15.0" customHeight="1">
      <c r="A4517" s="103">
        <v>4514.0</v>
      </c>
      <c r="B4517" s="104" t="s">
        <v>9543</v>
      </c>
      <c r="C4517" s="103" t="s">
        <v>141</v>
      </c>
      <c r="D4517" s="103" t="s">
        <v>9544</v>
      </c>
      <c r="E4517" s="105">
        <v>29.0</v>
      </c>
      <c r="F4517" s="103" t="s">
        <v>86</v>
      </c>
      <c r="G4517" s="103" t="s">
        <v>244</v>
      </c>
      <c r="H4517" s="106">
        <v>1.768055075E7</v>
      </c>
      <c r="I4517" s="103">
        <v>8.0</v>
      </c>
      <c r="J4517" s="107">
        <v>5.0</v>
      </c>
      <c r="K4517" s="104">
        <v>2025.0</v>
      </c>
      <c r="L4517" s="103" t="s">
        <v>144</v>
      </c>
      <c r="M4517" s="103">
        <v>2021.0</v>
      </c>
      <c r="N4517" s="103" t="s">
        <v>161</v>
      </c>
      <c r="O4517" s="65" t="str">
        <f t="shared" si="1"/>
        <v>039600700001</v>
      </c>
      <c r="P4517" s="65">
        <f t="shared" si="2"/>
        <v>8</v>
      </c>
      <c r="Q4517" s="65">
        <f t="shared" si="3"/>
        <v>0</v>
      </c>
      <c r="R4517" s="65" t="str">
        <f t="shared" si="12"/>
        <v>03.960.070/0001-80</v>
      </c>
      <c r="S4517" s="84"/>
      <c r="T4517" s="84" t="str">
        <f t="shared" si="10"/>
        <v/>
      </c>
      <c r="U4517" s="84" t="str">
        <f t="shared" si="11"/>
        <v/>
      </c>
      <c r="V4517" s="65" t="str">
        <f t="shared" si="5"/>
        <v/>
      </c>
      <c r="W4517" s="84"/>
      <c r="X4517" s="84"/>
      <c r="Y4517" s="85"/>
      <c r="Z4517" s="85"/>
      <c r="AA4517" s="65" t="str">
        <f t="shared" si="6"/>
        <v/>
      </c>
      <c r="AB4517" s="65" t="str">
        <f t="shared" si="7"/>
        <v/>
      </c>
      <c r="AC4517" s="86"/>
      <c r="AD4517" s="87" t="str">
        <f t="shared" si="8"/>
        <v/>
      </c>
      <c r="AE4517" s="84"/>
      <c r="AF4517" s="86">
        <f>IF(AC4517&gt;0,AC4517,'⚙️ Config'!$B$10)</f>
        <v>0.0075</v>
      </c>
      <c r="AG4517" s="88">
        <f t="shared" si="9"/>
        <v>132604.1306</v>
      </c>
      <c r="AH4517" s="88">
        <f>AG4517*'⚙️ Config'!$B$11</f>
        <v>663020.6531</v>
      </c>
      <c r="AI4517" s="88">
        <f>AH4517*'⚙️ Config'!$B$12</f>
        <v>198906.1959</v>
      </c>
      <c r="AJ4517" s="64"/>
      <c r="AK4517" s="84"/>
      <c r="AL4517" s="84"/>
      <c r="AM4517" s="84"/>
      <c r="AN4517" s="84"/>
      <c r="AO4517" s="84"/>
      <c r="AP4517" s="84"/>
      <c r="AQ4517" s="84"/>
    </row>
    <row r="4518" ht="15.0" customHeight="1">
      <c r="A4518" s="103">
        <v>4515.0</v>
      </c>
      <c r="B4518" s="104" t="s">
        <v>9545</v>
      </c>
      <c r="C4518" s="103" t="s">
        <v>141</v>
      </c>
      <c r="D4518" s="103" t="s">
        <v>9546</v>
      </c>
      <c r="E4518" s="105">
        <v>19.2</v>
      </c>
      <c r="F4518" s="103" t="s">
        <v>86</v>
      </c>
      <c r="G4518" s="103" t="s">
        <v>244</v>
      </c>
      <c r="H4518" s="106">
        <v>1.76740519E7</v>
      </c>
      <c r="I4518" s="103">
        <v>4.0</v>
      </c>
      <c r="J4518" s="107">
        <v>4.6</v>
      </c>
      <c r="K4518" s="104">
        <v>2021.0</v>
      </c>
      <c r="L4518" s="103" t="s">
        <v>1438</v>
      </c>
      <c r="M4518" s="103">
        <v>2021.0</v>
      </c>
      <c r="N4518" s="103" t="s">
        <v>161</v>
      </c>
      <c r="O4518" s="65" t="str">
        <f t="shared" si="1"/>
        <v>055994490001</v>
      </c>
      <c r="P4518" s="65">
        <f t="shared" si="2"/>
        <v>3</v>
      </c>
      <c r="Q4518" s="65">
        <f t="shared" si="3"/>
        <v>1</v>
      </c>
      <c r="R4518" s="65" t="str">
        <f t="shared" si="12"/>
        <v>05.599.449/0001-31</v>
      </c>
      <c r="S4518" s="84"/>
      <c r="T4518" s="84" t="str">
        <f t="shared" si="10"/>
        <v/>
      </c>
      <c r="U4518" s="84" t="str">
        <f t="shared" si="11"/>
        <v/>
      </c>
      <c r="V4518" s="65" t="str">
        <f t="shared" si="5"/>
        <v/>
      </c>
      <c r="W4518" s="84"/>
      <c r="X4518" s="84"/>
      <c r="Y4518" s="85"/>
      <c r="Z4518" s="85"/>
      <c r="AA4518" s="65" t="str">
        <f t="shared" si="6"/>
        <v/>
      </c>
      <c r="AB4518" s="65" t="str">
        <f t="shared" si="7"/>
        <v/>
      </c>
      <c r="AC4518" s="86"/>
      <c r="AD4518" s="87" t="str">
        <f t="shared" si="8"/>
        <v/>
      </c>
      <c r="AE4518" s="84"/>
      <c r="AF4518" s="86">
        <f>IF(AC4518&gt;0,AC4518,'⚙️ Config'!$B$10)</f>
        <v>0.0075</v>
      </c>
      <c r="AG4518" s="88">
        <f t="shared" si="9"/>
        <v>132555.3893</v>
      </c>
      <c r="AH4518" s="88">
        <f>AG4518*'⚙️ Config'!$B$11</f>
        <v>662776.9463</v>
      </c>
      <c r="AI4518" s="88">
        <f>AH4518*'⚙️ Config'!$B$12</f>
        <v>198833.0839</v>
      </c>
      <c r="AJ4518" s="64"/>
      <c r="AK4518" s="84"/>
      <c r="AL4518" s="84"/>
      <c r="AM4518" s="84"/>
      <c r="AN4518" s="84"/>
      <c r="AO4518" s="84"/>
      <c r="AP4518" s="84"/>
      <c r="AQ4518" s="84"/>
    </row>
    <row r="4519" ht="15.0" customHeight="1">
      <c r="A4519" s="103">
        <v>4516.0</v>
      </c>
      <c r="B4519" s="104" t="s">
        <v>9547</v>
      </c>
      <c r="C4519" s="103" t="s">
        <v>141</v>
      </c>
      <c r="D4519" s="103" t="s">
        <v>9548</v>
      </c>
      <c r="E4519" s="105">
        <v>53.52</v>
      </c>
      <c r="F4519" s="103" t="s">
        <v>86</v>
      </c>
      <c r="G4519" s="103" t="s">
        <v>244</v>
      </c>
      <c r="H4519" s="106">
        <v>1.763814232E7</v>
      </c>
      <c r="I4519" s="103">
        <v>8.0</v>
      </c>
      <c r="J4519" s="107">
        <v>4.7</v>
      </c>
      <c r="K4519" s="104">
        <v>2025.0</v>
      </c>
      <c r="L4519" s="103" t="s">
        <v>4569</v>
      </c>
      <c r="M4519" s="103">
        <v>2021.0</v>
      </c>
      <c r="N4519" s="103" t="s">
        <v>8783</v>
      </c>
      <c r="O4519" s="65" t="str">
        <f t="shared" si="1"/>
        <v>008735940001</v>
      </c>
      <c r="P4519" s="65">
        <f t="shared" si="2"/>
        <v>4</v>
      </c>
      <c r="Q4519" s="65">
        <f t="shared" si="3"/>
        <v>5</v>
      </c>
      <c r="R4519" s="65" t="str">
        <f t="shared" si="12"/>
        <v>00.873.594/0001-45</v>
      </c>
      <c r="S4519" s="84"/>
      <c r="T4519" s="84" t="str">
        <f t="shared" si="10"/>
        <v/>
      </c>
      <c r="U4519" s="84" t="str">
        <f t="shared" si="11"/>
        <v/>
      </c>
      <c r="V4519" s="65" t="str">
        <f t="shared" si="5"/>
        <v/>
      </c>
      <c r="W4519" s="84"/>
      <c r="X4519" s="84"/>
      <c r="Y4519" s="85"/>
      <c r="Z4519" s="85"/>
      <c r="AA4519" s="65" t="str">
        <f t="shared" si="6"/>
        <v/>
      </c>
      <c r="AB4519" s="65" t="str">
        <f t="shared" si="7"/>
        <v/>
      </c>
      <c r="AC4519" s="86"/>
      <c r="AD4519" s="87" t="str">
        <f t="shared" si="8"/>
        <v/>
      </c>
      <c r="AE4519" s="84"/>
      <c r="AF4519" s="86">
        <f>IF(AC4519&gt;0,AC4519,'⚙️ Config'!$B$10)</f>
        <v>0.0075</v>
      </c>
      <c r="AG4519" s="88">
        <f t="shared" si="9"/>
        <v>132286.0674</v>
      </c>
      <c r="AH4519" s="88">
        <f>AG4519*'⚙️ Config'!$B$11</f>
        <v>661430.337</v>
      </c>
      <c r="AI4519" s="88">
        <f>AH4519*'⚙️ Config'!$B$12</f>
        <v>198429.1011</v>
      </c>
      <c r="AJ4519" s="64"/>
      <c r="AK4519" s="84"/>
      <c r="AL4519" s="84"/>
      <c r="AM4519" s="84"/>
      <c r="AN4519" s="84"/>
      <c r="AO4519" s="84"/>
      <c r="AP4519" s="84"/>
      <c r="AQ4519" s="84"/>
    </row>
    <row r="4520" ht="15.0" customHeight="1">
      <c r="A4520" s="98">
        <v>4517.0</v>
      </c>
      <c r="B4520" s="99" t="s">
        <v>9549</v>
      </c>
      <c r="C4520" s="98" t="s">
        <v>141</v>
      </c>
      <c r="D4520" s="98" t="s">
        <v>9550</v>
      </c>
      <c r="E4520" s="100">
        <v>20.6</v>
      </c>
      <c r="F4520" s="98" t="s">
        <v>86</v>
      </c>
      <c r="G4520" s="98" t="s">
        <v>244</v>
      </c>
      <c r="H4520" s="101">
        <v>1.761374335E7</v>
      </c>
      <c r="I4520" s="98">
        <v>3.0</v>
      </c>
      <c r="J4520" s="102">
        <v>4.7</v>
      </c>
      <c r="K4520" s="99">
        <v>2021.0</v>
      </c>
      <c r="L4520" s="98" t="s">
        <v>719</v>
      </c>
      <c r="M4520" s="98">
        <v>2021.0</v>
      </c>
      <c r="N4520" s="98" t="s">
        <v>161</v>
      </c>
      <c r="O4520" s="65" t="str">
        <f t="shared" si="1"/>
        <v>086305160001</v>
      </c>
      <c r="P4520" s="65">
        <f t="shared" si="2"/>
        <v>2</v>
      </c>
      <c r="Q4520" s="65">
        <f t="shared" si="3"/>
        <v>1</v>
      </c>
      <c r="R4520" s="65" t="str">
        <f t="shared" si="12"/>
        <v>08.630.516/0001-21</v>
      </c>
      <c r="S4520" s="84"/>
      <c r="T4520" s="84" t="str">
        <f t="shared" si="10"/>
        <v/>
      </c>
      <c r="U4520" s="84" t="str">
        <f t="shared" si="11"/>
        <v/>
      </c>
      <c r="V4520" s="65" t="str">
        <f t="shared" si="5"/>
        <v/>
      </c>
      <c r="W4520" s="84"/>
      <c r="X4520" s="84"/>
      <c r="Y4520" s="85"/>
      <c r="Z4520" s="85"/>
      <c r="AA4520" s="65" t="str">
        <f t="shared" si="6"/>
        <v/>
      </c>
      <c r="AB4520" s="65" t="str">
        <f t="shared" si="7"/>
        <v/>
      </c>
      <c r="AC4520" s="86"/>
      <c r="AD4520" s="87" t="str">
        <f t="shared" si="8"/>
        <v/>
      </c>
      <c r="AE4520" s="84"/>
      <c r="AF4520" s="86">
        <f>IF(AC4520&gt;0,AC4520,'⚙️ Config'!$B$10)</f>
        <v>0.0075</v>
      </c>
      <c r="AG4520" s="88">
        <f t="shared" si="9"/>
        <v>132103.0751</v>
      </c>
      <c r="AH4520" s="88">
        <f>AG4520*'⚙️ Config'!$B$11</f>
        <v>660515.3756</v>
      </c>
      <c r="AI4520" s="88">
        <f>AH4520*'⚙️ Config'!$B$12</f>
        <v>198154.6127</v>
      </c>
      <c r="AJ4520" s="64"/>
      <c r="AK4520" s="84"/>
      <c r="AL4520" s="84"/>
      <c r="AM4520" s="84"/>
      <c r="AN4520" s="84"/>
      <c r="AO4520" s="84"/>
      <c r="AP4520" s="84"/>
      <c r="AQ4520" s="84"/>
    </row>
    <row r="4521" ht="15.0" customHeight="1">
      <c r="A4521" s="103">
        <v>4518.0</v>
      </c>
      <c r="B4521" s="104" t="s">
        <v>9551</v>
      </c>
      <c r="C4521" s="103" t="s">
        <v>141</v>
      </c>
      <c r="D4521" s="103" t="s">
        <v>9552</v>
      </c>
      <c r="E4521" s="105">
        <v>31.17</v>
      </c>
      <c r="F4521" s="103" t="s">
        <v>86</v>
      </c>
      <c r="G4521" s="103" t="s">
        <v>244</v>
      </c>
      <c r="H4521" s="106">
        <v>1.75676376E7</v>
      </c>
      <c r="I4521" s="103">
        <v>7.0</v>
      </c>
      <c r="J4521" s="107">
        <v>4.6</v>
      </c>
      <c r="K4521" s="104">
        <v>2025.0</v>
      </c>
      <c r="L4521" s="103" t="s">
        <v>508</v>
      </c>
      <c r="M4521" s="103">
        <v>2021.0</v>
      </c>
      <c r="N4521" s="103" t="s">
        <v>189</v>
      </c>
      <c r="O4521" s="65" t="str">
        <f t="shared" si="1"/>
        <v>570016040001</v>
      </c>
      <c r="P4521" s="65">
        <f t="shared" si="2"/>
        <v>7</v>
      </c>
      <c r="Q4521" s="65">
        <f t="shared" si="3"/>
        <v>0</v>
      </c>
      <c r="R4521" s="65" t="str">
        <f t="shared" si="12"/>
        <v>57.001.604/0001-70</v>
      </c>
      <c r="S4521" s="84"/>
      <c r="T4521" s="84" t="str">
        <f t="shared" si="10"/>
        <v/>
      </c>
      <c r="U4521" s="84" t="str">
        <f t="shared" si="11"/>
        <v/>
      </c>
      <c r="V4521" s="65" t="str">
        <f t="shared" si="5"/>
        <v/>
      </c>
      <c r="W4521" s="84"/>
      <c r="X4521" s="84"/>
      <c r="Y4521" s="85"/>
      <c r="Z4521" s="85"/>
      <c r="AA4521" s="65" t="str">
        <f t="shared" si="6"/>
        <v/>
      </c>
      <c r="AB4521" s="65" t="str">
        <f t="shared" si="7"/>
        <v/>
      </c>
      <c r="AC4521" s="86"/>
      <c r="AD4521" s="87" t="str">
        <f t="shared" si="8"/>
        <v/>
      </c>
      <c r="AE4521" s="84"/>
      <c r="AF4521" s="86">
        <f>IF(AC4521&gt;0,AC4521,'⚙️ Config'!$B$10)</f>
        <v>0.0075</v>
      </c>
      <c r="AG4521" s="88">
        <f t="shared" si="9"/>
        <v>131757.282</v>
      </c>
      <c r="AH4521" s="88">
        <f>AG4521*'⚙️ Config'!$B$11</f>
        <v>658786.41</v>
      </c>
      <c r="AI4521" s="88">
        <f>AH4521*'⚙️ Config'!$B$12</f>
        <v>197635.923</v>
      </c>
      <c r="AJ4521" s="64"/>
      <c r="AK4521" s="84"/>
      <c r="AL4521" s="84"/>
      <c r="AM4521" s="84"/>
      <c r="AN4521" s="84"/>
      <c r="AO4521" s="84"/>
      <c r="AP4521" s="84"/>
      <c r="AQ4521" s="84"/>
    </row>
    <row r="4522" ht="15.0" customHeight="1">
      <c r="A4522" s="103">
        <v>4519.0</v>
      </c>
      <c r="B4522" s="104" t="s">
        <v>9553</v>
      </c>
      <c r="C4522" s="103" t="s">
        <v>141</v>
      </c>
      <c r="D4522" s="103" t="s">
        <v>9554</v>
      </c>
      <c r="E4522" s="105">
        <v>33.93</v>
      </c>
      <c r="F4522" s="103" t="s">
        <v>86</v>
      </c>
      <c r="G4522" s="103" t="s">
        <v>244</v>
      </c>
      <c r="H4522" s="106">
        <v>1.747316003E7</v>
      </c>
      <c r="I4522" s="103">
        <v>1.0</v>
      </c>
      <c r="J4522" s="107">
        <v>4.7</v>
      </c>
      <c r="K4522" s="104">
        <v>2021.0</v>
      </c>
      <c r="L4522" s="103" t="s">
        <v>630</v>
      </c>
      <c r="M4522" s="103">
        <v>2021.0</v>
      </c>
      <c r="N4522" s="103" t="s">
        <v>145</v>
      </c>
      <c r="O4522" s="65" t="str">
        <f t="shared" si="1"/>
        <v>340493230001</v>
      </c>
      <c r="P4522" s="65">
        <f t="shared" si="2"/>
        <v>9</v>
      </c>
      <c r="Q4522" s="65">
        <f t="shared" si="3"/>
        <v>1</v>
      </c>
      <c r="R4522" s="65" t="str">
        <f t="shared" si="12"/>
        <v>34.049.323/0001-91</v>
      </c>
      <c r="S4522" s="84"/>
      <c r="T4522" s="84" t="str">
        <f t="shared" si="10"/>
        <v/>
      </c>
      <c r="U4522" s="84" t="str">
        <f t="shared" si="11"/>
        <v/>
      </c>
      <c r="V4522" s="65" t="str">
        <f t="shared" si="5"/>
        <v/>
      </c>
      <c r="W4522" s="84"/>
      <c r="X4522" s="84"/>
      <c r="Y4522" s="85"/>
      <c r="Z4522" s="85"/>
      <c r="AA4522" s="65" t="str">
        <f t="shared" si="6"/>
        <v/>
      </c>
      <c r="AB4522" s="65" t="str">
        <f t="shared" si="7"/>
        <v/>
      </c>
      <c r="AC4522" s="86"/>
      <c r="AD4522" s="87" t="str">
        <f t="shared" si="8"/>
        <v/>
      </c>
      <c r="AE4522" s="84"/>
      <c r="AF4522" s="86">
        <f>IF(AC4522&gt;0,AC4522,'⚙️ Config'!$B$10)</f>
        <v>0.0075</v>
      </c>
      <c r="AG4522" s="88">
        <f t="shared" si="9"/>
        <v>131048.7002</v>
      </c>
      <c r="AH4522" s="88">
        <f>AG4522*'⚙️ Config'!$B$11</f>
        <v>655243.5011</v>
      </c>
      <c r="AI4522" s="88">
        <f>AH4522*'⚙️ Config'!$B$12</f>
        <v>196573.0503</v>
      </c>
      <c r="AJ4522" s="64"/>
      <c r="AK4522" s="84"/>
      <c r="AL4522" s="84"/>
      <c r="AM4522" s="84"/>
      <c r="AN4522" s="84"/>
      <c r="AO4522" s="84"/>
      <c r="AP4522" s="84"/>
      <c r="AQ4522" s="84"/>
    </row>
    <row r="4523" ht="15.0" customHeight="1">
      <c r="A4523" s="103">
        <v>4520.0</v>
      </c>
      <c r="B4523" s="104" t="s">
        <v>9555</v>
      </c>
      <c r="C4523" s="103" t="s">
        <v>141</v>
      </c>
      <c r="D4523" s="103" t="s">
        <v>9556</v>
      </c>
      <c r="E4523" s="105">
        <v>20.6</v>
      </c>
      <c r="F4523" s="103" t="s">
        <v>86</v>
      </c>
      <c r="G4523" s="103" t="s">
        <v>244</v>
      </c>
      <c r="H4523" s="106">
        <v>1.744770996E7</v>
      </c>
      <c r="I4523" s="103">
        <v>3.0</v>
      </c>
      <c r="J4523" s="107">
        <v>4.7</v>
      </c>
      <c r="K4523" s="104">
        <v>2021.0</v>
      </c>
      <c r="L4523" s="103" t="s">
        <v>4456</v>
      </c>
      <c r="M4523" s="103">
        <v>2021.0</v>
      </c>
      <c r="N4523" s="103" t="s">
        <v>4351</v>
      </c>
      <c r="O4523" s="65" t="str">
        <f t="shared" si="1"/>
        <v>607277400001</v>
      </c>
      <c r="P4523" s="65">
        <f t="shared" si="2"/>
        <v>5</v>
      </c>
      <c r="Q4523" s="65">
        <f t="shared" si="3"/>
        <v>6</v>
      </c>
      <c r="R4523" s="65" t="str">
        <f t="shared" si="12"/>
        <v>60.727.740/0001-56</v>
      </c>
      <c r="S4523" s="84"/>
      <c r="T4523" s="84" t="str">
        <f t="shared" si="10"/>
        <v/>
      </c>
      <c r="U4523" s="84" t="str">
        <f t="shared" si="11"/>
        <v/>
      </c>
      <c r="V4523" s="65" t="str">
        <f t="shared" si="5"/>
        <v/>
      </c>
      <c r="W4523" s="84"/>
      <c r="X4523" s="84"/>
      <c r="Y4523" s="85"/>
      <c r="Z4523" s="85"/>
      <c r="AA4523" s="65" t="str">
        <f t="shared" si="6"/>
        <v/>
      </c>
      <c r="AB4523" s="65" t="str">
        <f t="shared" si="7"/>
        <v/>
      </c>
      <c r="AC4523" s="86"/>
      <c r="AD4523" s="87" t="str">
        <f t="shared" si="8"/>
        <v/>
      </c>
      <c r="AE4523" s="84"/>
      <c r="AF4523" s="86">
        <f>IF(AC4523&gt;0,AC4523,'⚙️ Config'!$B$10)</f>
        <v>0.0075</v>
      </c>
      <c r="AG4523" s="88">
        <f t="shared" si="9"/>
        <v>130857.8247</v>
      </c>
      <c r="AH4523" s="88">
        <f>AG4523*'⚙️ Config'!$B$11</f>
        <v>654289.1235</v>
      </c>
      <c r="AI4523" s="88">
        <f>AH4523*'⚙️ Config'!$B$12</f>
        <v>196286.7371</v>
      </c>
      <c r="AJ4523" s="64"/>
      <c r="AK4523" s="84"/>
      <c r="AL4523" s="84"/>
      <c r="AM4523" s="84"/>
      <c r="AN4523" s="84"/>
      <c r="AO4523" s="84"/>
      <c r="AP4523" s="84"/>
      <c r="AQ4523" s="84"/>
    </row>
    <row r="4524" ht="15.0" customHeight="1">
      <c r="A4524" s="103">
        <v>4521.0</v>
      </c>
      <c r="B4524" s="104" t="s">
        <v>9557</v>
      </c>
      <c r="C4524" s="103" t="s">
        <v>141</v>
      </c>
      <c r="D4524" s="103" t="s">
        <v>9558</v>
      </c>
      <c r="E4524" s="105">
        <v>27.52</v>
      </c>
      <c r="F4524" s="103" t="s">
        <v>86</v>
      </c>
      <c r="G4524" s="103" t="s">
        <v>244</v>
      </c>
      <c r="H4524" s="106">
        <v>1.743174902E7</v>
      </c>
      <c r="I4524" s="103">
        <v>10.0</v>
      </c>
      <c r="J4524" s="107">
        <v>4.9</v>
      </c>
      <c r="K4524" s="104">
        <v>2025.0</v>
      </c>
      <c r="L4524" s="103" t="s">
        <v>4726</v>
      </c>
      <c r="M4524" s="103">
        <v>2021.0</v>
      </c>
      <c r="N4524" s="103" t="s">
        <v>161</v>
      </c>
      <c r="O4524" s="65" t="str">
        <f t="shared" si="1"/>
        <v>026475850001</v>
      </c>
      <c r="P4524" s="65">
        <f t="shared" si="2"/>
        <v>6</v>
      </c>
      <c r="Q4524" s="65">
        <f t="shared" si="3"/>
        <v>1</v>
      </c>
      <c r="R4524" s="65" t="str">
        <f t="shared" si="12"/>
        <v>02.647.585/0001-61</v>
      </c>
      <c r="S4524" s="84"/>
      <c r="T4524" s="84" t="str">
        <f t="shared" si="10"/>
        <v/>
      </c>
      <c r="U4524" s="84" t="str">
        <f t="shared" si="11"/>
        <v/>
      </c>
      <c r="V4524" s="65" t="str">
        <f t="shared" si="5"/>
        <v/>
      </c>
      <c r="W4524" s="84"/>
      <c r="X4524" s="84"/>
      <c r="Y4524" s="85"/>
      <c r="Z4524" s="85"/>
      <c r="AA4524" s="65" t="str">
        <f t="shared" si="6"/>
        <v/>
      </c>
      <c r="AB4524" s="65" t="str">
        <f t="shared" si="7"/>
        <v/>
      </c>
      <c r="AC4524" s="86"/>
      <c r="AD4524" s="87" t="str">
        <f t="shared" si="8"/>
        <v/>
      </c>
      <c r="AE4524" s="84"/>
      <c r="AF4524" s="86">
        <f>IF(AC4524&gt;0,AC4524,'⚙️ Config'!$B$10)</f>
        <v>0.0075</v>
      </c>
      <c r="AG4524" s="88">
        <f t="shared" si="9"/>
        <v>130738.1177</v>
      </c>
      <c r="AH4524" s="88">
        <f>AG4524*'⚙️ Config'!$B$11</f>
        <v>653690.5883</v>
      </c>
      <c r="AI4524" s="88">
        <f>AH4524*'⚙️ Config'!$B$12</f>
        <v>196107.1765</v>
      </c>
      <c r="AJ4524" s="64"/>
      <c r="AK4524" s="84"/>
      <c r="AL4524" s="84"/>
      <c r="AM4524" s="84"/>
      <c r="AN4524" s="84"/>
      <c r="AO4524" s="84"/>
      <c r="AP4524" s="84"/>
      <c r="AQ4524" s="84"/>
    </row>
    <row r="4525" ht="15.0" customHeight="1">
      <c r="A4525" s="98">
        <v>4522.0</v>
      </c>
      <c r="B4525" s="99" t="s">
        <v>9559</v>
      </c>
      <c r="C4525" s="98" t="s">
        <v>141</v>
      </c>
      <c r="D4525" s="98" t="s">
        <v>9560</v>
      </c>
      <c r="E4525" s="100">
        <v>43.49</v>
      </c>
      <c r="F4525" s="98" t="s">
        <v>86</v>
      </c>
      <c r="G4525" s="98" t="s">
        <v>244</v>
      </c>
      <c r="H4525" s="101">
        <v>1.741012767E7</v>
      </c>
      <c r="I4525" s="98">
        <v>10.0</v>
      </c>
      <c r="J4525" s="102">
        <v>4.7</v>
      </c>
      <c r="K4525" s="99">
        <v>2025.0</v>
      </c>
      <c r="L4525" s="98" t="s">
        <v>615</v>
      </c>
      <c r="M4525" s="98">
        <v>2021.0</v>
      </c>
      <c r="N4525" s="98" t="s">
        <v>8783</v>
      </c>
      <c r="O4525" s="65" t="str">
        <f t="shared" si="1"/>
        <v>966249520001</v>
      </c>
      <c r="P4525" s="65">
        <f t="shared" si="2"/>
        <v>5</v>
      </c>
      <c r="Q4525" s="65">
        <f t="shared" si="3"/>
        <v>5</v>
      </c>
      <c r="R4525" s="65" t="str">
        <f t="shared" si="12"/>
        <v>96.624.952/0001-55</v>
      </c>
      <c r="S4525" s="84"/>
      <c r="T4525" s="84" t="str">
        <f t="shared" si="10"/>
        <v/>
      </c>
      <c r="U4525" s="84" t="str">
        <f t="shared" si="11"/>
        <v/>
      </c>
      <c r="V4525" s="65" t="str">
        <f t="shared" si="5"/>
        <v/>
      </c>
      <c r="W4525" s="84"/>
      <c r="X4525" s="84"/>
      <c r="Y4525" s="85"/>
      <c r="Z4525" s="85"/>
      <c r="AA4525" s="65" t="str">
        <f t="shared" si="6"/>
        <v/>
      </c>
      <c r="AB4525" s="65" t="str">
        <f t="shared" si="7"/>
        <v/>
      </c>
      <c r="AC4525" s="86"/>
      <c r="AD4525" s="87" t="str">
        <f t="shared" si="8"/>
        <v/>
      </c>
      <c r="AE4525" s="84"/>
      <c r="AF4525" s="86">
        <f>IF(AC4525&gt;0,AC4525,'⚙️ Config'!$B$10)</f>
        <v>0.0075</v>
      </c>
      <c r="AG4525" s="88">
        <f t="shared" si="9"/>
        <v>130575.9575</v>
      </c>
      <c r="AH4525" s="88">
        <f>AG4525*'⚙️ Config'!$B$11</f>
        <v>652879.7876</v>
      </c>
      <c r="AI4525" s="88">
        <f>AH4525*'⚙️ Config'!$B$12</f>
        <v>195863.9363</v>
      </c>
      <c r="AJ4525" s="64"/>
      <c r="AK4525" s="84"/>
      <c r="AL4525" s="84"/>
      <c r="AM4525" s="84"/>
      <c r="AN4525" s="84"/>
      <c r="AO4525" s="84"/>
      <c r="AP4525" s="84"/>
      <c r="AQ4525" s="84"/>
    </row>
    <row r="4526" ht="15.0" customHeight="1">
      <c r="A4526" s="98">
        <v>4523.0</v>
      </c>
      <c r="B4526" s="99" t="s">
        <v>9561</v>
      </c>
      <c r="C4526" s="98" t="s">
        <v>141</v>
      </c>
      <c r="D4526" s="98" t="s">
        <v>9562</v>
      </c>
      <c r="E4526" s="100">
        <v>18.73</v>
      </c>
      <c r="F4526" s="98" t="s">
        <v>86</v>
      </c>
      <c r="G4526" s="98" t="s">
        <v>244</v>
      </c>
      <c r="H4526" s="101">
        <v>1.735825723E7</v>
      </c>
      <c r="I4526" s="98">
        <v>10.0</v>
      </c>
      <c r="J4526" s="102">
        <v>4.7</v>
      </c>
      <c r="K4526" s="99">
        <v>2023.0</v>
      </c>
      <c r="L4526" s="98" t="s">
        <v>4502</v>
      </c>
      <c r="M4526" s="98">
        <v>2021.0</v>
      </c>
      <c r="N4526" s="98" t="s">
        <v>189</v>
      </c>
      <c r="O4526" s="65" t="str">
        <f t="shared" si="1"/>
        <v>280525000001</v>
      </c>
      <c r="P4526" s="65">
        <f t="shared" si="2"/>
        <v>9</v>
      </c>
      <c r="Q4526" s="65">
        <f t="shared" si="3"/>
        <v>6</v>
      </c>
      <c r="R4526" s="65" t="str">
        <f t="shared" si="12"/>
        <v>28.052.500/0001-96</v>
      </c>
      <c r="S4526" s="84"/>
      <c r="T4526" s="84" t="str">
        <f t="shared" si="10"/>
        <v/>
      </c>
      <c r="U4526" s="84" t="str">
        <f t="shared" si="11"/>
        <v/>
      </c>
      <c r="V4526" s="65" t="str">
        <f t="shared" si="5"/>
        <v/>
      </c>
      <c r="W4526" s="84"/>
      <c r="X4526" s="84"/>
      <c r="Y4526" s="85"/>
      <c r="Z4526" s="85"/>
      <c r="AA4526" s="65" t="str">
        <f t="shared" si="6"/>
        <v/>
      </c>
      <c r="AB4526" s="65" t="str">
        <f t="shared" si="7"/>
        <v/>
      </c>
      <c r="AC4526" s="86"/>
      <c r="AD4526" s="87" t="str">
        <f t="shared" si="8"/>
        <v/>
      </c>
      <c r="AE4526" s="84"/>
      <c r="AF4526" s="86">
        <f>IF(AC4526&gt;0,AC4526,'⚙️ Config'!$B$10)</f>
        <v>0.0075</v>
      </c>
      <c r="AG4526" s="88">
        <f t="shared" si="9"/>
        <v>130186.9292</v>
      </c>
      <c r="AH4526" s="88">
        <f>AG4526*'⚙️ Config'!$B$11</f>
        <v>650934.6461</v>
      </c>
      <c r="AI4526" s="88">
        <f>AH4526*'⚙️ Config'!$B$12</f>
        <v>195280.3938</v>
      </c>
      <c r="AJ4526" s="64"/>
      <c r="AK4526" s="84"/>
      <c r="AL4526" s="84"/>
      <c r="AM4526" s="84"/>
      <c r="AN4526" s="84"/>
      <c r="AO4526" s="84"/>
      <c r="AP4526" s="84"/>
      <c r="AQ4526" s="84"/>
    </row>
    <row r="4527" ht="15.0" customHeight="1">
      <c r="A4527" s="98">
        <v>4524.0</v>
      </c>
      <c r="B4527" s="99" t="s">
        <v>9563</v>
      </c>
      <c r="C4527" s="98" t="s">
        <v>141</v>
      </c>
      <c r="D4527" s="98" t="s">
        <v>9564</v>
      </c>
      <c r="E4527" s="100">
        <v>19.41</v>
      </c>
      <c r="F4527" s="98" t="s">
        <v>86</v>
      </c>
      <c r="G4527" s="98" t="s">
        <v>244</v>
      </c>
      <c r="H4527" s="101">
        <v>1.735106496E7</v>
      </c>
      <c r="I4527" s="98">
        <v>4.0</v>
      </c>
      <c r="J4527" s="102">
        <v>4.7</v>
      </c>
      <c r="K4527" s="99">
        <v>2021.0</v>
      </c>
      <c r="L4527" s="98" t="s">
        <v>4598</v>
      </c>
      <c r="M4527" s="98">
        <v>2021.0</v>
      </c>
      <c r="N4527" s="98" t="s">
        <v>161</v>
      </c>
      <c r="O4527" s="65" t="str">
        <f t="shared" si="1"/>
        <v>153277060001</v>
      </c>
      <c r="P4527" s="65">
        <f t="shared" si="2"/>
        <v>3</v>
      </c>
      <c r="Q4527" s="65">
        <f t="shared" si="3"/>
        <v>0</v>
      </c>
      <c r="R4527" s="65" t="str">
        <f t="shared" si="12"/>
        <v>15.327.706/0001-30</v>
      </c>
      <c r="S4527" s="84"/>
      <c r="T4527" s="84" t="str">
        <f t="shared" si="10"/>
        <v/>
      </c>
      <c r="U4527" s="84" t="str">
        <f t="shared" si="11"/>
        <v/>
      </c>
      <c r="V4527" s="65" t="str">
        <f t="shared" si="5"/>
        <v/>
      </c>
      <c r="W4527" s="84"/>
      <c r="X4527" s="84"/>
      <c r="Y4527" s="85"/>
      <c r="Z4527" s="85"/>
      <c r="AA4527" s="65" t="str">
        <f t="shared" si="6"/>
        <v/>
      </c>
      <c r="AB4527" s="65" t="str">
        <f t="shared" si="7"/>
        <v/>
      </c>
      <c r="AC4527" s="86"/>
      <c r="AD4527" s="87" t="str">
        <f t="shared" si="8"/>
        <v/>
      </c>
      <c r="AE4527" s="84"/>
      <c r="AF4527" s="86">
        <f>IF(AC4527&gt;0,AC4527,'⚙️ Config'!$B$10)</f>
        <v>0.0075</v>
      </c>
      <c r="AG4527" s="88">
        <f t="shared" si="9"/>
        <v>130132.9872</v>
      </c>
      <c r="AH4527" s="88">
        <f>AG4527*'⚙️ Config'!$B$11</f>
        <v>650664.936</v>
      </c>
      <c r="AI4527" s="88">
        <f>AH4527*'⚙️ Config'!$B$12</f>
        <v>195199.4808</v>
      </c>
      <c r="AJ4527" s="64"/>
      <c r="AK4527" s="84"/>
      <c r="AL4527" s="84"/>
      <c r="AM4527" s="84"/>
      <c r="AN4527" s="84"/>
      <c r="AO4527" s="84"/>
      <c r="AP4527" s="84"/>
      <c r="AQ4527" s="84"/>
    </row>
    <row r="4528" ht="15.0" customHeight="1">
      <c r="A4528" s="103">
        <v>4525.0</v>
      </c>
      <c r="B4528" s="104" t="s">
        <v>9565</v>
      </c>
      <c r="C4528" s="103" t="s">
        <v>154</v>
      </c>
      <c r="D4528" s="103" t="s">
        <v>9566</v>
      </c>
      <c r="E4528" s="105">
        <v>23.85</v>
      </c>
      <c r="F4528" s="103" t="s">
        <v>86</v>
      </c>
      <c r="G4528" s="103" t="s">
        <v>244</v>
      </c>
      <c r="H4528" s="106">
        <v>1.727101976E7</v>
      </c>
      <c r="I4528" s="103">
        <v>6.0</v>
      </c>
      <c r="J4528" s="107">
        <v>4.2</v>
      </c>
      <c r="K4528" s="104">
        <v>2024.0</v>
      </c>
      <c r="L4528" s="103" t="s">
        <v>9294</v>
      </c>
      <c r="M4528" s="103">
        <v>2022.0</v>
      </c>
      <c r="N4528" s="103" t="s">
        <v>161</v>
      </c>
      <c r="O4528" s="65" t="str">
        <f t="shared" si="1"/>
        <v>015375390001</v>
      </c>
      <c r="P4528" s="65">
        <f t="shared" si="2"/>
        <v>4</v>
      </c>
      <c r="Q4528" s="65">
        <f t="shared" si="3"/>
        <v>7</v>
      </c>
      <c r="R4528" s="65" t="str">
        <f t="shared" si="12"/>
        <v>01.537.539/0001-47</v>
      </c>
      <c r="S4528" s="84"/>
      <c r="T4528" s="84" t="str">
        <f t="shared" si="10"/>
        <v/>
      </c>
      <c r="U4528" s="84" t="str">
        <f t="shared" si="11"/>
        <v/>
      </c>
      <c r="V4528" s="65" t="str">
        <f t="shared" si="5"/>
        <v/>
      </c>
      <c r="W4528" s="84"/>
      <c r="X4528" s="84"/>
      <c r="Y4528" s="85"/>
      <c r="Z4528" s="85"/>
      <c r="AA4528" s="65" t="str">
        <f t="shared" si="6"/>
        <v/>
      </c>
      <c r="AB4528" s="65" t="str">
        <f t="shared" si="7"/>
        <v/>
      </c>
      <c r="AC4528" s="86"/>
      <c r="AD4528" s="87" t="str">
        <f t="shared" si="8"/>
        <v/>
      </c>
      <c r="AE4528" s="84"/>
      <c r="AF4528" s="86">
        <f>IF(AC4528&gt;0,AC4528,'⚙️ Config'!$B$10)</f>
        <v>0.0075</v>
      </c>
      <c r="AG4528" s="88">
        <f t="shared" si="9"/>
        <v>129532.6482</v>
      </c>
      <c r="AH4528" s="88">
        <f>AG4528*'⚙️ Config'!$B$11</f>
        <v>647663.241</v>
      </c>
      <c r="AI4528" s="88">
        <f>AH4528*'⚙️ Config'!$B$12</f>
        <v>194298.9723</v>
      </c>
      <c r="AJ4528" s="64"/>
      <c r="AK4528" s="84"/>
      <c r="AL4528" s="84"/>
      <c r="AM4528" s="84"/>
      <c r="AN4528" s="84"/>
      <c r="AO4528" s="84"/>
      <c r="AP4528" s="84"/>
      <c r="AQ4528" s="84"/>
    </row>
    <row r="4529" ht="15.0" customHeight="1">
      <c r="A4529" s="103">
        <v>4526.0</v>
      </c>
      <c r="B4529" s="104" t="s">
        <v>9567</v>
      </c>
      <c r="C4529" s="103" t="s">
        <v>154</v>
      </c>
      <c r="D4529" s="103" t="s">
        <v>9568</v>
      </c>
      <c r="E4529" s="105">
        <v>22.44</v>
      </c>
      <c r="F4529" s="103" t="s">
        <v>86</v>
      </c>
      <c r="G4529" s="103" t="s">
        <v>244</v>
      </c>
      <c r="H4529" s="106">
        <v>1.714238631E7</v>
      </c>
      <c r="I4529" s="103">
        <v>3.0</v>
      </c>
      <c r="J4529" s="107">
        <v>4.3</v>
      </c>
      <c r="K4529" s="104">
        <v>2022.0</v>
      </c>
      <c r="L4529" s="103" t="s">
        <v>473</v>
      </c>
      <c r="M4529" s="103">
        <v>2021.0</v>
      </c>
      <c r="N4529" s="103" t="s">
        <v>189</v>
      </c>
      <c r="O4529" s="65" t="str">
        <f t="shared" si="1"/>
        <v>194068530001</v>
      </c>
      <c r="P4529" s="65">
        <f t="shared" si="2"/>
        <v>5</v>
      </c>
      <c r="Q4529" s="65">
        <f t="shared" si="3"/>
        <v>6</v>
      </c>
      <c r="R4529" s="65" t="str">
        <f t="shared" si="12"/>
        <v>19.406.853/0001-56</v>
      </c>
      <c r="S4529" s="84"/>
      <c r="T4529" s="84" t="str">
        <f t="shared" si="10"/>
        <v/>
      </c>
      <c r="U4529" s="84" t="str">
        <f t="shared" si="11"/>
        <v/>
      </c>
      <c r="V4529" s="65" t="str">
        <f t="shared" si="5"/>
        <v/>
      </c>
      <c r="W4529" s="84"/>
      <c r="X4529" s="84"/>
      <c r="Y4529" s="85"/>
      <c r="Z4529" s="85"/>
      <c r="AA4529" s="65" t="str">
        <f t="shared" si="6"/>
        <v/>
      </c>
      <c r="AB4529" s="65" t="str">
        <f t="shared" si="7"/>
        <v/>
      </c>
      <c r="AC4529" s="86"/>
      <c r="AD4529" s="87" t="str">
        <f t="shared" si="8"/>
        <v/>
      </c>
      <c r="AE4529" s="84"/>
      <c r="AF4529" s="86">
        <f>IF(AC4529&gt;0,AC4529,'⚙️ Config'!$B$10)</f>
        <v>0.0075</v>
      </c>
      <c r="AG4529" s="88">
        <f t="shared" si="9"/>
        <v>128567.8973</v>
      </c>
      <c r="AH4529" s="88">
        <f>AG4529*'⚙️ Config'!$B$11</f>
        <v>642839.4866</v>
      </c>
      <c r="AI4529" s="88">
        <f>AH4529*'⚙️ Config'!$B$12</f>
        <v>192851.846</v>
      </c>
      <c r="AJ4529" s="64"/>
      <c r="AK4529" s="84"/>
      <c r="AL4529" s="84"/>
      <c r="AM4529" s="84"/>
      <c r="AN4529" s="84"/>
      <c r="AO4529" s="84"/>
      <c r="AP4529" s="84"/>
      <c r="AQ4529" s="84"/>
    </row>
    <row r="4530" ht="15.0" customHeight="1">
      <c r="A4530" s="103">
        <v>4527.0</v>
      </c>
      <c r="B4530" s="104" t="s">
        <v>9569</v>
      </c>
      <c r="C4530" s="103" t="s">
        <v>141</v>
      </c>
      <c r="D4530" s="103" t="s">
        <v>9570</v>
      </c>
      <c r="E4530" s="105">
        <v>35.35</v>
      </c>
      <c r="F4530" s="103" t="s">
        <v>86</v>
      </c>
      <c r="G4530" s="103" t="s">
        <v>244</v>
      </c>
      <c r="H4530" s="106">
        <v>1.709040126E7</v>
      </c>
      <c r="I4530" s="103">
        <v>1.0</v>
      </c>
      <c r="J4530" s="107">
        <v>4.2</v>
      </c>
      <c r="K4530" s="104">
        <v>2022.0</v>
      </c>
      <c r="L4530" s="103" t="s">
        <v>197</v>
      </c>
      <c r="M4530" s="103">
        <v>2022.0</v>
      </c>
      <c r="N4530" s="103" t="s">
        <v>342</v>
      </c>
      <c r="O4530" s="65" t="str">
        <f t="shared" si="1"/>
        <v>063739360001</v>
      </c>
      <c r="P4530" s="65">
        <f t="shared" si="2"/>
        <v>4</v>
      </c>
      <c r="Q4530" s="65">
        <f t="shared" si="3"/>
        <v>4</v>
      </c>
      <c r="R4530" s="65" t="str">
        <f t="shared" si="12"/>
        <v>06.373.936/0001-44</v>
      </c>
      <c r="S4530" s="84"/>
      <c r="T4530" s="84" t="str">
        <f t="shared" si="10"/>
        <v/>
      </c>
      <c r="U4530" s="84" t="str">
        <f t="shared" si="11"/>
        <v/>
      </c>
      <c r="V4530" s="65" t="str">
        <f t="shared" si="5"/>
        <v/>
      </c>
      <c r="W4530" s="84"/>
      <c r="X4530" s="84"/>
      <c r="Y4530" s="85"/>
      <c r="Z4530" s="85"/>
      <c r="AA4530" s="65" t="str">
        <f t="shared" si="6"/>
        <v/>
      </c>
      <c r="AB4530" s="65" t="str">
        <f t="shared" si="7"/>
        <v/>
      </c>
      <c r="AC4530" s="86"/>
      <c r="AD4530" s="87" t="str">
        <f t="shared" si="8"/>
        <v/>
      </c>
      <c r="AE4530" s="84"/>
      <c r="AF4530" s="86">
        <f>IF(AC4530&gt;0,AC4530,'⚙️ Config'!$B$10)</f>
        <v>0.0075</v>
      </c>
      <c r="AG4530" s="88">
        <f t="shared" si="9"/>
        <v>128178.0095</v>
      </c>
      <c r="AH4530" s="88">
        <f>AG4530*'⚙️ Config'!$B$11</f>
        <v>640890.0473</v>
      </c>
      <c r="AI4530" s="88">
        <f>AH4530*'⚙️ Config'!$B$12</f>
        <v>192267.0142</v>
      </c>
      <c r="AJ4530" s="64"/>
      <c r="AK4530" s="84"/>
      <c r="AL4530" s="84"/>
      <c r="AM4530" s="84"/>
      <c r="AN4530" s="84"/>
      <c r="AO4530" s="84"/>
      <c r="AP4530" s="84"/>
      <c r="AQ4530" s="84"/>
    </row>
    <row r="4531" ht="15.0" customHeight="1">
      <c r="A4531" s="103">
        <v>4528.0</v>
      </c>
      <c r="B4531" s="104" t="s">
        <v>9571</v>
      </c>
      <c r="C4531" s="103" t="s">
        <v>141</v>
      </c>
      <c r="D4531" s="103" t="s">
        <v>9572</v>
      </c>
      <c r="E4531" s="105">
        <v>31.9</v>
      </c>
      <c r="F4531" s="103" t="s">
        <v>86</v>
      </c>
      <c r="G4531" s="103" t="s">
        <v>244</v>
      </c>
      <c r="H4531" s="106">
        <v>1.707621257E7</v>
      </c>
      <c r="I4531" s="103">
        <v>4.0</v>
      </c>
      <c r="J4531" s="107">
        <v>4.7</v>
      </c>
      <c r="K4531" s="104">
        <v>2025.0</v>
      </c>
      <c r="L4531" s="103" t="s">
        <v>9573</v>
      </c>
      <c r="M4531" s="103">
        <v>2021.0</v>
      </c>
      <c r="N4531" s="103" t="s">
        <v>189</v>
      </c>
      <c r="O4531" s="65" t="str">
        <f t="shared" si="1"/>
        <v>530264720001</v>
      </c>
      <c r="P4531" s="65">
        <f t="shared" si="2"/>
        <v>8</v>
      </c>
      <c r="Q4531" s="65">
        <f t="shared" si="3"/>
        <v>0</v>
      </c>
      <c r="R4531" s="65" t="str">
        <f t="shared" si="12"/>
        <v>53.026.472/0001-80</v>
      </c>
      <c r="S4531" s="84"/>
      <c r="T4531" s="84" t="str">
        <f t="shared" si="10"/>
        <v/>
      </c>
      <c r="U4531" s="84" t="str">
        <f t="shared" si="11"/>
        <v/>
      </c>
      <c r="V4531" s="65" t="str">
        <f t="shared" si="5"/>
        <v/>
      </c>
      <c r="W4531" s="84"/>
      <c r="X4531" s="84"/>
      <c r="Y4531" s="85"/>
      <c r="Z4531" s="85"/>
      <c r="AA4531" s="65" t="str">
        <f t="shared" si="6"/>
        <v/>
      </c>
      <c r="AB4531" s="65" t="str">
        <f t="shared" si="7"/>
        <v/>
      </c>
      <c r="AC4531" s="86"/>
      <c r="AD4531" s="87" t="str">
        <f t="shared" si="8"/>
        <v/>
      </c>
      <c r="AE4531" s="84"/>
      <c r="AF4531" s="86">
        <f>IF(AC4531&gt;0,AC4531,'⚙️ Config'!$B$10)</f>
        <v>0.0075</v>
      </c>
      <c r="AG4531" s="88">
        <f t="shared" si="9"/>
        <v>128071.5943</v>
      </c>
      <c r="AH4531" s="88">
        <f>AG4531*'⚙️ Config'!$B$11</f>
        <v>640357.9714</v>
      </c>
      <c r="AI4531" s="88">
        <f>AH4531*'⚙️ Config'!$B$12</f>
        <v>192107.3914</v>
      </c>
      <c r="AJ4531" s="64"/>
      <c r="AK4531" s="84"/>
      <c r="AL4531" s="84"/>
      <c r="AM4531" s="84"/>
      <c r="AN4531" s="84"/>
      <c r="AO4531" s="84"/>
      <c r="AP4531" s="84"/>
      <c r="AQ4531" s="84"/>
    </row>
    <row r="4532" ht="15.0" customHeight="1">
      <c r="A4532" s="103">
        <v>4529.0</v>
      </c>
      <c r="B4532" s="104" t="s">
        <v>9574</v>
      </c>
      <c r="C4532" s="103" t="s">
        <v>154</v>
      </c>
      <c r="D4532" s="103" t="s">
        <v>9575</v>
      </c>
      <c r="E4532" s="105">
        <v>22.12</v>
      </c>
      <c r="F4532" s="103" t="s">
        <v>86</v>
      </c>
      <c r="G4532" s="103" t="s">
        <v>244</v>
      </c>
      <c r="H4532" s="106">
        <v>1.703356125E7</v>
      </c>
      <c r="I4532" s="103">
        <v>3.0</v>
      </c>
      <c r="J4532" s="107">
        <v>4.3</v>
      </c>
      <c r="K4532" s="104">
        <v>2022.0</v>
      </c>
      <c r="L4532" s="103" t="s">
        <v>473</v>
      </c>
      <c r="M4532" s="103">
        <v>2021.0</v>
      </c>
      <c r="N4532" s="103" t="s">
        <v>161</v>
      </c>
      <c r="O4532" s="65" t="str">
        <f t="shared" si="1"/>
        <v>317140780001</v>
      </c>
      <c r="P4532" s="65">
        <f t="shared" si="2"/>
        <v>0</v>
      </c>
      <c r="Q4532" s="65">
        <f t="shared" si="3"/>
        <v>0</v>
      </c>
      <c r="R4532" s="65" t="str">
        <f t="shared" si="12"/>
        <v>31.714.078/0001-00</v>
      </c>
      <c r="S4532" s="84"/>
      <c r="T4532" s="84" t="str">
        <f t="shared" si="10"/>
        <v/>
      </c>
      <c r="U4532" s="84" t="str">
        <f t="shared" si="11"/>
        <v/>
      </c>
      <c r="V4532" s="65" t="str">
        <f t="shared" si="5"/>
        <v/>
      </c>
      <c r="W4532" s="84"/>
      <c r="X4532" s="84"/>
      <c r="Y4532" s="85"/>
      <c r="Z4532" s="85"/>
      <c r="AA4532" s="65" t="str">
        <f t="shared" si="6"/>
        <v/>
      </c>
      <c r="AB4532" s="65" t="str">
        <f t="shared" si="7"/>
        <v/>
      </c>
      <c r="AC4532" s="86"/>
      <c r="AD4532" s="87" t="str">
        <f t="shared" si="8"/>
        <v/>
      </c>
      <c r="AE4532" s="84"/>
      <c r="AF4532" s="86">
        <f>IF(AC4532&gt;0,AC4532,'⚙️ Config'!$B$10)</f>
        <v>0.0075</v>
      </c>
      <c r="AG4532" s="88">
        <f t="shared" si="9"/>
        <v>127751.7094</v>
      </c>
      <c r="AH4532" s="88">
        <f>AG4532*'⚙️ Config'!$B$11</f>
        <v>638758.5469</v>
      </c>
      <c r="AI4532" s="88">
        <f>AH4532*'⚙️ Config'!$B$12</f>
        <v>191627.5641</v>
      </c>
      <c r="AJ4532" s="64"/>
      <c r="AK4532" s="84"/>
      <c r="AL4532" s="84"/>
      <c r="AM4532" s="84"/>
      <c r="AN4532" s="84"/>
      <c r="AO4532" s="84"/>
      <c r="AP4532" s="84"/>
      <c r="AQ4532" s="84"/>
    </row>
    <row r="4533" ht="15.0" customHeight="1">
      <c r="A4533" s="98">
        <v>4530.0</v>
      </c>
      <c r="B4533" s="99" t="s">
        <v>9576</v>
      </c>
      <c r="C4533" s="98" t="s">
        <v>141</v>
      </c>
      <c r="D4533" s="98" t="s">
        <v>9577</v>
      </c>
      <c r="E4533" s="100">
        <v>18.42</v>
      </c>
      <c r="F4533" s="98" t="s">
        <v>86</v>
      </c>
      <c r="G4533" s="98" t="s">
        <v>244</v>
      </c>
      <c r="H4533" s="101">
        <v>1.698040555E7</v>
      </c>
      <c r="I4533" s="98">
        <v>4.0</v>
      </c>
      <c r="J4533" s="102">
        <v>4.9</v>
      </c>
      <c r="K4533" s="99">
        <v>2021.0</v>
      </c>
      <c r="L4533" s="98" t="s">
        <v>1438</v>
      </c>
      <c r="M4533" s="98">
        <v>2021.0</v>
      </c>
      <c r="N4533" s="98" t="s">
        <v>161</v>
      </c>
      <c r="O4533" s="65" t="str">
        <f t="shared" si="1"/>
        <v>015314750001</v>
      </c>
      <c r="P4533" s="65">
        <f t="shared" si="2"/>
        <v>7</v>
      </c>
      <c r="Q4533" s="65">
        <f t="shared" si="3"/>
        <v>7</v>
      </c>
      <c r="R4533" s="65" t="str">
        <f t="shared" si="12"/>
        <v>01.531.475/0001-77</v>
      </c>
      <c r="S4533" s="84"/>
      <c r="T4533" s="84" t="str">
        <f t="shared" si="10"/>
        <v/>
      </c>
      <c r="U4533" s="84" t="str">
        <f t="shared" si="11"/>
        <v/>
      </c>
      <c r="V4533" s="65" t="str">
        <f t="shared" si="5"/>
        <v/>
      </c>
      <c r="W4533" s="84"/>
      <c r="X4533" s="84"/>
      <c r="Y4533" s="85"/>
      <c r="Z4533" s="85"/>
      <c r="AA4533" s="65" t="str">
        <f t="shared" si="6"/>
        <v/>
      </c>
      <c r="AB4533" s="65" t="str">
        <f t="shared" si="7"/>
        <v/>
      </c>
      <c r="AC4533" s="86"/>
      <c r="AD4533" s="87" t="str">
        <f t="shared" si="8"/>
        <v/>
      </c>
      <c r="AE4533" s="84"/>
      <c r="AF4533" s="86">
        <f>IF(AC4533&gt;0,AC4533,'⚙️ Config'!$B$10)</f>
        <v>0.0075</v>
      </c>
      <c r="AG4533" s="88">
        <f t="shared" si="9"/>
        <v>127353.0416</v>
      </c>
      <c r="AH4533" s="88">
        <f>AG4533*'⚙️ Config'!$B$11</f>
        <v>636765.2081</v>
      </c>
      <c r="AI4533" s="88">
        <f>AH4533*'⚙️ Config'!$B$12</f>
        <v>191029.5624</v>
      </c>
      <c r="AJ4533" s="64"/>
      <c r="AK4533" s="84"/>
      <c r="AL4533" s="84"/>
      <c r="AM4533" s="84"/>
      <c r="AN4533" s="84"/>
      <c r="AO4533" s="84"/>
      <c r="AP4533" s="84"/>
      <c r="AQ4533" s="84"/>
    </row>
    <row r="4534" ht="15.0" customHeight="1">
      <c r="A4534" s="103">
        <v>4531.0</v>
      </c>
      <c r="B4534" s="104" t="s">
        <v>9578</v>
      </c>
      <c r="C4534" s="103" t="s">
        <v>141</v>
      </c>
      <c r="D4534" s="103" t="s">
        <v>9579</v>
      </c>
      <c r="E4534" s="105">
        <v>23.46</v>
      </c>
      <c r="F4534" s="103" t="s">
        <v>86</v>
      </c>
      <c r="G4534" s="103" t="s">
        <v>244</v>
      </c>
      <c r="H4534" s="106">
        <v>1.695921259E7</v>
      </c>
      <c r="I4534" s="103">
        <v>11.0</v>
      </c>
      <c r="J4534" s="107">
        <v>4.8</v>
      </c>
      <c r="K4534" s="104">
        <v>2024.0</v>
      </c>
      <c r="L4534" s="103" t="s">
        <v>4502</v>
      </c>
      <c r="M4534" s="103">
        <v>2021.0</v>
      </c>
      <c r="N4534" s="103" t="s">
        <v>161</v>
      </c>
      <c r="O4534" s="65" t="str">
        <f t="shared" si="1"/>
        <v>047098760001</v>
      </c>
      <c r="P4534" s="65">
        <f t="shared" si="2"/>
        <v>6</v>
      </c>
      <c r="Q4534" s="65">
        <f t="shared" si="3"/>
        <v>2</v>
      </c>
      <c r="R4534" s="65" t="str">
        <f t="shared" si="12"/>
        <v>04.709.876/0001-62</v>
      </c>
      <c r="S4534" s="84"/>
      <c r="T4534" s="84" t="str">
        <f t="shared" si="10"/>
        <v/>
      </c>
      <c r="U4534" s="84" t="str">
        <f t="shared" si="11"/>
        <v/>
      </c>
      <c r="V4534" s="65" t="str">
        <f t="shared" si="5"/>
        <v/>
      </c>
      <c r="W4534" s="84"/>
      <c r="X4534" s="84"/>
      <c r="Y4534" s="85"/>
      <c r="Z4534" s="85"/>
      <c r="AA4534" s="65" t="str">
        <f t="shared" si="6"/>
        <v/>
      </c>
      <c r="AB4534" s="65" t="str">
        <f t="shared" si="7"/>
        <v/>
      </c>
      <c r="AC4534" s="86"/>
      <c r="AD4534" s="87" t="str">
        <f t="shared" si="8"/>
        <v/>
      </c>
      <c r="AE4534" s="84"/>
      <c r="AF4534" s="86">
        <f>IF(AC4534&gt;0,AC4534,'⚙️ Config'!$B$10)</f>
        <v>0.0075</v>
      </c>
      <c r="AG4534" s="88">
        <f t="shared" si="9"/>
        <v>127194.0944</v>
      </c>
      <c r="AH4534" s="88">
        <f>AG4534*'⚙️ Config'!$B$11</f>
        <v>635970.4721</v>
      </c>
      <c r="AI4534" s="88">
        <f>AH4534*'⚙️ Config'!$B$12</f>
        <v>190791.1416</v>
      </c>
      <c r="AJ4534" s="64"/>
      <c r="AK4534" s="84"/>
      <c r="AL4534" s="84"/>
      <c r="AM4534" s="84"/>
      <c r="AN4534" s="84"/>
      <c r="AO4534" s="84"/>
      <c r="AP4534" s="84"/>
      <c r="AQ4534" s="84"/>
    </row>
    <row r="4535" ht="15.0" customHeight="1">
      <c r="A4535" s="98">
        <v>4532.0</v>
      </c>
      <c r="B4535" s="99" t="s">
        <v>9580</v>
      </c>
      <c r="C4535" s="98" t="s">
        <v>141</v>
      </c>
      <c r="D4535" s="98" t="s">
        <v>9581</v>
      </c>
      <c r="E4535" s="100">
        <v>23.5</v>
      </c>
      <c r="F4535" s="98" t="s">
        <v>86</v>
      </c>
      <c r="G4535" s="98" t="s">
        <v>244</v>
      </c>
      <c r="H4535" s="101">
        <v>1.686628811E7</v>
      </c>
      <c r="I4535" s="98">
        <v>10.0</v>
      </c>
      <c r="J4535" s="102">
        <v>4.9</v>
      </c>
      <c r="K4535" s="99">
        <v>2024.0</v>
      </c>
      <c r="L4535" s="98" t="s">
        <v>4869</v>
      </c>
      <c r="M4535" s="98">
        <v>2021.0</v>
      </c>
      <c r="N4535" s="98" t="s">
        <v>161</v>
      </c>
      <c r="O4535" s="65" t="str">
        <f t="shared" si="1"/>
        <v>005818910001</v>
      </c>
      <c r="P4535" s="65">
        <f t="shared" si="2"/>
        <v>1</v>
      </c>
      <c r="Q4535" s="65">
        <f t="shared" si="3"/>
        <v>7</v>
      </c>
      <c r="R4535" s="65" t="str">
        <f t="shared" si="12"/>
        <v>00.581.891/0001-17</v>
      </c>
      <c r="S4535" s="84"/>
      <c r="T4535" s="84" t="str">
        <f t="shared" si="10"/>
        <v/>
      </c>
      <c r="U4535" s="84" t="str">
        <f t="shared" si="11"/>
        <v/>
      </c>
      <c r="V4535" s="65" t="str">
        <f t="shared" si="5"/>
        <v/>
      </c>
      <c r="W4535" s="84"/>
      <c r="X4535" s="84"/>
      <c r="Y4535" s="85"/>
      <c r="Z4535" s="85"/>
      <c r="AA4535" s="65" t="str">
        <f t="shared" si="6"/>
        <v/>
      </c>
      <c r="AB4535" s="65" t="str">
        <f t="shared" si="7"/>
        <v/>
      </c>
      <c r="AC4535" s="86"/>
      <c r="AD4535" s="87" t="str">
        <f t="shared" si="8"/>
        <v/>
      </c>
      <c r="AE4535" s="84"/>
      <c r="AF4535" s="86">
        <f>IF(AC4535&gt;0,AC4535,'⚙️ Config'!$B$10)</f>
        <v>0.0075</v>
      </c>
      <c r="AG4535" s="88">
        <f t="shared" si="9"/>
        <v>126497.1608</v>
      </c>
      <c r="AH4535" s="88">
        <f>AG4535*'⚙️ Config'!$B$11</f>
        <v>632485.8041</v>
      </c>
      <c r="AI4535" s="88">
        <f>AH4535*'⚙️ Config'!$B$12</f>
        <v>189745.7412</v>
      </c>
      <c r="AJ4535" s="64"/>
      <c r="AK4535" s="84"/>
      <c r="AL4535" s="84"/>
      <c r="AM4535" s="84"/>
      <c r="AN4535" s="84"/>
      <c r="AO4535" s="84"/>
      <c r="AP4535" s="84"/>
      <c r="AQ4535" s="84"/>
    </row>
    <row r="4536" ht="15.0" customHeight="1">
      <c r="A4536" s="98">
        <v>4533.0</v>
      </c>
      <c r="B4536" s="99" t="s">
        <v>9582</v>
      </c>
      <c r="C4536" s="98" t="s">
        <v>141</v>
      </c>
      <c r="D4536" s="98" t="s">
        <v>9583</v>
      </c>
      <c r="E4536" s="100">
        <v>26.98</v>
      </c>
      <c r="F4536" s="98" t="s">
        <v>86</v>
      </c>
      <c r="G4536" s="98" t="s">
        <v>244</v>
      </c>
      <c r="H4536" s="101">
        <v>1.682478947E7</v>
      </c>
      <c r="I4536" s="98">
        <v>5.0</v>
      </c>
      <c r="J4536" s="102">
        <v>3.3</v>
      </c>
      <c r="K4536" s="99">
        <v>2024.0</v>
      </c>
      <c r="L4536" s="98" t="s">
        <v>594</v>
      </c>
      <c r="M4536" s="98">
        <v>2022.0</v>
      </c>
      <c r="N4536" s="98" t="s">
        <v>145</v>
      </c>
      <c r="O4536" s="65" t="str">
        <f t="shared" si="1"/>
        <v>575741540001</v>
      </c>
      <c r="P4536" s="65">
        <f t="shared" si="2"/>
        <v>0</v>
      </c>
      <c r="Q4536" s="65">
        <f t="shared" si="3"/>
        <v>4</v>
      </c>
      <c r="R4536" s="65" t="str">
        <f t="shared" si="12"/>
        <v>57.574.154/0001-04</v>
      </c>
      <c r="S4536" s="84"/>
      <c r="T4536" s="84" t="str">
        <f t="shared" si="10"/>
        <v/>
      </c>
      <c r="U4536" s="84" t="str">
        <f t="shared" si="11"/>
        <v/>
      </c>
      <c r="V4536" s="65" t="str">
        <f t="shared" si="5"/>
        <v/>
      </c>
      <c r="W4536" s="84"/>
      <c r="X4536" s="84"/>
      <c r="Y4536" s="85"/>
      <c r="Z4536" s="85"/>
      <c r="AA4536" s="65" t="str">
        <f t="shared" si="6"/>
        <v/>
      </c>
      <c r="AB4536" s="65" t="str">
        <f t="shared" si="7"/>
        <v/>
      </c>
      <c r="AC4536" s="86"/>
      <c r="AD4536" s="87" t="str">
        <f t="shared" si="8"/>
        <v/>
      </c>
      <c r="AE4536" s="84"/>
      <c r="AF4536" s="86">
        <f>IF(AC4536&gt;0,AC4536,'⚙️ Config'!$B$10)</f>
        <v>0.0075</v>
      </c>
      <c r="AG4536" s="88">
        <f t="shared" si="9"/>
        <v>126185.921</v>
      </c>
      <c r="AH4536" s="88">
        <f>AG4536*'⚙️ Config'!$B$11</f>
        <v>630929.6051</v>
      </c>
      <c r="AI4536" s="88">
        <f>AH4536*'⚙️ Config'!$B$12</f>
        <v>189278.8815</v>
      </c>
      <c r="AJ4536" s="64"/>
      <c r="AK4536" s="84"/>
      <c r="AL4536" s="84"/>
      <c r="AM4536" s="84"/>
      <c r="AN4536" s="84"/>
      <c r="AO4536" s="84"/>
      <c r="AP4536" s="84"/>
      <c r="AQ4536" s="84"/>
    </row>
    <row r="4537" ht="15.0" customHeight="1">
      <c r="A4537" s="103">
        <v>4534.0</v>
      </c>
      <c r="B4537" s="104" t="s">
        <v>9584</v>
      </c>
      <c r="C4537" s="103" t="s">
        <v>141</v>
      </c>
      <c r="D4537" s="103" t="s">
        <v>9585</v>
      </c>
      <c r="E4537" s="105">
        <v>38.93</v>
      </c>
      <c r="F4537" s="103" t="s">
        <v>86</v>
      </c>
      <c r="G4537" s="103" t="s">
        <v>244</v>
      </c>
      <c r="H4537" s="106">
        <v>1.674364366E7</v>
      </c>
      <c r="I4537" s="103">
        <v>8.0</v>
      </c>
      <c r="J4537" s="107">
        <v>2.6</v>
      </c>
      <c r="K4537" s="104">
        <v>2025.0</v>
      </c>
      <c r="L4537" s="103" t="s">
        <v>501</v>
      </c>
      <c r="M4537" s="103">
        <v>2023.0</v>
      </c>
      <c r="N4537" s="103" t="s">
        <v>161</v>
      </c>
      <c r="O4537" s="65" t="str">
        <f t="shared" si="1"/>
        <v>139320730001</v>
      </c>
      <c r="P4537" s="65">
        <f t="shared" si="2"/>
        <v>6</v>
      </c>
      <c r="Q4537" s="65">
        <f t="shared" si="3"/>
        <v>3</v>
      </c>
      <c r="R4537" s="65" t="str">
        <f t="shared" si="12"/>
        <v>13.932.073/0001-63</v>
      </c>
      <c r="S4537" s="84"/>
      <c r="T4537" s="84" t="str">
        <f t="shared" si="10"/>
        <v/>
      </c>
      <c r="U4537" s="84" t="str">
        <f t="shared" si="11"/>
        <v/>
      </c>
      <c r="V4537" s="65" t="str">
        <f t="shared" si="5"/>
        <v/>
      </c>
      <c r="W4537" s="84"/>
      <c r="X4537" s="84"/>
      <c r="Y4537" s="85"/>
      <c r="Z4537" s="85"/>
      <c r="AA4537" s="65" t="str">
        <f t="shared" si="6"/>
        <v/>
      </c>
      <c r="AB4537" s="65" t="str">
        <f t="shared" si="7"/>
        <v/>
      </c>
      <c r="AC4537" s="86"/>
      <c r="AD4537" s="87" t="str">
        <f t="shared" si="8"/>
        <v/>
      </c>
      <c r="AE4537" s="84"/>
      <c r="AF4537" s="86">
        <f>IF(AC4537&gt;0,AC4537,'⚙️ Config'!$B$10)</f>
        <v>0.0075</v>
      </c>
      <c r="AG4537" s="88">
        <f t="shared" si="9"/>
        <v>125577.3275</v>
      </c>
      <c r="AH4537" s="88">
        <f>AG4537*'⚙️ Config'!$B$11</f>
        <v>627886.6373</v>
      </c>
      <c r="AI4537" s="88">
        <f>AH4537*'⚙️ Config'!$B$12</f>
        <v>188365.9912</v>
      </c>
      <c r="AJ4537" s="64"/>
      <c r="AK4537" s="84"/>
      <c r="AL4537" s="84"/>
      <c r="AM4537" s="84"/>
      <c r="AN4537" s="84"/>
      <c r="AO4537" s="84"/>
      <c r="AP4537" s="84"/>
      <c r="AQ4537" s="84"/>
    </row>
    <row r="4538" ht="15.0" customHeight="1">
      <c r="A4538" s="98">
        <v>4535.0</v>
      </c>
      <c r="B4538" s="99" t="s">
        <v>9586</v>
      </c>
      <c r="C4538" s="98" t="s">
        <v>141</v>
      </c>
      <c r="D4538" s="98" t="s">
        <v>9587</v>
      </c>
      <c r="E4538" s="100">
        <v>19.83</v>
      </c>
      <c r="F4538" s="98" t="s">
        <v>86</v>
      </c>
      <c r="G4538" s="98" t="s">
        <v>244</v>
      </c>
      <c r="H4538" s="101">
        <v>1.670438963E7</v>
      </c>
      <c r="I4538" s="98">
        <v>5.0</v>
      </c>
      <c r="J4538" s="102">
        <v>5.0</v>
      </c>
      <c r="K4538" s="99">
        <v>2023.0</v>
      </c>
      <c r="L4538" s="98" t="s">
        <v>9588</v>
      </c>
      <c r="M4538" s="98">
        <v>2021.0</v>
      </c>
      <c r="N4538" s="98" t="s">
        <v>161</v>
      </c>
      <c r="O4538" s="65" t="str">
        <f t="shared" si="1"/>
        <v>104391910001</v>
      </c>
      <c r="P4538" s="65">
        <f t="shared" si="2"/>
        <v>4</v>
      </c>
      <c r="Q4538" s="65">
        <f t="shared" si="3"/>
        <v>6</v>
      </c>
      <c r="R4538" s="65" t="str">
        <f t="shared" si="12"/>
        <v>10.439.191/0001-46</v>
      </c>
      <c r="S4538" s="84"/>
      <c r="T4538" s="84" t="str">
        <f t="shared" si="10"/>
        <v/>
      </c>
      <c r="U4538" s="84" t="str">
        <f t="shared" si="11"/>
        <v/>
      </c>
      <c r="V4538" s="65" t="str">
        <f t="shared" si="5"/>
        <v/>
      </c>
      <c r="W4538" s="84"/>
      <c r="X4538" s="84"/>
      <c r="Y4538" s="85"/>
      <c r="Z4538" s="85"/>
      <c r="AA4538" s="65" t="str">
        <f t="shared" si="6"/>
        <v/>
      </c>
      <c r="AB4538" s="65" t="str">
        <f t="shared" si="7"/>
        <v/>
      </c>
      <c r="AC4538" s="86"/>
      <c r="AD4538" s="87" t="str">
        <f t="shared" si="8"/>
        <v/>
      </c>
      <c r="AE4538" s="84"/>
      <c r="AF4538" s="86">
        <f>IF(AC4538&gt;0,AC4538,'⚙️ Config'!$B$10)</f>
        <v>0.0075</v>
      </c>
      <c r="AG4538" s="88">
        <f t="shared" si="9"/>
        <v>125282.9222</v>
      </c>
      <c r="AH4538" s="88">
        <f>AG4538*'⚙️ Config'!$B$11</f>
        <v>626414.6111</v>
      </c>
      <c r="AI4538" s="88">
        <f>AH4538*'⚙️ Config'!$B$12</f>
        <v>187924.3833</v>
      </c>
      <c r="AJ4538" s="64"/>
      <c r="AK4538" s="84"/>
      <c r="AL4538" s="84"/>
      <c r="AM4538" s="84"/>
      <c r="AN4538" s="84"/>
      <c r="AO4538" s="84"/>
      <c r="AP4538" s="84"/>
      <c r="AQ4538" s="84"/>
    </row>
    <row r="4539" ht="15.0" customHeight="1">
      <c r="A4539" s="98">
        <v>4536.0</v>
      </c>
      <c r="B4539" s="99" t="s">
        <v>9589</v>
      </c>
      <c r="C4539" s="98" t="s">
        <v>141</v>
      </c>
      <c r="D4539" s="98" t="s">
        <v>9590</v>
      </c>
      <c r="E4539" s="100">
        <v>42.83</v>
      </c>
      <c r="F4539" s="98" t="s">
        <v>86</v>
      </c>
      <c r="G4539" s="98" t="s">
        <v>244</v>
      </c>
      <c r="H4539" s="101">
        <v>1.665346913E7</v>
      </c>
      <c r="I4539" s="98">
        <v>6.0</v>
      </c>
      <c r="J4539" s="102">
        <v>1.6</v>
      </c>
      <c r="K4539" s="99">
        <v>2025.0</v>
      </c>
      <c r="L4539" s="98" t="s">
        <v>719</v>
      </c>
      <c r="M4539" s="98">
        <v>2024.0</v>
      </c>
      <c r="N4539" s="98" t="s">
        <v>161</v>
      </c>
      <c r="O4539" s="65" t="str">
        <f t="shared" si="1"/>
        <v>378184500001</v>
      </c>
      <c r="P4539" s="65">
        <f t="shared" si="2"/>
        <v>0</v>
      </c>
      <c r="Q4539" s="65">
        <f t="shared" si="3"/>
        <v>4</v>
      </c>
      <c r="R4539" s="65" t="str">
        <f t="shared" si="12"/>
        <v>37.818.450/0001-04</v>
      </c>
      <c r="S4539" s="84"/>
      <c r="T4539" s="84" t="str">
        <f t="shared" si="10"/>
        <v/>
      </c>
      <c r="U4539" s="84" t="str">
        <f t="shared" si="11"/>
        <v/>
      </c>
      <c r="V4539" s="65" t="str">
        <f t="shared" si="5"/>
        <v/>
      </c>
      <c r="W4539" s="84"/>
      <c r="X4539" s="84"/>
      <c r="Y4539" s="85"/>
      <c r="Z4539" s="85"/>
      <c r="AA4539" s="65" t="str">
        <f t="shared" si="6"/>
        <v/>
      </c>
      <c r="AB4539" s="65" t="str">
        <f t="shared" si="7"/>
        <v/>
      </c>
      <c r="AC4539" s="86"/>
      <c r="AD4539" s="87" t="str">
        <f t="shared" si="8"/>
        <v/>
      </c>
      <c r="AE4539" s="84"/>
      <c r="AF4539" s="86">
        <f>IF(AC4539&gt;0,AC4539,'⚙️ Config'!$B$10)</f>
        <v>0.0075</v>
      </c>
      <c r="AG4539" s="88">
        <f t="shared" si="9"/>
        <v>124901.0185</v>
      </c>
      <c r="AH4539" s="88">
        <f>AG4539*'⚙️ Config'!$B$11</f>
        <v>624505.0924</v>
      </c>
      <c r="AI4539" s="88">
        <f>AH4539*'⚙️ Config'!$B$12</f>
        <v>187351.5277</v>
      </c>
      <c r="AJ4539" s="64"/>
      <c r="AK4539" s="84"/>
      <c r="AL4539" s="84"/>
      <c r="AM4539" s="84"/>
      <c r="AN4539" s="84"/>
      <c r="AO4539" s="84"/>
      <c r="AP4539" s="84"/>
      <c r="AQ4539" s="84"/>
    </row>
    <row r="4540" ht="15.0" customHeight="1">
      <c r="A4540" s="98">
        <v>4537.0</v>
      </c>
      <c r="B4540" s="99" t="s">
        <v>9591</v>
      </c>
      <c r="C4540" s="98" t="s">
        <v>141</v>
      </c>
      <c r="D4540" s="98" t="s">
        <v>9592</v>
      </c>
      <c r="E4540" s="100">
        <v>19.22</v>
      </c>
      <c r="F4540" s="98" t="s">
        <v>86</v>
      </c>
      <c r="G4540" s="98" t="s">
        <v>244</v>
      </c>
      <c r="H4540" s="101">
        <v>1.664784719E7</v>
      </c>
      <c r="I4540" s="98">
        <v>6.0</v>
      </c>
      <c r="J4540" s="102">
        <v>4.8</v>
      </c>
      <c r="K4540" s="99">
        <v>2022.0</v>
      </c>
      <c r="L4540" s="98" t="s">
        <v>4869</v>
      </c>
      <c r="M4540" s="98">
        <v>2021.0</v>
      </c>
      <c r="N4540" s="98" t="s">
        <v>161</v>
      </c>
      <c r="O4540" s="65" t="str">
        <f t="shared" si="1"/>
        <v>104499090001</v>
      </c>
      <c r="P4540" s="65">
        <f t="shared" si="2"/>
        <v>8</v>
      </c>
      <c r="Q4540" s="65">
        <f t="shared" si="3"/>
        <v>5</v>
      </c>
      <c r="R4540" s="65" t="str">
        <f t="shared" si="12"/>
        <v>10.449.909/0001-85</v>
      </c>
      <c r="S4540" s="84"/>
      <c r="T4540" s="84" t="str">
        <f t="shared" si="10"/>
        <v/>
      </c>
      <c r="U4540" s="84" t="str">
        <f t="shared" si="11"/>
        <v/>
      </c>
      <c r="V4540" s="65" t="str">
        <f t="shared" si="5"/>
        <v/>
      </c>
      <c r="W4540" s="84"/>
      <c r="X4540" s="84"/>
      <c r="Y4540" s="85"/>
      <c r="Z4540" s="85"/>
      <c r="AA4540" s="65" t="str">
        <f t="shared" si="6"/>
        <v/>
      </c>
      <c r="AB4540" s="65" t="str">
        <f t="shared" si="7"/>
        <v/>
      </c>
      <c r="AC4540" s="86"/>
      <c r="AD4540" s="87" t="str">
        <f t="shared" si="8"/>
        <v/>
      </c>
      <c r="AE4540" s="84"/>
      <c r="AF4540" s="86">
        <f>IF(AC4540&gt;0,AC4540,'⚙️ Config'!$B$10)</f>
        <v>0.0075</v>
      </c>
      <c r="AG4540" s="88">
        <f t="shared" si="9"/>
        <v>124858.8539</v>
      </c>
      <c r="AH4540" s="88">
        <f>AG4540*'⚙️ Config'!$B$11</f>
        <v>624294.2696</v>
      </c>
      <c r="AI4540" s="88">
        <f>AH4540*'⚙️ Config'!$B$12</f>
        <v>187288.2809</v>
      </c>
      <c r="AJ4540" s="64"/>
      <c r="AK4540" s="84"/>
      <c r="AL4540" s="84"/>
      <c r="AM4540" s="84"/>
      <c r="AN4540" s="84"/>
      <c r="AO4540" s="84"/>
      <c r="AP4540" s="84"/>
      <c r="AQ4540" s="84"/>
    </row>
    <row r="4541" ht="15.0" customHeight="1">
      <c r="A4541" s="98">
        <v>4538.0</v>
      </c>
      <c r="B4541" s="99" t="s">
        <v>9593</v>
      </c>
      <c r="C4541" s="98" t="s">
        <v>141</v>
      </c>
      <c r="D4541" s="98" t="s">
        <v>9594</v>
      </c>
      <c r="E4541" s="100">
        <v>40.49</v>
      </c>
      <c r="F4541" s="98" t="s">
        <v>86</v>
      </c>
      <c r="G4541" s="98" t="s">
        <v>244</v>
      </c>
      <c r="H4541" s="101">
        <v>1.659485736E7</v>
      </c>
      <c r="I4541" s="98">
        <v>8.0</v>
      </c>
      <c r="J4541" s="102">
        <v>4.8</v>
      </c>
      <c r="K4541" s="99">
        <v>2025.0</v>
      </c>
      <c r="L4541" s="98" t="s">
        <v>4869</v>
      </c>
      <c r="M4541" s="98">
        <v>2021.0</v>
      </c>
      <c r="N4541" s="98" t="s">
        <v>208</v>
      </c>
      <c r="O4541" s="65" t="str">
        <f t="shared" si="1"/>
        <v>047291920001</v>
      </c>
      <c r="P4541" s="65">
        <f t="shared" si="2"/>
        <v>2</v>
      </c>
      <c r="Q4541" s="65">
        <f t="shared" si="3"/>
        <v>2</v>
      </c>
      <c r="R4541" s="65" t="str">
        <f t="shared" si="12"/>
        <v>04.729.192/0001-22</v>
      </c>
      <c r="S4541" s="84"/>
      <c r="T4541" s="84" t="str">
        <f t="shared" si="10"/>
        <v/>
      </c>
      <c r="U4541" s="84" t="str">
        <f t="shared" si="11"/>
        <v/>
      </c>
      <c r="V4541" s="65" t="str">
        <f t="shared" si="5"/>
        <v/>
      </c>
      <c r="W4541" s="84"/>
      <c r="X4541" s="84"/>
      <c r="Y4541" s="85"/>
      <c r="Z4541" s="85"/>
      <c r="AA4541" s="65" t="str">
        <f t="shared" si="6"/>
        <v/>
      </c>
      <c r="AB4541" s="65" t="str">
        <f t="shared" si="7"/>
        <v/>
      </c>
      <c r="AC4541" s="86"/>
      <c r="AD4541" s="87" t="str">
        <f t="shared" si="8"/>
        <v/>
      </c>
      <c r="AE4541" s="84"/>
      <c r="AF4541" s="86">
        <f>IF(AC4541&gt;0,AC4541,'⚙️ Config'!$B$10)</f>
        <v>0.0075</v>
      </c>
      <c r="AG4541" s="88">
        <f t="shared" si="9"/>
        <v>124461.4302</v>
      </c>
      <c r="AH4541" s="88">
        <f>AG4541*'⚙️ Config'!$B$11</f>
        <v>622307.151</v>
      </c>
      <c r="AI4541" s="88">
        <f>AH4541*'⚙️ Config'!$B$12</f>
        <v>186692.1453</v>
      </c>
      <c r="AJ4541" s="64"/>
      <c r="AK4541" s="84"/>
      <c r="AL4541" s="84"/>
      <c r="AM4541" s="84"/>
      <c r="AN4541" s="84"/>
      <c r="AO4541" s="84"/>
      <c r="AP4541" s="84"/>
      <c r="AQ4541" s="84"/>
    </row>
    <row r="4542" ht="15.0" customHeight="1">
      <c r="A4542" s="98">
        <v>4539.0</v>
      </c>
      <c r="B4542" s="99" t="s">
        <v>9595</v>
      </c>
      <c r="C4542" s="98" t="s">
        <v>154</v>
      </c>
      <c r="D4542" s="98" t="s">
        <v>9596</v>
      </c>
      <c r="E4542" s="100">
        <v>46.11</v>
      </c>
      <c r="F4542" s="98" t="s">
        <v>86</v>
      </c>
      <c r="G4542" s="98" t="s">
        <v>244</v>
      </c>
      <c r="H4542" s="101">
        <v>1.651453304E7</v>
      </c>
      <c r="I4542" s="98">
        <v>5.0</v>
      </c>
      <c r="J4542" s="102">
        <v>4.3</v>
      </c>
      <c r="K4542" s="99">
        <v>2025.0</v>
      </c>
      <c r="L4542" s="98" t="s">
        <v>937</v>
      </c>
      <c r="M4542" s="98">
        <v>2021.0</v>
      </c>
      <c r="N4542" s="98" t="s">
        <v>208</v>
      </c>
      <c r="O4542" s="65" t="str">
        <f t="shared" si="1"/>
        <v>033814980001</v>
      </c>
      <c r="P4542" s="65">
        <f t="shared" si="2"/>
        <v>7</v>
      </c>
      <c r="Q4542" s="65">
        <f t="shared" si="3"/>
        <v>8</v>
      </c>
      <c r="R4542" s="65" t="str">
        <f t="shared" si="12"/>
        <v>03.381.498/0001-78</v>
      </c>
      <c r="S4542" s="84"/>
      <c r="T4542" s="84" t="str">
        <f t="shared" si="10"/>
        <v/>
      </c>
      <c r="U4542" s="84" t="str">
        <f t="shared" si="11"/>
        <v/>
      </c>
      <c r="V4542" s="65" t="str">
        <f t="shared" si="5"/>
        <v/>
      </c>
      <c r="W4542" s="84"/>
      <c r="X4542" s="84"/>
      <c r="Y4542" s="85"/>
      <c r="Z4542" s="85"/>
      <c r="AA4542" s="65" t="str">
        <f t="shared" si="6"/>
        <v/>
      </c>
      <c r="AB4542" s="65" t="str">
        <f t="shared" si="7"/>
        <v/>
      </c>
      <c r="AC4542" s="86"/>
      <c r="AD4542" s="87" t="str">
        <f t="shared" si="8"/>
        <v/>
      </c>
      <c r="AE4542" s="84"/>
      <c r="AF4542" s="86">
        <f>IF(AC4542&gt;0,AC4542,'⚙️ Config'!$B$10)</f>
        <v>0.0075</v>
      </c>
      <c r="AG4542" s="88">
        <f t="shared" si="9"/>
        <v>123858.9978</v>
      </c>
      <c r="AH4542" s="88">
        <f>AG4542*'⚙️ Config'!$B$11</f>
        <v>619294.989</v>
      </c>
      <c r="AI4542" s="88">
        <f>AH4542*'⚙️ Config'!$B$12</f>
        <v>185788.4967</v>
      </c>
      <c r="AJ4542" s="64"/>
      <c r="AK4542" s="84"/>
      <c r="AL4542" s="84"/>
      <c r="AM4542" s="84"/>
      <c r="AN4542" s="84"/>
      <c r="AO4542" s="84"/>
      <c r="AP4542" s="84"/>
      <c r="AQ4542" s="84"/>
    </row>
    <row r="4543" ht="15.0" customHeight="1">
      <c r="A4543" s="98">
        <v>4540.0</v>
      </c>
      <c r="B4543" s="99" t="s">
        <v>9597</v>
      </c>
      <c r="C4543" s="98" t="s">
        <v>141</v>
      </c>
      <c r="D4543" s="98" t="s">
        <v>9598</v>
      </c>
      <c r="E4543" s="100">
        <v>21.47</v>
      </c>
      <c r="F4543" s="98" t="s">
        <v>86</v>
      </c>
      <c r="G4543" s="98" t="s">
        <v>244</v>
      </c>
      <c r="H4543" s="101">
        <v>1.649862062E7</v>
      </c>
      <c r="I4543" s="98">
        <v>9.0</v>
      </c>
      <c r="J4543" s="102">
        <v>4.7</v>
      </c>
      <c r="K4543" s="99">
        <v>2024.0</v>
      </c>
      <c r="L4543" s="98" t="s">
        <v>4935</v>
      </c>
      <c r="M4543" s="98">
        <v>2021.0</v>
      </c>
      <c r="N4543" s="98" t="s">
        <v>161</v>
      </c>
      <c r="O4543" s="65" t="str">
        <f t="shared" si="1"/>
        <v>613229700001</v>
      </c>
      <c r="P4543" s="65">
        <f t="shared" si="2"/>
        <v>0</v>
      </c>
      <c r="Q4543" s="65">
        <f t="shared" si="3"/>
        <v>6</v>
      </c>
      <c r="R4543" s="65" t="str">
        <f t="shared" si="12"/>
        <v>61.322.970/0001-06</v>
      </c>
      <c r="S4543" s="84"/>
      <c r="T4543" s="84" t="str">
        <f t="shared" si="10"/>
        <v/>
      </c>
      <c r="U4543" s="84" t="str">
        <f t="shared" si="11"/>
        <v/>
      </c>
      <c r="V4543" s="65" t="str">
        <f t="shared" si="5"/>
        <v/>
      </c>
      <c r="W4543" s="84"/>
      <c r="X4543" s="84"/>
      <c r="Y4543" s="85"/>
      <c r="Z4543" s="85"/>
      <c r="AA4543" s="65" t="str">
        <f t="shared" si="6"/>
        <v/>
      </c>
      <c r="AB4543" s="65" t="str">
        <f t="shared" si="7"/>
        <v/>
      </c>
      <c r="AC4543" s="86"/>
      <c r="AD4543" s="87" t="str">
        <f t="shared" si="8"/>
        <v/>
      </c>
      <c r="AE4543" s="84"/>
      <c r="AF4543" s="86">
        <f>IF(AC4543&gt;0,AC4543,'⚙️ Config'!$B$10)</f>
        <v>0.0075</v>
      </c>
      <c r="AG4543" s="88">
        <f t="shared" si="9"/>
        <v>123739.6547</v>
      </c>
      <c r="AH4543" s="88">
        <f>AG4543*'⚙️ Config'!$B$11</f>
        <v>618698.2733</v>
      </c>
      <c r="AI4543" s="88">
        <f>AH4543*'⚙️ Config'!$B$12</f>
        <v>185609.482</v>
      </c>
      <c r="AJ4543" s="64"/>
      <c r="AK4543" s="84"/>
      <c r="AL4543" s="84"/>
      <c r="AM4543" s="84"/>
      <c r="AN4543" s="84"/>
      <c r="AO4543" s="84"/>
      <c r="AP4543" s="84"/>
      <c r="AQ4543" s="84"/>
    </row>
    <row r="4544" ht="15.0" customHeight="1">
      <c r="A4544" s="98">
        <v>4541.0</v>
      </c>
      <c r="B4544" s="99" t="s">
        <v>9599</v>
      </c>
      <c r="C4544" s="98" t="s">
        <v>141</v>
      </c>
      <c r="D4544" s="98" t="s">
        <v>9600</v>
      </c>
      <c r="E4544" s="100">
        <v>27.86</v>
      </c>
      <c r="F4544" s="98" t="s">
        <v>86</v>
      </c>
      <c r="G4544" s="98" t="s">
        <v>244</v>
      </c>
      <c r="H4544" s="101">
        <v>1.643778589E7</v>
      </c>
      <c r="I4544" s="98">
        <v>9.0</v>
      </c>
      <c r="J4544" s="102">
        <v>4.8</v>
      </c>
      <c r="K4544" s="99">
        <v>2025.0</v>
      </c>
      <c r="L4544" s="98" t="s">
        <v>719</v>
      </c>
      <c r="M4544" s="98">
        <v>2021.0</v>
      </c>
      <c r="N4544" s="98" t="s">
        <v>189</v>
      </c>
      <c r="O4544" s="65" t="str">
        <f t="shared" si="1"/>
        <v>096457850001</v>
      </c>
      <c r="P4544" s="65">
        <f t="shared" si="2"/>
        <v>2</v>
      </c>
      <c r="Q4544" s="65">
        <f t="shared" si="3"/>
        <v>4</v>
      </c>
      <c r="R4544" s="65" t="str">
        <f t="shared" si="12"/>
        <v>09.645.785/0001-24</v>
      </c>
      <c r="S4544" s="84"/>
      <c r="T4544" s="84" t="str">
        <f t="shared" si="10"/>
        <v/>
      </c>
      <c r="U4544" s="84" t="str">
        <f t="shared" si="11"/>
        <v/>
      </c>
      <c r="V4544" s="65" t="str">
        <f t="shared" si="5"/>
        <v/>
      </c>
      <c r="W4544" s="84"/>
      <c r="X4544" s="84"/>
      <c r="Y4544" s="85"/>
      <c r="Z4544" s="85"/>
      <c r="AA4544" s="65" t="str">
        <f t="shared" si="6"/>
        <v/>
      </c>
      <c r="AB4544" s="65" t="str">
        <f t="shared" si="7"/>
        <v/>
      </c>
      <c r="AC4544" s="86"/>
      <c r="AD4544" s="87" t="str">
        <f t="shared" si="8"/>
        <v/>
      </c>
      <c r="AE4544" s="84"/>
      <c r="AF4544" s="86">
        <f>IF(AC4544&gt;0,AC4544,'⚙️ Config'!$B$10)</f>
        <v>0.0075</v>
      </c>
      <c r="AG4544" s="88">
        <f t="shared" si="9"/>
        <v>123283.3942</v>
      </c>
      <c r="AH4544" s="88">
        <f>AG4544*'⚙️ Config'!$B$11</f>
        <v>616416.9709</v>
      </c>
      <c r="AI4544" s="88">
        <f>AH4544*'⚙️ Config'!$B$12</f>
        <v>184925.0913</v>
      </c>
      <c r="AJ4544" s="64"/>
      <c r="AK4544" s="84"/>
      <c r="AL4544" s="84"/>
      <c r="AM4544" s="84"/>
      <c r="AN4544" s="84"/>
      <c r="AO4544" s="84"/>
      <c r="AP4544" s="84"/>
      <c r="AQ4544" s="84"/>
    </row>
    <row r="4545" ht="15.0" customHeight="1">
      <c r="A4545" s="103">
        <v>4542.0</v>
      </c>
      <c r="B4545" s="104" t="s">
        <v>9601</v>
      </c>
      <c r="C4545" s="103" t="s">
        <v>141</v>
      </c>
      <c r="D4545" s="103" t="s">
        <v>9602</v>
      </c>
      <c r="E4545" s="105">
        <v>43.28</v>
      </c>
      <c r="F4545" s="103" t="s">
        <v>86</v>
      </c>
      <c r="G4545" s="103" t="s">
        <v>244</v>
      </c>
      <c r="H4545" s="106">
        <v>1.636700184E7</v>
      </c>
      <c r="I4545" s="103">
        <v>11.0</v>
      </c>
      <c r="J4545" s="107">
        <v>4.7</v>
      </c>
      <c r="K4545" s="104">
        <v>2025.0</v>
      </c>
      <c r="L4545" s="103" t="s">
        <v>9134</v>
      </c>
      <c r="M4545" s="103">
        <v>2021.0</v>
      </c>
      <c r="N4545" s="103" t="s">
        <v>310</v>
      </c>
      <c r="O4545" s="65" t="str">
        <f t="shared" si="1"/>
        <v>610746540001</v>
      </c>
      <c r="P4545" s="65">
        <f t="shared" si="2"/>
        <v>5</v>
      </c>
      <c r="Q4545" s="65">
        <f t="shared" si="3"/>
        <v>4</v>
      </c>
      <c r="R4545" s="65" t="str">
        <f t="shared" si="12"/>
        <v>61.074.654/0001-54</v>
      </c>
      <c r="S4545" s="84"/>
      <c r="T4545" s="84" t="str">
        <f t="shared" si="10"/>
        <v/>
      </c>
      <c r="U4545" s="84" t="str">
        <f t="shared" si="11"/>
        <v/>
      </c>
      <c r="V4545" s="65" t="str">
        <f t="shared" si="5"/>
        <v/>
      </c>
      <c r="W4545" s="84"/>
      <c r="X4545" s="84"/>
      <c r="Y4545" s="85"/>
      <c r="Z4545" s="85"/>
      <c r="AA4545" s="65" t="str">
        <f t="shared" si="6"/>
        <v/>
      </c>
      <c r="AB4545" s="65" t="str">
        <f t="shared" si="7"/>
        <v/>
      </c>
      <c r="AC4545" s="86"/>
      <c r="AD4545" s="87" t="str">
        <f t="shared" si="8"/>
        <v/>
      </c>
      <c r="AE4545" s="84"/>
      <c r="AF4545" s="86">
        <f>IF(AC4545&gt;0,AC4545,'⚙️ Config'!$B$10)</f>
        <v>0.0075</v>
      </c>
      <c r="AG4545" s="88">
        <f t="shared" si="9"/>
        <v>122752.5138</v>
      </c>
      <c r="AH4545" s="88">
        <f>AG4545*'⚙️ Config'!$B$11</f>
        <v>613762.569</v>
      </c>
      <c r="AI4545" s="88">
        <f>AH4545*'⚙️ Config'!$B$12</f>
        <v>184128.7707</v>
      </c>
      <c r="AJ4545" s="64"/>
      <c r="AK4545" s="84"/>
      <c r="AL4545" s="84"/>
      <c r="AM4545" s="84"/>
      <c r="AN4545" s="84"/>
      <c r="AO4545" s="84"/>
      <c r="AP4545" s="84"/>
      <c r="AQ4545" s="84"/>
    </row>
    <row r="4546" ht="15.0" customHeight="1">
      <c r="A4546" s="98">
        <v>4543.0</v>
      </c>
      <c r="B4546" s="99" t="s">
        <v>9603</v>
      </c>
      <c r="C4546" s="98" t="s">
        <v>141</v>
      </c>
      <c r="D4546" s="98" t="s">
        <v>9604</v>
      </c>
      <c r="E4546" s="100">
        <v>39.41</v>
      </c>
      <c r="F4546" s="98" t="s">
        <v>86</v>
      </c>
      <c r="G4546" s="98" t="s">
        <v>244</v>
      </c>
      <c r="H4546" s="101">
        <v>1.628246175E7</v>
      </c>
      <c r="I4546" s="98">
        <v>2.0</v>
      </c>
      <c r="J4546" s="102">
        <v>4.8</v>
      </c>
      <c r="K4546" s="99">
        <v>2025.0</v>
      </c>
      <c r="L4546" s="98" t="s">
        <v>339</v>
      </c>
      <c r="M4546" s="98">
        <v>2021.0</v>
      </c>
      <c r="N4546" s="98" t="s">
        <v>189</v>
      </c>
      <c r="O4546" s="65" t="str">
        <f t="shared" si="1"/>
        <v>044501550001</v>
      </c>
      <c r="P4546" s="65">
        <f t="shared" si="2"/>
        <v>8</v>
      </c>
      <c r="Q4546" s="65">
        <f t="shared" si="3"/>
        <v>0</v>
      </c>
      <c r="R4546" s="65" t="str">
        <f t="shared" si="12"/>
        <v>04.450.155/0001-80</v>
      </c>
      <c r="S4546" s="84"/>
      <c r="T4546" s="84" t="str">
        <f t="shared" si="10"/>
        <v/>
      </c>
      <c r="U4546" s="84" t="str">
        <f t="shared" si="11"/>
        <v/>
      </c>
      <c r="V4546" s="65" t="str">
        <f t="shared" si="5"/>
        <v/>
      </c>
      <c r="W4546" s="84"/>
      <c r="X4546" s="84"/>
      <c r="Y4546" s="85"/>
      <c r="Z4546" s="85"/>
      <c r="AA4546" s="65" t="str">
        <f t="shared" si="6"/>
        <v/>
      </c>
      <c r="AB4546" s="65" t="str">
        <f t="shared" si="7"/>
        <v/>
      </c>
      <c r="AC4546" s="86"/>
      <c r="AD4546" s="87" t="str">
        <f t="shared" si="8"/>
        <v/>
      </c>
      <c r="AE4546" s="84"/>
      <c r="AF4546" s="86">
        <f>IF(AC4546&gt;0,AC4546,'⚙️ Config'!$B$10)</f>
        <v>0.0075</v>
      </c>
      <c r="AG4546" s="88">
        <f t="shared" si="9"/>
        <v>122118.4631</v>
      </c>
      <c r="AH4546" s="88">
        <f>AG4546*'⚙️ Config'!$B$11</f>
        <v>610592.3156</v>
      </c>
      <c r="AI4546" s="88">
        <f>AH4546*'⚙️ Config'!$B$12</f>
        <v>183177.6947</v>
      </c>
      <c r="AJ4546" s="64"/>
      <c r="AK4546" s="84"/>
      <c r="AL4546" s="84"/>
      <c r="AM4546" s="84"/>
      <c r="AN4546" s="84"/>
      <c r="AO4546" s="84"/>
      <c r="AP4546" s="84"/>
      <c r="AQ4546" s="84"/>
    </row>
    <row r="4547" ht="15.0" customHeight="1">
      <c r="A4547" s="98">
        <v>4544.0</v>
      </c>
      <c r="B4547" s="99" t="s">
        <v>9605</v>
      </c>
      <c r="C4547" s="98" t="s">
        <v>141</v>
      </c>
      <c r="D4547" s="98" t="s">
        <v>9606</v>
      </c>
      <c r="E4547" s="100">
        <v>55.42</v>
      </c>
      <c r="F4547" s="98" t="s">
        <v>86</v>
      </c>
      <c r="G4547" s="98" t="s">
        <v>244</v>
      </c>
      <c r="H4547" s="101">
        <v>1.624140359E7</v>
      </c>
      <c r="I4547" s="98">
        <v>6.0</v>
      </c>
      <c r="J4547" s="102">
        <v>0.9</v>
      </c>
      <c r="K4547" s="99">
        <v>2025.0</v>
      </c>
      <c r="L4547" s="98" t="s">
        <v>719</v>
      </c>
      <c r="M4547" s="98">
        <v>2025.0</v>
      </c>
      <c r="N4547" s="98" t="s">
        <v>145</v>
      </c>
      <c r="O4547" s="65" t="str">
        <f t="shared" si="1"/>
        <v>336776530001</v>
      </c>
      <c r="P4547" s="65">
        <f t="shared" si="2"/>
        <v>6</v>
      </c>
      <c r="Q4547" s="65">
        <f t="shared" si="3"/>
        <v>9</v>
      </c>
      <c r="R4547" s="65" t="str">
        <f t="shared" si="12"/>
        <v>33.677.653/0001-69</v>
      </c>
      <c r="S4547" s="84"/>
      <c r="T4547" s="84" t="str">
        <f t="shared" si="10"/>
        <v/>
      </c>
      <c r="U4547" s="84" t="str">
        <f t="shared" si="11"/>
        <v/>
      </c>
      <c r="V4547" s="65" t="str">
        <f t="shared" si="5"/>
        <v/>
      </c>
      <c r="W4547" s="84"/>
      <c r="X4547" s="84"/>
      <c r="Y4547" s="85"/>
      <c r="Z4547" s="85"/>
      <c r="AA4547" s="65" t="str">
        <f t="shared" si="6"/>
        <v/>
      </c>
      <c r="AB4547" s="65" t="str">
        <f t="shared" si="7"/>
        <v/>
      </c>
      <c r="AC4547" s="86"/>
      <c r="AD4547" s="87" t="str">
        <f t="shared" si="8"/>
        <v/>
      </c>
      <c r="AE4547" s="84"/>
      <c r="AF4547" s="86">
        <f>IF(AC4547&gt;0,AC4547,'⚙️ Config'!$B$10)</f>
        <v>0.0075</v>
      </c>
      <c r="AG4547" s="88">
        <f t="shared" si="9"/>
        <v>121810.5269</v>
      </c>
      <c r="AH4547" s="88">
        <f>AG4547*'⚙️ Config'!$B$11</f>
        <v>609052.6346</v>
      </c>
      <c r="AI4547" s="88">
        <f>AH4547*'⚙️ Config'!$B$12</f>
        <v>182715.7904</v>
      </c>
      <c r="AJ4547" s="64"/>
      <c r="AK4547" s="84"/>
      <c r="AL4547" s="84"/>
      <c r="AM4547" s="84"/>
      <c r="AN4547" s="84"/>
      <c r="AO4547" s="84"/>
      <c r="AP4547" s="84"/>
      <c r="AQ4547" s="84"/>
    </row>
    <row r="4548" ht="15.0" customHeight="1">
      <c r="A4548" s="103">
        <v>4545.0</v>
      </c>
      <c r="B4548" s="104" t="s">
        <v>9607</v>
      </c>
      <c r="C4548" s="103" t="s">
        <v>154</v>
      </c>
      <c r="D4548" s="103" t="s">
        <v>9608</v>
      </c>
      <c r="E4548" s="105">
        <v>28.59</v>
      </c>
      <c r="F4548" s="103" t="s">
        <v>86</v>
      </c>
      <c r="G4548" s="103" t="s">
        <v>244</v>
      </c>
      <c r="H4548" s="106">
        <v>1.623022907E7</v>
      </c>
      <c r="I4548" s="103">
        <v>10.0</v>
      </c>
      <c r="J4548" s="107">
        <v>4.9</v>
      </c>
      <c r="K4548" s="104">
        <v>2025.0</v>
      </c>
      <c r="L4548" s="103" t="s">
        <v>4689</v>
      </c>
      <c r="M4548" s="103">
        <v>2021.0</v>
      </c>
      <c r="N4548" s="103" t="s">
        <v>189</v>
      </c>
      <c r="O4548" s="65" t="str">
        <f t="shared" si="1"/>
        <v>015078530001</v>
      </c>
      <c r="P4548" s="65">
        <f t="shared" si="2"/>
        <v>8</v>
      </c>
      <c r="Q4548" s="65">
        <f t="shared" si="3"/>
        <v>7</v>
      </c>
      <c r="R4548" s="65" t="str">
        <f t="shared" si="12"/>
        <v>01.507.853/0001-87</v>
      </c>
      <c r="S4548" s="84"/>
      <c r="T4548" s="84" t="str">
        <f t="shared" si="10"/>
        <v/>
      </c>
      <c r="U4548" s="84" t="str">
        <f t="shared" si="11"/>
        <v/>
      </c>
      <c r="V4548" s="65" t="str">
        <f t="shared" si="5"/>
        <v/>
      </c>
      <c r="W4548" s="84"/>
      <c r="X4548" s="84"/>
      <c r="Y4548" s="85"/>
      <c r="Z4548" s="85"/>
      <c r="AA4548" s="65" t="str">
        <f t="shared" si="6"/>
        <v/>
      </c>
      <c r="AB4548" s="65" t="str">
        <f t="shared" si="7"/>
        <v/>
      </c>
      <c r="AC4548" s="86"/>
      <c r="AD4548" s="87" t="str">
        <f t="shared" si="8"/>
        <v/>
      </c>
      <c r="AE4548" s="84"/>
      <c r="AF4548" s="86">
        <f>IF(AC4548&gt;0,AC4548,'⚙️ Config'!$B$10)</f>
        <v>0.0075</v>
      </c>
      <c r="AG4548" s="88">
        <f t="shared" si="9"/>
        <v>121726.718</v>
      </c>
      <c r="AH4548" s="88">
        <f>AG4548*'⚙️ Config'!$B$11</f>
        <v>608633.5901</v>
      </c>
      <c r="AI4548" s="88">
        <f>AH4548*'⚙️ Config'!$B$12</f>
        <v>182590.077</v>
      </c>
      <c r="AJ4548" s="64"/>
      <c r="AK4548" s="84"/>
      <c r="AL4548" s="84"/>
      <c r="AM4548" s="84"/>
      <c r="AN4548" s="84"/>
      <c r="AO4548" s="84"/>
      <c r="AP4548" s="84"/>
      <c r="AQ4548" s="84"/>
    </row>
    <row r="4549" ht="15.0" customHeight="1">
      <c r="A4549" s="98">
        <v>4546.0</v>
      </c>
      <c r="B4549" s="99" t="s">
        <v>9609</v>
      </c>
      <c r="C4549" s="98" t="s">
        <v>141</v>
      </c>
      <c r="D4549" s="98" t="s">
        <v>9610</v>
      </c>
      <c r="E4549" s="100">
        <v>45.61</v>
      </c>
      <c r="F4549" s="98" t="s">
        <v>86</v>
      </c>
      <c r="G4549" s="98" t="s">
        <v>244</v>
      </c>
      <c r="H4549" s="101">
        <v>1.620123423E7</v>
      </c>
      <c r="I4549" s="98">
        <v>5.0</v>
      </c>
      <c r="J4549" s="102">
        <v>1.2</v>
      </c>
      <c r="K4549" s="99">
        <v>2025.0</v>
      </c>
      <c r="L4549" s="98" t="s">
        <v>719</v>
      </c>
      <c r="M4549" s="98">
        <v>2025.0</v>
      </c>
      <c r="N4549" s="98" t="s">
        <v>145</v>
      </c>
      <c r="O4549" s="65" t="str">
        <f t="shared" si="1"/>
        <v>526639640001</v>
      </c>
      <c r="P4549" s="65">
        <f t="shared" si="2"/>
        <v>1</v>
      </c>
      <c r="Q4549" s="65">
        <f t="shared" si="3"/>
        <v>3</v>
      </c>
      <c r="R4549" s="65" t="str">
        <f t="shared" si="12"/>
        <v>52.663.964/0001-13</v>
      </c>
      <c r="S4549" s="84"/>
      <c r="T4549" s="84" t="str">
        <f t="shared" si="10"/>
        <v/>
      </c>
      <c r="U4549" s="84" t="str">
        <f t="shared" si="11"/>
        <v/>
      </c>
      <c r="V4549" s="65" t="str">
        <f t="shared" si="5"/>
        <v/>
      </c>
      <c r="W4549" s="84"/>
      <c r="X4549" s="84"/>
      <c r="Y4549" s="85"/>
      <c r="Z4549" s="85"/>
      <c r="AA4549" s="65" t="str">
        <f t="shared" si="6"/>
        <v/>
      </c>
      <c r="AB4549" s="65" t="str">
        <f t="shared" si="7"/>
        <v/>
      </c>
      <c r="AC4549" s="86"/>
      <c r="AD4549" s="87" t="str">
        <f t="shared" si="8"/>
        <v/>
      </c>
      <c r="AE4549" s="84"/>
      <c r="AF4549" s="86">
        <f>IF(AC4549&gt;0,AC4549,'⚙️ Config'!$B$10)</f>
        <v>0.0075</v>
      </c>
      <c r="AG4549" s="88">
        <f t="shared" si="9"/>
        <v>121509.2567</v>
      </c>
      <c r="AH4549" s="88">
        <f>AG4549*'⚙️ Config'!$B$11</f>
        <v>607546.2836</v>
      </c>
      <c r="AI4549" s="88">
        <f>AH4549*'⚙️ Config'!$B$12</f>
        <v>182263.8851</v>
      </c>
      <c r="AJ4549" s="64"/>
      <c r="AK4549" s="84"/>
      <c r="AL4549" s="84"/>
      <c r="AM4549" s="84"/>
      <c r="AN4549" s="84"/>
      <c r="AO4549" s="84"/>
      <c r="AP4549" s="84"/>
      <c r="AQ4549" s="84"/>
    </row>
    <row r="4550" ht="15.0" customHeight="1">
      <c r="A4550" s="103">
        <v>4547.0</v>
      </c>
      <c r="B4550" s="104" t="s">
        <v>9611</v>
      </c>
      <c r="C4550" s="103" t="s">
        <v>141</v>
      </c>
      <c r="D4550" s="103" t="s">
        <v>9612</v>
      </c>
      <c r="E4550" s="105">
        <v>25.65</v>
      </c>
      <c r="F4550" s="103" t="s">
        <v>86</v>
      </c>
      <c r="G4550" s="103" t="s">
        <v>244</v>
      </c>
      <c r="H4550" s="106">
        <v>1.618427815E7</v>
      </c>
      <c r="I4550" s="103">
        <v>2.0</v>
      </c>
      <c r="J4550" s="107">
        <v>4.1</v>
      </c>
      <c r="K4550" s="104">
        <v>2022.0</v>
      </c>
      <c r="L4550" s="103" t="s">
        <v>256</v>
      </c>
      <c r="M4550" s="103">
        <v>2022.0</v>
      </c>
      <c r="N4550" s="103" t="s">
        <v>145</v>
      </c>
      <c r="O4550" s="65" t="str">
        <f t="shared" si="1"/>
        <v>528638910001</v>
      </c>
      <c r="P4550" s="65">
        <f t="shared" si="2"/>
        <v>0</v>
      </c>
      <c r="Q4550" s="65">
        <f t="shared" si="3"/>
        <v>3</v>
      </c>
      <c r="R4550" s="65" t="str">
        <f t="shared" si="12"/>
        <v>52.863.891/0001-03</v>
      </c>
      <c r="S4550" s="84"/>
      <c r="T4550" s="84" t="str">
        <f t="shared" si="10"/>
        <v/>
      </c>
      <c r="U4550" s="84" t="str">
        <f t="shared" si="11"/>
        <v/>
      </c>
      <c r="V4550" s="65" t="str">
        <f t="shared" si="5"/>
        <v/>
      </c>
      <c r="W4550" s="84"/>
      <c r="X4550" s="84"/>
      <c r="Y4550" s="85"/>
      <c r="Z4550" s="85"/>
      <c r="AA4550" s="65" t="str">
        <f t="shared" si="6"/>
        <v/>
      </c>
      <c r="AB4550" s="65" t="str">
        <f t="shared" si="7"/>
        <v/>
      </c>
      <c r="AC4550" s="86"/>
      <c r="AD4550" s="87" t="str">
        <f t="shared" si="8"/>
        <v/>
      </c>
      <c r="AE4550" s="84"/>
      <c r="AF4550" s="86">
        <f>IF(AC4550&gt;0,AC4550,'⚙️ Config'!$B$10)</f>
        <v>0.0075</v>
      </c>
      <c r="AG4550" s="88">
        <f t="shared" si="9"/>
        <v>121382.0861</v>
      </c>
      <c r="AH4550" s="88">
        <f>AG4550*'⚙️ Config'!$B$11</f>
        <v>606910.4306</v>
      </c>
      <c r="AI4550" s="88">
        <f>AH4550*'⚙️ Config'!$B$12</f>
        <v>182073.1292</v>
      </c>
      <c r="AJ4550" s="64"/>
      <c r="AK4550" s="84"/>
      <c r="AL4550" s="84"/>
      <c r="AM4550" s="84"/>
      <c r="AN4550" s="84"/>
      <c r="AO4550" s="84"/>
      <c r="AP4550" s="84"/>
      <c r="AQ4550" s="84"/>
    </row>
    <row r="4551" ht="15.0" customHeight="1">
      <c r="A4551" s="98">
        <v>4548.0</v>
      </c>
      <c r="B4551" s="99" t="s">
        <v>9613</v>
      </c>
      <c r="C4551" s="98" t="s">
        <v>141</v>
      </c>
      <c r="D4551" s="98" t="s">
        <v>9614</v>
      </c>
      <c r="E4551" s="100">
        <v>23.12</v>
      </c>
      <c r="F4551" s="98" t="s">
        <v>86</v>
      </c>
      <c r="G4551" s="98" t="s">
        <v>244</v>
      </c>
      <c r="H4551" s="101">
        <v>1.617686183E7</v>
      </c>
      <c r="I4551" s="98">
        <v>6.0</v>
      </c>
      <c r="J4551" s="102">
        <v>3.3</v>
      </c>
      <c r="K4551" s="99">
        <v>2023.0</v>
      </c>
      <c r="L4551" s="98" t="s">
        <v>9615</v>
      </c>
      <c r="M4551" s="98">
        <v>2022.0</v>
      </c>
      <c r="N4551" s="98" t="s">
        <v>161</v>
      </c>
      <c r="O4551" s="65" t="str">
        <f t="shared" si="1"/>
        <v>641796090001</v>
      </c>
      <c r="P4551" s="65">
        <f t="shared" si="2"/>
        <v>5</v>
      </c>
      <c r="Q4551" s="65">
        <f t="shared" si="3"/>
        <v>2</v>
      </c>
      <c r="R4551" s="65" t="str">
        <f t="shared" si="12"/>
        <v>64.179.609/0001-52</v>
      </c>
      <c r="S4551" s="84"/>
      <c r="T4551" s="84" t="str">
        <f t="shared" si="10"/>
        <v/>
      </c>
      <c r="U4551" s="84" t="str">
        <f t="shared" si="11"/>
        <v/>
      </c>
      <c r="V4551" s="65" t="str">
        <f t="shared" si="5"/>
        <v/>
      </c>
      <c r="W4551" s="84"/>
      <c r="X4551" s="84"/>
      <c r="Y4551" s="85"/>
      <c r="Z4551" s="85"/>
      <c r="AA4551" s="65" t="str">
        <f t="shared" si="6"/>
        <v/>
      </c>
      <c r="AB4551" s="65" t="str">
        <f t="shared" si="7"/>
        <v/>
      </c>
      <c r="AC4551" s="86"/>
      <c r="AD4551" s="87" t="str">
        <f t="shared" si="8"/>
        <v/>
      </c>
      <c r="AE4551" s="84"/>
      <c r="AF4551" s="86">
        <f>IF(AC4551&gt;0,AC4551,'⚙️ Config'!$B$10)</f>
        <v>0.0075</v>
      </c>
      <c r="AG4551" s="88">
        <f t="shared" si="9"/>
        <v>121326.4637</v>
      </c>
      <c r="AH4551" s="88">
        <f>AG4551*'⚙️ Config'!$B$11</f>
        <v>606632.3186</v>
      </c>
      <c r="AI4551" s="88">
        <f>AH4551*'⚙️ Config'!$B$12</f>
        <v>181989.6956</v>
      </c>
      <c r="AJ4551" s="64"/>
      <c r="AK4551" s="84"/>
      <c r="AL4551" s="84"/>
      <c r="AM4551" s="84"/>
      <c r="AN4551" s="84"/>
      <c r="AO4551" s="84"/>
      <c r="AP4551" s="84"/>
      <c r="AQ4551" s="84"/>
    </row>
    <row r="4552" ht="15.0" customHeight="1">
      <c r="A4552" s="98">
        <v>4549.0</v>
      </c>
      <c r="B4552" s="99" t="s">
        <v>9616</v>
      </c>
      <c r="C4552" s="98" t="s">
        <v>141</v>
      </c>
      <c r="D4552" s="98" t="s">
        <v>9617</v>
      </c>
      <c r="E4552" s="100">
        <v>22.56</v>
      </c>
      <c r="F4552" s="98" t="s">
        <v>86</v>
      </c>
      <c r="G4552" s="98" t="s">
        <v>244</v>
      </c>
      <c r="H4552" s="101">
        <v>1.611898337E7</v>
      </c>
      <c r="I4552" s="98">
        <v>9.0</v>
      </c>
      <c r="J4552" s="102">
        <v>4.9</v>
      </c>
      <c r="K4552" s="99">
        <v>2024.0</v>
      </c>
      <c r="L4552" s="98" t="s">
        <v>4935</v>
      </c>
      <c r="M4552" s="98">
        <v>2021.0</v>
      </c>
      <c r="N4552" s="98" t="s">
        <v>161</v>
      </c>
      <c r="O4552" s="65" t="str">
        <f t="shared" si="1"/>
        <v>046777220001</v>
      </c>
      <c r="P4552" s="65">
        <f t="shared" si="2"/>
        <v>3</v>
      </c>
      <c r="Q4552" s="65">
        <f t="shared" si="3"/>
        <v>6</v>
      </c>
      <c r="R4552" s="65" t="str">
        <f t="shared" si="12"/>
        <v>04.677.722/0001-36</v>
      </c>
      <c r="S4552" s="84"/>
      <c r="T4552" s="84" t="str">
        <f t="shared" si="10"/>
        <v/>
      </c>
      <c r="U4552" s="84" t="str">
        <f t="shared" si="11"/>
        <v/>
      </c>
      <c r="V4552" s="65" t="str">
        <f t="shared" si="5"/>
        <v/>
      </c>
      <c r="W4552" s="84"/>
      <c r="X4552" s="84"/>
      <c r="Y4552" s="85"/>
      <c r="Z4552" s="85"/>
      <c r="AA4552" s="65" t="str">
        <f t="shared" si="6"/>
        <v/>
      </c>
      <c r="AB4552" s="65" t="str">
        <f t="shared" si="7"/>
        <v/>
      </c>
      <c r="AC4552" s="86"/>
      <c r="AD4552" s="87" t="str">
        <f t="shared" si="8"/>
        <v/>
      </c>
      <c r="AE4552" s="84"/>
      <c r="AF4552" s="86">
        <f>IF(AC4552&gt;0,AC4552,'⚙️ Config'!$B$10)</f>
        <v>0.0075</v>
      </c>
      <c r="AG4552" s="88">
        <f t="shared" si="9"/>
        <v>120892.3753</v>
      </c>
      <c r="AH4552" s="88">
        <f>AG4552*'⚙️ Config'!$B$11</f>
        <v>604461.8764</v>
      </c>
      <c r="AI4552" s="88">
        <f>AH4552*'⚙️ Config'!$B$12</f>
        <v>181338.5629</v>
      </c>
      <c r="AJ4552" s="64"/>
      <c r="AK4552" s="84"/>
      <c r="AL4552" s="84"/>
      <c r="AM4552" s="84"/>
      <c r="AN4552" s="84"/>
      <c r="AO4552" s="84"/>
      <c r="AP4552" s="84"/>
      <c r="AQ4552" s="84"/>
    </row>
    <row r="4553" ht="15.0" customHeight="1">
      <c r="A4553" s="103">
        <v>4550.0</v>
      </c>
      <c r="B4553" s="104" t="s">
        <v>9618</v>
      </c>
      <c r="C4553" s="103" t="s">
        <v>141</v>
      </c>
      <c r="D4553" s="103" t="s">
        <v>9619</v>
      </c>
      <c r="E4553" s="105">
        <v>44.17</v>
      </c>
      <c r="F4553" s="103" t="s">
        <v>86</v>
      </c>
      <c r="G4553" s="103" t="s">
        <v>244</v>
      </c>
      <c r="H4553" s="106">
        <v>1.61186993E7</v>
      </c>
      <c r="I4553" s="103">
        <v>7.0</v>
      </c>
      <c r="J4553" s="107">
        <v>4.8</v>
      </c>
      <c r="K4553" s="104">
        <v>2025.0</v>
      </c>
      <c r="L4553" s="103" t="s">
        <v>9175</v>
      </c>
      <c r="M4553" s="103">
        <v>2021.0</v>
      </c>
      <c r="N4553" s="103" t="s">
        <v>208</v>
      </c>
      <c r="O4553" s="65" t="str">
        <f t="shared" si="1"/>
        <v>676934400001</v>
      </c>
      <c r="P4553" s="65">
        <f t="shared" si="2"/>
        <v>4</v>
      </c>
      <c r="Q4553" s="65">
        <f t="shared" si="3"/>
        <v>2</v>
      </c>
      <c r="R4553" s="65" t="str">
        <f t="shared" si="12"/>
        <v>67.693.440/0001-42</v>
      </c>
      <c r="S4553" s="84"/>
      <c r="T4553" s="84" t="str">
        <f t="shared" si="10"/>
        <v/>
      </c>
      <c r="U4553" s="84" t="str">
        <f t="shared" si="11"/>
        <v/>
      </c>
      <c r="V4553" s="65" t="str">
        <f t="shared" si="5"/>
        <v/>
      </c>
      <c r="W4553" s="84"/>
      <c r="X4553" s="84"/>
      <c r="Y4553" s="85"/>
      <c r="Z4553" s="85"/>
      <c r="AA4553" s="65" t="str">
        <f t="shared" si="6"/>
        <v/>
      </c>
      <c r="AB4553" s="65" t="str">
        <f t="shared" si="7"/>
        <v/>
      </c>
      <c r="AC4553" s="86"/>
      <c r="AD4553" s="87" t="str">
        <f t="shared" si="8"/>
        <v/>
      </c>
      <c r="AE4553" s="84"/>
      <c r="AF4553" s="86">
        <f>IF(AC4553&gt;0,AC4553,'⚙️ Config'!$B$10)</f>
        <v>0.0075</v>
      </c>
      <c r="AG4553" s="88">
        <f t="shared" si="9"/>
        <v>120890.2448</v>
      </c>
      <c r="AH4553" s="88">
        <f>AG4553*'⚙️ Config'!$B$11</f>
        <v>604451.2238</v>
      </c>
      <c r="AI4553" s="88">
        <f>AH4553*'⚙️ Config'!$B$12</f>
        <v>181335.3671</v>
      </c>
      <c r="AJ4553" s="64"/>
      <c r="AK4553" s="84"/>
      <c r="AL4553" s="84"/>
      <c r="AM4553" s="84"/>
      <c r="AN4553" s="84"/>
      <c r="AO4553" s="84"/>
      <c r="AP4553" s="84"/>
      <c r="AQ4553" s="84"/>
    </row>
    <row r="4554" ht="15.0" customHeight="1">
      <c r="A4554" s="103">
        <v>4551.0</v>
      </c>
      <c r="B4554" s="104" t="s">
        <v>9620</v>
      </c>
      <c r="C4554" s="103" t="s">
        <v>141</v>
      </c>
      <c r="D4554" s="103" t="s">
        <v>9621</v>
      </c>
      <c r="E4554" s="105">
        <v>23.47</v>
      </c>
      <c r="F4554" s="103" t="s">
        <v>86</v>
      </c>
      <c r="G4554" s="103" t="s">
        <v>244</v>
      </c>
      <c r="H4554" s="106">
        <v>1.605501756E7</v>
      </c>
      <c r="I4554" s="103">
        <v>4.0</v>
      </c>
      <c r="J4554" s="107">
        <v>4.7</v>
      </c>
      <c r="K4554" s="104">
        <v>2023.0</v>
      </c>
      <c r="L4554" s="103" t="s">
        <v>4726</v>
      </c>
      <c r="M4554" s="103">
        <v>2021.0</v>
      </c>
      <c r="N4554" s="103" t="s">
        <v>161</v>
      </c>
      <c r="O4554" s="65" t="str">
        <f t="shared" si="1"/>
        <v>101876360001</v>
      </c>
      <c r="P4554" s="65">
        <f t="shared" si="2"/>
        <v>4</v>
      </c>
      <c r="Q4554" s="65">
        <f t="shared" si="3"/>
        <v>8</v>
      </c>
      <c r="R4554" s="65" t="str">
        <f t="shared" si="12"/>
        <v>10.187.636/0001-48</v>
      </c>
      <c r="S4554" s="84"/>
      <c r="T4554" s="84" t="str">
        <f t="shared" si="10"/>
        <v/>
      </c>
      <c r="U4554" s="84" t="str">
        <f t="shared" si="11"/>
        <v/>
      </c>
      <c r="V4554" s="65" t="str">
        <f t="shared" si="5"/>
        <v/>
      </c>
      <c r="W4554" s="84"/>
      <c r="X4554" s="84"/>
      <c r="Y4554" s="85"/>
      <c r="Z4554" s="85"/>
      <c r="AA4554" s="65" t="str">
        <f t="shared" si="6"/>
        <v/>
      </c>
      <c r="AB4554" s="65" t="str">
        <f t="shared" si="7"/>
        <v/>
      </c>
      <c r="AC4554" s="86"/>
      <c r="AD4554" s="87" t="str">
        <f t="shared" si="8"/>
        <v/>
      </c>
      <c r="AE4554" s="84"/>
      <c r="AF4554" s="86">
        <f>IF(AC4554&gt;0,AC4554,'⚙️ Config'!$B$10)</f>
        <v>0.0075</v>
      </c>
      <c r="AG4554" s="88">
        <f t="shared" si="9"/>
        <v>120412.6317</v>
      </c>
      <c r="AH4554" s="88">
        <f>AG4554*'⚙️ Config'!$B$11</f>
        <v>602063.1585</v>
      </c>
      <c r="AI4554" s="88">
        <f>AH4554*'⚙️ Config'!$B$12</f>
        <v>180618.9476</v>
      </c>
      <c r="AJ4554" s="64"/>
      <c r="AK4554" s="84"/>
      <c r="AL4554" s="84"/>
      <c r="AM4554" s="84"/>
      <c r="AN4554" s="84"/>
      <c r="AO4554" s="84"/>
      <c r="AP4554" s="84"/>
      <c r="AQ4554" s="84"/>
    </row>
    <row r="4555" ht="15.0" customHeight="1">
      <c r="A4555" s="98">
        <v>4552.0</v>
      </c>
      <c r="B4555" s="99" t="s">
        <v>9622</v>
      </c>
      <c r="C4555" s="98" t="s">
        <v>141</v>
      </c>
      <c r="D4555" s="98" t="s">
        <v>9623</v>
      </c>
      <c r="E4555" s="100">
        <v>37.02</v>
      </c>
      <c r="F4555" s="98" t="s">
        <v>86</v>
      </c>
      <c r="G4555" s="98" t="s">
        <v>244</v>
      </c>
      <c r="H4555" s="101">
        <v>1.598588521E7</v>
      </c>
      <c r="I4555" s="98">
        <v>2.0</v>
      </c>
      <c r="J4555" s="102">
        <v>4.6</v>
      </c>
      <c r="K4555" s="99">
        <v>2025.0</v>
      </c>
      <c r="L4555" s="98" t="s">
        <v>9624</v>
      </c>
      <c r="M4555" s="98">
        <v>2021.0</v>
      </c>
      <c r="N4555" s="98" t="s">
        <v>189</v>
      </c>
      <c r="O4555" s="65" t="str">
        <f t="shared" si="1"/>
        <v>676321330001</v>
      </c>
      <c r="P4555" s="65">
        <f t="shared" si="2"/>
        <v>5</v>
      </c>
      <c r="Q4555" s="65">
        <f t="shared" si="3"/>
        <v>1</v>
      </c>
      <c r="R4555" s="65" t="str">
        <f t="shared" si="12"/>
        <v>67.632.133/0001-51</v>
      </c>
      <c r="S4555" s="84"/>
      <c r="T4555" s="84" t="str">
        <f t="shared" si="10"/>
        <v/>
      </c>
      <c r="U4555" s="84" t="str">
        <f t="shared" si="11"/>
        <v/>
      </c>
      <c r="V4555" s="65" t="str">
        <f t="shared" si="5"/>
        <v/>
      </c>
      <c r="W4555" s="84"/>
      <c r="X4555" s="84"/>
      <c r="Y4555" s="85"/>
      <c r="Z4555" s="85"/>
      <c r="AA4555" s="65" t="str">
        <f t="shared" si="6"/>
        <v/>
      </c>
      <c r="AB4555" s="65" t="str">
        <f t="shared" si="7"/>
        <v/>
      </c>
      <c r="AC4555" s="86"/>
      <c r="AD4555" s="87" t="str">
        <f t="shared" si="8"/>
        <v/>
      </c>
      <c r="AE4555" s="84"/>
      <c r="AF4555" s="86">
        <f>IF(AC4555&gt;0,AC4555,'⚙️ Config'!$B$10)</f>
        <v>0.0075</v>
      </c>
      <c r="AG4555" s="88">
        <f t="shared" si="9"/>
        <v>119894.1391</v>
      </c>
      <c r="AH4555" s="88">
        <f>AG4555*'⚙️ Config'!$B$11</f>
        <v>599470.6954</v>
      </c>
      <c r="AI4555" s="88">
        <f>AH4555*'⚙️ Config'!$B$12</f>
        <v>179841.2086</v>
      </c>
      <c r="AJ4555" s="64"/>
      <c r="AK4555" s="84"/>
      <c r="AL4555" s="84"/>
      <c r="AM4555" s="84"/>
      <c r="AN4555" s="84"/>
      <c r="AO4555" s="84"/>
      <c r="AP4555" s="84"/>
      <c r="AQ4555" s="84"/>
    </row>
    <row r="4556" ht="15.0" customHeight="1">
      <c r="A4556" s="103">
        <v>4553.0</v>
      </c>
      <c r="B4556" s="104" t="s">
        <v>9625</v>
      </c>
      <c r="C4556" s="103" t="s">
        <v>141</v>
      </c>
      <c r="D4556" s="103" t="s">
        <v>9626</v>
      </c>
      <c r="E4556" s="105">
        <v>35.3</v>
      </c>
      <c r="F4556" s="103" t="s">
        <v>86</v>
      </c>
      <c r="G4556" s="103" t="s">
        <v>244</v>
      </c>
      <c r="H4556" s="106">
        <v>1.594995848E7</v>
      </c>
      <c r="I4556" s="103">
        <v>5.0</v>
      </c>
      <c r="J4556" s="107">
        <v>2.8</v>
      </c>
      <c r="K4556" s="104">
        <v>2025.0</v>
      </c>
      <c r="L4556" s="103" t="s">
        <v>356</v>
      </c>
      <c r="M4556" s="103">
        <v>2023.0</v>
      </c>
      <c r="N4556" s="103" t="s">
        <v>161</v>
      </c>
      <c r="O4556" s="65" t="str">
        <f t="shared" si="1"/>
        <v>325361740001</v>
      </c>
      <c r="P4556" s="65">
        <f t="shared" si="2"/>
        <v>6</v>
      </c>
      <c r="Q4556" s="65">
        <f t="shared" si="3"/>
        <v>0</v>
      </c>
      <c r="R4556" s="65" t="str">
        <f t="shared" si="12"/>
        <v>32.536.174/0001-60</v>
      </c>
      <c r="S4556" s="84"/>
      <c r="T4556" s="84" t="str">
        <f t="shared" si="10"/>
        <v/>
      </c>
      <c r="U4556" s="84" t="str">
        <f t="shared" si="11"/>
        <v/>
      </c>
      <c r="V4556" s="65" t="str">
        <f t="shared" si="5"/>
        <v/>
      </c>
      <c r="W4556" s="84"/>
      <c r="X4556" s="84"/>
      <c r="Y4556" s="85"/>
      <c r="Z4556" s="85"/>
      <c r="AA4556" s="65" t="str">
        <f t="shared" si="6"/>
        <v/>
      </c>
      <c r="AB4556" s="65" t="str">
        <f t="shared" si="7"/>
        <v/>
      </c>
      <c r="AC4556" s="86"/>
      <c r="AD4556" s="87" t="str">
        <f t="shared" si="8"/>
        <v/>
      </c>
      <c r="AE4556" s="84"/>
      <c r="AF4556" s="86">
        <f>IF(AC4556&gt;0,AC4556,'⚙️ Config'!$B$10)</f>
        <v>0.0075</v>
      </c>
      <c r="AG4556" s="88">
        <f t="shared" si="9"/>
        <v>119624.6886</v>
      </c>
      <c r="AH4556" s="88">
        <f>AG4556*'⚙️ Config'!$B$11</f>
        <v>598123.443</v>
      </c>
      <c r="AI4556" s="88">
        <f>AH4556*'⚙️ Config'!$B$12</f>
        <v>179437.0329</v>
      </c>
      <c r="AJ4556" s="64"/>
      <c r="AK4556" s="84"/>
      <c r="AL4556" s="84"/>
      <c r="AM4556" s="84"/>
      <c r="AN4556" s="84"/>
      <c r="AO4556" s="84"/>
      <c r="AP4556" s="84"/>
      <c r="AQ4556" s="84"/>
    </row>
    <row r="4557" ht="15.0" customHeight="1">
      <c r="A4557" s="103">
        <v>4554.0</v>
      </c>
      <c r="B4557" s="104" t="s">
        <v>9627</v>
      </c>
      <c r="C4557" s="103" t="s">
        <v>141</v>
      </c>
      <c r="D4557" s="103" t="s">
        <v>9628</v>
      </c>
      <c r="E4557" s="105">
        <v>38.22</v>
      </c>
      <c r="F4557" s="103" t="s">
        <v>86</v>
      </c>
      <c r="G4557" s="103" t="s">
        <v>244</v>
      </c>
      <c r="H4557" s="106">
        <v>1.591636847E7</v>
      </c>
      <c r="I4557" s="103">
        <v>5.0</v>
      </c>
      <c r="J4557" s="107">
        <v>2.4</v>
      </c>
      <c r="K4557" s="104">
        <v>2025.0</v>
      </c>
      <c r="L4557" s="103" t="s">
        <v>615</v>
      </c>
      <c r="M4557" s="103">
        <v>2023.0</v>
      </c>
      <c r="N4557" s="103" t="s">
        <v>189</v>
      </c>
      <c r="O4557" s="65" t="str">
        <f t="shared" si="1"/>
        <v>046643110001</v>
      </c>
      <c r="P4557" s="65">
        <f t="shared" si="2"/>
        <v>0</v>
      </c>
      <c r="Q4557" s="65">
        <f t="shared" si="3"/>
        <v>6</v>
      </c>
      <c r="R4557" s="65" t="str">
        <f t="shared" si="12"/>
        <v>04.664.311/0001-06</v>
      </c>
      <c r="S4557" s="84"/>
      <c r="T4557" s="84" t="str">
        <f t="shared" si="10"/>
        <v/>
      </c>
      <c r="U4557" s="84" t="str">
        <f t="shared" si="11"/>
        <v/>
      </c>
      <c r="V4557" s="65" t="str">
        <f t="shared" si="5"/>
        <v/>
      </c>
      <c r="W4557" s="84"/>
      <c r="X4557" s="84"/>
      <c r="Y4557" s="85"/>
      <c r="Z4557" s="85"/>
      <c r="AA4557" s="65" t="str">
        <f t="shared" si="6"/>
        <v/>
      </c>
      <c r="AB4557" s="65" t="str">
        <f t="shared" si="7"/>
        <v/>
      </c>
      <c r="AC4557" s="86"/>
      <c r="AD4557" s="87" t="str">
        <f t="shared" si="8"/>
        <v/>
      </c>
      <c r="AE4557" s="84"/>
      <c r="AF4557" s="86">
        <f>IF(AC4557&gt;0,AC4557,'⚙️ Config'!$B$10)</f>
        <v>0.0075</v>
      </c>
      <c r="AG4557" s="88">
        <f t="shared" si="9"/>
        <v>119372.7635</v>
      </c>
      <c r="AH4557" s="88">
        <f>AG4557*'⚙️ Config'!$B$11</f>
        <v>596863.8176</v>
      </c>
      <c r="AI4557" s="88">
        <f>AH4557*'⚙️ Config'!$B$12</f>
        <v>179059.1453</v>
      </c>
      <c r="AJ4557" s="64"/>
      <c r="AK4557" s="84"/>
      <c r="AL4557" s="84"/>
      <c r="AM4557" s="84"/>
      <c r="AN4557" s="84"/>
      <c r="AO4557" s="84"/>
      <c r="AP4557" s="84"/>
      <c r="AQ4557" s="84"/>
    </row>
    <row r="4558" ht="15.0" customHeight="1">
      <c r="A4558" s="103">
        <v>4555.0</v>
      </c>
      <c r="B4558" s="104" t="s">
        <v>9629</v>
      </c>
      <c r="C4558" s="103" t="s">
        <v>141</v>
      </c>
      <c r="D4558" s="103" t="s">
        <v>9630</v>
      </c>
      <c r="E4558" s="105">
        <v>17.26</v>
      </c>
      <c r="F4558" s="103" t="s">
        <v>86</v>
      </c>
      <c r="G4558" s="103" t="s">
        <v>244</v>
      </c>
      <c r="H4558" s="106">
        <v>1.590245542E7</v>
      </c>
      <c r="I4558" s="103">
        <v>5.0</v>
      </c>
      <c r="J4558" s="107">
        <v>5.0</v>
      </c>
      <c r="K4558" s="104">
        <v>2021.0</v>
      </c>
      <c r="L4558" s="103" t="s">
        <v>4646</v>
      </c>
      <c r="M4558" s="103">
        <v>2021.0</v>
      </c>
      <c r="N4558" s="103" t="s">
        <v>145</v>
      </c>
      <c r="O4558" s="65" t="str">
        <f t="shared" si="1"/>
        <v>073066910001</v>
      </c>
      <c r="P4558" s="65">
        <f t="shared" si="2"/>
        <v>0</v>
      </c>
      <c r="Q4558" s="65">
        <f t="shared" si="3"/>
        <v>3</v>
      </c>
      <c r="R4558" s="65" t="str">
        <f t="shared" si="12"/>
        <v>07.306.691/0001-03</v>
      </c>
      <c r="S4558" s="84"/>
      <c r="T4558" s="84" t="str">
        <f t="shared" si="10"/>
        <v/>
      </c>
      <c r="U4558" s="84" t="str">
        <f t="shared" si="11"/>
        <v/>
      </c>
      <c r="V4558" s="65" t="str">
        <f t="shared" si="5"/>
        <v/>
      </c>
      <c r="W4558" s="84"/>
      <c r="X4558" s="84"/>
      <c r="Y4558" s="85"/>
      <c r="Z4558" s="85"/>
      <c r="AA4558" s="65" t="str">
        <f t="shared" si="6"/>
        <v/>
      </c>
      <c r="AB4558" s="65" t="str">
        <f t="shared" si="7"/>
        <v/>
      </c>
      <c r="AC4558" s="86"/>
      <c r="AD4558" s="87" t="str">
        <f t="shared" si="8"/>
        <v/>
      </c>
      <c r="AE4558" s="84"/>
      <c r="AF4558" s="86">
        <f>IF(AC4558&gt;0,AC4558,'⚙️ Config'!$B$10)</f>
        <v>0.0075</v>
      </c>
      <c r="AG4558" s="88">
        <f t="shared" si="9"/>
        <v>119268.4157</v>
      </c>
      <c r="AH4558" s="88">
        <f>AG4558*'⚙️ Config'!$B$11</f>
        <v>596342.0783</v>
      </c>
      <c r="AI4558" s="88">
        <f>AH4558*'⚙️ Config'!$B$12</f>
        <v>178902.6235</v>
      </c>
      <c r="AJ4558" s="64"/>
      <c r="AK4558" s="84"/>
      <c r="AL4558" s="84"/>
      <c r="AM4558" s="84"/>
      <c r="AN4558" s="84"/>
      <c r="AO4558" s="84"/>
      <c r="AP4558" s="84"/>
      <c r="AQ4558" s="84"/>
    </row>
    <row r="4559" ht="15.0" customHeight="1">
      <c r="A4559" s="103">
        <v>4556.0</v>
      </c>
      <c r="B4559" s="104" t="s">
        <v>9631</v>
      </c>
      <c r="C4559" s="103" t="s">
        <v>141</v>
      </c>
      <c r="D4559" s="103" t="s">
        <v>9632</v>
      </c>
      <c r="E4559" s="105">
        <v>30.35</v>
      </c>
      <c r="F4559" s="103" t="s">
        <v>86</v>
      </c>
      <c r="G4559" s="103" t="s">
        <v>244</v>
      </c>
      <c r="H4559" s="106">
        <v>1.588908858E7</v>
      </c>
      <c r="I4559" s="103">
        <v>5.0</v>
      </c>
      <c r="J4559" s="107">
        <v>2.2</v>
      </c>
      <c r="K4559" s="104">
        <v>2023.0</v>
      </c>
      <c r="L4559" s="103" t="s">
        <v>4689</v>
      </c>
      <c r="M4559" s="103">
        <v>2023.0</v>
      </c>
      <c r="N4559" s="103" t="s">
        <v>161</v>
      </c>
      <c r="O4559" s="65" t="str">
        <f t="shared" si="1"/>
        <v>388748480001</v>
      </c>
      <c r="P4559" s="65">
        <f t="shared" si="2"/>
        <v>1</v>
      </c>
      <c r="Q4559" s="65">
        <f t="shared" si="3"/>
        <v>2</v>
      </c>
      <c r="R4559" s="65" t="str">
        <f t="shared" si="12"/>
        <v>38.874.848/0001-12</v>
      </c>
      <c r="S4559" s="84"/>
      <c r="T4559" s="84" t="str">
        <f t="shared" si="10"/>
        <v/>
      </c>
      <c r="U4559" s="84" t="str">
        <f t="shared" si="11"/>
        <v/>
      </c>
      <c r="V4559" s="65" t="str">
        <f t="shared" si="5"/>
        <v/>
      </c>
      <c r="W4559" s="84"/>
      <c r="X4559" s="84"/>
      <c r="Y4559" s="85"/>
      <c r="Z4559" s="85"/>
      <c r="AA4559" s="65" t="str">
        <f t="shared" si="6"/>
        <v/>
      </c>
      <c r="AB4559" s="65" t="str">
        <f t="shared" si="7"/>
        <v/>
      </c>
      <c r="AC4559" s="86"/>
      <c r="AD4559" s="87" t="str">
        <f t="shared" si="8"/>
        <v/>
      </c>
      <c r="AE4559" s="84"/>
      <c r="AF4559" s="86">
        <f>IF(AC4559&gt;0,AC4559,'⚙️ Config'!$B$10)</f>
        <v>0.0075</v>
      </c>
      <c r="AG4559" s="88">
        <f t="shared" si="9"/>
        <v>119168.1644</v>
      </c>
      <c r="AH4559" s="88">
        <f>AG4559*'⚙️ Config'!$B$11</f>
        <v>595840.8218</v>
      </c>
      <c r="AI4559" s="88">
        <f>AH4559*'⚙️ Config'!$B$12</f>
        <v>178752.2465</v>
      </c>
      <c r="AJ4559" s="64"/>
      <c r="AK4559" s="84"/>
      <c r="AL4559" s="84"/>
      <c r="AM4559" s="84"/>
      <c r="AN4559" s="84"/>
      <c r="AO4559" s="84"/>
      <c r="AP4559" s="84"/>
      <c r="AQ4559" s="84"/>
    </row>
    <row r="4560" ht="15.0" customHeight="1">
      <c r="A4560" s="103">
        <v>4557.0</v>
      </c>
      <c r="B4560" s="104" t="s">
        <v>9633</v>
      </c>
      <c r="C4560" s="103" t="s">
        <v>141</v>
      </c>
      <c r="D4560" s="103" t="s">
        <v>9634</v>
      </c>
      <c r="E4560" s="105">
        <v>24.62</v>
      </c>
      <c r="F4560" s="103" t="s">
        <v>86</v>
      </c>
      <c r="G4560" s="103" t="s">
        <v>244</v>
      </c>
      <c r="H4560" s="106">
        <v>1.581955437E7</v>
      </c>
      <c r="I4560" s="103">
        <v>8.0</v>
      </c>
      <c r="J4560" s="107">
        <v>4.9</v>
      </c>
      <c r="K4560" s="104">
        <v>2024.0</v>
      </c>
      <c r="L4560" s="103" t="s">
        <v>719</v>
      </c>
      <c r="M4560" s="103">
        <v>2021.0</v>
      </c>
      <c r="N4560" s="103" t="s">
        <v>161</v>
      </c>
      <c r="O4560" s="65" t="str">
        <f t="shared" si="1"/>
        <v>347273380001</v>
      </c>
      <c r="P4560" s="65">
        <f t="shared" si="2"/>
        <v>6</v>
      </c>
      <c r="Q4560" s="65">
        <f t="shared" si="3"/>
        <v>1</v>
      </c>
      <c r="R4560" s="65" t="str">
        <f t="shared" si="12"/>
        <v>34.727.338/0001-61</v>
      </c>
      <c r="S4560" s="84"/>
      <c r="T4560" s="84" t="str">
        <f t="shared" si="10"/>
        <v/>
      </c>
      <c r="U4560" s="84" t="str">
        <f t="shared" si="11"/>
        <v/>
      </c>
      <c r="V4560" s="65" t="str">
        <f t="shared" si="5"/>
        <v/>
      </c>
      <c r="W4560" s="84"/>
      <c r="X4560" s="84"/>
      <c r="Y4560" s="85"/>
      <c r="Z4560" s="85"/>
      <c r="AA4560" s="65" t="str">
        <f t="shared" si="6"/>
        <v/>
      </c>
      <c r="AB4560" s="65" t="str">
        <f t="shared" si="7"/>
        <v/>
      </c>
      <c r="AC4560" s="86"/>
      <c r="AD4560" s="87" t="str">
        <f t="shared" si="8"/>
        <v/>
      </c>
      <c r="AE4560" s="84"/>
      <c r="AF4560" s="86">
        <f>IF(AC4560&gt;0,AC4560,'⚙️ Config'!$B$10)</f>
        <v>0.0075</v>
      </c>
      <c r="AG4560" s="88">
        <f t="shared" si="9"/>
        <v>118646.6578</v>
      </c>
      <c r="AH4560" s="88">
        <f>AG4560*'⚙️ Config'!$B$11</f>
        <v>593233.2889</v>
      </c>
      <c r="AI4560" s="88">
        <f>AH4560*'⚙️ Config'!$B$12</f>
        <v>177969.9867</v>
      </c>
      <c r="AJ4560" s="64"/>
      <c r="AK4560" s="84"/>
      <c r="AL4560" s="84"/>
      <c r="AM4560" s="84"/>
      <c r="AN4560" s="84"/>
      <c r="AO4560" s="84"/>
      <c r="AP4560" s="84"/>
      <c r="AQ4560" s="84"/>
    </row>
    <row r="4561" ht="15.0" customHeight="1">
      <c r="A4561" s="103">
        <v>4558.0</v>
      </c>
      <c r="B4561" s="104" t="s">
        <v>9635</v>
      </c>
      <c r="C4561" s="103" t="s">
        <v>141</v>
      </c>
      <c r="D4561" s="103" t="s">
        <v>9636</v>
      </c>
      <c r="E4561" s="105">
        <v>22.37</v>
      </c>
      <c r="F4561" s="103" t="s">
        <v>86</v>
      </c>
      <c r="G4561" s="103" t="s">
        <v>244</v>
      </c>
      <c r="H4561" s="106">
        <v>1.57932163E7</v>
      </c>
      <c r="I4561" s="103">
        <v>7.0</v>
      </c>
      <c r="J4561" s="107">
        <v>4.8</v>
      </c>
      <c r="K4561" s="104">
        <v>2024.0</v>
      </c>
      <c r="L4561" s="103" t="s">
        <v>719</v>
      </c>
      <c r="M4561" s="103">
        <v>2021.0</v>
      </c>
      <c r="N4561" s="103" t="s">
        <v>161</v>
      </c>
      <c r="O4561" s="65" t="str">
        <f t="shared" si="1"/>
        <v>219714380001</v>
      </c>
      <c r="P4561" s="65">
        <f t="shared" si="2"/>
        <v>9</v>
      </c>
      <c r="Q4561" s="65">
        <f t="shared" si="3"/>
        <v>7</v>
      </c>
      <c r="R4561" s="65" t="str">
        <f t="shared" si="12"/>
        <v>21.971.438/0001-97</v>
      </c>
      <c r="S4561" s="84"/>
      <c r="T4561" s="84" t="str">
        <f t="shared" si="10"/>
        <v/>
      </c>
      <c r="U4561" s="84" t="str">
        <f t="shared" si="11"/>
        <v/>
      </c>
      <c r="V4561" s="65" t="str">
        <f t="shared" si="5"/>
        <v/>
      </c>
      <c r="W4561" s="84"/>
      <c r="X4561" s="84"/>
      <c r="Y4561" s="85"/>
      <c r="Z4561" s="85"/>
      <c r="AA4561" s="65" t="str">
        <f t="shared" si="6"/>
        <v/>
      </c>
      <c r="AB4561" s="65" t="str">
        <f t="shared" si="7"/>
        <v/>
      </c>
      <c r="AC4561" s="86"/>
      <c r="AD4561" s="87" t="str">
        <f t="shared" si="8"/>
        <v/>
      </c>
      <c r="AE4561" s="84"/>
      <c r="AF4561" s="86">
        <f>IF(AC4561&gt;0,AC4561,'⚙️ Config'!$B$10)</f>
        <v>0.0075</v>
      </c>
      <c r="AG4561" s="88">
        <f t="shared" si="9"/>
        <v>118449.1223</v>
      </c>
      <c r="AH4561" s="88">
        <f>AG4561*'⚙️ Config'!$B$11</f>
        <v>592245.6113</v>
      </c>
      <c r="AI4561" s="88">
        <f>AH4561*'⚙️ Config'!$B$12</f>
        <v>177673.6834</v>
      </c>
      <c r="AJ4561" s="64"/>
      <c r="AK4561" s="84"/>
      <c r="AL4561" s="84"/>
      <c r="AM4561" s="84"/>
      <c r="AN4561" s="84"/>
      <c r="AO4561" s="84"/>
      <c r="AP4561" s="84"/>
      <c r="AQ4561" s="84"/>
    </row>
    <row r="4562" ht="15.0" customHeight="1">
      <c r="A4562" s="98">
        <v>4559.0</v>
      </c>
      <c r="B4562" s="99" t="s">
        <v>9637</v>
      </c>
      <c r="C4562" s="98" t="s">
        <v>141</v>
      </c>
      <c r="D4562" s="98" t="s">
        <v>9638</v>
      </c>
      <c r="E4562" s="100">
        <v>33.65</v>
      </c>
      <c r="F4562" s="98" t="s">
        <v>86</v>
      </c>
      <c r="G4562" s="98" t="s">
        <v>244</v>
      </c>
      <c r="H4562" s="101">
        <v>1.578619888E7</v>
      </c>
      <c r="I4562" s="98">
        <v>8.0</v>
      </c>
      <c r="J4562" s="102">
        <v>3.8</v>
      </c>
      <c r="K4562" s="99">
        <v>2025.0</v>
      </c>
      <c r="L4562" s="98" t="s">
        <v>4795</v>
      </c>
      <c r="M4562" s="98">
        <v>2022.0</v>
      </c>
      <c r="N4562" s="98" t="s">
        <v>161</v>
      </c>
      <c r="O4562" s="65" t="str">
        <f t="shared" si="1"/>
        <v>007832390001</v>
      </c>
      <c r="P4562" s="65">
        <f t="shared" si="2"/>
        <v>8</v>
      </c>
      <c r="Q4562" s="65">
        <f t="shared" si="3"/>
        <v>5</v>
      </c>
      <c r="R4562" s="65" t="str">
        <f t="shared" si="12"/>
        <v>00.783.239/0001-85</v>
      </c>
      <c r="S4562" s="84"/>
      <c r="T4562" s="84" t="str">
        <f t="shared" si="10"/>
        <v/>
      </c>
      <c r="U4562" s="84" t="str">
        <f t="shared" si="11"/>
        <v/>
      </c>
      <c r="V4562" s="65" t="str">
        <f t="shared" si="5"/>
        <v/>
      </c>
      <c r="W4562" s="84"/>
      <c r="X4562" s="84"/>
      <c r="Y4562" s="85"/>
      <c r="Z4562" s="85"/>
      <c r="AA4562" s="65" t="str">
        <f t="shared" si="6"/>
        <v/>
      </c>
      <c r="AB4562" s="65" t="str">
        <f t="shared" si="7"/>
        <v/>
      </c>
      <c r="AC4562" s="86"/>
      <c r="AD4562" s="87" t="str">
        <f t="shared" si="8"/>
        <v/>
      </c>
      <c r="AE4562" s="84"/>
      <c r="AF4562" s="86">
        <f>IF(AC4562&gt;0,AC4562,'⚙️ Config'!$B$10)</f>
        <v>0.0075</v>
      </c>
      <c r="AG4562" s="88">
        <f t="shared" si="9"/>
        <v>118396.4916</v>
      </c>
      <c r="AH4562" s="88">
        <f>AG4562*'⚙️ Config'!$B$11</f>
        <v>591982.458</v>
      </c>
      <c r="AI4562" s="88">
        <f>AH4562*'⚙️ Config'!$B$12</f>
        <v>177594.7374</v>
      </c>
      <c r="AJ4562" s="64"/>
      <c r="AK4562" s="84"/>
      <c r="AL4562" s="84"/>
      <c r="AM4562" s="84"/>
      <c r="AN4562" s="84"/>
      <c r="AO4562" s="84"/>
      <c r="AP4562" s="84"/>
      <c r="AQ4562" s="84"/>
    </row>
    <row r="4563" ht="15.0" customHeight="1">
      <c r="A4563" s="98">
        <v>4560.0</v>
      </c>
      <c r="B4563" s="99" t="s">
        <v>9639</v>
      </c>
      <c r="C4563" s="98" t="s">
        <v>141</v>
      </c>
      <c r="D4563" s="98" t="s">
        <v>9640</v>
      </c>
      <c r="E4563" s="100">
        <v>19.01</v>
      </c>
      <c r="F4563" s="98" t="s">
        <v>86</v>
      </c>
      <c r="G4563" s="98" t="s">
        <v>244</v>
      </c>
      <c r="H4563" s="101">
        <v>1.573864423E7</v>
      </c>
      <c r="I4563" s="98">
        <v>9.0</v>
      </c>
      <c r="J4563" s="102">
        <v>5.0</v>
      </c>
      <c r="K4563" s="99">
        <v>2023.0</v>
      </c>
      <c r="L4563" s="98" t="s">
        <v>4795</v>
      </c>
      <c r="M4563" s="98">
        <v>2021.0</v>
      </c>
      <c r="N4563" s="98" t="s">
        <v>161</v>
      </c>
      <c r="O4563" s="65" t="str">
        <f t="shared" si="1"/>
        <v>679351220001</v>
      </c>
      <c r="P4563" s="65">
        <f t="shared" si="2"/>
        <v>4</v>
      </c>
      <c r="Q4563" s="65">
        <f t="shared" si="3"/>
        <v>0</v>
      </c>
      <c r="R4563" s="65" t="str">
        <f t="shared" si="12"/>
        <v>67.935.122/0001-40</v>
      </c>
      <c r="S4563" s="84"/>
      <c r="T4563" s="84" t="str">
        <f t="shared" si="10"/>
        <v/>
      </c>
      <c r="U4563" s="84" t="str">
        <f t="shared" si="11"/>
        <v/>
      </c>
      <c r="V4563" s="65" t="str">
        <f t="shared" si="5"/>
        <v/>
      </c>
      <c r="W4563" s="84"/>
      <c r="X4563" s="84"/>
      <c r="Y4563" s="85"/>
      <c r="Z4563" s="85"/>
      <c r="AA4563" s="65" t="str">
        <f t="shared" si="6"/>
        <v/>
      </c>
      <c r="AB4563" s="65" t="str">
        <f t="shared" si="7"/>
        <v/>
      </c>
      <c r="AC4563" s="86"/>
      <c r="AD4563" s="87" t="str">
        <f t="shared" si="8"/>
        <v/>
      </c>
      <c r="AE4563" s="84"/>
      <c r="AF4563" s="86">
        <f>IF(AC4563&gt;0,AC4563,'⚙️ Config'!$B$10)</f>
        <v>0.0075</v>
      </c>
      <c r="AG4563" s="88">
        <f t="shared" si="9"/>
        <v>118039.8317</v>
      </c>
      <c r="AH4563" s="88">
        <f>AG4563*'⚙️ Config'!$B$11</f>
        <v>590199.1586</v>
      </c>
      <c r="AI4563" s="88">
        <f>AH4563*'⚙️ Config'!$B$12</f>
        <v>177059.7476</v>
      </c>
      <c r="AJ4563" s="64"/>
      <c r="AK4563" s="84"/>
      <c r="AL4563" s="84"/>
      <c r="AM4563" s="84"/>
      <c r="AN4563" s="84"/>
      <c r="AO4563" s="84"/>
      <c r="AP4563" s="84"/>
      <c r="AQ4563" s="84"/>
    </row>
    <row r="4564" ht="15.0" customHeight="1">
      <c r="A4564" s="103">
        <v>4561.0</v>
      </c>
      <c r="B4564" s="104" t="s">
        <v>9641</v>
      </c>
      <c r="C4564" s="103" t="s">
        <v>141</v>
      </c>
      <c r="D4564" s="103" t="s">
        <v>9642</v>
      </c>
      <c r="E4564" s="105">
        <v>29.88</v>
      </c>
      <c r="F4564" s="103" t="s">
        <v>86</v>
      </c>
      <c r="G4564" s="103" t="s">
        <v>244</v>
      </c>
      <c r="H4564" s="106">
        <v>1.56632129E7</v>
      </c>
      <c r="I4564" s="103">
        <v>7.0</v>
      </c>
      <c r="J4564" s="107">
        <v>3.2</v>
      </c>
      <c r="K4564" s="104">
        <v>2024.0</v>
      </c>
      <c r="L4564" s="103" t="s">
        <v>719</v>
      </c>
      <c r="M4564" s="103">
        <v>2023.0</v>
      </c>
      <c r="N4564" s="103" t="s">
        <v>161</v>
      </c>
      <c r="O4564" s="65" t="str">
        <f t="shared" si="1"/>
        <v>357289130001</v>
      </c>
      <c r="P4564" s="65">
        <f t="shared" si="2"/>
        <v>0</v>
      </c>
      <c r="Q4564" s="65">
        <f t="shared" si="3"/>
        <v>3</v>
      </c>
      <c r="R4564" s="65" t="str">
        <f t="shared" si="12"/>
        <v>35.728.913/0001-03</v>
      </c>
      <c r="S4564" s="84"/>
      <c r="T4564" s="84" t="str">
        <f t="shared" si="10"/>
        <v/>
      </c>
      <c r="U4564" s="84" t="str">
        <f t="shared" si="11"/>
        <v/>
      </c>
      <c r="V4564" s="65" t="str">
        <f t="shared" si="5"/>
        <v/>
      </c>
      <c r="W4564" s="84"/>
      <c r="X4564" s="84"/>
      <c r="Y4564" s="85"/>
      <c r="Z4564" s="85"/>
      <c r="AA4564" s="65" t="str">
        <f t="shared" si="6"/>
        <v/>
      </c>
      <c r="AB4564" s="65" t="str">
        <f t="shared" si="7"/>
        <v/>
      </c>
      <c r="AC4564" s="86"/>
      <c r="AD4564" s="87" t="str">
        <f t="shared" si="8"/>
        <v/>
      </c>
      <c r="AE4564" s="84"/>
      <c r="AF4564" s="86">
        <f>IF(AC4564&gt;0,AC4564,'⚙️ Config'!$B$10)</f>
        <v>0.0075</v>
      </c>
      <c r="AG4564" s="88">
        <f t="shared" si="9"/>
        <v>117474.0968</v>
      </c>
      <c r="AH4564" s="88">
        <f>AG4564*'⚙️ Config'!$B$11</f>
        <v>587370.4838</v>
      </c>
      <c r="AI4564" s="88">
        <f>AH4564*'⚙️ Config'!$B$12</f>
        <v>176211.1451</v>
      </c>
      <c r="AJ4564" s="64"/>
      <c r="AK4564" s="84"/>
      <c r="AL4564" s="84"/>
      <c r="AM4564" s="84"/>
      <c r="AN4564" s="84"/>
      <c r="AO4564" s="84"/>
      <c r="AP4564" s="84"/>
      <c r="AQ4564" s="84"/>
    </row>
    <row r="4565" ht="15.0" customHeight="1">
      <c r="A4565" s="98">
        <v>4562.0</v>
      </c>
      <c r="B4565" s="99" t="s">
        <v>9643</v>
      </c>
      <c r="C4565" s="98" t="s">
        <v>141</v>
      </c>
      <c r="D4565" s="98" t="s">
        <v>9644</v>
      </c>
      <c r="E4565" s="100">
        <v>27.0</v>
      </c>
      <c r="F4565" s="98" t="s">
        <v>86</v>
      </c>
      <c r="G4565" s="98" t="s">
        <v>244</v>
      </c>
      <c r="H4565" s="101">
        <v>1.565072352E7</v>
      </c>
      <c r="I4565" s="98">
        <v>9.0</v>
      </c>
      <c r="J4565" s="102">
        <v>4.7</v>
      </c>
      <c r="K4565" s="99">
        <v>2024.0</v>
      </c>
      <c r="L4565" s="98" t="s">
        <v>4502</v>
      </c>
      <c r="M4565" s="98">
        <v>2021.0</v>
      </c>
      <c r="N4565" s="98" t="s">
        <v>161</v>
      </c>
      <c r="O4565" s="65" t="str">
        <f t="shared" si="1"/>
        <v>544775000001</v>
      </c>
      <c r="P4565" s="65">
        <f t="shared" si="2"/>
        <v>4</v>
      </c>
      <c r="Q4565" s="65">
        <f t="shared" si="3"/>
        <v>8</v>
      </c>
      <c r="R4565" s="65" t="str">
        <f t="shared" si="12"/>
        <v>54.477.500/0001-48</v>
      </c>
      <c r="S4565" s="84"/>
      <c r="T4565" s="84" t="str">
        <f t="shared" si="10"/>
        <v/>
      </c>
      <c r="U4565" s="84" t="str">
        <f t="shared" si="11"/>
        <v/>
      </c>
      <c r="V4565" s="65" t="str">
        <f t="shared" si="5"/>
        <v/>
      </c>
      <c r="W4565" s="84"/>
      <c r="X4565" s="84"/>
      <c r="Y4565" s="85"/>
      <c r="Z4565" s="85"/>
      <c r="AA4565" s="65" t="str">
        <f t="shared" si="6"/>
        <v/>
      </c>
      <c r="AB4565" s="65" t="str">
        <f t="shared" si="7"/>
        <v/>
      </c>
      <c r="AC4565" s="86"/>
      <c r="AD4565" s="87" t="str">
        <f t="shared" si="8"/>
        <v/>
      </c>
      <c r="AE4565" s="84"/>
      <c r="AF4565" s="86">
        <f>IF(AC4565&gt;0,AC4565,'⚙️ Config'!$B$10)</f>
        <v>0.0075</v>
      </c>
      <c r="AG4565" s="88">
        <f t="shared" si="9"/>
        <v>117380.4264</v>
      </c>
      <c r="AH4565" s="88">
        <f>AG4565*'⚙️ Config'!$B$11</f>
        <v>586902.132</v>
      </c>
      <c r="AI4565" s="88">
        <f>AH4565*'⚙️ Config'!$B$12</f>
        <v>176070.6396</v>
      </c>
      <c r="AJ4565" s="64"/>
      <c r="AK4565" s="84"/>
      <c r="AL4565" s="84"/>
      <c r="AM4565" s="84"/>
      <c r="AN4565" s="84"/>
      <c r="AO4565" s="84"/>
      <c r="AP4565" s="84"/>
      <c r="AQ4565" s="84"/>
    </row>
    <row r="4566" ht="15.0" customHeight="1">
      <c r="A4566" s="98">
        <v>4563.0</v>
      </c>
      <c r="B4566" s="99" t="s">
        <v>9645</v>
      </c>
      <c r="C4566" s="98" t="s">
        <v>141</v>
      </c>
      <c r="D4566" s="98" t="s">
        <v>9646</v>
      </c>
      <c r="E4566" s="100">
        <v>17.21</v>
      </c>
      <c r="F4566" s="98" t="s">
        <v>86</v>
      </c>
      <c r="G4566" s="98" t="s">
        <v>244</v>
      </c>
      <c r="H4566" s="101">
        <v>1.564097221E7</v>
      </c>
      <c r="I4566" s="98">
        <v>6.0</v>
      </c>
      <c r="J4566" s="102">
        <v>4.7</v>
      </c>
      <c r="K4566" s="99">
        <v>2021.0</v>
      </c>
      <c r="L4566" s="98" t="s">
        <v>719</v>
      </c>
      <c r="M4566" s="98">
        <v>2021.0</v>
      </c>
      <c r="N4566" s="98" t="s">
        <v>189</v>
      </c>
      <c r="O4566" s="65" t="str">
        <f t="shared" si="1"/>
        <v>528337530001</v>
      </c>
      <c r="P4566" s="65">
        <f t="shared" si="2"/>
        <v>8</v>
      </c>
      <c r="Q4566" s="65">
        <f t="shared" si="3"/>
        <v>1</v>
      </c>
      <c r="R4566" s="65" t="str">
        <f t="shared" si="12"/>
        <v>52.833.753/0001-81</v>
      </c>
      <c r="S4566" s="84"/>
      <c r="T4566" s="84" t="str">
        <f t="shared" si="10"/>
        <v/>
      </c>
      <c r="U4566" s="84" t="str">
        <f t="shared" si="11"/>
        <v/>
      </c>
      <c r="V4566" s="65" t="str">
        <f t="shared" si="5"/>
        <v/>
      </c>
      <c r="W4566" s="84"/>
      <c r="X4566" s="84"/>
      <c r="Y4566" s="85"/>
      <c r="Z4566" s="85"/>
      <c r="AA4566" s="65" t="str">
        <f t="shared" si="6"/>
        <v/>
      </c>
      <c r="AB4566" s="65" t="str">
        <f t="shared" si="7"/>
        <v/>
      </c>
      <c r="AC4566" s="86"/>
      <c r="AD4566" s="87" t="str">
        <f t="shared" si="8"/>
        <v/>
      </c>
      <c r="AE4566" s="84"/>
      <c r="AF4566" s="86">
        <f>IF(AC4566&gt;0,AC4566,'⚙️ Config'!$B$10)</f>
        <v>0.0075</v>
      </c>
      <c r="AG4566" s="88">
        <f t="shared" si="9"/>
        <v>117307.2916</v>
      </c>
      <c r="AH4566" s="88">
        <f>AG4566*'⚙️ Config'!$B$11</f>
        <v>586536.4579</v>
      </c>
      <c r="AI4566" s="88">
        <f>AH4566*'⚙️ Config'!$B$12</f>
        <v>175960.9374</v>
      </c>
      <c r="AJ4566" s="64"/>
      <c r="AK4566" s="84"/>
      <c r="AL4566" s="84"/>
      <c r="AM4566" s="84"/>
      <c r="AN4566" s="84"/>
      <c r="AO4566" s="84"/>
      <c r="AP4566" s="84"/>
      <c r="AQ4566" s="84"/>
    </row>
    <row r="4567" ht="15.0" customHeight="1">
      <c r="A4567" s="103">
        <v>4564.0</v>
      </c>
      <c r="B4567" s="104" t="s">
        <v>9647</v>
      </c>
      <c r="C4567" s="103" t="s">
        <v>141</v>
      </c>
      <c r="D4567" s="103" t="s">
        <v>9648</v>
      </c>
      <c r="E4567" s="105">
        <v>37.88</v>
      </c>
      <c r="F4567" s="103" t="s">
        <v>86</v>
      </c>
      <c r="G4567" s="103" t="s">
        <v>244</v>
      </c>
      <c r="H4567" s="106">
        <v>1.55526323E7</v>
      </c>
      <c r="I4567" s="103">
        <v>8.0</v>
      </c>
      <c r="J4567" s="107">
        <v>4.7</v>
      </c>
      <c r="K4567" s="104">
        <v>2025.0</v>
      </c>
      <c r="L4567" s="103" t="s">
        <v>4983</v>
      </c>
      <c r="M4567" s="103">
        <v>2021.0</v>
      </c>
      <c r="N4567" s="103" t="s">
        <v>8582</v>
      </c>
      <c r="O4567" s="65" t="str">
        <f t="shared" si="1"/>
        <v>605989840001</v>
      </c>
      <c r="P4567" s="65">
        <f t="shared" si="2"/>
        <v>8</v>
      </c>
      <c r="Q4567" s="65">
        <f t="shared" si="3"/>
        <v>6</v>
      </c>
      <c r="R4567" s="65" t="str">
        <f t="shared" si="12"/>
        <v>60.598.984/0001-86</v>
      </c>
      <c r="S4567" s="84"/>
      <c r="T4567" s="84" t="str">
        <f t="shared" si="10"/>
        <v/>
      </c>
      <c r="U4567" s="84" t="str">
        <f t="shared" si="11"/>
        <v/>
      </c>
      <c r="V4567" s="65" t="str">
        <f t="shared" si="5"/>
        <v/>
      </c>
      <c r="W4567" s="84"/>
      <c r="X4567" s="84"/>
      <c r="Y4567" s="85"/>
      <c r="Z4567" s="85"/>
      <c r="AA4567" s="65" t="str">
        <f t="shared" si="6"/>
        <v/>
      </c>
      <c r="AB4567" s="65" t="str">
        <f t="shared" si="7"/>
        <v/>
      </c>
      <c r="AC4567" s="86"/>
      <c r="AD4567" s="87" t="str">
        <f t="shared" si="8"/>
        <v/>
      </c>
      <c r="AE4567" s="84"/>
      <c r="AF4567" s="86">
        <f>IF(AC4567&gt;0,AC4567,'⚙️ Config'!$B$10)</f>
        <v>0.0075</v>
      </c>
      <c r="AG4567" s="88">
        <f t="shared" si="9"/>
        <v>116644.7423</v>
      </c>
      <c r="AH4567" s="88">
        <f>AG4567*'⚙️ Config'!$B$11</f>
        <v>583223.7113</v>
      </c>
      <c r="AI4567" s="88">
        <f>AH4567*'⚙️ Config'!$B$12</f>
        <v>174967.1134</v>
      </c>
      <c r="AJ4567" s="64"/>
      <c r="AK4567" s="84"/>
      <c r="AL4567" s="84"/>
      <c r="AM4567" s="84"/>
      <c r="AN4567" s="84"/>
      <c r="AO4567" s="84"/>
      <c r="AP4567" s="84"/>
      <c r="AQ4567" s="84"/>
    </row>
    <row r="4568" ht="15.0" customHeight="1">
      <c r="A4568" s="103">
        <v>4565.0</v>
      </c>
      <c r="B4568" s="104" t="s">
        <v>9649</v>
      </c>
      <c r="C4568" s="103" t="s">
        <v>141</v>
      </c>
      <c r="D4568" s="103" t="s">
        <v>9650</v>
      </c>
      <c r="E4568" s="105">
        <v>26.25</v>
      </c>
      <c r="F4568" s="103" t="s">
        <v>86</v>
      </c>
      <c r="G4568" s="103" t="s">
        <v>244</v>
      </c>
      <c r="H4568" s="106">
        <v>1.555177401E7</v>
      </c>
      <c r="I4568" s="103">
        <v>8.0</v>
      </c>
      <c r="J4568" s="107">
        <v>4.8</v>
      </c>
      <c r="K4568" s="104">
        <v>2024.0</v>
      </c>
      <c r="L4568" s="103" t="s">
        <v>719</v>
      </c>
      <c r="M4568" s="103">
        <v>2021.0</v>
      </c>
      <c r="N4568" s="103" t="s">
        <v>161</v>
      </c>
      <c r="O4568" s="65" t="str">
        <f t="shared" si="1"/>
        <v>072727520001</v>
      </c>
      <c r="P4568" s="65">
        <f t="shared" si="2"/>
        <v>5</v>
      </c>
      <c r="Q4568" s="65">
        <f t="shared" si="3"/>
        <v>0</v>
      </c>
      <c r="R4568" s="65" t="str">
        <f t="shared" si="12"/>
        <v>07.272.752/0001-50</v>
      </c>
      <c r="S4568" s="84"/>
      <c r="T4568" s="84" t="str">
        <f t="shared" si="10"/>
        <v/>
      </c>
      <c r="U4568" s="84" t="str">
        <f t="shared" si="11"/>
        <v/>
      </c>
      <c r="V4568" s="65" t="str">
        <f t="shared" si="5"/>
        <v/>
      </c>
      <c r="W4568" s="84"/>
      <c r="X4568" s="84"/>
      <c r="Y4568" s="85"/>
      <c r="Z4568" s="85"/>
      <c r="AA4568" s="65" t="str">
        <f t="shared" si="6"/>
        <v/>
      </c>
      <c r="AB4568" s="65" t="str">
        <f t="shared" si="7"/>
        <v/>
      </c>
      <c r="AC4568" s="86"/>
      <c r="AD4568" s="87" t="str">
        <f t="shared" si="8"/>
        <v/>
      </c>
      <c r="AE4568" s="84"/>
      <c r="AF4568" s="86">
        <f>IF(AC4568&gt;0,AC4568,'⚙️ Config'!$B$10)</f>
        <v>0.0075</v>
      </c>
      <c r="AG4568" s="88">
        <f t="shared" si="9"/>
        <v>116638.3051</v>
      </c>
      <c r="AH4568" s="88">
        <f>AG4568*'⚙️ Config'!$B$11</f>
        <v>583191.5254</v>
      </c>
      <c r="AI4568" s="88">
        <f>AH4568*'⚙️ Config'!$B$12</f>
        <v>174957.4576</v>
      </c>
      <c r="AJ4568" s="64"/>
      <c r="AK4568" s="84"/>
      <c r="AL4568" s="84"/>
      <c r="AM4568" s="84"/>
      <c r="AN4568" s="84"/>
      <c r="AO4568" s="84"/>
      <c r="AP4568" s="84"/>
      <c r="AQ4568" s="84"/>
    </row>
    <row r="4569" ht="15.0" customHeight="1">
      <c r="A4569" s="103">
        <v>4566.0</v>
      </c>
      <c r="B4569" s="104" t="s">
        <v>9651</v>
      </c>
      <c r="C4569" s="103" t="s">
        <v>141</v>
      </c>
      <c r="D4569" s="103" t="s">
        <v>9652</v>
      </c>
      <c r="E4569" s="105">
        <v>29.72</v>
      </c>
      <c r="F4569" s="103" t="s">
        <v>86</v>
      </c>
      <c r="G4569" s="103" t="s">
        <v>244</v>
      </c>
      <c r="H4569" s="106">
        <v>1.551395873E7</v>
      </c>
      <c r="I4569" s="103">
        <v>7.0</v>
      </c>
      <c r="J4569" s="107">
        <v>4.7</v>
      </c>
      <c r="K4569" s="104">
        <v>2025.0</v>
      </c>
      <c r="L4569" s="103" t="s">
        <v>4689</v>
      </c>
      <c r="M4569" s="103">
        <v>2021.0</v>
      </c>
      <c r="N4569" s="103" t="s">
        <v>161</v>
      </c>
      <c r="O4569" s="65" t="str">
        <f t="shared" si="1"/>
        <v>337093960001</v>
      </c>
      <c r="P4569" s="65">
        <f t="shared" si="2"/>
        <v>0</v>
      </c>
      <c r="Q4569" s="65">
        <f t="shared" si="3"/>
        <v>8</v>
      </c>
      <c r="R4569" s="65" t="str">
        <f t="shared" si="12"/>
        <v>33.709.396/0001-08</v>
      </c>
      <c r="S4569" s="84"/>
      <c r="T4569" s="84" t="str">
        <f t="shared" si="10"/>
        <v/>
      </c>
      <c r="U4569" s="84" t="str">
        <f t="shared" si="11"/>
        <v/>
      </c>
      <c r="V4569" s="65" t="str">
        <f t="shared" si="5"/>
        <v/>
      </c>
      <c r="W4569" s="84"/>
      <c r="X4569" s="84"/>
      <c r="Y4569" s="85"/>
      <c r="Z4569" s="85"/>
      <c r="AA4569" s="65" t="str">
        <f t="shared" si="6"/>
        <v/>
      </c>
      <c r="AB4569" s="65" t="str">
        <f t="shared" si="7"/>
        <v/>
      </c>
      <c r="AC4569" s="86"/>
      <c r="AD4569" s="87" t="str">
        <f t="shared" si="8"/>
        <v/>
      </c>
      <c r="AE4569" s="84"/>
      <c r="AF4569" s="86">
        <f>IF(AC4569&gt;0,AC4569,'⚙️ Config'!$B$10)</f>
        <v>0.0075</v>
      </c>
      <c r="AG4569" s="88">
        <f t="shared" si="9"/>
        <v>116354.6905</v>
      </c>
      <c r="AH4569" s="88">
        <f>AG4569*'⚙️ Config'!$B$11</f>
        <v>581773.4524</v>
      </c>
      <c r="AI4569" s="88">
        <f>AH4569*'⚙️ Config'!$B$12</f>
        <v>174532.0357</v>
      </c>
      <c r="AJ4569" s="64"/>
      <c r="AK4569" s="84"/>
      <c r="AL4569" s="84"/>
      <c r="AM4569" s="84"/>
      <c r="AN4569" s="84"/>
      <c r="AO4569" s="84"/>
      <c r="AP4569" s="84"/>
      <c r="AQ4569" s="84"/>
    </row>
    <row r="4570" ht="15.0" customHeight="1">
      <c r="A4570" s="103">
        <v>4567.0</v>
      </c>
      <c r="B4570" s="104" t="s">
        <v>9653</v>
      </c>
      <c r="C4570" s="103" t="s">
        <v>141</v>
      </c>
      <c r="D4570" s="103" t="s">
        <v>9654</v>
      </c>
      <c r="E4570" s="105">
        <v>28.33</v>
      </c>
      <c r="F4570" s="103" t="s">
        <v>86</v>
      </c>
      <c r="G4570" s="103" t="s">
        <v>244</v>
      </c>
      <c r="H4570" s="106">
        <v>1.548753079E7</v>
      </c>
      <c r="I4570" s="103">
        <v>7.0</v>
      </c>
      <c r="J4570" s="107">
        <v>4.9</v>
      </c>
      <c r="K4570" s="104">
        <v>2025.0</v>
      </c>
      <c r="L4570" s="103" t="s">
        <v>4689</v>
      </c>
      <c r="M4570" s="103">
        <v>2021.0</v>
      </c>
      <c r="N4570" s="103" t="s">
        <v>161</v>
      </c>
      <c r="O4570" s="65" t="str">
        <f t="shared" si="1"/>
        <v>045919020001</v>
      </c>
      <c r="P4570" s="65">
        <f t="shared" si="2"/>
        <v>0</v>
      </c>
      <c r="Q4570" s="65">
        <f t="shared" si="3"/>
        <v>9</v>
      </c>
      <c r="R4570" s="65" t="str">
        <f t="shared" si="12"/>
        <v>04.591.902/0001-09</v>
      </c>
      <c r="S4570" s="84"/>
      <c r="T4570" s="84" t="str">
        <f t="shared" si="10"/>
        <v/>
      </c>
      <c r="U4570" s="84" t="str">
        <f t="shared" si="11"/>
        <v/>
      </c>
      <c r="V4570" s="65" t="str">
        <f t="shared" si="5"/>
        <v/>
      </c>
      <c r="W4570" s="84"/>
      <c r="X4570" s="84"/>
      <c r="Y4570" s="85"/>
      <c r="Z4570" s="85"/>
      <c r="AA4570" s="65" t="str">
        <f t="shared" si="6"/>
        <v/>
      </c>
      <c r="AB4570" s="65" t="str">
        <f t="shared" si="7"/>
        <v/>
      </c>
      <c r="AC4570" s="86"/>
      <c r="AD4570" s="87" t="str">
        <f t="shared" si="8"/>
        <v/>
      </c>
      <c r="AE4570" s="84"/>
      <c r="AF4570" s="86">
        <f>IF(AC4570&gt;0,AC4570,'⚙️ Config'!$B$10)</f>
        <v>0.0075</v>
      </c>
      <c r="AG4570" s="88">
        <f t="shared" si="9"/>
        <v>116156.4809</v>
      </c>
      <c r="AH4570" s="88">
        <f>AG4570*'⚙️ Config'!$B$11</f>
        <v>580782.4046</v>
      </c>
      <c r="AI4570" s="88">
        <f>AH4570*'⚙️ Config'!$B$12</f>
        <v>174234.7214</v>
      </c>
      <c r="AJ4570" s="64"/>
      <c r="AK4570" s="84"/>
      <c r="AL4570" s="84"/>
      <c r="AM4570" s="84"/>
      <c r="AN4570" s="84"/>
      <c r="AO4570" s="84"/>
      <c r="AP4570" s="84"/>
      <c r="AQ4570" s="84"/>
    </row>
    <row r="4571" ht="15.0" customHeight="1">
      <c r="A4571" s="103">
        <v>4568.0</v>
      </c>
      <c r="B4571" s="104" t="s">
        <v>9655</v>
      </c>
      <c r="C4571" s="103" t="s">
        <v>141</v>
      </c>
      <c r="D4571" s="103" t="s">
        <v>9656</v>
      </c>
      <c r="E4571" s="105">
        <v>31.29</v>
      </c>
      <c r="F4571" s="103" t="s">
        <v>86</v>
      </c>
      <c r="G4571" s="103" t="s">
        <v>244</v>
      </c>
      <c r="H4571" s="106">
        <v>1.543433644E7</v>
      </c>
      <c r="I4571" s="103">
        <v>3.0</v>
      </c>
      <c r="J4571" s="107">
        <v>4.8</v>
      </c>
      <c r="K4571" s="104">
        <v>2024.0</v>
      </c>
      <c r="L4571" s="103" t="s">
        <v>4983</v>
      </c>
      <c r="M4571" s="103">
        <v>2021.0</v>
      </c>
      <c r="N4571" s="103" t="s">
        <v>189</v>
      </c>
      <c r="O4571" s="65" t="str">
        <f t="shared" si="1"/>
        <v>726791450001</v>
      </c>
      <c r="P4571" s="65">
        <f t="shared" si="2"/>
        <v>7</v>
      </c>
      <c r="Q4571" s="65">
        <f t="shared" si="3"/>
        <v>1</v>
      </c>
      <c r="R4571" s="65" t="str">
        <f t="shared" si="12"/>
        <v>72.679.145/0001-71</v>
      </c>
      <c r="S4571" s="84"/>
      <c r="T4571" s="84" t="str">
        <f t="shared" si="10"/>
        <v/>
      </c>
      <c r="U4571" s="84" t="str">
        <f t="shared" si="11"/>
        <v/>
      </c>
      <c r="V4571" s="65" t="str">
        <f t="shared" si="5"/>
        <v/>
      </c>
      <c r="W4571" s="84"/>
      <c r="X4571" s="84"/>
      <c r="Y4571" s="85"/>
      <c r="Z4571" s="85"/>
      <c r="AA4571" s="65" t="str">
        <f t="shared" si="6"/>
        <v/>
      </c>
      <c r="AB4571" s="65" t="str">
        <f t="shared" si="7"/>
        <v/>
      </c>
      <c r="AC4571" s="86"/>
      <c r="AD4571" s="87" t="str">
        <f t="shared" si="8"/>
        <v/>
      </c>
      <c r="AE4571" s="84"/>
      <c r="AF4571" s="86">
        <f>IF(AC4571&gt;0,AC4571,'⚙️ Config'!$B$10)</f>
        <v>0.0075</v>
      </c>
      <c r="AG4571" s="88">
        <f t="shared" si="9"/>
        <v>115757.5233</v>
      </c>
      <c r="AH4571" s="88">
        <f>AG4571*'⚙️ Config'!$B$11</f>
        <v>578787.6165</v>
      </c>
      <c r="AI4571" s="88">
        <f>AH4571*'⚙️ Config'!$B$12</f>
        <v>173636.285</v>
      </c>
      <c r="AJ4571" s="64"/>
      <c r="AK4571" s="84"/>
      <c r="AL4571" s="84"/>
      <c r="AM4571" s="84"/>
      <c r="AN4571" s="84"/>
      <c r="AO4571" s="84"/>
      <c r="AP4571" s="84"/>
      <c r="AQ4571" s="84"/>
    </row>
    <row r="4572" ht="15.0" customHeight="1">
      <c r="A4572" s="98">
        <v>4569.0</v>
      </c>
      <c r="B4572" s="99" t="s">
        <v>9657</v>
      </c>
      <c r="C4572" s="98" t="s">
        <v>141</v>
      </c>
      <c r="D4572" s="98" t="s">
        <v>9658</v>
      </c>
      <c r="E4572" s="100">
        <v>44.01</v>
      </c>
      <c r="F4572" s="98" t="s">
        <v>86</v>
      </c>
      <c r="G4572" s="98" t="s">
        <v>244</v>
      </c>
      <c r="H4572" s="101">
        <v>1.537682098E7</v>
      </c>
      <c r="I4572" s="98">
        <v>7.0</v>
      </c>
      <c r="J4572" s="102">
        <v>4.9</v>
      </c>
      <c r="K4572" s="99">
        <v>2025.0</v>
      </c>
      <c r="L4572" s="98" t="s">
        <v>4795</v>
      </c>
      <c r="M4572" s="98">
        <v>2021.0</v>
      </c>
      <c r="N4572" s="98" t="s">
        <v>208</v>
      </c>
      <c r="O4572" s="65" t="str">
        <f t="shared" si="1"/>
        <v>604582620001</v>
      </c>
      <c r="P4572" s="65">
        <f t="shared" si="2"/>
        <v>2</v>
      </c>
      <c r="Q4572" s="65">
        <f t="shared" si="3"/>
        <v>6</v>
      </c>
      <c r="R4572" s="65" t="str">
        <f t="shared" si="12"/>
        <v>60.458.262/0001-26</v>
      </c>
      <c r="S4572" s="84"/>
      <c r="T4572" s="84" t="str">
        <f t="shared" si="10"/>
        <v/>
      </c>
      <c r="U4572" s="84" t="str">
        <f t="shared" si="11"/>
        <v/>
      </c>
      <c r="V4572" s="65" t="str">
        <f t="shared" si="5"/>
        <v/>
      </c>
      <c r="W4572" s="84"/>
      <c r="X4572" s="84"/>
      <c r="Y4572" s="85"/>
      <c r="Z4572" s="85"/>
      <c r="AA4572" s="65" t="str">
        <f t="shared" si="6"/>
        <v/>
      </c>
      <c r="AB4572" s="65" t="str">
        <f t="shared" si="7"/>
        <v/>
      </c>
      <c r="AC4572" s="86"/>
      <c r="AD4572" s="87" t="str">
        <f t="shared" si="8"/>
        <v/>
      </c>
      <c r="AE4572" s="84"/>
      <c r="AF4572" s="86">
        <f>IF(AC4572&gt;0,AC4572,'⚙️ Config'!$B$10)</f>
        <v>0.0075</v>
      </c>
      <c r="AG4572" s="88">
        <f t="shared" si="9"/>
        <v>115326.1574</v>
      </c>
      <c r="AH4572" s="88">
        <f>AG4572*'⚙️ Config'!$B$11</f>
        <v>576630.7868</v>
      </c>
      <c r="AI4572" s="88">
        <f>AH4572*'⚙️ Config'!$B$12</f>
        <v>172989.236</v>
      </c>
      <c r="AJ4572" s="64"/>
      <c r="AK4572" s="84"/>
      <c r="AL4572" s="84"/>
      <c r="AM4572" s="84"/>
      <c r="AN4572" s="84"/>
      <c r="AO4572" s="84"/>
      <c r="AP4572" s="84"/>
      <c r="AQ4572" s="84"/>
    </row>
    <row r="4573" ht="15.0" customHeight="1">
      <c r="A4573" s="98">
        <v>4570.0</v>
      </c>
      <c r="B4573" s="99" t="s">
        <v>9659</v>
      </c>
      <c r="C4573" s="98" t="s">
        <v>141</v>
      </c>
      <c r="D4573" s="98" t="s">
        <v>9660</v>
      </c>
      <c r="E4573" s="100">
        <v>31.32</v>
      </c>
      <c r="F4573" s="98" t="s">
        <v>86</v>
      </c>
      <c r="G4573" s="98" t="s">
        <v>244</v>
      </c>
      <c r="H4573" s="101">
        <v>1.536149791E7</v>
      </c>
      <c r="I4573" s="98">
        <v>7.0</v>
      </c>
      <c r="J4573" s="102">
        <v>3.8</v>
      </c>
      <c r="K4573" s="99">
        <v>2025.0</v>
      </c>
      <c r="L4573" s="98" t="s">
        <v>812</v>
      </c>
      <c r="M4573" s="98">
        <v>2022.0</v>
      </c>
      <c r="N4573" s="98" t="s">
        <v>161</v>
      </c>
      <c r="O4573" s="65" t="str">
        <f t="shared" si="1"/>
        <v>077015110001</v>
      </c>
      <c r="P4573" s="65">
        <f t="shared" si="2"/>
        <v>8</v>
      </c>
      <c r="Q4573" s="65">
        <f t="shared" si="3"/>
        <v>0</v>
      </c>
      <c r="R4573" s="65" t="str">
        <f t="shared" si="12"/>
        <v>07.701.511/0001-80</v>
      </c>
      <c r="S4573" s="84"/>
      <c r="T4573" s="84" t="str">
        <f t="shared" si="10"/>
        <v/>
      </c>
      <c r="U4573" s="84" t="str">
        <f t="shared" si="11"/>
        <v/>
      </c>
      <c r="V4573" s="65" t="str">
        <f t="shared" si="5"/>
        <v/>
      </c>
      <c r="W4573" s="84"/>
      <c r="X4573" s="84"/>
      <c r="Y4573" s="85"/>
      <c r="Z4573" s="85"/>
      <c r="AA4573" s="65" t="str">
        <f t="shared" si="6"/>
        <v/>
      </c>
      <c r="AB4573" s="65" t="str">
        <f t="shared" si="7"/>
        <v/>
      </c>
      <c r="AC4573" s="86"/>
      <c r="AD4573" s="87" t="str">
        <f t="shared" si="8"/>
        <v/>
      </c>
      <c r="AE4573" s="84"/>
      <c r="AF4573" s="86">
        <f>IF(AC4573&gt;0,AC4573,'⚙️ Config'!$B$10)</f>
        <v>0.0075</v>
      </c>
      <c r="AG4573" s="88">
        <f t="shared" si="9"/>
        <v>115211.2343</v>
      </c>
      <c r="AH4573" s="88">
        <f>AG4573*'⚙️ Config'!$B$11</f>
        <v>576056.1716</v>
      </c>
      <c r="AI4573" s="88">
        <f>AH4573*'⚙️ Config'!$B$12</f>
        <v>172816.8515</v>
      </c>
      <c r="AJ4573" s="64"/>
      <c r="AK4573" s="84"/>
      <c r="AL4573" s="84"/>
      <c r="AM4573" s="84"/>
      <c r="AN4573" s="84"/>
      <c r="AO4573" s="84"/>
      <c r="AP4573" s="84"/>
      <c r="AQ4573" s="84"/>
    </row>
    <row r="4574" ht="15.0" customHeight="1">
      <c r="A4574" s="98">
        <v>4571.0</v>
      </c>
      <c r="B4574" s="99" t="s">
        <v>9661</v>
      </c>
      <c r="C4574" s="98" t="s">
        <v>141</v>
      </c>
      <c r="D4574" s="98" t="s">
        <v>9662</v>
      </c>
      <c r="E4574" s="100">
        <v>17.69</v>
      </c>
      <c r="F4574" s="98" t="s">
        <v>86</v>
      </c>
      <c r="G4574" s="98" t="s">
        <v>244</v>
      </c>
      <c r="H4574" s="101">
        <v>1.53466927E7</v>
      </c>
      <c r="I4574" s="98">
        <v>6.0</v>
      </c>
      <c r="J4574" s="102">
        <v>4.7</v>
      </c>
      <c r="K4574" s="99">
        <v>2021.0</v>
      </c>
      <c r="L4574" s="98" t="s">
        <v>8651</v>
      </c>
      <c r="M4574" s="98">
        <v>2021.0</v>
      </c>
      <c r="N4574" s="98" t="s">
        <v>161</v>
      </c>
      <c r="O4574" s="65" t="str">
        <f t="shared" si="1"/>
        <v>117518340001</v>
      </c>
      <c r="P4574" s="65">
        <f t="shared" si="2"/>
        <v>5</v>
      </c>
      <c r="Q4574" s="65">
        <f t="shared" si="3"/>
        <v>5</v>
      </c>
      <c r="R4574" s="65" t="str">
        <f t="shared" si="12"/>
        <v>11.751.834/0001-55</v>
      </c>
      <c r="S4574" s="84"/>
      <c r="T4574" s="84" t="str">
        <f t="shared" si="10"/>
        <v/>
      </c>
      <c r="U4574" s="84" t="str">
        <f t="shared" si="11"/>
        <v/>
      </c>
      <c r="V4574" s="65" t="str">
        <f t="shared" si="5"/>
        <v/>
      </c>
      <c r="W4574" s="84"/>
      <c r="X4574" s="84"/>
      <c r="Y4574" s="85"/>
      <c r="Z4574" s="85"/>
      <c r="AA4574" s="65" t="str">
        <f t="shared" si="6"/>
        <v/>
      </c>
      <c r="AB4574" s="65" t="str">
        <f t="shared" si="7"/>
        <v/>
      </c>
      <c r="AC4574" s="86"/>
      <c r="AD4574" s="87" t="str">
        <f t="shared" si="8"/>
        <v/>
      </c>
      <c r="AE4574" s="84"/>
      <c r="AF4574" s="86">
        <f>IF(AC4574&gt;0,AC4574,'⚙️ Config'!$B$10)</f>
        <v>0.0075</v>
      </c>
      <c r="AG4574" s="88">
        <f t="shared" si="9"/>
        <v>115100.1953</v>
      </c>
      <c r="AH4574" s="88">
        <f>AG4574*'⚙️ Config'!$B$11</f>
        <v>575500.9763</v>
      </c>
      <c r="AI4574" s="88">
        <f>AH4574*'⚙️ Config'!$B$12</f>
        <v>172650.2929</v>
      </c>
      <c r="AJ4574" s="64"/>
      <c r="AK4574" s="84"/>
      <c r="AL4574" s="84"/>
      <c r="AM4574" s="84"/>
      <c r="AN4574" s="84"/>
      <c r="AO4574" s="84"/>
      <c r="AP4574" s="84"/>
      <c r="AQ4574" s="84"/>
    </row>
    <row r="4575" ht="15.0" customHeight="1">
      <c r="A4575" s="98">
        <v>4572.0</v>
      </c>
      <c r="B4575" s="99" t="s">
        <v>9663</v>
      </c>
      <c r="C4575" s="98" t="s">
        <v>2234</v>
      </c>
      <c r="D4575" s="98" t="s">
        <v>9664</v>
      </c>
      <c r="E4575" s="100">
        <v>20.8</v>
      </c>
      <c r="F4575" s="98" t="s">
        <v>86</v>
      </c>
      <c r="G4575" s="98" t="s">
        <v>244</v>
      </c>
      <c r="H4575" s="101">
        <v>1.532689965E7</v>
      </c>
      <c r="I4575" s="98">
        <v>8.0</v>
      </c>
      <c r="J4575" s="102">
        <v>4.8</v>
      </c>
      <c r="K4575" s="99">
        <v>2023.0</v>
      </c>
      <c r="L4575" s="98" t="s">
        <v>719</v>
      </c>
      <c r="M4575" s="98">
        <v>2021.0</v>
      </c>
      <c r="N4575" s="98" t="s">
        <v>161</v>
      </c>
      <c r="O4575" s="65" t="str">
        <f t="shared" si="1"/>
        <v>307104990001</v>
      </c>
      <c r="P4575" s="65">
        <f t="shared" si="2"/>
        <v>9</v>
      </c>
      <c r="Q4575" s="65">
        <f t="shared" si="3"/>
        <v>1</v>
      </c>
      <c r="R4575" s="65" t="str">
        <f t="shared" si="12"/>
        <v>30.710.499/0001-91</v>
      </c>
      <c r="S4575" s="84"/>
      <c r="T4575" s="84" t="str">
        <f t="shared" si="10"/>
        <v/>
      </c>
      <c r="U4575" s="84" t="str">
        <f t="shared" si="11"/>
        <v/>
      </c>
      <c r="V4575" s="65" t="str">
        <f t="shared" si="5"/>
        <v/>
      </c>
      <c r="W4575" s="84"/>
      <c r="X4575" s="84"/>
      <c r="Y4575" s="85"/>
      <c r="Z4575" s="85"/>
      <c r="AA4575" s="65" t="str">
        <f t="shared" si="6"/>
        <v/>
      </c>
      <c r="AB4575" s="65" t="str">
        <f t="shared" si="7"/>
        <v/>
      </c>
      <c r="AC4575" s="86"/>
      <c r="AD4575" s="87" t="str">
        <f t="shared" si="8"/>
        <v/>
      </c>
      <c r="AE4575" s="84"/>
      <c r="AF4575" s="86">
        <f>IF(AC4575&gt;0,AC4575,'⚙️ Config'!$B$10)</f>
        <v>0.0075</v>
      </c>
      <c r="AG4575" s="88">
        <f t="shared" si="9"/>
        <v>114951.7474</v>
      </c>
      <c r="AH4575" s="88">
        <f>AG4575*'⚙️ Config'!$B$11</f>
        <v>574758.7369</v>
      </c>
      <c r="AI4575" s="88">
        <f>AH4575*'⚙️ Config'!$B$12</f>
        <v>172427.6211</v>
      </c>
      <c r="AJ4575" s="64"/>
      <c r="AK4575" s="84"/>
      <c r="AL4575" s="84"/>
      <c r="AM4575" s="84"/>
      <c r="AN4575" s="84"/>
      <c r="AO4575" s="84"/>
      <c r="AP4575" s="84"/>
      <c r="AQ4575" s="84"/>
    </row>
    <row r="4576" ht="15.0" customHeight="1">
      <c r="A4576" s="103">
        <v>4573.0</v>
      </c>
      <c r="B4576" s="104" t="s">
        <v>9665</v>
      </c>
      <c r="C4576" s="103" t="s">
        <v>141</v>
      </c>
      <c r="D4576" s="103" t="s">
        <v>9666</v>
      </c>
      <c r="E4576" s="105">
        <v>35.63</v>
      </c>
      <c r="F4576" s="103" t="s">
        <v>86</v>
      </c>
      <c r="G4576" s="103" t="s">
        <v>244</v>
      </c>
      <c r="H4576" s="106">
        <v>1.532031972E7</v>
      </c>
      <c r="I4576" s="103">
        <v>1.0</v>
      </c>
      <c r="J4576" s="107">
        <v>4.1</v>
      </c>
      <c r="K4576" s="104">
        <v>2022.0</v>
      </c>
      <c r="L4576" s="103" t="s">
        <v>228</v>
      </c>
      <c r="M4576" s="103">
        <v>2022.0</v>
      </c>
      <c r="N4576" s="103" t="s">
        <v>161</v>
      </c>
      <c r="O4576" s="65" t="str">
        <f t="shared" si="1"/>
        <v>107024360001</v>
      </c>
      <c r="P4576" s="65">
        <f t="shared" si="2"/>
        <v>8</v>
      </c>
      <c r="Q4576" s="65">
        <f t="shared" si="3"/>
        <v>6</v>
      </c>
      <c r="R4576" s="65" t="str">
        <f t="shared" si="12"/>
        <v>10.702.436/0001-86</v>
      </c>
      <c r="S4576" s="84"/>
      <c r="T4576" s="84" t="str">
        <f t="shared" si="10"/>
        <v/>
      </c>
      <c r="U4576" s="84" t="str">
        <f t="shared" si="11"/>
        <v/>
      </c>
      <c r="V4576" s="65" t="str">
        <f t="shared" si="5"/>
        <v/>
      </c>
      <c r="W4576" s="84"/>
      <c r="X4576" s="84"/>
      <c r="Y4576" s="85"/>
      <c r="Z4576" s="85"/>
      <c r="AA4576" s="65" t="str">
        <f t="shared" si="6"/>
        <v/>
      </c>
      <c r="AB4576" s="65" t="str">
        <f t="shared" si="7"/>
        <v/>
      </c>
      <c r="AC4576" s="86"/>
      <c r="AD4576" s="87" t="str">
        <f t="shared" si="8"/>
        <v/>
      </c>
      <c r="AE4576" s="84"/>
      <c r="AF4576" s="86">
        <f>IF(AC4576&gt;0,AC4576,'⚙️ Config'!$B$10)</f>
        <v>0.0075</v>
      </c>
      <c r="AG4576" s="88">
        <f t="shared" si="9"/>
        <v>114902.3979</v>
      </c>
      <c r="AH4576" s="88">
        <f>AG4576*'⚙️ Config'!$B$11</f>
        <v>574511.9895</v>
      </c>
      <c r="AI4576" s="88">
        <f>AH4576*'⚙️ Config'!$B$12</f>
        <v>172353.5969</v>
      </c>
      <c r="AJ4576" s="64"/>
      <c r="AK4576" s="84"/>
      <c r="AL4576" s="84"/>
      <c r="AM4576" s="84"/>
      <c r="AN4576" s="84"/>
      <c r="AO4576" s="84"/>
      <c r="AP4576" s="84"/>
      <c r="AQ4576" s="84"/>
    </row>
    <row r="4577" ht="15.0" customHeight="1">
      <c r="A4577" s="103">
        <v>4574.0</v>
      </c>
      <c r="B4577" s="104" t="s">
        <v>9667</v>
      </c>
      <c r="C4577" s="103" t="s">
        <v>141</v>
      </c>
      <c r="D4577" s="103" t="s">
        <v>9668</v>
      </c>
      <c r="E4577" s="105">
        <v>33.37</v>
      </c>
      <c r="F4577" s="103" t="s">
        <v>86</v>
      </c>
      <c r="G4577" s="103" t="s">
        <v>244</v>
      </c>
      <c r="H4577" s="106">
        <v>1.53198468E7</v>
      </c>
      <c r="I4577" s="103">
        <v>1.0</v>
      </c>
      <c r="J4577" s="107">
        <v>4.9</v>
      </c>
      <c r="K4577" s="104">
        <v>2021.0</v>
      </c>
      <c r="L4577" s="103" t="s">
        <v>197</v>
      </c>
      <c r="M4577" s="103">
        <v>2021.0</v>
      </c>
      <c r="N4577" s="103" t="s">
        <v>161</v>
      </c>
      <c r="O4577" s="65" t="str">
        <f t="shared" si="1"/>
        <v>024948970001</v>
      </c>
      <c r="P4577" s="65">
        <f t="shared" si="2"/>
        <v>8</v>
      </c>
      <c r="Q4577" s="65">
        <f t="shared" si="3"/>
        <v>2</v>
      </c>
      <c r="R4577" s="65" t="str">
        <f t="shared" si="12"/>
        <v>02.494.897/0001-82</v>
      </c>
      <c r="S4577" s="84"/>
      <c r="T4577" s="84" t="str">
        <f t="shared" si="10"/>
        <v/>
      </c>
      <c r="U4577" s="84" t="str">
        <f t="shared" si="11"/>
        <v/>
      </c>
      <c r="V4577" s="65" t="str">
        <f t="shared" si="5"/>
        <v/>
      </c>
      <c r="W4577" s="84"/>
      <c r="X4577" s="84"/>
      <c r="Y4577" s="85"/>
      <c r="Z4577" s="85"/>
      <c r="AA4577" s="65" t="str">
        <f t="shared" si="6"/>
        <v/>
      </c>
      <c r="AB4577" s="65" t="str">
        <f t="shared" si="7"/>
        <v/>
      </c>
      <c r="AC4577" s="86"/>
      <c r="AD4577" s="87" t="str">
        <f t="shared" si="8"/>
        <v/>
      </c>
      <c r="AE4577" s="84"/>
      <c r="AF4577" s="86">
        <f>IF(AC4577&gt;0,AC4577,'⚙️ Config'!$B$10)</f>
        <v>0.0075</v>
      </c>
      <c r="AG4577" s="88">
        <f t="shared" si="9"/>
        <v>114898.851</v>
      </c>
      <c r="AH4577" s="88">
        <f>AG4577*'⚙️ Config'!$B$11</f>
        <v>574494.255</v>
      </c>
      <c r="AI4577" s="88">
        <f>AH4577*'⚙️ Config'!$B$12</f>
        <v>172348.2765</v>
      </c>
      <c r="AJ4577" s="64"/>
      <c r="AK4577" s="84"/>
      <c r="AL4577" s="84"/>
      <c r="AM4577" s="84"/>
      <c r="AN4577" s="84"/>
      <c r="AO4577" s="84"/>
      <c r="AP4577" s="84"/>
      <c r="AQ4577" s="84"/>
    </row>
    <row r="4578" ht="15.0" customHeight="1">
      <c r="A4578" s="98">
        <v>4575.0</v>
      </c>
      <c r="B4578" s="99" t="s">
        <v>9669</v>
      </c>
      <c r="C4578" s="98" t="s">
        <v>141</v>
      </c>
      <c r="D4578" s="98" t="s">
        <v>9670</v>
      </c>
      <c r="E4578" s="100">
        <v>21.01</v>
      </c>
      <c r="F4578" s="98" t="s">
        <v>86</v>
      </c>
      <c r="G4578" s="98" t="s">
        <v>244</v>
      </c>
      <c r="H4578" s="101">
        <v>1.529624312E7</v>
      </c>
      <c r="I4578" s="98">
        <v>3.0</v>
      </c>
      <c r="J4578" s="102">
        <v>4.8</v>
      </c>
      <c r="K4578" s="99">
        <v>2022.0</v>
      </c>
      <c r="L4578" s="98" t="s">
        <v>207</v>
      </c>
      <c r="M4578" s="98">
        <v>2021.0</v>
      </c>
      <c r="N4578" s="98" t="s">
        <v>4351</v>
      </c>
      <c r="O4578" s="65" t="str">
        <f t="shared" si="1"/>
        <v>031183320001</v>
      </c>
      <c r="P4578" s="65">
        <f t="shared" si="2"/>
        <v>6</v>
      </c>
      <c r="Q4578" s="65">
        <f t="shared" si="3"/>
        <v>3</v>
      </c>
      <c r="R4578" s="65" t="str">
        <f t="shared" si="12"/>
        <v>03.118.332/0001-63</v>
      </c>
      <c r="S4578" s="84"/>
      <c r="T4578" s="84" t="str">
        <f t="shared" si="10"/>
        <v/>
      </c>
      <c r="U4578" s="84" t="str">
        <f t="shared" si="11"/>
        <v/>
      </c>
      <c r="V4578" s="65" t="str">
        <f t="shared" si="5"/>
        <v/>
      </c>
      <c r="W4578" s="84"/>
      <c r="X4578" s="84"/>
      <c r="Y4578" s="85"/>
      <c r="Z4578" s="85"/>
      <c r="AA4578" s="65" t="str">
        <f t="shared" si="6"/>
        <v/>
      </c>
      <c r="AB4578" s="65" t="str">
        <f t="shared" si="7"/>
        <v/>
      </c>
      <c r="AC4578" s="86"/>
      <c r="AD4578" s="87" t="str">
        <f t="shared" si="8"/>
        <v/>
      </c>
      <c r="AE4578" s="84"/>
      <c r="AF4578" s="86">
        <f>IF(AC4578&gt;0,AC4578,'⚙️ Config'!$B$10)</f>
        <v>0.0075</v>
      </c>
      <c r="AG4578" s="88">
        <f t="shared" si="9"/>
        <v>114721.8234</v>
      </c>
      <c r="AH4578" s="88">
        <f>AG4578*'⚙️ Config'!$B$11</f>
        <v>573609.117</v>
      </c>
      <c r="AI4578" s="88">
        <f>AH4578*'⚙️ Config'!$B$12</f>
        <v>172082.7351</v>
      </c>
      <c r="AJ4578" s="64"/>
      <c r="AK4578" s="84"/>
      <c r="AL4578" s="84"/>
      <c r="AM4578" s="84"/>
      <c r="AN4578" s="84"/>
      <c r="AO4578" s="84"/>
      <c r="AP4578" s="84"/>
      <c r="AQ4578" s="84"/>
    </row>
    <row r="4579" ht="15.0" customHeight="1">
      <c r="A4579" s="98">
        <v>4576.0</v>
      </c>
      <c r="B4579" s="99" t="s">
        <v>9671</v>
      </c>
      <c r="C4579" s="98" t="s">
        <v>141</v>
      </c>
      <c r="D4579" s="98" t="s">
        <v>9672</v>
      </c>
      <c r="E4579" s="100">
        <v>40.46</v>
      </c>
      <c r="F4579" s="98" t="s">
        <v>86</v>
      </c>
      <c r="G4579" s="98" t="s">
        <v>244</v>
      </c>
      <c r="H4579" s="101">
        <v>1.529025815E7</v>
      </c>
      <c r="I4579" s="98">
        <v>8.0</v>
      </c>
      <c r="J4579" s="102">
        <v>4.8</v>
      </c>
      <c r="K4579" s="99">
        <v>2025.0</v>
      </c>
      <c r="L4579" s="98" t="s">
        <v>4689</v>
      </c>
      <c r="M4579" s="98">
        <v>2021.0</v>
      </c>
      <c r="N4579" s="98" t="s">
        <v>310</v>
      </c>
      <c r="O4579" s="65" t="str">
        <f t="shared" si="1"/>
        <v>593255060001</v>
      </c>
      <c r="P4579" s="65">
        <f t="shared" si="2"/>
        <v>1</v>
      </c>
      <c r="Q4579" s="65">
        <f t="shared" si="3"/>
        <v>3</v>
      </c>
      <c r="R4579" s="65" t="str">
        <f t="shared" si="12"/>
        <v>59.325.506/0001-13</v>
      </c>
      <c r="S4579" s="84"/>
      <c r="T4579" s="84" t="str">
        <f t="shared" si="10"/>
        <v/>
      </c>
      <c r="U4579" s="84" t="str">
        <f t="shared" si="11"/>
        <v/>
      </c>
      <c r="V4579" s="65" t="str">
        <f t="shared" si="5"/>
        <v/>
      </c>
      <c r="W4579" s="84"/>
      <c r="X4579" s="84"/>
      <c r="Y4579" s="85"/>
      <c r="Z4579" s="85"/>
      <c r="AA4579" s="65" t="str">
        <f t="shared" si="6"/>
        <v/>
      </c>
      <c r="AB4579" s="65" t="str">
        <f t="shared" si="7"/>
        <v/>
      </c>
      <c r="AC4579" s="86"/>
      <c r="AD4579" s="87" t="str">
        <f t="shared" si="8"/>
        <v/>
      </c>
      <c r="AE4579" s="84"/>
      <c r="AF4579" s="86">
        <f>IF(AC4579&gt;0,AC4579,'⚙️ Config'!$B$10)</f>
        <v>0.0075</v>
      </c>
      <c r="AG4579" s="88">
        <f t="shared" si="9"/>
        <v>114676.9361</v>
      </c>
      <c r="AH4579" s="88">
        <f>AG4579*'⚙️ Config'!$B$11</f>
        <v>573384.6806</v>
      </c>
      <c r="AI4579" s="88">
        <f>AH4579*'⚙️ Config'!$B$12</f>
        <v>172015.4042</v>
      </c>
      <c r="AJ4579" s="64"/>
      <c r="AK4579" s="84"/>
      <c r="AL4579" s="84"/>
      <c r="AM4579" s="84"/>
      <c r="AN4579" s="84"/>
      <c r="AO4579" s="84"/>
      <c r="AP4579" s="84"/>
      <c r="AQ4579" s="84"/>
    </row>
    <row r="4580" ht="15.0" customHeight="1">
      <c r="A4580" s="98">
        <v>4577.0</v>
      </c>
      <c r="B4580" s="99" t="s">
        <v>9673</v>
      </c>
      <c r="C4580" s="98" t="s">
        <v>141</v>
      </c>
      <c r="D4580" s="98" t="s">
        <v>9674</v>
      </c>
      <c r="E4580" s="100">
        <v>21.93</v>
      </c>
      <c r="F4580" s="98" t="s">
        <v>86</v>
      </c>
      <c r="G4580" s="98" t="s">
        <v>244</v>
      </c>
      <c r="H4580" s="101">
        <v>1.527901713E7</v>
      </c>
      <c r="I4580" s="98">
        <v>5.0</v>
      </c>
      <c r="J4580" s="102">
        <v>4.6</v>
      </c>
      <c r="K4580" s="99">
        <v>2023.0</v>
      </c>
      <c r="L4580" s="98" t="s">
        <v>719</v>
      </c>
      <c r="M4580" s="98">
        <v>2021.0</v>
      </c>
      <c r="N4580" s="98" t="s">
        <v>4351</v>
      </c>
      <c r="O4580" s="65" t="str">
        <f t="shared" si="1"/>
        <v>091109540001</v>
      </c>
      <c r="P4580" s="65">
        <f t="shared" si="2"/>
        <v>2</v>
      </c>
      <c r="Q4580" s="65">
        <f t="shared" si="3"/>
        <v>1</v>
      </c>
      <c r="R4580" s="65" t="str">
        <f t="shared" si="12"/>
        <v>09.110.954/0001-21</v>
      </c>
      <c r="S4580" s="84"/>
      <c r="T4580" s="84" t="str">
        <f t="shared" si="10"/>
        <v/>
      </c>
      <c r="U4580" s="84" t="str">
        <f t="shared" si="11"/>
        <v/>
      </c>
      <c r="V4580" s="65" t="str">
        <f t="shared" si="5"/>
        <v/>
      </c>
      <c r="W4580" s="84"/>
      <c r="X4580" s="84"/>
      <c r="Y4580" s="85"/>
      <c r="Z4580" s="85"/>
      <c r="AA4580" s="65" t="str">
        <f t="shared" si="6"/>
        <v/>
      </c>
      <c r="AB4580" s="65" t="str">
        <f t="shared" si="7"/>
        <v/>
      </c>
      <c r="AC4580" s="86"/>
      <c r="AD4580" s="87" t="str">
        <f t="shared" si="8"/>
        <v/>
      </c>
      <c r="AE4580" s="84"/>
      <c r="AF4580" s="86">
        <f>IF(AC4580&gt;0,AC4580,'⚙️ Config'!$B$10)</f>
        <v>0.0075</v>
      </c>
      <c r="AG4580" s="88">
        <f t="shared" si="9"/>
        <v>114592.6285</v>
      </c>
      <c r="AH4580" s="88">
        <f>AG4580*'⚙️ Config'!$B$11</f>
        <v>572963.1424</v>
      </c>
      <c r="AI4580" s="88">
        <f>AH4580*'⚙️ Config'!$B$12</f>
        <v>171888.9427</v>
      </c>
      <c r="AJ4580" s="64"/>
      <c r="AK4580" s="84"/>
      <c r="AL4580" s="84"/>
      <c r="AM4580" s="84"/>
      <c r="AN4580" s="84"/>
      <c r="AO4580" s="84"/>
      <c r="AP4580" s="84"/>
      <c r="AQ4580" s="84"/>
    </row>
    <row r="4581" ht="15.0" customHeight="1">
      <c r="A4581" s="98">
        <v>4578.0</v>
      </c>
      <c r="B4581" s="99" t="s">
        <v>9675</v>
      </c>
      <c r="C4581" s="98" t="s">
        <v>141</v>
      </c>
      <c r="D4581" s="98" t="s">
        <v>9676</v>
      </c>
      <c r="E4581" s="100">
        <v>47.54</v>
      </c>
      <c r="F4581" s="98" t="s">
        <v>86</v>
      </c>
      <c r="G4581" s="98" t="s">
        <v>244</v>
      </c>
      <c r="H4581" s="101">
        <v>1.51948313E7</v>
      </c>
      <c r="I4581" s="98">
        <v>9.0</v>
      </c>
      <c r="J4581" s="102">
        <v>4.9</v>
      </c>
      <c r="K4581" s="99">
        <v>2025.0</v>
      </c>
      <c r="L4581" s="98" t="s">
        <v>4726</v>
      </c>
      <c r="M4581" s="98">
        <v>2021.0</v>
      </c>
      <c r="N4581" s="98" t="s">
        <v>208</v>
      </c>
      <c r="O4581" s="65" t="str">
        <f t="shared" si="1"/>
        <v>189475780001</v>
      </c>
      <c r="P4581" s="65">
        <f t="shared" si="2"/>
        <v>1</v>
      </c>
      <c r="Q4581" s="65">
        <f t="shared" si="3"/>
        <v>5</v>
      </c>
      <c r="R4581" s="65" t="str">
        <f t="shared" si="12"/>
        <v>18.947.578/0001-15</v>
      </c>
      <c r="S4581" s="84"/>
      <c r="T4581" s="84" t="str">
        <f t="shared" si="10"/>
        <v/>
      </c>
      <c r="U4581" s="84" t="str">
        <f t="shared" si="11"/>
        <v/>
      </c>
      <c r="V4581" s="65" t="str">
        <f t="shared" si="5"/>
        <v/>
      </c>
      <c r="W4581" s="84"/>
      <c r="X4581" s="84"/>
      <c r="Y4581" s="85"/>
      <c r="Z4581" s="85"/>
      <c r="AA4581" s="65" t="str">
        <f t="shared" si="6"/>
        <v/>
      </c>
      <c r="AB4581" s="65" t="str">
        <f t="shared" si="7"/>
        <v/>
      </c>
      <c r="AC4581" s="86"/>
      <c r="AD4581" s="87" t="str">
        <f t="shared" si="8"/>
        <v/>
      </c>
      <c r="AE4581" s="84"/>
      <c r="AF4581" s="86">
        <f>IF(AC4581&gt;0,AC4581,'⚙️ Config'!$B$10)</f>
        <v>0.0075</v>
      </c>
      <c r="AG4581" s="88">
        <f t="shared" si="9"/>
        <v>113961.2348</v>
      </c>
      <c r="AH4581" s="88">
        <f>AG4581*'⚙️ Config'!$B$11</f>
        <v>569806.1738</v>
      </c>
      <c r="AI4581" s="88">
        <f>AH4581*'⚙️ Config'!$B$12</f>
        <v>170941.8521</v>
      </c>
      <c r="AJ4581" s="64"/>
      <c r="AK4581" s="84"/>
      <c r="AL4581" s="84"/>
      <c r="AM4581" s="84"/>
      <c r="AN4581" s="84"/>
      <c r="AO4581" s="84"/>
      <c r="AP4581" s="84"/>
      <c r="AQ4581" s="84"/>
    </row>
    <row r="4582" ht="15.0" customHeight="1">
      <c r="A4582" s="103">
        <v>4579.0</v>
      </c>
      <c r="B4582" s="104" t="s">
        <v>9677</v>
      </c>
      <c r="C4582" s="103" t="s">
        <v>141</v>
      </c>
      <c r="D4582" s="103" t="s">
        <v>9678</v>
      </c>
      <c r="E4582" s="105">
        <v>24.46</v>
      </c>
      <c r="F4582" s="103" t="s">
        <v>86</v>
      </c>
      <c r="G4582" s="103" t="s">
        <v>244</v>
      </c>
      <c r="H4582" s="106">
        <v>1.511157842E7</v>
      </c>
      <c r="I4582" s="103">
        <v>8.0</v>
      </c>
      <c r="J4582" s="107">
        <v>5.0</v>
      </c>
      <c r="K4582" s="104">
        <v>2024.0</v>
      </c>
      <c r="L4582" s="103" t="s">
        <v>719</v>
      </c>
      <c r="M4582" s="103">
        <v>2021.0</v>
      </c>
      <c r="N4582" s="103" t="s">
        <v>161</v>
      </c>
      <c r="O4582" s="65" t="str">
        <f t="shared" si="1"/>
        <v>233628320001</v>
      </c>
      <c r="P4582" s="65">
        <f t="shared" si="2"/>
        <v>5</v>
      </c>
      <c r="Q4582" s="65">
        <f t="shared" si="3"/>
        <v>3</v>
      </c>
      <c r="R4582" s="65" t="str">
        <f t="shared" si="12"/>
        <v>23.362.832/0001-53</v>
      </c>
      <c r="S4582" s="84"/>
      <c r="T4582" s="84" t="str">
        <f t="shared" si="10"/>
        <v/>
      </c>
      <c r="U4582" s="84" t="str">
        <f t="shared" si="11"/>
        <v/>
      </c>
      <c r="V4582" s="65" t="str">
        <f t="shared" si="5"/>
        <v/>
      </c>
      <c r="W4582" s="84"/>
      <c r="X4582" s="84"/>
      <c r="Y4582" s="85"/>
      <c r="Z4582" s="85"/>
      <c r="AA4582" s="65" t="str">
        <f t="shared" si="6"/>
        <v/>
      </c>
      <c r="AB4582" s="65" t="str">
        <f t="shared" si="7"/>
        <v/>
      </c>
      <c r="AC4582" s="86"/>
      <c r="AD4582" s="87" t="str">
        <f t="shared" si="8"/>
        <v/>
      </c>
      <c r="AE4582" s="84"/>
      <c r="AF4582" s="86">
        <f>IF(AC4582&gt;0,AC4582,'⚙️ Config'!$B$10)</f>
        <v>0.0075</v>
      </c>
      <c r="AG4582" s="88">
        <f t="shared" si="9"/>
        <v>113336.8382</v>
      </c>
      <c r="AH4582" s="88">
        <f>AG4582*'⚙️ Config'!$B$11</f>
        <v>566684.1908</v>
      </c>
      <c r="AI4582" s="88">
        <f>AH4582*'⚙️ Config'!$B$12</f>
        <v>170005.2572</v>
      </c>
      <c r="AJ4582" s="64"/>
      <c r="AK4582" s="84"/>
      <c r="AL4582" s="84"/>
      <c r="AM4582" s="84"/>
      <c r="AN4582" s="84"/>
      <c r="AO4582" s="84"/>
      <c r="AP4582" s="84"/>
      <c r="AQ4582" s="84"/>
    </row>
    <row r="4583" ht="15.0" customHeight="1">
      <c r="A4583" s="98">
        <v>4580.0</v>
      </c>
      <c r="B4583" s="99" t="s">
        <v>9679</v>
      </c>
      <c r="C4583" s="98" t="s">
        <v>141</v>
      </c>
      <c r="D4583" s="98" t="s">
        <v>9680</v>
      </c>
      <c r="E4583" s="100">
        <v>30.86</v>
      </c>
      <c r="F4583" s="98" t="s">
        <v>86</v>
      </c>
      <c r="G4583" s="98" t="s">
        <v>244</v>
      </c>
      <c r="H4583" s="101">
        <v>1.510635622E7</v>
      </c>
      <c r="I4583" s="98">
        <v>6.0</v>
      </c>
      <c r="J4583" s="102">
        <v>2.8</v>
      </c>
      <c r="K4583" s="99">
        <v>2024.0</v>
      </c>
      <c r="L4583" s="98" t="s">
        <v>501</v>
      </c>
      <c r="M4583" s="98">
        <v>2023.0</v>
      </c>
      <c r="N4583" s="98" t="s">
        <v>161</v>
      </c>
      <c r="O4583" s="65" t="str">
        <f t="shared" si="1"/>
        <v>346387560001</v>
      </c>
      <c r="P4583" s="65">
        <f t="shared" si="2"/>
        <v>8</v>
      </c>
      <c r="Q4583" s="65">
        <f t="shared" si="3"/>
        <v>2</v>
      </c>
      <c r="R4583" s="65" t="str">
        <f t="shared" si="12"/>
        <v>34.638.756/0001-82</v>
      </c>
      <c r="S4583" s="84"/>
      <c r="T4583" s="84" t="str">
        <f t="shared" si="10"/>
        <v/>
      </c>
      <c r="U4583" s="84" t="str">
        <f t="shared" si="11"/>
        <v/>
      </c>
      <c r="V4583" s="65" t="str">
        <f t="shared" si="5"/>
        <v/>
      </c>
      <c r="W4583" s="84"/>
      <c r="X4583" s="84"/>
      <c r="Y4583" s="85"/>
      <c r="Z4583" s="85"/>
      <c r="AA4583" s="65" t="str">
        <f t="shared" si="6"/>
        <v/>
      </c>
      <c r="AB4583" s="65" t="str">
        <f t="shared" si="7"/>
        <v/>
      </c>
      <c r="AC4583" s="86"/>
      <c r="AD4583" s="87" t="str">
        <f t="shared" si="8"/>
        <v/>
      </c>
      <c r="AE4583" s="84"/>
      <c r="AF4583" s="86">
        <f>IF(AC4583&gt;0,AC4583,'⚙️ Config'!$B$10)</f>
        <v>0.0075</v>
      </c>
      <c r="AG4583" s="88">
        <f t="shared" si="9"/>
        <v>113297.6717</v>
      </c>
      <c r="AH4583" s="88">
        <f>AG4583*'⚙️ Config'!$B$11</f>
        <v>566488.3583</v>
      </c>
      <c r="AI4583" s="88">
        <f>AH4583*'⚙️ Config'!$B$12</f>
        <v>169946.5075</v>
      </c>
      <c r="AJ4583" s="64"/>
      <c r="AK4583" s="84"/>
      <c r="AL4583" s="84"/>
      <c r="AM4583" s="84"/>
      <c r="AN4583" s="84"/>
      <c r="AO4583" s="84"/>
      <c r="AP4583" s="84"/>
      <c r="AQ4583" s="84"/>
    </row>
    <row r="4584" ht="15.0" customHeight="1">
      <c r="A4584" s="103">
        <v>4581.0</v>
      </c>
      <c r="B4584" s="104" t="s">
        <v>9681</v>
      </c>
      <c r="C4584" s="103" t="s">
        <v>141</v>
      </c>
      <c r="D4584" s="103" t="s">
        <v>9682</v>
      </c>
      <c r="E4584" s="105">
        <v>19.97</v>
      </c>
      <c r="F4584" s="103" t="s">
        <v>86</v>
      </c>
      <c r="G4584" s="103" t="s">
        <v>244</v>
      </c>
      <c r="H4584" s="106">
        <v>1.509904147E7</v>
      </c>
      <c r="I4584" s="103">
        <v>6.0</v>
      </c>
      <c r="J4584" s="107">
        <v>4.9</v>
      </c>
      <c r="K4584" s="104">
        <v>2023.0</v>
      </c>
      <c r="L4584" s="103" t="s">
        <v>670</v>
      </c>
      <c r="M4584" s="103">
        <v>2021.0</v>
      </c>
      <c r="N4584" s="103" t="s">
        <v>161</v>
      </c>
      <c r="O4584" s="65" t="str">
        <f t="shared" si="1"/>
        <v>589103160001</v>
      </c>
      <c r="P4584" s="65">
        <f t="shared" si="2"/>
        <v>0</v>
      </c>
      <c r="Q4584" s="65">
        <f t="shared" si="3"/>
        <v>9</v>
      </c>
      <c r="R4584" s="65" t="str">
        <f t="shared" si="12"/>
        <v>58.910.316/0001-09</v>
      </c>
      <c r="S4584" s="84"/>
      <c r="T4584" s="84" t="str">
        <f t="shared" si="10"/>
        <v/>
      </c>
      <c r="U4584" s="84" t="str">
        <f t="shared" si="11"/>
        <v/>
      </c>
      <c r="V4584" s="65" t="str">
        <f t="shared" si="5"/>
        <v/>
      </c>
      <c r="W4584" s="84"/>
      <c r="X4584" s="84"/>
      <c r="Y4584" s="85"/>
      <c r="Z4584" s="85"/>
      <c r="AA4584" s="65" t="str">
        <f t="shared" si="6"/>
        <v/>
      </c>
      <c r="AB4584" s="65" t="str">
        <f t="shared" si="7"/>
        <v/>
      </c>
      <c r="AC4584" s="86"/>
      <c r="AD4584" s="87" t="str">
        <f t="shared" si="8"/>
        <v/>
      </c>
      <c r="AE4584" s="84"/>
      <c r="AF4584" s="86">
        <f>IF(AC4584&gt;0,AC4584,'⚙️ Config'!$B$10)</f>
        <v>0.0075</v>
      </c>
      <c r="AG4584" s="88">
        <f t="shared" si="9"/>
        <v>113242.811</v>
      </c>
      <c r="AH4584" s="88">
        <f>AG4584*'⚙️ Config'!$B$11</f>
        <v>566214.0551</v>
      </c>
      <c r="AI4584" s="88">
        <f>AH4584*'⚙️ Config'!$B$12</f>
        <v>169864.2165</v>
      </c>
      <c r="AJ4584" s="64"/>
      <c r="AK4584" s="84"/>
      <c r="AL4584" s="84"/>
      <c r="AM4584" s="84"/>
      <c r="AN4584" s="84"/>
      <c r="AO4584" s="84"/>
      <c r="AP4584" s="84"/>
      <c r="AQ4584" s="84"/>
    </row>
    <row r="4585" ht="15.0" customHeight="1">
      <c r="A4585" s="103">
        <v>4582.0</v>
      </c>
      <c r="B4585" s="104" t="s">
        <v>9683</v>
      </c>
      <c r="C4585" s="103" t="s">
        <v>141</v>
      </c>
      <c r="D4585" s="103" t="s">
        <v>9684</v>
      </c>
      <c r="E4585" s="105">
        <v>44.93</v>
      </c>
      <c r="F4585" s="103" t="s">
        <v>86</v>
      </c>
      <c r="G4585" s="103" t="s">
        <v>244</v>
      </c>
      <c r="H4585" s="106">
        <v>1.508959359E7</v>
      </c>
      <c r="I4585" s="103">
        <v>7.0</v>
      </c>
      <c r="J4585" s="107">
        <v>4.3</v>
      </c>
      <c r="K4585" s="104">
        <v>2025.0</v>
      </c>
      <c r="L4585" s="103" t="s">
        <v>387</v>
      </c>
      <c r="M4585" s="103">
        <v>2021.0</v>
      </c>
      <c r="N4585" s="103" t="s">
        <v>208</v>
      </c>
      <c r="O4585" s="65" t="str">
        <f t="shared" si="1"/>
        <v>037703050001</v>
      </c>
      <c r="P4585" s="65">
        <f t="shared" si="2"/>
        <v>7</v>
      </c>
      <c r="Q4585" s="65">
        <f t="shared" si="3"/>
        <v>0</v>
      </c>
      <c r="R4585" s="65" t="str">
        <f t="shared" si="12"/>
        <v>03.770.305/0001-70</v>
      </c>
      <c r="S4585" s="84"/>
      <c r="T4585" s="84" t="str">
        <f t="shared" si="10"/>
        <v/>
      </c>
      <c r="U4585" s="84" t="str">
        <f t="shared" si="11"/>
        <v/>
      </c>
      <c r="V4585" s="65" t="str">
        <f t="shared" si="5"/>
        <v/>
      </c>
      <c r="W4585" s="84"/>
      <c r="X4585" s="84"/>
      <c r="Y4585" s="85"/>
      <c r="Z4585" s="85"/>
      <c r="AA4585" s="65" t="str">
        <f t="shared" si="6"/>
        <v/>
      </c>
      <c r="AB4585" s="65" t="str">
        <f t="shared" si="7"/>
        <v/>
      </c>
      <c r="AC4585" s="86"/>
      <c r="AD4585" s="87" t="str">
        <f t="shared" si="8"/>
        <v/>
      </c>
      <c r="AE4585" s="84"/>
      <c r="AF4585" s="86">
        <f>IF(AC4585&gt;0,AC4585,'⚙️ Config'!$B$10)</f>
        <v>0.0075</v>
      </c>
      <c r="AG4585" s="88">
        <f t="shared" si="9"/>
        <v>113171.9519</v>
      </c>
      <c r="AH4585" s="88">
        <f>AG4585*'⚙️ Config'!$B$11</f>
        <v>565859.7596</v>
      </c>
      <c r="AI4585" s="88">
        <f>AH4585*'⚙️ Config'!$B$12</f>
        <v>169757.9279</v>
      </c>
      <c r="AJ4585" s="64"/>
      <c r="AK4585" s="84"/>
      <c r="AL4585" s="84"/>
      <c r="AM4585" s="84"/>
      <c r="AN4585" s="84"/>
      <c r="AO4585" s="84"/>
      <c r="AP4585" s="84"/>
      <c r="AQ4585" s="84"/>
    </row>
    <row r="4586" ht="15.0" customHeight="1">
      <c r="A4586" s="103">
        <v>4583.0</v>
      </c>
      <c r="B4586" s="104" t="s">
        <v>9685</v>
      </c>
      <c r="C4586" s="103" t="s">
        <v>141</v>
      </c>
      <c r="D4586" s="103" t="s">
        <v>9686</v>
      </c>
      <c r="E4586" s="105">
        <v>30.32</v>
      </c>
      <c r="F4586" s="103" t="s">
        <v>86</v>
      </c>
      <c r="G4586" s="103" t="s">
        <v>244</v>
      </c>
      <c r="H4586" s="106">
        <v>1.503247777E7</v>
      </c>
      <c r="I4586" s="103">
        <v>9.0</v>
      </c>
      <c r="J4586" s="107">
        <v>4.7</v>
      </c>
      <c r="K4586" s="104">
        <v>2025.0</v>
      </c>
      <c r="L4586" s="103" t="s">
        <v>9170</v>
      </c>
      <c r="M4586" s="103">
        <v>2021.0</v>
      </c>
      <c r="N4586" s="103" t="s">
        <v>161</v>
      </c>
      <c r="O4586" s="65" t="str">
        <f t="shared" si="1"/>
        <v>609604730001</v>
      </c>
      <c r="P4586" s="65">
        <f t="shared" si="2"/>
        <v>6</v>
      </c>
      <c r="Q4586" s="65">
        <f t="shared" si="3"/>
        <v>2</v>
      </c>
      <c r="R4586" s="65" t="str">
        <f t="shared" si="12"/>
        <v>60.960.473/0001-62</v>
      </c>
      <c r="S4586" s="84"/>
      <c r="T4586" s="84" t="str">
        <f t="shared" si="10"/>
        <v/>
      </c>
      <c r="U4586" s="84" t="str">
        <f t="shared" si="11"/>
        <v/>
      </c>
      <c r="V4586" s="65" t="str">
        <f t="shared" si="5"/>
        <v/>
      </c>
      <c r="W4586" s="84"/>
      <c r="X4586" s="84"/>
      <c r="Y4586" s="85"/>
      <c r="Z4586" s="85"/>
      <c r="AA4586" s="65" t="str">
        <f t="shared" si="6"/>
        <v/>
      </c>
      <c r="AB4586" s="65" t="str">
        <f t="shared" si="7"/>
        <v/>
      </c>
      <c r="AC4586" s="86"/>
      <c r="AD4586" s="87" t="str">
        <f t="shared" si="8"/>
        <v/>
      </c>
      <c r="AE4586" s="84"/>
      <c r="AF4586" s="86">
        <f>IF(AC4586&gt;0,AC4586,'⚙️ Config'!$B$10)</f>
        <v>0.0075</v>
      </c>
      <c r="AG4586" s="88">
        <f t="shared" si="9"/>
        <v>112743.5833</v>
      </c>
      <c r="AH4586" s="88">
        <f>AG4586*'⚙️ Config'!$B$11</f>
        <v>563717.9164</v>
      </c>
      <c r="AI4586" s="88">
        <f>AH4586*'⚙️ Config'!$B$12</f>
        <v>169115.3749</v>
      </c>
      <c r="AJ4586" s="64"/>
      <c r="AK4586" s="84"/>
      <c r="AL4586" s="84"/>
      <c r="AM4586" s="84"/>
      <c r="AN4586" s="84"/>
      <c r="AO4586" s="84"/>
      <c r="AP4586" s="84"/>
      <c r="AQ4586" s="84"/>
    </row>
    <row r="4587" ht="15.0" customHeight="1">
      <c r="A4587" s="103">
        <v>4584.0</v>
      </c>
      <c r="B4587" s="104" t="s">
        <v>9687</v>
      </c>
      <c r="C4587" s="103" t="s">
        <v>141</v>
      </c>
      <c r="D4587" s="103" t="s">
        <v>9688</v>
      </c>
      <c r="E4587" s="105">
        <v>19.92</v>
      </c>
      <c r="F4587" s="103" t="s">
        <v>86</v>
      </c>
      <c r="G4587" s="103" t="s">
        <v>244</v>
      </c>
      <c r="H4587" s="106">
        <v>1.497763623E7</v>
      </c>
      <c r="I4587" s="103">
        <v>5.0</v>
      </c>
      <c r="J4587" s="107">
        <v>4.9</v>
      </c>
      <c r="K4587" s="104">
        <v>2023.0</v>
      </c>
      <c r="L4587" s="103" t="s">
        <v>827</v>
      </c>
      <c r="M4587" s="103">
        <v>2021.0</v>
      </c>
      <c r="N4587" s="103" t="s">
        <v>161</v>
      </c>
      <c r="O4587" s="65" t="str">
        <f t="shared" si="1"/>
        <v>077652000001</v>
      </c>
      <c r="P4587" s="65">
        <f t="shared" si="2"/>
        <v>8</v>
      </c>
      <c r="Q4587" s="65">
        <f t="shared" si="3"/>
        <v>4</v>
      </c>
      <c r="R4587" s="65" t="str">
        <f t="shared" si="12"/>
        <v>07.765.200/0001-84</v>
      </c>
      <c r="S4587" s="84"/>
      <c r="T4587" s="84" t="str">
        <f t="shared" si="10"/>
        <v/>
      </c>
      <c r="U4587" s="84" t="str">
        <f t="shared" si="11"/>
        <v/>
      </c>
      <c r="V4587" s="65" t="str">
        <f t="shared" si="5"/>
        <v/>
      </c>
      <c r="W4587" s="84"/>
      <c r="X4587" s="84"/>
      <c r="Y4587" s="85"/>
      <c r="Z4587" s="85"/>
      <c r="AA4587" s="65" t="str">
        <f t="shared" si="6"/>
        <v/>
      </c>
      <c r="AB4587" s="65" t="str">
        <f t="shared" si="7"/>
        <v/>
      </c>
      <c r="AC4587" s="86"/>
      <c r="AD4587" s="87" t="str">
        <f t="shared" si="8"/>
        <v/>
      </c>
      <c r="AE4587" s="84"/>
      <c r="AF4587" s="86">
        <f>IF(AC4587&gt;0,AC4587,'⚙️ Config'!$B$10)</f>
        <v>0.0075</v>
      </c>
      <c r="AG4587" s="88">
        <f t="shared" si="9"/>
        <v>112332.2717</v>
      </c>
      <c r="AH4587" s="88">
        <f>AG4587*'⚙️ Config'!$B$11</f>
        <v>561661.3586</v>
      </c>
      <c r="AI4587" s="88">
        <f>AH4587*'⚙️ Config'!$B$12</f>
        <v>168498.4076</v>
      </c>
      <c r="AJ4587" s="64"/>
      <c r="AK4587" s="84"/>
      <c r="AL4587" s="84"/>
      <c r="AM4587" s="84"/>
      <c r="AN4587" s="84"/>
      <c r="AO4587" s="84"/>
      <c r="AP4587" s="84"/>
      <c r="AQ4587" s="84"/>
    </row>
    <row r="4588" ht="15.0" customHeight="1">
      <c r="A4588" s="98">
        <v>4585.0</v>
      </c>
      <c r="B4588" s="99" t="s">
        <v>9689</v>
      </c>
      <c r="C4588" s="98" t="s">
        <v>141</v>
      </c>
      <c r="D4588" s="98" t="s">
        <v>9690</v>
      </c>
      <c r="E4588" s="100">
        <v>21.67</v>
      </c>
      <c r="F4588" s="98" t="s">
        <v>86</v>
      </c>
      <c r="G4588" s="98" t="s">
        <v>244</v>
      </c>
      <c r="H4588" s="101">
        <v>1.496694972E7</v>
      </c>
      <c r="I4588" s="98">
        <v>7.0</v>
      </c>
      <c r="J4588" s="102">
        <v>4.7</v>
      </c>
      <c r="K4588" s="99">
        <v>2023.0</v>
      </c>
      <c r="L4588" s="98" t="s">
        <v>4545</v>
      </c>
      <c r="M4588" s="98">
        <v>2021.0</v>
      </c>
      <c r="N4588" s="98" t="s">
        <v>161</v>
      </c>
      <c r="O4588" s="65" t="str">
        <f t="shared" si="1"/>
        <v>729091790001</v>
      </c>
      <c r="P4588" s="65">
        <f t="shared" si="2"/>
        <v>0</v>
      </c>
      <c r="Q4588" s="65">
        <f t="shared" si="3"/>
        <v>5</v>
      </c>
      <c r="R4588" s="65" t="str">
        <f t="shared" si="12"/>
        <v>72.909.179/0001-05</v>
      </c>
      <c r="S4588" s="84"/>
      <c r="T4588" s="84" t="str">
        <f t="shared" si="10"/>
        <v/>
      </c>
      <c r="U4588" s="84" t="str">
        <f t="shared" si="11"/>
        <v/>
      </c>
      <c r="V4588" s="65" t="str">
        <f t="shared" si="5"/>
        <v/>
      </c>
      <c r="W4588" s="84"/>
      <c r="X4588" s="84"/>
      <c r="Y4588" s="85"/>
      <c r="Z4588" s="85"/>
      <c r="AA4588" s="65" t="str">
        <f t="shared" si="6"/>
        <v/>
      </c>
      <c r="AB4588" s="65" t="str">
        <f t="shared" si="7"/>
        <v/>
      </c>
      <c r="AC4588" s="86"/>
      <c r="AD4588" s="87" t="str">
        <f t="shared" si="8"/>
        <v/>
      </c>
      <c r="AE4588" s="84"/>
      <c r="AF4588" s="86">
        <f>IF(AC4588&gt;0,AC4588,'⚙️ Config'!$B$10)</f>
        <v>0.0075</v>
      </c>
      <c r="AG4588" s="88">
        <f t="shared" si="9"/>
        <v>112252.1229</v>
      </c>
      <c r="AH4588" s="88">
        <f>AG4588*'⚙️ Config'!$B$11</f>
        <v>561260.6145</v>
      </c>
      <c r="AI4588" s="88">
        <f>AH4588*'⚙️ Config'!$B$12</f>
        <v>168378.1844</v>
      </c>
      <c r="AJ4588" s="64"/>
      <c r="AK4588" s="84"/>
      <c r="AL4588" s="84"/>
      <c r="AM4588" s="84"/>
      <c r="AN4588" s="84"/>
      <c r="AO4588" s="84"/>
      <c r="AP4588" s="84"/>
      <c r="AQ4588" s="84"/>
    </row>
    <row r="4589" ht="15.0" customHeight="1">
      <c r="A4589" s="103">
        <v>4586.0</v>
      </c>
      <c r="B4589" s="104" t="s">
        <v>9691</v>
      </c>
      <c r="C4589" s="103" t="s">
        <v>141</v>
      </c>
      <c r="D4589" s="103" t="s">
        <v>9692</v>
      </c>
      <c r="E4589" s="105">
        <v>19.96</v>
      </c>
      <c r="F4589" s="103" t="s">
        <v>86</v>
      </c>
      <c r="G4589" s="103" t="s">
        <v>244</v>
      </c>
      <c r="H4589" s="106">
        <v>1.494941766E7</v>
      </c>
      <c r="I4589" s="103">
        <v>5.0</v>
      </c>
      <c r="J4589" s="107">
        <v>4.0</v>
      </c>
      <c r="K4589" s="104">
        <v>2022.0</v>
      </c>
      <c r="L4589" s="103" t="s">
        <v>1438</v>
      </c>
      <c r="M4589" s="103">
        <v>2022.0</v>
      </c>
      <c r="N4589" s="103" t="s">
        <v>161</v>
      </c>
      <c r="O4589" s="65" t="str">
        <f t="shared" si="1"/>
        <v>017220660001</v>
      </c>
      <c r="P4589" s="65">
        <f t="shared" si="2"/>
        <v>5</v>
      </c>
      <c r="Q4589" s="65">
        <f t="shared" si="3"/>
        <v>8</v>
      </c>
      <c r="R4589" s="65" t="str">
        <f t="shared" si="12"/>
        <v>01.722.066/0001-58</v>
      </c>
      <c r="S4589" s="84"/>
      <c r="T4589" s="84" t="str">
        <f t="shared" si="10"/>
        <v/>
      </c>
      <c r="U4589" s="84" t="str">
        <f t="shared" si="11"/>
        <v/>
      </c>
      <c r="V4589" s="65" t="str">
        <f t="shared" si="5"/>
        <v/>
      </c>
      <c r="W4589" s="84"/>
      <c r="X4589" s="84"/>
      <c r="Y4589" s="85"/>
      <c r="Z4589" s="85"/>
      <c r="AA4589" s="65" t="str">
        <f t="shared" si="6"/>
        <v/>
      </c>
      <c r="AB4589" s="65" t="str">
        <f t="shared" si="7"/>
        <v/>
      </c>
      <c r="AC4589" s="86"/>
      <c r="AD4589" s="87" t="str">
        <f t="shared" si="8"/>
        <v/>
      </c>
      <c r="AE4589" s="84"/>
      <c r="AF4589" s="86">
        <f>IF(AC4589&gt;0,AC4589,'⚙️ Config'!$B$10)</f>
        <v>0.0075</v>
      </c>
      <c r="AG4589" s="88">
        <f t="shared" si="9"/>
        <v>112120.6325</v>
      </c>
      <c r="AH4589" s="88">
        <f>AG4589*'⚙️ Config'!$B$11</f>
        <v>560603.1623</v>
      </c>
      <c r="AI4589" s="88">
        <f>AH4589*'⚙️ Config'!$B$12</f>
        <v>168180.9487</v>
      </c>
      <c r="AJ4589" s="64"/>
      <c r="AK4589" s="84"/>
      <c r="AL4589" s="84"/>
      <c r="AM4589" s="84"/>
      <c r="AN4589" s="84"/>
      <c r="AO4589" s="84"/>
      <c r="AP4589" s="84"/>
      <c r="AQ4589" s="84"/>
    </row>
    <row r="4590" ht="15.0" customHeight="1">
      <c r="A4590" s="103">
        <v>4587.0</v>
      </c>
      <c r="B4590" s="104" t="s">
        <v>9693</v>
      </c>
      <c r="C4590" s="103" t="s">
        <v>141</v>
      </c>
      <c r="D4590" s="103" t="s">
        <v>9694</v>
      </c>
      <c r="E4590" s="105">
        <v>31.07</v>
      </c>
      <c r="F4590" s="103" t="s">
        <v>86</v>
      </c>
      <c r="G4590" s="103" t="s">
        <v>244</v>
      </c>
      <c r="H4590" s="106">
        <v>1.491311014E7</v>
      </c>
      <c r="I4590" s="103">
        <v>5.0</v>
      </c>
      <c r="J4590" s="107">
        <v>3.5</v>
      </c>
      <c r="K4590" s="104">
        <v>2024.0</v>
      </c>
      <c r="L4590" s="103" t="s">
        <v>9695</v>
      </c>
      <c r="M4590" s="103">
        <v>2022.0</v>
      </c>
      <c r="N4590" s="103" t="s">
        <v>161</v>
      </c>
      <c r="O4590" s="65" t="str">
        <f t="shared" si="1"/>
        <v>973436770001</v>
      </c>
      <c r="P4590" s="65">
        <f t="shared" si="2"/>
        <v>6</v>
      </c>
      <c r="Q4590" s="65">
        <f t="shared" si="3"/>
        <v>4</v>
      </c>
      <c r="R4590" s="65" t="str">
        <f t="shared" si="12"/>
        <v>97.343.677/0001-64</v>
      </c>
      <c r="S4590" s="84"/>
      <c r="T4590" s="84" t="str">
        <f t="shared" si="10"/>
        <v/>
      </c>
      <c r="U4590" s="84" t="str">
        <f t="shared" si="11"/>
        <v/>
      </c>
      <c r="V4590" s="65" t="str">
        <f t="shared" si="5"/>
        <v/>
      </c>
      <c r="W4590" s="84"/>
      <c r="X4590" s="84"/>
      <c r="Y4590" s="85"/>
      <c r="Z4590" s="85"/>
      <c r="AA4590" s="65" t="str">
        <f t="shared" si="6"/>
        <v/>
      </c>
      <c r="AB4590" s="65" t="str">
        <f t="shared" si="7"/>
        <v/>
      </c>
      <c r="AC4590" s="86"/>
      <c r="AD4590" s="87" t="str">
        <f t="shared" si="8"/>
        <v/>
      </c>
      <c r="AE4590" s="84"/>
      <c r="AF4590" s="86">
        <f>IF(AC4590&gt;0,AC4590,'⚙️ Config'!$B$10)</f>
        <v>0.0075</v>
      </c>
      <c r="AG4590" s="88">
        <f t="shared" si="9"/>
        <v>111848.3261</v>
      </c>
      <c r="AH4590" s="88">
        <f>AG4590*'⚙️ Config'!$B$11</f>
        <v>559241.6303</v>
      </c>
      <c r="AI4590" s="88">
        <f>AH4590*'⚙️ Config'!$B$12</f>
        <v>167772.4891</v>
      </c>
      <c r="AJ4590" s="64"/>
      <c r="AK4590" s="84"/>
      <c r="AL4590" s="84"/>
      <c r="AM4590" s="84"/>
      <c r="AN4590" s="84"/>
      <c r="AO4590" s="84"/>
      <c r="AP4590" s="84"/>
      <c r="AQ4590" s="84"/>
    </row>
    <row r="4591" ht="15.0" customHeight="1">
      <c r="A4591" s="98">
        <v>4588.0</v>
      </c>
      <c r="B4591" s="99" t="s">
        <v>9696</v>
      </c>
      <c r="C4591" s="98" t="s">
        <v>141</v>
      </c>
      <c r="D4591" s="98" t="s">
        <v>9697</v>
      </c>
      <c r="E4591" s="100">
        <v>29.2</v>
      </c>
      <c r="F4591" s="98" t="s">
        <v>86</v>
      </c>
      <c r="G4591" s="98" t="s">
        <v>244</v>
      </c>
      <c r="H4591" s="101">
        <v>1.488205477E7</v>
      </c>
      <c r="I4591" s="98">
        <v>8.0</v>
      </c>
      <c r="J4591" s="102">
        <v>4.8</v>
      </c>
      <c r="K4591" s="99">
        <v>2025.0</v>
      </c>
      <c r="L4591" s="98" t="s">
        <v>719</v>
      </c>
      <c r="M4591" s="98">
        <v>2021.0</v>
      </c>
      <c r="N4591" s="98" t="s">
        <v>189</v>
      </c>
      <c r="O4591" s="65" t="str">
        <f t="shared" si="1"/>
        <v>080764600001</v>
      </c>
      <c r="P4591" s="65">
        <f t="shared" si="2"/>
        <v>0</v>
      </c>
      <c r="Q4591" s="65">
        <f t="shared" si="3"/>
        <v>5</v>
      </c>
      <c r="R4591" s="65" t="str">
        <f t="shared" si="12"/>
        <v>08.076.460/0001-05</v>
      </c>
      <c r="S4591" s="84"/>
      <c r="T4591" s="84" t="str">
        <f t="shared" si="10"/>
        <v/>
      </c>
      <c r="U4591" s="84" t="str">
        <f t="shared" si="11"/>
        <v/>
      </c>
      <c r="V4591" s="65" t="str">
        <f t="shared" si="5"/>
        <v/>
      </c>
      <c r="W4591" s="84"/>
      <c r="X4591" s="84"/>
      <c r="Y4591" s="85"/>
      <c r="Z4591" s="85"/>
      <c r="AA4591" s="65" t="str">
        <f t="shared" si="6"/>
        <v/>
      </c>
      <c r="AB4591" s="65" t="str">
        <f t="shared" si="7"/>
        <v/>
      </c>
      <c r="AC4591" s="86"/>
      <c r="AD4591" s="87" t="str">
        <f t="shared" si="8"/>
        <v/>
      </c>
      <c r="AE4591" s="84"/>
      <c r="AF4591" s="86">
        <f>IF(AC4591&gt;0,AC4591,'⚙️ Config'!$B$10)</f>
        <v>0.0075</v>
      </c>
      <c r="AG4591" s="88">
        <f t="shared" si="9"/>
        <v>111615.4108</v>
      </c>
      <c r="AH4591" s="88">
        <f>AG4591*'⚙️ Config'!$B$11</f>
        <v>558077.0539</v>
      </c>
      <c r="AI4591" s="88">
        <f>AH4591*'⚙️ Config'!$B$12</f>
        <v>167423.1162</v>
      </c>
      <c r="AJ4591" s="64"/>
      <c r="AK4591" s="84"/>
      <c r="AL4591" s="84"/>
      <c r="AM4591" s="84"/>
      <c r="AN4591" s="84"/>
      <c r="AO4591" s="84"/>
      <c r="AP4591" s="84"/>
      <c r="AQ4591" s="84"/>
    </row>
    <row r="4592" ht="15.0" customHeight="1">
      <c r="A4592" s="103">
        <v>4589.0</v>
      </c>
      <c r="B4592" s="104" t="s">
        <v>9698</v>
      </c>
      <c r="C4592" s="103" t="s">
        <v>141</v>
      </c>
      <c r="D4592" s="103" t="s">
        <v>9699</v>
      </c>
      <c r="E4592" s="105">
        <v>24.84</v>
      </c>
      <c r="F4592" s="103" t="s">
        <v>86</v>
      </c>
      <c r="G4592" s="103" t="s">
        <v>244</v>
      </c>
      <c r="H4592" s="106">
        <v>1.48746996E7</v>
      </c>
      <c r="I4592" s="103">
        <v>9.0</v>
      </c>
      <c r="J4592" s="107">
        <v>3.1</v>
      </c>
      <c r="K4592" s="104">
        <v>2024.0</v>
      </c>
      <c r="L4592" s="103" t="s">
        <v>719</v>
      </c>
      <c r="M4592" s="103">
        <v>2023.0</v>
      </c>
      <c r="N4592" s="103" t="s">
        <v>161</v>
      </c>
      <c r="O4592" s="65" t="str">
        <f t="shared" si="1"/>
        <v>279762490001</v>
      </c>
      <c r="P4592" s="65">
        <f t="shared" si="2"/>
        <v>9</v>
      </c>
      <c r="Q4592" s="65">
        <f t="shared" si="3"/>
        <v>3</v>
      </c>
      <c r="R4592" s="65" t="str">
        <f t="shared" si="12"/>
        <v>27.976.249/0001-93</v>
      </c>
      <c r="S4592" s="84"/>
      <c r="T4592" s="84" t="str">
        <f t="shared" si="10"/>
        <v/>
      </c>
      <c r="U4592" s="84" t="str">
        <f t="shared" si="11"/>
        <v/>
      </c>
      <c r="V4592" s="65" t="str">
        <f t="shared" si="5"/>
        <v/>
      </c>
      <c r="W4592" s="84"/>
      <c r="X4592" s="84"/>
      <c r="Y4592" s="85"/>
      <c r="Z4592" s="85"/>
      <c r="AA4592" s="65" t="str">
        <f t="shared" si="6"/>
        <v/>
      </c>
      <c r="AB4592" s="65" t="str">
        <f t="shared" si="7"/>
        <v/>
      </c>
      <c r="AC4592" s="86"/>
      <c r="AD4592" s="87" t="str">
        <f t="shared" si="8"/>
        <v/>
      </c>
      <c r="AE4592" s="84"/>
      <c r="AF4592" s="86">
        <f>IF(AC4592&gt;0,AC4592,'⚙️ Config'!$B$10)</f>
        <v>0.0075</v>
      </c>
      <c r="AG4592" s="88">
        <f t="shared" si="9"/>
        <v>111560.247</v>
      </c>
      <c r="AH4592" s="88">
        <f>AG4592*'⚙️ Config'!$B$11</f>
        <v>557801.235</v>
      </c>
      <c r="AI4592" s="88">
        <f>AH4592*'⚙️ Config'!$B$12</f>
        <v>167340.3705</v>
      </c>
      <c r="AJ4592" s="64"/>
      <c r="AK4592" s="84"/>
      <c r="AL4592" s="84"/>
      <c r="AM4592" s="84"/>
      <c r="AN4592" s="84"/>
      <c r="AO4592" s="84"/>
      <c r="AP4592" s="84"/>
      <c r="AQ4592" s="84"/>
    </row>
    <row r="4593" ht="15.0" customHeight="1">
      <c r="A4593" s="103">
        <v>4590.0</v>
      </c>
      <c r="B4593" s="104" t="s">
        <v>9700</v>
      </c>
      <c r="C4593" s="103" t="s">
        <v>141</v>
      </c>
      <c r="D4593" s="103" t="s">
        <v>9701</v>
      </c>
      <c r="E4593" s="105">
        <v>16.94</v>
      </c>
      <c r="F4593" s="103" t="s">
        <v>86</v>
      </c>
      <c r="G4593" s="103" t="s">
        <v>244</v>
      </c>
      <c r="H4593" s="106">
        <v>1.477112742E7</v>
      </c>
      <c r="I4593" s="103">
        <v>6.0</v>
      </c>
      <c r="J4593" s="107">
        <v>4.8</v>
      </c>
      <c r="K4593" s="104">
        <v>2021.0</v>
      </c>
      <c r="L4593" s="103" t="s">
        <v>719</v>
      </c>
      <c r="M4593" s="103">
        <v>2021.0</v>
      </c>
      <c r="N4593" s="103" t="s">
        <v>161</v>
      </c>
      <c r="O4593" s="65" t="str">
        <f t="shared" si="1"/>
        <v>294573710001</v>
      </c>
      <c r="P4593" s="65">
        <f t="shared" si="2"/>
        <v>8</v>
      </c>
      <c r="Q4593" s="65">
        <f t="shared" si="3"/>
        <v>9</v>
      </c>
      <c r="R4593" s="65" t="str">
        <f t="shared" si="12"/>
        <v>29.457.371/0001-89</v>
      </c>
      <c r="S4593" s="84"/>
      <c r="T4593" s="84" t="str">
        <f t="shared" si="10"/>
        <v/>
      </c>
      <c r="U4593" s="84" t="str">
        <f t="shared" si="11"/>
        <v/>
      </c>
      <c r="V4593" s="65" t="str">
        <f t="shared" si="5"/>
        <v/>
      </c>
      <c r="W4593" s="84"/>
      <c r="X4593" s="84"/>
      <c r="Y4593" s="85"/>
      <c r="Z4593" s="85"/>
      <c r="AA4593" s="65" t="str">
        <f t="shared" si="6"/>
        <v/>
      </c>
      <c r="AB4593" s="65" t="str">
        <f t="shared" si="7"/>
        <v/>
      </c>
      <c r="AC4593" s="86"/>
      <c r="AD4593" s="87" t="str">
        <f t="shared" si="8"/>
        <v/>
      </c>
      <c r="AE4593" s="84"/>
      <c r="AF4593" s="86">
        <f>IF(AC4593&gt;0,AC4593,'⚙️ Config'!$B$10)</f>
        <v>0.0075</v>
      </c>
      <c r="AG4593" s="88">
        <f t="shared" si="9"/>
        <v>110783.4557</v>
      </c>
      <c r="AH4593" s="88">
        <f>AG4593*'⚙️ Config'!$B$11</f>
        <v>553917.2783</v>
      </c>
      <c r="AI4593" s="88">
        <f>AH4593*'⚙️ Config'!$B$12</f>
        <v>166175.1835</v>
      </c>
      <c r="AJ4593" s="64"/>
      <c r="AK4593" s="84"/>
      <c r="AL4593" s="84"/>
      <c r="AM4593" s="84"/>
      <c r="AN4593" s="84"/>
      <c r="AO4593" s="84"/>
      <c r="AP4593" s="84"/>
      <c r="AQ4593" s="84"/>
    </row>
    <row r="4594" ht="15.0" customHeight="1">
      <c r="A4594" s="103">
        <v>4591.0</v>
      </c>
      <c r="B4594" s="104" t="s">
        <v>9702</v>
      </c>
      <c r="C4594" s="103" t="s">
        <v>141</v>
      </c>
      <c r="D4594" s="103" t="s">
        <v>9703</v>
      </c>
      <c r="E4594" s="105">
        <v>20.06</v>
      </c>
      <c r="F4594" s="103" t="s">
        <v>86</v>
      </c>
      <c r="G4594" s="103" t="s">
        <v>244</v>
      </c>
      <c r="H4594" s="106">
        <v>1.47545869E7</v>
      </c>
      <c r="I4594" s="103">
        <v>4.0</v>
      </c>
      <c r="J4594" s="107">
        <v>4.7</v>
      </c>
      <c r="K4594" s="104">
        <v>2022.0</v>
      </c>
      <c r="L4594" s="103" t="s">
        <v>144</v>
      </c>
      <c r="M4594" s="103">
        <v>2021.0</v>
      </c>
      <c r="N4594" s="103" t="s">
        <v>161</v>
      </c>
      <c r="O4594" s="65" t="str">
        <f t="shared" si="1"/>
        <v>048264860001</v>
      </c>
      <c r="P4594" s="65">
        <f t="shared" si="2"/>
        <v>7</v>
      </c>
      <c r="Q4594" s="65">
        <f t="shared" si="3"/>
        <v>2</v>
      </c>
      <c r="R4594" s="65" t="str">
        <f t="shared" si="12"/>
        <v>04.826.486/0001-72</v>
      </c>
      <c r="S4594" s="84"/>
      <c r="T4594" s="84" t="str">
        <f t="shared" si="10"/>
        <v/>
      </c>
      <c r="U4594" s="84" t="str">
        <f t="shared" si="11"/>
        <v/>
      </c>
      <c r="V4594" s="65" t="str">
        <f t="shared" si="5"/>
        <v/>
      </c>
      <c r="W4594" s="84"/>
      <c r="X4594" s="84"/>
      <c r="Y4594" s="85"/>
      <c r="Z4594" s="85"/>
      <c r="AA4594" s="65" t="str">
        <f t="shared" si="6"/>
        <v/>
      </c>
      <c r="AB4594" s="65" t="str">
        <f t="shared" si="7"/>
        <v/>
      </c>
      <c r="AC4594" s="86"/>
      <c r="AD4594" s="87" t="str">
        <f t="shared" si="8"/>
        <v/>
      </c>
      <c r="AE4594" s="84"/>
      <c r="AF4594" s="86">
        <f>IF(AC4594&gt;0,AC4594,'⚙️ Config'!$B$10)</f>
        <v>0.0075</v>
      </c>
      <c r="AG4594" s="88">
        <f t="shared" si="9"/>
        <v>110659.4018</v>
      </c>
      <c r="AH4594" s="88">
        <f>AG4594*'⚙️ Config'!$B$11</f>
        <v>553297.0088</v>
      </c>
      <c r="AI4594" s="88">
        <f>AH4594*'⚙️ Config'!$B$12</f>
        <v>165989.1026</v>
      </c>
      <c r="AJ4594" s="64"/>
      <c r="AK4594" s="84"/>
      <c r="AL4594" s="84"/>
      <c r="AM4594" s="84"/>
      <c r="AN4594" s="84"/>
      <c r="AO4594" s="84"/>
      <c r="AP4594" s="84"/>
      <c r="AQ4594" s="84"/>
    </row>
    <row r="4595" ht="15.0" customHeight="1">
      <c r="A4595" s="98">
        <v>4592.0</v>
      </c>
      <c r="B4595" s="99" t="s">
        <v>9704</v>
      </c>
      <c r="C4595" s="98" t="s">
        <v>141</v>
      </c>
      <c r="D4595" s="98" t="s">
        <v>9705</v>
      </c>
      <c r="E4595" s="100">
        <v>20.02</v>
      </c>
      <c r="F4595" s="98" t="s">
        <v>86</v>
      </c>
      <c r="G4595" s="98" t="s">
        <v>244</v>
      </c>
      <c r="H4595" s="101">
        <v>1.472742864E7</v>
      </c>
      <c r="I4595" s="98">
        <v>3.0</v>
      </c>
      <c r="J4595" s="102">
        <v>4.9</v>
      </c>
      <c r="K4595" s="99">
        <v>2021.0</v>
      </c>
      <c r="L4595" s="98" t="s">
        <v>719</v>
      </c>
      <c r="M4595" s="98">
        <v>2021.0</v>
      </c>
      <c r="N4595" s="98" t="s">
        <v>145</v>
      </c>
      <c r="O4595" s="65" t="str">
        <f t="shared" si="1"/>
        <v>031798520001</v>
      </c>
      <c r="P4595" s="65">
        <f t="shared" si="2"/>
        <v>8</v>
      </c>
      <c r="Q4595" s="65">
        <f t="shared" si="3"/>
        <v>6</v>
      </c>
      <c r="R4595" s="65" t="str">
        <f t="shared" si="12"/>
        <v>03.179.852/0001-86</v>
      </c>
      <c r="S4595" s="84"/>
      <c r="T4595" s="84" t="str">
        <f t="shared" si="10"/>
        <v/>
      </c>
      <c r="U4595" s="84" t="str">
        <f t="shared" si="11"/>
        <v/>
      </c>
      <c r="V4595" s="65" t="str">
        <f t="shared" si="5"/>
        <v/>
      </c>
      <c r="W4595" s="84"/>
      <c r="X4595" s="84"/>
      <c r="Y4595" s="85"/>
      <c r="Z4595" s="85"/>
      <c r="AA4595" s="65" t="str">
        <f t="shared" si="6"/>
        <v/>
      </c>
      <c r="AB4595" s="65" t="str">
        <f t="shared" si="7"/>
        <v/>
      </c>
      <c r="AC4595" s="86"/>
      <c r="AD4595" s="87" t="str">
        <f t="shared" si="8"/>
        <v/>
      </c>
      <c r="AE4595" s="84"/>
      <c r="AF4595" s="86">
        <f>IF(AC4595&gt;0,AC4595,'⚙️ Config'!$B$10)</f>
        <v>0.0075</v>
      </c>
      <c r="AG4595" s="88">
        <f t="shared" si="9"/>
        <v>110455.7148</v>
      </c>
      <c r="AH4595" s="88">
        <f>AG4595*'⚙️ Config'!$B$11</f>
        <v>552278.574</v>
      </c>
      <c r="AI4595" s="88">
        <f>AH4595*'⚙️ Config'!$B$12</f>
        <v>165683.5722</v>
      </c>
      <c r="AJ4595" s="64"/>
      <c r="AK4595" s="84"/>
      <c r="AL4595" s="84"/>
      <c r="AM4595" s="84"/>
      <c r="AN4595" s="84"/>
      <c r="AO4595" s="84"/>
      <c r="AP4595" s="84"/>
      <c r="AQ4595" s="84"/>
    </row>
    <row r="4596" ht="15.0" customHeight="1">
      <c r="A4596" s="103">
        <v>4593.0</v>
      </c>
      <c r="B4596" s="104" t="s">
        <v>9706</v>
      </c>
      <c r="C4596" s="103" t="s">
        <v>141</v>
      </c>
      <c r="D4596" s="103" t="s">
        <v>9707</v>
      </c>
      <c r="E4596" s="105">
        <v>25.56</v>
      </c>
      <c r="F4596" s="103" t="s">
        <v>86</v>
      </c>
      <c r="G4596" s="103" t="s">
        <v>244</v>
      </c>
      <c r="H4596" s="106">
        <v>1.472043047E7</v>
      </c>
      <c r="I4596" s="103">
        <v>9.0</v>
      </c>
      <c r="J4596" s="107">
        <v>3.8</v>
      </c>
      <c r="K4596" s="104">
        <v>2024.0</v>
      </c>
      <c r="L4596" s="103" t="s">
        <v>4709</v>
      </c>
      <c r="M4596" s="103">
        <v>2022.0</v>
      </c>
      <c r="N4596" s="103" t="s">
        <v>189</v>
      </c>
      <c r="O4596" s="65" t="str">
        <f t="shared" si="1"/>
        <v>359753540001</v>
      </c>
      <c r="P4596" s="65">
        <f t="shared" si="2"/>
        <v>3</v>
      </c>
      <c r="Q4596" s="65">
        <f t="shared" si="3"/>
        <v>6</v>
      </c>
      <c r="R4596" s="65" t="str">
        <f t="shared" si="12"/>
        <v>35.975.354/0001-36</v>
      </c>
      <c r="S4596" s="84"/>
      <c r="T4596" s="84" t="str">
        <f t="shared" si="10"/>
        <v/>
      </c>
      <c r="U4596" s="84" t="str">
        <f t="shared" si="11"/>
        <v/>
      </c>
      <c r="V4596" s="65" t="str">
        <f t="shared" si="5"/>
        <v/>
      </c>
      <c r="W4596" s="84"/>
      <c r="X4596" s="84"/>
      <c r="Y4596" s="85"/>
      <c r="Z4596" s="85"/>
      <c r="AA4596" s="65" t="str">
        <f t="shared" si="6"/>
        <v/>
      </c>
      <c r="AB4596" s="65" t="str">
        <f t="shared" si="7"/>
        <v/>
      </c>
      <c r="AC4596" s="86"/>
      <c r="AD4596" s="87" t="str">
        <f t="shared" si="8"/>
        <v/>
      </c>
      <c r="AE4596" s="84"/>
      <c r="AF4596" s="86">
        <f>IF(AC4596&gt;0,AC4596,'⚙️ Config'!$B$10)</f>
        <v>0.0075</v>
      </c>
      <c r="AG4596" s="88">
        <f t="shared" si="9"/>
        <v>110403.2285</v>
      </c>
      <c r="AH4596" s="88">
        <f>AG4596*'⚙️ Config'!$B$11</f>
        <v>552016.1426</v>
      </c>
      <c r="AI4596" s="88">
        <f>AH4596*'⚙️ Config'!$B$12</f>
        <v>165604.8428</v>
      </c>
      <c r="AJ4596" s="64"/>
      <c r="AK4596" s="84"/>
      <c r="AL4596" s="84"/>
      <c r="AM4596" s="84"/>
      <c r="AN4596" s="84"/>
      <c r="AO4596" s="84"/>
      <c r="AP4596" s="84"/>
      <c r="AQ4596" s="84"/>
    </row>
    <row r="4597" ht="15.0" customHeight="1">
      <c r="A4597" s="103">
        <v>4594.0</v>
      </c>
      <c r="B4597" s="104" t="s">
        <v>9708</v>
      </c>
      <c r="C4597" s="103" t="s">
        <v>141</v>
      </c>
      <c r="D4597" s="103" t="s">
        <v>9709</v>
      </c>
      <c r="E4597" s="105">
        <v>45.46</v>
      </c>
      <c r="F4597" s="103" t="s">
        <v>86</v>
      </c>
      <c r="G4597" s="103" t="s">
        <v>244</v>
      </c>
      <c r="H4597" s="106">
        <v>1.469900628E7</v>
      </c>
      <c r="I4597" s="103">
        <v>5.0</v>
      </c>
      <c r="J4597" s="107">
        <v>2.4</v>
      </c>
      <c r="K4597" s="104">
        <v>2025.0</v>
      </c>
      <c r="L4597" s="103" t="s">
        <v>615</v>
      </c>
      <c r="M4597" s="103">
        <v>2023.0</v>
      </c>
      <c r="N4597" s="103" t="s">
        <v>161</v>
      </c>
      <c r="O4597" s="65" t="str">
        <f t="shared" si="1"/>
        <v>036481300001</v>
      </c>
      <c r="P4597" s="65">
        <f t="shared" si="2"/>
        <v>2</v>
      </c>
      <c r="Q4597" s="65">
        <f t="shared" si="3"/>
        <v>3</v>
      </c>
      <c r="R4597" s="65" t="str">
        <f t="shared" si="12"/>
        <v>03.648.130/0001-23</v>
      </c>
      <c r="S4597" s="84"/>
      <c r="T4597" s="84" t="str">
        <f t="shared" si="10"/>
        <v/>
      </c>
      <c r="U4597" s="84" t="str">
        <f t="shared" si="11"/>
        <v/>
      </c>
      <c r="V4597" s="65" t="str">
        <f t="shared" si="5"/>
        <v/>
      </c>
      <c r="W4597" s="84"/>
      <c r="X4597" s="84"/>
      <c r="Y4597" s="85"/>
      <c r="Z4597" s="85"/>
      <c r="AA4597" s="65" t="str">
        <f t="shared" si="6"/>
        <v/>
      </c>
      <c r="AB4597" s="65" t="str">
        <f t="shared" si="7"/>
        <v/>
      </c>
      <c r="AC4597" s="86"/>
      <c r="AD4597" s="87" t="str">
        <f t="shared" si="8"/>
        <v/>
      </c>
      <c r="AE4597" s="84"/>
      <c r="AF4597" s="86">
        <f>IF(AC4597&gt;0,AC4597,'⚙️ Config'!$B$10)</f>
        <v>0.0075</v>
      </c>
      <c r="AG4597" s="88">
        <f t="shared" si="9"/>
        <v>110242.5471</v>
      </c>
      <c r="AH4597" s="88">
        <f>AG4597*'⚙️ Config'!$B$11</f>
        <v>551212.7355</v>
      </c>
      <c r="AI4597" s="88">
        <f>AH4597*'⚙️ Config'!$B$12</f>
        <v>165363.8207</v>
      </c>
      <c r="AJ4597" s="64"/>
      <c r="AK4597" s="84"/>
      <c r="AL4597" s="84"/>
      <c r="AM4597" s="84"/>
      <c r="AN4597" s="84"/>
      <c r="AO4597" s="84"/>
      <c r="AP4597" s="84"/>
      <c r="AQ4597" s="84"/>
    </row>
    <row r="4598" ht="15.0" customHeight="1">
      <c r="A4598" s="103">
        <v>4595.0</v>
      </c>
      <c r="B4598" s="104" t="s">
        <v>9710</v>
      </c>
      <c r="C4598" s="103" t="s">
        <v>141</v>
      </c>
      <c r="D4598" s="103" t="s">
        <v>9711</v>
      </c>
      <c r="E4598" s="105">
        <v>48.08</v>
      </c>
      <c r="F4598" s="103" t="s">
        <v>86</v>
      </c>
      <c r="G4598" s="103" t="s">
        <v>244</v>
      </c>
      <c r="H4598" s="106">
        <v>1.4627554E7</v>
      </c>
      <c r="I4598" s="103">
        <v>8.0</v>
      </c>
      <c r="J4598" s="107">
        <v>4.7</v>
      </c>
      <c r="K4598" s="104">
        <v>2025.0</v>
      </c>
      <c r="L4598" s="103" t="s">
        <v>4935</v>
      </c>
      <c r="M4598" s="103">
        <v>2021.0</v>
      </c>
      <c r="N4598" s="103" t="s">
        <v>208</v>
      </c>
      <c r="O4598" s="65" t="str">
        <f t="shared" si="1"/>
        <v>553328110001</v>
      </c>
      <c r="P4598" s="65">
        <f t="shared" si="2"/>
        <v>8</v>
      </c>
      <c r="Q4598" s="65">
        <f t="shared" si="3"/>
        <v>1</v>
      </c>
      <c r="R4598" s="65" t="str">
        <f t="shared" si="12"/>
        <v>55.332.811/0001-81</v>
      </c>
      <c r="S4598" s="84"/>
      <c r="T4598" s="84" t="str">
        <f t="shared" si="10"/>
        <v/>
      </c>
      <c r="U4598" s="84" t="str">
        <f t="shared" si="11"/>
        <v/>
      </c>
      <c r="V4598" s="65" t="str">
        <f t="shared" si="5"/>
        <v/>
      </c>
      <c r="W4598" s="84"/>
      <c r="X4598" s="84"/>
      <c r="Y4598" s="85"/>
      <c r="Z4598" s="85"/>
      <c r="AA4598" s="65" t="str">
        <f t="shared" si="6"/>
        <v/>
      </c>
      <c r="AB4598" s="65" t="str">
        <f t="shared" si="7"/>
        <v/>
      </c>
      <c r="AC4598" s="86"/>
      <c r="AD4598" s="87" t="str">
        <f t="shared" si="8"/>
        <v/>
      </c>
      <c r="AE4598" s="84"/>
      <c r="AF4598" s="86">
        <f>IF(AC4598&gt;0,AC4598,'⚙️ Config'!$B$10)</f>
        <v>0.0075</v>
      </c>
      <c r="AG4598" s="88">
        <f t="shared" si="9"/>
        <v>109706.655</v>
      </c>
      <c r="AH4598" s="88">
        <f>AG4598*'⚙️ Config'!$B$11</f>
        <v>548533.275</v>
      </c>
      <c r="AI4598" s="88">
        <f>AH4598*'⚙️ Config'!$B$12</f>
        <v>164559.9825</v>
      </c>
      <c r="AJ4598" s="64"/>
      <c r="AK4598" s="84"/>
      <c r="AL4598" s="84"/>
      <c r="AM4598" s="84"/>
      <c r="AN4598" s="84"/>
      <c r="AO4598" s="84"/>
      <c r="AP4598" s="84"/>
      <c r="AQ4598" s="84"/>
    </row>
    <row r="4599" ht="15.0" customHeight="1">
      <c r="A4599" s="103">
        <v>4596.0</v>
      </c>
      <c r="B4599" s="104" t="s">
        <v>9712</v>
      </c>
      <c r="C4599" s="103" t="s">
        <v>141</v>
      </c>
      <c r="D4599" s="103" t="s">
        <v>9713</v>
      </c>
      <c r="E4599" s="105">
        <v>27.4</v>
      </c>
      <c r="F4599" s="103" t="s">
        <v>86</v>
      </c>
      <c r="G4599" s="103" t="s">
        <v>244</v>
      </c>
      <c r="H4599" s="106">
        <v>1.462730129E7</v>
      </c>
      <c r="I4599" s="103">
        <v>11.0</v>
      </c>
      <c r="J4599" s="107">
        <v>4.8</v>
      </c>
      <c r="K4599" s="104">
        <v>2025.0</v>
      </c>
      <c r="L4599" s="103" t="s">
        <v>4709</v>
      </c>
      <c r="M4599" s="103">
        <v>2021.0</v>
      </c>
      <c r="N4599" s="103" t="s">
        <v>161</v>
      </c>
      <c r="O4599" s="65" t="str">
        <f t="shared" si="1"/>
        <v>053256620001</v>
      </c>
      <c r="P4599" s="65">
        <f t="shared" si="2"/>
        <v>5</v>
      </c>
      <c r="Q4599" s="65">
        <f t="shared" si="3"/>
        <v>5</v>
      </c>
      <c r="R4599" s="65" t="str">
        <f t="shared" si="12"/>
        <v>05.325.662/0001-55</v>
      </c>
      <c r="S4599" s="84"/>
      <c r="T4599" s="84" t="str">
        <f t="shared" si="10"/>
        <v/>
      </c>
      <c r="U4599" s="84" t="str">
        <f t="shared" si="11"/>
        <v/>
      </c>
      <c r="V4599" s="65" t="str">
        <f t="shared" si="5"/>
        <v/>
      </c>
      <c r="W4599" s="84"/>
      <c r="X4599" s="84"/>
      <c r="Y4599" s="85"/>
      <c r="Z4599" s="85"/>
      <c r="AA4599" s="65" t="str">
        <f t="shared" si="6"/>
        <v/>
      </c>
      <c r="AB4599" s="65" t="str">
        <f t="shared" si="7"/>
        <v/>
      </c>
      <c r="AC4599" s="86"/>
      <c r="AD4599" s="87" t="str">
        <f t="shared" si="8"/>
        <v/>
      </c>
      <c r="AE4599" s="84"/>
      <c r="AF4599" s="86">
        <f>IF(AC4599&gt;0,AC4599,'⚙️ Config'!$B$10)</f>
        <v>0.0075</v>
      </c>
      <c r="AG4599" s="88">
        <f t="shared" si="9"/>
        <v>109704.7597</v>
      </c>
      <c r="AH4599" s="88">
        <f>AG4599*'⚙️ Config'!$B$11</f>
        <v>548523.7984</v>
      </c>
      <c r="AI4599" s="88">
        <f>AH4599*'⚙️ Config'!$B$12</f>
        <v>164557.1395</v>
      </c>
      <c r="AJ4599" s="64"/>
      <c r="AK4599" s="84"/>
      <c r="AL4599" s="84"/>
      <c r="AM4599" s="84"/>
      <c r="AN4599" s="84"/>
      <c r="AO4599" s="84"/>
      <c r="AP4599" s="84"/>
      <c r="AQ4599" s="84"/>
    </row>
    <row r="4600" ht="15.0" customHeight="1">
      <c r="A4600" s="103">
        <v>4597.0</v>
      </c>
      <c r="B4600" s="104" t="s">
        <v>9714</v>
      </c>
      <c r="C4600" s="103" t="s">
        <v>141</v>
      </c>
      <c r="D4600" s="103" t="s">
        <v>9715</v>
      </c>
      <c r="E4600" s="105">
        <v>26.97</v>
      </c>
      <c r="F4600" s="103" t="s">
        <v>86</v>
      </c>
      <c r="G4600" s="103" t="s">
        <v>244</v>
      </c>
      <c r="H4600" s="106">
        <v>1.459322079E7</v>
      </c>
      <c r="I4600" s="103">
        <v>5.0</v>
      </c>
      <c r="J4600" s="107">
        <v>2.6</v>
      </c>
      <c r="K4600" s="104">
        <v>2023.0</v>
      </c>
      <c r="L4600" s="103" t="s">
        <v>1438</v>
      </c>
      <c r="M4600" s="103">
        <v>2023.0</v>
      </c>
      <c r="N4600" s="103" t="s">
        <v>145</v>
      </c>
      <c r="O4600" s="65" t="str">
        <f t="shared" si="1"/>
        <v>276025900001</v>
      </c>
      <c r="P4600" s="65">
        <f t="shared" si="2"/>
        <v>8</v>
      </c>
      <c r="Q4600" s="65">
        <f t="shared" si="3"/>
        <v>9</v>
      </c>
      <c r="R4600" s="65" t="str">
        <f t="shared" si="12"/>
        <v>27.602.590/0001-89</v>
      </c>
      <c r="S4600" s="84"/>
      <c r="T4600" s="84" t="str">
        <f t="shared" si="10"/>
        <v/>
      </c>
      <c r="U4600" s="84" t="str">
        <f t="shared" si="11"/>
        <v/>
      </c>
      <c r="V4600" s="65" t="str">
        <f t="shared" si="5"/>
        <v/>
      </c>
      <c r="W4600" s="84"/>
      <c r="X4600" s="84"/>
      <c r="Y4600" s="85"/>
      <c r="Z4600" s="85"/>
      <c r="AA4600" s="65" t="str">
        <f t="shared" si="6"/>
        <v/>
      </c>
      <c r="AB4600" s="65" t="str">
        <f t="shared" si="7"/>
        <v/>
      </c>
      <c r="AC4600" s="86"/>
      <c r="AD4600" s="87" t="str">
        <f t="shared" si="8"/>
        <v/>
      </c>
      <c r="AE4600" s="84"/>
      <c r="AF4600" s="86">
        <f>IF(AC4600&gt;0,AC4600,'⚙️ Config'!$B$10)</f>
        <v>0.0075</v>
      </c>
      <c r="AG4600" s="88">
        <f t="shared" si="9"/>
        <v>109449.1559</v>
      </c>
      <c r="AH4600" s="88">
        <f>AG4600*'⚙️ Config'!$B$11</f>
        <v>547245.7796</v>
      </c>
      <c r="AI4600" s="88">
        <f>AH4600*'⚙️ Config'!$B$12</f>
        <v>164173.7339</v>
      </c>
      <c r="AJ4600" s="64"/>
      <c r="AK4600" s="84"/>
      <c r="AL4600" s="84"/>
      <c r="AM4600" s="84"/>
      <c r="AN4600" s="84"/>
      <c r="AO4600" s="84"/>
      <c r="AP4600" s="84"/>
      <c r="AQ4600" s="84"/>
    </row>
    <row r="4601" ht="15.0" customHeight="1">
      <c r="A4601" s="98">
        <v>4598.0</v>
      </c>
      <c r="B4601" s="99" t="s">
        <v>9716</v>
      </c>
      <c r="C4601" s="98" t="s">
        <v>141</v>
      </c>
      <c r="D4601" s="98" t="s">
        <v>9717</v>
      </c>
      <c r="E4601" s="100">
        <v>46.78</v>
      </c>
      <c r="F4601" s="98" t="s">
        <v>86</v>
      </c>
      <c r="G4601" s="98" t="s">
        <v>244</v>
      </c>
      <c r="H4601" s="101">
        <v>1.459188792E7</v>
      </c>
      <c r="I4601" s="98">
        <v>7.0</v>
      </c>
      <c r="J4601" s="102">
        <v>1.2</v>
      </c>
      <c r="K4601" s="99">
        <v>2025.0</v>
      </c>
      <c r="L4601" s="98" t="s">
        <v>4689</v>
      </c>
      <c r="M4601" s="98">
        <v>2025.0</v>
      </c>
      <c r="N4601" s="98" t="s">
        <v>161</v>
      </c>
      <c r="O4601" s="65" t="str">
        <f t="shared" si="1"/>
        <v>466426780001</v>
      </c>
      <c r="P4601" s="65">
        <f t="shared" si="2"/>
        <v>7</v>
      </c>
      <c r="Q4601" s="65">
        <f t="shared" si="3"/>
        <v>9</v>
      </c>
      <c r="R4601" s="65" t="str">
        <f t="shared" si="12"/>
        <v>46.642.678/0001-79</v>
      </c>
      <c r="S4601" s="84"/>
      <c r="T4601" s="84" t="str">
        <f t="shared" si="10"/>
        <v/>
      </c>
      <c r="U4601" s="84" t="str">
        <f t="shared" si="11"/>
        <v/>
      </c>
      <c r="V4601" s="65" t="str">
        <f t="shared" si="5"/>
        <v/>
      </c>
      <c r="W4601" s="84"/>
      <c r="X4601" s="84"/>
      <c r="Y4601" s="85"/>
      <c r="Z4601" s="85"/>
      <c r="AA4601" s="65" t="str">
        <f t="shared" si="6"/>
        <v/>
      </c>
      <c r="AB4601" s="65" t="str">
        <f t="shared" si="7"/>
        <v/>
      </c>
      <c r="AC4601" s="86"/>
      <c r="AD4601" s="87" t="str">
        <f t="shared" si="8"/>
        <v/>
      </c>
      <c r="AE4601" s="84"/>
      <c r="AF4601" s="86">
        <f>IF(AC4601&gt;0,AC4601,'⚙️ Config'!$B$10)</f>
        <v>0.0075</v>
      </c>
      <c r="AG4601" s="88">
        <f t="shared" si="9"/>
        <v>109439.1594</v>
      </c>
      <c r="AH4601" s="88">
        <f>AG4601*'⚙️ Config'!$B$11</f>
        <v>547195.797</v>
      </c>
      <c r="AI4601" s="88">
        <f>AH4601*'⚙️ Config'!$B$12</f>
        <v>164158.7391</v>
      </c>
      <c r="AJ4601" s="64"/>
      <c r="AK4601" s="84"/>
      <c r="AL4601" s="84"/>
      <c r="AM4601" s="84"/>
      <c r="AN4601" s="84"/>
      <c r="AO4601" s="84"/>
      <c r="AP4601" s="84"/>
      <c r="AQ4601" s="84"/>
    </row>
    <row r="4602" ht="15.0" customHeight="1">
      <c r="A4602" s="103">
        <v>4599.0</v>
      </c>
      <c r="B4602" s="104" t="s">
        <v>9718</v>
      </c>
      <c r="C4602" s="103" t="s">
        <v>141</v>
      </c>
      <c r="D4602" s="103" t="s">
        <v>9719</v>
      </c>
      <c r="E4602" s="105">
        <v>23.85</v>
      </c>
      <c r="F4602" s="103" t="s">
        <v>86</v>
      </c>
      <c r="G4602" s="103" t="s">
        <v>244</v>
      </c>
      <c r="H4602" s="106">
        <v>1.452179808E7</v>
      </c>
      <c r="I4602" s="103">
        <v>2.0</v>
      </c>
      <c r="J4602" s="107">
        <v>4.7</v>
      </c>
      <c r="K4602" s="104">
        <v>2021.0</v>
      </c>
      <c r="L4602" s="103" t="s">
        <v>144</v>
      </c>
      <c r="M4602" s="103">
        <v>2021.0</v>
      </c>
      <c r="N4602" s="103" t="s">
        <v>161</v>
      </c>
      <c r="O4602" s="65" t="str">
        <f t="shared" si="1"/>
        <v>087881110001</v>
      </c>
      <c r="P4602" s="65">
        <f t="shared" si="2"/>
        <v>1</v>
      </c>
      <c r="Q4602" s="65">
        <f t="shared" si="3"/>
        <v>6</v>
      </c>
      <c r="R4602" s="65" t="str">
        <f t="shared" si="12"/>
        <v>08.788.111/0001-16</v>
      </c>
      <c r="S4602" s="84"/>
      <c r="T4602" s="84" t="str">
        <f t="shared" si="10"/>
        <v/>
      </c>
      <c r="U4602" s="84" t="str">
        <f t="shared" si="11"/>
        <v/>
      </c>
      <c r="V4602" s="65" t="str">
        <f t="shared" si="5"/>
        <v/>
      </c>
      <c r="W4602" s="84"/>
      <c r="X4602" s="84"/>
      <c r="Y4602" s="85"/>
      <c r="Z4602" s="85"/>
      <c r="AA4602" s="65" t="str">
        <f t="shared" si="6"/>
        <v/>
      </c>
      <c r="AB4602" s="65" t="str">
        <f t="shared" si="7"/>
        <v/>
      </c>
      <c r="AC4602" s="86"/>
      <c r="AD4602" s="87" t="str">
        <f t="shared" si="8"/>
        <v/>
      </c>
      <c r="AE4602" s="84"/>
      <c r="AF4602" s="86">
        <f>IF(AC4602&gt;0,AC4602,'⚙️ Config'!$B$10)</f>
        <v>0.0075</v>
      </c>
      <c r="AG4602" s="88">
        <f t="shared" si="9"/>
        <v>108913.4856</v>
      </c>
      <c r="AH4602" s="88">
        <f>AG4602*'⚙️ Config'!$B$11</f>
        <v>544567.428</v>
      </c>
      <c r="AI4602" s="88">
        <f>AH4602*'⚙️ Config'!$B$12</f>
        <v>163370.2284</v>
      </c>
      <c r="AJ4602" s="64"/>
      <c r="AK4602" s="84"/>
      <c r="AL4602" s="84"/>
      <c r="AM4602" s="84"/>
      <c r="AN4602" s="84"/>
      <c r="AO4602" s="84"/>
      <c r="AP4602" s="84"/>
      <c r="AQ4602" s="84"/>
    </row>
    <row r="4603" ht="15.0" customHeight="1">
      <c r="A4603" s="103">
        <v>4600.0</v>
      </c>
      <c r="B4603" s="104" t="s">
        <v>9720</v>
      </c>
      <c r="C4603" s="103" t="s">
        <v>141</v>
      </c>
      <c r="D4603" s="103" t="s">
        <v>9721</v>
      </c>
      <c r="E4603" s="105">
        <v>34.9</v>
      </c>
      <c r="F4603" s="103" t="s">
        <v>86</v>
      </c>
      <c r="G4603" s="103" t="s">
        <v>244</v>
      </c>
      <c r="H4603" s="106">
        <v>1.445149523E7</v>
      </c>
      <c r="I4603" s="103">
        <v>7.0</v>
      </c>
      <c r="J4603" s="107">
        <v>2.6</v>
      </c>
      <c r="K4603" s="104">
        <v>2025.0</v>
      </c>
      <c r="L4603" s="103" t="s">
        <v>4709</v>
      </c>
      <c r="M4603" s="103">
        <v>2023.0</v>
      </c>
      <c r="N4603" s="103" t="s">
        <v>161</v>
      </c>
      <c r="O4603" s="65" t="str">
        <f t="shared" si="1"/>
        <v>040799960001</v>
      </c>
      <c r="P4603" s="65">
        <f t="shared" si="2"/>
        <v>2</v>
      </c>
      <c r="Q4603" s="65">
        <f t="shared" si="3"/>
        <v>3</v>
      </c>
      <c r="R4603" s="65" t="str">
        <f t="shared" si="12"/>
        <v>04.079.996/0001-23</v>
      </c>
      <c r="S4603" s="84"/>
      <c r="T4603" s="84" t="str">
        <f t="shared" si="10"/>
        <v/>
      </c>
      <c r="U4603" s="84" t="str">
        <f t="shared" si="11"/>
        <v/>
      </c>
      <c r="V4603" s="65" t="str">
        <f t="shared" si="5"/>
        <v/>
      </c>
      <c r="W4603" s="84"/>
      <c r="X4603" s="84"/>
      <c r="Y4603" s="85"/>
      <c r="Z4603" s="85"/>
      <c r="AA4603" s="65" t="str">
        <f t="shared" si="6"/>
        <v/>
      </c>
      <c r="AB4603" s="65" t="str">
        <f t="shared" si="7"/>
        <v/>
      </c>
      <c r="AC4603" s="86"/>
      <c r="AD4603" s="87" t="str">
        <f t="shared" si="8"/>
        <v/>
      </c>
      <c r="AE4603" s="84"/>
      <c r="AF4603" s="86">
        <f>IF(AC4603&gt;0,AC4603,'⚙️ Config'!$B$10)</f>
        <v>0.0075</v>
      </c>
      <c r="AG4603" s="88">
        <f t="shared" si="9"/>
        <v>108386.2142</v>
      </c>
      <c r="AH4603" s="88">
        <f>AG4603*'⚙️ Config'!$B$11</f>
        <v>541931.0711</v>
      </c>
      <c r="AI4603" s="88">
        <f>AH4603*'⚙️ Config'!$B$12</f>
        <v>162579.3213</v>
      </c>
      <c r="AJ4603" s="64"/>
      <c r="AK4603" s="84"/>
      <c r="AL4603" s="84"/>
      <c r="AM4603" s="84"/>
      <c r="AN4603" s="84"/>
      <c r="AO4603" s="84"/>
      <c r="AP4603" s="84"/>
      <c r="AQ4603" s="84"/>
    </row>
    <row r="4604" ht="15.0" customHeight="1">
      <c r="A4604" s="98">
        <v>4601.0</v>
      </c>
      <c r="B4604" s="99" t="s">
        <v>9722</v>
      </c>
      <c r="C4604" s="98" t="s">
        <v>141</v>
      </c>
      <c r="D4604" s="98" t="s">
        <v>9723</v>
      </c>
      <c r="E4604" s="100">
        <v>20.58</v>
      </c>
      <c r="F4604" s="98" t="s">
        <v>86</v>
      </c>
      <c r="G4604" s="98" t="s">
        <v>244</v>
      </c>
      <c r="H4604" s="101">
        <v>1.44493326E7</v>
      </c>
      <c r="I4604" s="98">
        <v>3.0</v>
      </c>
      <c r="J4604" s="102">
        <v>5.0</v>
      </c>
      <c r="K4604" s="99">
        <v>2021.0</v>
      </c>
      <c r="L4604" s="98" t="s">
        <v>256</v>
      </c>
      <c r="M4604" s="98">
        <v>2021.0</v>
      </c>
      <c r="N4604" s="98" t="s">
        <v>145</v>
      </c>
      <c r="O4604" s="65" t="str">
        <f t="shared" si="1"/>
        <v>626898640001</v>
      </c>
      <c r="P4604" s="65">
        <f t="shared" si="2"/>
        <v>1</v>
      </c>
      <c r="Q4604" s="65">
        <f t="shared" si="3"/>
        <v>0</v>
      </c>
      <c r="R4604" s="65" t="str">
        <f t="shared" si="12"/>
        <v>62.689.864/0001-10</v>
      </c>
      <c r="S4604" s="84"/>
      <c r="T4604" s="84" t="str">
        <f t="shared" si="10"/>
        <v/>
      </c>
      <c r="U4604" s="84" t="str">
        <f t="shared" si="11"/>
        <v/>
      </c>
      <c r="V4604" s="65" t="str">
        <f t="shared" si="5"/>
        <v/>
      </c>
      <c r="W4604" s="84"/>
      <c r="X4604" s="84"/>
      <c r="Y4604" s="85"/>
      <c r="Z4604" s="85"/>
      <c r="AA4604" s="65" t="str">
        <f t="shared" si="6"/>
        <v/>
      </c>
      <c r="AB4604" s="65" t="str">
        <f t="shared" si="7"/>
        <v/>
      </c>
      <c r="AC4604" s="86"/>
      <c r="AD4604" s="87" t="str">
        <f t="shared" si="8"/>
        <v/>
      </c>
      <c r="AE4604" s="84"/>
      <c r="AF4604" s="86">
        <f>IF(AC4604&gt;0,AC4604,'⚙️ Config'!$B$10)</f>
        <v>0.0075</v>
      </c>
      <c r="AG4604" s="88">
        <f t="shared" si="9"/>
        <v>108369.9945</v>
      </c>
      <c r="AH4604" s="88">
        <f>AG4604*'⚙️ Config'!$B$11</f>
        <v>541849.9725</v>
      </c>
      <c r="AI4604" s="88">
        <f>AH4604*'⚙️ Config'!$B$12</f>
        <v>162554.9918</v>
      </c>
      <c r="AJ4604" s="64"/>
      <c r="AK4604" s="84"/>
      <c r="AL4604" s="84"/>
      <c r="AM4604" s="84"/>
      <c r="AN4604" s="84"/>
      <c r="AO4604" s="84"/>
      <c r="AP4604" s="84"/>
      <c r="AQ4604" s="84"/>
    </row>
    <row r="4605" ht="15.0" customHeight="1">
      <c r="A4605" s="98">
        <v>4602.0</v>
      </c>
      <c r="B4605" s="99" t="s">
        <v>9724</v>
      </c>
      <c r="C4605" s="98" t="s">
        <v>141</v>
      </c>
      <c r="D4605" s="98" t="s">
        <v>9725</v>
      </c>
      <c r="E4605" s="100">
        <v>33.35</v>
      </c>
      <c r="F4605" s="98" t="s">
        <v>86</v>
      </c>
      <c r="G4605" s="98" t="s">
        <v>244</v>
      </c>
      <c r="H4605" s="101">
        <v>1.44472032E7</v>
      </c>
      <c r="I4605" s="98">
        <v>1.0</v>
      </c>
      <c r="J4605" s="102">
        <v>4.9</v>
      </c>
      <c r="K4605" s="99">
        <v>2021.0</v>
      </c>
      <c r="L4605" s="98" t="s">
        <v>197</v>
      </c>
      <c r="M4605" s="98">
        <v>2021.0</v>
      </c>
      <c r="N4605" s="98" t="s">
        <v>342</v>
      </c>
      <c r="O4605" s="65" t="str">
        <f t="shared" si="1"/>
        <v>085727470001</v>
      </c>
      <c r="P4605" s="65">
        <f t="shared" si="2"/>
        <v>2</v>
      </c>
      <c r="Q4605" s="65">
        <f t="shared" si="3"/>
        <v>6</v>
      </c>
      <c r="R4605" s="65" t="str">
        <f t="shared" si="12"/>
        <v>08.572.747/0001-26</v>
      </c>
      <c r="S4605" s="84"/>
      <c r="T4605" s="84" t="str">
        <f t="shared" si="10"/>
        <v/>
      </c>
      <c r="U4605" s="84" t="str">
        <f t="shared" si="11"/>
        <v/>
      </c>
      <c r="V4605" s="65" t="str">
        <f t="shared" si="5"/>
        <v/>
      </c>
      <c r="W4605" s="84"/>
      <c r="X4605" s="84"/>
      <c r="Y4605" s="85"/>
      <c r="Z4605" s="85"/>
      <c r="AA4605" s="65" t="str">
        <f t="shared" si="6"/>
        <v/>
      </c>
      <c r="AB4605" s="65" t="str">
        <f t="shared" si="7"/>
        <v/>
      </c>
      <c r="AC4605" s="86"/>
      <c r="AD4605" s="87" t="str">
        <f t="shared" si="8"/>
        <v/>
      </c>
      <c r="AE4605" s="84"/>
      <c r="AF4605" s="86">
        <f>IF(AC4605&gt;0,AC4605,'⚙️ Config'!$B$10)</f>
        <v>0.0075</v>
      </c>
      <c r="AG4605" s="88">
        <f t="shared" si="9"/>
        <v>108354.024</v>
      </c>
      <c r="AH4605" s="88">
        <f>AG4605*'⚙️ Config'!$B$11</f>
        <v>541770.12</v>
      </c>
      <c r="AI4605" s="88">
        <f>AH4605*'⚙️ Config'!$B$12</f>
        <v>162531.036</v>
      </c>
      <c r="AJ4605" s="64"/>
      <c r="AK4605" s="84"/>
      <c r="AL4605" s="84"/>
      <c r="AM4605" s="84"/>
      <c r="AN4605" s="84"/>
      <c r="AO4605" s="84"/>
      <c r="AP4605" s="84"/>
      <c r="AQ4605" s="84"/>
    </row>
    <row r="4606" ht="15.0" customHeight="1">
      <c r="A4606" s="103">
        <v>4603.0</v>
      </c>
      <c r="B4606" s="104" t="s">
        <v>9726</v>
      </c>
      <c r="C4606" s="103" t="s">
        <v>141</v>
      </c>
      <c r="D4606" s="103" t="s">
        <v>9727</v>
      </c>
      <c r="E4606" s="105">
        <v>33.11</v>
      </c>
      <c r="F4606" s="103" t="s">
        <v>86</v>
      </c>
      <c r="G4606" s="103" t="s">
        <v>244</v>
      </c>
      <c r="H4606" s="106">
        <v>1.443693706E7</v>
      </c>
      <c r="I4606" s="103">
        <v>1.0</v>
      </c>
      <c r="J4606" s="107">
        <v>5.0</v>
      </c>
      <c r="K4606" s="104">
        <v>2021.0</v>
      </c>
      <c r="L4606" s="103" t="s">
        <v>197</v>
      </c>
      <c r="M4606" s="103">
        <v>2021.0</v>
      </c>
      <c r="N4606" s="103" t="s">
        <v>161</v>
      </c>
      <c r="O4606" s="65" t="str">
        <f t="shared" si="1"/>
        <v>133857710001</v>
      </c>
      <c r="P4606" s="65">
        <f t="shared" si="2"/>
        <v>9</v>
      </c>
      <c r="Q4606" s="65">
        <f t="shared" si="3"/>
        <v>6</v>
      </c>
      <c r="R4606" s="65" t="str">
        <f t="shared" si="12"/>
        <v>13.385.771/0001-96</v>
      </c>
      <c r="S4606" s="84"/>
      <c r="T4606" s="84" t="str">
        <f t="shared" si="10"/>
        <v/>
      </c>
      <c r="U4606" s="84" t="str">
        <f t="shared" si="11"/>
        <v/>
      </c>
      <c r="V4606" s="65" t="str">
        <f t="shared" si="5"/>
        <v/>
      </c>
      <c r="W4606" s="84"/>
      <c r="X4606" s="84"/>
      <c r="Y4606" s="85"/>
      <c r="Z4606" s="85"/>
      <c r="AA4606" s="65" t="str">
        <f t="shared" si="6"/>
        <v/>
      </c>
      <c r="AB4606" s="65" t="str">
        <f t="shared" si="7"/>
        <v/>
      </c>
      <c r="AC4606" s="86"/>
      <c r="AD4606" s="87" t="str">
        <f t="shared" si="8"/>
        <v/>
      </c>
      <c r="AE4606" s="84"/>
      <c r="AF4606" s="86">
        <f>IF(AC4606&gt;0,AC4606,'⚙️ Config'!$B$10)</f>
        <v>0.0075</v>
      </c>
      <c r="AG4606" s="88">
        <f t="shared" si="9"/>
        <v>108277.028</v>
      </c>
      <c r="AH4606" s="88">
        <f>AG4606*'⚙️ Config'!$B$11</f>
        <v>541385.1398</v>
      </c>
      <c r="AI4606" s="88">
        <f>AH4606*'⚙️ Config'!$B$12</f>
        <v>162415.5419</v>
      </c>
      <c r="AJ4606" s="64"/>
      <c r="AK4606" s="84"/>
      <c r="AL4606" s="84"/>
      <c r="AM4606" s="84"/>
      <c r="AN4606" s="84"/>
      <c r="AO4606" s="84"/>
      <c r="AP4606" s="84"/>
      <c r="AQ4606" s="84"/>
    </row>
    <row r="4607" ht="15.0" customHeight="1">
      <c r="A4607" s="103">
        <v>4604.0</v>
      </c>
      <c r="B4607" s="104" t="s">
        <v>9728</v>
      </c>
      <c r="C4607" s="103" t="s">
        <v>141</v>
      </c>
      <c r="D4607" s="103" t="s">
        <v>9729</v>
      </c>
      <c r="E4607" s="105">
        <v>22.03</v>
      </c>
      <c r="F4607" s="103" t="s">
        <v>86</v>
      </c>
      <c r="G4607" s="103" t="s">
        <v>244</v>
      </c>
      <c r="H4607" s="106">
        <v>1.44367984E7</v>
      </c>
      <c r="I4607" s="103">
        <v>4.0</v>
      </c>
      <c r="J4607" s="107">
        <v>4.8</v>
      </c>
      <c r="K4607" s="104">
        <v>2023.0</v>
      </c>
      <c r="L4607" s="103" t="s">
        <v>473</v>
      </c>
      <c r="M4607" s="103">
        <v>2021.0</v>
      </c>
      <c r="N4607" s="103" t="s">
        <v>4351</v>
      </c>
      <c r="O4607" s="65" t="str">
        <f t="shared" si="1"/>
        <v>235022000001</v>
      </c>
      <c r="P4607" s="65">
        <f t="shared" si="2"/>
        <v>4</v>
      </c>
      <c r="Q4607" s="65">
        <f t="shared" si="3"/>
        <v>8</v>
      </c>
      <c r="R4607" s="65" t="str">
        <f t="shared" si="12"/>
        <v>23.502.200/0001-48</v>
      </c>
      <c r="S4607" s="84"/>
      <c r="T4607" s="84" t="str">
        <f t="shared" si="10"/>
        <v/>
      </c>
      <c r="U4607" s="84" t="str">
        <f t="shared" si="11"/>
        <v/>
      </c>
      <c r="V4607" s="65" t="str">
        <f t="shared" si="5"/>
        <v/>
      </c>
      <c r="W4607" s="84"/>
      <c r="X4607" s="84"/>
      <c r="Y4607" s="85"/>
      <c r="Z4607" s="85"/>
      <c r="AA4607" s="65" t="str">
        <f t="shared" si="6"/>
        <v/>
      </c>
      <c r="AB4607" s="65" t="str">
        <f t="shared" si="7"/>
        <v/>
      </c>
      <c r="AC4607" s="86"/>
      <c r="AD4607" s="87" t="str">
        <f t="shared" si="8"/>
        <v/>
      </c>
      <c r="AE4607" s="84"/>
      <c r="AF4607" s="86">
        <f>IF(AC4607&gt;0,AC4607,'⚙️ Config'!$B$10)</f>
        <v>0.0075</v>
      </c>
      <c r="AG4607" s="88">
        <f t="shared" si="9"/>
        <v>108275.988</v>
      </c>
      <c r="AH4607" s="88">
        <f>AG4607*'⚙️ Config'!$B$11</f>
        <v>541379.94</v>
      </c>
      <c r="AI4607" s="88">
        <f>AH4607*'⚙️ Config'!$B$12</f>
        <v>162413.982</v>
      </c>
      <c r="AJ4607" s="64"/>
      <c r="AK4607" s="84"/>
      <c r="AL4607" s="84"/>
      <c r="AM4607" s="84"/>
      <c r="AN4607" s="84"/>
      <c r="AO4607" s="84"/>
      <c r="AP4607" s="84"/>
      <c r="AQ4607" s="84"/>
    </row>
    <row r="4608" ht="15.0" customHeight="1">
      <c r="A4608" s="103">
        <v>4605.0</v>
      </c>
      <c r="B4608" s="104" t="s">
        <v>9730</v>
      </c>
      <c r="C4608" s="103" t="s">
        <v>141</v>
      </c>
      <c r="D4608" s="103" t="s">
        <v>9731</v>
      </c>
      <c r="E4608" s="105">
        <v>22.27</v>
      </c>
      <c r="F4608" s="103" t="s">
        <v>86</v>
      </c>
      <c r="G4608" s="103" t="s">
        <v>244</v>
      </c>
      <c r="H4608" s="106">
        <v>1.429706281E7</v>
      </c>
      <c r="I4608" s="103">
        <v>3.0</v>
      </c>
      <c r="J4608" s="107">
        <v>4.1</v>
      </c>
      <c r="K4608" s="104">
        <v>2022.0</v>
      </c>
      <c r="L4608" s="103" t="s">
        <v>719</v>
      </c>
      <c r="M4608" s="103">
        <v>2022.0</v>
      </c>
      <c r="N4608" s="103" t="s">
        <v>161</v>
      </c>
      <c r="O4608" s="65" t="str">
        <f t="shared" si="1"/>
        <v>550383920001</v>
      </c>
      <c r="P4608" s="65">
        <f t="shared" si="2"/>
        <v>7</v>
      </c>
      <c r="Q4608" s="65">
        <f t="shared" si="3"/>
        <v>0</v>
      </c>
      <c r="R4608" s="65" t="str">
        <f t="shared" si="12"/>
        <v>55.038.392/0001-70</v>
      </c>
      <c r="S4608" s="84"/>
      <c r="T4608" s="84" t="str">
        <f t="shared" si="10"/>
        <v/>
      </c>
      <c r="U4608" s="84" t="str">
        <f t="shared" si="11"/>
        <v/>
      </c>
      <c r="V4608" s="65" t="str">
        <f t="shared" si="5"/>
        <v/>
      </c>
      <c r="W4608" s="84"/>
      <c r="X4608" s="84"/>
      <c r="Y4608" s="85"/>
      <c r="Z4608" s="85"/>
      <c r="AA4608" s="65" t="str">
        <f t="shared" si="6"/>
        <v/>
      </c>
      <c r="AB4608" s="65" t="str">
        <f t="shared" si="7"/>
        <v/>
      </c>
      <c r="AC4608" s="86"/>
      <c r="AD4608" s="87" t="str">
        <f t="shared" si="8"/>
        <v/>
      </c>
      <c r="AE4608" s="84"/>
      <c r="AF4608" s="86">
        <f>IF(AC4608&gt;0,AC4608,'⚙️ Config'!$B$10)</f>
        <v>0.0075</v>
      </c>
      <c r="AG4608" s="88">
        <f t="shared" si="9"/>
        <v>107227.9711</v>
      </c>
      <c r="AH4608" s="88">
        <f>AG4608*'⚙️ Config'!$B$11</f>
        <v>536139.8554</v>
      </c>
      <c r="AI4608" s="88">
        <f>AH4608*'⚙️ Config'!$B$12</f>
        <v>160841.9566</v>
      </c>
      <c r="AJ4608" s="64"/>
      <c r="AK4608" s="84"/>
      <c r="AL4608" s="84"/>
      <c r="AM4608" s="84"/>
      <c r="AN4608" s="84"/>
      <c r="AO4608" s="84"/>
      <c r="AP4608" s="84"/>
      <c r="AQ4608" s="84"/>
    </row>
    <row r="4609" ht="15.0" customHeight="1">
      <c r="A4609" s="103">
        <v>4606.0</v>
      </c>
      <c r="B4609" s="104" t="s">
        <v>9732</v>
      </c>
      <c r="C4609" s="103" t="s">
        <v>141</v>
      </c>
      <c r="D4609" s="103" t="s">
        <v>9733</v>
      </c>
      <c r="E4609" s="105">
        <v>32.22</v>
      </c>
      <c r="F4609" s="103" t="s">
        <v>86</v>
      </c>
      <c r="G4609" s="103" t="s">
        <v>244</v>
      </c>
      <c r="H4609" s="106">
        <v>1.427576897E7</v>
      </c>
      <c r="I4609" s="103">
        <v>7.0</v>
      </c>
      <c r="J4609" s="107">
        <v>4.8</v>
      </c>
      <c r="K4609" s="104">
        <v>2025.0</v>
      </c>
      <c r="L4609" s="103" t="s">
        <v>4502</v>
      </c>
      <c r="M4609" s="103">
        <v>2021.0</v>
      </c>
      <c r="N4609" s="103" t="s">
        <v>161</v>
      </c>
      <c r="O4609" s="65" t="str">
        <f t="shared" si="1"/>
        <v>166961510001</v>
      </c>
      <c r="P4609" s="65">
        <f t="shared" si="2"/>
        <v>6</v>
      </c>
      <c r="Q4609" s="65">
        <f t="shared" si="3"/>
        <v>6</v>
      </c>
      <c r="R4609" s="65" t="str">
        <f t="shared" si="12"/>
        <v>16.696.151/0001-66</v>
      </c>
      <c r="S4609" s="84"/>
      <c r="T4609" s="84" t="str">
        <f t="shared" si="10"/>
        <v/>
      </c>
      <c r="U4609" s="84" t="str">
        <f t="shared" si="11"/>
        <v/>
      </c>
      <c r="V4609" s="65" t="str">
        <f t="shared" si="5"/>
        <v/>
      </c>
      <c r="W4609" s="84"/>
      <c r="X4609" s="84"/>
      <c r="Y4609" s="85"/>
      <c r="Z4609" s="85"/>
      <c r="AA4609" s="65" t="str">
        <f t="shared" si="6"/>
        <v/>
      </c>
      <c r="AB4609" s="65" t="str">
        <f t="shared" si="7"/>
        <v/>
      </c>
      <c r="AC4609" s="86"/>
      <c r="AD4609" s="87" t="str">
        <f t="shared" si="8"/>
        <v/>
      </c>
      <c r="AE4609" s="84"/>
      <c r="AF4609" s="86">
        <f>IF(AC4609&gt;0,AC4609,'⚙️ Config'!$B$10)</f>
        <v>0.0075</v>
      </c>
      <c r="AG4609" s="88">
        <f t="shared" si="9"/>
        <v>107068.2673</v>
      </c>
      <c r="AH4609" s="88">
        <f>AG4609*'⚙️ Config'!$B$11</f>
        <v>535341.3364</v>
      </c>
      <c r="AI4609" s="88">
        <f>AH4609*'⚙️ Config'!$B$12</f>
        <v>160602.4009</v>
      </c>
      <c r="AJ4609" s="64"/>
      <c r="AK4609" s="84"/>
      <c r="AL4609" s="84"/>
      <c r="AM4609" s="84"/>
      <c r="AN4609" s="84"/>
      <c r="AO4609" s="84"/>
      <c r="AP4609" s="84"/>
      <c r="AQ4609" s="84"/>
    </row>
    <row r="4610" ht="15.0" customHeight="1">
      <c r="A4610" s="98">
        <v>4607.0</v>
      </c>
      <c r="B4610" s="99" t="s">
        <v>9734</v>
      </c>
      <c r="C4610" s="98" t="s">
        <v>141</v>
      </c>
      <c r="D4610" s="98" t="s">
        <v>9735</v>
      </c>
      <c r="E4610" s="100">
        <v>31.79</v>
      </c>
      <c r="F4610" s="98" t="s">
        <v>86</v>
      </c>
      <c r="G4610" s="98" t="s">
        <v>244</v>
      </c>
      <c r="H4610" s="101">
        <v>1.424836268E7</v>
      </c>
      <c r="I4610" s="98">
        <v>5.0</v>
      </c>
      <c r="J4610" s="102">
        <v>4.9</v>
      </c>
      <c r="K4610" s="99">
        <v>2025.0</v>
      </c>
      <c r="L4610" s="98" t="s">
        <v>4400</v>
      </c>
      <c r="M4610" s="98">
        <v>2021.0</v>
      </c>
      <c r="N4610" s="98" t="s">
        <v>161</v>
      </c>
      <c r="O4610" s="65" t="str">
        <f t="shared" si="1"/>
        <v>037339640001</v>
      </c>
      <c r="P4610" s="65">
        <f t="shared" si="2"/>
        <v>3</v>
      </c>
      <c r="Q4610" s="65">
        <f t="shared" si="3"/>
        <v>7</v>
      </c>
      <c r="R4610" s="65" t="str">
        <f t="shared" si="12"/>
        <v>03.733.964/0001-37</v>
      </c>
      <c r="S4610" s="84"/>
      <c r="T4610" s="84" t="str">
        <f t="shared" si="10"/>
        <v/>
      </c>
      <c r="U4610" s="84" t="str">
        <f t="shared" si="11"/>
        <v/>
      </c>
      <c r="V4610" s="65" t="str">
        <f t="shared" si="5"/>
        <v/>
      </c>
      <c r="W4610" s="84"/>
      <c r="X4610" s="84"/>
      <c r="Y4610" s="85"/>
      <c r="Z4610" s="85"/>
      <c r="AA4610" s="65" t="str">
        <f t="shared" si="6"/>
        <v/>
      </c>
      <c r="AB4610" s="65" t="str">
        <f t="shared" si="7"/>
        <v/>
      </c>
      <c r="AC4610" s="86"/>
      <c r="AD4610" s="87" t="str">
        <f t="shared" si="8"/>
        <v/>
      </c>
      <c r="AE4610" s="84"/>
      <c r="AF4610" s="86">
        <f>IF(AC4610&gt;0,AC4610,'⚙️ Config'!$B$10)</f>
        <v>0.0075</v>
      </c>
      <c r="AG4610" s="88">
        <f t="shared" si="9"/>
        <v>106862.7201</v>
      </c>
      <c r="AH4610" s="88">
        <f>AG4610*'⚙️ Config'!$B$11</f>
        <v>534313.6005</v>
      </c>
      <c r="AI4610" s="88">
        <f>AH4610*'⚙️ Config'!$B$12</f>
        <v>160294.0802</v>
      </c>
      <c r="AJ4610" s="64"/>
      <c r="AK4610" s="84"/>
      <c r="AL4610" s="84"/>
      <c r="AM4610" s="84"/>
      <c r="AN4610" s="84"/>
      <c r="AO4610" s="84"/>
      <c r="AP4610" s="84"/>
      <c r="AQ4610" s="84"/>
    </row>
    <row r="4611" ht="15.0" customHeight="1">
      <c r="A4611" s="98">
        <v>4608.0</v>
      </c>
      <c r="B4611" s="99" t="s">
        <v>9736</v>
      </c>
      <c r="C4611" s="98" t="s">
        <v>141</v>
      </c>
      <c r="D4611" s="98" t="s">
        <v>9737</v>
      </c>
      <c r="E4611" s="100">
        <v>18.7</v>
      </c>
      <c r="F4611" s="98" t="s">
        <v>86</v>
      </c>
      <c r="G4611" s="98" t="s">
        <v>244</v>
      </c>
      <c r="H4611" s="101">
        <v>1.42358464E7</v>
      </c>
      <c r="I4611" s="98">
        <v>4.0</v>
      </c>
      <c r="J4611" s="102">
        <v>4.8</v>
      </c>
      <c r="K4611" s="99">
        <v>2021.0</v>
      </c>
      <c r="L4611" s="98" t="s">
        <v>144</v>
      </c>
      <c r="M4611" s="98">
        <v>2021.0</v>
      </c>
      <c r="N4611" s="98" t="s">
        <v>145</v>
      </c>
      <c r="O4611" s="65" t="str">
        <f t="shared" si="1"/>
        <v>682359360001</v>
      </c>
      <c r="P4611" s="65">
        <f t="shared" si="2"/>
        <v>3</v>
      </c>
      <c r="Q4611" s="65">
        <f t="shared" si="3"/>
        <v>5</v>
      </c>
      <c r="R4611" s="65" t="str">
        <f t="shared" si="12"/>
        <v>68.235.936/0001-35</v>
      </c>
      <c r="S4611" s="84"/>
      <c r="T4611" s="84" t="str">
        <f t="shared" si="10"/>
        <v/>
      </c>
      <c r="U4611" s="84" t="str">
        <f t="shared" si="11"/>
        <v/>
      </c>
      <c r="V4611" s="65" t="str">
        <f t="shared" si="5"/>
        <v/>
      </c>
      <c r="W4611" s="84"/>
      <c r="X4611" s="84"/>
      <c r="Y4611" s="85"/>
      <c r="Z4611" s="85"/>
      <c r="AA4611" s="65" t="str">
        <f t="shared" si="6"/>
        <v/>
      </c>
      <c r="AB4611" s="65" t="str">
        <f t="shared" si="7"/>
        <v/>
      </c>
      <c r="AC4611" s="86"/>
      <c r="AD4611" s="87" t="str">
        <f t="shared" si="8"/>
        <v/>
      </c>
      <c r="AE4611" s="84"/>
      <c r="AF4611" s="86">
        <f>IF(AC4611&gt;0,AC4611,'⚙️ Config'!$B$10)</f>
        <v>0.0075</v>
      </c>
      <c r="AG4611" s="88">
        <f t="shared" si="9"/>
        <v>106768.848</v>
      </c>
      <c r="AH4611" s="88">
        <f>AG4611*'⚙️ Config'!$B$11</f>
        <v>533844.24</v>
      </c>
      <c r="AI4611" s="88">
        <f>AH4611*'⚙️ Config'!$B$12</f>
        <v>160153.272</v>
      </c>
      <c r="AJ4611" s="64"/>
      <c r="AK4611" s="84"/>
      <c r="AL4611" s="84"/>
      <c r="AM4611" s="84"/>
      <c r="AN4611" s="84"/>
      <c r="AO4611" s="84"/>
      <c r="AP4611" s="84"/>
      <c r="AQ4611" s="84"/>
    </row>
    <row r="4612" ht="15.0" customHeight="1">
      <c r="A4612" s="103">
        <v>4609.0</v>
      </c>
      <c r="B4612" s="104" t="s">
        <v>9738</v>
      </c>
      <c r="C4612" s="103" t="s">
        <v>154</v>
      </c>
      <c r="D4612" s="103" t="s">
        <v>9739</v>
      </c>
      <c r="E4612" s="105">
        <v>47.79</v>
      </c>
      <c r="F4612" s="103" t="s">
        <v>86</v>
      </c>
      <c r="G4612" s="103" t="s">
        <v>244</v>
      </c>
      <c r="H4612" s="106">
        <v>1.422373132E7</v>
      </c>
      <c r="I4612" s="103">
        <v>3.0</v>
      </c>
      <c r="J4612" s="107">
        <v>4.9</v>
      </c>
      <c r="K4612" s="104">
        <v>2025.0</v>
      </c>
      <c r="L4612" s="103" t="s">
        <v>4598</v>
      </c>
      <c r="M4612" s="103">
        <v>2021.0</v>
      </c>
      <c r="N4612" s="103" t="s">
        <v>208</v>
      </c>
      <c r="O4612" s="65" t="str">
        <f t="shared" si="1"/>
        <v>030384450001</v>
      </c>
      <c r="P4612" s="65">
        <f t="shared" si="2"/>
        <v>5</v>
      </c>
      <c r="Q4612" s="65">
        <f t="shared" si="3"/>
        <v>9</v>
      </c>
      <c r="R4612" s="65" t="str">
        <f t="shared" si="12"/>
        <v>03.038.445/0001-59</v>
      </c>
      <c r="S4612" s="84"/>
      <c r="T4612" s="84" t="str">
        <f t="shared" si="10"/>
        <v/>
      </c>
      <c r="U4612" s="84" t="str">
        <f t="shared" si="11"/>
        <v/>
      </c>
      <c r="V4612" s="65" t="str">
        <f t="shared" si="5"/>
        <v/>
      </c>
      <c r="W4612" s="84"/>
      <c r="X4612" s="84"/>
      <c r="Y4612" s="85"/>
      <c r="Z4612" s="85"/>
      <c r="AA4612" s="65" t="str">
        <f t="shared" si="6"/>
        <v/>
      </c>
      <c r="AB4612" s="65" t="str">
        <f t="shared" si="7"/>
        <v/>
      </c>
      <c r="AC4612" s="86"/>
      <c r="AD4612" s="87" t="str">
        <f t="shared" si="8"/>
        <v/>
      </c>
      <c r="AE4612" s="84"/>
      <c r="AF4612" s="86">
        <f>IF(AC4612&gt;0,AC4612,'⚙️ Config'!$B$10)</f>
        <v>0.0075</v>
      </c>
      <c r="AG4612" s="88">
        <f t="shared" si="9"/>
        <v>106677.9849</v>
      </c>
      <c r="AH4612" s="88">
        <f>AG4612*'⚙️ Config'!$B$11</f>
        <v>533389.9245</v>
      </c>
      <c r="AI4612" s="88">
        <f>AH4612*'⚙️ Config'!$B$12</f>
        <v>160016.9774</v>
      </c>
      <c r="AJ4612" s="64"/>
      <c r="AK4612" s="84"/>
      <c r="AL4612" s="84"/>
      <c r="AM4612" s="84"/>
      <c r="AN4612" s="84"/>
      <c r="AO4612" s="84"/>
      <c r="AP4612" s="84"/>
      <c r="AQ4612" s="84"/>
    </row>
    <row r="4613" ht="15.0" customHeight="1">
      <c r="A4613" s="98">
        <v>4610.0</v>
      </c>
      <c r="B4613" s="99" t="s">
        <v>9740</v>
      </c>
      <c r="C4613" s="98" t="s">
        <v>141</v>
      </c>
      <c r="D4613" s="98" t="s">
        <v>9741</v>
      </c>
      <c r="E4613" s="100">
        <v>40.65</v>
      </c>
      <c r="F4613" s="98" t="s">
        <v>86</v>
      </c>
      <c r="G4613" s="98" t="s">
        <v>244</v>
      </c>
      <c r="H4613" s="101">
        <v>1.420124558E7</v>
      </c>
      <c r="I4613" s="98">
        <v>7.0</v>
      </c>
      <c r="J4613" s="102">
        <v>4.9</v>
      </c>
      <c r="K4613" s="99">
        <v>2025.0</v>
      </c>
      <c r="L4613" s="98" t="s">
        <v>4709</v>
      </c>
      <c r="M4613" s="98">
        <v>2021.0</v>
      </c>
      <c r="N4613" s="98" t="s">
        <v>310</v>
      </c>
      <c r="O4613" s="65" t="str">
        <f t="shared" si="1"/>
        <v>027598530001</v>
      </c>
      <c r="P4613" s="65">
        <f t="shared" si="2"/>
        <v>3</v>
      </c>
      <c r="Q4613" s="65">
        <f t="shared" si="3"/>
        <v>7</v>
      </c>
      <c r="R4613" s="65" t="str">
        <f t="shared" si="12"/>
        <v>02.759.853/0001-37</v>
      </c>
      <c r="S4613" s="84"/>
      <c r="T4613" s="84" t="str">
        <f t="shared" si="10"/>
        <v/>
      </c>
      <c r="U4613" s="84" t="str">
        <f t="shared" si="11"/>
        <v/>
      </c>
      <c r="V4613" s="65" t="str">
        <f t="shared" si="5"/>
        <v/>
      </c>
      <c r="W4613" s="84"/>
      <c r="X4613" s="84"/>
      <c r="Y4613" s="85"/>
      <c r="Z4613" s="85"/>
      <c r="AA4613" s="65" t="str">
        <f t="shared" si="6"/>
        <v/>
      </c>
      <c r="AB4613" s="65" t="str">
        <f t="shared" si="7"/>
        <v/>
      </c>
      <c r="AC4613" s="86"/>
      <c r="AD4613" s="87" t="str">
        <f t="shared" si="8"/>
        <v/>
      </c>
      <c r="AE4613" s="84"/>
      <c r="AF4613" s="86">
        <f>IF(AC4613&gt;0,AC4613,'⚙️ Config'!$B$10)</f>
        <v>0.0075</v>
      </c>
      <c r="AG4613" s="88">
        <f t="shared" si="9"/>
        <v>106509.3419</v>
      </c>
      <c r="AH4613" s="88">
        <f>AG4613*'⚙️ Config'!$B$11</f>
        <v>532546.7093</v>
      </c>
      <c r="AI4613" s="88">
        <f>AH4613*'⚙️ Config'!$B$12</f>
        <v>159764.0128</v>
      </c>
      <c r="AJ4613" s="64"/>
      <c r="AK4613" s="84"/>
      <c r="AL4613" s="84"/>
      <c r="AM4613" s="84"/>
      <c r="AN4613" s="84"/>
      <c r="AO4613" s="84"/>
      <c r="AP4613" s="84"/>
      <c r="AQ4613" s="84"/>
    </row>
    <row r="4614" ht="15.0" customHeight="1">
      <c r="A4614" s="103">
        <v>4611.0</v>
      </c>
      <c r="B4614" s="104" t="s">
        <v>9742</v>
      </c>
      <c r="C4614" s="103" t="s">
        <v>141</v>
      </c>
      <c r="D4614" s="103" t="s">
        <v>9743</v>
      </c>
      <c r="E4614" s="105">
        <v>28.08</v>
      </c>
      <c r="F4614" s="103" t="s">
        <v>86</v>
      </c>
      <c r="G4614" s="103" t="s">
        <v>244</v>
      </c>
      <c r="H4614" s="106">
        <v>1.419935985E7</v>
      </c>
      <c r="I4614" s="103">
        <v>8.0</v>
      </c>
      <c r="J4614" s="107">
        <v>4.8</v>
      </c>
      <c r="K4614" s="104">
        <v>2025.0</v>
      </c>
      <c r="L4614" s="103" t="s">
        <v>719</v>
      </c>
      <c r="M4614" s="103">
        <v>2021.0</v>
      </c>
      <c r="N4614" s="103" t="s">
        <v>161</v>
      </c>
      <c r="O4614" s="65" t="str">
        <f t="shared" si="1"/>
        <v>047167320001</v>
      </c>
      <c r="P4614" s="65">
        <f t="shared" si="2"/>
        <v>3</v>
      </c>
      <c r="Q4614" s="65">
        <f t="shared" si="3"/>
        <v>3</v>
      </c>
      <c r="R4614" s="65" t="str">
        <f t="shared" si="12"/>
        <v>04.716.732/0001-33</v>
      </c>
      <c r="S4614" s="84"/>
      <c r="T4614" s="84" t="str">
        <f t="shared" si="10"/>
        <v/>
      </c>
      <c r="U4614" s="84" t="str">
        <f t="shared" si="11"/>
        <v/>
      </c>
      <c r="V4614" s="65" t="str">
        <f t="shared" si="5"/>
        <v/>
      </c>
      <c r="W4614" s="84"/>
      <c r="X4614" s="84"/>
      <c r="Y4614" s="85"/>
      <c r="Z4614" s="85"/>
      <c r="AA4614" s="65" t="str">
        <f t="shared" si="6"/>
        <v/>
      </c>
      <c r="AB4614" s="65" t="str">
        <f t="shared" si="7"/>
        <v/>
      </c>
      <c r="AC4614" s="86"/>
      <c r="AD4614" s="87" t="str">
        <f t="shared" si="8"/>
        <v/>
      </c>
      <c r="AE4614" s="84"/>
      <c r="AF4614" s="86">
        <f>IF(AC4614&gt;0,AC4614,'⚙️ Config'!$B$10)</f>
        <v>0.0075</v>
      </c>
      <c r="AG4614" s="88">
        <f t="shared" si="9"/>
        <v>106495.1989</v>
      </c>
      <c r="AH4614" s="88">
        <f>AG4614*'⚙️ Config'!$B$11</f>
        <v>532475.9944</v>
      </c>
      <c r="AI4614" s="88">
        <f>AH4614*'⚙️ Config'!$B$12</f>
        <v>159742.7983</v>
      </c>
      <c r="AJ4614" s="64"/>
      <c r="AK4614" s="84"/>
      <c r="AL4614" s="84"/>
      <c r="AM4614" s="84"/>
      <c r="AN4614" s="84"/>
      <c r="AO4614" s="84"/>
      <c r="AP4614" s="84"/>
      <c r="AQ4614" s="84"/>
    </row>
    <row r="4615" ht="15.0" customHeight="1">
      <c r="A4615" s="98">
        <v>4612.0</v>
      </c>
      <c r="B4615" s="99" t="s">
        <v>9744</v>
      </c>
      <c r="C4615" s="98" t="s">
        <v>141</v>
      </c>
      <c r="D4615" s="98" t="s">
        <v>9745</v>
      </c>
      <c r="E4615" s="100">
        <v>20.01</v>
      </c>
      <c r="F4615" s="98" t="s">
        <v>86</v>
      </c>
      <c r="G4615" s="98" t="s">
        <v>244</v>
      </c>
      <c r="H4615" s="101">
        <v>1.417972361E7</v>
      </c>
      <c r="I4615" s="98">
        <v>3.0</v>
      </c>
      <c r="J4615" s="102">
        <v>4.9</v>
      </c>
      <c r="K4615" s="99">
        <v>2021.0</v>
      </c>
      <c r="L4615" s="98" t="s">
        <v>719</v>
      </c>
      <c r="M4615" s="98">
        <v>2021.0</v>
      </c>
      <c r="N4615" s="98" t="s">
        <v>145</v>
      </c>
      <c r="O4615" s="65" t="str">
        <f t="shared" si="1"/>
        <v>051227950001</v>
      </c>
      <c r="P4615" s="65">
        <f t="shared" si="2"/>
        <v>2</v>
      </c>
      <c r="Q4615" s="65">
        <f t="shared" si="3"/>
        <v>4</v>
      </c>
      <c r="R4615" s="65" t="str">
        <f t="shared" si="12"/>
        <v>05.122.795/0001-24</v>
      </c>
      <c r="S4615" s="84"/>
      <c r="T4615" s="84" t="str">
        <f t="shared" si="10"/>
        <v/>
      </c>
      <c r="U4615" s="84" t="str">
        <f t="shared" si="11"/>
        <v/>
      </c>
      <c r="V4615" s="65" t="str">
        <f t="shared" si="5"/>
        <v/>
      </c>
      <c r="W4615" s="84"/>
      <c r="X4615" s="84"/>
      <c r="Y4615" s="85"/>
      <c r="Z4615" s="85"/>
      <c r="AA4615" s="65" t="str">
        <f t="shared" si="6"/>
        <v/>
      </c>
      <c r="AB4615" s="65" t="str">
        <f t="shared" si="7"/>
        <v/>
      </c>
      <c r="AC4615" s="86"/>
      <c r="AD4615" s="87" t="str">
        <f t="shared" si="8"/>
        <v/>
      </c>
      <c r="AE4615" s="84"/>
      <c r="AF4615" s="86">
        <f>IF(AC4615&gt;0,AC4615,'⚙️ Config'!$B$10)</f>
        <v>0.0075</v>
      </c>
      <c r="AG4615" s="88">
        <f t="shared" si="9"/>
        <v>106347.9271</v>
      </c>
      <c r="AH4615" s="88">
        <f>AG4615*'⚙️ Config'!$B$11</f>
        <v>531739.6354</v>
      </c>
      <c r="AI4615" s="88">
        <f>AH4615*'⚙️ Config'!$B$12</f>
        <v>159521.8906</v>
      </c>
      <c r="AJ4615" s="64"/>
      <c r="AK4615" s="84"/>
      <c r="AL4615" s="84"/>
      <c r="AM4615" s="84"/>
      <c r="AN4615" s="84"/>
      <c r="AO4615" s="84"/>
      <c r="AP4615" s="84"/>
      <c r="AQ4615" s="84"/>
    </row>
    <row r="4616" ht="15.0" customHeight="1">
      <c r="A4616" s="103">
        <v>4613.0</v>
      </c>
      <c r="B4616" s="104" t="s">
        <v>9746</v>
      </c>
      <c r="C4616" s="103" t="s">
        <v>141</v>
      </c>
      <c r="D4616" s="103" t="s">
        <v>9747</v>
      </c>
      <c r="E4616" s="105">
        <v>29.92</v>
      </c>
      <c r="F4616" s="103" t="s">
        <v>86</v>
      </c>
      <c r="G4616" s="103" t="s">
        <v>244</v>
      </c>
      <c r="H4616" s="106">
        <v>1.412646166E7</v>
      </c>
      <c r="I4616" s="103">
        <v>5.0</v>
      </c>
      <c r="J4616" s="107">
        <v>3.6</v>
      </c>
      <c r="K4616" s="104">
        <v>2024.0</v>
      </c>
      <c r="L4616" s="103" t="s">
        <v>8610</v>
      </c>
      <c r="M4616" s="103">
        <v>2022.0</v>
      </c>
      <c r="N4616" s="103" t="s">
        <v>161</v>
      </c>
      <c r="O4616" s="65" t="str">
        <f t="shared" si="1"/>
        <v>613445780001</v>
      </c>
      <c r="P4616" s="65">
        <f t="shared" si="2"/>
        <v>5</v>
      </c>
      <c r="Q4616" s="65">
        <f t="shared" si="3"/>
        <v>0</v>
      </c>
      <c r="R4616" s="65" t="str">
        <f t="shared" si="12"/>
        <v>61.344.578/0001-50</v>
      </c>
      <c r="S4616" s="84"/>
      <c r="T4616" s="84" t="str">
        <f t="shared" si="10"/>
        <v/>
      </c>
      <c r="U4616" s="84" t="str">
        <f t="shared" si="11"/>
        <v/>
      </c>
      <c r="V4616" s="65" t="str">
        <f t="shared" si="5"/>
        <v/>
      </c>
      <c r="W4616" s="84"/>
      <c r="X4616" s="84"/>
      <c r="Y4616" s="85"/>
      <c r="Z4616" s="85"/>
      <c r="AA4616" s="65" t="str">
        <f t="shared" si="6"/>
        <v/>
      </c>
      <c r="AB4616" s="65" t="str">
        <f t="shared" si="7"/>
        <v/>
      </c>
      <c r="AC4616" s="86"/>
      <c r="AD4616" s="87" t="str">
        <f t="shared" si="8"/>
        <v/>
      </c>
      <c r="AE4616" s="84"/>
      <c r="AF4616" s="86">
        <f>IF(AC4616&gt;0,AC4616,'⚙️ Config'!$B$10)</f>
        <v>0.0075</v>
      </c>
      <c r="AG4616" s="88">
        <f t="shared" si="9"/>
        <v>105948.4625</v>
      </c>
      <c r="AH4616" s="88">
        <f>AG4616*'⚙️ Config'!$B$11</f>
        <v>529742.3123</v>
      </c>
      <c r="AI4616" s="88">
        <f>AH4616*'⚙️ Config'!$B$12</f>
        <v>158922.6937</v>
      </c>
      <c r="AJ4616" s="64"/>
      <c r="AK4616" s="84"/>
      <c r="AL4616" s="84"/>
      <c r="AM4616" s="84"/>
      <c r="AN4616" s="84"/>
      <c r="AO4616" s="84"/>
      <c r="AP4616" s="84"/>
      <c r="AQ4616" s="84"/>
    </row>
    <row r="4617" ht="15.0" customHeight="1">
      <c r="A4617" s="103">
        <v>4614.0</v>
      </c>
      <c r="B4617" s="104" t="s">
        <v>9748</v>
      </c>
      <c r="C4617" s="103" t="s">
        <v>141</v>
      </c>
      <c r="D4617" s="103" t="s">
        <v>9749</v>
      </c>
      <c r="E4617" s="105">
        <v>18.84</v>
      </c>
      <c r="F4617" s="103" t="s">
        <v>86</v>
      </c>
      <c r="G4617" s="103" t="s">
        <v>244</v>
      </c>
      <c r="H4617" s="106">
        <v>1.412340847E7</v>
      </c>
      <c r="I4617" s="103">
        <v>4.0</v>
      </c>
      <c r="J4617" s="107">
        <v>4.7</v>
      </c>
      <c r="K4617" s="104">
        <v>2021.0</v>
      </c>
      <c r="L4617" s="103" t="s">
        <v>1438</v>
      </c>
      <c r="M4617" s="103">
        <v>2021.0</v>
      </c>
      <c r="N4617" s="103" t="s">
        <v>161</v>
      </c>
      <c r="O4617" s="65" t="str">
        <f t="shared" si="1"/>
        <v>191563440001</v>
      </c>
      <c r="P4617" s="65">
        <f t="shared" si="2"/>
        <v>1</v>
      </c>
      <c r="Q4617" s="65">
        <f t="shared" si="3"/>
        <v>2</v>
      </c>
      <c r="R4617" s="65" t="str">
        <f t="shared" si="12"/>
        <v>19.156.344/0001-12</v>
      </c>
      <c r="S4617" s="84"/>
      <c r="T4617" s="84" t="str">
        <f t="shared" si="10"/>
        <v/>
      </c>
      <c r="U4617" s="84" t="str">
        <f t="shared" si="11"/>
        <v/>
      </c>
      <c r="V4617" s="65" t="str">
        <f t="shared" si="5"/>
        <v/>
      </c>
      <c r="W4617" s="84"/>
      <c r="X4617" s="84"/>
      <c r="Y4617" s="85"/>
      <c r="Z4617" s="85"/>
      <c r="AA4617" s="65" t="str">
        <f t="shared" si="6"/>
        <v/>
      </c>
      <c r="AB4617" s="65" t="str">
        <f t="shared" si="7"/>
        <v/>
      </c>
      <c r="AC4617" s="86"/>
      <c r="AD4617" s="87" t="str">
        <f t="shared" si="8"/>
        <v/>
      </c>
      <c r="AE4617" s="84"/>
      <c r="AF4617" s="86">
        <f>IF(AC4617&gt;0,AC4617,'⚙️ Config'!$B$10)</f>
        <v>0.0075</v>
      </c>
      <c r="AG4617" s="88">
        <f t="shared" si="9"/>
        <v>105925.5635</v>
      </c>
      <c r="AH4617" s="88">
        <f>AG4617*'⚙️ Config'!$B$11</f>
        <v>529627.8176</v>
      </c>
      <c r="AI4617" s="88">
        <f>AH4617*'⚙️ Config'!$B$12</f>
        <v>158888.3453</v>
      </c>
      <c r="AJ4617" s="64"/>
      <c r="AK4617" s="84"/>
      <c r="AL4617" s="84"/>
      <c r="AM4617" s="84"/>
      <c r="AN4617" s="84"/>
      <c r="AO4617" s="84"/>
      <c r="AP4617" s="84"/>
      <c r="AQ4617" s="84"/>
    </row>
    <row r="4618" ht="15.0" customHeight="1">
      <c r="A4618" s="103">
        <v>4615.0</v>
      </c>
      <c r="B4618" s="104" t="s">
        <v>9750</v>
      </c>
      <c r="C4618" s="103" t="s">
        <v>141</v>
      </c>
      <c r="D4618" s="103" t="s">
        <v>9751</v>
      </c>
      <c r="E4618" s="105">
        <v>23.17</v>
      </c>
      <c r="F4618" s="103" t="s">
        <v>86</v>
      </c>
      <c r="G4618" s="103" t="s">
        <v>244</v>
      </c>
      <c r="H4618" s="106">
        <v>1.412173517E7</v>
      </c>
      <c r="I4618" s="103">
        <v>4.0</v>
      </c>
      <c r="J4618" s="107">
        <v>4.1</v>
      </c>
      <c r="K4618" s="104">
        <v>2023.0</v>
      </c>
      <c r="L4618" s="103" t="s">
        <v>9752</v>
      </c>
      <c r="M4618" s="103">
        <v>2022.0</v>
      </c>
      <c r="N4618" s="103" t="s">
        <v>4351</v>
      </c>
      <c r="O4618" s="65" t="str">
        <f t="shared" si="1"/>
        <v>035422210001</v>
      </c>
      <c r="P4618" s="65">
        <f t="shared" si="2"/>
        <v>8</v>
      </c>
      <c r="Q4618" s="65">
        <f t="shared" si="3"/>
        <v>0</v>
      </c>
      <c r="R4618" s="65" t="str">
        <f t="shared" si="12"/>
        <v>03.542.221/0001-80</v>
      </c>
      <c r="S4618" s="84"/>
      <c r="T4618" s="84" t="str">
        <f t="shared" si="10"/>
        <v/>
      </c>
      <c r="U4618" s="84" t="str">
        <f t="shared" si="11"/>
        <v/>
      </c>
      <c r="V4618" s="65" t="str">
        <f t="shared" si="5"/>
        <v/>
      </c>
      <c r="W4618" s="84"/>
      <c r="X4618" s="84"/>
      <c r="Y4618" s="85"/>
      <c r="Z4618" s="85"/>
      <c r="AA4618" s="65" t="str">
        <f t="shared" si="6"/>
        <v/>
      </c>
      <c r="AB4618" s="65" t="str">
        <f t="shared" si="7"/>
        <v/>
      </c>
      <c r="AC4618" s="86"/>
      <c r="AD4618" s="87" t="str">
        <f t="shared" si="8"/>
        <v/>
      </c>
      <c r="AE4618" s="84"/>
      <c r="AF4618" s="86">
        <f>IF(AC4618&gt;0,AC4618,'⚙️ Config'!$B$10)</f>
        <v>0.0075</v>
      </c>
      <c r="AG4618" s="88">
        <f t="shared" si="9"/>
        <v>105913.0138</v>
      </c>
      <c r="AH4618" s="88">
        <f>AG4618*'⚙️ Config'!$B$11</f>
        <v>529565.0689</v>
      </c>
      <c r="AI4618" s="88">
        <f>AH4618*'⚙️ Config'!$B$12</f>
        <v>158869.5207</v>
      </c>
      <c r="AJ4618" s="64"/>
      <c r="AK4618" s="84"/>
      <c r="AL4618" s="84"/>
      <c r="AM4618" s="84"/>
      <c r="AN4618" s="84"/>
      <c r="AO4618" s="84"/>
      <c r="AP4618" s="84"/>
      <c r="AQ4618" s="84"/>
    </row>
    <row r="4619" ht="15.0" customHeight="1">
      <c r="A4619" s="103">
        <v>4616.0</v>
      </c>
      <c r="B4619" s="104" t="s">
        <v>9753</v>
      </c>
      <c r="C4619" s="103" t="s">
        <v>141</v>
      </c>
      <c r="D4619" s="103" t="s">
        <v>9754</v>
      </c>
      <c r="E4619" s="105">
        <v>18.84</v>
      </c>
      <c r="F4619" s="103" t="s">
        <v>86</v>
      </c>
      <c r="G4619" s="103" t="s">
        <v>244</v>
      </c>
      <c r="H4619" s="106">
        <v>1.407071303E7</v>
      </c>
      <c r="I4619" s="103">
        <v>4.0</v>
      </c>
      <c r="J4619" s="107">
        <v>4.7</v>
      </c>
      <c r="K4619" s="104">
        <v>2021.0</v>
      </c>
      <c r="L4619" s="103" t="s">
        <v>4598</v>
      </c>
      <c r="M4619" s="103">
        <v>2021.0</v>
      </c>
      <c r="N4619" s="103" t="s">
        <v>161</v>
      </c>
      <c r="O4619" s="65" t="str">
        <f t="shared" si="1"/>
        <v>010750210001</v>
      </c>
      <c r="P4619" s="65">
        <f t="shared" si="2"/>
        <v>3</v>
      </c>
      <c r="Q4619" s="65">
        <f t="shared" si="3"/>
        <v>9</v>
      </c>
      <c r="R4619" s="65" t="str">
        <f t="shared" si="12"/>
        <v>01.075.021/0001-39</v>
      </c>
      <c r="S4619" s="84"/>
      <c r="T4619" s="84" t="str">
        <f t="shared" si="10"/>
        <v/>
      </c>
      <c r="U4619" s="84" t="str">
        <f t="shared" si="11"/>
        <v/>
      </c>
      <c r="V4619" s="65" t="str">
        <f t="shared" si="5"/>
        <v/>
      </c>
      <c r="W4619" s="84"/>
      <c r="X4619" s="84"/>
      <c r="Y4619" s="85"/>
      <c r="Z4619" s="85"/>
      <c r="AA4619" s="65" t="str">
        <f t="shared" si="6"/>
        <v/>
      </c>
      <c r="AB4619" s="65" t="str">
        <f t="shared" si="7"/>
        <v/>
      </c>
      <c r="AC4619" s="86"/>
      <c r="AD4619" s="87" t="str">
        <f t="shared" si="8"/>
        <v/>
      </c>
      <c r="AE4619" s="84"/>
      <c r="AF4619" s="86">
        <f>IF(AC4619&gt;0,AC4619,'⚙️ Config'!$B$10)</f>
        <v>0.0075</v>
      </c>
      <c r="AG4619" s="88">
        <f t="shared" si="9"/>
        <v>105530.3477</v>
      </c>
      <c r="AH4619" s="88">
        <f>AG4619*'⚙️ Config'!$B$11</f>
        <v>527651.7386</v>
      </c>
      <c r="AI4619" s="88">
        <f>AH4619*'⚙️ Config'!$B$12</f>
        <v>158295.5216</v>
      </c>
      <c r="AJ4619" s="64"/>
      <c r="AK4619" s="84"/>
      <c r="AL4619" s="84"/>
      <c r="AM4619" s="84"/>
      <c r="AN4619" s="84"/>
      <c r="AO4619" s="84"/>
      <c r="AP4619" s="84"/>
      <c r="AQ4619" s="84"/>
    </row>
    <row r="4620" ht="15.0" customHeight="1">
      <c r="A4620" s="98">
        <v>4617.0</v>
      </c>
      <c r="B4620" s="99" t="s">
        <v>9755</v>
      </c>
      <c r="C4620" s="98" t="s">
        <v>141</v>
      </c>
      <c r="D4620" s="98" t="s">
        <v>9756</v>
      </c>
      <c r="E4620" s="100">
        <v>19.96</v>
      </c>
      <c r="F4620" s="98" t="s">
        <v>86</v>
      </c>
      <c r="G4620" s="98" t="s">
        <v>244</v>
      </c>
      <c r="H4620" s="101">
        <v>1.403646345E7</v>
      </c>
      <c r="I4620" s="98">
        <v>4.0</v>
      </c>
      <c r="J4620" s="102">
        <v>4.3</v>
      </c>
      <c r="K4620" s="99">
        <v>2021.0</v>
      </c>
      <c r="L4620" s="98" t="s">
        <v>719</v>
      </c>
      <c r="M4620" s="98">
        <v>2021.0</v>
      </c>
      <c r="N4620" s="98" t="s">
        <v>189</v>
      </c>
      <c r="O4620" s="65" t="str">
        <f t="shared" si="1"/>
        <v>013909040001</v>
      </c>
      <c r="P4620" s="65">
        <f t="shared" si="2"/>
        <v>3</v>
      </c>
      <c r="Q4620" s="65">
        <f t="shared" si="3"/>
        <v>3</v>
      </c>
      <c r="R4620" s="65" t="str">
        <f t="shared" si="12"/>
        <v>01.390.904/0001-33</v>
      </c>
      <c r="S4620" s="84"/>
      <c r="T4620" s="84" t="str">
        <f t="shared" si="10"/>
        <v/>
      </c>
      <c r="U4620" s="84" t="str">
        <f t="shared" si="11"/>
        <v/>
      </c>
      <c r="V4620" s="65" t="str">
        <f t="shared" si="5"/>
        <v/>
      </c>
      <c r="W4620" s="84"/>
      <c r="X4620" s="84"/>
      <c r="Y4620" s="85"/>
      <c r="Z4620" s="85"/>
      <c r="AA4620" s="65" t="str">
        <f t="shared" si="6"/>
        <v/>
      </c>
      <c r="AB4620" s="65" t="str">
        <f t="shared" si="7"/>
        <v/>
      </c>
      <c r="AC4620" s="86"/>
      <c r="AD4620" s="87" t="str">
        <f t="shared" si="8"/>
        <v/>
      </c>
      <c r="AE4620" s="84"/>
      <c r="AF4620" s="86">
        <f>IF(AC4620&gt;0,AC4620,'⚙️ Config'!$B$10)</f>
        <v>0.0075</v>
      </c>
      <c r="AG4620" s="88">
        <f t="shared" si="9"/>
        <v>105273.4759</v>
      </c>
      <c r="AH4620" s="88">
        <f>AG4620*'⚙️ Config'!$B$11</f>
        <v>526367.3794</v>
      </c>
      <c r="AI4620" s="88">
        <f>AH4620*'⚙️ Config'!$B$12</f>
        <v>157910.2138</v>
      </c>
      <c r="AJ4620" s="64"/>
      <c r="AK4620" s="84"/>
      <c r="AL4620" s="84"/>
      <c r="AM4620" s="84"/>
      <c r="AN4620" s="84"/>
      <c r="AO4620" s="84"/>
      <c r="AP4620" s="84"/>
      <c r="AQ4620" s="84"/>
    </row>
    <row r="4621" ht="15.0" customHeight="1">
      <c r="A4621" s="103">
        <v>4618.0</v>
      </c>
      <c r="B4621" s="104" t="s">
        <v>9757</v>
      </c>
      <c r="C4621" s="103" t="s">
        <v>141</v>
      </c>
      <c r="D4621" s="103" t="s">
        <v>9758</v>
      </c>
      <c r="E4621" s="105">
        <v>19.42</v>
      </c>
      <c r="F4621" s="103" t="s">
        <v>86</v>
      </c>
      <c r="G4621" s="103" t="s">
        <v>244</v>
      </c>
      <c r="H4621" s="106">
        <v>1.40092149E7</v>
      </c>
      <c r="I4621" s="103">
        <v>5.0</v>
      </c>
      <c r="J4621" s="107">
        <v>4.8</v>
      </c>
      <c r="K4621" s="104">
        <v>2022.0</v>
      </c>
      <c r="L4621" s="103" t="s">
        <v>1173</v>
      </c>
      <c r="M4621" s="103">
        <v>2021.0</v>
      </c>
      <c r="N4621" s="103" t="s">
        <v>161</v>
      </c>
      <c r="O4621" s="65" t="str">
        <f t="shared" si="1"/>
        <v>024554620001</v>
      </c>
      <c r="P4621" s="65">
        <f t="shared" si="2"/>
        <v>2</v>
      </c>
      <c r="Q4621" s="65">
        <f t="shared" si="3"/>
        <v>9</v>
      </c>
      <c r="R4621" s="65" t="str">
        <f t="shared" si="12"/>
        <v>02.455.462/0001-29</v>
      </c>
      <c r="S4621" s="84"/>
      <c r="T4621" s="84" t="str">
        <f t="shared" si="10"/>
        <v/>
      </c>
      <c r="U4621" s="84" t="str">
        <f t="shared" si="11"/>
        <v/>
      </c>
      <c r="V4621" s="65" t="str">
        <f t="shared" si="5"/>
        <v/>
      </c>
      <c r="W4621" s="84"/>
      <c r="X4621" s="84"/>
      <c r="Y4621" s="85"/>
      <c r="Z4621" s="85"/>
      <c r="AA4621" s="65" t="str">
        <f t="shared" si="6"/>
        <v/>
      </c>
      <c r="AB4621" s="65" t="str">
        <f t="shared" si="7"/>
        <v/>
      </c>
      <c r="AC4621" s="86"/>
      <c r="AD4621" s="87" t="str">
        <f t="shared" si="8"/>
        <v/>
      </c>
      <c r="AE4621" s="84"/>
      <c r="AF4621" s="86">
        <f>IF(AC4621&gt;0,AC4621,'⚙️ Config'!$B$10)</f>
        <v>0.0075</v>
      </c>
      <c r="AG4621" s="88">
        <f t="shared" si="9"/>
        <v>105069.1118</v>
      </c>
      <c r="AH4621" s="88">
        <f>AG4621*'⚙️ Config'!$B$11</f>
        <v>525345.5588</v>
      </c>
      <c r="AI4621" s="88">
        <f>AH4621*'⚙️ Config'!$B$12</f>
        <v>157603.6676</v>
      </c>
      <c r="AJ4621" s="64"/>
      <c r="AK4621" s="84"/>
      <c r="AL4621" s="84"/>
      <c r="AM4621" s="84"/>
      <c r="AN4621" s="84"/>
      <c r="AO4621" s="84"/>
      <c r="AP4621" s="84"/>
      <c r="AQ4621" s="84"/>
    </row>
    <row r="4622" ht="15.0" customHeight="1">
      <c r="A4622" s="103">
        <v>4619.0</v>
      </c>
      <c r="B4622" s="104" t="s">
        <v>9759</v>
      </c>
      <c r="C4622" s="103" t="s">
        <v>141</v>
      </c>
      <c r="D4622" s="103" t="s">
        <v>9760</v>
      </c>
      <c r="E4622" s="105">
        <v>24.88</v>
      </c>
      <c r="F4622" s="103" t="s">
        <v>86</v>
      </c>
      <c r="G4622" s="103" t="s">
        <v>244</v>
      </c>
      <c r="H4622" s="106">
        <v>1.39590484E7</v>
      </c>
      <c r="I4622" s="103">
        <v>2.0</v>
      </c>
      <c r="J4622" s="107">
        <v>4.6</v>
      </c>
      <c r="K4622" s="104">
        <v>2022.0</v>
      </c>
      <c r="L4622" s="103" t="s">
        <v>256</v>
      </c>
      <c r="M4622" s="103">
        <v>2021.0</v>
      </c>
      <c r="N4622" s="103" t="s">
        <v>161</v>
      </c>
      <c r="O4622" s="65" t="str">
        <f t="shared" si="1"/>
        <v>019377180001</v>
      </c>
      <c r="P4622" s="65">
        <f t="shared" si="2"/>
        <v>7</v>
      </c>
      <c r="Q4622" s="65">
        <f t="shared" si="3"/>
        <v>1</v>
      </c>
      <c r="R4622" s="65" t="str">
        <f t="shared" si="12"/>
        <v>01.937.718/0001-71</v>
      </c>
      <c r="S4622" s="84"/>
      <c r="T4622" s="84" t="str">
        <f t="shared" si="10"/>
        <v/>
      </c>
      <c r="U4622" s="84" t="str">
        <f t="shared" si="11"/>
        <v/>
      </c>
      <c r="V4622" s="65" t="str">
        <f t="shared" si="5"/>
        <v/>
      </c>
      <c r="W4622" s="84"/>
      <c r="X4622" s="84"/>
      <c r="Y4622" s="85"/>
      <c r="Z4622" s="85"/>
      <c r="AA4622" s="65" t="str">
        <f t="shared" si="6"/>
        <v/>
      </c>
      <c r="AB4622" s="65" t="str">
        <f t="shared" si="7"/>
        <v/>
      </c>
      <c r="AC4622" s="86"/>
      <c r="AD4622" s="87" t="str">
        <f t="shared" si="8"/>
        <v/>
      </c>
      <c r="AE4622" s="84"/>
      <c r="AF4622" s="86">
        <f>IF(AC4622&gt;0,AC4622,'⚙️ Config'!$B$10)</f>
        <v>0.0075</v>
      </c>
      <c r="AG4622" s="88">
        <f t="shared" si="9"/>
        <v>104692.863</v>
      </c>
      <c r="AH4622" s="88">
        <f>AG4622*'⚙️ Config'!$B$11</f>
        <v>523464.315</v>
      </c>
      <c r="AI4622" s="88">
        <f>AH4622*'⚙️ Config'!$B$12</f>
        <v>157039.2945</v>
      </c>
      <c r="AJ4622" s="64"/>
      <c r="AK4622" s="84"/>
      <c r="AL4622" s="84"/>
      <c r="AM4622" s="84"/>
      <c r="AN4622" s="84"/>
      <c r="AO4622" s="84"/>
      <c r="AP4622" s="84"/>
      <c r="AQ4622" s="84"/>
    </row>
    <row r="4623" ht="15.0" customHeight="1">
      <c r="A4623" s="98">
        <v>4620.0</v>
      </c>
      <c r="B4623" s="99" t="s">
        <v>9761</v>
      </c>
      <c r="C4623" s="98" t="s">
        <v>141</v>
      </c>
      <c r="D4623" s="98" t="s">
        <v>9762</v>
      </c>
      <c r="E4623" s="100">
        <v>35.78</v>
      </c>
      <c r="F4623" s="98" t="s">
        <v>86</v>
      </c>
      <c r="G4623" s="98" t="s">
        <v>244</v>
      </c>
      <c r="H4623" s="101">
        <v>1.393679046E7</v>
      </c>
      <c r="I4623" s="98">
        <v>7.0</v>
      </c>
      <c r="J4623" s="102">
        <v>4.8</v>
      </c>
      <c r="K4623" s="99">
        <v>2025.0</v>
      </c>
      <c r="L4623" s="98" t="s">
        <v>9143</v>
      </c>
      <c r="M4623" s="98">
        <v>2021.0</v>
      </c>
      <c r="N4623" s="98" t="s">
        <v>189</v>
      </c>
      <c r="O4623" s="65" t="str">
        <f t="shared" si="1"/>
        <v>262970640001</v>
      </c>
      <c r="P4623" s="65">
        <f t="shared" si="2"/>
        <v>9</v>
      </c>
      <c r="Q4623" s="65">
        <f t="shared" si="3"/>
        <v>0</v>
      </c>
      <c r="R4623" s="65" t="str">
        <f t="shared" si="12"/>
        <v>26.297.064/0001-90</v>
      </c>
      <c r="S4623" s="84"/>
      <c r="T4623" s="84" t="str">
        <f t="shared" si="10"/>
        <v/>
      </c>
      <c r="U4623" s="84" t="str">
        <f t="shared" si="11"/>
        <v/>
      </c>
      <c r="V4623" s="65" t="str">
        <f t="shared" si="5"/>
        <v/>
      </c>
      <c r="W4623" s="84"/>
      <c r="X4623" s="84"/>
      <c r="Y4623" s="85"/>
      <c r="Z4623" s="85"/>
      <c r="AA4623" s="65" t="str">
        <f t="shared" si="6"/>
        <v/>
      </c>
      <c r="AB4623" s="65" t="str">
        <f t="shared" si="7"/>
        <v/>
      </c>
      <c r="AC4623" s="86"/>
      <c r="AD4623" s="87" t="str">
        <f t="shared" si="8"/>
        <v/>
      </c>
      <c r="AE4623" s="84"/>
      <c r="AF4623" s="86">
        <f>IF(AC4623&gt;0,AC4623,'⚙️ Config'!$B$10)</f>
        <v>0.0075</v>
      </c>
      <c r="AG4623" s="88">
        <f t="shared" si="9"/>
        <v>104525.9285</v>
      </c>
      <c r="AH4623" s="88">
        <f>AG4623*'⚙️ Config'!$B$11</f>
        <v>522629.6423</v>
      </c>
      <c r="AI4623" s="88">
        <f>AH4623*'⚙️ Config'!$B$12</f>
        <v>156788.8927</v>
      </c>
      <c r="AJ4623" s="64"/>
      <c r="AK4623" s="84"/>
      <c r="AL4623" s="84"/>
      <c r="AM4623" s="84"/>
      <c r="AN4623" s="84"/>
      <c r="AO4623" s="84"/>
      <c r="AP4623" s="84"/>
      <c r="AQ4623" s="84"/>
    </row>
    <row r="4624" ht="15.0" customHeight="1">
      <c r="A4624" s="103">
        <v>4621.0</v>
      </c>
      <c r="B4624" s="104" t="s">
        <v>9763</v>
      </c>
      <c r="C4624" s="103" t="s">
        <v>141</v>
      </c>
      <c r="D4624" s="103" t="s">
        <v>9764</v>
      </c>
      <c r="E4624" s="105">
        <v>29.53</v>
      </c>
      <c r="F4624" s="103" t="s">
        <v>86</v>
      </c>
      <c r="G4624" s="103" t="s">
        <v>244</v>
      </c>
      <c r="H4624" s="106">
        <v>1.392189733E7</v>
      </c>
      <c r="I4624" s="103">
        <v>7.0</v>
      </c>
      <c r="J4624" s="107">
        <v>4.8</v>
      </c>
      <c r="K4624" s="104">
        <v>2025.0</v>
      </c>
      <c r="L4624" s="103" t="s">
        <v>615</v>
      </c>
      <c r="M4624" s="103">
        <v>2021.0</v>
      </c>
      <c r="N4624" s="103" t="s">
        <v>161</v>
      </c>
      <c r="O4624" s="65" t="str">
        <f t="shared" si="1"/>
        <v>539243790001</v>
      </c>
      <c r="P4624" s="65">
        <f t="shared" si="2"/>
        <v>9</v>
      </c>
      <c r="Q4624" s="65">
        <f t="shared" si="3"/>
        <v>2</v>
      </c>
      <c r="R4624" s="65" t="str">
        <f t="shared" si="12"/>
        <v>53.924.379/0001-92</v>
      </c>
      <c r="S4624" s="84"/>
      <c r="T4624" s="84" t="str">
        <f t="shared" si="10"/>
        <v/>
      </c>
      <c r="U4624" s="84" t="str">
        <f t="shared" si="11"/>
        <v/>
      </c>
      <c r="V4624" s="65" t="str">
        <f t="shared" si="5"/>
        <v/>
      </c>
      <c r="W4624" s="84"/>
      <c r="X4624" s="84"/>
      <c r="Y4624" s="85"/>
      <c r="Z4624" s="85"/>
      <c r="AA4624" s="65" t="str">
        <f t="shared" si="6"/>
        <v/>
      </c>
      <c r="AB4624" s="65" t="str">
        <f t="shared" si="7"/>
        <v/>
      </c>
      <c r="AC4624" s="86"/>
      <c r="AD4624" s="87" t="str">
        <f t="shared" si="8"/>
        <v/>
      </c>
      <c r="AE4624" s="84"/>
      <c r="AF4624" s="86">
        <f>IF(AC4624&gt;0,AC4624,'⚙️ Config'!$B$10)</f>
        <v>0.0075</v>
      </c>
      <c r="AG4624" s="88">
        <f t="shared" si="9"/>
        <v>104414.23</v>
      </c>
      <c r="AH4624" s="88">
        <f>AG4624*'⚙️ Config'!$B$11</f>
        <v>522071.1499</v>
      </c>
      <c r="AI4624" s="88">
        <f>AH4624*'⚙️ Config'!$B$12</f>
        <v>156621.345</v>
      </c>
      <c r="AJ4624" s="64"/>
      <c r="AK4624" s="84"/>
      <c r="AL4624" s="84"/>
      <c r="AM4624" s="84"/>
      <c r="AN4624" s="84"/>
      <c r="AO4624" s="84"/>
      <c r="AP4624" s="84"/>
      <c r="AQ4624" s="84"/>
    </row>
    <row r="4625" ht="15.0" customHeight="1">
      <c r="A4625" s="98">
        <v>4622.0</v>
      </c>
      <c r="B4625" s="99" t="s">
        <v>9765</v>
      </c>
      <c r="C4625" s="98" t="s">
        <v>141</v>
      </c>
      <c r="D4625" s="98" t="s">
        <v>9766</v>
      </c>
      <c r="E4625" s="100">
        <v>33.1</v>
      </c>
      <c r="F4625" s="98" t="s">
        <v>86</v>
      </c>
      <c r="G4625" s="98" t="s">
        <v>244</v>
      </c>
      <c r="H4625" s="101">
        <v>1.384340826E7</v>
      </c>
      <c r="I4625" s="98">
        <v>1.0</v>
      </c>
      <c r="J4625" s="102">
        <v>5.0</v>
      </c>
      <c r="K4625" s="99">
        <v>2021.0</v>
      </c>
      <c r="L4625" s="98" t="s">
        <v>202</v>
      </c>
      <c r="M4625" s="98">
        <v>2021.0</v>
      </c>
      <c r="N4625" s="98" t="s">
        <v>161</v>
      </c>
      <c r="O4625" s="65" t="str">
        <f t="shared" si="1"/>
        <v>087208910001</v>
      </c>
      <c r="P4625" s="65">
        <f t="shared" si="2"/>
        <v>6</v>
      </c>
      <c r="Q4625" s="65">
        <f t="shared" si="3"/>
        <v>2</v>
      </c>
      <c r="R4625" s="65" t="str">
        <f t="shared" si="12"/>
        <v>08.720.891/0001-62</v>
      </c>
      <c r="S4625" s="84"/>
      <c r="T4625" s="84" t="str">
        <f t="shared" si="10"/>
        <v/>
      </c>
      <c r="U4625" s="84" t="str">
        <f t="shared" si="11"/>
        <v/>
      </c>
      <c r="V4625" s="65" t="str">
        <f t="shared" si="5"/>
        <v/>
      </c>
      <c r="W4625" s="84"/>
      <c r="X4625" s="84"/>
      <c r="Y4625" s="85"/>
      <c r="Z4625" s="85"/>
      <c r="AA4625" s="65" t="str">
        <f t="shared" si="6"/>
        <v/>
      </c>
      <c r="AB4625" s="65" t="str">
        <f t="shared" si="7"/>
        <v/>
      </c>
      <c r="AC4625" s="86"/>
      <c r="AD4625" s="87" t="str">
        <f t="shared" si="8"/>
        <v/>
      </c>
      <c r="AE4625" s="84"/>
      <c r="AF4625" s="86">
        <f>IF(AC4625&gt;0,AC4625,'⚙️ Config'!$B$10)</f>
        <v>0.0075</v>
      </c>
      <c r="AG4625" s="88">
        <f t="shared" si="9"/>
        <v>103825.562</v>
      </c>
      <c r="AH4625" s="88">
        <f>AG4625*'⚙️ Config'!$B$11</f>
        <v>519127.8098</v>
      </c>
      <c r="AI4625" s="88">
        <f>AH4625*'⚙️ Config'!$B$12</f>
        <v>155738.3429</v>
      </c>
      <c r="AJ4625" s="64"/>
      <c r="AK4625" s="84"/>
      <c r="AL4625" s="84"/>
      <c r="AM4625" s="84"/>
      <c r="AN4625" s="84"/>
      <c r="AO4625" s="84"/>
      <c r="AP4625" s="84"/>
      <c r="AQ4625" s="84"/>
    </row>
    <row r="4626" ht="15.0" customHeight="1">
      <c r="A4626" s="103">
        <v>4623.0</v>
      </c>
      <c r="B4626" s="104" t="s">
        <v>9767</v>
      </c>
      <c r="C4626" s="103" t="s">
        <v>141</v>
      </c>
      <c r="D4626" s="103" t="s">
        <v>9768</v>
      </c>
      <c r="E4626" s="105">
        <v>33.58</v>
      </c>
      <c r="F4626" s="103" t="s">
        <v>86</v>
      </c>
      <c r="G4626" s="103" t="s">
        <v>244</v>
      </c>
      <c r="H4626" s="106">
        <v>1.38250206E7</v>
      </c>
      <c r="I4626" s="103">
        <v>1.0</v>
      </c>
      <c r="J4626" s="107">
        <v>4.8</v>
      </c>
      <c r="K4626" s="104">
        <v>2021.0</v>
      </c>
      <c r="L4626" s="103" t="s">
        <v>177</v>
      </c>
      <c r="M4626" s="103">
        <v>2021.0</v>
      </c>
      <c r="N4626" s="103" t="s">
        <v>161</v>
      </c>
      <c r="O4626" s="65" t="str">
        <f t="shared" si="1"/>
        <v>591590950001</v>
      </c>
      <c r="P4626" s="65">
        <f t="shared" si="2"/>
        <v>3</v>
      </c>
      <c r="Q4626" s="65">
        <f t="shared" si="3"/>
        <v>3</v>
      </c>
      <c r="R4626" s="65" t="str">
        <f t="shared" si="12"/>
        <v>59.159.095/0001-33</v>
      </c>
      <c r="S4626" s="84"/>
      <c r="T4626" s="84" t="str">
        <f t="shared" si="10"/>
        <v/>
      </c>
      <c r="U4626" s="84" t="str">
        <f t="shared" si="11"/>
        <v/>
      </c>
      <c r="V4626" s="65" t="str">
        <f t="shared" si="5"/>
        <v/>
      </c>
      <c r="W4626" s="84"/>
      <c r="X4626" s="84"/>
      <c r="Y4626" s="85"/>
      <c r="Z4626" s="85"/>
      <c r="AA4626" s="65" t="str">
        <f t="shared" si="6"/>
        <v/>
      </c>
      <c r="AB4626" s="65" t="str">
        <f t="shared" si="7"/>
        <v/>
      </c>
      <c r="AC4626" s="86"/>
      <c r="AD4626" s="87" t="str">
        <f t="shared" si="8"/>
        <v/>
      </c>
      <c r="AE4626" s="84"/>
      <c r="AF4626" s="86">
        <f>IF(AC4626&gt;0,AC4626,'⚙️ Config'!$B$10)</f>
        <v>0.0075</v>
      </c>
      <c r="AG4626" s="88">
        <f t="shared" si="9"/>
        <v>103687.6545</v>
      </c>
      <c r="AH4626" s="88">
        <f>AG4626*'⚙️ Config'!$B$11</f>
        <v>518438.2725</v>
      </c>
      <c r="AI4626" s="88">
        <f>AH4626*'⚙️ Config'!$B$12</f>
        <v>155531.4818</v>
      </c>
      <c r="AJ4626" s="64"/>
      <c r="AK4626" s="84"/>
      <c r="AL4626" s="84"/>
      <c r="AM4626" s="84"/>
      <c r="AN4626" s="84"/>
      <c r="AO4626" s="84"/>
      <c r="AP4626" s="84"/>
      <c r="AQ4626" s="84"/>
    </row>
    <row r="4627" ht="15.0" customHeight="1">
      <c r="A4627" s="98">
        <v>4624.0</v>
      </c>
      <c r="B4627" s="99" t="s">
        <v>9769</v>
      </c>
      <c r="C4627" s="98" t="s">
        <v>141</v>
      </c>
      <c r="D4627" s="98" t="s">
        <v>9770</v>
      </c>
      <c r="E4627" s="100">
        <v>22.36</v>
      </c>
      <c r="F4627" s="98" t="s">
        <v>86</v>
      </c>
      <c r="G4627" s="98" t="s">
        <v>244</v>
      </c>
      <c r="H4627" s="101">
        <v>1.379656395E7</v>
      </c>
      <c r="I4627" s="98">
        <v>6.0</v>
      </c>
      <c r="J4627" s="102">
        <v>4.8</v>
      </c>
      <c r="K4627" s="99">
        <v>2024.0</v>
      </c>
      <c r="L4627" s="98" t="s">
        <v>508</v>
      </c>
      <c r="M4627" s="98">
        <v>2021.0</v>
      </c>
      <c r="N4627" s="98" t="s">
        <v>161</v>
      </c>
      <c r="O4627" s="65" t="str">
        <f t="shared" si="1"/>
        <v>624793650001</v>
      </c>
      <c r="P4627" s="65">
        <f t="shared" si="2"/>
        <v>0</v>
      </c>
      <c r="Q4627" s="65">
        <f t="shared" si="3"/>
        <v>6</v>
      </c>
      <c r="R4627" s="65" t="str">
        <f t="shared" si="12"/>
        <v>62.479.365/0001-06</v>
      </c>
      <c r="S4627" s="84"/>
      <c r="T4627" s="84" t="str">
        <f t="shared" si="10"/>
        <v/>
      </c>
      <c r="U4627" s="84" t="str">
        <f t="shared" si="11"/>
        <v/>
      </c>
      <c r="V4627" s="65" t="str">
        <f t="shared" si="5"/>
        <v/>
      </c>
      <c r="W4627" s="84"/>
      <c r="X4627" s="84"/>
      <c r="Y4627" s="85"/>
      <c r="Z4627" s="85"/>
      <c r="AA4627" s="65" t="str">
        <f t="shared" si="6"/>
        <v/>
      </c>
      <c r="AB4627" s="65" t="str">
        <f t="shared" si="7"/>
        <v/>
      </c>
      <c r="AC4627" s="86"/>
      <c r="AD4627" s="87" t="str">
        <f t="shared" si="8"/>
        <v/>
      </c>
      <c r="AE4627" s="84"/>
      <c r="AF4627" s="86">
        <f>IF(AC4627&gt;0,AC4627,'⚙️ Config'!$B$10)</f>
        <v>0.0075</v>
      </c>
      <c r="AG4627" s="88">
        <f t="shared" si="9"/>
        <v>103474.2296</v>
      </c>
      <c r="AH4627" s="88">
        <f>AG4627*'⚙️ Config'!$B$11</f>
        <v>517371.1481</v>
      </c>
      <c r="AI4627" s="88">
        <f>AH4627*'⚙️ Config'!$B$12</f>
        <v>155211.3444</v>
      </c>
      <c r="AJ4627" s="64"/>
      <c r="AK4627" s="84"/>
      <c r="AL4627" s="84"/>
      <c r="AM4627" s="84"/>
      <c r="AN4627" s="84"/>
      <c r="AO4627" s="84"/>
      <c r="AP4627" s="84"/>
      <c r="AQ4627" s="84"/>
    </row>
    <row r="4628" ht="15.0" customHeight="1">
      <c r="A4628" s="103">
        <v>4625.0</v>
      </c>
      <c r="B4628" s="104" t="s">
        <v>9771</v>
      </c>
      <c r="C4628" s="103" t="s">
        <v>141</v>
      </c>
      <c r="D4628" s="103" t="s">
        <v>9772</v>
      </c>
      <c r="E4628" s="105">
        <v>22.37</v>
      </c>
      <c r="F4628" s="103" t="s">
        <v>86</v>
      </c>
      <c r="G4628" s="103" t="s">
        <v>244</v>
      </c>
      <c r="H4628" s="106">
        <v>1.378061945E7</v>
      </c>
      <c r="I4628" s="103">
        <v>5.0</v>
      </c>
      <c r="J4628" s="107">
        <v>4.5</v>
      </c>
      <c r="K4628" s="104">
        <v>2023.0</v>
      </c>
      <c r="L4628" s="103" t="s">
        <v>4709</v>
      </c>
      <c r="M4628" s="103">
        <v>2021.0</v>
      </c>
      <c r="N4628" s="103" t="s">
        <v>161</v>
      </c>
      <c r="O4628" s="65" t="str">
        <f t="shared" si="1"/>
        <v>035806200001</v>
      </c>
      <c r="P4628" s="65">
        <f t="shared" si="2"/>
        <v>3</v>
      </c>
      <c r="Q4628" s="65">
        <f t="shared" si="3"/>
        <v>5</v>
      </c>
      <c r="R4628" s="65" t="str">
        <f t="shared" si="12"/>
        <v>03.580.620/0001-35</v>
      </c>
      <c r="S4628" s="84"/>
      <c r="T4628" s="84" t="str">
        <f t="shared" si="10"/>
        <v/>
      </c>
      <c r="U4628" s="84" t="str">
        <f t="shared" si="11"/>
        <v/>
      </c>
      <c r="V4628" s="65" t="str">
        <f t="shared" si="5"/>
        <v/>
      </c>
      <c r="W4628" s="84"/>
      <c r="X4628" s="84"/>
      <c r="Y4628" s="85"/>
      <c r="Z4628" s="85"/>
      <c r="AA4628" s="65" t="str">
        <f t="shared" si="6"/>
        <v/>
      </c>
      <c r="AB4628" s="65" t="str">
        <f t="shared" si="7"/>
        <v/>
      </c>
      <c r="AC4628" s="86"/>
      <c r="AD4628" s="87" t="str">
        <f t="shared" si="8"/>
        <v/>
      </c>
      <c r="AE4628" s="84"/>
      <c r="AF4628" s="86">
        <f>IF(AC4628&gt;0,AC4628,'⚙️ Config'!$B$10)</f>
        <v>0.0075</v>
      </c>
      <c r="AG4628" s="88">
        <f t="shared" si="9"/>
        <v>103354.6459</v>
      </c>
      <c r="AH4628" s="88">
        <f>AG4628*'⚙️ Config'!$B$11</f>
        <v>516773.2294</v>
      </c>
      <c r="AI4628" s="88">
        <f>AH4628*'⚙️ Config'!$B$12</f>
        <v>155031.9688</v>
      </c>
      <c r="AJ4628" s="64"/>
      <c r="AK4628" s="84"/>
      <c r="AL4628" s="84"/>
      <c r="AM4628" s="84"/>
      <c r="AN4628" s="84"/>
      <c r="AO4628" s="84"/>
      <c r="AP4628" s="84"/>
      <c r="AQ4628" s="84"/>
    </row>
    <row r="4629" ht="15.0" customHeight="1">
      <c r="A4629" s="98">
        <v>4626.0</v>
      </c>
      <c r="B4629" s="99" t="s">
        <v>9773</v>
      </c>
      <c r="C4629" s="98" t="s">
        <v>141</v>
      </c>
      <c r="D4629" s="98" t="s">
        <v>9774</v>
      </c>
      <c r="E4629" s="100">
        <v>30.42</v>
      </c>
      <c r="F4629" s="98" t="s">
        <v>86</v>
      </c>
      <c r="G4629" s="98" t="s">
        <v>244</v>
      </c>
      <c r="H4629" s="101">
        <v>1.377980144E7</v>
      </c>
      <c r="I4629" s="98">
        <v>5.0</v>
      </c>
      <c r="J4629" s="102">
        <v>2.9</v>
      </c>
      <c r="K4629" s="99">
        <v>2024.0</v>
      </c>
      <c r="L4629" s="98" t="s">
        <v>719</v>
      </c>
      <c r="M4629" s="98">
        <v>2023.0</v>
      </c>
      <c r="N4629" s="98" t="s">
        <v>189</v>
      </c>
      <c r="O4629" s="65" t="str">
        <f t="shared" si="1"/>
        <v>202645400001</v>
      </c>
      <c r="P4629" s="65">
        <f t="shared" si="2"/>
        <v>9</v>
      </c>
      <c r="Q4629" s="65">
        <f t="shared" si="3"/>
        <v>0</v>
      </c>
      <c r="R4629" s="65" t="str">
        <f t="shared" si="12"/>
        <v>20.264.540/0001-90</v>
      </c>
      <c r="S4629" s="84"/>
      <c r="T4629" s="84" t="str">
        <f t="shared" si="10"/>
        <v/>
      </c>
      <c r="U4629" s="84" t="str">
        <f t="shared" si="11"/>
        <v/>
      </c>
      <c r="V4629" s="65" t="str">
        <f t="shared" si="5"/>
        <v/>
      </c>
      <c r="W4629" s="84"/>
      <c r="X4629" s="84"/>
      <c r="Y4629" s="85"/>
      <c r="Z4629" s="85"/>
      <c r="AA4629" s="65" t="str">
        <f t="shared" si="6"/>
        <v/>
      </c>
      <c r="AB4629" s="65" t="str">
        <f t="shared" si="7"/>
        <v/>
      </c>
      <c r="AC4629" s="86"/>
      <c r="AD4629" s="87" t="str">
        <f t="shared" si="8"/>
        <v/>
      </c>
      <c r="AE4629" s="84"/>
      <c r="AF4629" s="86">
        <f>IF(AC4629&gt;0,AC4629,'⚙️ Config'!$B$10)</f>
        <v>0.0075</v>
      </c>
      <c r="AG4629" s="88">
        <f t="shared" si="9"/>
        <v>103348.5108</v>
      </c>
      <c r="AH4629" s="88">
        <f>AG4629*'⚙️ Config'!$B$11</f>
        <v>516742.554</v>
      </c>
      <c r="AI4629" s="88">
        <f>AH4629*'⚙️ Config'!$B$12</f>
        <v>155022.7662</v>
      </c>
      <c r="AJ4629" s="64"/>
      <c r="AK4629" s="84"/>
      <c r="AL4629" s="84"/>
      <c r="AM4629" s="84"/>
      <c r="AN4629" s="84"/>
      <c r="AO4629" s="84"/>
      <c r="AP4629" s="84"/>
      <c r="AQ4629" s="84"/>
    </row>
    <row r="4630" ht="15.0" customHeight="1">
      <c r="A4630" s="103">
        <v>4627.0</v>
      </c>
      <c r="B4630" s="104" t="s">
        <v>9775</v>
      </c>
      <c r="C4630" s="103" t="s">
        <v>141</v>
      </c>
      <c r="D4630" s="103" t="s">
        <v>9776</v>
      </c>
      <c r="E4630" s="105">
        <v>25.93</v>
      </c>
      <c r="F4630" s="103" t="s">
        <v>86</v>
      </c>
      <c r="G4630" s="103" t="s">
        <v>244</v>
      </c>
      <c r="H4630" s="106">
        <v>1.375568704E7</v>
      </c>
      <c r="I4630" s="103">
        <v>9.0</v>
      </c>
      <c r="J4630" s="107">
        <v>4.8</v>
      </c>
      <c r="K4630" s="104">
        <v>2024.0</v>
      </c>
      <c r="L4630" s="103" t="s">
        <v>719</v>
      </c>
      <c r="M4630" s="103">
        <v>2021.0</v>
      </c>
      <c r="N4630" s="103" t="s">
        <v>4351</v>
      </c>
      <c r="O4630" s="65" t="str">
        <f t="shared" si="1"/>
        <v>199377660001</v>
      </c>
      <c r="P4630" s="65">
        <f t="shared" si="2"/>
        <v>2</v>
      </c>
      <c r="Q4630" s="65">
        <f t="shared" si="3"/>
        <v>5</v>
      </c>
      <c r="R4630" s="65" t="str">
        <f t="shared" si="12"/>
        <v>19.937.766/0001-25</v>
      </c>
      <c r="S4630" s="84"/>
      <c r="T4630" s="84" t="str">
        <f t="shared" si="10"/>
        <v/>
      </c>
      <c r="U4630" s="84" t="str">
        <f t="shared" si="11"/>
        <v/>
      </c>
      <c r="V4630" s="65" t="str">
        <f t="shared" si="5"/>
        <v/>
      </c>
      <c r="W4630" s="84"/>
      <c r="X4630" s="84"/>
      <c r="Y4630" s="85"/>
      <c r="Z4630" s="85"/>
      <c r="AA4630" s="65" t="str">
        <f t="shared" si="6"/>
        <v/>
      </c>
      <c r="AB4630" s="65" t="str">
        <f t="shared" si="7"/>
        <v/>
      </c>
      <c r="AC4630" s="86"/>
      <c r="AD4630" s="87" t="str">
        <f t="shared" si="8"/>
        <v/>
      </c>
      <c r="AE4630" s="84"/>
      <c r="AF4630" s="86">
        <f>IF(AC4630&gt;0,AC4630,'⚙️ Config'!$B$10)</f>
        <v>0.0075</v>
      </c>
      <c r="AG4630" s="88">
        <f t="shared" si="9"/>
        <v>103167.6528</v>
      </c>
      <c r="AH4630" s="88">
        <f>AG4630*'⚙️ Config'!$B$11</f>
        <v>515838.264</v>
      </c>
      <c r="AI4630" s="88">
        <f>AH4630*'⚙️ Config'!$B$12</f>
        <v>154751.4792</v>
      </c>
      <c r="AJ4630" s="64"/>
      <c r="AK4630" s="84"/>
      <c r="AL4630" s="84"/>
      <c r="AM4630" s="84"/>
      <c r="AN4630" s="84"/>
      <c r="AO4630" s="84"/>
      <c r="AP4630" s="84"/>
      <c r="AQ4630" s="84"/>
    </row>
    <row r="4631" ht="15.0" customHeight="1">
      <c r="A4631" s="98">
        <v>4628.0</v>
      </c>
      <c r="B4631" s="99" t="s">
        <v>9777</v>
      </c>
      <c r="C4631" s="98" t="s">
        <v>141</v>
      </c>
      <c r="D4631" s="98" t="s">
        <v>9778</v>
      </c>
      <c r="E4631" s="100">
        <v>44.25</v>
      </c>
      <c r="F4631" s="98" t="s">
        <v>86</v>
      </c>
      <c r="G4631" s="98" t="s">
        <v>244</v>
      </c>
      <c r="H4631" s="101">
        <v>1.372096893E7</v>
      </c>
      <c r="I4631" s="98">
        <v>7.0</v>
      </c>
      <c r="J4631" s="102">
        <v>4.7</v>
      </c>
      <c r="K4631" s="99">
        <v>2025.0</v>
      </c>
      <c r="L4631" s="98" t="s">
        <v>719</v>
      </c>
      <c r="M4631" s="98">
        <v>2021.0</v>
      </c>
      <c r="N4631" s="98" t="s">
        <v>208</v>
      </c>
      <c r="O4631" s="65" t="str">
        <f t="shared" si="1"/>
        <v>021154820001</v>
      </c>
      <c r="P4631" s="65">
        <f t="shared" si="2"/>
        <v>5</v>
      </c>
      <c r="Q4631" s="65">
        <f t="shared" si="3"/>
        <v>0</v>
      </c>
      <c r="R4631" s="65" t="str">
        <f t="shared" si="12"/>
        <v>02.115.482/0001-50</v>
      </c>
      <c r="S4631" s="84"/>
      <c r="T4631" s="84" t="str">
        <f t="shared" si="10"/>
        <v/>
      </c>
      <c r="U4631" s="84" t="str">
        <f t="shared" si="11"/>
        <v/>
      </c>
      <c r="V4631" s="65" t="str">
        <f t="shared" si="5"/>
        <v/>
      </c>
      <c r="W4631" s="84"/>
      <c r="X4631" s="84"/>
      <c r="Y4631" s="85"/>
      <c r="Z4631" s="85"/>
      <c r="AA4631" s="65" t="str">
        <f t="shared" si="6"/>
        <v/>
      </c>
      <c r="AB4631" s="65" t="str">
        <f t="shared" si="7"/>
        <v/>
      </c>
      <c r="AC4631" s="86"/>
      <c r="AD4631" s="87" t="str">
        <f t="shared" si="8"/>
        <v/>
      </c>
      <c r="AE4631" s="84"/>
      <c r="AF4631" s="86">
        <f>IF(AC4631&gt;0,AC4631,'⚙️ Config'!$B$10)</f>
        <v>0.0075</v>
      </c>
      <c r="AG4631" s="88">
        <f t="shared" si="9"/>
        <v>102907.267</v>
      </c>
      <c r="AH4631" s="88">
        <f>AG4631*'⚙️ Config'!$B$11</f>
        <v>514536.3349</v>
      </c>
      <c r="AI4631" s="88">
        <f>AH4631*'⚙️ Config'!$B$12</f>
        <v>154360.9005</v>
      </c>
      <c r="AJ4631" s="64"/>
      <c r="AK4631" s="84"/>
      <c r="AL4631" s="84"/>
      <c r="AM4631" s="84"/>
      <c r="AN4631" s="84"/>
      <c r="AO4631" s="84"/>
      <c r="AP4631" s="84"/>
      <c r="AQ4631" s="84"/>
    </row>
    <row r="4632" ht="15.0" customHeight="1">
      <c r="A4632" s="98">
        <v>4629.0</v>
      </c>
      <c r="B4632" s="99" t="s">
        <v>9779</v>
      </c>
      <c r="C4632" s="98" t="s">
        <v>141</v>
      </c>
      <c r="D4632" s="98" t="s">
        <v>9780</v>
      </c>
      <c r="E4632" s="100">
        <v>26.06</v>
      </c>
      <c r="F4632" s="98" t="s">
        <v>86</v>
      </c>
      <c r="G4632" s="98" t="s">
        <v>244</v>
      </c>
      <c r="H4632" s="101">
        <v>1.370979649E7</v>
      </c>
      <c r="I4632" s="98">
        <v>5.0</v>
      </c>
      <c r="J4632" s="102">
        <v>4.9</v>
      </c>
      <c r="K4632" s="99">
        <v>2024.0</v>
      </c>
      <c r="L4632" s="98" t="s">
        <v>4609</v>
      </c>
      <c r="M4632" s="98">
        <v>2021.0</v>
      </c>
      <c r="N4632" s="98" t="s">
        <v>161</v>
      </c>
      <c r="O4632" s="65" t="str">
        <f t="shared" si="1"/>
        <v>055554310001</v>
      </c>
      <c r="P4632" s="65">
        <f t="shared" si="2"/>
        <v>3</v>
      </c>
      <c r="Q4632" s="65">
        <f t="shared" si="3"/>
        <v>8</v>
      </c>
      <c r="R4632" s="65" t="str">
        <f t="shared" si="12"/>
        <v>05.555.431/0001-38</v>
      </c>
      <c r="S4632" s="84"/>
      <c r="T4632" s="84" t="str">
        <f t="shared" si="10"/>
        <v/>
      </c>
      <c r="U4632" s="84" t="str">
        <f t="shared" si="11"/>
        <v/>
      </c>
      <c r="V4632" s="65" t="str">
        <f t="shared" si="5"/>
        <v/>
      </c>
      <c r="W4632" s="84"/>
      <c r="X4632" s="84"/>
      <c r="Y4632" s="85"/>
      <c r="Z4632" s="85"/>
      <c r="AA4632" s="65" t="str">
        <f t="shared" si="6"/>
        <v/>
      </c>
      <c r="AB4632" s="65" t="str">
        <f t="shared" si="7"/>
        <v/>
      </c>
      <c r="AC4632" s="86"/>
      <c r="AD4632" s="87" t="str">
        <f t="shared" si="8"/>
        <v/>
      </c>
      <c r="AE4632" s="84"/>
      <c r="AF4632" s="86">
        <f>IF(AC4632&gt;0,AC4632,'⚙️ Config'!$B$10)</f>
        <v>0.0075</v>
      </c>
      <c r="AG4632" s="88">
        <f t="shared" si="9"/>
        <v>102823.4737</v>
      </c>
      <c r="AH4632" s="88">
        <f>AG4632*'⚙️ Config'!$B$11</f>
        <v>514117.3684</v>
      </c>
      <c r="AI4632" s="88">
        <f>AH4632*'⚙️ Config'!$B$12</f>
        <v>154235.2105</v>
      </c>
      <c r="AJ4632" s="64"/>
      <c r="AK4632" s="84"/>
      <c r="AL4632" s="84"/>
      <c r="AM4632" s="84"/>
      <c r="AN4632" s="84"/>
      <c r="AO4632" s="84"/>
      <c r="AP4632" s="84"/>
      <c r="AQ4632" s="84"/>
    </row>
    <row r="4633" ht="15.0" customHeight="1">
      <c r="A4633" s="98">
        <v>4630.0</v>
      </c>
      <c r="B4633" s="99" t="s">
        <v>9781</v>
      </c>
      <c r="C4633" s="98" t="s">
        <v>141</v>
      </c>
      <c r="D4633" s="98" t="s">
        <v>9782</v>
      </c>
      <c r="E4633" s="100">
        <v>52.97</v>
      </c>
      <c r="F4633" s="98" t="s">
        <v>86</v>
      </c>
      <c r="G4633" s="98" t="s">
        <v>244</v>
      </c>
      <c r="H4633" s="101">
        <v>1.369917292E7</v>
      </c>
      <c r="I4633" s="98">
        <v>6.0</v>
      </c>
      <c r="J4633" s="102">
        <v>2.9</v>
      </c>
      <c r="K4633" s="99">
        <v>2025.0</v>
      </c>
      <c r="L4633" s="98" t="s">
        <v>719</v>
      </c>
      <c r="M4633" s="98">
        <v>2023.0</v>
      </c>
      <c r="N4633" s="98" t="s">
        <v>208</v>
      </c>
      <c r="O4633" s="65" t="str">
        <f t="shared" si="1"/>
        <v>343202610001</v>
      </c>
      <c r="P4633" s="65">
        <f t="shared" si="2"/>
        <v>0</v>
      </c>
      <c r="Q4633" s="65">
        <f t="shared" si="3"/>
        <v>0</v>
      </c>
      <c r="R4633" s="65" t="str">
        <f t="shared" si="12"/>
        <v>34.320.261/0001-00</v>
      </c>
      <c r="S4633" s="84"/>
      <c r="T4633" s="84" t="str">
        <f t="shared" si="10"/>
        <v/>
      </c>
      <c r="U4633" s="84" t="str">
        <f t="shared" si="11"/>
        <v/>
      </c>
      <c r="V4633" s="65" t="str">
        <f t="shared" si="5"/>
        <v/>
      </c>
      <c r="W4633" s="84"/>
      <c r="X4633" s="84"/>
      <c r="Y4633" s="85"/>
      <c r="Z4633" s="85"/>
      <c r="AA4633" s="65" t="str">
        <f t="shared" si="6"/>
        <v/>
      </c>
      <c r="AB4633" s="65" t="str">
        <f t="shared" si="7"/>
        <v/>
      </c>
      <c r="AC4633" s="86"/>
      <c r="AD4633" s="87" t="str">
        <f t="shared" si="8"/>
        <v/>
      </c>
      <c r="AE4633" s="84"/>
      <c r="AF4633" s="86">
        <f>IF(AC4633&gt;0,AC4633,'⚙️ Config'!$B$10)</f>
        <v>0.0075</v>
      </c>
      <c r="AG4633" s="88">
        <f t="shared" si="9"/>
        <v>102743.7969</v>
      </c>
      <c r="AH4633" s="88">
        <f>AG4633*'⚙️ Config'!$B$11</f>
        <v>513718.9845</v>
      </c>
      <c r="AI4633" s="88">
        <f>AH4633*'⚙️ Config'!$B$12</f>
        <v>154115.6954</v>
      </c>
      <c r="AJ4633" s="64"/>
      <c r="AK4633" s="84"/>
      <c r="AL4633" s="84"/>
      <c r="AM4633" s="84"/>
      <c r="AN4633" s="84"/>
      <c r="AO4633" s="84"/>
      <c r="AP4633" s="84"/>
      <c r="AQ4633" s="84"/>
    </row>
    <row r="4634" ht="15.0" customHeight="1">
      <c r="A4634" s="103">
        <v>4631.0</v>
      </c>
      <c r="B4634" s="104" t="s">
        <v>9783</v>
      </c>
      <c r="C4634" s="103" t="s">
        <v>141</v>
      </c>
      <c r="D4634" s="103" t="s">
        <v>9784</v>
      </c>
      <c r="E4634" s="105">
        <v>33.26</v>
      </c>
      <c r="F4634" s="103" t="s">
        <v>86</v>
      </c>
      <c r="G4634" s="103" t="s">
        <v>244</v>
      </c>
      <c r="H4634" s="106">
        <v>1.367787696E7</v>
      </c>
      <c r="I4634" s="103">
        <v>6.0</v>
      </c>
      <c r="J4634" s="107">
        <v>3.2</v>
      </c>
      <c r="K4634" s="104">
        <v>2025.0</v>
      </c>
      <c r="L4634" s="103" t="s">
        <v>5013</v>
      </c>
      <c r="M4634" s="103">
        <v>2023.0</v>
      </c>
      <c r="N4634" s="103" t="s">
        <v>4351</v>
      </c>
      <c r="O4634" s="65" t="str">
        <f t="shared" si="1"/>
        <v>101400640001</v>
      </c>
      <c r="P4634" s="65">
        <f t="shared" si="2"/>
        <v>4</v>
      </c>
      <c r="Q4634" s="65">
        <f t="shared" si="3"/>
        <v>1</v>
      </c>
      <c r="R4634" s="65" t="str">
        <f t="shared" si="12"/>
        <v>10.140.064/0001-41</v>
      </c>
      <c r="S4634" s="84"/>
      <c r="T4634" s="84" t="str">
        <f t="shared" si="10"/>
        <v/>
      </c>
      <c r="U4634" s="84" t="str">
        <f t="shared" si="11"/>
        <v/>
      </c>
      <c r="V4634" s="65" t="str">
        <f t="shared" si="5"/>
        <v/>
      </c>
      <c r="W4634" s="84"/>
      <c r="X4634" s="84"/>
      <c r="Y4634" s="85"/>
      <c r="Z4634" s="85"/>
      <c r="AA4634" s="65" t="str">
        <f t="shared" si="6"/>
        <v/>
      </c>
      <c r="AB4634" s="65" t="str">
        <f t="shared" si="7"/>
        <v/>
      </c>
      <c r="AC4634" s="86"/>
      <c r="AD4634" s="87" t="str">
        <f t="shared" si="8"/>
        <v/>
      </c>
      <c r="AE4634" s="84"/>
      <c r="AF4634" s="86">
        <f>IF(AC4634&gt;0,AC4634,'⚙️ Config'!$B$10)</f>
        <v>0.0075</v>
      </c>
      <c r="AG4634" s="88">
        <f t="shared" si="9"/>
        <v>102584.0772</v>
      </c>
      <c r="AH4634" s="88">
        <f>AG4634*'⚙️ Config'!$B$11</f>
        <v>512920.386</v>
      </c>
      <c r="AI4634" s="88">
        <f>AH4634*'⚙️ Config'!$B$12</f>
        <v>153876.1158</v>
      </c>
      <c r="AJ4634" s="64"/>
      <c r="AK4634" s="84"/>
      <c r="AL4634" s="84"/>
      <c r="AM4634" s="84"/>
      <c r="AN4634" s="84"/>
      <c r="AO4634" s="84"/>
      <c r="AP4634" s="84"/>
      <c r="AQ4634" s="84"/>
    </row>
    <row r="4635" ht="15.0" customHeight="1">
      <c r="A4635" s="103">
        <v>4632.0</v>
      </c>
      <c r="B4635" s="104" t="s">
        <v>9785</v>
      </c>
      <c r="C4635" s="103" t="s">
        <v>141</v>
      </c>
      <c r="D4635" s="103" t="s">
        <v>9786</v>
      </c>
      <c r="E4635" s="105">
        <v>19.37</v>
      </c>
      <c r="F4635" s="103" t="s">
        <v>86</v>
      </c>
      <c r="G4635" s="103" t="s">
        <v>244</v>
      </c>
      <c r="H4635" s="106">
        <v>1.362913334E7</v>
      </c>
      <c r="I4635" s="103">
        <v>4.0</v>
      </c>
      <c r="J4635" s="107">
        <v>4.5</v>
      </c>
      <c r="K4635" s="104">
        <v>2021.0</v>
      </c>
      <c r="L4635" s="103" t="s">
        <v>1438</v>
      </c>
      <c r="M4635" s="103">
        <v>2021.0</v>
      </c>
      <c r="N4635" s="103" t="s">
        <v>161</v>
      </c>
      <c r="O4635" s="65" t="str">
        <f t="shared" si="1"/>
        <v>095364730001</v>
      </c>
      <c r="P4635" s="65">
        <f t="shared" si="2"/>
        <v>8</v>
      </c>
      <c r="Q4635" s="65">
        <f t="shared" si="3"/>
        <v>2</v>
      </c>
      <c r="R4635" s="65" t="str">
        <f t="shared" si="12"/>
        <v>09.536.473/0001-82</v>
      </c>
      <c r="S4635" s="84"/>
      <c r="T4635" s="84" t="str">
        <f t="shared" si="10"/>
        <v/>
      </c>
      <c r="U4635" s="84" t="str">
        <f t="shared" si="11"/>
        <v/>
      </c>
      <c r="V4635" s="65" t="str">
        <f t="shared" si="5"/>
        <v/>
      </c>
      <c r="W4635" s="84"/>
      <c r="X4635" s="84"/>
      <c r="Y4635" s="85"/>
      <c r="Z4635" s="85"/>
      <c r="AA4635" s="65" t="str">
        <f t="shared" si="6"/>
        <v/>
      </c>
      <c r="AB4635" s="65" t="str">
        <f t="shared" si="7"/>
        <v/>
      </c>
      <c r="AC4635" s="86"/>
      <c r="AD4635" s="87" t="str">
        <f t="shared" si="8"/>
        <v/>
      </c>
      <c r="AE4635" s="84"/>
      <c r="AF4635" s="86">
        <f>IF(AC4635&gt;0,AC4635,'⚙️ Config'!$B$10)</f>
        <v>0.0075</v>
      </c>
      <c r="AG4635" s="88">
        <f t="shared" si="9"/>
        <v>102218.5001</v>
      </c>
      <c r="AH4635" s="88">
        <f>AG4635*'⚙️ Config'!$B$11</f>
        <v>511092.5003</v>
      </c>
      <c r="AI4635" s="88">
        <f>AH4635*'⚙️ Config'!$B$12</f>
        <v>153327.7501</v>
      </c>
      <c r="AJ4635" s="64"/>
      <c r="AK4635" s="84"/>
      <c r="AL4635" s="84"/>
      <c r="AM4635" s="84"/>
      <c r="AN4635" s="84"/>
      <c r="AO4635" s="84"/>
      <c r="AP4635" s="84"/>
      <c r="AQ4635" s="84"/>
    </row>
    <row r="4636" ht="15.0" customHeight="1">
      <c r="A4636" s="98">
        <v>4633.0</v>
      </c>
      <c r="B4636" s="99" t="s">
        <v>9787</v>
      </c>
      <c r="C4636" s="98" t="s">
        <v>141</v>
      </c>
      <c r="D4636" s="98" t="s">
        <v>9788</v>
      </c>
      <c r="E4636" s="100">
        <v>43.87</v>
      </c>
      <c r="F4636" s="98" t="s">
        <v>86</v>
      </c>
      <c r="G4636" s="98" t="s">
        <v>244</v>
      </c>
      <c r="H4636" s="101">
        <v>1.361349775E7</v>
      </c>
      <c r="I4636" s="98">
        <v>6.0</v>
      </c>
      <c r="J4636" s="102">
        <v>2.6</v>
      </c>
      <c r="K4636" s="99">
        <v>2025.0</v>
      </c>
      <c r="L4636" s="98" t="s">
        <v>4569</v>
      </c>
      <c r="M4636" s="98">
        <v>2023.0</v>
      </c>
      <c r="N4636" s="98" t="s">
        <v>189</v>
      </c>
      <c r="O4636" s="65" t="str">
        <f t="shared" si="1"/>
        <v>611555110001</v>
      </c>
      <c r="P4636" s="65">
        <f t="shared" si="2"/>
        <v>7</v>
      </c>
      <c r="Q4636" s="65">
        <f t="shared" si="3"/>
        <v>7</v>
      </c>
      <c r="R4636" s="65" t="str">
        <f t="shared" si="12"/>
        <v>61.155.511/0001-77</v>
      </c>
      <c r="S4636" s="84"/>
      <c r="T4636" s="84" t="str">
        <f t="shared" si="10"/>
        <v/>
      </c>
      <c r="U4636" s="84" t="str">
        <f t="shared" si="11"/>
        <v/>
      </c>
      <c r="V4636" s="65" t="str">
        <f t="shared" si="5"/>
        <v/>
      </c>
      <c r="W4636" s="84"/>
      <c r="X4636" s="84"/>
      <c r="Y4636" s="85"/>
      <c r="Z4636" s="85"/>
      <c r="AA4636" s="65" t="str">
        <f t="shared" si="6"/>
        <v/>
      </c>
      <c r="AB4636" s="65" t="str">
        <f t="shared" si="7"/>
        <v/>
      </c>
      <c r="AC4636" s="86"/>
      <c r="AD4636" s="87" t="str">
        <f t="shared" si="8"/>
        <v/>
      </c>
      <c r="AE4636" s="84"/>
      <c r="AF4636" s="86">
        <f>IF(AC4636&gt;0,AC4636,'⚙️ Config'!$B$10)</f>
        <v>0.0075</v>
      </c>
      <c r="AG4636" s="88">
        <f t="shared" si="9"/>
        <v>102101.2331</v>
      </c>
      <c r="AH4636" s="88">
        <f>AG4636*'⚙️ Config'!$B$11</f>
        <v>510506.1656</v>
      </c>
      <c r="AI4636" s="88">
        <f>AH4636*'⚙️ Config'!$B$12</f>
        <v>153151.8497</v>
      </c>
      <c r="AJ4636" s="64"/>
      <c r="AK4636" s="84"/>
      <c r="AL4636" s="84"/>
      <c r="AM4636" s="84"/>
      <c r="AN4636" s="84"/>
      <c r="AO4636" s="84"/>
      <c r="AP4636" s="84"/>
      <c r="AQ4636" s="84"/>
    </row>
    <row r="4637" ht="15.0" customHeight="1">
      <c r="A4637" s="103">
        <v>4634.0</v>
      </c>
      <c r="B4637" s="104" t="s">
        <v>9789</v>
      </c>
      <c r="C4637" s="103" t="s">
        <v>141</v>
      </c>
      <c r="D4637" s="103" t="s">
        <v>9790</v>
      </c>
      <c r="E4637" s="105">
        <v>33.33</v>
      </c>
      <c r="F4637" s="103" t="s">
        <v>86</v>
      </c>
      <c r="G4637" s="103" t="s">
        <v>244</v>
      </c>
      <c r="H4637" s="106">
        <v>1.356880188E7</v>
      </c>
      <c r="I4637" s="103">
        <v>1.0</v>
      </c>
      <c r="J4637" s="107">
        <v>4.9</v>
      </c>
      <c r="K4637" s="104">
        <v>2021.0</v>
      </c>
      <c r="L4637" s="103" t="s">
        <v>197</v>
      </c>
      <c r="M4637" s="103">
        <v>2021.0</v>
      </c>
      <c r="N4637" s="103" t="s">
        <v>161</v>
      </c>
      <c r="O4637" s="65" t="str">
        <f t="shared" si="1"/>
        <v>445096770001</v>
      </c>
      <c r="P4637" s="65">
        <f t="shared" si="2"/>
        <v>2</v>
      </c>
      <c r="Q4637" s="65">
        <f t="shared" si="3"/>
        <v>5</v>
      </c>
      <c r="R4637" s="65" t="str">
        <f t="shared" si="12"/>
        <v>44.509.677/0001-25</v>
      </c>
      <c r="S4637" s="84"/>
      <c r="T4637" s="84" t="str">
        <f t="shared" si="10"/>
        <v/>
      </c>
      <c r="U4637" s="84" t="str">
        <f t="shared" si="11"/>
        <v/>
      </c>
      <c r="V4637" s="65" t="str">
        <f t="shared" si="5"/>
        <v/>
      </c>
      <c r="W4637" s="84"/>
      <c r="X4637" s="84"/>
      <c r="Y4637" s="85"/>
      <c r="Z4637" s="85"/>
      <c r="AA4637" s="65" t="str">
        <f t="shared" si="6"/>
        <v/>
      </c>
      <c r="AB4637" s="65" t="str">
        <f t="shared" si="7"/>
        <v/>
      </c>
      <c r="AC4637" s="86"/>
      <c r="AD4637" s="87" t="str">
        <f t="shared" si="8"/>
        <v/>
      </c>
      <c r="AE4637" s="84"/>
      <c r="AF4637" s="86">
        <f>IF(AC4637&gt;0,AC4637,'⚙️ Config'!$B$10)</f>
        <v>0.0075</v>
      </c>
      <c r="AG4637" s="88">
        <f t="shared" si="9"/>
        <v>101766.0141</v>
      </c>
      <c r="AH4637" s="88">
        <f>AG4637*'⚙️ Config'!$B$11</f>
        <v>508830.0705</v>
      </c>
      <c r="AI4637" s="88">
        <f>AH4637*'⚙️ Config'!$B$12</f>
        <v>152649.0212</v>
      </c>
      <c r="AJ4637" s="64"/>
      <c r="AK4637" s="84"/>
      <c r="AL4637" s="84"/>
      <c r="AM4637" s="84"/>
      <c r="AN4637" s="84"/>
      <c r="AO4637" s="84"/>
      <c r="AP4637" s="84"/>
      <c r="AQ4637" s="84"/>
    </row>
    <row r="4638" ht="15.0" customHeight="1">
      <c r="A4638" s="98">
        <v>4635.0</v>
      </c>
      <c r="B4638" s="99" t="s">
        <v>9791</v>
      </c>
      <c r="C4638" s="98" t="s">
        <v>141</v>
      </c>
      <c r="D4638" s="98" t="s">
        <v>9792</v>
      </c>
      <c r="E4638" s="100">
        <v>22.93</v>
      </c>
      <c r="F4638" s="98" t="s">
        <v>86</v>
      </c>
      <c r="G4638" s="98" t="s">
        <v>244</v>
      </c>
      <c r="H4638" s="101">
        <v>1.352741393E7</v>
      </c>
      <c r="I4638" s="98">
        <v>6.0</v>
      </c>
      <c r="J4638" s="102">
        <v>4.7</v>
      </c>
      <c r="K4638" s="99">
        <v>2024.0</v>
      </c>
      <c r="L4638" s="98" t="s">
        <v>4869</v>
      </c>
      <c r="M4638" s="98">
        <v>2021.0</v>
      </c>
      <c r="N4638" s="98" t="s">
        <v>161</v>
      </c>
      <c r="O4638" s="65" t="str">
        <f t="shared" si="1"/>
        <v>646984670001</v>
      </c>
      <c r="P4638" s="65">
        <f t="shared" si="2"/>
        <v>3</v>
      </c>
      <c r="Q4638" s="65">
        <f t="shared" si="3"/>
        <v>0</v>
      </c>
      <c r="R4638" s="65" t="str">
        <f t="shared" si="12"/>
        <v>64.698.467/0001-30</v>
      </c>
      <c r="S4638" s="84"/>
      <c r="T4638" s="84" t="str">
        <f t="shared" si="10"/>
        <v/>
      </c>
      <c r="U4638" s="84" t="str">
        <f t="shared" si="11"/>
        <v/>
      </c>
      <c r="V4638" s="65" t="str">
        <f t="shared" si="5"/>
        <v/>
      </c>
      <c r="W4638" s="84"/>
      <c r="X4638" s="84"/>
      <c r="Y4638" s="85"/>
      <c r="Z4638" s="85"/>
      <c r="AA4638" s="65" t="str">
        <f t="shared" si="6"/>
        <v/>
      </c>
      <c r="AB4638" s="65" t="str">
        <f t="shared" si="7"/>
        <v/>
      </c>
      <c r="AC4638" s="86"/>
      <c r="AD4638" s="87" t="str">
        <f t="shared" si="8"/>
        <v/>
      </c>
      <c r="AE4638" s="84"/>
      <c r="AF4638" s="86">
        <f>IF(AC4638&gt;0,AC4638,'⚙️ Config'!$B$10)</f>
        <v>0.0075</v>
      </c>
      <c r="AG4638" s="88">
        <f t="shared" si="9"/>
        <v>101455.6045</v>
      </c>
      <c r="AH4638" s="88">
        <f>AG4638*'⚙️ Config'!$B$11</f>
        <v>507278.0224</v>
      </c>
      <c r="AI4638" s="88">
        <f>AH4638*'⚙️ Config'!$B$12</f>
        <v>152183.4067</v>
      </c>
      <c r="AJ4638" s="64"/>
      <c r="AK4638" s="84"/>
      <c r="AL4638" s="84"/>
      <c r="AM4638" s="84"/>
      <c r="AN4638" s="84"/>
      <c r="AO4638" s="84"/>
      <c r="AP4638" s="84"/>
      <c r="AQ4638" s="84"/>
    </row>
    <row r="4639" ht="15.0" customHeight="1">
      <c r="A4639" s="103">
        <v>4636.0</v>
      </c>
      <c r="B4639" s="104" t="s">
        <v>9793</v>
      </c>
      <c r="C4639" s="103" t="s">
        <v>141</v>
      </c>
      <c r="D4639" s="103" t="s">
        <v>9794</v>
      </c>
      <c r="E4639" s="105">
        <v>25.05</v>
      </c>
      <c r="F4639" s="103" t="s">
        <v>86</v>
      </c>
      <c r="G4639" s="103" t="s">
        <v>244</v>
      </c>
      <c r="H4639" s="106">
        <v>1.345334885E7</v>
      </c>
      <c r="I4639" s="103">
        <v>7.0</v>
      </c>
      <c r="J4639" s="107">
        <v>4.8</v>
      </c>
      <c r="K4639" s="104">
        <v>2024.0</v>
      </c>
      <c r="L4639" s="103" t="s">
        <v>812</v>
      </c>
      <c r="M4639" s="103">
        <v>2021.0</v>
      </c>
      <c r="N4639" s="103" t="s">
        <v>161</v>
      </c>
      <c r="O4639" s="65" t="str">
        <f t="shared" si="1"/>
        <v>047111470001</v>
      </c>
      <c r="P4639" s="65">
        <f t="shared" si="2"/>
        <v>4</v>
      </c>
      <c r="Q4639" s="65">
        <f t="shared" si="3"/>
        <v>0</v>
      </c>
      <c r="R4639" s="65" t="str">
        <f t="shared" si="12"/>
        <v>04.711.147/0001-40</v>
      </c>
      <c r="S4639" s="84"/>
      <c r="T4639" s="84" t="str">
        <f t="shared" si="10"/>
        <v/>
      </c>
      <c r="U4639" s="84" t="str">
        <f t="shared" si="11"/>
        <v/>
      </c>
      <c r="V4639" s="65" t="str">
        <f t="shared" si="5"/>
        <v/>
      </c>
      <c r="W4639" s="84"/>
      <c r="X4639" s="84"/>
      <c r="Y4639" s="85"/>
      <c r="Z4639" s="85"/>
      <c r="AA4639" s="65" t="str">
        <f t="shared" si="6"/>
        <v/>
      </c>
      <c r="AB4639" s="65" t="str">
        <f t="shared" si="7"/>
        <v/>
      </c>
      <c r="AC4639" s="86"/>
      <c r="AD4639" s="87" t="str">
        <f t="shared" si="8"/>
        <v/>
      </c>
      <c r="AE4639" s="84"/>
      <c r="AF4639" s="86">
        <f>IF(AC4639&gt;0,AC4639,'⚙️ Config'!$B$10)</f>
        <v>0.0075</v>
      </c>
      <c r="AG4639" s="88">
        <f t="shared" si="9"/>
        <v>100900.1164</v>
      </c>
      <c r="AH4639" s="88">
        <f>AG4639*'⚙️ Config'!$B$11</f>
        <v>504500.5819</v>
      </c>
      <c r="AI4639" s="88">
        <f>AH4639*'⚙️ Config'!$B$12</f>
        <v>151350.1746</v>
      </c>
      <c r="AJ4639" s="64"/>
      <c r="AK4639" s="84"/>
      <c r="AL4639" s="84"/>
      <c r="AM4639" s="84"/>
      <c r="AN4639" s="84"/>
      <c r="AO4639" s="84"/>
      <c r="AP4639" s="84"/>
      <c r="AQ4639" s="84"/>
    </row>
    <row r="4640" ht="15.0" customHeight="1">
      <c r="A4640" s="103">
        <v>4637.0</v>
      </c>
      <c r="B4640" s="104" t="s">
        <v>9795</v>
      </c>
      <c r="C4640" s="103" t="s">
        <v>141</v>
      </c>
      <c r="D4640" s="103" t="s">
        <v>9796</v>
      </c>
      <c r="E4640" s="105">
        <v>40.97</v>
      </c>
      <c r="F4640" s="103" t="s">
        <v>86</v>
      </c>
      <c r="G4640" s="103" t="s">
        <v>244</v>
      </c>
      <c r="H4640" s="106">
        <v>1.344723379E7</v>
      </c>
      <c r="I4640" s="103">
        <v>6.0</v>
      </c>
      <c r="J4640" s="107">
        <v>5.0</v>
      </c>
      <c r="K4640" s="104">
        <v>2025.0</v>
      </c>
      <c r="L4640" s="103" t="s">
        <v>4569</v>
      </c>
      <c r="M4640" s="103">
        <v>2021.0</v>
      </c>
      <c r="N4640" s="103" t="s">
        <v>208</v>
      </c>
      <c r="O4640" s="65" t="str">
        <f t="shared" si="1"/>
        <v>058028800001</v>
      </c>
      <c r="P4640" s="65">
        <f t="shared" si="2"/>
        <v>3</v>
      </c>
      <c r="Q4640" s="65">
        <f t="shared" si="3"/>
        <v>3</v>
      </c>
      <c r="R4640" s="65" t="str">
        <f t="shared" si="12"/>
        <v>05.802.880/0001-33</v>
      </c>
      <c r="S4640" s="84"/>
      <c r="T4640" s="84" t="str">
        <f t="shared" si="10"/>
        <v/>
      </c>
      <c r="U4640" s="84" t="str">
        <f t="shared" si="11"/>
        <v/>
      </c>
      <c r="V4640" s="65" t="str">
        <f t="shared" si="5"/>
        <v/>
      </c>
      <c r="W4640" s="84"/>
      <c r="X4640" s="84"/>
      <c r="Y4640" s="85"/>
      <c r="Z4640" s="85"/>
      <c r="AA4640" s="65" t="str">
        <f t="shared" si="6"/>
        <v/>
      </c>
      <c r="AB4640" s="65" t="str">
        <f t="shared" si="7"/>
        <v/>
      </c>
      <c r="AC4640" s="86"/>
      <c r="AD4640" s="87" t="str">
        <f t="shared" si="8"/>
        <v/>
      </c>
      <c r="AE4640" s="84"/>
      <c r="AF4640" s="86">
        <f>IF(AC4640&gt;0,AC4640,'⚙️ Config'!$B$10)</f>
        <v>0.0075</v>
      </c>
      <c r="AG4640" s="88">
        <f t="shared" si="9"/>
        <v>100854.2534</v>
      </c>
      <c r="AH4640" s="88">
        <f>AG4640*'⚙️ Config'!$B$11</f>
        <v>504271.2671</v>
      </c>
      <c r="AI4640" s="88">
        <f>AH4640*'⚙️ Config'!$B$12</f>
        <v>151281.3801</v>
      </c>
      <c r="AJ4640" s="64"/>
      <c r="AK4640" s="84"/>
      <c r="AL4640" s="84"/>
      <c r="AM4640" s="84"/>
      <c r="AN4640" s="84"/>
      <c r="AO4640" s="84"/>
      <c r="AP4640" s="84"/>
      <c r="AQ4640" s="84"/>
    </row>
    <row r="4641" ht="15.0" customHeight="1">
      <c r="A4641" s="103">
        <v>4638.0</v>
      </c>
      <c r="B4641" s="104" t="s">
        <v>9797</v>
      </c>
      <c r="C4641" s="103" t="s">
        <v>141</v>
      </c>
      <c r="D4641" s="103" t="s">
        <v>9798</v>
      </c>
      <c r="E4641" s="105">
        <v>26.43</v>
      </c>
      <c r="F4641" s="103" t="s">
        <v>86</v>
      </c>
      <c r="G4641" s="103" t="s">
        <v>244</v>
      </c>
      <c r="H4641" s="106">
        <v>1.342487127E7</v>
      </c>
      <c r="I4641" s="103">
        <v>3.0</v>
      </c>
      <c r="J4641" s="107">
        <v>4.9</v>
      </c>
      <c r="K4641" s="104">
        <v>2024.0</v>
      </c>
      <c r="L4641" s="103" t="s">
        <v>1043</v>
      </c>
      <c r="M4641" s="103">
        <v>2021.0</v>
      </c>
      <c r="N4641" s="103" t="s">
        <v>161</v>
      </c>
      <c r="O4641" s="65" t="str">
        <f t="shared" si="1"/>
        <v>077616760001</v>
      </c>
      <c r="P4641" s="65">
        <f t="shared" si="2"/>
        <v>4</v>
      </c>
      <c r="Q4641" s="65">
        <f t="shared" si="3"/>
        <v>7</v>
      </c>
      <c r="R4641" s="65" t="str">
        <f t="shared" si="12"/>
        <v>07.761.676/0001-47</v>
      </c>
      <c r="S4641" s="84"/>
      <c r="T4641" s="84" t="str">
        <f t="shared" si="10"/>
        <v/>
      </c>
      <c r="U4641" s="84" t="str">
        <f t="shared" si="11"/>
        <v/>
      </c>
      <c r="V4641" s="65" t="str">
        <f t="shared" si="5"/>
        <v/>
      </c>
      <c r="W4641" s="84"/>
      <c r="X4641" s="84"/>
      <c r="Y4641" s="85"/>
      <c r="Z4641" s="85"/>
      <c r="AA4641" s="65" t="str">
        <f t="shared" si="6"/>
        <v/>
      </c>
      <c r="AB4641" s="65" t="str">
        <f t="shared" si="7"/>
        <v/>
      </c>
      <c r="AC4641" s="86"/>
      <c r="AD4641" s="87" t="str">
        <f t="shared" si="8"/>
        <v/>
      </c>
      <c r="AE4641" s="84"/>
      <c r="AF4641" s="86">
        <f>IF(AC4641&gt;0,AC4641,'⚙️ Config'!$B$10)</f>
        <v>0.0075</v>
      </c>
      <c r="AG4641" s="88">
        <f t="shared" si="9"/>
        <v>100686.5345</v>
      </c>
      <c r="AH4641" s="88">
        <f>AG4641*'⚙️ Config'!$B$11</f>
        <v>503432.6726</v>
      </c>
      <c r="AI4641" s="88">
        <f>AH4641*'⚙️ Config'!$B$12</f>
        <v>151029.8018</v>
      </c>
      <c r="AJ4641" s="64"/>
      <c r="AK4641" s="84"/>
      <c r="AL4641" s="84"/>
      <c r="AM4641" s="84"/>
      <c r="AN4641" s="84"/>
      <c r="AO4641" s="84"/>
      <c r="AP4641" s="84"/>
      <c r="AQ4641" s="84"/>
    </row>
    <row r="4642" ht="15.0" customHeight="1">
      <c r="A4642" s="103">
        <v>4639.0</v>
      </c>
      <c r="B4642" s="104" t="s">
        <v>9799</v>
      </c>
      <c r="C4642" s="103" t="s">
        <v>141</v>
      </c>
      <c r="D4642" s="103" t="s">
        <v>9800</v>
      </c>
      <c r="E4642" s="105">
        <v>22.28</v>
      </c>
      <c r="F4642" s="103" t="s">
        <v>86</v>
      </c>
      <c r="G4642" s="103" t="s">
        <v>244</v>
      </c>
      <c r="H4642" s="106">
        <v>1.33895068E7</v>
      </c>
      <c r="I4642" s="103">
        <v>3.0</v>
      </c>
      <c r="J4642" s="107">
        <v>5.1</v>
      </c>
      <c r="K4642" s="104">
        <v>2023.0</v>
      </c>
      <c r="L4642" s="103" t="s">
        <v>144</v>
      </c>
      <c r="M4642" s="103">
        <v>2021.0</v>
      </c>
      <c r="N4642" s="103" t="s">
        <v>161</v>
      </c>
      <c r="O4642" s="65" t="str">
        <f t="shared" si="1"/>
        <v>156591180001</v>
      </c>
      <c r="P4642" s="65">
        <f t="shared" si="2"/>
        <v>0</v>
      </c>
      <c r="Q4642" s="65">
        <f t="shared" si="3"/>
        <v>1</v>
      </c>
      <c r="R4642" s="65" t="str">
        <f t="shared" si="12"/>
        <v>15.659.118/0001-01</v>
      </c>
      <c r="S4642" s="84"/>
      <c r="T4642" s="84" t="str">
        <f t="shared" si="10"/>
        <v/>
      </c>
      <c r="U4642" s="84" t="str">
        <f t="shared" si="11"/>
        <v/>
      </c>
      <c r="V4642" s="65" t="str">
        <f t="shared" si="5"/>
        <v/>
      </c>
      <c r="W4642" s="84"/>
      <c r="X4642" s="84"/>
      <c r="Y4642" s="85"/>
      <c r="Z4642" s="85"/>
      <c r="AA4642" s="65" t="str">
        <f t="shared" si="6"/>
        <v/>
      </c>
      <c r="AB4642" s="65" t="str">
        <f t="shared" si="7"/>
        <v/>
      </c>
      <c r="AC4642" s="86"/>
      <c r="AD4642" s="87" t="str">
        <f t="shared" si="8"/>
        <v/>
      </c>
      <c r="AE4642" s="84"/>
      <c r="AF4642" s="86">
        <f>IF(AC4642&gt;0,AC4642,'⚙️ Config'!$B$10)</f>
        <v>0.0075</v>
      </c>
      <c r="AG4642" s="88">
        <f t="shared" si="9"/>
        <v>100421.301</v>
      </c>
      <c r="AH4642" s="88">
        <f>AG4642*'⚙️ Config'!$B$11</f>
        <v>502106.505</v>
      </c>
      <c r="AI4642" s="88">
        <f>AH4642*'⚙️ Config'!$B$12</f>
        <v>150631.9515</v>
      </c>
      <c r="AJ4642" s="64"/>
      <c r="AK4642" s="84"/>
      <c r="AL4642" s="84"/>
      <c r="AM4642" s="84"/>
      <c r="AN4642" s="84"/>
      <c r="AO4642" s="84"/>
      <c r="AP4642" s="84"/>
      <c r="AQ4642" s="84"/>
    </row>
    <row r="4643" ht="15.0" customHeight="1">
      <c r="A4643" s="98">
        <v>4640.0</v>
      </c>
      <c r="B4643" s="99" t="s">
        <v>9801</v>
      </c>
      <c r="C4643" s="98" t="s">
        <v>141</v>
      </c>
      <c r="D4643" s="98" t="s">
        <v>9802</v>
      </c>
      <c r="E4643" s="100">
        <v>34.91</v>
      </c>
      <c r="F4643" s="98" t="s">
        <v>86</v>
      </c>
      <c r="G4643" s="98" t="s">
        <v>244</v>
      </c>
      <c r="H4643" s="101">
        <v>1.336717623E7</v>
      </c>
      <c r="I4643" s="98">
        <v>5.0</v>
      </c>
      <c r="J4643" s="102">
        <v>2.6</v>
      </c>
      <c r="K4643" s="99">
        <v>2024.0</v>
      </c>
      <c r="L4643" s="98" t="s">
        <v>719</v>
      </c>
      <c r="M4643" s="98">
        <v>2023.0</v>
      </c>
      <c r="N4643" s="98" t="s">
        <v>161</v>
      </c>
      <c r="O4643" s="65" t="str">
        <f t="shared" si="1"/>
        <v>365383390001</v>
      </c>
      <c r="P4643" s="65">
        <f t="shared" si="2"/>
        <v>9</v>
      </c>
      <c r="Q4643" s="65">
        <f t="shared" si="3"/>
        <v>3</v>
      </c>
      <c r="R4643" s="65" t="str">
        <f t="shared" si="12"/>
        <v>36.538.339/0001-93</v>
      </c>
      <c r="S4643" s="84"/>
      <c r="T4643" s="84" t="str">
        <f t="shared" si="10"/>
        <v/>
      </c>
      <c r="U4643" s="84" t="str">
        <f t="shared" si="11"/>
        <v/>
      </c>
      <c r="V4643" s="65" t="str">
        <f t="shared" si="5"/>
        <v/>
      </c>
      <c r="W4643" s="84"/>
      <c r="X4643" s="84"/>
      <c r="Y4643" s="85"/>
      <c r="Z4643" s="85"/>
      <c r="AA4643" s="65" t="str">
        <f t="shared" si="6"/>
        <v/>
      </c>
      <c r="AB4643" s="65" t="str">
        <f t="shared" si="7"/>
        <v/>
      </c>
      <c r="AC4643" s="86"/>
      <c r="AD4643" s="87" t="str">
        <f t="shared" si="8"/>
        <v/>
      </c>
      <c r="AE4643" s="84"/>
      <c r="AF4643" s="86">
        <f>IF(AC4643&gt;0,AC4643,'⚙️ Config'!$B$10)</f>
        <v>0.0075</v>
      </c>
      <c r="AG4643" s="88">
        <f t="shared" si="9"/>
        <v>100253.8217</v>
      </c>
      <c r="AH4643" s="88">
        <f>AG4643*'⚙️ Config'!$B$11</f>
        <v>501269.1086</v>
      </c>
      <c r="AI4643" s="88">
        <f>AH4643*'⚙️ Config'!$B$12</f>
        <v>150380.7326</v>
      </c>
      <c r="AJ4643" s="64"/>
      <c r="AK4643" s="84"/>
      <c r="AL4643" s="84"/>
      <c r="AM4643" s="84"/>
      <c r="AN4643" s="84"/>
      <c r="AO4643" s="84"/>
      <c r="AP4643" s="84"/>
      <c r="AQ4643" s="84"/>
    </row>
    <row r="4644" ht="15.0" customHeight="1">
      <c r="A4644" s="98">
        <v>4641.0</v>
      </c>
      <c r="B4644" s="99" t="s">
        <v>9803</v>
      </c>
      <c r="C4644" s="98" t="s">
        <v>141</v>
      </c>
      <c r="D4644" s="98" t="s">
        <v>9804</v>
      </c>
      <c r="E4644" s="100">
        <v>48.26</v>
      </c>
      <c r="F4644" s="98" t="s">
        <v>86</v>
      </c>
      <c r="G4644" s="98" t="s">
        <v>244</v>
      </c>
      <c r="H4644" s="101">
        <v>1.335841057E7</v>
      </c>
      <c r="I4644" s="98">
        <v>7.0</v>
      </c>
      <c r="J4644" s="102">
        <v>4.8</v>
      </c>
      <c r="K4644" s="99">
        <v>2025.0</v>
      </c>
      <c r="L4644" s="98" t="s">
        <v>387</v>
      </c>
      <c r="M4644" s="98">
        <v>2021.0</v>
      </c>
      <c r="N4644" s="98" t="s">
        <v>310</v>
      </c>
      <c r="O4644" s="65" t="str">
        <f t="shared" si="1"/>
        <v>188900060001</v>
      </c>
      <c r="P4644" s="65">
        <f t="shared" si="2"/>
        <v>4</v>
      </c>
      <c r="Q4644" s="65">
        <f t="shared" si="3"/>
        <v>7</v>
      </c>
      <c r="R4644" s="65" t="str">
        <f t="shared" si="12"/>
        <v>18.890.006/0001-47</v>
      </c>
      <c r="S4644" s="84"/>
      <c r="T4644" s="84" t="str">
        <f t="shared" si="10"/>
        <v/>
      </c>
      <c r="U4644" s="84" t="str">
        <f t="shared" si="11"/>
        <v/>
      </c>
      <c r="V4644" s="65" t="str">
        <f t="shared" si="5"/>
        <v/>
      </c>
      <c r="W4644" s="84"/>
      <c r="X4644" s="84"/>
      <c r="Y4644" s="85"/>
      <c r="Z4644" s="85"/>
      <c r="AA4644" s="65" t="str">
        <f t="shared" si="6"/>
        <v/>
      </c>
      <c r="AB4644" s="65" t="str">
        <f t="shared" si="7"/>
        <v/>
      </c>
      <c r="AC4644" s="86"/>
      <c r="AD4644" s="87" t="str">
        <f t="shared" si="8"/>
        <v/>
      </c>
      <c r="AE4644" s="84"/>
      <c r="AF4644" s="86">
        <f>IF(AC4644&gt;0,AC4644,'⚙️ Config'!$B$10)</f>
        <v>0.0075</v>
      </c>
      <c r="AG4644" s="88">
        <f t="shared" si="9"/>
        <v>100188.0793</v>
      </c>
      <c r="AH4644" s="88">
        <f>AG4644*'⚙️ Config'!$B$11</f>
        <v>500940.3964</v>
      </c>
      <c r="AI4644" s="88">
        <f>AH4644*'⚙️ Config'!$B$12</f>
        <v>150282.1189</v>
      </c>
      <c r="AJ4644" s="64"/>
      <c r="AK4644" s="84"/>
      <c r="AL4644" s="84"/>
      <c r="AM4644" s="84"/>
      <c r="AN4644" s="84"/>
      <c r="AO4644" s="84"/>
      <c r="AP4644" s="84"/>
      <c r="AQ4644" s="84"/>
    </row>
    <row r="4645" ht="15.0" customHeight="1">
      <c r="A4645" s="98">
        <v>4642.0</v>
      </c>
      <c r="B4645" s="99" t="s">
        <v>9805</v>
      </c>
      <c r="C4645" s="98" t="s">
        <v>141</v>
      </c>
      <c r="D4645" s="98" t="s">
        <v>9806</v>
      </c>
      <c r="E4645" s="100">
        <v>34.36</v>
      </c>
      <c r="F4645" s="98" t="s">
        <v>86</v>
      </c>
      <c r="G4645" s="98" t="s">
        <v>244</v>
      </c>
      <c r="H4645" s="101">
        <v>1.333387436E7</v>
      </c>
      <c r="I4645" s="98">
        <v>1.0</v>
      </c>
      <c r="J4645" s="102">
        <v>4.5</v>
      </c>
      <c r="K4645" s="99">
        <v>2021.0</v>
      </c>
      <c r="L4645" s="98" t="s">
        <v>177</v>
      </c>
      <c r="M4645" s="98">
        <v>2021.0</v>
      </c>
      <c r="N4645" s="98" t="s">
        <v>145</v>
      </c>
      <c r="O4645" s="65" t="str">
        <f t="shared" si="1"/>
        <v>240690260001</v>
      </c>
      <c r="P4645" s="65">
        <f t="shared" si="2"/>
        <v>5</v>
      </c>
      <c r="Q4645" s="65">
        <f t="shared" si="3"/>
        <v>4</v>
      </c>
      <c r="R4645" s="65" t="str">
        <f t="shared" si="12"/>
        <v>24.069.026/0001-54</v>
      </c>
      <c r="S4645" s="84"/>
      <c r="T4645" s="84" t="str">
        <f t="shared" si="10"/>
        <v/>
      </c>
      <c r="U4645" s="84" t="str">
        <f t="shared" si="11"/>
        <v/>
      </c>
      <c r="V4645" s="65" t="str">
        <f t="shared" si="5"/>
        <v/>
      </c>
      <c r="W4645" s="84"/>
      <c r="X4645" s="84"/>
      <c r="Y4645" s="85"/>
      <c r="Z4645" s="85"/>
      <c r="AA4645" s="65" t="str">
        <f t="shared" si="6"/>
        <v/>
      </c>
      <c r="AB4645" s="65" t="str">
        <f t="shared" si="7"/>
        <v/>
      </c>
      <c r="AC4645" s="86"/>
      <c r="AD4645" s="87" t="str">
        <f t="shared" si="8"/>
        <v/>
      </c>
      <c r="AE4645" s="84"/>
      <c r="AF4645" s="86">
        <f>IF(AC4645&gt;0,AC4645,'⚙️ Config'!$B$10)</f>
        <v>0.0075</v>
      </c>
      <c r="AG4645" s="88">
        <f t="shared" si="9"/>
        <v>100004.0577</v>
      </c>
      <c r="AH4645" s="88">
        <f>AG4645*'⚙️ Config'!$B$11</f>
        <v>500020.2885</v>
      </c>
      <c r="AI4645" s="88">
        <f>AH4645*'⚙️ Config'!$B$12</f>
        <v>150006.0866</v>
      </c>
      <c r="AJ4645" s="64"/>
      <c r="AK4645" s="84"/>
      <c r="AL4645" s="84"/>
      <c r="AM4645" s="84"/>
      <c r="AN4645" s="84"/>
      <c r="AO4645" s="84"/>
      <c r="AP4645" s="84"/>
      <c r="AQ4645" s="84"/>
    </row>
    <row r="4646" ht="15.0" customHeight="1">
      <c r="A4646" s="103">
        <v>4643.0</v>
      </c>
      <c r="B4646" s="104" t="s">
        <v>9807</v>
      </c>
      <c r="C4646" s="103" t="s">
        <v>141</v>
      </c>
      <c r="D4646" s="103" t="s">
        <v>9808</v>
      </c>
      <c r="E4646" s="105">
        <v>26.21</v>
      </c>
      <c r="F4646" s="103" t="s">
        <v>86</v>
      </c>
      <c r="G4646" s="103" t="s">
        <v>244</v>
      </c>
      <c r="H4646" s="106">
        <v>1.331558561E7</v>
      </c>
      <c r="I4646" s="103">
        <v>2.0</v>
      </c>
      <c r="J4646" s="107">
        <v>4.4</v>
      </c>
      <c r="K4646" s="104">
        <v>2022.0</v>
      </c>
      <c r="L4646" s="103" t="s">
        <v>3739</v>
      </c>
      <c r="M4646" s="103">
        <v>2021.0</v>
      </c>
      <c r="N4646" s="103" t="s">
        <v>189</v>
      </c>
      <c r="O4646" s="65" t="str">
        <f t="shared" si="1"/>
        <v>341516880001</v>
      </c>
      <c r="P4646" s="65">
        <f t="shared" si="2"/>
        <v>2</v>
      </c>
      <c r="Q4646" s="65">
        <f t="shared" si="3"/>
        <v>2</v>
      </c>
      <c r="R4646" s="65" t="str">
        <f t="shared" si="12"/>
        <v>34.151.688/0001-22</v>
      </c>
      <c r="S4646" s="84"/>
      <c r="T4646" s="84" t="str">
        <f t="shared" si="10"/>
        <v/>
      </c>
      <c r="U4646" s="84" t="str">
        <f t="shared" si="11"/>
        <v/>
      </c>
      <c r="V4646" s="65" t="str">
        <f t="shared" si="5"/>
        <v/>
      </c>
      <c r="W4646" s="84"/>
      <c r="X4646" s="84"/>
      <c r="Y4646" s="85"/>
      <c r="Z4646" s="85"/>
      <c r="AA4646" s="65" t="str">
        <f t="shared" si="6"/>
        <v/>
      </c>
      <c r="AB4646" s="65" t="str">
        <f t="shared" si="7"/>
        <v/>
      </c>
      <c r="AC4646" s="86"/>
      <c r="AD4646" s="87" t="str">
        <f t="shared" si="8"/>
        <v/>
      </c>
      <c r="AE4646" s="84"/>
      <c r="AF4646" s="86">
        <f>IF(AC4646&gt;0,AC4646,'⚙️ Config'!$B$10)</f>
        <v>0.0075</v>
      </c>
      <c r="AG4646" s="88">
        <f t="shared" si="9"/>
        <v>99866.89208</v>
      </c>
      <c r="AH4646" s="88">
        <f>AG4646*'⚙️ Config'!$B$11</f>
        <v>499334.4604</v>
      </c>
      <c r="AI4646" s="88">
        <f>AH4646*'⚙️ Config'!$B$12</f>
        <v>149800.3381</v>
      </c>
      <c r="AJ4646" s="64"/>
      <c r="AK4646" s="84"/>
      <c r="AL4646" s="84"/>
      <c r="AM4646" s="84"/>
      <c r="AN4646" s="84"/>
      <c r="AO4646" s="84"/>
      <c r="AP4646" s="84"/>
      <c r="AQ4646" s="84"/>
    </row>
    <row r="4647" ht="15.0" customHeight="1">
      <c r="A4647" s="98">
        <v>4644.0</v>
      </c>
      <c r="B4647" s="99" t="s">
        <v>9809</v>
      </c>
      <c r="C4647" s="98" t="s">
        <v>141</v>
      </c>
      <c r="D4647" s="98" t="s">
        <v>9810</v>
      </c>
      <c r="E4647" s="100">
        <v>39.97</v>
      </c>
      <c r="F4647" s="98" t="s">
        <v>86</v>
      </c>
      <c r="G4647" s="98" t="s">
        <v>244</v>
      </c>
      <c r="H4647" s="101">
        <v>1.330348316E7</v>
      </c>
      <c r="I4647" s="98">
        <v>9.0</v>
      </c>
      <c r="J4647" s="102">
        <v>1.8</v>
      </c>
      <c r="K4647" s="99">
        <v>2025.0</v>
      </c>
      <c r="L4647" s="98" t="s">
        <v>4400</v>
      </c>
      <c r="M4647" s="98">
        <v>2024.0</v>
      </c>
      <c r="N4647" s="98" t="s">
        <v>189</v>
      </c>
      <c r="O4647" s="65" t="str">
        <f t="shared" si="1"/>
        <v>331753600001</v>
      </c>
      <c r="P4647" s="65">
        <f t="shared" si="2"/>
        <v>8</v>
      </c>
      <c r="Q4647" s="65">
        <f t="shared" si="3"/>
        <v>3</v>
      </c>
      <c r="R4647" s="65" t="str">
        <f t="shared" si="12"/>
        <v>33.175.360/0001-83</v>
      </c>
      <c r="S4647" s="84"/>
      <c r="T4647" s="84" t="str">
        <f t="shared" si="10"/>
        <v/>
      </c>
      <c r="U4647" s="84" t="str">
        <f t="shared" si="11"/>
        <v/>
      </c>
      <c r="V4647" s="65" t="str">
        <f t="shared" si="5"/>
        <v/>
      </c>
      <c r="W4647" s="84"/>
      <c r="X4647" s="84"/>
      <c r="Y4647" s="85"/>
      <c r="Z4647" s="85"/>
      <c r="AA4647" s="65" t="str">
        <f t="shared" si="6"/>
        <v/>
      </c>
      <c r="AB4647" s="65" t="str">
        <f t="shared" si="7"/>
        <v/>
      </c>
      <c r="AC4647" s="86"/>
      <c r="AD4647" s="87" t="str">
        <f t="shared" si="8"/>
        <v/>
      </c>
      <c r="AE4647" s="84"/>
      <c r="AF4647" s="86">
        <f>IF(AC4647&gt;0,AC4647,'⚙️ Config'!$B$10)</f>
        <v>0.0075</v>
      </c>
      <c r="AG4647" s="88">
        <f t="shared" si="9"/>
        <v>99776.1237</v>
      </c>
      <c r="AH4647" s="88">
        <f>AG4647*'⚙️ Config'!$B$11</f>
        <v>498880.6185</v>
      </c>
      <c r="AI4647" s="88">
        <f>AH4647*'⚙️ Config'!$B$12</f>
        <v>149664.1856</v>
      </c>
      <c r="AJ4647" s="64"/>
      <c r="AK4647" s="84"/>
      <c r="AL4647" s="84"/>
      <c r="AM4647" s="84"/>
      <c r="AN4647" s="84"/>
      <c r="AO4647" s="84"/>
      <c r="AP4647" s="84"/>
      <c r="AQ4647" s="84"/>
    </row>
    <row r="4648" ht="15.0" customHeight="1">
      <c r="A4648" s="98">
        <v>4645.0</v>
      </c>
      <c r="B4648" s="99" t="s">
        <v>9811</v>
      </c>
      <c r="C4648" s="98" t="s">
        <v>141</v>
      </c>
      <c r="D4648" s="98" t="s">
        <v>9812</v>
      </c>
      <c r="E4648" s="100">
        <v>19.36</v>
      </c>
      <c r="F4648" s="98" t="s">
        <v>86</v>
      </c>
      <c r="G4648" s="98" t="s">
        <v>244</v>
      </c>
      <c r="H4648" s="101">
        <v>1.330018501E7</v>
      </c>
      <c r="I4648" s="98">
        <v>4.0</v>
      </c>
      <c r="J4648" s="102">
        <v>4.5</v>
      </c>
      <c r="K4648" s="99">
        <v>2021.0</v>
      </c>
      <c r="L4648" s="98" t="s">
        <v>4646</v>
      </c>
      <c r="M4648" s="98">
        <v>2021.0</v>
      </c>
      <c r="N4648" s="98" t="s">
        <v>161</v>
      </c>
      <c r="O4648" s="65" t="str">
        <f t="shared" si="1"/>
        <v>039248760001</v>
      </c>
      <c r="P4648" s="65">
        <f t="shared" si="2"/>
        <v>1</v>
      </c>
      <c r="Q4648" s="65">
        <f t="shared" si="3"/>
        <v>2</v>
      </c>
      <c r="R4648" s="65" t="str">
        <f t="shared" si="12"/>
        <v>03.924.876/0001-12</v>
      </c>
      <c r="S4648" s="84"/>
      <c r="T4648" s="84" t="str">
        <f t="shared" si="10"/>
        <v/>
      </c>
      <c r="U4648" s="84" t="str">
        <f t="shared" si="11"/>
        <v/>
      </c>
      <c r="V4648" s="65" t="str">
        <f t="shared" si="5"/>
        <v/>
      </c>
      <c r="W4648" s="84"/>
      <c r="X4648" s="84"/>
      <c r="Y4648" s="85"/>
      <c r="Z4648" s="85"/>
      <c r="AA4648" s="65" t="str">
        <f t="shared" si="6"/>
        <v/>
      </c>
      <c r="AB4648" s="65" t="str">
        <f t="shared" si="7"/>
        <v/>
      </c>
      <c r="AC4648" s="86"/>
      <c r="AD4648" s="87" t="str">
        <f t="shared" si="8"/>
        <v/>
      </c>
      <c r="AE4648" s="84"/>
      <c r="AF4648" s="86">
        <f>IF(AC4648&gt;0,AC4648,'⚙️ Config'!$B$10)</f>
        <v>0.0075</v>
      </c>
      <c r="AG4648" s="88">
        <f t="shared" si="9"/>
        <v>99751.38758</v>
      </c>
      <c r="AH4648" s="88">
        <f>AG4648*'⚙️ Config'!$B$11</f>
        <v>498756.9379</v>
      </c>
      <c r="AI4648" s="88">
        <f>AH4648*'⚙️ Config'!$B$12</f>
        <v>149627.0814</v>
      </c>
      <c r="AJ4648" s="64"/>
      <c r="AK4648" s="84"/>
      <c r="AL4648" s="84"/>
      <c r="AM4648" s="84"/>
      <c r="AN4648" s="84"/>
      <c r="AO4648" s="84"/>
      <c r="AP4648" s="84"/>
      <c r="AQ4648" s="84"/>
    </row>
    <row r="4649" ht="15.0" customHeight="1">
      <c r="A4649" s="98">
        <v>4646.0</v>
      </c>
      <c r="B4649" s="99" t="s">
        <v>9813</v>
      </c>
      <c r="C4649" s="98" t="s">
        <v>141</v>
      </c>
      <c r="D4649" s="98" t="s">
        <v>9814</v>
      </c>
      <c r="E4649" s="100">
        <v>33.56</v>
      </c>
      <c r="F4649" s="98" t="s">
        <v>86</v>
      </c>
      <c r="G4649" s="98" t="s">
        <v>244</v>
      </c>
      <c r="H4649" s="101">
        <v>1.329363397E7</v>
      </c>
      <c r="I4649" s="98">
        <v>1.0</v>
      </c>
      <c r="J4649" s="102">
        <v>4.8</v>
      </c>
      <c r="K4649" s="99">
        <v>2021.0</v>
      </c>
      <c r="L4649" s="98" t="s">
        <v>268</v>
      </c>
      <c r="M4649" s="98">
        <v>2021.0</v>
      </c>
      <c r="N4649" s="98" t="s">
        <v>161</v>
      </c>
      <c r="O4649" s="65" t="str">
        <f t="shared" si="1"/>
        <v>025630560001</v>
      </c>
      <c r="P4649" s="65">
        <f t="shared" si="2"/>
        <v>8</v>
      </c>
      <c r="Q4649" s="65">
        <f t="shared" si="3"/>
        <v>0</v>
      </c>
      <c r="R4649" s="65" t="str">
        <f t="shared" si="12"/>
        <v>02.563.056/0001-80</v>
      </c>
      <c r="S4649" s="84"/>
      <c r="T4649" s="84" t="str">
        <f t="shared" si="10"/>
        <v/>
      </c>
      <c r="U4649" s="84" t="str">
        <f t="shared" si="11"/>
        <v/>
      </c>
      <c r="V4649" s="65" t="str">
        <f t="shared" si="5"/>
        <v/>
      </c>
      <c r="W4649" s="84"/>
      <c r="X4649" s="84"/>
      <c r="Y4649" s="85"/>
      <c r="Z4649" s="85"/>
      <c r="AA4649" s="65" t="str">
        <f t="shared" si="6"/>
        <v/>
      </c>
      <c r="AB4649" s="65" t="str">
        <f t="shared" si="7"/>
        <v/>
      </c>
      <c r="AC4649" s="86"/>
      <c r="AD4649" s="87" t="str">
        <f t="shared" si="8"/>
        <v/>
      </c>
      <c r="AE4649" s="84"/>
      <c r="AF4649" s="86">
        <f>IF(AC4649&gt;0,AC4649,'⚙️ Config'!$B$10)</f>
        <v>0.0075</v>
      </c>
      <c r="AG4649" s="88">
        <f t="shared" si="9"/>
        <v>99702.25478</v>
      </c>
      <c r="AH4649" s="88">
        <f>AG4649*'⚙️ Config'!$B$11</f>
        <v>498511.2739</v>
      </c>
      <c r="AI4649" s="88">
        <f>AH4649*'⚙️ Config'!$B$12</f>
        <v>149553.3822</v>
      </c>
      <c r="AJ4649" s="64"/>
      <c r="AK4649" s="84"/>
      <c r="AL4649" s="84"/>
      <c r="AM4649" s="84"/>
      <c r="AN4649" s="84"/>
      <c r="AO4649" s="84"/>
      <c r="AP4649" s="84"/>
      <c r="AQ4649" s="84"/>
    </row>
    <row r="4650" ht="15.0" customHeight="1">
      <c r="A4650" s="98">
        <v>4647.0</v>
      </c>
      <c r="B4650" s="99" t="s">
        <v>9815</v>
      </c>
      <c r="C4650" s="98" t="s">
        <v>141</v>
      </c>
      <c r="D4650" s="98" t="s">
        <v>9816</v>
      </c>
      <c r="E4650" s="100">
        <v>29.5</v>
      </c>
      <c r="F4650" s="98" t="s">
        <v>86</v>
      </c>
      <c r="G4650" s="98" t="s">
        <v>244</v>
      </c>
      <c r="H4650" s="101">
        <v>1.328954438E7</v>
      </c>
      <c r="I4650" s="98">
        <v>6.0</v>
      </c>
      <c r="J4650" s="102">
        <v>3.2</v>
      </c>
      <c r="K4650" s="99">
        <v>2024.0</v>
      </c>
      <c r="L4650" s="98" t="s">
        <v>144</v>
      </c>
      <c r="M4650" s="98">
        <v>2023.0</v>
      </c>
      <c r="N4650" s="98" t="s">
        <v>4351</v>
      </c>
      <c r="O4650" s="65" t="str">
        <f t="shared" si="1"/>
        <v>086213890001</v>
      </c>
      <c r="P4650" s="65">
        <f t="shared" si="2"/>
        <v>0</v>
      </c>
      <c r="Q4650" s="65">
        <f t="shared" si="3"/>
        <v>2</v>
      </c>
      <c r="R4650" s="65" t="str">
        <f t="shared" si="12"/>
        <v>08.621.389/0001-02</v>
      </c>
      <c r="S4650" s="84"/>
      <c r="T4650" s="84" t="str">
        <f t="shared" si="10"/>
        <v/>
      </c>
      <c r="U4650" s="84" t="str">
        <f t="shared" si="11"/>
        <v/>
      </c>
      <c r="V4650" s="65" t="str">
        <f t="shared" si="5"/>
        <v/>
      </c>
      <c r="W4650" s="84"/>
      <c r="X4650" s="84"/>
      <c r="Y4650" s="85"/>
      <c r="Z4650" s="85"/>
      <c r="AA4650" s="65" t="str">
        <f t="shared" si="6"/>
        <v/>
      </c>
      <c r="AB4650" s="65" t="str">
        <f t="shared" si="7"/>
        <v/>
      </c>
      <c r="AC4650" s="86"/>
      <c r="AD4650" s="87" t="str">
        <f t="shared" si="8"/>
        <v/>
      </c>
      <c r="AE4650" s="84"/>
      <c r="AF4650" s="86">
        <f>IF(AC4650&gt;0,AC4650,'⚙️ Config'!$B$10)</f>
        <v>0.0075</v>
      </c>
      <c r="AG4650" s="88">
        <f t="shared" si="9"/>
        <v>99671.58285</v>
      </c>
      <c r="AH4650" s="88">
        <f>AG4650*'⚙️ Config'!$B$11</f>
        <v>498357.9143</v>
      </c>
      <c r="AI4650" s="88">
        <f>AH4650*'⚙️ Config'!$B$12</f>
        <v>149507.3743</v>
      </c>
      <c r="AJ4650" s="64"/>
      <c r="AK4650" s="84"/>
      <c r="AL4650" s="84"/>
      <c r="AM4650" s="84"/>
      <c r="AN4650" s="84"/>
      <c r="AO4650" s="84"/>
      <c r="AP4650" s="84"/>
      <c r="AQ4650" s="84"/>
    </row>
    <row r="4651" ht="15.0" customHeight="1">
      <c r="A4651" s="103">
        <v>4648.0</v>
      </c>
      <c r="B4651" s="104" t="s">
        <v>9817</v>
      </c>
      <c r="C4651" s="103" t="s">
        <v>141</v>
      </c>
      <c r="D4651" s="103" t="s">
        <v>9818</v>
      </c>
      <c r="E4651" s="105">
        <v>31.11</v>
      </c>
      <c r="F4651" s="103" t="s">
        <v>86</v>
      </c>
      <c r="G4651" s="103" t="s">
        <v>244</v>
      </c>
      <c r="H4651" s="106">
        <v>1.327713477E7</v>
      </c>
      <c r="I4651" s="103">
        <v>5.0</v>
      </c>
      <c r="J4651" s="107">
        <v>4.5</v>
      </c>
      <c r="K4651" s="104">
        <v>2025.0</v>
      </c>
      <c r="L4651" s="103" t="s">
        <v>4558</v>
      </c>
      <c r="M4651" s="103">
        <v>2021.0</v>
      </c>
      <c r="N4651" s="103" t="s">
        <v>161</v>
      </c>
      <c r="O4651" s="65" t="str">
        <f t="shared" si="1"/>
        <v>074899500001</v>
      </c>
      <c r="P4651" s="65">
        <f t="shared" si="2"/>
        <v>7</v>
      </c>
      <c r="Q4651" s="65">
        <f t="shared" si="3"/>
        <v>0</v>
      </c>
      <c r="R4651" s="65" t="str">
        <f t="shared" si="12"/>
        <v>07.489.950/0001-70</v>
      </c>
      <c r="S4651" s="84"/>
      <c r="T4651" s="84" t="str">
        <f t="shared" si="10"/>
        <v/>
      </c>
      <c r="U4651" s="84" t="str">
        <f t="shared" si="11"/>
        <v/>
      </c>
      <c r="V4651" s="65" t="str">
        <f t="shared" si="5"/>
        <v/>
      </c>
      <c r="W4651" s="84"/>
      <c r="X4651" s="84"/>
      <c r="Y4651" s="85"/>
      <c r="Z4651" s="85"/>
      <c r="AA4651" s="65" t="str">
        <f t="shared" si="6"/>
        <v/>
      </c>
      <c r="AB4651" s="65" t="str">
        <f t="shared" si="7"/>
        <v/>
      </c>
      <c r="AC4651" s="86"/>
      <c r="AD4651" s="87" t="str">
        <f t="shared" si="8"/>
        <v/>
      </c>
      <c r="AE4651" s="84"/>
      <c r="AF4651" s="86">
        <f>IF(AC4651&gt;0,AC4651,'⚙️ Config'!$B$10)</f>
        <v>0.0075</v>
      </c>
      <c r="AG4651" s="88">
        <f t="shared" si="9"/>
        <v>99578.51078</v>
      </c>
      <c r="AH4651" s="88">
        <f>AG4651*'⚙️ Config'!$B$11</f>
        <v>497892.5539</v>
      </c>
      <c r="AI4651" s="88">
        <f>AH4651*'⚙️ Config'!$B$12</f>
        <v>149367.7662</v>
      </c>
      <c r="AJ4651" s="64"/>
      <c r="AK4651" s="84"/>
      <c r="AL4651" s="84"/>
      <c r="AM4651" s="84"/>
      <c r="AN4651" s="84"/>
      <c r="AO4651" s="84"/>
      <c r="AP4651" s="84"/>
      <c r="AQ4651" s="84"/>
    </row>
    <row r="4652" ht="15.0" customHeight="1">
      <c r="A4652" s="103">
        <v>4649.0</v>
      </c>
      <c r="B4652" s="104" t="s">
        <v>9819</v>
      </c>
      <c r="C4652" s="103" t="s">
        <v>141</v>
      </c>
      <c r="D4652" s="103" t="s">
        <v>9820</v>
      </c>
      <c r="E4652" s="105">
        <v>44.24</v>
      </c>
      <c r="F4652" s="103" t="s">
        <v>86</v>
      </c>
      <c r="G4652" s="103" t="s">
        <v>244</v>
      </c>
      <c r="H4652" s="106">
        <v>1.322233539E7</v>
      </c>
      <c r="I4652" s="103">
        <v>7.0</v>
      </c>
      <c r="J4652" s="107">
        <v>4.7</v>
      </c>
      <c r="K4652" s="104">
        <v>2025.0</v>
      </c>
      <c r="L4652" s="103" t="s">
        <v>387</v>
      </c>
      <c r="M4652" s="103">
        <v>2021.0</v>
      </c>
      <c r="N4652" s="103" t="s">
        <v>208</v>
      </c>
      <c r="O4652" s="65" t="str">
        <f t="shared" si="1"/>
        <v>134983770001</v>
      </c>
      <c r="P4652" s="65">
        <f t="shared" si="2"/>
        <v>6</v>
      </c>
      <c r="Q4652" s="65">
        <f t="shared" si="3"/>
        <v>4</v>
      </c>
      <c r="R4652" s="65" t="str">
        <f t="shared" si="12"/>
        <v>13.498.377/0001-64</v>
      </c>
      <c r="S4652" s="84"/>
      <c r="T4652" s="84" t="str">
        <f t="shared" si="10"/>
        <v/>
      </c>
      <c r="U4652" s="84" t="str">
        <f t="shared" si="11"/>
        <v/>
      </c>
      <c r="V4652" s="65" t="str">
        <f t="shared" si="5"/>
        <v/>
      </c>
      <c r="W4652" s="84"/>
      <c r="X4652" s="84"/>
      <c r="Y4652" s="85"/>
      <c r="Z4652" s="85"/>
      <c r="AA4652" s="65" t="str">
        <f t="shared" si="6"/>
        <v/>
      </c>
      <c r="AB4652" s="65" t="str">
        <f t="shared" si="7"/>
        <v/>
      </c>
      <c r="AC4652" s="86"/>
      <c r="AD4652" s="87" t="str">
        <f t="shared" si="8"/>
        <v/>
      </c>
      <c r="AE4652" s="84"/>
      <c r="AF4652" s="86">
        <f>IF(AC4652&gt;0,AC4652,'⚙️ Config'!$B$10)</f>
        <v>0.0075</v>
      </c>
      <c r="AG4652" s="88">
        <f t="shared" si="9"/>
        <v>99167.51543</v>
      </c>
      <c r="AH4652" s="88">
        <f>AG4652*'⚙️ Config'!$B$11</f>
        <v>495837.5771</v>
      </c>
      <c r="AI4652" s="88">
        <f>AH4652*'⚙️ Config'!$B$12</f>
        <v>148751.2731</v>
      </c>
      <c r="AJ4652" s="64"/>
      <c r="AK4652" s="84"/>
      <c r="AL4652" s="84"/>
      <c r="AM4652" s="84"/>
      <c r="AN4652" s="84"/>
      <c r="AO4652" s="84"/>
      <c r="AP4652" s="84"/>
      <c r="AQ4652" s="84"/>
    </row>
    <row r="4653" ht="15.0" customHeight="1">
      <c r="A4653" s="98">
        <v>4650.0</v>
      </c>
      <c r="B4653" s="99" t="s">
        <v>9821</v>
      </c>
      <c r="C4653" s="98" t="s">
        <v>141</v>
      </c>
      <c r="D4653" s="98" t="s">
        <v>9822</v>
      </c>
      <c r="E4653" s="100">
        <v>26.34</v>
      </c>
      <c r="F4653" s="98" t="s">
        <v>86</v>
      </c>
      <c r="G4653" s="98" t="s">
        <v>244</v>
      </c>
      <c r="H4653" s="101">
        <v>1.316368351E7</v>
      </c>
      <c r="I4653" s="98">
        <v>8.0</v>
      </c>
      <c r="J4653" s="102">
        <v>4.7</v>
      </c>
      <c r="K4653" s="99">
        <v>2024.0</v>
      </c>
      <c r="L4653" s="98" t="s">
        <v>4726</v>
      </c>
      <c r="M4653" s="98">
        <v>2021.0</v>
      </c>
      <c r="N4653" s="98" t="s">
        <v>161</v>
      </c>
      <c r="O4653" s="65" t="str">
        <f t="shared" si="1"/>
        <v>323913750001</v>
      </c>
      <c r="P4653" s="65">
        <f t="shared" si="2"/>
        <v>1</v>
      </c>
      <c r="Q4653" s="65">
        <f t="shared" si="3"/>
        <v>6</v>
      </c>
      <c r="R4653" s="65" t="str">
        <f t="shared" si="12"/>
        <v>32.391.375/0001-16</v>
      </c>
      <c r="S4653" s="84"/>
      <c r="T4653" s="84" t="str">
        <f t="shared" si="10"/>
        <v/>
      </c>
      <c r="U4653" s="84" t="str">
        <f t="shared" si="11"/>
        <v/>
      </c>
      <c r="V4653" s="65" t="str">
        <f t="shared" si="5"/>
        <v/>
      </c>
      <c r="W4653" s="84"/>
      <c r="X4653" s="84"/>
      <c r="Y4653" s="85"/>
      <c r="Z4653" s="85"/>
      <c r="AA4653" s="65" t="str">
        <f t="shared" si="6"/>
        <v/>
      </c>
      <c r="AB4653" s="65" t="str">
        <f t="shared" si="7"/>
        <v/>
      </c>
      <c r="AC4653" s="86"/>
      <c r="AD4653" s="87" t="str">
        <f t="shared" si="8"/>
        <v/>
      </c>
      <c r="AE4653" s="84"/>
      <c r="AF4653" s="86">
        <f>IF(AC4653&gt;0,AC4653,'⚙️ Config'!$B$10)</f>
        <v>0.0075</v>
      </c>
      <c r="AG4653" s="88">
        <f t="shared" si="9"/>
        <v>98727.62633</v>
      </c>
      <c r="AH4653" s="88">
        <f>AG4653*'⚙️ Config'!$B$11</f>
        <v>493638.1316</v>
      </c>
      <c r="AI4653" s="88">
        <f>AH4653*'⚙️ Config'!$B$12</f>
        <v>148091.4395</v>
      </c>
      <c r="AJ4653" s="64"/>
      <c r="AK4653" s="84"/>
      <c r="AL4653" s="84"/>
      <c r="AM4653" s="84"/>
      <c r="AN4653" s="84"/>
      <c r="AO4653" s="84"/>
      <c r="AP4653" s="84"/>
      <c r="AQ4653" s="84"/>
    </row>
    <row r="4654" ht="15.0" customHeight="1">
      <c r="A4654" s="98">
        <v>4651.0</v>
      </c>
      <c r="B4654" s="99" t="s">
        <v>9823</v>
      </c>
      <c r="C4654" s="98" t="s">
        <v>141</v>
      </c>
      <c r="D4654" s="98" t="s">
        <v>9824</v>
      </c>
      <c r="E4654" s="100">
        <v>28.31</v>
      </c>
      <c r="F4654" s="98" t="s">
        <v>86</v>
      </c>
      <c r="G4654" s="98" t="s">
        <v>244</v>
      </c>
      <c r="H4654" s="101">
        <v>1.315942263E7</v>
      </c>
      <c r="I4654" s="98">
        <v>6.0</v>
      </c>
      <c r="J4654" s="102">
        <v>2.8</v>
      </c>
      <c r="K4654" s="99">
        <v>2024.0</v>
      </c>
      <c r="L4654" s="98" t="s">
        <v>4558</v>
      </c>
      <c r="M4654" s="98">
        <v>2023.0</v>
      </c>
      <c r="N4654" s="98" t="s">
        <v>161</v>
      </c>
      <c r="O4654" s="65" t="str">
        <f t="shared" si="1"/>
        <v>404188650001</v>
      </c>
      <c r="P4654" s="65">
        <f t="shared" si="2"/>
        <v>9</v>
      </c>
      <c r="Q4654" s="65">
        <f t="shared" si="3"/>
        <v>7</v>
      </c>
      <c r="R4654" s="65" t="str">
        <f t="shared" si="12"/>
        <v>40.418.865/0001-97</v>
      </c>
      <c r="S4654" s="84"/>
      <c r="T4654" s="84" t="str">
        <f t="shared" si="10"/>
        <v/>
      </c>
      <c r="U4654" s="84" t="str">
        <f t="shared" si="11"/>
        <v/>
      </c>
      <c r="V4654" s="65" t="str">
        <f t="shared" si="5"/>
        <v/>
      </c>
      <c r="W4654" s="84"/>
      <c r="X4654" s="84"/>
      <c r="Y4654" s="85"/>
      <c r="Z4654" s="85"/>
      <c r="AA4654" s="65" t="str">
        <f t="shared" si="6"/>
        <v/>
      </c>
      <c r="AB4654" s="65" t="str">
        <f t="shared" si="7"/>
        <v/>
      </c>
      <c r="AC4654" s="86"/>
      <c r="AD4654" s="87" t="str">
        <f t="shared" si="8"/>
        <v/>
      </c>
      <c r="AE4654" s="84"/>
      <c r="AF4654" s="86">
        <f>IF(AC4654&gt;0,AC4654,'⚙️ Config'!$B$10)</f>
        <v>0.0075</v>
      </c>
      <c r="AG4654" s="88">
        <f t="shared" si="9"/>
        <v>98695.66973</v>
      </c>
      <c r="AH4654" s="88">
        <f>AG4654*'⚙️ Config'!$B$11</f>
        <v>493478.3486</v>
      </c>
      <c r="AI4654" s="88">
        <f>AH4654*'⚙️ Config'!$B$12</f>
        <v>148043.5046</v>
      </c>
      <c r="AJ4654" s="64"/>
      <c r="AK4654" s="84"/>
      <c r="AL4654" s="84"/>
      <c r="AM4654" s="84"/>
      <c r="AN4654" s="84"/>
      <c r="AO4654" s="84"/>
      <c r="AP4654" s="84"/>
      <c r="AQ4654" s="84"/>
    </row>
    <row r="4655" ht="15.0" customHeight="1">
      <c r="A4655" s="98">
        <v>4652.0</v>
      </c>
      <c r="B4655" s="99" t="s">
        <v>9825</v>
      </c>
      <c r="C4655" s="98" t="s">
        <v>141</v>
      </c>
      <c r="D4655" s="98" t="s">
        <v>9826</v>
      </c>
      <c r="E4655" s="100">
        <v>20.47</v>
      </c>
      <c r="F4655" s="98" t="s">
        <v>86</v>
      </c>
      <c r="G4655" s="98" t="s">
        <v>244</v>
      </c>
      <c r="H4655" s="101">
        <v>1.309984758E7</v>
      </c>
      <c r="I4655" s="98">
        <v>6.0</v>
      </c>
      <c r="J4655" s="102">
        <v>4.7</v>
      </c>
      <c r="K4655" s="99">
        <v>2023.0</v>
      </c>
      <c r="L4655" s="98" t="s">
        <v>719</v>
      </c>
      <c r="M4655" s="98">
        <v>2021.0</v>
      </c>
      <c r="N4655" s="98" t="s">
        <v>161</v>
      </c>
      <c r="O4655" s="65" t="str">
        <f t="shared" si="1"/>
        <v>546440420001</v>
      </c>
      <c r="P4655" s="65">
        <f t="shared" si="2"/>
        <v>9</v>
      </c>
      <c r="Q4655" s="65">
        <f t="shared" si="3"/>
        <v>4</v>
      </c>
      <c r="R4655" s="65" t="str">
        <f t="shared" si="12"/>
        <v>54.644.042/0001-94</v>
      </c>
      <c r="S4655" s="84"/>
      <c r="T4655" s="84" t="str">
        <f t="shared" si="10"/>
        <v/>
      </c>
      <c r="U4655" s="84" t="str">
        <f t="shared" si="11"/>
        <v/>
      </c>
      <c r="V4655" s="65" t="str">
        <f t="shared" si="5"/>
        <v/>
      </c>
      <c r="W4655" s="84"/>
      <c r="X4655" s="84"/>
      <c r="Y4655" s="85"/>
      <c r="Z4655" s="85"/>
      <c r="AA4655" s="65" t="str">
        <f t="shared" si="6"/>
        <v/>
      </c>
      <c r="AB4655" s="65" t="str">
        <f t="shared" si="7"/>
        <v/>
      </c>
      <c r="AC4655" s="86"/>
      <c r="AD4655" s="87" t="str">
        <f t="shared" si="8"/>
        <v/>
      </c>
      <c r="AE4655" s="84"/>
      <c r="AF4655" s="86">
        <f>IF(AC4655&gt;0,AC4655,'⚙️ Config'!$B$10)</f>
        <v>0.0075</v>
      </c>
      <c r="AG4655" s="88">
        <f t="shared" si="9"/>
        <v>98248.85685</v>
      </c>
      <c r="AH4655" s="88">
        <f>AG4655*'⚙️ Config'!$B$11</f>
        <v>491244.2843</v>
      </c>
      <c r="AI4655" s="88">
        <f>AH4655*'⚙️ Config'!$B$12</f>
        <v>147373.2853</v>
      </c>
      <c r="AJ4655" s="64"/>
      <c r="AK4655" s="84"/>
      <c r="AL4655" s="84"/>
      <c r="AM4655" s="84"/>
      <c r="AN4655" s="84"/>
      <c r="AO4655" s="84"/>
      <c r="AP4655" s="84"/>
      <c r="AQ4655" s="84"/>
    </row>
    <row r="4656" ht="15.0" customHeight="1">
      <c r="A4656" s="98">
        <v>4653.0</v>
      </c>
      <c r="B4656" s="99" t="s">
        <v>9827</v>
      </c>
      <c r="C4656" s="98" t="s">
        <v>141</v>
      </c>
      <c r="D4656" s="98" t="s">
        <v>9828</v>
      </c>
      <c r="E4656" s="100">
        <v>23.9</v>
      </c>
      <c r="F4656" s="98" t="s">
        <v>86</v>
      </c>
      <c r="G4656" s="98" t="s">
        <v>244</v>
      </c>
      <c r="H4656" s="101">
        <v>1.303415683E7</v>
      </c>
      <c r="I4656" s="98">
        <v>5.0</v>
      </c>
      <c r="J4656" s="102">
        <v>4.8</v>
      </c>
      <c r="K4656" s="99">
        <v>2024.0</v>
      </c>
      <c r="L4656" s="98" t="s">
        <v>144</v>
      </c>
      <c r="M4656" s="98">
        <v>2021.0</v>
      </c>
      <c r="N4656" s="98" t="s">
        <v>161</v>
      </c>
      <c r="O4656" s="65" t="str">
        <f t="shared" si="1"/>
        <v>096646830001</v>
      </c>
      <c r="P4656" s="65">
        <f t="shared" si="2"/>
        <v>5</v>
      </c>
      <c r="Q4656" s="65">
        <f t="shared" si="3"/>
        <v>6</v>
      </c>
      <c r="R4656" s="65" t="str">
        <f t="shared" si="12"/>
        <v>09.664.683/0001-56</v>
      </c>
      <c r="S4656" s="84"/>
      <c r="T4656" s="84" t="str">
        <f t="shared" si="10"/>
        <v/>
      </c>
      <c r="U4656" s="84" t="str">
        <f t="shared" si="11"/>
        <v/>
      </c>
      <c r="V4656" s="65" t="str">
        <f t="shared" si="5"/>
        <v/>
      </c>
      <c r="W4656" s="84"/>
      <c r="X4656" s="84"/>
      <c r="Y4656" s="85"/>
      <c r="Z4656" s="85"/>
      <c r="AA4656" s="65" t="str">
        <f t="shared" si="6"/>
        <v/>
      </c>
      <c r="AB4656" s="65" t="str">
        <f t="shared" si="7"/>
        <v/>
      </c>
      <c r="AC4656" s="86"/>
      <c r="AD4656" s="87" t="str">
        <f t="shared" si="8"/>
        <v/>
      </c>
      <c r="AE4656" s="84"/>
      <c r="AF4656" s="86">
        <f>IF(AC4656&gt;0,AC4656,'⚙️ Config'!$B$10)</f>
        <v>0.0075</v>
      </c>
      <c r="AG4656" s="88">
        <f t="shared" si="9"/>
        <v>97756.17623</v>
      </c>
      <c r="AH4656" s="88">
        <f>AG4656*'⚙️ Config'!$B$11</f>
        <v>488780.8811</v>
      </c>
      <c r="AI4656" s="88">
        <f>AH4656*'⚙️ Config'!$B$12</f>
        <v>146634.2643</v>
      </c>
      <c r="AJ4656" s="64"/>
      <c r="AK4656" s="84"/>
      <c r="AL4656" s="84"/>
      <c r="AM4656" s="84"/>
      <c r="AN4656" s="84"/>
      <c r="AO4656" s="84"/>
      <c r="AP4656" s="84"/>
      <c r="AQ4656" s="84"/>
    </row>
    <row r="4657" ht="15.0" customHeight="1">
      <c r="A4657" s="98">
        <v>4654.0</v>
      </c>
      <c r="B4657" s="99" t="s">
        <v>9829</v>
      </c>
      <c r="C4657" s="98" t="s">
        <v>141</v>
      </c>
      <c r="D4657" s="98" t="s">
        <v>9830</v>
      </c>
      <c r="E4657" s="100">
        <v>30.33</v>
      </c>
      <c r="F4657" s="98" t="s">
        <v>86</v>
      </c>
      <c r="G4657" s="98" t="s">
        <v>244</v>
      </c>
      <c r="H4657" s="101">
        <v>1.302623334E7</v>
      </c>
      <c r="I4657" s="98">
        <v>8.0</v>
      </c>
      <c r="J4657" s="102">
        <v>3.2</v>
      </c>
      <c r="K4657" s="99">
        <v>2024.0</v>
      </c>
      <c r="L4657" s="98" t="s">
        <v>4935</v>
      </c>
      <c r="M4657" s="98">
        <v>2022.0</v>
      </c>
      <c r="N4657" s="98" t="s">
        <v>161</v>
      </c>
      <c r="O4657" s="65" t="str">
        <f t="shared" si="1"/>
        <v>604558620001</v>
      </c>
      <c r="P4657" s="65">
        <f t="shared" si="2"/>
        <v>3</v>
      </c>
      <c r="Q4657" s="65">
        <f t="shared" si="3"/>
        <v>0</v>
      </c>
      <c r="R4657" s="65" t="str">
        <f t="shared" si="12"/>
        <v>60.455.862/0001-30</v>
      </c>
      <c r="S4657" s="84"/>
      <c r="T4657" s="84" t="str">
        <f t="shared" si="10"/>
        <v/>
      </c>
      <c r="U4657" s="84" t="str">
        <f t="shared" si="11"/>
        <v/>
      </c>
      <c r="V4657" s="65" t="str">
        <f t="shared" si="5"/>
        <v/>
      </c>
      <c r="W4657" s="84"/>
      <c r="X4657" s="84"/>
      <c r="Y4657" s="85"/>
      <c r="Z4657" s="85"/>
      <c r="AA4657" s="65" t="str">
        <f t="shared" si="6"/>
        <v/>
      </c>
      <c r="AB4657" s="65" t="str">
        <f t="shared" si="7"/>
        <v/>
      </c>
      <c r="AC4657" s="86"/>
      <c r="AD4657" s="87" t="str">
        <f t="shared" si="8"/>
        <v/>
      </c>
      <c r="AE4657" s="84"/>
      <c r="AF4657" s="86">
        <f>IF(AC4657&gt;0,AC4657,'⚙️ Config'!$B$10)</f>
        <v>0.0075</v>
      </c>
      <c r="AG4657" s="88">
        <f t="shared" si="9"/>
        <v>97696.75005</v>
      </c>
      <c r="AH4657" s="88">
        <f>AG4657*'⚙️ Config'!$B$11</f>
        <v>488483.7503</v>
      </c>
      <c r="AI4657" s="88">
        <f>AH4657*'⚙️ Config'!$B$12</f>
        <v>146545.1251</v>
      </c>
      <c r="AJ4657" s="64"/>
      <c r="AK4657" s="84"/>
      <c r="AL4657" s="84"/>
      <c r="AM4657" s="84"/>
      <c r="AN4657" s="84"/>
      <c r="AO4657" s="84"/>
      <c r="AP4657" s="84"/>
      <c r="AQ4657" s="84"/>
    </row>
    <row r="4658" ht="15.0" customHeight="1">
      <c r="A4658" s="103">
        <v>4655.0</v>
      </c>
      <c r="B4658" s="104" t="s">
        <v>9831</v>
      </c>
      <c r="C4658" s="103" t="s">
        <v>141</v>
      </c>
      <c r="D4658" s="103" t="s">
        <v>9832</v>
      </c>
      <c r="E4658" s="105">
        <v>47.62</v>
      </c>
      <c r="F4658" s="103" t="s">
        <v>86</v>
      </c>
      <c r="G4658" s="103" t="s">
        <v>244</v>
      </c>
      <c r="H4658" s="106">
        <v>1.299229436E7</v>
      </c>
      <c r="I4658" s="103">
        <v>9.0</v>
      </c>
      <c r="J4658" s="107">
        <v>4.8</v>
      </c>
      <c r="K4658" s="104">
        <v>2025.0</v>
      </c>
      <c r="L4658" s="103" t="s">
        <v>4709</v>
      </c>
      <c r="M4658" s="103">
        <v>2021.0</v>
      </c>
      <c r="N4658" s="103" t="s">
        <v>310</v>
      </c>
      <c r="O4658" s="65" t="str">
        <f t="shared" si="1"/>
        <v>118949300001</v>
      </c>
      <c r="P4658" s="65">
        <f t="shared" si="2"/>
        <v>5</v>
      </c>
      <c r="Q4658" s="65">
        <f t="shared" si="3"/>
        <v>2</v>
      </c>
      <c r="R4658" s="65" t="str">
        <f t="shared" si="12"/>
        <v>11.894.930/0001-52</v>
      </c>
      <c r="S4658" s="84"/>
      <c r="T4658" s="84" t="str">
        <f t="shared" si="10"/>
        <v/>
      </c>
      <c r="U4658" s="84" t="str">
        <f t="shared" si="11"/>
        <v/>
      </c>
      <c r="V4658" s="65" t="str">
        <f t="shared" si="5"/>
        <v/>
      </c>
      <c r="W4658" s="84"/>
      <c r="X4658" s="84"/>
      <c r="Y4658" s="85"/>
      <c r="Z4658" s="85"/>
      <c r="AA4658" s="65" t="str">
        <f t="shared" si="6"/>
        <v/>
      </c>
      <c r="AB4658" s="65" t="str">
        <f t="shared" si="7"/>
        <v/>
      </c>
      <c r="AC4658" s="86"/>
      <c r="AD4658" s="87" t="str">
        <f t="shared" si="8"/>
        <v/>
      </c>
      <c r="AE4658" s="84"/>
      <c r="AF4658" s="86">
        <f>IF(AC4658&gt;0,AC4658,'⚙️ Config'!$B$10)</f>
        <v>0.0075</v>
      </c>
      <c r="AG4658" s="88">
        <f t="shared" si="9"/>
        <v>97442.2077</v>
      </c>
      <c r="AH4658" s="88">
        <f>AG4658*'⚙️ Config'!$B$11</f>
        <v>487211.0385</v>
      </c>
      <c r="AI4658" s="88">
        <f>AH4658*'⚙️ Config'!$B$12</f>
        <v>146163.3116</v>
      </c>
      <c r="AJ4658" s="64"/>
      <c r="AK4658" s="84"/>
      <c r="AL4658" s="84"/>
      <c r="AM4658" s="84"/>
      <c r="AN4658" s="84"/>
      <c r="AO4658" s="84"/>
      <c r="AP4658" s="84"/>
      <c r="AQ4658" s="84"/>
    </row>
    <row r="4659" ht="15.0" customHeight="1">
      <c r="A4659" s="98">
        <v>4656.0</v>
      </c>
      <c r="B4659" s="99" t="s">
        <v>9833</v>
      </c>
      <c r="C4659" s="98" t="s">
        <v>141</v>
      </c>
      <c r="D4659" s="98" t="s">
        <v>9834</v>
      </c>
      <c r="E4659" s="100">
        <v>30.24</v>
      </c>
      <c r="F4659" s="98" t="s">
        <v>86</v>
      </c>
      <c r="G4659" s="98" t="s">
        <v>244</v>
      </c>
      <c r="H4659" s="101">
        <v>1.298961926E7</v>
      </c>
      <c r="I4659" s="98">
        <v>5.0</v>
      </c>
      <c r="J4659" s="102">
        <v>5.1</v>
      </c>
      <c r="K4659" s="99">
        <v>2025.0</v>
      </c>
      <c r="L4659" s="98" t="s">
        <v>508</v>
      </c>
      <c r="M4659" s="98">
        <v>2021.0</v>
      </c>
      <c r="N4659" s="98" t="s">
        <v>161</v>
      </c>
      <c r="O4659" s="65" t="str">
        <f t="shared" si="1"/>
        <v>503810030001</v>
      </c>
      <c r="P4659" s="65">
        <f t="shared" si="2"/>
        <v>9</v>
      </c>
      <c r="Q4659" s="65">
        <f t="shared" si="3"/>
        <v>0</v>
      </c>
      <c r="R4659" s="65" t="str">
        <f t="shared" si="12"/>
        <v>50.381.003/0001-90</v>
      </c>
      <c r="S4659" s="84"/>
      <c r="T4659" s="84" t="str">
        <f t="shared" si="10"/>
        <v/>
      </c>
      <c r="U4659" s="84" t="str">
        <f t="shared" si="11"/>
        <v/>
      </c>
      <c r="V4659" s="65" t="str">
        <f t="shared" si="5"/>
        <v/>
      </c>
      <c r="W4659" s="84"/>
      <c r="X4659" s="84"/>
      <c r="Y4659" s="85"/>
      <c r="Z4659" s="85"/>
      <c r="AA4659" s="65" t="str">
        <f t="shared" si="6"/>
        <v/>
      </c>
      <c r="AB4659" s="65" t="str">
        <f t="shared" si="7"/>
        <v/>
      </c>
      <c r="AC4659" s="86"/>
      <c r="AD4659" s="87" t="str">
        <f t="shared" si="8"/>
        <v/>
      </c>
      <c r="AE4659" s="84"/>
      <c r="AF4659" s="86">
        <f>IF(AC4659&gt;0,AC4659,'⚙️ Config'!$B$10)</f>
        <v>0.0075</v>
      </c>
      <c r="AG4659" s="88">
        <f t="shared" si="9"/>
        <v>97422.14445</v>
      </c>
      <c r="AH4659" s="88">
        <f>AG4659*'⚙️ Config'!$B$11</f>
        <v>487110.7223</v>
      </c>
      <c r="AI4659" s="88">
        <f>AH4659*'⚙️ Config'!$B$12</f>
        <v>146133.2167</v>
      </c>
      <c r="AJ4659" s="64"/>
      <c r="AK4659" s="84"/>
      <c r="AL4659" s="84"/>
      <c r="AM4659" s="84"/>
      <c r="AN4659" s="84"/>
      <c r="AO4659" s="84"/>
      <c r="AP4659" s="84"/>
      <c r="AQ4659" s="84"/>
    </row>
    <row r="4660" ht="15.0" customHeight="1">
      <c r="A4660" s="98">
        <v>4657.0</v>
      </c>
      <c r="B4660" s="99" t="s">
        <v>9835</v>
      </c>
      <c r="C4660" s="98" t="s">
        <v>141</v>
      </c>
      <c r="D4660" s="98" t="s">
        <v>9836</v>
      </c>
      <c r="E4660" s="100">
        <v>35.12</v>
      </c>
      <c r="F4660" s="98" t="s">
        <v>86</v>
      </c>
      <c r="G4660" s="98" t="s">
        <v>244</v>
      </c>
      <c r="H4660" s="101">
        <v>1.291371504E7</v>
      </c>
      <c r="I4660" s="98">
        <v>6.0</v>
      </c>
      <c r="J4660" s="102">
        <v>2.4</v>
      </c>
      <c r="K4660" s="99">
        <v>2025.0</v>
      </c>
      <c r="L4660" s="98" t="s">
        <v>4558</v>
      </c>
      <c r="M4660" s="98">
        <v>2023.0</v>
      </c>
      <c r="N4660" s="98" t="s">
        <v>161</v>
      </c>
      <c r="O4660" s="65" t="str">
        <f t="shared" si="1"/>
        <v>105608850001</v>
      </c>
      <c r="P4660" s="65">
        <f t="shared" si="2"/>
        <v>3</v>
      </c>
      <c r="Q4660" s="65">
        <f t="shared" si="3"/>
        <v>7</v>
      </c>
      <c r="R4660" s="65" t="str">
        <f t="shared" si="12"/>
        <v>10.560.885/0001-37</v>
      </c>
      <c r="S4660" s="84"/>
      <c r="T4660" s="84" t="str">
        <f t="shared" si="10"/>
        <v/>
      </c>
      <c r="U4660" s="84" t="str">
        <f t="shared" si="11"/>
        <v/>
      </c>
      <c r="V4660" s="65" t="str">
        <f t="shared" si="5"/>
        <v/>
      </c>
      <c r="W4660" s="84"/>
      <c r="X4660" s="84"/>
      <c r="Y4660" s="85"/>
      <c r="Z4660" s="85"/>
      <c r="AA4660" s="65" t="str">
        <f t="shared" si="6"/>
        <v/>
      </c>
      <c r="AB4660" s="65" t="str">
        <f t="shared" si="7"/>
        <v/>
      </c>
      <c r="AC4660" s="86"/>
      <c r="AD4660" s="87" t="str">
        <f t="shared" si="8"/>
        <v/>
      </c>
      <c r="AE4660" s="84"/>
      <c r="AF4660" s="86">
        <f>IF(AC4660&gt;0,AC4660,'⚙️ Config'!$B$10)</f>
        <v>0.0075</v>
      </c>
      <c r="AG4660" s="88">
        <f t="shared" si="9"/>
        <v>96852.8628</v>
      </c>
      <c r="AH4660" s="88">
        <f>AG4660*'⚙️ Config'!$B$11</f>
        <v>484264.314</v>
      </c>
      <c r="AI4660" s="88">
        <f>AH4660*'⚙️ Config'!$B$12</f>
        <v>145279.2942</v>
      </c>
      <c r="AJ4660" s="64"/>
      <c r="AK4660" s="84"/>
      <c r="AL4660" s="84"/>
      <c r="AM4660" s="84"/>
      <c r="AN4660" s="84"/>
      <c r="AO4660" s="84"/>
      <c r="AP4660" s="84"/>
      <c r="AQ4660" s="84"/>
    </row>
    <row r="4661" ht="15.0" customHeight="1">
      <c r="A4661" s="98">
        <v>4658.0</v>
      </c>
      <c r="B4661" s="99" t="s">
        <v>9837</v>
      </c>
      <c r="C4661" s="98" t="s">
        <v>141</v>
      </c>
      <c r="D4661" s="98" t="s">
        <v>9838</v>
      </c>
      <c r="E4661" s="100">
        <v>33.47</v>
      </c>
      <c r="F4661" s="98" t="s">
        <v>86</v>
      </c>
      <c r="G4661" s="98" t="s">
        <v>244</v>
      </c>
      <c r="H4661" s="101">
        <v>1.288884213E7</v>
      </c>
      <c r="I4661" s="98">
        <v>5.0</v>
      </c>
      <c r="J4661" s="102">
        <v>4.7</v>
      </c>
      <c r="K4661" s="99">
        <v>2025.0</v>
      </c>
      <c r="L4661" s="98" t="s">
        <v>295</v>
      </c>
      <c r="M4661" s="98">
        <v>2021.0</v>
      </c>
      <c r="N4661" s="98" t="s">
        <v>161</v>
      </c>
      <c r="O4661" s="65" t="str">
        <f t="shared" si="1"/>
        <v>120539350001</v>
      </c>
      <c r="P4661" s="65">
        <f t="shared" si="2"/>
        <v>1</v>
      </c>
      <c r="Q4661" s="65">
        <f t="shared" si="3"/>
        <v>5</v>
      </c>
      <c r="R4661" s="65" t="str">
        <f t="shared" si="12"/>
        <v>12.053.935/0001-15</v>
      </c>
      <c r="S4661" s="84"/>
      <c r="T4661" s="84" t="str">
        <f t="shared" si="10"/>
        <v/>
      </c>
      <c r="U4661" s="84" t="str">
        <f t="shared" si="11"/>
        <v/>
      </c>
      <c r="V4661" s="65" t="str">
        <f t="shared" si="5"/>
        <v/>
      </c>
      <c r="W4661" s="84"/>
      <c r="X4661" s="84"/>
      <c r="Y4661" s="85"/>
      <c r="Z4661" s="85"/>
      <c r="AA4661" s="65" t="str">
        <f t="shared" si="6"/>
        <v/>
      </c>
      <c r="AB4661" s="65" t="str">
        <f t="shared" si="7"/>
        <v/>
      </c>
      <c r="AC4661" s="86"/>
      <c r="AD4661" s="87" t="str">
        <f t="shared" si="8"/>
        <v/>
      </c>
      <c r="AE4661" s="84"/>
      <c r="AF4661" s="86">
        <f>IF(AC4661&gt;0,AC4661,'⚙️ Config'!$B$10)</f>
        <v>0.0075</v>
      </c>
      <c r="AG4661" s="88">
        <f t="shared" si="9"/>
        <v>96666.31598</v>
      </c>
      <c r="AH4661" s="88">
        <f>AG4661*'⚙️ Config'!$B$11</f>
        <v>483331.5799</v>
      </c>
      <c r="AI4661" s="88">
        <f>AH4661*'⚙️ Config'!$B$12</f>
        <v>144999.474</v>
      </c>
      <c r="AJ4661" s="64"/>
      <c r="AK4661" s="84"/>
      <c r="AL4661" s="84"/>
      <c r="AM4661" s="84"/>
      <c r="AN4661" s="84"/>
      <c r="AO4661" s="84"/>
      <c r="AP4661" s="84"/>
      <c r="AQ4661" s="84"/>
    </row>
    <row r="4662" ht="15.0" customHeight="1">
      <c r="A4662" s="103">
        <v>4659.0</v>
      </c>
      <c r="B4662" s="104" t="s">
        <v>9839</v>
      </c>
      <c r="C4662" s="103" t="s">
        <v>141</v>
      </c>
      <c r="D4662" s="103" t="s">
        <v>9840</v>
      </c>
      <c r="E4662" s="105">
        <v>17.28</v>
      </c>
      <c r="F4662" s="103" t="s">
        <v>86</v>
      </c>
      <c r="G4662" s="103" t="s">
        <v>244</v>
      </c>
      <c r="H4662" s="106">
        <v>1.286821772E7</v>
      </c>
      <c r="I4662" s="103">
        <v>5.0</v>
      </c>
      <c r="J4662" s="107">
        <v>5.0</v>
      </c>
      <c r="K4662" s="104">
        <v>2021.0</v>
      </c>
      <c r="L4662" s="103" t="s">
        <v>1438</v>
      </c>
      <c r="M4662" s="103">
        <v>2021.0</v>
      </c>
      <c r="N4662" s="103" t="s">
        <v>161</v>
      </c>
      <c r="O4662" s="65" t="str">
        <f t="shared" si="1"/>
        <v>104481830001</v>
      </c>
      <c r="P4662" s="65">
        <f t="shared" si="2"/>
        <v>6</v>
      </c>
      <c r="Q4662" s="65">
        <f t="shared" si="3"/>
        <v>6</v>
      </c>
      <c r="R4662" s="65" t="str">
        <f t="shared" si="12"/>
        <v>10.448.183/0001-66</v>
      </c>
      <c r="S4662" s="84"/>
      <c r="T4662" s="84" t="str">
        <f t="shared" si="10"/>
        <v/>
      </c>
      <c r="U4662" s="84" t="str">
        <f t="shared" si="11"/>
        <v/>
      </c>
      <c r="V4662" s="65" t="str">
        <f t="shared" si="5"/>
        <v/>
      </c>
      <c r="W4662" s="84"/>
      <c r="X4662" s="84"/>
      <c r="Y4662" s="85"/>
      <c r="Z4662" s="85"/>
      <c r="AA4662" s="65" t="str">
        <f t="shared" si="6"/>
        <v/>
      </c>
      <c r="AB4662" s="65" t="str">
        <f t="shared" si="7"/>
        <v/>
      </c>
      <c r="AC4662" s="86"/>
      <c r="AD4662" s="87" t="str">
        <f t="shared" si="8"/>
        <v/>
      </c>
      <c r="AE4662" s="84"/>
      <c r="AF4662" s="86">
        <f>IF(AC4662&gt;0,AC4662,'⚙️ Config'!$B$10)</f>
        <v>0.0075</v>
      </c>
      <c r="AG4662" s="88">
        <f t="shared" si="9"/>
        <v>96511.6329</v>
      </c>
      <c r="AH4662" s="88">
        <f>AG4662*'⚙️ Config'!$B$11</f>
        <v>482558.1645</v>
      </c>
      <c r="AI4662" s="88">
        <f>AH4662*'⚙️ Config'!$B$12</f>
        <v>144767.4494</v>
      </c>
      <c r="AJ4662" s="64"/>
      <c r="AK4662" s="84"/>
      <c r="AL4662" s="84"/>
      <c r="AM4662" s="84"/>
      <c r="AN4662" s="84"/>
      <c r="AO4662" s="84"/>
      <c r="AP4662" s="84"/>
      <c r="AQ4662" s="84"/>
    </row>
    <row r="4663" ht="15.0" customHeight="1">
      <c r="A4663" s="98">
        <v>4660.0</v>
      </c>
      <c r="B4663" s="99" t="s">
        <v>9841</v>
      </c>
      <c r="C4663" s="98" t="s">
        <v>141</v>
      </c>
      <c r="D4663" s="98" t="s">
        <v>9842</v>
      </c>
      <c r="E4663" s="100">
        <v>24.9</v>
      </c>
      <c r="F4663" s="98" t="s">
        <v>86</v>
      </c>
      <c r="G4663" s="98" t="s">
        <v>244</v>
      </c>
      <c r="H4663" s="101">
        <v>1.2860121E7</v>
      </c>
      <c r="I4663" s="98">
        <v>7.0</v>
      </c>
      <c r="J4663" s="102">
        <v>4.9</v>
      </c>
      <c r="K4663" s="99">
        <v>2024.0</v>
      </c>
      <c r="L4663" s="98" t="s">
        <v>144</v>
      </c>
      <c r="M4663" s="98">
        <v>2021.0</v>
      </c>
      <c r="N4663" s="98" t="s">
        <v>161</v>
      </c>
      <c r="O4663" s="65" t="str">
        <f t="shared" si="1"/>
        <v>246124980001</v>
      </c>
      <c r="P4663" s="65">
        <f t="shared" si="2"/>
        <v>0</v>
      </c>
      <c r="Q4663" s="65">
        <f t="shared" si="3"/>
        <v>1</v>
      </c>
      <c r="R4663" s="65" t="str">
        <f t="shared" si="12"/>
        <v>24.612.498/0001-01</v>
      </c>
      <c r="S4663" s="84"/>
      <c r="T4663" s="84" t="str">
        <f t="shared" si="10"/>
        <v/>
      </c>
      <c r="U4663" s="84" t="str">
        <f t="shared" si="11"/>
        <v/>
      </c>
      <c r="V4663" s="65" t="str">
        <f t="shared" si="5"/>
        <v/>
      </c>
      <c r="W4663" s="84"/>
      <c r="X4663" s="84"/>
      <c r="Y4663" s="85"/>
      <c r="Z4663" s="85"/>
      <c r="AA4663" s="65" t="str">
        <f t="shared" si="6"/>
        <v/>
      </c>
      <c r="AB4663" s="65" t="str">
        <f t="shared" si="7"/>
        <v/>
      </c>
      <c r="AC4663" s="86"/>
      <c r="AD4663" s="87" t="str">
        <f t="shared" si="8"/>
        <v/>
      </c>
      <c r="AE4663" s="84"/>
      <c r="AF4663" s="86">
        <f>IF(AC4663&gt;0,AC4663,'⚙️ Config'!$B$10)</f>
        <v>0.0075</v>
      </c>
      <c r="AG4663" s="88">
        <f t="shared" si="9"/>
        <v>96450.9075</v>
      </c>
      <c r="AH4663" s="88">
        <f>AG4663*'⚙️ Config'!$B$11</f>
        <v>482254.5375</v>
      </c>
      <c r="AI4663" s="88">
        <f>AH4663*'⚙️ Config'!$B$12</f>
        <v>144676.3613</v>
      </c>
      <c r="AJ4663" s="64"/>
      <c r="AK4663" s="84"/>
      <c r="AL4663" s="84"/>
      <c r="AM4663" s="84"/>
      <c r="AN4663" s="84"/>
      <c r="AO4663" s="84"/>
      <c r="AP4663" s="84"/>
      <c r="AQ4663" s="84"/>
    </row>
    <row r="4664" ht="15.0" customHeight="1">
      <c r="A4664" s="98">
        <v>4661.0</v>
      </c>
      <c r="B4664" s="99" t="s">
        <v>9843</v>
      </c>
      <c r="C4664" s="98" t="s">
        <v>141</v>
      </c>
      <c r="D4664" s="98" t="s">
        <v>9844</v>
      </c>
      <c r="E4664" s="100">
        <v>26.68</v>
      </c>
      <c r="F4664" s="98" t="s">
        <v>86</v>
      </c>
      <c r="G4664" s="98" t="s">
        <v>244</v>
      </c>
      <c r="H4664" s="101">
        <v>1.285058556E7</v>
      </c>
      <c r="I4664" s="98">
        <v>7.0</v>
      </c>
      <c r="J4664" s="102">
        <v>4.7</v>
      </c>
      <c r="K4664" s="99">
        <v>2024.0</v>
      </c>
      <c r="L4664" s="98" t="s">
        <v>9134</v>
      </c>
      <c r="M4664" s="98">
        <v>2021.0</v>
      </c>
      <c r="N4664" s="98" t="s">
        <v>161</v>
      </c>
      <c r="O4664" s="65" t="str">
        <f t="shared" si="1"/>
        <v>035944750001</v>
      </c>
      <c r="P4664" s="65">
        <f t="shared" si="2"/>
        <v>4</v>
      </c>
      <c r="Q4664" s="65">
        <f t="shared" si="3"/>
        <v>1</v>
      </c>
      <c r="R4664" s="65" t="str">
        <f t="shared" si="12"/>
        <v>03.594.475/0001-41</v>
      </c>
      <c r="S4664" s="84"/>
      <c r="T4664" s="84" t="str">
        <f t="shared" si="10"/>
        <v/>
      </c>
      <c r="U4664" s="84" t="str">
        <f t="shared" si="11"/>
        <v/>
      </c>
      <c r="V4664" s="65" t="str">
        <f t="shared" si="5"/>
        <v/>
      </c>
      <c r="W4664" s="84"/>
      <c r="X4664" s="84"/>
      <c r="Y4664" s="85"/>
      <c r="Z4664" s="85"/>
      <c r="AA4664" s="65" t="str">
        <f t="shared" si="6"/>
        <v/>
      </c>
      <c r="AB4664" s="65" t="str">
        <f t="shared" si="7"/>
        <v/>
      </c>
      <c r="AC4664" s="86"/>
      <c r="AD4664" s="87" t="str">
        <f t="shared" si="8"/>
        <v/>
      </c>
      <c r="AE4664" s="84"/>
      <c r="AF4664" s="86">
        <f>IF(AC4664&gt;0,AC4664,'⚙️ Config'!$B$10)</f>
        <v>0.0075</v>
      </c>
      <c r="AG4664" s="88">
        <f t="shared" si="9"/>
        <v>96379.3917</v>
      </c>
      <c r="AH4664" s="88">
        <f>AG4664*'⚙️ Config'!$B$11</f>
        <v>481896.9585</v>
      </c>
      <c r="AI4664" s="88">
        <f>AH4664*'⚙️ Config'!$B$12</f>
        <v>144569.0876</v>
      </c>
      <c r="AJ4664" s="64"/>
      <c r="AK4664" s="84"/>
      <c r="AL4664" s="84"/>
      <c r="AM4664" s="84"/>
      <c r="AN4664" s="84"/>
      <c r="AO4664" s="84"/>
      <c r="AP4664" s="84"/>
      <c r="AQ4664" s="84"/>
    </row>
    <row r="4665" ht="15.0" customHeight="1">
      <c r="A4665" s="103">
        <v>4662.0</v>
      </c>
      <c r="B4665" s="104" t="s">
        <v>9845</v>
      </c>
      <c r="C4665" s="103" t="s">
        <v>141</v>
      </c>
      <c r="D4665" s="103" t="s">
        <v>9846</v>
      </c>
      <c r="E4665" s="105">
        <v>23.66</v>
      </c>
      <c r="F4665" s="103" t="s">
        <v>86</v>
      </c>
      <c r="G4665" s="103" t="s">
        <v>244</v>
      </c>
      <c r="H4665" s="106">
        <v>1.281393952E7</v>
      </c>
      <c r="I4665" s="103">
        <v>2.0</v>
      </c>
      <c r="J4665" s="107">
        <v>4.8</v>
      </c>
      <c r="K4665" s="104">
        <v>2021.0</v>
      </c>
      <c r="L4665" s="103" t="s">
        <v>144</v>
      </c>
      <c r="M4665" s="103">
        <v>2021.0</v>
      </c>
      <c r="N4665" s="103" t="s">
        <v>145</v>
      </c>
      <c r="O4665" s="65" t="str">
        <f t="shared" si="1"/>
        <v>087873990001</v>
      </c>
      <c r="P4665" s="65">
        <f t="shared" si="2"/>
        <v>0</v>
      </c>
      <c r="Q4665" s="65">
        <f t="shared" si="3"/>
        <v>4</v>
      </c>
      <c r="R4665" s="65" t="str">
        <f t="shared" si="12"/>
        <v>08.787.399/0001-04</v>
      </c>
      <c r="S4665" s="84"/>
      <c r="T4665" s="84" t="str">
        <f t="shared" si="10"/>
        <v/>
      </c>
      <c r="U4665" s="84" t="str">
        <f t="shared" si="11"/>
        <v/>
      </c>
      <c r="V4665" s="65" t="str">
        <f t="shared" si="5"/>
        <v/>
      </c>
      <c r="W4665" s="84"/>
      <c r="X4665" s="84"/>
      <c r="Y4665" s="85"/>
      <c r="Z4665" s="85"/>
      <c r="AA4665" s="65" t="str">
        <f t="shared" si="6"/>
        <v/>
      </c>
      <c r="AB4665" s="65" t="str">
        <f t="shared" si="7"/>
        <v/>
      </c>
      <c r="AC4665" s="86"/>
      <c r="AD4665" s="87" t="str">
        <f t="shared" si="8"/>
        <v/>
      </c>
      <c r="AE4665" s="84"/>
      <c r="AF4665" s="86">
        <f>IF(AC4665&gt;0,AC4665,'⚙️ Config'!$B$10)</f>
        <v>0.0075</v>
      </c>
      <c r="AG4665" s="88">
        <f t="shared" si="9"/>
        <v>96104.5464</v>
      </c>
      <c r="AH4665" s="88">
        <f>AG4665*'⚙️ Config'!$B$11</f>
        <v>480522.732</v>
      </c>
      <c r="AI4665" s="88">
        <f>AH4665*'⚙️ Config'!$B$12</f>
        <v>144156.8196</v>
      </c>
      <c r="AJ4665" s="64"/>
      <c r="AK4665" s="84"/>
      <c r="AL4665" s="84"/>
      <c r="AM4665" s="84"/>
      <c r="AN4665" s="84"/>
      <c r="AO4665" s="84"/>
      <c r="AP4665" s="84"/>
      <c r="AQ4665" s="84"/>
    </row>
    <row r="4666" ht="15.0" customHeight="1">
      <c r="A4666" s="98">
        <v>4663.0</v>
      </c>
      <c r="B4666" s="99" t="s">
        <v>9847</v>
      </c>
      <c r="C4666" s="98" t="s">
        <v>141</v>
      </c>
      <c r="D4666" s="98" t="s">
        <v>9848</v>
      </c>
      <c r="E4666" s="100">
        <v>51.96</v>
      </c>
      <c r="F4666" s="98" t="s">
        <v>86</v>
      </c>
      <c r="G4666" s="98" t="s">
        <v>244</v>
      </c>
      <c r="H4666" s="101">
        <v>1.281232736E7</v>
      </c>
      <c r="I4666" s="98">
        <v>5.0</v>
      </c>
      <c r="J4666" s="102">
        <v>2.3</v>
      </c>
      <c r="K4666" s="99">
        <v>2025.0</v>
      </c>
      <c r="L4666" s="98" t="s">
        <v>1438</v>
      </c>
      <c r="M4666" s="98">
        <v>2023.0</v>
      </c>
      <c r="N4666" s="98" t="s">
        <v>208</v>
      </c>
      <c r="O4666" s="65" t="str">
        <f t="shared" si="1"/>
        <v>228602040001</v>
      </c>
      <c r="P4666" s="65">
        <f t="shared" si="2"/>
        <v>3</v>
      </c>
      <c r="Q4666" s="65">
        <f t="shared" si="3"/>
        <v>5</v>
      </c>
      <c r="R4666" s="65" t="str">
        <f t="shared" si="12"/>
        <v>22.860.204/0001-35</v>
      </c>
      <c r="S4666" s="84"/>
      <c r="T4666" s="84" t="str">
        <f t="shared" si="10"/>
        <v/>
      </c>
      <c r="U4666" s="84" t="str">
        <f t="shared" si="11"/>
        <v/>
      </c>
      <c r="V4666" s="65" t="str">
        <f t="shared" si="5"/>
        <v/>
      </c>
      <c r="W4666" s="84"/>
      <c r="X4666" s="84"/>
      <c r="Y4666" s="85"/>
      <c r="Z4666" s="85"/>
      <c r="AA4666" s="65" t="str">
        <f t="shared" si="6"/>
        <v/>
      </c>
      <c r="AB4666" s="65" t="str">
        <f t="shared" si="7"/>
        <v/>
      </c>
      <c r="AC4666" s="86"/>
      <c r="AD4666" s="87" t="str">
        <f t="shared" si="8"/>
        <v/>
      </c>
      <c r="AE4666" s="84"/>
      <c r="AF4666" s="86">
        <f>IF(AC4666&gt;0,AC4666,'⚙️ Config'!$B$10)</f>
        <v>0.0075</v>
      </c>
      <c r="AG4666" s="88">
        <f t="shared" si="9"/>
        <v>96092.4552</v>
      </c>
      <c r="AH4666" s="88">
        <f>AG4666*'⚙️ Config'!$B$11</f>
        <v>480462.276</v>
      </c>
      <c r="AI4666" s="88">
        <f>AH4666*'⚙️ Config'!$B$12</f>
        <v>144138.6828</v>
      </c>
      <c r="AJ4666" s="64"/>
      <c r="AK4666" s="84"/>
      <c r="AL4666" s="84"/>
      <c r="AM4666" s="84"/>
      <c r="AN4666" s="84"/>
      <c r="AO4666" s="84"/>
      <c r="AP4666" s="84"/>
      <c r="AQ4666" s="84"/>
    </row>
    <row r="4667" ht="15.0" customHeight="1">
      <c r="A4667" s="98">
        <v>4664.0</v>
      </c>
      <c r="B4667" s="99" t="s">
        <v>9849</v>
      </c>
      <c r="C4667" s="98" t="s">
        <v>141</v>
      </c>
      <c r="D4667" s="98" t="s">
        <v>9850</v>
      </c>
      <c r="E4667" s="100">
        <v>19.76</v>
      </c>
      <c r="F4667" s="98" t="s">
        <v>86</v>
      </c>
      <c r="G4667" s="98" t="s">
        <v>244</v>
      </c>
      <c r="H4667" s="101">
        <v>1.27473805E7</v>
      </c>
      <c r="I4667" s="98">
        <v>4.0</v>
      </c>
      <c r="J4667" s="102">
        <v>4.4</v>
      </c>
      <c r="K4667" s="99">
        <v>2021.0</v>
      </c>
      <c r="L4667" s="98" t="s">
        <v>256</v>
      </c>
      <c r="M4667" s="98">
        <v>2021.0</v>
      </c>
      <c r="N4667" s="98" t="s">
        <v>161</v>
      </c>
      <c r="O4667" s="65" t="str">
        <f t="shared" si="1"/>
        <v>595963950001</v>
      </c>
      <c r="P4667" s="65">
        <f t="shared" si="2"/>
        <v>8</v>
      </c>
      <c r="Q4667" s="65">
        <f t="shared" si="3"/>
        <v>0</v>
      </c>
      <c r="R4667" s="65" t="str">
        <f t="shared" si="12"/>
        <v>59.596.395/0001-80</v>
      </c>
      <c r="S4667" s="84"/>
      <c r="T4667" s="84" t="str">
        <f t="shared" si="10"/>
        <v/>
      </c>
      <c r="U4667" s="84" t="str">
        <f t="shared" si="11"/>
        <v/>
      </c>
      <c r="V4667" s="65" t="str">
        <f t="shared" si="5"/>
        <v/>
      </c>
      <c r="W4667" s="84"/>
      <c r="X4667" s="84"/>
      <c r="Y4667" s="85"/>
      <c r="Z4667" s="85"/>
      <c r="AA4667" s="65" t="str">
        <f t="shared" si="6"/>
        <v/>
      </c>
      <c r="AB4667" s="65" t="str">
        <f t="shared" si="7"/>
        <v/>
      </c>
      <c r="AC4667" s="86"/>
      <c r="AD4667" s="87" t="str">
        <f t="shared" si="8"/>
        <v/>
      </c>
      <c r="AE4667" s="84"/>
      <c r="AF4667" s="86">
        <f>IF(AC4667&gt;0,AC4667,'⚙️ Config'!$B$10)</f>
        <v>0.0075</v>
      </c>
      <c r="AG4667" s="88">
        <f t="shared" si="9"/>
        <v>95605.35375</v>
      </c>
      <c r="AH4667" s="88">
        <f>AG4667*'⚙️ Config'!$B$11</f>
        <v>478026.7688</v>
      </c>
      <c r="AI4667" s="88">
        <f>AH4667*'⚙️ Config'!$B$12</f>
        <v>143408.0306</v>
      </c>
      <c r="AJ4667" s="64"/>
      <c r="AK4667" s="84"/>
      <c r="AL4667" s="84"/>
      <c r="AM4667" s="84"/>
      <c r="AN4667" s="84"/>
      <c r="AO4667" s="84"/>
      <c r="AP4667" s="84"/>
      <c r="AQ4667" s="84"/>
    </row>
    <row r="4668" ht="15.0" customHeight="1">
      <c r="A4668" s="98">
        <v>4665.0</v>
      </c>
      <c r="B4668" s="99" t="s">
        <v>9851</v>
      </c>
      <c r="C4668" s="98" t="s">
        <v>141</v>
      </c>
      <c r="D4668" s="98" t="s">
        <v>9852</v>
      </c>
      <c r="E4668" s="100">
        <v>21.23</v>
      </c>
      <c r="F4668" s="98" t="s">
        <v>86</v>
      </c>
      <c r="G4668" s="98" t="s">
        <v>244</v>
      </c>
      <c r="H4668" s="101">
        <v>1.265950105E7</v>
      </c>
      <c r="I4668" s="98">
        <v>7.0</v>
      </c>
      <c r="J4668" s="102">
        <v>4.7</v>
      </c>
      <c r="K4668" s="99">
        <v>2023.0</v>
      </c>
      <c r="L4668" s="98" t="s">
        <v>4795</v>
      </c>
      <c r="M4668" s="98">
        <v>2021.0</v>
      </c>
      <c r="N4668" s="98" t="s">
        <v>161</v>
      </c>
      <c r="O4668" s="65" t="str">
        <f t="shared" si="1"/>
        <v>612435070001</v>
      </c>
      <c r="P4668" s="65">
        <f t="shared" si="2"/>
        <v>6</v>
      </c>
      <c r="Q4668" s="65">
        <f t="shared" si="3"/>
        <v>0</v>
      </c>
      <c r="R4668" s="65" t="str">
        <f t="shared" si="12"/>
        <v>61.243.507/0001-60</v>
      </c>
      <c r="S4668" s="84"/>
      <c r="T4668" s="84" t="str">
        <f t="shared" si="10"/>
        <v/>
      </c>
      <c r="U4668" s="84" t="str">
        <f t="shared" si="11"/>
        <v/>
      </c>
      <c r="V4668" s="65" t="str">
        <f t="shared" si="5"/>
        <v/>
      </c>
      <c r="W4668" s="84"/>
      <c r="X4668" s="84"/>
      <c r="Y4668" s="85"/>
      <c r="Z4668" s="85"/>
      <c r="AA4668" s="65" t="str">
        <f t="shared" si="6"/>
        <v/>
      </c>
      <c r="AB4668" s="65" t="str">
        <f t="shared" si="7"/>
        <v/>
      </c>
      <c r="AC4668" s="86"/>
      <c r="AD4668" s="87" t="str">
        <f t="shared" si="8"/>
        <v/>
      </c>
      <c r="AE4668" s="84"/>
      <c r="AF4668" s="86">
        <f>IF(AC4668&gt;0,AC4668,'⚙️ Config'!$B$10)</f>
        <v>0.0075</v>
      </c>
      <c r="AG4668" s="88">
        <f t="shared" si="9"/>
        <v>94946.25788</v>
      </c>
      <c r="AH4668" s="88">
        <f>AG4668*'⚙️ Config'!$B$11</f>
        <v>474731.2894</v>
      </c>
      <c r="AI4668" s="88">
        <f>AH4668*'⚙️ Config'!$B$12</f>
        <v>142419.3868</v>
      </c>
      <c r="AJ4668" s="64"/>
      <c r="AK4668" s="84"/>
      <c r="AL4668" s="84"/>
      <c r="AM4668" s="84"/>
      <c r="AN4668" s="84"/>
      <c r="AO4668" s="84"/>
      <c r="AP4668" s="84"/>
      <c r="AQ4668" s="84"/>
    </row>
    <row r="4669" ht="15.0" customHeight="1">
      <c r="A4669" s="98">
        <v>4666.0</v>
      </c>
      <c r="B4669" s="99" t="s">
        <v>9853</v>
      </c>
      <c r="C4669" s="98" t="s">
        <v>141</v>
      </c>
      <c r="D4669" s="98" t="s">
        <v>9854</v>
      </c>
      <c r="E4669" s="100">
        <v>18.14</v>
      </c>
      <c r="F4669" s="98" t="s">
        <v>86</v>
      </c>
      <c r="G4669" s="98" t="s">
        <v>244</v>
      </c>
      <c r="H4669" s="101">
        <v>1.264692813E7</v>
      </c>
      <c r="I4669" s="98">
        <v>5.0</v>
      </c>
      <c r="J4669" s="102">
        <v>4.8</v>
      </c>
      <c r="K4669" s="99">
        <v>2021.0</v>
      </c>
      <c r="L4669" s="98" t="s">
        <v>144</v>
      </c>
      <c r="M4669" s="98">
        <v>2021.0</v>
      </c>
      <c r="N4669" s="98" t="s">
        <v>161</v>
      </c>
      <c r="O4669" s="65" t="str">
        <f t="shared" si="1"/>
        <v>286783960001</v>
      </c>
      <c r="P4669" s="65">
        <f t="shared" si="2"/>
        <v>4</v>
      </c>
      <c r="Q4669" s="65">
        <f t="shared" si="3"/>
        <v>0</v>
      </c>
      <c r="R4669" s="65" t="str">
        <f t="shared" si="12"/>
        <v>28.678.396/0001-40</v>
      </c>
      <c r="S4669" s="84"/>
      <c r="T4669" s="84" t="str">
        <f t="shared" si="10"/>
        <v/>
      </c>
      <c r="U4669" s="84" t="str">
        <f t="shared" si="11"/>
        <v/>
      </c>
      <c r="V4669" s="65" t="str">
        <f t="shared" si="5"/>
        <v/>
      </c>
      <c r="W4669" s="84"/>
      <c r="X4669" s="84"/>
      <c r="Y4669" s="85"/>
      <c r="Z4669" s="85"/>
      <c r="AA4669" s="65" t="str">
        <f t="shared" si="6"/>
        <v/>
      </c>
      <c r="AB4669" s="65" t="str">
        <f t="shared" si="7"/>
        <v/>
      </c>
      <c r="AC4669" s="86"/>
      <c r="AD4669" s="87" t="str">
        <f t="shared" si="8"/>
        <v/>
      </c>
      <c r="AE4669" s="84"/>
      <c r="AF4669" s="86">
        <f>IF(AC4669&gt;0,AC4669,'⚙️ Config'!$B$10)</f>
        <v>0.0075</v>
      </c>
      <c r="AG4669" s="88">
        <f t="shared" si="9"/>
        <v>94851.96098</v>
      </c>
      <c r="AH4669" s="88">
        <f>AG4669*'⚙️ Config'!$B$11</f>
        <v>474259.8049</v>
      </c>
      <c r="AI4669" s="88">
        <f>AH4669*'⚙️ Config'!$B$12</f>
        <v>142277.9415</v>
      </c>
      <c r="AJ4669" s="64"/>
      <c r="AK4669" s="84"/>
      <c r="AL4669" s="84"/>
      <c r="AM4669" s="84"/>
      <c r="AN4669" s="84"/>
      <c r="AO4669" s="84"/>
      <c r="AP4669" s="84"/>
      <c r="AQ4669" s="84"/>
    </row>
    <row r="4670" ht="15.0" customHeight="1">
      <c r="A4670" s="98">
        <v>4667.0</v>
      </c>
      <c r="B4670" s="99" t="s">
        <v>9855</v>
      </c>
      <c r="C4670" s="98" t="s">
        <v>141</v>
      </c>
      <c r="D4670" s="98" t="s">
        <v>9856</v>
      </c>
      <c r="E4670" s="100">
        <v>33.8</v>
      </c>
      <c r="F4670" s="98" t="s">
        <v>86</v>
      </c>
      <c r="G4670" s="98" t="s">
        <v>244</v>
      </c>
      <c r="H4670" s="101">
        <v>1.264130395E7</v>
      </c>
      <c r="I4670" s="98">
        <v>1.0</v>
      </c>
      <c r="J4670" s="102">
        <v>4.7</v>
      </c>
      <c r="K4670" s="99">
        <v>2021.0</v>
      </c>
      <c r="L4670" s="98" t="s">
        <v>197</v>
      </c>
      <c r="M4670" s="98">
        <v>2021.0</v>
      </c>
      <c r="N4670" s="98" t="s">
        <v>161</v>
      </c>
      <c r="O4670" s="65" t="str">
        <f t="shared" si="1"/>
        <v>458771150001</v>
      </c>
      <c r="P4670" s="65">
        <f t="shared" si="2"/>
        <v>0</v>
      </c>
      <c r="Q4670" s="65">
        <f t="shared" si="3"/>
        <v>5</v>
      </c>
      <c r="R4670" s="65" t="str">
        <f t="shared" si="12"/>
        <v>45.877.115/0001-05</v>
      </c>
      <c r="S4670" s="84"/>
      <c r="T4670" s="84" t="str">
        <f t="shared" si="10"/>
        <v/>
      </c>
      <c r="U4670" s="84" t="str">
        <f t="shared" si="11"/>
        <v/>
      </c>
      <c r="V4670" s="65" t="str">
        <f t="shared" si="5"/>
        <v/>
      </c>
      <c r="W4670" s="84"/>
      <c r="X4670" s="84"/>
      <c r="Y4670" s="85"/>
      <c r="Z4670" s="85"/>
      <c r="AA4670" s="65" t="str">
        <f t="shared" si="6"/>
        <v/>
      </c>
      <c r="AB4670" s="65" t="str">
        <f t="shared" si="7"/>
        <v/>
      </c>
      <c r="AC4670" s="86"/>
      <c r="AD4670" s="87" t="str">
        <f t="shared" si="8"/>
        <v/>
      </c>
      <c r="AE4670" s="84"/>
      <c r="AF4670" s="86">
        <f>IF(AC4670&gt;0,AC4670,'⚙️ Config'!$B$10)</f>
        <v>0.0075</v>
      </c>
      <c r="AG4670" s="88">
        <f t="shared" si="9"/>
        <v>94809.77963</v>
      </c>
      <c r="AH4670" s="88">
        <f>AG4670*'⚙️ Config'!$B$11</f>
        <v>474048.8981</v>
      </c>
      <c r="AI4670" s="88">
        <f>AH4670*'⚙️ Config'!$B$12</f>
        <v>142214.6694</v>
      </c>
      <c r="AJ4670" s="64"/>
      <c r="AK4670" s="84"/>
      <c r="AL4670" s="84"/>
      <c r="AM4670" s="84"/>
      <c r="AN4670" s="84"/>
      <c r="AO4670" s="84"/>
      <c r="AP4670" s="84"/>
      <c r="AQ4670" s="84"/>
    </row>
    <row r="4671" ht="15.0" customHeight="1">
      <c r="A4671" s="98">
        <v>4668.0</v>
      </c>
      <c r="B4671" s="99" t="s">
        <v>9857</v>
      </c>
      <c r="C4671" s="98" t="s">
        <v>141</v>
      </c>
      <c r="D4671" s="98" t="s">
        <v>9858</v>
      </c>
      <c r="E4671" s="100">
        <v>51.73</v>
      </c>
      <c r="F4671" s="98" t="s">
        <v>86</v>
      </c>
      <c r="G4671" s="98" t="s">
        <v>244</v>
      </c>
      <c r="H4671" s="101">
        <v>1.257291548E7</v>
      </c>
      <c r="I4671" s="98">
        <v>5.0</v>
      </c>
      <c r="J4671" s="102">
        <v>1.8</v>
      </c>
      <c r="K4671" s="99">
        <v>2025.0</v>
      </c>
      <c r="L4671" s="98" t="s">
        <v>719</v>
      </c>
      <c r="M4671" s="98">
        <v>2024.0</v>
      </c>
      <c r="N4671" s="98" t="s">
        <v>208</v>
      </c>
      <c r="O4671" s="65" t="str">
        <f t="shared" si="1"/>
        <v>181318890001</v>
      </c>
      <c r="P4671" s="65">
        <f t="shared" si="2"/>
        <v>0</v>
      </c>
      <c r="Q4671" s="65">
        <f t="shared" si="3"/>
        <v>1</v>
      </c>
      <c r="R4671" s="65" t="str">
        <f t="shared" si="12"/>
        <v>18.131.889/0001-01</v>
      </c>
      <c r="S4671" s="84"/>
      <c r="T4671" s="84" t="str">
        <f t="shared" si="10"/>
        <v/>
      </c>
      <c r="U4671" s="84" t="str">
        <f t="shared" si="11"/>
        <v/>
      </c>
      <c r="V4671" s="65" t="str">
        <f t="shared" si="5"/>
        <v/>
      </c>
      <c r="W4671" s="84"/>
      <c r="X4671" s="84"/>
      <c r="Y4671" s="85"/>
      <c r="Z4671" s="85"/>
      <c r="AA4671" s="65" t="str">
        <f t="shared" si="6"/>
        <v/>
      </c>
      <c r="AB4671" s="65" t="str">
        <f t="shared" si="7"/>
        <v/>
      </c>
      <c r="AC4671" s="86"/>
      <c r="AD4671" s="87" t="str">
        <f t="shared" si="8"/>
        <v/>
      </c>
      <c r="AE4671" s="84"/>
      <c r="AF4671" s="86">
        <f>IF(AC4671&gt;0,AC4671,'⚙️ Config'!$B$10)</f>
        <v>0.0075</v>
      </c>
      <c r="AG4671" s="88">
        <f t="shared" si="9"/>
        <v>94296.8661</v>
      </c>
      <c r="AH4671" s="88">
        <f>AG4671*'⚙️ Config'!$B$11</f>
        <v>471484.3305</v>
      </c>
      <c r="AI4671" s="88">
        <f>AH4671*'⚙️ Config'!$B$12</f>
        <v>141445.2992</v>
      </c>
      <c r="AJ4671" s="64"/>
      <c r="AK4671" s="84"/>
      <c r="AL4671" s="84"/>
      <c r="AM4671" s="84"/>
      <c r="AN4671" s="84"/>
      <c r="AO4671" s="84"/>
      <c r="AP4671" s="84"/>
      <c r="AQ4671" s="84"/>
    </row>
    <row r="4672" ht="15.0" customHeight="1">
      <c r="A4672" s="98">
        <v>4669.0</v>
      </c>
      <c r="B4672" s="99" t="s">
        <v>9859</v>
      </c>
      <c r="C4672" s="98" t="s">
        <v>141</v>
      </c>
      <c r="D4672" s="98" t="s">
        <v>9860</v>
      </c>
      <c r="E4672" s="100">
        <v>33.58</v>
      </c>
      <c r="F4672" s="98" t="s">
        <v>86</v>
      </c>
      <c r="G4672" s="98" t="s">
        <v>244</v>
      </c>
      <c r="H4672" s="101">
        <v>1.254936186E7</v>
      </c>
      <c r="I4672" s="98">
        <v>7.0</v>
      </c>
      <c r="J4672" s="102">
        <v>2.1</v>
      </c>
      <c r="K4672" s="99">
        <v>2024.0</v>
      </c>
      <c r="L4672" s="98" t="s">
        <v>719</v>
      </c>
      <c r="M4672" s="98">
        <v>2024.0</v>
      </c>
      <c r="N4672" s="98" t="s">
        <v>161</v>
      </c>
      <c r="O4672" s="65" t="str">
        <f t="shared" si="1"/>
        <v>155047010001</v>
      </c>
      <c r="P4672" s="65">
        <f t="shared" si="2"/>
        <v>3</v>
      </c>
      <c r="Q4672" s="65">
        <f t="shared" si="3"/>
        <v>5</v>
      </c>
      <c r="R4672" s="65" t="str">
        <f t="shared" si="12"/>
        <v>15.504.701/0001-35</v>
      </c>
      <c r="S4672" s="84"/>
      <c r="T4672" s="84" t="str">
        <f t="shared" si="10"/>
        <v/>
      </c>
      <c r="U4672" s="84" t="str">
        <f t="shared" si="11"/>
        <v/>
      </c>
      <c r="V4672" s="65" t="str">
        <f t="shared" si="5"/>
        <v/>
      </c>
      <c r="W4672" s="84"/>
      <c r="X4672" s="84"/>
      <c r="Y4672" s="85"/>
      <c r="Z4672" s="85"/>
      <c r="AA4672" s="65" t="str">
        <f t="shared" si="6"/>
        <v/>
      </c>
      <c r="AB4672" s="65" t="str">
        <f t="shared" si="7"/>
        <v/>
      </c>
      <c r="AC4672" s="86"/>
      <c r="AD4672" s="87" t="str">
        <f t="shared" si="8"/>
        <v/>
      </c>
      <c r="AE4672" s="84"/>
      <c r="AF4672" s="86">
        <f>IF(AC4672&gt;0,AC4672,'⚙️ Config'!$B$10)</f>
        <v>0.0075</v>
      </c>
      <c r="AG4672" s="88">
        <f t="shared" si="9"/>
        <v>94120.21395</v>
      </c>
      <c r="AH4672" s="88">
        <f>AG4672*'⚙️ Config'!$B$11</f>
        <v>470601.0698</v>
      </c>
      <c r="AI4672" s="88">
        <f>AH4672*'⚙️ Config'!$B$12</f>
        <v>141180.3209</v>
      </c>
      <c r="AJ4672" s="64"/>
      <c r="AK4672" s="84"/>
      <c r="AL4672" s="84"/>
      <c r="AM4672" s="84"/>
      <c r="AN4672" s="84"/>
      <c r="AO4672" s="84"/>
      <c r="AP4672" s="84"/>
      <c r="AQ4672" s="84"/>
    </row>
    <row r="4673" ht="15.0" customHeight="1">
      <c r="A4673" s="103">
        <v>4670.0</v>
      </c>
      <c r="B4673" s="104" t="s">
        <v>9861</v>
      </c>
      <c r="C4673" s="103" t="s">
        <v>141</v>
      </c>
      <c r="D4673" s="103" t="s">
        <v>9862</v>
      </c>
      <c r="E4673" s="105">
        <v>24.07</v>
      </c>
      <c r="F4673" s="103" t="s">
        <v>86</v>
      </c>
      <c r="G4673" s="103" t="s">
        <v>244</v>
      </c>
      <c r="H4673" s="106">
        <v>1.253263049E7</v>
      </c>
      <c r="I4673" s="103">
        <v>3.0</v>
      </c>
      <c r="J4673" s="107">
        <v>4.7</v>
      </c>
      <c r="K4673" s="104">
        <v>2023.0</v>
      </c>
      <c r="L4673" s="103" t="s">
        <v>256</v>
      </c>
      <c r="M4673" s="103">
        <v>2021.0</v>
      </c>
      <c r="N4673" s="103" t="s">
        <v>145</v>
      </c>
      <c r="O4673" s="65" t="str">
        <f t="shared" si="1"/>
        <v>063496790001</v>
      </c>
      <c r="P4673" s="65">
        <f t="shared" si="2"/>
        <v>0</v>
      </c>
      <c r="Q4673" s="65">
        <f t="shared" si="3"/>
        <v>5</v>
      </c>
      <c r="R4673" s="65" t="str">
        <f t="shared" si="12"/>
        <v>06.349.679/0001-05</v>
      </c>
      <c r="S4673" s="84"/>
      <c r="T4673" s="84" t="str">
        <f t="shared" si="10"/>
        <v/>
      </c>
      <c r="U4673" s="84" t="str">
        <f t="shared" si="11"/>
        <v/>
      </c>
      <c r="V4673" s="65" t="str">
        <f t="shared" si="5"/>
        <v/>
      </c>
      <c r="W4673" s="84"/>
      <c r="X4673" s="84"/>
      <c r="Y4673" s="85"/>
      <c r="Z4673" s="85"/>
      <c r="AA4673" s="65" t="str">
        <f t="shared" si="6"/>
        <v/>
      </c>
      <c r="AB4673" s="65" t="str">
        <f t="shared" si="7"/>
        <v/>
      </c>
      <c r="AC4673" s="86"/>
      <c r="AD4673" s="87" t="str">
        <f t="shared" si="8"/>
        <v/>
      </c>
      <c r="AE4673" s="84"/>
      <c r="AF4673" s="86">
        <f>IF(AC4673&gt;0,AC4673,'⚙️ Config'!$B$10)</f>
        <v>0.0075</v>
      </c>
      <c r="AG4673" s="88">
        <f t="shared" si="9"/>
        <v>93994.72868</v>
      </c>
      <c r="AH4673" s="88">
        <f>AG4673*'⚙️ Config'!$B$11</f>
        <v>469973.6434</v>
      </c>
      <c r="AI4673" s="88">
        <f>AH4673*'⚙️ Config'!$B$12</f>
        <v>140992.093</v>
      </c>
      <c r="AJ4673" s="64"/>
      <c r="AK4673" s="84"/>
      <c r="AL4673" s="84"/>
      <c r="AM4673" s="84"/>
      <c r="AN4673" s="84"/>
      <c r="AO4673" s="84"/>
      <c r="AP4673" s="84"/>
      <c r="AQ4673" s="84"/>
    </row>
    <row r="4674" ht="15.0" customHeight="1">
      <c r="A4674" s="103">
        <v>4671.0</v>
      </c>
      <c r="B4674" s="104" t="s">
        <v>9863</v>
      </c>
      <c r="C4674" s="103" t="s">
        <v>141</v>
      </c>
      <c r="D4674" s="103" t="s">
        <v>9864</v>
      </c>
      <c r="E4674" s="105">
        <v>40.74</v>
      </c>
      <c r="F4674" s="103" t="s">
        <v>86</v>
      </c>
      <c r="G4674" s="103" t="s">
        <v>244</v>
      </c>
      <c r="H4674" s="106">
        <v>1.252897677E7</v>
      </c>
      <c r="I4674" s="103">
        <v>7.0</v>
      </c>
      <c r="J4674" s="107">
        <v>4.8</v>
      </c>
      <c r="K4674" s="104">
        <v>2025.0</v>
      </c>
      <c r="L4674" s="103" t="s">
        <v>9199</v>
      </c>
      <c r="M4674" s="103">
        <v>2021.0</v>
      </c>
      <c r="N4674" s="103" t="s">
        <v>208</v>
      </c>
      <c r="O4674" s="65" t="str">
        <f t="shared" si="1"/>
        <v>072237800001</v>
      </c>
      <c r="P4674" s="65">
        <f t="shared" si="2"/>
        <v>8</v>
      </c>
      <c r="Q4674" s="65">
        <f t="shared" si="3"/>
        <v>8</v>
      </c>
      <c r="R4674" s="65" t="str">
        <f t="shared" si="12"/>
        <v>07.223.780/0001-88</v>
      </c>
      <c r="S4674" s="84"/>
      <c r="T4674" s="84" t="str">
        <f t="shared" si="10"/>
        <v/>
      </c>
      <c r="U4674" s="84" t="str">
        <f t="shared" si="11"/>
        <v/>
      </c>
      <c r="V4674" s="65" t="str">
        <f t="shared" si="5"/>
        <v/>
      </c>
      <c r="W4674" s="84"/>
      <c r="X4674" s="84"/>
      <c r="Y4674" s="85"/>
      <c r="Z4674" s="85"/>
      <c r="AA4674" s="65" t="str">
        <f t="shared" si="6"/>
        <v/>
      </c>
      <c r="AB4674" s="65" t="str">
        <f t="shared" si="7"/>
        <v/>
      </c>
      <c r="AC4674" s="86"/>
      <c r="AD4674" s="87" t="str">
        <f t="shared" si="8"/>
        <v/>
      </c>
      <c r="AE4674" s="84"/>
      <c r="AF4674" s="86">
        <f>IF(AC4674&gt;0,AC4674,'⚙️ Config'!$B$10)</f>
        <v>0.0075</v>
      </c>
      <c r="AG4674" s="88">
        <f t="shared" si="9"/>
        <v>93967.32578</v>
      </c>
      <c r="AH4674" s="88">
        <f>AG4674*'⚙️ Config'!$B$11</f>
        <v>469836.6289</v>
      </c>
      <c r="AI4674" s="88">
        <f>AH4674*'⚙️ Config'!$B$12</f>
        <v>140950.9887</v>
      </c>
      <c r="AJ4674" s="64"/>
      <c r="AK4674" s="84"/>
      <c r="AL4674" s="84"/>
      <c r="AM4674" s="84"/>
      <c r="AN4674" s="84"/>
      <c r="AO4674" s="84"/>
      <c r="AP4674" s="84"/>
      <c r="AQ4674" s="84"/>
    </row>
    <row r="4675" ht="15.0" customHeight="1">
      <c r="A4675" s="98">
        <v>4672.0</v>
      </c>
      <c r="B4675" s="99" t="s">
        <v>9865</v>
      </c>
      <c r="C4675" s="98" t="s">
        <v>141</v>
      </c>
      <c r="D4675" s="98" t="s">
        <v>9866</v>
      </c>
      <c r="E4675" s="100">
        <v>20.11</v>
      </c>
      <c r="F4675" s="98" t="s">
        <v>86</v>
      </c>
      <c r="G4675" s="98" t="s">
        <v>244</v>
      </c>
      <c r="H4675" s="101">
        <v>1.25256064E7</v>
      </c>
      <c r="I4675" s="98">
        <v>6.0</v>
      </c>
      <c r="J4675" s="102">
        <v>4.3</v>
      </c>
      <c r="K4675" s="99">
        <v>2023.0</v>
      </c>
      <c r="L4675" s="98" t="s">
        <v>4709</v>
      </c>
      <c r="M4675" s="98">
        <v>2021.0</v>
      </c>
      <c r="N4675" s="98" t="s">
        <v>161</v>
      </c>
      <c r="O4675" s="65" t="str">
        <f t="shared" si="1"/>
        <v>292181020001</v>
      </c>
      <c r="P4675" s="65">
        <f t="shared" si="2"/>
        <v>6</v>
      </c>
      <c r="Q4675" s="65">
        <f t="shared" si="3"/>
        <v>0</v>
      </c>
      <c r="R4675" s="65" t="str">
        <f t="shared" si="12"/>
        <v>29.218.102/0001-60</v>
      </c>
      <c r="S4675" s="84"/>
      <c r="T4675" s="84" t="str">
        <f t="shared" si="10"/>
        <v/>
      </c>
      <c r="U4675" s="84" t="str">
        <f t="shared" si="11"/>
        <v/>
      </c>
      <c r="V4675" s="65" t="str">
        <f t="shared" si="5"/>
        <v/>
      </c>
      <c r="W4675" s="84"/>
      <c r="X4675" s="84"/>
      <c r="Y4675" s="85"/>
      <c r="Z4675" s="85"/>
      <c r="AA4675" s="65" t="str">
        <f t="shared" si="6"/>
        <v/>
      </c>
      <c r="AB4675" s="65" t="str">
        <f t="shared" si="7"/>
        <v/>
      </c>
      <c r="AC4675" s="86"/>
      <c r="AD4675" s="87" t="str">
        <f t="shared" si="8"/>
        <v/>
      </c>
      <c r="AE4675" s="84"/>
      <c r="AF4675" s="86">
        <f>IF(AC4675&gt;0,AC4675,'⚙️ Config'!$B$10)</f>
        <v>0.0075</v>
      </c>
      <c r="AG4675" s="88">
        <f t="shared" si="9"/>
        <v>93942.048</v>
      </c>
      <c r="AH4675" s="88">
        <f>AG4675*'⚙️ Config'!$B$11</f>
        <v>469710.24</v>
      </c>
      <c r="AI4675" s="88">
        <f>AH4675*'⚙️ Config'!$B$12</f>
        <v>140913.072</v>
      </c>
      <c r="AJ4675" s="64"/>
      <c r="AK4675" s="84"/>
      <c r="AL4675" s="84"/>
      <c r="AM4675" s="84"/>
      <c r="AN4675" s="84"/>
      <c r="AO4675" s="84"/>
      <c r="AP4675" s="84"/>
      <c r="AQ4675" s="84"/>
    </row>
    <row r="4676" ht="15.0" customHeight="1">
      <c r="A4676" s="103">
        <v>4673.0</v>
      </c>
      <c r="B4676" s="104" t="s">
        <v>9867</v>
      </c>
      <c r="C4676" s="103" t="s">
        <v>141</v>
      </c>
      <c r="D4676" s="103" t="s">
        <v>9868</v>
      </c>
      <c r="E4676" s="105">
        <v>26.91</v>
      </c>
      <c r="F4676" s="103" t="s">
        <v>86</v>
      </c>
      <c r="G4676" s="103" t="s">
        <v>244</v>
      </c>
      <c r="H4676" s="106">
        <v>1.243097536E7</v>
      </c>
      <c r="I4676" s="103">
        <v>9.0</v>
      </c>
      <c r="J4676" s="107">
        <v>4.7</v>
      </c>
      <c r="K4676" s="104">
        <v>2024.0</v>
      </c>
      <c r="L4676" s="103" t="s">
        <v>1173</v>
      </c>
      <c r="M4676" s="103">
        <v>2021.0</v>
      </c>
      <c r="N4676" s="103" t="s">
        <v>161</v>
      </c>
      <c r="O4676" s="65" t="str">
        <f t="shared" si="1"/>
        <v>751562650001</v>
      </c>
      <c r="P4676" s="65">
        <f t="shared" si="2"/>
        <v>8</v>
      </c>
      <c r="Q4676" s="65">
        <f t="shared" si="3"/>
        <v>2</v>
      </c>
      <c r="R4676" s="65" t="str">
        <f t="shared" si="12"/>
        <v>75.156.265/0001-82</v>
      </c>
      <c r="S4676" s="84"/>
      <c r="T4676" s="84" t="str">
        <f t="shared" si="10"/>
        <v/>
      </c>
      <c r="U4676" s="84" t="str">
        <f t="shared" si="11"/>
        <v/>
      </c>
      <c r="V4676" s="65" t="str">
        <f t="shared" si="5"/>
        <v/>
      </c>
      <c r="W4676" s="84"/>
      <c r="X4676" s="84"/>
      <c r="Y4676" s="85"/>
      <c r="Z4676" s="85"/>
      <c r="AA4676" s="65" t="str">
        <f t="shared" si="6"/>
        <v/>
      </c>
      <c r="AB4676" s="65" t="str">
        <f t="shared" si="7"/>
        <v/>
      </c>
      <c r="AC4676" s="86"/>
      <c r="AD4676" s="87" t="str">
        <f t="shared" si="8"/>
        <v/>
      </c>
      <c r="AE4676" s="84"/>
      <c r="AF4676" s="86">
        <f>IF(AC4676&gt;0,AC4676,'⚙️ Config'!$B$10)</f>
        <v>0.0075</v>
      </c>
      <c r="AG4676" s="88">
        <f t="shared" si="9"/>
        <v>93232.3152</v>
      </c>
      <c r="AH4676" s="88">
        <f>AG4676*'⚙️ Config'!$B$11</f>
        <v>466161.576</v>
      </c>
      <c r="AI4676" s="88">
        <f>AH4676*'⚙️ Config'!$B$12</f>
        <v>139848.4728</v>
      </c>
      <c r="AJ4676" s="64"/>
      <c r="AK4676" s="84"/>
      <c r="AL4676" s="84"/>
      <c r="AM4676" s="84"/>
      <c r="AN4676" s="84"/>
      <c r="AO4676" s="84"/>
      <c r="AP4676" s="84"/>
      <c r="AQ4676" s="84"/>
    </row>
    <row r="4677" ht="15.0" customHeight="1">
      <c r="A4677" s="98">
        <v>4674.0</v>
      </c>
      <c r="B4677" s="99" t="s">
        <v>9869</v>
      </c>
      <c r="C4677" s="98" t="s">
        <v>141</v>
      </c>
      <c r="D4677" s="98" t="s">
        <v>9870</v>
      </c>
      <c r="E4677" s="100">
        <v>45.43</v>
      </c>
      <c r="F4677" s="98" t="s">
        <v>86</v>
      </c>
      <c r="G4677" s="98" t="s">
        <v>244</v>
      </c>
      <c r="H4677" s="101">
        <v>1.239466687E7</v>
      </c>
      <c r="I4677" s="98">
        <v>6.0</v>
      </c>
      <c r="J4677" s="102">
        <v>2.9</v>
      </c>
      <c r="K4677" s="99">
        <v>2025.0</v>
      </c>
      <c r="L4677" s="98" t="s">
        <v>256</v>
      </c>
      <c r="M4677" s="98">
        <v>2023.0</v>
      </c>
      <c r="N4677" s="98" t="s">
        <v>310</v>
      </c>
      <c r="O4677" s="65" t="str">
        <f t="shared" si="1"/>
        <v>315486720001</v>
      </c>
      <c r="P4677" s="65">
        <f t="shared" si="2"/>
        <v>6</v>
      </c>
      <c r="Q4677" s="65">
        <f t="shared" si="3"/>
        <v>0</v>
      </c>
      <c r="R4677" s="65" t="str">
        <f t="shared" si="12"/>
        <v>31.548.672/0001-60</v>
      </c>
      <c r="S4677" s="84"/>
      <c r="T4677" s="84" t="str">
        <f t="shared" si="10"/>
        <v/>
      </c>
      <c r="U4677" s="84" t="str">
        <f t="shared" si="11"/>
        <v/>
      </c>
      <c r="V4677" s="65" t="str">
        <f t="shared" si="5"/>
        <v/>
      </c>
      <c r="W4677" s="84"/>
      <c r="X4677" s="84"/>
      <c r="Y4677" s="85"/>
      <c r="Z4677" s="85"/>
      <c r="AA4677" s="65" t="str">
        <f t="shared" si="6"/>
        <v/>
      </c>
      <c r="AB4677" s="65" t="str">
        <f t="shared" si="7"/>
        <v/>
      </c>
      <c r="AC4677" s="86"/>
      <c r="AD4677" s="87" t="str">
        <f t="shared" si="8"/>
        <v/>
      </c>
      <c r="AE4677" s="84"/>
      <c r="AF4677" s="86">
        <f>IF(AC4677&gt;0,AC4677,'⚙️ Config'!$B$10)</f>
        <v>0.0075</v>
      </c>
      <c r="AG4677" s="88">
        <f t="shared" si="9"/>
        <v>92960.00153</v>
      </c>
      <c r="AH4677" s="88">
        <f>AG4677*'⚙️ Config'!$B$11</f>
        <v>464800.0076</v>
      </c>
      <c r="AI4677" s="88">
        <f>AH4677*'⚙️ Config'!$B$12</f>
        <v>139440.0023</v>
      </c>
      <c r="AJ4677" s="64"/>
      <c r="AK4677" s="84"/>
      <c r="AL4677" s="84"/>
      <c r="AM4677" s="84"/>
      <c r="AN4677" s="84"/>
      <c r="AO4677" s="84"/>
      <c r="AP4677" s="84"/>
      <c r="AQ4677" s="84"/>
    </row>
    <row r="4678" ht="15.0" customHeight="1">
      <c r="A4678" s="103">
        <v>4675.0</v>
      </c>
      <c r="B4678" s="104" t="s">
        <v>9871</v>
      </c>
      <c r="C4678" s="103" t="s">
        <v>141</v>
      </c>
      <c r="D4678" s="103" t="s">
        <v>9872</v>
      </c>
      <c r="E4678" s="105">
        <v>17.99</v>
      </c>
      <c r="F4678" s="103" t="s">
        <v>86</v>
      </c>
      <c r="G4678" s="103" t="s">
        <v>244</v>
      </c>
      <c r="H4678" s="106">
        <v>1.236888024E7</v>
      </c>
      <c r="I4678" s="103">
        <v>5.0</v>
      </c>
      <c r="J4678" s="107">
        <v>4.9</v>
      </c>
      <c r="K4678" s="104">
        <v>2021.0</v>
      </c>
      <c r="L4678" s="103" t="s">
        <v>4726</v>
      </c>
      <c r="M4678" s="103">
        <v>2021.0</v>
      </c>
      <c r="N4678" s="103" t="s">
        <v>161</v>
      </c>
      <c r="O4678" s="65" t="str">
        <f t="shared" si="1"/>
        <v>070036600001</v>
      </c>
      <c r="P4678" s="65">
        <f t="shared" si="2"/>
        <v>7</v>
      </c>
      <c r="Q4678" s="65">
        <f t="shared" si="3"/>
        <v>5</v>
      </c>
      <c r="R4678" s="65" t="str">
        <f t="shared" si="12"/>
        <v>07.003.660/0001-75</v>
      </c>
      <c r="S4678" s="84"/>
      <c r="T4678" s="84" t="str">
        <f t="shared" si="10"/>
        <v/>
      </c>
      <c r="U4678" s="84" t="str">
        <f t="shared" si="11"/>
        <v/>
      </c>
      <c r="V4678" s="65" t="str">
        <f t="shared" si="5"/>
        <v/>
      </c>
      <c r="W4678" s="84"/>
      <c r="X4678" s="84"/>
      <c r="Y4678" s="85"/>
      <c r="Z4678" s="85"/>
      <c r="AA4678" s="65" t="str">
        <f t="shared" si="6"/>
        <v/>
      </c>
      <c r="AB4678" s="65" t="str">
        <f t="shared" si="7"/>
        <v/>
      </c>
      <c r="AC4678" s="86"/>
      <c r="AD4678" s="87" t="str">
        <f t="shared" si="8"/>
        <v/>
      </c>
      <c r="AE4678" s="84"/>
      <c r="AF4678" s="86">
        <f>IF(AC4678&gt;0,AC4678,'⚙️ Config'!$B$10)</f>
        <v>0.0075</v>
      </c>
      <c r="AG4678" s="88">
        <f t="shared" si="9"/>
        <v>92766.6018</v>
      </c>
      <c r="AH4678" s="88">
        <f>AG4678*'⚙️ Config'!$B$11</f>
        <v>463833.009</v>
      </c>
      <c r="AI4678" s="88">
        <f>AH4678*'⚙️ Config'!$B$12</f>
        <v>139149.9027</v>
      </c>
      <c r="AJ4678" s="64"/>
      <c r="AK4678" s="84"/>
      <c r="AL4678" s="84"/>
      <c r="AM4678" s="84"/>
      <c r="AN4678" s="84"/>
      <c r="AO4678" s="84"/>
      <c r="AP4678" s="84"/>
      <c r="AQ4678" s="84"/>
    </row>
    <row r="4679" ht="15.0" customHeight="1">
      <c r="A4679" s="103">
        <v>4676.0</v>
      </c>
      <c r="B4679" s="104" t="s">
        <v>9873</v>
      </c>
      <c r="C4679" s="103" t="s">
        <v>141</v>
      </c>
      <c r="D4679" s="103" t="s">
        <v>9874</v>
      </c>
      <c r="E4679" s="105">
        <v>20.7</v>
      </c>
      <c r="F4679" s="103" t="s">
        <v>86</v>
      </c>
      <c r="G4679" s="103" t="s">
        <v>244</v>
      </c>
      <c r="H4679" s="106">
        <v>1.236887811E7</v>
      </c>
      <c r="I4679" s="103">
        <v>5.0</v>
      </c>
      <c r="J4679" s="107">
        <v>4.8</v>
      </c>
      <c r="K4679" s="104">
        <v>2023.0</v>
      </c>
      <c r="L4679" s="103" t="s">
        <v>719</v>
      </c>
      <c r="M4679" s="103">
        <v>2021.0</v>
      </c>
      <c r="N4679" s="103" t="s">
        <v>161</v>
      </c>
      <c r="O4679" s="65" t="str">
        <f t="shared" si="1"/>
        <v>345933530001</v>
      </c>
      <c r="P4679" s="65">
        <f t="shared" si="2"/>
        <v>6</v>
      </c>
      <c r="Q4679" s="65">
        <f t="shared" si="3"/>
        <v>4</v>
      </c>
      <c r="R4679" s="65" t="str">
        <f t="shared" si="12"/>
        <v>34.593.353/0001-64</v>
      </c>
      <c r="S4679" s="84"/>
      <c r="T4679" s="84" t="str">
        <f t="shared" si="10"/>
        <v/>
      </c>
      <c r="U4679" s="84" t="str">
        <f t="shared" si="11"/>
        <v/>
      </c>
      <c r="V4679" s="65" t="str">
        <f t="shared" si="5"/>
        <v/>
      </c>
      <c r="W4679" s="84"/>
      <c r="X4679" s="84"/>
      <c r="Y4679" s="85"/>
      <c r="Z4679" s="85"/>
      <c r="AA4679" s="65" t="str">
        <f t="shared" si="6"/>
        <v/>
      </c>
      <c r="AB4679" s="65" t="str">
        <f t="shared" si="7"/>
        <v/>
      </c>
      <c r="AC4679" s="86"/>
      <c r="AD4679" s="87" t="str">
        <f t="shared" si="8"/>
        <v/>
      </c>
      <c r="AE4679" s="84"/>
      <c r="AF4679" s="86">
        <f>IF(AC4679&gt;0,AC4679,'⚙️ Config'!$B$10)</f>
        <v>0.0075</v>
      </c>
      <c r="AG4679" s="88">
        <f t="shared" si="9"/>
        <v>92766.58583</v>
      </c>
      <c r="AH4679" s="88">
        <f>AG4679*'⚙️ Config'!$B$11</f>
        <v>463832.9291</v>
      </c>
      <c r="AI4679" s="88">
        <f>AH4679*'⚙️ Config'!$B$12</f>
        <v>139149.8787</v>
      </c>
      <c r="AJ4679" s="64"/>
      <c r="AK4679" s="84"/>
      <c r="AL4679" s="84"/>
      <c r="AM4679" s="84"/>
      <c r="AN4679" s="84"/>
      <c r="AO4679" s="84"/>
      <c r="AP4679" s="84"/>
      <c r="AQ4679" s="84"/>
    </row>
    <row r="4680" ht="15.0" customHeight="1">
      <c r="A4680" s="98">
        <v>4677.0</v>
      </c>
      <c r="B4680" s="99" t="s">
        <v>9875</v>
      </c>
      <c r="C4680" s="98" t="s">
        <v>141</v>
      </c>
      <c r="D4680" s="98" t="s">
        <v>9876</v>
      </c>
      <c r="E4680" s="100">
        <v>27.52</v>
      </c>
      <c r="F4680" s="98" t="s">
        <v>86</v>
      </c>
      <c r="G4680" s="98" t="s">
        <v>244</v>
      </c>
      <c r="H4680" s="101">
        <v>1.234643234E7</v>
      </c>
      <c r="I4680" s="98">
        <v>6.0</v>
      </c>
      <c r="J4680" s="102">
        <v>3.2</v>
      </c>
      <c r="K4680" s="99">
        <v>2024.0</v>
      </c>
      <c r="L4680" s="98" t="s">
        <v>719</v>
      </c>
      <c r="M4680" s="98">
        <v>2023.0</v>
      </c>
      <c r="N4680" s="98" t="s">
        <v>161</v>
      </c>
      <c r="O4680" s="65" t="str">
        <f t="shared" si="1"/>
        <v>213793390001</v>
      </c>
      <c r="P4680" s="65">
        <f t="shared" si="2"/>
        <v>1</v>
      </c>
      <c r="Q4680" s="65">
        <f t="shared" si="3"/>
        <v>0</v>
      </c>
      <c r="R4680" s="65" t="str">
        <f t="shared" si="12"/>
        <v>21.379.339/0001-10</v>
      </c>
      <c r="S4680" s="84"/>
      <c r="T4680" s="84" t="str">
        <f t="shared" si="10"/>
        <v/>
      </c>
      <c r="U4680" s="84" t="str">
        <f t="shared" si="11"/>
        <v/>
      </c>
      <c r="V4680" s="65" t="str">
        <f t="shared" si="5"/>
        <v/>
      </c>
      <c r="W4680" s="84"/>
      <c r="X4680" s="84"/>
      <c r="Y4680" s="85"/>
      <c r="Z4680" s="85"/>
      <c r="AA4680" s="65" t="str">
        <f t="shared" si="6"/>
        <v/>
      </c>
      <c r="AB4680" s="65" t="str">
        <f t="shared" si="7"/>
        <v/>
      </c>
      <c r="AC4680" s="86"/>
      <c r="AD4680" s="87" t="str">
        <f t="shared" si="8"/>
        <v/>
      </c>
      <c r="AE4680" s="84"/>
      <c r="AF4680" s="86">
        <f>IF(AC4680&gt;0,AC4680,'⚙️ Config'!$B$10)</f>
        <v>0.0075</v>
      </c>
      <c r="AG4680" s="88">
        <f t="shared" si="9"/>
        <v>92598.24255</v>
      </c>
      <c r="AH4680" s="88">
        <f>AG4680*'⚙️ Config'!$B$11</f>
        <v>462991.2128</v>
      </c>
      <c r="AI4680" s="88">
        <f>AH4680*'⚙️ Config'!$B$12</f>
        <v>138897.3638</v>
      </c>
      <c r="AJ4680" s="64"/>
      <c r="AK4680" s="84"/>
      <c r="AL4680" s="84"/>
      <c r="AM4680" s="84"/>
      <c r="AN4680" s="84"/>
      <c r="AO4680" s="84"/>
      <c r="AP4680" s="84"/>
      <c r="AQ4680" s="84"/>
    </row>
    <row r="4681" ht="15.0" customHeight="1">
      <c r="A4681" s="98">
        <v>4678.0</v>
      </c>
      <c r="B4681" s="99" t="s">
        <v>9877</v>
      </c>
      <c r="C4681" s="98" t="s">
        <v>141</v>
      </c>
      <c r="D4681" s="98" t="s">
        <v>9878</v>
      </c>
      <c r="E4681" s="100">
        <v>24.25</v>
      </c>
      <c r="F4681" s="98" t="s">
        <v>86</v>
      </c>
      <c r="G4681" s="98" t="s">
        <v>244</v>
      </c>
      <c r="H4681" s="101">
        <v>1.231364888E7</v>
      </c>
      <c r="I4681" s="98">
        <v>9.0</v>
      </c>
      <c r="J4681" s="102">
        <v>4.9</v>
      </c>
      <c r="K4681" s="99">
        <v>2024.0</v>
      </c>
      <c r="L4681" s="98" t="s">
        <v>4726</v>
      </c>
      <c r="M4681" s="98">
        <v>2021.0</v>
      </c>
      <c r="N4681" s="98" t="s">
        <v>161</v>
      </c>
      <c r="O4681" s="65" t="str">
        <f t="shared" si="1"/>
        <v>024161180001</v>
      </c>
      <c r="P4681" s="65">
        <f t="shared" si="2"/>
        <v>2</v>
      </c>
      <c r="Q4681" s="65">
        <f t="shared" si="3"/>
        <v>0</v>
      </c>
      <c r="R4681" s="65" t="str">
        <f t="shared" si="12"/>
        <v>02.416.118/0001-20</v>
      </c>
      <c r="S4681" s="84"/>
      <c r="T4681" s="84" t="str">
        <f t="shared" si="10"/>
        <v/>
      </c>
      <c r="U4681" s="84" t="str">
        <f t="shared" si="11"/>
        <v/>
      </c>
      <c r="V4681" s="65" t="str">
        <f t="shared" si="5"/>
        <v/>
      </c>
      <c r="W4681" s="84"/>
      <c r="X4681" s="84"/>
      <c r="Y4681" s="85"/>
      <c r="Z4681" s="85"/>
      <c r="AA4681" s="65" t="str">
        <f t="shared" si="6"/>
        <v/>
      </c>
      <c r="AB4681" s="65" t="str">
        <f t="shared" si="7"/>
        <v/>
      </c>
      <c r="AC4681" s="86"/>
      <c r="AD4681" s="87" t="str">
        <f t="shared" si="8"/>
        <v/>
      </c>
      <c r="AE4681" s="84"/>
      <c r="AF4681" s="86">
        <f>IF(AC4681&gt;0,AC4681,'⚙️ Config'!$B$10)</f>
        <v>0.0075</v>
      </c>
      <c r="AG4681" s="88">
        <f t="shared" si="9"/>
        <v>92352.3666</v>
      </c>
      <c r="AH4681" s="88">
        <f>AG4681*'⚙️ Config'!$B$11</f>
        <v>461761.833</v>
      </c>
      <c r="AI4681" s="88">
        <f>AH4681*'⚙️ Config'!$B$12</f>
        <v>138528.5499</v>
      </c>
      <c r="AJ4681" s="64"/>
      <c r="AK4681" s="84"/>
      <c r="AL4681" s="84"/>
      <c r="AM4681" s="84"/>
      <c r="AN4681" s="84"/>
      <c r="AO4681" s="84"/>
      <c r="AP4681" s="84"/>
      <c r="AQ4681" s="84"/>
    </row>
    <row r="4682" ht="15.0" customHeight="1">
      <c r="A4682" s="103">
        <v>4679.0</v>
      </c>
      <c r="B4682" s="104" t="s">
        <v>9879</v>
      </c>
      <c r="C4682" s="103" t="s">
        <v>141</v>
      </c>
      <c r="D4682" s="103" t="s">
        <v>9880</v>
      </c>
      <c r="E4682" s="105">
        <v>23.54</v>
      </c>
      <c r="F4682" s="103" t="s">
        <v>86</v>
      </c>
      <c r="G4682" s="103" t="s">
        <v>244</v>
      </c>
      <c r="H4682" s="106">
        <v>1.229904631E7</v>
      </c>
      <c r="I4682" s="103">
        <v>2.0</v>
      </c>
      <c r="J4682" s="107">
        <v>4.8</v>
      </c>
      <c r="K4682" s="104">
        <v>2021.0</v>
      </c>
      <c r="L4682" s="103" t="s">
        <v>9881</v>
      </c>
      <c r="M4682" s="103">
        <v>2021.0</v>
      </c>
      <c r="N4682" s="103" t="s">
        <v>161</v>
      </c>
      <c r="O4682" s="65" t="str">
        <f t="shared" si="1"/>
        <v>516199060001</v>
      </c>
      <c r="P4682" s="65">
        <f t="shared" si="2"/>
        <v>2</v>
      </c>
      <c r="Q4682" s="65">
        <f t="shared" si="3"/>
        <v>0</v>
      </c>
      <c r="R4682" s="65" t="str">
        <f t="shared" si="12"/>
        <v>51.619.906/0001-20</v>
      </c>
      <c r="S4682" s="84"/>
      <c r="T4682" s="84" t="str">
        <f t="shared" si="10"/>
        <v/>
      </c>
      <c r="U4682" s="84" t="str">
        <f t="shared" si="11"/>
        <v/>
      </c>
      <c r="V4682" s="65" t="str">
        <f t="shared" si="5"/>
        <v/>
      </c>
      <c r="W4682" s="84"/>
      <c r="X4682" s="84"/>
      <c r="Y4682" s="85"/>
      <c r="Z4682" s="85"/>
      <c r="AA4682" s="65" t="str">
        <f t="shared" si="6"/>
        <v/>
      </c>
      <c r="AB4682" s="65" t="str">
        <f t="shared" si="7"/>
        <v/>
      </c>
      <c r="AC4682" s="86"/>
      <c r="AD4682" s="87" t="str">
        <f t="shared" si="8"/>
        <v/>
      </c>
      <c r="AE4682" s="84"/>
      <c r="AF4682" s="86">
        <f>IF(AC4682&gt;0,AC4682,'⚙️ Config'!$B$10)</f>
        <v>0.0075</v>
      </c>
      <c r="AG4682" s="88">
        <f t="shared" si="9"/>
        <v>92242.84733</v>
      </c>
      <c r="AH4682" s="88">
        <f>AG4682*'⚙️ Config'!$B$11</f>
        <v>461214.2366</v>
      </c>
      <c r="AI4682" s="88">
        <f>AH4682*'⚙️ Config'!$B$12</f>
        <v>138364.271</v>
      </c>
      <c r="AJ4682" s="64"/>
      <c r="AK4682" s="84"/>
      <c r="AL4682" s="84"/>
      <c r="AM4682" s="84"/>
      <c r="AN4682" s="84"/>
      <c r="AO4682" s="84"/>
      <c r="AP4682" s="84"/>
      <c r="AQ4682" s="84"/>
    </row>
    <row r="4683" ht="15.0" customHeight="1">
      <c r="A4683" s="98">
        <v>4680.0</v>
      </c>
      <c r="B4683" s="99" t="s">
        <v>9882</v>
      </c>
      <c r="C4683" s="98" t="s">
        <v>141</v>
      </c>
      <c r="D4683" s="98" t="s">
        <v>9883</v>
      </c>
      <c r="E4683" s="100">
        <v>25.55</v>
      </c>
      <c r="F4683" s="98" t="s">
        <v>86</v>
      </c>
      <c r="G4683" s="98" t="s">
        <v>244</v>
      </c>
      <c r="H4683" s="101">
        <v>1.228303678E7</v>
      </c>
      <c r="I4683" s="98">
        <v>2.0</v>
      </c>
      <c r="J4683" s="102">
        <v>4.1</v>
      </c>
      <c r="K4683" s="99">
        <v>2022.0</v>
      </c>
      <c r="L4683" s="98" t="s">
        <v>144</v>
      </c>
      <c r="M4683" s="98">
        <v>2022.0</v>
      </c>
      <c r="N4683" s="98" t="s">
        <v>161</v>
      </c>
      <c r="O4683" s="65" t="str">
        <f t="shared" si="1"/>
        <v>744536970001</v>
      </c>
      <c r="P4683" s="65">
        <f t="shared" si="2"/>
        <v>9</v>
      </c>
      <c r="Q4683" s="65">
        <f t="shared" si="3"/>
        <v>2</v>
      </c>
      <c r="R4683" s="65" t="str">
        <f t="shared" si="12"/>
        <v>74.453.697/0001-92</v>
      </c>
      <c r="S4683" s="84"/>
      <c r="T4683" s="84" t="str">
        <f t="shared" si="10"/>
        <v/>
      </c>
      <c r="U4683" s="84" t="str">
        <f t="shared" si="11"/>
        <v/>
      </c>
      <c r="V4683" s="65" t="str">
        <f t="shared" si="5"/>
        <v/>
      </c>
      <c r="W4683" s="84"/>
      <c r="X4683" s="84"/>
      <c r="Y4683" s="85"/>
      <c r="Z4683" s="85"/>
      <c r="AA4683" s="65" t="str">
        <f t="shared" si="6"/>
        <v/>
      </c>
      <c r="AB4683" s="65" t="str">
        <f t="shared" si="7"/>
        <v/>
      </c>
      <c r="AC4683" s="86"/>
      <c r="AD4683" s="87" t="str">
        <f t="shared" si="8"/>
        <v/>
      </c>
      <c r="AE4683" s="84"/>
      <c r="AF4683" s="86">
        <f>IF(AC4683&gt;0,AC4683,'⚙️ Config'!$B$10)</f>
        <v>0.0075</v>
      </c>
      <c r="AG4683" s="88">
        <f t="shared" si="9"/>
        <v>92122.77585</v>
      </c>
      <c r="AH4683" s="88">
        <f>AG4683*'⚙️ Config'!$B$11</f>
        <v>460613.8793</v>
      </c>
      <c r="AI4683" s="88">
        <f>AH4683*'⚙️ Config'!$B$12</f>
        <v>138184.1638</v>
      </c>
      <c r="AJ4683" s="64"/>
      <c r="AK4683" s="84"/>
      <c r="AL4683" s="84"/>
      <c r="AM4683" s="84"/>
      <c r="AN4683" s="84"/>
      <c r="AO4683" s="84"/>
      <c r="AP4683" s="84"/>
      <c r="AQ4683" s="84"/>
    </row>
    <row r="4684" ht="15.0" customHeight="1">
      <c r="A4684" s="98">
        <v>4681.0</v>
      </c>
      <c r="B4684" s="99" t="s">
        <v>9884</v>
      </c>
      <c r="C4684" s="98" t="s">
        <v>141</v>
      </c>
      <c r="D4684" s="98" t="s">
        <v>9885</v>
      </c>
      <c r="E4684" s="100">
        <v>21.52</v>
      </c>
      <c r="F4684" s="98" t="s">
        <v>86</v>
      </c>
      <c r="G4684" s="98" t="s">
        <v>244</v>
      </c>
      <c r="H4684" s="101">
        <v>1.226720622E7</v>
      </c>
      <c r="I4684" s="98">
        <v>3.0</v>
      </c>
      <c r="J4684" s="102">
        <v>4.8</v>
      </c>
      <c r="K4684" s="99">
        <v>2022.0</v>
      </c>
      <c r="L4684" s="98" t="s">
        <v>473</v>
      </c>
      <c r="M4684" s="98">
        <v>2021.0</v>
      </c>
      <c r="N4684" s="98" t="s">
        <v>145</v>
      </c>
      <c r="O4684" s="65" t="str">
        <f t="shared" si="1"/>
        <v>048887130001</v>
      </c>
      <c r="P4684" s="65">
        <f t="shared" si="2"/>
        <v>9</v>
      </c>
      <c r="Q4684" s="65">
        <f t="shared" si="3"/>
        <v>4</v>
      </c>
      <c r="R4684" s="65" t="str">
        <f t="shared" si="12"/>
        <v>04.888.713/0001-94</v>
      </c>
      <c r="S4684" s="84"/>
      <c r="T4684" s="84" t="str">
        <f t="shared" si="10"/>
        <v/>
      </c>
      <c r="U4684" s="84" t="str">
        <f t="shared" si="11"/>
        <v/>
      </c>
      <c r="V4684" s="65" t="str">
        <f t="shared" si="5"/>
        <v/>
      </c>
      <c r="W4684" s="84"/>
      <c r="X4684" s="84"/>
      <c r="Y4684" s="85"/>
      <c r="Z4684" s="85"/>
      <c r="AA4684" s="65" t="str">
        <f t="shared" si="6"/>
        <v/>
      </c>
      <c r="AB4684" s="65" t="str">
        <f t="shared" si="7"/>
        <v/>
      </c>
      <c r="AC4684" s="86"/>
      <c r="AD4684" s="87" t="str">
        <f t="shared" si="8"/>
        <v/>
      </c>
      <c r="AE4684" s="84"/>
      <c r="AF4684" s="86">
        <f>IF(AC4684&gt;0,AC4684,'⚙️ Config'!$B$10)</f>
        <v>0.0075</v>
      </c>
      <c r="AG4684" s="88">
        <f t="shared" si="9"/>
        <v>92004.04665</v>
      </c>
      <c r="AH4684" s="88">
        <f>AG4684*'⚙️ Config'!$B$11</f>
        <v>460020.2333</v>
      </c>
      <c r="AI4684" s="88">
        <f>AH4684*'⚙️ Config'!$B$12</f>
        <v>138006.07</v>
      </c>
      <c r="AJ4684" s="64"/>
      <c r="AK4684" s="84"/>
      <c r="AL4684" s="84"/>
      <c r="AM4684" s="84"/>
      <c r="AN4684" s="84"/>
      <c r="AO4684" s="84"/>
      <c r="AP4684" s="84"/>
      <c r="AQ4684" s="84"/>
    </row>
    <row r="4685" ht="15.0" customHeight="1">
      <c r="A4685" s="103">
        <v>4682.0</v>
      </c>
      <c r="B4685" s="104" t="s">
        <v>9886</v>
      </c>
      <c r="C4685" s="103" t="s">
        <v>141</v>
      </c>
      <c r="D4685" s="103" t="s">
        <v>9887</v>
      </c>
      <c r="E4685" s="105">
        <v>45.07</v>
      </c>
      <c r="F4685" s="103" t="s">
        <v>86</v>
      </c>
      <c r="G4685" s="103" t="s">
        <v>244</v>
      </c>
      <c r="H4685" s="106">
        <v>1.225413425E7</v>
      </c>
      <c r="I4685" s="103">
        <v>5.0</v>
      </c>
      <c r="J4685" s="107">
        <v>4.9</v>
      </c>
      <c r="K4685" s="104">
        <v>2025.0</v>
      </c>
      <c r="L4685" s="103" t="s">
        <v>508</v>
      </c>
      <c r="M4685" s="103">
        <v>2021.0</v>
      </c>
      <c r="N4685" s="103" t="s">
        <v>208</v>
      </c>
      <c r="O4685" s="65" t="str">
        <f t="shared" si="1"/>
        <v>082606880001</v>
      </c>
      <c r="P4685" s="65">
        <f t="shared" si="2"/>
        <v>5</v>
      </c>
      <c r="Q4685" s="65">
        <f t="shared" si="3"/>
        <v>0</v>
      </c>
      <c r="R4685" s="65" t="str">
        <f t="shared" si="12"/>
        <v>08.260.688/0001-50</v>
      </c>
      <c r="S4685" s="84"/>
      <c r="T4685" s="84" t="str">
        <f t="shared" si="10"/>
        <v/>
      </c>
      <c r="U4685" s="84" t="str">
        <f t="shared" si="11"/>
        <v/>
      </c>
      <c r="V4685" s="65" t="str">
        <f t="shared" si="5"/>
        <v/>
      </c>
      <c r="W4685" s="84"/>
      <c r="X4685" s="84"/>
      <c r="Y4685" s="85"/>
      <c r="Z4685" s="85"/>
      <c r="AA4685" s="65" t="str">
        <f t="shared" si="6"/>
        <v/>
      </c>
      <c r="AB4685" s="65" t="str">
        <f t="shared" si="7"/>
        <v/>
      </c>
      <c r="AC4685" s="86"/>
      <c r="AD4685" s="87" t="str">
        <f t="shared" si="8"/>
        <v/>
      </c>
      <c r="AE4685" s="84"/>
      <c r="AF4685" s="86">
        <f>IF(AC4685&gt;0,AC4685,'⚙️ Config'!$B$10)</f>
        <v>0.0075</v>
      </c>
      <c r="AG4685" s="88">
        <f t="shared" si="9"/>
        <v>91906.00688</v>
      </c>
      <c r="AH4685" s="88">
        <f>AG4685*'⚙️ Config'!$B$11</f>
        <v>459530.0344</v>
      </c>
      <c r="AI4685" s="88">
        <f>AH4685*'⚙️ Config'!$B$12</f>
        <v>137859.0103</v>
      </c>
      <c r="AJ4685" s="64"/>
      <c r="AK4685" s="84"/>
      <c r="AL4685" s="84"/>
      <c r="AM4685" s="84"/>
      <c r="AN4685" s="84"/>
      <c r="AO4685" s="84"/>
      <c r="AP4685" s="84"/>
      <c r="AQ4685" s="84"/>
    </row>
    <row r="4686" ht="15.0" customHeight="1">
      <c r="A4686" s="103">
        <v>4683.0</v>
      </c>
      <c r="B4686" s="104" t="s">
        <v>9888</v>
      </c>
      <c r="C4686" s="103" t="s">
        <v>141</v>
      </c>
      <c r="D4686" s="103" t="s">
        <v>9889</v>
      </c>
      <c r="E4686" s="105">
        <v>26.98</v>
      </c>
      <c r="F4686" s="103" t="s">
        <v>86</v>
      </c>
      <c r="G4686" s="103" t="s">
        <v>244</v>
      </c>
      <c r="H4686" s="106">
        <v>1.22404671E7</v>
      </c>
      <c r="I4686" s="103">
        <v>7.0</v>
      </c>
      <c r="J4686" s="107">
        <v>4.5</v>
      </c>
      <c r="K4686" s="104">
        <v>2024.0</v>
      </c>
      <c r="L4686" s="103" t="s">
        <v>4689</v>
      </c>
      <c r="M4686" s="103">
        <v>2021.0</v>
      </c>
      <c r="N4686" s="103" t="s">
        <v>161</v>
      </c>
      <c r="O4686" s="65" t="str">
        <f t="shared" si="1"/>
        <v>533653590001</v>
      </c>
      <c r="P4686" s="65">
        <f t="shared" si="2"/>
        <v>2</v>
      </c>
      <c r="Q4686" s="65">
        <f t="shared" si="3"/>
        <v>9</v>
      </c>
      <c r="R4686" s="65" t="str">
        <f t="shared" si="12"/>
        <v>53.365.359/0001-29</v>
      </c>
      <c r="S4686" s="84"/>
      <c r="T4686" s="84" t="str">
        <f t="shared" si="10"/>
        <v/>
      </c>
      <c r="U4686" s="84" t="str">
        <f t="shared" si="11"/>
        <v/>
      </c>
      <c r="V4686" s="65" t="str">
        <f t="shared" si="5"/>
        <v/>
      </c>
      <c r="W4686" s="84"/>
      <c r="X4686" s="84"/>
      <c r="Y4686" s="85"/>
      <c r="Z4686" s="85"/>
      <c r="AA4686" s="65" t="str">
        <f t="shared" si="6"/>
        <v/>
      </c>
      <c r="AB4686" s="65" t="str">
        <f t="shared" si="7"/>
        <v/>
      </c>
      <c r="AC4686" s="86"/>
      <c r="AD4686" s="87" t="str">
        <f t="shared" si="8"/>
        <v/>
      </c>
      <c r="AE4686" s="84"/>
      <c r="AF4686" s="86">
        <f>IF(AC4686&gt;0,AC4686,'⚙️ Config'!$B$10)</f>
        <v>0.0075</v>
      </c>
      <c r="AG4686" s="88">
        <f t="shared" si="9"/>
        <v>91803.50325</v>
      </c>
      <c r="AH4686" s="88">
        <f>AG4686*'⚙️ Config'!$B$11</f>
        <v>459017.5163</v>
      </c>
      <c r="AI4686" s="88">
        <f>AH4686*'⚙️ Config'!$B$12</f>
        <v>137705.2549</v>
      </c>
      <c r="AJ4686" s="64"/>
      <c r="AK4686" s="84"/>
      <c r="AL4686" s="84"/>
      <c r="AM4686" s="84"/>
      <c r="AN4686" s="84"/>
      <c r="AO4686" s="84"/>
      <c r="AP4686" s="84"/>
      <c r="AQ4686" s="84"/>
    </row>
    <row r="4687" ht="15.0" customHeight="1">
      <c r="A4687" s="98">
        <v>4684.0</v>
      </c>
      <c r="B4687" s="99" t="s">
        <v>9890</v>
      </c>
      <c r="C4687" s="98" t="s">
        <v>141</v>
      </c>
      <c r="D4687" s="98" t="s">
        <v>9891</v>
      </c>
      <c r="E4687" s="100">
        <v>26.6</v>
      </c>
      <c r="F4687" s="98" t="s">
        <v>86</v>
      </c>
      <c r="G4687" s="98" t="s">
        <v>244</v>
      </c>
      <c r="H4687" s="101">
        <v>1.222608742E7</v>
      </c>
      <c r="I4687" s="98">
        <v>6.0</v>
      </c>
      <c r="J4687" s="102">
        <v>3.8</v>
      </c>
      <c r="K4687" s="99">
        <v>2024.0</v>
      </c>
      <c r="L4687" s="98" t="s">
        <v>8625</v>
      </c>
      <c r="M4687" s="98">
        <v>2022.0</v>
      </c>
      <c r="N4687" s="98" t="s">
        <v>8582</v>
      </c>
      <c r="O4687" s="65" t="str">
        <f t="shared" si="1"/>
        <v>604996050001</v>
      </c>
      <c r="P4687" s="65">
        <f t="shared" si="2"/>
        <v>0</v>
      </c>
      <c r="Q4687" s="65">
        <f t="shared" si="3"/>
        <v>9</v>
      </c>
      <c r="R4687" s="65" t="str">
        <f t="shared" si="12"/>
        <v>60.499.605/0001-09</v>
      </c>
      <c r="S4687" s="84"/>
      <c r="T4687" s="84" t="str">
        <f t="shared" si="10"/>
        <v/>
      </c>
      <c r="U4687" s="84" t="str">
        <f t="shared" si="11"/>
        <v/>
      </c>
      <c r="V4687" s="65" t="str">
        <f t="shared" si="5"/>
        <v/>
      </c>
      <c r="W4687" s="84"/>
      <c r="X4687" s="84"/>
      <c r="Y4687" s="85"/>
      <c r="Z4687" s="85"/>
      <c r="AA4687" s="65" t="str">
        <f t="shared" si="6"/>
        <v/>
      </c>
      <c r="AB4687" s="65" t="str">
        <f t="shared" si="7"/>
        <v/>
      </c>
      <c r="AC4687" s="86"/>
      <c r="AD4687" s="87" t="str">
        <f t="shared" si="8"/>
        <v/>
      </c>
      <c r="AE4687" s="84"/>
      <c r="AF4687" s="86">
        <f>IF(AC4687&gt;0,AC4687,'⚙️ Config'!$B$10)</f>
        <v>0.0075</v>
      </c>
      <c r="AG4687" s="88">
        <f t="shared" si="9"/>
        <v>91695.65565</v>
      </c>
      <c r="AH4687" s="88">
        <f>AG4687*'⚙️ Config'!$B$11</f>
        <v>458478.2783</v>
      </c>
      <c r="AI4687" s="88">
        <f>AH4687*'⚙️ Config'!$B$12</f>
        <v>137543.4835</v>
      </c>
      <c r="AJ4687" s="64"/>
      <c r="AK4687" s="84"/>
      <c r="AL4687" s="84"/>
      <c r="AM4687" s="84"/>
      <c r="AN4687" s="84"/>
      <c r="AO4687" s="84"/>
      <c r="AP4687" s="84"/>
      <c r="AQ4687" s="84"/>
    </row>
    <row r="4688" ht="15.0" customHeight="1">
      <c r="A4688" s="103">
        <v>4685.0</v>
      </c>
      <c r="B4688" s="104" t="s">
        <v>9892</v>
      </c>
      <c r="C4688" s="103" t="s">
        <v>141</v>
      </c>
      <c r="D4688" s="103" t="s">
        <v>9893</v>
      </c>
      <c r="E4688" s="105">
        <v>20.82</v>
      </c>
      <c r="F4688" s="103" t="s">
        <v>86</v>
      </c>
      <c r="G4688" s="103" t="s">
        <v>244</v>
      </c>
      <c r="H4688" s="106">
        <v>1.214525452E7</v>
      </c>
      <c r="I4688" s="103">
        <v>5.0</v>
      </c>
      <c r="J4688" s="107">
        <v>4.9</v>
      </c>
      <c r="K4688" s="104">
        <v>2023.0</v>
      </c>
      <c r="L4688" s="103" t="s">
        <v>4569</v>
      </c>
      <c r="M4688" s="103">
        <v>2021.0</v>
      </c>
      <c r="N4688" s="103" t="s">
        <v>161</v>
      </c>
      <c r="O4688" s="65" t="str">
        <f t="shared" si="1"/>
        <v>310617130001</v>
      </c>
      <c r="P4688" s="65">
        <f t="shared" si="2"/>
        <v>9</v>
      </c>
      <c r="Q4688" s="65">
        <f t="shared" si="3"/>
        <v>9</v>
      </c>
      <c r="R4688" s="65" t="str">
        <f t="shared" si="12"/>
        <v>31.061.713/0001-99</v>
      </c>
      <c r="S4688" s="84"/>
      <c r="T4688" s="84" t="str">
        <f t="shared" si="10"/>
        <v/>
      </c>
      <c r="U4688" s="84" t="str">
        <f t="shared" si="11"/>
        <v/>
      </c>
      <c r="V4688" s="65" t="str">
        <f t="shared" si="5"/>
        <v/>
      </c>
      <c r="W4688" s="84"/>
      <c r="X4688" s="84"/>
      <c r="Y4688" s="85"/>
      <c r="Z4688" s="85"/>
      <c r="AA4688" s="65" t="str">
        <f t="shared" si="6"/>
        <v/>
      </c>
      <c r="AB4688" s="65" t="str">
        <f t="shared" si="7"/>
        <v/>
      </c>
      <c r="AC4688" s="86"/>
      <c r="AD4688" s="87" t="str">
        <f t="shared" si="8"/>
        <v/>
      </c>
      <c r="AE4688" s="84"/>
      <c r="AF4688" s="86">
        <f>IF(AC4688&gt;0,AC4688,'⚙️ Config'!$B$10)</f>
        <v>0.0075</v>
      </c>
      <c r="AG4688" s="88">
        <f t="shared" si="9"/>
        <v>91089.4089</v>
      </c>
      <c r="AH4688" s="88">
        <f>AG4688*'⚙️ Config'!$B$11</f>
        <v>455447.0445</v>
      </c>
      <c r="AI4688" s="88">
        <f>AH4688*'⚙️ Config'!$B$12</f>
        <v>136634.1134</v>
      </c>
      <c r="AJ4688" s="64"/>
      <c r="AK4688" s="84"/>
      <c r="AL4688" s="84"/>
      <c r="AM4688" s="84"/>
      <c r="AN4688" s="84"/>
      <c r="AO4688" s="84"/>
      <c r="AP4688" s="84"/>
      <c r="AQ4688" s="84"/>
    </row>
    <row r="4689" ht="15.0" customHeight="1">
      <c r="A4689" s="103">
        <v>4686.0</v>
      </c>
      <c r="B4689" s="104" t="s">
        <v>9894</v>
      </c>
      <c r="C4689" s="103" t="s">
        <v>141</v>
      </c>
      <c r="D4689" s="103" t="s">
        <v>9895</v>
      </c>
      <c r="E4689" s="105">
        <v>27.14</v>
      </c>
      <c r="F4689" s="103" t="s">
        <v>86</v>
      </c>
      <c r="G4689" s="103" t="s">
        <v>244</v>
      </c>
      <c r="H4689" s="106">
        <v>1.213804573E7</v>
      </c>
      <c r="I4689" s="103">
        <v>6.0</v>
      </c>
      <c r="J4689" s="107">
        <v>4.7</v>
      </c>
      <c r="K4689" s="104">
        <v>2024.0</v>
      </c>
      <c r="L4689" s="103" t="s">
        <v>508</v>
      </c>
      <c r="M4689" s="103">
        <v>2021.0</v>
      </c>
      <c r="N4689" s="103" t="s">
        <v>161</v>
      </c>
      <c r="O4689" s="65" t="str">
        <f t="shared" si="1"/>
        <v>149008810001</v>
      </c>
      <c r="P4689" s="65">
        <f t="shared" si="2"/>
        <v>0</v>
      </c>
      <c r="Q4689" s="65">
        <f t="shared" si="3"/>
        <v>1</v>
      </c>
      <c r="R4689" s="65" t="str">
        <f t="shared" si="12"/>
        <v>14.900.881/0001-01</v>
      </c>
      <c r="S4689" s="84"/>
      <c r="T4689" s="84" t="str">
        <f t="shared" si="10"/>
        <v/>
      </c>
      <c r="U4689" s="84" t="str">
        <f t="shared" si="11"/>
        <v/>
      </c>
      <c r="V4689" s="65" t="str">
        <f t="shared" si="5"/>
        <v/>
      </c>
      <c r="W4689" s="84"/>
      <c r="X4689" s="84"/>
      <c r="Y4689" s="85"/>
      <c r="Z4689" s="85"/>
      <c r="AA4689" s="65" t="str">
        <f t="shared" si="6"/>
        <v/>
      </c>
      <c r="AB4689" s="65" t="str">
        <f t="shared" si="7"/>
        <v/>
      </c>
      <c r="AC4689" s="86"/>
      <c r="AD4689" s="87" t="str">
        <f t="shared" si="8"/>
        <v/>
      </c>
      <c r="AE4689" s="84"/>
      <c r="AF4689" s="86">
        <f>IF(AC4689&gt;0,AC4689,'⚙️ Config'!$B$10)</f>
        <v>0.0075</v>
      </c>
      <c r="AG4689" s="88">
        <f t="shared" si="9"/>
        <v>91035.34298</v>
      </c>
      <c r="AH4689" s="88">
        <f>AG4689*'⚙️ Config'!$B$11</f>
        <v>455176.7149</v>
      </c>
      <c r="AI4689" s="88">
        <f>AH4689*'⚙️ Config'!$B$12</f>
        <v>136553.0145</v>
      </c>
      <c r="AJ4689" s="64"/>
      <c r="AK4689" s="84"/>
      <c r="AL4689" s="84"/>
      <c r="AM4689" s="84"/>
      <c r="AN4689" s="84"/>
      <c r="AO4689" s="84"/>
      <c r="AP4689" s="84"/>
      <c r="AQ4689" s="84"/>
    </row>
    <row r="4690" ht="15.0" customHeight="1">
      <c r="A4690" s="103">
        <v>4687.0</v>
      </c>
      <c r="B4690" s="104" t="s">
        <v>9896</v>
      </c>
      <c r="C4690" s="103" t="s">
        <v>141</v>
      </c>
      <c r="D4690" s="103" t="s">
        <v>9897</v>
      </c>
      <c r="E4690" s="105">
        <v>24.91</v>
      </c>
      <c r="F4690" s="103" t="s">
        <v>86</v>
      </c>
      <c r="G4690" s="103" t="s">
        <v>244</v>
      </c>
      <c r="H4690" s="106">
        <v>1.213227918E7</v>
      </c>
      <c r="I4690" s="103">
        <v>2.0</v>
      </c>
      <c r="J4690" s="107">
        <v>4.3</v>
      </c>
      <c r="K4690" s="104">
        <v>2021.0</v>
      </c>
      <c r="L4690" s="103" t="s">
        <v>144</v>
      </c>
      <c r="M4690" s="103">
        <v>2021.0</v>
      </c>
      <c r="N4690" s="103" t="s">
        <v>145</v>
      </c>
      <c r="O4690" s="65" t="str">
        <f t="shared" si="1"/>
        <v>239484440001</v>
      </c>
      <c r="P4690" s="65">
        <f t="shared" si="2"/>
        <v>5</v>
      </c>
      <c r="Q4690" s="65">
        <f t="shared" si="3"/>
        <v>9</v>
      </c>
      <c r="R4690" s="65" t="str">
        <f t="shared" si="12"/>
        <v>23.948.444/0001-59</v>
      </c>
      <c r="S4690" s="84"/>
      <c r="T4690" s="84" t="str">
        <f t="shared" si="10"/>
        <v/>
      </c>
      <c r="U4690" s="84" t="str">
        <f t="shared" si="11"/>
        <v/>
      </c>
      <c r="V4690" s="65" t="str">
        <f t="shared" si="5"/>
        <v/>
      </c>
      <c r="W4690" s="84"/>
      <c r="X4690" s="84"/>
      <c r="Y4690" s="85"/>
      <c r="Z4690" s="85"/>
      <c r="AA4690" s="65" t="str">
        <f t="shared" si="6"/>
        <v/>
      </c>
      <c r="AB4690" s="65" t="str">
        <f t="shared" si="7"/>
        <v/>
      </c>
      <c r="AC4690" s="86"/>
      <c r="AD4690" s="87" t="str">
        <f t="shared" si="8"/>
        <v/>
      </c>
      <c r="AE4690" s="84"/>
      <c r="AF4690" s="86">
        <f>IF(AC4690&gt;0,AC4690,'⚙️ Config'!$B$10)</f>
        <v>0.0075</v>
      </c>
      <c r="AG4690" s="88">
        <f t="shared" si="9"/>
        <v>90992.09385</v>
      </c>
      <c r="AH4690" s="88">
        <f>AG4690*'⚙️ Config'!$B$11</f>
        <v>454960.4693</v>
      </c>
      <c r="AI4690" s="88">
        <f>AH4690*'⚙️ Config'!$B$12</f>
        <v>136488.1408</v>
      </c>
      <c r="AJ4690" s="64"/>
      <c r="AK4690" s="84"/>
      <c r="AL4690" s="84"/>
      <c r="AM4690" s="84"/>
      <c r="AN4690" s="84"/>
      <c r="AO4690" s="84"/>
      <c r="AP4690" s="84"/>
      <c r="AQ4690" s="84"/>
    </row>
    <row r="4691" ht="15.0" customHeight="1">
      <c r="A4691" s="103">
        <v>4688.0</v>
      </c>
      <c r="B4691" s="104" t="s">
        <v>9898</v>
      </c>
      <c r="C4691" s="103" t="s">
        <v>141</v>
      </c>
      <c r="D4691" s="103" t="s">
        <v>9899</v>
      </c>
      <c r="E4691" s="105">
        <v>31.88</v>
      </c>
      <c r="F4691" s="103" t="s">
        <v>86</v>
      </c>
      <c r="G4691" s="103" t="s">
        <v>244</v>
      </c>
      <c r="H4691" s="106">
        <v>1.205737363E7</v>
      </c>
      <c r="I4691" s="103">
        <v>5.0</v>
      </c>
      <c r="J4691" s="107">
        <v>2.9</v>
      </c>
      <c r="K4691" s="104">
        <v>2024.0</v>
      </c>
      <c r="L4691" s="103" t="s">
        <v>4598</v>
      </c>
      <c r="M4691" s="103">
        <v>2023.0</v>
      </c>
      <c r="N4691" s="103" t="s">
        <v>189</v>
      </c>
      <c r="O4691" s="65" t="str">
        <f t="shared" si="1"/>
        <v>006581320001</v>
      </c>
      <c r="P4691" s="65">
        <f t="shared" si="2"/>
        <v>0</v>
      </c>
      <c r="Q4691" s="65">
        <f t="shared" si="3"/>
        <v>5</v>
      </c>
      <c r="R4691" s="65" t="str">
        <f t="shared" si="12"/>
        <v>00.658.132/0001-05</v>
      </c>
      <c r="S4691" s="84"/>
      <c r="T4691" s="84" t="str">
        <f t="shared" si="10"/>
        <v/>
      </c>
      <c r="U4691" s="84" t="str">
        <f t="shared" si="11"/>
        <v/>
      </c>
      <c r="V4691" s="65" t="str">
        <f t="shared" si="5"/>
        <v/>
      </c>
      <c r="W4691" s="84"/>
      <c r="X4691" s="84"/>
      <c r="Y4691" s="85"/>
      <c r="Z4691" s="85"/>
      <c r="AA4691" s="65" t="str">
        <f t="shared" si="6"/>
        <v/>
      </c>
      <c r="AB4691" s="65" t="str">
        <f t="shared" si="7"/>
        <v/>
      </c>
      <c r="AC4691" s="86"/>
      <c r="AD4691" s="87" t="str">
        <f t="shared" si="8"/>
        <v/>
      </c>
      <c r="AE4691" s="84"/>
      <c r="AF4691" s="86">
        <f>IF(AC4691&gt;0,AC4691,'⚙️ Config'!$B$10)</f>
        <v>0.0075</v>
      </c>
      <c r="AG4691" s="88">
        <f t="shared" si="9"/>
        <v>90430.30223</v>
      </c>
      <c r="AH4691" s="88">
        <f>AG4691*'⚙️ Config'!$B$11</f>
        <v>452151.5111</v>
      </c>
      <c r="AI4691" s="88">
        <f>AH4691*'⚙️ Config'!$B$12</f>
        <v>135645.4533</v>
      </c>
      <c r="AJ4691" s="64"/>
      <c r="AK4691" s="84"/>
      <c r="AL4691" s="84"/>
      <c r="AM4691" s="84"/>
      <c r="AN4691" s="84"/>
      <c r="AO4691" s="84"/>
      <c r="AP4691" s="84"/>
      <c r="AQ4691" s="84"/>
    </row>
    <row r="4692" ht="15.0" customHeight="1">
      <c r="A4692" s="98">
        <v>4689.0</v>
      </c>
      <c r="B4692" s="99" t="s">
        <v>9900</v>
      </c>
      <c r="C4692" s="98" t="s">
        <v>141</v>
      </c>
      <c r="D4692" s="98" t="s">
        <v>9901</v>
      </c>
      <c r="E4692" s="100">
        <v>18.53</v>
      </c>
      <c r="F4692" s="98" t="s">
        <v>86</v>
      </c>
      <c r="G4692" s="98" t="s">
        <v>244</v>
      </c>
      <c r="H4692" s="101">
        <v>1.20518908E7</v>
      </c>
      <c r="I4692" s="98">
        <v>4.0</v>
      </c>
      <c r="J4692" s="102">
        <v>4.8</v>
      </c>
      <c r="K4692" s="99">
        <v>2021.0</v>
      </c>
      <c r="L4692" s="98" t="s">
        <v>1438</v>
      </c>
      <c r="M4692" s="98">
        <v>2021.0</v>
      </c>
      <c r="N4692" s="98" t="s">
        <v>4351</v>
      </c>
      <c r="O4692" s="65" t="str">
        <f t="shared" si="1"/>
        <v>088251750001</v>
      </c>
      <c r="P4692" s="65">
        <f t="shared" si="2"/>
        <v>4</v>
      </c>
      <c r="Q4692" s="65">
        <f t="shared" si="3"/>
        <v>0</v>
      </c>
      <c r="R4692" s="65" t="str">
        <f t="shared" si="12"/>
        <v>08.825.175/0001-40</v>
      </c>
      <c r="S4692" s="84"/>
      <c r="T4692" s="84" t="str">
        <f t="shared" si="10"/>
        <v/>
      </c>
      <c r="U4692" s="84" t="str">
        <f t="shared" si="11"/>
        <v/>
      </c>
      <c r="V4692" s="65" t="str">
        <f t="shared" si="5"/>
        <v/>
      </c>
      <c r="W4692" s="84"/>
      <c r="X4692" s="84"/>
      <c r="Y4692" s="85"/>
      <c r="Z4692" s="85"/>
      <c r="AA4692" s="65" t="str">
        <f t="shared" si="6"/>
        <v/>
      </c>
      <c r="AB4692" s="65" t="str">
        <f t="shared" si="7"/>
        <v/>
      </c>
      <c r="AC4692" s="86"/>
      <c r="AD4692" s="87" t="str">
        <f t="shared" si="8"/>
        <v/>
      </c>
      <c r="AE4692" s="84"/>
      <c r="AF4692" s="86">
        <f>IF(AC4692&gt;0,AC4692,'⚙️ Config'!$B$10)</f>
        <v>0.0075</v>
      </c>
      <c r="AG4692" s="88">
        <f t="shared" si="9"/>
        <v>90389.181</v>
      </c>
      <c r="AH4692" s="88">
        <f>AG4692*'⚙️ Config'!$B$11</f>
        <v>451945.905</v>
      </c>
      <c r="AI4692" s="88">
        <f>AH4692*'⚙️ Config'!$B$12</f>
        <v>135583.7715</v>
      </c>
      <c r="AJ4692" s="64"/>
      <c r="AK4692" s="84"/>
      <c r="AL4692" s="84"/>
      <c r="AM4692" s="84"/>
      <c r="AN4692" s="84"/>
      <c r="AO4692" s="84"/>
      <c r="AP4692" s="84"/>
      <c r="AQ4692" s="84"/>
    </row>
    <row r="4693" ht="15.0" customHeight="1">
      <c r="A4693" s="103">
        <v>4690.0</v>
      </c>
      <c r="B4693" s="104" t="s">
        <v>9902</v>
      </c>
      <c r="C4693" s="103" t="s">
        <v>141</v>
      </c>
      <c r="D4693" s="103" t="s">
        <v>9903</v>
      </c>
      <c r="E4693" s="105">
        <v>41.73</v>
      </c>
      <c r="F4693" s="103" t="s">
        <v>86</v>
      </c>
      <c r="G4693" s="103" t="s">
        <v>244</v>
      </c>
      <c r="H4693" s="106">
        <v>1.203762331E7</v>
      </c>
      <c r="I4693" s="103">
        <v>5.0</v>
      </c>
      <c r="J4693" s="107">
        <v>4.9</v>
      </c>
      <c r="K4693" s="104">
        <v>2025.0</v>
      </c>
      <c r="L4693" s="103" t="s">
        <v>387</v>
      </c>
      <c r="M4693" s="103">
        <v>2021.0</v>
      </c>
      <c r="N4693" s="103" t="s">
        <v>310</v>
      </c>
      <c r="O4693" s="65" t="str">
        <f t="shared" si="1"/>
        <v>606766160001</v>
      </c>
      <c r="P4693" s="65">
        <f t="shared" si="2"/>
        <v>0</v>
      </c>
      <c r="Q4693" s="65">
        <f t="shared" si="3"/>
        <v>9</v>
      </c>
      <c r="R4693" s="65" t="str">
        <f t="shared" si="12"/>
        <v>60.676.616/0001-09</v>
      </c>
      <c r="S4693" s="84"/>
      <c r="T4693" s="84" t="str">
        <f t="shared" si="10"/>
        <v/>
      </c>
      <c r="U4693" s="84" t="str">
        <f t="shared" si="11"/>
        <v/>
      </c>
      <c r="V4693" s="65" t="str">
        <f t="shared" si="5"/>
        <v/>
      </c>
      <c r="W4693" s="84"/>
      <c r="X4693" s="84"/>
      <c r="Y4693" s="85"/>
      <c r="Z4693" s="85"/>
      <c r="AA4693" s="65" t="str">
        <f t="shared" si="6"/>
        <v/>
      </c>
      <c r="AB4693" s="65" t="str">
        <f t="shared" si="7"/>
        <v/>
      </c>
      <c r="AC4693" s="86"/>
      <c r="AD4693" s="87" t="str">
        <f t="shared" si="8"/>
        <v/>
      </c>
      <c r="AE4693" s="84"/>
      <c r="AF4693" s="86">
        <f>IF(AC4693&gt;0,AC4693,'⚙️ Config'!$B$10)</f>
        <v>0.0075</v>
      </c>
      <c r="AG4693" s="88">
        <f t="shared" si="9"/>
        <v>90282.17483</v>
      </c>
      <c r="AH4693" s="88">
        <f>AG4693*'⚙️ Config'!$B$11</f>
        <v>451410.8741</v>
      </c>
      <c r="AI4693" s="88">
        <f>AH4693*'⚙️ Config'!$B$12</f>
        <v>135423.2622</v>
      </c>
      <c r="AJ4693" s="64"/>
      <c r="AK4693" s="84"/>
      <c r="AL4693" s="84"/>
      <c r="AM4693" s="84"/>
      <c r="AN4693" s="84"/>
      <c r="AO4693" s="84"/>
      <c r="AP4693" s="84"/>
      <c r="AQ4693" s="84"/>
    </row>
    <row r="4694" ht="15.0" customHeight="1">
      <c r="A4694" s="98">
        <v>4691.0</v>
      </c>
      <c r="B4694" s="99" t="s">
        <v>9904</v>
      </c>
      <c r="C4694" s="98" t="s">
        <v>141</v>
      </c>
      <c r="D4694" s="98" t="s">
        <v>9905</v>
      </c>
      <c r="E4694" s="100">
        <v>29.81</v>
      </c>
      <c r="F4694" s="98" t="s">
        <v>86</v>
      </c>
      <c r="G4694" s="98" t="s">
        <v>244</v>
      </c>
      <c r="H4694" s="101">
        <v>1.200312244E7</v>
      </c>
      <c r="I4694" s="98">
        <v>6.0</v>
      </c>
      <c r="J4694" s="102">
        <v>4.9</v>
      </c>
      <c r="K4694" s="99">
        <v>2025.0</v>
      </c>
      <c r="L4694" s="98" t="s">
        <v>268</v>
      </c>
      <c r="M4694" s="98">
        <v>2021.0</v>
      </c>
      <c r="N4694" s="98" t="s">
        <v>4351</v>
      </c>
      <c r="O4694" s="65" t="str">
        <f t="shared" si="1"/>
        <v>022345900001</v>
      </c>
      <c r="P4694" s="65">
        <f t="shared" si="2"/>
        <v>4</v>
      </c>
      <c r="Q4694" s="65">
        <f t="shared" si="3"/>
        <v>2</v>
      </c>
      <c r="R4694" s="65" t="str">
        <f t="shared" si="12"/>
        <v>02.234.590/0001-42</v>
      </c>
      <c r="S4694" s="84"/>
      <c r="T4694" s="84" t="str">
        <f t="shared" si="10"/>
        <v/>
      </c>
      <c r="U4694" s="84" t="str">
        <f t="shared" si="11"/>
        <v/>
      </c>
      <c r="V4694" s="65" t="str">
        <f t="shared" si="5"/>
        <v/>
      </c>
      <c r="W4694" s="84"/>
      <c r="X4694" s="84"/>
      <c r="Y4694" s="85"/>
      <c r="Z4694" s="85"/>
      <c r="AA4694" s="65" t="str">
        <f t="shared" si="6"/>
        <v/>
      </c>
      <c r="AB4694" s="65" t="str">
        <f t="shared" si="7"/>
        <v/>
      </c>
      <c r="AC4694" s="86"/>
      <c r="AD4694" s="87" t="str">
        <f t="shared" si="8"/>
        <v/>
      </c>
      <c r="AE4694" s="84"/>
      <c r="AF4694" s="86">
        <f>IF(AC4694&gt;0,AC4694,'⚙️ Config'!$B$10)</f>
        <v>0.0075</v>
      </c>
      <c r="AG4694" s="88">
        <f t="shared" si="9"/>
        <v>90023.4183</v>
      </c>
      <c r="AH4694" s="88">
        <f>AG4694*'⚙️ Config'!$B$11</f>
        <v>450117.0915</v>
      </c>
      <c r="AI4694" s="88">
        <f>AH4694*'⚙️ Config'!$B$12</f>
        <v>135035.1275</v>
      </c>
      <c r="AJ4694" s="64"/>
      <c r="AK4694" s="84"/>
      <c r="AL4694" s="84"/>
      <c r="AM4694" s="84"/>
      <c r="AN4694" s="84"/>
      <c r="AO4694" s="84"/>
      <c r="AP4694" s="84"/>
      <c r="AQ4694" s="84"/>
    </row>
    <row r="4695" ht="15.0" customHeight="1">
      <c r="A4695" s="98">
        <v>4692.0</v>
      </c>
      <c r="B4695" s="99" t="s">
        <v>9906</v>
      </c>
      <c r="C4695" s="98" t="s">
        <v>141</v>
      </c>
      <c r="D4695" s="98" t="s">
        <v>9907</v>
      </c>
      <c r="E4695" s="100">
        <v>35.32</v>
      </c>
      <c r="F4695" s="98" t="s">
        <v>86</v>
      </c>
      <c r="G4695" s="98" t="s">
        <v>244</v>
      </c>
      <c r="H4695" s="101">
        <v>1.200247197E7</v>
      </c>
      <c r="I4695" s="98">
        <v>6.0</v>
      </c>
      <c r="J4695" s="102">
        <v>1.9</v>
      </c>
      <c r="K4695" s="99">
        <v>2024.0</v>
      </c>
      <c r="L4695" s="98" t="s">
        <v>719</v>
      </c>
      <c r="M4695" s="98">
        <v>2024.0</v>
      </c>
      <c r="N4695" s="98" t="s">
        <v>161</v>
      </c>
      <c r="O4695" s="65" t="str">
        <f t="shared" si="1"/>
        <v>000090620001</v>
      </c>
      <c r="P4695" s="65">
        <f t="shared" si="2"/>
        <v>6</v>
      </c>
      <c r="Q4695" s="65">
        <f t="shared" si="3"/>
        <v>4</v>
      </c>
      <c r="R4695" s="65" t="str">
        <f t="shared" si="12"/>
        <v>00.009.062/0001-64</v>
      </c>
      <c r="S4695" s="84"/>
      <c r="T4695" s="84" t="str">
        <f t="shared" si="10"/>
        <v/>
      </c>
      <c r="U4695" s="84" t="str">
        <f t="shared" si="11"/>
        <v/>
      </c>
      <c r="V4695" s="65" t="str">
        <f t="shared" si="5"/>
        <v/>
      </c>
      <c r="W4695" s="84"/>
      <c r="X4695" s="84"/>
      <c r="Y4695" s="85"/>
      <c r="Z4695" s="85"/>
      <c r="AA4695" s="65" t="str">
        <f t="shared" si="6"/>
        <v/>
      </c>
      <c r="AB4695" s="65" t="str">
        <f t="shared" si="7"/>
        <v/>
      </c>
      <c r="AC4695" s="86"/>
      <c r="AD4695" s="87" t="str">
        <f t="shared" si="8"/>
        <v/>
      </c>
      <c r="AE4695" s="84"/>
      <c r="AF4695" s="86">
        <f>IF(AC4695&gt;0,AC4695,'⚙️ Config'!$B$10)</f>
        <v>0.0075</v>
      </c>
      <c r="AG4695" s="88">
        <f t="shared" si="9"/>
        <v>90018.53978</v>
      </c>
      <c r="AH4695" s="88">
        <f>AG4695*'⚙️ Config'!$B$11</f>
        <v>450092.6989</v>
      </c>
      <c r="AI4695" s="88">
        <f>AH4695*'⚙️ Config'!$B$12</f>
        <v>135027.8097</v>
      </c>
      <c r="AJ4695" s="64"/>
      <c r="AK4695" s="84"/>
      <c r="AL4695" s="84"/>
      <c r="AM4695" s="84"/>
      <c r="AN4695" s="84"/>
      <c r="AO4695" s="84"/>
      <c r="AP4695" s="84"/>
      <c r="AQ4695" s="84"/>
    </row>
    <row r="4696" ht="15.0" customHeight="1">
      <c r="A4696" s="103">
        <v>4693.0</v>
      </c>
      <c r="B4696" s="104" t="s">
        <v>9908</v>
      </c>
      <c r="C4696" s="103" t="s">
        <v>141</v>
      </c>
      <c r="D4696" s="103" t="s">
        <v>9909</v>
      </c>
      <c r="E4696" s="105">
        <v>22.87</v>
      </c>
      <c r="F4696" s="103" t="s">
        <v>86</v>
      </c>
      <c r="G4696" s="103" t="s">
        <v>244</v>
      </c>
      <c r="H4696" s="106">
        <v>1.200165998E7</v>
      </c>
      <c r="I4696" s="103">
        <v>8.0</v>
      </c>
      <c r="J4696" s="107">
        <v>4.8</v>
      </c>
      <c r="K4696" s="104">
        <v>2024.0</v>
      </c>
      <c r="L4696" s="103" t="s">
        <v>508</v>
      </c>
      <c r="M4696" s="103">
        <v>2021.0</v>
      </c>
      <c r="N4696" s="103" t="s">
        <v>189</v>
      </c>
      <c r="O4696" s="65" t="str">
        <f t="shared" si="1"/>
        <v>575378050001</v>
      </c>
      <c r="P4696" s="65">
        <f t="shared" si="2"/>
        <v>9</v>
      </c>
      <c r="Q4696" s="65">
        <f t="shared" si="3"/>
        <v>6</v>
      </c>
      <c r="R4696" s="65" t="str">
        <f t="shared" si="12"/>
        <v>57.537.805/0001-96</v>
      </c>
      <c r="S4696" s="84"/>
      <c r="T4696" s="84" t="str">
        <f t="shared" si="10"/>
        <v/>
      </c>
      <c r="U4696" s="84" t="str">
        <f t="shared" si="11"/>
        <v/>
      </c>
      <c r="V4696" s="65" t="str">
        <f t="shared" si="5"/>
        <v/>
      </c>
      <c r="W4696" s="84"/>
      <c r="X4696" s="84"/>
      <c r="Y4696" s="85"/>
      <c r="Z4696" s="85"/>
      <c r="AA4696" s="65" t="str">
        <f t="shared" si="6"/>
        <v/>
      </c>
      <c r="AB4696" s="65" t="str">
        <f t="shared" si="7"/>
        <v/>
      </c>
      <c r="AC4696" s="86"/>
      <c r="AD4696" s="87" t="str">
        <f t="shared" si="8"/>
        <v/>
      </c>
      <c r="AE4696" s="84"/>
      <c r="AF4696" s="86">
        <f>IF(AC4696&gt;0,AC4696,'⚙️ Config'!$B$10)</f>
        <v>0.0075</v>
      </c>
      <c r="AG4696" s="88">
        <f t="shared" si="9"/>
        <v>90012.44985</v>
      </c>
      <c r="AH4696" s="88">
        <f>AG4696*'⚙️ Config'!$B$11</f>
        <v>450062.2493</v>
      </c>
      <c r="AI4696" s="88">
        <f>AH4696*'⚙️ Config'!$B$12</f>
        <v>135018.6748</v>
      </c>
      <c r="AJ4696" s="64"/>
      <c r="AK4696" s="84"/>
      <c r="AL4696" s="84"/>
      <c r="AM4696" s="84"/>
      <c r="AN4696" s="84"/>
      <c r="AO4696" s="84"/>
      <c r="AP4696" s="84"/>
      <c r="AQ4696" s="84"/>
    </row>
    <row r="4697" ht="15.0" customHeight="1">
      <c r="A4697" s="98">
        <v>4694.0</v>
      </c>
      <c r="B4697" s="99" t="s">
        <v>9910</v>
      </c>
      <c r="C4697" s="98" t="s">
        <v>141</v>
      </c>
      <c r="D4697" s="98" t="s">
        <v>9911</v>
      </c>
      <c r="E4697" s="100">
        <v>24.61</v>
      </c>
      <c r="F4697" s="98" t="s">
        <v>86</v>
      </c>
      <c r="G4697" s="98" t="s">
        <v>244</v>
      </c>
      <c r="H4697" s="101">
        <v>1.19837468E7</v>
      </c>
      <c r="I4697" s="98">
        <v>2.0</v>
      </c>
      <c r="J4697" s="102">
        <v>4.4</v>
      </c>
      <c r="K4697" s="99">
        <v>2021.0</v>
      </c>
      <c r="L4697" s="98" t="s">
        <v>144</v>
      </c>
      <c r="M4697" s="98">
        <v>2021.0</v>
      </c>
      <c r="N4697" s="98" t="s">
        <v>161</v>
      </c>
      <c r="O4697" s="65" t="str">
        <f t="shared" si="1"/>
        <v>069274440001</v>
      </c>
      <c r="P4697" s="65">
        <f t="shared" si="2"/>
        <v>5</v>
      </c>
      <c r="Q4697" s="65">
        <f t="shared" si="3"/>
        <v>3</v>
      </c>
      <c r="R4697" s="65" t="str">
        <f t="shared" si="12"/>
        <v>06.927.444/0001-53</v>
      </c>
      <c r="S4697" s="84"/>
      <c r="T4697" s="84" t="str">
        <f t="shared" si="10"/>
        <v/>
      </c>
      <c r="U4697" s="84" t="str">
        <f t="shared" si="11"/>
        <v/>
      </c>
      <c r="V4697" s="65" t="str">
        <f t="shared" si="5"/>
        <v/>
      </c>
      <c r="W4697" s="84"/>
      <c r="X4697" s="84"/>
      <c r="Y4697" s="85"/>
      <c r="Z4697" s="85"/>
      <c r="AA4697" s="65" t="str">
        <f t="shared" si="6"/>
        <v/>
      </c>
      <c r="AB4697" s="65" t="str">
        <f t="shared" si="7"/>
        <v/>
      </c>
      <c r="AC4697" s="86"/>
      <c r="AD4697" s="87" t="str">
        <f t="shared" si="8"/>
        <v/>
      </c>
      <c r="AE4697" s="84"/>
      <c r="AF4697" s="86">
        <f>IF(AC4697&gt;0,AC4697,'⚙️ Config'!$B$10)</f>
        <v>0.0075</v>
      </c>
      <c r="AG4697" s="88">
        <f t="shared" si="9"/>
        <v>89878.101</v>
      </c>
      <c r="AH4697" s="88">
        <f>AG4697*'⚙️ Config'!$B$11</f>
        <v>449390.505</v>
      </c>
      <c r="AI4697" s="88">
        <f>AH4697*'⚙️ Config'!$B$12</f>
        <v>134817.1515</v>
      </c>
      <c r="AJ4697" s="64"/>
      <c r="AK4697" s="84"/>
      <c r="AL4697" s="84"/>
      <c r="AM4697" s="84"/>
      <c r="AN4697" s="84"/>
      <c r="AO4697" s="84"/>
      <c r="AP4697" s="84"/>
      <c r="AQ4697" s="84"/>
    </row>
    <row r="4698" ht="15.0" customHeight="1">
      <c r="A4698" s="103">
        <v>4695.0</v>
      </c>
      <c r="B4698" s="104" t="s">
        <v>9912</v>
      </c>
      <c r="C4698" s="103" t="s">
        <v>141</v>
      </c>
      <c r="D4698" s="103" t="s">
        <v>9913</v>
      </c>
      <c r="E4698" s="105">
        <v>18.48</v>
      </c>
      <c r="F4698" s="103" t="s">
        <v>86</v>
      </c>
      <c r="G4698" s="103" t="s">
        <v>244</v>
      </c>
      <c r="H4698" s="106">
        <v>1.196533269E7</v>
      </c>
      <c r="I4698" s="103">
        <v>6.0</v>
      </c>
      <c r="J4698" s="107">
        <v>4.4</v>
      </c>
      <c r="K4698" s="104">
        <v>2022.0</v>
      </c>
      <c r="L4698" s="103" t="s">
        <v>4529</v>
      </c>
      <c r="M4698" s="103">
        <v>2021.0</v>
      </c>
      <c r="N4698" s="103" t="s">
        <v>161</v>
      </c>
      <c r="O4698" s="65" t="str">
        <f t="shared" si="1"/>
        <v>576609610001</v>
      </c>
      <c r="P4698" s="65">
        <f t="shared" si="2"/>
        <v>4</v>
      </c>
      <c r="Q4698" s="65">
        <f t="shared" si="3"/>
        <v>0</v>
      </c>
      <c r="R4698" s="65" t="str">
        <f t="shared" si="12"/>
        <v>57.660.961/0001-40</v>
      </c>
      <c r="S4698" s="84"/>
      <c r="T4698" s="84" t="str">
        <f t="shared" si="10"/>
        <v/>
      </c>
      <c r="U4698" s="84" t="str">
        <f t="shared" si="11"/>
        <v/>
      </c>
      <c r="V4698" s="65" t="str">
        <f t="shared" si="5"/>
        <v/>
      </c>
      <c r="W4698" s="84"/>
      <c r="X4698" s="84"/>
      <c r="Y4698" s="85"/>
      <c r="Z4698" s="85"/>
      <c r="AA4698" s="65" t="str">
        <f t="shared" si="6"/>
        <v/>
      </c>
      <c r="AB4698" s="65" t="str">
        <f t="shared" si="7"/>
        <v/>
      </c>
      <c r="AC4698" s="86"/>
      <c r="AD4698" s="87" t="str">
        <f t="shared" si="8"/>
        <v/>
      </c>
      <c r="AE4698" s="84"/>
      <c r="AF4698" s="86">
        <f>IF(AC4698&gt;0,AC4698,'⚙️ Config'!$B$10)</f>
        <v>0.0075</v>
      </c>
      <c r="AG4698" s="88">
        <f t="shared" si="9"/>
        <v>89739.99518</v>
      </c>
      <c r="AH4698" s="88">
        <f>AG4698*'⚙️ Config'!$B$11</f>
        <v>448699.9759</v>
      </c>
      <c r="AI4698" s="88">
        <f>AH4698*'⚙️ Config'!$B$12</f>
        <v>134609.9928</v>
      </c>
      <c r="AJ4698" s="64"/>
      <c r="AK4698" s="84"/>
      <c r="AL4698" s="84"/>
      <c r="AM4698" s="84"/>
      <c r="AN4698" s="84"/>
      <c r="AO4698" s="84"/>
      <c r="AP4698" s="84"/>
      <c r="AQ4698" s="84"/>
    </row>
    <row r="4699" ht="15.0" customHeight="1">
      <c r="A4699" s="98">
        <v>4696.0</v>
      </c>
      <c r="B4699" s="99" t="s">
        <v>9914</v>
      </c>
      <c r="C4699" s="98" t="s">
        <v>141</v>
      </c>
      <c r="D4699" s="98" t="s">
        <v>9915</v>
      </c>
      <c r="E4699" s="100">
        <v>32.35</v>
      </c>
      <c r="F4699" s="98" t="s">
        <v>86</v>
      </c>
      <c r="G4699" s="98" t="s">
        <v>244</v>
      </c>
      <c r="H4699" s="101">
        <v>1.196252665E7</v>
      </c>
      <c r="I4699" s="98">
        <v>6.0</v>
      </c>
      <c r="J4699" s="102">
        <v>2.6</v>
      </c>
      <c r="K4699" s="99">
        <v>2024.0</v>
      </c>
      <c r="L4699" s="98" t="s">
        <v>4795</v>
      </c>
      <c r="M4699" s="98">
        <v>2023.0</v>
      </c>
      <c r="N4699" s="98" t="s">
        <v>189</v>
      </c>
      <c r="O4699" s="65" t="str">
        <f t="shared" si="1"/>
        <v>520456970001</v>
      </c>
      <c r="P4699" s="65">
        <f t="shared" si="2"/>
        <v>1</v>
      </c>
      <c r="Q4699" s="65">
        <f t="shared" si="3"/>
        <v>0</v>
      </c>
      <c r="R4699" s="65" t="str">
        <f t="shared" si="12"/>
        <v>52.045.697/0001-10</v>
      </c>
      <c r="S4699" s="84"/>
      <c r="T4699" s="84" t="str">
        <f t="shared" si="10"/>
        <v/>
      </c>
      <c r="U4699" s="84" t="str">
        <f t="shared" si="11"/>
        <v/>
      </c>
      <c r="V4699" s="65" t="str">
        <f t="shared" si="5"/>
        <v/>
      </c>
      <c r="W4699" s="84"/>
      <c r="X4699" s="84"/>
      <c r="Y4699" s="85"/>
      <c r="Z4699" s="85"/>
      <c r="AA4699" s="65" t="str">
        <f t="shared" si="6"/>
        <v/>
      </c>
      <c r="AB4699" s="65" t="str">
        <f t="shared" si="7"/>
        <v/>
      </c>
      <c r="AC4699" s="86"/>
      <c r="AD4699" s="87" t="str">
        <f t="shared" si="8"/>
        <v/>
      </c>
      <c r="AE4699" s="84"/>
      <c r="AF4699" s="86">
        <f>IF(AC4699&gt;0,AC4699,'⚙️ Config'!$B$10)</f>
        <v>0.0075</v>
      </c>
      <c r="AG4699" s="88">
        <f t="shared" si="9"/>
        <v>89718.94988</v>
      </c>
      <c r="AH4699" s="88">
        <f>AG4699*'⚙️ Config'!$B$11</f>
        <v>448594.7494</v>
      </c>
      <c r="AI4699" s="88">
        <f>AH4699*'⚙️ Config'!$B$12</f>
        <v>134578.4248</v>
      </c>
      <c r="AJ4699" s="64"/>
      <c r="AK4699" s="84"/>
      <c r="AL4699" s="84"/>
      <c r="AM4699" s="84"/>
      <c r="AN4699" s="84"/>
      <c r="AO4699" s="84"/>
      <c r="AP4699" s="84"/>
      <c r="AQ4699" s="84"/>
    </row>
    <row r="4700" ht="15.0" customHeight="1">
      <c r="A4700" s="98">
        <v>4697.0</v>
      </c>
      <c r="B4700" s="99" t="s">
        <v>9916</v>
      </c>
      <c r="C4700" s="98" t="s">
        <v>141</v>
      </c>
      <c r="D4700" s="98" t="s">
        <v>9917</v>
      </c>
      <c r="E4700" s="100">
        <v>29.39</v>
      </c>
      <c r="F4700" s="98" t="s">
        <v>86</v>
      </c>
      <c r="G4700" s="98" t="s">
        <v>244</v>
      </c>
      <c r="H4700" s="101">
        <v>1.19576053E7</v>
      </c>
      <c r="I4700" s="98">
        <v>3.0</v>
      </c>
      <c r="J4700" s="102">
        <v>4.9</v>
      </c>
      <c r="K4700" s="99">
        <v>2024.0</v>
      </c>
      <c r="L4700" s="98" t="s">
        <v>5218</v>
      </c>
      <c r="M4700" s="98">
        <v>2021.0</v>
      </c>
      <c r="N4700" s="98" t="s">
        <v>145</v>
      </c>
      <c r="O4700" s="65" t="str">
        <f t="shared" si="1"/>
        <v>036527830001</v>
      </c>
      <c r="P4700" s="65">
        <f t="shared" si="2"/>
        <v>8</v>
      </c>
      <c r="Q4700" s="65">
        <f t="shared" si="3"/>
        <v>6</v>
      </c>
      <c r="R4700" s="65" t="str">
        <f t="shared" si="12"/>
        <v>03.652.783/0001-86</v>
      </c>
      <c r="S4700" s="84"/>
      <c r="T4700" s="84" t="str">
        <f t="shared" si="10"/>
        <v/>
      </c>
      <c r="U4700" s="84" t="str">
        <f t="shared" si="11"/>
        <v/>
      </c>
      <c r="V4700" s="65" t="str">
        <f t="shared" si="5"/>
        <v/>
      </c>
      <c r="W4700" s="84"/>
      <c r="X4700" s="84"/>
      <c r="Y4700" s="85"/>
      <c r="Z4700" s="85"/>
      <c r="AA4700" s="65" t="str">
        <f t="shared" si="6"/>
        <v/>
      </c>
      <c r="AB4700" s="65" t="str">
        <f t="shared" si="7"/>
        <v/>
      </c>
      <c r="AC4700" s="86"/>
      <c r="AD4700" s="87" t="str">
        <f t="shared" si="8"/>
        <v/>
      </c>
      <c r="AE4700" s="84"/>
      <c r="AF4700" s="86">
        <f>IF(AC4700&gt;0,AC4700,'⚙️ Config'!$B$10)</f>
        <v>0.0075</v>
      </c>
      <c r="AG4700" s="88">
        <f t="shared" si="9"/>
        <v>89682.03975</v>
      </c>
      <c r="AH4700" s="88">
        <f>AG4700*'⚙️ Config'!$B$11</f>
        <v>448410.1988</v>
      </c>
      <c r="AI4700" s="88">
        <f>AH4700*'⚙️ Config'!$B$12</f>
        <v>134523.0596</v>
      </c>
      <c r="AJ4700" s="64"/>
      <c r="AK4700" s="84"/>
      <c r="AL4700" s="84"/>
      <c r="AM4700" s="84"/>
      <c r="AN4700" s="84"/>
      <c r="AO4700" s="84"/>
      <c r="AP4700" s="84"/>
      <c r="AQ4700" s="84"/>
    </row>
    <row r="4701" ht="15.0" customHeight="1">
      <c r="A4701" s="98">
        <v>4698.0</v>
      </c>
      <c r="B4701" s="99" t="s">
        <v>9918</v>
      </c>
      <c r="C4701" s="98" t="s">
        <v>141</v>
      </c>
      <c r="D4701" s="98" t="s">
        <v>9919</v>
      </c>
      <c r="E4701" s="100">
        <v>28.52</v>
      </c>
      <c r="F4701" s="98" t="s">
        <v>86</v>
      </c>
      <c r="G4701" s="98" t="s">
        <v>244</v>
      </c>
      <c r="H4701" s="101">
        <v>1.195508488E7</v>
      </c>
      <c r="I4701" s="98">
        <v>7.0</v>
      </c>
      <c r="J4701" s="102">
        <v>4.7</v>
      </c>
      <c r="K4701" s="99">
        <v>2024.0</v>
      </c>
      <c r="L4701" s="98" t="s">
        <v>4795</v>
      </c>
      <c r="M4701" s="98">
        <v>2021.0</v>
      </c>
      <c r="N4701" s="98" t="s">
        <v>161</v>
      </c>
      <c r="O4701" s="65" t="str">
        <f t="shared" si="1"/>
        <v>555864730001</v>
      </c>
      <c r="P4701" s="65">
        <f t="shared" si="2"/>
        <v>0</v>
      </c>
      <c r="Q4701" s="65">
        <f t="shared" si="3"/>
        <v>4</v>
      </c>
      <c r="R4701" s="65" t="str">
        <f t="shared" si="12"/>
        <v>55.586.473/0001-04</v>
      </c>
      <c r="S4701" s="84"/>
      <c r="T4701" s="84" t="str">
        <f t="shared" si="10"/>
        <v/>
      </c>
      <c r="U4701" s="84" t="str">
        <f t="shared" si="11"/>
        <v/>
      </c>
      <c r="V4701" s="65" t="str">
        <f t="shared" si="5"/>
        <v/>
      </c>
      <c r="W4701" s="84"/>
      <c r="X4701" s="84"/>
      <c r="Y4701" s="85"/>
      <c r="Z4701" s="85"/>
      <c r="AA4701" s="65" t="str">
        <f t="shared" si="6"/>
        <v/>
      </c>
      <c r="AB4701" s="65" t="str">
        <f t="shared" si="7"/>
        <v/>
      </c>
      <c r="AC4701" s="86"/>
      <c r="AD4701" s="87" t="str">
        <f t="shared" si="8"/>
        <v/>
      </c>
      <c r="AE4701" s="84"/>
      <c r="AF4701" s="86">
        <f>IF(AC4701&gt;0,AC4701,'⚙️ Config'!$B$10)</f>
        <v>0.0075</v>
      </c>
      <c r="AG4701" s="88">
        <f t="shared" si="9"/>
        <v>89663.1366</v>
      </c>
      <c r="AH4701" s="88">
        <f>AG4701*'⚙️ Config'!$B$11</f>
        <v>448315.683</v>
      </c>
      <c r="AI4701" s="88">
        <f>AH4701*'⚙️ Config'!$B$12</f>
        <v>134494.7049</v>
      </c>
      <c r="AJ4701" s="64"/>
      <c r="AK4701" s="84"/>
      <c r="AL4701" s="84"/>
      <c r="AM4701" s="84"/>
      <c r="AN4701" s="84"/>
      <c r="AO4701" s="84"/>
      <c r="AP4701" s="84"/>
      <c r="AQ4701" s="84"/>
    </row>
    <row r="4702" ht="15.0" customHeight="1">
      <c r="A4702" s="103">
        <v>4699.0</v>
      </c>
      <c r="B4702" s="104" t="s">
        <v>9920</v>
      </c>
      <c r="C4702" s="103" t="s">
        <v>141</v>
      </c>
      <c r="D4702" s="103" t="s">
        <v>9921</v>
      </c>
      <c r="E4702" s="105">
        <v>17.25</v>
      </c>
      <c r="F4702" s="103" t="s">
        <v>86</v>
      </c>
      <c r="G4702" s="103" t="s">
        <v>244</v>
      </c>
      <c r="H4702" s="106">
        <v>1.193443292E7</v>
      </c>
      <c r="I4702" s="103">
        <v>5.0</v>
      </c>
      <c r="J4702" s="107">
        <v>5.0</v>
      </c>
      <c r="K4702" s="104">
        <v>2021.0</v>
      </c>
      <c r="L4702" s="103" t="s">
        <v>719</v>
      </c>
      <c r="M4702" s="103">
        <v>2021.0</v>
      </c>
      <c r="N4702" s="103" t="s">
        <v>189</v>
      </c>
      <c r="O4702" s="65" t="str">
        <f t="shared" si="1"/>
        <v>076834490001</v>
      </c>
      <c r="P4702" s="65">
        <f t="shared" si="2"/>
        <v>4</v>
      </c>
      <c r="Q4702" s="65">
        <f t="shared" si="3"/>
        <v>0</v>
      </c>
      <c r="R4702" s="65" t="str">
        <f t="shared" si="12"/>
        <v>07.683.449/0001-40</v>
      </c>
      <c r="S4702" s="84"/>
      <c r="T4702" s="84" t="str">
        <f t="shared" si="10"/>
        <v/>
      </c>
      <c r="U4702" s="84" t="str">
        <f t="shared" si="11"/>
        <v/>
      </c>
      <c r="V4702" s="65" t="str">
        <f t="shared" si="5"/>
        <v/>
      </c>
      <c r="W4702" s="84"/>
      <c r="X4702" s="84"/>
      <c r="Y4702" s="85"/>
      <c r="Z4702" s="85"/>
      <c r="AA4702" s="65" t="str">
        <f t="shared" si="6"/>
        <v/>
      </c>
      <c r="AB4702" s="65" t="str">
        <f t="shared" si="7"/>
        <v/>
      </c>
      <c r="AC4702" s="86"/>
      <c r="AD4702" s="87" t="str">
        <f t="shared" si="8"/>
        <v/>
      </c>
      <c r="AE4702" s="84"/>
      <c r="AF4702" s="86">
        <f>IF(AC4702&gt;0,AC4702,'⚙️ Config'!$B$10)</f>
        <v>0.0075</v>
      </c>
      <c r="AG4702" s="88">
        <f t="shared" si="9"/>
        <v>89508.2469</v>
      </c>
      <c r="AH4702" s="88">
        <f>AG4702*'⚙️ Config'!$B$11</f>
        <v>447541.2345</v>
      </c>
      <c r="AI4702" s="88">
        <f>AH4702*'⚙️ Config'!$B$12</f>
        <v>134262.3704</v>
      </c>
      <c r="AJ4702" s="64"/>
      <c r="AK4702" s="84"/>
      <c r="AL4702" s="84"/>
      <c r="AM4702" s="84"/>
      <c r="AN4702" s="84"/>
      <c r="AO4702" s="84"/>
      <c r="AP4702" s="84"/>
      <c r="AQ4702" s="84"/>
    </row>
    <row r="4703" ht="15.0" customHeight="1">
      <c r="A4703" s="98">
        <v>4700.0</v>
      </c>
      <c r="B4703" s="99" t="s">
        <v>9922</v>
      </c>
      <c r="C4703" s="98" t="s">
        <v>141</v>
      </c>
      <c r="D4703" s="98" t="s">
        <v>9923</v>
      </c>
      <c r="E4703" s="100">
        <v>18.83</v>
      </c>
      <c r="F4703" s="98" t="s">
        <v>86</v>
      </c>
      <c r="G4703" s="98" t="s">
        <v>244</v>
      </c>
      <c r="H4703" s="101">
        <v>1.192327094E7</v>
      </c>
      <c r="I4703" s="98">
        <v>7.0</v>
      </c>
      <c r="J4703" s="102">
        <v>4.8</v>
      </c>
      <c r="K4703" s="99">
        <v>2023.0</v>
      </c>
      <c r="L4703" s="98" t="s">
        <v>615</v>
      </c>
      <c r="M4703" s="98">
        <v>2021.0</v>
      </c>
      <c r="N4703" s="98" t="s">
        <v>4351</v>
      </c>
      <c r="O4703" s="65" t="str">
        <f t="shared" si="1"/>
        <v>047656560001</v>
      </c>
      <c r="P4703" s="65">
        <f t="shared" si="2"/>
        <v>5</v>
      </c>
      <c r="Q4703" s="65">
        <f t="shared" si="3"/>
        <v>6</v>
      </c>
      <c r="R4703" s="65" t="str">
        <f t="shared" si="12"/>
        <v>04.765.656/0001-56</v>
      </c>
      <c r="S4703" s="84"/>
      <c r="T4703" s="84" t="str">
        <f t="shared" si="10"/>
        <v/>
      </c>
      <c r="U4703" s="84" t="str">
        <f t="shared" si="11"/>
        <v/>
      </c>
      <c r="V4703" s="65" t="str">
        <f t="shared" si="5"/>
        <v/>
      </c>
      <c r="W4703" s="84"/>
      <c r="X4703" s="84"/>
      <c r="Y4703" s="85"/>
      <c r="Z4703" s="85"/>
      <c r="AA4703" s="65" t="str">
        <f t="shared" si="6"/>
        <v/>
      </c>
      <c r="AB4703" s="65" t="str">
        <f t="shared" si="7"/>
        <v/>
      </c>
      <c r="AC4703" s="86"/>
      <c r="AD4703" s="87" t="str">
        <f t="shared" si="8"/>
        <v/>
      </c>
      <c r="AE4703" s="84"/>
      <c r="AF4703" s="86">
        <f>IF(AC4703&gt;0,AC4703,'⚙️ Config'!$B$10)</f>
        <v>0.0075</v>
      </c>
      <c r="AG4703" s="88">
        <f t="shared" si="9"/>
        <v>89424.53205</v>
      </c>
      <c r="AH4703" s="88">
        <f>AG4703*'⚙️ Config'!$B$11</f>
        <v>447122.6603</v>
      </c>
      <c r="AI4703" s="88">
        <f>AH4703*'⚙️ Config'!$B$12</f>
        <v>134136.7981</v>
      </c>
      <c r="AJ4703" s="64"/>
      <c r="AK4703" s="84"/>
      <c r="AL4703" s="84"/>
      <c r="AM4703" s="84"/>
      <c r="AN4703" s="84"/>
      <c r="AO4703" s="84"/>
      <c r="AP4703" s="84"/>
      <c r="AQ4703" s="84"/>
    </row>
    <row r="4704" ht="15.0" customHeight="1">
      <c r="A4704" s="103">
        <v>4701.0</v>
      </c>
      <c r="B4704" s="104" t="s">
        <v>9924</v>
      </c>
      <c r="C4704" s="103" t="s">
        <v>141</v>
      </c>
      <c r="D4704" s="103" t="s">
        <v>9925</v>
      </c>
      <c r="E4704" s="105">
        <v>23.05</v>
      </c>
      <c r="F4704" s="103" t="s">
        <v>86</v>
      </c>
      <c r="G4704" s="103" t="s">
        <v>244</v>
      </c>
      <c r="H4704" s="106">
        <v>1.191577787E7</v>
      </c>
      <c r="I4704" s="103">
        <v>2.0</v>
      </c>
      <c r="J4704" s="107">
        <v>5.0</v>
      </c>
      <c r="K4704" s="104">
        <v>2021.0</v>
      </c>
      <c r="L4704" s="103" t="s">
        <v>976</v>
      </c>
      <c r="M4704" s="103">
        <v>2021.0</v>
      </c>
      <c r="N4704" s="103" t="s">
        <v>145</v>
      </c>
      <c r="O4704" s="65" t="str">
        <f t="shared" si="1"/>
        <v>014958130001</v>
      </c>
      <c r="P4704" s="65">
        <f t="shared" si="2"/>
        <v>6</v>
      </c>
      <c r="Q4704" s="65">
        <f t="shared" si="3"/>
        <v>2</v>
      </c>
      <c r="R4704" s="65" t="str">
        <f t="shared" si="12"/>
        <v>01.495.813/0001-62</v>
      </c>
      <c r="S4704" s="84"/>
      <c r="T4704" s="84" t="str">
        <f t="shared" si="10"/>
        <v/>
      </c>
      <c r="U4704" s="84" t="str">
        <f t="shared" si="11"/>
        <v/>
      </c>
      <c r="V4704" s="65" t="str">
        <f t="shared" si="5"/>
        <v/>
      </c>
      <c r="W4704" s="84"/>
      <c r="X4704" s="84"/>
      <c r="Y4704" s="85"/>
      <c r="Z4704" s="85"/>
      <c r="AA4704" s="65" t="str">
        <f t="shared" si="6"/>
        <v/>
      </c>
      <c r="AB4704" s="65" t="str">
        <f t="shared" si="7"/>
        <v/>
      </c>
      <c r="AC4704" s="86"/>
      <c r="AD4704" s="87" t="str">
        <f t="shared" si="8"/>
        <v/>
      </c>
      <c r="AE4704" s="84"/>
      <c r="AF4704" s="86">
        <f>IF(AC4704&gt;0,AC4704,'⚙️ Config'!$B$10)</f>
        <v>0.0075</v>
      </c>
      <c r="AG4704" s="88">
        <f t="shared" si="9"/>
        <v>89368.33403</v>
      </c>
      <c r="AH4704" s="88">
        <f>AG4704*'⚙️ Config'!$B$11</f>
        <v>446841.6701</v>
      </c>
      <c r="AI4704" s="88">
        <f>AH4704*'⚙️ Config'!$B$12</f>
        <v>134052.501</v>
      </c>
      <c r="AJ4704" s="64"/>
      <c r="AK4704" s="84"/>
      <c r="AL4704" s="84"/>
      <c r="AM4704" s="84"/>
      <c r="AN4704" s="84"/>
      <c r="AO4704" s="84"/>
      <c r="AP4704" s="84"/>
      <c r="AQ4704" s="84"/>
    </row>
    <row r="4705" ht="15.0" customHeight="1">
      <c r="A4705" s="98">
        <v>4702.0</v>
      </c>
      <c r="B4705" s="99" t="s">
        <v>9926</v>
      </c>
      <c r="C4705" s="98" t="s">
        <v>141</v>
      </c>
      <c r="D4705" s="98" t="s">
        <v>9927</v>
      </c>
      <c r="E4705" s="100">
        <v>26.63</v>
      </c>
      <c r="F4705" s="98" t="s">
        <v>86</v>
      </c>
      <c r="G4705" s="98" t="s">
        <v>244</v>
      </c>
      <c r="H4705" s="101">
        <v>1.191171147E7</v>
      </c>
      <c r="I4705" s="98">
        <v>8.0</v>
      </c>
      <c r="J4705" s="102">
        <v>5.1</v>
      </c>
      <c r="K4705" s="99">
        <v>2024.0</v>
      </c>
      <c r="L4705" s="98" t="s">
        <v>387</v>
      </c>
      <c r="M4705" s="98">
        <v>2021.0</v>
      </c>
      <c r="N4705" s="98" t="s">
        <v>161</v>
      </c>
      <c r="O4705" s="65" t="str">
        <f t="shared" si="1"/>
        <v>103502200001</v>
      </c>
      <c r="P4705" s="65">
        <f t="shared" si="2"/>
        <v>0</v>
      </c>
      <c r="Q4705" s="65">
        <f t="shared" si="3"/>
        <v>7</v>
      </c>
      <c r="R4705" s="65" t="str">
        <f t="shared" si="12"/>
        <v>10.350.220/0001-07</v>
      </c>
      <c r="S4705" s="84"/>
      <c r="T4705" s="84" t="str">
        <f t="shared" si="10"/>
        <v/>
      </c>
      <c r="U4705" s="84" t="str">
        <f t="shared" si="11"/>
        <v/>
      </c>
      <c r="V4705" s="65" t="str">
        <f t="shared" si="5"/>
        <v/>
      </c>
      <c r="W4705" s="84"/>
      <c r="X4705" s="84"/>
      <c r="Y4705" s="85"/>
      <c r="Z4705" s="85"/>
      <c r="AA4705" s="65" t="str">
        <f t="shared" si="6"/>
        <v/>
      </c>
      <c r="AB4705" s="65" t="str">
        <f t="shared" si="7"/>
        <v/>
      </c>
      <c r="AC4705" s="86"/>
      <c r="AD4705" s="87" t="str">
        <f t="shared" si="8"/>
        <v/>
      </c>
      <c r="AE4705" s="84"/>
      <c r="AF4705" s="86">
        <f>IF(AC4705&gt;0,AC4705,'⚙️ Config'!$B$10)</f>
        <v>0.0075</v>
      </c>
      <c r="AG4705" s="88">
        <f t="shared" si="9"/>
        <v>89337.83603</v>
      </c>
      <c r="AH4705" s="88">
        <f>AG4705*'⚙️ Config'!$B$11</f>
        <v>446689.1801</v>
      </c>
      <c r="AI4705" s="88">
        <f>AH4705*'⚙️ Config'!$B$12</f>
        <v>134006.754</v>
      </c>
      <c r="AJ4705" s="64"/>
      <c r="AK4705" s="84"/>
      <c r="AL4705" s="84"/>
      <c r="AM4705" s="84"/>
      <c r="AN4705" s="84"/>
      <c r="AO4705" s="84"/>
      <c r="AP4705" s="84"/>
      <c r="AQ4705" s="84"/>
    </row>
    <row r="4706" ht="15.0" customHeight="1">
      <c r="A4706" s="98">
        <v>4703.0</v>
      </c>
      <c r="B4706" s="99" t="s">
        <v>9928</v>
      </c>
      <c r="C4706" s="98" t="s">
        <v>141</v>
      </c>
      <c r="D4706" s="98" t="s">
        <v>9929</v>
      </c>
      <c r="E4706" s="100">
        <v>23.01</v>
      </c>
      <c r="F4706" s="98" t="s">
        <v>86</v>
      </c>
      <c r="G4706" s="98" t="s">
        <v>244</v>
      </c>
      <c r="H4706" s="101">
        <v>1.190125793E7</v>
      </c>
      <c r="I4706" s="98">
        <v>8.0</v>
      </c>
      <c r="J4706" s="102">
        <v>4.7</v>
      </c>
      <c r="K4706" s="99">
        <v>2024.0</v>
      </c>
      <c r="L4706" s="98" t="s">
        <v>719</v>
      </c>
      <c r="M4706" s="98">
        <v>2021.0</v>
      </c>
      <c r="N4706" s="98" t="s">
        <v>161</v>
      </c>
      <c r="O4706" s="65" t="str">
        <f t="shared" si="1"/>
        <v>347294510001</v>
      </c>
      <c r="P4706" s="65">
        <f t="shared" si="2"/>
        <v>8</v>
      </c>
      <c r="Q4706" s="65">
        <f t="shared" si="3"/>
        <v>6</v>
      </c>
      <c r="R4706" s="65" t="str">
        <f t="shared" si="12"/>
        <v>34.729.451/0001-86</v>
      </c>
      <c r="S4706" s="84"/>
      <c r="T4706" s="84" t="str">
        <f t="shared" si="10"/>
        <v/>
      </c>
      <c r="U4706" s="84" t="str">
        <f t="shared" si="11"/>
        <v/>
      </c>
      <c r="V4706" s="65" t="str">
        <f t="shared" si="5"/>
        <v/>
      </c>
      <c r="W4706" s="84"/>
      <c r="X4706" s="84"/>
      <c r="Y4706" s="85"/>
      <c r="Z4706" s="85"/>
      <c r="AA4706" s="65" t="str">
        <f t="shared" si="6"/>
        <v/>
      </c>
      <c r="AB4706" s="65" t="str">
        <f t="shared" si="7"/>
        <v/>
      </c>
      <c r="AC4706" s="86"/>
      <c r="AD4706" s="87" t="str">
        <f t="shared" si="8"/>
        <v/>
      </c>
      <c r="AE4706" s="84"/>
      <c r="AF4706" s="86">
        <f>IF(AC4706&gt;0,AC4706,'⚙️ Config'!$B$10)</f>
        <v>0.0075</v>
      </c>
      <c r="AG4706" s="88">
        <f t="shared" si="9"/>
        <v>89259.43448</v>
      </c>
      <c r="AH4706" s="88">
        <f>AG4706*'⚙️ Config'!$B$11</f>
        <v>446297.1724</v>
      </c>
      <c r="AI4706" s="88">
        <f>AH4706*'⚙️ Config'!$B$12</f>
        <v>133889.1517</v>
      </c>
      <c r="AJ4706" s="64"/>
      <c r="AK4706" s="84"/>
      <c r="AL4706" s="84"/>
      <c r="AM4706" s="84"/>
      <c r="AN4706" s="84"/>
      <c r="AO4706" s="84"/>
      <c r="AP4706" s="84"/>
      <c r="AQ4706" s="84"/>
    </row>
    <row r="4707" ht="15.0" customHeight="1">
      <c r="A4707" s="98">
        <v>4704.0</v>
      </c>
      <c r="B4707" s="99" t="s">
        <v>9930</v>
      </c>
      <c r="C4707" s="98" t="s">
        <v>141</v>
      </c>
      <c r="D4707" s="98" t="s">
        <v>9931</v>
      </c>
      <c r="E4707" s="100">
        <v>20.69</v>
      </c>
      <c r="F4707" s="98" t="s">
        <v>86</v>
      </c>
      <c r="G4707" s="98" t="s">
        <v>244</v>
      </c>
      <c r="H4707" s="101">
        <v>1.189970809E7</v>
      </c>
      <c r="I4707" s="98">
        <v>5.0</v>
      </c>
      <c r="J4707" s="102">
        <v>4.8</v>
      </c>
      <c r="K4707" s="99">
        <v>2023.0</v>
      </c>
      <c r="L4707" s="98" t="s">
        <v>508</v>
      </c>
      <c r="M4707" s="98">
        <v>2021.0</v>
      </c>
      <c r="N4707" s="98" t="s">
        <v>161</v>
      </c>
      <c r="O4707" s="65" t="str">
        <f t="shared" si="1"/>
        <v>046311830001</v>
      </c>
      <c r="P4707" s="65">
        <f t="shared" si="2"/>
        <v>0</v>
      </c>
      <c r="Q4707" s="65">
        <f t="shared" si="3"/>
        <v>2</v>
      </c>
      <c r="R4707" s="65" t="str">
        <f t="shared" si="12"/>
        <v>04.631.183/0001-02</v>
      </c>
      <c r="S4707" s="84"/>
      <c r="T4707" s="84" t="str">
        <f t="shared" si="10"/>
        <v/>
      </c>
      <c r="U4707" s="84" t="str">
        <f t="shared" si="11"/>
        <v/>
      </c>
      <c r="V4707" s="65" t="str">
        <f t="shared" si="5"/>
        <v/>
      </c>
      <c r="W4707" s="84"/>
      <c r="X4707" s="84"/>
      <c r="Y4707" s="85"/>
      <c r="Z4707" s="85"/>
      <c r="AA4707" s="65" t="str">
        <f t="shared" si="6"/>
        <v/>
      </c>
      <c r="AB4707" s="65" t="str">
        <f t="shared" si="7"/>
        <v/>
      </c>
      <c r="AC4707" s="86"/>
      <c r="AD4707" s="87" t="str">
        <f t="shared" si="8"/>
        <v/>
      </c>
      <c r="AE4707" s="84"/>
      <c r="AF4707" s="86">
        <f>IF(AC4707&gt;0,AC4707,'⚙️ Config'!$B$10)</f>
        <v>0.0075</v>
      </c>
      <c r="AG4707" s="88">
        <f t="shared" si="9"/>
        <v>89247.81068</v>
      </c>
      <c r="AH4707" s="88">
        <f>AG4707*'⚙️ Config'!$B$11</f>
        <v>446239.0534</v>
      </c>
      <c r="AI4707" s="88">
        <f>AH4707*'⚙️ Config'!$B$12</f>
        <v>133871.716</v>
      </c>
      <c r="AJ4707" s="64"/>
      <c r="AK4707" s="84"/>
      <c r="AL4707" s="84"/>
      <c r="AM4707" s="84"/>
      <c r="AN4707" s="84"/>
      <c r="AO4707" s="84"/>
      <c r="AP4707" s="84"/>
      <c r="AQ4707" s="84"/>
    </row>
    <row r="4708" ht="15.0" customHeight="1">
      <c r="A4708" s="103">
        <v>4705.0</v>
      </c>
      <c r="B4708" s="104" t="s">
        <v>9932</v>
      </c>
      <c r="C4708" s="103" t="s">
        <v>141</v>
      </c>
      <c r="D4708" s="103" t="s">
        <v>9933</v>
      </c>
      <c r="E4708" s="105">
        <v>39.13</v>
      </c>
      <c r="F4708" s="103" t="s">
        <v>86</v>
      </c>
      <c r="G4708" s="103" t="s">
        <v>244</v>
      </c>
      <c r="H4708" s="106">
        <v>1.188538363E7</v>
      </c>
      <c r="I4708" s="103">
        <v>5.0</v>
      </c>
      <c r="J4708" s="107">
        <v>2.2</v>
      </c>
      <c r="K4708" s="104">
        <v>2025.0</v>
      </c>
      <c r="L4708" s="103" t="s">
        <v>144</v>
      </c>
      <c r="M4708" s="103">
        <v>2024.0</v>
      </c>
      <c r="N4708" s="103" t="s">
        <v>161</v>
      </c>
      <c r="O4708" s="65" t="str">
        <f t="shared" si="1"/>
        <v>174250140001</v>
      </c>
      <c r="P4708" s="65">
        <f t="shared" si="2"/>
        <v>5</v>
      </c>
      <c r="Q4708" s="65">
        <f t="shared" si="3"/>
        <v>0</v>
      </c>
      <c r="R4708" s="65" t="str">
        <f t="shared" si="12"/>
        <v>17.425.014/0001-50</v>
      </c>
      <c r="S4708" s="84"/>
      <c r="T4708" s="84" t="str">
        <f t="shared" si="10"/>
        <v/>
      </c>
      <c r="U4708" s="84" t="str">
        <f t="shared" si="11"/>
        <v/>
      </c>
      <c r="V4708" s="65" t="str">
        <f t="shared" si="5"/>
        <v/>
      </c>
      <c r="W4708" s="84"/>
      <c r="X4708" s="84"/>
      <c r="Y4708" s="85"/>
      <c r="Z4708" s="85"/>
      <c r="AA4708" s="65" t="str">
        <f t="shared" si="6"/>
        <v/>
      </c>
      <c r="AB4708" s="65" t="str">
        <f t="shared" si="7"/>
        <v/>
      </c>
      <c r="AC4708" s="86"/>
      <c r="AD4708" s="87" t="str">
        <f t="shared" si="8"/>
        <v/>
      </c>
      <c r="AE4708" s="84"/>
      <c r="AF4708" s="86">
        <f>IF(AC4708&gt;0,AC4708,'⚙️ Config'!$B$10)</f>
        <v>0.0075</v>
      </c>
      <c r="AG4708" s="88">
        <f t="shared" si="9"/>
        <v>89140.37723</v>
      </c>
      <c r="AH4708" s="88">
        <f>AG4708*'⚙️ Config'!$B$11</f>
        <v>445701.8861</v>
      </c>
      <c r="AI4708" s="88">
        <f>AH4708*'⚙️ Config'!$B$12</f>
        <v>133710.5658</v>
      </c>
      <c r="AJ4708" s="64"/>
      <c r="AK4708" s="84"/>
      <c r="AL4708" s="84"/>
      <c r="AM4708" s="84"/>
      <c r="AN4708" s="84"/>
      <c r="AO4708" s="84"/>
      <c r="AP4708" s="84"/>
      <c r="AQ4708" s="84"/>
    </row>
    <row r="4709" ht="15.0" customHeight="1">
      <c r="A4709" s="98">
        <v>4706.0</v>
      </c>
      <c r="B4709" s="99" t="s">
        <v>9934</v>
      </c>
      <c r="C4709" s="98" t="s">
        <v>141</v>
      </c>
      <c r="D4709" s="98" t="s">
        <v>9935</v>
      </c>
      <c r="E4709" s="100">
        <v>33.05</v>
      </c>
      <c r="F4709" s="98" t="s">
        <v>86</v>
      </c>
      <c r="G4709" s="98" t="s">
        <v>244</v>
      </c>
      <c r="H4709" s="101">
        <v>1.184785787E7</v>
      </c>
      <c r="I4709" s="98">
        <v>1.0</v>
      </c>
      <c r="J4709" s="102">
        <v>5.0</v>
      </c>
      <c r="K4709" s="99">
        <v>2021.0</v>
      </c>
      <c r="L4709" s="98" t="s">
        <v>197</v>
      </c>
      <c r="M4709" s="98">
        <v>2021.0</v>
      </c>
      <c r="N4709" s="98" t="s">
        <v>145</v>
      </c>
      <c r="O4709" s="65" t="str">
        <f t="shared" si="1"/>
        <v>027506760001</v>
      </c>
      <c r="P4709" s="65">
        <f t="shared" si="2"/>
        <v>2</v>
      </c>
      <c r="Q4709" s="65">
        <f t="shared" si="3"/>
        <v>8</v>
      </c>
      <c r="R4709" s="65" t="str">
        <f t="shared" si="12"/>
        <v>02.750.676/0001-28</v>
      </c>
      <c r="S4709" s="84"/>
      <c r="T4709" s="84" t="str">
        <f t="shared" si="10"/>
        <v/>
      </c>
      <c r="U4709" s="84" t="str">
        <f t="shared" si="11"/>
        <v/>
      </c>
      <c r="V4709" s="65" t="str">
        <f t="shared" si="5"/>
        <v/>
      </c>
      <c r="W4709" s="84"/>
      <c r="X4709" s="84"/>
      <c r="Y4709" s="85"/>
      <c r="Z4709" s="85"/>
      <c r="AA4709" s="65" t="str">
        <f t="shared" si="6"/>
        <v/>
      </c>
      <c r="AB4709" s="65" t="str">
        <f t="shared" si="7"/>
        <v/>
      </c>
      <c r="AC4709" s="86"/>
      <c r="AD4709" s="87" t="str">
        <f t="shared" si="8"/>
        <v/>
      </c>
      <c r="AE4709" s="84"/>
      <c r="AF4709" s="86">
        <f>IF(AC4709&gt;0,AC4709,'⚙️ Config'!$B$10)</f>
        <v>0.0075</v>
      </c>
      <c r="AG4709" s="88">
        <f t="shared" si="9"/>
        <v>88858.93403</v>
      </c>
      <c r="AH4709" s="88">
        <f>AG4709*'⚙️ Config'!$B$11</f>
        <v>444294.6701</v>
      </c>
      <c r="AI4709" s="88">
        <f>AH4709*'⚙️ Config'!$B$12</f>
        <v>133288.401</v>
      </c>
      <c r="AJ4709" s="64"/>
      <c r="AK4709" s="84"/>
      <c r="AL4709" s="84"/>
      <c r="AM4709" s="84"/>
      <c r="AN4709" s="84"/>
      <c r="AO4709" s="84"/>
      <c r="AP4709" s="84"/>
      <c r="AQ4709" s="84"/>
    </row>
    <row r="4710" ht="15.0" customHeight="1">
      <c r="A4710" s="103">
        <v>4707.0</v>
      </c>
      <c r="B4710" s="104" t="s">
        <v>9936</v>
      </c>
      <c r="C4710" s="103" t="s">
        <v>141</v>
      </c>
      <c r="D4710" s="103" t="s">
        <v>9937</v>
      </c>
      <c r="E4710" s="105">
        <v>32.38</v>
      </c>
      <c r="F4710" s="103" t="s">
        <v>86</v>
      </c>
      <c r="G4710" s="103" t="s">
        <v>244</v>
      </c>
      <c r="H4710" s="106">
        <v>1.181460342E7</v>
      </c>
      <c r="I4710" s="103">
        <v>8.0</v>
      </c>
      <c r="J4710" s="107">
        <v>3.2</v>
      </c>
      <c r="K4710" s="104">
        <v>2025.0</v>
      </c>
      <c r="L4710" s="103" t="s">
        <v>719</v>
      </c>
      <c r="M4710" s="103">
        <v>2023.0</v>
      </c>
      <c r="N4710" s="103" t="s">
        <v>161</v>
      </c>
      <c r="O4710" s="65" t="str">
        <f t="shared" si="1"/>
        <v>298646710001</v>
      </c>
      <c r="P4710" s="65">
        <f t="shared" si="2"/>
        <v>8</v>
      </c>
      <c r="Q4710" s="65">
        <f t="shared" si="3"/>
        <v>2</v>
      </c>
      <c r="R4710" s="65" t="str">
        <f t="shared" si="12"/>
        <v>29.864.671/0001-82</v>
      </c>
      <c r="S4710" s="84"/>
      <c r="T4710" s="84" t="str">
        <f t="shared" si="10"/>
        <v/>
      </c>
      <c r="U4710" s="84" t="str">
        <f t="shared" si="11"/>
        <v/>
      </c>
      <c r="V4710" s="65" t="str">
        <f t="shared" si="5"/>
        <v/>
      </c>
      <c r="W4710" s="84"/>
      <c r="X4710" s="84"/>
      <c r="Y4710" s="85"/>
      <c r="Z4710" s="85"/>
      <c r="AA4710" s="65" t="str">
        <f t="shared" si="6"/>
        <v/>
      </c>
      <c r="AB4710" s="65" t="str">
        <f t="shared" si="7"/>
        <v/>
      </c>
      <c r="AC4710" s="86"/>
      <c r="AD4710" s="87" t="str">
        <f t="shared" si="8"/>
        <v/>
      </c>
      <c r="AE4710" s="84"/>
      <c r="AF4710" s="86">
        <f>IF(AC4710&gt;0,AC4710,'⚙️ Config'!$B$10)</f>
        <v>0.0075</v>
      </c>
      <c r="AG4710" s="88">
        <f t="shared" si="9"/>
        <v>88609.52565</v>
      </c>
      <c r="AH4710" s="88">
        <f>AG4710*'⚙️ Config'!$B$11</f>
        <v>443047.6283</v>
      </c>
      <c r="AI4710" s="88">
        <f>AH4710*'⚙️ Config'!$B$12</f>
        <v>132914.2885</v>
      </c>
      <c r="AJ4710" s="64"/>
      <c r="AK4710" s="84"/>
      <c r="AL4710" s="84"/>
      <c r="AM4710" s="84"/>
      <c r="AN4710" s="84"/>
      <c r="AO4710" s="84"/>
      <c r="AP4710" s="84"/>
      <c r="AQ4710" s="84"/>
    </row>
    <row r="4711" ht="15.0" customHeight="1">
      <c r="A4711" s="103">
        <v>4708.0</v>
      </c>
      <c r="B4711" s="104" t="s">
        <v>9938</v>
      </c>
      <c r="C4711" s="103" t="s">
        <v>141</v>
      </c>
      <c r="D4711" s="103" t="s">
        <v>9939</v>
      </c>
      <c r="E4711" s="105">
        <v>30.72</v>
      </c>
      <c r="F4711" s="103" t="s">
        <v>86</v>
      </c>
      <c r="G4711" s="103" t="s">
        <v>244</v>
      </c>
      <c r="H4711" s="106">
        <v>1.181396847E7</v>
      </c>
      <c r="I4711" s="103">
        <v>7.0</v>
      </c>
      <c r="J4711" s="107">
        <v>4.8</v>
      </c>
      <c r="K4711" s="104">
        <v>2025.0</v>
      </c>
      <c r="L4711" s="103" t="s">
        <v>4726</v>
      </c>
      <c r="M4711" s="103">
        <v>2021.0</v>
      </c>
      <c r="N4711" s="103" t="s">
        <v>161</v>
      </c>
      <c r="O4711" s="65" t="str">
        <f t="shared" si="1"/>
        <v>088287240001</v>
      </c>
      <c r="P4711" s="65">
        <f t="shared" si="2"/>
        <v>3</v>
      </c>
      <c r="Q4711" s="65">
        <f t="shared" si="3"/>
        <v>0</v>
      </c>
      <c r="R4711" s="65" t="str">
        <f t="shared" si="12"/>
        <v>08.828.724/0001-30</v>
      </c>
      <c r="S4711" s="84"/>
      <c r="T4711" s="84" t="str">
        <f t="shared" si="10"/>
        <v/>
      </c>
      <c r="U4711" s="84" t="str">
        <f t="shared" si="11"/>
        <v/>
      </c>
      <c r="V4711" s="65" t="str">
        <f t="shared" si="5"/>
        <v/>
      </c>
      <c r="W4711" s="84"/>
      <c r="X4711" s="84"/>
      <c r="Y4711" s="85"/>
      <c r="Z4711" s="85"/>
      <c r="AA4711" s="65" t="str">
        <f t="shared" si="6"/>
        <v/>
      </c>
      <c r="AB4711" s="65" t="str">
        <f t="shared" si="7"/>
        <v/>
      </c>
      <c r="AC4711" s="86"/>
      <c r="AD4711" s="87" t="str">
        <f t="shared" si="8"/>
        <v/>
      </c>
      <c r="AE4711" s="84"/>
      <c r="AF4711" s="86">
        <f>IF(AC4711&gt;0,AC4711,'⚙️ Config'!$B$10)</f>
        <v>0.0075</v>
      </c>
      <c r="AG4711" s="88">
        <f t="shared" si="9"/>
        <v>88604.76353</v>
      </c>
      <c r="AH4711" s="88">
        <f>AG4711*'⚙️ Config'!$B$11</f>
        <v>443023.8176</v>
      </c>
      <c r="AI4711" s="88">
        <f>AH4711*'⚙️ Config'!$B$12</f>
        <v>132907.1453</v>
      </c>
      <c r="AJ4711" s="64"/>
      <c r="AK4711" s="84"/>
      <c r="AL4711" s="84"/>
      <c r="AM4711" s="84"/>
      <c r="AN4711" s="84"/>
      <c r="AO4711" s="84"/>
      <c r="AP4711" s="84"/>
      <c r="AQ4711" s="84"/>
    </row>
    <row r="4712" ht="15.0" customHeight="1">
      <c r="A4712" s="98">
        <v>4709.0</v>
      </c>
      <c r="B4712" s="99" t="s">
        <v>9940</v>
      </c>
      <c r="C4712" s="98" t="s">
        <v>141</v>
      </c>
      <c r="D4712" s="98" t="s">
        <v>9941</v>
      </c>
      <c r="E4712" s="100">
        <v>27.18</v>
      </c>
      <c r="F4712" s="98" t="s">
        <v>86</v>
      </c>
      <c r="G4712" s="98" t="s">
        <v>244</v>
      </c>
      <c r="H4712" s="101">
        <v>1.178174204E7</v>
      </c>
      <c r="I4712" s="98">
        <v>8.0</v>
      </c>
      <c r="J4712" s="102">
        <v>4.7</v>
      </c>
      <c r="K4712" s="99">
        <v>2024.0</v>
      </c>
      <c r="L4712" s="98" t="s">
        <v>387</v>
      </c>
      <c r="M4712" s="98">
        <v>2021.0</v>
      </c>
      <c r="N4712" s="98" t="s">
        <v>189</v>
      </c>
      <c r="O4712" s="65" t="str">
        <f t="shared" si="1"/>
        <v>494601080001</v>
      </c>
      <c r="P4712" s="65">
        <f t="shared" si="2"/>
        <v>5</v>
      </c>
      <c r="Q4712" s="65">
        <f t="shared" si="3"/>
        <v>6</v>
      </c>
      <c r="R4712" s="65" t="str">
        <f t="shared" si="12"/>
        <v>49.460.108/0001-56</v>
      </c>
      <c r="S4712" s="84"/>
      <c r="T4712" s="84" t="str">
        <f t="shared" si="10"/>
        <v/>
      </c>
      <c r="U4712" s="84" t="str">
        <f t="shared" si="11"/>
        <v/>
      </c>
      <c r="V4712" s="65" t="str">
        <f t="shared" si="5"/>
        <v/>
      </c>
      <c r="W4712" s="84"/>
      <c r="X4712" s="84"/>
      <c r="Y4712" s="85"/>
      <c r="Z4712" s="85"/>
      <c r="AA4712" s="65" t="str">
        <f t="shared" si="6"/>
        <v/>
      </c>
      <c r="AB4712" s="65" t="str">
        <f t="shared" si="7"/>
        <v/>
      </c>
      <c r="AC4712" s="86"/>
      <c r="AD4712" s="87" t="str">
        <f t="shared" si="8"/>
        <v/>
      </c>
      <c r="AE4712" s="84"/>
      <c r="AF4712" s="86">
        <f>IF(AC4712&gt;0,AC4712,'⚙️ Config'!$B$10)</f>
        <v>0.0075</v>
      </c>
      <c r="AG4712" s="88">
        <f t="shared" si="9"/>
        <v>88363.0653</v>
      </c>
      <c r="AH4712" s="88">
        <f>AG4712*'⚙️ Config'!$B$11</f>
        <v>441815.3265</v>
      </c>
      <c r="AI4712" s="88">
        <f>AH4712*'⚙️ Config'!$B$12</f>
        <v>132544.598</v>
      </c>
      <c r="AJ4712" s="64"/>
      <c r="AK4712" s="84"/>
      <c r="AL4712" s="84"/>
      <c r="AM4712" s="84"/>
      <c r="AN4712" s="84"/>
      <c r="AO4712" s="84"/>
      <c r="AP4712" s="84"/>
      <c r="AQ4712" s="84"/>
    </row>
    <row r="4713" ht="15.0" customHeight="1">
      <c r="A4713" s="103">
        <v>4710.0</v>
      </c>
      <c r="B4713" s="104" t="s">
        <v>9942</v>
      </c>
      <c r="C4713" s="103" t="s">
        <v>141</v>
      </c>
      <c r="D4713" s="103" t="s">
        <v>9943</v>
      </c>
      <c r="E4713" s="105">
        <v>36.86</v>
      </c>
      <c r="F4713" s="103" t="s">
        <v>86</v>
      </c>
      <c r="G4713" s="103" t="s">
        <v>244</v>
      </c>
      <c r="H4713" s="106">
        <v>1.175767404E7</v>
      </c>
      <c r="I4713" s="103">
        <v>5.0</v>
      </c>
      <c r="J4713" s="107">
        <v>2.4</v>
      </c>
      <c r="K4713" s="104">
        <v>2025.0</v>
      </c>
      <c r="L4713" s="103" t="s">
        <v>4487</v>
      </c>
      <c r="M4713" s="103">
        <v>2023.0</v>
      </c>
      <c r="N4713" s="103" t="s">
        <v>145</v>
      </c>
      <c r="O4713" s="65" t="str">
        <f t="shared" si="1"/>
        <v>660595100001</v>
      </c>
      <c r="P4713" s="65">
        <f t="shared" si="2"/>
        <v>4</v>
      </c>
      <c r="Q4713" s="65">
        <f t="shared" si="3"/>
        <v>2</v>
      </c>
      <c r="R4713" s="65" t="str">
        <f t="shared" si="12"/>
        <v>66.059.510/0001-42</v>
      </c>
      <c r="S4713" s="84"/>
      <c r="T4713" s="84" t="str">
        <f t="shared" si="10"/>
        <v/>
      </c>
      <c r="U4713" s="84" t="str">
        <f t="shared" si="11"/>
        <v/>
      </c>
      <c r="V4713" s="65" t="str">
        <f t="shared" si="5"/>
        <v/>
      </c>
      <c r="W4713" s="84"/>
      <c r="X4713" s="84"/>
      <c r="Y4713" s="85"/>
      <c r="Z4713" s="85"/>
      <c r="AA4713" s="65" t="str">
        <f t="shared" si="6"/>
        <v/>
      </c>
      <c r="AB4713" s="65" t="str">
        <f t="shared" si="7"/>
        <v/>
      </c>
      <c r="AC4713" s="86"/>
      <c r="AD4713" s="87" t="str">
        <f t="shared" si="8"/>
        <v/>
      </c>
      <c r="AE4713" s="84"/>
      <c r="AF4713" s="86">
        <f>IF(AC4713&gt;0,AC4713,'⚙️ Config'!$B$10)</f>
        <v>0.0075</v>
      </c>
      <c r="AG4713" s="88">
        <f t="shared" si="9"/>
        <v>88182.5553</v>
      </c>
      <c r="AH4713" s="88">
        <f>AG4713*'⚙️ Config'!$B$11</f>
        <v>440912.7765</v>
      </c>
      <c r="AI4713" s="88">
        <f>AH4713*'⚙️ Config'!$B$12</f>
        <v>132273.833</v>
      </c>
      <c r="AJ4713" s="64"/>
      <c r="AK4713" s="84"/>
      <c r="AL4713" s="84"/>
      <c r="AM4713" s="84"/>
      <c r="AN4713" s="84"/>
      <c r="AO4713" s="84"/>
      <c r="AP4713" s="84"/>
      <c r="AQ4713" s="84"/>
    </row>
    <row r="4714" ht="15.0" customHeight="1">
      <c r="A4714" s="98">
        <v>4711.0</v>
      </c>
      <c r="B4714" s="99" t="s">
        <v>9944</v>
      </c>
      <c r="C4714" s="98" t="s">
        <v>154</v>
      </c>
      <c r="D4714" s="98" t="s">
        <v>9945</v>
      </c>
      <c r="E4714" s="100">
        <v>27.14</v>
      </c>
      <c r="F4714" s="98" t="s">
        <v>86</v>
      </c>
      <c r="G4714" s="98" t="s">
        <v>244</v>
      </c>
      <c r="H4714" s="101">
        <v>1.173574564E7</v>
      </c>
      <c r="I4714" s="98">
        <v>2.0</v>
      </c>
      <c r="J4714" s="102">
        <v>4.5</v>
      </c>
      <c r="K4714" s="99">
        <v>2023.0</v>
      </c>
      <c r="L4714" s="98" t="s">
        <v>1043</v>
      </c>
      <c r="M4714" s="98">
        <v>2021.0</v>
      </c>
      <c r="N4714" s="98" t="s">
        <v>161</v>
      </c>
      <c r="O4714" s="65" t="str">
        <f t="shared" si="1"/>
        <v>112852820001</v>
      </c>
      <c r="P4714" s="65">
        <f t="shared" si="2"/>
        <v>3</v>
      </c>
      <c r="Q4714" s="65">
        <f t="shared" si="3"/>
        <v>7</v>
      </c>
      <c r="R4714" s="65" t="str">
        <f t="shared" si="12"/>
        <v>11.285.282/0001-37</v>
      </c>
      <c r="S4714" s="84"/>
      <c r="T4714" s="84" t="str">
        <f t="shared" si="10"/>
        <v/>
      </c>
      <c r="U4714" s="84" t="str">
        <f t="shared" si="11"/>
        <v/>
      </c>
      <c r="V4714" s="65" t="str">
        <f t="shared" si="5"/>
        <v/>
      </c>
      <c r="W4714" s="84"/>
      <c r="X4714" s="84"/>
      <c r="Y4714" s="85"/>
      <c r="Z4714" s="85"/>
      <c r="AA4714" s="65" t="str">
        <f t="shared" si="6"/>
        <v/>
      </c>
      <c r="AB4714" s="65" t="str">
        <f t="shared" si="7"/>
        <v/>
      </c>
      <c r="AC4714" s="86"/>
      <c r="AD4714" s="87" t="str">
        <f t="shared" si="8"/>
        <v/>
      </c>
      <c r="AE4714" s="84"/>
      <c r="AF4714" s="86">
        <f>IF(AC4714&gt;0,AC4714,'⚙️ Config'!$B$10)</f>
        <v>0.0075</v>
      </c>
      <c r="AG4714" s="88">
        <f t="shared" si="9"/>
        <v>88018.0923</v>
      </c>
      <c r="AH4714" s="88">
        <f>AG4714*'⚙️ Config'!$B$11</f>
        <v>440090.4615</v>
      </c>
      <c r="AI4714" s="88">
        <f>AH4714*'⚙️ Config'!$B$12</f>
        <v>132027.1385</v>
      </c>
      <c r="AJ4714" s="64"/>
      <c r="AK4714" s="84"/>
      <c r="AL4714" s="84"/>
      <c r="AM4714" s="84"/>
      <c r="AN4714" s="84"/>
      <c r="AO4714" s="84"/>
      <c r="AP4714" s="84"/>
      <c r="AQ4714" s="84"/>
    </row>
    <row r="4715" ht="15.0" customHeight="1">
      <c r="A4715" s="103">
        <v>4712.0</v>
      </c>
      <c r="B4715" s="104" t="s">
        <v>9946</v>
      </c>
      <c r="C4715" s="103" t="s">
        <v>141</v>
      </c>
      <c r="D4715" s="103" t="s">
        <v>9947</v>
      </c>
      <c r="E4715" s="105">
        <v>29.76</v>
      </c>
      <c r="F4715" s="103" t="s">
        <v>86</v>
      </c>
      <c r="G4715" s="103" t="s">
        <v>244</v>
      </c>
      <c r="H4715" s="106">
        <v>1.173427171E7</v>
      </c>
      <c r="I4715" s="103">
        <v>6.0</v>
      </c>
      <c r="J4715" s="107">
        <v>3.1</v>
      </c>
      <c r="K4715" s="104">
        <v>2024.0</v>
      </c>
      <c r="L4715" s="103" t="s">
        <v>719</v>
      </c>
      <c r="M4715" s="103">
        <v>2023.0</v>
      </c>
      <c r="N4715" s="103" t="s">
        <v>189</v>
      </c>
      <c r="O4715" s="65" t="str">
        <f t="shared" si="1"/>
        <v>262040010001</v>
      </c>
      <c r="P4715" s="65">
        <f t="shared" si="2"/>
        <v>4</v>
      </c>
      <c r="Q4715" s="65">
        <f t="shared" si="3"/>
        <v>1</v>
      </c>
      <c r="R4715" s="65" t="str">
        <f t="shared" si="12"/>
        <v>26.204.001/0001-41</v>
      </c>
      <c r="S4715" s="84"/>
      <c r="T4715" s="84" t="str">
        <f t="shared" si="10"/>
        <v/>
      </c>
      <c r="U4715" s="84" t="str">
        <f t="shared" si="11"/>
        <v/>
      </c>
      <c r="V4715" s="65" t="str">
        <f t="shared" si="5"/>
        <v/>
      </c>
      <c r="W4715" s="84"/>
      <c r="X4715" s="84"/>
      <c r="Y4715" s="85"/>
      <c r="Z4715" s="85"/>
      <c r="AA4715" s="65" t="str">
        <f t="shared" si="6"/>
        <v/>
      </c>
      <c r="AB4715" s="65" t="str">
        <f t="shared" si="7"/>
        <v/>
      </c>
      <c r="AC4715" s="86"/>
      <c r="AD4715" s="87" t="str">
        <f t="shared" si="8"/>
        <v/>
      </c>
      <c r="AE4715" s="84"/>
      <c r="AF4715" s="86">
        <f>IF(AC4715&gt;0,AC4715,'⚙️ Config'!$B$10)</f>
        <v>0.0075</v>
      </c>
      <c r="AG4715" s="88">
        <f t="shared" si="9"/>
        <v>88007.03783</v>
      </c>
      <c r="AH4715" s="88">
        <f>AG4715*'⚙️ Config'!$B$11</f>
        <v>440035.1891</v>
      </c>
      <c r="AI4715" s="88">
        <f>AH4715*'⚙️ Config'!$B$12</f>
        <v>132010.5567</v>
      </c>
      <c r="AJ4715" s="64"/>
      <c r="AK4715" s="84"/>
      <c r="AL4715" s="84"/>
      <c r="AM4715" s="84"/>
      <c r="AN4715" s="84"/>
      <c r="AO4715" s="84"/>
      <c r="AP4715" s="84"/>
      <c r="AQ4715" s="84"/>
    </row>
    <row r="4716" ht="15.0" customHeight="1">
      <c r="A4716" s="103">
        <v>4713.0</v>
      </c>
      <c r="B4716" s="104" t="s">
        <v>9948</v>
      </c>
      <c r="C4716" s="103" t="s">
        <v>141</v>
      </c>
      <c r="D4716" s="103" t="s">
        <v>9949</v>
      </c>
      <c r="E4716" s="105">
        <v>23.78</v>
      </c>
      <c r="F4716" s="103" t="s">
        <v>86</v>
      </c>
      <c r="G4716" s="103" t="s">
        <v>244</v>
      </c>
      <c r="H4716" s="106">
        <v>1.171651322E7</v>
      </c>
      <c r="I4716" s="103">
        <v>2.0</v>
      </c>
      <c r="J4716" s="107">
        <v>4.7</v>
      </c>
      <c r="K4716" s="104">
        <v>2021.0</v>
      </c>
      <c r="L4716" s="103" t="s">
        <v>144</v>
      </c>
      <c r="M4716" s="103">
        <v>2021.0</v>
      </c>
      <c r="N4716" s="103" t="s">
        <v>4351</v>
      </c>
      <c r="O4716" s="65" t="str">
        <f t="shared" si="1"/>
        <v>037998100001</v>
      </c>
      <c r="P4716" s="65">
        <f t="shared" si="2"/>
        <v>4</v>
      </c>
      <c r="Q4716" s="65">
        <f t="shared" si="3"/>
        <v>8</v>
      </c>
      <c r="R4716" s="65" t="str">
        <f t="shared" si="12"/>
        <v>03.799.810/0001-48</v>
      </c>
      <c r="S4716" s="84"/>
      <c r="T4716" s="84" t="str">
        <f t="shared" si="10"/>
        <v/>
      </c>
      <c r="U4716" s="84" t="str">
        <f t="shared" si="11"/>
        <v/>
      </c>
      <c r="V4716" s="65" t="str">
        <f t="shared" si="5"/>
        <v/>
      </c>
      <c r="W4716" s="84"/>
      <c r="X4716" s="84"/>
      <c r="Y4716" s="85"/>
      <c r="Z4716" s="85"/>
      <c r="AA4716" s="65" t="str">
        <f t="shared" si="6"/>
        <v/>
      </c>
      <c r="AB4716" s="65" t="str">
        <f t="shared" si="7"/>
        <v/>
      </c>
      <c r="AC4716" s="86"/>
      <c r="AD4716" s="87" t="str">
        <f t="shared" si="8"/>
        <v/>
      </c>
      <c r="AE4716" s="84"/>
      <c r="AF4716" s="86">
        <f>IF(AC4716&gt;0,AC4716,'⚙️ Config'!$B$10)</f>
        <v>0.0075</v>
      </c>
      <c r="AG4716" s="88">
        <f t="shared" si="9"/>
        <v>87873.84915</v>
      </c>
      <c r="AH4716" s="88">
        <f>AG4716*'⚙️ Config'!$B$11</f>
        <v>439369.2458</v>
      </c>
      <c r="AI4716" s="88">
        <f>AH4716*'⚙️ Config'!$B$12</f>
        <v>131810.7737</v>
      </c>
      <c r="AJ4716" s="64"/>
      <c r="AK4716" s="84"/>
      <c r="AL4716" s="84"/>
      <c r="AM4716" s="84"/>
      <c r="AN4716" s="84"/>
      <c r="AO4716" s="84"/>
      <c r="AP4716" s="84"/>
      <c r="AQ4716" s="84"/>
    </row>
    <row r="4717" ht="15.0" customHeight="1">
      <c r="A4717" s="103">
        <v>4714.0</v>
      </c>
      <c r="B4717" s="104" t="s">
        <v>9950</v>
      </c>
      <c r="C4717" s="103" t="s">
        <v>141</v>
      </c>
      <c r="D4717" s="103" t="s">
        <v>9951</v>
      </c>
      <c r="E4717" s="105">
        <v>21.06</v>
      </c>
      <c r="F4717" s="103" t="s">
        <v>86</v>
      </c>
      <c r="G4717" s="103" t="s">
        <v>244</v>
      </c>
      <c r="H4717" s="106">
        <v>1.162648804E7</v>
      </c>
      <c r="I4717" s="103">
        <v>7.0</v>
      </c>
      <c r="J4717" s="107">
        <v>4.8</v>
      </c>
      <c r="K4717" s="104">
        <v>2023.0</v>
      </c>
      <c r="L4717" s="103" t="s">
        <v>719</v>
      </c>
      <c r="M4717" s="103">
        <v>2021.0</v>
      </c>
      <c r="N4717" s="103" t="s">
        <v>161</v>
      </c>
      <c r="O4717" s="65" t="str">
        <f t="shared" si="1"/>
        <v>193081290001</v>
      </c>
      <c r="P4717" s="65">
        <f t="shared" si="2"/>
        <v>9</v>
      </c>
      <c r="Q4717" s="65">
        <f t="shared" si="3"/>
        <v>0</v>
      </c>
      <c r="R4717" s="65" t="str">
        <f t="shared" si="12"/>
        <v>19.308.129/0001-90</v>
      </c>
      <c r="S4717" s="84"/>
      <c r="T4717" s="84" t="str">
        <f t="shared" si="10"/>
        <v/>
      </c>
      <c r="U4717" s="84" t="str">
        <f t="shared" si="11"/>
        <v/>
      </c>
      <c r="V4717" s="65" t="str">
        <f t="shared" si="5"/>
        <v/>
      </c>
      <c r="W4717" s="84"/>
      <c r="X4717" s="84"/>
      <c r="Y4717" s="85"/>
      <c r="Z4717" s="85"/>
      <c r="AA4717" s="65" t="str">
        <f t="shared" si="6"/>
        <v/>
      </c>
      <c r="AB4717" s="65" t="str">
        <f t="shared" si="7"/>
        <v/>
      </c>
      <c r="AC4717" s="86"/>
      <c r="AD4717" s="87" t="str">
        <f t="shared" si="8"/>
        <v/>
      </c>
      <c r="AE4717" s="84"/>
      <c r="AF4717" s="86">
        <f>IF(AC4717&gt;0,AC4717,'⚙️ Config'!$B$10)</f>
        <v>0.0075</v>
      </c>
      <c r="AG4717" s="88">
        <f t="shared" si="9"/>
        <v>87198.6603</v>
      </c>
      <c r="AH4717" s="88">
        <f>AG4717*'⚙️ Config'!$B$11</f>
        <v>435993.3015</v>
      </c>
      <c r="AI4717" s="88">
        <f>AH4717*'⚙️ Config'!$B$12</f>
        <v>130797.9905</v>
      </c>
      <c r="AJ4717" s="64"/>
      <c r="AK4717" s="84"/>
      <c r="AL4717" s="84"/>
      <c r="AM4717" s="84"/>
      <c r="AN4717" s="84"/>
      <c r="AO4717" s="84"/>
      <c r="AP4717" s="84"/>
      <c r="AQ4717" s="84"/>
    </row>
    <row r="4718" ht="15.0" customHeight="1">
      <c r="A4718" s="98">
        <v>4715.0</v>
      </c>
      <c r="B4718" s="99" t="s">
        <v>9952</v>
      </c>
      <c r="C4718" s="98" t="s">
        <v>141</v>
      </c>
      <c r="D4718" s="98" t="s">
        <v>9953</v>
      </c>
      <c r="E4718" s="100">
        <v>24.11</v>
      </c>
      <c r="F4718" s="98" t="s">
        <v>86</v>
      </c>
      <c r="G4718" s="98" t="s">
        <v>244</v>
      </c>
      <c r="H4718" s="101">
        <v>1.153199375E7</v>
      </c>
      <c r="I4718" s="98">
        <v>4.0</v>
      </c>
      <c r="J4718" s="102">
        <v>4.7</v>
      </c>
      <c r="K4718" s="99">
        <v>2024.0</v>
      </c>
      <c r="L4718" s="98" t="s">
        <v>473</v>
      </c>
      <c r="M4718" s="98">
        <v>2021.0</v>
      </c>
      <c r="N4718" s="98" t="s">
        <v>161</v>
      </c>
      <c r="O4718" s="65" t="str">
        <f t="shared" si="1"/>
        <v>514663810001</v>
      </c>
      <c r="P4718" s="65">
        <f t="shared" si="2"/>
        <v>3</v>
      </c>
      <c r="Q4718" s="65">
        <f t="shared" si="3"/>
        <v>0</v>
      </c>
      <c r="R4718" s="65" t="str">
        <f t="shared" si="12"/>
        <v>51.466.381/0001-30</v>
      </c>
      <c r="S4718" s="84"/>
      <c r="T4718" s="84" t="str">
        <f t="shared" si="10"/>
        <v/>
      </c>
      <c r="U4718" s="84" t="str">
        <f t="shared" si="11"/>
        <v/>
      </c>
      <c r="V4718" s="65" t="str">
        <f t="shared" si="5"/>
        <v/>
      </c>
      <c r="W4718" s="84"/>
      <c r="X4718" s="84"/>
      <c r="Y4718" s="85"/>
      <c r="Z4718" s="85"/>
      <c r="AA4718" s="65" t="str">
        <f t="shared" si="6"/>
        <v/>
      </c>
      <c r="AB4718" s="65" t="str">
        <f t="shared" si="7"/>
        <v/>
      </c>
      <c r="AC4718" s="86"/>
      <c r="AD4718" s="87" t="str">
        <f t="shared" si="8"/>
        <v/>
      </c>
      <c r="AE4718" s="84"/>
      <c r="AF4718" s="86">
        <f>IF(AC4718&gt;0,AC4718,'⚙️ Config'!$B$10)</f>
        <v>0.0075</v>
      </c>
      <c r="AG4718" s="88">
        <f t="shared" si="9"/>
        <v>86489.95313</v>
      </c>
      <c r="AH4718" s="88">
        <f>AG4718*'⚙️ Config'!$B$11</f>
        <v>432449.7656</v>
      </c>
      <c r="AI4718" s="88">
        <f>AH4718*'⚙️ Config'!$B$12</f>
        <v>129734.9297</v>
      </c>
      <c r="AJ4718" s="64"/>
      <c r="AK4718" s="84"/>
      <c r="AL4718" s="84"/>
      <c r="AM4718" s="84"/>
      <c r="AN4718" s="84"/>
      <c r="AO4718" s="84"/>
      <c r="AP4718" s="84"/>
      <c r="AQ4718" s="84"/>
    </row>
    <row r="4719" ht="15.0" customHeight="1">
      <c r="A4719" s="98">
        <v>4716.0</v>
      </c>
      <c r="B4719" s="99" t="s">
        <v>9954</v>
      </c>
      <c r="C4719" s="98" t="s">
        <v>141</v>
      </c>
      <c r="D4719" s="98" t="s">
        <v>9955</v>
      </c>
      <c r="E4719" s="100">
        <v>19.67</v>
      </c>
      <c r="F4719" s="98" t="s">
        <v>86</v>
      </c>
      <c r="G4719" s="98" t="s">
        <v>244</v>
      </c>
      <c r="H4719" s="101">
        <v>1.15302915E7</v>
      </c>
      <c r="I4719" s="98">
        <v>4.0</v>
      </c>
      <c r="J4719" s="102">
        <v>4.7</v>
      </c>
      <c r="K4719" s="99">
        <v>2022.0</v>
      </c>
      <c r="L4719" s="98" t="s">
        <v>719</v>
      </c>
      <c r="M4719" s="98">
        <v>2021.0</v>
      </c>
      <c r="N4719" s="98" t="s">
        <v>4351</v>
      </c>
      <c r="O4719" s="65" t="str">
        <f t="shared" si="1"/>
        <v>197575750001</v>
      </c>
      <c r="P4719" s="65">
        <f t="shared" si="2"/>
        <v>8</v>
      </c>
      <c r="Q4719" s="65">
        <f t="shared" si="3"/>
        <v>1</v>
      </c>
      <c r="R4719" s="65" t="str">
        <f t="shared" si="12"/>
        <v>19.757.575/0001-81</v>
      </c>
      <c r="S4719" s="84"/>
      <c r="T4719" s="84" t="str">
        <f t="shared" si="10"/>
        <v/>
      </c>
      <c r="U4719" s="84" t="str">
        <f t="shared" si="11"/>
        <v/>
      </c>
      <c r="V4719" s="65" t="str">
        <f t="shared" si="5"/>
        <v/>
      </c>
      <c r="W4719" s="84"/>
      <c r="X4719" s="84"/>
      <c r="Y4719" s="85"/>
      <c r="Z4719" s="85"/>
      <c r="AA4719" s="65" t="str">
        <f t="shared" si="6"/>
        <v/>
      </c>
      <c r="AB4719" s="65" t="str">
        <f t="shared" si="7"/>
        <v/>
      </c>
      <c r="AC4719" s="86"/>
      <c r="AD4719" s="87" t="str">
        <f t="shared" si="8"/>
        <v/>
      </c>
      <c r="AE4719" s="84"/>
      <c r="AF4719" s="86">
        <f>IF(AC4719&gt;0,AC4719,'⚙️ Config'!$B$10)</f>
        <v>0.0075</v>
      </c>
      <c r="AG4719" s="88">
        <f t="shared" si="9"/>
        <v>86477.18625</v>
      </c>
      <c r="AH4719" s="88">
        <f>AG4719*'⚙️ Config'!$B$11</f>
        <v>432385.9313</v>
      </c>
      <c r="AI4719" s="88">
        <f>AH4719*'⚙️ Config'!$B$12</f>
        <v>129715.7794</v>
      </c>
      <c r="AJ4719" s="64"/>
      <c r="AK4719" s="84"/>
      <c r="AL4719" s="84"/>
      <c r="AM4719" s="84"/>
      <c r="AN4719" s="84"/>
      <c r="AO4719" s="84"/>
      <c r="AP4719" s="84"/>
      <c r="AQ4719" s="84"/>
    </row>
    <row r="4720" ht="15.0" customHeight="1">
      <c r="A4720" s="103">
        <v>4717.0</v>
      </c>
      <c r="B4720" s="104" t="s">
        <v>9956</v>
      </c>
      <c r="C4720" s="103" t="s">
        <v>141</v>
      </c>
      <c r="D4720" s="103" t="s">
        <v>9957</v>
      </c>
      <c r="E4720" s="105">
        <v>20.11</v>
      </c>
      <c r="F4720" s="103" t="s">
        <v>86</v>
      </c>
      <c r="G4720" s="103" t="s">
        <v>244</v>
      </c>
      <c r="H4720" s="106">
        <v>1.152535409E7</v>
      </c>
      <c r="I4720" s="103">
        <v>5.0</v>
      </c>
      <c r="J4720" s="107">
        <v>4.7</v>
      </c>
      <c r="K4720" s="104">
        <v>2023.0</v>
      </c>
      <c r="L4720" s="103" t="s">
        <v>4689</v>
      </c>
      <c r="M4720" s="103">
        <v>2021.0</v>
      </c>
      <c r="N4720" s="103" t="s">
        <v>161</v>
      </c>
      <c r="O4720" s="65" t="str">
        <f t="shared" si="1"/>
        <v>074502470001</v>
      </c>
      <c r="P4720" s="65">
        <f t="shared" si="2"/>
        <v>5</v>
      </c>
      <c r="Q4720" s="65">
        <f t="shared" si="3"/>
        <v>9</v>
      </c>
      <c r="R4720" s="65" t="str">
        <f t="shared" si="12"/>
        <v>07.450.247/0001-59</v>
      </c>
      <c r="S4720" s="84"/>
      <c r="T4720" s="84" t="str">
        <f t="shared" si="10"/>
        <v/>
      </c>
      <c r="U4720" s="84" t="str">
        <f t="shared" si="11"/>
        <v/>
      </c>
      <c r="V4720" s="65" t="str">
        <f t="shared" si="5"/>
        <v/>
      </c>
      <c r="W4720" s="84"/>
      <c r="X4720" s="84"/>
      <c r="Y4720" s="85"/>
      <c r="Z4720" s="85"/>
      <c r="AA4720" s="65" t="str">
        <f t="shared" si="6"/>
        <v/>
      </c>
      <c r="AB4720" s="65" t="str">
        <f t="shared" si="7"/>
        <v/>
      </c>
      <c r="AC4720" s="86"/>
      <c r="AD4720" s="87" t="str">
        <f t="shared" si="8"/>
        <v/>
      </c>
      <c r="AE4720" s="84"/>
      <c r="AF4720" s="86">
        <f>IF(AC4720&gt;0,AC4720,'⚙️ Config'!$B$10)</f>
        <v>0.0075</v>
      </c>
      <c r="AG4720" s="88">
        <f t="shared" si="9"/>
        <v>86440.15568</v>
      </c>
      <c r="AH4720" s="88">
        <f>AG4720*'⚙️ Config'!$B$11</f>
        <v>432200.7784</v>
      </c>
      <c r="AI4720" s="88">
        <f>AH4720*'⚙️ Config'!$B$12</f>
        <v>129660.2335</v>
      </c>
      <c r="AJ4720" s="64"/>
      <c r="AK4720" s="84"/>
      <c r="AL4720" s="84"/>
      <c r="AM4720" s="84"/>
      <c r="AN4720" s="84"/>
      <c r="AO4720" s="84"/>
      <c r="AP4720" s="84"/>
      <c r="AQ4720" s="84"/>
    </row>
    <row r="4721" ht="15.0" customHeight="1">
      <c r="A4721" s="98">
        <v>4718.0</v>
      </c>
      <c r="B4721" s="99" t="s">
        <v>9958</v>
      </c>
      <c r="C4721" s="98" t="s">
        <v>141</v>
      </c>
      <c r="D4721" s="98" t="s">
        <v>9959</v>
      </c>
      <c r="E4721" s="100">
        <v>26.98</v>
      </c>
      <c r="F4721" s="98" t="s">
        <v>86</v>
      </c>
      <c r="G4721" s="98" t="s">
        <v>244</v>
      </c>
      <c r="H4721" s="101">
        <v>1.15200786E7</v>
      </c>
      <c r="I4721" s="98">
        <v>6.0</v>
      </c>
      <c r="J4721" s="102">
        <v>4.8</v>
      </c>
      <c r="K4721" s="99">
        <v>2024.0</v>
      </c>
      <c r="L4721" s="98" t="s">
        <v>719</v>
      </c>
      <c r="M4721" s="98">
        <v>2021.0</v>
      </c>
      <c r="N4721" s="98" t="s">
        <v>161</v>
      </c>
      <c r="O4721" s="65" t="str">
        <f t="shared" si="1"/>
        <v>104300550001</v>
      </c>
      <c r="P4721" s="65">
        <f t="shared" si="2"/>
        <v>9</v>
      </c>
      <c r="Q4721" s="65">
        <f t="shared" si="3"/>
        <v>5</v>
      </c>
      <c r="R4721" s="65" t="str">
        <f t="shared" si="12"/>
        <v>10.430.055/0001-95</v>
      </c>
      <c r="S4721" s="84"/>
      <c r="T4721" s="84" t="str">
        <f t="shared" si="10"/>
        <v/>
      </c>
      <c r="U4721" s="84" t="str">
        <f t="shared" si="11"/>
        <v/>
      </c>
      <c r="V4721" s="65" t="str">
        <f t="shared" si="5"/>
        <v/>
      </c>
      <c r="W4721" s="84"/>
      <c r="X4721" s="84"/>
      <c r="Y4721" s="85"/>
      <c r="Z4721" s="85"/>
      <c r="AA4721" s="65" t="str">
        <f t="shared" si="6"/>
        <v/>
      </c>
      <c r="AB4721" s="65" t="str">
        <f t="shared" si="7"/>
        <v/>
      </c>
      <c r="AC4721" s="86"/>
      <c r="AD4721" s="87" t="str">
        <f t="shared" si="8"/>
        <v/>
      </c>
      <c r="AE4721" s="84"/>
      <c r="AF4721" s="86">
        <f>IF(AC4721&gt;0,AC4721,'⚙️ Config'!$B$10)</f>
        <v>0.0075</v>
      </c>
      <c r="AG4721" s="88">
        <f t="shared" si="9"/>
        <v>86400.5895</v>
      </c>
      <c r="AH4721" s="88">
        <f>AG4721*'⚙️ Config'!$B$11</f>
        <v>432002.9475</v>
      </c>
      <c r="AI4721" s="88">
        <f>AH4721*'⚙️ Config'!$B$12</f>
        <v>129600.8843</v>
      </c>
      <c r="AJ4721" s="64"/>
      <c r="AK4721" s="84"/>
      <c r="AL4721" s="84"/>
      <c r="AM4721" s="84"/>
      <c r="AN4721" s="84"/>
      <c r="AO4721" s="84"/>
      <c r="AP4721" s="84"/>
      <c r="AQ4721" s="84"/>
    </row>
    <row r="4722" ht="15.0" customHeight="1">
      <c r="A4722" s="103">
        <v>4719.0</v>
      </c>
      <c r="B4722" s="104" t="s">
        <v>9960</v>
      </c>
      <c r="C4722" s="103" t="s">
        <v>141</v>
      </c>
      <c r="D4722" s="103" t="s">
        <v>9961</v>
      </c>
      <c r="E4722" s="105">
        <v>22.57</v>
      </c>
      <c r="F4722" s="103" t="s">
        <v>86</v>
      </c>
      <c r="G4722" s="103" t="s">
        <v>244</v>
      </c>
      <c r="H4722" s="106">
        <v>1.151493189E7</v>
      </c>
      <c r="I4722" s="103">
        <v>5.0</v>
      </c>
      <c r="J4722" s="107">
        <v>4.8</v>
      </c>
      <c r="K4722" s="104">
        <v>2023.0</v>
      </c>
      <c r="L4722" s="103" t="s">
        <v>8651</v>
      </c>
      <c r="M4722" s="103">
        <v>2021.0</v>
      </c>
      <c r="N4722" s="103" t="s">
        <v>4351</v>
      </c>
      <c r="O4722" s="65" t="str">
        <f t="shared" si="1"/>
        <v>550209520001</v>
      </c>
      <c r="P4722" s="65">
        <f t="shared" si="2"/>
        <v>6</v>
      </c>
      <c r="Q4722" s="65">
        <f t="shared" si="3"/>
        <v>9</v>
      </c>
      <c r="R4722" s="65" t="str">
        <f t="shared" si="12"/>
        <v>55.020.952/0001-69</v>
      </c>
      <c r="S4722" s="84"/>
      <c r="T4722" s="84" t="str">
        <f t="shared" si="10"/>
        <v/>
      </c>
      <c r="U4722" s="84" t="str">
        <f t="shared" si="11"/>
        <v/>
      </c>
      <c r="V4722" s="65" t="str">
        <f t="shared" si="5"/>
        <v/>
      </c>
      <c r="W4722" s="84"/>
      <c r="X4722" s="84"/>
      <c r="Y4722" s="85"/>
      <c r="Z4722" s="85"/>
      <c r="AA4722" s="65" t="str">
        <f t="shared" si="6"/>
        <v/>
      </c>
      <c r="AB4722" s="65" t="str">
        <f t="shared" si="7"/>
        <v/>
      </c>
      <c r="AC4722" s="86"/>
      <c r="AD4722" s="87" t="str">
        <f t="shared" si="8"/>
        <v/>
      </c>
      <c r="AE4722" s="84"/>
      <c r="AF4722" s="86">
        <f>IF(AC4722&gt;0,AC4722,'⚙️ Config'!$B$10)</f>
        <v>0.0075</v>
      </c>
      <c r="AG4722" s="88">
        <f t="shared" si="9"/>
        <v>86361.98918</v>
      </c>
      <c r="AH4722" s="88">
        <f>AG4722*'⚙️ Config'!$B$11</f>
        <v>431809.9459</v>
      </c>
      <c r="AI4722" s="88">
        <f>AH4722*'⚙️ Config'!$B$12</f>
        <v>129542.9838</v>
      </c>
      <c r="AJ4722" s="64"/>
      <c r="AK4722" s="84"/>
      <c r="AL4722" s="84"/>
      <c r="AM4722" s="84"/>
      <c r="AN4722" s="84"/>
      <c r="AO4722" s="84"/>
      <c r="AP4722" s="84"/>
      <c r="AQ4722" s="84"/>
    </row>
    <row r="4723" ht="15.0" customHeight="1">
      <c r="A4723" s="103">
        <v>4720.0</v>
      </c>
      <c r="B4723" s="104" t="s">
        <v>9962</v>
      </c>
      <c r="C4723" s="103" t="s">
        <v>141</v>
      </c>
      <c r="D4723" s="103" t="s">
        <v>9963</v>
      </c>
      <c r="E4723" s="105">
        <v>32.76</v>
      </c>
      <c r="F4723" s="103" t="s">
        <v>86</v>
      </c>
      <c r="G4723" s="103" t="s">
        <v>244</v>
      </c>
      <c r="H4723" s="106">
        <v>1.1495964E7</v>
      </c>
      <c r="I4723" s="103">
        <v>6.0</v>
      </c>
      <c r="J4723" s="107">
        <v>4.7</v>
      </c>
      <c r="K4723" s="104">
        <v>2025.0</v>
      </c>
      <c r="L4723" s="103" t="s">
        <v>670</v>
      </c>
      <c r="M4723" s="103">
        <v>2021.0</v>
      </c>
      <c r="N4723" s="103" t="s">
        <v>189</v>
      </c>
      <c r="O4723" s="65" t="str">
        <f t="shared" si="1"/>
        <v>729455870001</v>
      </c>
      <c r="P4723" s="65">
        <f t="shared" si="2"/>
        <v>1</v>
      </c>
      <c r="Q4723" s="65">
        <f t="shared" si="3"/>
        <v>2</v>
      </c>
      <c r="R4723" s="65" t="str">
        <f t="shared" si="12"/>
        <v>72.945.587/0001-12</v>
      </c>
      <c r="S4723" s="84"/>
      <c r="T4723" s="84" t="str">
        <f t="shared" si="10"/>
        <v/>
      </c>
      <c r="U4723" s="84" t="str">
        <f t="shared" si="11"/>
        <v/>
      </c>
      <c r="V4723" s="65" t="str">
        <f t="shared" si="5"/>
        <v/>
      </c>
      <c r="W4723" s="84"/>
      <c r="X4723" s="84"/>
      <c r="Y4723" s="85"/>
      <c r="Z4723" s="85"/>
      <c r="AA4723" s="65" t="str">
        <f t="shared" si="6"/>
        <v/>
      </c>
      <c r="AB4723" s="65" t="str">
        <f t="shared" si="7"/>
        <v/>
      </c>
      <c r="AC4723" s="86"/>
      <c r="AD4723" s="87" t="str">
        <f t="shared" si="8"/>
        <v/>
      </c>
      <c r="AE4723" s="84"/>
      <c r="AF4723" s="86">
        <f>IF(AC4723&gt;0,AC4723,'⚙️ Config'!$B$10)</f>
        <v>0.0075</v>
      </c>
      <c r="AG4723" s="88">
        <f t="shared" si="9"/>
        <v>86219.73</v>
      </c>
      <c r="AH4723" s="88">
        <f>AG4723*'⚙️ Config'!$B$11</f>
        <v>431098.65</v>
      </c>
      <c r="AI4723" s="88">
        <f>AH4723*'⚙️ Config'!$B$12</f>
        <v>129329.595</v>
      </c>
      <c r="AJ4723" s="64"/>
      <c r="AK4723" s="84"/>
      <c r="AL4723" s="84"/>
      <c r="AM4723" s="84"/>
      <c r="AN4723" s="84"/>
      <c r="AO4723" s="84"/>
      <c r="AP4723" s="84"/>
      <c r="AQ4723" s="84"/>
    </row>
    <row r="4724" ht="15.0" customHeight="1">
      <c r="A4724" s="98">
        <v>4721.0</v>
      </c>
      <c r="B4724" s="99" t="s">
        <v>9964</v>
      </c>
      <c r="C4724" s="98" t="s">
        <v>141</v>
      </c>
      <c r="D4724" s="98" t="s">
        <v>9965</v>
      </c>
      <c r="E4724" s="100">
        <v>17.26</v>
      </c>
      <c r="F4724" s="98" t="s">
        <v>86</v>
      </c>
      <c r="G4724" s="98" t="s">
        <v>244</v>
      </c>
      <c r="H4724" s="101">
        <v>1.148472341E7</v>
      </c>
      <c r="I4724" s="98">
        <v>7.0</v>
      </c>
      <c r="J4724" s="102">
        <v>5.0</v>
      </c>
      <c r="K4724" s="99">
        <v>2022.0</v>
      </c>
      <c r="L4724" s="98" t="s">
        <v>4869</v>
      </c>
      <c r="M4724" s="98">
        <v>2021.0</v>
      </c>
      <c r="N4724" s="98" t="s">
        <v>189</v>
      </c>
      <c r="O4724" s="65" t="str">
        <f t="shared" si="1"/>
        <v>549814930001</v>
      </c>
      <c r="P4724" s="65">
        <f t="shared" si="2"/>
        <v>1</v>
      </c>
      <c r="Q4724" s="65">
        <f t="shared" si="3"/>
        <v>7</v>
      </c>
      <c r="R4724" s="65" t="str">
        <f t="shared" si="12"/>
        <v>54.981.493/0001-17</v>
      </c>
      <c r="S4724" s="84"/>
      <c r="T4724" s="84" t="str">
        <f t="shared" si="10"/>
        <v/>
      </c>
      <c r="U4724" s="84" t="str">
        <f t="shared" si="11"/>
        <v/>
      </c>
      <c r="V4724" s="65" t="str">
        <f t="shared" si="5"/>
        <v/>
      </c>
      <c r="W4724" s="84"/>
      <c r="X4724" s="84"/>
      <c r="Y4724" s="85"/>
      <c r="Z4724" s="85"/>
      <c r="AA4724" s="65" t="str">
        <f t="shared" si="6"/>
        <v/>
      </c>
      <c r="AB4724" s="65" t="str">
        <f t="shared" si="7"/>
        <v/>
      </c>
      <c r="AC4724" s="86"/>
      <c r="AD4724" s="87" t="str">
        <f t="shared" si="8"/>
        <v/>
      </c>
      <c r="AE4724" s="84"/>
      <c r="AF4724" s="86">
        <f>IF(AC4724&gt;0,AC4724,'⚙️ Config'!$B$10)</f>
        <v>0.0075</v>
      </c>
      <c r="AG4724" s="88">
        <f t="shared" si="9"/>
        <v>86135.42558</v>
      </c>
      <c r="AH4724" s="88">
        <f>AG4724*'⚙️ Config'!$B$11</f>
        <v>430677.1279</v>
      </c>
      <c r="AI4724" s="88">
        <f>AH4724*'⚙️ Config'!$B$12</f>
        <v>129203.1384</v>
      </c>
      <c r="AJ4724" s="64"/>
      <c r="AK4724" s="84"/>
      <c r="AL4724" s="84"/>
      <c r="AM4724" s="84"/>
      <c r="AN4724" s="84"/>
      <c r="AO4724" s="84"/>
      <c r="AP4724" s="84"/>
      <c r="AQ4724" s="84"/>
    </row>
    <row r="4725" ht="15.0" customHeight="1">
      <c r="A4725" s="103">
        <v>4722.0</v>
      </c>
      <c r="B4725" s="104" t="s">
        <v>9966</v>
      </c>
      <c r="C4725" s="103" t="s">
        <v>141</v>
      </c>
      <c r="D4725" s="103" t="s">
        <v>9967</v>
      </c>
      <c r="E4725" s="105">
        <v>17.77</v>
      </c>
      <c r="F4725" s="103" t="s">
        <v>86</v>
      </c>
      <c r="G4725" s="103" t="s">
        <v>244</v>
      </c>
      <c r="H4725" s="106">
        <v>1.14580693E7</v>
      </c>
      <c r="I4725" s="103">
        <v>5.0</v>
      </c>
      <c r="J4725" s="107">
        <v>4.7</v>
      </c>
      <c r="K4725" s="104">
        <v>2021.0</v>
      </c>
      <c r="L4725" s="103" t="s">
        <v>4502</v>
      </c>
      <c r="M4725" s="103">
        <v>2021.0</v>
      </c>
      <c r="N4725" s="103" t="s">
        <v>161</v>
      </c>
      <c r="O4725" s="65" t="str">
        <f t="shared" si="1"/>
        <v>646603350001</v>
      </c>
      <c r="P4725" s="65">
        <f t="shared" si="2"/>
        <v>1</v>
      </c>
      <c r="Q4725" s="65">
        <f t="shared" si="3"/>
        <v>9</v>
      </c>
      <c r="R4725" s="65" t="str">
        <f t="shared" si="12"/>
        <v>64.660.335/0001-19</v>
      </c>
      <c r="S4725" s="84"/>
      <c r="T4725" s="84" t="str">
        <f t="shared" si="10"/>
        <v/>
      </c>
      <c r="U4725" s="84" t="str">
        <f t="shared" si="11"/>
        <v/>
      </c>
      <c r="V4725" s="65" t="str">
        <f t="shared" si="5"/>
        <v/>
      </c>
      <c r="W4725" s="84"/>
      <c r="X4725" s="84"/>
      <c r="Y4725" s="85"/>
      <c r="Z4725" s="85"/>
      <c r="AA4725" s="65" t="str">
        <f t="shared" si="6"/>
        <v/>
      </c>
      <c r="AB4725" s="65" t="str">
        <f t="shared" si="7"/>
        <v/>
      </c>
      <c r="AC4725" s="86"/>
      <c r="AD4725" s="87" t="str">
        <f t="shared" si="8"/>
        <v/>
      </c>
      <c r="AE4725" s="84"/>
      <c r="AF4725" s="86">
        <f>IF(AC4725&gt;0,AC4725,'⚙️ Config'!$B$10)</f>
        <v>0.0075</v>
      </c>
      <c r="AG4725" s="88">
        <f t="shared" si="9"/>
        <v>85935.51975</v>
      </c>
      <c r="AH4725" s="88">
        <f>AG4725*'⚙️ Config'!$B$11</f>
        <v>429677.5988</v>
      </c>
      <c r="AI4725" s="88">
        <f>AH4725*'⚙️ Config'!$B$12</f>
        <v>128903.2796</v>
      </c>
      <c r="AJ4725" s="64"/>
      <c r="AK4725" s="84"/>
      <c r="AL4725" s="84"/>
      <c r="AM4725" s="84"/>
      <c r="AN4725" s="84"/>
      <c r="AO4725" s="84"/>
      <c r="AP4725" s="84"/>
      <c r="AQ4725" s="84"/>
    </row>
    <row r="4726" ht="15.0" customHeight="1">
      <c r="A4726" s="103">
        <v>4723.0</v>
      </c>
      <c r="B4726" s="104" t="s">
        <v>9968</v>
      </c>
      <c r="C4726" s="103" t="s">
        <v>141</v>
      </c>
      <c r="D4726" s="103" t="s">
        <v>9969</v>
      </c>
      <c r="E4726" s="105">
        <v>43.56</v>
      </c>
      <c r="F4726" s="103" t="s">
        <v>86</v>
      </c>
      <c r="G4726" s="103" t="s">
        <v>244</v>
      </c>
      <c r="H4726" s="106">
        <v>1.145151393E7</v>
      </c>
      <c r="I4726" s="103">
        <v>9.0</v>
      </c>
      <c r="J4726" s="107">
        <v>4.7</v>
      </c>
      <c r="K4726" s="104">
        <v>2025.0</v>
      </c>
      <c r="L4726" s="103" t="s">
        <v>615</v>
      </c>
      <c r="M4726" s="103">
        <v>2021.0</v>
      </c>
      <c r="N4726" s="103" t="s">
        <v>208</v>
      </c>
      <c r="O4726" s="65" t="str">
        <f t="shared" si="1"/>
        <v>433011260001</v>
      </c>
      <c r="P4726" s="65">
        <f t="shared" si="2"/>
        <v>0</v>
      </c>
      <c r="Q4726" s="65">
        <f t="shared" si="3"/>
        <v>9</v>
      </c>
      <c r="R4726" s="65" t="str">
        <f t="shared" si="12"/>
        <v>43.301.126/0001-09</v>
      </c>
      <c r="S4726" s="84"/>
      <c r="T4726" s="84" t="str">
        <f t="shared" si="10"/>
        <v/>
      </c>
      <c r="U4726" s="84" t="str">
        <f t="shared" si="11"/>
        <v/>
      </c>
      <c r="V4726" s="65" t="str">
        <f t="shared" si="5"/>
        <v/>
      </c>
      <c r="W4726" s="84"/>
      <c r="X4726" s="84"/>
      <c r="Y4726" s="85"/>
      <c r="Z4726" s="85"/>
      <c r="AA4726" s="65" t="str">
        <f t="shared" si="6"/>
        <v/>
      </c>
      <c r="AB4726" s="65" t="str">
        <f t="shared" si="7"/>
        <v/>
      </c>
      <c r="AC4726" s="86"/>
      <c r="AD4726" s="87" t="str">
        <f t="shared" si="8"/>
        <v/>
      </c>
      <c r="AE4726" s="84"/>
      <c r="AF4726" s="86">
        <f>IF(AC4726&gt;0,AC4726,'⚙️ Config'!$B$10)</f>
        <v>0.0075</v>
      </c>
      <c r="AG4726" s="88">
        <f t="shared" si="9"/>
        <v>85886.35448</v>
      </c>
      <c r="AH4726" s="88">
        <f>AG4726*'⚙️ Config'!$B$11</f>
        <v>429431.7724</v>
      </c>
      <c r="AI4726" s="88">
        <f>AH4726*'⚙️ Config'!$B$12</f>
        <v>128829.5317</v>
      </c>
      <c r="AJ4726" s="64"/>
      <c r="AK4726" s="84"/>
      <c r="AL4726" s="84"/>
      <c r="AM4726" s="84"/>
      <c r="AN4726" s="84"/>
      <c r="AO4726" s="84"/>
      <c r="AP4726" s="84"/>
      <c r="AQ4726" s="84"/>
    </row>
    <row r="4727" ht="15.0" customHeight="1">
      <c r="A4727" s="98">
        <v>4724.0</v>
      </c>
      <c r="B4727" s="99" t="s">
        <v>9970</v>
      </c>
      <c r="C4727" s="98" t="s">
        <v>141</v>
      </c>
      <c r="D4727" s="98" t="s">
        <v>9971</v>
      </c>
      <c r="E4727" s="100">
        <v>42.43</v>
      </c>
      <c r="F4727" s="98" t="s">
        <v>86</v>
      </c>
      <c r="G4727" s="98" t="s">
        <v>244</v>
      </c>
      <c r="H4727" s="101">
        <v>1.143510112E7</v>
      </c>
      <c r="I4727" s="98">
        <v>6.0</v>
      </c>
      <c r="J4727" s="102">
        <v>2.4</v>
      </c>
      <c r="K4727" s="99">
        <v>2025.0</v>
      </c>
      <c r="L4727" s="98" t="s">
        <v>719</v>
      </c>
      <c r="M4727" s="98">
        <v>2023.0</v>
      </c>
      <c r="N4727" s="98" t="s">
        <v>161</v>
      </c>
      <c r="O4727" s="65" t="str">
        <f t="shared" si="1"/>
        <v>132070920001</v>
      </c>
      <c r="P4727" s="65">
        <f t="shared" si="2"/>
        <v>2</v>
      </c>
      <c r="Q4727" s="65">
        <f t="shared" si="3"/>
        <v>7</v>
      </c>
      <c r="R4727" s="65" t="str">
        <f t="shared" si="12"/>
        <v>13.207.092/0001-27</v>
      </c>
      <c r="S4727" s="84"/>
      <c r="T4727" s="84" t="str">
        <f t="shared" si="10"/>
        <v/>
      </c>
      <c r="U4727" s="84" t="str">
        <f t="shared" si="11"/>
        <v/>
      </c>
      <c r="V4727" s="65" t="str">
        <f t="shared" si="5"/>
        <v/>
      </c>
      <c r="W4727" s="84"/>
      <c r="X4727" s="84"/>
      <c r="Y4727" s="85"/>
      <c r="Z4727" s="85"/>
      <c r="AA4727" s="65" t="str">
        <f t="shared" si="6"/>
        <v/>
      </c>
      <c r="AB4727" s="65" t="str">
        <f t="shared" si="7"/>
        <v/>
      </c>
      <c r="AC4727" s="86"/>
      <c r="AD4727" s="87" t="str">
        <f t="shared" si="8"/>
        <v/>
      </c>
      <c r="AE4727" s="84"/>
      <c r="AF4727" s="86">
        <f>IF(AC4727&gt;0,AC4727,'⚙️ Config'!$B$10)</f>
        <v>0.0075</v>
      </c>
      <c r="AG4727" s="88">
        <f t="shared" si="9"/>
        <v>85763.2584</v>
      </c>
      <c r="AH4727" s="88">
        <f>AG4727*'⚙️ Config'!$B$11</f>
        <v>428816.292</v>
      </c>
      <c r="AI4727" s="88">
        <f>AH4727*'⚙️ Config'!$B$12</f>
        <v>128644.8876</v>
      </c>
      <c r="AJ4727" s="64"/>
      <c r="AK4727" s="84"/>
      <c r="AL4727" s="84"/>
      <c r="AM4727" s="84"/>
      <c r="AN4727" s="84"/>
      <c r="AO4727" s="84"/>
      <c r="AP4727" s="84"/>
      <c r="AQ4727" s="84"/>
    </row>
    <row r="4728" ht="15.0" customHeight="1">
      <c r="A4728" s="103">
        <v>4725.0</v>
      </c>
      <c r="B4728" s="104" t="s">
        <v>9972</v>
      </c>
      <c r="C4728" s="103" t="s">
        <v>141</v>
      </c>
      <c r="D4728" s="103" t="s">
        <v>9973</v>
      </c>
      <c r="E4728" s="105">
        <v>27.52</v>
      </c>
      <c r="F4728" s="103" t="s">
        <v>86</v>
      </c>
      <c r="G4728" s="103" t="s">
        <v>244</v>
      </c>
      <c r="H4728" s="106">
        <v>1.143440308E7</v>
      </c>
      <c r="I4728" s="103">
        <v>7.0</v>
      </c>
      <c r="J4728" s="107">
        <v>4.7</v>
      </c>
      <c r="K4728" s="104">
        <v>2024.0</v>
      </c>
      <c r="L4728" s="103" t="s">
        <v>4935</v>
      </c>
      <c r="M4728" s="103">
        <v>2021.0</v>
      </c>
      <c r="N4728" s="103" t="s">
        <v>189</v>
      </c>
      <c r="O4728" s="65" t="str">
        <f t="shared" si="1"/>
        <v>602101270001</v>
      </c>
      <c r="P4728" s="65">
        <f t="shared" si="2"/>
        <v>6</v>
      </c>
      <c r="Q4728" s="65">
        <f t="shared" si="3"/>
        <v>7</v>
      </c>
      <c r="R4728" s="65" t="str">
        <f t="shared" si="12"/>
        <v>60.210.127/0001-67</v>
      </c>
      <c r="S4728" s="84"/>
      <c r="T4728" s="84" t="str">
        <f t="shared" si="10"/>
        <v/>
      </c>
      <c r="U4728" s="84" t="str">
        <f t="shared" si="11"/>
        <v/>
      </c>
      <c r="V4728" s="65" t="str">
        <f t="shared" si="5"/>
        <v/>
      </c>
      <c r="W4728" s="84"/>
      <c r="X4728" s="84"/>
      <c r="Y4728" s="85"/>
      <c r="Z4728" s="85"/>
      <c r="AA4728" s="65" t="str">
        <f t="shared" si="6"/>
        <v/>
      </c>
      <c r="AB4728" s="65" t="str">
        <f t="shared" si="7"/>
        <v/>
      </c>
      <c r="AC4728" s="86"/>
      <c r="AD4728" s="87" t="str">
        <f t="shared" si="8"/>
        <v/>
      </c>
      <c r="AE4728" s="84"/>
      <c r="AF4728" s="86">
        <f>IF(AC4728&gt;0,AC4728,'⚙️ Config'!$B$10)</f>
        <v>0.0075</v>
      </c>
      <c r="AG4728" s="88">
        <f t="shared" si="9"/>
        <v>85758.0231</v>
      </c>
      <c r="AH4728" s="88">
        <f>AG4728*'⚙️ Config'!$B$11</f>
        <v>428790.1155</v>
      </c>
      <c r="AI4728" s="88">
        <f>AH4728*'⚙️ Config'!$B$12</f>
        <v>128637.0347</v>
      </c>
      <c r="AJ4728" s="64"/>
      <c r="AK4728" s="84"/>
      <c r="AL4728" s="84"/>
      <c r="AM4728" s="84"/>
      <c r="AN4728" s="84"/>
      <c r="AO4728" s="84"/>
      <c r="AP4728" s="84"/>
      <c r="AQ4728" s="84"/>
    </row>
    <row r="4729" ht="15.0" customHeight="1">
      <c r="A4729" s="103">
        <v>4726.0</v>
      </c>
      <c r="B4729" s="104" t="s">
        <v>9974</v>
      </c>
      <c r="C4729" s="103" t="s">
        <v>141</v>
      </c>
      <c r="D4729" s="103" t="s">
        <v>9975</v>
      </c>
      <c r="E4729" s="105">
        <v>18.72</v>
      </c>
      <c r="F4729" s="103" t="s">
        <v>86</v>
      </c>
      <c r="G4729" s="103" t="s">
        <v>244</v>
      </c>
      <c r="H4729" s="106">
        <v>1.143157673E7</v>
      </c>
      <c r="I4729" s="103">
        <v>5.0</v>
      </c>
      <c r="J4729" s="107">
        <v>4.4</v>
      </c>
      <c r="K4729" s="104">
        <v>2021.0</v>
      </c>
      <c r="L4729" s="103" t="s">
        <v>9695</v>
      </c>
      <c r="M4729" s="103">
        <v>2021.0</v>
      </c>
      <c r="N4729" s="103" t="s">
        <v>161</v>
      </c>
      <c r="O4729" s="65" t="str">
        <f t="shared" si="1"/>
        <v>014175770001</v>
      </c>
      <c r="P4729" s="65">
        <f t="shared" si="2"/>
        <v>6</v>
      </c>
      <c r="Q4729" s="65">
        <f t="shared" si="3"/>
        <v>6</v>
      </c>
      <c r="R4729" s="65" t="str">
        <f t="shared" si="12"/>
        <v>01.417.577/0001-66</v>
      </c>
      <c r="S4729" s="84"/>
      <c r="T4729" s="84" t="str">
        <f t="shared" si="10"/>
        <v/>
      </c>
      <c r="U4729" s="84" t="str">
        <f t="shared" si="11"/>
        <v/>
      </c>
      <c r="V4729" s="65" t="str">
        <f t="shared" si="5"/>
        <v/>
      </c>
      <c r="W4729" s="84"/>
      <c r="X4729" s="84"/>
      <c r="Y4729" s="85"/>
      <c r="Z4729" s="85"/>
      <c r="AA4729" s="65" t="str">
        <f t="shared" si="6"/>
        <v/>
      </c>
      <c r="AB4729" s="65" t="str">
        <f t="shared" si="7"/>
        <v/>
      </c>
      <c r="AC4729" s="86"/>
      <c r="AD4729" s="87" t="str">
        <f t="shared" si="8"/>
        <v/>
      </c>
      <c r="AE4729" s="84"/>
      <c r="AF4729" s="86">
        <f>IF(AC4729&gt;0,AC4729,'⚙️ Config'!$B$10)</f>
        <v>0.0075</v>
      </c>
      <c r="AG4729" s="88">
        <f t="shared" si="9"/>
        <v>85736.82548</v>
      </c>
      <c r="AH4729" s="88">
        <f>AG4729*'⚙️ Config'!$B$11</f>
        <v>428684.1274</v>
      </c>
      <c r="AI4729" s="88">
        <f>AH4729*'⚙️ Config'!$B$12</f>
        <v>128605.2382</v>
      </c>
      <c r="AJ4729" s="64"/>
      <c r="AK4729" s="84"/>
      <c r="AL4729" s="84"/>
      <c r="AM4729" s="84"/>
      <c r="AN4729" s="84"/>
      <c r="AO4729" s="84"/>
      <c r="AP4729" s="84"/>
      <c r="AQ4729" s="84"/>
    </row>
    <row r="4730" ht="15.0" customHeight="1">
      <c r="A4730" s="98">
        <v>4727.0</v>
      </c>
      <c r="B4730" s="99" t="s">
        <v>9976</v>
      </c>
      <c r="C4730" s="98" t="s">
        <v>141</v>
      </c>
      <c r="D4730" s="98" t="s">
        <v>9977</v>
      </c>
      <c r="E4730" s="100">
        <v>25.83</v>
      </c>
      <c r="F4730" s="98" t="s">
        <v>86</v>
      </c>
      <c r="G4730" s="98" t="s">
        <v>244</v>
      </c>
      <c r="H4730" s="101">
        <v>1.142804913E7</v>
      </c>
      <c r="I4730" s="98">
        <v>5.0</v>
      </c>
      <c r="J4730" s="102">
        <v>3.2</v>
      </c>
      <c r="K4730" s="99">
        <v>2023.0</v>
      </c>
      <c r="L4730" s="98" t="s">
        <v>719</v>
      </c>
      <c r="M4730" s="98">
        <v>2023.0</v>
      </c>
      <c r="N4730" s="98" t="s">
        <v>189</v>
      </c>
      <c r="O4730" s="65" t="str">
        <f t="shared" si="1"/>
        <v>304805340001</v>
      </c>
      <c r="P4730" s="65">
        <f t="shared" si="2"/>
        <v>2</v>
      </c>
      <c r="Q4730" s="65">
        <f t="shared" si="3"/>
        <v>3</v>
      </c>
      <c r="R4730" s="65" t="str">
        <f t="shared" si="12"/>
        <v>30.480.534/0001-23</v>
      </c>
      <c r="S4730" s="84"/>
      <c r="T4730" s="84" t="str">
        <f t="shared" si="10"/>
        <v/>
      </c>
      <c r="U4730" s="84" t="str">
        <f t="shared" si="11"/>
        <v/>
      </c>
      <c r="V4730" s="65" t="str">
        <f t="shared" si="5"/>
        <v/>
      </c>
      <c r="W4730" s="84"/>
      <c r="X4730" s="84"/>
      <c r="Y4730" s="85"/>
      <c r="Z4730" s="85"/>
      <c r="AA4730" s="65" t="str">
        <f t="shared" si="6"/>
        <v/>
      </c>
      <c r="AB4730" s="65" t="str">
        <f t="shared" si="7"/>
        <v/>
      </c>
      <c r="AC4730" s="86"/>
      <c r="AD4730" s="87" t="str">
        <f t="shared" si="8"/>
        <v/>
      </c>
      <c r="AE4730" s="84"/>
      <c r="AF4730" s="86">
        <f>IF(AC4730&gt;0,AC4730,'⚙️ Config'!$B$10)</f>
        <v>0.0075</v>
      </c>
      <c r="AG4730" s="88">
        <f t="shared" si="9"/>
        <v>85710.36848</v>
      </c>
      <c r="AH4730" s="88">
        <f>AG4730*'⚙️ Config'!$B$11</f>
        <v>428551.8424</v>
      </c>
      <c r="AI4730" s="88">
        <f>AH4730*'⚙️ Config'!$B$12</f>
        <v>128565.5527</v>
      </c>
      <c r="AJ4730" s="64"/>
      <c r="AK4730" s="84"/>
      <c r="AL4730" s="84"/>
      <c r="AM4730" s="84"/>
      <c r="AN4730" s="84"/>
      <c r="AO4730" s="84"/>
      <c r="AP4730" s="84"/>
      <c r="AQ4730" s="84"/>
    </row>
    <row r="4731" ht="15.0" customHeight="1">
      <c r="A4731" s="98">
        <v>4728.0</v>
      </c>
      <c r="B4731" s="99" t="s">
        <v>9978</v>
      </c>
      <c r="C4731" s="98" t="s">
        <v>141</v>
      </c>
      <c r="D4731" s="98" t="s">
        <v>9979</v>
      </c>
      <c r="E4731" s="100">
        <v>48.69</v>
      </c>
      <c r="F4731" s="98" t="s">
        <v>86</v>
      </c>
      <c r="G4731" s="98" t="s">
        <v>244</v>
      </c>
      <c r="H4731" s="101">
        <v>1.138003442E7</v>
      </c>
      <c r="I4731" s="98">
        <v>6.0</v>
      </c>
      <c r="J4731" s="102">
        <v>4.8</v>
      </c>
      <c r="K4731" s="99">
        <v>2025.0</v>
      </c>
      <c r="L4731" s="98" t="s">
        <v>4726</v>
      </c>
      <c r="M4731" s="98">
        <v>2021.0</v>
      </c>
      <c r="N4731" s="98" t="s">
        <v>208</v>
      </c>
      <c r="O4731" s="65" t="str">
        <f t="shared" si="1"/>
        <v>030547300001</v>
      </c>
      <c r="P4731" s="65">
        <f t="shared" si="2"/>
        <v>6</v>
      </c>
      <c r="Q4731" s="65">
        <f t="shared" si="3"/>
        <v>3</v>
      </c>
      <c r="R4731" s="65" t="str">
        <f t="shared" si="12"/>
        <v>03.054.730/0001-63</v>
      </c>
      <c r="S4731" s="84"/>
      <c r="T4731" s="84" t="str">
        <f t="shared" si="10"/>
        <v/>
      </c>
      <c r="U4731" s="84" t="str">
        <f t="shared" si="11"/>
        <v/>
      </c>
      <c r="V4731" s="65" t="str">
        <f t="shared" si="5"/>
        <v/>
      </c>
      <c r="W4731" s="84"/>
      <c r="X4731" s="84"/>
      <c r="Y4731" s="85"/>
      <c r="Z4731" s="85"/>
      <c r="AA4731" s="65" t="str">
        <f t="shared" si="6"/>
        <v/>
      </c>
      <c r="AB4731" s="65" t="str">
        <f t="shared" si="7"/>
        <v/>
      </c>
      <c r="AC4731" s="86"/>
      <c r="AD4731" s="87" t="str">
        <f t="shared" si="8"/>
        <v/>
      </c>
      <c r="AE4731" s="84"/>
      <c r="AF4731" s="86">
        <f>IF(AC4731&gt;0,AC4731,'⚙️ Config'!$B$10)</f>
        <v>0.0075</v>
      </c>
      <c r="AG4731" s="88">
        <f t="shared" si="9"/>
        <v>85350.25815</v>
      </c>
      <c r="AH4731" s="88">
        <f>AG4731*'⚙️ Config'!$B$11</f>
        <v>426751.2908</v>
      </c>
      <c r="AI4731" s="88">
        <f>AH4731*'⚙️ Config'!$B$12</f>
        <v>128025.3872</v>
      </c>
      <c r="AJ4731" s="64"/>
      <c r="AK4731" s="84"/>
      <c r="AL4731" s="84"/>
      <c r="AM4731" s="84"/>
      <c r="AN4731" s="84"/>
      <c r="AO4731" s="84"/>
      <c r="AP4731" s="84"/>
      <c r="AQ4731" s="84"/>
    </row>
    <row r="4732" ht="15.0" customHeight="1">
      <c r="A4732" s="98">
        <v>4729.0</v>
      </c>
      <c r="B4732" s="99" t="s">
        <v>9980</v>
      </c>
      <c r="C4732" s="98" t="s">
        <v>141</v>
      </c>
      <c r="D4732" s="98" t="s">
        <v>9981</v>
      </c>
      <c r="E4732" s="100">
        <v>42.0</v>
      </c>
      <c r="F4732" s="98" t="s">
        <v>86</v>
      </c>
      <c r="G4732" s="98" t="s">
        <v>244</v>
      </c>
      <c r="H4732" s="101">
        <v>1.135966933E7</v>
      </c>
      <c r="I4732" s="98">
        <v>5.0</v>
      </c>
      <c r="J4732" s="102">
        <v>4.7</v>
      </c>
      <c r="K4732" s="99">
        <v>2025.0</v>
      </c>
      <c r="L4732" s="98" t="s">
        <v>508</v>
      </c>
      <c r="M4732" s="98">
        <v>2021.0</v>
      </c>
      <c r="N4732" s="98" t="s">
        <v>189</v>
      </c>
      <c r="O4732" s="65" t="str">
        <f t="shared" si="1"/>
        <v>608374570001</v>
      </c>
      <c r="P4732" s="65">
        <f t="shared" si="2"/>
        <v>8</v>
      </c>
      <c r="Q4732" s="65">
        <f t="shared" si="3"/>
        <v>7</v>
      </c>
      <c r="R4732" s="65" t="str">
        <f t="shared" si="12"/>
        <v>60.837.457/0001-87</v>
      </c>
      <c r="S4732" s="84"/>
      <c r="T4732" s="84" t="str">
        <f t="shared" si="10"/>
        <v/>
      </c>
      <c r="U4732" s="84" t="str">
        <f t="shared" si="11"/>
        <v/>
      </c>
      <c r="V4732" s="65" t="str">
        <f t="shared" si="5"/>
        <v/>
      </c>
      <c r="W4732" s="84"/>
      <c r="X4732" s="84"/>
      <c r="Y4732" s="85"/>
      <c r="Z4732" s="85"/>
      <c r="AA4732" s="65" t="str">
        <f t="shared" si="6"/>
        <v/>
      </c>
      <c r="AB4732" s="65" t="str">
        <f t="shared" si="7"/>
        <v/>
      </c>
      <c r="AC4732" s="86"/>
      <c r="AD4732" s="87" t="str">
        <f t="shared" si="8"/>
        <v/>
      </c>
      <c r="AE4732" s="84"/>
      <c r="AF4732" s="86">
        <f>IF(AC4732&gt;0,AC4732,'⚙️ Config'!$B$10)</f>
        <v>0.0075</v>
      </c>
      <c r="AG4732" s="88">
        <f t="shared" si="9"/>
        <v>85197.51998</v>
      </c>
      <c r="AH4732" s="88">
        <f>AG4732*'⚙️ Config'!$B$11</f>
        <v>425987.5999</v>
      </c>
      <c r="AI4732" s="88">
        <f>AH4732*'⚙️ Config'!$B$12</f>
        <v>127796.28</v>
      </c>
      <c r="AJ4732" s="64"/>
      <c r="AK4732" s="84"/>
      <c r="AL4732" s="84"/>
      <c r="AM4732" s="84"/>
      <c r="AN4732" s="84"/>
      <c r="AO4732" s="84"/>
      <c r="AP4732" s="84"/>
      <c r="AQ4732" s="84"/>
    </row>
    <row r="4733" ht="15.0" customHeight="1">
      <c r="A4733" s="103">
        <v>4730.0</v>
      </c>
      <c r="B4733" s="104" t="s">
        <v>9982</v>
      </c>
      <c r="C4733" s="103" t="s">
        <v>141</v>
      </c>
      <c r="D4733" s="103" t="s">
        <v>9983</v>
      </c>
      <c r="E4733" s="105">
        <v>40.5</v>
      </c>
      <c r="F4733" s="103" t="s">
        <v>86</v>
      </c>
      <c r="G4733" s="103" t="s">
        <v>244</v>
      </c>
      <c r="H4733" s="106">
        <v>1.135147059E7</v>
      </c>
      <c r="I4733" s="103">
        <v>8.0</v>
      </c>
      <c r="J4733" s="107">
        <v>4.7</v>
      </c>
      <c r="K4733" s="104">
        <v>2025.0</v>
      </c>
      <c r="L4733" s="103" t="s">
        <v>719</v>
      </c>
      <c r="M4733" s="103">
        <v>2021.0</v>
      </c>
      <c r="N4733" s="103" t="s">
        <v>310</v>
      </c>
      <c r="O4733" s="65" t="str">
        <f t="shared" si="1"/>
        <v>013294760001</v>
      </c>
      <c r="P4733" s="65">
        <f t="shared" si="2"/>
        <v>3</v>
      </c>
      <c r="Q4733" s="65">
        <f t="shared" si="3"/>
        <v>3</v>
      </c>
      <c r="R4733" s="65" t="str">
        <f t="shared" si="12"/>
        <v>01.329.476/0001-33</v>
      </c>
      <c r="S4733" s="84"/>
      <c r="T4733" s="84" t="str">
        <f t="shared" si="10"/>
        <v/>
      </c>
      <c r="U4733" s="84" t="str">
        <f t="shared" si="11"/>
        <v/>
      </c>
      <c r="V4733" s="65" t="str">
        <f t="shared" si="5"/>
        <v/>
      </c>
      <c r="W4733" s="84"/>
      <c r="X4733" s="84"/>
      <c r="Y4733" s="85"/>
      <c r="Z4733" s="85"/>
      <c r="AA4733" s="65" t="str">
        <f t="shared" si="6"/>
        <v/>
      </c>
      <c r="AB4733" s="65" t="str">
        <f t="shared" si="7"/>
        <v/>
      </c>
      <c r="AC4733" s="86"/>
      <c r="AD4733" s="87" t="str">
        <f t="shared" si="8"/>
        <v/>
      </c>
      <c r="AE4733" s="84"/>
      <c r="AF4733" s="86">
        <f>IF(AC4733&gt;0,AC4733,'⚙️ Config'!$B$10)</f>
        <v>0.0075</v>
      </c>
      <c r="AG4733" s="88">
        <f t="shared" si="9"/>
        <v>85136.02943</v>
      </c>
      <c r="AH4733" s="88">
        <f>AG4733*'⚙️ Config'!$B$11</f>
        <v>425680.1471</v>
      </c>
      <c r="AI4733" s="88">
        <f>AH4733*'⚙️ Config'!$B$12</f>
        <v>127704.0441</v>
      </c>
      <c r="AJ4733" s="64"/>
      <c r="AK4733" s="84"/>
      <c r="AL4733" s="84"/>
      <c r="AM4733" s="84"/>
      <c r="AN4733" s="84"/>
      <c r="AO4733" s="84"/>
      <c r="AP4733" s="84"/>
      <c r="AQ4733" s="84"/>
    </row>
    <row r="4734" ht="15.0" customHeight="1">
      <c r="A4734" s="103">
        <v>4731.0</v>
      </c>
      <c r="B4734" s="104" t="s">
        <v>9984</v>
      </c>
      <c r="C4734" s="103" t="s">
        <v>141</v>
      </c>
      <c r="D4734" s="103" t="s">
        <v>9985</v>
      </c>
      <c r="E4734" s="105">
        <v>18.76</v>
      </c>
      <c r="F4734" s="103" t="s">
        <v>86</v>
      </c>
      <c r="G4734" s="103" t="s">
        <v>244</v>
      </c>
      <c r="H4734" s="106">
        <v>1.130451094E7</v>
      </c>
      <c r="I4734" s="103">
        <v>4.0</v>
      </c>
      <c r="J4734" s="107">
        <v>4.7</v>
      </c>
      <c r="K4734" s="104">
        <v>2021.0</v>
      </c>
      <c r="L4734" s="103" t="s">
        <v>4502</v>
      </c>
      <c r="M4734" s="103">
        <v>2021.0</v>
      </c>
      <c r="N4734" s="103" t="s">
        <v>145</v>
      </c>
      <c r="O4734" s="65" t="str">
        <f t="shared" si="1"/>
        <v>058727870001</v>
      </c>
      <c r="P4734" s="65">
        <f t="shared" si="2"/>
        <v>0</v>
      </c>
      <c r="Q4734" s="65">
        <f t="shared" si="3"/>
        <v>3</v>
      </c>
      <c r="R4734" s="65" t="str">
        <f t="shared" si="12"/>
        <v>05.872.787/0001-03</v>
      </c>
      <c r="S4734" s="84"/>
      <c r="T4734" s="84" t="str">
        <f t="shared" si="10"/>
        <v/>
      </c>
      <c r="U4734" s="84" t="str">
        <f t="shared" si="11"/>
        <v/>
      </c>
      <c r="V4734" s="65" t="str">
        <f t="shared" si="5"/>
        <v/>
      </c>
      <c r="W4734" s="84"/>
      <c r="X4734" s="84"/>
      <c r="Y4734" s="85"/>
      <c r="Z4734" s="85"/>
      <c r="AA4734" s="65" t="str">
        <f t="shared" si="6"/>
        <v/>
      </c>
      <c r="AB4734" s="65" t="str">
        <f t="shared" si="7"/>
        <v/>
      </c>
      <c r="AC4734" s="86"/>
      <c r="AD4734" s="87" t="str">
        <f t="shared" si="8"/>
        <v/>
      </c>
      <c r="AE4734" s="84"/>
      <c r="AF4734" s="86">
        <f>IF(AC4734&gt;0,AC4734,'⚙️ Config'!$B$10)</f>
        <v>0.0075</v>
      </c>
      <c r="AG4734" s="88">
        <f t="shared" si="9"/>
        <v>84783.83205</v>
      </c>
      <c r="AH4734" s="88">
        <f>AG4734*'⚙️ Config'!$B$11</f>
        <v>423919.1603</v>
      </c>
      <c r="AI4734" s="88">
        <f>AH4734*'⚙️ Config'!$B$12</f>
        <v>127175.7481</v>
      </c>
      <c r="AJ4734" s="64"/>
      <c r="AK4734" s="84"/>
      <c r="AL4734" s="84"/>
      <c r="AM4734" s="84"/>
      <c r="AN4734" s="84"/>
      <c r="AO4734" s="84"/>
      <c r="AP4734" s="84"/>
      <c r="AQ4734" s="84"/>
    </row>
    <row r="4735" ht="15.0" customHeight="1">
      <c r="A4735" s="98">
        <v>4732.0</v>
      </c>
      <c r="B4735" s="99" t="s">
        <v>9986</v>
      </c>
      <c r="C4735" s="98" t="s">
        <v>141</v>
      </c>
      <c r="D4735" s="98" t="s">
        <v>9987</v>
      </c>
      <c r="E4735" s="100">
        <v>43.9</v>
      </c>
      <c r="F4735" s="98" t="s">
        <v>86</v>
      </c>
      <c r="G4735" s="98" t="s">
        <v>244</v>
      </c>
      <c r="H4735" s="101">
        <v>1.129227665E7</v>
      </c>
      <c r="I4735" s="98">
        <v>7.0</v>
      </c>
      <c r="J4735" s="102">
        <v>4.9</v>
      </c>
      <c r="K4735" s="99">
        <v>2025.0</v>
      </c>
      <c r="L4735" s="98" t="s">
        <v>4760</v>
      </c>
      <c r="M4735" s="98">
        <v>2021.0</v>
      </c>
      <c r="N4735" s="98" t="s">
        <v>208</v>
      </c>
      <c r="O4735" s="65" t="str">
        <f t="shared" si="1"/>
        <v>040488630001</v>
      </c>
      <c r="P4735" s="65">
        <f t="shared" si="2"/>
        <v>9</v>
      </c>
      <c r="Q4735" s="65">
        <f t="shared" si="3"/>
        <v>0</v>
      </c>
      <c r="R4735" s="65" t="str">
        <f t="shared" si="12"/>
        <v>04.048.863/0001-90</v>
      </c>
      <c r="S4735" s="84"/>
      <c r="T4735" s="84" t="str">
        <f t="shared" si="10"/>
        <v/>
      </c>
      <c r="U4735" s="84" t="str">
        <f t="shared" si="11"/>
        <v/>
      </c>
      <c r="V4735" s="65" t="str">
        <f t="shared" si="5"/>
        <v/>
      </c>
      <c r="W4735" s="84"/>
      <c r="X4735" s="84"/>
      <c r="Y4735" s="85"/>
      <c r="Z4735" s="85"/>
      <c r="AA4735" s="65" t="str">
        <f t="shared" si="6"/>
        <v/>
      </c>
      <c r="AB4735" s="65" t="str">
        <f t="shared" si="7"/>
        <v/>
      </c>
      <c r="AC4735" s="86"/>
      <c r="AD4735" s="87" t="str">
        <f t="shared" si="8"/>
        <v/>
      </c>
      <c r="AE4735" s="84"/>
      <c r="AF4735" s="86">
        <f>IF(AC4735&gt;0,AC4735,'⚙️ Config'!$B$10)</f>
        <v>0.0075</v>
      </c>
      <c r="AG4735" s="88">
        <f t="shared" si="9"/>
        <v>84692.07488</v>
      </c>
      <c r="AH4735" s="88">
        <f>AG4735*'⚙️ Config'!$B$11</f>
        <v>423460.3744</v>
      </c>
      <c r="AI4735" s="88">
        <f>AH4735*'⚙️ Config'!$B$12</f>
        <v>127038.1123</v>
      </c>
      <c r="AJ4735" s="64"/>
      <c r="AK4735" s="84"/>
      <c r="AL4735" s="84"/>
      <c r="AM4735" s="84"/>
      <c r="AN4735" s="84"/>
      <c r="AO4735" s="84"/>
      <c r="AP4735" s="84"/>
      <c r="AQ4735" s="84"/>
    </row>
    <row r="4736" ht="15.0" customHeight="1">
      <c r="A4736" s="103">
        <v>4733.0</v>
      </c>
      <c r="B4736" s="104" t="s">
        <v>9988</v>
      </c>
      <c r="C4736" s="103" t="s">
        <v>141</v>
      </c>
      <c r="D4736" s="103" t="s">
        <v>9989</v>
      </c>
      <c r="E4736" s="105">
        <v>30.04</v>
      </c>
      <c r="F4736" s="103" t="s">
        <v>86</v>
      </c>
      <c r="G4736" s="103" t="s">
        <v>244</v>
      </c>
      <c r="H4736" s="106">
        <v>1.128835744E7</v>
      </c>
      <c r="I4736" s="103">
        <v>6.0</v>
      </c>
      <c r="J4736" s="107">
        <v>2.8</v>
      </c>
      <c r="K4736" s="104">
        <v>2024.0</v>
      </c>
      <c r="L4736" s="103" t="s">
        <v>691</v>
      </c>
      <c r="M4736" s="103">
        <v>2023.0</v>
      </c>
      <c r="N4736" s="103" t="s">
        <v>161</v>
      </c>
      <c r="O4736" s="65" t="str">
        <f t="shared" si="1"/>
        <v>216879530001</v>
      </c>
      <c r="P4736" s="65">
        <f t="shared" si="2"/>
        <v>4</v>
      </c>
      <c r="Q4736" s="65">
        <f t="shared" si="3"/>
        <v>0</v>
      </c>
      <c r="R4736" s="65" t="str">
        <f t="shared" si="12"/>
        <v>21.687.953/0001-40</v>
      </c>
      <c r="S4736" s="84"/>
      <c r="T4736" s="84" t="str">
        <f t="shared" si="10"/>
        <v/>
      </c>
      <c r="U4736" s="84" t="str">
        <f t="shared" si="11"/>
        <v/>
      </c>
      <c r="V4736" s="65" t="str">
        <f t="shared" si="5"/>
        <v/>
      </c>
      <c r="W4736" s="84"/>
      <c r="X4736" s="84"/>
      <c r="Y4736" s="85"/>
      <c r="Z4736" s="85"/>
      <c r="AA4736" s="65" t="str">
        <f t="shared" si="6"/>
        <v/>
      </c>
      <c r="AB4736" s="65" t="str">
        <f t="shared" si="7"/>
        <v/>
      </c>
      <c r="AC4736" s="86"/>
      <c r="AD4736" s="87" t="str">
        <f t="shared" si="8"/>
        <v/>
      </c>
      <c r="AE4736" s="84"/>
      <c r="AF4736" s="86">
        <f>IF(AC4736&gt;0,AC4736,'⚙️ Config'!$B$10)</f>
        <v>0.0075</v>
      </c>
      <c r="AG4736" s="88">
        <f t="shared" si="9"/>
        <v>84662.6808</v>
      </c>
      <c r="AH4736" s="88">
        <f>AG4736*'⚙️ Config'!$B$11</f>
        <v>423313.404</v>
      </c>
      <c r="AI4736" s="88">
        <f>AH4736*'⚙️ Config'!$B$12</f>
        <v>126994.0212</v>
      </c>
      <c r="AJ4736" s="64"/>
      <c r="AK4736" s="84"/>
      <c r="AL4736" s="84"/>
      <c r="AM4736" s="84"/>
      <c r="AN4736" s="84"/>
      <c r="AO4736" s="84"/>
      <c r="AP4736" s="84"/>
      <c r="AQ4736" s="84"/>
    </row>
    <row r="4737" ht="15.0" customHeight="1">
      <c r="A4737" s="98">
        <v>4734.0</v>
      </c>
      <c r="B4737" s="99" t="s">
        <v>9990</v>
      </c>
      <c r="C4737" s="98" t="s">
        <v>141</v>
      </c>
      <c r="D4737" s="98" t="s">
        <v>9991</v>
      </c>
      <c r="E4737" s="100">
        <v>28.81</v>
      </c>
      <c r="F4737" s="98" t="s">
        <v>86</v>
      </c>
      <c r="G4737" s="98" t="s">
        <v>244</v>
      </c>
      <c r="H4737" s="101">
        <v>1.128035014E7</v>
      </c>
      <c r="I4737" s="98">
        <v>5.0</v>
      </c>
      <c r="J4737" s="102">
        <v>4.6</v>
      </c>
      <c r="K4737" s="99">
        <v>2024.0</v>
      </c>
      <c r="L4737" s="98" t="s">
        <v>719</v>
      </c>
      <c r="M4737" s="98">
        <v>2021.0</v>
      </c>
      <c r="N4737" s="98" t="s">
        <v>189</v>
      </c>
      <c r="O4737" s="65" t="str">
        <f t="shared" si="1"/>
        <v>093030270001</v>
      </c>
      <c r="P4737" s="65">
        <f t="shared" si="2"/>
        <v>2</v>
      </c>
      <c r="Q4737" s="65">
        <f t="shared" si="3"/>
        <v>8</v>
      </c>
      <c r="R4737" s="65" t="str">
        <f t="shared" si="12"/>
        <v>09.303.027/0001-28</v>
      </c>
      <c r="S4737" s="84"/>
      <c r="T4737" s="84" t="str">
        <f t="shared" si="10"/>
        <v/>
      </c>
      <c r="U4737" s="84" t="str">
        <f t="shared" si="11"/>
        <v/>
      </c>
      <c r="V4737" s="65" t="str">
        <f t="shared" si="5"/>
        <v/>
      </c>
      <c r="W4737" s="84"/>
      <c r="X4737" s="84"/>
      <c r="Y4737" s="85"/>
      <c r="Z4737" s="85"/>
      <c r="AA4737" s="65" t="str">
        <f t="shared" si="6"/>
        <v/>
      </c>
      <c r="AB4737" s="65" t="str">
        <f t="shared" si="7"/>
        <v/>
      </c>
      <c r="AC4737" s="86"/>
      <c r="AD4737" s="87" t="str">
        <f t="shared" si="8"/>
        <v/>
      </c>
      <c r="AE4737" s="84"/>
      <c r="AF4737" s="86">
        <f>IF(AC4737&gt;0,AC4737,'⚙️ Config'!$B$10)</f>
        <v>0.0075</v>
      </c>
      <c r="AG4737" s="88">
        <f t="shared" si="9"/>
        <v>84602.62605</v>
      </c>
      <c r="AH4737" s="88">
        <f>AG4737*'⚙️ Config'!$B$11</f>
        <v>423013.1303</v>
      </c>
      <c r="AI4737" s="88">
        <f>AH4737*'⚙️ Config'!$B$12</f>
        <v>126903.9391</v>
      </c>
      <c r="AJ4737" s="64"/>
      <c r="AK4737" s="84"/>
      <c r="AL4737" s="84"/>
      <c r="AM4737" s="84"/>
      <c r="AN4737" s="84"/>
      <c r="AO4737" s="84"/>
      <c r="AP4737" s="84"/>
      <c r="AQ4737" s="84"/>
    </row>
    <row r="4738" ht="15.0" customHeight="1">
      <c r="A4738" s="103">
        <v>4735.0</v>
      </c>
      <c r="B4738" s="104" t="s">
        <v>9992</v>
      </c>
      <c r="C4738" s="103" t="s">
        <v>141</v>
      </c>
      <c r="D4738" s="103" t="s">
        <v>9993</v>
      </c>
      <c r="E4738" s="105">
        <v>29.6</v>
      </c>
      <c r="F4738" s="103" t="s">
        <v>86</v>
      </c>
      <c r="G4738" s="103" t="s">
        <v>244</v>
      </c>
      <c r="H4738" s="106">
        <v>1.127542466E7</v>
      </c>
      <c r="I4738" s="103">
        <v>7.0</v>
      </c>
      <c r="J4738" s="107">
        <v>4.7</v>
      </c>
      <c r="K4738" s="104">
        <v>2025.0</v>
      </c>
      <c r="L4738" s="103" t="s">
        <v>719</v>
      </c>
      <c r="M4738" s="103">
        <v>2021.0</v>
      </c>
      <c r="N4738" s="103" t="s">
        <v>189</v>
      </c>
      <c r="O4738" s="65" t="str">
        <f t="shared" si="1"/>
        <v>691019210001</v>
      </c>
      <c r="P4738" s="65">
        <f t="shared" si="2"/>
        <v>4</v>
      </c>
      <c r="Q4738" s="65">
        <f t="shared" si="3"/>
        <v>7</v>
      </c>
      <c r="R4738" s="65" t="str">
        <f t="shared" si="12"/>
        <v>69.101.921/0001-47</v>
      </c>
      <c r="S4738" s="84"/>
      <c r="T4738" s="84" t="str">
        <f t="shared" si="10"/>
        <v/>
      </c>
      <c r="U4738" s="84" t="str">
        <f t="shared" si="11"/>
        <v/>
      </c>
      <c r="V4738" s="65" t="str">
        <f t="shared" si="5"/>
        <v/>
      </c>
      <c r="W4738" s="84"/>
      <c r="X4738" s="84"/>
      <c r="Y4738" s="85"/>
      <c r="Z4738" s="85"/>
      <c r="AA4738" s="65" t="str">
        <f t="shared" si="6"/>
        <v/>
      </c>
      <c r="AB4738" s="65" t="str">
        <f t="shared" si="7"/>
        <v/>
      </c>
      <c r="AC4738" s="86"/>
      <c r="AD4738" s="87" t="str">
        <f t="shared" si="8"/>
        <v/>
      </c>
      <c r="AE4738" s="84"/>
      <c r="AF4738" s="86">
        <f>IF(AC4738&gt;0,AC4738,'⚙️ Config'!$B$10)</f>
        <v>0.0075</v>
      </c>
      <c r="AG4738" s="88">
        <f t="shared" si="9"/>
        <v>84565.68495</v>
      </c>
      <c r="AH4738" s="88">
        <f>AG4738*'⚙️ Config'!$B$11</f>
        <v>422828.4248</v>
      </c>
      <c r="AI4738" s="88">
        <f>AH4738*'⚙️ Config'!$B$12</f>
        <v>126848.5274</v>
      </c>
      <c r="AJ4738" s="64"/>
      <c r="AK4738" s="84"/>
      <c r="AL4738" s="84"/>
      <c r="AM4738" s="84"/>
      <c r="AN4738" s="84"/>
      <c r="AO4738" s="84"/>
      <c r="AP4738" s="84"/>
      <c r="AQ4738" s="84"/>
    </row>
    <row r="4739" ht="15.0" customHeight="1">
      <c r="A4739" s="103">
        <v>4736.0</v>
      </c>
      <c r="B4739" s="104" t="s">
        <v>9994</v>
      </c>
      <c r="C4739" s="103" t="s">
        <v>141</v>
      </c>
      <c r="D4739" s="103" t="s">
        <v>9995</v>
      </c>
      <c r="E4739" s="105">
        <v>22.48</v>
      </c>
      <c r="F4739" s="103" t="s">
        <v>86</v>
      </c>
      <c r="G4739" s="103" t="s">
        <v>244</v>
      </c>
      <c r="H4739" s="106">
        <v>1.127260024E7</v>
      </c>
      <c r="I4739" s="103">
        <v>3.0</v>
      </c>
      <c r="J4739" s="107">
        <v>4.9</v>
      </c>
      <c r="K4739" s="104">
        <v>2023.0</v>
      </c>
      <c r="L4739" s="103" t="s">
        <v>4502</v>
      </c>
      <c r="M4739" s="103">
        <v>2021.0</v>
      </c>
      <c r="N4739" s="103" t="s">
        <v>161</v>
      </c>
      <c r="O4739" s="65" t="str">
        <f t="shared" si="1"/>
        <v>019419680001</v>
      </c>
      <c r="P4739" s="65">
        <f t="shared" si="2"/>
        <v>8</v>
      </c>
      <c r="Q4739" s="65">
        <f t="shared" si="3"/>
        <v>5</v>
      </c>
      <c r="R4739" s="65" t="str">
        <f t="shared" si="12"/>
        <v>01.941.968/0001-85</v>
      </c>
      <c r="S4739" s="84"/>
      <c r="T4739" s="84" t="str">
        <f t="shared" si="10"/>
        <v/>
      </c>
      <c r="U4739" s="84" t="str">
        <f t="shared" si="11"/>
        <v/>
      </c>
      <c r="V4739" s="65" t="str">
        <f t="shared" si="5"/>
        <v/>
      </c>
      <c r="W4739" s="84"/>
      <c r="X4739" s="84"/>
      <c r="Y4739" s="85"/>
      <c r="Z4739" s="85"/>
      <c r="AA4739" s="65" t="str">
        <f t="shared" si="6"/>
        <v/>
      </c>
      <c r="AB4739" s="65" t="str">
        <f t="shared" si="7"/>
        <v/>
      </c>
      <c r="AC4739" s="86"/>
      <c r="AD4739" s="87" t="str">
        <f t="shared" si="8"/>
        <v/>
      </c>
      <c r="AE4739" s="84"/>
      <c r="AF4739" s="86">
        <f>IF(AC4739&gt;0,AC4739,'⚙️ Config'!$B$10)</f>
        <v>0.0075</v>
      </c>
      <c r="AG4739" s="88">
        <f t="shared" si="9"/>
        <v>84544.5018</v>
      </c>
      <c r="AH4739" s="88">
        <f>AG4739*'⚙️ Config'!$B$11</f>
        <v>422722.509</v>
      </c>
      <c r="AI4739" s="88">
        <f>AH4739*'⚙️ Config'!$B$12</f>
        <v>126816.7527</v>
      </c>
      <c r="AJ4739" s="64"/>
      <c r="AK4739" s="84"/>
      <c r="AL4739" s="84"/>
      <c r="AM4739" s="84"/>
      <c r="AN4739" s="84"/>
      <c r="AO4739" s="84"/>
      <c r="AP4739" s="84"/>
      <c r="AQ4739" s="84"/>
    </row>
    <row r="4740" ht="15.0" customHeight="1">
      <c r="A4740" s="98">
        <v>4737.0</v>
      </c>
      <c r="B4740" s="99" t="s">
        <v>9996</v>
      </c>
      <c r="C4740" s="98" t="s">
        <v>141</v>
      </c>
      <c r="D4740" s="98" t="s">
        <v>9997</v>
      </c>
      <c r="E4740" s="100">
        <v>44.04</v>
      </c>
      <c r="F4740" s="98" t="s">
        <v>86</v>
      </c>
      <c r="G4740" s="98" t="s">
        <v>244</v>
      </c>
      <c r="H4740" s="101">
        <v>1.127029688E7</v>
      </c>
      <c r="I4740" s="98">
        <v>7.0</v>
      </c>
      <c r="J4740" s="102">
        <v>4.8</v>
      </c>
      <c r="K4740" s="99">
        <v>2025.0</v>
      </c>
      <c r="L4740" s="98" t="s">
        <v>4795</v>
      </c>
      <c r="M4740" s="98">
        <v>2021.0</v>
      </c>
      <c r="N4740" s="98" t="s">
        <v>208</v>
      </c>
      <c r="O4740" s="65" t="str">
        <f t="shared" si="1"/>
        <v>624749450001</v>
      </c>
      <c r="P4740" s="65">
        <f t="shared" si="2"/>
        <v>0</v>
      </c>
      <c r="Q4740" s="65">
        <f t="shared" si="3"/>
        <v>0</v>
      </c>
      <c r="R4740" s="65" t="str">
        <f t="shared" si="12"/>
        <v>62.474.945/0001-00</v>
      </c>
      <c r="S4740" s="84"/>
      <c r="T4740" s="84" t="str">
        <f t="shared" si="10"/>
        <v/>
      </c>
      <c r="U4740" s="84" t="str">
        <f t="shared" si="11"/>
        <v/>
      </c>
      <c r="V4740" s="65" t="str">
        <f t="shared" si="5"/>
        <v/>
      </c>
      <c r="W4740" s="84"/>
      <c r="X4740" s="84"/>
      <c r="Y4740" s="85"/>
      <c r="Z4740" s="85"/>
      <c r="AA4740" s="65" t="str">
        <f t="shared" si="6"/>
        <v/>
      </c>
      <c r="AB4740" s="65" t="str">
        <f t="shared" si="7"/>
        <v/>
      </c>
      <c r="AC4740" s="86"/>
      <c r="AD4740" s="87" t="str">
        <f t="shared" si="8"/>
        <v/>
      </c>
      <c r="AE4740" s="84"/>
      <c r="AF4740" s="86">
        <f>IF(AC4740&gt;0,AC4740,'⚙️ Config'!$B$10)</f>
        <v>0.0075</v>
      </c>
      <c r="AG4740" s="88">
        <f t="shared" si="9"/>
        <v>84527.2266</v>
      </c>
      <c r="AH4740" s="88">
        <f>AG4740*'⚙️ Config'!$B$11</f>
        <v>422636.133</v>
      </c>
      <c r="AI4740" s="88">
        <f>AH4740*'⚙️ Config'!$B$12</f>
        <v>126790.8399</v>
      </c>
      <c r="AJ4740" s="64"/>
      <c r="AK4740" s="84"/>
      <c r="AL4740" s="84"/>
      <c r="AM4740" s="84"/>
      <c r="AN4740" s="84"/>
      <c r="AO4740" s="84"/>
      <c r="AP4740" s="84"/>
      <c r="AQ4740" s="84"/>
    </row>
    <row r="4741" ht="15.0" customHeight="1">
      <c r="A4741" s="98">
        <v>4738.0</v>
      </c>
      <c r="B4741" s="99" t="s">
        <v>9998</v>
      </c>
      <c r="C4741" s="98" t="s">
        <v>141</v>
      </c>
      <c r="D4741" s="98" t="s">
        <v>9999</v>
      </c>
      <c r="E4741" s="100">
        <v>25.08</v>
      </c>
      <c r="F4741" s="98" t="s">
        <v>86</v>
      </c>
      <c r="G4741" s="98" t="s">
        <v>244</v>
      </c>
      <c r="H4741" s="101">
        <v>1.123708264E7</v>
      </c>
      <c r="I4741" s="98">
        <v>5.0</v>
      </c>
      <c r="J4741" s="102">
        <v>5.1</v>
      </c>
      <c r="K4741" s="99">
        <v>2024.0</v>
      </c>
      <c r="L4741" s="98" t="s">
        <v>719</v>
      </c>
      <c r="M4741" s="98">
        <v>2021.0</v>
      </c>
      <c r="N4741" s="98" t="s">
        <v>189</v>
      </c>
      <c r="O4741" s="65" t="str">
        <f t="shared" si="1"/>
        <v>163147910001</v>
      </c>
      <c r="P4741" s="65">
        <f t="shared" si="2"/>
        <v>6</v>
      </c>
      <c r="Q4741" s="65">
        <f t="shared" si="3"/>
        <v>4</v>
      </c>
      <c r="R4741" s="65" t="str">
        <f t="shared" si="12"/>
        <v>16.314.791/0001-64</v>
      </c>
      <c r="S4741" s="84"/>
      <c r="T4741" s="84" t="str">
        <f t="shared" si="10"/>
        <v/>
      </c>
      <c r="U4741" s="84" t="str">
        <f t="shared" si="11"/>
        <v/>
      </c>
      <c r="V4741" s="65" t="str">
        <f t="shared" si="5"/>
        <v/>
      </c>
      <c r="W4741" s="84"/>
      <c r="X4741" s="84"/>
      <c r="Y4741" s="85"/>
      <c r="Z4741" s="85"/>
      <c r="AA4741" s="65" t="str">
        <f t="shared" si="6"/>
        <v/>
      </c>
      <c r="AB4741" s="65" t="str">
        <f t="shared" si="7"/>
        <v/>
      </c>
      <c r="AC4741" s="86"/>
      <c r="AD4741" s="87" t="str">
        <f t="shared" si="8"/>
        <v/>
      </c>
      <c r="AE4741" s="84"/>
      <c r="AF4741" s="86">
        <f>IF(AC4741&gt;0,AC4741,'⚙️ Config'!$B$10)</f>
        <v>0.0075</v>
      </c>
      <c r="AG4741" s="88">
        <f t="shared" si="9"/>
        <v>84278.1198</v>
      </c>
      <c r="AH4741" s="88">
        <f>AG4741*'⚙️ Config'!$B$11</f>
        <v>421390.599</v>
      </c>
      <c r="AI4741" s="88">
        <f>AH4741*'⚙️ Config'!$B$12</f>
        <v>126417.1797</v>
      </c>
      <c r="AJ4741" s="64"/>
      <c r="AK4741" s="84"/>
      <c r="AL4741" s="84"/>
      <c r="AM4741" s="84"/>
      <c r="AN4741" s="84"/>
      <c r="AO4741" s="84"/>
      <c r="AP4741" s="84"/>
      <c r="AQ4741" s="84"/>
    </row>
    <row r="4742" ht="15.0" customHeight="1">
      <c r="A4742" s="98">
        <v>4739.0</v>
      </c>
      <c r="B4742" s="99" t="s">
        <v>10000</v>
      </c>
      <c r="C4742" s="98" t="s">
        <v>141</v>
      </c>
      <c r="D4742" s="98" t="s">
        <v>10001</v>
      </c>
      <c r="E4742" s="100">
        <v>23.76</v>
      </c>
      <c r="F4742" s="98" t="s">
        <v>86</v>
      </c>
      <c r="G4742" s="98" t="s">
        <v>244</v>
      </c>
      <c r="H4742" s="101">
        <v>1.122962295E7</v>
      </c>
      <c r="I4742" s="98">
        <v>2.0</v>
      </c>
      <c r="J4742" s="102">
        <v>4.7</v>
      </c>
      <c r="K4742" s="99">
        <v>2021.0</v>
      </c>
      <c r="L4742" s="98" t="s">
        <v>256</v>
      </c>
      <c r="M4742" s="98">
        <v>2021.0</v>
      </c>
      <c r="N4742" s="98" t="s">
        <v>161</v>
      </c>
      <c r="O4742" s="65" t="str">
        <f t="shared" si="1"/>
        <v>434326240001</v>
      </c>
      <c r="P4742" s="65">
        <f t="shared" si="2"/>
        <v>9</v>
      </c>
      <c r="Q4742" s="65">
        <f t="shared" si="3"/>
        <v>0</v>
      </c>
      <c r="R4742" s="65" t="str">
        <f t="shared" si="12"/>
        <v>43.432.624/0001-90</v>
      </c>
      <c r="S4742" s="84"/>
      <c r="T4742" s="84" t="str">
        <f t="shared" si="10"/>
        <v/>
      </c>
      <c r="U4742" s="84" t="str">
        <f t="shared" si="11"/>
        <v/>
      </c>
      <c r="V4742" s="65" t="str">
        <f t="shared" si="5"/>
        <v/>
      </c>
      <c r="W4742" s="84"/>
      <c r="X4742" s="84"/>
      <c r="Y4742" s="85"/>
      <c r="Z4742" s="85"/>
      <c r="AA4742" s="65" t="str">
        <f t="shared" si="6"/>
        <v/>
      </c>
      <c r="AB4742" s="65" t="str">
        <f t="shared" si="7"/>
        <v/>
      </c>
      <c r="AC4742" s="86"/>
      <c r="AD4742" s="87" t="str">
        <f t="shared" si="8"/>
        <v/>
      </c>
      <c r="AE4742" s="84"/>
      <c r="AF4742" s="86">
        <f>IF(AC4742&gt;0,AC4742,'⚙️ Config'!$B$10)</f>
        <v>0.0075</v>
      </c>
      <c r="AG4742" s="88">
        <f t="shared" si="9"/>
        <v>84222.17213</v>
      </c>
      <c r="AH4742" s="88">
        <f>AG4742*'⚙️ Config'!$B$11</f>
        <v>421110.8606</v>
      </c>
      <c r="AI4742" s="88">
        <f>AH4742*'⚙️ Config'!$B$12</f>
        <v>126333.2582</v>
      </c>
      <c r="AJ4742" s="64"/>
      <c r="AK4742" s="84"/>
      <c r="AL4742" s="84"/>
      <c r="AM4742" s="84"/>
      <c r="AN4742" s="84"/>
      <c r="AO4742" s="84"/>
      <c r="AP4742" s="84"/>
      <c r="AQ4742" s="84"/>
    </row>
    <row r="4743" ht="15.0" customHeight="1">
      <c r="A4743" s="103">
        <v>4740.0</v>
      </c>
      <c r="B4743" s="104" t="s">
        <v>10002</v>
      </c>
      <c r="C4743" s="103" t="s">
        <v>141</v>
      </c>
      <c r="D4743" s="103" t="s">
        <v>10003</v>
      </c>
      <c r="E4743" s="105">
        <v>52.68</v>
      </c>
      <c r="F4743" s="103" t="s">
        <v>86</v>
      </c>
      <c r="G4743" s="103" t="s">
        <v>244</v>
      </c>
      <c r="H4743" s="106">
        <v>1.120369946E7</v>
      </c>
      <c r="I4743" s="103">
        <v>6.0</v>
      </c>
      <c r="J4743" s="107">
        <v>1.6</v>
      </c>
      <c r="K4743" s="104">
        <v>2025.0</v>
      </c>
      <c r="L4743" s="103" t="s">
        <v>508</v>
      </c>
      <c r="M4743" s="103">
        <v>2024.0</v>
      </c>
      <c r="N4743" s="103" t="s">
        <v>161</v>
      </c>
      <c r="O4743" s="65" t="str">
        <f t="shared" si="1"/>
        <v>531646950001</v>
      </c>
      <c r="P4743" s="65">
        <f t="shared" si="2"/>
        <v>0</v>
      </c>
      <c r="Q4743" s="65">
        <f t="shared" si="3"/>
        <v>3</v>
      </c>
      <c r="R4743" s="65" t="str">
        <f t="shared" si="12"/>
        <v>53.164.695/0001-03</v>
      </c>
      <c r="S4743" s="84"/>
      <c r="T4743" s="84" t="str">
        <f t="shared" si="10"/>
        <v/>
      </c>
      <c r="U4743" s="84" t="str">
        <f t="shared" si="11"/>
        <v/>
      </c>
      <c r="V4743" s="65" t="str">
        <f t="shared" si="5"/>
        <v/>
      </c>
      <c r="W4743" s="84"/>
      <c r="X4743" s="84"/>
      <c r="Y4743" s="85"/>
      <c r="Z4743" s="85"/>
      <c r="AA4743" s="65" t="str">
        <f t="shared" si="6"/>
        <v/>
      </c>
      <c r="AB4743" s="65" t="str">
        <f t="shared" si="7"/>
        <v/>
      </c>
      <c r="AC4743" s="86"/>
      <c r="AD4743" s="87" t="str">
        <f t="shared" si="8"/>
        <v/>
      </c>
      <c r="AE4743" s="84"/>
      <c r="AF4743" s="86">
        <f>IF(AC4743&gt;0,AC4743,'⚙️ Config'!$B$10)</f>
        <v>0.0075</v>
      </c>
      <c r="AG4743" s="88">
        <f t="shared" si="9"/>
        <v>84027.74595</v>
      </c>
      <c r="AH4743" s="88">
        <f>AG4743*'⚙️ Config'!$B$11</f>
        <v>420138.7298</v>
      </c>
      <c r="AI4743" s="88">
        <f>AH4743*'⚙️ Config'!$B$12</f>
        <v>126041.6189</v>
      </c>
      <c r="AJ4743" s="64"/>
      <c r="AK4743" s="84"/>
      <c r="AL4743" s="84"/>
      <c r="AM4743" s="84"/>
      <c r="AN4743" s="84"/>
      <c r="AO4743" s="84"/>
      <c r="AP4743" s="84"/>
      <c r="AQ4743" s="84"/>
    </row>
    <row r="4744" ht="15.0" customHeight="1">
      <c r="A4744" s="98">
        <v>4741.0</v>
      </c>
      <c r="B4744" s="99" t="s">
        <v>10004</v>
      </c>
      <c r="C4744" s="98" t="s">
        <v>141</v>
      </c>
      <c r="D4744" s="98" t="s">
        <v>10005</v>
      </c>
      <c r="E4744" s="100">
        <v>43.19</v>
      </c>
      <c r="F4744" s="98" t="s">
        <v>86</v>
      </c>
      <c r="G4744" s="98" t="s">
        <v>244</v>
      </c>
      <c r="H4744" s="101">
        <v>1.120046424E7</v>
      </c>
      <c r="I4744" s="98">
        <v>5.0</v>
      </c>
      <c r="J4744" s="102">
        <v>1.3</v>
      </c>
      <c r="K4744" s="99">
        <v>2024.0</v>
      </c>
      <c r="L4744" s="98" t="s">
        <v>4689</v>
      </c>
      <c r="M4744" s="98">
        <v>2024.0</v>
      </c>
      <c r="N4744" s="98" t="s">
        <v>161</v>
      </c>
      <c r="O4744" s="65" t="str">
        <f t="shared" si="1"/>
        <v>490210090001</v>
      </c>
      <c r="P4744" s="65">
        <f t="shared" si="2"/>
        <v>7</v>
      </c>
      <c r="Q4744" s="65">
        <f t="shared" si="3"/>
        <v>8</v>
      </c>
      <c r="R4744" s="65" t="str">
        <f t="shared" si="12"/>
        <v>49.021.009/0001-78</v>
      </c>
      <c r="S4744" s="84"/>
      <c r="T4744" s="84" t="str">
        <f t="shared" si="10"/>
        <v/>
      </c>
      <c r="U4744" s="84" t="str">
        <f t="shared" si="11"/>
        <v/>
      </c>
      <c r="V4744" s="65" t="str">
        <f t="shared" si="5"/>
        <v/>
      </c>
      <c r="W4744" s="84"/>
      <c r="X4744" s="84"/>
      <c r="Y4744" s="85"/>
      <c r="Z4744" s="85"/>
      <c r="AA4744" s="65" t="str">
        <f t="shared" si="6"/>
        <v/>
      </c>
      <c r="AB4744" s="65" t="str">
        <f t="shared" si="7"/>
        <v/>
      </c>
      <c r="AC4744" s="86"/>
      <c r="AD4744" s="87" t="str">
        <f t="shared" si="8"/>
        <v/>
      </c>
      <c r="AE4744" s="84"/>
      <c r="AF4744" s="86">
        <f>IF(AC4744&gt;0,AC4744,'⚙️ Config'!$B$10)</f>
        <v>0.0075</v>
      </c>
      <c r="AG4744" s="88">
        <f t="shared" si="9"/>
        <v>84003.4818</v>
      </c>
      <c r="AH4744" s="88">
        <f>AG4744*'⚙️ Config'!$B$11</f>
        <v>420017.409</v>
      </c>
      <c r="AI4744" s="88">
        <f>AH4744*'⚙️ Config'!$B$12</f>
        <v>126005.2227</v>
      </c>
      <c r="AJ4744" s="64"/>
      <c r="AK4744" s="84"/>
      <c r="AL4744" s="84"/>
      <c r="AM4744" s="84"/>
      <c r="AN4744" s="84"/>
      <c r="AO4744" s="84"/>
      <c r="AP4744" s="84"/>
      <c r="AQ4744" s="84"/>
    </row>
    <row r="4745" ht="15.0" customHeight="1">
      <c r="A4745" s="98">
        <v>4742.0</v>
      </c>
      <c r="B4745" s="99" t="s">
        <v>10006</v>
      </c>
      <c r="C4745" s="98" t="s">
        <v>141</v>
      </c>
      <c r="D4745" s="98" t="s">
        <v>10007</v>
      </c>
      <c r="E4745" s="100">
        <v>25.94</v>
      </c>
      <c r="F4745" s="98" t="s">
        <v>86</v>
      </c>
      <c r="G4745" s="98" t="s">
        <v>244</v>
      </c>
      <c r="H4745" s="101">
        <v>1.119560088E7</v>
      </c>
      <c r="I4745" s="98">
        <v>5.0</v>
      </c>
      <c r="J4745" s="102">
        <v>4.5</v>
      </c>
      <c r="K4745" s="99">
        <v>2024.0</v>
      </c>
      <c r="L4745" s="98" t="s">
        <v>9175</v>
      </c>
      <c r="M4745" s="98">
        <v>2021.0</v>
      </c>
      <c r="N4745" s="98" t="s">
        <v>161</v>
      </c>
      <c r="O4745" s="65" t="str">
        <f t="shared" si="1"/>
        <v>026483850001</v>
      </c>
      <c r="P4745" s="65">
        <f t="shared" si="2"/>
        <v>2</v>
      </c>
      <c r="Q4745" s="65">
        <f t="shared" si="3"/>
        <v>3</v>
      </c>
      <c r="R4745" s="65" t="str">
        <f t="shared" si="12"/>
        <v>02.648.385/0001-23</v>
      </c>
      <c r="S4745" s="84"/>
      <c r="T4745" s="84" t="str">
        <f t="shared" si="10"/>
        <v/>
      </c>
      <c r="U4745" s="84" t="str">
        <f t="shared" si="11"/>
        <v/>
      </c>
      <c r="V4745" s="65" t="str">
        <f t="shared" si="5"/>
        <v/>
      </c>
      <c r="W4745" s="84"/>
      <c r="X4745" s="84"/>
      <c r="Y4745" s="85"/>
      <c r="Z4745" s="85"/>
      <c r="AA4745" s="65" t="str">
        <f t="shared" si="6"/>
        <v/>
      </c>
      <c r="AB4745" s="65" t="str">
        <f t="shared" si="7"/>
        <v/>
      </c>
      <c r="AC4745" s="86"/>
      <c r="AD4745" s="87" t="str">
        <f t="shared" si="8"/>
        <v/>
      </c>
      <c r="AE4745" s="84"/>
      <c r="AF4745" s="86">
        <f>IF(AC4745&gt;0,AC4745,'⚙️ Config'!$B$10)</f>
        <v>0.0075</v>
      </c>
      <c r="AG4745" s="88">
        <f t="shared" si="9"/>
        <v>83967.0066</v>
      </c>
      <c r="AH4745" s="88">
        <f>AG4745*'⚙️ Config'!$B$11</f>
        <v>419835.033</v>
      </c>
      <c r="AI4745" s="88">
        <f>AH4745*'⚙️ Config'!$B$12</f>
        <v>125950.5099</v>
      </c>
      <c r="AJ4745" s="64"/>
      <c r="AK4745" s="84"/>
      <c r="AL4745" s="84"/>
      <c r="AM4745" s="84"/>
      <c r="AN4745" s="84"/>
      <c r="AO4745" s="84"/>
      <c r="AP4745" s="84"/>
      <c r="AQ4745" s="84"/>
    </row>
    <row r="4746" ht="15.0" customHeight="1">
      <c r="A4746" s="98">
        <v>4743.0</v>
      </c>
      <c r="B4746" s="99" t="s">
        <v>10008</v>
      </c>
      <c r="C4746" s="98" t="s">
        <v>141</v>
      </c>
      <c r="D4746" s="98" t="s">
        <v>10009</v>
      </c>
      <c r="E4746" s="100">
        <v>27.36</v>
      </c>
      <c r="F4746" s="98" t="s">
        <v>86</v>
      </c>
      <c r="G4746" s="98" t="s">
        <v>244</v>
      </c>
      <c r="H4746" s="101">
        <v>1.117394623E7</v>
      </c>
      <c r="I4746" s="98">
        <v>5.0</v>
      </c>
      <c r="J4746" s="102">
        <v>5.0</v>
      </c>
      <c r="K4746" s="99">
        <v>2024.0</v>
      </c>
      <c r="L4746" s="98" t="s">
        <v>5165</v>
      </c>
      <c r="M4746" s="98">
        <v>2021.0</v>
      </c>
      <c r="N4746" s="98" t="s">
        <v>189</v>
      </c>
      <c r="O4746" s="65" t="str">
        <f t="shared" si="1"/>
        <v>147319350001</v>
      </c>
      <c r="P4746" s="65">
        <f t="shared" si="2"/>
        <v>5</v>
      </c>
      <c r="Q4746" s="65">
        <f t="shared" si="3"/>
        <v>2</v>
      </c>
      <c r="R4746" s="65" t="str">
        <f t="shared" si="12"/>
        <v>14.731.935/0001-52</v>
      </c>
      <c r="S4746" s="84"/>
      <c r="T4746" s="84" t="str">
        <f t="shared" si="10"/>
        <v/>
      </c>
      <c r="U4746" s="84" t="str">
        <f t="shared" si="11"/>
        <v/>
      </c>
      <c r="V4746" s="65" t="str">
        <f t="shared" si="5"/>
        <v/>
      </c>
      <c r="W4746" s="84"/>
      <c r="X4746" s="84"/>
      <c r="Y4746" s="85"/>
      <c r="Z4746" s="85"/>
      <c r="AA4746" s="65" t="str">
        <f t="shared" si="6"/>
        <v/>
      </c>
      <c r="AB4746" s="65" t="str">
        <f t="shared" si="7"/>
        <v/>
      </c>
      <c r="AC4746" s="86"/>
      <c r="AD4746" s="87" t="str">
        <f t="shared" si="8"/>
        <v/>
      </c>
      <c r="AE4746" s="84"/>
      <c r="AF4746" s="86">
        <f>IF(AC4746&gt;0,AC4746,'⚙️ Config'!$B$10)</f>
        <v>0.0075</v>
      </c>
      <c r="AG4746" s="88">
        <f t="shared" si="9"/>
        <v>83804.59673</v>
      </c>
      <c r="AH4746" s="88">
        <f>AG4746*'⚙️ Config'!$B$11</f>
        <v>419022.9836</v>
      </c>
      <c r="AI4746" s="88">
        <f>AH4746*'⚙️ Config'!$B$12</f>
        <v>125706.8951</v>
      </c>
      <c r="AJ4746" s="64"/>
      <c r="AK4746" s="84"/>
      <c r="AL4746" s="84"/>
      <c r="AM4746" s="84"/>
      <c r="AN4746" s="84"/>
      <c r="AO4746" s="84"/>
      <c r="AP4746" s="84"/>
      <c r="AQ4746" s="84"/>
    </row>
    <row r="4747" ht="15.0" customHeight="1">
      <c r="A4747" s="103">
        <v>4744.0</v>
      </c>
      <c r="B4747" s="104" t="s">
        <v>10010</v>
      </c>
      <c r="C4747" s="103" t="s">
        <v>141</v>
      </c>
      <c r="D4747" s="103" t="s">
        <v>10011</v>
      </c>
      <c r="E4747" s="105">
        <v>46.85</v>
      </c>
      <c r="F4747" s="103" t="s">
        <v>86</v>
      </c>
      <c r="G4747" s="103" t="s">
        <v>244</v>
      </c>
      <c r="H4747" s="106">
        <v>1.114515116E7</v>
      </c>
      <c r="I4747" s="103">
        <v>8.0</v>
      </c>
      <c r="J4747" s="107">
        <v>1.6</v>
      </c>
      <c r="K4747" s="104">
        <v>2025.0</v>
      </c>
      <c r="L4747" s="103" t="s">
        <v>508</v>
      </c>
      <c r="M4747" s="103">
        <v>2024.0</v>
      </c>
      <c r="N4747" s="103" t="s">
        <v>145</v>
      </c>
      <c r="O4747" s="65" t="str">
        <f t="shared" si="1"/>
        <v>534374060001</v>
      </c>
      <c r="P4747" s="65">
        <f t="shared" si="2"/>
        <v>0</v>
      </c>
      <c r="Q4747" s="65">
        <f t="shared" si="3"/>
        <v>0</v>
      </c>
      <c r="R4747" s="65" t="str">
        <f t="shared" si="12"/>
        <v>53.437.406/0001-00</v>
      </c>
      <c r="S4747" s="84"/>
      <c r="T4747" s="84" t="str">
        <f t="shared" si="10"/>
        <v/>
      </c>
      <c r="U4747" s="84" t="str">
        <f t="shared" si="11"/>
        <v/>
      </c>
      <c r="V4747" s="65" t="str">
        <f t="shared" si="5"/>
        <v/>
      </c>
      <c r="W4747" s="84"/>
      <c r="X4747" s="84"/>
      <c r="Y4747" s="85"/>
      <c r="Z4747" s="85"/>
      <c r="AA4747" s="65" t="str">
        <f t="shared" si="6"/>
        <v/>
      </c>
      <c r="AB4747" s="65" t="str">
        <f t="shared" si="7"/>
        <v/>
      </c>
      <c r="AC4747" s="86"/>
      <c r="AD4747" s="87" t="str">
        <f t="shared" si="8"/>
        <v/>
      </c>
      <c r="AE4747" s="84"/>
      <c r="AF4747" s="86">
        <f>IF(AC4747&gt;0,AC4747,'⚙️ Config'!$B$10)</f>
        <v>0.0075</v>
      </c>
      <c r="AG4747" s="88">
        <f t="shared" si="9"/>
        <v>83588.6337</v>
      </c>
      <c r="AH4747" s="88">
        <f>AG4747*'⚙️ Config'!$B$11</f>
        <v>417943.1685</v>
      </c>
      <c r="AI4747" s="88">
        <f>AH4747*'⚙️ Config'!$B$12</f>
        <v>125382.9506</v>
      </c>
      <c r="AJ4747" s="64"/>
      <c r="AK4747" s="84"/>
      <c r="AL4747" s="84"/>
      <c r="AM4747" s="84"/>
      <c r="AN4747" s="84"/>
      <c r="AO4747" s="84"/>
      <c r="AP4747" s="84"/>
      <c r="AQ4747" s="84"/>
    </row>
    <row r="4748" ht="15.0" customHeight="1">
      <c r="A4748" s="103">
        <v>4745.0</v>
      </c>
      <c r="B4748" s="104" t="s">
        <v>10012</v>
      </c>
      <c r="C4748" s="103" t="s">
        <v>141</v>
      </c>
      <c r="D4748" s="103" t="s">
        <v>10013</v>
      </c>
      <c r="E4748" s="105">
        <v>18.03</v>
      </c>
      <c r="F4748" s="103" t="s">
        <v>86</v>
      </c>
      <c r="G4748" s="103" t="s">
        <v>244</v>
      </c>
      <c r="H4748" s="106">
        <v>1.113598267E7</v>
      </c>
      <c r="I4748" s="103">
        <v>4.0</v>
      </c>
      <c r="J4748" s="107">
        <v>5.0</v>
      </c>
      <c r="K4748" s="104">
        <v>2021.0</v>
      </c>
      <c r="L4748" s="103" t="s">
        <v>1438</v>
      </c>
      <c r="M4748" s="103">
        <v>2021.0</v>
      </c>
      <c r="N4748" s="103" t="s">
        <v>145</v>
      </c>
      <c r="O4748" s="65" t="str">
        <f t="shared" si="1"/>
        <v>224590880001</v>
      </c>
      <c r="P4748" s="65">
        <f t="shared" si="2"/>
        <v>4</v>
      </c>
      <c r="Q4748" s="65">
        <f t="shared" si="3"/>
        <v>7</v>
      </c>
      <c r="R4748" s="65" t="str">
        <f t="shared" si="12"/>
        <v>22.459.088/0001-47</v>
      </c>
      <c r="S4748" s="84"/>
      <c r="T4748" s="84" t="str">
        <f t="shared" si="10"/>
        <v/>
      </c>
      <c r="U4748" s="84" t="str">
        <f t="shared" si="11"/>
        <v/>
      </c>
      <c r="V4748" s="65" t="str">
        <f t="shared" si="5"/>
        <v/>
      </c>
      <c r="W4748" s="84"/>
      <c r="X4748" s="84"/>
      <c r="Y4748" s="85"/>
      <c r="Z4748" s="85"/>
      <c r="AA4748" s="65" t="str">
        <f t="shared" si="6"/>
        <v/>
      </c>
      <c r="AB4748" s="65" t="str">
        <f t="shared" si="7"/>
        <v/>
      </c>
      <c r="AC4748" s="86"/>
      <c r="AD4748" s="87" t="str">
        <f t="shared" si="8"/>
        <v/>
      </c>
      <c r="AE4748" s="84"/>
      <c r="AF4748" s="86">
        <f>IF(AC4748&gt;0,AC4748,'⚙️ Config'!$B$10)</f>
        <v>0.0075</v>
      </c>
      <c r="AG4748" s="88">
        <f t="shared" si="9"/>
        <v>83519.87003</v>
      </c>
      <c r="AH4748" s="88">
        <f>AG4748*'⚙️ Config'!$B$11</f>
        <v>417599.3501</v>
      </c>
      <c r="AI4748" s="88">
        <f>AH4748*'⚙️ Config'!$B$12</f>
        <v>125279.805</v>
      </c>
      <c r="AJ4748" s="64"/>
      <c r="AK4748" s="84"/>
      <c r="AL4748" s="84"/>
      <c r="AM4748" s="84"/>
      <c r="AN4748" s="84"/>
      <c r="AO4748" s="84"/>
      <c r="AP4748" s="84"/>
      <c r="AQ4748" s="84"/>
    </row>
    <row r="4749" ht="15.0" customHeight="1">
      <c r="A4749" s="103">
        <v>4746.0</v>
      </c>
      <c r="B4749" s="104" t="s">
        <v>10014</v>
      </c>
      <c r="C4749" s="103" t="s">
        <v>141</v>
      </c>
      <c r="D4749" s="103" t="s">
        <v>10015</v>
      </c>
      <c r="E4749" s="105">
        <v>47.57</v>
      </c>
      <c r="F4749" s="103" t="s">
        <v>86</v>
      </c>
      <c r="G4749" s="103" t="s">
        <v>244</v>
      </c>
      <c r="H4749" s="106">
        <v>1.11316636E7</v>
      </c>
      <c r="I4749" s="103">
        <v>6.0</v>
      </c>
      <c r="J4749" s="107">
        <v>1.9</v>
      </c>
      <c r="K4749" s="104">
        <v>2025.0</v>
      </c>
      <c r="L4749" s="103" t="s">
        <v>4400</v>
      </c>
      <c r="M4749" s="103">
        <v>2024.0</v>
      </c>
      <c r="N4749" s="103" t="s">
        <v>189</v>
      </c>
      <c r="O4749" s="65" t="str">
        <f t="shared" si="1"/>
        <v>347187150001</v>
      </c>
      <c r="P4749" s="65">
        <f t="shared" si="2"/>
        <v>0</v>
      </c>
      <c r="Q4749" s="65">
        <f t="shared" si="3"/>
        <v>4</v>
      </c>
      <c r="R4749" s="65" t="str">
        <f t="shared" si="12"/>
        <v>34.718.715/0001-04</v>
      </c>
      <c r="S4749" s="84"/>
      <c r="T4749" s="84" t="str">
        <f t="shared" si="10"/>
        <v/>
      </c>
      <c r="U4749" s="84" t="str">
        <f t="shared" si="11"/>
        <v/>
      </c>
      <c r="V4749" s="65" t="str">
        <f t="shared" si="5"/>
        <v/>
      </c>
      <c r="W4749" s="84"/>
      <c r="X4749" s="84"/>
      <c r="Y4749" s="85"/>
      <c r="Z4749" s="85"/>
      <c r="AA4749" s="65" t="str">
        <f t="shared" si="6"/>
        <v/>
      </c>
      <c r="AB4749" s="65" t="str">
        <f t="shared" si="7"/>
        <v/>
      </c>
      <c r="AC4749" s="86"/>
      <c r="AD4749" s="87" t="str">
        <f t="shared" si="8"/>
        <v/>
      </c>
      <c r="AE4749" s="84"/>
      <c r="AF4749" s="86">
        <f>IF(AC4749&gt;0,AC4749,'⚙️ Config'!$B$10)</f>
        <v>0.0075</v>
      </c>
      <c r="AG4749" s="88">
        <f t="shared" si="9"/>
        <v>83487.477</v>
      </c>
      <c r="AH4749" s="88">
        <f>AG4749*'⚙️ Config'!$B$11</f>
        <v>417437.385</v>
      </c>
      <c r="AI4749" s="88">
        <f>AH4749*'⚙️ Config'!$B$12</f>
        <v>125231.2155</v>
      </c>
      <c r="AJ4749" s="64"/>
      <c r="AK4749" s="84"/>
      <c r="AL4749" s="84"/>
      <c r="AM4749" s="84"/>
      <c r="AN4749" s="84"/>
      <c r="AO4749" s="84"/>
      <c r="AP4749" s="84"/>
      <c r="AQ4749" s="84"/>
    </row>
    <row r="4750" ht="15.0" customHeight="1">
      <c r="A4750" s="103">
        <v>4747.0</v>
      </c>
      <c r="B4750" s="104" t="s">
        <v>10016</v>
      </c>
      <c r="C4750" s="103" t="s">
        <v>141</v>
      </c>
      <c r="D4750" s="103" t="s">
        <v>10017</v>
      </c>
      <c r="E4750" s="105">
        <v>37.18</v>
      </c>
      <c r="F4750" s="103" t="s">
        <v>86</v>
      </c>
      <c r="G4750" s="103" t="s">
        <v>244</v>
      </c>
      <c r="H4750" s="106">
        <v>1.112425436E7</v>
      </c>
      <c r="I4750" s="103">
        <v>6.0</v>
      </c>
      <c r="J4750" s="107">
        <v>2.8</v>
      </c>
      <c r="K4750" s="104">
        <v>2025.0</v>
      </c>
      <c r="L4750" s="103" t="s">
        <v>4795</v>
      </c>
      <c r="M4750" s="103">
        <v>2023.0</v>
      </c>
      <c r="N4750" s="103" t="s">
        <v>161</v>
      </c>
      <c r="O4750" s="65" t="str">
        <f t="shared" si="1"/>
        <v>608237470001</v>
      </c>
      <c r="P4750" s="65">
        <f t="shared" si="2"/>
        <v>7</v>
      </c>
      <c r="Q4750" s="65">
        <f t="shared" si="3"/>
        <v>1</v>
      </c>
      <c r="R4750" s="65" t="str">
        <f t="shared" si="12"/>
        <v>60.823.747/0001-71</v>
      </c>
      <c r="S4750" s="84"/>
      <c r="T4750" s="84" t="str">
        <f t="shared" si="10"/>
        <v/>
      </c>
      <c r="U4750" s="84" t="str">
        <f t="shared" si="11"/>
        <v/>
      </c>
      <c r="V4750" s="65" t="str">
        <f t="shared" si="5"/>
        <v/>
      </c>
      <c r="W4750" s="84"/>
      <c r="X4750" s="84"/>
      <c r="Y4750" s="85"/>
      <c r="Z4750" s="85"/>
      <c r="AA4750" s="65" t="str">
        <f t="shared" si="6"/>
        <v/>
      </c>
      <c r="AB4750" s="65" t="str">
        <f t="shared" si="7"/>
        <v/>
      </c>
      <c r="AC4750" s="86"/>
      <c r="AD4750" s="87" t="str">
        <f t="shared" si="8"/>
        <v/>
      </c>
      <c r="AE4750" s="84"/>
      <c r="AF4750" s="86">
        <f>IF(AC4750&gt;0,AC4750,'⚙️ Config'!$B$10)</f>
        <v>0.0075</v>
      </c>
      <c r="AG4750" s="88">
        <f t="shared" si="9"/>
        <v>83431.9077</v>
      </c>
      <c r="AH4750" s="88">
        <f>AG4750*'⚙️ Config'!$B$11</f>
        <v>417159.5385</v>
      </c>
      <c r="AI4750" s="88">
        <f>AH4750*'⚙️ Config'!$B$12</f>
        <v>125147.8616</v>
      </c>
      <c r="AJ4750" s="64"/>
      <c r="AK4750" s="84"/>
      <c r="AL4750" s="84"/>
      <c r="AM4750" s="84"/>
      <c r="AN4750" s="84"/>
      <c r="AO4750" s="84"/>
      <c r="AP4750" s="84"/>
      <c r="AQ4750" s="84"/>
    </row>
    <row r="4751" ht="15.0" customHeight="1">
      <c r="A4751" s="98">
        <v>4748.0</v>
      </c>
      <c r="B4751" s="99" t="s">
        <v>10018</v>
      </c>
      <c r="C4751" s="98" t="s">
        <v>141</v>
      </c>
      <c r="D4751" s="98" t="s">
        <v>10019</v>
      </c>
      <c r="E4751" s="100">
        <v>37.89</v>
      </c>
      <c r="F4751" s="98" t="s">
        <v>86</v>
      </c>
      <c r="G4751" s="98" t="s">
        <v>244</v>
      </c>
      <c r="H4751" s="101">
        <v>1.112131697E7</v>
      </c>
      <c r="I4751" s="98">
        <v>3.0</v>
      </c>
      <c r="J4751" s="102">
        <v>4.6</v>
      </c>
      <c r="K4751" s="99">
        <v>2025.0</v>
      </c>
      <c r="L4751" s="98" t="s">
        <v>9446</v>
      </c>
      <c r="M4751" s="98">
        <v>2021.0</v>
      </c>
      <c r="N4751" s="98" t="s">
        <v>8582</v>
      </c>
      <c r="O4751" s="65" t="str">
        <f t="shared" si="1"/>
        <v>615292850001</v>
      </c>
      <c r="P4751" s="65">
        <f t="shared" si="2"/>
        <v>4</v>
      </c>
      <c r="Q4751" s="65">
        <f t="shared" si="3"/>
        <v>7</v>
      </c>
      <c r="R4751" s="65" t="str">
        <f t="shared" si="12"/>
        <v>61.529.285/0001-47</v>
      </c>
      <c r="S4751" s="84"/>
      <c r="T4751" s="84" t="str">
        <f t="shared" si="10"/>
        <v/>
      </c>
      <c r="U4751" s="84" t="str">
        <f t="shared" si="11"/>
        <v/>
      </c>
      <c r="V4751" s="65" t="str">
        <f t="shared" si="5"/>
        <v/>
      </c>
      <c r="W4751" s="84"/>
      <c r="X4751" s="84"/>
      <c r="Y4751" s="85"/>
      <c r="Z4751" s="85"/>
      <c r="AA4751" s="65" t="str">
        <f t="shared" si="6"/>
        <v/>
      </c>
      <c r="AB4751" s="65" t="str">
        <f t="shared" si="7"/>
        <v/>
      </c>
      <c r="AC4751" s="86"/>
      <c r="AD4751" s="87" t="str">
        <f t="shared" si="8"/>
        <v/>
      </c>
      <c r="AE4751" s="84"/>
      <c r="AF4751" s="86">
        <f>IF(AC4751&gt;0,AC4751,'⚙️ Config'!$B$10)</f>
        <v>0.0075</v>
      </c>
      <c r="AG4751" s="88">
        <f t="shared" si="9"/>
        <v>83409.87728</v>
      </c>
      <c r="AH4751" s="88">
        <f>AG4751*'⚙️ Config'!$B$11</f>
        <v>417049.3864</v>
      </c>
      <c r="AI4751" s="88">
        <f>AH4751*'⚙️ Config'!$B$12</f>
        <v>125114.8159</v>
      </c>
      <c r="AJ4751" s="64"/>
      <c r="AK4751" s="84"/>
      <c r="AL4751" s="84"/>
      <c r="AM4751" s="84"/>
      <c r="AN4751" s="84"/>
      <c r="AO4751" s="84"/>
      <c r="AP4751" s="84"/>
      <c r="AQ4751" s="84"/>
    </row>
    <row r="4752" ht="15.0" customHeight="1">
      <c r="A4752" s="98">
        <v>4749.0</v>
      </c>
      <c r="B4752" s="99" t="s">
        <v>10020</v>
      </c>
      <c r="C4752" s="98" t="s">
        <v>141</v>
      </c>
      <c r="D4752" s="98" t="s">
        <v>10021</v>
      </c>
      <c r="E4752" s="100">
        <v>20.0</v>
      </c>
      <c r="F4752" s="98" t="s">
        <v>86</v>
      </c>
      <c r="G4752" s="98" t="s">
        <v>244</v>
      </c>
      <c r="H4752" s="101">
        <v>1.11015555E7</v>
      </c>
      <c r="I4752" s="98">
        <v>6.0</v>
      </c>
      <c r="J4752" s="102">
        <v>4.8</v>
      </c>
      <c r="K4752" s="99">
        <v>2023.0</v>
      </c>
      <c r="L4752" s="98" t="s">
        <v>719</v>
      </c>
      <c r="M4752" s="98">
        <v>2021.0</v>
      </c>
      <c r="N4752" s="98" t="s">
        <v>161</v>
      </c>
      <c r="O4752" s="65" t="str">
        <f t="shared" si="1"/>
        <v>229665000001</v>
      </c>
      <c r="P4752" s="65">
        <f t="shared" si="2"/>
        <v>1</v>
      </c>
      <c r="Q4752" s="65">
        <f t="shared" si="3"/>
        <v>5</v>
      </c>
      <c r="R4752" s="65" t="str">
        <f t="shared" si="12"/>
        <v>22.966.500/0001-15</v>
      </c>
      <c r="S4752" s="84"/>
      <c r="T4752" s="84" t="str">
        <f t="shared" si="10"/>
        <v/>
      </c>
      <c r="U4752" s="84" t="str">
        <f t="shared" si="11"/>
        <v/>
      </c>
      <c r="V4752" s="65" t="str">
        <f t="shared" si="5"/>
        <v/>
      </c>
      <c r="W4752" s="84"/>
      <c r="X4752" s="84"/>
      <c r="Y4752" s="85"/>
      <c r="Z4752" s="85"/>
      <c r="AA4752" s="65" t="str">
        <f t="shared" si="6"/>
        <v/>
      </c>
      <c r="AB4752" s="65" t="str">
        <f t="shared" si="7"/>
        <v/>
      </c>
      <c r="AC4752" s="86"/>
      <c r="AD4752" s="87" t="str">
        <f t="shared" si="8"/>
        <v/>
      </c>
      <c r="AE4752" s="84"/>
      <c r="AF4752" s="86">
        <f>IF(AC4752&gt;0,AC4752,'⚙️ Config'!$B$10)</f>
        <v>0.0075</v>
      </c>
      <c r="AG4752" s="88">
        <f t="shared" si="9"/>
        <v>83261.66625</v>
      </c>
      <c r="AH4752" s="88">
        <f>AG4752*'⚙️ Config'!$B$11</f>
        <v>416308.3313</v>
      </c>
      <c r="AI4752" s="88">
        <f>AH4752*'⚙️ Config'!$B$12</f>
        <v>124892.4994</v>
      </c>
      <c r="AJ4752" s="64"/>
      <c r="AK4752" s="84"/>
      <c r="AL4752" s="84"/>
      <c r="AM4752" s="84"/>
      <c r="AN4752" s="84"/>
      <c r="AO4752" s="84"/>
      <c r="AP4752" s="84"/>
      <c r="AQ4752" s="84"/>
    </row>
    <row r="4753" ht="15.0" customHeight="1">
      <c r="A4753" s="98">
        <v>4750.0</v>
      </c>
      <c r="B4753" s="99" t="s">
        <v>10022</v>
      </c>
      <c r="C4753" s="98" t="s">
        <v>141</v>
      </c>
      <c r="D4753" s="98" t="s">
        <v>10023</v>
      </c>
      <c r="E4753" s="100">
        <v>19.34</v>
      </c>
      <c r="F4753" s="98" t="s">
        <v>86</v>
      </c>
      <c r="G4753" s="98" t="s">
        <v>244</v>
      </c>
      <c r="H4753" s="101">
        <v>1.105237605E7</v>
      </c>
      <c r="I4753" s="98">
        <v>5.0</v>
      </c>
      <c r="J4753" s="102">
        <v>4.8</v>
      </c>
      <c r="K4753" s="99">
        <v>2022.0</v>
      </c>
      <c r="L4753" s="98" t="s">
        <v>387</v>
      </c>
      <c r="M4753" s="98">
        <v>2021.0</v>
      </c>
      <c r="N4753" s="98" t="s">
        <v>161</v>
      </c>
      <c r="O4753" s="65" t="str">
        <f t="shared" si="1"/>
        <v>086080260001</v>
      </c>
      <c r="P4753" s="65">
        <f t="shared" si="2"/>
        <v>2</v>
      </c>
      <c r="Q4753" s="65">
        <f t="shared" si="3"/>
        <v>9</v>
      </c>
      <c r="R4753" s="65" t="str">
        <f t="shared" si="12"/>
        <v>08.608.026/0001-29</v>
      </c>
      <c r="S4753" s="84"/>
      <c r="T4753" s="84" t="str">
        <f t="shared" si="10"/>
        <v/>
      </c>
      <c r="U4753" s="84" t="str">
        <f t="shared" si="11"/>
        <v/>
      </c>
      <c r="V4753" s="65" t="str">
        <f t="shared" si="5"/>
        <v/>
      </c>
      <c r="W4753" s="84"/>
      <c r="X4753" s="84"/>
      <c r="Y4753" s="85"/>
      <c r="Z4753" s="85"/>
      <c r="AA4753" s="65" t="str">
        <f t="shared" si="6"/>
        <v/>
      </c>
      <c r="AB4753" s="65" t="str">
        <f t="shared" si="7"/>
        <v/>
      </c>
      <c r="AC4753" s="86"/>
      <c r="AD4753" s="87" t="str">
        <f t="shared" si="8"/>
        <v/>
      </c>
      <c r="AE4753" s="84"/>
      <c r="AF4753" s="86">
        <f>IF(AC4753&gt;0,AC4753,'⚙️ Config'!$B$10)</f>
        <v>0.0075</v>
      </c>
      <c r="AG4753" s="88">
        <f t="shared" si="9"/>
        <v>82892.82038</v>
      </c>
      <c r="AH4753" s="88">
        <f>AG4753*'⚙️ Config'!$B$11</f>
        <v>414464.1019</v>
      </c>
      <c r="AI4753" s="88">
        <f>AH4753*'⚙️ Config'!$B$12</f>
        <v>124339.2306</v>
      </c>
      <c r="AJ4753" s="64"/>
      <c r="AK4753" s="84"/>
      <c r="AL4753" s="84"/>
      <c r="AM4753" s="84"/>
      <c r="AN4753" s="84"/>
      <c r="AO4753" s="84"/>
      <c r="AP4753" s="84"/>
      <c r="AQ4753" s="84"/>
    </row>
    <row r="4754" ht="15.0" customHeight="1">
      <c r="A4754" s="103">
        <v>4751.0</v>
      </c>
      <c r="B4754" s="104" t="s">
        <v>10024</v>
      </c>
      <c r="C4754" s="103" t="s">
        <v>141</v>
      </c>
      <c r="D4754" s="103" t="s">
        <v>10025</v>
      </c>
      <c r="E4754" s="105">
        <v>19.52</v>
      </c>
      <c r="F4754" s="103" t="s">
        <v>86</v>
      </c>
      <c r="G4754" s="103" t="s">
        <v>244</v>
      </c>
      <c r="H4754" s="106">
        <v>1.103891763E7</v>
      </c>
      <c r="I4754" s="103">
        <v>7.0</v>
      </c>
      <c r="J4754" s="107">
        <v>4.8</v>
      </c>
      <c r="K4754" s="104">
        <v>2023.0</v>
      </c>
      <c r="L4754" s="103" t="s">
        <v>719</v>
      </c>
      <c r="M4754" s="103">
        <v>2021.0</v>
      </c>
      <c r="N4754" s="103" t="s">
        <v>161</v>
      </c>
      <c r="O4754" s="65" t="str">
        <f t="shared" si="1"/>
        <v>282202570001</v>
      </c>
      <c r="P4754" s="65">
        <f t="shared" si="2"/>
        <v>7</v>
      </c>
      <c r="Q4754" s="65">
        <f t="shared" si="3"/>
        <v>8</v>
      </c>
      <c r="R4754" s="65" t="str">
        <f t="shared" si="12"/>
        <v>28.220.257/0001-78</v>
      </c>
      <c r="S4754" s="84"/>
      <c r="T4754" s="84" t="str">
        <f t="shared" si="10"/>
        <v/>
      </c>
      <c r="U4754" s="84" t="str">
        <f t="shared" si="11"/>
        <v/>
      </c>
      <c r="V4754" s="65" t="str">
        <f t="shared" si="5"/>
        <v/>
      </c>
      <c r="W4754" s="84"/>
      <c r="X4754" s="84"/>
      <c r="Y4754" s="85"/>
      <c r="Z4754" s="85"/>
      <c r="AA4754" s="65" t="str">
        <f t="shared" si="6"/>
        <v/>
      </c>
      <c r="AB4754" s="65" t="str">
        <f t="shared" si="7"/>
        <v/>
      </c>
      <c r="AC4754" s="86"/>
      <c r="AD4754" s="87" t="str">
        <f t="shared" si="8"/>
        <v/>
      </c>
      <c r="AE4754" s="84"/>
      <c r="AF4754" s="86">
        <f>IF(AC4754&gt;0,AC4754,'⚙️ Config'!$B$10)</f>
        <v>0.0075</v>
      </c>
      <c r="AG4754" s="88">
        <f t="shared" si="9"/>
        <v>82791.88223</v>
      </c>
      <c r="AH4754" s="88">
        <f>AG4754*'⚙️ Config'!$B$11</f>
        <v>413959.4111</v>
      </c>
      <c r="AI4754" s="88">
        <f>AH4754*'⚙️ Config'!$B$12</f>
        <v>124187.8233</v>
      </c>
      <c r="AJ4754" s="64"/>
      <c r="AK4754" s="84"/>
      <c r="AL4754" s="84"/>
      <c r="AM4754" s="84"/>
      <c r="AN4754" s="84"/>
      <c r="AO4754" s="84"/>
      <c r="AP4754" s="84"/>
      <c r="AQ4754" s="84"/>
    </row>
    <row r="4755" ht="15.0" customHeight="1">
      <c r="A4755" s="103">
        <v>4752.0</v>
      </c>
      <c r="B4755" s="104" t="s">
        <v>10026</v>
      </c>
      <c r="C4755" s="103" t="s">
        <v>141</v>
      </c>
      <c r="D4755" s="103" t="s">
        <v>10027</v>
      </c>
      <c r="E4755" s="105">
        <v>44.18</v>
      </c>
      <c r="F4755" s="103" t="s">
        <v>86</v>
      </c>
      <c r="G4755" s="103" t="s">
        <v>244</v>
      </c>
      <c r="H4755" s="106">
        <v>1.098799164E7</v>
      </c>
      <c r="I4755" s="103">
        <v>7.0</v>
      </c>
      <c r="J4755" s="107">
        <v>4.7</v>
      </c>
      <c r="K4755" s="104">
        <v>2025.0</v>
      </c>
      <c r="L4755" s="103" t="s">
        <v>4983</v>
      </c>
      <c r="M4755" s="103">
        <v>2021.0</v>
      </c>
      <c r="N4755" s="103" t="s">
        <v>713</v>
      </c>
      <c r="O4755" s="65" t="str">
        <f t="shared" si="1"/>
        <v>442147080001</v>
      </c>
      <c r="P4755" s="65">
        <f t="shared" si="2"/>
        <v>1</v>
      </c>
      <c r="Q4755" s="65">
        <f t="shared" si="3"/>
        <v>0</v>
      </c>
      <c r="R4755" s="65" t="str">
        <f t="shared" si="12"/>
        <v>44.214.708/0001-10</v>
      </c>
      <c r="S4755" s="84"/>
      <c r="T4755" s="84" t="str">
        <f t="shared" si="10"/>
        <v/>
      </c>
      <c r="U4755" s="84" t="str">
        <f t="shared" si="11"/>
        <v/>
      </c>
      <c r="V4755" s="65" t="str">
        <f t="shared" si="5"/>
        <v/>
      </c>
      <c r="W4755" s="84"/>
      <c r="X4755" s="84"/>
      <c r="Y4755" s="85"/>
      <c r="Z4755" s="85"/>
      <c r="AA4755" s="65" t="str">
        <f t="shared" si="6"/>
        <v/>
      </c>
      <c r="AB4755" s="65" t="str">
        <f t="shared" si="7"/>
        <v/>
      </c>
      <c r="AC4755" s="86"/>
      <c r="AD4755" s="87" t="str">
        <f t="shared" si="8"/>
        <v/>
      </c>
      <c r="AE4755" s="84"/>
      <c r="AF4755" s="86">
        <f>IF(AC4755&gt;0,AC4755,'⚙️ Config'!$B$10)</f>
        <v>0.0075</v>
      </c>
      <c r="AG4755" s="88">
        <f t="shared" si="9"/>
        <v>82409.9373</v>
      </c>
      <c r="AH4755" s="88">
        <f>AG4755*'⚙️ Config'!$B$11</f>
        <v>412049.6865</v>
      </c>
      <c r="AI4755" s="88">
        <f>AH4755*'⚙️ Config'!$B$12</f>
        <v>123614.906</v>
      </c>
      <c r="AJ4755" s="64"/>
      <c r="AK4755" s="84"/>
      <c r="AL4755" s="84"/>
      <c r="AM4755" s="84"/>
      <c r="AN4755" s="84"/>
      <c r="AO4755" s="84"/>
      <c r="AP4755" s="84"/>
      <c r="AQ4755" s="84"/>
    </row>
    <row r="4756" ht="15.0" customHeight="1">
      <c r="A4756" s="98">
        <v>4753.0</v>
      </c>
      <c r="B4756" s="99" t="s">
        <v>10028</v>
      </c>
      <c r="C4756" s="98" t="s">
        <v>141</v>
      </c>
      <c r="D4756" s="98" t="s">
        <v>10029</v>
      </c>
      <c r="E4756" s="100">
        <v>25.48</v>
      </c>
      <c r="F4756" s="98" t="s">
        <v>86</v>
      </c>
      <c r="G4756" s="98" t="s">
        <v>244</v>
      </c>
      <c r="H4756" s="101">
        <v>1.098503526E7</v>
      </c>
      <c r="I4756" s="98">
        <v>5.0</v>
      </c>
      <c r="J4756" s="102">
        <v>4.8</v>
      </c>
      <c r="K4756" s="99">
        <v>2024.0</v>
      </c>
      <c r="L4756" s="98" t="s">
        <v>501</v>
      </c>
      <c r="M4756" s="98">
        <v>2021.0</v>
      </c>
      <c r="N4756" s="98" t="s">
        <v>189</v>
      </c>
      <c r="O4756" s="65" t="str">
        <f t="shared" si="1"/>
        <v>086596560001</v>
      </c>
      <c r="P4756" s="65">
        <f t="shared" si="2"/>
        <v>2</v>
      </c>
      <c r="Q4756" s="65">
        <f t="shared" si="3"/>
        <v>2</v>
      </c>
      <c r="R4756" s="65" t="str">
        <f t="shared" si="12"/>
        <v>08.659.656/0001-22</v>
      </c>
      <c r="S4756" s="84"/>
      <c r="T4756" s="84" t="str">
        <f t="shared" si="10"/>
        <v/>
      </c>
      <c r="U4756" s="84" t="str">
        <f t="shared" si="11"/>
        <v/>
      </c>
      <c r="V4756" s="65" t="str">
        <f t="shared" si="5"/>
        <v/>
      </c>
      <c r="W4756" s="84"/>
      <c r="X4756" s="84"/>
      <c r="Y4756" s="85"/>
      <c r="Z4756" s="85"/>
      <c r="AA4756" s="65" t="str">
        <f t="shared" si="6"/>
        <v/>
      </c>
      <c r="AB4756" s="65" t="str">
        <f t="shared" si="7"/>
        <v/>
      </c>
      <c r="AC4756" s="86"/>
      <c r="AD4756" s="87" t="str">
        <f t="shared" si="8"/>
        <v/>
      </c>
      <c r="AE4756" s="84"/>
      <c r="AF4756" s="86">
        <f>IF(AC4756&gt;0,AC4756,'⚙️ Config'!$B$10)</f>
        <v>0.0075</v>
      </c>
      <c r="AG4756" s="88">
        <f t="shared" si="9"/>
        <v>82387.76445</v>
      </c>
      <c r="AH4756" s="88">
        <f>AG4756*'⚙️ Config'!$B$11</f>
        <v>411938.8223</v>
      </c>
      <c r="AI4756" s="88">
        <f>AH4756*'⚙️ Config'!$B$12</f>
        <v>123581.6467</v>
      </c>
      <c r="AJ4756" s="64"/>
      <c r="AK4756" s="84"/>
      <c r="AL4756" s="84"/>
      <c r="AM4756" s="84"/>
      <c r="AN4756" s="84"/>
      <c r="AO4756" s="84"/>
      <c r="AP4756" s="84"/>
      <c r="AQ4756" s="84"/>
    </row>
    <row r="4757" ht="15.0" customHeight="1">
      <c r="A4757" s="103">
        <v>4754.0</v>
      </c>
      <c r="B4757" s="104" t="s">
        <v>10030</v>
      </c>
      <c r="C4757" s="103" t="s">
        <v>141</v>
      </c>
      <c r="D4757" s="103" t="s">
        <v>10031</v>
      </c>
      <c r="E4757" s="105">
        <v>21.25</v>
      </c>
      <c r="F4757" s="103" t="s">
        <v>86</v>
      </c>
      <c r="G4757" s="103" t="s">
        <v>244</v>
      </c>
      <c r="H4757" s="106">
        <v>1.096895912E7</v>
      </c>
      <c r="I4757" s="103">
        <v>3.0</v>
      </c>
      <c r="J4757" s="107">
        <v>4.4</v>
      </c>
      <c r="K4757" s="104">
        <v>2021.0</v>
      </c>
      <c r="L4757" s="103" t="s">
        <v>719</v>
      </c>
      <c r="M4757" s="103">
        <v>2021.0</v>
      </c>
      <c r="N4757" s="103" t="s">
        <v>145</v>
      </c>
      <c r="O4757" s="65" t="str">
        <f t="shared" si="1"/>
        <v>661217730001</v>
      </c>
      <c r="P4757" s="65">
        <f t="shared" si="2"/>
        <v>3</v>
      </c>
      <c r="Q4757" s="65">
        <f t="shared" si="3"/>
        <v>4</v>
      </c>
      <c r="R4757" s="65" t="str">
        <f t="shared" si="12"/>
        <v>66.121.773/0001-34</v>
      </c>
      <c r="S4757" s="84"/>
      <c r="T4757" s="84" t="str">
        <f t="shared" si="10"/>
        <v/>
      </c>
      <c r="U4757" s="84" t="str">
        <f t="shared" si="11"/>
        <v/>
      </c>
      <c r="V4757" s="65" t="str">
        <f t="shared" si="5"/>
        <v/>
      </c>
      <c r="W4757" s="84"/>
      <c r="X4757" s="84"/>
      <c r="Y4757" s="85"/>
      <c r="Z4757" s="85"/>
      <c r="AA4757" s="65" t="str">
        <f t="shared" si="6"/>
        <v/>
      </c>
      <c r="AB4757" s="65" t="str">
        <f t="shared" si="7"/>
        <v/>
      </c>
      <c r="AC4757" s="86"/>
      <c r="AD4757" s="87" t="str">
        <f t="shared" si="8"/>
        <v/>
      </c>
      <c r="AE4757" s="84"/>
      <c r="AF4757" s="86">
        <f>IF(AC4757&gt;0,AC4757,'⚙️ Config'!$B$10)</f>
        <v>0.0075</v>
      </c>
      <c r="AG4757" s="88">
        <f t="shared" si="9"/>
        <v>82267.1934</v>
      </c>
      <c r="AH4757" s="88">
        <f>AG4757*'⚙️ Config'!$B$11</f>
        <v>411335.967</v>
      </c>
      <c r="AI4757" s="88">
        <f>AH4757*'⚙️ Config'!$B$12</f>
        <v>123400.7901</v>
      </c>
      <c r="AJ4757" s="64"/>
      <c r="AK4757" s="84"/>
      <c r="AL4757" s="84"/>
      <c r="AM4757" s="84"/>
      <c r="AN4757" s="84"/>
      <c r="AO4757" s="84"/>
      <c r="AP4757" s="84"/>
      <c r="AQ4757" s="84"/>
    </row>
    <row r="4758" ht="15.0" customHeight="1">
      <c r="A4758" s="103">
        <v>4755.0</v>
      </c>
      <c r="B4758" s="104" t="s">
        <v>10032</v>
      </c>
      <c r="C4758" s="103" t="s">
        <v>141</v>
      </c>
      <c r="D4758" s="103" t="s">
        <v>10033</v>
      </c>
      <c r="E4758" s="105">
        <v>19.69</v>
      </c>
      <c r="F4758" s="103" t="s">
        <v>86</v>
      </c>
      <c r="G4758" s="103" t="s">
        <v>244</v>
      </c>
      <c r="H4758" s="106">
        <v>1.094909597E7</v>
      </c>
      <c r="I4758" s="103">
        <v>3.0</v>
      </c>
      <c r="J4758" s="107">
        <v>5.0</v>
      </c>
      <c r="K4758" s="104">
        <v>2021.0</v>
      </c>
      <c r="L4758" s="103" t="s">
        <v>4558</v>
      </c>
      <c r="M4758" s="103">
        <v>2021.0</v>
      </c>
      <c r="N4758" s="103" t="s">
        <v>145</v>
      </c>
      <c r="O4758" s="65" t="str">
        <f t="shared" si="1"/>
        <v>080330760001</v>
      </c>
      <c r="P4758" s="65">
        <f t="shared" si="2"/>
        <v>2</v>
      </c>
      <c r="Q4758" s="65">
        <f t="shared" si="3"/>
        <v>5</v>
      </c>
      <c r="R4758" s="65" t="str">
        <f t="shared" si="12"/>
        <v>08.033.076/0001-25</v>
      </c>
      <c r="S4758" s="84"/>
      <c r="T4758" s="84" t="str">
        <f t="shared" si="10"/>
        <v/>
      </c>
      <c r="U4758" s="84" t="str">
        <f t="shared" si="11"/>
        <v/>
      </c>
      <c r="V4758" s="65" t="str">
        <f t="shared" si="5"/>
        <v/>
      </c>
      <c r="W4758" s="84"/>
      <c r="X4758" s="84"/>
      <c r="Y4758" s="85"/>
      <c r="Z4758" s="85"/>
      <c r="AA4758" s="65" t="str">
        <f t="shared" si="6"/>
        <v/>
      </c>
      <c r="AB4758" s="65" t="str">
        <f t="shared" si="7"/>
        <v/>
      </c>
      <c r="AC4758" s="86"/>
      <c r="AD4758" s="87" t="str">
        <f t="shared" si="8"/>
        <v/>
      </c>
      <c r="AE4758" s="84"/>
      <c r="AF4758" s="86">
        <f>IF(AC4758&gt;0,AC4758,'⚙️ Config'!$B$10)</f>
        <v>0.0075</v>
      </c>
      <c r="AG4758" s="88">
        <f t="shared" si="9"/>
        <v>82118.21978</v>
      </c>
      <c r="AH4758" s="88">
        <f>AG4758*'⚙️ Config'!$B$11</f>
        <v>410591.0989</v>
      </c>
      <c r="AI4758" s="88">
        <f>AH4758*'⚙️ Config'!$B$12</f>
        <v>123177.3297</v>
      </c>
      <c r="AJ4758" s="64"/>
      <c r="AK4758" s="84"/>
      <c r="AL4758" s="84"/>
      <c r="AM4758" s="84"/>
      <c r="AN4758" s="84"/>
      <c r="AO4758" s="84"/>
      <c r="AP4758" s="84"/>
      <c r="AQ4758" s="84"/>
    </row>
    <row r="4759" ht="15.0" customHeight="1">
      <c r="A4759" s="98">
        <v>4756.0</v>
      </c>
      <c r="B4759" s="99" t="s">
        <v>10034</v>
      </c>
      <c r="C4759" s="98" t="s">
        <v>141</v>
      </c>
      <c r="D4759" s="98" t="s">
        <v>10035</v>
      </c>
      <c r="E4759" s="100">
        <v>24.84</v>
      </c>
      <c r="F4759" s="98" t="s">
        <v>86</v>
      </c>
      <c r="G4759" s="98" t="s">
        <v>244</v>
      </c>
      <c r="H4759" s="101">
        <v>1.092544825E7</v>
      </c>
      <c r="I4759" s="98">
        <v>4.0</v>
      </c>
      <c r="J4759" s="102">
        <v>4.8</v>
      </c>
      <c r="K4759" s="99">
        <v>2024.0</v>
      </c>
      <c r="L4759" s="98" t="s">
        <v>268</v>
      </c>
      <c r="M4759" s="98">
        <v>2021.0</v>
      </c>
      <c r="N4759" s="98" t="s">
        <v>161</v>
      </c>
      <c r="O4759" s="65" t="str">
        <f t="shared" si="1"/>
        <v>106659180001</v>
      </c>
      <c r="P4759" s="65">
        <f t="shared" si="2"/>
        <v>0</v>
      </c>
      <c r="Q4759" s="65">
        <f t="shared" si="3"/>
        <v>3</v>
      </c>
      <c r="R4759" s="65" t="str">
        <f t="shared" si="12"/>
        <v>10.665.918/0001-03</v>
      </c>
      <c r="S4759" s="84"/>
      <c r="T4759" s="84" t="str">
        <f t="shared" si="10"/>
        <v/>
      </c>
      <c r="U4759" s="84" t="str">
        <f t="shared" si="11"/>
        <v/>
      </c>
      <c r="V4759" s="65" t="str">
        <f t="shared" si="5"/>
        <v/>
      </c>
      <c r="W4759" s="84"/>
      <c r="X4759" s="84"/>
      <c r="Y4759" s="85"/>
      <c r="Z4759" s="85"/>
      <c r="AA4759" s="65" t="str">
        <f t="shared" si="6"/>
        <v/>
      </c>
      <c r="AB4759" s="65" t="str">
        <f t="shared" si="7"/>
        <v/>
      </c>
      <c r="AC4759" s="86"/>
      <c r="AD4759" s="87" t="str">
        <f t="shared" si="8"/>
        <v/>
      </c>
      <c r="AE4759" s="84"/>
      <c r="AF4759" s="86">
        <f>IF(AC4759&gt;0,AC4759,'⚙️ Config'!$B$10)</f>
        <v>0.0075</v>
      </c>
      <c r="AG4759" s="88">
        <f t="shared" si="9"/>
        <v>81940.86188</v>
      </c>
      <c r="AH4759" s="88">
        <f>AG4759*'⚙️ Config'!$B$11</f>
        <v>409704.3094</v>
      </c>
      <c r="AI4759" s="88">
        <f>AH4759*'⚙️ Config'!$B$12</f>
        <v>122911.2928</v>
      </c>
      <c r="AJ4759" s="64"/>
      <c r="AK4759" s="84"/>
      <c r="AL4759" s="84"/>
      <c r="AM4759" s="84"/>
      <c r="AN4759" s="84"/>
      <c r="AO4759" s="84"/>
      <c r="AP4759" s="84"/>
      <c r="AQ4759" s="84"/>
    </row>
    <row r="4760" ht="15.0" customHeight="1">
      <c r="A4760" s="103">
        <v>4757.0</v>
      </c>
      <c r="B4760" s="104" t="s">
        <v>10036</v>
      </c>
      <c r="C4760" s="103" t="s">
        <v>141</v>
      </c>
      <c r="D4760" s="103" t="s">
        <v>10037</v>
      </c>
      <c r="E4760" s="105">
        <v>18.53</v>
      </c>
      <c r="F4760" s="103" t="s">
        <v>86</v>
      </c>
      <c r="G4760" s="103" t="s">
        <v>244</v>
      </c>
      <c r="H4760" s="106">
        <v>1.09244964E7</v>
      </c>
      <c r="I4760" s="103">
        <v>7.0</v>
      </c>
      <c r="J4760" s="107">
        <v>5.0</v>
      </c>
      <c r="K4760" s="104">
        <v>2023.0</v>
      </c>
      <c r="L4760" s="103" t="s">
        <v>9134</v>
      </c>
      <c r="M4760" s="103">
        <v>2021.0</v>
      </c>
      <c r="N4760" s="103" t="s">
        <v>161</v>
      </c>
      <c r="O4760" s="65" t="str">
        <f t="shared" si="1"/>
        <v>078698920001</v>
      </c>
      <c r="P4760" s="65">
        <f t="shared" si="2"/>
        <v>0</v>
      </c>
      <c r="Q4760" s="65">
        <f t="shared" si="3"/>
        <v>0</v>
      </c>
      <c r="R4760" s="65" t="str">
        <f t="shared" si="12"/>
        <v>07.869.892/0001-00</v>
      </c>
      <c r="S4760" s="84"/>
      <c r="T4760" s="84" t="str">
        <f t="shared" si="10"/>
        <v/>
      </c>
      <c r="U4760" s="84" t="str">
        <f t="shared" si="11"/>
        <v/>
      </c>
      <c r="V4760" s="65" t="str">
        <f t="shared" si="5"/>
        <v/>
      </c>
      <c r="W4760" s="84"/>
      <c r="X4760" s="84"/>
      <c r="Y4760" s="85"/>
      <c r="Z4760" s="85"/>
      <c r="AA4760" s="65" t="str">
        <f t="shared" si="6"/>
        <v/>
      </c>
      <c r="AB4760" s="65" t="str">
        <f t="shared" si="7"/>
        <v/>
      </c>
      <c r="AC4760" s="86"/>
      <c r="AD4760" s="87" t="str">
        <f t="shared" si="8"/>
        <v/>
      </c>
      <c r="AE4760" s="84"/>
      <c r="AF4760" s="86">
        <f>IF(AC4760&gt;0,AC4760,'⚙️ Config'!$B$10)</f>
        <v>0.0075</v>
      </c>
      <c r="AG4760" s="88">
        <f t="shared" si="9"/>
        <v>81933.723</v>
      </c>
      <c r="AH4760" s="88">
        <f>AG4760*'⚙️ Config'!$B$11</f>
        <v>409668.615</v>
      </c>
      <c r="AI4760" s="88">
        <f>AH4760*'⚙️ Config'!$B$12</f>
        <v>122900.5845</v>
      </c>
      <c r="AJ4760" s="64"/>
      <c r="AK4760" s="84"/>
      <c r="AL4760" s="84"/>
      <c r="AM4760" s="84"/>
      <c r="AN4760" s="84"/>
      <c r="AO4760" s="84"/>
      <c r="AP4760" s="84"/>
      <c r="AQ4760" s="84"/>
    </row>
    <row r="4761" ht="15.0" customHeight="1">
      <c r="A4761" s="103">
        <v>4758.0</v>
      </c>
      <c r="B4761" s="104" t="s">
        <v>10038</v>
      </c>
      <c r="C4761" s="103" t="s">
        <v>141</v>
      </c>
      <c r="D4761" s="103" t="s">
        <v>10039</v>
      </c>
      <c r="E4761" s="105">
        <v>33.02</v>
      </c>
      <c r="F4761" s="103" t="s">
        <v>86</v>
      </c>
      <c r="G4761" s="103" t="s">
        <v>244</v>
      </c>
      <c r="H4761" s="106">
        <v>1.091270046E7</v>
      </c>
      <c r="I4761" s="103">
        <v>1.0</v>
      </c>
      <c r="J4761" s="107">
        <v>5.0</v>
      </c>
      <c r="K4761" s="104">
        <v>2021.0</v>
      </c>
      <c r="L4761" s="103" t="s">
        <v>177</v>
      </c>
      <c r="M4761" s="103">
        <v>2021.0</v>
      </c>
      <c r="N4761" s="103" t="s">
        <v>145</v>
      </c>
      <c r="O4761" s="65" t="str">
        <f t="shared" si="1"/>
        <v>048980910001</v>
      </c>
      <c r="P4761" s="65">
        <f t="shared" si="2"/>
        <v>8</v>
      </c>
      <c r="Q4761" s="65">
        <f t="shared" si="3"/>
        <v>5</v>
      </c>
      <c r="R4761" s="65" t="str">
        <f t="shared" si="12"/>
        <v>04.898.091/0001-85</v>
      </c>
      <c r="S4761" s="84"/>
      <c r="T4761" s="84" t="str">
        <f t="shared" si="10"/>
        <v/>
      </c>
      <c r="U4761" s="84" t="str">
        <f t="shared" si="11"/>
        <v/>
      </c>
      <c r="V4761" s="65" t="str">
        <f t="shared" si="5"/>
        <v/>
      </c>
      <c r="W4761" s="84"/>
      <c r="X4761" s="84"/>
      <c r="Y4761" s="85"/>
      <c r="Z4761" s="85"/>
      <c r="AA4761" s="65" t="str">
        <f t="shared" si="6"/>
        <v/>
      </c>
      <c r="AB4761" s="65" t="str">
        <f t="shared" si="7"/>
        <v/>
      </c>
      <c r="AC4761" s="86"/>
      <c r="AD4761" s="87" t="str">
        <f t="shared" si="8"/>
        <v/>
      </c>
      <c r="AE4761" s="84"/>
      <c r="AF4761" s="86">
        <f>IF(AC4761&gt;0,AC4761,'⚙️ Config'!$B$10)</f>
        <v>0.0075</v>
      </c>
      <c r="AG4761" s="88">
        <f t="shared" si="9"/>
        <v>81845.25345</v>
      </c>
      <c r="AH4761" s="88">
        <f>AG4761*'⚙️ Config'!$B$11</f>
        <v>409226.2673</v>
      </c>
      <c r="AI4761" s="88">
        <f>AH4761*'⚙️ Config'!$B$12</f>
        <v>122767.8802</v>
      </c>
      <c r="AJ4761" s="64"/>
      <c r="AK4761" s="84"/>
      <c r="AL4761" s="84"/>
      <c r="AM4761" s="84"/>
      <c r="AN4761" s="84"/>
      <c r="AO4761" s="84"/>
      <c r="AP4761" s="84"/>
      <c r="AQ4761" s="84"/>
    </row>
    <row r="4762" ht="15.0" customHeight="1">
      <c r="A4762" s="98">
        <v>4759.0</v>
      </c>
      <c r="B4762" s="99" t="s">
        <v>10040</v>
      </c>
      <c r="C4762" s="98" t="s">
        <v>141</v>
      </c>
      <c r="D4762" s="98" t="s">
        <v>10041</v>
      </c>
      <c r="E4762" s="100">
        <v>44.18</v>
      </c>
      <c r="F4762" s="98" t="s">
        <v>86</v>
      </c>
      <c r="G4762" s="98" t="s">
        <v>244</v>
      </c>
      <c r="H4762" s="101">
        <v>1.090409495E7</v>
      </c>
      <c r="I4762" s="98">
        <v>7.0</v>
      </c>
      <c r="J4762" s="102">
        <v>4.7</v>
      </c>
      <c r="K4762" s="99">
        <v>2025.0</v>
      </c>
      <c r="L4762" s="98" t="s">
        <v>4726</v>
      </c>
      <c r="M4762" s="98">
        <v>2021.0</v>
      </c>
      <c r="N4762" s="98" t="s">
        <v>208</v>
      </c>
      <c r="O4762" s="65" t="str">
        <f t="shared" si="1"/>
        <v>582791340001</v>
      </c>
      <c r="P4762" s="65">
        <f t="shared" si="2"/>
        <v>7</v>
      </c>
      <c r="Q4762" s="65">
        <f t="shared" si="3"/>
        <v>3</v>
      </c>
      <c r="R4762" s="65" t="str">
        <f t="shared" si="12"/>
        <v>58.279.134/0001-73</v>
      </c>
      <c r="S4762" s="84"/>
      <c r="T4762" s="84" t="str">
        <f t="shared" si="10"/>
        <v/>
      </c>
      <c r="U4762" s="84" t="str">
        <f t="shared" si="11"/>
        <v/>
      </c>
      <c r="V4762" s="65" t="str">
        <f t="shared" si="5"/>
        <v/>
      </c>
      <c r="W4762" s="84"/>
      <c r="X4762" s="84"/>
      <c r="Y4762" s="85"/>
      <c r="Z4762" s="85"/>
      <c r="AA4762" s="65" t="str">
        <f t="shared" si="6"/>
        <v/>
      </c>
      <c r="AB4762" s="65" t="str">
        <f t="shared" si="7"/>
        <v/>
      </c>
      <c r="AC4762" s="86"/>
      <c r="AD4762" s="87" t="str">
        <f t="shared" si="8"/>
        <v/>
      </c>
      <c r="AE4762" s="84"/>
      <c r="AF4762" s="86">
        <f>IF(AC4762&gt;0,AC4762,'⚙️ Config'!$B$10)</f>
        <v>0.0075</v>
      </c>
      <c r="AG4762" s="88">
        <f t="shared" si="9"/>
        <v>81780.71213</v>
      </c>
      <c r="AH4762" s="88">
        <f>AG4762*'⚙️ Config'!$B$11</f>
        <v>408903.5606</v>
      </c>
      <c r="AI4762" s="88">
        <f>AH4762*'⚙️ Config'!$B$12</f>
        <v>122671.0682</v>
      </c>
      <c r="AJ4762" s="64"/>
      <c r="AK4762" s="84"/>
      <c r="AL4762" s="84"/>
      <c r="AM4762" s="84"/>
      <c r="AN4762" s="84"/>
      <c r="AO4762" s="84"/>
      <c r="AP4762" s="84"/>
      <c r="AQ4762" s="84"/>
    </row>
    <row r="4763" ht="15.0" customHeight="1">
      <c r="A4763" s="98">
        <v>4760.0</v>
      </c>
      <c r="B4763" s="99" t="s">
        <v>10042</v>
      </c>
      <c r="C4763" s="98" t="s">
        <v>141</v>
      </c>
      <c r="D4763" s="98" t="s">
        <v>10043</v>
      </c>
      <c r="E4763" s="100">
        <v>33.26</v>
      </c>
      <c r="F4763" s="98" t="s">
        <v>86</v>
      </c>
      <c r="G4763" s="98" t="s">
        <v>244</v>
      </c>
      <c r="H4763" s="101">
        <v>1.090298726E7</v>
      </c>
      <c r="I4763" s="98">
        <v>1.0</v>
      </c>
      <c r="J4763" s="102">
        <v>4.9</v>
      </c>
      <c r="K4763" s="99">
        <v>2021.0</v>
      </c>
      <c r="L4763" s="98" t="s">
        <v>268</v>
      </c>
      <c r="M4763" s="98">
        <v>2021.0</v>
      </c>
      <c r="N4763" s="98" t="s">
        <v>342</v>
      </c>
      <c r="O4763" s="65" t="str">
        <f t="shared" si="1"/>
        <v>074342400001</v>
      </c>
      <c r="P4763" s="65">
        <f t="shared" si="2"/>
        <v>4</v>
      </c>
      <c r="Q4763" s="65">
        <f t="shared" si="3"/>
        <v>3</v>
      </c>
      <c r="R4763" s="65" t="str">
        <f t="shared" si="12"/>
        <v>07.434.240/0001-43</v>
      </c>
      <c r="S4763" s="84"/>
      <c r="T4763" s="84" t="str">
        <f t="shared" si="10"/>
        <v/>
      </c>
      <c r="U4763" s="84" t="str">
        <f t="shared" si="11"/>
        <v/>
      </c>
      <c r="V4763" s="65" t="str">
        <f t="shared" si="5"/>
        <v/>
      </c>
      <c r="W4763" s="84"/>
      <c r="X4763" s="84"/>
      <c r="Y4763" s="85"/>
      <c r="Z4763" s="85"/>
      <c r="AA4763" s="65" t="str">
        <f t="shared" si="6"/>
        <v/>
      </c>
      <c r="AB4763" s="65" t="str">
        <f t="shared" si="7"/>
        <v/>
      </c>
      <c r="AC4763" s="86"/>
      <c r="AD4763" s="87" t="str">
        <f t="shared" si="8"/>
        <v/>
      </c>
      <c r="AE4763" s="84"/>
      <c r="AF4763" s="86">
        <f>IF(AC4763&gt;0,AC4763,'⚙️ Config'!$B$10)</f>
        <v>0.0075</v>
      </c>
      <c r="AG4763" s="88">
        <f t="shared" si="9"/>
        <v>81772.40445</v>
      </c>
      <c r="AH4763" s="88">
        <f>AG4763*'⚙️ Config'!$B$11</f>
        <v>408862.0223</v>
      </c>
      <c r="AI4763" s="88">
        <f>AH4763*'⚙️ Config'!$B$12</f>
        <v>122658.6067</v>
      </c>
      <c r="AJ4763" s="64"/>
      <c r="AK4763" s="84"/>
      <c r="AL4763" s="84"/>
      <c r="AM4763" s="84"/>
      <c r="AN4763" s="84"/>
      <c r="AO4763" s="84"/>
      <c r="AP4763" s="84"/>
      <c r="AQ4763" s="84"/>
    </row>
    <row r="4764" ht="15.0" customHeight="1">
      <c r="A4764" s="98">
        <v>4761.0</v>
      </c>
      <c r="B4764" s="99" t="s">
        <v>10044</v>
      </c>
      <c r="C4764" s="98" t="s">
        <v>141</v>
      </c>
      <c r="D4764" s="98" t="s">
        <v>10045</v>
      </c>
      <c r="E4764" s="100">
        <v>29.27</v>
      </c>
      <c r="F4764" s="98" t="s">
        <v>86</v>
      </c>
      <c r="G4764" s="98" t="s">
        <v>244</v>
      </c>
      <c r="H4764" s="101">
        <v>1.087851916E7</v>
      </c>
      <c r="I4764" s="98">
        <v>6.0</v>
      </c>
      <c r="J4764" s="102">
        <v>4.5</v>
      </c>
      <c r="K4764" s="99">
        <v>2024.0</v>
      </c>
      <c r="L4764" s="98" t="s">
        <v>508</v>
      </c>
      <c r="M4764" s="98">
        <v>2021.0</v>
      </c>
      <c r="N4764" s="98" t="s">
        <v>161</v>
      </c>
      <c r="O4764" s="65" t="str">
        <f t="shared" si="1"/>
        <v>028673670001</v>
      </c>
      <c r="P4764" s="65">
        <f t="shared" si="2"/>
        <v>3</v>
      </c>
      <c r="Q4764" s="65">
        <f t="shared" si="3"/>
        <v>2</v>
      </c>
      <c r="R4764" s="65" t="str">
        <f t="shared" si="12"/>
        <v>02.867.367/0001-32</v>
      </c>
      <c r="S4764" s="84"/>
      <c r="T4764" s="84" t="str">
        <f t="shared" si="10"/>
        <v/>
      </c>
      <c r="U4764" s="84" t="str">
        <f t="shared" si="11"/>
        <v/>
      </c>
      <c r="V4764" s="65" t="str">
        <f t="shared" si="5"/>
        <v/>
      </c>
      <c r="W4764" s="84"/>
      <c r="X4764" s="84"/>
      <c r="Y4764" s="85"/>
      <c r="Z4764" s="85"/>
      <c r="AA4764" s="65" t="str">
        <f t="shared" si="6"/>
        <v/>
      </c>
      <c r="AB4764" s="65" t="str">
        <f t="shared" si="7"/>
        <v/>
      </c>
      <c r="AC4764" s="86"/>
      <c r="AD4764" s="87" t="str">
        <f t="shared" si="8"/>
        <v/>
      </c>
      <c r="AE4764" s="84"/>
      <c r="AF4764" s="86">
        <f>IF(AC4764&gt;0,AC4764,'⚙️ Config'!$B$10)</f>
        <v>0.0075</v>
      </c>
      <c r="AG4764" s="88">
        <f t="shared" si="9"/>
        <v>81588.8937</v>
      </c>
      <c r="AH4764" s="88">
        <f>AG4764*'⚙️ Config'!$B$11</f>
        <v>407944.4685</v>
      </c>
      <c r="AI4764" s="88">
        <f>AH4764*'⚙️ Config'!$B$12</f>
        <v>122383.3406</v>
      </c>
      <c r="AJ4764" s="64"/>
      <c r="AK4764" s="84"/>
      <c r="AL4764" s="84"/>
      <c r="AM4764" s="84"/>
      <c r="AN4764" s="84"/>
      <c r="AO4764" s="84"/>
      <c r="AP4764" s="84"/>
      <c r="AQ4764" s="84"/>
    </row>
    <row r="4765" ht="15.0" customHeight="1">
      <c r="A4765" s="103">
        <v>4762.0</v>
      </c>
      <c r="B4765" s="104" t="s">
        <v>10046</v>
      </c>
      <c r="C4765" s="103" t="s">
        <v>141</v>
      </c>
      <c r="D4765" s="103" t="s">
        <v>10047</v>
      </c>
      <c r="E4765" s="105">
        <v>47.98</v>
      </c>
      <c r="F4765" s="103" t="s">
        <v>86</v>
      </c>
      <c r="G4765" s="103" t="s">
        <v>244</v>
      </c>
      <c r="H4765" s="106">
        <v>1.085225813E7</v>
      </c>
      <c r="I4765" s="103">
        <v>2.0</v>
      </c>
      <c r="J4765" s="107">
        <v>4.7</v>
      </c>
      <c r="K4765" s="104">
        <v>2025.0</v>
      </c>
      <c r="L4765" s="103" t="s">
        <v>591</v>
      </c>
      <c r="M4765" s="103">
        <v>2021.0</v>
      </c>
      <c r="N4765" s="103" t="s">
        <v>208</v>
      </c>
      <c r="O4765" s="65" t="str">
        <f t="shared" si="1"/>
        <v>565637860001</v>
      </c>
      <c r="P4765" s="65">
        <f t="shared" si="2"/>
        <v>0</v>
      </c>
      <c r="Q4765" s="65">
        <f t="shared" si="3"/>
        <v>0</v>
      </c>
      <c r="R4765" s="65" t="str">
        <f t="shared" si="12"/>
        <v>56.563.786/0001-00</v>
      </c>
      <c r="S4765" s="84"/>
      <c r="T4765" s="84" t="str">
        <f t="shared" si="10"/>
        <v/>
      </c>
      <c r="U4765" s="84" t="str">
        <f t="shared" si="11"/>
        <v/>
      </c>
      <c r="V4765" s="65" t="str">
        <f t="shared" si="5"/>
        <v/>
      </c>
      <c r="W4765" s="84"/>
      <c r="X4765" s="84"/>
      <c r="Y4765" s="85"/>
      <c r="Z4765" s="85"/>
      <c r="AA4765" s="65" t="str">
        <f t="shared" si="6"/>
        <v/>
      </c>
      <c r="AB4765" s="65" t="str">
        <f t="shared" si="7"/>
        <v/>
      </c>
      <c r="AC4765" s="86"/>
      <c r="AD4765" s="87" t="str">
        <f t="shared" si="8"/>
        <v/>
      </c>
      <c r="AE4765" s="84"/>
      <c r="AF4765" s="86">
        <f>IF(AC4765&gt;0,AC4765,'⚙️ Config'!$B$10)</f>
        <v>0.0075</v>
      </c>
      <c r="AG4765" s="88">
        <f t="shared" si="9"/>
        <v>81391.93598</v>
      </c>
      <c r="AH4765" s="88">
        <f>AG4765*'⚙️ Config'!$B$11</f>
        <v>406959.6799</v>
      </c>
      <c r="AI4765" s="88">
        <f>AH4765*'⚙️ Config'!$B$12</f>
        <v>122087.904</v>
      </c>
      <c r="AJ4765" s="64"/>
      <c r="AK4765" s="84"/>
      <c r="AL4765" s="84"/>
      <c r="AM4765" s="84"/>
      <c r="AN4765" s="84"/>
      <c r="AO4765" s="84"/>
      <c r="AP4765" s="84"/>
      <c r="AQ4765" s="84"/>
    </row>
    <row r="4766" ht="15.0" customHeight="1">
      <c r="A4766" s="98">
        <v>4763.0</v>
      </c>
      <c r="B4766" s="99" t="s">
        <v>10048</v>
      </c>
      <c r="C4766" s="98" t="s">
        <v>141</v>
      </c>
      <c r="D4766" s="98" t="s">
        <v>10049</v>
      </c>
      <c r="E4766" s="100">
        <v>23.17</v>
      </c>
      <c r="F4766" s="98" t="s">
        <v>86</v>
      </c>
      <c r="G4766" s="98" t="s">
        <v>244</v>
      </c>
      <c r="H4766" s="101">
        <v>1.084982896E7</v>
      </c>
      <c r="I4766" s="98">
        <v>6.0</v>
      </c>
      <c r="J4766" s="102">
        <v>4.8</v>
      </c>
      <c r="K4766" s="99">
        <v>2024.0</v>
      </c>
      <c r="L4766" s="98" t="s">
        <v>8628</v>
      </c>
      <c r="M4766" s="98">
        <v>2021.0</v>
      </c>
      <c r="N4766" s="98" t="s">
        <v>161</v>
      </c>
      <c r="O4766" s="65" t="str">
        <f t="shared" si="1"/>
        <v>052544360001</v>
      </c>
      <c r="P4766" s="65">
        <f t="shared" si="2"/>
        <v>2</v>
      </c>
      <c r="Q4766" s="65">
        <f t="shared" si="3"/>
        <v>0</v>
      </c>
      <c r="R4766" s="65" t="str">
        <f t="shared" si="12"/>
        <v>05.254.436/0001-20</v>
      </c>
      <c r="S4766" s="84"/>
      <c r="T4766" s="84" t="str">
        <f t="shared" si="10"/>
        <v/>
      </c>
      <c r="U4766" s="84" t="str">
        <f t="shared" si="11"/>
        <v/>
      </c>
      <c r="V4766" s="65" t="str">
        <f t="shared" si="5"/>
        <v/>
      </c>
      <c r="W4766" s="84"/>
      <c r="X4766" s="84"/>
      <c r="Y4766" s="85"/>
      <c r="Z4766" s="85"/>
      <c r="AA4766" s="65" t="str">
        <f t="shared" si="6"/>
        <v/>
      </c>
      <c r="AB4766" s="65" t="str">
        <f t="shared" si="7"/>
        <v/>
      </c>
      <c r="AC4766" s="86"/>
      <c r="AD4766" s="87" t="str">
        <f t="shared" si="8"/>
        <v/>
      </c>
      <c r="AE4766" s="84"/>
      <c r="AF4766" s="86">
        <f>IF(AC4766&gt;0,AC4766,'⚙️ Config'!$B$10)</f>
        <v>0.0075</v>
      </c>
      <c r="AG4766" s="88">
        <f t="shared" si="9"/>
        <v>81373.7172</v>
      </c>
      <c r="AH4766" s="88">
        <f>AG4766*'⚙️ Config'!$B$11</f>
        <v>406868.586</v>
      </c>
      <c r="AI4766" s="88">
        <f>AH4766*'⚙️ Config'!$B$12</f>
        <v>122060.5758</v>
      </c>
      <c r="AJ4766" s="64"/>
      <c r="AK4766" s="84"/>
      <c r="AL4766" s="84"/>
      <c r="AM4766" s="84"/>
      <c r="AN4766" s="84"/>
      <c r="AO4766" s="84"/>
      <c r="AP4766" s="84"/>
      <c r="AQ4766" s="84"/>
    </row>
    <row r="4767" ht="15.0" customHeight="1">
      <c r="A4767" s="103">
        <v>4764.0</v>
      </c>
      <c r="B4767" s="104" t="s">
        <v>10050</v>
      </c>
      <c r="C4767" s="103" t="s">
        <v>141</v>
      </c>
      <c r="D4767" s="103" t="s">
        <v>10051</v>
      </c>
      <c r="E4767" s="105">
        <v>31.62</v>
      </c>
      <c r="F4767" s="103" t="s">
        <v>86</v>
      </c>
      <c r="G4767" s="103" t="s">
        <v>244</v>
      </c>
      <c r="H4767" s="106">
        <v>1.084031692E7</v>
      </c>
      <c r="I4767" s="103">
        <v>3.0</v>
      </c>
      <c r="J4767" s="107">
        <v>5.2</v>
      </c>
      <c r="K4767" s="104">
        <v>2025.0</v>
      </c>
      <c r="L4767" s="103" t="s">
        <v>10052</v>
      </c>
      <c r="M4767" s="103">
        <v>2021.0</v>
      </c>
      <c r="N4767" s="103" t="s">
        <v>189</v>
      </c>
      <c r="O4767" s="65" t="str">
        <f t="shared" si="1"/>
        <v>730631660001</v>
      </c>
      <c r="P4767" s="65">
        <f t="shared" si="2"/>
        <v>2</v>
      </c>
      <c r="Q4767" s="65">
        <f t="shared" si="3"/>
        <v>0</v>
      </c>
      <c r="R4767" s="65" t="str">
        <f t="shared" si="12"/>
        <v>73.063.166/0001-20</v>
      </c>
      <c r="S4767" s="84"/>
      <c r="T4767" s="84" t="str">
        <f t="shared" si="10"/>
        <v/>
      </c>
      <c r="U4767" s="84" t="str">
        <f t="shared" si="11"/>
        <v/>
      </c>
      <c r="V4767" s="65" t="str">
        <f t="shared" si="5"/>
        <v/>
      </c>
      <c r="W4767" s="84"/>
      <c r="X4767" s="84"/>
      <c r="Y4767" s="85"/>
      <c r="Z4767" s="85"/>
      <c r="AA4767" s="65" t="str">
        <f t="shared" si="6"/>
        <v/>
      </c>
      <c r="AB4767" s="65" t="str">
        <f t="shared" si="7"/>
        <v/>
      </c>
      <c r="AC4767" s="86"/>
      <c r="AD4767" s="87" t="str">
        <f t="shared" si="8"/>
        <v/>
      </c>
      <c r="AE4767" s="84"/>
      <c r="AF4767" s="86">
        <f>IF(AC4767&gt;0,AC4767,'⚙️ Config'!$B$10)</f>
        <v>0.0075</v>
      </c>
      <c r="AG4767" s="88">
        <f t="shared" si="9"/>
        <v>81302.3769</v>
      </c>
      <c r="AH4767" s="88">
        <f>AG4767*'⚙️ Config'!$B$11</f>
        <v>406511.8845</v>
      </c>
      <c r="AI4767" s="88">
        <f>AH4767*'⚙️ Config'!$B$12</f>
        <v>121953.5654</v>
      </c>
      <c r="AJ4767" s="64"/>
      <c r="AK4767" s="84"/>
      <c r="AL4767" s="84"/>
      <c r="AM4767" s="84"/>
      <c r="AN4767" s="84"/>
      <c r="AO4767" s="84"/>
      <c r="AP4767" s="84"/>
      <c r="AQ4767" s="84"/>
    </row>
    <row r="4768" ht="15.0" customHeight="1">
      <c r="A4768" s="98">
        <v>4765.0</v>
      </c>
      <c r="B4768" s="99" t="s">
        <v>10053</v>
      </c>
      <c r="C4768" s="98" t="s">
        <v>141</v>
      </c>
      <c r="D4768" s="98" t="s">
        <v>10054</v>
      </c>
      <c r="E4768" s="100">
        <v>49.48</v>
      </c>
      <c r="F4768" s="98" t="s">
        <v>86</v>
      </c>
      <c r="G4768" s="98" t="s">
        <v>244</v>
      </c>
      <c r="H4768" s="101">
        <v>1.077886985E7</v>
      </c>
      <c r="I4768" s="98">
        <v>5.0</v>
      </c>
      <c r="J4768" s="102">
        <v>4.7</v>
      </c>
      <c r="K4768" s="99">
        <v>2025.0</v>
      </c>
      <c r="L4768" s="98" t="s">
        <v>1043</v>
      </c>
      <c r="M4768" s="98">
        <v>2021.0</v>
      </c>
      <c r="N4768" s="98" t="s">
        <v>208</v>
      </c>
      <c r="O4768" s="65" t="str">
        <f t="shared" si="1"/>
        <v>105451730001</v>
      </c>
      <c r="P4768" s="65">
        <f t="shared" si="2"/>
        <v>4</v>
      </c>
      <c r="Q4768" s="65">
        <f t="shared" si="3"/>
        <v>9</v>
      </c>
      <c r="R4768" s="65" t="str">
        <f t="shared" si="12"/>
        <v>10.545.173/0001-49</v>
      </c>
      <c r="S4768" s="84"/>
      <c r="T4768" s="84" t="str">
        <f t="shared" si="10"/>
        <v/>
      </c>
      <c r="U4768" s="84" t="str">
        <f t="shared" si="11"/>
        <v/>
      </c>
      <c r="V4768" s="65" t="str">
        <f t="shared" si="5"/>
        <v/>
      </c>
      <c r="W4768" s="84"/>
      <c r="X4768" s="84"/>
      <c r="Y4768" s="85"/>
      <c r="Z4768" s="85"/>
      <c r="AA4768" s="65" t="str">
        <f t="shared" si="6"/>
        <v/>
      </c>
      <c r="AB4768" s="65" t="str">
        <f t="shared" si="7"/>
        <v/>
      </c>
      <c r="AC4768" s="86"/>
      <c r="AD4768" s="87" t="str">
        <f t="shared" si="8"/>
        <v/>
      </c>
      <c r="AE4768" s="84"/>
      <c r="AF4768" s="86">
        <f>IF(AC4768&gt;0,AC4768,'⚙️ Config'!$B$10)</f>
        <v>0.0075</v>
      </c>
      <c r="AG4768" s="88">
        <f t="shared" si="9"/>
        <v>80841.52388</v>
      </c>
      <c r="AH4768" s="88">
        <f>AG4768*'⚙️ Config'!$B$11</f>
        <v>404207.6194</v>
      </c>
      <c r="AI4768" s="88">
        <f>AH4768*'⚙️ Config'!$B$12</f>
        <v>121262.2858</v>
      </c>
      <c r="AJ4768" s="64"/>
      <c r="AK4768" s="84"/>
      <c r="AL4768" s="84"/>
      <c r="AM4768" s="84"/>
      <c r="AN4768" s="84"/>
      <c r="AO4768" s="84"/>
      <c r="AP4768" s="84"/>
      <c r="AQ4768" s="84"/>
    </row>
    <row r="4769" ht="15.0" customHeight="1">
      <c r="A4769" s="103">
        <v>4766.0</v>
      </c>
      <c r="B4769" s="104" t="s">
        <v>10055</v>
      </c>
      <c r="C4769" s="103" t="s">
        <v>141</v>
      </c>
      <c r="D4769" s="103" t="s">
        <v>10056</v>
      </c>
      <c r="E4769" s="105">
        <v>23.15</v>
      </c>
      <c r="F4769" s="103" t="s">
        <v>86</v>
      </c>
      <c r="G4769" s="103" t="s">
        <v>244</v>
      </c>
      <c r="H4769" s="106">
        <v>1.073652333E7</v>
      </c>
      <c r="I4769" s="103">
        <v>7.0</v>
      </c>
      <c r="J4769" s="107">
        <v>4.5</v>
      </c>
      <c r="K4769" s="104">
        <v>2024.0</v>
      </c>
      <c r="L4769" s="103" t="s">
        <v>10057</v>
      </c>
      <c r="M4769" s="103">
        <v>2021.0</v>
      </c>
      <c r="N4769" s="103" t="s">
        <v>189</v>
      </c>
      <c r="O4769" s="65" t="str">
        <f t="shared" si="1"/>
        <v>061713430001</v>
      </c>
      <c r="P4769" s="65">
        <f t="shared" si="2"/>
        <v>0</v>
      </c>
      <c r="Q4769" s="65">
        <f t="shared" si="3"/>
        <v>3</v>
      </c>
      <c r="R4769" s="65" t="str">
        <f t="shared" si="12"/>
        <v>06.171.343/0001-03</v>
      </c>
      <c r="S4769" s="84"/>
      <c r="T4769" s="84" t="str">
        <f t="shared" si="10"/>
        <v/>
      </c>
      <c r="U4769" s="84" t="str">
        <f t="shared" si="11"/>
        <v/>
      </c>
      <c r="V4769" s="65" t="str">
        <f t="shared" si="5"/>
        <v/>
      </c>
      <c r="W4769" s="84"/>
      <c r="X4769" s="84"/>
      <c r="Y4769" s="85"/>
      <c r="Z4769" s="85"/>
      <c r="AA4769" s="65" t="str">
        <f t="shared" si="6"/>
        <v/>
      </c>
      <c r="AB4769" s="65" t="str">
        <f t="shared" si="7"/>
        <v/>
      </c>
      <c r="AC4769" s="86"/>
      <c r="AD4769" s="87" t="str">
        <f t="shared" si="8"/>
        <v/>
      </c>
      <c r="AE4769" s="84"/>
      <c r="AF4769" s="86">
        <f>IF(AC4769&gt;0,AC4769,'⚙️ Config'!$B$10)</f>
        <v>0.0075</v>
      </c>
      <c r="AG4769" s="88">
        <f t="shared" si="9"/>
        <v>80523.92498</v>
      </c>
      <c r="AH4769" s="88">
        <f>AG4769*'⚙️ Config'!$B$11</f>
        <v>402619.6249</v>
      </c>
      <c r="AI4769" s="88">
        <f>AH4769*'⚙️ Config'!$B$12</f>
        <v>120785.8875</v>
      </c>
      <c r="AJ4769" s="64"/>
      <c r="AK4769" s="84"/>
      <c r="AL4769" s="84"/>
      <c r="AM4769" s="84"/>
      <c r="AN4769" s="84"/>
      <c r="AO4769" s="84"/>
      <c r="AP4769" s="84"/>
      <c r="AQ4769" s="84"/>
    </row>
    <row r="4770" ht="15.0" customHeight="1">
      <c r="A4770" s="98">
        <v>4767.0</v>
      </c>
      <c r="B4770" s="99" t="s">
        <v>10058</v>
      </c>
      <c r="C4770" s="98" t="s">
        <v>141</v>
      </c>
      <c r="D4770" s="98" t="s">
        <v>10059</v>
      </c>
      <c r="E4770" s="100">
        <v>26.82</v>
      </c>
      <c r="F4770" s="98" t="s">
        <v>86</v>
      </c>
      <c r="G4770" s="98" t="s">
        <v>244</v>
      </c>
      <c r="H4770" s="101">
        <v>1.073332738E7</v>
      </c>
      <c r="I4770" s="98">
        <v>6.0</v>
      </c>
      <c r="J4770" s="102">
        <v>4.9</v>
      </c>
      <c r="K4770" s="99">
        <v>2024.0</v>
      </c>
      <c r="L4770" s="98" t="s">
        <v>4726</v>
      </c>
      <c r="M4770" s="98">
        <v>2021.0</v>
      </c>
      <c r="N4770" s="98" t="s">
        <v>4351</v>
      </c>
      <c r="O4770" s="65" t="str">
        <f t="shared" si="1"/>
        <v>046455850001</v>
      </c>
      <c r="P4770" s="65">
        <f t="shared" si="2"/>
        <v>5</v>
      </c>
      <c r="Q4770" s="65">
        <f t="shared" si="3"/>
        <v>8</v>
      </c>
      <c r="R4770" s="65" t="str">
        <f t="shared" si="12"/>
        <v>04.645.585/0001-58</v>
      </c>
      <c r="S4770" s="84"/>
      <c r="T4770" s="84" t="str">
        <f t="shared" si="10"/>
        <v/>
      </c>
      <c r="U4770" s="84" t="str">
        <f t="shared" si="11"/>
        <v/>
      </c>
      <c r="V4770" s="65" t="str">
        <f t="shared" si="5"/>
        <v/>
      </c>
      <c r="W4770" s="84"/>
      <c r="X4770" s="84"/>
      <c r="Y4770" s="85"/>
      <c r="Z4770" s="85"/>
      <c r="AA4770" s="65" t="str">
        <f t="shared" si="6"/>
        <v/>
      </c>
      <c r="AB4770" s="65" t="str">
        <f t="shared" si="7"/>
        <v/>
      </c>
      <c r="AC4770" s="86"/>
      <c r="AD4770" s="87" t="str">
        <f t="shared" si="8"/>
        <v/>
      </c>
      <c r="AE4770" s="84"/>
      <c r="AF4770" s="86">
        <f>IF(AC4770&gt;0,AC4770,'⚙️ Config'!$B$10)</f>
        <v>0.0075</v>
      </c>
      <c r="AG4770" s="88">
        <f t="shared" si="9"/>
        <v>80499.95535</v>
      </c>
      <c r="AH4770" s="88">
        <f>AG4770*'⚙️ Config'!$B$11</f>
        <v>402499.7768</v>
      </c>
      <c r="AI4770" s="88">
        <f>AH4770*'⚙️ Config'!$B$12</f>
        <v>120749.933</v>
      </c>
      <c r="AJ4770" s="64"/>
      <c r="AK4770" s="84"/>
      <c r="AL4770" s="84"/>
      <c r="AM4770" s="84"/>
      <c r="AN4770" s="84"/>
      <c r="AO4770" s="84"/>
      <c r="AP4770" s="84"/>
      <c r="AQ4770" s="84"/>
    </row>
    <row r="4771" ht="15.0" customHeight="1">
      <c r="A4771" s="98">
        <v>4768.0</v>
      </c>
      <c r="B4771" s="99" t="s">
        <v>10060</v>
      </c>
      <c r="C4771" s="98" t="s">
        <v>141</v>
      </c>
      <c r="D4771" s="98" t="s">
        <v>10061</v>
      </c>
      <c r="E4771" s="100">
        <v>23.75</v>
      </c>
      <c r="F4771" s="98" t="s">
        <v>86</v>
      </c>
      <c r="G4771" s="98" t="s">
        <v>244</v>
      </c>
      <c r="H4771" s="101">
        <v>1.072574185E7</v>
      </c>
      <c r="I4771" s="98">
        <v>2.0</v>
      </c>
      <c r="J4771" s="102">
        <v>4.7</v>
      </c>
      <c r="K4771" s="99">
        <v>2021.0</v>
      </c>
      <c r="L4771" s="98" t="s">
        <v>144</v>
      </c>
      <c r="M4771" s="98">
        <v>2021.0</v>
      </c>
      <c r="N4771" s="98" t="s">
        <v>161</v>
      </c>
      <c r="O4771" s="65" t="str">
        <f t="shared" si="1"/>
        <v>056921860001</v>
      </c>
      <c r="P4771" s="65">
        <f t="shared" si="2"/>
        <v>0</v>
      </c>
      <c r="Q4771" s="65">
        <f t="shared" si="3"/>
        <v>0</v>
      </c>
      <c r="R4771" s="65" t="str">
        <f t="shared" si="12"/>
        <v>05.692.186/0001-00</v>
      </c>
      <c r="S4771" s="84"/>
      <c r="T4771" s="84" t="str">
        <f t="shared" si="10"/>
        <v/>
      </c>
      <c r="U4771" s="84" t="str">
        <f t="shared" si="11"/>
        <v/>
      </c>
      <c r="V4771" s="65" t="str">
        <f t="shared" si="5"/>
        <v/>
      </c>
      <c r="W4771" s="84"/>
      <c r="X4771" s="84"/>
      <c r="Y4771" s="85"/>
      <c r="Z4771" s="85"/>
      <c r="AA4771" s="65" t="str">
        <f t="shared" si="6"/>
        <v/>
      </c>
      <c r="AB4771" s="65" t="str">
        <f t="shared" si="7"/>
        <v/>
      </c>
      <c r="AC4771" s="86"/>
      <c r="AD4771" s="87" t="str">
        <f t="shared" si="8"/>
        <v/>
      </c>
      <c r="AE4771" s="84"/>
      <c r="AF4771" s="86">
        <f>IF(AC4771&gt;0,AC4771,'⚙️ Config'!$B$10)</f>
        <v>0.0075</v>
      </c>
      <c r="AG4771" s="88">
        <f t="shared" si="9"/>
        <v>80443.06388</v>
      </c>
      <c r="AH4771" s="88">
        <f>AG4771*'⚙️ Config'!$B$11</f>
        <v>402215.3194</v>
      </c>
      <c r="AI4771" s="88">
        <f>AH4771*'⚙️ Config'!$B$12</f>
        <v>120664.5958</v>
      </c>
      <c r="AJ4771" s="64"/>
      <c r="AK4771" s="84"/>
      <c r="AL4771" s="84"/>
      <c r="AM4771" s="84"/>
      <c r="AN4771" s="84"/>
      <c r="AO4771" s="84"/>
      <c r="AP4771" s="84"/>
      <c r="AQ4771" s="84"/>
    </row>
    <row r="4772" ht="15.0" customHeight="1">
      <c r="A4772" s="103">
        <v>4769.0</v>
      </c>
      <c r="B4772" s="104" t="s">
        <v>10062</v>
      </c>
      <c r="C4772" s="103" t="s">
        <v>154</v>
      </c>
      <c r="D4772" s="103" t="s">
        <v>10063</v>
      </c>
      <c r="E4772" s="105">
        <v>32.79</v>
      </c>
      <c r="F4772" s="103" t="s">
        <v>86</v>
      </c>
      <c r="G4772" s="103" t="s">
        <v>244</v>
      </c>
      <c r="H4772" s="106">
        <v>1.06829851E7</v>
      </c>
      <c r="I4772" s="103">
        <v>1.0</v>
      </c>
      <c r="J4772" s="107">
        <v>5.1</v>
      </c>
      <c r="K4772" s="104">
        <v>2021.0</v>
      </c>
      <c r="L4772" s="103" t="s">
        <v>295</v>
      </c>
      <c r="M4772" s="103">
        <v>2021.0</v>
      </c>
      <c r="N4772" s="103" t="s">
        <v>145</v>
      </c>
      <c r="O4772" s="65" t="str">
        <f t="shared" si="1"/>
        <v>105299590001</v>
      </c>
      <c r="P4772" s="65">
        <f t="shared" si="2"/>
        <v>7</v>
      </c>
      <c r="Q4772" s="65">
        <f t="shared" si="3"/>
        <v>2</v>
      </c>
      <c r="R4772" s="65" t="str">
        <f t="shared" si="12"/>
        <v>10.529.959/0001-72</v>
      </c>
      <c r="S4772" s="84"/>
      <c r="T4772" s="84" t="str">
        <f t="shared" si="10"/>
        <v/>
      </c>
      <c r="U4772" s="84" t="str">
        <f t="shared" si="11"/>
        <v/>
      </c>
      <c r="V4772" s="65" t="str">
        <f t="shared" si="5"/>
        <v/>
      </c>
      <c r="W4772" s="84"/>
      <c r="X4772" s="84"/>
      <c r="Y4772" s="85"/>
      <c r="Z4772" s="85"/>
      <c r="AA4772" s="65" t="str">
        <f t="shared" si="6"/>
        <v/>
      </c>
      <c r="AB4772" s="65" t="str">
        <f t="shared" si="7"/>
        <v/>
      </c>
      <c r="AC4772" s="86"/>
      <c r="AD4772" s="87" t="str">
        <f t="shared" si="8"/>
        <v/>
      </c>
      <c r="AE4772" s="84"/>
      <c r="AF4772" s="86">
        <f>IF(AC4772&gt;0,AC4772,'⚙️ Config'!$B$10)</f>
        <v>0.0075</v>
      </c>
      <c r="AG4772" s="88">
        <f t="shared" si="9"/>
        <v>80122.38825</v>
      </c>
      <c r="AH4772" s="88">
        <f>AG4772*'⚙️ Config'!$B$11</f>
        <v>400611.9413</v>
      </c>
      <c r="AI4772" s="88">
        <f>AH4772*'⚙️ Config'!$B$12</f>
        <v>120183.5824</v>
      </c>
      <c r="AJ4772" s="64"/>
      <c r="AK4772" s="84"/>
      <c r="AL4772" s="84"/>
      <c r="AM4772" s="84"/>
      <c r="AN4772" s="84"/>
      <c r="AO4772" s="84"/>
      <c r="AP4772" s="84"/>
      <c r="AQ4772" s="84"/>
    </row>
    <row r="4773" ht="15.0" customHeight="1">
      <c r="A4773" s="103">
        <v>4770.0</v>
      </c>
      <c r="B4773" s="104" t="s">
        <v>10064</v>
      </c>
      <c r="C4773" s="103" t="s">
        <v>141</v>
      </c>
      <c r="D4773" s="103" t="s">
        <v>10065</v>
      </c>
      <c r="E4773" s="105">
        <v>21.54</v>
      </c>
      <c r="F4773" s="103" t="s">
        <v>86</v>
      </c>
      <c r="G4773" s="103" t="s">
        <v>244</v>
      </c>
      <c r="H4773" s="106">
        <v>1.068252432E7</v>
      </c>
      <c r="I4773" s="103">
        <v>3.0</v>
      </c>
      <c r="J4773" s="107">
        <v>4.3</v>
      </c>
      <c r="K4773" s="104">
        <v>2021.0</v>
      </c>
      <c r="L4773" s="103" t="s">
        <v>719</v>
      </c>
      <c r="M4773" s="103">
        <v>2021.0</v>
      </c>
      <c r="N4773" s="103" t="s">
        <v>4351</v>
      </c>
      <c r="O4773" s="65" t="str">
        <f t="shared" si="1"/>
        <v>008490760001</v>
      </c>
      <c r="P4773" s="65">
        <f t="shared" si="2"/>
        <v>9</v>
      </c>
      <c r="Q4773" s="65">
        <f t="shared" si="3"/>
        <v>6</v>
      </c>
      <c r="R4773" s="65" t="str">
        <f t="shared" si="12"/>
        <v>00.849.076/0001-96</v>
      </c>
      <c r="S4773" s="84"/>
      <c r="T4773" s="84" t="str">
        <f t="shared" si="10"/>
        <v/>
      </c>
      <c r="U4773" s="84" t="str">
        <f t="shared" si="11"/>
        <v/>
      </c>
      <c r="V4773" s="65" t="str">
        <f t="shared" si="5"/>
        <v/>
      </c>
      <c r="W4773" s="84"/>
      <c r="X4773" s="84"/>
      <c r="Y4773" s="85"/>
      <c r="Z4773" s="85"/>
      <c r="AA4773" s="65" t="str">
        <f t="shared" si="6"/>
        <v/>
      </c>
      <c r="AB4773" s="65" t="str">
        <f t="shared" si="7"/>
        <v/>
      </c>
      <c r="AC4773" s="86"/>
      <c r="AD4773" s="87" t="str">
        <f t="shared" si="8"/>
        <v/>
      </c>
      <c r="AE4773" s="84"/>
      <c r="AF4773" s="86">
        <f>IF(AC4773&gt;0,AC4773,'⚙️ Config'!$B$10)</f>
        <v>0.0075</v>
      </c>
      <c r="AG4773" s="88">
        <f t="shared" si="9"/>
        <v>80118.9324</v>
      </c>
      <c r="AH4773" s="88">
        <f>AG4773*'⚙️ Config'!$B$11</f>
        <v>400594.662</v>
      </c>
      <c r="AI4773" s="88">
        <f>AH4773*'⚙️ Config'!$B$12</f>
        <v>120178.3986</v>
      </c>
      <c r="AJ4773" s="64"/>
      <c r="AK4773" s="84"/>
      <c r="AL4773" s="84"/>
      <c r="AM4773" s="84"/>
      <c r="AN4773" s="84"/>
      <c r="AO4773" s="84"/>
      <c r="AP4773" s="84"/>
      <c r="AQ4773" s="84"/>
    </row>
    <row r="4774" ht="15.0" customHeight="1">
      <c r="A4774" s="103">
        <v>4771.0</v>
      </c>
      <c r="B4774" s="104" t="s">
        <v>10066</v>
      </c>
      <c r="C4774" s="103" t="s">
        <v>141</v>
      </c>
      <c r="D4774" s="103" t="s">
        <v>10067</v>
      </c>
      <c r="E4774" s="105">
        <v>18.98</v>
      </c>
      <c r="F4774" s="103" t="s">
        <v>86</v>
      </c>
      <c r="G4774" s="103" t="s">
        <v>244</v>
      </c>
      <c r="H4774" s="106">
        <v>1.067006667E7</v>
      </c>
      <c r="I4774" s="103">
        <v>4.0</v>
      </c>
      <c r="J4774" s="107">
        <v>4.7</v>
      </c>
      <c r="K4774" s="104">
        <v>2021.0</v>
      </c>
      <c r="L4774" s="103" t="s">
        <v>1438</v>
      </c>
      <c r="M4774" s="103">
        <v>2021.0</v>
      </c>
      <c r="N4774" s="103" t="s">
        <v>161</v>
      </c>
      <c r="O4774" s="65" t="str">
        <f t="shared" si="1"/>
        <v>403025320001</v>
      </c>
      <c r="P4774" s="65">
        <f t="shared" si="2"/>
        <v>0</v>
      </c>
      <c r="Q4774" s="65">
        <f t="shared" si="3"/>
        <v>6</v>
      </c>
      <c r="R4774" s="65" t="str">
        <f t="shared" si="12"/>
        <v>40.302.532/0001-06</v>
      </c>
      <c r="S4774" s="84"/>
      <c r="T4774" s="84" t="str">
        <f t="shared" si="10"/>
        <v/>
      </c>
      <c r="U4774" s="84" t="str">
        <f t="shared" si="11"/>
        <v/>
      </c>
      <c r="V4774" s="65" t="str">
        <f t="shared" si="5"/>
        <v/>
      </c>
      <c r="W4774" s="84"/>
      <c r="X4774" s="84"/>
      <c r="Y4774" s="85"/>
      <c r="Z4774" s="85"/>
      <c r="AA4774" s="65" t="str">
        <f t="shared" si="6"/>
        <v/>
      </c>
      <c r="AB4774" s="65" t="str">
        <f t="shared" si="7"/>
        <v/>
      </c>
      <c r="AC4774" s="86"/>
      <c r="AD4774" s="87" t="str">
        <f t="shared" si="8"/>
        <v/>
      </c>
      <c r="AE4774" s="84"/>
      <c r="AF4774" s="86">
        <f>IF(AC4774&gt;0,AC4774,'⚙️ Config'!$B$10)</f>
        <v>0.0075</v>
      </c>
      <c r="AG4774" s="88">
        <f t="shared" si="9"/>
        <v>80025.50003</v>
      </c>
      <c r="AH4774" s="88">
        <f>AG4774*'⚙️ Config'!$B$11</f>
        <v>400127.5001</v>
      </c>
      <c r="AI4774" s="88">
        <f>AH4774*'⚙️ Config'!$B$12</f>
        <v>120038.25</v>
      </c>
      <c r="AJ4774" s="64"/>
      <c r="AK4774" s="84"/>
      <c r="AL4774" s="84"/>
      <c r="AM4774" s="84"/>
      <c r="AN4774" s="84"/>
      <c r="AO4774" s="84"/>
      <c r="AP4774" s="84"/>
      <c r="AQ4774" s="84"/>
    </row>
    <row r="4775" ht="15.0" customHeight="1">
      <c r="A4775" s="98">
        <v>4772.0</v>
      </c>
      <c r="B4775" s="99" t="s">
        <v>10068</v>
      </c>
      <c r="C4775" s="98" t="s">
        <v>141</v>
      </c>
      <c r="D4775" s="98" t="s">
        <v>10069</v>
      </c>
      <c r="E4775" s="100">
        <v>19.85</v>
      </c>
      <c r="F4775" s="98" t="s">
        <v>86</v>
      </c>
      <c r="G4775" s="98" t="s">
        <v>244</v>
      </c>
      <c r="H4775" s="101">
        <v>1.063981389E7</v>
      </c>
      <c r="I4775" s="98">
        <v>6.0</v>
      </c>
      <c r="J4775" s="102">
        <v>4.9</v>
      </c>
      <c r="K4775" s="99">
        <v>2023.0</v>
      </c>
      <c r="L4775" s="98" t="s">
        <v>4709</v>
      </c>
      <c r="M4775" s="98">
        <v>2021.0</v>
      </c>
      <c r="N4775" s="98" t="s">
        <v>161</v>
      </c>
      <c r="O4775" s="65" t="str">
        <f t="shared" si="1"/>
        <v>291709780001</v>
      </c>
      <c r="P4775" s="65">
        <f t="shared" si="2"/>
        <v>8</v>
      </c>
      <c r="Q4775" s="65">
        <f t="shared" si="3"/>
        <v>3</v>
      </c>
      <c r="R4775" s="65" t="str">
        <f t="shared" si="12"/>
        <v>29.170.978/0001-83</v>
      </c>
      <c r="S4775" s="84"/>
      <c r="T4775" s="84" t="str">
        <f t="shared" si="10"/>
        <v/>
      </c>
      <c r="U4775" s="84" t="str">
        <f t="shared" si="11"/>
        <v/>
      </c>
      <c r="V4775" s="65" t="str">
        <f t="shared" si="5"/>
        <v/>
      </c>
      <c r="W4775" s="84"/>
      <c r="X4775" s="84"/>
      <c r="Y4775" s="85"/>
      <c r="Z4775" s="85"/>
      <c r="AA4775" s="65" t="str">
        <f t="shared" si="6"/>
        <v/>
      </c>
      <c r="AB4775" s="65" t="str">
        <f t="shared" si="7"/>
        <v/>
      </c>
      <c r="AC4775" s="86"/>
      <c r="AD4775" s="87" t="str">
        <f t="shared" si="8"/>
        <v/>
      </c>
      <c r="AE4775" s="84"/>
      <c r="AF4775" s="86">
        <f>IF(AC4775&gt;0,AC4775,'⚙️ Config'!$B$10)</f>
        <v>0.0075</v>
      </c>
      <c r="AG4775" s="88">
        <f t="shared" si="9"/>
        <v>79798.60418</v>
      </c>
      <c r="AH4775" s="88">
        <f>AG4775*'⚙️ Config'!$B$11</f>
        <v>398993.0209</v>
      </c>
      <c r="AI4775" s="88">
        <f>AH4775*'⚙️ Config'!$B$12</f>
        <v>119697.9063</v>
      </c>
      <c r="AJ4775" s="64"/>
      <c r="AK4775" s="84"/>
      <c r="AL4775" s="84"/>
      <c r="AM4775" s="84"/>
      <c r="AN4775" s="84"/>
      <c r="AO4775" s="84"/>
      <c r="AP4775" s="84"/>
      <c r="AQ4775" s="84"/>
    </row>
    <row r="4776" ht="15.0" customHeight="1">
      <c r="A4776" s="103">
        <v>4773.0</v>
      </c>
      <c r="B4776" s="104" t="s">
        <v>10070</v>
      </c>
      <c r="C4776" s="103" t="s">
        <v>141</v>
      </c>
      <c r="D4776" s="103" t="s">
        <v>10071</v>
      </c>
      <c r="E4776" s="105">
        <v>19.23</v>
      </c>
      <c r="F4776" s="103" t="s">
        <v>86</v>
      </c>
      <c r="G4776" s="103" t="s">
        <v>244</v>
      </c>
      <c r="H4776" s="106">
        <v>1.06242168E7</v>
      </c>
      <c r="I4776" s="103">
        <v>4.0</v>
      </c>
      <c r="J4776" s="107">
        <v>4.7</v>
      </c>
      <c r="K4776" s="104">
        <v>2021.0</v>
      </c>
      <c r="L4776" s="103" t="s">
        <v>453</v>
      </c>
      <c r="M4776" s="103">
        <v>2021.0</v>
      </c>
      <c r="N4776" s="103" t="s">
        <v>161</v>
      </c>
      <c r="O4776" s="65" t="str">
        <f t="shared" si="1"/>
        <v>582931430001</v>
      </c>
      <c r="P4776" s="65">
        <f t="shared" si="2"/>
        <v>1</v>
      </c>
      <c r="Q4776" s="65">
        <f t="shared" si="3"/>
        <v>9</v>
      </c>
      <c r="R4776" s="65" t="str">
        <f t="shared" si="12"/>
        <v>58.293.143/0001-19</v>
      </c>
      <c r="S4776" s="84"/>
      <c r="T4776" s="84" t="str">
        <f t="shared" si="10"/>
        <v/>
      </c>
      <c r="U4776" s="84" t="str">
        <f t="shared" si="11"/>
        <v/>
      </c>
      <c r="V4776" s="65" t="str">
        <f t="shared" si="5"/>
        <v/>
      </c>
      <c r="W4776" s="84"/>
      <c r="X4776" s="84"/>
      <c r="Y4776" s="85"/>
      <c r="Z4776" s="85"/>
      <c r="AA4776" s="65" t="str">
        <f t="shared" si="6"/>
        <v/>
      </c>
      <c r="AB4776" s="65" t="str">
        <f t="shared" si="7"/>
        <v/>
      </c>
      <c r="AC4776" s="86"/>
      <c r="AD4776" s="87" t="str">
        <f t="shared" si="8"/>
        <v/>
      </c>
      <c r="AE4776" s="84"/>
      <c r="AF4776" s="86">
        <f>IF(AC4776&gt;0,AC4776,'⚙️ Config'!$B$10)</f>
        <v>0.0075</v>
      </c>
      <c r="AG4776" s="88">
        <f t="shared" si="9"/>
        <v>79681.626</v>
      </c>
      <c r="AH4776" s="88">
        <f>AG4776*'⚙️ Config'!$B$11</f>
        <v>398408.13</v>
      </c>
      <c r="AI4776" s="88">
        <f>AH4776*'⚙️ Config'!$B$12</f>
        <v>119522.439</v>
      </c>
      <c r="AJ4776" s="64"/>
      <c r="AK4776" s="84"/>
      <c r="AL4776" s="84"/>
      <c r="AM4776" s="84"/>
      <c r="AN4776" s="84"/>
      <c r="AO4776" s="84"/>
      <c r="AP4776" s="84"/>
      <c r="AQ4776" s="84"/>
    </row>
    <row r="4777" ht="15.0" customHeight="1">
      <c r="A4777" s="103">
        <v>4774.0</v>
      </c>
      <c r="B4777" s="104" t="s">
        <v>10072</v>
      </c>
      <c r="C4777" s="103" t="s">
        <v>141</v>
      </c>
      <c r="D4777" s="103" t="s">
        <v>10073</v>
      </c>
      <c r="E4777" s="105">
        <v>29.38</v>
      </c>
      <c r="F4777" s="103" t="s">
        <v>86</v>
      </c>
      <c r="G4777" s="103" t="s">
        <v>244</v>
      </c>
      <c r="H4777" s="106">
        <v>1.061437298E7</v>
      </c>
      <c r="I4777" s="103">
        <v>5.0</v>
      </c>
      <c r="J4777" s="107">
        <v>3.2</v>
      </c>
      <c r="K4777" s="104">
        <v>2024.0</v>
      </c>
      <c r="L4777" s="103" t="s">
        <v>719</v>
      </c>
      <c r="M4777" s="103">
        <v>2023.0</v>
      </c>
      <c r="N4777" s="103" t="s">
        <v>161</v>
      </c>
      <c r="O4777" s="65" t="str">
        <f t="shared" si="1"/>
        <v>233131370001</v>
      </c>
      <c r="P4777" s="65">
        <f t="shared" si="2"/>
        <v>0</v>
      </c>
      <c r="Q4777" s="65">
        <f t="shared" si="3"/>
        <v>0</v>
      </c>
      <c r="R4777" s="65" t="str">
        <f t="shared" si="12"/>
        <v>23.313.137/0001-00</v>
      </c>
      <c r="S4777" s="84"/>
      <c r="T4777" s="84" t="str">
        <f t="shared" si="10"/>
        <v/>
      </c>
      <c r="U4777" s="84" t="str">
        <f t="shared" si="11"/>
        <v/>
      </c>
      <c r="V4777" s="65" t="str">
        <f t="shared" si="5"/>
        <v/>
      </c>
      <c r="W4777" s="84"/>
      <c r="X4777" s="84"/>
      <c r="Y4777" s="85"/>
      <c r="Z4777" s="85"/>
      <c r="AA4777" s="65" t="str">
        <f t="shared" si="6"/>
        <v/>
      </c>
      <c r="AB4777" s="65" t="str">
        <f t="shared" si="7"/>
        <v/>
      </c>
      <c r="AC4777" s="86"/>
      <c r="AD4777" s="87" t="str">
        <f t="shared" si="8"/>
        <v/>
      </c>
      <c r="AE4777" s="84"/>
      <c r="AF4777" s="86">
        <f>IF(AC4777&gt;0,AC4777,'⚙️ Config'!$B$10)</f>
        <v>0.0075</v>
      </c>
      <c r="AG4777" s="88">
        <f t="shared" si="9"/>
        <v>79607.79735</v>
      </c>
      <c r="AH4777" s="88">
        <f>AG4777*'⚙️ Config'!$B$11</f>
        <v>398038.9868</v>
      </c>
      <c r="AI4777" s="88">
        <f>AH4777*'⚙️ Config'!$B$12</f>
        <v>119411.696</v>
      </c>
      <c r="AJ4777" s="64"/>
      <c r="AK4777" s="84"/>
      <c r="AL4777" s="84"/>
      <c r="AM4777" s="84"/>
      <c r="AN4777" s="84"/>
      <c r="AO4777" s="84"/>
      <c r="AP4777" s="84"/>
      <c r="AQ4777" s="84"/>
    </row>
    <row r="4778" ht="15.0" customHeight="1">
      <c r="A4778" s="98">
        <v>4775.0</v>
      </c>
      <c r="B4778" s="99" t="s">
        <v>10074</v>
      </c>
      <c r="C4778" s="98" t="s">
        <v>141</v>
      </c>
      <c r="D4778" s="98" t="s">
        <v>10075</v>
      </c>
      <c r="E4778" s="100">
        <v>19.6</v>
      </c>
      <c r="F4778" s="98" t="s">
        <v>86</v>
      </c>
      <c r="G4778" s="98" t="s">
        <v>244</v>
      </c>
      <c r="H4778" s="101">
        <v>1.056460079E7</v>
      </c>
      <c r="I4778" s="98">
        <v>6.0</v>
      </c>
      <c r="J4778" s="102">
        <v>4.9</v>
      </c>
      <c r="K4778" s="99">
        <v>2023.0</v>
      </c>
      <c r="L4778" s="98" t="s">
        <v>387</v>
      </c>
      <c r="M4778" s="98">
        <v>2021.0</v>
      </c>
      <c r="N4778" s="98" t="s">
        <v>161</v>
      </c>
      <c r="O4778" s="65" t="str">
        <f t="shared" si="1"/>
        <v>221317860001</v>
      </c>
      <c r="P4778" s="65">
        <f t="shared" si="2"/>
        <v>1</v>
      </c>
      <c r="Q4778" s="65">
        <f t="shared" si="3"/>
        <v>9</v>
      </c>
      <c r="R4778" s="65" t="str">
        <f t="shared" si="12"/>
        <v>22.131.786/0001-19</v>
      </c>
      <c r="S4778" s="84"/>
      <c r="T4778" s="84" t="str">
        <f t="shared" si="10"/>
        <v/>
      </c>
      <c r="U4778" s="84" t="str">
        <f t="shared" si="11"/>
        <v/>
      </c>
      <c r="V4778" s="65" t="str">
        <f t="shared" si="5"/>
        <v/>
      </c>
      <c r="W4778" s="84"/>
      <c r="X4778" s="84"/>
      <c r="Y4778" s="85"/>
      <c r="Z4778" s="85"/>
      <c r="AA4778" s="65" t="str">
        <f t="shared" si="6"/>
        <v/>
      </c>
      <c r="AB4778" s="65" t="str">
        <f t="shared" si="7"/>
        <v/>
      </c>
      <c r="AC4778" s="86"/>
      <c r="AD4778" s="87" t="str">
        <f t="shared" si="8"/>
        <v/>
      </c>
      <c r="AE4778" s="84"/>
      <c r="AF4778" s="86">
        <f>IF(AC4778&gt;0,AC4778,'⚙️ Config'!$B$10)</f>
        <v>0.0075</v>
      </c>
      <c r="AG4778" s="88">
        <f t="shared" si="9"/>
        <v>79234.50593</v>
      </c>
      <c r="AH4778" s="88">
        <f>AG4778*'⚙️ Config'!$B$11</f>
        <v>396172.5296</v>
      </c>
      <c r="AI4778" s="88">
        <f>AH4778*'⚙️ Config'!$B$12</f>
        <v>118851.7589</v>
      </c>
      <c r="AJ4778" s="64"/>
      <c r="AK4778" s="84"/>
      <c r="AL4778" s="84"/>
      <c r="AM4778" s="84"/>
      <c r="AN4778" s="84"/>
      <c r="AO4778" s="84"/>
      <c r="AP4778" s="84"/>
      <c r="AQ4778" s="84"/>
    </row>
    <row r="4779" ht="15.0" customHeight="1">
      <c r="A4779" s="103">
        <v>4776.0</v>
      </c>
      <c r="B4779" s="104" t="s">
        <v>10076</v>
      </c>
      <c r="C4779" s="103" t="s">
        <v>141</v>
      </c>
      <c r="D4779" s="103" t="s">
        <v>10077</v>
      </c>
      <c r="E4779" s="105">
        <v>19.85</v>
      </c>
      <c r="F4779" s="103" t="s">
        <v>86</v>
      </c>
      <c r="G4779" s="103" t="s">
        <v>244</v>
      </c>
      <c r="H4779" s="106">
        <v>1.053700381E7</v>
      </c>
      <c r="I4779" s="103">
        <v>6.0</v>
      </c>
      <c r="J4779" s="107">
        <v>4.9</v>
      </c>
      <c r="K4779" s="104">
        <v>2023.0</v>
      </c>
      <c r="L4779" s="103" t="s">
        <v>719</v>
      </c>
      <c r="M4779" s="103">
        <v>2021.0</v>
      </c>
      <c r="N4779" s="103" t="s">
        <v>161</v>
      </c>
      <c r="O4779" s="65" t="str">
        <f t="shared" si="1"/>
        <v>169509960001</v>
      </c>
      <c r="P4779" s="65">
        <f t="shared" si="2"/>
        <v>3</v>
      </c>
      <c r="Q4779" s="65">
        <f t="shared" si="3"/>
        <v>6</v>
      </c>
      <c r="R4779" s="65" t="str">
        <f t="shared" si="12"/>
        <v>16.950.996/0001-36</v>
      </c>
      <c r="S4779" s="84"/>
      <c r="T4779" s="84" t="str">
        <f t="shared" si="10"/>
        <v/>
      </c>
      <c r="U4779" s="84" t="str">
        <f t="shared" si="11"/>
        <v/>
      </c>
      <c r="V4779" s="65" t="str">
        <f t="shared" si="5"/>
        <v/>
      </c>
      <c r="W4779" s="84"/>
      <c r="X4779" s="84"/>
      <c r="Y4779" s="85"/>
      <c r="Z4779" s="85"/>
      <c r="AA4779" s="65" t="str">
        <f t="shared" si="6"/>
        <v/>
      </c>
      <c r="AB4779" s="65" t="str">
        <f t="shared" si="7"/>
        <v/>
      </c>
      <c r="AC4779" s="86"/>
      <c r="AD4779" s="87" t="str">
        <f t="shared" si="8"/>
        <v/>
      </c>
      <c r="AE4779" s="84"/>
      <c r="AF4779" s="86">
        <f>IF(AC4779&gt;0,AC4779,'⚙️ Config'!$B$10)</f>
        <v>0.0075</v>
      </c>
      <c r="AG4779" s="88">
        <f t="shared" si="9"/>
        <v>79027.52858</v>
      </c>
      <c r="AH4779" s="88">
        <f>AG4779*'⚙️ Config'!$B$11</f>
        <v>395137.6429</v>
      </c>
      <c r="AI4779" s="88">
        <f>AH4779*'⚙️ Config'!$B$12</f>
        <v>118541.2929</v>
      </c>
      <c r="AJ4779" s="64"/>
      <c r="AK4779" s="84"/>
      <c r="AL4779" s="84"/>
      <c r="AM4779" s="84"/>
      <c r="AN4779" s="84"/>
      <c r="AO4779" s="84"/>
      <c r="AP4779" s="84"/>
      <c r="AQ4779" s="84"/>
    </row>
    <row r="4780" ht="15.0" customHeight="1">
      <c r="A4780" s="103">
        <v>4777.0</v>
      </c>
      <c r="B4780" s="104" t="s">
        <v>10078</v>
      </c>
      <c r="C4780" s="103" t="s">
        <v>141</v>
      </c>
      <c r="D4780" s="103" t="s">
        <v>10079</v>
      </c>
      <c r="E4780" s="105">
        <v>48.38</v>
      </c>
      <c r="F4780" s="103" t="s">
        <v>86</v>
      </c>
      <c r="G4780" s="103" t="s">
        <v>244</v>
      </c>
      <c r="H4780" s="106">
        <v>1.052217498E7</v>
      </c>
      <c r="I4780" s="103">
        <v>6.0</v>
      </c>
      <c r="J4780" s="107">
        <v>3.0</v>
      </c>
      <c r="K4780" s="104">
        <v>2025.0</v>
      </c>
      <c r="L4780" s="103" t="s">
        <v>719</v>
      </c>
      <c r="M4780" s="103">
        <v>2023.0</v>
      </c>
      <c r="N4780" s="103" t="s">
        <v>208</v>
      </c>
      <c r="O4780" s="65" t="str">
        <f t="shared" si="1"/>
        <v>195091410001</v>
      </c>
      <c r="P4780" s="65">
        <f t="shared" si="2"/>
        <v>6</v>
      </c>
      <c r="Q4780" s="65">
        <f t="shared" si="3"/>
        <v>2</v>
      </c>
      <c r="R4780" s="65" t="str">
        <f t="shared" si="12"/>
        <v>19.509.141/0001-62</v>
      </c>
      <c r="S4780" s="84"/>
      <c r="T4780" s="84" t="str">
        <f t="shared" si="10"/>
        <v/>
      </c>
      <c r="U4780" s="84" t="str">
        <f t="shared" si="11"/>
        <v/>
      </c>
      <c r="V4780" s="65" t="str">
        <f t="shared" si="5"/>
        <v/>
      </c>
      <c r="W4780" s="84"/>
      <c r="X4780" s="84"/>
      <c r="Y4780" s="85"/>
      <c r="Z4780" s="85"/>
      <c r="AA4780" s="65" t="str">
        <f t="shared" si="6"/>
        <v/>
      </c>
      <c r="AB4780" s="65" t="str">
        <f t="shared" si="7"/>
        <v/>
      </c>
      <c r="AC4780" s="86"/>
      <c r="AD4780" s="87" t="str">
        <f t="shared" si="8"/>
        <v/>
      </c>
      <c r="AE4780" s="84"/>
      <c r="AF4780" s="86">
        <f>IF(AC4780&gt;0,AC4780,'⚙️ Config'!$B$10)</f>
        <v>0.0075</v>
      </c>
      <c r="AG4780" s="88">
        <f t="shared" si="9"/>
        <v>78916.31235</v>
      </c>
      <c r="AH4780" s="88">
        <f>AG4780*'⚙️ Config'!$B$11</f>
        <v>394581.5618</v>
      </c>
      <c r="AI4780" s="88">
        <f>AH4780*'⚙️ Config'!$B$12</f>
        <v>118374.4685</v>
      </c>
      <c r="AJ4780" s="64"/>
      <c r="AK4780" s="84"/>
      <c r="AL4780" s="84"/>
      <c r="AM4780" s="84"/>
      <c r="AN4780" s="84"/>
      <c r="AO4780" s="84"/>
      <c r="AP4780" s="84"/>
      <c r="AQ4780" s="84"/>
    </row>
    <row r="4781" ht="15.0" customHeight="1">
      <c r="A4781" s="98">
        <v>4778.0</v>
      </c>
      <c r="B4781" s="99" t="s">
        <v>10080</v>
      </c>
      <c r="C4781" s="98" t="s">
        <v>141</v>
      </c>
      <c r="D4781" s="98" t="s">
        <v>10081</v>
      </c>
      <c r="E4781" s="100">
        <v>29.58</v>
      </c>
      <c r="F4781" s="98" t="s">
        <v>86</v>
      </c>
      <c r="G4781" s="98" t="s">
        <v>244</v>
      </c>
      <c r="H4781" s="101">
        <v>1.050667534E7</v>
      </c>
      <c r="I4781" s="98">
        <v>7.0</v>
      </c>
      <c r="J4781" s="102">
        <v>4.7</v>
      </c>
      <c r="K4781" s="99">
        <v>2025.0</v>
      </c>
      <c r="L4781" s="98" t="s">
        <v>144</v>
      </c>
      <c r="M4781" s="98">
        <v>2021.0</v>
      </c>
      <c r="N4781" s="98" t="s">
        <v>161</v>
      </c>
      <c r="O4781" s="65" t="str">
        <f t="shared" si="1"/>
        <v>466425670001</v>
      </c>
      <c r="P4781" s="65">
        <f t="shared" si="2"/>
        <v>6</v>
      </c>
      <c r="Q4781" s="65">
        <f t="shared" si="3"/>
        <v>2</v>
      </c>
      <c r="R4781" s="65" t="str">
        <f t="shared" si="12"/>
        <v>46.642.567/0001-62</v>
      </c>
      <c r="S4781" s="84"/>
      <c r="T4781" s="84" t="str">
        <f t="shared" si="10"/>
        <v/>
      </c>
      <c r="U4781" s="84" t="str">
        <f t="shared" si="11"/>
        <v/>
      </c>
      <c r="V4781" s="65" t="str">
        <f t="shared" si="5"/>
        <v/>
      </c>
      <c r="W4781" s="84"/>
      <c r="X4781" s="84"/>
      <c r="Y4781" s="85"/>
      <c r="Z4781" s="85"/>
      <c r="AA4781" s="65" t="str">
        <f t="shared" si="6"/>
        <v/>
      </c>
      <c r="AB4781" s="65" t="str">
        <f t="shared" si="7"/>
        <v/>
      </c>
      <c r="AC4781" s="86"/>
      <c r="AD4781" s="87" t="str">
        <f t="shared" si="8"/>
        <v/>
      </c>
      <c r="AE4781" s="84"/>
      <c r="AF4781" s="86">
        <f>IF(AC4781&gt;0,AC4781,'⚙️ Config'!$B$10)</f>
        <v>0.0075</v>
      </c>
      <c r="AG4781" s="88">
        <f t="shared" si="9"/>
        <v>78800.06505</v>
      </c>
      <c r="AH4781" s="88">
        <f>AG4781*'⚙️ Config'!$B$11</f>
        <v>394000.3253</v>
      </c>
      <c r="AI4781" s="88">
        <f>AH4781*'⚙️ Config'!$B$12</f>
        <v>118200.0976</v>
      </c>
      <c r="AJ4781" s="64"/>
      <c r="AK4781" s="84"/>
      <c r="AL4781" s="84"/>
      <c r="AM4781" s="84"/>
      <c r="AN4781" s="84"/>
      <c r="AO4781" s="84"/>
      <c r="AP4781" s="84"/>
      <c r="AQ4781" s="84"/>
    </row>
    <row r="4782" ht="15.0" customHeight="1">
      <c r="A4782" s="98">
        <v>4779.0</v>
      </c>
      <c r="B4782" s="99" t="s">
        <v>10082</v>
      </c>
      <c r="C4782" s="98" t="s">
        <v>141</v>
      </c>
      <c r="D4782" s="98" t="s">
        <v>10083</v>
      </c>
      <c r="E4782" s="100">
        <v>20.55</v>
      </c>
      <c r="F4782" s="98" t="s">
        <v>86</v>
      </c>
      <c r="G4782" s="98" t="s">
        <v>244</v>
      </c>
      <c r="H4782" s="101">
        <v>1.049773076E7</v>
      </c>
      <c r="I4782" s="98">
        <v>5.0</v>
      </c>
      <c r="J4782" s="102">
        <v>4.7</v>
      </c>
      <c r="K4782" s="99">
        <v>2023.0</v>
      </c>
      <c r="L4782" s="98" t="s">
        <v>4502</v>
      </c>
      <c r="M4782" s="98">
        <v>2021.0</v>
      </c>
      <c r="N4782" s="98" t="s">
        <v>161</v>
      </c>
      <c r="O4782" s="65" t="str">
        <f t="shared" si="1"/>
        <v>731133670001</v>
      </c>
      <c r="P4782" s="65">
        <f t="shared" si="2"/>
        <v>9</v>
      </c>
      <c r="Q4782" s="65">
        <f t="shared" si="3"/>
        <v>5</v>
      </c>
      <c r="R4782" s="65" t="str">
        <f t="shared" si="12"/>
        <v>73.113.367/0001-95</v>
      </c>
      <c r="S4782" s="84"/>
      <c r="T4782" s="84" t="str">
        <f t="shared" si="10"/>
        <v/>
      </c>
      <c r="U4782" s="84" t="str">
        <f t="shared" si="11"/>
        <v/>
      </c>
      <c r="V4782" s="65" t="str">
        <f t="shared" si="5"/>
        <v/>
      </c>
      <c r="W4782" s="84"/>
      <c r="X4782" s="84"/>
      <c r="Y4782" s="85"/>
      <c r="Z4782" s="85"/>
      <c r="AA4782" s="65" t="str">
        <f t="shared" si="6"/>
        <v/>
      </c>
      <c r="AB4782" s="65" t="str">
        <f t="shared" si="7"/>
        <v/>
      </c>
      <c r="AC4782" s="86"/>
      <c r="AD4782" s="87" t="str">
        <f t="shared" si="8"/>
        <v/>
      </c>
      <c r="AE4782" s="84"/>
      <c r="AF4782" s="86">
        <f>IF(AC4782&gt;0,AC4782,'⚙️ Config'!$B$10)</f>
        <v>0.0075</v>
      </c>
      <c r="AG4782" s="88">
        <f t="shared" si="9"/>
        <v>78732.9807</v>
      </c>
      <c r="AH4782" s="88">
        <f>AG4782*'⚙️ Config'!$B$11</f>
        <v>393664.9035</v>
      </c>
      <c r="AI4782" s="88">
        <f>AH4782*'⚙️ Config'!$B$12</f>
        <v>118099.4711</v>
      </c>
      <c r="AJ4782" s="64"/>
      <c r="AK4782" s="84"/>
      <c r="AL4782" s="84"/>
      <c r="AM4782" s="84"/>
      <c r="AN4782" s="84"/>
      <c r="AO4782" s="84"/>
      <c r="AP4782" s="84"/>
      <c r="AQ4782" s="84"/>
    </row>
    <row r="4783" ht="15.0" customHeight="1">
      <c r="A4783" s="103">
        <v>4780.0</v>
      </c>
      <c r="B4783" s="104" t="s">
        <v>10084</v>
      </c>
      <c r="C4783" s="103" t="s">
        <v>141</v>
      </c>
      <c r="D4783" s="103" t="s">
        <v>10085</v>
      </c>
      <c r="E4783" s="105">
        <v>25.83</v>
      </c>
      <c r="F4783" s="103" t="s">
        <v>86</v>
      </c>
      <c r="G4783" s="103" t="s">
        <v>244</v>
      </c>
      <c r="H4783" s="106">
        <v>1.049179471E7</v>
      </c>
      <c r="I4783" s="103">
        <v>7.0</v>
      </c>
      <c r="J4783" s="107">
        <v>4.7</v>
      </c>
      <c r="K4783" s="104">
        <v>2024.0</v>
      </c>
      <c r="L4783" s="103" t="s">
        <v>9134</v>
      </c>
      <c r="M4783" s="103">
        <v>2021.0</v>
      </c>
      <c r="N4783" s="103" t="s">
        <v>161</v>
      </c>
      <c r="O4783" s="65" t="str">
        <f t="shared" si="1"/>
        <v>432495150001</v>
      </c>
      <c r="P4783" s="65">
        <f t="shared" si="2"/>
        <v>3</v>
      </c>
      <c r="Q4783" s="65">
        <f t="shared" si="3"/>
        <v>2</v>
      </c>
      <c r="R4783" s="65" t="str">
        <f t="shared" si="12"/>
        <v>43.249.515/0001-32</v>
      </c>
      <c r="S4783" s="84"/>
      <c r="T4783" s="84" t="str">
        <f t="shared" si="10"/>
        <v/>
      </c>
      <c r="U4783" s="84" t="str">
        <f t="shared" si="11"/>
        <v/>
      </c>
      <c r="V4783" s="65" t="str">
        <f t="shared" si="5"/>
        <v/>
      </c>
      <c r="W4783" s="84"/>
      <c r="X4783" s="84"/>
      <c r="Y4783" s="85"/>
      <c r="Z4783" s="85"/>
      <c r="AA4783" s="65" t="str">
        <f t="shared" si="6"/>
        <v/>
      </c>
      <c r="AB4783" s="65" t="str">
        <f t="shared" si="7"/>
        <v/>
      </c>
      <c r="AC4783" s="86"/>
      <c r="AD4783" s="87" t="str">
        <f t="shared" si="8"/>
        <v/>
      </c>
      <c r="AE4783" s="84"/>
      <c r="AF4783" s="86">
        <f>IF(AC4783&gt;0,AC4783,'⚙️ Config'!$B$10)</f>
        <v>0.0075</v>
      </c>
      <c r="AG4783" s="88">
        <f t="shared" si="9"/>
        <v>78688.46033</v>
      </c>
      <c r="AH4783" s="88">
        <f>AG4783*'⚙️ Config'!$B$11</f>
        <v>393442.3016</v>
      </c>
      <c r="AI4783" s="88">
        <f>AH4783*'⚙️ Config'!$B$12</f>
        <v>118032.6905</v>
      </c>
      <c r="AJ4783" s="64"/>
      <c r="AK4783" s="84"/>
      <c r="AL4783" s="84"/>
      <c r="AM4783" s="84"/>
      <c r="AN4783" s="84"/>
      <c r="AO4783" s="84"/>
      <c r="AP4783" s="84"/>
      <c r="AQ4783" s="84"/>
    </row>
    <row r="4784" ht="15.0" customHeight="1">
      <c r="A4784" s="103">
        <v>4781.0</v>
      </c>
      <c r="B4784" s="104" t="s">
        <v>10086</v>
      </c>
      <c r="C4784" s="103" t="s">
        <v>141</v>
      </c>
      <c r="D4784" s="103" t="s">
        <v>10087</v>
      </c>
      <c r="E4784" s="105">
        <v>25.17</v>
      </c>
      <c r="F4784" s="103" t="s">
        <v>86</v>
      </c>
      <c r="G4784" s="103" t="s">
        <v>244</v>
      </c>
      <c r="H4784" s="106">
        <v>1.049025168E7</v>
      </c>
      <c r="I4784" s="103">
        <v>5.0</v>
      </c>
      <c r="J4784" s="107">
        <v>4.6</v>
      </c>
      <c r="K4784" s="104">
        <v>2024.0</v>
      </c>
      <c r="L4784" s="103" t="s">
        <v>719</v>
      </c>
      <c r="M4784" s="103">
        <v>2021.0</v>
      </c>
      <c r="N4784" s="103" t="s">
        <v>189</v>
      </c>
      <c r="O4784" s="65" t="str">
        <f t="shared" si="1"/>
        <v>731369960001</v>
      </c>
      <c r="P4784" s="65">
        <f t="shared" si="2"/>
        <v>3</v>
      </c>
      <c r="Q4784" s="65">
        <f t="shared" si="3"/>
        <v>0</v>
      </c>
      <c r="R4784" s="65" t="str">
        <f t="shared" si="12"/>
        <v>73.136.996/0001-30</v>
      </c>
      <c r="S4784" s="84"/>
      <c r="T4784" s="84" t="str">
        <f t="shared" si="10"/>
        <v/>
      </c>
      <c r="U4784" s="84" t="str">
        <f t="shared" si="11"/>
        <v/>
      </c>
      <c r="V4784" s="65" t="str">
        <f t="shared" si="5"/>
        <v/>
      </c>
      <c r="W4784" s="84"/>
      <c r="X4784" s="84"/>
      <c r="Y4784" s="85"/>
      <c r="Z4784" s="85"/>
      <c r="AA4784" s="65" t="str">
        <f t="shared" si="6"/>
        <v/>
      </c>
      <c r="AB4784" s="65" t="str">
        <f t="shared" si="7"/>
        <v/>
      </c>
      <c r="AC4784" s="86"/>
      <c r="AD4784" s="87" t="str">
        <f t="shared" si="8"/>
        <v/>
      </c>
      <c r="AE4784" s="84"/>
      <c r="AF4784" s="86">
        <f>IF(AC4784&gt;0,AC4784,'⚙️ Config'!$B$10)</f>
        <v>0.0075</v>
      </c>
      <c r="AG4784" s="88">
        <f t="shared" si="9"/>
        <v>78676.8876</v>
      </c>
      <c r="AH4784" s="88">
        <f>AG4784*'⚙️ Config'!$B$11</f>
        <v>393384.438</v>
      </c>
      <c r="AI4784" s="88">
        <f>AH4784*'⚙️ Config'!$B$12</f>
        <v>118015.3314</v>
      </c>
      <c r="AJ4784" s="64"/>
      <c r="AK4784" s="84"/>
      <c r="AL4784" s="84"/>
      <c r="AM4784" s="84"/>
      <c r="AN4784" s="84"/>
      <c r="AO4784" s="84"/>
      <c r="AP4784" s="84"/>
      <c r="AQ4784" s="84"/>
    </row>
    <row r="4785" ht="15.0" customHeight="1">
      <c r="A4785" s="103">
        <v>4782.0</v>
      </c>
      <c r="B4785" s="104" t="s">
        <v>10088</v>
      </c>
      <c r="C4785" s="103" t="s">
        <v>141</v>
      </c>
      <c r="D4785" s="103" t="s">
        <v>10089</v>
      </c>
      <c r="E4785" s="105">
        <v>17.74</v>
      </c>
      <c r="F4785" s="103" t="s">
        <v>86</v>
      </c>
      <c r="G4785" s="103" t="s">
        <v>244</v>
      </c>
      <c r="H4785" s="106">
        <v>1.046435706E7</v>
      </c>
      <c r="I4785" s="103">
        <v>5.0</v>
      </c>
      <c r="J4785" s="107">
        <v>4.7</v>
      </c>
      <c r="K4785" s="104">
        <v>2021.0</v>
      </c>
      <c r="L4785" s="103" t="s">
        <v>144</v>
      </c>
      <c r="M4785" s="103">
        <v>2021.0</v>
      </c>
      <c r="N4785" s="103" t="s">
        <v>4351</v>
      </c>
      <c r="O4785" s="65" t="str">
        <f t="shared" si="1"/>
        <v>147049260001</v>
      </c>
      <c r="P4785" s="65">
        <f t="shared" si="2"/>
        <v>7</v>
      </c>
      <c r="Q4785" s="65">
        <f t="shared" si="3"/>
        <v>2</v>
      </c>
      <c r="R4785" s="65" t="str">
        <f t="shared" si="12"/>
        <v>14.704.926/0001-72</v>
      </c>
      <c r="S4785" s="84"/>
      <c r="T4785" s="84" t="str">
        <f t="shared" si="10"/>
        <v/>
      </c>
      <c r="U4785" s="84" t="str">
        <f t="shared" si="11"/>
        <v/>
      </c>
      <c r="V4785" s="65" t="str">
        <f t="shared" si="5"/>
        <v/>
      </c>
      <c r="W4785" s="84"/>
      <c r="X4785" s="84"/>
      <c r="Y4785" s="85"/>
      <c r="Z4785" s="85"/>
      <c r="AA4785" s="65" t="str">
        <f t="shared" si="6"/>
        <v/>
      </c>
      <c r="AB4785" s="65" t="str">
        <f t="shared" si="7"/>
        <v/>
      </c>
      <c r="AC4785" s="86"/>
      <c r="AD4785" s="87" t="str">
        <f t="shared" si="8"/>
        <v/>
      </c>
      <c r="AE4785" s="84"/>
      <c r="AF4785" s="86">
        <f>IF(AC4785&gt;0,AC4785,'⚙️ Config'!$B$10)</f>
        <v>0.0075</v>
      </c>
      <c r="AG4785" s="88">
        <f t="shared" si="9"/>
        <v>78482.67795</v>
      </c>
      <c r="AH4785" s="88">
        <f>AG4785*'⚙️ Config'!$B$11</f>
        <v>392413.3898</v>
      </c>
      <c r="AI4785" s="88">
        <f>AH4785*'⚙️ Config'!$B$12</f>
        <v>117724.0169</v>
      </c>
      <c r="AJ4785" s="64"/>
      <c r="AK4785" s="84"/>
      <c r="AL4785" s="84"/>
      <c r="AM4785" s="84"/>
      <c r="AN4785" s="84"/>
      <c r="AO4785" s="84"/>
      <c r="AP4785" s="84"/>
      <c r="AQ4785" s="84"/>
    </row>
    <row r="4786" ht="15.0" customHeight="1">
      <c r="A4786" s="98">
        <v>4783.0</v>
      </c>
      <c r="B4786" s="99" t="s">
        <v>10090</v>
      </c>
      <c r="C4786" s="98" t="s">
        <v>141</v>
      </c>
      <c r="D4786" s="98" t="s">
        <v>10091</v>
      </c>
      <c r="E4786" s="100">
        <v>33.38</v>
      </c>
      <c r="F4786" s="98" t="s">
        <v>86</v>
      </c>
      <c r="G4786" s="98" t="s">
        <v>244</v>
      </c>
      <c r="H4786" s="101">
        <v>1.046136541E7</v>
      </c>
      <c r="I4786" s="98">
        <v>6.0</v>
      </c>
      <c r="J4786" s="102">
        <v>2.8</v>
      </c>
      <c r="K4786" s="99">
        <v>2024.0</v>
      </c>
      <c r="L4786" s="98" t="s">
        <v>295</v>
      </c>
      <c r="M4786" s="98">
        <v>2023.0</v>
      </c>
      <c r="N4786" s="98" t="s">
        <v>161</v>
      </c>
      <c r="O4786" s="65" t="str">
        <f t="shared" si="1"/>
        <v>078447410001</v>
      </c>
      <c r="P4786" s="65">
        <f t="shared" si="2"/>
        <v>0</v>
      </c>
      <c r="Q4786" s="65">
        <f t="shared" si="3"/>
        <v>6</v>
      </c>
      <c r="R4786" s="65" t="str">
        <f t="shared" si="12"/>
        <v>07.844.741/0001-06</v>
      </c>
      <c r="S4786" s="84"/>
      <c r="T4786" s="84" t="str">
        <f t="shared" si="10"/>
        <v/>
      </c>
      <c r="U4786" s="84" t="str">
        <f t="shared" si="11"/>
        <v/>
      </c>
      <c r="V4786" s="65" t="str">
        <f t="shared" si="5"/>
        <v/>
      </c>
      <c r="W4786" s="84"/>
      <c r="X4786" s="84"/>
      <c r="Y4786" s="85"/>
      <c r="Z4786" s="85"/>
      <c r="AA4786" s="65" t="str">
        <f t="shared" si="6"/>
        <v/>
      </c>
      <c r="AB4786" s="65" t="str">
        <f t="shared" si="7"/>
        <v/>
      </c>
      <c r="AC4786" s="86"/>
      <c r="AD4786" s="87" t="str">
        <f t="shared" si="8"/>
        <v/>
      </c>
      <c r="AE4786" s="84"/>
      <c r="AF4786" s="86">
        <f>IF(AC4786&gt;0,AC4786,'⚙️ Config'!$B$10)</f>
        <v>0.0075</v>
      </c>
      <c r="AG4786" s="88">
        <f t="shared" si="9"/>
        <v>78460.24058</v>
      </c>
      <c r="AH4786" s="88">
        <f>AG4786*'⚙️ Config'!$B$11</f>
        <v>392301.2029</v>
      </c>
      <c r="AI4786" s="88">
        <f>AH4786*'⚙️ Config'!$B$12</f>
        <v>117690.3609</v>
      </c>
      <c r="AJ4786" s="64"/>
      <c r="AK4786" s="84"/>
      <c r="AL4786" s="84"/>
      <c r="AM4786" s="84"/>
      <c r="AN4786" s="84"/>
      <c r="AO4786" s="84"/>
      <c r="AP4786" s="84"/>
      <c r="AQ4786" s="84"/>
    </row>
    <row r="4787" ht="15.0" customHeight="1">
      <c r="A4787" s="103">
        <v>4784.0</v>
      </c>
      <c r="B4787" s="104" t="s">
        <v>10092</v>
      </c>
      <c r="C4787" s="103" t="s">
        <v>141</v>
      </c>
      <c r="D4787" s="103" t="s">
        <v>10093</v>
      </c>
      <c r="E4787" s="105">
        <v>30.58</v>
      </c>
      <c r="F4787" s="103" t="s">
        <v>86</v>
      </c>
      <c r="G4787" s="103" t="s">
        <v>244</v>
      </c>
      <c r="H4787" s="106">
        <v>1.042657308E7</v>
      </c>
      <c r="I4787" s="103">
        <v>5.0</v>
      </c>
      <c r="J4787" s="107">
        <v>4.8</v>
      </c>
      <c r="K4787" s="104">
        <v>2025.0</v>
      </c>
      <c r="L4787" s="103" t="s">
        <v>4694</v>
      </c>
      <c r="M4787" s="103">
        <v>2021.0</v>
      </c>
      <c r="N4787" s="103" t="s">
        <v>145</v>
      </c>
      <c r="O4787" s="65" t="str">
        <f t="shared" si="1"/>
        <v>529624380001</v>
      </c>
      <c r="P4787" s="65">
        <f t="shared" si="2"/>
        <v>5</v>
      </c>
      <c r="Q4787" s="65">
        <f t="shared" si="3"/>
        <v>4</v>
      </c>
      <c r="R4787" s="65" t="str">
        <f t="shared" si="12"/>
        <v>52.962.438/0001-54</v>
      </c>
      <c r="S4787" s="84"/>
      <c r="T4787" s="84" t="str">
        <f t="shared" si="10"/>
        <v/>
      </c>
      <c r="U4787" s="84" t="str">
        <f t="shared" si="11"/>
        <v/>
      </c>
      <c r="V4787" s="65" t="str">
        <f t="shared" si="5"/>
        <v/>
      </c>
      <c r="W4787" s="84"/>
      <c r="X4787" s="84"/>
      <c r="Y4787" s="85"/>
      <c r="Z4787" s="85"/>
      <c r="AA4787" s="65" t="str">
        <f t="shared" si="6"/>
        <v/>
      </c>
      <c r="AB4787" s="65" t="str">
        <f t="shared" si="7"/>
        <v/>
      </c>
      <c r="AC4787" s="86"/>
      <c r="AD4787" s="87" t="str">
        <f t="shared" si="8"/>
        <v/>
      </c>
      <c r="AE4787" s="84"/>
      <c r="AF4787" s="86">
        <f>IF(AC4787&gt;0,AC4787,'⚙️ Config'!$B$10)</f>
        <v>0.0075</v>
      </c>
      <c r="AG4787" s="88">
        <f t="shared" si="9"/>
        <v>78199.2981</v>
      </c>
      <c r="AH4787" s="88">
        <f>AG4787*'⚙️ Config'!$B$11</f>
        <v>390996.4905</v>
      </c>
      <c r="AI4787" s="88">
        <f>AH4787*'⚙️ Config'!$B$12</f>
        <v>117298.9472</v>
      </c>
      <c r="AJ4787" s="64"/>
      <c r="AK4787" s="84"/>
      <c r="AL4787" s="84"/>
      <c r="AM4787" s="84"/>
      <c r="AN4787" s="84"/>
      <c r="AO4787" s="84"/>
      <c r="AP4787" s="84"/>
      <c r="AQ4787" s="84"/>
    </row>
    <row r="4788" ht="15.0" customHeight="1">
      <c r="A4788" s="103">
        <v>4785.0</v>
      </c>
      <c r="B4788" s="104" t="s">
        <v>10094</v>
      </c>
      <c r="C4788" s="103" t="s">
        <v>141</v>
      </c>
      <c r="D4788" s="103" t="s">
        <v>10095</v>
      </c>
      <c r="E4788" s="105">
        <v>33.74</v>
      </c>
      <c r="F4788" s="103" t="s">
        <v>86</v>
      </c>
      <c r="G4788" s="103" t="s">
        <v>244</v>
      </c>
      <c r="H4788" s="106">
        <v>1.042545097E7</v>
      </c>
      <c r="I4788" s="103">
        <v>1.0</v>
      </c>
      <c r="J4788" s="107">
        <v>4.7</v>
      </c>
      <c r="K4788" s="104">
        <v>2021.0</v>
      </c>
      <c r="L4788" s="103" t="s">
        <v>197</v>
      </c>
      <c r="M4788" s="103">
        <v>2021.0</v>
      </c>
      <c r="N4788" s="103" t="s">
        <v>342</v>
      </c>
      <c r="O4788" s="65" t="str">
        <f t="shared" si="1"/>
        <v>017865470001</v>
      </c>
      <c r="P4788" s="65">
        <f t="shared" si="2"/>
        <v>2</v>
      </c>
      <c r="Q4788" s="65">
        <f t="shared" si="3"/>
        <v>7</v>
      </c>
      <c r="R4788" s="65" t="str">
        <f t="shared" si="12"/>
        <v>01.786.547/0001-27</v>
      </c>
      <c r="S4788" s="84"/>
      <c r="T4788" s="84" t="str">
        <f t="shared" si="10"/>
        <v/>
      </c>
      <c r="U4788" s="84" t="str">
        <f t="shared" si="11"/>
        <v/>
      </c>
      <c r="V4788" s="65" t="str">
        <f t="shared" si="5"/>
        <v/>
      </c>
      <c r="W4788" s="84"/>
      <c r="X4788" s="84"/>
      <c r="Y4788" s="85"/>
      <c r="Z4788" s="85"/>
      <c r="AA4788" s="65" t="str">
        <f t="shared" si="6"/>
        <v/>
      </c>
      <c r="AB4788" s="65" t="str">
        <f t="shared" si="7"/>
        <v/>
      </c>
      <c r="AC4788" s="86"/>
      <c r="AD4788" s="87" t="str">
        <f t="shared" si="8"/>
        <v/>
      </c>
      <c r="AE4788" s="84"/>
      <c r="AF4788" s="86">
        <f>IF(AC4788&gt;0,AC4788,'⚙️ Config'!$B$10)</f>
        <v>0.0075</v>
      </c>
      <c r="AG4788" s="88">
        <f t="shared" si="9"/>
        <v>78190.88228</v>
      </c>
      <c r="AH4788" s="88">
        <f>AG4788*'⚙️ Config'!$B$11</f>
        <v>390954.4114</v>
      </c>
      <c r="AI4788" s="88">
        <f>AH4788*'⚙️ Config'!$B$12</f>
        <v>117286.3234</v>
      </c>
      <c r="AJ4788" s="64"/>
      <c r="AK4788" s="84"/>
      <c r="AL4788" s="84"/>
      <c r="AM4788" s="84"/>
      <c r="AN4788" s="84"/>
      <c r="AO4788" s="84"/>
      <c r="AP4788" s="84"/>
      <c r="AQ4788" s="84"/>
    </row>
    <row r="4789" ht="15.0" customHeight="1">
      <c r="A4789" s="98">
        <v>4786.0</v>
      </c>
      <c r="B4789" s="99" t="s">
        <v>10096</v>
      </c>
      <c r="C4789" s="98" t="s">
        <v>141</v>
      </c>
      <c r="D4789" s="98" t="s">
        <v>10097</v>
      </c>
      <c r="E4789" s="100">
        <v>30.21</v>
      </c>
      <c r="F4789" s="98" t="s">
        <v>86</v>
      </c>
      <c r="G4789" s="98" t="s">
        <v>244</v>
      </c>
      <c r="H4789" s="101">
        <v>1.042262244E7</v>
      </c>
      <c r="I4789" s="98">
        <v>6.0</v>
      </c>
      <c r="J4789" s="102">
        <v>3.2</v>
      </c>
      <c r="K4789" s="99">
        <v>2024.0</v>
      </c>
      <c r="L4789" s="98" t="s">
        <v>4709</v>
      </c>
      <c r="M4789" s="98">
        <v>2023.0</v>
      </c>
      <c r="N4789" s="98" t="s">
        <v>161</v>
      </c>
      <c r="O4789" s="65" t="str">
        <f t="shared" si="1"/>
        <v>121950590001</v>
      </c>
      <c r="P4789" s="65">
        <f t="shared" si="2"/>
        <v>6</v>
      </c>
      <c r="Q4789" s="65">
        <f t="shared" si="3"/>
        <v>1</v>
      </c>
      <c r="R4789" s="65" t="str">
        <f t="shared" si="12"/>
        <v>12.195.059/0001-61</v>
      </c>
      <c r="S4789" s="84"/>
      <c r="T4789" s="84" t="str">
        <f t="shared" si="10"/>
        <v/>
      </c>
      <c r="U4789" s="84" t="str">
        <f t="shared" si="11"/>
        <v/>
      </c>
      <c r="V4789" s="65" t="str">
        <f t="shared" si="5"/>
        <v/>
      </c>
      <c r="W4789" s="84"/>
      <c r="X4789" s="84"/>
      <c r="Y4789" s="85"/>
      <c r="Z4789" s="85"/>
      <c r="AA4789" s="65" t="str">
        <f t="shared" si="6"/>
        <v/>
      </c>
      <c r="AB4789" s="65" t="str">
        <f t="shared" si="7"/>
        <v/>
      </c>
      <c r="AC4789" s="86"/>
      <c r="AD4789" s="87" t="str">
        <f t="shared" si="8"/>
        <v/>
      </c>
      <c r="AE4789" s="84"/>
      <c r="AF4789" s="86">
        <f>IF(AC4789&gt;0,AC4789,'⚙️ Config'!$B$10)</f>
        <v>0.0075</v>
      </c>
      <c r="AG4789" s="88">
        <f t="shared" si="9"/>
        <v>78169.6683</v>
      </c>
      <c r="AH4789" s="88">
        <f>AG4789*'⚙️ Config'!$B$11</f>
        <v>390848.3415</v>
      </c>
      <c r="AI4789" s="88">
        <f>AH4789*'⚙️ Config'!$B$12</f>
        <v>117254.5025</v>
      </c>
      <c r="AJ4789" s="64"/>
      <c r="AK4789" s="84"/>
      <c r="AL4789" s="84"/>
      <c r="AM4789" s="84"/>
      <c r="AN4789" s="84"/>
      <c r="AO4789" s="84"/>
      <c r="AP4789" s="84"/>
      <c r="AQ4789" s="84"/>
    </row>
    <row r="4790" ht="15.0" customHeight="1">
      <c r="A4790" s="103">
        <v>4787.0</v>
      </c>
      <c r="B4790" s="104" t="s">
        <v>10098</v>
      </c>
      <c r="C4790" s="103" t="s">
        <v>141</v>
      </c>
      <c r="D4790" s="103" t="s">
        <v>10099</v>
      </c>
      <c r="E4790" s="105">
        <v>23.17</v>
      </c>
      <c r="F4790" s="103" t="s">
        <v>86</v>
      </c>
      <c r="G4790" s="103" t="s">
        <v>244</v>
      </c>
      <c r="H4790" s="106">
        <v>1.040908698E7</v>
      </c>
      <c r="I4790" s="103">
        <v>5.0</v>
      </c>
      <c r="J4790" s="107">
        <v>4.0</v>
      </c>
      <c r="K4790" s="104">
        <v>2023.0</v>
      </c>
      <c r="L4790" s="103" t="s">
        <v>719</v>
      </c>
      <c r="M4790" s="103">
        <v>2022.0</v>
      </c>
      <c r="N4790" s="103" t="s">
        <v>161</v>
      </c>
      <c r="O4790" s="65" t="str">
        <f t="shared" si="1"/>
        <v>192103730001</v>
      </c>
      <c r="P4790" s="65">
        <f t="shared" si="2"/>
        <v>1</v>
      </c>
      <c r="Q4790" s="65">
        <f t="shared" si="3"/>
        <v>5</v>
      </c>
      <c r="R4790" s="65" t="str">
        <f t="shared" si="12"/>
        <v>19.210.373/0001-15</v>
      </c>
      <c r="S4790" s="84"/>
      <c r="T4790" s="84" t="str">
        <f t="shared" si="10"/>
        <v/>
      </c>
      <c r="U4790" s="84" t="str">
        <f t="shared" si="11"/>
        <v/>
      </c>
      <c r="V4790" s="65" t="str">
        <f t="shared" si="5"/>
        <v/>
      </c>
      <c r="W4790" s="84"/>
      <c r="X4790" s="84"/>
      <c r="Y4790" s="85"/>
      <c r="Z4790" s="85"/>
      <c r="AA4790" s="65" t="str">
        <f t="shared" si="6"/>
        <v/>
      </c>
      <c r="AB4790" s="65" t="str">
        <f t="shared" si="7"/>
        <v/>
      </c>
      <c r="AC4790" s="86"/>
      <c r="AD4790" s="87" t="str">
        <f t="shared" si="8"/>
        <v/>
      </c>
      <c r="AE4790" s="84"/>
      <c r="AF4790" s="86">
        <f>IF(AC4790&gt;0,AC4790,'⚙️ Config'!$B$10)</f>
        <v>0.0075</v>
      </c>
      <c r="AG4790" s="88">
        <f t="shared" si="9"/>
        <v>78068.15235</v>
      </c>
      <c r="AH4790" s="88">
        <f>AG4790*'⚙️ Config'!$B$11</f>
        <v>390340.7618</v>
      </c>
      <c r="AI4790" s="88">
        <f>AH4790*'⚙️ Config'!$B$12</f>
        <v>117102.2285</v>
      </c>
      <c r="AJ4790" s="64"/>
      <c r="AK4790" s="84"/>
      <c r="AL4790" s="84"/>
      <c r="AM4790" s="84"/>
      <c r="AN4790" s="84"/>
      <c r="AO4790" s="84"/>
      <c r="AP4790" s="84"/>
      <c r="AQ4790" s="84"/>
    </row>
    <row r="4791" ht="15.0" customHeight="1">
      <c r="A4791" s="103">
        <v>4788.0</v>
      </c>
      <c r="B4791" s="104" t="s">
        <v>10100</v>
      </c>
      <c r="C4791" s="103" t="s">
        <v>141</v>
      </c>
      <c r="D4791" s="103" t="s">
        <v>10101</v>
      </c>
      <c r="E4791" s="105">
        <v>51.0</v>
      </c>
      <c r="F4791" s="103" t="s">
        <v>86</v>
      </c>
      <c r="G4791" s="103" t="s">
        <v>244</v>
      </c>
      <c r="H4791" s="106">
        <v>1.038278477E7</v>
      </c>
      <c r="I4791" s="103">
        <v>6.0</v>
      </c>
      <c r="J4791" s="107">
        <v>1.8</v>
      </c>
      <c r="K4791" s="104">
        <v>2025.0</v>
      </c>
      <c r="L4791" s="103" t="s">
        <v>1173</v>
      </c>
      <c r="M4791" s="103">
        <v>2024.0</v>
      </c>
      <c r="N4791" s="103" t="s">
        <v>208</v>
      </c>
      <c r="O4791" s="65" t="str">
        <f t="shared" si="1"/>
        <v>441918800001</v>
      </c>
      <c r="P4791" s="65">
        <f t="shared" si="2"/>
        <v>0</v>
      </c>
      <c r="Q4791" s="65">
        <f t="shared" si="3"/>
        <v>4</v>
      </c>
      <c r="R4791" s="65" t="str">
        <f t="shared" si="12"/>
        <v>44.191.880/0001-04</v>
      </c>
      <c r="S4791" s="84"/>
      <c r="T4791" s="84" t="str">
        <f t="shared" si="10"/>
        <v/>
      </c>
      <c r="U4791" s="84" t="str">
        <f t="shared" si="11"/>
        <v/>
      </c>
      <c r="V4791" s="65" t="str">
        <f t="shared" si="5"/>
        <v/>
      </c>
      <c r="W4791" s="84"/>
      <c r="X4791" s="84"/>
      <c r="Y4791" s="85"/>
      <c r="Z4791" s="85"/>
      <c r="AA4791" s="65" t="str">
        <f t="shared" si="6"/>
        <v/>
      </c>
      <c r="AB4791" s="65" t="str">
        <f t="shared" si="7"/>
        <v/>
      </c>
      <c r="AC4791" s="86"/>
      <c r="AD4791" s="87" t="str">
        <f t="shared" si="8"/>
        <v/>
      </c>
      <c r="AE4791" s="84"/>
      <c r="AF4791" s="86">
        <f>IF(AC4791&gt;0,AC4791,'⚙️ Config'!$B$10)</f>
        <v>0.0075</v>
      </c>
      <c r="AG4791" s="88">
        <f t="shared" si="9"/>
        <v>77870.88578</v>
      </c>
      <c r="AH4791" s="88">
        <f>AG4791*'⚙️ Config'!$B$11</f>
        <v>389354.4289</v>
      </c>
      <c r="AI4791" s="88">
        <f>AH4791*'⚙️ Config'!$B$12</f>
        <v>116806.3287</v>
      </c>
      <c r="AJ4791" s="64"/>
      <c r="AK4791" s="84"/>
      <c r="AL4791" s="84"/>
      <c r="AM4791" s="84"/>
      <c r="AN4791" s="84"/>
      <c r="AO4791" s="84"/>
      <c r="AP4791" s="84"/>
      <c r="AQ4791" s="84"/>
    </row>
    <row r="4792" ht="15.0" customHeight="1">
      <c r="A4792" s="103">
        <v>4789.0</v>
      </c>
      <c r="B4792" s="104" t="s">
        <v>10102</v>
      </c>
      <c r="C4792" s="103" t="s">
        <v>141</v>
      </c>
      <c r="D4792" s="103" t="s">
        <v>10103</v>
      </c>
      <c r="E4792" s="105">
        <v>34.0</v>
      </c>
      <c r="F4792" s="103" t="s">
        <v>86</v>
      </c>
      <c r="G4792" s="103" t="s">
        <v>244</v>
      </c>
      <c r="H4792" s="106">
        <v>1.034755422E7</v>
      </c>
      <c r="I4792" s="103">
        <v>1.0</v>
      </c>
      <c r="J4792" s="107">
        <v>4.6</v>
      </c>
      <c r="K4792" s="104">
        <v>2021.0</v>
      </c>
      <c r="L4792" s="103" t="s">
        <v>400</v>
      </c>
      <c r="M4792" s="103">
        <v>2021.0</v>
      </c>
      <c r="N4792" s="103" t="s">
        <v>161</v>
      </c>
      <c r="O4792" s="65" t="str">
        <f t="shared" si="1"/>
        <v>071552530001</v>
      </c>
      <c r="P4792" s="65">
        <f t="shared" si="2"/>
        <v>8</v>
      </c>
      <c r="Q4792" s="65">
        <f t="shared" si="3"/>
        <v>3</v>
      </c>
      <c r="R4792" s="65" t="str">
        <f t="shared" si="12"/>
        <v>07.155.253/0001-83</v>
      </c>
      <c r="S4792" s="84"/>
      <c r="T4792" s="84" t="str">
        <f t="shared" si="10"/>
        <v/>
      </c>
      <c r="U4792" s="84" t="str">
        <f t="shared" si="11"/>
        <v/>
      </c>
      <c r="V4792" s="65" t="str">
        <f t="shared" si="5"/>
        <v/>
      </c>
      <c r="W4792" s="84"/>
      <c r="X4792" s="84"/>
      <c r="Y4792" s="85"/>
      <c r="Z4792" s="85"/>
      <c r="AA4792" s="65" t="str">
        <f t="shared" si="6"/>
        <v/>
      </c>
      <c r="AB4792" s="65" t="str">
        <f t="shared" si="7"/>
        <v/>
      </c>
      <c r="AC4792" s="86"/>
      <c r="AD4792" s="87" t="str">
        <f t="shared" si="8"/>
        <v/>
      </c>
      <c r="AE4792" s="84"/>
      <c r="AF4792" s="86">
        <f>IF(AC4792&gt;0,AC4792,'⚙️ Config'!$B$10)</f>
        <v>0.0075</v>
      </c>
      <c r="AG4792" s="88">
        <f t="shared" si="9"/>
        <v>77606.65665</v>
      </c>
      <c r="AH4792" s="88">
        <f>AG4792*'⚙️ Config'!$B$11</f>
        <v>388033.2833</v>
      </c>
      <c r="AI4792" s="88">
        <f>AH4792*'⚙️ Config'!$B$12</f>
        <v>116409.985</v>
      </c>
      <c r="AJ4792" s="64"/>
      <c r="AK4792" s="84"/>
      <c r="AL4792" s="84"/>
      <c r="AM4792" s="84"/>
      <c r="AN4792" s="84"/>
      <c r="AO4792" s="84"/>
      <c r="AP4792" s="84"/>
      <c r="AQ4792" s="84"/>
    </row>
    <row r="4793" ht="15.0" customHeight="1">
      <c r="A4793" s="98">
        <v>4790.0</v>
      </c>
      <c r="B4793" s="99" t="s">
        <v>10104</v>
      </c>
      <c r="C4793" s="98" t="s">
        <v>141</v>
      </c>
      <c r="D4793" s="98" t="s">
        <v>10105</v>
      </c>
      <c r="E4793" s="100">
        <v>23.74</v>
      </c>
      <c r="F4793" s="98" t="s">
        <v>86</v>
      </c>
      <c r="G4793" s="98" t="s">
        <v>244</v>
      </c>
      <c r="H4793" s="101">
        <v>1.033303398E7</v>
      </c>
      <c r="I4793" s="98">
        <v>2.0</v>
      </c>
      <c r="J4793" s="102">
        <v>4.7</v>
      </c>
      <c r="K4793" s="99">
        <v>2021.0</v>
      </c>
      <c r="L4793" s="98" t="s">
        <v>256</v>
      </c>
      <c r="M4793" s="98">
        <v>2021.0</v>
      </c>
      <c r="N4793" s="98" t="s">
        <v>145</v>
      </c>
      <c r="O4793" s="65" t="str">
        <f t="shared" si="1"/>
        <v>448202230001</v>
      </c>
      <c r="P4793" s="65">
        <f t="shared" si="2"/>
        <v>7</v>
      </c>
      <c r="Q4793" s="65">
        <f t="shared" si="3"/>
        <v>0</v>
      </c>
      <c r="R4793" s="65" t="str">
        <f t="shared" si="12"/>
        <v>44.820.223/0001-70</v>
      </c>
      <c r="S4793" s="84"/>
      <c r="T4793" s="84" t="str">
        <f t="shared" si="10"/>
        <v/>
      </c>
      <c r="U4793" s="84" t="str">
        <f t="shared" si="11"/>
        <v/>
      </c>
      <c r="V4793" s="65" t="str">
        <f t="shared" si="5"/>
        <v/>
      </c>
      <c r="W4793" s="84"/>
      <c r="X4793" s="84"/>
      <c r="Y4793" s="85"/>
      <c r="Z4793" s="85"/>
      <c r="AA4793" s="65" t="str">
        <f t="shared" si="6"/>
        <v/>
      </c>
      <c r="AB4793" s="65" t="str">
        <f t="shared" si="7"/>
        <v/>
      </c>
      <c r="AC4793" s="86"/>
      <c r="AD4793" s="87" t="str">
        <f t="shared" si="8"/>
        <v/>
      </c>
      <c r="AE4793" s="84"/>
      <c r="AF4793" s="86">
        <f>IF(AC4793&gt;0,AC4793,'⚙️ Config'!$B$10)</f>
        <v>0.0075</v>
      </c>
      <c r="AG4793" s="88">
        <f t="shared" si="9"/>
        <v>77497.75485</v>
      </c>
      <c r="AH4793" s="88">
        <f>AG4793*'⚙️ Config'!$B$11</f>
        <v>387488.7743</v>
      </c>
      <c r="AI4793" s="88">
        <f>AH4793*'⚙️ Config'!$B$12</f>
        <v>116246.6323</v>
      </c>
      <c r="AJ4793" s="64"/>
      <c r="AK4793" s="84"/>
      <c r="AL4793" s="84"/>
      <c r="AM4793" s="84"/>
      <c r="AN4793" s="84"/>
      <c r="AO4793" s="84"/>
      <c r="AP4793" s="84"/>
      <c r="AQ4793" s="84"/>
    </row>
    <row r="4794" ht="15.0" customHeight="1">
      <c r="A4794" s="103">
        <v>4791.0</v>
      </c>
      <c r="B4794" s="104" t="s">
        <v>10106</v>
      </c>
      <c r="C4794" s="103" t="s">
        <v>141</v>
      </c>
      <c r="D4794" s="103" t="s">
        <v>10107</v>
      </c>
      <c r="E4794" s="105">
        <v>25.83</v>
      </c>
      <c r="F4794" s="103" t="s">
        <v>86</v>
      </c>
      <c r="G4794" s="103" t="s">
        <v>244</v>
      </c>
      <c r="H4794" s="106">
        <v>1.032801975E7</v>
      </c>
      <c r="I4794" s="103">
        <v>7.0</v>
      </c>
      <c r="J4794" s="107">
        <v>4.7</v>
      </c>
      <c r="K4794" s="104">
        <v>2024.0</v>
      </c>
      <c r="L4794" s="103" t="s">
        <v>5165</v>
      </c>
      <c r="M4794" s="103">
        <v>2021.0</v>
      </c>
      <c r="N4794" s="103" t="s">
        <v>4351</v>
      </c>
      <c r="O4794" s="65" t="str">
        <f t="shared" si="1"/>
        <v>082548340001</v>
      </c>
      <c r="P4794" s="65">
        <f t="shared" si="2"/>
        <v>3</v>
      </c>
      <c r="Q4794" s="65">
        <f t="shared" si="3"/>
        <v>5</v>
      </c>
      <c r="R4794" s="65" t="str">
        <f t="shared" si="12"/>
        <v>08.254.834/0001-35</v>
      </c>
      <c r="S4794" s="84"/>
      <c r="T4794" s="84" t="str">
        <f t="shared" si="10"/>
        <v/>
      </c>
      <c r="U4794" s="84" t="str">
        <f t="shared" si="11"/>
        <v/>
      </c>
      <c r="V4794" s="65" t="str">
        <f t="shared" si="5"/>
        <v/>
      </c>
      <c r="W4794" s="84"/>
      <c r="X4794" s="84"/>
      <c r="Y4794" s="85"/>
      <c r="Z4794" s="85"/>
      <c r="AA4794" s="65" t="str">
        <f t="shared" si="6"/>
        <v/>
      </c>
      <c r="AB4794" s="65" t="str">
        <f t="shared" si="7"/>
        <v/>
      </c>
      <c r="AC4794" s="86"/>
      <c r="AD4794" s="87" t="str">
        <f t="shared" si="8"/>
        <v/>
      </c>
      <c r="AE4794" s="84"/>
      <c r="AF4794" s="86">
        <f>IF(AC4794&gt;0,AC4794,'⚙️ Config'!$B$10)</f>
        <v>0.0075</v>
      </c>
      <c r="AG4794" s="88">
        <f t="shared" si="9"/>
        <v>77460.14813</v>
      </c>
      <c r="AH4794" s="88">
        <f>AG4794*'⚙️ Config'!$B$11</f>
        <v>387300.7406</v>
      </c>
      <c r="AI4794" s="88">
        <f>AH4794*'⚙️ Config'!$B$12</f>
        <v>116190.2222</v>
      </c>
      <c r="AJ4794" s="64"/>
      <c r="AK4794" s="84"/>
      <c r="AL4794" s="84"/>
      <c r="AM4794" s="84"/>
      <c r="AN4794" s="84"/>
      <c r="AO4794" s="84"/>
      <c r="AP4794" s="84"/>
      <c r="AQ4794" s="84"/>
    </row>
    <row r="4795" ht="15.0" customHeight="1">
      <c r="A4795" s="98">
        <v>4792.0</v>
      </c>
      <c r="B4795" s="99" t="s">
        <v>10108</v>
      </c>
      <c r="C4795" s="98" t="s">
        <v>141</v>
      </c>
      <c r="D4795" s="98" t="s">
        <v>10109</v>
      </c>
      <c r="E4795" s="100">
        <v>25.91</v>
      </c>
      <c r="F4795" s="98" t="s">
        <v>86</v>
      </c>
      <c r="G4795" s="98" t="s">
        <v>244</v>
      </c>
      <c r="H4795" s="101">
        <v>1.032270892E7</v>
      </c>
      <c r="I4795" s="98">
        <v>5.0</v>
      </c>
      <c r="J4795" s="102">
        <v>4.5</v>
      </c>
      <c r="K4795" s="99">
        <v>2024.0</v>
      </c>
      <c r="L4795" s="98" t="s">
        <v>448</v>
      </c>
      <c r="M4795" s="98">
        <v>2021.0</v>
      </c>
      <c r="N4795" s="98" t="s">
        <v>161</v>
      </c>
      <c r="O4795" s="65" t="str">
        <f t="shared" si="1"/>
        <v>084553560001</v>
      </c>
      <c r="P4795" s="65">
        <f t="shared" si="2"/>
        <v>2</v>
      </c>
      <c r="Q4795" s="65">
        <f t="shared" si="3"/>
        <v>1</v>
      </c>
      <c r="R4795" s="65" t="str">
        <f t="shared" si="12"/>
        <v>08.455.356/0001-21</v>
      </c>
      <c r="S4795" s="84"/>
      <c r="T4795" s="84" t="str">
        <f t="shared" si="10"/>
        <v/>
      </c>
      <c r="U4795" s="84" t="str">
        <f t="shared" si="11"/>
        <v/>
      </c>
      <c r="V4795" s="65" t="str">
        <f t="shared" si="5"/>
        <v/>
      </c>
      <c r="W4795" s="84"/>
      <c r="X4795" s="84"/>
      <c r="Y4795" s="85"/>
      <c r="Z4795" s="85"/>
      <c r="AA4795" s="65" t="str">
        <f t="shared" si="6"/>
        <v/>
      </c>
      <c r="AB4795" s="65" t="str">
        <f t="shared" si="7"/>
        <v/>
      </c>
      <c r="AC4795" s="86"/>
      <c r="AD4795" s="87" t="str">
        <f t="shared" si="8"/>
        <v/>
      </c>
      <c r="AE4795" s="84"/>
      <c r="AF4795" s="86">
        <f>IF(AC4795&gt;0,AC4795,'⚙️ Config'!$B$10)</f>
        <v>0.0075</v>
      </c>
      <c r="AG4795" s="88">
        <f t="shared" si="9"/>
        <v>77420.3169</v>
      </c>
      <c r="AH4795" s="88">
        <f>AG4795*'⚙️ Config'!$B$11</f>
        <v>387101.5845</v>
      </c>
      <c r="AI4795" s="88">
        <f>AH4795*'⚙️ Config'!$B$12</f>
        <v>116130.4754</v>
      </c>
      <c r="AJ4795" s="64"/>
      <c r="AK4795" s="84"/>
      <c r="AL4795" s="84"/>
      <c r="AM4795" s="84"/>
      <c r="AN4795" s="84"/>
      <c r="AO4795" s="84"/>
      <c r="AP4795" s="84"/>
      <c r="AQ4795" s="84"/>
    </row>
    <row r="4796" ht="15.0" customHeight="1">
      <c r="A4796" s="103">
        <v>4793.0</v>
      </c>
      <c r="B4796" s="104" t="s">
        <v>10110</v>
      </c>
      <c r="C4796" s="103" t="s">
        <v>141</v>
      </c>
      <c r="D4796" s="103" t="s">
        <v>10111</v>
      </c>
      <c r="E4796" s="105">
        <v>20.15</v>
      </c>
      <c r="F4796" s="103" t="s">
        <v>86</v>
      </c>
      <c r="G4796" s="103" t="s">
        <v>244</v>
      </c>
      <c r="H4796" s="106">
        <v>1.031428543E7</v>
      </c>
      <c r="I4796" s="103">
        <v>3.0</v>
      </c>
      <c r="J4796" s="107">
        <v>4.8</v>
      </c>
      <c r="K4796" s="104">
        <v>2021.0</v>
      </c>
      <c r="L4796" s="103" t="s">
        <v>9120</v>
      </c>
      <c r="M4796" s="103">
        <v>2021.0</v>
      </c>
      <c r="N4796" s="103" t="s">
        <v>145</v>
      </c>
      <c r="O4796" s="65" t="str">
        <f t="shared" si="1"/>
        <v>236465090001</v>
      </c>
      <c r="P4796" s="65">
        <f t="shared" si="2"/>
        <v>0</v>
      </c>
      <c r="Q4796" s="65">
        <f t="shared" si="3"/>
        <v>1</v>
      </c>
      <c r="R4796" s="65" t="str">
        <f t="shared" si="12"/>
        <v>23.646.509/0001-01</v>
      </c>
      <c r="S4796" s="84"/>
      <c r="T4796" s="84" t="str">
        <f t="shared" si="10"/>
        <v/>
      </c>
      <c r="U4796" s="84" t="str">
        <f t="shared" si="11"/>
        <v/>
      </c>
      <c r="V4796" s="65" t="str">
        <f t="shared" si="5"/>
        <v/>
      </c>
      <c r="W4796" s="84"/>
      <c r="X4796" s="84"/>
      <c r="Y4796" s="85"/>
      <c r="Z4796" s="85"/>
      <c r="AA4796" s="65" t="str">
        <f t="shared" si="6"/>
        <v/>
      </c>
      <c r="AB4796" s="65" t="str">
        <f t="shared" si="7"/>
        <v/>
      </c>
      <c r="AC4796" s="86"/>
      <c r="AD4796" s="87" t="str">
        <f t="shared" si="8"/>
        <v/>
      </c>
      <c r="AE4796" s="84"/>
      <c r="AF4796" s="86">
        <f>IF(AC4796&gt;0,AC4796,'⚙️ Config'!$B$10)</f>
        <v>0.0075</v>
      </c>
      <c r="AG4796" s="88">
        <f t="shared" si="9"/>
        <v>77357.14073</v>
      </c>
      <c r="AH4796" s="88">
        <f>AG4796*'⚙️ Config'!$B$11</f>
        <v>386785.7036</v>
      </c>
      <c r="AI4796" s="88">
        <f>AH4796*'⚙️ Config'!$B$12</f>
        <v>116035.7111</v>
      </c>
      <c r="AJ4796" s="64"/>
      <c r="AK4796" s="84"/>
      <c r="AL4796" s="84"/>
      <c r="AM4796" s="84"/>
      <c r="AN4796" s="84"/>
      <c r="AO4796" s="84"/>
      <c r="AP4796" s="84"/>
      <c r="AQ4796" s="84"/>
    </row>
    <row r="4797" ht="15.0" customHeight="1">
      <c r="A4797" s="103">
        <v>4794.0</v>
      </c>
      <c r="B4797" s="104" t="s">
        <v>10112</v>
      </c>
      <c r="C4797" s="103" t="s">
        <v>141</v>
      </c>
      <c r="D4797" s="103" t="s">
        <v>10113</v>
      </c>
      <c r="E4797" s="105">
        <v>33.48</v>
      </c>
      <c r="F4797" s="103" t="s">
        <v>86</v>
      </c>
      <c r="G4797" s="103" t="s">
        <v>244</v>
      </c>
      <c r="H4797" s="106">
        <v>1.030029076E7</v>
      </c>
      <c r="I4797" s="103">
        <v>1.0</v>
      </c>
      <c r="J4797" s="107">
        <v>4.8</v>
      </c>
      <c r="K4797" s="104">
        <v>2021.0</v>
      </c>
      <c r="L4797" s="103" t="s">
        <v>177</v>
      </c>
      <c r="M4797" s="103">
        <v>2021.0</v>
      </c>
      <c r="N4797" s="103" t="s">
        <v>161</v>
      </c>
      <c r="O4797" s="65" t="str">
        <f t="shared" si="1"/>
        <v>201483840001</v>
      </c>
      <c r="P4797" s="65">
        <f t="shared" si="2"/>
        <v>0</v>
      </c>
      <c r="Q4797" s="65">
        <f t="shared" si="3"/>
        <v>0</v>
      </c>
      <c r="R4797" s="65" t="str">
        <f t="shared" si="12"/>
        <v>20.148.384/0001-00</v>
      </c>
      <c r="S4797" s="84"/>
      <c r="T4797" s="84" t="str">
        <f t="shared" si="10"/>
        <v/>
      </c>
      <c r="U4797" s="84" t="str">
        <f t="shared" si="11"/>
        <v/>
      </c>
      <c r="V4797" s="65" t="str">
        <f t="shared" si="5"/>
        <v/>
      </c>
      <c r="W4797" s="84"/>
      <c r="X4797" s="84"/>
      <c r="Y4797" s="85"/>
      <c r="Z4797" s="85"/>
      <c r="AA4797" s="65" t="str">
        <f t="shared" si="6"/>
        <v/>
      </c>
      <c r="AB4797" s="65" t="str">
        <f t="shared" si="7"/>
        <v/>
      </c>
      <c r="AC4797" s="86"/>
      <c r="AD4797" s="87" t="str">
        <f t="shared" si="8"/>
        <v/>
      </c>
      <c r="AE4797" s="84"/>
      <c r="AF4797" s="86">
        <f>IF(AC4797&gt;0,AC4797,'⚙️ Config'!$B$10)</f>
        <v>0.0075</v>
      </c>
      <c r="AG4797" s="88">
        <f t="shared" si="9"/>
        <v>77252.1807</v>
      </c>
      <c r="AH4797" s="88">
        <f>AG4797*'⚙️ Config'!$B$11</f>
        <v>386260.9035</v>
      </c>
      <c r="AI4797" s="88">
        <f>AH4797*'⚙️ Config'!$B$12</f>
        <v>115878.2711</v>
      </c>
      <c r="AJ4797" s="64"/>
      <c r="AK4797" s="84"/>
      <c r="AL4797" s="84"/>
      <c r="AM4797" s="84"/>
      <c r="AN4797" s="84"/>
      <c r="AO4797" s="84"/>
      <c r="AP4797" s="84"/>
      <c r="AQ4797" s="84"/>
    </row>
    <row r="4798" ht="15.0" customHeight="1">
      <c r="A4798" s="103">
        <v>4795.0</v>
      </c>
      <c r="B4798" s="104" t="s">
        <v>10114</v>
      </c>
      <c r="C4798" s="103" t="s">
        <v>141</v>
      </c>
      <c r="D4798" s="103" t="s">
        <v>10115</v>
      </c>
      <c r="E4798" s="105">
        <v>21.53</v>
      </c>
      <c r="F4798" s="103" t="s">
        <v>86</v>
      </c>
      <c r="G4798" s="103" t="s">
        <v>244</v>
      </c>
      <c r="H4798" s="106">
        <v>1.026535635E7</v>
      </c>
      <c r="I4798" s="103">
        <v>3.0</v>
      </c>
      <c r="J4798" s="107">
        <v>4.3</v>
      </c>
      <c r="K4798" s="104">
        <v>2021.0</v>
      </c>
      <c r="L4798" s="103" t="s">
        <v>719</v>
      </c>
      <c r="M4798" s="103">
        <v>2021.0</v>
      </c>
      <c r="N4798" s="103" t="s">
        <v>161</v>
      </c>
      <c r="O4798" s="65" t="str">
        <f t="shared" si="1"/>
        <v>507539120001</v>
      </c>
      <c r="P4798" s="65">
        <f t="shared" si="2"/>
        <v>0</v>
      </c>
      <c r="Q4798" s="65">
        <f t="shared" si="3"/>
        <v>2</v>
      </c>
      <c r="R4798" s="65" t="str">
        <f t="shared" si="12"/>
        <v>50.753.912/0001-02</v>
      </c>
      <c r="S4798" s="84"/>
      <c r="T4798" s="84" t="str">
        <f t="shared" si="10"/>
        <v/>
      </c>
      <c r="U4798" s="84" t="str">
        <f t="shared" si="11"/>
        <v/>
      </c>
      <c r="V4798" s="65" t="str">
        <f t="shared" si="5"/>
        <v/>
      </c>
      <c r="W4798" s="84"/>
      <c r="X4798" s="84"/>
      <c r="Y4798" s="85"/>
      <c r="Z4798" s="85"/>
      <c r="AA4798" s="65" t="str">
        <f t="shared" si="6"/>
        <v/>
      </c>
      <c r="AB4798" s="65" t="str">
        <f t="shared" si="7"/>
        <v/>
      </c>
      <c r="AC4798" s="86"/>
      <c r="AD4798" s="87" t="str">
        <f t="shared" si="8"/>
        <v/>
      </c>
      <c r="AE4798" s="84"/>
      <c r="AF4798" s="86">
        <f>IF(AC4798&gt;0,AC4798,'⚙️ Config'!$B$10)</f>
        <v>0.0075</v>
      </c>
      <c r="AG4798" s="88">
        <f t="shared" si="9"/>
        <v>76990.17263</v>
      </c>
      <c r="AH4798" s="88">
        <f>AG4798*'⚙️ Config'!$B$11</f>
        <v>384950.8631</v>
      </c>
      <c r="AI4798" s="88">
        <f>AH4798*'⚙️ Config'!$B$12</f>
        <v>115485.2589</v>
      </c>
      <c r="AJ4798" s="64"/>
      <c r="AK4798" s="84"/>
      <c r="AL4798" s="84"/>
      <c r="AM4798" s="84"/>
      <c r="AN4798" s="84"/>
      <c r="AO4798" s="84"/>
      <c r="AP4798" s="84"/>
      <c r="AQ4798" s="84"/>
    </row>
    <row r="4799" ht="15.0" customHeight="1">
      <c r="A4799" s="98">
        <v>4796.0</v>
      </c>
      <c r="B4799" s="99" t="s">
        <v>10116</v>
      </c>
      <c r="C4799" s="98" t="s">
        <v>141</v>
      </c>
      <c r="D4799" s="98" t="s">
        <v>10117</v>
      </c>
      <c r="E4799" s="100">
        <v>49.93</v>
      </c>
      <c r="F4799" s="98" t="s">
        <v>86</v>
      </c>
      <c r="G4799" s="98" t="s">
        <v>244</v>
      </c>
      <c r="H4799" s="101">
        <v>1.021975799E7</v>
      </c>
      <c r="I4799" s="98">
        <v>7.0</v>
      </c>
      <c r="J4799" s="102">
        <v>3.8</v>
      </c>
      <c r="K4799" s="99">
        <v>2025.0</v>
      </c>
      <c r="L4799" s="98" t="s">
        <v>4709</v>
      </c>
      <c r="M4799" s="98">
        <v>2022.0</v>
      </c>
      <c r="N4799" s="98" t="s">
        <v>8783</v>
      </c>
      <c r="O4799" s="65" t="str">
        <f t="shared" si="1"/>
        <v>000012030001</v>
      </c>
      <c r="P4799" s="65">
        <f t="shared" si="2"/>
        <v>0</v>
      </c>
      <c r="Q4799" s="65">
        <f t="shared" si="3"/>
        <v>0</v>
      </c>
      <c r="R4799" s="65" t="str">
        <f t="shared" si="12"/>
        <v>00.001.203/0001-00</v>
      </c>
      <c r="S4799" s="84"/>
      <c r="T4799" s="84" t="str">
        <f t="shared" si="10"/>
        <v/>
      </c>
      <c r="U4799" s="84" t="str">
        <f t="shared" si="11"/>
        <v/>
      </c>
      <c r="V4799" s="65" t="str">
        <f t="shared" si="5"/>
        <v/>
      </c>
      <c r="W4799" s="84"/>
      <c r="X4799" s="84"/>
      <c r="Y4799" s="85"/>
      <c r="Z4799" s="85"/>
      <c r="AA4799" s="65" t="str">
        <f t="shared" si="6"/>
        <v/>
      </c>
      <c r="AB4799" s="65" t="str">
        <f t="shared" si="7"/>
        <v/>
      </c>
      <c r="AC4799" s="86"/>
      <c r="AD4799" s="87" t="str">
        <f t="shared" si="8"/>
        <v/>
      </c>
      <c r="AE4799" s="84"/>
      <c r="AF4799" s="86">
        <f>IF(AC4799&gt;0,AC4799,'⚙️ Config'!$B$10)</f>
        <v>0.0075</v>
      </c>
      <c r="AG4799" s="88">
        <f t="shared" si="9"/>
        <v>76648.18493</v>
      </c>
      <c r="AH4799" s="88">
        <f>AG4799*'⚙️ Config'!$B$11</f>
        <v>383240.9246</v>
      </c>
      <c r="AI4799" s="88">
        <f>AH4799*'⚙️ Config'!$B$12</f>
        <v>114972.2774</v>
      </c>
      <c r="AJ4799" s="64"/>
      <c r="AK4799" s="84"/>
      <c r="AL4799" s="84"/>
      <c r="AM4799" s="84"/>
      <c r="AN4799" s="84"/>
      <c r="AO4799" s="84"/>
      <c r="AP4799" s="84"/>
      <c r="AQ4799" s="84"/>
    </row>
    <row r="4800" ht="15.0" customHeight="1">
      <c r="A4800" s="98">
        <v>4797.0</v>
      </c>
      <c r="B4800" s="99" t="s">
        <v>10118</v>
      </c>
      <c r="C4800" s="98" t="s">
        <v>141</v>
      </c>
      <c r="D4800" s="98" t="s">
        <v>10119</v>
      </c>
      <c r="E4800" s="100">
        <v>26.32</v>
      </c>
      <c r="F4800" s="98" t="s">
        <v>86</v>
      </c>
      <c r="G4800" s="98" t="s">
        <v>244</v>
      </c>
      <c r="H4800" s="101">
        <v>1.021321753E7</v>
      </c>
      <c r="I4800" s="98">
        <v>4.0</v>
      </c>
      <c r="J4800" s="102">
        <v>4.9</v>
      </c>
      <c r="K4800" s="99">
        <v>2024.0</v>
      </c>
      <c r="L4800" s="98" t="s">
        <v>719</v>
      </c>
      <c r="M4800" s="98">
        <v>2021.0</v>
      </c>
      <c r="N4800" s="98" t="s">
        <v>161</v>
      </c>
      <c r="O4800" s="65" t="str">
        <f t="shared" si="1"/>
        <v>070942330001</v>
      </c>
      <c r="P4800" s="65">
        <f t="shared" si="2"/>
        <v>4</v>
      </c>
      <c r="Q4800" s="65">
        <f t="shared" si="3"/>
        <v>0</v>
      </c>
      <c r="R4800" s="65" t="str">
        <f t="shared" si="12"/>
        <v>07.094.233/0001-40</v>
      </c>
      <c r="S4800" s="84"/>
      <c r="T4800" s="84" t="str">
        <f t="shared" si="10"/>
        <v/>
      </c>
      <c r="U4800" s="84" t="str">
        <f t="shared" si="11"/>
        <v/>
      </c>
      <c r="V4800" s="65" t="str">
        <f t="shared" si="5"/>
        <v/>
      </c>
      <c r="W4800" s="84"/>
      <c r="X4800" s="84"/>
      <c r="Y4800" s="85"/>
      <c r="Z4800" s="85"/>
      <c r="AA4800" s="65" t="str">
        <f t="shared" si="6"/>
        <v/>
      </c>
      <c r="AB4800" s="65" t="str">
        <f t="shared" si="7"/>
        <v/>
      </c>
      <c r="AC4800" s="86"/>
      <c r="AD4800" s="87" t="str">
        <f t="shared" si="8"/>
        <v/>
      </c>
      <c r="AE4800" s="84"/>
      <c r="AF4800" s="86">
        <f>IF(AC4800&gt;0,AC4800,'⚙️ Config'!$B$10)</f>
        <v>0.0075</v>
      </c>
      <c r="AG4800" s="88">
        <f t="shared" si="9"/>
        <v>76599.13148</v>
      </c>
      <c r="AH4800" s="88">
        <f>AG4800*'⚙️ Config'!$B$11</f>
        <v>382995.6574</v>
      </c>
      <c r="AI4800" s="88">
        <f>AH4800*'⚙️ Config'!$B$12</f>
        <v>114898.6972</v>
      </c>
      <c r="AJ4800" s="64"/>
      <c r="AK4800" s="84"/>
      <c r="AL4800" s="84"/>
      <c r="AM4800" s="84"/>
      <c r="AN4800" s="84"/>
      <c r="AO4800" s="84"/>
      <c r="AP4800" s="84"/>
      <c r="AQ4800" s="84"/>
    </row>
    <row r="4801" ht="15.0" customHeight="1">
      <c r="A4801" s="98">
        <v>4798.0</v>
      </c>
      <c r="B4801" s="99" t="s">
        <v>10120</v>
      </c>
      <c r="C4801" s="98" t="s">
        <v>141</v>
      </c>
      <c r="D4801" s="98" t="s">
        <v>10121</v>
      </c>
      <c r="E4801" s="100">
        <v>27.09</v>
      </c>
      <c r="F4801" s="98" t="s">
        <v>86</v>
      </c>
      <c r="G4801" s="98" t="s">
        <v>244</v>
      </c>
      <c r="H4801" s="101">
        <v>1.020983279E7</v>
      </c>
      <c r="I4801" s="98">
        <v>6.0</v>
      </c>
      <c r="J4801" s="102">
        <v>4.7</v>
      </c>
      <c r="K4801" s="99">
        <v>2024.0</v>
      </c>
      <c r="L4801" s="98" t="s">
        <v>5013</v>
      </c>
      <c r="M4801" s="98">
        <v>2021.0</v>
      </c>
      <c r="N4801" s="98" t="s">
        <v>161</v>
      </c>
      <c r="O4801" s="65" t="str">
        <f t="shared" si="1"/>
        <v>626445050001</v>
      </c>
      <c r="P4801" s="65">
        <f t="shared" si="2"/>
        <v>4</v>
      </c>
      <c r="Q4801" s="65">
        <f t="shared" si="3"/>
        <v>6</v>
      </c>
      <c r="R4801" s="65" t="str">
        <f t="shared" si="12"/>
        <v>62.644.505/0001-46</v>
      </c>
      <c r="S4801" s="84"/>
      <c r="T4801" s="84" t="str">
        <f t="shared" si="10"/>
        <v/>
      </c>
      <c r="U4801" s="84" t="str">
        <f t="shared" si="11"/>
        <v/>
      </c>
      <c r="V4801" s="65" t="str">
        <f t="shared" si="5"/>
        <v/>
      </c>
      <c r="W4801" s="84"/>
      <c r="X4801" s="84"/>
      <c r="Y4801" s="85"/>
      <c r="Z4801" s="85"/>
      <c r="AA4801" s="65" t="str">
        <f t="shared" si="6"/>
        <v/>
      </c>
      <c r="AB4801" s="65" t="str">
        <f t="shared" si="7"/>
        <v/>
      </c>
      <c r="AC4801" s="86"/>
      <c r="AD4801" s="87" t="str">
        <f t="shared" si="8"/>
        <v/>
      </c>
      <c r="AE4801" s="84"/>
      <c r="AF4801" s="86">
        <f>IF(AC4801&gt;0,AC4801,'⚙️ Config'!$B$10)</f>
        <v>0.0075</v>
      </c>
      <c r="AG4801" s="88">
        <f t="shared" si="9"/>
        <v>76573.74593</v>
      </c>
      <c r="AH4801" s="88">
        <f>AG4801*'⚙️ Config'!$B$11</f>
        <v>382868.7296</v>
      </c>
      <c r="AI4801" s="88">
        <f>AH4801*'⚙️ Config'!$B$12</f>
        <v>114860.6189</v>
      </c>
      <c r="AJ4801" s="64"/>
      <c r="AK4801" s="84"/>
      <c r="AL4801" s="84"/>
      <c r="AM4801" s="84"/>
      <c r="AN4801" s="84"/>
      <c r="AO4801" s="84"/>
      <c r="AP4801" s="84"/>
      <c r="AQ4801" s="84"/>
    </row>
    <row r="4802" ht="15.0" customHeight="1">
      <c r="A4802" s="98">
        <v>4799.0</v>
      </c>
      <c r="B4802" s="99" t="s">
        <v>10122</v>
      </c>
      <c r="C4802" s="98" t="s">
        <v>141</v>
      </c>
      <c r="D4802" s="98" t="s">
        <v>10123</v>
      </c>
      <c r="E4802" s="100">
        <v>20.72</v>
      </c>
      <c r="F4802" s="98" t="s">
        <v>86</v>
      </c>
      <c r="G4802" s="98" t="s">
        <v>244</v>
      </c>
      <c r="H4802" s="101">
        <v>1.019281576E7</v>
      </c>
      <c r="I4802" s="98">
        <v>4.0</v>
      </c>
      <c r="J4802" s="102">
        <v>4.8</v>
      </c>
      <c r="K4802" s="99">
        <v>2022.0</v>
      </c>
      <c r="L4802" s="98" t="s">
        <v>719</v>
      </c>
      <c r="M4802" s="98">
        <v>2021.0</v>
      </c>
      <c r="N4802" s="98" t="s">
        <v>145</v>
      </c>
      <c r="O4802" s="65" t="str">
        <f t="shared" si="1"/>
        <v>210535650001</v>
      </c>
      <c r="P4802" s="65">
        <f t="shared" si="2"/>
        <v>0</v>
      </c>
      <c r="Q4802" s="65">
        <f t="shared" si="3"/>
        <v>7</v>
      </c>
      <c r="R4802" s="65" t="str">
        <f t="shared" si="12"/>
        <v>21.053.565/0001-07</v>
      </c>
      <c r="S4802" s="84"/>
      <c r="T4802" s="84" t="str">
        <f t="shared" si="10"/>
        <v/>
      </c>
      <c r="U4802" s="84" t="str">
        <f t="shared" si="11"/>
        <v/>
      </c>
      <c r="V4802" s="65" t="str">
        <f t="shared" si="5"/>
        <v/>
      </c>
      <c r="W4802" s="84"/>
      <c r="X4802" s="84"/>
      <c r="Y4802" s="85"/>
      <c r="Z4802" s="85"/>
      <c r="AA4802" s="65" t="str">
        <f t="shared" si="6"/>
        <v/>
      </c>
      <c r="AB4802" s="65" t="str">
        <f t="shared" si="7"/>
        <v/>
      </c>
      <c r="AC4802" s="86"/>
      <c r="AD4802" s="87" t="str">
        <f t="shared" si="8"/>
        <v/>
      </c>
      <c r="AE4802" s="84"/>
      <c r="AF4802" s="86">
        <f>IF(AC4802&gt;0,AC4802,'⚙️ Config'!$B$10)</f>
        <v>0.0075</v>
      </c>
      <c r="AG4802" s="88">
        <f t="shared" si="9"/>
        <v>76446.1182</v>
      </c>
      <c r="AH4802" s="88">
        <f>AG4802*'⚙️ Config'!$B$11</f>
        <v>382230.591</v>
      </c>
      <c r="AI4802" s="88">
        <f>AH4802*'⚙️ Config'!$B$12</f>
        <v>114669.1773</v>
      </c>
      <c r="AJ4802" s="64"/>
      <c r="AK4802" s="84"/>
      <c r="AL4802" s="84"/>
      <c r="AM4802" s="84"/>
      <c r="AN4802" s="84"/>
      <c r="AO4802" s="84"/>
      <c r="AP4802" s="84"/>
      <c r="AQ4802" s="84"/>
    </row>
    <row r="4803" ht="15.0" customHeight="1">
      <c r="A4803" s="103">
        <v>4800.0</v>
      </c>
      <c r="B4803" s="104" t="s">
        <v>10124</v>
      </c>
      <c r="C4803" s="103" t="s">
        <v>141</v>
      </c>
      <c r="D4803" s="103" t="s">
        <v>10125</v>
      </c>
      <c r="E4803" s="105">
        <v>20.01</v>
      </c>
      <c r="F4803" s="103" t="s">
        <v>86</v>
      </c>
      <c r="G4803" s="103" t="s">
        <v>244</v>
      </c>
      <c r="H4803" s="106">
        <v>1.016010012E7</v>
      </c>
      <c r="I4803" s="103">
        <v>3.0</v>
      </c>
      <c r="J4803" s="107">
        <v>4.9</v>
      </c>
      <c r="K4803" s="104">
        <v>2021.0</v>
      </c>
      <c r="L4803" s="103" t="s">
        <v>501</v>
      </c>
      <c r="M4803" s="103">
        <v>2021.0</v>
      </c>
      <c r="N4803" s="103" t="s">
        <v>161</v>
      </c>
      <c r="O4803" s="65" t="str">
        <f t="shared" si="1"/>
        <v>038520180001</v>
      </c>
      <c r="P4803" s="65">
        <f t="shared" si="2"/>
        <v>0</v>
      </c>
      <c r="Q4803" s="65">
        <f t="shared" si="3"/>
        <v>0</v>
      </c>
      <c r="R4803" s="65" t="str">
        <f t="shared" si="12"/>
        <v>03.852.018/0001-00</v>
      </c>
      <c r="S4803" s="84"/>
      <c r="T4803" s="84" t="str">
        <f t="shared" si="10"/>
        <v/>
      </c>
      <c r="U4803" s="84" t="str">
        <f t="shared" si="11"/>
        <v/>
      </c>
      <c r="V4803" s="65" t="str">
        <f t="shared" si="5"/>
        <v/>
      </c>
      <c r="W4803" s="84"/>
      <c r="X4803" s="84"/>
      <c r="Y4803" s="85"/>
      <c r="Z4803" s="85"/>
      <c r="AA4803" s="65" t="str">
        <f t="shared" si="6"/>
        <v/>
      </c>
      <c r="AB4803" s="65" t="str">
        <f t="shared" si="7"/>
        <v/>
      </c>
      <c r="AC4803" s="86"/>
      <c r="AD4803" s="87" t="str">
        <f t="shared" si="8"/>
        <v/>
      </c>
      <c r="AE4803" s="84"/>
      <c r="AF4803" s="86">
        <f>IF(AC4803&gt;0,AC4803,'⚙️ Config'!$B$10)</f>
        <v>0.0075</v>
      </c>
      <c r="AG4803" s="88">
        <f t="shared" si="9"/>
        <v>76200.7509</v>
      </c>
      <c r="AH4803" s="88">
        <f>AG4803*'⚙️ Config'!$B$11</f>
        <v>381003.7545</v>
      </c>
      <c r="AI4803" s="88">
        <f>AH4803*'⚙️ Config'!$B$12</f>
        <v>114301.1264</v>
      </c>
      <c r="AJ4803" s="64"/>
      <c r="AK4803" s="84"/>
      <c r="AL4803" s="84"/>
      <c r="AM4803" s="84"/>
      <c r="AN4803" s="84"/>
      <c r="AO4803" s="84"/>
      <c r="AP4803" s="84"/>
      <c r="AQ4803" s="84"/>
    </row>
    <row r="4804" ht="15.0" customHeight="1">
      <c r="A4804" s="98">
        <v>4801.0</v>
      </c>
      <c r="B4804" s="99" t="s">
        <v>10126</v>
      </c>
      <c r="C4804" s="98" t="s">
        <v>141</v>
      </c>
      <c r="D4804" s="98" t="s">
        <v>10127</v>
      </c>
      <c r="E4804" s="100">
        <v>43.73</v>
      </c>
      <c r="F4804" s="98" t="s">
        <v>86</v>
      </c>
      <c r="G4804" s="98" t="s">
        <v>244</v>
      </c>
      <c r="H4804" s="101">
        <v>1.00993445E7</v>
      </c>
      <c r="I4804" s="98">
        <v>7.0</v>
      </c>
      <c r="J4804" s="102">
        <v>5.0</v>
      </c>
      <c r="K4804" s="99">
        <v>2025.0</v>
      </c>
      <c r="L4804" s="98" t="s">
        <v>4709</v>
      </c>
      <c r="M4804" s="98">
        <v>2021.0</v>
      </c>
      <c r="N4804" s="98" t="s">
        <v>208</v>
      </c>
      <c r="O4804" s="65" t="str">
        <f t="shared" si="1"/>
        <v>535095680001</v>
      </c>
      <c r="P4804" s="65">
        <f t="shared" si="2"/>
        <v>0</v>
      </c>
      <c r="Q4804" s="65">
        <f t="shared" si="3"/>
        <v>7</v>
      </c>
      <c r="R4804" s="65" t="str">
        <f t="shared" si="12"/>
        <v>53.509.568/0001-07</v>
      </c>
      <c r="S4804" s="84"/>
      <c r="T4804" s="84" t="str">
        <f t="shared" si="10"/>
        <v/>
      </c>
      <c r="U4804" s="84" t="str">
        <f t="shared" si="11"/>
        <v/>
      </c>
      <c r="V4804" s="65" t="str">
        <f t="shared" si="5"/>
        <v/>
      </c>
      <c r="W4804" s="84"/>
      <c r="X4804" s="84"/>
      <c r="Y4804" s="85"/>
      <c r="Z4804" s="85"/>
      <c r="AA4804" s="65" t="str">
        <f t="shared" si="6"/>
        <v/>
      </c>
      <c r="AB4804" s="65" t="str">
        <f t="shared" si="7"/>
        <v/>
      </c>
      <c r="AC4804" s="86"/>
      <c r="AD4804" s="87" t="str">
        <f t="shared" si="8"/>
        <v/>
      </c>
      <c r="AE4804" s="84"/>
      <c r="AF4804" s="86">
        <f>IF(AC4804&gt;0,AC4804,'⚙️ Config'!$B$10)</f>
        <v>0.0075</v>
      </c>
      <c r="AG4804" s="88">
        <f t="shared" si="9"/>
        <v>75745.08375</v>
      </c>
      <c r="AH4804" s="88">
        <f>AG4804*'⚙️ Config'!$B$11</f>
        <v>378725.4188</v>
      </c>
      <c r="AI4804" s="88">
        <f>AH4804*'⚙️ Config'!$B$12</f>
        <v>113617.6256</v>
      </c>
      <c r="AJ4804" s="64"/>
      <c r="AK4804" s="84"/>
      <c r="AL4804" s="84"/>
      <c r="AM4804" s="84"/>
      <c r="AN4804" s="84"/>
      <c r="AO4804" s="84"/>
      <c r="AP4804" s="84"/>
      <c r="AQ4804" s="84"/>
    </row>
    <row r="4805" ht="15.0" customHeight="1">
      <c r="A4805" s="103">
        <v>4802.0</v>
      </c>
      <c r="B4805" s="104" t="s">
        <v>10128</v>
      </c>
      <c r="C4805" s="103" t="s">
        <v>141</v>
      </c>
      <c r="D4805" s="103" t="s">
        <v>10129</v>
      </c>
      <c r="E4805" s="105">
        <v>33.73</v>
      </c>
      <c r="F4805" s="103" t="s">
        <v>86</v>
      </c>
      <c r="G4805" s="103" t="s">
        <v>244</v>
      </c>
      <c r="H4805" s="106">
        <v>1.008490617E7</v>
      </c>
      <c r="I4805" s="103">
        <v>1.0</v>
      </c>
      <c r="J4805" s="107">
        <v>4.7</v>
      </c>
      <c r="K4805" s="104">
        <v>2021.0</v>
      </c>
      <c r="L4805" s="103" t="s">
        <v>197</v>
      </c>
      <c r="M4805" s="103">
        <v>2021.0</v>
      </c>
      <c r="N4805" s="103" t="s">
        <v>145</v>
      </c>
      <c r="O4805" s="65" t="str">
        <f t="shared" si="1"/>
        <v>020744570001</v>
      </c>
      <c r="P4805" s="65">
        <f t="shared" si="2"/>
        <v>7</v>
      </c>
      <c r="Q4805" s="65">
        <f t="shared" si="3"/>
        <v>6</v>
      </c>
      <c r="R4805" s="65" t="str">
        <f t="shared" si="12"/>
        <v>02.074.457/0001-76</v>
      </c>
      <c r="S4805" s="84"/>
      <c r="T4805" s="84" t="str">
        <f t="shared" si="10"/>
        <v/>
      </c>
      <c r="U4805" s="84" t="str">
        <f t="shared" si="11"/>
        <v/>
      </c>
      <c r="V4805" s="65" t="str">
        <f t="shared" si="5"/>
        <v/>
      </c>
      <c r="W4805" s="84"/>
      <c r="X4805" s="84"/>
      <c r="Y4805" s="85"/>
      <c r="Z4805" s="85"/>
      <c r="AA4805" s="65" t="str">
        <f t="shared" si="6"/>
        <v/>
      </c>
      <c r="AB4805" s="65" t="str">
        <f t="shared" si="7"/>
        <v/>
      </c>
      <c r="AC4805" s="86"/>
      <c r="AD4805" s="87" t="str">
        <f t="shared" si="8"/>
        <v/>
      </c>
      <c r="AE4805" s="84"/>
      <c r="AF4805" s="86">
        <f>IF(AC4805&gt;0,AC4805,'⚙️ Config'!$B$10)</f>
        <v>0.0075</v>
      </c>
      <c r="AG4805" s="88">
        <f t="shared" si="9"/>
        <v>75636.79628</v>
      </c>
      <c r="AH4805" s="88">
        <f>AG4805*'⚙️ Config'!$B$11</f>
        <v>378183.9814</v>
      </c>
      <c r="AI4805" s="88">
        <f>AH4805*'⚙️ Config'!$B$12</f>
        <v>113455.1944</v>
      </c>
      <c r="AJ4805" s="64"/>
      <c r="AK4805" s="84"/>
      <c r="AL4805" s="84"/>
      <c r="AM4805" s="84"/>
      <c r="AN4805" s="84"/>
      <c r="AO4805" s="84"/>
      <c r="AP4805" s="84"/>
      <c r="AQ4805" s="84"/>
    </row>
    <row r="4806" ht="15.0" customHeight="1">
      <c r="A4806" s="98">
        <v>4803.0</v>
      </c>
      <c r="B4806" s="99" t="s">
        <v>10130</v>
      </c>
      <c r="C4806" s="98" t="s">
        <v>141</v>
      </c>
      <c r="D4806" s="98" t="s">
        <v>10131</v>
      </c>
      <c r="E4806" s="100">
        <v>48.93</v>
      </c>
      <c r="F4806" s="98" t="s">
        <v>86</v>
      </c>
      <c r="G4806" s="98" t="s">
        <v>244</v>
      </c>
      <c r="H4806" s="101">
        <v>1.008040086E7</v>
      </c>
      <c r="I4806" s="98">
        <v>5.0</v>
      </c>
      <c r="J4806" s="102">
        <v>1.8</v>
      </c>
      <c r="K4806" s="99">
        <v>2025.0</v>
      </c>
      <c r="L4806" s="98" t="s">
        <v>387</v>
      </c>
      <c r="M4806" s="98">
        <v>2024.0</v>
      </c>
      <c r="N4806" s="98" t="s">
        <v>189</v>
      </c>
      <c r="O4806" s="65" t="str">
        <f t="shared" si="1"/>
        <v>266822000001</v>
      </c>
      <c r="P4806" s="65">
        <f t="shared" si="2"/>
        <v>6</v>
      </c>
      <c r="Q4806" s="65">
        <f t="shared" si="3"/>
        <v>5</v>
      </c>
      <c r="R4806" s="65" t="str">
        <f t="shared" si="12"/>
        <v>26.682.200/0001-65</v>
      </c>
      <c r="S4806" s="84"/>
      <c r="T4806" s="84" t="str">
        <f t="shared" si="10"/>
        <v/>
      </c>
      <c r="U4806" s="84" t="str">
        <f t="shared" si="11"/>
        <v/>
      </c>
      <c r="V4806" s="65" t="str">
        <f t="shared" si="5"/>
        <v/>
      </c>
      <c r="W4806" s="84"/>
      <c r="X4806" s="84"/>
      <c r="Y4806" s="85"/>
      <c r="Z4806" s="85"/>
      <c r="AA4806" s="65" t="str">
        <f t="shared" si="6"/>
        <v/>
      </c>
      <c r="AB4806" s="65" t="str">
        <f t="shared" si="7"/>
        <v/>
      </c>
      <c r="AC4806" s="86"/>
      <c r="AD4806" s="87" t="str">
        <f t="shared" si="8"/>
        <v/>
      </c>
      <c r="AE4806" s="84"/>
      <c r="AF4806" s="86">
        <f>IF(AC4806&gt;0,AC4806,'⚙️ Config'!$B$10)</f>
        <v>0.0075</v>
      </c>
      <c r="AG4806" s="88">
        <f t="shared" si="9"/>
        <v>75603.00645</v>
      </c>
      <c r="AH4806" s="88">
        <f>AG4806*'⚙️ Config'!$B$11</f>
        <v>378015.0323</v>
      </c>
      <c r="AI4806" s="88">
        <f>AH4806*'⚙️ Config'!$B$12</f>
        <v>113404.5097</v>
      </c>
      <c r="AJ4806" s="64"/>
      <c r="AK4806" s="84"/>
      <c r="AL4806" s="84"/>
      <c r="AM4806" s="84"/>
      <c r="AN4806" s="84"/>
      <c r="AO4806" s="84"/>
      <c r="AP4806" s="84"/>
      <c r="AQ4806" s="84"/>
    </row>
    <row r="4807" ht="15.0" customHeight="1">
      <c r="A4807" s="98">
        <v>4804.0</v>
      </c>
      <c r="B4807" s="99" t="s">
        <v>10132</v>
      </c>
      <c r="C4807" s="98" t="s">
        <v>154</v>
      </c>
      <c r="D4807" s="98" t="s">
        <v>10133</v>
      </c>
      <c r="E4807" s="100">
        <v>29.27</v>
      </c>
      <c r="F4807" s="98" t="s">
        <v>86</v>
      </c>
      <c r="G4807" s="98" t="s">
        <v>244</v>
      </c>
      <c r="H4807" s="101">
        <v>1.006048924E7</v>
      </c>
      <c r="I4807" s="98">
        <v>5.0</v>
      </c>
      <c r="J4807" s="102">
        <v>2.3</v>
      </c>
      <c r="K4807" s="99">
        <v>2023.0</v>
      </c>
      <c r="L4807" s="98" t="s">
        <v>719</v>
      </c>
      <c r="M4807" s="98">
        <v>2023.0</v>
      </c>
      <c r="N4807" s="98" t="s">
        <v>145</v>
      </c>
      <c r="O4807" s="65" t="str">
        <f t="shared" si="1"/>
        <v>051331880001</v>
      </c>
      <c r="P4807" s="65">
        <f t="shared" si="2"/>
        <v>6</v>
      </c>
      <c r="Q4807" s="65">
        <f t="shared" si="3"/>
        <v>0</v>
      </c>
      <c r="R4807" s="65" t="str">
        <f t="shared" si="12"/>
        <v>05.133.188/0001-60</v>
      </c>
      <c r="S4807" s="84"/>
      <c r="T4807" s="84" t="str">
        <f t="shared" si="10"/>
        <v/>
      </c>
      <c r="U4807" s="84" t="str">
        <f t="shared" si="11"/>
        <v/>
      </c>
      <c r="V4807" s="65" t="str">
        <f t="shared" si="5"/>
        <v/>
      </c>
      <c r="W4807" s="84"/>
      <c r="X4807" s="84"/>
      <c r="Y4807" s="85"/>
      <c r="Z4807" s="85"/>
      <c r="AA4807" s="65" t="str">
        <f t="shared" si="6"/>
        <v/>
      </c>
      <c r="AB4807" s="65" t="str">
        <f t="shared" si="7"/>
        <v/>
      </c>
      <c r="AC4807" s="86"/>
      <c r="AD4807" s="87" t="str">
        <f t="shared" si="8"/>
        <v/>
      </c>
      <c r="AE4807" s="84"/>
      <c r="AF4807" s="86">
        <f>IF(AC4807&gt;0,AC4807,'⚙️ Config'!$B$10)</f>
        <v>0.0075</v>
      </c>
      <c r="AG4807" s="88">
        <f t="shared" si="9"/>
        <v>75453.6693</v>
      </c>
      <c r="AH4807" s="88">
        <f>AG4807*'⚙️ Config'!$B$11</f>
        <v>377268.3465</v>
      </c>
      <c r="AI4807" s="88">
        <f>AH4807*'⚙️ Config'!$B$12</f>
        <v>113180.504</v>
      </c>
      <c r="AJ4807" s="64"/>
      <c r="AK4807" s="84"/>
      <c r="AL4807" s="84"/>
      <c r="AM4807" s="84"/>
      <c r="AN4807" s="84"/>
      <c r="AO4807" s="84"/>
      <c r="AP4807" s="84"/>
      <c r="AQ4807" s="84"/>
    </row>
    <row r="4808" ht="15.0" customHeight="1">
      <c r="A4808" s="98">
        <v>4805.0</v>
      </c>
      <c r="B4808" s="99" t="s">
        <v>10134</v>
      </c>
      <c r="C4808" s="98" t="s">
        <v>141</v>
      </c>
      <c r="D4808" s="98" t="s">
        <v>10135</v>
      </c>
      <c r="E4808" s="100">
        <v>24.92</v>
      </c>
      <c r="F4808" s="98" t="s">
        <v>86</v>
      </c>
      <c r="G4808" s="98" t="s">
        <v>244</v>
      </c>
      <c r="H4808" s="101">
        <v>1.005879557E7</v>
      </c>
      <c r="I4808" s="98">
        <v>3.0</v>
      </c>
      <c r="J4808" s="102">
        <v>5.0</v>
      </c>
      <c r="K4808" s="99">
        <v>2023.0</v>
      </c>
      <c r="L4808" s="98" t="s">
        <v>10136</v>
      </c>
      <c r="M4808" s="98">
        <v>2021.0</v>
      </c>
      <c r="N4808" s="98" t="s">
        <v>189</v>
      </c>
      <c r="O4808" s="65" t="str">
        <f t="shared" si="1"/>
        <v>077362450001</v>
      </c>
      <c r="P4808" s="65">
        <f t="shared" si="2"/>
        <v>2</v>
      </c>
      <c r="Q4808" s="65">
        <f t="shared" si="3"/>
        <v>0</v>
      </c>
      <c r="R4808" s="65" t="str">
        <f t="shared" si="12"/>
        <v>07.736.245/0001-20</v>
      </c>
      <c r="S4808" s="84"/>
      <c r="T4808" s="84" t="str">
        <f t="shared" si="10"/>
        <v/>
      </c>
      <c r="U4808" s="84" t="str">
        <f t="shared" si="11"/>
        <v/>
      </c>
      <c r="V4808" s="65" t="str">
        <f t="shared" si="5"/>
        <v/>
      </c>
      <c r="W4808" s="84"/>
      <c r="X4808" s="84"/>
      <c r="Y4808" s="85"/>
      <c r="Z4808" s="85"/>
      <c r="AA4808" s="65" t="str">
        <f t="shared" si="6"/>
        <v/>
      </c>
      <c r="AB4808" s="65" t="str">
        <f t="shared" si="7"/>
        <v/>
      </c>
      <c r="AC4808" s="86"/>
      <c r="AD4808" s="87" t="str">
        <f t="shared" si="8"/>
        <v/>
      </c>
      <c r="AE4808" s="84"/>
      <c r="AF4808" s="86">
        <f>IF(AC4808&gt;0,AC4808,'⚙️ Config'!$B$10)</f>
        <v>0.0075</v>
      </c>
      <c r="AG4808" s="88">
        <f t="shared" si="9"/>
        <v>75440.96678</v>
      </c>
      <c r="AH4808" s="88">
        <f>AG4808*'⚙️ Config'!$B$11</f>
        <v>377204.8339</v>
      </c>
      <c r="AI4808" s="88">
        <f>AH4808*'⚙️ Config'!$B$12</f>
        <v>113161.4502</v>
      </c>
      <c r="AJ4808" s="64"/>
      <c r="AK4808" s="84"/>
      <c r="AL4808" s="84"/>
      <c r="AM4808" s="84"/>
      <c r="AN4808" s="84"/>
      <c r="AO4808" s="84"/>
      <c r="AP4808" s="84"/>
      <c r="AQ4808" s="84"/>
    </row>
    <row r="4809" ht="15.0" customHeight="1">
      <c r="A4809" s="98">
        <v>4806.0</v>
      </c>
      <c r="B4809" s="99" t="s">
        <v>10137</v>
      </c>
      <c r="C4809" s="98" t="s">
        <v>141</v>
      </c>
      <c r="D4809" s="98" t="s">
        <v>10138</v>
      </c>
      <c r="E4809" s="100">
        <v>53.13</v>
      </c>
      <c r="F4809" s="98" t="s">
        <v>86</v>
      </c>
      <c r="G4809" s="98" t="s">
        <v>244</v>
      </c>
      <c r="H4809" s="101">
        <v>1.00175191E7</v>
      </c>
      <c r="I4809" s="98">
        <v>7.0</v>
      </c>
      <c r="J4809" s="102">
        <v>2.7</v>
      </c>
      <c r="K4809" s="99">
        <v>2025.0</v>
      </c>
      <c r="L4809" s="98" t="s">
        <v>5013</v>
      </c>
      <c r="M4809" s="98">
        <v>2023.0</v>
      </c>
      <c r="N4809" s="98" t="s">
        <v>310</v>
      </c>
      <c r="O4809" s="65" t="str">
        <f t="shared" si="1"/>
        <v>032850260001</v>
      </c>
      <c r="P4809" s="65">
        <f t="shared" si="2"/>
        <v>1</v>
      </c>
      <c r="Q4809" s="65">
        <f t="shared" si="3"/>
        <v>1</v>
      </c>
      <c r="R4809" s="65" t="str">
        <f t="shared" si="12"/>
        <v>03.285.026/0001-11</v>
      </c>
      <c r="S4809" s="84"/>
      <c r="T4809" s="84" t="str">
        <f t="shared" si="10"/>
        <v/>
      </c>
      <c r="U4809" s="84" t="str">
        <f t="shared" si="11"/>
        <v/>
      </c>
      <c r="V4809" s="65" t="str">
        <f t="shared" si="5"/>
        <v/>
      </c>
      <c r="W4809" s="84"/>
      <c r="X4809" s="84"/>
      <c r="Y4809" s="85"/>
      <c r="Z4809" s="85"/>
      <c r="AA4809" s="65" t="str">
        <f t="shared" si="6"/>
        <v/>
      </c>
      <c r="AB4809" s="65" t="str">
        <f t="shared" si="7"/>
        <v/>
      </c>
      <c r="AC4809" s="86"/>
      <c r="AD4809" s="87" t="str">
        <f t="shared" si="8"/>
        <v/>
      </c>
      <c r="AE4809" s="84"/>
      <c r="AF4809" s="86">
        <f>IF(AC4809&gt;0,AC4809,'⚙️ Config'!$B$10)</f>
        <v>0.0075</v>
      </c>
      <c r="AG4809" s="88">
        <f t="shared" si="9"/>
        <v>75131.39325</v>
      </c>
      <c r="AH4809" s="88">
        <f>AG4809*'⚙️ Config'!$B$11</f>
        <v>375656.9663</v>
      </c>
      <c r="AI4809" s="88">
        <f>AH4809*'⚙️ Config'!$B$12</f>
        <v>112697.0899</v>
      </c>
      <c r="AJ4809" s="64"/>
      <c r="AK4809" s="84"/>
      <c r="AL4809" s="84"/>
      <c r="AM4809" s="84"/>
      <c r="AN4809" s="84"/>
      <c r="AO4809" s="84"/>
      <c r="AP4809" s="84"/>
      <c r="AQ4809" s="84"/>
    </row>
    <row r="4810" ht="15.0" customHeight="1">
      <c r="A4810" s="103">
        <v>4807.0</v>
      </c>
      <c r="B4810" s="104" t="s">
        <v>10139</v>
      </c>
      <c r="C4810" s="103" t="s">
        <v>141</v>
      </c>
      <c r="D4810" s="103" t="s">
        <v>10140</v>
      </c>
      <c r="E4810" s="105">
        <v>22.45</v>
      </c>
      <c r="F4810" s="103" t="s">
        <v>86</v>
      </c>
      <c r="G4810" s="103" t="s">
        <v>244</v>
      </c>
      <c r="H4810" s="106">
        <v>1.000036613E7</v>
      </c>
      <c r="I4810" s="103">
        <v>3.0</v>
      </c>
      <c r="J4810" s="107">
        <v>4.9</v>
      </c>
      <c r="K4810" s="104">
        <v>2023.0</v>
      </c>
      <c r="L4810" s="103" t="s">
        <v>448</v>
      </c>
      <c r="M4810" s="103">
        <v>2021.0</v>
      </c>
      <c r="N4810" s="103" t="s">
        <v>161</v>
      </c>
      <c r="O4810" s="65" t="str">
        <f t="shared" si="1"/>
        <v>034189240001</v>
      </c>
      <c r="P4810" s="65">
        <f t="shared" si="2"/>
        <v>0</v>
      </c>
      <c r="Q4810" s="65">
        <f t="shared" si="3"/>
        <v>9</v>
      </c>
      <c r="R4810" s="65" t="str">
        <f t="shared" si="12"/>
        <v>03.418.924/0001-09</v>
      </c>
      <c r="S4810" s="84"/>
      <c r="T4810" s="84" t="str">
        <f t="shared" si="10"/>
        <v/>
      </c>
      <c r="U4810" s="84" t="str">
        <f t="shared" si="11"/>
        <v/>
      </c>
      <c r="V4810" s="65" t="str">
        <f t="shared" si="5"/>
        <v/>
      </c>
      <c r="W4810" s="84"/>
      <c r="X4810" s="84"/>
      <c r="Y4810" s="85"/>
      <c r="Z4810" s="85"/>
      <c r="AA4810" s="65" t="str">
        <f t="shared" si="6"/>
        <v/>
      </c>
      <c r="AB4810" s="65" t="str">
        <f t="shared" si="7"/>
        <v/>
      </c>
      <c r="AC4810" s="86"/>
      <c r="AD4810" s="87" t="str">
        <f t="shared" si="8"/>
        <v/>
      </c>
      <c r="AE4810" s="84"/>
      <c r="AF4810" s="86">
        <f>IF(AC4810&gt;0,AC4810,'⚙️ Config'!$B$10)</f>
        <v>0.0075</v>
      </c>
      <c r="AG4810" s="88">
        <f t="shared" si="9"/>
        <v>75002.74598</v>
      </c>
      <c r="AH4810" s="88">
        <f>AG4810*'⚙️ Config'!$B$11</f>
        <v>375013.7299</v>
      </c>
      <c r="AI4810" s="88">
        <f>AH4810*'⚙️ Config'!$B$12</f>
        <v>112504.119</v>
      </c>
      <c r="AJ4810" s="64"/>
      <c r="AK4810" s="84"/>
      <c r="AL4810" s="84"/>
      <c r="AM4810" s="84"/>
      <c r="AN4810" s="84"/>
      <c r="AO4810" s="84"/>
      <c r="AP4810" s="84"/>
      <c r="AQ4810" s="84"/>
    </row>
    <row r="4811" ht="15.0" customHeight="1">
      <c r="A4811" s="103">
        <v>4808.0</v>
      </c>
      <c r="B4811" s="104" t="s">
        <v>10141</v>
      </c>
      <c r="C4811" s="103" t="s">
        <v>141</v>
      </c>
      <c r="D4811" s="103" t="s">
        <v>10142</v>
      </c>
      <c r="E4811" s="105">
        <v>53.22</v>
      </c>
      <c r="F4811" s="103" t="s">
        <v>86</v>
      </c>
      <c r="G4811" s="103" t="s">
        <v>423</v>
      </c>
      <c r="H4811" s="106">
        <v>9997051.06</v>
      </c>
      <c r="I4811" s="103">
        <v>6.0</v>
      </c>
      <c r="J4811" s="107">
        <v>2.8</v>
      </c>
      <c r="K4811" s="104">
        <v>2025.0</v>
      </c>
      <c r="L4811" s="103" t="s">
        <v>4726</v>
      </c>
      <c r="M4811" s="103">
        <v>2023.0</v>
      </c>
      <c r="N4811" s="103" t="s">
        <v>208</v>
      </c>
      <c r="O4811" s="65" t="str">
        <f t="shared" si="1"/>
        <v>111972100001</v>
      </c>
      <c r="P4811" s="65">
        <f t="shared" si="2"/>
        <v>3</v>
      </c>
      <c r="Q4811" s="65">
        <f t="shared" si="3"/>
        <v>8</v>
      </c>
      <c r="R4811" s="65" t="str">
        <f t="shared" si="12"/>
        <v>11.197.210/0001-38</v>
      </c>
      <c r="S4811" s="84"/>
      <c r="T4811" s="84" t="str">
        <f t="shared" si="10"/>
        <v/>
      </c>
      <c r="U4811" s="84" t="str">
        <f t="shared" si="11"/>
        <v/>
      </c>
      <c r="V4811" s="65" t="str">
        <f t="shared" si="5"/>
        <v/>
      </c>
      <c r="W4811" s="84"/>
      <c r="X4811" s="84"/>
      <c r="Y4811" s="85"/>
      <c r="Z4811" s="85"/>
      <c r="AA4811" s="65" t="str">
        <f t="shared" si="6"/>
        <v/>
      </c>
      <c r="AB4811" s="65" t="str">
        <f t="shared" si="7"/>
        <v/>
      </c>
      <c r="AC4811" s="86"/>
      <c r="AD4811" s="87" t="str">
        <f t="shared" si="8"/>
        <v/>
      </c>
      <c r="AE4811" s="84"/>
      <c r="AF4811" s="86">
        <f>IF(AC4811&gt;0,AC4811,'⚙️ Config'!$B$10)</f>
        <v>0.0075</v>
      </c>
      <c r="AG4811" s="88">
        <f t="shared" si="9"/>
        <v>74977.88295</v>
      </c>
      <c r="AH4811" s="88">
        <f>AG4811*'⚙️ Config'!$B$11</f>
        <v>374889.4148</v>
      </c>
      <c r="AI4811" s="88">
        <f>AH4811*'⚙️ Config'!$B$12</f>
        <v>112466.8244</v>
      </c>
      <c r="AJ4811" s="64"/>
      <c r="AK4811" s="84"/>
      <c r="AL4811" s="84"/>
      <c r="AM4811" s="84"/>
      <c r="AN4811" s="84"/>
      <c r="AO4811" s="84"/>
      <c r="AP4811" s="84"/>
      <c r="AQ4811" s="84"/>
    </row>
    <row r="4812" ht="15.0" customHeight="1">
      <c r="A4812" s="98">
        <v>4809.0</v>
      </c>
      <c r="B4812" s="99" t="s">
        <v>10143</v>
      </c>
      <c r="C4812" s="98" t="s">
        <v>141</v>
      </c>
      <c r="D4812" s="98" t="s">
        <v>10144</v>
      </c>
      <c r="E4812" s="100">
        <v>20.14</v>
      </c>
      <c r="F4812" s="98" t="s">
        <v>86</v>
      </c>
      <c r="G4812" s="98" t="s">
        <v>423</v>
      </c>
      <c r="H4812" s="101">
        <v>9958119.9</v>
      </c>
      <c r="I4812" s="98">
        <v>3.0</v>
      </c>
      <c r="J4812" s="102">
        <v>4.8</v>
      </c>
      <c r="K4812" s="99">
        <v>2021.0</v>
      </c>
      <c r="L4812" s="98" t="s">
        <v>719</v>
      </c>
      <c r="M4812" s="98">
        <v>2021.0</v>
      </c>
      <c r="N4812" s="98" t="s">
        <v>161</v>
      </c>
      <c r="O4812" s="65" t="str">
        <f t="shared" si="1"/>
        <v>106323400001</v>
      </c>
      <c r="P4812" s="65">
        <f t="shared" si="2"/>
        <v>9</v>
      </c>
      <c r="Q4812" s="65">
        <f t="shared" si="3"/>
        <v>9</v>
      </c>
      <c r="R4812" s="65" t="str">
        <f t="shared" si="12"/>
        <v>10.632.340/0001-99</v>
      </c>
      <c r="S4812" s="84"/>
      <c r="T4812" s="84" t="str">
        <f t="shared" si="10"/>
        <v/>
      </c>
      <c r="U4812" s="84" t="str">
        <f t="shared" si="11"/>
        <v/>
      </c>
      <c r="V4812" s="65" t="str">
        <f t="shared" si="5"/>
        <v/>
      </c>
      <c r="W4812" s="84"/>
      <c r="X4812" s="84"/>
      <c r="Y4812" s="85"/>
      <c r="Z4812" s="85"/>
      <c r="AA4812" s="65" t="str">
        <f t="shared" si="6"/>
        <v/>
      </c>
      <c r="AB4812" s="65" t="str">
        <f t="shared" si="7"/>
        <v/>
      </c>
      <c r="AC4812" s="86"/>
      <c r="AD4812" s="87" t="str">
        <f t="shared" si="8"/>
        <v/>
      </c>
      <c r="AE4812" s="84"/>
      <c r="AF4812" s="86">
        <f>IF(AC4812&gt;0,AC4812,'⚙️ Config'!$B$10)</f>
        <v>0.0075</v>
      </c>
      <c r="AG4812" s="88">
        <f t="shared" si="9"/>
        <v>74685.89925</v>
      </c>
      <c r="AH4812" s="88">
        <f>AG4812*'⚙️ Config'!$B$11</f>
        <v>373429.4963</v>
      </c>
      <c r="AI4812" s="88">
        <f>AH4812*'⚙️ Config'!$B$12</f>
        <v>112028.8489</v>
      </c>
      <c r="AJ4812" s="64"/>
      <c r="AK4812" s="84"/>
      <c r="AL4812" s="84"/>
      <c r="AM4812" s="84"/>
      <c r="AN4812" s="84"/>
      <c r="AO4812" s="84"/>
      <c r="AP4812" s="84"/>
      <c r="AQ4812" s="84"/>
    </row>
    <row r="4813" ht="15.0" customHeight="1">
      <c r="A4813" s="103">
        <v>4810.0</v>
      </c>
      <c r="B4813" s="104" t="s">
        <v>10145</v>
      </c>
      <c r="C4813" s="103" t="s">
        <v>141</v>
      </c>
      <c r="D4813" s="103" t="s">
        <v>10146</v>
      </c>
      <c r="E4813" s="105">
        <v>40.37</v>
      </c>
      <c r="F4813" s="103" t="s">
        <v>86</v>
      </c>
      <c r="G4813" s="103" t="s">
        <v>423</v>
      </c>
      <c r="H4813" s="106">
        <v>9950158.13</v>
      </c>
      <c r="I4813" s="103">
        <v>6.0</v>
      </c>
      <c r="J4813" s="107">
        <v>2.9</v>
      </c>
      <c r="K4813" s="104">
        <v>2025.0</v>
      </c>
      <c r="L4813" s="103" t="s">
        <v>4726</v>
      </c>
      <c r="M4813" s="103">
        <v>2023.0</v>
      </c>
      <c r="N4813" s="103" t="s">
        <v>161</v>
      </c>
      <c r="O4813" s="65" t="str">
        <f t="shared" si="1"/>
        <v>233002100001</v>
      </c>
      <c r="P4813" s="65">
        <f t="shared" si="2"/>
        <v>0</v>
      </c>
      <c r="Q4813" s="65">
        <f t="shared" si="3"/>
        <v>9</v>
      </c>
      <c r="R4813" s="65" t="str">
        <f t="shared" si="12"/>
        <v>23.300.210/0001-09</v>
      </c>
      <c r="S4813" s="84"/>
      <c r="T4813" s="84" t="str">
        <f t="shared" si="10"/>
        <v/>
      </c>
      <c r="U4813" s="84" t="str">
        <f t="shared" si="11"/>
        <v/>
      </c>
      <c r="V4813" s="65" t="str">
        <f t="shared" si="5"/>
        <v/>
      </c>
      <c r="W4813" s="84"/>
      <c r="X4813" s="84"/>
      <c r="Y4813" s="85"/>
      <c r="Z4813" s="85"/>
      <c r="AA4813" s="65" t="str">
        <f t="shared" si="6"/>
        <v/>
      </c>
      <c r="AB4813" s="65" t="str">
        <f t="shared" si="7"/>
        <v/>
      </c>
      <c r="AC4813" s="86"/>
      <c r="AD4813" s="87" t="str">
        <f t="shared" si="8"/>
        <v/>
      </c>
      <c r="AE4813" s="84"/>
      <c r="AF4813" s="86">
        <f>IF(AC4813&gt;0,AC4813,'⚙️ Config'!$B$10)</f>
        <v>0.0075</v>
      </c>
      <c r="AG4813" s="88">
        <f t="shared" si="9"/>
        <v>74626.18598</v>
      </c>
      <c r="AH4813" s="88">
        <f>AG4813*'⚙️ Config'!$B$11</f>
        <v>373130.9299</v>
      </c>
      <c r="AI4813" s="88">
        <f>AH4813*'⚙️ Config'!$B$12</f>
        <v>111939.279</v>
      </c>
      <c r="AJ4813" s="64"/>
      <c r="AK4813" s="84"/>
      <c r="AL4813" s="84"/>
      <c r="AM4813" s="84"/>
      <c r="AN4813" s="84"/>
      <c r="AO4813" s="84"/>
      <c r="AP4813" s="84"/>
      <c r="AQ4813" s="84"/>
    </row>
    <row r="4814" ht="15.0" customHeight="1">
      <c r="A4814" s="98">
        <v>4811.0</v>
      </c>
      <c r="B4814" s="99" t="s">
        <v>10147</v>
      </c>
      <c r="C4814" s="98" t="s">
        <v>141</v>
      </c>
      <c r="D4814" s="98" t="s">
        <v>10148</v>
      </c>
      <c r="E4814" s="100">
        <v>57.77</v>
      </c>
      <c r="F4814" s="98" t="s">
        <v>86</v>
      </c>
      <c r="G4814" s="98" t="s">
        <v>423</v>
      </c>
      <c r="H4814" s="101">
        <v>9948900.85</v>
      </c>
      <c r="I4814" s="98">
        <v>5.0</v>
      </c>
      <c r="J4814" s="102">
        <v>2.0</v>
      </c>
      <c r="K4814" s="99">
        <v>2025.0</v>
      </c>
      <c r="L4814" s="98" t="s">
        <v>5013</v>
      </c>
      <c r="M4814" s="98">
        <v>2024.0</v>
      </c>
      <c r="N4814" s="98" t="s">
        <v>208</v>
      </c>
      <c r="O4814" s="65" t="str">
        <f t="shared" si="1"/>
        <v>114467810001</v>
      </c>
      <c r="P4814" s="65">
        <f t="shared" si="2"/>
        <v>6</v>
      </c>
      <c r="Q4814" s="65">
        <f t="shared" si="3"/>
        <v>9</v>
      </c>
      <c r="R4814" s="65" t="str">
        <f t="shared" si="12"/>
        <v>11.446.781/0001-69</v>
      </c>
      <c r="S4814" s="84"/>
      <c r="T4814" s="84" t="str">
        <f t="shared" si="10"/>
        <v/>
      </c>
      <c r="U4814" s="84" t="str">
        <f t="shared" si="11"/>
        <v/>
      </c>
      <c r="V4814" s="65" t="str">
        <f t="shared" si="5"/>
        <v/>
      </c>
      <c r="W4814" s="84"/>
      <c r="X4814" s="84"/>
      <c r="Y4814" s="85"/>
      <c r="Z4814" s="85"/>
      <c r="AA4814" s="65" t="str">
        <f t="shared" si="6"/>
        <v/>
      </c>
      <c r="AB4814" s="65" t="str">
        <f t="shared" si="7"/>
        <v/>
      </c>
      <c r="AC4814" s="86"/>
      <c r="AD4814" s="87" t="str">
        <f t="shared" si="8"/>
        <v/>
      </c>
      <c r="AE4814" s="84"/>
      <c r="AF4814" s="86">
        <f>IF(AC4814&gt;0,AC4814,'⚙️ Config'!$B$10)</f>
        <v>0.0075</v>
      </c>
      <c r="AG4814" s="88">
        <f t="shared" si="9"/>
        <v>74616.75638</v>
      </c>
      <c r="AH4814" s="88">
        <f>AG4814*'⚙️ Config'!$B$11</f>
        <v>373083.7819</v>
      </c>
      <c r="AI4814" s="88">
        <f>AH4814*'⚙️ Config'!$B$12</f>
        <v>111925.1346</v>
      </c>
      <c r="AJ4814" s="64"/>
      <c r="AK4814" s="84"/>
      <c r="AL4814" s="84"/>
      <c r="AM4814" s="84"/>
      <c r="AN4814" s="84"/>
      <c r="AO4814" s="84"/>
      <c r="AP4814" s="84"/>
      <c r="AQ4814" s="84"/>
    </row>
    <row r="4815" ht="15.0" customHeight="1">
      <c r="A4815" s="103">
        <v>4812.0</v>
      </c>
      <c r="B4815" s="104" t="s">
        <v>10149</v>
      </c>
      <c r="C4815" s="103" t="s">
        <v>141</v>
      </c>
      <c r="D4815" s="103" t="s">
        <v>10150</v>
      </c>
      <c r="E4815" s="105">
        <v>23.47</v>
      </c>
      <c r="F4815" s="103" t="s">
        <v>86</v>
      </c>
      <c r="G4815" s="103" t="s">
        <v>423</v>
      </c>
      <c r="H4815" s="106">
        <v>9897162.44</v>
      </c>
      <c r="I4815" s="103">
        <v>2.0</v>
      </c>
      <c r="J4815" s="107">
        <v>4.8</v>
      </c>
      <c r="K4815" s="104">
        <v>2021.0</v>
      </c>
      <c r="L4815" s="103" t="s">
        <v>165</v>
      </c>
      <c r="M4815" s="103">
        <v>2021.0</v>
      </c>
      <c r="N4815" s="103" t="s">
        <v>161</v>
      </c>
      <c r="O4815" s="65" t="str">
        <f t="shared" si="1"/>
        <v>144831110001</v>
      </c>
      <c r="P4815" s="65">
        <f t="shared" si="2"/>
        <v>0</v>
      </c>
      <c r="Q4815" s="65">
        <f t="shared" si="3"/>
        <v>0</v>
      </c>
      <c r="R4815" s="65" t="str">
        <f t="shared" si="12"/>
        <v>14.483.111/0001-00</v>
      </c>
      <c r="S4815" s="84"/>
      <c r="T4815" s="84" t="str">
        <f t="shared" si="10"/>
        <v/>
      </c>
      <c r="U4815" s="84" t="str">
        <f t="shared" si="11"/>
        <v/>
      </c>
      <c r="V4815" s="65" t="str">
        <f t="shared" si="5"/>
        <v/>
      </c>
      <c r="W4815" s="84"/>
      <c r="X4815" s="84"/>
      <c r="Y4815" s="85"/>
      <c r="Z4815" s="85"/>
      <c r="AA4815" s="65" t="str">
        <f t="shared" si="6"/>
        <v/>
      </c>
      <c r="AB4815" s="65" t="str">
        <f t="shared" si="7"/>
        <v/>
      </c>
      <c r="AC4815" s="86"/>
      <c r="AD4815" s="87" t="str">
        <f t="shared" si="8"/>
        <v/>
      </c>
      <c r="AE4815" s="84"/>
      <c r="AF4815" s="86">
        <f>IF(AC4815&gt;0,AC4815,'⚙️ Config'!$B$10)</f>
        <v>0.0075</v>
      </c>
      <c r="AG4815" s="88">
        <f t="shared" si="9"/>
        <v>74228.7183</v>
      </c>
      <c r="AH4815" s="88">
        <f>AG4815*'⚙️ Config'!$B$11</f>
        <v>371143.5915</v>
      </c>
      <c r="AI4815" s="88">
        <f>AH4815*'⚙️ Config'!$B$12</f>
        <v>111343.0775</v>
      </c>
      <c r="AJ4815" s="64"/>
      <c r="AK4815" s="84"/>
      <c r="AL4815" s="84"/>
      <c r="AM4815" s="84"/>
      <c r="AN4815" s="84"/>
      <c r="AO4815" s="84"/>
      <c r="AP4815" s="84"/>
      <c r="AQ4815" s="84"/>
    </row>
    <row r="4816" ht="15.0" customHeight="1">
      <c r="A4816" s="103">
        <v>4813.0</v>
      </c>
      <c r="B4816" s="104" t="s">
        <v>10151</v>
      </c>
      <c r="C4816" s="103" t="s">
        <v>141</v>
      </c>
      <c r="D4816" s="103" t="s">
        <v>10152</v>
      </c>
      <c r="E4816" s="105">
        <v>23.74</v>
      </c>
      <c r="F4816" s="103" t="s">
        <v>86</v>
      </c>
      <c r="G4816" s="103" t="s">
        <v>423</v>
      </c>
      <c r="H4816" s="106">
        <v>9871753.84</v>
      </c>
      <c r="I4816" s="103">
        <v>3.0</v>
      </c>
      <c r="J4816" s="107">
        <v>4.1</v>
      </c>
      <c r="K4816" s="104">
        <v>2023.0</v>
      </c>
      <c r="L4816" s="103" t="s">
        <v>256</v>
      </c>
      <c r="M4816" s="103">
        <v>2022.0</v>
      </c>
      <c r="N4816" s="103" t="s">
        <v>161</v>
      </c>
      <c r="O4816" s="65" t="str">
        <f t="shared" si="1"/>
        <v>614138520001</v>
      </c>
      <c r="P4816" s="65">
        <f t="shared" si="2"/>
        <v>0</v>
      </c>
      <c r="Q4816" s="65">
        <f t="shared" si="3"/>
        <v>3</v>
      </c>
      <c r="R4816" s="65" t="str">
        <f t="shared" si="12"/>
        <v>61.413.852/0001-03</v>
      </c>
      <c r="S4816" s="84"/>
      <c r="T4816" s="84" t="str">
        <f t="shared" si="10"/>
        <v/>
      </c>
      <c r="U4816" s="84" t="str">
        <f t="shared" si="11"/>
        <v/>
      </c>
      <c r="V4816" s="65" t="str">
        <f t="shared" si="5"/>
        <v/>
      </c>
      <c r="W4816" s="84"/>
      <c r="X4816" s="84"/>
      <c r="Y4816" s="85"/>
      <c r="Z4816" s="85"/>
      <c r="AA4816" s="65" t="str">
        <f t="shared" si="6"/>
        <v/>
      </c>
      <c r="AB4816" s="65" t="str">
        <f t="shared" si="7"/>
        <v/>
      </c>
      <c r="AC4816" s="86"/>
      <c r="AD4816" s="87" t="str">
        <f t="shared" si="8"/>
        <v/>
      </c>
      <c r="AE4816" s="84"/>
      <c r="AF4816" s="86">
        <f>IF(AC4816&gt;0,AC4816,'⚙️ Config'!$B$10)</f>
        <v>0.0075</v>
      </c>
      <c r="AG4816" s="88">
        <f t="shared" si="9"/>
        <v>74038.1538</v>
      </c>
      <c r="AH4816" s="88">
        <f>AG4816*'⚙️ Config'!$B$11</f>
        <v>370190.769</v>
      </c>
      <c r="AI4816" s="88">
        <f>AH4816*'⚙️ Config'!$B$12</f>
        <v>111057.2307</v>
      </c>
      <c r="AJ4816" s="64"/>
      <c r="AK4816" s="84"/>
      <c r="AL4816" s="84"/>
      <c r="AM4816" s="84"/>
      <c r="AN4816" s="84"/>
      <c r="AO4816" s="84"/>
      <c r="AP4816" s="84"/>
      <c r="AQ4816" s="84"/>
    </row>
    <row r="4817" ht="15.0" customHeight="1">
      <c r="A4817" s="98">
        <v>4814.0</v>
      </c>
      <c r="B4817" s="99" t="s">
        <v>10153</v>
      </c>
      <c r="C4817" s="98" t="s">
        <v>141</v>
      </c>
      <c r="D4817" s="98" t="s">
        <v>10154</v>
      </c>
      <c r="E4817" s="100">
        <v>55.53</v>
      </c>
      <c r="F4817" s="98" t="s">
        <v>86</v>
      </c>
      <c r="G4817" s="98" t="s">
        <v>423</v>
      </c>
      <c r="H4817" s="101">
        <v>9868978.32</v>
      </c>
      <c r="I4817" s="98">
        <v>4.0</v>
      </c>
      <c r="J4817" s="102">
        <v>4.9</v>
      </c>
      <c r="K4817" s="99">
        <v>2025.0</v>
      </c>
      <c r="L4817" s="98" t="s">
        <v>501</v>
      </c>
      <c r="M4817" s="98">
        <v>2021.0</v>
      </c>
      <c r="N4817" s="98" t="s">
        <v>208</v>
      </c>
      <c r="O4817" s="65" t="str">
        <f t="shared" si="1"/>
        <v>671336370001</v>
      </c>
      <c r="P4817" s="65">
        <f t="shared" si="2"/>
        <v>2</v>
      </c>
      <c r="Q4817" s="65">
        <f t="shared" si="3"/>
        <v>7</v>
      </c>
      <c r="R4817" s="65" t="str">
        <f t="shared" si="12"/>
        <v>67.133.637/0001-27</v>
      </c>
      <c r="S4817" s="84"/>
      <c r="T4817" s="84" t="str">
        <f t="shared" si="10"/>
        <v/>
      </c>
      <c r="U4817" s="84" t="str">
        <f t="shared" si="11"/>
        <v/>
      </c>
      <c r="V4817" s="65" t="str">
        <f t="shared" si="5"/>
        <v/>
      </c>
      <c r="W4817" s="84"/>
      <c r="X4817" s="84"/>
      <c r="Y4817" s="85"/>
      <c r="Z4817" s="85"/>
      <c r="AA4817" s="65" t="str">
        <f t="shared" si="6"/>
        <v/>
      </c>
      <c r="AB4817" s="65" t="str">
        <f t="shared" si="7"/>
        <v/>
      </c>
      <c r="AC4817" s="86"/>
      <c r="AD4817" s="87" t="str">
        <f t="shared" si="8"/>
        <v/>
      </c>
      <c r="AE4817" s="84"/>
      <c r="AF4817" s="86">
        <f>IF(AC4817&gt;0,AC4817,'⚙️ Config'!$B$10)</f>
        <v>0.0075</v>
      </c>
      <c r="AG4817" s="88">
        <f t="shared" si="9"/>
        <v>74017.3374</v>
      </c>
      <c r="AH4817" s="88">
        <f>AG4817*'⚙️ Config'!$B$11</f>
        <v>370086.687</v>
      </c>
      <c r="AI4817" s="88">
        <f>AH4817*'⚙️ Config'!$B$12</f>
        <v>111026.0061</v>
      </c>
      <c r="AJ4817" s="64"/>
      <c r="AK4817" s="84"/>
      <c r="AL4817" s="84"/>
      <c r="AM4817" s="84"/>
      <c r="AN4817" s="84"/>
      <c r="AO4817" s="84"/>
      <c r="AP4817" s="84"/>
      <c r="AQ4817" s="84"/>
    </row>
    <row r="4818" ht="15.0" customHeight="1">
      <c r="A4818" s="98">
        <v>4815.0</v>
      </c>
      <c r="B4818" s="99" t="s">
        <v>10155</v>
      </c>
      <c r="C4818" s="98" t="s">
        <v>141</v>
      </c>
      <c r="D4818" s="98" t="s">
        <v>10156</v>
      </c>
      <c r="E4818" s="100">
        <v>32.68</v>
      </c>
      <c r="F4818" s="98" t="s">
        <v>86</v>
      </c>
      <c r="G4818" s="98" t="s">
        <v>423</v>
      </c>
      <c r="H4818" s="101">
        <v>9853519.22</v>
      </c>
      <c r="I4818" s="98">
        <v>7.0</v>
      </c>
      <c r="J4818" s="102">
        <v>3.2</v>
      </c>
      <c r="K4818" s="99">
        <v>2025.0</v>
      </c>
      <c r="L4818" s="98" t="s">
        <v>4689</v>
      </c>
      <c r="M4818" s="98">
        <v>2023.0</v>
      </c>
      <c r="N4818" s="98" t="s">
        <v>161</v>
      </c>
      <c r="O4818" s="65" t="str">
        <f t="shared" si="1"/>
        <v>238437030001</v>
      </c>
      <c r="P4818" s="65">
        <f t="shared" si="2"/>
        <v>8</v>
      </c>
      <c r="Q4818" s="65">
        <f t="shared" si="3"/>
        <v>7</v>
      </c>
      <c r="R4818" s="65" t="str">
        <f t="shared" si="12"/>
        <v>23.843.703/0001-87</v>
      </c>
      <c r="S4818" s="84"/>
      <c r="T4818" s="84" t="str">
        <f t="shared" si="10"/>
        <v/>
      </c>
      <c r="U4818" s="84" t="str">
        <f t="shared" si="11"/>
        <v/>
      </c>
      <c r="V4818" s="65" t="str">
        <f t="shared" si="5"/>
        <v/>
      </c>
      <c r="W4818" s="84"/>
      <c r="X4818" s="84"/>
      <c r="Y4818" s="85"/>
      <c r="Z4818" s="85"/>
      <c r="AA4818" s="65" t="str">
        <f t="shared" si="6"/>
        <v/>
      </c>
      <c r="AB4818" s="65" t="str">
        <f t="shared" si="7"/>
        <v/>
      </c>
      <c r="AC4818" s="86"/>
      <c r="AD4818" s="87" t="str">
        <f t="shared" si="8"/>
        <v/>
      </c>
      <c r="AE4818" s="84"/>
      <c r="AF4818" s="86">
        <f>IF(AC4818&gt;0,AC4818,'⚙️ Config'!$B$10)</f>
        <v>0.0075</v>
      </c>
      <c r="AG4818" s="88">
        <f t="shared" si="9"/>
        <v>73901.39415</v>
      </c>
      <c r="AH4818" s="88">
        <f>AG4818*'⚙️ Config'!$B$11</f>
        <v>369506.9708</v>
      </c>
      <c r="AI4818" s="88">
        <f>AH4818*'⚙️ Config'!$B$12</f>
        <v>110852.0912</v>
      </c>
      <c r="AJ4818" s="64"/>
      <c r="AK4818" s="84"/>
      <c r="AL4818" s="84"/>
      <c r="AM4818" s="84"/>
      <c r="AN4818" s="84"/>
      <c r="AO4818" s="84"/>
      <c r="AP4818" s="84"/>
      <c r="AQ4818" s="84"/>
    </row>
    <row r="4819" ht="15.0" customHeight="1">
      <c r="A4819" s="98">
        <v>4816.0</v>
      </c>
      <c r="B4819" s="99" t="s">
        <v>10157</v>
      </c>
      <c r="C4819" s="98" t="s">
        <v>141</v>
      </c>
      <c r="D4819" s="98" t="s">
        <v>10158</v>
      </c>
      <c r="E4819" s="100">
        <v>22.65</v>
      </c>
      <c r="F4819" s="98" t="s">
        <v>86</v>
      </c>
      <c r="G4819" s="98" t="s">
        <v>423</v>
      </c>
      <c r="H4819" s="101">
        <v>9851258.1</v>
      </c>
      <c r="I4819" s="98">
        <v>5.0</v>
      </c>
      <c r="J4819" s="102">
        <v>5.0</v>
      </c>
      <c r="K4819" s="99">
        <v>2024.0</v>
      </c>
      <c r="L4819" s="98" t="s">
        <v>719</v>
      </c>
      <c r="M4819" s="98">
        <v>2021.0</v>
      </c>
      <c r="N4819" s="98" t="s">
        <v>189</v>
      </c>
      <c r="O4819" s="65" t="str">
        <f t="shared" si="1"/>
        <v>186962150001</v>
      </c>
      <c r="P4819" s="65">
        <f t="shared" si="2"/>
        <v>5</v>
      </c>
      <c r="Q4819" s="65">
        <f t="shared" si="3"/>
        <v>4</v>
      </c>
      <c r="R4819" s="65" t="str">
        <f t="shared" si="12"/>
        <v>18.696.215/0001-54</v>
      </c>
      <c r="S4819" s="84"/>
      <c r="T4819" s="84" t="str">
        <f t="shared" si="10"/>
        <v/>
      </c>
      <c r="U4819" s="84" t="str">
        <f t="shared" si="11"/>
        <v/>
      </c>
      <c r="V4819" s="65" t="str">
        <f t="shared" si="5"/>
        <v/>
      </c>
      <c r="W4819" s="84"/>
      <c r="X4819" s="84"/>
      <c r="Y4819" s="85"/>
      <c r="Z4819" s="85"/>
      <c r="AA4819" s="65" t="str">
        <f t="shared" si="6"/>
        <v/>
      </c>
      <c r="AB4819" s="65" t="str">
        <f t="shared" si="7"/>
        <v/>
      </c>
      <c r="AC4819" s="86"/>
      <c r="AD4819" s="87" t="str">
        <f t="shared" si="8"/>
        <v/>
      </c>
      <c r="AE4819" s="84"/>
      <c r="AF4819" s="86">
        <f>IF(AC4819&gt;0,AC4819,'⚙️ Config'!$B$10)</f>
        <v>0.0075</v>
      </c>
      <c r="AG4819" s="88">
        <f t="shared" si="9"/>
        <v>73884.43575</v>
      </c>
      <c r="AH4819" s="88">
        <f>AG4819*'⚙️ Config'!$B$11</f>
        <v>369422.1788</v>
      </c>
      <c r="AI4819" s="88">
        <f>AH4819*'⚙️ Config'!$B$12</f>
        <v>110826.6536</v>
      </c>
      <c r="AJ4819" s="64"/>
      <c r="AK4819" s="84"/>
      <c r="AL4819" s="84"/>
      <c r="AM4819" s="84"/>
      <c r="AN4819" s="84"/>
      <c r="AO4819" s="84"/>
      <c r="AP4819" s="84"/>
      <c r="AQ4819" s="84"/>
    </row>
    <row r="4820" ht="15.0" customHeight="1">
      <c r="A4820" s="98">
        <v>4817.0</v>
      </c>
      <c r="B4820" s="99" t="s">
        <v>10159</v>
      </c>
      <c r="C4820" s="98" t="s">
        <v>141</v>
      </c>
      <c r="D4820" s="98" t="s">
        <v>10160</v>
      </c>
      <c r="E4820" s="100">
        <v>42.96</v>
      </c>
      <c r="F4820" s="98" t="s">
        <v>86</v>
      </c>
      <c r="G4820" s="98" t="s">
        <v>423</v>
      </c>
      <c r="H4820" s="101">
        <v>9846547.59</v>
      </c>
      <c r="I4820" s="98">
        <v>4.0</v>
      </c>
      <c r="J4820" s="102">
        <v>4.7</v>
      </c>
      <c r="K4820" s="99">
        <v>2025.0</v>
      </c>
      <c r="L4820" s="98" t="s">
        <v>508</v>
      </c>
      <c r="M4820" s="98">
        <v>2021.0</v>
      </c>
      <c r="N4820" s="98" t="s">
        <v>189</v>
      </c>
      <c r="O4820" s="65" t="str">
        <f t="shared" si="1"/>
        <v>609802400001</v>
      </c>
      <c r="P4820" s="65">
        <f t="shared" si="2"/>
        <v>2</v>
      </c>
      <c r="Q4820" s="65">
        <f t="shared" si="3"/>
        <v>1</v>
      </c>
      <c r="R4820" s="65" t="str">
        <f t="shared" si="12"/>
        <v>60.980.240/0001-21</v>
      </c>
      <c r="S4820" s="84"/>
      <c r="T4820" s="84" t="str">
        <f t="shared" si="10"/>
        <v/>
      </c>
      <c r="U4820" s="84" t="str">
        <f t="shared" si="11"/>
        <v/>
      </c>
      <c r="V4820" s="65" t="str">
        <f t="shared" si="5"/>
        <v/>
      </c>
      <c r="W4820" s="84"/>
      <c r="X4820" s="84"/>
      <c r="Y4820" s="85"/>
      <c r="Z4820" s="85"/>
      <c r="AA4820" s="65" t="str">
        <f t="shared" si="6"/>
        <v/>
      </c>
      <c r="AB4820" s="65" t="str">
        <f t="shared" si="7"/>
        <v/>
      </c>
      <c r="AC4820" s="86"/>
      <c r="AD4820" s="87" t="str">
        <f t="shared" si="8"/>
        <v/>
      </c>
      <c r="AE4820" s="84"/>
      <c r="AF4820" s="86">
        <f>IF(AC4820&gt;0,AC4820,'⚙️ Config'!$B$10)</f>
        <v>0.0075</v>
      </c>
      <c r="AG4820" s="88">
        <f t="shared" si="9"/>
        <v>73849.10693</v>
      </c>
      <c r="AH4820" s="88">
        <f>AG4820*'⚙️ Config'!$B$11</f>
        <v>369245.5346</v>
      </c>
      <c r="AI4820" s="88">
        <f>AH4820*'⚙️ Config'!$B$12</f>
        <v>110773.6604</v>
      </c>
      <c r="AJ4820" s="64"/>
      <c r="AK4820" s="84"/>
      <c r="AL4820" s="84"/>
      <c r="AM4820" s="84"/>
      <c r="AN4820" s="84"/>
      <c r="AO4820" s="84"/>
      <c r="AP4820" s="84"/>
      <c r="AQ4820" s="84"/>
    </row>
    <row r="4821" ht="15.0" customHeight="1">
      <c r="A4821" s="103">
        <v>4818.0</v>
      </c>
      <c r="B4821" s="104" t="s">
        <v>10161</v>
      </c>
      <c r="C4821" s="103" t="s">
        <v>141</v>
      </c>
      <c r="D4821" s="103" t="s">
        <v>10162</v>
      </c>
      <c r="E4821" s="105">
        <v>36.05</v>
      </c>
      <c r="F4821" s="103" t="s">
        <v>86</v>
      </c>
      <c r="G4821" s="103" t="s">
        <v>423</v>
      </c>
      <c r="H4821" s="106">
        <v>9837942.45</v>
      </c>
      <c r="I4821" s="103">
        <v>3.0</v>
      </c>
      <c r="J4821" s="107">
        <v>4.7</v>
      </c>
      <c r="K4821" s="104">
        <v>2025.0</v>
      </c>
      <c r="L4821" s="103" t="s">
        <v>144</v>
      </c>
      <c r="M4821" s="103">
        <v>2021.0</v>
      </c>
      <c r="N4821" s="103" t="s">
        <v>189</v>
      </c>
      <c r="O4821" s="65" t="str">
        <f t="shared" si="1"/>
        <v>142528080001</v>
      </c>
      <c r="P4821" s="65">
        <f t="shared" si="2"/>
        <v>7</v>
      </c>
      <c r="Q4821" s="65">
        <f t="shared" si="3"/>
        <v>0</v>
      </c>
      <c r="R4821" s="65" t="str">
        <f t="shared" si="12"/>
        <v>14.252.808/0001-70</v>
      </c>
      <c r="S4821" s="84"/>
      <c r="T4821" s="84" t="str">
        <f t="shared" si="10"/>
        <v/>
      </c>
      <c r="U4821" s="84" t="str">
        <f t="shared" si="11"/>
        <v/>
      </c>
      <c r="V4821" s="65" t="str">
        <f t="shared" si="5"/>
        <v/>
      </c>
      <c r="W4821" s="84"/>
      <c r="X4821" s="84"/>
      <c r="Y4821" s="85"/>
      <c r="Z4821" s="85"/>
      <c r="AA4821" s="65" t="str">
        <f t="shared" si="6"/>
        <v/>
      </c>
      <c r="AB4821" s="65" t="str">
        <f t="shared" si="7"/>
        <v/>
      </c>
      <c r="AC4821" s="86"/>
      <c r="AD4821" s="87" t="str">
        <f t="shared" si="8"/>
        <v/>
      </c>
      <c r="AE4821" s="84"/>
      <c r="AF4821" s="86">
        <f>IF(AC4821&gt;0,AC4821,'⚙️ Config'!$B$10)</f>
        <v>0.0075</v>
      </c>
      <c r="AG4821" s="88">
        <f t="shared" si="9"/>
        <v>73784.56838</v>
      </c>
      <c r="AH4821" s="88">
        <f>AG4821*'⚙️ Config'!$B$11</f>
        <v>368922.8419</v>
      </c>
      <c r="AI4821" s="88">
        <f>AH4821*'⚙️ Config'!$B$12</f>
        <v>110676.8526</v>
      </c>
      <c r="AJ4821" s="64"/>
      <c r="AK4821" s="84"/>
      <c r="AL4821" s="84"/>
      <c r="AM4821" s="84"/>
      <c r="AN4821" s="84"/>
      <c r="AO4821" s="84"/>
      <c r="AP4821" s="84"/>
      <c r="AQ4821" s="84"/>
    </row>
    <row r="4822" ht="15.0" customHeight="1">
      <c r="A4822" s="103">
        <v>4819.0</v>
      </c>
      <c r="B4822" s="104" t="s">
        <v>10163</v>
      </c>
      <c r="C4822" s="103" t="s">
        <v>141</v>
      </c>
      <c r="D4822" s="103" t="s">
        <v>10164</v>
      </c>
      <c r="E4822" s="105">
        <v>22.15</v>
      </c>
      <c r="F4822" s="103" t="s">
        <v>86</v>
      </c>
      <c r="G4822" s="103" t="s">
        <v>423</v>
      </c>
      <c r="H4822" s="106">
        <v>9783706.17</v>
      </c>
      <c r="I4822" s="103">
        <v>3.0</v>
      </c>
      <c r="J4822" s="107">
        <v>4.1</v>
      </c>
      <c r="K4822" s="104">
        <v>2022.0</v>
      </c>
      <c r="L4822" s="103" t="s">
        <v>144</v>
      </c>
      <c r="M4822" s="103">
        <v>2022.0</v>
      </c>
      <c r="N4822" s="103" t="s">
        <v>161</v>
      </c>
      <c r="O4822" s="65" t="str">
        <f t="shared" si="1"/>
        <v>616781730001</v>
      </c>
      <c r="P4822" s="65">
        <f t="shared" si="2"/>
        <v>5</v>
      </c>
      <c r="Q4822" s="65">
        <f t="shared" si="3"/>
        <v>8</v>
      </c>
      <c r="R4822" s="65" t="str">
        <f t="shared" si="12"/>
        <v>61.678.173/0001-58</v>
      </c>
      <c r="S4822" s="84"/>
      <c r="T4822" s="84" t="str">
        <f t="shared" si="10"/>
        <v/>
      </c>
      <c r="U4822" s="84" t="str">
        <f t="shared" si="11"/>
        <v/>
      </c>
      <c r="V4822" s="65" t="str">
        <f t="shared" si="5"/>
        <v/>
      </c>
      <c r="W4822" s="84"/>
      <c r="X4822" s="84"/>
      <c r="Y4822" s="85"/>
      <c r="Z4822" s="85"/>
      <c r="AA4822" s="65" t="str">
        <f t="shared" si="6"/>
        <v/>
      </c>
      <c r="AB4822" s="65" t="str">
        <f t="shared" si="7"/>
        <v/>
      </c>
      <c r="AC4822" s="86"/>
      <c r="AD4822" s="87" t="str">
        <f t="shared" si="8"/>
        <v/>
      </c>
      <c r="AE4822" s="84"/>
      <c r="AF4822" s="86">
        <f>IF(AC4822&gt;0,AC4822,'⚙️ Config'!$B$10)</f>
        <v>0.0075</v>
      </c>
      <c r="AG4822" s="88">
        <f t="shared" si="9"/>
        <v>73377.79628</v>
      </c>
      <c r="AH4822" s="88">
        <f>AG4822*'⚙️ Config'!$B$11</f>
        <v>366888.9814</v>
      </c>
      <c r="AI4822" s="88">
        <f>AH4822*'⚙️ Config'!$B$12</f>
        <v>110066.6944</v>
      </c>
      <c r="AJ4822" s="64"/>
      <c r="AK4822" s="84"/>
      <c r="AL4822" s="84"/>
      <c r="AM4822" s="84"/>
      <c r="AN4822" s="84"/>
      <c r="AO4822" s="84"/>
      <c r="AP4822" s="84"/>
      <c r="AQ4822" s="84"/>
    </row>
    <row r="4823" ht="15.0" customHeight="1">
      <c r="A4823" s="98">
        <v>4820.0</v>
      </c>
      <c r="B4823" s="99" t="s">
        <v>10165</v>
      </c>
      <c r="C4823" s="98" t="s">
        <v>141</v>
      </c>
      <c r="D4823" s="98" t="s">
        <v>10166</v>
      </c>
      <c r="E4823" s="100">
        <v>17.33</v>
      </c>
      <c r="F4823" s="98" t="s">
        <v>86</v>
      </c>
      <c r="G4823" s="98" t="s">
        <v>423</v>
      </c>
      <c r="H4823" s="101">
        <v>9768473.46</v>
      </c>
      <c r="I4823" s="98">
        <v>5.0</v>
      </c>
      <c r="J4823" s="102">
        <v>4.9</v>
      </c>
      <c r="K4823" s="99">
        <v>2021.0</v>
      </c>
      <c r="L4823" s="98" t="s">
        <v>4400</v>
      </c>
      <c r="M4823" s="98">
        <v>2021.0</v>
      </c>
      <c r="N4823" s="98" t="s">
        <v>145</v>
      </c>
      <c r="O4823" s="65" t="str">
        <f t="shared" si="1"/>
        <v>091320740001</v>
      </c>
      <c r="P4823" s="65">
        <f t="shared" si="2"/>
        <v>5</v>
      </c>
      <c r="Q4823" s="65">
        <f t="shared" si="3"/>
        <v>6</v>
      </c>
      <c r="R4823" s="65" t="str">
        <f t="shared" si="12"/>
        <v>09.132.074/0001-56</v>
      </c>
      <c r="S4823" s="84"/>
      <c r="T4823" s="84" t="str">
        <f t="shared" si="10"/>
        <v/>
      </c>
      <c r="U4823" s="84" t="str">
        <f t="shared" si="11"/>
        <v/>
      </c>
      <c r="V4823" s="65" t="str">
        <f t="shared" si="5"/>
        <v/>
      </c>
      <c r="W4823" s="84"/>
      <c r="X4823" s="84"/>
      <c r="Y4823" s="85"/>
      <c r="Z4823" s="85"/>
      <c r="AA4823" s="65" t="str">
        <f t="shared" si="6"/>
        <v/>
      </c>
      <c r="AB4823" s="65" t="str">
        <f t="shared" si="7"/>
        <v/>
      </c>
      <c r="AC4823" s="86"/>
      <c r="AD4823" s="87" t="str">
        <f t="shared" si="8"/>
        <v/>
      </c>
      <c r="AE4823" s="84"/>
      <c r="AF4823" s="86">
        <f>IF(AC4823&gt;0,AC4823,'⚙️ Config'!$B$10)</f>
        <v>0.0075</v>
      </c>
      <c r="AG4823" s="88">
        <f t="shared" si="9"/>
        <v>73263.55095</v>
      </c>
      <c r="AH4823" s="88">
        <f>AG4823*'⚙️ Config'!$B$11</f>
        <v>366317.7548</v>
      </c>
      <c r="AI4823" s="88">
        <f>AH4823*'⚙️ Config'!$B$12</f>
        <v>109895.3264</v>
      </c>
      <c r="AJ4823" s="64"/>
      <c r="AK4823" s="84"/>
      <c r="AL4823" s="84"/>
      <c r="AM4823" s="84"/>
      <c r="AN4823" s="84"/>
      <c r="AO4823" s="84"/>
      <c r="AP4823" s="84"/>
      <c r="AQ4823" s="84"/>
    </row>
    <row r="4824" ht="15.0" customHeight="1">
      <c r="A4824" s="98">
        <v>4821.0</v>
      </c>
      <c r="B4824" s="99" t="s">
        <v>10167</v>
      </c>
      <c r="C4824" s="98" t="s">
        <v>141</v>
      </c>
      <c r="D4824" s="98" t="s">
        <v>10168</v>
      </c>
      <c r="E4824" s="100">
        <v>32.71</v>
      </c>
      <c r="F4824" s="98" t="s">
        <v>86</v>
      </c>
      <c r="G4824" s="98" t="s">
        <v>423</v>
      </c>
      <c r="H4824" s="101">
        <v>9764982.43</v>
      </c>
      <c r="I4824" s="98">
        <v>5.0</v>
      </c>
      <c r="J4824" s="102">
        <v>2.2</v>
      </c>
      <c r="K4824" s="99">
        <v>2024.0</v>
      </c>
      <c r="L4824" s="98" t="s">
        <v>508</v>
      </c>
      <c r="M4824" s="98">
        <v>2024.0</v>
      </c>
      <c r="N4824" s="98" t="s">
        <v>4351</v>
      </c>
      <c r="O4824" s="65" t="str">
        <f t="shared" si="1"/>
        <v>448368560001</v>
      </c>
      <c r="P4824" s="65">
        <f t="shared" si="2"/>
        <v>7</v>
      </c>
      <c r="Q4824" s="65">
        <f t="shared" si="3"/>
        <v>7</v>
      </c>
      <c r="R4824" s="65" t="str">
        <f t="shared" si="12"/>
        <v>44.836.856/0001-77</v>
      </c>
      <c r="S4824" s="84"/>
      <c r="T4824" s="84" t="str">
        <f t="shared" si="10"/>
        <v/>
      </c>
      <c r="U4824" s="84" t="str">
        <f t="shared" si="11"/>
        <v/>
      </c>
      <c r="V4824" s="65" t="str">
        <f t="shared" si="5"/>
        <v/>
      </c>
      <c r="W4824" s="84"/>
      <c r="X4824" s="84"/>
      <c r="Y4824" s="85"/>
      <c r="Z4824" s="85"/>
      <c r="AA4824" s="65" t="str">
        <f t="shared" si="6"/>
        <v/>
      </c>
      <c r="AB4824" s="65" t="str">
        <f t="shared" si="7"/>
        <v/>
      </c>
      <c r="AC4824" s="86"/>
      <c r="AD4824" s="87" t="str">
        <f t="shared" si="8"/>
        <v/>
      </c>
      <c r="AE4824" s="84"/>
      <c r="AF4824" s="86">
        <f>IF(AC4824&gt;0,AC4824,'⚙️ Config'!$B$10)</f>
        <v>0.0075</v>
      </c>
      <c r="AG4824" s="88">
        <f t="shared" si="9"/>
        <v>73237.36823</v>
      </c>
      <c r="AH4824" s="88">
        <f>AG4824*'⚙️ Config'!$B$11</f>
        <v>366186.8411</v>
      </c>
      <c r="AI4824" s="88">
        <f>AH4824*'⚙️ Config'!$B$12</f>
        <v>109856.0523</v>
      </c>
      <c r="AJ4824" s="64"/>
      <c r="AK4824" s="84"/>
      <c r="AL4824" s="84"/>
      <c r="AM4824" s="84"/>
      <c r="AN4824" s="84"/>
      <c r="AO4824" s="84"/>
      <c r="AP4824" s="84"/>
      <c r="AQ4824" s="84"/>
    </row>
    <row r="4825" ht="15.0" customHeight="1">
      <c r="A4825" s="98">
        <v>4822.0</v>
      </c>
      <c r="B4825" s="99" t="s">
        <v>10169</v>
      </c>
      <c r="C4825" s="98" t="s">
        <v>141</v>
      </c>
      <c r="D4825" s="98" t="s">
        <v>10170</v>
      </c>
      <c r="E4825" s="100">
        <v>50.17</v>
      </c>
      <c r="F4825" s="98" t="s">
        <v>86</v>
      </c>
      <c r="G4825" s="98" t="s">
        <v>423</v>
      </c>
      <c r="H4825" s="101">
        <v>9754585.05</v>
      </c>
      <c r="I4825" s="98">
        <v>4.0</v>
      </c>
      <c r="J4825" s="102">
        <v>4.9</v>
      </c>
      <c r="K4825" s="99">
        <v>2025.0</v>
      </c>
      <c r="L4825" s="98" t="s">
        <v>719</v>
      </c>
      <c r="M4825" s="98">
        <v>2021.0</v>
      </c>
      <c r="N4825" s="98" t="s">
        <v>208</v>
      </c>
      <c r="O4825" s="65" t="str">
        <f t="shared" si="1"/>
        <v>074533130001</v>
      </c>
      <c r="P4825" s="65">
        <f t="shared" si="2"/>
        <v>4</v>
      </c>
      <c r="Q4825" s="65">
        <f t="shared" si="3"/>
        <v>4</v>
      </c>
      <c r="R4825" s="65" t="str">
        <f t="shared" si="12"/>
        <v>07.453.313/0001-44</v>
      </c>
      <c r="S4825" s="84"/>
      <c r="T4825" s="84" t="str">
        <f t="shared" si="10"/>
        <v/>
      </c>
      <c r="U4825" s="84" t="str">
        <f t="shared" si="11"/>
        <v/>
      </c>
      <c r="V4825" s="65" t="str">
        <f t="shared" si="5"/>
        <v/>
      </c>
      <c r="W4825" s="84"/>
      <c r="X4825" s="84"/>
      <c r="Y4825" s="85"/>
      <c r="Z4825" s="85"/>
      <c r="AA4825" s="65" t="str">
        <f t="shared" si="6"/>
        <v/>
      </c>
      <c r="AB4825" s="65" t="str">
        <f t="shared" si="7"/>
        <v/>
      </c>
      <c r="AC4825" s="86"/>
      <c r="AD4825" s="87" t="str">
        <f t="shared" si="8"/>
        <v/>
      </c>
      <c r="AE4825" s="84"/>
      <c r="AF4825" s="86">
        <f>IF(AC4825&gt;0,AC4825,'⚙️ Config'!$B$10)</f>
        <v>0.0075</v>
      </c>
      <c r="AG4825" s="88">
        <f t="shared" si="9"/>
        <v>73159.38788</v>
      </c>
      <c r="AH4825" s="88">
        <f>AG4825*'⚙️ Config'!$B$11</f>
        <v>365796.9394</v>
      </c>
      <c r="AI4825" s="88">
        <f>AH4825*'⚙️ Config'!$B$12</f>
        <v>109739.0818</v>
      </c>
      <c r="AJ4825" s="64"/>
      <c r="AK4825" s="84"/>
      <c r="AL4825" s="84"/>
      <c r="AM4825" s="84"/>
      <c r="AN4825" s="84"/>
      <c r="AO4825" s="84"/>
      <c r="AP4825" s="84"/>
      <c r="AQ4825" s="84"/>
    </row>
    <row r="4826" ht="15.0" customHeight="1">
      <c r="A4826" s="103">
        <v>4823.0</v>
      </c>
      <c r="B4826" s="104" t="s">
        <v>10171</v>
      </c>
      <c r="C4826" s="103" t="s">
        <v>141</v>
      </c>
      <c r="D4826" s="103" t="s">
        <v>10172</v>
      </c>
      <c r="E4826" s="105">
        <v>20.11</v>
      </c>
      <c r="F4826" s="103" t="s">
        <v>86</v>
      </c>
      <c r="G4826" s="103" t="s">
        <v>423</v>
      </c>
      <c r="H4826" s="106">
        <v>9738290.9</v>
      </c>
      <c r="I4826" s="103">
        <v>6.0</v>
      </c>
      <c r="J4826" s="107">
        <v>4.7</v>
      </c>
      <c r="K4826" s="104">
        <v>2023.0</v>
      </c>
      <c r="L4826" s="103" t="s">
        <v>719</v>
      </c>
      <c r="M4826" s="103">
        <v>2021.0</v>
      </c>
      <c r="N4826" s="103" t="s">
        <v>161</v>
      </c>
      <c r="O4826" s="65" t="str">
        <f t="shared" si="1"/>
        <v>358262920001</v>
      </c>
      <c r="P4826" s="65">
        <f t="shared" si="2"/>
        <v>0</v>
      </c>
      <c r="Q4826" s="65">
        <f t="shared" si="3"/>
        <v>9</v>
      </c>
      <c r="R4826" s="65" t="str">
        <f t="shared" si="12"/>
        <v>35.826.292/0001-09</v>
      </c>
      <c r="S4826" s="84"/>
      <c r="T4826" s="84" t="str">
        <f t="shared" si="10"/>
        <v/>
      </c>
      <c r="U4826" s="84" t="str">
        <f t="shared" si="11"/>
        <v/>
      </c>
      <c r="V4826" s="65" t="str">
        <f t="shared" si="5"/>
        <v/>
      </c>
      <c r="W4826" s="84"/>
      <c r="X4826" s="84"/>
      <c r="Y4826" s="85"/>
      <c r="Z4826" s="85"/>
      <c r="AA4826" s="65" t="str">
        <f t="shared" si="6"/>
        <v/>
      </c>
      <c r="AB4826" s="65" t="str">
        <f t="shared" si="7"/>
        <v/>
      </c>
      <c r="AC4826" s="86"/>
      <c r="AD4826" s="87" t="str">
        <f t="shared" si="8"/>
        <v/>
      </c>
      <c r="AE4826" s="84"/>
      <c r="AF4826" s="86">
        <f>IF(AC4826&gt;0,AC4826,'⚙️ Config'!$B$10)</f>
        <v>0.0075</v>
      </c>
      <c r="AG4826" s="88">
        <f t="shared" si="9"/>
        <v>73037.18175</v>
      </c>
      <c r="AH4826" s="88">
        <f>AG4826*'⚙️ Config'!$B$11</f>
        <v>365185.9088</v>
      </c>
      <c r="AI4826" s="88">
        <f>AH4826*'⚙️ Config'!$B$12</f>
        <v>109555.7726</v>
      </c>
      <c r="AJ4826" s="64"/>
      <c r="AK4826" s="84"/>
      <c r="AL4826" s="84"/>
      <c r="AM4826" s="84"/>
      <c r="AN4826" s="84"/>
      <c r="AO4826" s="84"/>
      <c r="AP4826" s="84"/>
      <c r="AQ4826" s="84"/>
    </row>
    <row r="4827" ht="15.0" customHeight="1">
      <c r="A4827" s="103">
        <v>4824.0</v>
      </c>
      <c r="B4827" s="104" t="s">
        <v>10173</v>
      </c>
      <c r="C4827" s="103" t="s">
        <v>141</v>
      </c>
      <c r="D4827" s="103" t="s">
        <v>10174</v>
      </c>
      <c r="E4827" s="105">
        <v>26.67</v>
      </c>
      <c r="F4827" s="103" t="s">
        <v>86</v>
      </c>
      <c r="G4827" s="103" t="s">
        <v>423</v>
      </c>
      <c r="H4827" s="106">
        <v>9737237.52</v>
      </c>
      <c r="I4827" s="103">
        <v>5.0</v>
      </c>
      <c r="J4827" s="107">
        <v>4.9</v>
      </c>
      <c r="K4827" s="104">
        <v>2024.0</v>
      </c>
      <c r="L4827" s="103" t="s">
        <v>615</v>
      </c>
      <c r="M4827" s="103">
        <v>2021.0</v>
      </c>
      <c r="N4827" s="103" t="s">
        <v>161</v>
      </c>
      <c r="O4827" s="65" t="str">
        <f t="shared" si="1"/>
        <v>561492710001</v>
      </c>
      <c r="P4827" s="65">
        <f t="shared" si="2"/>
        <v>6</v>
      </c>
      <c r="Q4827" s="65">
        <f t="shared" si="3"/>
        <v>8</v>
      </c>
      <c r="R4827" s="65" t="str">
        <f t="shared" si="12"/>
        <v>56.149.271/0001-68</v>
      </c>
      <c r="S4827" s="84"/>
      <c r="T4827" s="84" t="str">
        <f t="shared" si="10"/>
        <v/>
      </c>
      <c r="U4827" s="84" t="str">
        <f t="shared" si="11"/>
        <v/>
      </c>
      <c r="V4827" s="65" t="str">
        <f t="shared" si="5"/>
        <v/>
      </c>
      <c r="W4827" s="84"/>
      <c r="X4827" s="84"/>
      <c r="Y4827" s="85"/>
      <c r="Z4827" s="85"/>
      <c r="AA4827" s="65" t="str">
        <f t="shared" si="6"/>
        <v/>
      </c>
      <c r="AB4827" s="65" t="str">
        <f t="shared" si="7"/>
        <v/>
      </c>
      <c r="AC4827" s="86"/>
      <c r="AD4827" s="87" t="str">
        <f t="shared" si="8"/>
        <v/>
      </c>
      <c r="AE4827" s="84"/>
      <c r="AF4827" s="86">
        <f>IF(AC4827&gt;0,AC4827,'⚙️ Config'!$B$10)</f>
        <v>0.0075</v>
      </c>
      <c r="AG4827" s="88">
        <f t="shared" si="9"/>
        <v>73029.2814</v>
      </c>
      <c r="AH4827" s="88">
        <f>AG4827*'⚙️ Config'!$B$11</f>
        <v>365146.407</v>
      </c>
      <c r="AI4827" s="88">
        <f>AH4827*'⚙️ Config'!$B$12</f>
        <v>109543.9221</v>
      </c>
      <c r="AJ4827" s="64"/>
      <c r="AK4827" s="84"/>
      <c r="AL4827" s="84"/>
      <c r="AM4827" s="84"/>
      <c r="AN4827" s="84"/>
      <c r="AO4827" s="84"/>
      <c r="AP4827" s="84"/>
      <c r="AQ4827" s="84"/>
    </row>
    <row r="4828" ht="15.0" customHeight="1">
      <c r="A4828" s="98">
        <v>4825.0</v>
      </c>
      <c r="B4828" s="99" t="s">
        <v>10175</v>
      </c>
      <c r="C4828" s="98" t="s">
        <v>141</v>
      </c>
      <c r="D4828" s="98" t="s">
        <v>10176</v>
      </c>
      <c r="E4828" s="100">
        <v>28.93</v>
      </c>
      <c r="F4828" s="98" t="s">
        <v>86</v>
      </c>
      <c r="G4828" s="98" t="s">
        <v>423</v>
      </c>
      <c r="H4828" s="101">
        <v>9728616.92</v>
      </c>
      <c r="I4828" s="98">
        <v>6.0</v>
      </c>
      <c r="J4828" s="102">
        <v>4.7</v>
      </c>
      <c r="K4828" s="99">
        <v>2025.0</v>
      </c>
      <c r="L4828" s="98" t="s">
        <v>508</v>
      </c>
      <c r="M4828" s="98">
        <v>2021.0</v>
      </c>
      <c r="N4828" s="98" t="s">
        <v>161</v>
      </c>
      <c r="O4828" s="65" t="str">
        <f t="shared" si="1"/>
        <v>568130820001</v>
      </c>
      <c r="P4828" s="65">
        <f t="shared" si="2"/>
        <v>4</v>
      </c>
      <c r="Q4828" s="65">
        <f t="shared" si="3"/>
        <v>8</v>
      </c>
      <c r="R4828" s="65" t="str">
        <f t="shared" si="12"/>
        <v>56.813.082/0001-48</v>
      </c>
      <c r="S4828" s="84"/>
      <c r="T4828" s="84" t="str">
        <f t="shared" si="10"/>
        <v/>
      </c>
      <c r="U4828" s="84" t="str">
        <f t="shared" si="11"/>
        <v/>
      </c>
      <c r="V4828" s="65" t="str">
        <f t="shared" si="5"/>
        <v/>
      </c>
      <c r="W4828" s="84"/>
      <c r="X4828" s="84"/>
      <c r="Y4828" s="85"/>
      <c r="Z4828" s="85"/>
      <c r="AA4828" s="65" t="str">
        <f t="shared" si="6"/>
        <v/>
      </c>
      <c r="AB4828" s="65" t="str">
        <f t="shared" si="7"/>
        <v/>
      </c>
      <c r="AC4828" s="86"/>
      <c r="AD4828" s="87" t="str">
        <f t="shared" si="8"/>
        <v/>
      </c>
      <c r="AE4828" s="84"/>
      <c r="AF4828" s="86">
        <f>IF(AC4828&gt;0,AC4828,'⚙️ Config'!$B$10)</f>
        <v>0.0075</v>
      </c>
      <c r="AG4828" s="88">
        <f t="shared" si="9"/>
        <v>72964.6269</v>
      </c>
      <c r="AH4828" s="88">
        <f>AG4828*'⚙️ Config'!$B$11</f>
        <v>364823.1345</v>
      </c>
      <c r="AI4828" s="88">
        <f>AH4828*'⚙️ Config'!$B$12</f>
        <v>109446.9404</v>
      </c>
      <c r="AJ4828" s="64"/>
      <c r="AK4828" s="84"/>
      <c r="AL4828" s="84"/>
      <c r="AM4828" s="84"/>
      <c r="AN4828" s="84"/>
      <c r="AO4828" s="84"/>
      <c r="AP4828" s="84"/>
      <c r="AQ4828" s="84"/>
    </row>
    <row r="4829" ht="15.0" customHeight="1">
      <c r="A4829" s="98">
        <v>4826.0</v>
      </c>
      <c r="B4829" s="99" t="s">
        <v>10177</v>
      </c>
      <c r="C4829" s="98" t="s">
        <v>141</v>
      </c>
      <c r="D4829" s="98" t="s">
        <v>10178</v>
      </c>
      <c r="E4829" s="100">
        <v>31.03</v>
      </c>
      <c r="F4829" s="98" t="s">
        <v>86</v>
      </c>
      <c r="G4829" s="98" t="s">
        <v>423</v>
      </c>
      <c r="H4829" s="101">
        <v>9724188.17</v>
      </c>
      <c r="I4829" s="98">
        <v>5.0</v>
      </c>
      <c r="J4829" s="102">
        <v>2.9</v>
      </c>
      <c r="K4829" s="99">
        <v>2024.0</v>
      </c>
      <c r="L4829" s="98" t="s">
        <v>1173</v>
      </c>
      <c r="M4829" s="98">
        <v>2023.0</v>
      </c>
      <c r="N4829" s="98" t="s">
        <v>161</v>
      </c>
      <c r="O4829" s="65" t="str">
        <f t="shared" si="1"/>
        <v>003678940001</v>
      </c>
      <c r="P4829" s="65">
        <f t="shared" si="2"/>
        <v>5</v>
      </c>
      <c r="Q4829" s="65">
        <f t="shared" si="3"/>
        <v>2</v>
      </c>
      <c r="R4829" s="65" t="str">
        <f t="shared" si="12"/>
        <v>00.367.894/0001-52</v>
      </c>
      <c r="S4829" s="84"/>
      <c r="T4829" s="84" t="str">
        <f t="shared" si="10"/>
        <v/>
      </c>
      <c r="U4829" s="84" t="str">
        <f t="shared" si="11"/>
        <v/>
      </c>
      <c r="V4829" s="65" t="str">
        <f t="shared" si="5"/>
        <v/>
      </c>
      <c r="W4829" s="84"/>
      <c r="X4829" s="84"/>
      <c r="Y4829" s="85"/>
      <c r="Z4829" s="85"/>
      <c r="AA4829" s="65" t="str">
        <f t="shared" si="6"/>
        <v/>
      </c>
      <c r="AB4829" s="65" t="str">
        <f t="shared" si="7"/>
        <v/>
      </c>
      <c r="AC4829" s="86"/>
      <c r="AD4829" s="87" t="str">
        <f t="shared" si="8"/>
        <v/>
      </c>
      <c r="AE4829" s="84"/>
      <c r="AF4829" s="86">
        <f>IF(AC4829&gt;0,AC4829,'⚙️ Config'!$B$10)</f>
        <v>0.0075</v>
      </c>
      <c r="AG4829" s="88">
        <f t="shared" si="9"/>
        <v>72931.41128</v>
      </c>
      <c r="AH4829" s="88">
        <f>AG4829*'⚙️ Config'!$B$11</f>
        <v>364657.0564</v>
      </c>
      <c r="AI4829" s="88">
        <f>AH4829*'⚙️ Config'!$B$12</f>
        <v>109397.1169</v>
      </c>
      <c r="AJ4829" s="64"/>
      <c r="AK4829" s="84"/>
      <c r="AL4829" s="84"/>
      <c r="AM4829" s="84"/>
      <c r="AN4829" s="84"/>
      <c r="AO4829" s="84"/>
      <c r="AP4829" s="84"/>
      <c r="AQ4829" s="84"/>
    </row>
    <row r="4830" ht="15.0" customHeight="1">
      <c r="A4830" s="103">
        <v>4827.0</v>
      </c>
      <c r="B4830" s="104" t="s">
        <v>10179</v>
      </c>
      <c r="C4830" s="103" t="s">
        <v>141</v>
      </c>
      <c r="D4830" s="103" t="s">
        <v>10180</v>
      </c>
      <c r="E4830" s="105">
        <v>23.99</v>
      </c>
      <c r="F4830" s="103" t="s">
        <v>86</v>
      </c>
      <c r="G4830" s="103" t="s">
        <v>423</v>
      </c>
      <c r="H4830" s="106">
        <v>9710981.18</v>
      </c>
      <c r="I4830" s="103">
        <v>2.0</v>
      </c>
      <c r="J4830" s="107">
        <v>4.6</v>
      </c>
      <c r="K4830" s="104">
        <v>2021.0</v>
      </c>
      <c r="L4830" s="103" t="s">
        <v>256</v>
      </c>
      <c r="M4830" s="103">
        <v>2021.0</v>
      </c>
      <c r="N4830" s="103" t="s">
        <v>145</v>
      </c>
      <c r="O4830" s="65" t="str">
        <f t="shared" si="1"/>
        <v>010590950001</v>
      </c>
      <c r="P4830" s="65">
        <f t="shared" si="2"/>
        <v>8</v>
      </c>
      <c r="Q4830" s="65">
        <f t="shared" si="3"/>
        <v>1</v>
      </c>
      <c r="R4830" s="65" t="str">
        <f t="shared" si="12"/>
        <v>01.059.095/0001-81</v>
      </c>
      <c r="S4830" s="84"/>
      <c r="T4830" s="84" t="str">
        <f t="shared" si="10"/>
        <v/>
      </c>
      <c r="U4830" s="84" t="str">
        <f t="shared" si="11"/>
        <v/>
      </c>
      <c r="V4830" s="65" t="str">
        <f t="shared" si="5"/>
        <v/>
      </c>
      <c r="W4830" s="84"/>
      <c r="X4830" s="84"/>
      <c r="Y4830" s="85"/>
      <c r="Z4830" s="85"/>
      <c r="AA4830" s="65" t="str">
        <f t="shared" si="6"/>
        <v/>
      </c>
      <c r="AB4830" s="65" t="str">
        <f t="shared" si="7"/>
        <v/>
      </c>
      <c r="AC4830" s="86"/>
      <c r="AD4830" s="87" t="str">
        <f t="shared" si="8"/>
        <v/>
      </c>
      <c r="AE4830" s="84"/>
      <c r="AF4830" s="86">
        <f>IF(AC4830&gt;0,AC4830,'⚙️ Config'!$B$10)</f>
        <v>0.0075</v>
      </c>
      <c r="AG4830" s="88">
        <f t="shared" si="9"/>
        <v>72832.35885</v>
      </c>
      <c r="AH4830" s="88">
        <f>AG4830*'⚙️ Config'!$B$11</f>
        <v>364161.7943</v>
      </c>
      <c r="AI4830" s="88">
        <f>AH4830*'⚙️ Config'!$B$12</f>
        <v>109248.5383</v>
      </c>
      <c r="AJ4830" s="64"/>
      <c r="AK4830" s="84"/>
      <c r="AL4830" s="84"/>
      <c r="AM4830" s="84"/>
      <c r="AN4830" s="84"/>
      <c r="AO4830" s="84"/>
      <c r="AP4830" s="84"/>
      <c r="AQ4830" s="84"/>
    </row>
    <row r="4831" ht="15.0" customHeight="1">
      <c r="A4831" s="98">
        <v>4828.0</v>
      </c>
      <c r="B4831" s="99" t="s">
        <v>10181</v>
      </c>
      <c r="C4831" s="98" t="s">
        <v>141</v>
      </c>
      <c r="D4831" s="98" t="s">
        <v>10182</v>
      </c>
      <c r="E4831" s="100">
        <v>44.33</v>
      </c>
      <c r="F4831" s="98" t="s">
        <v>86</v>
      </c>
      <c r="G4831" s="98" t="s">
        <v>423</v>
      </c>
      <c r="H4831" s="101">
        <v>9708414.86</v>
      </c>
      <c r="I4831" s="98">
        <v>6.0</v>
      </c>
      <c r="J4831" s="102">
        <v>4.9</v>
      </c>
      <c r="K4831" s="99">
        <v>2025.0</v>
      </c>
      <c r="L4831" s="98" t="s">
        <v>719</v>
      </c>
      <c r="M4831" s="98">
        <v>2021.0</v>
      </c>
      <c r="N4831" s="98" t="s">
        <v>310</v>
      </c>
      <c r="O4831" s="65" t="str">
        <f t="shared" si="1"/>
        <v>038866190001</v>
      </c>
      <c r="P4831" s="65">
        <f t="shared" si="2"/>
        <v>3</v>
      </c>
      <c r="Q4831" s="65">
        <f t="shared" si="3"/>
        <v>3</v>
      </c>
      <c r="R4831" s="65" t="str">
        <f t="shared" si="12"/>
        <v>03.886.619/0001-33</v>
      </c>
      <c r="S4831" s="84"/>
      <c r="T4831" s="84" t="str">
        <f t="shared" si="10"/>
        <v/>
      </c>
      <c r="U4831" s="84" t="str">
        <f t="shared" si="11"/>
        <v/>
      </c>
      <c r="V4831" s="65" t="str">
        <f t="shared" si="5"/>
        <v/>
      </c>
      <c r="W4831" s="84"/>
      <c r="X4831" s="84"/>
      <c r="Y4831" s="85"/>
      <c r="Z4831" s="85"/>
      <c r="AA4831" s="65" t="str">
        <f t="shared" si="6"/>
        <v/>
      </c>
      <c r="AB4831" s="65" t="str">
        <f t="shared" si="7"/>
        <v/>
      </c>
      <c r="AC4831" s="86"/>
      <c r="AD4831" s="87" t="str">
        <f t="shared" si="8"/>
        <v/>
      </c>
      <c r="AE4831" s="84"/>
      <c r="AF4831" s="86">
        <f>IF(AC4831&gt;0,AC4831,'⚙️ Config'!$B$10)</f>
        <v>0.0075</v>
      </c>
      <c r="AG4831" s="88">
        <f t="shared" si="9"/>
        <v>72813.11145</v>
      </c>
      <c r="AH4831" s="88">
        <f>AG4831*'⚙️ Config'!$B$11</f>
        <v>364065.5573</v>
      </c>
      <c r="AI4831" s="88">
        <f>AH4831*'⚙️ Config'!$B$12</f>
        <v>109219.6672</v>
      </c>
      <c r="AJ4831" s="64"/>
      <c r="AK4831" s="84"/>
      <c r="AL4831" s="84"/>
      <c r="AM4831" s="84"/>
      <c r="AN4831" s="84"/>
      <c r="AO4831" s="84"/>
      <c r="AP4831" s="84"/>
      <c r="AQ4831" s="84"/>
    </row>
    <row r="4832" ht="15.0" customHeight="1">
      <c r="A4832" s="98">
        <v>4829.0</v>
      </c>
      <c r="B4832" s="99" t="s">
        <v>10183</v>
      </c>
      <c r="C4832" s="98" t="s">
        <v>141</v>
      </c>
      <c r="D4832" s="98" t="s">
        <v>10184</v>
      </c>
      <c r="E4832" s="100">
        <v>28.93</v>
      </c>
      <c r="F4832" s="98" t="s">
        <v>86</v>
      </c>
      <c r="G4832" s="98" t="s">
        <v>423</v>
      </c>
      <c r="H4832" s="101">
        <v>9699884.78</v>
      </c>
      <c r="I4832" s="98">
        <v>6.0</v>
      </c>
      <c r="J4832" s="102">
        <v>4.7</v>
      </c>
      <c r="K4832" s="99">
        <v>2025.0</v>
      </c>
      <c r="L4832" s="98" t="s">
        <v>5013</v>
      </c>
      <c r="M4832" s="98">
        <v>2021.0</v>
      </c>
      <c r="N4832" s="98" t="s">
        <v>161</v>
      </c>
      <c r="O4832" s="65" t="str">
        <f t="shared" si="1"/>
        <v>016784750001</v>
      </c>
      <c r="P4832" s="65">
        <f t="shared" si="2"/>
        <v>0</v>
      </c>
      <c r="Q4832" s="65">
        <f t="shared" si="3"/>
        <v>2</v>
      </c>
      <c r="R4832" s="65" t="str">
        <f t="shared" si="12"/>
        <v>01.678.475/0001-02</v>
      </c>
      <c r="S4832" s="84"/>
      <c r="T4832" s="84" t="str">
        <f t="shared" si="10"/>
        <v/>
      </c>
      <c r="U4832" s="84" t="str">
        <f t="shared" si="11"/>
        <v/>
      </c>
      <c r="V4832" s="65" t="str">
        <f t="shared" si="5"/>
        <v/>
      </c>
      <c r="W4832" s="84"/>
      <c r="X4832" s="84"/>
      <c r="Y4832" s="85"/>
      <c r="Z4832" s="85"/>
      <c r="AA4832" s="65" t="str">
        <f t="shared" si="6"/>
        <v/>
      </c>
      <c r="AB4832" s="65" t="str">
        <f t="shared" si="7"/>
        <v/>
      </c>
      <c r="AC4832" s="86"/>
      <c r="AD4832" s="87" t="str">
        <f t="shared" si="8"/>
        <v/>
      </c>
      <c r="AE4832" s="84"/>
      <c r="AF4832" s="86">
        <f>IF(AC4832&gt;0,AC4832,'⚙️ Config'!$B$10)</f>
        <v>0.0075</v>
      </c>
      <c r="AG4832" s="88">
        <f t="shared" si="9"/>
        <v>72749.13585</v>
      </c>
      <c r="AH4832" s="88">
        <f>AG4832*'⚙️ Config'!$B$11</f>
        <v>363745.6793</v>
      </c>
      <c r="AI4832" s="88">
        <f>AH4832*'⚙️ Config'!$B$12</f>
        <v>109123.7038</v>
      </c>
      <c r="AJ4832" s="64"/>
      <c r="AK4832" s="84"/>
      <c r="AL4832" s="84"/>
      <c r="AM4832" s="84"/>
      <c r="AN4832" s="84"/>
      <c r="AO4832" s="84"/>
      <c r="AP4832" s="84"/>
      <c r="AQ4832" s="84"/>
    </row>
    <row r="4833" ht="15.0" customHeight="1">
      <c r="A4833" s="103">
        <v>4830.0</v>
      </c>
      <c r="B4833" s="104" t="s">
        <v>10185</v>
      </c>
      <c r="C4833" s="103" t="s">
        <v>141</v>
      </c>
      <c r="D4833" s="103" t="s">
        <v>10186</v>
      </c>
      <c r="E4833" s="105">
        <v>24.55</v>
      </c>
      <c r="F4833" s="103" t="s">
        <v>86</v>
      </c>
      <c r="G4833" s="103" t="s">
        <v>423</v>
      </c>
      <c r="H4833" s="106">
        <v>9693348.59</v>
      </c>
      <c r="I4833" s="103">
        <v>2.0</v>
      </c>
      <c r="J4833" s="107">
        <v>4.4</v>
      </c>
      <c r="K4833" s="104">
        <v>2021.0</v>
      </c>
      <c r="L4833" s="103" t="s">
        <v>10187</v>
      </c>
      <c r="M4833" s="103">
        <v>2021.0</v>
      </c>
      <c r="N4833" s="103" t="s">
        <v>161</v>
      </c>
      <c r="O4833" s="65" t="str">
        <f t="shared" si="1"/>
        <v>452711370001</v>
      </c>
      <c r="P4833" s="65">
        <f t="shared" si="2"/>
        <v>1</v>
      </c>
      <c r="Q4833" s="65">
        <f t="shared" si="3"/>
        <v>9</v>
      </c>
      <c r="R4833" s="65" t="str">
        <f t="shared" si="12"/>
        <v>45.271.137/0001-19</v>
      </c>
      <c r="S4833" s="84"/>
      <c r="T4833" s="84" t="str">
        <f t="shared" si="10"/>
        <v/>
      </c>
      <c r="U4833" s="84" t="str">
        <f t="shared" si="11"/>
        <v/>
      </c>
      <c r="V4833" s="65" t="str">
        <f t="shared" si="5"/>
        <v/>
      </c>
      <c r="W4833" s="84"/>
      <c r="X4833" s="84"/>
      <c r="Y4833" s="85"/>
      <c r="Z4833" s="85"/>
      <c r="AA4833" s="65" t="str">
        <f t="shared" si="6"/>
        <v/>
      </c>
      <c r="AB4833" s="65" t="str">
        <f t="shared" si="7"/>
        <v/>
      </c>
      <c r="AC4833" s="86"/>
      <c r="AD4833" s="87" t="str">
        <f t="shared" si="8"/>
        <v/>
      </c>
      <c r="AE4833" s="84"/>
      <c r="AF4833" s="86">
        <f>IF(AC4833&gt;0,AC4833,'⚙️ Config'!$B$10)</f>
        <v>0.0075</v>
      </c>
      <c r="AG4833" s="88">
        <f t="shared" si="9"/>
        <v>72700.11443</v>
      </c>
      <c r="AH4833" s="88">
        <f>AG4833*'⚙️ Config'!$B$11</f>
        <v>363500.5721</v>
      </c>
      <c r="AI4833" s="88">
        <f>AH4833*'⚙️ Config'!$B$12</f>
        <v>109050.1716</v>
      </c>
      <c r="AJ4833" s="64"/>
      <c r="AK4833" s="84"/>
      <c r="AL4833" s="84"/>
      <c r="AM4833" s="84"/>
      <c r="AN4833" s="84"/>
      <c r="AO4833" s="84"/>
      <c r="AP4833" s="84"/>
      <c r="AQ4833" s="84"/>
    </row>
    <row r="4834" ht="15.0" customHeight="1">
      <c r="A4834" s="103">
        <v>4831.0</v>
      </c>
      <c r="B4834" s="104" t="s">
        <v>10188</v>
      </c>
      <c r="C4834" s="103" t="s">
        <v>141</v>
      </c>
      <c r="D4834" s="103" t="s">
        <v>10189</v>
      </c>
      <c r="E4834" s="105">
        <v>27.1</v>
      </c>
      <c r="F4834" s="103" t="s">
        <v>86</v>
      </c>
      <c r="G4834" s="103" t="s">
        <v>423</v>
      </c>
      <c r="H4834" s="106">
        <v>9680948.87</v>
      </c>
      <c r="I4834" s="103">
        <v>5.0</v>
      </c>
      <c r="J4834" s="107">
        <v>4.6</v>
      </c>
      <c r="K4834" s="104">
        <v>2024.0</v>
      </c>
      <c r="L4834" s="103" t="s">
        <v>448</v>
      </c>
      <c r="M4834" s="103">
        <v>2021.0</v>
      </c>
      <c r="N4834" s="103" t="s">
        <v>161</v>
      </c>
      <c r="O4834" s="65" t="str">
        <f t="shared" si="1"/>
        <v>102078560001</v>
      </c>
      <c r="P4834" s="65">
        <f t="shared" si="2"/>
        <v>9</v>
      </c>
      <c r="Q4834" s="65">
        <f t="shared" si="3"/>
        <v>6</v>
      </c>
      <c r="R4834" s="65" t="str">
        <f t="shared" si="12"/>
        <v>10.207.856/0001-96</v>
      </c>
      <c r="S4834" s="84"/>
      <c r="T4834" s="84" t="str">
        <f t="shared" si="10"/>
        <v/>
      </c>
      <c r="U4834" s="84" t="str">
        <f t="shared" si="11"/>
        <v/>
      </c>
      <c r="V4834" s="65" t="str">
        <f t="shared" si="5"/>
        <v/>
      </c>
      <c r="W4834" s="84"/>
      <c r="X4834" s="84"/>
      <c r="Y4834" s="85"/>
      <c r="Z4834" s="85"/>
      <c r="AA4834" s="65" t="str">
        <f t="shared" si="6"/>
        <v/>
      </c>
      <c r="AB4834" s="65" t="str">
        <f t="shared" si="7"/>
        <v/>
      </c>
      <c r="AC4834" s="86"/>
      <c r="AD4834" s="87" t="str">
        <f t="shared" si="8"/>
        <v/>
      </c>
      <c r="AE4834" s="84"/>
      <c r="AF4834" s="86">
        <f>IF(AC4834&gt;0,AC4834,'⚙️ Config'!$B$10)</f>
        <v>0.0075</v>
      </c>
      <c r="AG4834" s="88">
        <f t="shared" si="9"/>
        <v>72607.11653</v>
      </c>
      <c r="AH4834" s="88">
        <f>AG4834*'⚙️ Config'!$B$11</f>
        <v>363035.5826</v>
      </c>
      <c r="AI4834" s="88">
        <f>AH4834*'⚙️ Config'!$B$12</f>
        <v>108910.6748</v>
      </c>
      <c r="AJ4834" s="64"/>
      <c r="AK4834" s="84"/>
      <c r="AL4834" s="84"/>
      <c r="AM4834" s="84"/>
      <c r="AN4834" s="84"/>
      <c r="AO4834" s="84"/>
      <c r="AP4834" s="84"/>
      <c r="AQ4834" s="84"/>
    </row>
    <row r="4835" ht="15.0" customHeight="1">
      <c r="A4835" s="98">
        <v>4832.0</v>
      </c>
      <c r="B4835" s="99" t="s">
        <v>10190</v>
      </c>
      <c r="C4835" s="98" t="s">
        <v>141</v>
      </c>
      <c r="D4835" s="98" t="s">
        <v>10191</v>
      </c>
      <c r="E4835" s="100">
        <v>31.48</v>
      </c>
      <c r="F4835" s="98" t="s">
        <v>86</v>
      </c>
      <c r="G4835" s="98" t="s">
        <v>423</v>
      </c>
      <c r="H4835" s="101">
        <v>9671395.73</v>
      </c>
      <c r="I4835" s="98">
        <v>5.0</v>
      </c>
      <c r="J4835" s="102">
        <v>3.0</v>
      </c>
      <c r="K4835" s="99">
        <v>2024.0</v>
      </c>
      <c r="L4835" s="98" t="s">
        <v>719</v>
      </c>
      <c r="M4835" s="98">
        <v>2023.0</v>
      </c>
      <c r="N4835" s="98" t="s">
        <v>161</v>
      </c>
      <c r="O4835" s="65" t="str">
        <f t="shared" si="1"/>
        <v>076217350001</v>
      </c>
      <c r="P4835" s="65">
        <f t="shared" si="2"/>
        <v>8</v>
      </c>
      <c r="Q4835" s="65">
        <f t="shared" si="3"/>
        <v>1</v>
      </c>
      <c r="R4835" s="65" t="str">
        <f t="shared" si="12"/>
        <v>07.621.735/0001-81</v>
      </c>
      <c r="S4835" s="84"/>
      <c r="T4835" s="84" t="str">
        <f t="shared" si="10"/>
        <v/>
      </c>
      <c r="U4835" s="84" t="str">
        <f t="shared" si="11"/>
        <v/>
      </c>
      <c r="V4835" s="65" t="str">
        <f t="shared" si="5"/>
        <v/>
      </c>
      <c r="W4835" s="84"/>
      <c r="X4835" s="84"/>
      <c r="Y4835" s="85"/>
      <c r="Z4835" s="85"/>
      <c r="AA4835" s="65" t="str">
        <f t="shared" si="6"/>
        <v/>
      </c>
      <c r="AB4835" s="65" t="str">
        <f t="shared" si="7"/>
        <v/>
      </c>
      <c r="AC4835" s="86"/>
      <c r="AD4835" s="87" t="str">
        <f t="shared" si="8"/>
        <v/>
      </c>
      <c r="AE4835" s="84"/>
      <c r="AF4835" s="86">
        <f>IF(AC4835&gt;0,AC4835,'⚙️ Config'!$B$10)</f>
        <v>0.0075</v>
      </c>
      <c r="AG4835" s="88">
        <f t="shared" si="9"/>
        <v>72535.46798</v>
      </c>
      <c r="AH4835" s="88">
        <f>AG4835*'⚙️ Config'!$B$11</f>
        <v>362677.3399</v>
      </c>
      <c r="AI4835" s="88">
        <f>AH4835*'⚙️ Config'!$B$12</f>
        <v>108803.202</v>
      </c>
      <c r="AJ4835" s="64"/>
      <c r="AK4835" s="84"/>
      <c r="AL4835" s="84"/>
      <c r="AM4835" s="84"/>
      <c r="AN4835" s="84"/>
      <c r="AO4835" s="84"/>
      <c r="AP4835" s="84"/>
      <c r="AQ4835" s="84"/>
    </row>
    <row r="4836" ht="15.0" customHeight="1">
      <c r="A4836" s="103">
        <v>4833.0</v>
      </c>
      <c r="B4836" s="104" t="s">
        <v>10192</v>
      </c>
      <c r="C4836" s="103" t="s">
        <v>141</v>
      </c>
      <c r="D4836" s="103" t="s">
        <v>10193</v>
      </c>
      <c r="E4836" s="105">
        <v>33.47</v>
      </c>
      <c r="F4836" s="103" t="s">
        <v>86</v>
      </c>
      <c r="G4836" s="103" t="s">
        <v>423</v>
      </c>
      <c r="H4836" s="106">
        <v>9661274.94</v>
      </c>
      <c r="I4836" s="103">
        <v>1.0</v>
      </c>
      <c r="J4836" s="107">
        <v>4.8</v>
      </c>
      <c r="K4836" s="104">
        <v>2021.0</v>
      </c>
      <c r="L4836" s="103" t="s">
        <v>295</v>
      </c>
      <c r="M4836" s="103">
        <v>2021.0</v>
      </c>
      <c r="N4836" s="103" t="s">
        <v>161</v>
      </c>
      <c r="O4836" s="65" t="str">
        <f t="shared" si="1"/>
        <v>510985490001</v>
      </c>
      <c r="P4836" s="65">
        <f t="shared" si="2"/>
        <v>0</v>
      </c>
      <c r="Q4836" s="65">
        <f t="shared" si="3"/>
        <v>0</v>
      </c>
      <c r="R4836" s="65" t="str">
        <f t="shared" si="12"/>
        <v>51.098.549/0001-00</v>
      </c>
      <c r="S4836" s="84"/>
      <c r="T4836" s="84" t="str">
        <f t="shared" si="10"/>
        <v/>
      </c>
      <c r="U4836" s="84" t="str">
        <f t="shared" si="11"/>
        <v/>
      </c>
      <c r="V4836" s="65" t="str">
        <f t="shared" si="5"/>
        <v/>
      </c>
      <c r="W4836" s="84"/>
      <c r="X4836" s="84"/>
      <c r="Y4836" s="85"/>
      <c r="Z4836" s="85"/>
      <c r="AA4836" s="65" t="str">
        <f t="shared" si="6"/>
        <v/>
      </c>
      <c r="AB4836" s="65" t="str">
        <f t="shared" si="7"/>
        <v/>
      </c>
      <c r="AC4836" s="86"/>
      <c r="AD4836" s="87" t="str">
        <f t="shared" si="8"/>
        <v/>
      </c>
      <c r="AE4836" s="84"/>
      <c r="AF4836" s="86">
        <f>IF(AC4836&gt;0,AC4836,'⚙️ Config'!$B$10)</f>
        <v>0.0075</v>
      </c>
      <c r="AG4836" s="88">
        <f t="shared" si="9"/>
        <v>72459.56205</v>
      </c>
      <c r="AH4836" s="88">
        <f>AG4836*'⚙️ Config'!$B$11</f>
        <v>362297.8103</v>
      </c>
      <c r="AI4836" s="88">
        <f>AH4836*'⚙️ Config'!$B$12</f>
        <v>108689.3431</v>
      </c>
      <c r="AJ4836" s="64"/>
      <c r="AK4836" s="84"/>
      <c r="AL4836" s="84"/>
      <c r="AM4836" s="84"/>
      <c r="AN4836" s="84"/>
      <c r="AO4836" s="84"/>
      <c r="AP4836" s="84"/>
      <c r="AQ4836" s="84"/>
    </row>
    <row r="4837" ht="15.0" customHeight="1">
      <c r="A4837" s="98">
        <v>4834.0</v>
      </c>
      <c r="B4837" s="99" t="s">
        <v>10194</v>
      </c>
      <c r="C4837" s="98" t="s">
        <v>141</v>
      </c>
      <c r="D4837" s="98" t="s">
        <v>10195</v>
      </c>
      <c r="E4837" s="100">
        <v>20.91</v>
      </c>
      <c r="F4837" s="98" t="s">
        <v>86</v>
      </c>
      <c r="G4837" s="98" t="s">
        <v>423</v>
      </c>
      <c r="H4837" s="101">
        <v>9611985.87</v>
      </c>
      <c r="I4837" s="98">
        <v>5.0</v>
      </c>
      <c r="J4837" s="102">
        <v>5.0</v>
      </c>
      <c r="K4837" s="99">
        <v>2023.0</v>
      </c>
      <c r="L4837" s="98" t="s">
        <v>719</v>
      </c>
      <c r="M4837" s="98">
        <v>2021.0</v>
      </c>
      <c r="N4837" s="98" t="s">
        <v>161</v>
      </c>
      <c r="O4837" s="65" t="str">
        <f t="shared" si="1"/>
        <v>072504990001</v>
      </c>
      <c r="P4837" s="65">
        <f t="shared" si="2"/>
        <v>3</v>
      </c>
      <c r="Q4837" s="65">
        <f t="shared" si="3"/>
        <v>4</v>
      </c>
      <c r="R4837" s="65" t="str">
        <f t="shared" si="12"/>
        <v>07.250.499/0001-34</v>
      </c>
      <c r="S4837" s="84"/>
      <c r="T4837" s="84" t="str">
        <f t="shared" si="10"/>
        <v/>
      </c>
      <c r="U4837" s="84" t="str">
        <f t="shared" si="11"/>
        <v/>
      </c>
      <c r="V4837" s="65" t="str">
        <f t="shared" si="5"/>
        <v/>
      </c>
      <c r="W4837" s="84"/>
      <c r="X4837" s="84"/>
      <c r="Y4837" s="85"/>
      <c r="Z4837" s="85"/>
      <c r="AA4837" s="65" t="str">
        <f t="shared" si="6"/>
        <v/>
      </c>
      <c r="AB4837" s="65" t="str">
        <f t="shared" si="7"/>
        <v/>
      </c>
      <c r="AC4837" s="86"/>
      <c r="AD4837" s="87" t="str">
        <f t="shared" si="8"/>
        <v/>
      </c>
      <c r="AE4837" s="84"/>
      <c r="AF4837" s="86">
        <f>IF(AC4837&gt;0,AC4837,'⚙️ Config'!$B$10)</f>
        <v>0.0075</v>
      </c>
      <c r="AG4837" s="88">
        <f t="shared" si="9"/>
        <v>72089.89403</v>
      </c>
      <c r="AH4837" s="88">
        <f>AG4837*'⚙️ Config'!$B$11</f>
        <v>360449.4701</v>
      </c>
      <c r="AI4837" s="88">
        <f>AH4837*'⚙️ Config'!$B$12</f>
        <v>108134.841</v>
      </c>
      <c r="AJ4837" s="64"/>
      <c r="AK4837" s="84"/>
      <c r="AL4837" s="84"/>
      <c r="AM4837" s="84"/>
      <c r="AN4837" s="84"/>
      <c r="AO4837" s="84"/>
      <c r="AP4837" s="84"/>
      <c r="AQ4837" s="84"/>
    </row>
    <row r="4838" ht="15.0" customHeight="1">
      <c r="A4838" s="103">
        <v>4835.0</v>
      </c>
      <c r="B4838" s="104" t="s">
        <v>10196</v>
      </c>
      <c r="C4838" s="103" t="s">
        <v>141</v>
      </c>
      <c r="D4838" s="103" t="s">
        <v>10197</v>
      </c>
      <c r="E4838" s="105">
        <v>41.14</v>
      </c>
      <c r="F4838" s="103" t="s">
        <v>86</v>
      </c>
      <c r="G4838" s="103" t="s">
        <v>423</v>
      </c>
      <c r="H4838" s="106">
        <v>9582738.95</v>
      </c>
      <c r="I4838" s="103">
        <v>6.0</v>
      </c>
      <c r="J4838" s="107">
        <v>4.8</v>
      </c>
      <c r="K4838" s="104">
        <v>2025.0</v>
      </c>
      <c r="L4838" s="103" t="s">
        <v>4726</v>
      </c>
      <c r="M4838" s="103">
        <v>2021.0</v>
      </c>
      <c r="N4838" s="103" t="s">
        <v>208</v>
      </c>
      <c r="O4838" s="65" t="str">
        <f t="shared" si="1"/>
        <v>179153000001</v>
      </c>
      <c r="P4838" s="65">
        <f t="shared" si="2"/>
        <v>0</v>
      </c>
      <c r="Q4838" s="65">
        <f t="shared" si="3"/>
        <v>1</v>
      </c>
      <c r="R4838" s="65" t="str">
        <f t="shared" si="12"/>
        <v>17.915.300/0001-01</v>
      </c>
      <c r="S4838" s="84"/>
      <c r="T4838" s="84" t="str">
        <f t="shared" si="10"/>
        <v/>
      </c>
      <c r="U4838" s="84" t="str">
        <f t="shared" si="11"/>
        <v/>
      </c>
      <c r="V4838" s="65" t="str">
        <f t="shared" si="5"/>
        <v/>
      </c>
      <c r="W4838" s="84"/>
      <c r="X4838" s="84"/>
      <c r="Y4838" s="85"/>
      <c r="Z4838" s="85"/>
      <c r="AA4838" s="65" t="str">
        <f t="shared" si="6"/>
        <v/>
      </c>
      <c r="AB4838" s="65" t="str">
        <f t="shared" si="7"/>
        <v/>
      </c>
      <c r="AC4838" s="86"/>
      <c r="AD4838" s="87" t="str">
        <f t="shared" si="8"/>
        <v/>
      </c>
      <c r="AE4838" s="84"/>
      <c r="AF4838" s="86">
        <f>IF(AC4838&gt;0,AC4838,'⚙️ Config'!$B$10)</f>
        <v>0.0075</v>
      </c>
      <c r="AG4838" s="88">
        <f t="shared" si="9"/>
        <v>71870.54213</v>
      </c>
      <c r="AH4838" s="88">
        <f>AG4838*'⚙️ Config'!$B$11</f>
        <v>359352.7106</v>
      </c>
      <c r="AI4838" s="88">
        <f>AH4838*'⚙️ Config'!$B$12</f>
        <v>107805.8132</v>
      </c>
      <c r="AJ4838" s="64"/>
      <c r="AK4838" s="84"/>
      <c r="AL4838" s="84"/>
      <c r="AM4838" s="84"/>
      <c r="AN4838" s="84"/>
      <c r="AO4838" s="84"/>
      <c r="AP4838" s="84"/>
      <c r="AQ4838" s="84"/>
    </row>
    <row r="4839" ht="15.0" customHeight="1">
      <c r="A4839" s="103">
        <v>4836.0</v>
      </c>
      <c r="B4839" s="104" t="s">
        <v>10198</v>
      </c>
      <c r="C4839" s="103" t="s">
        <v>141</v>
      </c>
      <c r="D4839" s="103" t="s">
        <v>10199</v>
      </c>
      <c r="E4839" s="105">
        <v>24.96</v>
      </c>
      <c r="F4839" s="103" t="s">
        <v>86</v>
      </c>
      <c r="G4839" s="103" t="s">
        <v>423</v>
      </c>
      <c r="H4839" s="106">
        <v>9547371.33</v>
      </c>
      <c r="I4839" s="103">
        <v>3.0</v>
      </c>
      <c r="J4839" s="107">
        <v>4.7</v>
      </c>
      <c r="K4839" s="104">
        <v>2023.0</v>
      </c>
      <c r="L4839" s="103" t="s">
        <v>207</v>
      </c>
      <c r="M4839" s="103">
        <v>2021.0</v>
      </c>
      <c r="N4839" s="103" t="s">
        <v>161</v>
      </c>
      <c r="O4839" s="65" t="str">
        <f t="shared" si="1"/>
        <v>717639320001</v>
      </c>
      <c r="P4839" s="65">
        <f t="shared" si="2"/>
        <v>3</v>
      </c>
      <c r="Q4839" s="65">
        <f t="shared" si="3"/>
        <v>4</v>
      </c>
      <c r="R4839" s="65" t="str">
        <f t="shared" si="12"/>
        <v>71.763.932/0001-34</v>
      </c>
      <c r="S4839" s="84"/>
      <c r="T4839" s="84" t="str">
        <f t="shared" si="10"/>
        <v/>
      </c>
      <c r="U4839" s="84" t="str">
        <f t="shared" si="11"/>
        <v/>
      </c>
      <c r="V4839" s="65" t="str">
        <f t="shared" si="5"/>
        <v/>
      </c>
      <c r="W4839" s="84"/>
      <c r="X4839" s="84"/>
      <c r="Y4839" s="85"/>
      <c r="Z4839" s="85"/>
      <c r="AA4839" s="65" t="str">
        <f t="shared" si="6"/>
        <v/>
      </c>
      <c r="AB4839" s="65" t="str">
        <f t="shared" si="7"/>
        <v/>
      </c>
      <c r="AC4839" s="86"/>
      <c r="AD4839" s="87" t="str">
        <f t="shared" si="8"/>
        <v/>
      </c>
      <c r="AE4839" s="84"/>
      <c r="AF4839" s="86">
        <f>IF(AC4839&gt;0,AC4839,'⚙️ Config'!$B$10)</f>
        <v>0.0075</v>
      </c>
      <c r="AG4839" s="88">
        <f t="shared" si="9"/>
        <v>71605.28498</v>
      </c>
      <c r="AH4839" s="88">
        <f>AG4839*'⚙️ Config'!$B$11</f>
        <v>358026.4249</v>
      </c>
      <c r="AI4839" s="88">
        <f>AH4839*'⚙️ Config'!$B$12</f>
        <v>107407.9275</v>
      </c>
      <c r="AJ4839" s="64"/>
      <c r="AK4839" s="84"/>
      <c r="AL4839" s="84"/>
      <c r="AM4839" s="84"/>
      <c r="AN4839" s="84"/>
      <c r="AO4839" s="84"/>
      <c r="AP4839" s="84"/>
      <c r="AQ4839" s="84"/>
    </row>
    <row r="4840" ht="15.0" customHeight="1">
      <c r="A4840" s="103">
        <v>4837.0</v>
      </c>
      <c r="B4840" s="104" t="s">
        <v>10200</v>
      </c>
      <c r="C4840" s="103" t="s">
        <v>141</v>
      </c>
      <c r="D4840" s="103" t="s">
        <v>10201</v>
      </c>
      <c r="E4840" s="105">
        <v>32.31</v>
      </c>
      <c r="F4840" s="103" t="s">
        <v>86</v>
      </c>
      <c r="G4840" s="103" t="s">
        <v>423</v>
      </c>
      <c r="H4840" s="106">
        <v>9521627.83</v>
      </c>
      <c r="I4840" s="103">
        <v>5.0</v>
      </c>
      <c r="J4840" s="107">
        <v>3.8</v>
      </c>
      <c r="K4840" s="104">
        <v>2025.0</v>
      </c>
      <c r="L4840" s="103" t="s">
        <v>4726</v>
      </c>
      <c r="M4840" s="103">
        <v>2022.0</v>
      </c>
      <c r="N4840" s="103" t="s">
        <v>161</v>
      </c>
      <c r="O4840" s="65" t="str">
        <f t="shared" si="1"/>
        <v>048727420001</v>
      </c>
      <c r="P4840" s="65">
        <f t="shared" si="2"/>
        <v>6</v>
      </c>
      <c r="Q4840" s="65">
        <f t="shared" si="3"/>
        <v>8</v>
      </c>
      <c r="R4840" s="65" t="str">
        <f t="shared" si="12"/>
        <v>04.872.742/0001-68</v>
      </c>
      <c r="S4840" s="84"/>
      <c r="T4840" s="84" t="str">
        <f t="shared" si="10"/>
        <v/>
      </c>
      <c r="U4840" s="84" t="str">
        <f t="shared" si="11"/>
        <v/>
      </c>
      <c r="V4840" s="65" t="str">
        <f t="shared" si="5"/>
        <v/>
      </c>
      <c r="W4840" s="84"/>
      <c r="X4840" s="84"/>
      <c r="Y4840" s="85"/>
      <c r="Z4840" s="85"/>
      <c r="AA4840" s="65" t="str">
        <f t="shared" si="6"/>
        <v/>
      </c>
      <c r="AB4840" s="65" t="str">
        <f t="shared" si="7"/>
        <v/>
      </c>
      <c r="AC4840" s="86"/>
      <c r="AD4840" s="87" t="str">
        <f t="shared" si="8"/>
        <v/>
      </c>
      <c r="AE4840" s="84"/>
      <c r="AF4840" s="86">
        <f>IF(AC4840&gt;0,AC4840,'⚙️ Config'!$B$10)</f>
        <v>0.0075</v>
      </c>
      <c r="AG4840" s="88">
        <f t="shared" si="9"/>
        <v>71412.20873</v>
      </c>
      <c r="AH4840" s="88">
        <f>AG4840*'⚙️ Config'!$B$11</f>
        <v>357061.0436</v>
      </c>
      <c r="AI4840" s="88">
        <f>AH4840*'⚙️ Config'!$B$12</f>
        <v>107118.3131</v>
      </c>
      <c r="AJ4840" s="64"/>
      <c r="AK4840" s="84"/>
      <c r="AL4840" s="84"/>
      <c r="AM4840" s="84"/>
      <c r="AN4840" s="84"/>
      <c r="AO4840" s="84"/>
      <c r="AP4840" s="84"/>
      <c r="AQ4840" s="84"/>
    </row>
    <row r="4841" ht="15.0" customHeight="1">
      <c r="A4841" s="98">
        <v>4838.0</v>
      </c>
      <c r="B4841" s="99" t="s">
        <v>10202</v>
      </c>
      <c r="C4841" s="98" t="s">
        <v>141</v>
      </c>
      <c r="D4841" s="98" t="s">
        <v>10203</v>
      </c>
      <c r="E4841" s="100">
        <v>24.84</v>
      </c>
      <c r="F4841" s="98" t="s">
        <v>86</v>
      </c>
      <c r="G4841" s="98" t="s">
        <v>423</v>
      </c>
      <c r="H4841" s="101">
        <v>9516464.85</v>
      </c>
      <c r="I4841" s="98">
        <v>2.0</v>
      </c>
      <c r="J4841" s="102">
        <v>4.3</v>
      </c>
      <c r="K4841" s="99">
        <v>2021.0</v>
      </c>
      <c r="L4841" s="98" t="s">
        <v>144</v>
      </c>
      <c r="M4841" s="98">
        <v>2021.0</v>
      </c>
      <c r="N4841" s="98" t="s">
        <v>4351</v>
      </c>
      <c r="O4841" s="65" t="str">
        <f t="shared" si="1"/>
        <v>430600290001</v>
      </c>
      <c r="P4841" s="65">
        <f t="shared" si="2"/>
        <v>7</v>
      </c>
      <c r="Q4841" s="65">
        <f t="shared" si="3"/>
        <v>1</v>
      </c>
      <c r="R4841" s="65" t="str">
        <f t="shared" si="12"/>
        <v>43.060.029/0001-71</v>
      </c>
      <c r="S4841" s="84"/>
      <c r="T4841" s="84" t="str">
        <f t="shared" si="10"/>
        <v/>
      </c>
      <c r="U4841" s="84" t="str">
        <f t="shared" si="11"/>
        <v/>
      </c>
      <c r="V4841" s="65" t="str">
        <f t="shared" si="5"/>
        <v/>
      </c>
      <c r="W4841" s="84"/>
      <c r="X4841" s="84"/>
      <c r="Y4841" s="85"/>
      <c r="Z4841" s="85"/>
      <c r="AA4841" s="65" t="str">
        <f t="shared" si="6"/>
        <v/>
      </c>
      <c r="AB4841" s="65" t="str">
        <f t="shared" si="7"/>
        <v/>
      </c>
      <c r="AC4841" s="86"/>
      <c r="AD4841" s="87" t="str">
        <f t="shared" si="8"/>
        <v/>
      </c>
      <c r="AE4841" s="84"/>
      <c r="AF4841" s="86">
        <f>IF(AC4841&gt;0,AC4841,'⚙️ Config'!$B$10)</f>
        <v>0.0075</v>
      </c>
      <c r="AG4841" s="88">
        <f t="shared" si="9"/>
        <v>71373.48638</v>
      </c>
      <c r="AH4841" s="88">
        <f>AG4841*'⚙️ Config'!$B$11</f>
        <v>356867.4319</v>
      </c>
      <c r="AI4841" s="88">
        <f>AH4841*'⚙️ Config'!$B$12</f>
        <v>107060.2296</v>
      </c>
      <c r="AJ4841" s="64"/>
      <c r="AK4841" s="84"/>
      <c r="AL4841" s="84"/>
      <c r="AM4841" s="84"/>
      <c r="AN4841" s="84"/>
      <c r="AO4841" s="84"/>
      <c r="AP4841" s="84"/>
      <c r="AQ4841" s="84"/>
    </row>
    <row r="4842" ht="15.0" customHeight="1">
      <c r="A4842" s="103">
        <v>4839.0</v>
      </c>
      <c r="B4842" s="104" t="s">
        <v>10204</v>
      </c>
      <c r="C4842" s="103" t="s">
        <v>141</v>
      </c>
      <c r="D4842" s="103" t="s">
        <v>10205</v>
      </c>
      <c r="E4842" s="105">
        <v>26.45</v>
      </c>
      <c r="F4842" s="103" t="s">
        <v>86</v>
      </c>
      <c r="G4842" s="103" t="s">
        <v>423</v>
      </c>
      <c r="H4842" s="106">
        <v>9503190.18</v>
      </c>
      <c r="I4842" s="103">
        <v>7.0</v>
      </c>
      <c r="J4842" s="107">
        <v>4.8</v>
      </c>
      <c r="K4842" s="104">
        <v>2024.0</v>
      </c>
      <c r="L4842" s="103" t="s">
        <v>387</v>
      </c>
      <c r="M4842" s="103">
        <v>2021.0</v>
      </c>
      <c r="N4842" s="103" t="s">
        <v>161</v>
      </c>
      <c r="O4842" s="65" t="str">
        <f t="shared" si="1"/>
        <v>045277340001</v>
      </c>
      <c r="P4842" s="65">
        <f t="shared" si="2"/>
        <v>8</v>
      </c>
      <c r="Q4842" s="65">
        <f t="shared" si="3"/>
        <v>4</v>
      </c>
      <c r="R4842" s="65" t="str">
        <f t="shared" si="12"/>
        <v>04.527.734/0001-84</v>
      </c>
      <c r="S4842" s="84"/>
      <c r="T4842" s="84" t="str">
        <f t="shared" si="10"/>
        <v/>
      </c>
      <c r="U4842" s="84" t="str">
        <f t="shared" si="11"/>
        <v/>
      </c>
      <c r="V4842" s="65" t="str">
        <f t="shared" si="5"/>
        <v/>
      </c>
      <c r="W4842" s="84"/>
      <c r="X4842" s="84"/>
      <c r="Y4842" s="85"/>
      <c r="Z4842" s="85"/>
      <c r="AA4842" s="65" t="str">
        <f t="shared" si="6"/>
        <v/>
      </c>
      <c r="AB4842" s="65" t="str">
        <f t="shared" si="7"/>
        <v/>
      </c>
      <c r="AC4842" s="86"/>
      <c r="AD4842" s="87" t="str">
        <f t="shared" si="8"/>
        <v/>
      </c>
      <c r="AE4842" s="84"/>
      <c r="AF4842" s="86">
        <f>IF(AC4842&gt;0,AC4842,'⚙️ Config'!$B$10)</f>
        <v>0.0075</v>
      </c>
      <c r="AG4842" s="88">
        <f t="shared" si="9"/>
        <v>71273.92635</v>
      </c>
      <c r="AH4842" s="88">
        <f>AG4842*'⚙️ Config'!$B$11</f>
        <v>356369.6318</v>
      </c>
      <c r="AI4842" s="88">
        <f>AH4842*'⚙️ Config'!$B$12</f>
        <v>106910.8895</v>
      </c>
      <c r="AJ4842" s="64"/>
      <c r="AK4842" s="84"/>
      <c r="AL4842" s="84"/>
      <c r="AM4842" s="84"/>
      <c r="AN4842" s="84"/>
      <c r="AO4842" s="84"/>
      <c r="AP4842" s="84"/>
      <c r="AQ4842" s="84"/>
    </row>
    <row r="4843" ht="15.0" customHeight="1">
      <c r="A4843" s="98">
        <v>4840.0</v>
      </c>
      <c r="B4843" s="99" t="s">
        <v>10206</v>
      </c>
      <c r="C4843" s="98" t="s">
        <v>141</v>
      </c>
      <c r="D4843" s="98" t="s">
        <v>10207</v>
      </c>
      <c r="E4843" s="100">
        <v>29.89</v>
      </c>
      <c r="F4843" s="98" t="s">
        <v>86</v>
      </c>
      <c r="G4843" s="98" t="s">
        <v>423</v>
      </c>
      <c r="H4843" s="101">
        <v>9494346.23</v>
      </c>
      <c r="I4843" s="98">
        <v>6.0</v>
      </c>
      <c r="J4843" s="102">
        <v>4.8</v>
      </c>
      <c r="K4843" s="99">
        <v>2025.0</v>
      </c>
      <c r="L4843" s="98" t="s">
        <v>691</v>
      </c>
      <c r="M4843" s="98">
        <v>2021.0</v>
      </c>
      <c r="N4843" s="98" t="s">
        <v>189</v>
      </c>
      <c r="O4843" s="65" t="str">
        <f t="shared" si="1"/>
        <v>157257660001</v>
      </c>
      <c r="P4843" s="65">
        <f t="shared" si="2"/>
        <v>0</v>
      </c>
      <c r="Q4843" s="65">
        <f t="shared" si="3"/>
        <v>0</v>
      </c>
      <c r="R4843" s="65" t="str">
        <f t="shared" si="12"/>
        <v>15.725.766/0001-00</v>
      </c>
      <c r="S4843" s="84"/>
      <c r="T4843" s="84" t="str">
        <f t="shared" si="10"/>
        <v/>
      </c>
      <c r="U4843" s="84" t="str">
        <f t="shared" si="11"/>
        <v/>
      </c>
      <c r="V4843" s="65" t="str">
        <f t="shared" si="5"/>
        <v/>
      </c>
      <c r="W4843" s="84"/>
      <c r="X4843" s="84"/>
      <c r="Y4843" s="85"/>
      <c r="Z4843" s="85"/>
      <c r="AA4843" s="65" t="str">
        <f t="shared" si="6"/>
        <v/>
      </c>
      <c r="AB4843" s="65" t="str">
        <f t="shared" si="7"/>
        <v/>
      </c>
      <c r="AC4843" s="86"/>
      <c r="AD4843" s="87" t="str">
        <f t="shared" si="8"/>
        <v/>
      </c>
      <c r="AE4843" s="84"/>
      <c r="AF4843" s="86">
        <f>IF(AC4843&gt;0,AC4843,'⚙️ Config'!$B$10)</f>
        <v>0.0075</v>
      </c>
      <c r="AG4843" s="88">
        <f t="shared" si="9"/>
        <v>71207.59673</v>
      </c>
      <c r="AH4843" s="88">
        <f>AG4843*'⚙️ Config'!$B$11</f>
        <v>356037.9836</v>
      </c>
      <c r="AI4843" s="88">
        <f>AH4843*'⚙️ Config'!$B$12</f>
        <v>106811.3951</v>
      </c>
      <c r="AJ4843" s="64"/>
      <c r="AK4843" s="84"/>
      <c r="AL4843" s="84"/>
      <c r="AM4843" s="84"/>
      <c r="AN4843" s="84"/>
      <c r="AO4843" s="84"/>
      <c r="AP4843" s="84"/>
      <c r="AQ4843" s="84"/>
    </row>
    <row r="4844" ht="15.0" customHeight="1">
      <c r="A4844" s="103">
        <v>4841.0</v>
      </c>
      <c r="B4844" s="104" t="s">
        <v>10208</v>
      </c>
      <c r="C4844" s="103" t="s">
        <v>141</v>
      </c>
      <c r="D4844" s="103" t="s">
        <v>10209</v>
      </c>
      <c r="E4844" s="105">
        <v>20.24</v>
      </c>
      <c r="F4844" s="103" t="s">
        <v>86</v>
      </c>
      <c r="G4844" s="103" t="s">
        <v>423</v>
      </c>
      <c r="H4844" s="106">
        <v>9413745.28</v>
      </c>
      <c r="I4844" s="103">
        <v>3.0</v>
      </c>
      <c r="J4844" s="107">
        <v>4.8</v>
      </c>
      <c r="K4844" s="104">
        <v>2021.0</v>
      </c>
      <c r="L4844" s="103" t="s">
        <v>5218</v>
      </c>
      <c r="M4844" s="103">
        <v>2021.0</v>
      </c>
      <c r="N4844" s="103" t="s">
        <v>4351</v>
      </c>
      <c r="O4844" s="65" t="str">
        <f t="shared" si="1"/>
        <v>048059940001</v>
      </c>
      <c r="P4844" s="65">
        <f t="shared" si="2"/>
        <v>7</v>
      </c>
      <c r="Q4844" s="65">
        <f t="shared" si="3"/>
        <v>4</v>
      </c>
      <c r="R4844" s="65" t="str">
        <f t="shared" si="12"/>
        <v>04.805.994/0001-74</v>
      </c>
      <c r="S4844" s="84"/>
      <c r="T4844" s="84" t="str">
        <f t="shared" si="10"/>
        <v/>
      </c>
      <c r="U4844" s="84" t="str">
        <f t="shared" si="11"/>
        <v/>
      </c>
      <c r="V4844" s="65" t="str">
        <f t="shared" si="5"/>
        <v/>
      </c>
      <c r="W4844" s="84"/>
      <c r="X4844" s="84"/>
      <c r="Y4844" s="85"/>
      <c r="Z4844" s="85"/>
      <c r="AA4844" s="65" t="str">
        <f t="shared" si="6"/>
        <v/>
      </c>
      <c r="AB4844" s="65" t="str">
        <f t="shared" si="7"/>
        <v/>
      </c>
      <c r="AC4844" s="86"/>
      <c r="AD4844" s="87" t="str">
        <f t="shared" si="8"/>
        <v/>
      </c>
      <c r="AE4844" s="84"/>
      <c r="AF4844" s="86">
        <f>IF(AC4844&gt;0,AC4844,'⚙️ Config'!$B$10)</f>
        <v>0.0075</v>
      </c>
      <c r="AG4844" s="88">
        <f t="shared" si="9"/>
        <v>70603.0896</v>
      </c>
      <c r="AH4844" s="88">
        <f>AG4844*'⚙️ Config'!$B$11</f>
        <v>353015.448</v>
      </c>
      <c r="AI4844" s="88">
        <f>AH4844*'⚙️ Config'!$B$12</f>
        <v>105904.6344</v>
      </c>
      <c r="AJ4844" s="64"/>
      <c r="AK4844" s="84"/>
      <c r="AL4844" s="84"/>
      <c r="AM4844" s="84"/>
      <c r="AN4844" s="84"/>
      <c r="AO4844" s="84"/>
      <c r="AP4844" s="84"/>
      <c r="AQ4844" s="84"/>
    </row>
    <row r="4845" ht="15.0" customHeight="1">
      <c r="A4845" s="103">
        <v>4842.0</v>
      </c>
      <c r="B4845" s="104" t="s">
        <v>10210</v>
      </c>
      <c r="C4845" s="103" t="s">
        <v>141</v>
      </c>
      <c r="D4845" s="103" t="s">
        <v>10211</v>
      </c>
      <c r="E4845" s="105">
        <v>31.94</v>
      </c>
      <c r="F4845" s="103" t="s">
        <v>86</v>
      </c>
      <c r="G4845" s="103" t="s">
        <v>423</v>
      </c>
      <c r="H4845" s="106">
        <v>9410608.87</v>
      </c>
      <c r="I4845" s="103">
        <v>5.0</v>
      </c>
      <c r="J4845" s="107">
        <v>4.7</v>
      </c>
      <c r="K4845" s="104">
        <v>2025.0</v>
      </c>
      <c r="L4845" s="103" t="s">
        <v>691</v>
      </c>
      <c r="M4845" s="103">
        <v>2021.0</v>
      </c>
      <c r="N4845" s="103" t="s">
        <v>161</v>
      </c>
      <c r="O4845" s="65" t="str">
        <f t="shared" si="1"/>
        <v>473560010001</v>
      </c>
      <c r="P4845" s="65">
        <f t="shared" si="2"/>
        <v>3</v>
      </c>
      <c r="Q4845" s="65">
        <f t="shared" si="3"/>
        <v>7</v>
      </c>
      <c r="R4845" s="65" t="str">
        <f t="shared" si="12"/>
        <v>47.356.001/0001-37</v>
      </c>
      <c r="S4845" s="84"/>
      <c r="T4845" s="84" t="str">
        <f t="shared" si="10"/>
        <v/>
      </c>
      <c r="U4845" s="84" t="str">
        <f t="shared" si="11"/>
        <v/>
      </c>
      <c r="V4845" s="65" t="str">
        <f t="shared" si="5"/>
        <v/>
      </c>
      <c r="W4845" s="84"/>
      <c r="X4845" s="84"/>
      <c r="Y4845" s="85"/>
      <c r="Z4845" s="85"/>
      <c r="AA4845" s="65" t="str">
        <f t="shared" si="6"/>
        <v/>
      </c>
      <c r="AB4845" s="65" t="str">
        <f t="shared" si="7"/>
        <v/>
      </c>
      <c r="AC4845" s="86"/>
      <c r="AD4845" s="87" t="str">
        <f t="shared" si="8"/>
        <v/>
      </c>
      <c r="AE4845" s="84"/>
      <c r="AF4845" s="86">
        <f>IF(AC4845&gt;0,AC4845,'⚙️ Config'!$B$10)</f>
        <v>0.0075</v>
      </c>
      <c r="AG4845" s="88">
        <f t="shared" si="9"/>
        <v>70579.56653</v>
      </c>
      <c r="AH4845" s="88">
        <f>AG4845*'⚙️ Config'!$B$11</f>
        <v>352897.8326</v>
      </c>
      <c r="AI4845" s="88">
        <f>AH4845*'⚙️ Config'!$B$12</f>
        <v>105869.3498</v>
      </c>
      <c r="AJ4845" s="64"/>
      <c r="AK4845" s="84"/>
      <c r="AL4845" s="84"/>
      <c r="AM4845" s="84"/>
      <c r="AN4845" s="84"/>
      <c r="AO4845" s="84"/>
      <c r="AP4845" s="84"/>
      <c r="AQ4845" s="84"/>
    </row>
    <row r="4846" ht="15.0" customHeight="1">
      <c r="A4846" s="98">
        <v>4843.0</v>
      </c>
      <c r="B4846" s="99" t="s">
        <v>10212</v>
      </c>
      <c r="C4846" s="98" t="s">
        <v>141</v>
      </c>
      <c r="D4846" s="98" t="s">
        <v>10213</v>
      </c>
      <c r="E4846" s="100">
        <v>23.71</v>
      </c>
      <c r="F4846" s="98" t="s">
        <v>86</v>
      </c>
      <c r="G4846" s="98" t="s">
        <v>423</v>
      </c>
      <c r="H4846" s="101">
        <v>9397844.92</v>
      </c>
      <c r="I4846" s="98">
        <v>2.0</v>
      </c>
      <c r="J4846" s="102">
        <v>4.7</v>
      </c>
      <c r="K4846" s="99">
        <v>2021.0</v>
      </c>
      <c r="L4846" s="98" t="s">
        <v>144</v>
      </c>
      <c r="M4846" s="98">
        <v>2021.0</v>
      </c>
      <c r="N4846" s="98" t="s">
        <v>145</v>
      </c>
      <c r="O4846" s="65" t="str">
        <f t="shared" si="1"/>
        <v>520672120001</v>
      </c>
      <c r="P4846" s="65">
        <f t="shared" si="2"/>
        <v>9</v>
      </c>
      <c r="Q4846" s="65">
        <f t="shared" si="3"/>
        <v>0</v>
      </c>
      <c r="R4846" s="65" t="str">
        <f t="shared" si="12"/>
        <v>52.067.212/0001-90</v>
      </c>
      <c r="S4846" s="84"/>
      <c r="T4846" s="84" t="str">
        <f t="shared" si="10"/>
        <v/>
      </c>
      <c r="U4846" s="84" t="str">
        <f t="shared" si="11"/>
        <v/>
      </c>
      <c r="V4846" s="65" t="str">
        <f t="shared" si="5"/>
        <v/>
      </c>
      <c r="W4846" s="84"/>
      <c r="X4846" s="84"/>
      <c r="Y4846" s="85"/>
      <c r="Z4846" s="85"/>
      <c r="AA4846" s="65" t="str">
        <f t="shared" si="6"/>
        <v/>
      </c>
      <c r="AB4846" s="65" t="str">
        <f t="shared" si="7"/>
        <v/>
      </c>
      <c r="AC4846" s="86"/>
      <c r="AD4846" s="87" t="str">
        <f t="shared" si="8"/>
        <v/>
      </c>
      <c r="AE4846" s="84"/>
      <c r="AF4846" s="86">
        <f>IF(AC4846&gt;0,AC4846,'⚙️ Config'!$B$10)</f>
        <v>0.0075</v>
      </c>
      <c r="AG4846" s="88">
        <f t="shared" si="9"/>
        <v>70483.8369</v>
      </c>
      <c r="AH4846" s="88">
        <f>AG4846*'⚙️ Config'!$B$11</f>
        <v>352419.1845</v>
      </c>
      <c r="AI4846" s="88">
        <f>AH4846*'⚙️ Config'!$B$12</f>
        <v>105725.7554</v>
      </c>
      <c r="AJ4846" s="64"/>
      <c r="AK4846" s="84"/>
      <c r="AL4846" s="84"/>
      <c r="AM4846" s="84"/>
      <c r="AN4846" s="84"/>
      <c r="AO4846" s="84"/>
      <c r="AP4846" s="84"/>
      <c r="AQ4846" s="84"/>
    </row>
    <row r="4847" ht="15.0" customHeight="1">
      <c r="A4847" s="103">
        <v>4844.0</v>
      </c>
      <c r="B4847" s="104" t="s">
        <v>10214</v>
      </c>
      <c r="C4847" s="103" t="s">
        <v>141</v>
      </c>
      <c r="D4847" s="103" t="s">
        <v>10215</v>
      </c>
      <c r="E4847" s="105">
        <v>26.8</v>
      </c>
      <c r="F4847" s="103" t="s">
        <v>86</v>
      </c>
      <c r="G4847" s="103" t="s">
        <v>423</v>
      </c>
      <c r="H4847" s="106">
        <v>9397838.28</v>
      </c>
      <c r="I4847" s="103">
        <v>5.0</v>
      </c>
      <c r="J4847" s="107">
        <v>4.8</v>
      </c>
      <c r="K4847" s="104">
        <v>2024.0</v>
      </c>
      <c r="L4847" s="103" t="s">
        <v>508</v>
      </c>
      <c r="M4847" s="103">
        <v>2021.0</v>
      </c>
      <c r="N4847" s="103" t="s">
        <v>161</v>
      </c>
      <c r="O4847" s="65" t="str">
        <f t="shared" si="1"/>
        <v>713225230001</v>
      </c>
      <c r="P4847" s="65">
        <f t="shared" si="2"/>
        <v>0</v>
      </c>
      <c r="Q4847" s="65">
        <f t="shared" si="3"/>
        <v>0</v>
      </c>
      <c r="R4847" s="65" t="str">
        <f t="shared" si="12"/>
        <v>71.322.523/0001-00</v>
      </c>
      <c r="S4847" s="84"/>
      <c r="T4847" s="84" t="str">
        <f t="shared" si="10"/>
        <v/>
      </c>
      <c r="U4847" s="84" t="str">
        <f t="shared" si="11"/>
        <v/>
      </c>
      <c r="V4847" s="65" t="str">
        <f t="shared" si="5"/>
        <v/>
      </c>
      <c r="W4847" s="84"/>
      <c r="X4847" s="84"/>
      <c r="Y4847" s="85"/>
      <c r="Z4847" s="85"/>
      <c r="AA4847" s="65" t="str">
        <f t="shared" si="6"/>
        <v/>
      </c>
      <c r="AB4847" s="65" t="str">
        <f t="shared" si="7"/>
        <v/>
      </c>
      <c r="AC4847" s="86"/>
      <c r="AD4847" s="87" t="str">
        <f t="shared" si="8"/>
        <v/>
      </c>
      <c r="AE4847" s="84"/>
      <c r="AF4847" s="86">
        <f>IF(AC4847&gt;0,AC4847,'⚙️ Config'!$B$10)</f>
        <v>0.0075</v>
      </c>
      <c r="AG4847" s="88">
        <f t="shared" si="9"/>
        <v>70483.7871</v>
      </c>
      <c r="AH4847" s="88">
        <f>AG4847*'⚙️ Config'!$B$11</f>
        <v>352418.9355</v>
      </c>
      <c r="AI4847" s="88">
        <f>AH4847*'⚙️ Config'!$B$12</f>
        <v>105725.6807</v>
      </c>
      <c r="AJ4847" s="64"/>
      <c r="AK4847" s="84"/>
      <c r="AL4847" s="84"/>
      <c r="AM4847" s="84"/>
      <c r="AN4847" s="84"/>
      <c r="AO4847" s="84"/>
      <c r="AP4847" s="84"/>
      <c r="AQ4847" s="84"/>
    </row>
    <row r="4848" ht="15.0" customHeight="1">
      <c r="A4848" s="98">
        <v>4845.0</v>
      </c>
      <c r="B4848" s="99" t="s">
        <v>10216</v>
      </c>
      <c r="C4848" s="98" t="s">
        <v>141</v>
      </c>
      <c r="D4848" s="98" t="s">
        <v>10217</v>
      </c>
      <c r="E4848" s="100">
        <v>26.59</v>
      </c>
      <c r="F4848" s="98" t="s">
        <v>86</v>
      </c>
      <c r="G4848" s="98" t="s">
        <v>423</v>
      </c>
      <c r="H4848" s="101">
        <v>9378503.68</v>
      </c>
      <c r="I4848" s="98">
        <v>7.0</v>
      </c>
      <c r="J4848" s="102">
        <v>4.7</v>
      </c>
      <c r="K4848" s="99">
        <v>2024.0</v>
      </c>
      <c r="L4848" s="98" t="s">
        <v>387</v>
      </c>
      <c r="M4848" s="98">
        <v>2021.0</v>
      </c>
      <c r="N4848" s="98" t="s">
        <v>161</v>
      </c>
      <c r="O4848" s="65" t="str">
        <f t="shared" si="1"/>
        <v>504844760001</v>
      </c>
      <c r="P4848" s="65">
        <f t="shared" si="2"/>
        <v>1</v>
      </c>
      <c r="Q4848" s="65">
        <f t="shared" si="3"/>
        <v>3</v>
      </c>
      <c r="R4848" s="65" t="str">
        <f t="shared" si="12"/>
        <v>50.484.476/0001-13</v>
      </c>
      <c r="S4848" s="84"/>
      <c r="T4848" s="84" t="str">
        <f t="shared" si="10"/>
        <v/>
      </c>
      <c r="U4848" s="84" t="str">
        <f t="shared" si="11"/>
        <v/>
      </c>
      <c r="V4848" s="65" t="str">
        <f t="shared" si="5"/>
        <v/>
      </c>
      <c r="W4848" s="84"/>
      <c r="X4848" s="84"/>
      <c r="Y4848" s="85"/>
      <c r="Z4848" s="85"/>
      <c r="AA4848" s="65" t="str">
        <f t="shared" si="6"/>
        <v/>
      </c>
      <c r="AB4848" s="65" t="str">
        <f t="shared" si="7"/>
        <v/>
      </c>
      <c r="AC4848" s="86"/>
      <c r="AD4848" s="87" t="str">
        <f t="shared" si="8"/>
        <v/>
      </c>
      <c r="AE4848" s="84"/>
      <c r="AF4848" s="86">
        <f>IF(AC4848&gt;0,AC4848,'⚙️ Config'!$B$10)</f>
        <v>0.0075</v>
      </c>
      <c r="AG4848" s="88">
        <f t="shared" si="9"/>
        <v>70338.7776</v>
      </c>
      <c r="AH4848" s="88">
        <f>AG4848*'⚙️ Config'!$B$11</f>
        <v>351693.888</v>
      </c>
      <c r="AI4848" s="88">
        <f>AH4848*'⚙️ Config'!$B$12</f>
        <v>105508.1664</v>
      </c>
      <c r="AJ4848" s="64"/>
      <c r="AK4848" s="84"/>
      <c r="AL4848" s="84"/>
      <c r="AM4848" s="84"/>
      <c r="AN4848" s="84"/>
      <c r="AO4848" s="84"/>
      <c r="AP4848" s="84"/>
      <c r="AQ4848" s="84"/>
    </row>
    <row r="4849" ht="15.0" customHeight="1">
      <c r="A4849" s="103">
        <v>4846.0</v>
      </c>
      <c r="B4849" s="104" t="s">
        <v>10218</v>
      </c>
      <c r="C4849" s="103" t="s">
        <v>141</v>
      </c>
      <c r="D4849" s="103" t="s">
        <v>10219</v>
      </c>
      <c r="E4849" s="105">
        <v>21.03</v>
      </c>
      <c r="F4849" s="103" t="s">
        <v>86</v>
      </c>
      <c r="G4849" s="103" t="s">
        <v>423</v>
      </c>
      <c r="H4849" s="106">
        <v>9361966.74</v>
      </c>
      <c r="I4849" s="103">
        <v>5.0</v>
      </c>
      <c r="J4849" s="107">
        <v>4.7</v>
      </c>
      <c r="K4849" s="104">
        <v>2023.0</v>
      </c>
      <c r="L4849" s="103" t="s">
        <v>4689</v>
      </c>
      <c r="M4849" s="103">
        <v>2021.0</v>
      </c>
      <c r="N4849" s="103" t="s">
        <v>161</v>
      </c>
      <c r="O4849" s="65" t="str">
        <f t="shared" si="1"/>
        <v>608647090001</v>
      </c>
      <c r="P4849" s="65">
        <f t="shared" si="2"/>
        <v>6</v>
      </c>
      <c r="Q4849" s="65">
        <f t="shared" si="3"/>
        <v>7</v>
      </c>
      <c r="R4849" s="65" t="str">
        <f t="shared" si="12"/>
        <v>60.864.709/0001-67</v>
      </c>
      <c r="S4849" s="84"/>
      <c r="T4849" s="84" t="str">
        <f t="shared" si="10"/>
        <v/>
      </c>
      <c r="U4849" s="84" t="str">
        <f t="shared" si="11"/>
        <v/>
      </c>
      <c r="V4849" s="65" t="str">
        <f t="shared" si="5"/>
        <v/>
      </c>
      <c r="W4849" s="84"/>
      <c r="X4849" s="84"/>
      <c r="Y4849" s="85"/>
      <c r="Z4849" s="85"/>
      <c r="AA4849" s="65" t="str">
        <f t="shared" si="6"/>
        <v/>
      </c>
      <c r="AB4849" s="65" t="str">
        <f t="shared" si="7"/>
        <v/>
      </c>
      <c r="AC4849" s="86"/>
      <c r="AD4849" s="87" t="str">
        <f t="shared" si="8"/>
        <v/>
      </c>
      <c r="AE4849" s="84"/>
      <c r="AF4849" s="86">
        <f>IF(AC4849&gt;0,AC4849,'⚙️ Config'!$B$10)</f>
        <v>0.0075</v>
      </c>
      <c r="AG4849" s="88">
        <f t="shared" si="9"/>
        <v>70214.75055</v>
      </c>
      <c r="AH4849" s="88">
        <f>AG4849*'⚙️ Config'!$B$11</f>
        <v>351073.7528</v>
      </c>
      <c r="AI4849" s="88">
        <f>AH4849*'⚙️ Config'!$B$12</f>
        <v>105322.1258</v>
      </c>
      <c r="AJ4849" s="64"/>
      <c r="AK4849" s="84"/>
      <c r="AL4849" s="84"/>
      <c r="AM4849" s="84"/>
      <c r="AN4849" s="84"/>
      <c r="AO4849" s="84"/>
      <c r="AP4849" s="84"/>
      <c r="AQ4849" s="84"/>
    </row>
    <row r="4850" ht="15.0" customHeight="1">
      <c r="A4850" s="98">
        <v>4847.0</v>
      </c>
      <c r="B4850" s="99" t="s">
        <v>10220</v>
      </c>
      <c r="C4850" s="98" t="s">
        <v>154</v>
      </c>
      <c r="D4850" s="98" t="s">
        <v>10221</v>
      </c>
      <c r="E4850" s="100">
        <v>33.46</v>
      </c>
      <c r="F4850" s="98" t="s">
        <v>86</v>
      </c>
      <c r="G4850" s="98" t="s">
        <v>423</v>
      </c>
      <c r="H4850" s="101">
        <v>9353836.09</v>
      </c>
      <c r="I4850" s="98">
        <v>1.0</v>
      </c>
      <c r="J4850" s="102">
        <v>4.8</v>
      </c>
      <c r="K4850" s="99">
        <v>2021.0</v>
      </c>
      <c r="L4850" s="98" t="s">
        <v>10222</v>
      </c>
      <c r="M4850" s="98">
        <v>2021.0</v>
      </c>
      <c r="N4850" s="98" t="s">
        <v>161</v>
      </c>
      <c r="O4850" s="65" t="str">
        <f t="shared" si="1"/>
        <v>035015090001</v>
      </c>
      <c r="P4850" s="65">
        <f t="shared" si="2"/>
        <v>0</v>
      </c>
      <c r="Q4850" s="65">
        <f t="shared" si="3"/>
        <v>6</v>
      </c>
      <c r="R4850" s="65" t="str">
        <f t="shared" si="12"/>
        <v>03.501.509/0001-06</v>
      </c>
      <c r="S4850" s="84"/>
      <c r="T4850" s="84" t="str">
        <f t="shared" si="10"/>
        <v/>
      </c>
      <c r="U4850" s="84" t="str">
        <f t="shared" si="11"/>
        <v/>
      </c>
      <c r="V4850" s="65" t="str">
        <f t="shared" si="5"/>
        <v/>
      </c>
      <c r="W4850" s="84"/>
      <c r="X4850" s="84"/>
      <c r="Y4850" s="85"/>
      <c r="Z4850" s="85"/>
      <c r="AA4850" s="65" t="str">
        <f t="shared" si="6"/>
        <v/>
      </c>
      <c r="AB4850" s="65" t="str">
        <f t="shared" si="7"/>
        <v/>
      </c>
      <c r="AC4850" s="86"/>
      <c r="AD4850" s="87" t="str">
        <f t="shared" si="8"/>
        <v/>
      </c>
      <c r="AE4850" s="84"/>
      <c r="AF4850" s="86">
        <f>IF(AC4850&gt;0,AC4850,'⚙️ Config'!$B$10)</f>
        <v>0.0075</v>
      </c>
      <c r="AG4850" s="88">
        <f t="shared" si="9"/>
        <v>70153.77068</v>
      </c>
      <c r="AH4850" s="88">
        <f>AG4850*'⚙️ Config'!$B$11</f>
        <v>350768.8534</v>
      </c>
      <c r="AI4850" s="88">
        <f>AH4850*'⚙️ Config'!$B$12</f>
        <v>105230.656</v>
      </c>
      <c r="AJ4850" s="64"/>
      <c r="AK4850" s="84"/>
      <c r="AL4850" s="84"/>
      <c r="AM4850" s="84"/>
      <c r="AN4850" s="84"/>
      <c r="AO4850" s="84"/>
      <c r="AP4850" s="84"/>
      <c r="AQ4850" s="84"/>
    </row>
    <row r="4851" ht="15.0" customHeight="1">
      <c r="A4851" s="98">
        <v>4848.0</v>
      </c>
      <c r="B4851" s="99" t="s">
        <v>10223</v>
      </c>
      <c r="C4851" s="98" t="s">
        <v>141</v>
      </c>
      <c r="D4851" s="98" t="s">
        <v>10224</v>
      </c>
      <c r="E4851" s="100">
        <v>29.34</v>
      </c>
      <c r="F4851" s="98" t="s">
        <v>86</v>
      </c>
      <c r="G4851" s="98" t="s">
        <v>423</v>
      </c>
      <c r="H4851" s="101">
        <v>9341311.12</v>
      </c>
      <c r="I4851" s="98">
        <v>5.0</v>
      </c>
      <c r="J4851" s="102">
        <v>3.8</v>
      </c>
      <c r="K4851" s="99">
        <v>2024.0</v>
      </c>
      <c r="L4851" s="98" t="s">
        <v>4795</v>
      </c>
      <c r="M4851" s="98">
        <v>2022.0</v>
      </c>
      <c r="N4851" s="98" t="s">
        <v>189</v>
      </c>
      <c r="O4851" s="65" t="str">
        <f t="shared" si="1"/>
        <v>242910040001</v>
      </c>
      <c r="P4851" s="65">
        <f t="shared" si="2"/>
        <v>3</v>
      </c>
      <c r="Q4851" s="65">
        <f t="shared" si="3"/>
        <v>4</v>
      </c>
      <c r="R4851" s="65" t="str">
        <f t="shared" si="12"/>
        <v>24.291.004/0001-34</v>
      </c>
      <c r="S4851" s="84"/>
      <c r="T4851" s="84" t="str">
        <f t="shared" si="10"/>
        <v/>
      </c>
      <c r="U4851" s="84" t="str">
        <f t="shared" si="11"/>
        <v/>
      </c>
      <c r="V4851" s="65" t="str">
        <f t="shared" si="5"/>
        <v/>
      </c>
      <c r="W4851" s="84"/>
      <c r="X4851" s="84"/>
      <c r="Y4851" s="85"/>
      <c r="Z4851" s="85"/>
      <c r="AA4851" s="65" t="str">
        <f t="shared" si="6"/>
        <v/>
      </c>
      <c r="AB4851" s="65" t="str">
        <f t="shared" si="7"/>
        <v/>
      </c>
      <c r="AC4851" s="86"/>
      <c r="AD4851" s="87" t="str">
        <f t="shared" si="8"/>
        <v/>
      </c>
      <c r="AE4851" s="84"/>
      <c r="AF4851" s="86">
        <f>IF(AC4851&gt;0,AC4851,'⚙️ Config'!$B$10)</f>
        <v>0.0075</v>
      </c>
      <c r="AG4851" s="88">
        <f t="shared" si="9"/>
        <v>70059.8334</v>
      </c>
      <c r="AH4851" s="88">
        <f>AG4851*'⚙️ Config'!$B$11</f>
        <v>350299.167</v>
      </c>
      <c r="AI4851" s="88">
        <f>AH4851*'⚙️ Config'!$B$12</f>
        <v>105089.7501</v>
      </c>
      <c r="AJ4851" s="64"/>
      <c r="AK4851" s="84"/>
      <c r="AL4851" s="84"/>
      <c r="AM4851" s="84"/>
      <c r="AN4851" s="84"/>
      <c r="AO4851" s="84"/>
      <c r="AP4851" s="84"/>
      <c r="AQ4851" s="84"/>
    </row>
    <row r="4852" ht="15.0" customHeight="1">
      <c r="A4852" s="98">
        <v>4849.0</v>
      </c>
      <c r="B4852" s="99" t="s">
        <v>10225</v>
      </c>
      <c r="C4852" s="98" t="s">
        <v>141</v>
      </c>
      <c r="D4852" s="98" t="s">
        <v>10226</v>
      </c>
      <c r="E4852" s="100">
        <v>33.21</v>
      </c>
      <c r="F4852" s="98" t="s">
        <v>86</v>
      </c>
      <c r="G4852" s="98" t="s">
        <v>423</v>
      </c>
      <c r="H4852" s="101">
        <v>9340405.69</v>
      </c>
      <c r="I4852" s="98">
        <v>1.0</v>
      </c>
      <c r="J4852" s="102">
        <v>4.9</v>
      </c>
      <c r="K4852" s="99">
        <v>2021.0</v>
      </c>
      <c r="L4852" s="98" t="s">
        <v>197</v>
      </c>
      <c r="M4852" s="98">
        <v>2021.0</v>
      </c>
      <c r="N4852" s="98" t="s">
        <v>161</v>
      </c>
      <c r="O4852" s="65" t="str">
        <f t="shared" si="1"/>
        <v>107490170001</v>
      </c>
      <c r="P4852" s="65">
        <f t="shared" si="2"/>
        <v>0</v>
      </c>
      <c r="Q4852" s="65">
        <f t="shared" si="3"/>
        <v>8</v>
      </c>
      <c r="R4852" s="65" t="str">
        <f t="shared" si="12"/>
        <v>10.749.017/0001-08</v>
      </c>
      <c r="S4852" s="84"/>
      <c r="T4852" s="84" t="str">
        <f t="shared" si="10"/>
        <v/>
      </c>
      <c r="U4852" s="84" t="str">
        <f t="shared" si="11"/>
        <v/>
      </c>
      <c r="V4852" s="65" t="str">
        <f t="shared" si="5"/>
        <v/>
      </c>
      <c r="W4852" s="84"/>
      <c r="X4852" s="84"/>
      <c r="Y4852" s="85"/>
      <c r="Z4852" s="85"/>
      <c r="AA4852" s="65" t="str">
        <f t="shared" si="6"/>
        <v/>
      </c>
      <c r="AB4852" s="65" t="str">
        <f t="shared" si="7"/>
        <v/>
      </c>
      <c r="AC4852" s="86"/>
      <c r="AD4852" s="87" t="str">
        <f t="shared" si="8"/>
        <v/>
      </c>
      <c r="AE4852" s="84"/>
      <c r="AF4852" s="86">
        <f>IF(AC4852&gt;0,AC4852,'⚙️ Config'!$B$10)</f>
        <v>0.0075</v>
      </c>
      <c r="AG4852" s="88">
        <f t="shared" si="9"/>
        <v>70053.04268</v>
      </c>
      <c r="AH4852" s="88">
        <f>AG4852*'⚙️ Config'!$B$11</f>
        <v>350265.2134</v>
      </c>
      <c r="AI4852" s="88">
        <f>AH4852*'⚙️ Config'!$B$12</f>
        <v>105079.564</v>
      </c>
      <c r="AJ4852" s="64"/>
      <c r="AK4852" s="84"/>
      <c r="AL4852" s="84"/>
      <c r="AM4852" s="84"/>
      <c r="AN4852" s="84"/>
      <c r="AO4852" s="84"/>
      <c r="AP4852" s="84"/>
      <c r="AQ4852" s="84"/>
    </row>
    <row r="4853" ht="15.0" customHeight="1">
      <c r="A4853" s="98">
        <v>4850.0</v>
      </c>
      <c r="B4853" s="99" t="s">
        <v>10227</v>
      </c>
      <c r="C4853" s="98" t="s">
        <v>141</v>
      </c>
      <c r="D4853" s="98" t="s">
        <v>10228</v>
      </c>
      <c r="E4853" s="100">
        <v>33.83</v>
      </c>
      <c r="F4853" s="98" t="s">
        <v>86</v>
      </c>
      <c r="G4853" s="98" t="s">
        <v>423</v>
      </c>
      <c r="H4853" s="101">
        <v>9326343.76</v>
      </c>
      <c r="I4853" s="98">
        <v>5.0</v>
      </c>
      <c r="J4853" s="102">
        <v>2.4</v>
      </c>
      <c r="K4853" s="99">
        <v>2024.0</v>
      </c>
      <c r="L4853" s="98" t="s">
        <v>719</v>
      </c>
      <c r="M4853" s="98">
        <v>2023.0</v>
      </c>
      <c r="N4853" s="98" t="s">
        <v>161</v>
      </c>
      <c r="O4853" s="65" t="str">
        <f t="shared" si="1"/>
        <v>050172290001</v>
      </c>
      <c r="P4853" s="65">
        <f t="shared" si="2"/>
        <v>5</v>
      </c>
      <c r="Q4853" s="65">
        <f t="shared" si="3"/>
        <v>2</v>
      </c>
      <c r="R4853" s="65" t="str">
        <f t="shared" si="12"/>
        <v>05.017.229/0001-52</v>
      </c>
      <c r="S4853" s="84"/>
      <c r="T4853" s="84" t="str">
        <f t="shared" si="10"/>
        <v/>
      </c>
      <c r="U4853" s="84" t="str">
        <f t="shared" si="11"/>
        <v/>
      </c>
      <c r="V4853" s="65" t="str">
        <f t="shared" si="5"/>
        <v/>
      </c>
      <c r="W4853" s="84"/>
      <c r="X4853" s="84"/>
      <c r="Y4853" s="85"/>
      <c r="Z4853" s="85"/>
      <c r="AA4853" s="65" t="str">
        <f t="shared" si="6"/>
        <v/>
      </c>
      <c r="AB4853" s="65" t="str">
        <f t="shared" si="7"/>
        <v/>
      </c>
      <c r="AC4853" s="86"/>
      <c r="AD4853" s="87" t="str">
        <f t="shared" si="8"/>
        <v/>
      </c>
      <c r="AE4853" s="84"/>
      <c r="AF4853" s="86">
        <f>IF(AC4853&gt;0,AC4853,'⚙️ Config'!$B$10)</f>
        <v>0.0075</v>
      </c>
      <c r="AG4853" s="88">
        <f t="shared" si="9"/>
        <v>69947.5782</v>
      </c>
      <c r="AH4853" s="88">
        <f>AG4853*'⚙️ Config'!$B$11</f>
        <v>349737.891</v>
      </c>
      <c r="AI4853" s="88">
        <f>AH4853*'⚙️ Config'!$B$12</f>
        <v>104921.3673</v>
      </c>
      <c r="AJ4853" s="64"/>
      <c r="AK4853" s="84"/>
      <c r="AL4853" s="84"/>
      <c r="AM4853" s="84"/>
      <c r="AN4853" s="84"/>
      <c r="AO4853" s="84"/>
      <c r="AP4853" s="84"/>
      <c r="AQ4853" s="84"/>
    </row>
    <row r="4854" ht="15.0" customHeight="1">
      <c r="A4854" s="103">
        <v>4851.0</v>
      </c>
      <c r="B4854" s="104" t="s">
        <v>10229</v>
      </c>
      <c r="C4854" s="103" t="s">
        <v>141</v>
      </c>
      <c r="D4854" s="103" t="s">
        <v>10230</v>
      </c>
      <c r="E4854" s="105">
        <v>26.89</v>
      </c>
      <c r="F4854" s="103" t="s">
        <v>86</v>
      </c>
      <c r="G4854" s="103" t="s">
        <v>423</v>
      </c>
      <c r="H4854" s="106">
        <v>9306841.56</v>
      </c>
      <c r="I4854" s="103">
        <v>4.0</v>
      </c>
      <c r="J4854" s="107">
        <v>4.5</v>
      </c>
      <c r="K4854" s="104">
        <v>2024.0</v>
      </c>
      <c r="L4854" s="103" t="s">
        <v>295</v>
      </c>
      <c r="M4854" s="103">
        <v>2021.0</v>
      </c>
      <c r="N4854" s="103" t="s">
        <v>189</v>
      </c>
      <c r="O4854" s="65" t="str">
        <f t="shared" si="1"/>
        <v>558399220001</v>
      </c>
      <c r="P4854" s="65">
        <f t="shared" si="2"/>
        <v>8</v>
      </c>
      <c r="Q4854" s="65">
        <f t="shared" si="3"/>
        <v>9</v>
      </c>
      <c r="R4854" s="65" t="str">
        <f t="shared" si="12"/>
        <v>55.839.922/0001-89</v>
      </c>
      <c r="S4854" s="84"/>
      <c r="T4854" s="84" t="str">
        <f t="shared" si="10"/>
        <v/>
      </c>
      <c r="U4854" s="84" t="str">
        <f t="shared" si="11"/>
        <v/>
      </c>
      <c r="V4854" s="65" t="str">
        <f t="shared" si="5"/>
        <v/>
      </c>
      <c r="W4854" s="84"/>
      <c r="X4854" s="84"/>
      <c r="Y4854" s="85"/>
      <c r="Z4854" s="85"/>
      <c r="AA4854" s="65" t="str">
        <f t="shared" si="6"/>
        <v/>
      </c>
      <c r="AB4854" s="65" t="str">
        <f t="shared" si="7"/>
        <v/>
      </c>
      <c r="AC4854" s="86"/>
      <c r="AD4854" s="87" t="str">
        <f t="shared" si="8"/>
        <v/>
      </c>
      <c r="AE4854" s="84"/>
      <c r="AF4854" s="86">
        <f>IF(AC4854&gt;0,AC4854,'⚙️ Config'!$B$10)</f>
        <v>0.0075</v>
      </c>
      <c r="AG4854" s="88">
        <f t="shared" si="9"/>
        <v>69801.3117</v>
      </c>
      <c r="AH4854" s="88">
        <f>AG4854*'⚙️ Config'!$B$11</f>
        <v>349006.5585</v>
      </c>
      <c r="AI4854" s="88">
        <f>AH4854*'⚙️ Config'!$B$12</f>
        <v>104701.9676</v>
      </c>
      <c r="AJ4854" s="64"/>
      <c r="AK4854" s="84"/>
      <c r="AL4854" s="84"/>
      <c r="AM4854" s="84"/>
      <c r="AN4854" s="84"/>
      <c r="AO4854" s="84"/>
      <c r="AP4854" s="84"/>
      <c r="AQ4854" s="84"/>
    </row>
    <row r="4855" ht="15.0" customHeight="1">
      <c r="A4855" s="103">
        <v>4852.0</v>
      </c>
      <c r="B4855" s="104" t="s">
        <v>10231</v>
      </c>
      <c r="C4855" s="103" t="s">
        <v>141</v>
      </c>
      <c r="D4855" s="103" t="s">
        <v>10232</v>
      </c>
      <c r="E4855" s="105">
        <v>20.38</v>
      </c>
      <c r="F4855" s="103" t="s">
        <v>86</v>
      </c>
      <c r="G4855" s="103" t="s">
        <v>423</v>
      </c>
      <c r="H4855" s="106">
        <v>9281798.07</v>
      </c>
      <c r="I4855" s="103">
        <v>3.0</v>
      </c>
      <c r="J4855" s="107">
        <v>4.7</v>
      </c>
      <c r="K4855" s="104">
        <v>2021.0</v>
      </c>
      <c r="L4855" s="103" t="s">
        <v>719</v>
      </c>
      <c r="M4855" s="103">
        <v>2021.0</v>
      </c>
      <c r="N4855" s="103" t="s">
        <v>145</v>
      </c>
      <c r="O4855" s="65" t="str">
        <f t="shared" si="1"/>
        <v>054590910001</v>
      </c>
      <c r="P4855" s="65">
        <f t="shared" si="2"/>
        <v>4</v>
      </c>
      <c r="Q4855" s="65">
        <f t="shared" si="3"/>
        <v>1</v>
      </c>
      <c r="R4855" s="65" t="str">
        <f t="shared" si="12"/>
        <v>05.459.091/0001-41</v>
      </c>
      <c r="S4855" s="84"/>
      <c r="T4855" s="84" t="str">
        <f t="shared" si="10"/>
        <v/>
      </c>
      <c r="U4855" s="84" t="str">
        <f t="shared" si="11"/>
        <v/>
      </c>
      <c r="V4855" s="65" t="str">
        <f t="shared" si="5"/>
        <v/>
      </c>
      <c r="W4855" s="84"/>
      <c r="X4855" s="84"/>
      <c r="Y4855" s="85"/>
      <c r="Z4855" s="85"/>
      <c r="AA4855" s="65" t="str">
        <f t="shared" si="6"/>
        <v/>
      </c>
      <c r="AB4855" s="65" t="str">
        <f t="shared" si="7"/>
        <v/>
      </c>
      <c r="AC4855" s="86"/>
      <c r="AD4855" s="87" t="str">
        <f t="shared" si="8"/>
        <v/>
      </c>
      <c r="AE4855" s="84"/>
      <c r="AF4855" s="86">
        <f>IF(AC4855&gt;0,AC4855,'⚙️ Config'!$B$10)</f>
        <v>0.0075</v>
      </c>
      <c r="AG4855" s="88">
        <f t="shared" si="9"/>
        <v>69613.48553</v>
      </c>
      <c r="AH4855" s="88">
        <f>AG4855*'⚙️ Config'!$B$11</f>
        <v>348067.4276</v>
      </c>
      <c r="AI4855" s="88">
        <f>AH4855*'⚙️ Config'!$B$12</f>
        <v>104420.2283</v>
      </c>
      <c r="AJ4855" s="64"/>
      <c r="AK4855" s="84"/>
      <c r="AL4855" s="84"/>
      <c r="AM4855" s="84"/>
      <c r="AN4855" s="84"/>
      <c r="AO4855" s="84"/>
      <c r="AP4855" s="84"/>
      <c r="AQ4855" s="84"/>
    </row>
    <row r="4856" ht="15.0" customHeight="1">
      <c r="A4856" s="103">
        <v>4853.0</v>
      </c>
      <c r="B4856" s="104" t="s">
        <v>10233</v>
      </c>
      <c r="C4856" s="103" t="s">
        <v>141</v>
      </c>
      <c r="D4856" s="103" t="s">
        <v>10234</v>
      </c>
      <c r="E4856" s="105">
        <v>21.35</v>
      </c>
      <c r="F4856" s="103" t="s">
        <v>86</v>
      </c>
      <c r="G4856" s="103" t="s">
        <v>423</v>
      </c>
      <c r="H4856" s="106">
        <v>9275670.17</v>
      </c>
      <c r="I4856" s="103">
        <v>4.0</v>
      </c>
      <c r="J4856" s="107">
        <v>5.0</v>
      </c>
      <c r="K4856" s="104">
        <v>2023.0</v>
      </c>
      <c r="L4856" s="103" t="s">
        <v>615</v>
      </c>
      <c r="M4856" s="103">
        <v>2021.0</v>
      </c>
      <c r="N4856" s="103" t="s">
        <v>161</v>
      </c>
      <c r="O4856" s="65" t="str">
        <f t="shared" si="1"/>
        <v>076166930001</v>
      </c>
      <c r="P4856" s="65">
        <f t="shared" si="2"/>
        <v>9</v>
      </c>
      <c r="Q4856" s="65">
        <f t="shared" si="3"/>
        <v>0</v>
      </c>
      <c r="R4856" s="65" t="str">
        <f t="shared" si="12"/>
        <v>07.616.693/0001-90</v>
      </c>
      <c r="S4856" s="84"/>
      <c r="T4856" s="84" t="str">
        <f t="shared" si="10"/>
        <v/>
      </c>
      <c r="U4856" s="84" t="str">
        <f t="shared" si="11"/>
        <v/>
      </c>
      <c r="V4856" s="65" t="str">
        <f t="shared" si="5"/>
        <v/>
      </c>
      <c r="W4856" s="84"/>
      <c r="X4856" s="84"/>
      <c r="Y4856" s="85"/>
      <c r="Z4856" s="85"/>
      <c r="AA4856" s="65" t="str">
        <f t="shared" si="6"/>
        <v/>
      </c>
      <c r="AB4856" s="65" t="str">
        <f t="shared" si="7"/>
        <v/>
      </c>
      <c r="AC4856" s="86"/>
      <c r="AD4856" s="87" t="str">
        <f t="shared" si="8"/>
        <v/>
      </c>
      <c r="AE4856" s="84"/>
      <c r="AF4856" s="86">
        <f>IF(AC4856&gt;0,AC4856,'⚙️ Config'!$B$10)</f>
        <v>0.0075</v>
      </c>
      <c r="AG4856" s="88">
        <f t="shared" si="9"/>
        <v>69567.52628</v>
      </c>
      <c r="AH4856" s="88">
        <f>AG4856*'⚙️ Config'!$B$11</f>
        <v>347837.6314</v>
      </c>
      <c r="AI4856" s="88">
        <f>AH4856*'⚙️ Config'!$B$12</f>
        <v>104351.2894</v>
      </c>
      <c r="AJ4856" s="64"/>
      <c r="AK4856" s="84"/>
      <c r="AL4856" s="84"/>
      <c r="AM4856" s="84"/>
      <c r="AN4856" s="84"/>
      <c r="AO4856" s="84"/>
      <c r="AP4856" s="84"/>
      <c r="AQ4856" s="84"/>
    </row>
    <row r="4857" ht="15.0" customHeight="1">
      <c r="A4857" s="98">
        <v>4854.0</v>
      </c>
      <c r="B4857" s="99" t="s">
        <v>10235</v>
      </c>
      <c r="C4857" s="98" t="s">
        <v>141</v>
      </c>
      <c r="D4857" s="98" t="s">
        <v>10236</v>
      </c>
      <c r="E4857" s="100">
        <v>28.58</v>
      </c>
      <c r="F4857" s="98" t="s">
        <v>86</v>
      </c>
      <c r="G4857" s="98" t="s">
        <v>423</v>
      </c>
      <c r="H4857" s="101">
        <v>9255105.19</v>
      </c>
      <c r="I4857" s="98">
        <v>4.0</v>
      </c>
      <c r="J4857" s="102">
        <v>4.8</v>
      </c>
      <c r="K4857" s="99">
        <v>2024.0</v>
      </c>
      <c r="L4857" s="98" t="s">
        <v>453</v>
      </c>
      <c r="M4857" s="98">
        <v>2021.0</v>
      </c>
      <c r="N4857" s="98" t="s">
        <v>161</v>
      </c>
      <c r="O4857" s="65" t="str">
        <f t="shared" si="1"/>
        <v>645108940001</v>
      </c>
      <c r="P4857" s="65">
        <f t="shared" si="2"/>
        <v>4</v>
      </c>
      <c r="Q4857" s="65">
        <f t="shared" si="3"/>
        <v>2</v>
      </c>
      <c r="R4857" s="65" t="str">
        <f t="shared" si="12"/>
        <v>64.510.894/0001-42</v>
      </c>
      <c r="S4857" s="84"/>
      <c r="T4857" s="84" t="str">
        <f t="shared" si="10"/>
        <v/>
      </c>
      <c r="U4857" s="84" t="str">
        <f t="shared" si="11"/>
        <v/>
      </c>
      <c r="V4857" s="65" t="str">
        <f t="shared" si="5"/>
        <v/>
      </c>
      <c r="W4857" s="84"/>
      <c r="X4857" s="84"/>
      <c r="Y4857" s="85"/>
      <c r="Z4857" s="85"/>
      <c r="AA4857" s="65" t="str">
        <f t="shared" si="6"/>
        <v/>
      </c>
      <c r="AB4857" s="65" t="str">
        <f t="shared" si="7"/>
        <v/>
      </c>
      <c r="AC4857" s="86"/>
      <c r="AD4857" s="87" t="str">
        <f t="shared" si="8"/>
        <v/>
      </c>
      <c r="AE4857" s="84"/>
      <c r="AF4857" s="86">
        <f>IF(AC4857&gt;0,AC4857,'⚙️ Config'!$B$10)</f>
        <v>0.0075</v>
      </c>
      <c r="AG4857" s="88">
        <f t="shared" si="9"/>
        <v>69413.28893</v>
      </c>
      <c r="AH4857" s="88">
        <f>AG4857*'⚙️ Config'!$B$11</f>
        <v>347066.4446</v>
      </c>
      <c r="AI4857" s="88">
        <f>AH4857*'⚙️ Config'!$B$12</f>
        <v>104119.9334</v>
      </c>
      <c r="AJ4857" s="64"/>
      <c r="AK4857" s="84"/>
      <c r="AL4857" s="84"/>
      <c r="AM4857" s="84"/>
      <c r="AN4857" s="84"/>
      <c r="AO4857" s="84"/>
      <c r="AP4857" s="84"/>
      <c r="AQ4857" s="84"/>
    </row>
    <row r="4858" ht="15.0" customHeight="1">
      <c r="A4858" s="103">
        <v>4855.0</v>
      </c>
      <c r="B4858" s="104" t="s">
        <v>10237</v>
      </c>
      <c r="C4858" s="103" t="s">
        <v>141</v>
      </c>
      <c r="D4858" s="103" t="s">
        <v>10238</v>
      </c>
      <c r="E4858" s="105">
        <v>24.25</v>
      </c>
      <c r="F4858" s="103" t="s">
        <v>86</v>
      </c>
      <c r="G4858" s="103" t="s">
        <v>423</v>
      </c>
      <c r="H4858" s="106">
        <v>9244509.08</v>
      </c>
      <c r="I4858" s="103">
        <v>2.0</v>
      </c>
      <c r="J4858" s="107">
        <v>4.5</v>
      </c>
      <c r="K4858" s="104">
        <v>2021.0</v>
      </c>
      <c r="L4858" s="103" t="s">
        <v>144</v>
      </c>
      <c r="M4858" s="103">
        <v>2021.0</v>
      </c>
      <c r="N4858" s="103" t="s">
        <v>145</v>
      </c>
      <c r="O4858" s="65" t="str">
        <f t="shared" si="1"/>
        <v>965890560001</v>
      </c>
      <c r="P4858" s="65">
        <f t="shared" si="2"/>
        <v>0</v>
      </c>
      <c r="Q4858" s="65">
        <f t="shared" si="3"/>
        <v>0</v>
      </c>
      <c r="R4858" s="65" t="str">
        <f t="shared" si="12"/>
        <v>96.589.056/0001-00</v>
      </c>
      <c r="S4858" s="84"/>
      <c r="T4858" s="84" t="str">
        <f t="shared" si="10"/>
        <v/>
      </c>
      <c r="U4858" s="84" t="str">
        <f t="shared" si="11"/>
        <v/>
      </c>
      <c r="V4858" s="65" t="str">
        <f t="shared" si="5"/>
        <v/>
      </c>
      <c r="W4858" s="84"/>
      <c r="X4858" s="84"/>
      <c r="Y4858" s="85"/>
      <c r="Z4858" s="85"/>
      <c r="AA4858" s="65" t="str">
        <f t="shared" si="6"/>
        <v/>
      </c>
      <c r="AB4858" s="65" t="str">
        <f t="shared" si="7"/>
        <v/>
      </c>
      <c r="AC4858" s="86"/>
      <c r="AD4858" s="87" t="str">
        <f t="shared" si="8"/>
        <v/>
      </c>
      <c r="AE4858" s="84"/>
      <c r="AF4858" s="86">
        <f>IF(AC4858&gt;0,AC4858,'⚙️ Config'!$B$10)</f>
        <v>0.0075</v>
      </c>
      <c r="AG4858" s="88">
        <f t="shared" si="9"/>
        <v>69333.8181</v>
      </c>
      <c r="AH4858" s="88">
        <f>AG4858*'⚙️ Config'!$B$11</f>
        <v>346669.0905</v>
      </c>
      <c r="AI4858" s="88">
        <f>AH4858*'⚙️ Config'!$B$12</f>
        <v>104000.7272</v>
      </c>
      <c r="AJ4858" s="64"/>
      <c r="AK4858" s="84"/>
      <c r="AL4858" s="84"/>
      <c r="AM4858" s="84"/>
      <c r="AN4858" s="84"/>
      <c r="AO4858" s="84"/>
      <c r="AP4858" s="84"/>
      <c r="AQ4858" s="84"/>
    </row>
    <row r="4859" ht="15.0" customHeight="1">
      <c r="A4859" s="103">
        <v>4856.0</v>
      </c>
      <c r="B4859" s="104" t="s">
        <v>10239</v>
      </c>
      <c r="C4859" s="103" t="s">
        <v>141</v>
      </c>
      <c r="D4859" s="103" t="s">
        <v>10240</v>
      </c>
      <c r="E4859" s="105">
        <v>28.39</v>
      </c>
      <c r="F4859" s="103" t="s">
        <v>86</v>
      </c>
      <c r="G4859" s="103" t="s">
        <v>423</v>
      </c>
      <c r="H4859" s="106">
        <v>9242039.38</v>
      </c>
      <c r="I4859" s="103">
        <v>5.0</v>
      </c>
      <c r="J4859" s="107">
        <v>2.4</v>
      </c>
      <c r="K4859" s="104">
        <v>2023.0</v>
      </c>
      <c r="L4859" s="103" t="s">
        <v>197</v>
      </c>
      <c r="M4859" s="103">
        <v>2023.0</v>
      </c>
      <c r="N4859" s="103" t="s">
        <v>145</v>
      </c>
      <c r="O4859" s="65" t="str">
        <f t="shared" si="1"/>
        <v>015788280001</v>
      </c>
      <c r="P4859" s="65">
        <f t="shared" si="2"/>
        <v>9</v>
      </c>
      <c r="Q4859" s="65">
        <f t="shared" si="3"/>
        <v>4</v>
      </c>
      <c r="R4859" s="65" t="str">
        <f t="shared" si="12"/>
        <v>01.578.828/0001-94</v>
      </c>
      <c r="S4859" s="84"/>
      <c r="T4859" s="84" t="str">
        <f t="shared" si="10"/>
        <v/>
      </c>
      <c r="U4859" s="84" t="str">
        <f t="shared" si="11"/>
        <v/>
      </c>
      <c r="V4859" s="65" t="str">
        <f t="shared" si="5"/>
        <v/>
      </c>
      <c r="W4859" s="84"/>
      <c r="X4859" s="84"/>
      <c r="Y4859" s="85"/>
      <c r="Z4859" s="85"/>
      <c r="AA4859" s="65" t="str">
        <f t="shared" si="6"/>
        <v/>
      </c>
      <c r="AB4859" s="65" t="str">
        <f t="shared" si="7"/>
        <v/>
      </c>
      <c r="AC4859" s="86"/>
      <c r="AD4859" s="87" t="str">
        <f t="shared" si="8"/>
        <v/>
      </c>
      <c r="AE4859" s="84"/>
      <c r="AF4859" s="86">
        <f>IF(AC4859&gt;0,AC4859,'⚙️ Config'!$B$10)</f>
        <v>0.0075</v>
      </c>
      <c r="AG4859" s="88">
        <f t="shared" si="9"/>
        <v>69315.29535</v>
      </c>
      <c r="AH4859" s="88">
        <f>AG4859*'⚙️ Config'!$B$11</f>
        <v>346576.4768</v>
      </c>
      <c r="AI4859" s="88">
        <f>AH4859*'⚙️ Config'!$B$12</f>
        <v>103972.943</v>
      </c>
      <c r="AJ4859" s="64"/>
      <c r="AK4859" s="84"/>
      <c r="AL4859" s="84"/>
      <c r="AM4859" s="84"/>
      <c r="AN4859" s="84"/>
      <c r="AO4859" s="84"/>
      <c r="AP4859" s="84"/>
      <c r="AQ4859" s="84"/>
    </row>
    <row r="4860" ht="15.0" customHeight="1">
      <c r="A4860" s="103">
        <v>4857.0</v>
      </c>
      <c r="B4860" s="104" t="s">
        <v>10241</v>
      </c>
      <c r="C4860" s="103" t="s">
        <v>141</v>
      </c>
      <c r="D4860" s="103" t="s">
        <v>10242</v>
      </c>
      <c r="E4860" s="105">
        <v>20.91</v>
      </c>
      <c r="F4860" s="103" t="s">
        <v>86</v>
      </c>
      <c r="G4860" s="103" t="s">
        <v>423</v>
      </c>
      <c r="H4860" s="106">
        <v>9208068.29</v>
      </c>
      <c r="I4860" s="103">
        <v>3.0</v>
      </c>
      <c r="J4860" s="107">
        <v>4.5</v>
      </c>
      <c r="K4860" s="104">
        <v>2021.0</v>
      </c>
      <c r="L4860" s="103" t="s">
        <v>719</v>
      </c>
      <c r="M4860" s="103">
        <v>2021.0</v>
      </c>
      <c r="N4860" s="103" t="s">
        <v>161</v>
      </c>
      <c r="O4860" s="65" t="str">
        <f t="shared" si="1"/>
        <v>264351410001</v>
      </c>
      <c r="P4860" s="65">
        <f t="shared" si="2"/>
        <v>2</v>
      </c>
      <c r="Q4860" s="65">
        <f t="shared" si="3"/>
        <v>0</v>
      </c>
      <c r="R4860" s="65" t="str">
        <f t="shared" si="12"/>
        <v>26.435.141/0001-20</v>
      </c>
      <c r="S4860" s="84"/>
      <c r="T4860" s="84" t="str">
        <f t="shared" si="10"/>
        <v/>
      </c>
      <c r="U4860" s="84" t="str">
        <f t="shared" si="11"/>
        <v/>
      </c>
      <c r="V4860" s="65" t="str">
        <f t="shared" si="5"/>
        <v/>
      </c>
      <c r="W4860" s="84"/>
      <c r="X4860" s="84"/>
      <c r="Y4860" s="85"/>
      <c r="Z4860" s="85"/>
      <c r="AA4860" s="65" t="str">
        <f t="shared" si="6"/>
        <v/>
      </c>
      <c r="AB4860" s="65" t="str">
        <f t="shared" si="7"/>
        <v/>
      </c>
      <c r="AC4860" s="86"/>
      <c r="AD4860" s="87" t="str">
        <f t="shared" si="8"/>
        <v/>
      </c>
      <c r="AE4860" s="84"/>
      <c r="AF4860" s="86">
        <f>IF(AC4860&gt;0,AC4860,'⚙️ Config'!$B$10)</f>
        <v>0.0075</v>
      </c>
      <c r="AG4860" s="88">
        <f t="shared" si="9"/>
        <v>69060.51218</v>
      </c>
      <c r="AH4860" s="88">
        <f>AG4860*'⚙️ Config'!$B$11</f>
        <v>345302.5609</v>
      </c>
      <c r="AI4860" s="88">
        <f>AH4860*'⚙️ Config'!$B$12</f>
        <v>103590.7683</v>
      </c>
      <c r="AJ4860" s="64"/>
      <c r="AK4860" s="84"/>
      <c r="AL4860" s="84"/>
      <c r="AM4860" s="84"/>
      <c r="AN4860" s="84"/>
      <c r="AO4860" s="84"/>
      <c r="AP4860" s="84"/>
      <c r="AQ4860" s="84"/>
    </row>
    <row r="4861" ht="15.0" customHeight="1">
      <c r="A4861" s="98">
        <v>4858.0</v>
      </c>
      <c r="B4861" s="99" t="s">
        <v>10243</v>
      </c>
      <c r="C4861" s="98" t="s">
        <v>141</v>
      </c>
      <c r="D4861" s="98" t="s">
        <v>10244</v>
      </c>
      <c r="E4861" s="100">
        <v>30.53</v>
      </c>
      <c r="F4861" s="98" t="s">
        <v>86</v>
      </c>
      <c r="G4861" s="98" t="s">
        <v>423</v>
      </c>
      <c r="H4861" s="101">
        <v>9205699.5</v>
      </c>
      <c r="I4861" s="98">
        <v>6.0</v>
      </c>
      <c r="J4861" s="102">
        <v>3.8</v>
      </c>
      <c r="K4861" s="99">
        <v>2025.0</v>
      </c>
      <c r="L4861" s="98" t="s">
        <v>4726</v>
      </c>
      <c r="M4861" s="98">
        <v>2022.0</v>
      </c>
      <c r="N4861" s="98" t="s">
        <v>189</v>
      </c>
      <c r="O4861" s="65" t="str">
        <f t="shared" si="1"/>
        <v>015273010001</v>
      </c>
      <c r="P4861" s="65">
        <f t="shared" si="2"/>
        <v>3</v>
      </c>
      <c r="Q4861" s="65">
        <f t="shared" si="3"/>
        <v>0</v>
      </c>
      <c r="R4861" s="65" t="str">
        <f t="shared" si="12"/>
        <v>01.527.301/0001-30</v>
      </c>
      <c r="S4861" s="84"/>
      <c r="T4861" s="84" t="str">
        <f t="shared" si="10"/>
        <v/>
      </c>
      <c r="U4861" s="84" t="str">
        <f t="shared" si="11"/>
        <v/>
      </c>
      <c r="V4861" s="65" t="str">
        <f t="shared" si="5"/>
        <v/>
      </c>
      <c r="W4861" s="84"/>
      <c r="X4861" s="84"/>
      <c r="Y4861" s="85"/>
      <c r="Z4861" s="85"/>
      <c r="AA4861" s="65" t="str">
        <f t="shared" si="6"/>
        <v/>
      </c>
      <c r="AB4861" s="65" t="str">
        <f t="shared" si="7"/>
        <v/>
      </c>
      <c r="AC4861" s="86"/>
      <c r="AD4861" s="87" t="str">
        <f t="shared" si="8"/>
        <v/>
      </c>
      <c r="AE4861" s="84"/>
      <c r="AF4861" s="86">
        <f>IF(AC4861&gt;0,AC4861,'⚙️ Config'!$B$10)</f>
        <v>0.0075</v>
      </c>
      <c r="AG4861" s="88">
        <f t="shared" si="9"/>
        <v>69042.74625</v>
      </c>
      <c r="AH4861" s="88">
        <f>AG4861*'⚙️ Config'!$B$11</f>
        <v>345213.7313</v>
      </c>
      <c r="AI4861" s="88">
        <f>AH4861*'⚙️ Config'!$B$12</f>
        <v>103564.1194</v>
      </c>
      <c r="AJ4861" s="64"/>
      <c r="AK4861" s="84"/>
      <c r="AL4861" s="84"/>
      <c r="AM4861" s="84"/>
      <c r="AN4861" s="84"/>
      <c r="AO4861" s="84"/>
      <c r="AP4861" s="84"/>
      <c r="AQ4861" s="84"/>
    </row>
    <row r="4862" ht="15.0" customHeight="1">
      <c r="A4862" s="98">
        <v>4859.0</v>
      </c>
      <c r="B4862" s="99" t="s">
        <v>10245</v>
      </c>
      <c r="C4862" s="98" t="s">
        <v>141</v>
      </c>
      <c r="D4862" s="98" t="s">
        <v>10246</v>
      </c>
      <c r="E4862" s="100">
        <v>56.41</v>
      </c>
      <c r="F4862" s="98" t="s">
        <v>86</v>
      </c>
      <c r="G4862" s="98" t="s">
        <v>423</v>
      </c>
      <c r="H4862" s="101">
        <v>9167054.99</v>
      </c>
      <c r="I4862" s="98">
        <v>5.0</v>
      </c>
      <c r="J4862" s="102">
        <v>3.8</v>
      </c>
      <c r="K4862" s="99">
        <v>2025.0</v>
      </c>
      <c r="L4862" s="98" t="s">
        <v>508</v>
      </c>
      <c r="M4862" s="98">
        <v>2022.0</v>
      </c>
      <c r="N4862" s="98" t="s">
        <v>208</v>
      </c>
      <c r="O4862" s="65" t="str">
        <f t="shared" si="1"/>
        <v>021577870001</v>
      </c>
      <c r="P4862" s="65">
        <f t="shared" si="2"/>
        <v>2</v>
      </c>
      <c r="Q4862" s="65">
        <f t="shared" si="3"/>
        <v>5</v>
      </c>
      <c r="R4862" s="65" t="str">
        <f t="shared" si="12"/>
        <v>02.157.787/0001-25</v>
      </c>
      <c r="S4862" s="84"/>
      <c r="T4862" s="84" t="str">
        <f t="shared" si="10"/>
        <v/>
      </c>
      <c r="U4862" s="84" t="str">
        <f t="shared" si="11"/>
        <v/>
      </c>
      <c r="V4862" s="65" t="str">
        <f t="shared" si="5"/>
        <v/>
      </c>
      <c r="W4862" s="84"/>
      <c r="X4862" s="84"/>
      <c r="Y4862" s="85"/>
      <c r="Z4862" s="85"/>
      <c r="AA4862" s="65" t="str">
        <f t="shared" si="6"/>
        <v/>
      </c>
      <c r="AB4862" s="65" t="str">
        <f t="shared" si="7"/>
        <v/>
      </c>
      <c r="AC4862" s="86"/>
      <c r="AD4862" s="87" t="str">
        <f t="shared" si="8"/>
        <v/>
      </c>
      <c r="AE4862" s="84"/>
      <c r="AF4862" s="86">
        <f>IF(AC4862&gt;0,AC4862,'⚙️ Config'!$B$10)</f>
        <v>0.0075</v>
      </c>
      <c r="AG4862" s="88">
        <f t="shared" si="9"/>
        <v>68752.91243</v>
      </c>
      <c r="AH4862" s="88">
        <f>AG4862*'⚙️ Config'!$B$11</f>
        <v>343764.5621</v>
      </c>
      <c r="AI4862" s="88">
        <f>AH4862*'⚙️ Config'!$B$12</f>
        <v>103129.3686</v>
      </c>
      <c r="AJ4862" s="64"/>
      <c r="AK4862" s="84"/>
      <c r="AL4862" s="84"/>
      <c r="AM4862" s="84"/>
      <c r="AN4862" s="84"/>
      <c r="AO4862" s="84"/>
      <c r="AP4862" s="84"/>
      <c r="AQ4862" s="84"/>
    </row>
    <row r="4863" ht="15.0" customHeight="1">
      <c r="A4863" s="103">
        <v>4860.0</v>
      </c>
      <c r="B4863" s="104" t="s">
        <v>10247</v>
      </c>
      <c r="C4863" s="103" t="s">
        <v>141</v>
      </c>
      <c r="D4863" s="103" t="s">
        <v>10248</v>
      </c>
      <c r="E4863" s="105">
        <v>50.48</v>
      </c>
      <c r="F4863" s="103" t="s">
        <v>86</v>
      </c>
      <c r="G4863" s="103" t="s">
        <v>423</v>
      </c>
      <c r="H4863" s="106">
        <v>9144646.89</v>
      </c>
      <c r="I4863" s="103">
        <v>5.0</v>
      </c>
      <c r="J4863" s="107">
        <v>2.6</v>
      </c>
      <c r="K4863" s="104">
        <v>2025.0</v>
      </c>
      <c r="L4863" s="103" t="s">
        <v>10249</v>
      </c>
      <c r="M4863" s="103">
        <v>2023.0</v>
      </c>
      <c r="N4863" s="103" t="s">
        <v>310</v>
      </c>
      <c r="O4863" s="65" t="str">
        <f t="shared" si="1"/>
        <v>578852200001</v>
      </c>
      <c r="P4863" s="65">
        <f t="shared" si="2"/>
        <v>6</v>
      </c>
      <c r="Q4863" s="65">
        <f t="shared" si="3"/>
        <v>7</v>
      </c>
      <c r="R4863" s="65" t="str">
        <f t="shared" si="12"/>
        <v>57.885.220/0001-67</v>
      </c>
      <c r="S4863" s="84"/>
      <c r="T4863" s="84" t="str">
        <f t="shared" si="10"/>
        <v/>
      </c>
      <c r="U4863" s="84" t="str">
        <f t="shared" si="11"/>
        <v/>
      </c>
      <c r="V4863" s="65" t="str">
        <f t="shared" si="5"/>
        <v/>
      </c>
      <c r="W4863" s="84"/>
      <c r="X4863" s="84"/>
      <c r="Y4863" s="85"/>
      <c r="Z4863" s="85"/>
      <c r="AA4863" s="65" t="str">
        <f t="shared" si="6"/>
        <v/>
      </c>
      <c r="AB4863" s="65" t="str">
        <f t="shared" si="7"/>
        <v/>
      </c>
      <c r="AC4863" s="86"/>
      <c r="AD4863" s="87" t="str">
        <f t="shared" si="8"/>
        <v/>
      </c>
      <c r="AE4863" s="84"/>
      <c r="AF4863" s="86">
        <f>IF(AC4863&gt;0,AC4863,'⚙️ Config'!$B$10)</f>
        <v>0.0075</v>
      </c>
      <c r="AG4863" s="88">
        <f t="shared" si="9"/>
        <v>68584.85168</v>
      </c>
      <c r="AH4863" s="88">
        <f>AG4863*'⚙️ Config'!$B$11</f>
        <v>342924.2584</v>
      </c>
      <c r="AI4863" s="88">
        <f>AH4863*'⚙️ Config'!$B$12</f>
        <v>102877.2775</v>
      </c>
      <c r="AJ4863" s="64"/>
      <c r="AK4863" s="84"/>
      <c r="AL4863" s="84"/>
      <c r="AM4863" s="84"/>
      <c r="AN4863" s="84"/>
      <c r="AO4863" s="84"/>
      <c r="AP4863" s="84"/>
      <c r="AQ4863" s="84"/>
    </row>
    <row r="4864" ht="15.0" customHeight="1">
      <c r="A4864" s="103">
        <v>4861.0</v>
      </c>
      <c r="B4864" s="104" t="s">
        <v>10250</v>
      </c>
      <c r="C4864" s="103" t="s">
        <v>141</v>
      </c>
      <c r="D4864" s="103" t="s">
        <v>10251</v>
      </c>
      <c r="E4864" s="105">
        <v>30.02</v>
      </c>
      <c r="F4864" s="103" t="s">
        <v>86</v>
      </c>
      <c r="G4864" s="103" t="s">
        <v>423</v>
      </c>
      <c r="H4864" s="106">
        <v>9133861.07</v>
      </c>
      <c r="I4864" s="103">
        <v>6.0</v>
      </c>
      <c r="J4864" s="107">
        <v>4.7</v>
      </c>
      <c r="K4864" s="104">
        <v>2025.0</v>
      </c>
      <c r="L4864" s="103" t="s">
        <v>670</v>
      </c>
      <c r="M4864" s="103">
        <v>2021.0</v>
      </c>
      <c r="N4864" s="103" t="s">
        <v>161</v>
      </c>
      <c r="O4864" s="65" t="str">
        <f t="shared" si="1"/>
        <v>501702810001</v>
      </c>
      <c r="P4864" s="65">
        <f t="shared" si="2"/>
        <v>0</v>
      </c>
      <c r="Q4864" s="65">
        <f t="shared" si="3"/>
        <v>7</v>
      </c>
      <c r="R4864" s="65" t="str">
        <f t="shared" si="12"/>
        <v>50.170.281/0001-07</v>
      </c>
      <c r="S4864" s="84"/>
      <c r="T4864" s="84" t="str">
        <f t="shared" si="10"/>
        <v/>
      </c>
      <c r="U4864" s="84" t="str">
        <f t="shared" si="11"/>
        <v/>
      </c>
      <c r="V4864" s="65" t="str">
        <f t="shared" si="5"/>
        <v/>
      </c>
      <c r="W4864" s="84"/>
      <c r="X4864" s="84"/>
      <c r="Y4864" s="85"/>
      <c r="Z4864" s="85"/>
      <c r="AA4864" s="65" t="str">
        <f t="shared" si="6"/>
        <v/>
      </c>
      <c r="AB4864" s="65" t="str">
        <f t="shared" si="7"/>
        <v/>
      </c>
      <c r="AC4864" s="86"/>
      <c r="AD4864" s="87" t="str">
        <f t="shared" si="8"/>
        <v/>
      </c>
      <c r="AE4864" s="84"/>
      <c r="AF4864" s="86">
        <f>IF(AC4864&gt;0,AC4864,'⚙️ Config'!$B$10)</f>
        <v>0.0075</v>
      </c>
      <c r="AG4864" s="88">
        <f t="shared" si="9"/>
        <v>68503.95803</v>
      </c>
      <c r="AH4864" s="88">
        <f>AG4864*'⚙️ Config'!$B$11</f>
        <v>342519.7901</v>
      </c>
      <c r="AI4864" s="88">
        <f>AH4864*'⚙️ Config'!$B$12</f>
        <v>102755.937</v>
      </c>
      <c r="AJ4864" s="64"/>
      <c r="AK4864" s="84"/>
      <c r="AL4864" s="84"/>
      <c r="AM4864" s="84"/>
      <c r="AN4864" s="84"/>
      <c r="AO4864" s="84"/>
      <c r="AP4864" s="84"/>
      <c r="AQ4864" s="84"/>
    </row>
    <row r="4865" ht="15.0" customHeight="1">
      <c r="A4865" s="103">
        <v>4862.0</v>
      </c>
      <c r="B4865" s="104" t="s">
        <v>10252</v>
      </c>
      <c r="C4865" s="103" t="s">
        <v>141</v>
      </c>
      <c r="D4865" s="103" t="s">
        <v>10253</v>
      </c>
      <c r="E4865" s="105">
        <v>20.12</v>
      </c>
      <c r="F4865" s="103" t="s">
        <v>86</v>
      </c>
      <c r="G4865" s="103" t="s">
        <v>423</v>
      </c>
      <c r="H4865" s="106">
        <v>9090796.35</v>
      </c>
      <c r="I4865" s="103">
        <v>3.0</v>
      </c>
      <c r="J4865" s="107">
        <v>4.8</v>
      </c>
      <c r="K4865" s="104">
        <v>2021.0</v>
      </c>
      <c r="L4865" s="103" t="s">
        <v>719</v>
      </c>
      <c r="M4865" s="103">
        <v>2021.0</v>
      </c>
      <c r="N4865" s="103" t="s">
        <v>145</v>
      </c>
      <c r="O4865" s="65" t="str">
        <f t="shared" si="1"/>
        <v>010543560001</v>
      </c>
      <c r="P4865" s="65">
        <f t="shared" si="2"/>
        <v>7</v>
      </c>
      <c r="Q4865" s="65">
        <f t="shared" si="3"/>
        <v>0</v>
      </c>
      <c r="R4865" s="65" t="str">
        <f t="shared" si="12"/>
        <v>01.054.356/0001-70</v>
      </c>
      <c r="S4865" s="84"/>
      <c r="T4865" s="84" t="str">
        <f t="shared" si="10"/>
        <v/>
      </c>
      <c r="U4865" s="84" t="str">
        <f t="shared" si="11"/>
        <v/>
      </c>
      <c r="V4865" s="65" t="str">
        <f t="shared" si="5"/>
        <v/>
      </c>
      <c r="W4865" s="84"/>
      <c r="X4865" s="84"/>
      <c r="Y4865" s="85"/>
      <c r="Z4865" s="85"/>
      <c r="AA4865" s="65" t="str">
        <f t="shared" si="6"/>
        <v/>
      </c>
      <c r="AB4865" s="65" t="str">
        <f t="shared" si="7"/>
        <v/>
      </c>
      <c r="AC4865" s="86"/>
      <c r="AD4865" s="87" t="str">
        <f t="shared" si="8"/>
        <v/>
      </c>
      <c r="AE4865" s="84"/>
      <c r="AF4865" s="86">
        <f>IF(AC4865&gt;0,AC4865,'⚙️ Config'!$B$10)</f>
        <v>0.0075</v>
      </c>
      <c r="AG4865" s="88">
        <f t="shared" si="9"/>
        <v>68180.97263</v>
      </c>
      <c r="AH4865" s="88">
        <f>AG4865*'⚙️ Config'!$B$11</f>
        <v>340904.8631</v>
      </c>
      <c r="AI4865" s="88">
        <f>AH4865*'⚙️ Config'!$B$12</f>
        <v>102271.4589</v>
      </c>
      <c r="AJ4865" s="64"/>
      <c r="AK4865" s="84"/>
      <c r="AL4865" s="84"/>
      <c r="AM4865" s="84"/>
      <c r="AN4865" s="84"/>
      <c r="AO4865" s="84"/>
      <c r="AP4865" s="84"/>
      <c r="AQ4865" s="84"/>
    </row>
    <row r="4866" ht="15.0" customHeight="1">
      <c r="A4866" s="103">
        <v>4863.0</v>
      </c>
      <c r="B4866" s="104" t="s">
        <v>10254</v>
      </c>
      <c r="C4866" s="103" t="s">
        <v>141</v>
      </c>
      <c r="D4866" s="103" t="s">
        <v>10255</v>
      </c>
      <c r="E4866" s="105">
        <v>22.97</v>
      </c>
      <c r="F4866" s="103" t="s">
        <v>86</v>
      </c>
      <c r="G4866" s="103" t="s">
        <v>423</v>
      </c>
      <c r="H4866" s="106">
        <v>9065806.24</v>
      </c>
      <c r="I4866" s="103">
        <v>2.0</v>
      </c>
      <c r="J4866" s="107">
        <v>5.0</v>
      </c>
      <c r="K4866" s="104">
        <v>2021.0</v>
      </c>
      <c r="L4866" s="103" t="s">
        <v>144</v>
      </c>
      <c r="M4866" s="103">
        <v>2021.0</v>
      </c>
      <c r="N4866" s="103" t="s">
        <v>145</v>
      </c>
      <c r="O4866" s="65" t="str">
        <f t="shared" si="1"/>
        <v>083301500001</v>
      </c>
      <c r="P4866" s="65">
        <f t="shared" si="2"/>
        <v>7</v>
      </c>
      <c r="Q4866" s="65">
        <f t="shared" si="3"/>
        <v>5</v>
      </c>
      <c r="R4866" s="65" t="str">
        <f t="shared" si="12"/>
        <v>08.330.150/0001-75</v>
      </c>
      <c r="S4866" s="84"/>
      <c r="T4866" s="84" t="str">
        <f t="shared" si="10"/>
        <v/>
      </c>
      <c r="U4866" s="84" t="str">
        <f t="shared" si="11"/>
        <v/>
      </c>
      <c r="V4866" s="65" t="str">
        <f t="shared" si="5"/>
        <v/>
      </c>
      <c r="W4866" s="84"/>
      <c r="X4866" s="84"/>
      <c r="Y4866" s="85"/>
      <c r="Z4866" s="85"/>
      <c r="AA4866" s="65" t="str">
        <f t="shared" si="6"/>
        <v/>
      </c>
      <c r="AB4866" s="65" t="str">
        <f t="shared" si="7"/>
        <v/>
      </c>
      <c r="AC4866" s="86"/>
      <c r="AD4866" s="87" t="str">
        <f t="shared" si="8"/>
        <v/>
      </c>
      <c r="AE4866" s="84"/>
      <c r="AF4866" s="86">
        <f>IF(AC4866&gt;0,AC4866,'⚙️ Config'!$B$10)</f>
        <v>0.0075</v>
      </c>
      <c r="AG4866" s="88">
        <f t="shared" si="9"/>
        <v>67993.5468</v>
      </c>
      <c r="AH4866" s="88">
        <f>AG4866*'⚙️ Config'!$B$11</f>
        <v>339967.734</v>
      </c>
      <c r="AI4866" s="88">
        <f>AH4866*'⚙️ Config'!$B$12</f>
        <v>101990.3202</v>
      </c>
      <c r="AJ4866" s="64"/>
      <c r="AK4866" s="84"/>
      <c r="AL4866" s="84"/>
      <c r="AM4866" s="84"/>
      <c r="AN4866" s="84"/>
      <c r="AO4866" s="84"/>
      <c r="AP4866" s="84"/>
      <c r="AQ4866" s="84"/>
    </row>
    <row r="4867" ht="15.0" customHeight="1">
      <c r="A4867" s="103">
        <v>4864.0</v>
      </c>
      <c r="B4867" s="104" t="s">
        <v>10256</v>
      </c>
      <c r="C4867" s="103" t="s">
        <v>141</v>
      </c>
      <c r="D4867" s="103" t="s">
        <v>10257</v>
      </c>
      <c r="E4867" s="105">
        <v>32.97</v>
      </c>
      <c r="F4867" s="103" t="s">
        <v>86</v>
      </c>
      <c r="G4867" s="103" t="s">
        <v>423</v>
      </c>
      <c r="H4867" s="106">
        <v>9043389.2</v>
      </c>
      <c r="I4867" s="103">
        <v>1.0</v>
      </c>
      <c r="J4867" s="107">
        <v>5.0</v>
      </c>
      <c r="K4867" s="104">
        <v>2021.0</v>
      </c>
      <c r="L4867" s="103" t="s">
        <v>177</v>
      </c>
      <c r="M4867" s="103">
        <v>2021.0</v>
      </c>
      <c r="N4867" s="103" t="s">
        <v>145</v>
      </c>
      <c r="O4867" s="65" t="str">
        <f t="shared" si="1"/>
        <v>087456980001</v>
      </c>
      <c r="P4867" s="65">
        <f t="shared" si="2"/>
        <v>8</v>
      </c>
      <c r="Q4867" s="65">
        <f t="shared" si="3"/>
        <v>6</v>
      </c>
      <c r="R4867" s="65" t="str">
        <f t="shared" si="12"/>
        <v>08.745.698/0001-86</v>
      </c>
      <c r="S4867" s="84"/>
      <c r="T4867" s="84" t="str">
        <f t="shared" si="10"/>
        <v/>
      </c>
      <c r="U4867" s="84" t="str">
        <f t="shared" si="11"/>
        <v/>
      </c>
      <c r="V4867" s="65" t="str">
        <f t="shared" si="5"/>
        <v/>
      </c>
      <c r="W4867" s="84"/>
      <c r="X4867" s="84"/>
      <c r="Y4867" s="85"/>
      <c r="Z4867" s="85"/>
      <c r="AA4867" s="65" t="str">
        <f t="shared" si="6"/>
        <v/>
      </c>
      <c r="AB4867" s="65" t="str">
        <f t="shared" si="7"/>
        <v/>
      </c>
      <c r="AC4867" s="86"/>
      <c r="AD4867" s="87" t="str">
        <f t="shared" si="8"/>
        <v/>
      </c>
      <c r="AE4867" s="84"/>
      <c r="AF4867" s="86">
        <f>IF(AC4867&gt;0,AC4867,'⚙️ Config'!$B$10)</f>
        <v>0.0075</v>
      </c>
      <c r="AG4867" s="88">
        <f t="shared" si="9"/>
        <v>67825.419</v>
      </c>
      <c r="AH4867" s="88">
        <f>AG4867*'⚙️ Config'!$B$11</f>
        <v>339127.095</v>
      </c>
      <c r="AI4867" s="88">
        <f>AH4867*'⚙️ Config'!$B$12</f>
        <v>101738.1285</v>
      </c>
      <c r="AJ4867" s="64"/>
      <c r="AK4867" s="84"/>
      <c r="AL4867" s="84"/>
      <c r="AM4867" s="84"/>
      <c r="AN4867" s="84"/>
      <c r="AO4867" s="84"/>
      <c r="AP4867" s="84"/>
      <c r="AQ4867" s="84"/>
    </row>
    <row r="4868" ht="15.0" customHeight="1">
      <c r="A4868" s="98">
        <v>4865.0</v>
      </c>
      <c r="B4868" s="99" t="s">
        <v>10258</v>
      </c>
      <c r="C4868" s="98" t="s">
        <v>141</v>
      </c>
      <c r="D4868" s="98" t="s">
        <v>10259</v>
      </c>
      <c r="E4868" s="100">
        <v>24.76</v>
      </c>
      <c r="F4868" s="98" t="s">
        <v>86</v>
      </c>
      <c r="G4868" s="98" t="s">
        <v>423</v>
      </c>
      <c r="H4868" s="101">
        <v>9040831.9</v>
      </c>
      <c r="I4868" s="98">
        <v>2.0</v>
      </c>
      <c r="J4868" s="102">
        <v>4.5</v>
      </c>
      <c r="K4868" s="99">
        <v>2022.0</v>
      </c>
      <c r="L4868" s="98" t="s">
        <v>144</v>
      </c>
      <c r="M4868" s="98">
        <v>2021.0</v>
      </c>
      <c r="N4868" s="98" t="s">
        <v>161</v>
      </c>
      <c r="O4868" s="65" t="str">
        <f t="shared" si="1"/>
        <v>051649580001</v>
      </c>
      <c r="P4868" s="65">
        <f t="shared" si="2"/>
        <v>3</v>
      </c>
      <c r="Q4868" s="65">
        <f t="shared" si="3"/>
        <v>1</v>
      </c>
      <c r="R4868" s="65" t="str">
        <f t="shared" si="12"/>
        <v>05.164.958/0001-31</v>
      </c>
      <c r="S4868" s="84"/>
      <c r="T4868" s="84" t="str">
        <f t="shared" si="10"/>
        <v/>
      </c>
      <c r="U4868" s="84" t="str">
        <f t="shared" si="11"/>
        <v/>
      </c>
      <c r="V4868" s="65" t="str">
        <f t="shared" si="5"/>
        <v/>
      </c>
      <c r="W4868" s="84"/>
      <c r="X4868" s="84"/>
      <c r="Y4868" s="85"/>
      <c r="Z4868" s="85"/>
      <c r="AA4868" s="65" t="str">
        <f t="shared" si="6"/>
        <v/>
      </c>
      <c r="AB4868" s="65" t="str">
        <f t="shared" si="7"/>
        <v/>
      </c>
      <c r="AC4868" s="86"/>
      <c r="AD4868" s="87" t="str">
        <f t="shared" si="8"/>
        <v/>
      </c>
      <c r="AE4868" s="84"/>
      <c r="AF4868" s="86">
        <f>IF(AC4868&gt;0,AC4868,'⚙️ Config'!$B$10)</f>
        <v>0.0075</v>
      </c>
      <c r="AG4868" s="88">
        <f t="shared" si="9"/>
        <v>67806.23925</v>
      </c>
      <c r="AH4868" s="88">
        <f>AG4868*'⚙️ Config'!$B$11</f>
        <v>339031.1963</v>
      </c>
      <c r="AI4868" s="88">
        <f>AH4868*'⚙️ Config'!$B$12</f>
        <v>101709.3589</v>
      </c>
      <c r="AJ4868" s="64"/>
      <c r="AK4868" s="84"/>
      <c r="AL4868" s="84"/>
      <c r="AM4868" s="84"/>
      <c r="AN4868" s="84"/>
      <c r="AO4868" s="84"/>
      <c r="AP4868" s="84"/>
      <c r="AQ4868" s="84"/>
    </row>
    <row r="4869" ht="15.0" customHeight="1">
      <c r="A4869" s="98">
        <v>4866.0</v>
      </c>
      <c r="B4869" s="99" t="s">
        <v>10260</v>
      </c>
      <c r="C4869" s="98" t="s">
        <v>141</v>
      </c>
      <c r="D4869" s="98" t="s">
        <v>10261</v>
      </c>
      <c r="E4869" s="100">
        <v>23.7</v>
      </c>
      <c r="F4869" s="98" t="s">
        <v>86</v>
      </c>
      <c r="G4869" s="98" t="s">
        <v>423</v>
      </c>
      <c r="H4869" s="101">
        <v>9019265.69</v>
      </c>
      <c r="I4869" s="98">
        <v>2.0</v>
      </c>
      <c r="J4869" s="102">
        <v>4.7</v>
      </c>
      <c r="K4869" s="99">
        <v>2021.0</v>
      </c>
      <c r="L4869" s="98" t="s">
        <v>508</v>
      </c>
      <c r="M4869" s="98">
        <v>2021.0</v>
      </c>
      <c r="N4869" s="98" t="s">
        <v>161</v>
      </c>
      <c r="O4869" s="65" t="str">
        <f t="shared" si="1"/>
        <v>586345360001</v>
      </c>
      <c r="P4869" s="65">
        <f t="shared" si="2"/>
        <v>4</v>
      </c>
      <c r="Q4869" s="65">
        <f t="shared" si="3"/>
        <v>9</v>
      </c>
      <c r="R4869" s="65" t="str">
        <f t="shared" si="12"/>
        <v>58.634.536/0001-49</v>
      </c>
      <c r="S4869" s="84"/>
      <c r="T4869" s="84" t="str">
        <f t="shared" si="10"/>
        <v/>
      </c>
      <c r="U4869" s="84" t="str">
        <f t="shared" si="11"/>
        <v/>
      </c>
      <c r="V4869" s="65" t="str">
        <f t="shared" si="5"/>
        <v/>
      </c>
      <c r="W4869" s="84"/>
      <c r="X4869" s="84"/>
      <c r="Y4869" s="85"/>
      <c r="Z4869" s="85"/>
      <c r="AA4869" s="65" t="str">
        <f t="shared" si="6"/>
        <v/>
      </c>
      <c r="AB4869" s="65" t="str">
        <f t="shared" si="7"/>
        <v/>
      </c>
      <c r="AC4869" s="86"/>
      <c r="AD4869" s="87" t="str">
        <f t="shared" si="8"/>
        <v/>
      </c>
      <c r="AE4869" s="84"/>
      <c r="AF4869" s="86">
        <f>IF(AC4869&gt;0,AC4869,'⚙️ Config'!$B$10)</f>
        <v>0.0075</v>
      </c>
      <c r="AG4869" s="88">
        <f t="shared" si="9"/>
        <v>67644.49268</v>
      </c>
      <c r="AH4869" s="88">
        <f>AG4869*'⚙️ Config'!$B$11</f>
        <v>338222.4634</v>
      </c>
      <c r="AI4869" s="88">
        <f>AH4869*'⚙️ Config'!$B$12</f>
        <v>101466.739</v>
      </c>
      <c r="AJ4869" s="64"/>
      <c r="AK4869" s="84"/>
      <c r="AL4869" s="84"/>
      <c r="AM4869" s="84"/>
      <c r="AN4869" s="84"/>
      <c r="AO4869" s="84"/>
      <c r="AP4869" s="84"/>
      <c r="AQ4869" s="84"/>
    </row>
    <row r="4870" ht="15.0" customHeight="1">
      <c r="A4870" s="98">
        <v>4867.0</v>
      </c>
      <c r="B4870" s="99" t="s">
        <v>10262</v>
      </c>
      <c r="C4870" s="98" t="s">
        <v>141</v>
      </c>
      <c r="D4870" s="98" t="s">
        <v>10263</v>
      </c>
      <c r="E4870" s="100">
        <v>22.97</v>
      </c>
      <c r="F4870" s="98" t="s">
        <v>86</v>
      </c>
      <c r="G4870" s="98" t="s">
        <v>423</v>
      </c>
      <c r="H4870" s="101">
        <v>9016245.48</v>
      </c>
      <c r="I4870" s="98">
        <v>2.0</v>
      </c>
      <c r="J4870" s="102">
        <v>5.0</v>
      </c>
      <c r="K4870" s="99">
        <v>2021.0</v>
      </c>
      <c r="L4870" s="98" t="s">
        <v>144</v>
      </c>
      <c r="M4870" s="98">
        <v>2021.0</v>
      </c>
      <c r="N4870" s="98" t="s">
        <v>145</v>
      </c>
      <c r="O4870" s="65" t="str">
        <f t="shared" si="1"/>
        <v>133094500001</v>
      </c>
      <c r="P4870" s="65">
        <f t="shared" si="2"/>
        <v>0</v>
      </c>
      <c r="Q4870" s="65">
        <f t="shared" si="3"/>
        <v>2</v>
      </c>
      <c r="R4870" s="65" t="str">
        <f t="shared" si="12"/>
        <v>13.309.450/0001-02</v>
      </c>
      <c r="S4870" s="84"/>
      <c r="T4870" s="84" t="str">
        <f t="shared" si="10"/>
        <v/>
      </c>
      <c r="U4870" s="84" t="str">
        <f t="shared" si="11"/>
        <v/>
      </c>
      <c r="V4870" s="65" t="str">
        <f t="shared" si="5"/>
        <v/>
      </c>
      <c r="W4870" s="84"/>
      <c r="X4870" s="84"/>
      <c r="Y4870" s="85"/>
      <c r="Z4870" s="85"/>
      <c r="AA4870" s="65" t="str">
        <f t="shared" si="6"/>
        <v/>
      </c>
      <c r="AB4870" s="65" t="str">
        <f t="shared" si="7"/>
        <v/>
      </c>
      <c r="AC4870" s="86"/>
      <c r="AD4870" s="87" t="str">
        <f t="shared" si="8"/>
        <v/>
      </c>
      <c r="AE4870" s="84"/>
      <c r="AF4870" s="86">
        <f>IF(AC4870&gt;0,AC4870,'⚙️ Config'!$B$10)</f>
        <v>0.0075</v>
      </c>
      <c r="AG4870" s="88">
        <f t="shared" si="9"/>
        <v>67621.8411</v>
      </c>
      <c r="AH4870" s="88">
        <f>AG4870*'⚙️ Config'!$B$11</f>
        <v>338109.2055</v>
      </c>
      <c r="AI4870" s="88">
        <f>AH4870*'⚙️ Config'!$B$12</f>
        <v>101432.7617</v>
      </c>
      <c r="AJ4870" s="64"/>
      <c r="AK4870" s="84"/>
      <c r="AL4870" s="84"/>
      <c r="AM4870" s="84"/>
      <c r="AN4870" s="84"/>
      <c r="AO4870" s="84"/>
      <c r="AP4870" s="84"/>
      <c r="AQ4870" s="84"/>
    </row>
    <row r="4871" ht="15.0" customHeight="1">
      <c r="A4871" s="103">
        <v>4868.0</v>
      </c>
      <c r="B4871" s="104" t="s">
        <v>10264</v>
      </c>
      <c r="C4871" s="103" t="s">
        <v>141</v>
      </c>
      <c r="D4871" s="103" t="s">
        <v>10265</v>
      </c>
      <c r="E4871" s="105">
        <v>50.8</v>
      </c>
      <c r="F4871" s="103" t="s">
        <v>86</v>
      </c>
      <c r="G4871" s="103" t="s">
        <v>423</v>
      </c>
      <c r="H4871" s="106">
        <v>9010060.01</v>
      </c>
      <c r="I4871" s="103">
        <v>6.0</v>
      </c>
      <c r="J4871" s="107">
        <v>1.3</v>
      </c>
      <c r="K4871" s="104">
        <v>2025.0</v>
      </c>
      <c r="L4871" s="103" t="s">
        <v>4726</v>
      </c>
      <c r="M4871" s="103">
        <v>2024.0</v>
      </c>
      <c r="N4871" s="103" t="s">
        <v>189</v>
      </c>
      <c r="O4871" s="65" t="str">
        <f t="shared" si="1"/>
        <v>093032680001</v>
      </c>
      <c r="P4871" s="65">
        <f t="shared" si="2"/>
        <v>7</v>
      </c>
      <c r="Q4871" s="65">
        <f t="shared" si="3"/>
        <v>7</v>
      </c>
      <c r="R4871" s="65" t="str">
        <f t="shared" si="12"/>
        <v>09.303.268/0001-77</v>
      </c>
      <c r="S4871" s="84"/>
      <c r="T4871" s="84" t="str">
        <f t="shared" si="10"/>
        <v/>
      </c>
      <c r="U4871" s="84" t="str">
        <f t="shared" si="11"/>
        <v/>
      </c>
      <c r="V4871" s="65" t="str">
        <f t="shared" si="5"/>
        <v/>
      </c>
      <c r="W4871" s="84"/>
      <c r="X4871" s="84"/>
      <c r="Y4871" s="85"/>
      <c r="Z4871" s="85"/>
      <c r="AA4871" s="65" t="str">
        <f t="shared" si="6"/>
        <v/>
      </c>
      <c r="AB4871" s="65" t="str">
        <f t="shared" si="7"/>
        <v/>
      </c>
      <c r="AC4871" s="86"/>
      <c r="AD4871" s="87" t="str">
        <f t="shared" si="8"/>
        <v/>
      </c>
      <c r="AE4871" s="84"/>
      <c r="AF4871" s="86">
        <f>IF(AC4871&gt;0,AC4871,'⚙️ Config'!$B$10)</f>
        <v>0.0075</v>
      </c>
      <c r="AG4871" s="88">
        <f t="shared" si="9"/>
        <v>67575.45008</v>
      </c>
      <c r="AH4871" s="88">
        <f>AG4871*'⚙️ Config'!$B$11</f>
        <v>337877.2504</v>
      </c>
      <c r="AI4871" s="88">
        <f>AH4871*'⚙️ Config'!$B$12</f>
        <v>101363.1751</v>
      </c>
      <c r="AJ4871" s="64"/>
      <c r="AK4871" s="84"/>
      <c r="AL4871" s="84"/>
      <c r="AM4871" s="84"/>
      <c r="AN4871" s="84"/>
      <c r="AO4871" s="84"/>
      <c r="AP4871" s="84"/>
      <c r="AQ4871" s="84"/>
    </row>
    <row r="4872" ht="15.0" customHeight="1">
      <c r="A4872" s="103">
        <v>4869.0</v>
      </c>
      <c r="B4872" s="104" t="s">
        <v>10266</v>
      </c>
      <c r="C4872" s="103" t="s">
        <v>141</v>
      </c>
      <c r="D4872" s="103" t="s">
        <v>10267</v>
      </c>
      <c r="E4872" s="105">
        <v>20.63</v>
      </c>
      <c r="F4872" s="103" t="s">
        <v>86</v>
      </c>
      <c r="G4872" s="103" t="s">
        <v>423</v>
      </c>
      <c r="H4872" s="106">
        <v>9006712.7</v>
      </c>
      <c r="I4872" s="103">
        <v>3.0</v>
      </c>
      <c r="J4872" s="107">
        <v>4.6</v>
      </c>
      <c r="K4872" s="104">
        <v>2021.0</v>
      </c>
      <c r="L4872" s="103" t="s">
        <v>4385</v>
      </c>
      <c r="M4872" s="103">
        <v>2021.0</v>
      </c>
      <c r="N4872" s="103" t="s">
        <v>145</v>
      </c>
      <c r="O4872" s="65" t="str">
        <f t="shared" si="1"/>
        <v>037720510001</v>
      </c>
      <c r="P4872" s="65">
        <f t="shared" si="2"/>
        <v>2</v>
      </c>
      <c r="Q4872" s="65">
        <f t="shared" si="3"/>
        <v>0</v>
      </c>
      <c r="R4872" s="65" t="str">
        <f t="shared" si="12"/>
        <v>03.772.051/0001-20</v>
      </c>
      <c r="S4872" s="84"/>
      <c r="T4872" s="84" t="str">
        <f t="shared" si="10"/>
        <v/>
      </c>
      <c r="U4872" s="84" t="str">
        <f t="shared" si="11"/>
        <v/>
      </c>
      <c r="V4872" s="65" t="str">
        <f t="shared" si="5"/>
        <v/>
      </c>
      <c r="W4872" s="84"/>
      <c r="X4872" s="84"/>
      <c r="Y4872" s="85"/>
      <c r="Z4872" s="85"/>
      <c r="AA4872" s="65" t="str">
        <f t="shared" si="6"/>
        <v/>
      </c>
      <c r="AB4872" s="65" t="str">
        <f t="shared" si="7"/>
        <v/>
      </c>
      <c r="AC4872" s="86"/>
      <c r="AD4872" s="87" t="str">
        <f t="shared" si="8"/>
        <v/>
      </c>
      <c r="AE4872" s="84"/>
      <c r="AF4872" s="86">
        <f>IF(AC4872&gt;0,AC4872,'⚙️ Config'!$B$10)</f>
        <v>0.0075</v>
      </c>
      <c r="AG4872" s="88">
        <f t="shared" si="9"/>
        <v>67550.34525</v>
      </c>
      <c r="AH4872" s="88">
        <f>AG4872*'⚙️ Config'!$B$11</f>
        <v>337751.7263</v>
      </c>
      <c r="AI4872" s="88">
        <f>AH4872*'⚙️ Config'!$B$12</f>
        <v>101325.5179</v>
      </c>
      <c r="AJ4872" s="64"/>
      <c r="AK4872" s="84"/>
      <c r="AL4872" s="84"/>
      <c r="AM4872" s="84"/>
      <c r="AN4872" s="84"/>
      <c r="AO4872" s="84"/>
      <c r="AP4872" s="84"/>
      <c r="AQ4872" s="84"/>
    </row>
    <row r="4873" ht="15.0" customHeight="1">
      <c r="A4873" s="98">
        <v>4870.0</v>
      </c>
      <c r="B4873" s="99" t="s">
        <v>10268</v>
      </c>
      <c r="C4873" s="98" t="s">
        <v>141</v>
      </c>
      <c r="D4873" s="98" t="s">
        <v>10269</v>
      </c>
      <c r="E4873" s="100">
        <v>49.29</v>
      </c>
      <c r="F4873" s="98" t="s">
        <v>86</v>
      </c>
      <c r="G4873" s="98" t="s">
        <v>423</v>
      </c>
      <c r="H4873" s="101">
        <v>8990509.66</v>
      </c>
      <c r="I4873" s="98">
        <v>5.0</v>
      </c>
      <c r="J4873" s="102">
        <v>4.8</v>
      </c>
      <c r="K4873" s="99">
        <v>2025.0</v>
      </c>
      <c r="L4873" s="98" t="s">
        <v>8597</v>
      </c>
      <c r="M4873" s="98">
        <v>2021.0</v>
      </c>
      <c r="N4873" s="98" t="s">
        <v>208</v>
      </c>
      <c r="O4873" s="65" t="str">
        <f t="shared" si="1"/>
        <v>513174020001</v>
      </c>
      <c r="P4873" s="65">
        <f t="shared" si="2"/>
        <v>5</v>
      </c>
      <c r="Q4873" s="65">
        <f t="shared" si="3"/>
        <v>5</v>
      </c>
      <c r="R4873" s="65" t="str">
        <f t="shared" si="12"/>
        <v>51.317.402/0001-55</v>
      </c>
      <c r="S4873" s="84"/>
      <c r="T4873" s="84" t="str">
        <f t="shared" si="10"/>
        <v/>
      </c>
      <c r="U4873" s="84" t="str">
        <f t="shared" si="11"/>
        <v/>
      </c>
      <c r="V4873" s="65" t="str">
        <f t="shared" si="5"/>
        <v/>
      </c>
      <c r="W4873" s="84"/>
      <c r="X4873" s="84"/>
      <c r="Y4873" s="85"/>
      <c r="Z4873" s="85"/>
      <c r="AA4873" s="65" t="str">
        <f t="shared" si="6"/>
        <v/>
      </c>
      <c r="AB4873" s="65" t="str">
        <f t="shared" si="7"/>
        <v/>
      </c>
      <c r="AC4873" s="86"/>
      <c r="AD4873" s="87" t="str">
        <f t="shared" si="8"/>
        <v/>
      </c>
      <c r="AE4873" s="84"/>
      <c r="AF4873" s="86">
        <f>IF(AC4873&gt;0,AC4873,'⚙️ Config'!$B$10)</f>
        <v>0.0075</v>
      </c>
      <c r="AG4873" s="88">
        <f t="shared" si="9"/>
        <v>67428.82245</v>
      </c>
      <c r="AH4873" s="88">
        <f>AG4873*'⚙️ Config'!$B$11</f>
        <v>337144.1123</v>
      </c>
      <c r="AI4873" s="88">
        <f>AH4873*'⚙️ Config'!$B$12</f>
        <v>101143.2337</v>
      </c>
      <c r="AJ4873" s="64"/>
      <c r="AK4873" s="84"/>
      <c r="AL4873" s="84"/>
      <c r="AM4873" s="84"/>
      <c r="AN4873" s="84"/>
      <c r="AO4873" s="84"/>
      <c r="AP4873" s="84"/>
      <c r="AQ4873" s="84"/>
    </row>
    <row r="4874" ht="15.0" customHeight="1">
      <c r="A4874" s="103">
        <v>4871.0</v>
      </c>
      <c r="B4874" s="104" t="s">
        <v>10270</v>
      </c>
      <c r="C4874" s="103" t="s">
        <v>141</v>
      </c>
      <c r="D4874" s="103" t="s">
        <v>10271</v>
      </c>
      <c r="E4874" s="105">
        <v>21.43</v>
      </c>
      <c r="F4874" s="103" t="s">
        <v>86</v>
      </c>
      <c r="G4874" s="103" t="s">
        <v>423</v>
      </c>
      <c r="H4874" s="106">
        <v>8988772.13</v>
      </c>
      <c r="I4874" s="103">
        <v>3.0</v>
      </c>
      <c r="J4874" s="107">
        <v>4.8</v>
      </c>
      <c r="K4874" s="104">
        <v>2022.0</v>
      </c>
      <c r="L4874" s="103" t="s">
        <v>719</v>
      </c>
      <c r="M4874" s="103">
        <v>2021.0</v>
      </c>
      <c r="N4874" s="103" t="s">
        <v>189</v>
      </c>
      <c r="O4874" s="65" t="str">
        <f t="shared" si="1"/>
        <v>077283420001</v>
      </c>
      <c r="P4874" s="65">
        <f t="shared" si="2"/>
        <v>7</v>
      </c>
      <c r="Q4874" s="65">
        <f t="shared" si="3"/>
        <v>1</v>
      </c>
      <c r="R4874" s="65" t="str">
        <f t="shared" si="12"/>
        <v>07.728.342/0001-71</v>
      </c>
      <c r="S4874" s="84"/>
      <c r="T4874" s="84" t="str">
        <f t="shared" si="10"/>
        <v/>
      </c>
      <c r="U4874" s="84" t="str">
        <f t="shared" si="11"/>
        <v/>
      </c>
      <c r="V4874" s="65" t="str">
        <f t="shared" si="5"/>
        <v/>
      </c>
      <c r="W4874" s="84"/>
      <c r="X4874" s="84"/>
      <c r="Y4874" s="85"/>
      <c r="Z4874" s="85"/>
      <c r="AA4874" s="65" t="str">
        <f t="shared" si="6"/>
        <v/>
      </c>
      <c r="AB4874" s="65" t="str">
        <f t="shared" si="7"/>
        <v/>
      </c>
      <c r="AC4874" s="86"/>
      <c r="AD4874" s="87" t="str">
        <f t="shared" si="8"/>
        <v/>
      </c>
      <c r="AE4874" s="84"/>
      <c r="AF4874" s="86">
        <f>IF(AC4874&gt;0,AC4874,'⚙️ Config'!$B$10)</f>
        <v>0.0075</v>
      </c>
      <c r="AG4874" s="88">
        <f t="shared" si="9"/>
        <v>67415.79098</v>
      </c>
      <c r="AH4874" s="88">
        <f>AG4874*'⚙️ Config'!$B$11</f>
        <v>337078.9549</v>
      </c>
      <c r="AI4874" s="88">
        <f>AH4874*'⚙️ Config'!$B$12</f>
        <v>101123.6865</v>
      </c>
      <c r="AJ4874" s="64"/>
      <c r="AK4874" s="84"/>
      <c r="AL4874" s="84"/>
      <c r="AM4874" s="84"/>
      <c r="AN4874" s="84"/>
      <c r="AO4874" s="84"/>
      <c r="AP4874" s="84"/>
      <c r="AQ4874" s="84"/>
    </row>
    <row r="4875" ht="15.0" customHeight="1">
      <c r="A4875" s="103">
        <v>4872.0</v>
      </c>
      <c r="B4875" s="104" t="s">
        <v>10272</v>
      </c>
      <c r="C4875" s="103" t="s">
        <v>141</v>
      </c>
      <c r="D4875" s="103" t="s">
        <v>10273</v>
      </c>
      <c r="E4875" s="105">
        <v>45.12</v>
      </c>
      <c r="F4875" s="103" t="s">
        <v>86</v>
      </c>
      <c r="G4875" s="103" t="s">
        <v>423</v>
      </c>
      <c r="H4875" s="106">
        <v>8984587.99</v>
      </c>
      <c r="I4875" s="103">
        <v>5.0</v>
      </c>
      <c r="J4875" s="107">
        <v>4.8</v>
      </c>
      <c r="K4875" s="104">
        <v>2025.0</v>
      </c>
      <c r="L4875" s="103" t="s">
        <v>10274</v>
      </c>
      <c r="M4875" s="103">
        <v>2021.0</v>
      </c>
      <c r="N4875" s="103" t="s">
        <v>208</v>
      </c>
      <c r="O4875" s="65" t="str">
        <f t="shared" si="1"/>
        <v>117155230001</v>
      </c>
      <c r="P4875" s="65">
        <f t="shared" si="2"/>
        <v>3</v>
      </c>
      <c r="Q4875" s="65">
        <f t="shared" si="3"/>
        <v>0</v>
      </c>
      <c r="R4875" s="65" t="str">
        <f t="shared" si="12"/>
        <v>11.715.523/0001-30</v>
      </c>
      <c r="S4875" s="84"/>
      <c r="T4875" s="84" t="str">
        <f t="shared" si="10"/>
        <v/>
      </c>
      <c r="U4875" s="84" t="str">
        <f t="shared" si="11"/>
        <v/>
      </c>
      <c r="V4875" s="65" t="str">
        <f t="shared" si="5"/>
        <v/>
      </c>
      <c r="W4875" s="84"/>
      <c r="X4875" s="84"/>
      <c r="Y4875" s="85"/>
      <c r="Z4875" s="85"/>
      <c r="AA4875" s="65" t="str">
        <f t="shared" si="6"/>
        <v/>
      </c>
      <c r="AB4875" s="65" t="str">
        <f t="shared" si="7"/>
        <v/>
      </c>
      <c r="AC4875" s="86"/>
      <c r="AD4875" s="87" t="str">
        <f t="shared" si="8"/>
        <v/>
      </c>
      <c r="AE4875" s="84"/>
      <c r="AF4875" s="86">
        <f>IF(AC4875&gt;0,AC4875,'⚙️ Config'!$B$10)</f>
        <v>0.0075</v>
      </c>
      <c r="AG4875" s="88">
        <f t="shared" si="9"/>
        <v>67384.40993</v>
      </c>
      <c r="AH4875" s="88">
        <f>AG4875*'⚙️ Config'!$B$11</f>
        <v>336922.0496</v>
      </c>
      <c r="AI4875" s="88">
        <f>AH4875*'⚙️ Config'!$B$12</f>
        <v>101076.6149</v>
      </c>
      <c r="AJ4875" s="64"/>
      <c r="AK4875" s="84"/>
      <c r="AL4875" s="84"/>
      <c r="AM4875" s="84"/>
      <c r="AN4875" s="84"/>
      <c r="AO4875" s="84"/>
      <c r="AP4875" s="84"/>
      <c r="AQ4875" s="84"/>
    </row>
    <row r="4876" ht="15.0" customHeight="1">
      <c r="A4876" s="98">
        <v>4873.0</v>
      </c>
      <c r="B4876" s="99" t="s">
        <v>10275</v>
      </c>
      <c r="C4876" s="98" t="s">
        <v>141</v>
      </c>
      <c r="D4876" s="98" t="s">
        <v>10276</v>
      </c>
      <c r="E4876" s="100">
        <v>49.81</v>
      </c>
      <c r="F4876" s="98" t="s">
        <v>86</v>
      </c>
      <c r="G4876" s="98" t="s">
        <v>423</v>
      </c>
      <c r="H4876" s="101">
        <v>8981702.32</v>
      </c>
      <c r="I4876" s="98">
        <v>6.0</v>
      </c>
      <c r="J4876" s="102">
        <v>2.6</v>
      </c>
      <c r="K4876" s="99">
        <v>2025.0</v>
      </c>
      <c r="L4876" s="98" t="s">
        <v>719</v>
      </c>
      <c r="M4876" s="98">
        <v>2023.0</v>
      </c>
      <c r="N4876" s="98" t="s">
        <v>208</v>
      </c>
      <c r="O4876" s="65" t="str">
        <f t="shared" si="1"/>
        <v>092038920001</v>
      </c>
      <c r="P4876" s="65">
        <f t="shared" si="2"/>
        <v>0</v>
      </c>
      <c r="Q4876" s="65">
        <f t="shared" si="3"/>
        <v>0</v>
      </c>
      <c r="R4876" s="65" t="str">
        <f t="shared" si="12"/>
        <v>09.203.892/0001-00</v>
      </c>
      <c r="S4876" s="84"/>
      <c r="T4876" s="84" t="str">
        <f t="shared" si="10"/>
        <v/>
      </c>
      <c r="U4876" s="84" t="str">
        <f t="shared" si="11"/>
        <v/>
      </c>
      <c r="V4876" s="65" t="str">
        <f t="shared" si="5"/>
        <v/>
      </c>
      <c r="W4876" s="84"/>
      <c r="X4876" s="84"/>
      <c r="Y4876" s="85"/>
      <c r="Z4876" s="85"/>
      <c r="AA4876" s="65" t="str">
        <f t="shared" si="6"/>
        <v/>
      </c>
      <c r="AB4876" s="65" t="str">
        <f t="shared" si="7"/>
        <v/>
      </c>
      <c r="AC4876" s="86"/>
      <c r="AD4876" s="87" t="str">
        <f t="shared" si="8"/>
        <v/>
      </c>
      <c r="AE4876" s="84"/>
      <c r="AF4876" s="86">
        <f>IF(AC4876&gt;0,AC4876,'⚙️ Config'!$B$10)</f>
        <v>0.0075</v>
      </c>
      <c r="AG4876" s="88">
        <f t="shared" si="9"/>
        <v>67362.7674</v>
      </c>
      <c r="AH4876" s="88">
        <f>AG4876*'⚙️ Config'!$B$11</f>
        <v>336813.837</v>
      </c>
      <c r="AI4876" s="88">
        <f>AH4876*'⚙️ Config'!$B$12</f>
        <v>101044.1511</v>
      </c>
      <c r="AJ4876" s="64"/>
      <c r="AK4876" s="84"/>
      <c r="AL4876" s="84"/>
      <c r="AM4876" s="84"/>
      <c r="AN4876" s="84"/>
      <c r="AO4876" s="84"/>
      <c r="AP4876" s="84"/>
      <c r="AQ4876" s="84"/>
    </row>
    <row r="4877" ht="15.0" customHeight="1">
      <c r="A4877" s="98">
        <v>4874.0</v>
      </c>
      <c r="B4877" s="99" t="s">
        <v>10277</v>
      </c>
      <c r="C4877" s="98" t="s">
        <v>141</v>
      </c>
      <c r="D4877" s="98" t="s">
        <v>10278</v>
      </c>
      <c r="E4877" s="100">
        <v>24.08</v>
      </c>
      <c r="F4877" s="98" t="s">
        <v>86</v>
      </c>
      <c r="G4877" s="98" t="s">
        <v>423</v>
      </c>
      <c r="H4877" s="101">
        <v>8980131.92</v>
      </c>
      <c r="I4877" s="98">
        <v>5.0</v>
      </c>
      <c r="J4877" s="102">
        <v>4.6</v>
      </c>
      <c r="K4877" s="99">
        <v>2024.0</v>
      </c>
      <c r="L4877" s="98" t="s">
        <v>508</v>
      </c>
      <c r="M4877" s="98">
        <v>2021.0</v>
      </c>
      <c r="N4877" s="98" t="s">
        <v>161</v>
      </c>
      <c r="O4877" s="65" t="str">
        <f t="shared" si="1"/>
        <v>072158940001</v>
      </c>
      <c r="P4877" s="65">
        <f t="shared" si="2"/>
        <v>8</v>
      </c>
      <c r="Q4877" s="65">
        <f t="shared" si="3"/>
        <v>6</v>
      </c>
      <c r="R4877" s="65" t="str">
        <f t="shared" si="12"/>
        <v>07.215.894/0001-86</v>
      </c>
      <c r="S4877" s="84"/>
      <c r="T4877" s="84" t="str">
        <f t="shared" si="10"/>
        <v/>
      </c>
      <c r="U4877" s="84" t="str">
        <f t="shared" si="11"/>
        <v/>
      </c>
      <c r="V4877" s="65" t="str">
        <f t="shared" si="5"/>
        <v/>
      </c>
      <c r="W4877" s="84"/>
      <c r="X4877" s="84"/>
      <c r="Y4877" s="85"/>
      <c r="Z4877" s="85"/>
      <c r="AA4877" s="65" t="str">
        <f t="shared" si="6"/>
        <v/>
      </c>
      <c r="AB4877" s="65" t="str">
        <f t="shared" si="7"/>
        <v/>
      </c>
      <c r="AC4877" s="86"/>
      <c r="AD4877" s="87" t="str">
        <f t="shared" si="8"/>
        <v/>
      </c>
      <c r="AE4877" s="84"/>
      <c r="AF4877" s="86">
        <f>IF(AC4877&gt;0,AC4877,'⚙️ Config'!$B$10)</f>
        <v>0.0075</v>
      </c>
      <c r="AG4877" s="88">
        <f t="shared" si="9"/>
        <v>67350.9894</v>
      </c>
      <c r="AH4877" s="88">
        <f>AG4877*'⚙️ Config'!$B$11</f>
        <v>336754.947</v>
      </c>
      <c r="AI4877" s="88">
        <f>AH4877*'⚙️ Config'!$B$12</f>
        <v>101026.4841</v>
      </c>
      <c r="AJ4877" s="64"/>
      <c r="AK4877" s="84"/>
      <c r="AL4877" s="84"/>
      <c r="AM4877" s="84"/>
      <c r="AN4877" s="84"/>
      <c r="AO4877" s="84"/>
      <c r="AP4877" s="84"/>
      <c r="AQ4877" s="84"/>
    </row>
    <row r="4878" ht="15.0" customHeight="1">
      <c r="A4878" s="98">
        <v>4875.0</v>
      </c>
      <c r="B4878" s="99" t="s">
        <v>10279</v>
      </c>
      <c r="C4878" s="98" t="s">
        <v>141</v>
      </c>
      <c r="D4878" s="98" t="s">
        <v>10280</v>
      </c>
      <c r="E4878" s="100">
        <v>25.13</v>
      </c>
      <c r="F4878" s="98" t="s">
        <v>86</v>
      </c>
      <c r="G4878" s="98" t="s">
        <v>423</v>
      </c>
      <c r="H4878" s="101">
        <v>8979510.43</v>
      </c>
      <c r="I4878" s="98">
        <v>2.0</v>
      </c>
      <c r="J4878" s="102">
        <v>4.2</v>
      </c>
      <c r="K4878" s="99">
        <v>2022.0</v>
      </c>
      <c r="L4878" s="98" t="s">
        <v>144</v>
      </c>
      <c r="M4878" s="98">
        <v>2022.0</v>
      </c>
      <c r="N4878" s="98" t="s">
        <v>161</v>
      </c>
      <c r="O4878" s="65" t="str">
        <f t="shared" si="1"/>
        <v>051700700001</v>
      </c>
      <c r="P4878" s="65">
        <f t="shared" si="2"/>
        <v>0</v>
      </c>
      <c r="Q4878" s="65">
        <f t="shared" si="3"/>
        <v>1</v>
      </c>
      <c r="R4878" s="65" t="str">
        <f t="shared" si="12"/>
        <v>05.170.070/0001-01</v>
      </c>
      <c r="S4878" s="84"/>
      <c r="T4878" s="84" t="str">
        <f t="shared" si="10"/>
        <v/>
      </c>
      <c r="U4878" s="84" t="str">
        <f t="shared" si="11"/>
        <v/>
      </c>
      <c r="V4878" s="65" t="str">
        <f t="shared" si="5"/>
        <v/>
      </c>
      <c r="W4878" s="84"/>
      <c r="X4878" s="84"/>
      <c r="Y4878" s="85"/>
      <c r="Z4878" s="85"/>
      <c r="AA4878" s="65" t="str">
        <f t="shared" si="6"/>
        <v/>
      </c>
      <c r="AB4878" s="65" t="str">
        <f t="shared" si="7"/>
        <v/>
      </c>
      <c r="AC4878" s="86"/>
      <c r="AD4878" s="87" t="str">
        <f t="shared" si="8"/>
        <v/>
      </c>
      <c r="AE4878" s="84"/>
      <c r="AF4878" s="86">
        <f>IF(AC4878&gt;0,AC4878,'⚙️ Config'!$B$10)</f>
        <v>0.0075</v>
      </c>
      <c r="AG4878" s="88">
        <f t="shared" si="9"/>
        <v>67346.32823</v>
      </c>
      <c r="AH4878" s="88">
        <f>AG4878*'⚙️ Config'!$B$11</f>
        <v>336731.6411</v>
      </c>
      <c r="AI4878" s="88">
        <f>AH4878*'⚙️ Config'!$B$12</f>
        <v>101019.4923</v>
      </c>
      <c r="AJ4878" s="64"/>
      <c r="AK4878" s="84"/>
      <c r="AL4878" s="84"/>
      <c r="AM4878" s="84"/>
      <c r="AN4878" s="84"/>
      <c r="AO4878" s="84"/>
      <c r="AP4878" s="84"/>
      <c r="AQ4878" s="84"/>
    </row>
    <row r="4879" ht="15.0" customHeight="1">
      <c r="A4879" s="103">
        <v>4876.0</v>
      </c>
      <c r="B4879" s="104" t="s">
        <v>10281</v>
      </c>
      <c r="C4879" s="103" t="s">
        <v>141</v>
      </c>
      <c r="D4879" s="103" t="s">
        <v>10282</v>
      </c>
      <c r="E4879" s="105">
        <v>23.77</v>
      </c>
      <c r="F4879" s="103" t="s">
        <v>86</v>
      </c>
      <c r="G4879" s="103" t="s">
        <v>423</v>
      </c>
      <c r="H4879" s="106">
        <v>8931021.45</v>
      </c>
      <c r="I4879" s="103">
        <v>6.0</v>
      </c>
      <c r="J4879" s="107">
        <v>4.7</v>
      </c>
      <c r="K4879" s="104">
        <v>2024.0</v>
      </c>
      <c r="L4879" s="103" t="s">
        <v>5111</v>
      </c>
      <c r="M4879" s="103">
        <v>2021.0</v>
      </c>
      <c r="N4879" s="103" t="s">
        <v>189</v>
      </c>
      <c r="O4879" s="65" t="str">
        <f t="shared" si="1"/>
        <v>470801970001</v>
      </c>
      <c r="P4879" s="65">
        <f t="shared" si="2"/>
        <v>8</v>
      </c>
      <c r="Q4879" s="65">
        <f t="shared" si="3"/>
        <v>0</v>
      </c>
      <c r="R4879" s="65" t="str">
        <f t="shared" si="12"/>
        <v>47.080.197/0001-80</v>
      </c>
      <c r="S4879" s="84"/>
      <c r="T4879" s="84" t="str">
        <f t="shared" si="10"/>
        <v/>
      </c>
      <c r="U4879" s="84" t="str">
        <f t="shared" si="11"/>
        <v/>
      </c>
      <c r="V4879" s="65" t="str">
        <f t="shared" si="5"/>
        <v/>
      </c>
      <c r="W4879" s="84"/>
      <c r="X4879" s="84"/>
      <c r="Y4879" s="85"/>
      <c r="Z4879" s="85"/>
      <c r="AA4879" s="65" t="str">
        <f t="shared" si="6"/>
        <v/>
      </c>
      <c r="AB4879" s="65" t="str">
        <f t="shared" si="7"/>
        <v/>
      </c>
      <c r="AC4879" s="86"/>
      <c r="AD4879" s="87" t="str">
        <f t="shared" si="8"/>
        <v/>
      </c>
      <c r="AE4879" s="84"/>
      <c r="AF4879" s="86">
        <f>IF(AC4879&gt;0,AC4879,'⚙️ Config'!$B$10)</f>
        <v>0.0075</v>
      </c>
      <c r="AG4879" s="88">
        <f t="shared" si="9"/>
        <v>66982.66088</v>
      </c>
      <c r="AH4879" s="88">
        <f>AG4879*'⚙️ Config'!$B$11</f>
        <v>334913.3044</v>
      </c>
      <c r="AI4879" s="88">
        <f>AH4879*'⚙️ Config'!$B$12</f>
        <v>100473.9913</v>
      </c>
      <c r="AJ4879" s="64"/>
      <c r="AK4879" s="84"/>
      <c r="AL4879" s="84"/>
      <c r="AM4879" s="84"/>
      <c r="AN4879" s="84"/>
      <c r="AO4879" s="84"/>
      <c r="AP4879" s="84"/>
      <c r="AQ4879" s="84"/>
    </row>
    <row r="4880" ht="15.0" customHeight="1">
      <c r="A4880" s="103">
        <v>4877.0</v>
      </c>
      <c r="B4880" s="104" t="s">
        <v>10283</v>
      </c>
      <c r="C4880" s="103" t="s">
        <v>141</v>
      </c>
      <c r="D4880" s="103" t="s">
        <v>10284</v>
      </c>
      <c r="E4880" s="105">
        <v>23.7</v>
      </c>
      <c r="F4880" s="103" t="s">
        <v>86</v>
      </c>
      <c r="G4880" s="103" t="s">
        <v>423</v>
      </c>
      <c r="H4880" s="106">
        <v>8910331.98</v>
      </c>
      <c r="I4880" s="103">
        <v>2.0</v>
      </c>
      <c r="J4880" s="107">
        <v>4.7</v>
      </c>
      <c r="K4880" s="104">
        <v>2021.0</v>
      </c>
      <c r="L4880" s="103" t="s">
        <v>144</v>
      </c>
      <c r="M4880" s="103">
        <v>2021.0</v>
      </c>
      <c r="N4880" s="103" t="s">
        <v>145</v>
      </c>
      <c r="O4880" s="65" t="str">
        <f t="shared" si="1"/>
        <v>471145250001</v>
      </c>
      <c r="P4880" s="65">
        <f t="shared" si="2"/>
        <v>1</v>
      </c>
      <c r="Q4880" s="65">
        <f t="shared" si="3"/>
        <v>1</v>
      </c>
      <c r="R4880" s="65" t="str">
        <f t="shared" si="12"/>
        <v>47.114.525/0001-11</v>
      </c>
      <c r="S4880" s="84"/>
      <c r="T4880" s="84" t="str">
        <f t="shared" si="10"/>
        <v/>
      </c>
      <c r="U4880" s="84" t="str">
        <f t="shared" si="11"/>
        <v/>
      </c>
      <c r="V4880" s="65" t="str">
        <f t="shared" si="5"/>
        <v/>
      </c>
      <c r="W4880" s="84"/>
      <c r="X4880" s="84"/>
      <c r="Y4880" s="85"/>
      <c r="Z4880" s="85"/>
      <c r="AA4880" s="65" t="str">
        <f t="shared" si="6"/>
        <v/>
      </c>
      <c r="AB4880" s="65" t="str">
        <f t="shared" si="7"/>
        <v/>
      </c>
      <c r="AC4880" s="86"/>
      <c r="AD4880" s="87" t="str">
        <f t="shared" si="8"/>
        <v/>
      </c>
      <c r="AE4880" s="84"/>
      <c r="AF4880" s="86">
        <f>IF(AC4880&gt;0,AC4880,'⚙️ Config'!$B$10)</f>
        <v>0.0075</v>
      </c>
      <c r="AG4880" s="88">
        <f t="shared" si="9"/>
        <v>66827.48985</v>
      </c>
      <c r="AH4880" s="88">
        <f>AG4880*'⚙️ Config'!$B$11</f>
        <v>334137.4493</v>
      </c>
      <c r="AI4880" s="88">
        <f>AH4880*'⚙️ Config'!$B$12</f>
        <v>100241.2348</v>
      </c>
      <c r="AJ4880" s="64"/>
      <c r="AK4880" s="84"/>
      <c r="AL4880" s="84"/>
      <c r="AM4880" s="84"/>
      <c r="AN4880" s="84"/>
      <c r="AO4880" s="84"/>
      <c r="AP4880" s="84"/>
      <c r="AQ4880" s="84"/>
    </row>
    <row r="4881" ht="15.0" customHeight="1">
      <c r="A4881" s="103">
        <v>4878.0</v>
      </c>
      <c r="B4881" s="104" t="s">
        <v>10285</v>
      </c>
      <c r="C4881" s="103" t="s">
        <v>141</v>
      </c>
      <c r="D4881" s="103" t="s">
        <v>10286</v>
      </c>
      <c r="E4881" s="105">
        <v>41.18</v>
      </c>
      <c r="F4881" s="103" t="s">
        <v>86</v>
      </c>
      <c r="G4881" s="103" t="s">
        <v>423</v>
      </c>
      <c r="H4881" s="106">
        <v>8891441.27</v>
      </c>
      <c r="I4881" s="103">
        <v>7.0</v>
      </c>
      <c r="J4881" s="107">
        <v>3.2</v>
      </c>
      <c r="K4881" s="104">
        <v>2025.0</v>
      </c>
      <c r="L4881" s="103" t="s">
        <v>4726</v>
      </c>
      <c r="M4881" s="103">
        <v>2023.0</v>
      </c>
      <c r="N4881" s="103" t="s">
        <v>189</v>
      </c>
      <c r="O4881" s="65" t="str">
        <f t="shared" si="1"/>
        <v>691333530001</v>
      </c>
      <c r="P4881" s="65">
        <f t="shared" si="2"/>
        <v>6</v>
      </c>
      <c r="Q4881" s="65">
        <f t="shared" si="3"/>
        <v>6</v>
      </c>
      <c r="R4881" s="65" t="str">
        <f t="shared" si="12"/>
        <v>69.133.353/0001-66</v>
      </c>
      <c r="S4881" s="84"/>
      <c r="T4881" s="84" t="str">
        <f t="shared" si="10"/>
        <v/>
      </c>
      <c r="U4881" s="84" t="str">
        <f t="shared" si="11"/>
        <v/>
      </c>
      <c r="V4881" s="65" t="str">
        <f t="shared" si="5"/>
        <v/>
      </c>
      <c r="W4881" s="84"/>
      <c r="X4881" s="84"/>
      <c r="Y4881" s="85"/>
      <c r="Z4881" s="85"/>
      <c r="AA4881" s="65" t="str">
        <f t="shared" si="6"/>
        <v/>
      </c>
      <c r="AB4881" s="65" t="str">
        <f t="shared" si="7"/>
        <v/>
      </c>
      <c r="AC4881" s="86"/>
      <c r="AD4881" s="87" t="str">
        <f t="shared" si="8"/>
        <v/>
      </c>
      <c r="AE4881" s="84"/>
      <c r="AF4881" s="86">
        <f>IF(AC4881&gt;0,AC4881,'⚙️ Config'!$B$10)</f>
        <v>0.0075</v>
      </c>
      <c r="AG4881" s="88">
        <f t="shared" si="9"/>
        <v>66685.80953</v>
      </c>
      <c r="AH4881" s="88">
        <f>AG4881*'⚙️ Config'!$B$11</f>
        <v>333429.0476</v>
      </c>
      <c r="AI4881" s="88">
        <f>AH4881*'⚙️ Config'!$B$12</f>
        <v>100028.7143</v>
      </c>
      <c r="AJ4881" s="64"/>
      <c r="AK4881" s="84"/>
      <c r="AL4881" s="84"/>
      <c r="AM4881" s="84"/>
      <c r="AN4881" s="84"/>
      <c r="AO4881" s="84"/>
      <c r="AP4881" s="84"/>
      <c r="AQ4881" s="84"/>
    </row>
    <row r="4882" ht="15.0" customHeight="1">
      <c r="A4882" s="98">
        <v>4879.0</v>
      </c>
      <c r="B4882" s="99" t="s">
        <v>10287</v>
      </c>
      <c r="C4882" s="98" t="s">
        <v>141</v>
      </c>
      <c r="D4882" s="98" t="s">
        <v>10288</v>
      </c>
      <c r="E4882" s="100">
        <v>20.11</v>
      </c>
      <c r="F4882" s="98" t="s">
        <v>86</v>
      </c>
      <c r="G4882" s="98" t="s">
        <v>423</v>
      </c>
      <c r="H4882" s="101">
        <v>8882095.13</v>
      </c>
      <c r="I4882" s="98">
        <v>3.0</v>
      </c>
      <c r="J4882" s="102">
        <v>4.8</v>
      </c>
      <c r="K4882" s="99">
        <v>2021.0</v>
      </c>
      <c r="L4882" s="98" t="s">
        <v>719</v>
      </c>
      <c r="M4882" s="98">
        <v>2021.0</v>
      </c>
      <c r="N4882" s="98" t="s">
        <v>161</v>
      </c>
      <c r="O4882" s="65" t="str">
        <f t="shared" si="1"/>
        <v>048406630001</v>
      </c>
      <c r="P4882" s="65">
        <f t="shared" si="2"/>
        <v>7</v>
      </c>
      <c r="Q4882" s="65">
        <f t="shared" si="3"/>
        <v>5</v>
      </c>
      <c r="R4882" s="65" t="str">
        <f t="shared" si="12"/>
        <v>04.840.663/0001-75</v>
      </c>
      <c r="S4882" s="84"/>
      <c r="T4882" s="84" t="str">
        <f t="shared" si="10"/>
        <v/>
      </c>
      <c r="U4882" s="84" t="str">
        <f t="shared" si="11"/>
        <v/>
      </c>
      <c r="V4882" s="65" t="str">
        <f t="shared" si="5"/>
        <v/>
      </c>
      <c r="W4882" s="84"/>
      <c r="X4882" s="84"/>
      <c r="Y4882" s="85"/>
      <c r="Z4882" s="85"/>
      <c r="AA4882" s="65" t="str">
        <f t="shared" si="6"/>
        <v/>
      </c>
      <c r="AB4882" s="65" t="str">
        <f t="shared" si="7"/>
        <v/>
      </c>
      <c r="AC4882" s="86"/>
      <c r="AD4882" s="87" t="str">
        <f t="shared" si="8"/>
        <v/>
      </c>
      <c r="AE4882" s="84"/>
      <c r="AF4882" s="86">
        <f>IF(AC4882&gt;0,AC4882,'⚙️ Config'!$B$10)</f>
        <v>0.0075</v>
      </c>
      <c r="AG4882" s="88">
        <f t="shared" si="9"/>
        <v>66615.71348</v>
      </c>
      <c r="AH4882" s="88">
        <f>AG4882*'⚙️ Config'!$B$11</f>
        <v>333078.5674</v>
      </c>
      <c r="AI4882" s="88">
        <f>AH4882*'⚙️ Config'!$B$12</f>
        <v>99923.57021</v>
      </c>
      <c r="AJ4882" s="64"/>
      <c r="AK4882" s="84"/>
      <c r="AL4882" s="84"/>
      <c r="AM4882" s="84"/>
      <c r="AN4882" s="84"/>
      <c r="AO4882" s="84"/>
      <c r="AP4882" s="84"/>
      <c r="AQ4882" s="84"/>
    </row>
    <row r="4883" ht="15.0" customHeight="1">
      <c r="A4883" s="98">
        <v>4880.0</v>
      </c>
      <c r="B4883" s="99" t="s">
        <v>10289</v>
      </c>
      <c r="C4883" s="98" t="s">
        <v>141</v>
      </c>
      <c r="D4883" s="98" t="s">
        <v>10290</v>
      </c>
      <c r="E4883" s="100">
        <v>23.83</v>
      </c>
      <c r="F4883" s="98" t="s">
        <v>86</v>
      </c>
      <c r="G4883" s="98" t="s">
        <v>423</v>
      </c>
      <c r="H4883" s="101">
        <v>8881604.19</v>
      </c>
      <c r="I4883" s="98">
        <v>7.0</v>
      </c>
      <c r="J4883" s="102">
        <v>4.7</v>
      </c>
      <c r="K4883" s="99">
        <v>2024.0</v>
      </c>
      <c r="L4883" s="98" t="s">
        <v>508</v>
      </c>
      <c r="M4883" s="98">
        <v>2021.0</v>
      </c>
      <c r="N4883" s="98" t="s">
        <v>161</v>
      </c>
      <c r="O4883" s="65" t="str">
        <f t="shared" si="1"/>
        <v>458511690001</v>
      </c>
      <c r="P4883" s="65">
        <f t="shared" si="2"/>
        <v>9</v>
      </c>
      <c r="Q4883" s="65">
        <f t="shared" si="3"/>
        <v>3</v>
      </c>
      <c r="R4883" s="65" t="str">
        <f t="shared" si="12"/>
        <v>45.851.169/0001-93</v>
      </c>
      <c r="S4883" s="84"/>
      <c r="T4883" s="84" t="str">
        <f t="shared" si="10"/>
        <v/>
      </c>
      <c r="U4883" s="84" t="str">
        <f t="shared" si="11"/>
        <v/>
      </c>
      <c r="V4883" s="65" t="str">
        <f t="shared" si="5"/>
        <v/>
      </c>
      <c r="W4883" s="84"/>
      <c r="X4883" s="84"/>
      <c r="Y4883" s="85"/>
      <c r="Z4883" s="85"/>
      <c r="AA4883" s="65" t="str">
        <f t="shared" si="6"/>
        <v/>
      </c>
      <c r="AB4883" s="65" t="str">
        <f t="shared" si="7"/>
        <v/>
      </c>
      <c r="AC4883" s="86"/>
      <c r="AD4883" s="87" t="str">
        <f t="shared" si="8"/>
        <v/>
      </c>
      <c r="AE4883" s="84"/>
      <c r="AF4883" s="86">
        <f>IF(AC4883&gt;0,AC4883,'⚙️ Config'!$B$10)</f>
        <v>0.0075</v>
      </c>
      <c r="AG4883" s="88">
        <f t="shared" si="9"/>
        <v>66612.03143</v>
      </c>
      <c r="AH4883" s="88">
        <f>AG4883*'⚙️ Config'!$B$11</f>
        <v>333060.1571</v>
      </c>
      <c r="AI4883" s="88">
        <f>AH4883*'⚙️ Config'!$B$12</f>
        <v>99918.04714</v>
      </c>
      <c r="AJ4883" s="64"/>
      <c r="AK4883" s="84"/>
      <c r="AL4883" s="84"/>
      <c r="AM4883" s="84"/>
      <c r="AN4883" s="84"/>
      <c r="AO4883" s="84"/>
      <c r="AP4883" s="84"/>
      <c r="AQ4883" s="84"/>
    </row>
    <row r="4884" ht="15.0" customHeight="1">
      <c r="A4884" s="103">
        <v>4881.0</v>
      </c>
      <c r="B4884" s="104" t="s">
        <v>10291</v>
      </c>
      <c r="C4884" s="103" t="s">
        <v>141</v>
      </c>
      <c r="D4884" s="103" t="s">
        <v>10292</v>
      </c>
      <c r="E4884" s="105">
        <v>45.26</v>
      </c>
      <c r="F4884" s="103" t="s">
        <v>86</v>
      </c>
      <c r="G4884" s="103" t="s">
        <v>423</v>
      </c>
      <c r="H4884" s="106">
        <v>8875663.39</v>
      </c>
      <c r="I4884" s="103">
        <v>5.0</v>
      </c>
      <c r="J4884" s="107">
        <v>4.7</v>
      </c>
      <c r="K4884" s="104">
        <v>2025.0</v>
      </c>
      <c r="L4884" s="103" t="s">
        <v>448</v>
      </c>
      <c r="M4884" s="103">
        <v>2021.0</v>
      </c>
      <c r="N4884" s="103" t="s">
        <v>208</v>
      </c>
      <c r="O4884" s="65" t="str">
        <f t="shared" si="1"/>
        <v>731690210001</v>
      </c>
      <c r="P4884" s="65">
        <f t="shared" si="2"/>
        <v>0</v>
      </c>
      <c r="Q4884" s="65">
        <f t="shared" si="3"/>
        <v>9</v>
      </c>
      <c r="R4884" s="65" t="str">
        <f t="shared" si="12"/>
        <v>73.169.021/0001-09</v>
      </c>
      <c r="S4884" s="84"/>
      <c r="T4884" s="84" t="str">
        <f t="shared" si="10"/>
        <v/>
      </c>
      <c r="U4884" s="84" t="str">
        <f t="shared" si="11"/>
        <v/>
      </c>
      <c r="V4884" s="65" t="str">
        <f t="shared" si="5"/>
        <v/>
      </c>
      <c r="W4884" s="84"/>
      <c r="X4884" s="84"/>
      <c r="Y4884" s="85"/>
      <c r="Z4884" s="85"/>
      <c r="AA4884" s="65" t="str">
        <f t="shared" si="6"/>
        <v/>
      </c>
      <c r="AB4884" s="65" t="str">
        <f t="shared" si="7"/>
        <v/>
      </c>
      <c r="AC4884" s="86"/>
      <c r="AD4884" s="87" t="str">
        <f t="shared" si="8"/>
        <v/>
      </c>
      <c r="AE4884" s="84"/>
      <c r="AF4884" s="86">
        <f>IF(AC4884&gt;0,AC4884,'⚙️ Config'!$B$10)</f>
        <v>0.0075</v>
      </c>
      <c r="AG4884" s="88">
        <f t="shared" si="9"/>
        <v>66567.47543</v>
      </c>
      <c r="AH4884" s="88">
        <f>AG4884*'⚙️ Config'!$B$11</f>
        <v>332837.3771</v>
      </c>
      <c r="AI4884" s="88">
        <f>AH4884*'⚙️ Config'!$B$12</f>
        <v>99851.21314</v>
      </c>
      <c r="AJ4884" s="64"/>
      <c r="AK4884" s="84"/>
      <c r="AL4884" s="84"/>
      <c r="AM4884" s="84"/>
      <c r="AN4884" s="84"/>
      <c r="AO4884" s="84"/>
      <c r="AP4884" s="84"/>
      <c r="AQ4884" s="84"/>
    </row>
    <row r="4885" ht="15.0" customHeight="1">
      <c r="A4885" s="103">
        <v>4882.0</v>
      </c>
      <c r="B4885" s="104" t="s">
        <v>10293</v>
      </c>
      <c r="C4885" s="103" t="s">
        <v>141</v>
      </c>
      <c r="D4885" s="103" t="s">
        <v>10294</v>
      </c>
      <c r="E4885" s="105">
        <v>20.48</v>
      </c>
      <c r="F4885" s="103" t="s">
        <v>86</v>
      </c>
      <c r="G4885" s="103" t="s">
        <v>423</v>
      </c>
      <c r="H4885" s="106">
        <v>8858496.24</v>
      </c>
      <c r="I4885" s="103">
        <v>3.0</v>
      </c>
      <c r="J4885" s="107">
        <v>4.7</v>
      </c>
      <c r="K4885" s="104">
        <v>2021.0</v>
      </c>
      <c r="L4885" s="103" t="s">
        <v>9073</v>
      </c>
      <c r="M4885" s="103">
        <v>2021.0</v>
      </c>
      <c r="N4885" s="103" t="s">
        <v>161</v>
      </c>
      <c r="O4885" s="65" t="str">
        <f t="shared" si="1"/>
        <v>083037560001</v>
      </c>
      <c r="P4885" s="65">
        <f t="shared" si="2"/>
        <v>1</v>
      </c>
      <c r="Q4885" s="65">
        <f t="shared" si="3"/>
        <v>1</v>
      </c>
      <c r="R4885" s="65" t="str">
        <f t="shared" si="12"/>
        <v>08.303.756/0001-11</v>
      </c>
      <c r="S4885" s="84"/>
      <c r="T4885" s="84" t="str">
        <f t="shared" si="10"/>
        <v/>
      </c>
      <c r="U4885" s="84" t="str">
        <f t="shared" si="11"/>
        <v/>
      </c>
      <c r="V4885" s="65" t="str">
        <f t="shared" si="5"/>
        <v/>
      </c>
      <c r="W4885" s="84"/>
      <c r="X4885" s="84"/>
      <c r="Y4885" s="85"/>
      <c r="Z4885" s="85"/>
      <c r="AA4885" s="65" t="str">
        <f t="shared" si="6"/>
        <v/>
      </c>
      <c r="AB4885" s="65" t="str">
        <f t="shared" si="7"/>
        <v/>
      </c>
      <c r="AC4885" s="86"/>
      <c r="AD4885" s="87" t="str">
        <f t="shared" si="8"/>
        <v/>
      </c>
      <c r="AE4885" s="84"/>
      <c r="AF4885" s="86">
        <f>IF(AC4885&gt;0,AC4885,'⚙️ Config'!$B$10)</f>
        <v>0.0075</v>
      </c>
      <c r="AG4885" s="88">
        <f t="shared" si="9"/>
        <v>66438.7218</v>
      </c>
      <c r="AH4885" s="88">
        <f>AG4885*'⚙️ Config'!$B$11</f>
        <v>332193.609</v>
      </c>
      <c r="AI4885" s="88">
        <f>AH4885*'⚙️ Config'!$B$12</f>
        <v>99658.0827</v>
      </c>
      <c r="AJ4885" s="64"/>
      <c r="AK4885" s="84"/>
      <c r="AL4885" s="84"/>
      <c r="AM4885" s="84"/>
      <c r="AN4885" s="84"/>
      <c r="AO4885" s="84"/>
      <c r="AP4885" s="84"/>
      <c r="AQ4885" s="84"/>
    </row>
    <row r="4886" ht="15.0" customHeight="1">
      <c r="A4886" s="103">
        <v>4883.0</v>
      </c>
      <c r="B4886" s="104" t="s">
        <v>10295</v>
      </c>
      <c r="C4886" s="103" t="s">
        <v>141</v>
      </c>
      <c r="D4886" s="103" t="s">
        <v>10296</v>
      </c>
      <c r="E4886" s="105">
        <v>36.62</v>
      </c>
      <c r="F4886" s="103" t="s">
        <v>86</v>
      </c>
      <c r="G4886" s="103" t="s">
        <v>423</v>
      </c>
      <c r="H4886" s="106">
        <v>8852124.83</v>
      </c>
      <c r="I4886" s="103">
        <v>5.0</v>
      </c>
      <c r="J4886" s="107">
        <v>3.8</v>
      </c>
      <c r="K4886" s="104">
        <v>2025.0</v>
      </c>
      <c r="L4886" s="103" t="s">
        <v>615</v>
      </c>
      <c r="M4886" s="103">
        <v>2022.0</v>
      </c>
      <c r="N4886" s="103" t="s">
        <v>189</v>
      </c>
      <c r="O4886" s="65" t="str">
        <f t="shared" si="1"/>
        <v>109247260001</v>
      </c>
      <c r="P4886" s="65">
        <f t="shared" si="2"/>
        <v>7</v>
      </c>
      <c r="Q4886" s="65">
        <f t="shared" si="3"/>
        <v>4</v>
      </c>
      <c r="R4886" s="65" t="str">
        <f t="shared" si="12"/>
        <v>10.924.726/0001-74</v>
      </c>
      <c r="S4886" s="84"/>
      <c r="T4886" s="84" t="str">
        <f t="shared" si="10"/>
        <v/>
      </c>
      <c r="U4886" s="84" t="str">
        <f t="shared" si="11"/>
        <v/>
      </c>
      <c r="V4886" s="65" t="str">
        <f t="shared" si="5"/>
        <v/>
      </c>
      <c r="W4886" s="84"/>
      <c r="X4886" s="84"/>
      <c r="Y4886" s="85"/>
      <c r="Z4886" s="85"/>
      <c r="AA4886" s="65" t="str">
        <f t="shared" si="6"/>
        <v/>
      </c>
      <c r="AB4886" s="65" t="str">
        <f t="shared" si="7"/>
        <v/>
      </c>
      <c r="AC4886" s="86"/>
      <c r="AD4886" s="87" t="str">
        <f t="shared" si="8"/>
        <v/>
      </c>
      <c r="AE4886" s="84"/>
      <c r="AF4886" s="86">
        <f>IF(AC4886&gt;0,AC4886,'⚙️ Config'!$B$10)</f>
        <v>0.0075</v>
      </c>
      <c r="AG4886" s="88">
        <f t="shared" si="9"/>
        <v>66390.93623</v>
      </c>
      <c r="AH4886" s="88">
        <f>AG4886*'⚙️ Config'!$B$11</f>
        <v>331954.6811</v>
      </c>
      <c r="AI4886" s="88">
        <f>AH4886*'⚙️ Config'!$B$12</f>
        <v>99586.40434</v>
      </c>
      <c r="AJ4886" s="64"/>
      <c r="AK4886" s="84"/>
      <c r="AL4886" s="84"/>
      <c r="AM4886" s="84"/>
      <c r="AN4886" s="84"/>
      <c r="AO4886" s="84"/>
      <c r="AP4886" s="84"/>
      <c r="AQ4886" s="84"/>
    </row>
    <row r="4887" ht="15.0" customHeight="1">
      <c r="A4887" s="103">
        <v>4884.0</v>
      </c>
      <c r="B4887" s="104" t="s">
        <v>10297</v>
      </c>
      <c r="C4887" s="103" t="s">
        <v>141</v>
      </c>
      <c r="D4887" s="103" t="s">
        <v>10298</v>
      </c>
      <c r="E4887" s="105">
        <v>27.74</v>
      </c>
      <c r="F4887" s="103" t="s">
        <v>86</v>
      </c>
      <c r="G4887" s="103" t="s">
        <v>423</v>
      </c>
      <c r="H4887" s="106">
        <v>8831579.49</v>
      </c>
      <c r="I4887" s="103">
        <v>3.0</v>
      </c>
      <c r="J4887" s="107">
        <v>4.3</v>
      </c>
      <c r="K4887" s="104">
        <v>2024.0</v>
      </c>
      <c r="L4887" s="103" t="s">
        <v>8585</v>
      </c>
      <c r="M4887" s="103">
        <v>2021.0</v>
      </c>
      <c r="N4887" s="103" t="s">
        <v>189</v>
      </c>
      <c r="O4887" s="65" t="str">
        <f t="shared" si="1"/>
        <v>628810990001</v>
      </c>
      <c r="P4887" s="65">
        <f t="shared" si="2"/>
        <v>3</v>
      </c>
      <c r="Q4887" s="65">
        <f t="shared" si="3"/>
        <v>5</v>
      </c>
      <c r="R4887" s="65" t="str">
        <f t="shared" si="12"/>
        <v>62.881.099/0001-35</v>
      </c>
      <c r="S4887" s="84"/>
      <c r="T4887" s="84" t="str">
        <f t="shared" si="10"/>
        <v/>
      </c>
      <c r="U4887" s="84" t="str">
        <f t="shared" si="11"/>
        <v/>
      </c>
      <c r="V4887" s="65" t="str">
        <f t="shared" si="5"/>
        <v/>
      </c>
      <c r="W4887" s="84"/>
      <c r="X4887" s="84"/>
      <c r="Y4887" s="85"/>
      <c r="Z4887" s="85"/>
      <c r="AA4887" s="65" t="str">
        <f t="shared" si="6"/>
        <v/>
      </c>
      <c r="AB4887" s="65" t="str">
        <f t="shared" si="7"/>
        <v/>
      </c>
      <c r="AC4887" s="86"/>
      <c r="AD4887" s="87" t="str">
        <f t="shared" si="8"/>
        <v/>
      </c>
      <c r="AE4887" s="84"/>
      <c r="AF4887" s="86">
        <f>IF(AC4887&gt;0,AC4887,'⚙️ Config'!$B$10)</f>
        <v>0.0075</v>
      </c>
      <c r="AG4887" s="88">
        <f t="shared" si="9"/>
        <v>66236.84618</v>
      </c>
      <c r="AH4887" s="88">
        <f>AG4887*'⚙️ Config'!$B$11</f>
        <v>331184.2309</v>
      </c>
      <c r="AI4887" s="88">
        <f>AH4887*'⚙️ Config'!$B$12</f>
        <v>99355.26926</v>
      </c>
      <c r="AJ4887" s="64"/>
      <c r="AK4887" s="84"/>
      <c r="AL4887" s="84"/>
      <c r="AM4887" s="84"/>
      <c r="AN4887" s="84"/>
      <c r="AO4887" s="84"/>
      <c r="AP4887" s="84"/>
      <c r="AQ4887" s="84"/>
    </row>
    <row r="4888" ht="15.0" customHeight="1">
      <c r="A4888" s="103">
        <v>4885.0</v>
      </c>
      <c r="B4888" s="104" t="s">
        <v>10299</v>
      </c>
      <c r="C4888" s="103" t="s">
        <v>141</v>
      </c>
      <c r="D4888" s="103" t="s">
        <v>10300</v>
      </c>
      <c r="E4888" s="105">
        <v>22.7</v>
      </c>
      <c r="F4888" s="103" t="s">
        <v>86</v>
      </c>
      <c r="G4888" s="103" t="s">
        <v>423</v>
      </c>
      <c r="H4888" s="106">
        <v>8829685.12</v>
      </c>
      <c r="I4888" s="103">
        <v>3.0</v>
      </c>
      <c r="J4888" s="107">
        <v>4.7</v>
      </c>
      <c r="K4888" s="104">
        <v>2023.0</v>
      </c>
      <c r="L4888" s="103" t="s">
        <v>615</v>
      </c>
      <c r="M4888" s="103">
        <v>2021.0</v>
      </c>
      <c r="N4888" s="103" t="s">
        <v>4351</v>
      </c>
      <c r="O4888" s="65" t="str">
        <f t="shared" si="1"/>
        <v>611995500001</v>
      </c>
      <c r="P4888" s="65">
        <f t="shared" si="2"/>
        <v>7</v>
      </c>
      <c r="Q4888" s="65">
        <f t="shared" si="3"/>
        <v>6</v>
      </c>
      <c r="R4888" s="65" t="str">
        <f t="shared" si="12"/>
        <v>61.199.550/0001-76</v>
      </c>
      <c r="S4888" s="84"/>
      <c r="T4888" s="84" t="str">
        <f t="shared" si="10"/>
        <v/>
      </c>
      <c r="U4888" s="84" t="str">
        <f t="shared" si="11"/>
        <v/>
      </c>
      <c r="V4888" s="65" t="str">
        <f t="shared" si="5"/>
        <v/>
      </c>
      <c r="W4888" s="84"/>
      <c r="X4888" s="84"/>
      <c r="Y4888" s="85"/>
      <c r="Z4888" s="85"/>
      <c r="AA4888" s="65" t="str">
        <f t="shared" si="6"/>
        <v/>
      </c>
      <c r="AB4888" s="65" t="str">
        <f t="shared" si="7"/>
        <v/>
      </c>
      <c r="AC4888" s="86"/>
      <c r="AD4888" s="87" t="str">
        <f t="shared" si="8"/>
        <v/>
      </c>
      <c r="AE4888" s="84"/>
      <c r="AF4888" s="86">
        <f>IF(AC4888&gt;0,AC4888,'⚙️ Config'!$B$10)</f>
        <v>0.0075</v>
      </c>
      <c r="AG4888" s="88">
        <f t="shared" si="9"/>
        <v>66222.6384</v>
      </c>
      <c r="AH4888" s="88">
        <f>AG4888*'⚙️ Config'!$B$11</f>
        <v>331113.192</v>
      </c>
      <c r="AI4888" s="88">
        <f>AH4888*'⚙️ Config'!$B$12</f>
        <v>99333.9576</v>
      </c>
      <c r="AJ4888" s="64"/>
      <c r="AK4888" s="84"/>
      <c r="AL4888" s="84"/>
      <c r="AM4888" s="84"/>
      <c r="AN4888" s="84"/>
      <c r="AO4888" s="84"/>
      <c r="AP4888" s="84"/>
      <c r="AQ4888" s="84"/>
    </row>
    <row r="4889" ht="15.0" customHeight="1">
      <c r="A4889" s="103">
        <v>4886.0</v>
      </c>
      <c r="B4889" s="104" t="s">
        <v>10301</v>
      </c>
      <c r="C4889" s="103" t="s">
        <v>141</v>
      </c>
      <c r="D4889" s="103" t="s">
        <v>10302</v>
      </c>
      <c r="E4889" s="105">
        <v>50.37</v>
      </c>
      <c r="F4889" s="103" t="s">
        <v>86</v>
      </c>
      <c r="G4889" s="103" t="s">
        <v>423</v>
      </c>
      <c r="H4889" s="106">
        <v>8818120.35</v>
      </c>
      <c r="I4889" s="103">
        <v>6.0</v>
      </c>
      <c r="J4889" s="107">
        <v>3.8</v>
      </c>
      <c r="K4889" s="104">
        <v>2025.0</v>
      </c>
      <c r="L4889" s="103" t="s">
        <v>387</v>
      </c>
      <c r="M4889" s="103">
        <v>2022.0</v>
      </c>
      <c r="N4889" s="103" t="s">
        <v>208</v>
      </c>
      <c r="O4889" s="65" t="str">
        <f t="shared" si="1"/>
        <v>189976400001</v>
      </c>
      <c r="P4889" s="65">
        <f t="shared" si="2"/>
        <v>8</v>
      </c>
      <c r="Q4889" s="65">
        <f t="shared" si="3"/>
        <v>3</v>
      </c>
      <c r="R4889" s="65" t="str">
        <f t="shared" si="12"/>
        <v>18.997.640/0001-83</v>
      </c>
      <c r="S4889" s="84"/>
      <c r="T4889" s="84" t="str">
        <f t="shared" si="10"/>
        <v/>
      </c>
      <c r="U4889" s="84" t="str">
        <f t="shared" si="11"/>
        <v/>
      </c>
      <c r="V4889" s="65" t="str">
        <f t="shared" si="5"/>
        <v/>
      </c>
      <c r="W4889" s="84"/>
      <c r="X4889" s="84"/>
      <c r="Y4889" s="85"/>
      <c r="Z4889" s="85"/>
      <c r="AA4889" s="65" t="str">
        <f t="shared" si="6"/>
        <v/>
      </c>
      <c r="AB4889" s="65" t="str">
        <f t="shared" si="7"/>
        <v/>
      </c>
      <c r="AC4889" s="86"/>
      <c r="AD4889" s="87" t="str">
        <f t="shared" si="8"/>
        <v/>
      </c>
      <c r="AE4889" s="84"/>
      <c r="AF4889" s="86">
        <f>IF(AC4889&gt;0,AC4889,'⚙️ Config'!$B$10)</f>
        <v>0.0075</v>
      </c>
      <c r="AG4889" s="88">
        <f t="shared" si="9"/>
        <v>66135.90263</v>
      </c>
      <c r="AH4889" s="88">
        <f>AG4889*'⚙️ Config'!$B$11</f>
        <v>330679.5131</v>
      </c>
      <c r="AI4889" s="88">
        <f>AH4889*'⚙️ Config'!$B$12</f>
        <v>99203.85394</v>
      </c>
      <c r="AJ4889" s="64"/>
      <c r="AK4889" s="84"/>
      <c r="AL4889" s="84"/>
      <c r="AM4889" s="84"/>
      <c r="AN4889" s="84"/>
      <c r="AO4889" s="84"/>
      <c r="AP4889" s="84"/>
      <c r="AQ4889" s="84"/>
    </row>
    <row r="4890" ht="15.0" customHeight="1">
      <c r="A4890" s="103">
        <v>4887.0</v>
      </c>
      <c r="B4890" s="104" t="s">
        <v>10303</v>
      </c>
      <c r="C4890" s="103" t="s">
        <v>141</v>
      </c>
      <c r="D4890" s="103" t="s">
        <v>10304</v>
      </c>
      <c r="E4890" s="105">
        <v>36.43</v>
      </c>
      <c r="F4890" s="103" t="s">
        <v>86</v>
      </c>
      <c r="G4890" s="103" t="s">
        <v>423</v>
      </c>
      <c r="H4890" s="106">
        <v>8807111.42</v>
      </c>
      <c r="I4890" s="103">
        <v>6.0</v>
      </c>
      <c r="J4890" s="107">
        <v>3.0</v>
      </c>
      <c r="K4890" s="104">
        <v>2025.0</v>
      </c>
      <c r="L4890" s="103" t="s">
        <v>387</v>
      </c>
      <c r="M4890" s="103">
        <v>2023.0</v>
      </c>
      <c r="N4890" s="103" t="s">
        <v>161</v>
      </c>
      <c r="O4890" s="65" t="str">
        <f t="shared" si="1"/>
        <v>077823180001</v>
      </c>
      <c r="P4890" s="65">
        <f t="shared" si="2"/>
        <v>1</v>
      </c>
      <c r="Q4890" s="65">
        <f t="shared" si="3"/>
        <v>0</v>
      </c>
      <c r="R4890" s="65" t="str">
        <f t="shared" si="12"/>
        <v>07.782.318/0001-10</v>
      </c>
      <c r="S4890" s="84"/>
      <c r="T4890" s="84" t="str">
        <f t="shared" si="10"/>
        <v/>
      </c>
      <c r="U4890" s="84" t="str">
        <f t="shared" si="11"/>
        <v/>
      </c>
      <c r="V4890" s="65" t="str">
        <f t="shared" si="5"/>
        <v/>
      </c>
      <c r="W4890" s="84"/>
      <c r="X4890" s="84"/>
      <c r="Y4890" s="85"/>
      <c r="Z4890" s="85"/>
      <c r="AA4890" s="65" t="str">
        <f t="shared" si="6"/>
        <v/>
      </c>
      <c r="AB4890" s="65" t="str">
        <f t="shared" si="7"/>
        <v/>
      </c>
      <c r="AC4890" s="86"/>
      <c r="AD4890" s="87" t="str">
        <f t="shared" si="8"/>
        <v/>
      </c>
      <c r="AE4890" s="84"/>
      <c r="AF4890" s="86">
        <f>IF(AC4890&gt;0,AC4890,'⚙️ Config'!$B$10)</f>
        <v>0.0075</v>
      </c>
      <c r="AG4890" s="88">
        <f t="shared" si="9"/>
        <v>66053.33565</v>
      </c>
      <c r="AH4890" s="88">
        <f>AG4890*'⚙️ Config'!$B$11</f>
        <v>330266.6783</v>
      </c>
      <c r="AI4890" s="88">
        <f>AH4890*'⚙️ Config'!$B$12</f>
        <v>99080.00348</v>
      </c>
      <c r="AJ4890" s="64"/>
      <c r="AK4890" s="84"/>
      <c r="AL4890" s="84"/>
      <c r="AM4890" s="84"/>
      <c r="AN4890" s="84"/>
      <c r="AO4890" s="84"/>
      <c r="AP4890" s="84"/>
      <c r="AQ4890" s="84"/>
    </row>
    <row r="4891" ht="15.0" customHeight="1">
      <c r="A4891" s="103">
        <v>4888.0</v>
      </c>
      <c r="B4891" s="104" t="s">
        <v>10305</v>
      </c>
      <c r="C4891" s="103" t="s">
        <v>141</v>
      </c>
      <c r="D4891" s="103" t="s">
        <v>10306</v>
      </c>
      <c r="E4891" s="105">
        <v>49.0</v>
      </c>
      <c r="F4891" s="103" t="s">
        <v>86</v>
      </c>
      <c r="G4891" s="103" t="s">
        <v>423</v>
      </c>
      <c r="H4891" s="106">
        <v>8789656.24</v>
      </c>
      <c r="I4891" s="103">
        <v>5.0</v>
      </c>
      <c r="J4891" s="107">
        <v>3.0</v>
      </c>
      <c r="K4891" s="104">
        <v>2025.0</v>
      </c>
      <c r="L4891" s="103" t="s">
        <v>508</v>
      </c>
      <c r="M4891" s="103">
        <v>2023.0</v>
      </c>
      <c r="N4891" s="103" t="s">
        <v>208</v>
      </c>
      <c r="O4891" s="65" t="str">
        <f t="shared" si="1"/>
        <v>611458430001</v>
      </c>
      <c r="P4891" s="65">
        <f t="shared" si="2"/>
        <v>7</v>
      </c>
      <c r="Q4891" s="65">
        <f t="shared" si="3"/>
        <v>0</v>
      </c>
      <c r="R4891" s="65" t="str">
        <f t="shared" si="12"/>
        <v>61.145.843/0001-70</v>
      </c>
      <c r="S4891" s="84"/>
      <c r="T4891" s="84" t="str">
        <f t="shared" si="10"/>
        <v/>
      </c>
      <c r="U4891" s="84" t="str">
        <f t="shared" si="11"/>
        <v/>
      </c>
      <c r="V4891" s="65" t="str">
        <f t="shared" si="5"/>
        <v/>
      </c>
      <c r="W4891" s="84"/>
      <c r="X4891" s="84"/>
      <c r="Y4891" s="85"/>
      <c r="Z4891" s="85"/>
      <c r="AA4891" s="65" t="str">
        <f t="shared" si="6"/>
        <v/>
      </c>
      <c r="AB4891" s="65" t="str">
        <f t="shared" si="7"/>
        <v/>
      </c>
      <c r="AC4891" s="86"/>
      <c r="AD4891" s="87" t="str">
        <f t="shared" si="8"/>
        <v/>
      </c>
      <c r="AE4891" s="84"/>
      <c r="AF4891" s="86">
        <f>IF(AC4891&gt;0,AC4891,'⚙️ Config'!$B$10)</f>
        <v>0.0075</v>
      </c>
      <c r="AG4891" s="88">
        <f t="shared" si="9"/>
        <v>65922.4218</v>
      </c>
      <c r="AH4891" s="88">
        <f>AG4891*'⚙️ Config'!$B$11</f>
        <v>329612.109</v>
      </c>
      <c r="AI4891" s="88">
        <f>AH4891*'⚙️ Config'!$B$12</f>
        <v>98883.6327</v>
      </c>
      <c r="AJ4891" s="64"/>
      <c r="AK4891" s="84"/>
      <c r="AL4891" s="84"/>
      <c r="AM4891" s="84"/>
      <c r="AN4891" s="84"/>
      <c r="AO4891" s="84"/>
      <c r="AP4891" s="84"/>
      <c r="AQ4891" s="84"/>
    </row>
    <row r="4892" ht="15.0" customHeight="1">
      <c r="A4892" s="103">
        <v>4889.0</v>
      </c>
      <c r="B4892" s="104" t="s">
        <v>10307</v>
      </c>
      <c r="C4892" s="103" t="s">
        <v>141</v>
      </c>
      <c r="D4892" s="103" t="s">
        <v>10308</v>
      </c>
      <c r="E4892" s="105">
        <v>33.96</v>
      </c>
      <c r="F4892" s="103" t="s">
        <v>86</v>
      </c>
      <c r="G4892" s="103" t="s">
        <v>423</v>
      </c>
      <c r="H4892" s="106">
        <v>8703135.82</v>
      </c>
      <c r="I4892" s="103">
        <v>1.0</v>
      </c>
      <c r="J4892" s="107">
        <v>4.6</v>
      </c>
      <c r="K4892" s="104">
        <v>2021.0</v>
      </c>
      <c r="L4892" s="103" t="s">
        <v>268</v>
      </c>
      <c r="M4892" s="103">
        <v>2021.0</v>
      </c>
      <c r="N4892" s="103" t="s">
        <v>145</v>
      </c>
      <c r="O4892" s="65" t="str">
        <f t="shared" si="1"/>
        <v>550778200001</v>
      </c>
      <c r="P4892" s="65">
        <f t="shared" si="2"/>
        <v>7</v>
      </c>
      <c r="Q4892" s="65">
        <f t="shared" si="3"/>
        <v>3</v>
      </c>
      <c r="R4892" s="65" t="str">
        <f t="shared" si="12"/>
        <v>55.077.820/0001-73</v>
      </c>
      <c r="S4892" s="84"/>
      <c r="T4892" s="84" t="str">
        <f t="shared" si="10"/>
        <v/>
      </c>
      <c r="U4892" s="84" t="str">
        <f t="shared" si="11"/>
        <v/>
      </c>
      <c r="V4892" s="65" t="str">
        <f t="shared" si="5"/>
        <v/>
      </c>
      <c r="W4892" s="84"/>
      <c r="X4892" s="84"/>
      <c r="Y4892" s="85"/>
      <c r="Z4892" s="85"/>
      <c r="AA4892" s="65" t="str">
        <f t="shared" si="6"/>
        <v/>
      </c>
      <c r="AB4892" s="65" t="str">
        <f t="shared" si="7"/>
        <v/>
      </c>
      <c r="AC4892" s="86"/>
      <c r="AD4892" s="87" t="str">
        <f t="shared" si="8"/>
        <v/>
      </c>
      <c r="AE4892" s="84"/>
      <c r="AF4892" s="86">
        <f>IF(AC4892&gt;0,AC4892,'⚙️ Config'!$B$10)</f>
        <v>0.0075</v>
      </c>
      <c r="AG4892" s="88">
        <f t="shared" si="9"/>
        <v>65273.51865</v>
      </c>
      <c r="AH4892" s="88">
        <f>AG4892*'⚙️ Config'!$B$11</f>
        <v>326367.5933</v>
      </c>
      <c r="AI4892" s="88">
        <f>AH4892*'⚙️ Config'!$B$12</f>
        <v>97910.27798</v>
      </c>
      <c r="AJ4892" s="64"/>
      <c r="AK4892" s="84"/>
      <c r="AL4892" s="84"/>
      <c r="AM4892" s="84"/>
      <c r="AN4892" s="84"/>
      <c r="AO4892" s="84"/>
      <c r="AP4892" s="84"/>
      <c r="AQ4892" s="84"/>
    </row>
    <row r="4893" ht="15.0" customHeight="1">
      <c r="A4893" s="103">
        <v>4890.0</v>
      </c>
      <c r="B4893" s="104" t="s">
        <v>10309</v>
      </c>
      <c r="C4893" s="103" t="s">
        <v>141</v>
      </c>
      <c r="D4893" s="103" t="s">
        <v>10310</v>
      </c>
      <c r="E4893" s="105">
        <v>38.74</v>
      </c>
      <c r="F4893" s="103" t="s">
        <v>86</v>
      </c>
      <c r="G4893" s="103" t="s">
        <v>423</v>
      </c>
      <c r="H4893" s="106">
        <v>8699447.86</v>
      </c>
      <c r="I4893" s="103">
        <v>5.0</v>
      </c>
      <c r="J4893" s="107">
        <v>3.0</v>
      </c>
      <c r="K4893" s="104">
        <v>2025.0</v>
      </c>
      <c r="L4893" s="103" t="s">
        <v>387</v>
      </c>
      <c r="M4893" s="103">
        <v>2023.0</v>
      </c>
      <c r="N4893" s="103" t="s">
        <v>189</v>
      </c>
      <c r="O4893" s="65" t="str">
        <f t="shared" si="1"/>
        <v>292882560001</v>
      </c>
      <c r="P4893" s="65">
        <f t="shared" si="2"/>
        <v>2</v>
      </c>
      <c r="Q4893" s="65">
        <f t="shared" si="3"/>
        <v>8</v>
      </c>
      <c r="R4893" s="65" t="str">
        <f t="shared" si="12"/>
        <v>29.288.256/0001-28</v>
      </c>
      <c r="S4893" s="84"/>
      <c r="T4893" s="84" t="str">
        <f t="shared" si="10"/>
        <v/>
      </c>
      <c r="U4893" s="84" t="str">
        <f t="shared" si="11"/>
        <v/>
      </c>
      <c r="V4893" s="65" t="str">
        <f t="shared" si="5"/>
        <v/>
      </c>
      <c r="W4893" s="84"/>
      <c r="X4893" s="84"/>
      <c r="Y4893" s="85"/>
      <c r="Z4893" s="85"/>
      <c r="AA4893" s="65" t="str">
        <f t="shared" si="6"/>
        <v/>
      </c>
      <c r="AB4893" s="65" t="str">
        <f t="shared" si="7"/>
        <v/>
      </c>
      <c r="AC4893" s="86"/>
      <c r="AD4893" s="87" t="str">
        <f t="shared" si="8"/>
        <v/>
      </c>
      <c r="AE4893" s="84"/>
      <c r="AF4893" s="86">
        <f>IF(AC4893&gt;0,AC4893,'⚙️ Config'!$B$10)</f>
        <v>0.0075</v>
      </c>
      <c r="AG4893" s="88">
        <f t="shared" si="9"/>
        <v>65245.85895</v>
      </c>
      <c r="AH4893" s="88">
        <f>AG4893*'⚙️ Config'!$B$11</f>
        <v>326229.2948</v>
      </c>
      <c r="AI4893" s="88">
        <f>AH4893*'⚙️ Config'!$B$12</f>
        <v>97868.78843</v>
      </c>
      <c r="AJ4893" s="64"/>
      <c r="AK4893" s="84"/>
      <c r="AL4893" s="84"/>
      <c r="AM4893" s="84"/>
      <c r="AN4893" s="84"/>
      <c r="AO4893" s="84"/>
      <c r="AP4893" s="84"/>
      <c r="AQ4893" s="84"/>
    </row>
    <row r="4894" ht="15.0" customHeight="1">
      <c r="A4894" s="103">
        <v>4891.0</v>
      </c>
      <c r="B4894" s="104" t="s">
        <v>10311</v>
      </c>
      <c r="C4894" s="103" t="s">
        <v>141</v>
      </c>
      <c r="D4894" s="103" t="s">
        <v>10312</v>
      </c>
      <c r="E4894" s="105">
        <v>45.41</v>
      </c>
      <c r="F4894" s="103" t="s">
        <v>86</v>
      </c>
      <c r="G4894" s="103" t="s">
        <v>423</v>
      </c>
      <c r="H4894" s="106">
        <v>8686605.29</v>
      </c>
      <c r="I4894" s="103">
        <v>5.0</v>
      </c>
      <c r="J4894" s="107">
        <v>4.6</v>
      </c>
      <c r="K4894" s="104">
        <v>2025.0</v>
      </c>
      <c r="L4894" s="103" t="s">
        <v>508</v>
      </c>
      <c r="M4894" s="103">
        <v>2021.0</v>
      </c>
      <c r="N4894" s="103" t="s">
        <v>208</v>
      </c>
      <c r="O4894" s="65" t="str">
        <f t="shared" si="1"/>
        <v>034133350001</v>
      </c>
      <c r="P4894" s="65">
        <f t="shared" si="2"/>
        <v>2</v>
      </c>
      <c r="Q4894" s="65">
        <f t="shared" si="3"/>
        <v>0</v>
      </c>
      <c r="R4894" s="65" t="str">
        <f t="shared" si="12"/>
        <v>03.413.335/0001-20</v>
      </c>
      <c r="S4894" s="84"/>
      <c r="T4894" s="84" t="str">
        <f t="shared" si="10"/>
        <v/>
      </c>
      <c r="U4894" s="84" t="str">
        <f t="shared" si="11"/>
        <v/>
      </c>
      <c r="V4894" s="65" t="str">
        <f t="shared" si="5"/>
        <v/>
      </c>
      <c r="W4894" s="84"/>
      <c r="X4894" s="84"/>
      <c r="Y4894" s="85"/>
      <c r="Z4894" s="85"/>
      <c r="AA4894" s="65" t="str">
        <f t="shared" si="6"/>
        <v/>
      </c>
      <c r="AB4894" s="65" t="str">
        <f t="shared" si="7"/>
        <v/>
      </c>
      <c r="AC4894" s="86"/>
      <c r="AD4894" s="87" t="str">
        <f t="shared" si="8"/>
        <v/>
      </c>
      <c r="AE4894" s="84"/>
      <c r="AF4894" s="86">
        <f>IF(AC4894&gt;0,AC4894,'⚙️ Config'!$B$10)</f>
        <v>0.0075</v>
      </c>
      <c r="AG4894" s="88">
        <f t="shared" si="9"/>
        <v>65149.53968</v>
      </c>
      <c r="AH4894" s="88">
        <f>AG4894*'⚙️ Config'!$B$11</f>
        <v>325747.6984</v>
      </c>
      <c r="AI4894" s="88">
        <f>AH4894*'⚙️ Config'!$B$12</f>
        <v>97724.30951</v>
      </c>
      <c r="AJ4894" s="64"/>
      <c r="AK4894" s="84"/>
      <c r="AL4894" s="84"/>
      <c r="AM4894" s="84"/>
      <c r="AN4894" s="84"/>
      <c r="AO4894" s="84"/>
      <c r="AP4894" s="84"/>
      <c r="AQ4894" s="84"/>
    </row>
    <row r="4895" ht="15.0" customHeight="1">
      <c r="A4895" s="103">
        <v>4892.0</v>
      </c>
      <c r="B4895" s="104" t="s">
        <v>10313</v>
      </c>
      <c r="C4895" s="103" t="s">
        <v>141</v>
      </c>
      <c r="D4895" s="103" t="s">
        <v>10314</v>
      </c>
      <c r="E4895" s="105">
        <v>28.02</v>
      </c>
      <c r="F4895" s="103" t="s">
        <v>86</v>
      </c>
      <c r="G4895" s="103" t="s">
        <v>423</v>
      </c>
      <c r="H4895" s="106">
        <v>8671465.29</v>
      </c>
      <c r="I4895" s="103">
        <v>5.0</v>
      </c>
      <c r="J4895" s="107">
        <v>4.5</v>
      </c>
      <c r="K4895" s="104">
        <v>2024.0</v>
      </c>
      <c r="L4895" s="103" t="s">
        <v>5013</v>
      </c>
      <c r="M4895" s="103">
        <v>2021.0</v>
      </c>
      <c r="N4895" s="103" t="s">
        <v>145</v>
      </c>
      <c r="O4895" s="65" t="str">
        <f t="shared" si="1"/>
        <v>434608310001</v>
      </c>
      <c r="P4895" s="65">
        <f t="shared" si="2"/>
        <v>5</v>
      </c>
      <c r="Q4895" s="65">
        <f t="shared" si="3"/>
        <v>9</v>
      </c>
      <c r="R4895" s="65" t="str">
        <f t="shared" si="12"/>
        <v>43.460.831/0001-59</v>
      </c>
      <c r="S4895" s="84"/>
      <c r="T4895" s="84" t="str">
        <f t="shared" si="10"/>
        <v/>
      </c>
      <c r="U4895" s="84" t="str">
        <f t="shared" si="11"/>
        <v/>
      </c>
      <c r="V4895" s="65" t="str">
        <f t="shared" si="5"/>
        <v/>
      </c>
      <c r="W4895" s="84"/>
      <c r="X4895" s="84"/>
      <c r="Y4895" s="85"/>
      <c r="Z4895" s="85"/>
      <c r="AA4895" s="65" t="str">
        <f t="shared" si="6"/>
        <v/>
      </c>
      <c r="AB4895" s="65" t="str">
        <f t="shared" si="7"/>
        <v/>
      </c>
      <c r="AC4895" s="86"/>
      <c r="AD4895" s="87" t="str">
        <f t="shared" si="8"/>
        <v/>
      </c>
      <c r="AE4895" s="84"/>
      <c r="AF4895" s="86">
        <f>IF(AC4895&gt;0,AC4895,'⚙️ Config'!$B$10)</f>
        <v>0.0075</v>
      </c>
      <c r="AG4895" s="88">
        <f t="shared" si="9"/>
        <v>65035.98968</v>
      </c>
      <c r="AH4895" s="88">
        <f>AG4895*'⚙️ Config'!$B$11</f>
        <v>325179.9484</v>
      </c>
      <c r="AI4895" s="88">
        <f>AH4895*'⚙️ Config'!$B$12</f>
        <v>97553.98451</v>
      </c>
      <c r="AJ4895" s="64"/>
      <c r="AK4895" s="84"/>
      <c r="AL4895" s="84"/>
      <c r="AM4895" s="84"/>
      <c r="AN4895" s="84"/>
      <c r="AO4895" s="84"/>
      <c r="AP4895" s="84"/>
      <c r="AQ4895" s="84"/>
    </row>
    <row r="4896" ht="15.0" customHeight="1">
      <c r="A4896" s="98">
        <v>4893.0</v>
      </c>
      <c r="B4896" s="99" t="s">
        <v>10315</v>
      </c>
      <c r="C4896" s="98" t="s">
        <v>141</v>
      </c>
      <c r="D4896" s="98" t="s">
        <v>10316</v>
      </c>
      <c r="E4896" s="100">
        <v>24.23</v>
      </c>
      <c r="F4896" s="98" t="s">
        <v>86</v>
      </c>
      <c r="G4896" s="98" t="s">
        <v>423</v>
      </c>
      <c r="H4896" s="101">
        <v>8644223.78</v>
      </c>
      <c r="I4896" s="98">
        <v>2.0</v>
      </c>
      <c r="J4896" s="102">
        <v>4.5</v>
      </c>
      <c r="K4896" s="99">
        <v>2021.0</v>
      </c>
      <c r="L4896" s="98" t="s">
        <v>256</v>
      </c>
      <c r="M4896" s="98">
        <v>2021.0</v>
      </c>
      <c r="N4896" s="98" t="s">
        <v>145</v>
      </c>
      <c r="O4896" s="65" t="str">
        <f t="shared" si="1"/>
        <v>047709500001</v>
      </c>
      <c r="P4896" s="65">
        <f t="shared" si="2"/>
        <v>5</v>
      </c>
      <c r="Q4896" s="65">
        <f t="shared" si="3"/>
        <v>6</v>
      </c>
      <c r="R4896" s="65" t="str">
        <f t="shared" si="12"/>
        <v>04.770.950/0001-56</v>
      </c>
      <c r="S4896" s="84"/>
      <c r="T4896" s="84" t="str">
        <f t="shared" si="10"/>
        <v/>
      </c>
      <c r="U4896" s="84" t="str">
        <f t="shared" si="11"/>
        <v/>
      </c>
      <c r="V4896" s="65" t="str">
        <f t="shared" si="5"/>
        <v/>
      </c>
      <c r="W4896" s="84"/>
      <c r="X4896" s="84"/>
      <c r="Y4896" s="85"/>
      <c r="Z4896" s="85"/>
      <c r="AA4896" s="65" t="str">
        <f t="shared" si="6"/>
        <v/>
      </c>
      <c r="AB4896" s="65" t="str">
        <f t="shared" si="7"/>
        <v/>
      </c>
      <c r="AC4896" s="86"/>
      <c r="AD4896" s="87" t="str">
        <f t="shared" si="8"/>
        <v/>
      </c>
      <c r="AE4896" s="84"/>
      <c r="AF4896" s="86">
        <f>IF(AC4896&gt;0,AC4896,'⚙️ Config'!$B$10)</f>
        <v>0.0075</v>
      </c>
      <c r="AG4896" s="88">
        <f t="shared" si="9"/>
        <v>64831.67835</v>
      </c>
      <c r="AH4896" s="88">
        <f>AG4896*'⚙️ Config'!$B$11</f>
        <v>324158.3918</v>
      </c>
      <c r="AI4896" s="88">
        <f>AH4896*'⚙️ Config'!$B$12</f>
        <v>97247.51753</v>
      </c>
      <c r="AJ4896" s="64"/>
      <c r="AK4896" s="84"/>
      <c r="AL4896" s="84"/>
      <c r="AM4896" s="84"/>
      <c r="AN4896" s="84"/>
      <c r="AO4896" s="84"/>
      <c r="AP4896" s="84"/>
      <c r="AQ4896" s="84"/>
    </row>
    <row r="4897" ht="15.0" customHeight="1">
      <c r="A4897" s="103">
        <v>4894.0</v>
      </c>
      <c r="B4897" s="104" t="s">
        <v>10317</v>
      </c>
      <c r="C4897" s="103" t="s">
        <v>141</v>
      </c>
      <c r="D4897" s="103" t="s">
        <v>10318</v>
      </c>
      <c r="E4897" s="105">
        <v>21.46</v>
      </c>
      <c r="F4897" s="103" t="s">
        <v>86</v>
      </c>
      <c r="G4897" s="103" t="s">
        <v>423</v>
      </c>
      <c r="H4897" s="106">
        <v>8626704.07</v>
      </c>
      <c r="I4897" s="103">
        <v>6.0</v>
      </c>
      <c r="J4897" s="107">
        <v>4.8</v>
      </c>
      <c r="K4897" s="104">
        <v>2023.0</v>
      </c>
      <c r="L4897" s="103" t="s">
        <v>615</v>
      </c>
      <c r="M4897" s="103">
        <v>2021.0</v>
      </c>
      <c r="N4897" s="103" t="s">
        <v>189</v>
      </c>
      <c r="O4897" s="65" t="str">
        <f t="shared" si="1"/>
        <v>074761370001</v>
      </c>
      <c r="P4897" s="65">
        <f t="shared" si="2"/>
        <v>6</v>
      </c>
      <c r="Q4897" s="65">
        <f t="shared" si="3"/>
        <v>6</v>
      </c>
      <c r="R4897" s="65" t="str">
        <f t="shared" si="12"/>
        <v>07.476.137/0001-66</v>
      </c>
      <c r="S4897" s="84"/>
      <c r="T4897" s="84" t="str">
        <f t="shared" si="10"/>
        <v/>
      </c>
      <c r="U4897" s="84" t="str">
        <f t="shared" si="11"/>
        <v/>
      </c>
      <c r="V4897" s="65" t="str">
        <f t="shared" si="5"/>
        <v/>
      </c>
      <c r="W4897" s="84"/>
      <c r="X4897" s="84"/>
      <c r="Y4897" s="85"/>
      <c r="Z4897" s="85"/>
      <c r="AA4897" s="65" t="str">
        <f t="shared" si="6"/>
        <v/>
      </c>
      <c r="AB4897" s="65" t="str">
        <f t="shared" si="7"/>
        <v/>
      </c>
      <c r="AC4897" s="86"/>
      <c r="AD4897" s="87" t="str">
        <f t="shared" si="8"/>
        <v/>
      </c>
      <c r="AE4897" s="84"/>
      <c r="AF4897" s="86">
        <f>IF(AC4897&gt;0,AC4897,'⚙️ Config'!$B$10)</f>
        <v>0.0075</v>
      </c>
      <c r="AG4897" s="88">
        <f t="shared" si="9"/>
        <v>64700.28053</v>
      </c>
      <c r="AH4897" s="88">
        <f>AG4897*'⚙️ Config'!$B$11</f>
        <v>323501.4026</v>
      </c>
      <c r="AI4897" s="88">
        <f>AH4897*'⚙️ Config'!$B$12</f>
        <v>97050.42079</v>
      </c>
      <c r="AJ4897" s="64"/>
      <c r="AK4897" s="84"/>
      <c r="AL4897" s="84"/>
      <c r="AM4897" s="84"/>
      <c r="AN4897" s="84"/>
      <c r="AO4897" s="84"/>
      <c r="AP4897" s="84"/>
      <c r="AQ4897" s="84"/>
    </row>
    <row r="4898" ht="15.0" customHeight="1">
      <c r="A4898" s="98">
        <v>4895.0</v>
      </c>
      <c r="B4898" s="99" t="s">
        <v>10319</v>
      </c>
      <c r="C4898" s="98" t="s">
        <v>141</v>
      </c>
      <c r="D4898" s="98" t="s">
        <v>10320</v>
      </c>
      <c r="E4898" s="100">
        <v>23.96</v>
      </c>
      <c r="F4898" s="98" t="s">
        <v>86</v>
      </c>
      <c r="G4898" s="98" t="s">
        <v>423</v>
      </c>
      <c r="H4898" s="101">
        <v>8611389.39</v>
      </c>
      <c r="I4898" s="98">
        <v>2.0</v>
      </c>
      <c r="J4898" s="102">
        <v>4.6</v>
      </c>
      <c r="K4898" s="99">
        <v>2021.0</v>
      </c>
      <c r="L4898" s="98" t="s">
        <v>144</v>
      </c>
      <c r="M4898" s="98">
        <v>2021.0</v>
      </c>
      <c r="N4898" s="98" t="s">
        <v>145</v>
      </c>
      <c r="O4898" s="65" t="str">
        <f t="shared" si="1"/>
        <v>148268940001</v>
      </c>
      <c r="P4898" s="65">
        <f t="shared" si="2"/>
        <v>8</v>
      </c>
      <c r="Q4898" s="65">
        <f t="shared" si="3"/>
        <v>8</v>
      </c>
      <c r="R4898" s="65" t="str">
        <f t="shared" si="12"/>
        <v>14.826.894/0001-88</v>
      </c>
      <c r="S4898" s="84"/>
      <c r="T4898" s="84" t="str">
        <f t="shared" si="10"/>
        <v/>
      </c>
      <c r="U4898" s="84" t="str">
        <f t="shared" si="11"/>
        <v/>
      </c>
      <c r="V4898" s="65" t="str">
        <f t="shared" si="5"/>
        <v/>
      </c>
      <c r="W4898" s="84"/>
      <c r="X4898" s="84"/>
      <c r="Y4898" s="85"/>
      <c r="Z4898" s="85"/>
      <c r="AA4898" s="65" t="str">
        <f t="shared" si="6"/>
        <v/>
      </c>
      <c r="AB4898" s="65" t="str">
        <f t="shared" si="7"/>
        <v/>
      </c>
      <c r="AC4898" s="86"/>
      <c r="AD4898" s="87" t="str">
        <f t="shared" si="8"/>
        <v/>
      </c>
      <c r="AE4898" s="84"/>
      <c r="AF4898" s="86">
        <f>IF(AC4898&gt;0,AC4898,'⚙️ Config'!$B$10)</f>
        <v>0.0075</v>
      </c>
      <c r="AG4898" s="88">
        <f t="shared" si="9"/>
        <v>64585.42043</v>
      </c>
      <c r="AH4898" s="88">
        <f>AG4898*'⚙️ Config'!$B$11</f>
        <v>322927.1021</v>
      </c>
      <c r="AI4898" s="88">
        <f>AH4898*'⚙️ Config'!$B$12</f>
        <v>96878.13064</v>
      </c>
      <c r="AJ4898" s="64"/>
      <c r="AK4898" s="84"/>
      <c r="AL4898" s="84"/>
      <c r="AM4898" s="84"/>
      <c r="AN4898" s="84"/>
      <c r="AO4898" s="84"/>
      <c r="AP4898" s="84"/>
      <c r="AQ4898" s="84"/>
    </row>
    <row r="4899" ht="15.0" customHeight="1">
      <c r="A4899" s="98">
        <v>4896.0</v>
      </c>
      <c r="B4899" s="99" t="s">
        <v>10321</v>
      </c>
      <c r="C4899" s="98" t="s">
        <v>141</v>
      </c>
      <c r="D4899" s="98" t="s">
        <v>10322</v>
      </c>
      <c r="E4899" s="100">
        <v>41.64</v>
      </c>
      <c r="F4899" s="98" t="s">
        <v>86</v>
      </c>
      <c r="G4899" s="98" t="s">
        <v>423</v>
      </c>
      <c r="H4899" s="101">
        <v>8598518.7</v>
      </c>
      <c r="I4899" s="98">
        <v>5.0</v>
      </c>
      <c r="J4899" s="102">
        <v>4.9</v>
      </c>
      <c r="K4899" s="99">
        <v>2025.0</v>
      </c>
      <c r="L4899" s="98" t="s">
        <v>5111</v>
      </c>
      <c r="M4899" s="98">
        <v>2021.0</v>
      </c>
      <c r="N4899" s="98" t="s">
        <v>208</v>
      </c>
      <c r="O4899" s="65" t="str">
        <f t="shared" si="1"/>
        <v>063464610001</v>
      </c>
      <c r="P4899" s="65">
        <f t="shared" si="2"/>
        <v>0</v>
      </c>
      <c r="Q4899" s="65">
        <f t="shared" si="3"/>
        <v>5</v>
      </c>
      <c r="R4899" s="65" t="str">
        <f t="shared" si="12"/>
        <v>06.346.461/0001-05</v>
      </c>
      <c r="S4899" s="84"/>
      <c r="T4899" s="84" t="str">
        <f t="shared" si="10"/>
        <v/>
      </c>
      <c r="U4899" s="84" t="str">
        <f t="shared" si="11"/>
        <v/>
      </c>
      <c r="V4899" s="65" t="str">
        <f t="shared" si="5"/>
        <v/>
      </c>
      <c r="W4899" s="84"/>
      <c r="X4899" s="84"/>
      <c r="Y4899" s="85"/>
      <c r="Z4899" s="85"/>
      <c r="AA4899" s="65" t="str">
        <f t="shared" si="6"/>
        <v/>
      </c>
      <c r="AB4899" s="65" t="str">
        <f t="shared" si="7"/>
        <v/>
      </c>
      <c r="AC4899" s="86"/>
      <c r="AD4899" s="87" t="str">
        <f t="shared" si="8"/>
        <v/>
      </c>
      <c r="AE4899" s="84"/>
      <c r="AF4899" s="86">
        <f>IF(AC4899&gt;0,AC4899,'⚙️ Config'!$B$10)</f>
        <v>0.0075</v>
      </c>
      <c r="AG4899" s="88">
        <f t="shared" si="9"/>
        <v>64488.89025</v>
      </c>
      <c r="AH4899" s="88">
        <f>AG4899*'⚙️ Config'!$B$11</f>
        <v>322444.4513</v>
      </c>
      <c r="AI4899" s="88">
        <f>AH4899*'⚙️ Config'!$B$12</f>
        <v>96733.33538</v>
      </c>
      <c r="AJ4899" s="64"/>
      <c r="AK4899" s="84"/>
      <c r="AL4899" s="84"/>
      <c r="AM4899" s="84"/>
      <c r="AN4899" s="84"/>
      <c r="AO4899" s="84"/>
      <c r="AP4899" s="84"/>
      <c r="AQ4899" s="84"/>
    </row>
    <row r="4900" ht="15.0" customHeight="1">
      <c r="A4900" s="98">
        <v>4897.0</v>
      </c>
      <c r="B4900" s="99" t="s">
        <v>10323</v>
      </c>
      <c r="C4900" s="98" t="s">
        <v>141</v>
      </c>
      <c r="D4900" s="98" t="s">
        <v>10324</v>
      </c>
      <c r="E4900" s="100">
        <v>18.48</v>
      </c>
      <c r="F4900" s="98" t="s">
        <v>86</v>
      </c>
      <c r="G4900" s="98" t="s">
        <v>423</v>
      </c>
      <c r="H4900" s="101">
        <v>8597128.95</v>
      </c>
      <c r="I4900" s="98">
        <v>5.0</v>
      </c>
      <c r="J4900" s="102">
        <v>5.0</v>
      </c>
      <c r="K4900" s="99">
        <v>2022.0</v>
      </c>
      <c r="L4900" s="98" t="s">
        <v>4502</v>
      </c>
      <c r="M4900" s="98">
        <v>2021.0</v>
      </c>
      <c r="N4900" s="98" t="s">
        <v>161</v>
      </c>
      <c r="O4900" s="65" t="str">
        <f t="shared" si="1"/>
        <v>151035460001</v>
      </c>
      <c r="P4900" s="65">
        <f t="shared" si="2"/>
        <v>4</v>
      </c>
      <c r="Q4900" s="65">
        <f t="shared" si="3"/>
        <v>5</v>
      </c>
      <c r="R4900" s="65" t="str">
        <f t="shared" si="12"/>
        <v>15.103.546/0001-45</v>
      </c>
      <c r="S4900" s="84"/>
      <c r="T4900" s="84" t="str">
        <f t="shared" si="10"/>
        <v/>
      </c>
      <c r="U4900" s="84" t="str">
        <f t="shared" si="11"/>
        <v/>
      </c>
      <c r="V4900" s="65" t="str">
        <f t="shared" si="5"/>
        <v/>
      </c>
      <c r="W4900" s="84"/>
      <c r="X4900" s="84"/>
      <c r="Y4900" s="85"/>
      <c r="Z4900" s="85"/>
      <c r="AA4900" s="65" t="str">
        <f t="shared" si="6"/>
        <v/>
      </c>
      <c r="AB4900" s="65" t="str">
        <f t="shared" si="7"/>
        <v/>
      </c>
      <c r="AC4900" s="86"/>
      <c r="AD4900" s="87" t="str">
        <f t="shared" si="8"/>
        <v/>
      </c>
      <c r="AE4900" s="84"/>
      <c r="AF4900" s="86">
        <f>IF(AC4900&gt;0,AC4900,'⚙️ Config'!$B$10)</f>
        <v>0.0075</v>
      </c>
      <c r="AG4900" s="88">
        <f t="shared" si="9"/>
        <v>64478.46713</v>
      </c>
      <c r="AH4900" s="88">
        <f>AG4900*'⚙️ Config'!$B$11</f>
        <v>322392.3356</v>
      </c>
      <c r="AI4900" s="88">
        <f>AH4900*'⚙️ Config'!$B$12</f>
        <v>96717.70069</v>
      </c>
      <c r="AJ4900" s="64"/>
      <c r="AK4900" s="84"/>
      <c r="AL4900" s="84"/>
      <c r="AM4900" s="84"/>
      <c r="AN4900" s="84"/>
      <c r="AO4900" s="84"/>
      <c r="AP4900" s="84"/>
      <c r="AQ4900" s="84"/>
    </row>
    <row r="4901" ht="15.0" customHeight="1">
      <c r="A4901" s="98">
        <v>4898.0</v>
      </c>
      <c r="B4901" s="99" t="s">
        <v>10325</v>
      </c>
      <c r="C4901" s="98" t="s">
        <v>154</v>
      </c>
      <c r="D4901" s="98" t="s">
        <v>10326</v>
      </c>
      <c r="E4901" s="100">
        <v>18.17</v>
      </c>
      <c r="F4901" s="98" t="s">
        <v>86</v>
      </c>
      <c r="G4901" s="98" t="s">
        <v>423</v>
      </c>
      <c r="H4901" s="101">
        <v>8597005.68</v>
      </c>
      <c r="I4901" s="98">
        <v>5.0</v>
      </c>
      <c r="J4901" s="102">
        <v>5.0</v>
      </c>
      <c r="K4901" s="99">
        <v>2022.0</v>
      </c>
      <c r="L4901" s="98" t="s">
        <v>719</v>
      </c>
      <c r="M4901" s="98">
        <v>2021.0</v>
      </c>
      <c r="N4901" s="98" t="s">
        <v>161</v>
      </c>
      <c r="O4901" s="65" t="str">
        <f t="shared" si="1"/>
        <v>311007480001</v>
      </c>
      <c r="P4901" s="65">
        <f t="shared" si="2"/>
        <v>9</v>
      </c>
      <c r="Q4901" s="65">
        <f t="shared" si="3"/>
        <v>0</v>
      </c>
      <c r="R4901" s="65" t="str">
        <f t="shared" si="12"/>
        <v>31.100.748/0001-90</v>
      </c>
      <c r="S4901" s="84"/>
      <c r="T4901" s="84" t="str">
        <f t="shared" si="10"/>
        <v/>
      </c>
      <c r="U4901" s="84" t="str">
        <f t="shared" si="11"/>
        <v/>
      </c>
      <c r="V4901" s="65" t="str">
        <f t="shared" si="5"/>
        <v/>
      </c>
      <c r="W4901" s="84"/>
      <c r="X4901" s="84"/>
      <c r="Y4901" s="85"/>
      <c r="Z4901" s="85"/>
      <c r="AA4901" s="65" t="str">
        <f t="shared" si="6"/>
        <v/>
      </c>
      <c r="AB4901" s="65" t="str">
        <f t="shared" si="7"/>
        <v/>
      </c>
      <c r="AC4901" s="86"/>
      <c r="AD4901" s="87" t="str">
        <f t="shared" si="8"/>
        <v/>
      </c>
      <c r="AE4901" s="84"/>
      <c r="AF4901" s="86">
        <f>IF(AC4901&gt;0,AC4901,'⚙️ Config'!$B$10)</f>
        <v>0.0075</v>
      </c>
      <c r="AG4901" s="88">
        <f t="shared" si="9"/>
        <v>64477.5426</v>
      </c>
      <c r="AH4901" s="88">
        <f>AG4901*'⚙️ Config'!$B$11</f>
        <v>322387.713</v>
      </c>
      <c r="AI4901" s="88">
        <f>AH4901*'⚙️ Config'!$B$12</f>
        <v>96716.3139</v>
      </c>
      <c r="AJ4901" s="64"/>
      <c r="AK4901" s="84"/>
      <c r="AL4901" s="84"/>
      <c r="AM4901" s="84"/>
      <c r="AN4901" s="84"/>
      <c r="AO4901" s="84"/>
      <c r="AP4901" s="84"/>
      <c r="AQ4901" s="84"/>
    </row>
    <row r="4902" ht="15.0" customHeight="1">
      <c r="A4902" s="103">
        <v>4899.0</v>
      </c>
      <c r="B4902" s="104" t="s">
        <v>10327</v>
      </c>
      <c r="C4902" s="103" t="s">
        <v>141</v>
      </c>
      <c r="D4902" s="103" t="s">
        <v>10328</v>
      </c>
      <c r="E4902" s="105">
        <v>49.04</v>
      </c>
      <c r="F4902" s="103" t="s">
        <v>86</v>
      </c>
      <c r="G4902" s="103" t="s">
        <v>423</v>
      </c>
      <c r="H4902" s="106">
        <v>8537080.74</v>
      </c>
      <c r="I4902" s="103">
        <v>5.0</v>
      </c>
      <c r="J4902" s="107">
        <v>2.2</v>
      </c>
      <c r="K4902" s="104">
        <v>2025.0</v>
      </c>
      <c r="L4902" s="103" t="s">
        <v>4709</v>
      </c>
      <c r="M4902" s="103">
        <v>2024.0</v>
      </c>
      <c r="N4902" s="103" t="s">
        <v>208</v>
      </c>
      <c r="O4902" s="65" t="str">
        <f t="shared" si="1"/>
        <v>352510880001</v>
      </c>
      <c r="P4902" s="65">
        <f t="shared" si="2"/>
        <v>0</v>
      </c>
      <c r="Q4902" s="65">
        <f t="shared" si="3"/>
        <v>7</v>
      </c>
      <c r="R4902" s="65" t="str">
        <f t="shared" si="12"/>
        <v>35.251.088/0001-07</v>
      </c>
      <c r="S4902" s="84"/>
      <c r="T4902" s="84" t="str">
        <f t="shared" si="10"/>
        <v/>
      </c>
      <c r="U4902" s="84" t="str">
        <f t="shared" si="11"/>
        <v/>
      </c>
      <c r="V4902" s="65" t="str">
        <f t="shared" si="5"/>
        <v/>
      </c>
      <c r="W4902" s="84"/>
      <c r="X4902" s="84"/>
      <c r="Y4902" s="85"/>
      <c r="Z4902" s="85"/>
      <c r="AA4902" s="65" t="str">
        <f t="shared" si="6"/>
        <v/>
      </c>
      <c r="AB4902" s="65" t="str">
        <f t="shared" si="7"/>
        <v/>
      </c>
      <c r="AC4902" s="86"/>
      <c r="AD4902" s="87" t="str">
        <f t="shared" si="8"/>
        <v/>
      </c>
      <c r="AE4902" s="84"/>
      <c r="AF4902" s="86">
        <f>IF(AC4902&gt;0,AC4902,'⚙️ Config'!$B$10)</f>
        <v>0.0075</v>
      </c>
      <c r="AG4902" s="88">
        <f t="shared" si="9"/>
        <v>64028.10555</v>
      </c>
      <c r="AH4902" s="88">
        <f>AG4902*'⚙️ Config'!$B$11</f>
        <v>320140.5278</v>
      </c>
      <c r="AI4902" s="88">
        <f>AH4902*'⚙️ Config'!$B$12</f>
        <v>96042.15833</v>
      </c>
      <c r="AJ4902" s="64"/>
      <c r="AK4902" s="84"/>
      <c r="AL4902" s="84"/>
      <c r="AM4902" s="84"/>
      <c r="AN4902" s="84"/>
      <c r="AO4902" s="84"/>
      <c r="AP4902" s="84"/>
      <c r="AQ4902" s="84"/>
    </row>
    <row r="4903" ht="15.0" customHeight="1">
      <c r="A4903" s="98">
        <v>4900.0</v>
      </c>
      <c r="B4903" s="99" t="s">
        <v>10329</v>
      </c>
      <c r="C4903" s="98" t="s">
        <v>141</v>
      </c>
      <c r="D4903" s="98" t="s">
        <v>10330</v>
      </c>
      <c r="E4903" s="100">
        <v>20.32</v>
      </c>
      <c r="F4903" s="98" t="s">
        <v>86</v>
      </c>
      <c r="G4903" s="98" t="s">
        <v>423</v>
      </c>
      <c r="H4903" s="101">
        <v>8521342.29</v>
      </c>
      <c r="I4903" s="98">
        <v>5.0</v>
      </c>
      <c r="J4903" s="102">
        <v>5.0</v>
      </c>
      <c r="K4903" s="99">
        <v>2023.0</v>
      </c>
      <c r="L4903" s="98" t="s">
        <v>670</v>
      </c>
      <c r="M4903" s="98">
        <v>2021.0</v>
      </c>
      <c r="N4903" s="98" t="s">
        <v>161</v>
      </c>
      <c r="O4903" s="65" t="str">
        <f t="shared" si="1"/>
        <v>003550250001</v>
      </c>
      <c r="P4903" s="65">
        <f t="shared" si="2"/>
        <v>0</v>
      </c>
      <c r="Q4903" s="65">
        <f t="shared" si="3"/>
        <v>8</v>
      </c>
      <c r="R4903" s="65" t="str">
        <f t="shared" si="12"/>
        <v>00.355.025/0001-08</v>
      </c>
      <c r="S4903" s="84"/>
      <c r="T4903" s="84" t="str">
        <f t="shared" si="10"/>
        <v/>
      </c>
      <c r="U4903" s="84" t="str">
        <f t="shared" si="11"/>
        <v/>
      </c>
      <c r="V4903" s="65" t="str">
        <f t="shared" si="5"/>
        <v/>
      </c>
      <c r="W4903" s="84"/>
      <c r="X4903" s="84"/>
      <c r="Y4903" s="85"/>
      <c r="Z4903" s="85"/>
      <c r="AA4903" s="65" t="str">
        <f t="shared" si="6"/>
        <v/>
      </c>
      <c r="AB4903" s="65" t="str">
        <f t="shared" si="7"/>
        <v/>
      </c>
      <c r="AC4903" s="86"/>
      <c r="AD4903" s="87" t="str">
        <f t="shared" si="8"/>
        <v/>
      </c>
      <c r="AE4903" s="84"/>
      <c r="AF4903" s="86">
        <f>IF(AC4903&gt;0,AC4903,'⚙️ Config'!$B$10)</f>
        <v>0.0075</v>
      </c>
      <c r="AG4903" s="88">
        <f t="shared" si="9"/>
        <v>63910.06718</v>
      </c>
      <c r="AH4903" s="88">
        <f>AG4903*'⚙️ Config'!$B$11</f>
        <v>319550.3359</v>
      </c>
      <c r="AI4903" s="88">
        <f>AH4903*'⚙️ Config'!$B$12</f>
        <v>95865.10076</v>
      </c>
      <c r="AJ4903" s="64"/>
      <c r="AK4903" s="84"/>
      <c r="AL4903" s="84"/>
      <c r="AM4903" s="84"/>
      <c r="AN4903" s="84"/>
      <c r="AO4903" s="84"/>
      <c r="AP4903" s="84"/>
      <c r="AQ4903" s="84"/>
    </row>
    <row r="4904" ht="15.0" customHeight="1">
      <c r="A4904" s="98">
        <v>4901.0</v>
      </c>
      <c r="B4904" s="99" t="s">
        <v>10331</v>
      </c>
      <c r="C4904" s="98" t="s">
        <v>141</v>
      </c>
      <c r="D4904" s="98" t="s">
        <v>10332</v>
      </c>
      <c r="E4904" s="100">
        <v>27.2</v>
      </c>
      <c r="F4904" s="98" t="s">
        <v>86</v>
      </c>
      <c r="G4904" s="98" t="s">
        <v>423</v>
      </c>
      <c r="H4904" s="101">
        <v>8512348.56</v>
      </c>
      <c r="I4904" s="98">
        <v>5.0</v>
      </c>
      <c r="J4904" s="102">
        <v>3.0</v>
      </c>
      <c r="K4904" s="99">
        <v>2024.0</v>
      </c>
      <c r="L4904" s="98" t="s">
        <v>10333</v>
      </c>
      <c r="M4904" s="98">
        <v>2023.0</v>
      </c>
      <c r="N4904" s="98" t="s">
        <v>161</v>
      </c>
      <c r="O4904" s="65" t="str">
        <f t="shared" si="1"/>
        <v>063236750001</v>
      </c>
      <c r="P4904" s="65">
        <f t="shared" si="2"/>
        <v>5</v>
      </c>
      <c r="Q4904" s="65">
        <f t="shared" si="3"/>
        <v>8</v>
      </c>
      <c r="R4904" s="65" t="str">
        <f t="shared" si="12"/>
        <v>06.323.675/0001-58</v>
      </c>
      <c r="S4904" s="84"/>
      <c r="T4904" s="84" t="str">
        <f t="shared" si="10"/>
        <v/>
      </c>
      <c r="U4904" s="84" t="str">
        <f t="shared" si="11"/>
        <v/>
      </c>
      <c r="V4904" s="65" t="str">
        <f t="shared" si="5"/>
        <v/>
      </c>
      <c r="W4904" s="84"/>
      <c r="X4904" s="84"/>
      <c r="Y4904" s="85"/>
      <c r="Z4904" s="85"/>
      <c r="AA4904" s="65" t="str">
        <f t="shared" si="6"/>
        <v/>
      </c>
      <c r="AB4904" s="65" t="str">
        <f t="shared" si="7"/>
        <v/>
      </c>
      <c r="AC4904" s="86"/>
      <c r="AD4904" s="87" t="str">
        <f t="shared" si="8"/>
        <v/>
      </c>
      <c r="AE4904" s="84"/>
      <c r="AF4904" s="86">
        <f>IF(AC4904&gt;0,AC4904,'⚙️ Config'!$B$10)</f>
        <v>0.0075</v>
      </c>
      <c r="AG4904" s="88">
        <f t="shared" si="9"/>
        <v>63842.6142</v>
      </c>
      <c r="AH4904" s="88">
        <f>AG4904*'⚙️ Config'!$B$11</f>
        <v>319213.071</v>
      </c>
      <c r="AI4904" s="88">
        <f>AH4904*'⚙️ Config'!$B$12</f>
        <v>95763.9213</v>
      </c>
      <c r="AJ4904" s="64"/>
      <c r="AK4904" s="84"/>
      <c r="AL4904" s="84"/>
      <c r="AM4904" s="84"/>
      <c r="AN4904" s="84"/>
      <c r="AO4904" s="84"/>
      <c r="AP4904" s="84"/>
      <c r="AQ4904" s="84"/>
    </row>
    <row r="4905" ht="15.0" customHeight="1">
      <c r="A4905" s="103">
        <v>4902.0</v>
      </c>
      <c r="B4905" s="104" t="s">
        <v>10334</v>
      </c>
      <c r="C4905" s="103" t="s">
        <v>141</v>
      </c>
      <c r="D4905" s="103" t="s">
        <v>10335</v>
      </c>
      <c r="E4905" s="105">
        <v>41.06</v>
      </c>
      <c r="F4905" s="103" t="s">
        <v>86</v>
      </c>
      <c r="G4905" s="103" t="s">
        <v>423</v>
      </c>
      <c r="H4905" s="106">
        <v>8486516.61</v>
      </c>
      <c r="I4905" s="103">
        <v>6.0</v>
      </c>
      <c r="J4905" s="107">
        <v>2.7</v>
      </c>
      <c r="K4905" s="104">
        <v>2025.0</v>
      </c>
      <c r="L4905" s="103" t="s">
        <v>10336</v>
      </c>
      <c r="M4905" s="103">
        <v>2023.0</v>
      </c>
      <c r="N4905" s="103" t="s">
        <v>145</v>
      </c>
      <c r="O4905" s="65" t="str">
        <f t="shared" si="1"/>
        <v>046578840001</v>
      </c>
      <c r="P4905" s="65">
        <f t="shared" si="2"/>
        <v>0</v>
      </c>
      <c r="Q4905" s="65">
        <f t="shared" si="3"/>
        <v>2</v>
      </c>
      <c r="R4905" s="65" t="str">
        <f t="shared" si="12"/>
        <v>04.657.884/0001-02</v>
      </c>
      <c r="S4905" s="84"/>
      <c r="T4905" s="84" t="str">
        <f t="shared" si="10"/>
        <v/>
      </c>
      <c r="U4905" s="84" t="str">
        <f t="shared" si="11"/>
        <v/>
      </c>
      <c r="V4905" s="65" t="str">
        <f t="shared" si="5"/>
        <v/>
      </c>
      <c r="W4905" s="84"/>
      <c r="X4905" s="84"/>
      <c r="Y4905" s="85"/>
      <c r="Z4905" s="85"/>
      <c r="AA4905" s="65" t="str">
        <f t="shared" si="6"/>
        <v/>
      </c>
      <c r="AB4905" s="65" t="str">
        <f t="shared" si="7"/>
        <v/>
      </c>
      <c r="AC4905" s="86"/>
      <c r="AD4905" s="87" t="str">
        <f t="shared" si="8"/>
        <v/>
      </c>
      <c r="AE4905" s="84"/>
      <c r="AF4905" s="86">
        <f>IF(AC4905&gt;0,AC4905,'⚙️ Config'!$B$10)</f>
        <v>0.0075</v>
      </c>
      <c r="AG4905" s="88">
        <f t="shared" si="9"/>
        <v>63648.87458</v>
      </c>
      <c r="AH4905" s="88">
        <f>AG4905*'⚙️ Config'!$B$11</f>
        <v>318244.3729</v>
      </c>
      <c r="AI4905" s="88">
        <f>AH4905*'⚙️ Config'!$B$12</f>
        <v>95473.31186</v>
      </c>
      <c r="AJ4905" s="64"/>
      <c r="AK4905" s="84"/>
      <c r="AL4905" s="84"/>
      <c r="AM4905" s="84"/>
      <c r="AN4905" s="84"/>
      <c r="AO4905" s="84"/>
      <c r="AP4905" s="84"/>
      <c r="AQ4905" s="84"/>
    </row>
    <row r="4906" ht="15.0" customHeight="1">
      <c r="A4906" s="103">
        <v>4903.0</v>
      </c>
      <c r="B4906" s="104" t="s">
        <v>10337</v>
      </c>
      <c r="C4906" s="103" t="s">
        <v>141</v>
      </c>
      <c r="D4906" s="103" t="s">
        <v>10338</v>
      </c>
      <c r="E4906" s="105">
        <v>17.4</v>
      </c>
      <c r="F4906" s="103" t="s">
        <v>86</v>
      </c>
      <c r="G4906" s="103" t="s">
        <v>423</v>
      </c>
      <c r="H4906" s="106">
        <v>8475633.25</v>
      </c>
      <c r="I4906" s="103">
        <v>5.0</v>
      </c>
      <c r="J4906" s="107">
        <v>4.9</v>
      </c>
      <c r="K4906" s="104">
        <v>2021.0</v>
      </c>
      <c r="L4906" s="103" t="s">
        <v>4709</v>
      </c>
      <c r="M4906" s="103">
        <v>2021.0</v>
      </c>
      <c r="N4906" s="103" t="s">
        <v>161</v>
      </c>
      <c r="O4906" s="65" t="str">
        <f t="shared" si="1"/>
        <v>087427060001</v>
      </c>
      <c r="P4906" s="65">
        <f t="shared" si="2"/>
        <v>3</v>
      </c>
      <c r="Q4906" s="65">
        <f t="shared" si="3"/>
        <v>0</v>
      </c>
      <c r="R4906" s="65" t="str">
        <f t="shared" si="12"/>
        <v>08.742.706/0001-30</v>
      </c>
      <c r="S4906" s="84"/>
      <c r="T4906" s="84" t="str">
        <f t="shared" si="10"/>
        <v/>
      </c>
      <c r="U4906" s="84" t="str">
        <f t="shared" si="11"/>
        <v/>
      </c>
      <c r="V4906" s="65" t="str">
        <f t="shared" si="5"/>
        <v/>
      </c>
      <c r="W4906" s="84"/>
      <c r="X4906" s="84"/>
      <c r="Y4906" s="85"/>
      <c r="Z4906" s="85"/>
      <c r="AA4906" s="65" t="str">
        <f t="shared" si="6"/>
        <v/>
      </c>
      <c r="AB4906" s="65" t="str">
        <f t="shared" si="7"/>
        <v/>
      </c>
      <c r="AC4906" s="86"/>
      <c r="AD4906" s="87" t="str">
        <f t="shared" si="8"/>
        <v/>
      </c>
      <c r="AE4906" s="84"/>
      <c r="AF4906" s="86">
        <f>IF(AC4906&gt;0,AC4906,'⚙️ Config'!$B$10)</f>
        <v>0.0075</v>
      </c>
      <c r="AG4906" s="88">
        <f t="shared" si="9"/>
        <v>63567.24938</v>
      </c>
      <c r="AH4906" s="88">
        <f>AG4906*'⚙️ Config'!$B$11</f>
        <v>317836.2469</v>
      </c>
      <c r="AI4906" s="88">
        <f>AH4906*'⚙️ Config'!$B$12</f>
        <v>95350.87406</v>
      </c>
      <c r="AJ4906" s="64"/>
      <c r="AK4906" s="84"/>
      <c r="AL4906" s="84"/>
      <c r="AM4906" s="84"/>
      <c r="AN4906" s="84"/>
      <c r="AO4906" s="84"/>
      <c r="AP4906" s="84"/>
      <c r="AQ4906" s="84"/>
    </row>
    <row r="4907" ht="15.0" customHeight="1">
      <c r="A4907" s="98">
        <v>4904.0</v>
      </c>
      <c r="B4907" s="99" t="s">
        <v>10339</v>
      </c>
      <c r="C4907" s="98" t="s">
        <v>141</v>
      </c>
      <c r="D4907" s="98" t="s">
        <v>10340</v>
      </c>
      <c r="E4907" s="100">
        <v>23.19</v>
      </c>
      <c r="F4907" s="98" t="s">
        <v>86</v>
      </c>
      <c r="G4907" s="98" t="s">
        <v>423</v>
      </c>
      <c r="H4907" s="101">
        <v>8474324.0</v>
      </c>
      <c r="I4907" s="98">
        <v>2.0</v>
      </c>
      <c r="J4907" s="102">
        <v>4.9</v>
      </c>
      <c r="K4907" s="99">
        <v>2021.0</v>
      </c>
      <c r="L4907" s="98" t="s">
        <v>144</v>
      </c>
      <c r="M4907" s="98">
        <v>2021.0</v>
      </c>
      <c r="N4907" s="98" t="s">
        <v>145</v>
      </c>
      <c r="O4907" s="65" t="str">
        <f t="shared" si="1"/>
        <v>041217040001</v>
      </c>
      <c r="P4907" s="65">
        <f t="shared" si="2"/>
        <v>7</v>
      </c>
      <c r="Q4907" s="65">
        <f t="shared" si="3"/>
        <v>3</v>
      </c>
      <c r="R4907" s="65" t="str">
        <f t="shared" si="12"/>
        <v>04.121.704/0001-73</v>
      </c>
      <c r="S4907" s="84"/>
      <c r="T4907" s="84" t="str">
        <f t="shared" si="10"/>
        <v/>
      </c>
      <c r="U4907" s="84" t="str">
        <f t="shared" si="11"/>
        <v/>
      </c>
      <c r="V4907" s="65" t="str">
        <f t="shared" si="5"/>
        <v/>
      </c>
      <c r="W4907" s="84"/>
      <c r="X4907" s="84"/>
      <c r="Y4907" s="85"/>
      <c r="Z4907" s="85"/>
      <c r="AA4907" s="65" t="str">
        <f t="shared" si="6"/>
        <v/>
      </c>
      <c r="AB4907" s="65" t="str">
        <f t="shared" si="7"/>
        <v/>
      </c>
      <c r="AC4907" s="86"/>
      <c r="AD4907" s="87" t="str">
        <f t="shared" si="8"/>
        <v/>
      </c>
      <c r="AE4907" s="84"/>
      <c r="AF4907" s="86">
        <f>IF(AC4907&gt;0,AC4907,'⚙️ Config'!$B$10)</f>
        <v>0.0075</v>
      </c>
      <c r="AG4907" s="88">
        <f t="shared" si="9"/>
        <v>63557.43</v>
      </c>
      <c r="AH4907" s="88">
        <f>AG4907*'⚙️ Config'!$B$11</f>
        <v>317787.15</v>
      </c>
      <c r="AI4907" s="88">
        <f>AH4907*'⚙️ Config'!$B$12</f>
        <v>95336.145</v>
      </c>
      <c r="AJ4907" s="64"/>
      <c r="AK4907" s="84"/>
      <c r="AL4907" s="84"/>
      <c r="AM4907" s="84"/>
      <c r="AN4907" s="84"/>
      <c r="AO4907" s="84"/>
      <c r="AP4907" s="84"/>
      <c r="AQ4907" s="84"/>
    </row>
    <row r="4908" ht="15.0" customHeight="1">
      <c r="A4908" s="103">
        <v>4905.0</v>
      </c>
      <c r="B4908" s="104" t="s">
        <v>10341</v>
      </c>
      <c r="C4908" s="103" t="s">
        <v>141</v>
      </c>
      <c r="D4908" s="103" t="s">
        <v>10342</v>
      </c>
      <c r="E4908" s="105">
        <v>22.55</v>
      </c>
      <c r="F4908" s="103" t="s">
        <v>86</v>
      </c>
      <c r="G4908" s="103" t="s">
        <v>423</v>
      </c>
      <c r="H4908" s="106">
        <v>8473596.93</v>
      </c>
      <c r="I4908" s="103">
        <v>3.0</v>
      </c>
      <c r="J4908" s="107">
        <v>4.8</v>
      </c>
      <c r="K4908" s="104">
        <v>2023.0</v>
      </c>
      <c r="L4908" s="103" t="s">
        <v>4689</v>
      </c>
      <c r="M4908" s="103">
        <v>2021.0</v>
      </c>
      <c r="N4908" s="103" t="s">
        <v>161</v>
      </c>
      <c r="O4908" s="65" t="str">
        <f t="shared" si="1"/>
        <v>047289530001</v>
      </c>
      <c r="P4908" s="65">
        <f t="shared" si="2"/>
        <v>2</v>
      </c>
      <c r="Q4908" s="65">
        <f t="shared" si="3"/>
        <v>1</v>
      </c>
      <c r="R4908" s="65" t="str">
        <f t="shared" si="12"/>
        <v>04.728.953/0001-21</v>
      </c>
      <c r="S4908" s="84"/>
      <c r="T4908" s="84" t="str">
        <f t="shared" si="10"/>
        <v/>
      </c>
      <c r="U4908" s="84" t="str">
        <f t="shared" si="11"/>
        <v/>
      </c>
      <c r="V4908" s="65" t="str">
        <f t="shared" si="5"/>
        <v/>
      </c>
      <c r="W4908" s="84"/>
      <c r="X4908" s="84"/>
      <c r="Y4908" s="85"/>
      <c r="Z4908" s="85"/>
      <c r="AA4908" s="65" t="str">
        <f t="shared" si="6"/>
        <v/>
      </c>
      <c r="AB4908" s="65" t="str">
        <f t="shared" si="7"/>
        <v/>
      </c>
      <c r="AC4908" s="86"/>
      <c r="AD4908" s="87" t="str">
        <f t="shared" si="8"/>
        <v/>
      </c>
      <c r="AE4908" s="84"/>
      <c r="AF4908" s="86">
        <f>IF(AC4908&gt;0,AC4908,'⚙️ Config'!$B$10)</f>
        <v>0.0075</v>
      </c>
      <c r="AG4908" s="88">
        <f t="shared" si="9"/>
        <v>63551.97698</v>
      </c>
      <c r="AH4908" s="88">
        <f>AG4908*'⚙️ Config'!$B$11</f>
        <v>317759.8849</v>
      </c>
      <c r="AI4908" s="88">
        <f>AH4908*'⚙️ Config'!$B$12</f>
        <v>95327.96546</v>
      </c>
      <c r="AJ4908" s="64"/>
      <c r="AK4908" s="84"/>
      <c r="AL4908" s="84"/>
      <c r="AM4908" s="84"/>
      <c r="AN4908" s="84"/>
      <c r="AO4908" s="84"/>
      <c r="AP4908" s="84"/>
      <c r="AQ4908" s="84"/>
    </row>
    <row r="4909" ht="15.0" customHeight="1">
      <c r="A4909" s="98">
        <v>4906.0</v>
      </c>
      <c r="B4909" s="99" t="s">
        <v>10343</v>
      </c>
      <c r="C4909" s="98" t="s">
        <v>141</v>
      </c>
      <c r="D4909" s="98" t="s">
        <v>10344</v>
      </c>
      <c r="E4909" s="100">
        <v>28.59</v>
      </c>
      <c r="F4909" s="98" t="s">
        <v>86</v>
      </c>
      <c r="G4909" s="98" t="s">
        <v>423</v>
      </c>
      <c r="H4909" s="101">
        <v>8470241.19</v>
      </c>
      <c r="I4909" s="98">
        <v>5.0</v>
      </c>
      <c r="J4909" s="102">
        <v>4.7</v>
      </c>
      <c r="K4909" s="99">
        <v>2024.0</v>
      </c>
      <c r="L4909" s="98" t="s">
        <v>615</v>
      </c>
      <c r="M4909" s="98">
        <v>2021.0</v>
      </c>
      <c r="N4909" s="98" t="s">
        <v>161</v>
      </c>
      <c r="O4909" s="65" t="str">
        <f t="shared" si="1"/>
        <v>171599430001</v>
      </c>
      <c r="P4909" s="65">
        <f t="shared" si="2"/>
        <v>6</v>
      </c>
      <c r="Q4909" s="65">
        <f t="shared" si="3"/>
        <v>4</v>
      </c>
      <c r="R4909" s="65" t="str">
        <f t="shared" si="12"/>
        <v>17.159.943/0001-64</v>
      </c>
      <c r="S4909" s="84"/>
      <c r="T4909" s="84" t="str">
        <f t="shared" si="10"/>
        <v/>
      </c>
      <c r="U4909" s="84" t="str">
        <f t="shared" si="11"/>
        <v/>
      </c>
      <c r="V4909" s="65" t="str">
        <f t="shared" si="5"/>
        <v/>
      </c>
      <c r="W4909" s="84"/>
      <c r="X4909" s="84"/>
      <c r="Y4909" s="85"/>
      <c r="Z4909" s="85"/>
      <c r="AA4909" s="65" t="str">
        <f t="shared" si="6"/>
        <v/>
      </c>
      <c r="AB4909" s="65" t="str">
        <f t="shared" si="7"/>
        <v/>
      </c>
      <c r="AC4909" s="86"/>
      <c r="AD4909" s="87" t="str">
        <f t="shared" si="8"/>
        <v/>
      </c>
      <c r="AE4909" s="84"/>
      <c r="AF4909" s="86">
        <f>IF(AC4909&gt;0,AC4909,'⚙️ Config'!$B$10)</f>
        <v>0.0075</v>
      </c>
      <c r="AG4909" s="88">
        <f t="shared" si="9"/>
        <v>63526.80893</v>
      </c>
      <c r="AH4909" s="88">
        <f>AG4909*'⚙️ Config'!$B$11</f>
        <v>317634.0446</v>
      </c>
      <c r="AI4909" s="88">
        <f>AH4909*'⚙️ Config'!$B$12</f>
        <v>95290.21339</v>
      </c>
      <c r="AJ4909" s="64"/>
      <c r="AK4909" s="84"/>
      <c r="AL4909" s="84"/>
      <c r="AM4909" s="84"/>
      <c r="AN4909" s="84"/>
      <c r="AO4909" s="84"/>
      <c r="AP4909" s="84"/>
      <c r="AQ4909" s="84"/>
    </row>
    <row r="4910" ht="15.0" customHeight="1">
      <c r="A4910" s="103">
        <v>4907.0</v>
      </c>
      <c r="B4910" s="104" t="s">
        <v>10345</v>
      </c>
      <c r="C4910" s="103" t="s">
        <v>141</v>
      </c>
      <c r="D4910" s="103" t="s">
        <v>10346</v>
      </c>
      <c r="E4910" s="105">
        <v>27.15</v>
      </c>
      <c r="F4910" s="103" t="s">
        <v>86</v>
      </c>
      <c r="G4910" s="103" t="s">
        <v>423</v>
      </c>
      <c r="H4910" s="106">
        <v>8461826.21</v>
      </c>
      <c r="I4910" s="103">
        <v>6.0</v>
      </c>
      <c r="J4910" s="107">
        <v>3.8</v>
      </c>
      <c r="K4910" s="104">
        <v>2024.0</v>
      </c>
      <c r="L4910" s="103" t="s">
        <v>387</v>
      </c>
      <c r="M4910" s="103">
        <v>2022.0</v>
      </c>
      <c r="N4910" s="103" t="s">
        <v>161</v>
      </c>
      <c r="O4910" s="65" t="str">
        <f t="shared" si="1"/>
        <v>050051660001</v>
      </c>
      <c r="P4910" s="65">
        <f t="shared" si="2"/>
        <v>1</v>
      </c>
      <c r="Q4910" s="65">
        <f t="shared" si="3"/>
        <v>4</v>
      </c>
      <c r="R4910" s="65" t="str">
        <f t="shared" si="12"/>
        <v>05.005.166/0001-14</v>
      </c>
      <c r="S4910" s="84"/>
      <c r="T4910" s="84" t="str">
        <f t="shared" si="10"/>
        <v/>
      </c>
      <c r="U4910" s="84" t="str">
        <f t="shared" si="11"/>
        <v/>
      </c>
      <c r="V4910" s="65" t="str">
        <f t="shared" si="5"/>
        <v/>
      </c>
      <c r="W4910" s="84"/>
      <c r="X4910" s="84"/>
      <c r="Y4910" s="85"/>
      <c r="Z4910" s="85"/>
      <c r="AA4910" s="65" t="str">
        <f t="shared" si="6"/>
        <v/>
      </c>
      <c r="AB4910" s="65" t="str">
        <f t="shared" si="7"/>
        <v/>
      </c>
      <c r="AC4910" s="86"/>
      <c r="AD4910" s="87" t="str">
        <f t="shared" si="8"/>
        <v/>
      </c>
      <c r="AE4910" s="84"/>
      <c r="AF4910" s="86">
        <f>IF(AC4910&gt;0,AC4910,'⚙️ Config'!$B$10)</f>
        <v>0.0075</v>
      </c>
      <c r="AG4910" s="88">
        <f t="shared" si="9"/>
        <v>63463.69658</v>
      </c>
      <c r="AH4910" s="88">
        <f>AG4910*'⚙️ Config'!$B$11</f>
        <v>317318.4829</v>
      </c>
      <c r="AI4910" s="88">
        <f>AH4910*'⚙️ Config'!$B$12</f>
        <v>95195.54486</v>
      </c>
      <c r="AJ4910" s="64"/>
      <c r="AK4910" s="84"/>
      <c r="AL4910" s="84"/>
      <c r="AM4910" s="84"/>
      <c r="AN4910" s="84"/>
      <c r="AO4910" s="84"/>
      <c r="AP4910" s="84"/>
      <c r="AQ4910" s="84"/>
    </row>
    <row r="4911" ht="15.0" customHeight="1">
      <c r="A4911" s="98">
        <v>4908.0</v>
      </c>
      <c r="B4911" s="99" t="s">
        <v>10347</v>
      </c>
      <c r="C4911" s="98" t="s">
        <v>141</v>
      </c>
      <c r="D4911" s="98" t="s">
        <v>10348</v>
      </c>
      <c r="E4911" s="100">
        <v>28.42</v>
      </c>
      <c r="F4911" s="98" t="s">
        <v>86</v>
      </c>
      <c r="G4911" s="98" t="s">
        <v>423</v>
      </c>
      <c r="H4911" s="101">
        <v>8457948.26</v>
      </c>
      <c r="I4911" s="98">
        <v>4.0</v>
      </c>
      <c r="J4911" s="102">
        <v>4.9</v>
      </c>
      <c r="K4911" s="99">
        <v>2024.0</v>
      </c>
      <c r="L4911" s="98" t="s">
        <v>144</v>
      </c>
      <c r="M4911" s="98">
        <v>2021.0</v>
      </c>
      <c r="N4911" s="98" t="s">
        <v>189</v>
      </c>
      <c r="O4911" s="65" t="str">
        <f t="shared" si="1"/>
        <v>051451500001</v>
      </c>
      <c r="P4911" s="65">
        <f t="shared" si="2"/>
        <v>0</v>
      </c>
      <c r="Q4911" s="65">
        <f t="shared" si="3"/>
        <v>7</v>
      </c>
      <c r="R4911" s="65" t="str">
        <f t="shared" si="12"/>
        <v>05.145.150/0001-07</v>
      </c>
      <c r="S4911" s="84"/>
      <c r="T4911" s="84" t="str">
        <f t="shared" si="10"/>
        <v/>
      </c>
      <c r="U4911" s="84" t="str">
        <f t="shared" si="11"/>
        <v/>
      </c>
      <c r="V4911" s="65" t="str">
        <f t="shared" si="5"/>
        <v/>
      </c>
      <c r="W4911" s="84"/>
      <c r="X4911" s="84"/>
      <c r="Y4911" s="85"/>
      <c r="Z4911" s="85"/>
      <c r="AA4911" s="65" t="str">
        <f t="shared" si="6"/>
        <v/>
      </c>
      <c r="AB4911" s="65" t="str">
        <f t="shared" si="7"/>
        <v/>
      </c>
      <c r="AC4911" s="86"/>
      <c r="AD4911" s="87" t="str">
        <f t="shared" si="8"/>
        <v/>
      </c>
      <c r="AE4911" s="84"/>
      <c r="AF4911" s="86">
        <f>IF(AC4911&gt;0,AC4911,'⚙️ Config'!$B$10)</f>
        <v>0.0075</v>
      </c>
      <c r="AG4911" s="88">
        <f t="shared" si="9"/>
        <v>63434.61195</v>
      </c>
      <c r="AH4911" s="88">
        <f>AG4911*'⚙️ Config'!$B$11</f>
        <v>317173.0598</v>
      </c>
      <c r="AI4911" s="88">
        <f>AH4911*'⚙️ Config'!$B$12</f>
        <v>95151.91793</v>
      </c>
      <c r="AJ4911" s="64"/>
      <c r="AK4911" s="84"/>
      <c r="AL4911" s="84"/>
      <c r="AM4911" s="84"/>
      <c r="AN4911" s="84"/>
      <c r="AO4911" s="84"/>
      <c r="AP4911" s="84"/>
      <c r="AQ4911" s="84"/>
    </row>
    <row r="4912" ht="15.0" customHeight="1">
      <c r="A4912" s="103">
        <v>4909.0</v>
      </c>
      <c r="B4912" s="104" t="s">
        <v>10349</v>
      </c>
      <c r="C4912" s="103" t="s">
        <v>141</v>
      </c>
      <c r="D4912" s="103" t="s">
        <v>10350</v>
      </c>
      <c r="E4912" s="105">
        <v>48.22</v>
      </c>
      <c r="F4912" s="103" t="s">
        <v>86</v>
      </c>
      <c r="G4912" s="103" t="s">
        <v>423</v>
      </c>
      <c r="H4912" s="106">
        <v>8453286.83</v>
      </c>
      <c r="I4912" s="103">
        <v>6.0</v>
      </c>
      <c r="J4912" s="107">
        <v>1.8</v>
      </c>
      <c r="K4912" s="104">
        <v>2025.0</v>
      </c>
      <c r="L4912" s="103" t="s">
        <v>4709</v>
      </c>
      <c r="M4912" s="103">
        <v>2024.0</v>
      </c>
      <c r="N4912" s="103" t="s">
        <v>189</v>
      </c>
      <c r="O4912" s="65" t="str">
        <f t="shared" si="1"/>
        <v>009300770001</v>
      </c>
      <c r="P4912" s="65">
        <f t="shared" si="2"/>
        <v>6</v>
      </c>
      <c r="Q4912" s="65">
        <f t="shared" si="3"/>
        <v>0</v>
      </c>
      <c r="R4912" s="65" t="str">
        <f t="shared" si="12"/>
        <v>00.930.077/0001-60</v>
      </c>
      <c r="S4912" s="84"/>
      <c r="T4912" s="84" t="str">
        <f t="shared" si="10"/>
        <v/>
      </c>
      <c r="U4912" s="84" t="str">
        <f t="shared" si="11"/>
        <v/>
      </c>
      <c r="V4912" s="65" t="str">
        <f t="shared" si="5"/>
        <v/>
      </c>
      <c r="W4912" s="84"/>
      <c r="X4912" s="84"/>
      <c r="Y4912" s="85"/>
      <c r="Z4912" s="85"/>
      <c r="AA4912" s="65" t="str">
        <f t="shared" si="6"/>
        <v/>
      </c>
      <c r="AB4912" s="65" t="str">
        <f t="shared" si="7"/>
        <v/>
      </c>
      <c r="AC4912" s="86"/>
      <c r="AD4912" s="87" t="str">
        <f t="shared" si="8"/>
        <v/>
      </c>
      <c r="AE4912" s="84"/>
      <c r="AF4912" s="86">
        <f>IF(AC4912&gt;0,AC4912,'⚙️ Config'!$B$10)</f>
        <v>0.0075</v>
      </c>
      <c r="AG4912" s="88">
        <f t="shared" si="9"/>
        <v>63399.65123</v>
      </c>
      <c r="AH4912" s="88">
        <f>AG4912*'⚙️ Config'!$B$11</f>
        <v>316998.2561</v>
      </c>
      <c r="AI4912" s="88">
        <f>AH4912*'⚙️ Config'!$B$12</f>
        <v>95099.47684</v>
      </c>
      <c r="AJ4912" s="64"/>
      <c r="AK4912" s="84"/>
      <c r="AL4912" s="84"/>
      <c r="AM4912" s="84"/>
      <c r="AN4912" s="84"/>
      <c r="AO4912" s="84"/>
      <c r="AP4912" s="84"/>
      <c r="AQ4912" s="84"/>
    </row>
    <row r="4913" ht="15.0" customHeight="1">
      <c r="A4913" s="103">
        <v>4910.0</v>
      </c>
      <c r="B4913" s="104" t="s">
        <v>10351</v>
      </c>
      <c r="C4913" s="103" t="s">
        <v>141</v>
      </c>
      <c r="D4913" s="103" t="s">
        <v>10352</v>
      </c>
      <c r="E4913" s="105">
        <v>39.3</v>
      </c>
      <c r="F4913" s="103" t="s">
        <v>86</v>
      </c>
      <c r="G4913" s="103" t="s">
        <v>423</v>
      </c>
      <c r="H4913" s="106">
        <v>8448065.05</v>
      </c>
      <c r="I4913" s="103">
        <v>3.0</v>
      </c>
      <c r="J4913" s="107">
        <v>4.9</v>
      </c>
      <c r="K4913" s="104">
        <v>2025.0</v>
      </c>
      <c r="L4913" s="103" t="s">
        <v>339</v>
      </c>
      <c r="M4913" s="103">
        <v>2021.0</v>
      </c>
      <c r="N4913" s="103" t="s">
        <v>189</v>
      </c>
      <c r="O4913" s="65" t="str">
        <f t="shared" si="1"/>
        <v>152972280001</v>
      </c>
      <c r="P4913" s="65">
        <f t="shared" si="2"/>
        <v>6</v>
      </c>
      <c r="Q4913" s="65">
        <f t="shared" si="3"/>
        <v>2</v>
      </c>
      <c r="R4913" s="65" t="str">
        <f t="shared" si="12"/>
        <v>15.297.228/0001-62</v>
      </c>
      <c r="S4913" s="84"/>
      <c r="T4913" s="84" t="str">
        <f t="shared" si="10"/>
        <v/>
      </c>
      <c r="U4913" s="84" t="str">
        <f t="shared" si="11"/>
        <v/>
      </c>
      <c r="V4913" s="65" t="str">
        <f t="shared" si="5"/>
        <v/>
      </c>
      <c r="W4913" s="84"/>
      <c r="X4913" s="84"/>
      <c r="Y4913" s="85"/>
      <c r="Z4913" s="85"/>
      <c r="AA4913" s="65" t="str">
        <f t="shared" si="6"/>
        <v/>
      </c>
      <c r="AB4913" s="65" t="str">
        <f t="shared" si="7"/>
        <v/>
      </c>
      <c r="AC4913" s="86"/>
      <c r="AD4913" s="87" t="str">
        <f t="shared" si="8"/>
        <v/>
      </c>
      <c r="AE4913" s="84"/>
      <c r="AF4913" s="86">
        <f>IF(AC4913&gt;0,AC4913,'⚙️ Config'!$B$10)</f>
        <v>0.0075</v>
      </c>
      <c r="AG4913" s="88">
        <f t="shared" si="9"/>
        <v>63360.48788</v>
      </c>
      <c r="AH4913" s="88">
        <f>AG4913*'⚙️ Config'!$B$11</f>
        <v>316802.4394</v>
      </c>
      <c r="AI4913" s="88">
        <f>AH4913*'⚙️ Config'!$B$12</f>
        <v>95040.73181</v>
      </c>
      <c r="AJ4913" s="64"/>
      <c r="AK4913" s="84"/>
      <c r="AL4913" s="84"/>
      <c r="AM4913" s="84"/>
      <c r="AN4913" s="84"/>
      <c r="AO4913" s="84"/>
      <c r="AP4913" s="84"/>
      <c r="AQ4913" s="84"/>
    </row>
    <row r="4914" ht="15.0" customHeight="1">
      <c r="A4914" s="103">
        <v>4911.0</v>
      </c>
      <c r="B4914" s="104" t="s">
        <v>10353</v>
      </c>
      <c r="C4914" s="103" t="s">
        <v>141</v>
      </c>
      <c r="D4914" s="103" t="s">
        <v>10354</v>
      </c>
      <c r="E4914" s="105">
        <v>20.47</v>
      </c>
      <c r="F4914" s="103" t="s">
        <v>86</v>
      </c>
      <c r="G4914" s="103" t="s">
        <v>423</v>
      </c>
      <c r="H4914" s="106">
        <v>8445315.68</v>
      </c>
      <c r="I4914" s="103">
        <v>3.0</v>
      </c>
      <c r="J4914" s="107">
        <v>4.7</v>
      </c>
      <c r="K4914" s="104">
        <v>2021.0</v>
      </c>
      <c r="L4914" s="103" t="s">
        <v>719</v>
      </c>
      <c r="M4914" s="103">
        <v>2021.0</v>
      </c>
      <c r="N4914" s="103" t="s">
        <v>161</v>
      </c>
      <c r="O4914" s="65" t="str">
        <f t="shared" si="1"/>
        <v>486213950001</v>
      </c>
      <c r="P4914" s="65">
        <f t="shared" si="2"/>
        <v>7</v>
      </c>
      <c r="Q4914" s="65">
        <f t="shared" si="3"/>
        <v>6</v>
      </c>
      <c r="R4914" s="65" t="str">
        <f t="shared" si="12"/>
        <v>48.621.395/0001-76</v>
      </c>
      <c r="S4914" s="84"/>
      <c r="T4914" s="84" t="str">
        <f t="shared" si="10"/>
        <v/>
      </c>
      <c r="U4914" s="84" t="str">
        <f t="shared" si="11"/>
        <v/>
      </c>
      <c r="V4914" s="65" t="str">
        <f t="shared" si="5"/>
        <v/>
      </c>
      <c r="W4914" s="84"/>
      <c r="X4914" s="84"/>
      <c r="Y4914" s="85"/>
      <c r="Z4914" s="85"/>
      <c r="AA4914" s="65" t="str">
        <f t="shared" si="6"/>
        <v/>
      </c>
      <c r="AB4914" s="65" t="str">
        <f t="shared" si="7"/>
        <v/>
      </c>
      <c r="AC4914" s="86"/>
      <c r="AD4914" s="87" t="str">
        <f t="shared" si="8"/>
        <v/>
      </c>
      <c r="AE4914" s="84"/>
      <c r="AF4914" s="86">
        <f>IF(AC4914&gt;0,AC4914,'⚙️ Config'!$B$10)</f>
        <v>0.0075</v>
      </c>
      <c r="AG4914" s="88">
        <f t="shared" si="9"/>
        <v>63339.8676</v>
      </c>
      <c r="AH4914" s="88">
        <f>AG4914*'⚙️ Config'!$B$11</f>
        <v>316699.338</v>
      </c>
      <c r="AI4914" s="88">
        <f>AH4914*'⚙️ Config'!$B$12</f>
        <v>95009.8014</v>
      </c>
      <c r="AJ4914" s="64"/>
      <c r="AK4914" s="84"/>
      <c r="AL4914" s="84"/>
      <c r="AM4914" s="84"/>
      <c r="AN4914" s="84"/>
      <c r="AO4914" s="84"/>
      <c r="AP4914" s="84"/>
      <c r="AQ4914" s="84"/>
    </row>
    <row r="4915" ht="15.0" customHeight="1">
      <c r="A4915" s="98">
        <v>4912.0</v>
      </c>
      <c r="B4915" s="99" t="s">
        <v>10355</v>
      </c>
      <c r="C4915" s="98" t="s">
        <v>141</v>
      </c>
      <c r="D4915" s="98" t="s">
        <v>10356</v>
      </c>
      <c r="E4915" s="100">
        <v>24.46</v>
      </c>
      <c r="F4915" s="98" t="s">
        <v>86</v>
      </c>
      <c r="G4915" s="98" t="s">
        <v>423</v>
      </c>
      <c r="H4915" s="101">
        <v>8441060.91</v>
      </c>
      <c r="I4915" s="98">
        <v>4.0</v>
      </c>
      <c r="J4915" s="102">
        <v>4.7</v>
      </c>
      <c r="K4915" s="99">
        <v>2024.0</v>
      </c>
      <c r="L4915" s="98" t="s">
        <v>719</v>
      </c>
      <c r="M4915" s="98">
        <v>2021.0</v>
      </c>
      <c r="N4915" s="98" t="s">
        <v>161</v>
      </c>
      <c r="O4915" s="65" t="str">
        <f t="shared" si="1"/>
        <v>221398750001</v>
      </c>
      <c r="P4915" s="65">
        <f t="shared" si="2"/>
        <v>0</v>
      </c>
      <c r="Q4915" s="65">
        <f t="shared" si="3"/>
        <v>1</v>
      </c>
      <c r="R4915" s="65" t="str">
        <f t="shared" si="12"/>
        <v>22.139.875/0001-01</v>
      </c>
      <c r="S4915" s="84"/>
      <c r="T4915" s="84" t="str">
        <f t="shared" si="10"/>
        <v/>
      </c>
      <c r="U4915" s="84" t="str">
        <f t="shared" si="11"/>
        <v/>
      </c>
      <c r="V4915" s="65" t="str">
        <f t="shared" si="5"/>
        <v/>
      </c>
      <c r="W4915" s="84"/>
      <c r="X4915" s="84"/>
      <c r="Y4915" s="85"/>
      <c r="Z4915" s="85"/>
      <c r="AA4915" s="65" t="str">
        <f t="shared" si="6"/>
        <v/>
      </c>
      <c r="AB4915" s="65" t="str">
        <f t="shared" si="7"/>
        <v/>
      </c>
      <c r="AC4915" s="86"/>
      <c r="AD4915" s="87" t="str">
        <f t="shared" si="8"/>
        <v/>
      </c>
      <c r="AE4915" s="84"/>
      <c r="AF4915" s="86">
        <f>IF(AC4915&gt;0,AC4915,'⚙️ Config'!$B$10)</f>
        <v>0.0075</v>
      </c>
      <c r="AG4915" s="88">
        <f t="shared" si="9"/>
        <v>63307.95683</v>
      </c>
      <c r="AH4915" s="88">
        <f>AG4915*'⚙️ Config'!$B$11</f>
        <v>316539.7841</v>
      </c>
      <c r="AI4915" s="88">
        <f>AH4915*'⚙️ Config'!$B$12</f>
        <v>94961.93524</v>
      </c>
      <c r="AJ4915" s="64"/>
      <c r="AK4915" s="84"/>
      <c r="AL4915" s="84"/>
      <c r="AM4915" s="84"/>
      <c r="AN4915" s="84"/>
      <c r="AO4915" s="84"/>
      <c r="AP4915" s="84"/>
      <c r="AQ4915" s="84"/>
    </row>
    <row r="4916" ht="15.0" customHeight="1">
      <c r="A4916" s="103">
        <v>4913.0</v>
      </c>
      <c r="B4916" s="104" t="s">
        <v>10357</v>
      </c>
      <c r="C4916" s="103" t="s">
        <v>141</v>
      </c>
      <c r="D4916" s="103" t="s">
        <v>10358</v>
      </c>
      <c r="E4916" s="105">
        <v>20.34</v>
      </c>
      <c r="F4916" s="103" t="s">
        <v>86</v>
      </c>
      <c r="G4916" s="103" t="s">
        <v>423</v>
      </c>
      <c r="H4916" s="106">
        <v>8437529.21</v>
      </c>
      <c r="I4916" s="103">
        <v>6.0</v>
      </c>
      <c r="J4916" s="107">
        <v>4.7</v>
      </c>
      <c r="K4916" s="104">
        <v>2023.0</v>
      </c>
      <c r="L4916" s="103" t="s">
        <v>4726</v>
      </c>
      <c r="M4916" s="103">
        <v>2021.0</v>
      </c>
      <c r="N4916" s="103" t="s">
        <v>161</v>
      </c>
      <c r="O4916" s="65" t="str">
        <f t="shared" si="1"/>
        <v>585112700001</v>
      </c>
      <c r="P4916" s="65">
        <f t="shared" si="2"/>
        <v>4</v>
      </c>
      <c r="Q4916" s="65">
        <f t="shared" si="3"/>
        <v>7</v>
      </c>
      <c r="R4916" s="65" t="str">
        <f t="shared" si="12"/>
        <v>58.511.270/0001-47</v>
      </c>
      <c r="S4916" s="84"/>
      <c r="T4916" s="84" t="str">
        <f t="shared" si="10"/>
        <v/>
      </c>
      <c r="U4916" s="84" t="str">
        <f t="shared" si="11"/>
        <v/>
      </c>
      <c r="V4916" s="65" t="str">
        <f t="shared" si="5"/>
        <v/>
      </c>
      <c r="W4916" s="84"/>
      <c r="X4916" s="84"/>
      <c r="Y4916" s="85"/>
      <c r="Z4916" s="85"/>
      <c r="AA4916" s="65" t="str">
        <f t="shared" si="6"/>
        <v/>
      </c>
      <c r="AB4916" s="65" t="str">
        <f t="shared" si="7"/>
        <v/>
      </c>
      <c r="AC4916" s="86"/>
      <c r="AD4916" s="87" t="str">
        <f t="shared" si="8"/>
        <v/>
      </c>
      <c r="AE4916" s="84"/>
      <c r="AF4916" s="86">
        <f>IF(AC4916&gt;0,AC4916,'⚙️ Config'!$B$10)</f>
        <v>0.0075</v>
      </c>
      <c r="AG4916" s="88">
        <f t="shared" si="9"/>
        <v>63281.46908</v>
      </c>
      <c r="AH4916" s="88">
        <f>AG4916*'⚙️ Config'!$B$11</f>
        <v>316407.3454</v>
      </c>
      <c r="AI4916" s="88">
        <f>AH4916*'⚙️ Config'!$B$12</f>
        <v>94922.20361</v>
      </c>
      <c r="AJ4916" s="64"/>
      <c r="AK4916" s="84"/>
      <c r="AL4916" s="84"/>
      <c r="AM4916" s="84"/>
      <c r="AN4916" s="84"/>
      <c r="AO4916" s="84"/>
      <c r="AP4916" s="84"/>
      <c r="AQ4916" s="84"/>
    </row>
    <row r="4917" ht="15.0" customHeight="1">
      <c r="A4917" s="103">
        <v>4914.0</v>
      </c>
      <c r="B4917" s="104" t="s">
        <v>10359</v>
      </c>
      <c r="C4917" s="103" t="s">
        <v>141</v>
      </c>
      <c r="D4917" s="103" t="s">
        <v>10360</v>
      </c>
      <c r="E4917" s="105">
        <v>26.06</v>
      </c>
      <c r="F4917" s="103" t="s">
        <v>86</v>
      </c>
      <c r="G4917" s="103" t="s">
        <v>423</v>
      </c>
      <c r="H4917" s="106">
        <v>8432891.64</v>
      </c>
      <c r="I4917" s="103">
        <v>5.0</v>
      </c>
      <c r="J4917" s="107">
        <v>4.8</v>
      </c>
      <c r="K4917" s="104">
        <v>2024.0</v>
      </c>
      <c r="L4917" s="103" t="s">
        <v>719</v>
      </c>
      <c r="M4917" s="103">
        <v>2021.0</v>
      </c>
      <c r="N4917" s="103" t="s">
        <v>161</v>
      </c>
      <c r="O4917" s="65" t="str">
        <f t="shared" si="1"/>
        <v>156085300001</v>
      </c>
      <c r="P4917" s="65">
        <f t="shared" si="2"/>
        <v>9</v>
      </c>
      <c r="Q4917" s="65">
        <f t="shared" si="3"/>
        <v>4</v>
      </c>
      <c r="R4917" s="65" t="str">
        <f t="shared" si="12"/>
        <v>15.608.530/0001-94</v>
      </c>
      <c r="S4917" s="84"/>
      <c r="T4917" s="84" t="str">
        <f t="shared" si="10"/>
        <v/>
      </c>
      <c r="U4917" s="84" t="str">
        <f t="shared" si="11"/>
        <v/>
      </c>
      <c r="V4917" s="65" t="str">
        <f t="shared" si="5"/>
        <v/>
      </c>
      <c r="W4917" s="84"/>
      <c r="X4917" s="84"/>
      <c r="Y4917" s="85"/>
      <c r="Z4917" s="85"/>
      <c r="AA4917" s="65" t="str">
        <f t="shared" si="6"/>
        <v/>
      </c>
      <c r="AB4917" s="65" t="str">
        <f t="shared" si="7"/>
        <v/>
      </c>
      <c r="AC4917" s="86"/>
      <c r="AD4917" s="87" t="str">
        <f t="shared" si="8"/>
        <v/>
      </c>
      <c r="AE4917" s="84"/>
      <c r="AF4917" s="86">
        <f>IF(AC4917&gt;0,AC4917,'⚙️ Config'!$B$10)</f>
        <v>0.0075</v>
      </c>
      <c r="AG4917" s="88">
        <f t="shared" si="9"/>
        <v>63246.6873</v>
      </c>
      <c r="AH4917" s="88">
        <f>AG4917*'⚙️ Config'!$B$11</f>
        <v>316233.4365</v>
      </c>
      <c r="AI4917" s="88">
        <f>AH4917*'⚙️ Config'!$B$12</f>
        <v>94870.03095</v>
      </c>
      <c r="AJ4917" s="64"/>
      <c r="AK4917" s="84"/>
      <c r="AL4917" s="84"/>
      <c r="AM4917" s="84"/>
      <c r="AN4917" s="84"/>
      <c r="AO4917" s="84"/>
      <c r="AP4917" s="84"/>
      <c r="AQ4917" s="84"/>
    </row>
    <row r="4918" ht="15.0" customHeight="1">
      <c r="A4918" s="98">
        <v>4915.0</v>
      </c>
      <c r="B4918" s="99" t="s">
        <v>10361</v>
      </c>
      <c r="C4918" s="98" t="s">
        <v>141</v>
      </c>
      <c r="D4918" s="98" t="s">
        <v>10362</v>
      </c>
      <c r="E4918" s="100">
        <v>27.63</v>
      </c>
      <c r="F4918" s="98" t="s">
        <v>86</v>
      </c>
      <c r="G4918" s="98" t="s">
        <v>423</v>
      </c>
      <c r="H4918" s="101">
        <v>8421972.54</v>
      </c>
      <c r="I4918" s="98">
        <v>6.0</v>
      </c>
      <c r="J4918" s="102">
        <v>4.9</v>
      </c>
      <c r="K4918" s="99">
        <v>2024.0</v>
      </c>
      <c r="L4918" s="98" t="s">
        <v>508</v>
      </c>
      <c r="M4918" s="98">
        <v>2021.0</v>
      </c>
      <c r="N4918" s="98" t="s">
        <v>161</v>
      </c>
      <c r="O4918" s="65" t="str">
        <f t="shared" si="1"/>
        <v>072702610001</v>
      </c>
      <c r="P4918" s="65">
        <f t="shared" si="2"/>
        <v>7</v>
      </c>
      <c r="Q4918" s="65">
        <f t="shared" si="3"/>
        <v>0</v>
      </c>
      <c r="R4918" s="65" t="str">
        <f t="shared" si="12"/>
        <v>07.270.261/0001-70</v>
      </c>
      <c r="S4918" s="84"/>
      <c r="T4918" s="84" t="str">
        <f t="shared" si="10"/>
        <v/>
      </c>
      <c r="U4918" s="84" t="str">
        <f t="shared" si="11"/>
        <v/>
      </c>
      <c r="V4918" s="65" t="str">
        <f t="shared" si="5"/>
        <v/>
      </c>
      <c r="W4918" s="84"/>
      <c r="X4918" s="84"/>
      <c r="Y4918" s="85"/>
      <c r="Z4918" s="85"/>
      <c r="AA4918" s="65" t="str">
        <f t="shared" si="6"/>
        <v/>
      </c>
      <c r="AB4918" s="65" t="str">
        <f t="shared" si="7"/>
        <v/>
      </c>
      <c r="AC4918" s="86"/>
      <c r="AD4918" s="87" t="str">
        <f t="shared" si="8"/>
        <v/>
      </c>
      <c r="AE4918" s="84"/>
      <c r="AF4918" s="86">
        <f>IF(AC4918&gt;0,AC4918,'⚙️ Config'!$B$10)</f>
        <v>0.0075</v>
      </c>
      <c r="AG4918" s="88">
        <f t="shared" si="9"/>
        <v>63164.79405</v>
      </c>
      <c r="AH4918" s="88">
        <f>AG4918*'⚙️ Config'!$B$11</f>
        <v>315823.9703</v>
      </c>
      <c r="AI4918" s="88">
        <f>AH4918*'⚙️ Config'!$B$12</f>
        <v>94747.19108</v>
      </c>
      <c r="AJ4918" s="64"/>
      <c r="AK4918" s="84"/>
      <c r="AL4918" s="84"/>
      <c r="AM4918" s="84"/>
      <c r="AN4918" s="84"/>
      <c r="AO4918" s="84"/>
      <c r="AP4918" s="84"/>
      <c r="AQ4918" s="84"/>
    </row>
    <row r="4919" ht="15.0" customHeight="1">
      <c r="A4919" s="103">
        <v>4916.0</v>
      </c>
      <c r="B4919" s="104" t="s">
        <v>10363</v>
      </c>
      <c r="C4919" s="103" t="s">
        <v>141</v>
      </c>
      <c r="D4919" s="103" t="s">
        <v>10364</v>
      </c>
      <c r="E4919" s="105">
        <v>49.42</v>
      </c>
      <c r="F4919" s="103" t="s">
        <v>86</v>
      </c>
      <c r="G4919" s="103" t="s">
        <v>423</v>
      </c>
      <c r="H4919" s="106">
        <v>8413719.89</v>
      </c>
      <c r="I4919" s="103">
        <v>5.0</v>
      </c>
      <c r="J4919" s="107">
        <v>4.7</v>
      </c>
      <c r="K4919" s="104">
        <v>2025.0</v>
      </c>
      <c r="L4919" s="103" t="s">
        <v>719</v>
      </c>
      <c r="M4919" s="103">
        <v>2021.0</v>
      </c>
      <c r="N4919" s="103" t="s">
        <v>208</v>
      </c>
      <c r="O4919" s="65" t="str">
        <f t="shared" si="1"/>
        <v>303136580001</v>
      </c>
      <c r="P4919" s="65">
        <f t="shared" si="2"/>
        <v>1</v>
      </c>
      <c r="Q4919" s="65">
        <f t="shared" si="3"/>
        <v>4</v>
      </c>
      <c r="R4919" s="65" t="str">
        <f t="shared" si="12"/>
        <v>30.313.658/0001-14</v>
      </c>
      <c r="S4919" s="84"/>
      <c r="T4919" s="84" t="str">
        <f t="shared" si="10"/>
        <v/>
      </c>
      <c r="U4919" s="84" t="str">
        <f t="shared" si="11"/>
        <v/>
      </c>
      <c r="V4919" s="65" t="str">
        <f t="shared" si="5"/>
        <v/>
      </c>
      <c r="W4919" s="84"/>
      <c r="X4919" s="84"/>
      <c r="Y4919" s="85"/>
      <c r="Z4919" s="85"/>
      <c r="AA4919" s="65" t="str">
        <f t="shared" si="6"/>
        <v/>
      </c>
      <c r="AB4919" s="65" t="str">
        <f t="shared" si="7"/>
        <v/>
      </c>
      <c r="AC4919" s="86"/>
      <c r="AD4919" s="87" t="str">
        <f t="shared" si="8"/>
        <v/>
      </c>
      <c r="AE4919" s="84"/>
      <c r="AF4919" s="86">
        <f>IF(AC4919&gt;0,AC4919,'⚙️ Config'!$B$10)</f>
        <v>0.0075</v>
      </c>
      <c r="AG4919" s="88">
        <f t="shared" si="9"/>
        <v>63102.89918</v>
      </c>
      <c r="AH4919" s="88">
        <f>AG4919*'⚙️ Config'!$B$11</f>
        <v>315514.4959</v>
      </c>
      <c r="AI4919" s="88">
        <f>AH4919*'⚙️ Config'!$B$12</f>
        <v>94654.34876</v>
      </c>
      <c r="AJ4919" s="64"/>
      <c r="AK4919" s="84"/>
      <c r="AL4919" s="84"/>
      <c r="AM4919" s="84"/>
      <c r="AN4919" s="84"/>
      <c r="AO4919" s="84"/>
      <c r="AP4919" s="84"/>
      <c r="AQ4919" s="84"/>
    </row>
    <row r="4920" ht="15.0" customHeight="1">
      <c r="A4920" s="98">
        <v>4917.0</v>
      </c>
      <c r="B4920" s="99" t="s">
        <v>10365</v>
      </c>
      <c r="C4920" s="98" t="s">
        <v>141</v>
      </c>
      <c r="D4920" s="98" t="s">
        <v>10366</v>
      </c>
      <c r="E4920" s="100">
        <v>30.63</v>
      </c>
      <c r="F4920" s="98" t="s">
        <v>86</v>
      </c>
      <c r="G4920" s="98" t="s">
        <v>423</v>
      </c>
      <c r="H4920" s="101">
        <v>8385939.0</v>
      </c>
      <c r="I4920" s="98">
        <v>5.0</v>
      </c>
      <c r="J4920" s="102">
        <v>2.8</v>
      </c>
      <c r="K4920" s="99">
        <v>2024.0</v>
      </c>
      <c r="L4920" s="98" t="s">
        <v>197</v>
      </c>
      <c r="M4920" s="98">
        <v>2023.0</v>
      </c>
      <c r="N4920" s="98" t="s">
        <v>161</v>
      </c>
      <c r="O4920" s="65" t="str">
        <f t="shared" si="1"/>
        <v>025022340001</v>
      </c>
      <c r="P4920" s="65">
        <f t="shared" si="2"/>
        <v>6</v>
      </c>
      <c r="Q4920" s="65">
        <f t="shared" si="3"/>
        <v>2</v>
      </c>
      <c r="R4920" s="65" t="str">
        <f t="shared" si="12"/>
        <v>02.502.234/0001-62</v>
      </c>
      <c r="S4920" s="84"/>
      <c r="T4920" s="84" t="str">
        <f t="shared" si="10"/>
        <v/>
      </c>
      <c r="U4920" s="84" t="str">
        <f t="shared" si="11"/>
        <v/>
      </c>
      <c r="V4920" s="65" t="str">
        <f t="shared" si="5"/>
        <v/>
      </c>
      <c r="W4920" s="84"/>
      <c r="X4920" s="84"/>
      <c r="Y4920" s="85"/>
      <c r="Z4920" s="85"/>
      <c r="AA4920" s="65" t="str">
        <f t="shared" si="6"/>
        <v/>
      </c>
      <c r="AB4920" s="65" t="str">
        <f t="shared" si="7"/>
        <v/>
      </c>
      <c r="AC4920" s="86"/>
      <c r="AD4920" s="87" t="str">
        <f t="shared" si="8"/>
        <v/>
      </c>
      <c r="AE4920" s="84"/>
      <c r="AF4920" s="86">
        <f>IF(AC4920&gt;0,AC4920,'⚙️ Config'!$B$10)</f>
        <v>0.0075</v>
      </c>
      <c r="AG4920" s="88">
        <f t="shared" si="9"/>
        <v>62894.5425</v>
      </c>
      <c r="AH4920" s="88">
        <f>AG4920*'⚙️ Config'!$B$11</f>
        <v>314472.7125</v>
      </c>
      <c r="AI4920" s="88">
        <f>AH4920*'⚙️ Config'!$B$12</f>
        <v>94341.81375</v>
      </c>
      <c r="AJ4920" s="64"/>
      <c r="AK4920" s="84"/>
      <c r="AL4920" s="84"/>
      <c r="AM4920" s="84"/>
      <c r="AN4920" s="84"/>
      <c r="AO4920" s="84"/>
      <c r="AP4920" s="84"/>
      <c r="AQ4920" s="84"/>
    </row>
    <row r="4921" ht="15.0" customHeight="1">
      <c r="A4921" s="103">
        <v>4918.0</v>
      </c>
      <c r="B4921" s="104" t="s">
        <v>10367</v>
      </c>
      <c r="C4921" s="103" t="s">
        <v>141</v>
      </c>
      <c r="D4921" s="103" t="s">
        <v>10368</v>
      </c>
      <c r="E4921" s="105">
        <v>35.44</v>
      </c>
      <c r="F4921" s="103" t="s">
        <v>86</v>
      </c>
      <c r="G4921" s="103" t="s">
        <v>423</v>
      </c>
      <c r="H4921" s="106">
        <v>8312361.69</v>
      </c>
      <c r="I4921" s="103">
        <v>1.0</v>
      </c>
      <c r="J4921" s="107">
        <v>4.1</v>
      </c>
      <c r="K4921" s="104">
        <v>2022.0</v>
      </c>
      <c r="L4921" s="103" t="s">
        <v>315</v>
      </c>
      <c r="M4921" s="103">
        <v>2022.0</v>
      </c>
      <c r="N4921" s="103" t="s">
        <v>161</v>
      </c>
      <c r="O4921" s="65" t="str">
        <f t="shared" si="1"/>
        <v>028510510001</v>
      </c>
      <c r="P4921" s="65">
        <f t="shared" si="2"/>
        <v>5</v>
      </c>
      <c r="Q4921" s="65">
        <f t="shared" si="3"/>
        <v>2</v>
      </c>
      <c r="R4921" s="65" t="str">
        <f t="shared" si="12"/>
        <v>02.851.051/0001-52</v>
      </c>
      <c r="S4921" s="84"/>
      <c r="T4921" s="84" t="str">
        <f t="shared" si="10"/>
        <v/>
      </c>
      <c r="U4921" s="84" t="str">
        <f t="shared" si="11"/>
        <v/>
      </c>
      <c r="V4921" s="65" t="str">
        <f t="shared" si="5"/>
        <v/>
      </c>
      <c r="W4921" s="84"/>
      <c r="X4921" s="84"/>
      <c r="Y4921" s="85"/>
      <c r="Z4921" s="85"/>
      <c r="AA4921" s="65" t="str">
        <f t="shared" si="6"/>
        <v/>
      </c>
      <c r="AB4921" s="65" t="str">
        <f t="shared" si="7"/>
        <v/>
      </c>
      <c r="AC4921" s="86"/>
      <c r="AD4921" s="87" t="str">
        <f t="shared" si="8"/>
        <v/>
      </c>
      <c r="AE4921" s="84"/>
      <c r="AF4921" s="86">
        <f>IF(AC4921&gt;0,AC4921,'⚙️ Config'!$B$10)</f>
        <v>0.0075</v>
      </c>
      <c r="AG4921" s="88">
        <f t="shared" si="9"/>
        <v>62342.71268</v>
      </c>
      <c r="AH4921" s="88">
        <f>AG4921*'⚙️ Config'!$B$11</f>
        <v>311713.5634</v>
      </c>
      <c r="AI4921" s="88">
        <f>AH4921*'⚙️ Config'!$B$12</f>
        <v>93514.06901</v>
      </c>
      <c r="AJ4921" s="64"/>
      <c r="AK4921" s="84"/>
      <c r="AL4921" s="84"/>
      <c r="AM4921" s="84"/>
      <c r="AN4921" s="84"/>
      <c r="AO4921" s="84"/>
      <c r="AP4921" s="84"/>
      <c r="AQ4921" s="84"/>
    </row>
    <row r="4922" ht="15.0" customHeight="1">
      <c r="A4922" s="98">
        <v>4919.0</v>
      </c>
      <c r="B4922" s="99" t="s">
        <v>10369</v>
      </c>
      <c r="C4922" s="98" t="s">
        <v>141</v>
      </c>
      <c r="D4922" s="98" t="s">
        <v>10370</v>
      </c>
      <c r="E4922" s="100">
        <v>41.77</v>
      </c>
      <c r="F4922" s="98" t="s">
        <v>86</v>
      </c>
      <c r="G4922" s="98" t="s">
        <v>423</v>
      </c>
      <c r="H4922" s="101">
        <v>8297527.58</v>
      </c>
      <c r="I4922" s="98">
        <v>5.0</v>
      </c>
      <c r="J4922" s="102">
        <v>4.8</v>
      </c>
      <c r="K4922" s="99">
        <v>2025.0</v>
      </c>
      <c r="L4922" s="98" t="s">
        <v>719</v>
      </c>
      <c r="M4922" s="98">
        <v>2021.0</v>
      </c>
      <c r="N4922" s="98" t="s">
        <v>208</v>
      </c>
      <c r="O4922" s="65" t="str">
        <f t="shared" si="1"/>
        <v>206394710001</v>
      </c>
      <c r="P4922" s="65">
        <f t="shared" si="2"/>
        <v>5</v>
      </c>
      <c r="Q4922" s="65">
        <f t="shared" si="3"/>
        <v>1</v>
      </c>
      <c r="R4922" s="65" t="str">
        <f t="shared" si="12"/>
        <v>20.639.471/0001-51</v>
      </c>
      <c r="S4922" s="84"/>
      <c r="T4922" s="84" t="str">
        <f t="shared" si="10"/>
        <v/>
      </c>
      <c r="U4922" s="84" t="str">
        <f t="shared" si="11"/>
        <v/>
      </c>
      <c r="V4922" s="65" t="str">
        <f t="shared" si="5"/>
        <v/>
      </c>
      <c r="W4922" s="84"/>
      <c r="X4922" s="84"/>
      <c r="Y4922" s="85"/>
      <c r="Z4922" s="85"/>
      <c r="AA4922" s="65" t="str">
        <f t="shared" si="6"/>
        <v/>
      </c>
      <c r="AB4922" s="65" t="str">
        <f t="shared" si="7"/>
        <v/>
      </c>
      <c r="AC4922" s="86"/>
      <c r="AD4922" s="87" t="str">
        <f t="shared" si="8"/>
        <v/>
      </c>
      <c r="AE4922" s="84"/>
      <c r="AF4922" s="86">
        <f>IF(AC4922&gt;0,AC4922,'⚙️ Config'!$B$10)</f>
        <v>0.0075</v>
      </c>
      <c r="AG4922" s="88">
        <f t="shared" si="9"/>
        <v>62231.45685</v>
      </c>
      <c r="AH4922" s="88">
        <f>AG4922*'⚙️ Config'!$B$11</f>
        <v>311157.2843</v>
      </c>
      <c r="AI4922" s="88">
        <f>AH4922*'⚙️ Config'!$B$12</f>
        <v>93347.18528</v>
      </c>
      <c r="AJ4922" s="64"/>
      <c r="AK4922" s="84"/>
      <c r="AL4922" s="84"/>
      <c r="AM4922" s="84"/>
      <c r="AN4922" s="84"/>
      <c r="AO4922" s="84"/>
      <c r="AP4922" s="84"/>
      <c r="AQ4922" s="84"/>
    </row>
    <row r="4923" ht="15.0" customHeight="1">
      <c r="A4923" s="98">
        <v>4920.0</v>
      </c>
      <c r="B4923" s="99" t="s">
        <v>10371</v>
      </c>
      <c r="C4923" s="98" t="s">
        <v>141</v>
      </c>
      <c r="D4923" s="98" t="s">
        <v>10372</v>
      </c>
      <c r="E4923" s="100">
        <v>48.22</v>
      </c>
      <c r="F4923" s="98" t="s">
        <v>86</v>
      </c>
      <c r="G4923" s="98" t="s">
        <v>423</v>
      </c>
      <c r="H4923" s="101">
        <v>8296009.86</v>
      </c>
      <c r="I4923" s="98">
        <v>3.0</v>
      </c>
      <c r="J4923" s="102">
        <v>4.5</v>
      </c>
      <c r="K4923" s="99">
        <v>2025.0</v>
      </c>
      <c r="L4923" s="98" t="s">
        <v>827</v>
      </c>
      <c r="M4923" s="98">
        <v>2021.0</v>
      </c>
      <c r="N4923" s="98" t="s">
        <v>208</v>
      </c>
      <c r="O4923" s="65" t="str">
        <f t="shared" si="1"/>
        <v>612774890001</v>
      </c>
      <c r="P4923" s="65">
        <f t="shared" si="2"/>
        <v>3</v>
      </c>
      <c r="Q4923" s="65">
        <f t="shared" si="3"/>
        <v>8</v>
      </c>
      <c r="R4923" s="65" t="str">
        <f t="shared" si="12"/>
        <v>61.277.489/0001-38</v>
      </c>
      <c r="S4923" s="84"/>
      <c r="T4923" s="84" t="str">
        <f t="shared" si="10"/>
        <v/>
      </c>
      <c r="U4923" s="84" t="str">
        <f t="shared" si="11"/>
        <v/>
      </c>
      <c r="V4923" s="65" t="str">
        <f t="shared" si="5"/>
        <v/>
      </c>
      <c r="W4923" s="84"/>
      <c r="X4923" s="84"/>
      <c r="Y4923" s="85"/>
      <c r="Z4923" s="85"/>
      <c r="AA4923" s="65" t="str">
        <f t="shared" si="6"/>
        <v/>
      </c>
      <c r="AB4923" s="65" t="str">
        <f t="shared" si="7"/>
        <v/>
      </c>
      <c r="AC4923" s="86"/>
      <c r="AD4923" s="87" t="str">
        <f t="shared" si="8"/>
        <v/>
      </c>
      <c r="AE4923" s="84"/>
      <c r="AF4923" s="86">
        <f>IF(AC4923&gt;0,AC4923,'⚙️ Config'!$B$10)</f>
        <v>0.0075</v>
      </c>
      <c r="AG4923" s="88">
        <f t="shared" si="9"/>
        <v>62220.07395</v>
      </c>
      <c r="AH4923" s="88">
        <f>AG4923*'⚙️ Config'!$B$11</f>
        <v>311100.3698</v>
      </c>
      <c r="AI4923" s="88">
        <f>AH4923*'⚙️ Config'!$B$12</f>
        <v>93330.11093</v>
      </c>
      <c r="AJ4923" s="64"/>
      <c r="AK4923" s="84"/>
      <c r="AL4923" s="84"/>
      <c r="AM4923" s="84"/>
      <c r="AN4923" s="84"/>
      <c r="AO4923" s="84"/>
      <c r="AP4923" s="84"/>
      <c r="AQ4923" s="84"/>
    </row>
    <row r="4924" ht="15.0" customHeight="1">
      <c r="A4924" s="98">
        <v>4921.0</v>
      </c>
      <c r="B4924" s="99" t="s">
        <v>10373</v>
      </c>
      <c r="C4924" s="98" t="s">
        <v>141</v>
      </c>
      <c r="D4924" s="98" t="s">
        <v>10374</v>
      </c>
      <c r="E4924" s="100">
        <v>25.66</v>
      </c>
      <c r="F4924" s="98" t="s">
        <v>86</v>
      </c>
      <c r="G4924" s="98" t="s">
        <v>423</v>
      </c>
      <c r="H4924" s="101">
        <v>8286426.39</v>
      </c>
      <c r="I4924" s="98">
        <v>2.0</v>
      </c>
      <c r="J4924" s="102">
        <v>4.8</v>
      </c>
      <c r="K4924" s="99">
        <v>2022.0</v>
      </c>
      <c r="L4924" s="98" t="s">
        <v>268</v>
      </c>
      <c r="M4924" s="98">
        <v>2021.0</v>
      </c>
      <c r="N4924" s="98" t="s">
        <v>161</v>
      </c>
      <c r="O4924" s="65" t="str">
        <f t="shared" si="1"/>
        <v>000154830001</v>
      </c>
      <c r="P4924" s="65">
        <f t="shared" si="2"/>
        <v>0</v>
      </c>
      <c r="Q4924" s="65">
        <f t="shared" si="3"/>
        <v>6</v>
      </c>
      <c r="R4924" s="65" t="str">
        <f t="shared" si="12"/>
        <v>00.015.483/0001-06</v>
      </c>
      <c r="S4924" s="84"/>
      <c r="T4924" s="84" t="str">
        <f t="shared" si="10"/>
        <v/>
      </c>
      <c r="U4924" s="84" t="str">
        <f t="shared" si="11"/>
        <v/>
      </c>
      <c r="V4924" s="65" t="str">
        <f t="shared" si="5"/>
        <v/>
      </c>
      <c r="W4924" s="84"/>
      <c r="X4924" s="84"/>
      <c r="Y4924" s="85"/>
      <c r="Z4924" s="85"/>
      <c r="AA4924" s="65" t="str">
        <f t="shared" si="6"/>
        <v/>
      </c>
      <c r="AB4924" s="65" t="str">
        <f t="shared" si="7"/>
        <v/>
      </c>
      <c r="AC4924" s="86"/>
      <c r="AD4924" s="87" t="str">
        <f t="shared" si="8"/>
        <v/>
      </c>
      <c r="AE4924" s="84"/>
      <c r="AF4924" s="86">
        <f>IF(AC4924&gt;0,AC4924,'⚙️ Config'!$B$10)</f>
        <v>0.0075</v>
      </c>
      <c r="AG4924" s="88">
        <f t="shared" si="9"/>
        <v>62148.19793</v>
      </c>
      <c r="AH4924" s="88">
        <f>AG4924*'⚙️ Config'!$B$11</f>
        <v>310740.9896</v>
      </c>
      <c r="AI4924" s="88">
        <f>AH4924*'⚙️ Config'!$B$12</f>
        <v>93222.29689</v>
      </c>
      <c r="AJ4924" s="64"/>
      <c r="AK4924" s="84"/>
      <c r="AL4924" s="84"/>
      <c r="AM4924" s="84"/>
      <c r="AN4924" s="84"/>
      <c r="AO4924" s="84"/>
      <c r="AP4924" s="84"/>
      <c r="AQ4924" s="84"/>
    </row>
    <row r="4925" ht="15.0" customHeight="1">
      <c r="A4925" s="98">
        <v>4922.0</v>
      </c>
      <c r="B4925" s="99" t="s">
        <v>10375</v>
      </c>
      <c r="C4925" s="98" t="s">
        <v>141</v>
      </c>
      <c r="D4925" s="98" t="s">
        <v>10376</v>
      </c>
      <c r="E4925" s="100">
        <v>25.96</v>
      </c>
      <c r="F4925" s="98" t="s">
        <v>86</v>
      </c>
      <c r="G4925" s="98" t="s">
        <v>423</v>
      </c>
      <c r="H4925" s="101">
        <v>8285685.96</v>
      </c>
      <c r="I4925" s="98">
        <v>6.0</v>
      </c>
      <c r="J4925" s="102">
        <v>4.9</v>
      </c>
      <c r="K4925" s="99">
        <v>2024.0</v>
      </c>
      <c r="L4925" s="98" t="s">
        <v>719</v>
      </c>
      <c r="M4925" s="98">
        <v>2021.0</v>
      </c>
      <c r="N4925" s="98" t="s">
        <v>4351</v>
      </c>
      <c r="O4925" s="65" t="str">
        <f t="shared" si="1"/>
        <v>016030410001</v>
      </c>
      <c r="P4925" s="65">
        <f t="shared" si="2"/>
        <v>3</v>
      </c>
      <c r="Q4925" s="65">
        <f t="shared" si="3"/>
        <v>5</v>
      </c>
      <c r="R4925" s="65" t="str">
        <f t="shared" si="12"/>
        <v>01.603.041/0001-35</v>
      </c>
      <c r="S4925" s="84"/>
      <c r="T4925" s="84" t="str">
        <f t="shared" si="10"/>
        <v/>
      </c>
      <c r="U4925" s="84" t="str">
        <f t="shared" si="11"/>
        <v/>
      </c>
      <c r="V4925" s="65" t="str">
        <f t="shared" si="5"/>
        <v/>
      </c>
      <c r="W4925" s="84"/>
      <c r="X4925" s="84"/>
      <c r="Y4925" s="85"/>
      <c r="Z4925" s="85"/>
      <c r="AA4925" s="65" t="str">
        <f t="shared" si="6"/>
        <v/>
      </c>
      <c r="AB4925" s="65" t="str">
        <f t="shared" si="7"/>
        <v/>
      </c>
      <c r="AC4925" s="86"/>
      <c r="AD4925" s="87" t="str">
        <f t="shared" si="8"/>
        <v/>
      </c>
      <c r="AE4925" s="84"/>
      <c r="AF4925" s="86">
        <f>IF(AC4925&gt;0,AC4925,'⚙️ Config'!$B$10)</f>
        <v>0.0075</v>
      </c>
      <c r="AG4925" s="88">
        <f t="shared" si="9"/>
        <v>62142.6447</v>
      </c>
      <c r="AH4925" s="88">
        <f>AG4925*'⚙️ Config'!$B$11</f>
        <v>310713.2235</v>
      </c>
      <c r="AI4925" s="88">
        <f>AH4925*'⚙️ Config'!$B$12</f>
        <v>93213.96705</v>
      </c>
      <c r="AJ4925" s="64"/>
      <c r="AK4925" s="84"/>
      <c r="AL4925" s="84"/>
      <c r="AM4925" s="84"/>
      <c r="AN4925" s="84"/>
      <c r="AO4925" s="84"/>
      <c r="AP4925" s="84"/>
      <c r="AQ4925" s="84"/>
    </row>
    <row r="4926" ht="15.0" customHeight="1">
      <c r="A4926" s="98">
        <v>4923.0</v>
      </c>
      <c r="B4926" s="99" t="s">
        <v>10377</v>
      </c>
      <c r="C4926" s="98" t="s">
        <v>141</v>
      </c>
      <c r="D4926" s="98" t="s">
        <v>10378</v>
      </c>
      <c r="E4926" s="100">
        <v>23.16</v>
      </c>
      <c r="F4926" s="98" t="s">
        <v>86</v>
      </c>
      <c r="G4926" s="98" t="s">
        <v>423</v>
      </c>
      <c r="H4926" s="101">
        <v>8277989.22</v>
      </c>
      <c r="I4926" s="98">
        <v>2.0</v>
      </c>
      <c r="J4926" s="102">
        <v>5.0</v>
      </c>
      <c r="K4926" s="99">
        <v>2021.0</v>
      </c>
      <c r="L4926" s="98" t="s">
        <v>144</v>
      </c>
      <c r="M4926" s="98">
        <v>2021.0</v>
      </c>
      <c r="N4926" s="98" t="s">
        <v>161</v>
      </c>
      <c r="O4926" s="65" t="str">
        <f t="shared" si="1"/>
        <v>058363070001</v>
      </c>
      <c r="P4926" s="65">
        <f t="shared" si="2"/>
        <v>4</v>
      </c>
      <c r="Q4926" s="65">
        <f t="shared" si="3"/>
        <v>0</v>
      </c>
      <c r="R4926" s="65" t="str">
        <f t="shared" si="12"/>
        <v>05.836.307/0001-40</v>
      </c>
      <c r="S4926" s="84"/>
      <c r="T4926" s="84" t="str">
        <f t="shared" si="10"/>
        <v/>
      </c>
      <c r="U4926" s="84" t="str">
        <f t="shared" si="11"/>
        <v/>
      </c>
      <c r="V4926" s="65" t="str">
        <f t="shared" si="5"/>
        <v/>
      </c>
      <c r="W4926" s="84"/>
      <c r="X4926" s="84"/>
      <c r="Y4926" s="85"/>
      <c r="Z4926" s="85"/>
      <c r="AA4926" s="65" t="str">
        <f t="shared" si="6"/>
        <v/>
      </c>
      <c r="AB4926" s="65" t="str">
        <f t="shared" si="7"/>
        <v/>
      </c>
      <c r="AC4926" s="86"/>
      <c r="AD4926" s="87" t="str">
        <f t="shared" si="8"/>
        <v/>
      </c>
      <c r="AE4926" s="84"/>
      <c r="AF4926" s="86">
        <f>IF(AC4926&gt;0,AC4926,'⚙️ Config'!$B$10)</f>
        <v>0.0075</v>
      </c>
      <c r="AG4926" s="88">
        <f t="shared" si="9"/>
        <v>62084.91915</v>
      </c>
      <c r="AH4926" s="88">
        <f>AG4926*'⚙️ Config'!$B$11</f>
        <v>310424.5958</v>
      </c>
      <c r="AI4926" s="88">
        <f>AH4926*'⚙️ Config'!$B$12</f>
        <v>93127.37873</v>
      </c>
      <c r="AJ4926" s="64"/>
      <c r="AK4926" s="84"/>
      <c r="AL4926" s="84"/>
      <c r="AM4926" s="84"/>
      <c r="AN4926" s="84"/>
      <c r="AO4926" s="84"/>
      <c r="AP4926" s="84"/>
      <c r="AQ4926" s="84"/>
    </row>
    <row r="4927" ht="15.0" customHeight="1">
      <c r="A4927" s="103">
        <v>4924.0</v>
      </c>
      <c r="B4927" s="104" t="s">
        <v>10379</v>
      </c>
      <c r="C4927" s="103" t="s">
        <v>141</v>
      </c>
      <c r="D4927" s="103" t="s">
        <v>10380</v>
      </c>
      <c r="E4927" s="105">
        <v>19.85</v>
      </c>
      <c r="F4927" s="103" t="s">
        <v>86</v>
      </c>
      <c r="G4927" s="103" t="s">
        <v>423</v>
      </c>
      <c r="H4927" s="106">
        <v>8274264.4</v>
      </c>
      <c r="I4927" s="103">
        <v>3.0</v>
      </c>
      <c r="J4927" s="107">
        <v>4.9</v>
      </c>
      <c r="K4927" s="104">
        <v>2021.0</v>
      </c>
      <c r="L4927" s="103" t="s">
        <v>719</v>
      </c>
      <c r="M4927" s="103">
        <v>2021.0</v>
      </c>
      <c r="N4927" s="103" t="s">
        <v>145</v>
      </c>
      <c r="O4927" s="65" t="str">
        <f t="shared" si="1"/>
        <v>965365110001</v>
      </c>
      <c r="P4927" s="65">
        <f t="shared" si="2"/>
        <v>0</v>
      </c>
      <c r="Q4927" s="65">
        <f t="shared" si="3"/>
        <v>0</v>
      </c>
      <c r="R4927" s="65" t="str">
        <f t="shared" si="12"/>
        <v>96.536.511/0001-00</v>
      </c>
      <c r="S4927" s="84"/>
      <c r="T4927" s="84" t="str">
        <f t="shared" si="10"/>
        <v/>
      </c>
      <c r="U4927" s="84" t="str">
        <f t="shared" si="11"/>
        <v/>
      </c>
      <c r="V4927" s="65" t="str">
        <f t="shared" si="5"/>
        <v/>
      </c>
      <c r="W4927" s="84"/>
      <c r="X4927" s="84"/>
      <c r="Y4927" s="85"/>
      <c r="Z4927" s="85"/>
      <c r="AA4927" s="65" t="str">
        <f t="shared" si="6"/>
        <v/>
      </c>
      <c r="AB4927" s="65" t="str">
        <f t="shared" si="7"/>
        <v/>
      </c>
      <c r="AC4927" s="86"/>
      <c r="AD4927" s="87" t="str">
        <f t="shared" si="8"/>
        <v/>
      </c>
      <c r="AE4927" s="84"/>
      <c r="AF4927" s="86">
        <f>IF(AC4927&gt;0,AC4927,'⚙️ Config'!$B$10)</f>
        <v>0.0075</v>
      </c>
      <c r="AG4927" s="88">
        <f t="shared" si="9"/>
        <v>62056.983</v>
      </c>
      <c r="AH4927" s="88">
        <f>AG4927*'⚙️ Config'!$B$11</f>
        <v>310284.915</v>
      </c>
      <c r="AI4927" s="88">
        <f>AH4927*'⚙️ Config'!$B$12</f>
        <v>93085.4745</v>
      </c>
      <c r="AJ4927" s="64"/>
      <c r="AK4927" s="84"/>
      <c r="AL4927" s="84"/>
      <c r="AM4927" s="84"/>
      <c r="AN4927" s="84"/>
      <c r="AO4927" s="84"/>
      <c r="AP4927" s="84"/>
      <c r="AQ4927" s="84"/>
    </row>
    <row r="4928" ht="15.0" customHeight="1">
      <c r="A4928" s="98">
        <v>4925.0</v>
      </c>
      <c r="B4928" s="99" t="s">
        <v>10381</v>
      </c>
      <c r="C4928" s="98" t="s">
        <v>141</v>
      </c>
      <c r="D4928" s="98" t="s">
        <v>10382</v>
      </c>
      <c r="E4928" s="100">
        <v>20.1</v>
      </c>
      <c r="F4928" s="98" t="s">
        <v>86</v>
      </c>
      <c r="G4928" s="98" t="s">
        <v>423</v>
      </c>
      <c r="H4928" s="101">
        <v>8232113.72</v>
      </c>
      <c r="I4928" s="98">
        <v>3.0</v>
      </c>
      <c r="J4928" s="102">
        <v>4.8</v>
      </c>
      <c r="K4928" s="99">
        <v>2021.0</v>
      </c>
      <c r="L4928" s="98" t="s">
        <v>4598</v>
      </c>
      <c r="M4928" s="98">
        <v>2021.0</v>
      </c>
      <c r="N4928" s="98" t="s">
        <v>161</v>
      </c>
      <c r="O4928" s="65" t="str">
        <f t="shared" si="1"/>
        <v>045064410001</v>
      </c>
      <c r="P4928" s="65">
        <f t="shared" si="2"/>
        <v>1</v>
      </c>
      <c r="Q4928" s="65">
        <f t="shared" si="3"/>
        <v>0</v>
      </c>
      <c r="R4928" s="65" t="str">
        <f t="shared" si="12"/>
        <v>04.506.441/0001-10</v>
      </c>
      <c r="S4928" s="84"/>
      <c r="T4928" s="84" t="str">
        <f t="shared" si="10"/>
        <v/>
      </c>
      <c r="U4928" s="84" t="str">
        <f t="shared" si="11"/>
        <v/>
      </c>
      <c r="V4928" s="65" t="str">
        <f t="shared" si="5"/>
        <v/>
      </c>
      <c r="W4928" s="84"/>
      <c r="X4928" s="84"/>
      <c r="Y4928" s="85"/>
      <c r="Z4928" s="85"/>
      <c r="AA4928" s="65" t="str">
        <f t="shared" si="6"/>
        <v/>
      </c>
      <c r="AB4928" s="65" t="str">
        <f t="shared" si="7"/>
        <v/>
      </c>
      <c r="AC4928" s="86"/>
      <c r="AD4928" s="87" t="str">
        <f t="shared" si="8"/>
        <v/>
      </c>
      <c r="AE4928" s="84"/>
      <c r="AF4928" s="86">
        <f>IF(AC4928&gt;0,AC4928,'⚙️ Config'!$B$10)</f>
        <v>0.0075</v>
      </c>
      <c r="AG4928" s="88">
        <f t="shared" si="9"/>
        <v>61740.8529</v>
      </c>
      <c r="AH4928" s="88">
        <f>AG4928*'⚙️ Config'!$B$11</f>
        <v>308704.2645</v>
      </c>
      <c r="AI4928" s="88">
        <f>AH4928*'⚙️ Config'!$B$12</f>
        <v>92611.27935</v>
      </c>
      <c r="AJ4928" s="64"/>
      <c r="AK4928" s="84"/>
      <c r="AL4928" s="84"/>
      <c r="AM4928" s="84"/>
      <c r="AN4928" s="84"/>
      <c r="AO4928" s="84"/>
      <c r="AP4928" s="84"/>
      <c r="AQ4928" s="84"/>
    </row>
    <row r="4929" ht="15.0" customHeight="1">
      <c r="A4929" s="98">
        <v>4926.0</v>
      </c>
      <c r="B4929" s="99" t="s">
        <v>10383</v>
      </c>
      <c r="C4929" s="98" t="s">
        <v>141</v>
      </c>
      <c r="D4929" s="98" t="s">
        <v>10384</v>
      </c>
      <c r="E4929" s="100">
        <v>23.63</v>
      </c>
      <c r="F4929" s="98" t="s">
        <v>86</v>
      </c>
      <c r="G4929" s="98" t="s">
        <v>423</v>
      </c>
      <c r="H4929" s="101">
        <v>8216490.64</v>
      </c>
      <c r="I4929" s="98">
        <v>5.0</v>
      </c>
      <c r="J4929" s="102">
        <v>4.9</v>
      </c>
      <c r="K4929" s="99">
        <v>2024.0</v>
      </c>
      <c r="L4929" s="98" t="s">
        <v>5013</v>
      </c>
      <c r="M4929" s="98">
        <v>2021.0</v>
      </c>
      <c r="N4929" s="98" t="s">
        <v>161</v>
      </c>
      <c r="O4929" s="65" t="str">
        <f t="shared" si="1"/>
        <v>006383900001</v>
      </c>
      <c r="P4929" s="65">
        <f t="shared" si="2"/>
        <v>2</v>
      </c>
      <c r="Q4929" s="65">
        <f t="shared" si="3"/>
        <v>0</v>
      </c>
      <c r="R4929" s="65" t="str">
        <f t="shared" si="12"/>
        <v>00.638.390/0001-20</v>
      </c>
      <c r="S4929" s="84"/>
      <c r="T4929" s="84" t="str">
        <f t="shared" si="10"/>
        <v/>
      </c>
      <c r="U4929" s="84" t="str">
        <f t="shared" si="11"/>
        <v/>
      </c>
      <c r="V4929" s="65" t="str">
        <f t="shared" si="5"/>
        <v/>
      </c>
      <c r="W4929" s="84"/>
      <c r="X4929" s="84"/>
      <c r="Y4929" s="85"/>
      <c r="Z4929" s="85"/>
      <c r="AA4929" s="65" t="str">
        <f t="shared" si="6"/>
        <v/>
      </c>
      <c r="AB4929" s="65" t="str">
        <f t="shared" si="7"/>
        <v/>
      </c>
      <c r="AC4929" s="86"/>
      <c r="AD4929" s="87" t="str">
        <f t="shared" si="8"/>
        <v/>
      </c>
      <c r="AE4929" s="84"/>
      <c r="AF4929" s="86">
        <f>IF(AC4929&gt;0,AC4929,'⚙️ Config'!$B$10)</f>
        <v>0.0075</v>
      </c>
      <c r="AG4929" s="88">
        <f t="shared" si="9"/>
        <v>61623.6798</v>
      </c>
      <c r="AH4929" s="88">
        <f>AG4929*'⚙️ Config'!$B$11</f>
        <v>308118.399</v>
      </c>
      <c r="AI4929" s="88">
        <f>AH4929*'⚙️ Config'!$B$12</f>
        <v>92435.5197</v>
      </c>
      <c r="AJ4929" s="64"/>
      <c r="AK4929" s="84"/>
      <c r="AL4929" s="84"/>
      <c r="AM4929" s="84"/>
      <c r="AN4929" s="84"/>
      <c r="AO4929" s="84"/>
      <c r="AP4929" s="84"/>
      <c r="AQ4929" s="84"/>
    </row>
    <row r="4930" ht="15.0" customHeight="1">
      <c r="A4930" s="103">
        <v>4927.0</v>
      </c>
      <c r="B4930" s="104" t="s">
        <v>10385</v>
      </c>
      <c r="C4930" s="103" t="s">
        <v>141</v>
      </c>
      <c r="D4930" s="103" t="s">
        <v>10386</v>
      </c>
      <c r="E4930" s="105">
        <v>27.63</v>
      </c>
      <c r="F4930" s="103" t="s">
        <v>86</v>
      </c>
      <c r="G4930" s="103" t="s">
        <v>423</v>
      </c>
      <c r="H4930" s="106">
        <v>8214752.99</v>
      </c>
      <c r="I4930" s="103">
        <v>4.0</v>
      </c>
      <c r="J4930" s="107">
        <v>4.9</v>
      </c>
      <c r="K4930" s="104">
        <v>2024.0</v>
      </c>
      <c r="L4930" s="103" t="s">
        <v>268</v>
      </c>
      <c r="M4930" s="103">
        <v>2021.0</v>
      </c>
      <c r="N4930" s="103" t="s">
        <v>161</v>
      </c>
      <c r="O4930" s="65" t="str">
        <f t="shared" si="1"/>
        <v>028050620001</v>
      </c>
      <c r="P4930" s="65">
        <f t="shared" si="2"/>
        <v>0</v>
      </c>
      <c r="Q4930" s="65">
        <f t="shared" si="3"/>
        <v>4</v>
      </c>
      <c r="R4930" s="65" t="str">
        <f t="shared" si="12"/>
        <v>02.805.062/0001-04</v>
      </c>
      <c r="S4930" s="84"/>
      <c r="T4930" s="84" t="str">
        <f t="shared" si="10"/>
        <v/>
      </c>
      <c r="U4930" s="84" t="str">
        <f t="shared" si="11"/>
        <v/>
      </c>
      <c r="V4930" s="65" t="str">
        <f t="shared" si="5"/>
        <v/>
      </c>
      <c r="W4930" s="84"/>
      <c r="X4930" s="84"/>
      <c r="Y4930" s="85"/>
      <c r="Z4930" s="85"/>
      <c r="AA4930" s="65" t="str">
        <f t="shared" si="6"/>
        <v/>
      </c>
      <c r="AB4930" s="65" t="str">
        <f t="shared" si="7"/>
        <v/>
      </c>
      <c r="AC4930" s="86"/>
      <c r="AD4930" s="87" t="str">
        <f t="shared" si="8"/>
        <v/>
      </c>
      <c r="AE4930" s="84"/>
      <c r="AF4930" s="86">
        <f>IF(AC4930&gt;0,AC4930,'⚙️ Config'!$B$10)</f>
        <v>0.0075</v>
      </c>
      <c r="AG4930" s="88">
        <f t="shared" si="9"/>
        <v>61610.64743</v>
      </c>
      <c r="AH4930" s="88">
        <f>AG4930*'⚙️ Config'!$B$11</f>
        <v>308053.2371</v>
      </c>
      <c r="AI4930" s="88">
        <f>AH4930*'⚙️ Config'!$B$12</f>
        <v>92415.97114</v>
      </c>
      <c r="AJ4930" s="64"/>
      <c r="AK4930" s="84"/>
      <c r="AL4930" s="84"/>
      <c r="AM4930" s="84"/>
      <c r="AN4930" s="84"/>
      <c r="AO4930" s="84"/>
      <c r="AP4930" s="84"/>
      <c r="AQ4930" s="84"/>
    </row>
    <row r="4931" ht="15.0" customHeight="1">
      <c r="A4931" s="103">
        <v>4928.0</v>
      </c>
      <c r="B4931" s="104" t="s">
        <v>10387</v>
      </c>
      <c r="C4931" s="103" t="s">
        <v>141</v>
      </c>
      <c r="D4931" s="103" t="s">
        <v>10388</v>
      </c>
      <c r="E4931" s="105">
        <v>29.1</v>
      </c>
      <c r="F4931" s="103" t="s">
        <v>86</v>
      </c>
      <c r="G4931" s="103" t="s">
        <v>423</v>
      </c>
      <c r="H4931" s="106">
        <v>8197916.39</v>
      </c>
      <c r="I4931" s="103">
        <v>6.0</v>
      </c>
      <c r="J4931" s="107">
        <v>2.7</v>
      </c>
      <c r="K4931" s="104">
        <v>2024.0</v>
      </c>
      <c r="L4931" s="103" t="s">
        <v>508</v>
      </c>
      <c r="M4931" s="103">
        <v>2023.0</v>
      </c>
      <c r="N4931" s="103" t="s">
        <v>161</v>
      </c>
      <c r="O4931" s="65" t="str">
        <f t="shared" si="1"/>
        <v>475999800001</v>
      </c>
      <c r="P4931" s="65">
        <f t="shared" si="2"/>
        <v>5</v>
      </c>
      <c r="Q4931" s="65">
        <f t="shared" si="3"/>
        <v>4</v>
      </c>
      <c r="R4931" s="65" t="str">
        <f t="shared" si="12"/>
        <v>47.599.980/0001-54</v>
      </c>
      <c r="S4931" s="84"/>
      <c r="T4931" s="84" t="str">
        <f t="shared" si="10"/>
        <v/>
      </c>
      <c r="U4931" s="84" t="str">
        <f t="shared" si="11"/>
        <v/>
      </c>
      <c r="V4931" s="65" t="str">
        <f t="shared" si="5"/>
        <v/>
      </c>
      <c r="W4931" s="84"/>
      <c r="X4931" s="84"/>
      <c r="Y4931" s="85"/>
      <c r="Z4931" s="85"/>
      <c r="AA4931" s="65" t="str">
        <f t="shared" si="6"/>
        <v/>
      </c>
      <c r="AB4931" s="65" t="str">
        <f t="shared" si="7"/>
        <v/>
      </c>
      <c r="AC4931" s="86"/>
      <c r="AD4931" s="87" t="str">
        <f t="shared" si="8"/>
        <v/>
      </c>
      <c r="AE4931" s="84"/>
      <c r="AF4931" s="86">
        <f>IF(AC4931&gt;0,AC4931,'⚙️ Config'!$B$10)</f>
        <v>0.0075</v>
      </c>
      <c r="AG4931" s="88">
        <f t="shared" si="9"/>
        <v>61484.37293</v>
      </c>
      <c r="AH4931" s="88">
        <f>AG4931*'⚙️ Config'!$B$11</f>
        <v>307421.8646</v>
      </c>
      <c r="AI4931" s="88">
        <f>AH4931*'⚙️ Config'!$B$12</f>
        <v>92226.55939</v>
      </c>
      <c r="AJ4931" s="64"/>
      <c r="AK4931" s="84"/>
      <c r="AL4931" s="84"/>
      <c r="AM4931" s="84"/>
      <c r="AN4931" s="84"/>
      <c r="AO4931" s="84"/>
      <c r="AP4931" s="84"/>
      <c r="AQ4931" s="84"/>
    </row>
    <row r="4932" ht="15.0" customHeight="1">
      <c r="A4932" s="103">
        <v>4929.0</v>
      </c>
      <c r="B4932" s="104" t="s">
        <v>10389</v>
      </c>
      <c r="C4932" s="103" t="s">
        <v>141</v>
      </c>
      <c r="D4932" s="103" t="s">
        <v>10390</v>
      </c>
      <c r="E4932" s="105">
        <v>37.55</v>
      </c>
      <c r="F4932" s="103" t="s">
        <v>86</v>
      </c>
      <c r="G4932" s="103" t="s">
        <v>423</v>
      </c>
      <c r="H4932" s="106">
        <v>8194765.87</v>
      </c>
      <c r="I4932" s="103">
        <v>5.0</v>
      </c>
      <c r="J4932" s="107">
        <v>1.6</v>
      </c>
      <c r="K4932" s="104">
        <v>2024.0</v>
      </c>
      <c r="L4932" s="103" t="s">
        <v>144</v>
      </c>
      <c r="M4932" s="103">
        <v>2024.0</v>
      </c>
      <c r="N4932" s="103" t="s">
        <v>161</v>
      </c>
      <c r="O4932" s="65" t="str">
        <f t="shared" si="1"/>
        <v>076390710001</v>
      </c>
      <c r="P4932" s="65">
        <f t="shared" si="2"/>
        <v>8</v>
      </c>
      <c r="Q4932" s="65">
        <f t="shared" si="3"/>
        <v>8</v>
      </c>
      <c r="R4932" s="65" t="str">
        <f t="shared" si="12"/>
        <v>07.639.071/0001-88</v>
      </c>
      <c r="S4932" s="84"/>
      <c r="T4932" s="84" t="str">
        <f t="shared" si="10"/>
        <v/>
      </c>
      <c r="U4932" s="84" t="str">
        <f t="shared" si="11"/>
        <v/>
      </c>
      <c r="V4932" s="65" t="str">
        <f t="shared" si="5"/>
        <v/>
      </c>
      <c r="W4932" s="84"/>
      <c r="X4932" s="84"/>
      <c r="Y4932" s="85"/>
      <c r="Z4932" s="85"/>
      <c r="AA4932" s="65" t="str">
        <f t="shared" si="6"/>
        <v/>
      </c>
      <c r="AB4932" s="65" t="str">
        <f t="shared" si="7"/>
        <v/>
      </c>
      <c r="AC4932" s="86"/>
      <c r="AD4932" s="87" t="str">
        <f t="shared" si="8"/>
        <v/>
      </c>
      <c r="AE4932" s="84"/>
      <c r="AF4932" s="86">
        <f>IF(AC4932&gt;0,AC4932,'⚙️ Config'!$B$10)</f>
        <v>0.0075</v>
      </c>
      <c r="AG4932" s="88">
        <f t="shared" si="9"/>
        <v>61460.74403</v>
      </c>
      <c r="AH4932" s="88">
        <f>AG4932*'⚙️ Config'!$B$11</f>
        <v>307303.7201</v>
      </c>
      <c r="AI4932" s="88">
        <f>AH4932*'⚙️ Config'!$B$12</f>
        <v>92191.11604</v>
      </c>
      <c r="AJ4932" s="64"/>
      <c r="AK4932" s="84"/>
      <c r="AL4932" s="84"/>
      <c r="AM4932" s="84"/>
      <c r="AN4932" s="84"/>
      <c r="AO4932" s="84"/>
      <c r="AP4932" s="84"/>
      <c r="AQ4932" s="84"/>
    </row>
    <row r="4933" ht="15.0" customHeight="1">
      <c r="A4933" s="103">
        <v>4930.0</v>
      </c>
      <c r="B4933" s="104" t="s">
        <v>10391</v>
      </c>
      <c r="C4933" s="103" t="s">
        <v>141</v>
      </c>
      <c r="D4933" s="103" t="s">
        <v>10392</v>
      </c>
      <c r="E4933" s="105">
        <v>18.68</v>
      </c>
      <c r="F4933" s="103" t="s">
        <v>86</v>
      </c>
      <c r="G4933" s="103" t="s">
        <v>423</v>
      </c>
      <c r="H4933" s="106">
        <v>8189890.49</v>
      </c>
      <c r="I4933" s="103">
        <v>4.0</v>
      </c>
      <c r="J4933" s="107">
        <v>4.7</v>
      </c>
      <c r="K4933" s="104">
        <v>2021.0</v>
      </c>
      <c r="L4933" s="103" t="s">
        <v>4400</v>
      </c>
      <c r="M4933" s="103">
        <v>2021.0</v>
      </c>
      <c r="N4933" s="103" t="s">
        <v>4351</v>
      </c>
      <c r="O4933" s="65" t="str">
        <f t="shared" si="1"/>
        <v>093357990001</v>
      </c>
      <c r="P4933" s="65">
        <f t="shared" si="2"/>
        <v>4</v>
      </c>
      <c r="Q4933" s="65">
        <f t="shared" si="3"/>
        <v>1</v>
      </c>
      <c r="R4933" s="65" t="str">
        <f t="shared" si="12"/>
        <v>09.335.799/0001-41</v>
      </c>
      <c r="S4933" s="84"/>
      <c r="T4933" s="84" t="str">
        <f t="shared" si="10"/>
        <v/>
      </c>
      <c r="U4933" s="84" t="str">
        <f t="shared" si="11"/>
        <v/>
      </c>
      <c r="V4933" s="65" t="str">
        <f t="shared" si="5"/>
        <v/>
      </c>
      <c r="W4933" s="84"/>
      <c r="X4933" s="84"/>
      <c r="Y4933" s="85"/>
      <c r="Z4933" s="85"/>
      <c r="AA4933" s="65" t="str">
        <f t="shared" si="6"/>
        <v/>
      </c>
      <c r="AB4933" s="65" t="str">
        <f t="shared" si="7"/>
        <v/>
      </c>
      <c r="AC4933" s="86"/>
      <c r="AD4933" s="87" t="str">
        <f t="shared" si="8"/>
        <v/>
      </c>
      <c r="AE4933" s="84"/>
      <c r="AF4933" s="86">
        <f>IF(AC4933&gt;0,AC4933,'⚙️ Config'!$B$10)</f>
        <v>0.0075</v>
      </c>
      <c r="AG4933" s="88">
        <f t="shared" si="9"/>
        <v>61424.17868</v>
      </c>
      <c r="AH4933" s="88">
        <f>AG4933*'⚙️ Config'!$B$11</f>
        <v>307120.8934</v>
      </c>
      <c r="AI4933" s="88">
        <f>AH4933*'⚙️ Config'!$B$12</f>
        <v>92136.26801</v>
      </c>
      <c r="AJ4933" s="64"/>
      <c r="AK4933" s="84"/>
      <c r="AL4933" s="84"/>
      <c r="AM4933" s="84"/>
      <c r="AN4933" s="84"/>
      <c r="AO4933" s="84"/>
      <c r="AP4933" s="84"/>
      <c r="AQ4933" s="84"/>
    </row>
    <row r="4934" ht="15.0" customHeight="1">
      <c r="A4934" s="98">
        <v>4931.0</v>
      </c>
      <c r="B4934" s="99" t="s">
        <v>10393</v>
      </c>
      <c r="C4934" s="98" t="s">
        <v>141</v>
      </c>
      <c r="D4934" s="98" t="s">
        <v>10394</v>
      </c>
      <c r="E4934" s="100">
        <v>29.71</v>
      </c>
      <c r="F4934" s="98" t="s">
        <v>86</v>
      </c>
      <c r="G4934" s="98" t="s">
        <v>423</v>
      </c>
      <c r="H4934" s="101">
        <v>8182004.93</v>
      </c>
      <c r="I4934" s="98">
        <v>6.0</v>
      </c>
      <c r="J4934" s="102">
        <v>4.9</v>
      </c>
      <c r="K4934" s="99">
        <v>2025.0</v>
      </c>
      <c r="L4934" s="98" t="s">
        <v>719</v>
      </c>
      <c r="M4934" s="98">
        <v>2021.0</v>
      </c>
      <c r="N4934" s="98" t="s">
        <v>161</v>
      </c>
      <c r="O4934" s="65" t="str">
        <f t="shared" si="1"/>
        <v>037497000001</v>
      </c>
      <c r="P4934" s="65">
        <f t="shared" si="2"/>
        <v>7</v>
      </c>
      <c r="Q4934" s="65">
        <f t="shared" si="3"/>
        <v>1</v>
      </c>
      <c r="R4934" s="65" t="str">
        <f t="shared" si="12"/>
        <v>03.749.700/0001-71</v>
      </c>
      <c r="S4934" s="84"/>
      <c r="T4934" s="84" t="str">
        <f t="shared" si="10"/>
        <v/>
      </c>
      <c r="U4934" s="84" t="str">
        <f t="shared" si="11"/>
        <v/>
      </c>
      <c r="V4934" s="65" t="str">
        <f t="shared" si="5"/>
        <v/>
      </c>
      <c r="W4934" s="84"/>
      <c r="X4934" s="84"/>
      <c r="Y4934" s="85"/>
      <c r="Z4934" s="85"/>
      <c r="AA4934" s="65" t="str">
        <f t="shared" si="6"/>
        <v/>
      </c>
      <c r="AB4934" s="65" t="str">
        <f t="shared" si="7"/>
        <v/>
      </c>
      <c r="AC4934" s="86"/>
      <c r="AD4934" s="87" t="str">
        <f t="shared" si="8"/>
        <v/>
      </c>
      <c r="AE4934" s="84"/>
      <c r="AF4934" s="86">
        <f>IF(AC4934&gt;0,AC4934,'⚙️ Config'!$B$10)</f>
        <v>0.0075</v>
      </c>
      <c r="AG4934" s="88">
        <f t="shared" si="9"/>
        <v>61365.03698</v>
      </c>
      <c r="AH4934" s="88">
        <f>AG4934*'⚙️ Config'!$B$11</f>
        <v>306825.1849</v>
      </c>
      <c r="AI4934" s="88">
        <f>AH4934*'⚙️ Config'!$B$12</f>
        <v>92047.55546</v>
      </c>
      <c r="AJ4934" s="64"/>
      <c r="AK4934" s="84"/>
      <c r="AL4934" s="84"/>
      <c r="AM4934" s="84"/>
      <c r="AN4934" s="84"/>
      <c r="AO4934" s="84"/>
      <c r="AP4934" s="84"/>
      <c r="AQ4934" s="84"/>
    </row>
    <row r="4935" ht="15.0" customHeight="1">
      <c r="A4935" s="98">
        <v>4932.0</v>
      </c>
      <c r="B4935" s="99" t="s">
        <v>10395</v>
      </c>
      <c r="C4935" s="98" t="s">
        <v>141</v>
      </c>
      <c r="D4935" s="98" t="s">
        <v>10396</v>
      </c>
      <c r="E4935" s="100">
        <v>28.7</v>
      </c>
      <c r="F4935" s="98" t="s">
        <v>86</v>
      </c>
      <c r="G4935" s="98" t="s">
        <v>423</v>
      </c>
      <c r="H4935" s="101">
        <v>8180952.57</v>
      </c>
      <c r="I4935" s="98">
        <v>4.0</v>
      </c>
      <c r="J4935" s="102">
        <v>4.7</v>
      </c>
      <c r="K4935" s="99">
        <v>2024.0</v>
      </c>
      <c r="L4935" s="98" t="s">
        <v>508</v>
      </c>
      <c r="M4935" s="98">
        <v>2021.0</v>
      </c>
      <c r="N4935" s="98" t="s">
        <v>161</v>
      </c>
      <c r="O4935" s="65" t="str">
        <f t="shared" si="1"/>
        <v>650695930001</v>
      </c>
      <c r="P4935" s="65">
        <f t="shared" si="2"/>
        <v>9</v>
      </c>
      <c r="Q4935" s="65">
        <f t="shared" si="3"/>
        <v>8</v>
      </c>
      <c r="R4935" s="65" t="str">
        <f t="shared" si="12"/>
        <v>65.069.593/0001-98</v>
      </c>
      <c r="S4935" s="84"/>
      <c r="T4935" s="84" t="str">
        <f t="shared" si="10"/>
        <v/>
      </c>
      <c r="U4935" s="84" t="str">
        <f t="shared" si="11"/>
        <v/>
      </c>
      <c r="V4935" s="65" t="str">
        <f t="shared" si="5"/>
        <v/>
      </c>
      <c r="W4935" s="84"/>
      <c r="X4935" s="84"/>
      <c r="Y4935" s="85"/>
      <c r="Z4935" s="85"/>
      <c r="AA4935" s="65" t="str">
        <f t="shared" si="6"/>
        <v/>
      </c>
      <c r="AB4935" s="65" t="str">
        <f t="shared" si="7"/>
        <v/>
      </c>
      <c r="AC4935" s="86"/>
      <c r="AD4935" s="87" t="str">
        <f t="shared" si="8"/>
        <v/>
      </c>
      <c r="AE4935" s="84"/>
      <c r="AF4935" s="86">
        <f>IF(AC4935&gt;0,AC4935,'⚙️ Config'!$B$10)</f>
        <v>0.0075</v>
      </c>
      <c r="AG4935" s="88">
        <f t="shared" si="9"/>
        <v>61357.14428</v>
      </c>
      <c r="AH4935" s="88">
        <f>AG4935*'⚙️ Config'!$B$11</f>
        <v>306785.7214</v>
      </c>
      <c r="AI4935" s="88">
        <f>AH4935*'⚙️ Config'!$B$12</f>
        <v>92035.71641</v>
      </c>
      <c r="AJ4935" s="64"/>
      <c r="AK4935" s="84"/>
      <c r="AL4935" s="84"/>
      <c r="AM4935" s="84"/>
      <c r="AN4935" s="84"/>
      <c r="AO4935" s="84"/>
      <c r="AP4935" s="84"/>
      <c r="AQ4935" s="84"/>
    </row>
    <row r="4936" ht="15.0" customHeight="1">
      <c r="A4936" s="103">
        <v>4933.0</v>
      </c>
      <c r="B4936" s="104" t="s">
        <v>10397</v>
      </c>
      <c r="C4936" s="103" t="s">
        <v>141</v>
      </c>
      <c r="D4936" s="103" t="s">
        <v>10398</v>
      </c>
      <c r="E4936" s="105">
        <v>24.8</v>
      </c>
      <c r="F4936" s="103" t="s">
        <v>86</v>
      </c>
      <c r="G4936" s="103" t="s">
        <v>423</v>
      </c>
      <c r="H4936" s="106">
        <v>8168732.12</v>
      </c>
      <c r="I4936" s="103">
        <v>2.0</v>
      </c>
      <c r="J4936" s="107">
        <v>4.3</v>
      </c>
      <c r="K4936" s="104">
        <v>2021.0</v>
      </c>
      <c r="L4936" s="103" t="s">
        <v>144</v>
      </c>
      <c r="M4936" s="103">
        <v>2021.0</v>
      </c>
      <c r="N4936" s="103" t="s">
        <v>145</v>
      </c>
      <c r="O4936" s="65" t="str">
        <f t="shared" si="1"/>
        <v>006285430001</v>
      </c>
      <c r="P4936" s="65">
        <f t="shared" si="2"/>
        <v>5</v>
      </c>
      <c r="Q4936" s="65">
        <f t="shared" si="3"/>
        <v>8</v>
      </c>
      <c r="R4936" s="65" t="str">
        <f t="shared" si="12"/>
        <v>00.628.543/0001-58</v>
      </c>
      <c r="S4936" s="84"/>
      <c r="T4936" s="84" t="str">
        <f t="shared" si="10"/>
        <v/>
      </c>
      <c r="U4936" s="84" t="str">
        <f t="shared" si="11"/>
        <v/>
      </c>
      <c r="V4936" s="65" t="str">
        <f t="shared" si="5"/>
        <v/>
      </c>
      <c r="W4936" s="84"/>
      <c r="X4936" s="84"/>
      <c r="Y4936" s="85"/>
      <c r="Z4936" s="85"/>
      <c r="AA4936" s="65" t="str">
        <f t="shared" si="6"/>
        <v/>
      </c>
      <c r="AB4936" s="65" t="str">
        <f t="shared" si="7"/>
        <v/>
      </c>
      <c r="AC4936" s="86"/>
      <c r="AD4936" s="87" t="str">
        <f t="shared" si="8"/>
        <v/>
      </c>
      <c r="AE4936" s="84"/>
      <c r="AF4936" s="86">
        <f>IF(AC4936&gt;0,AC4936,'⚙️ Config'!$B$10)</f>
        <v>0.0075</v>
      </c>
      <c r="AG4936" s="88">
        <f t="shared" si="9"/>
        <v>61265.4909</v>
      </c>
      <c r="AH4936" s="88">
        <f>AG4936*'⚙️ Config'!$B$11</f>
        <v>306327.4545</v>
      </c>
      <c r="AI4936" s="88">
        <f>AH4936*'⚙️ Config'!$B$12</f>
        <v>91898.23635</v>
      </c>
      <c r="AJ4936" s="64"/>
      <c r="AK4936" s="84"/>
      <c r="AL4936" s="84"/>
      <c r="AM4936" s="84"/>
      <c r="AN4936" s="84"/>
      <c r="AO4936" s="84"/>
      <c r="AP4936" s="84"/>
      <c r="AQ4936" s="84"/>
    </row>
    <row r="4937" ht="15.0" customHeight="1">
      <c r="A4937" s="98">
        <v>4934.0</v>
      </c>
      <c r="B4937" s="99" t="s">
        <v>10399</v>
      </c>
      <c r="C4937" s="98" t="s">
        <v>141</v>
      </c>
      <c r="D4937" s="98" t="s">
        <v>10400</v>
      </c>
      <c r="E4937" s="100">
        <v>19.85</v>
      </c>
      <c r="F4937" s="98" t="s">
        <v>86</v>
      </c>
      <c r="G4937" s="98" t="s">
        <v>423</v>
      </c>
      <c r="H4937" s="101">
        <v>8154226.52</v>
      </c>
      <c r="I4937" s="98">
        <v>3.0</v>
      </c>
      <c r="J4937" s="102">
        <v>4.9</v>
      </c>
      <c r="K4937" s="99">
        <v>2021.0</v>
      </c>
      <c r="L4937" s="98" t="s">
        <v>719</v>
      </c>
      <c r="M4937" s="98">
        <v>2021.0</v>
      </c>
      <c r="N4937" s="98" t="s">
        <v>161</v>
      </c>
      <c r="O4937" s="65" t="str">
        <f t="shared" si="1"/>
        <v>076948720001</v>
      </c>
      <c r="P4937" s="65">
        <f t="shared" si="2"/>
        <v>4</v>
      </c>
      <c r="Q4937" s="65">
        <f t="shared" si="3"/>
        <v>6</v>
      </c>
      <c r="R4937" s="65" t="str">
        <f t="shared" si="12"/>
        <v>07.694.872/0001-46</v>
      </c>
      <c r="S4937" s="84"/>
      <c r="T4937" s="84" t="str">
        <f t="shared" si="10"/>
        <v/>
      </c>
      <c r="U4937" s="84" t="str">
        <f t="shared" si="11"/>
        <v/>
      </c>
      <c r="V4937" s="65" t="str">
        <f t="shared" si="5"/>
        <v/>
      </c>
      <c r="W4937" s="84"/>
      <c r="X4937" s="84"/>
      <c r="Y4937" s="85"/>
      <c r="Z4937" s="85"/>
      <c r="AA4937" s="65" t="str">
        <f t="shared" si="6"/>
        <v/>
      </c>
      <c r="AB4937" s="65" t="str">
        <f t="shared" si="7"/>
        <v/>
      </c>
      <c r="AC4937" s="86"/>
      <c r="AD4937" s="87" t="str">
        <f t="shared" si="8"/>
        <v/>
      </c>
      <c r="AE4937" s="84"/>
      <c r="AF4937" s="86">
        <f>IF(AC4937&gt;0,AC4937,'⚙️ Config'!$B$10)</f>
        <v>0.0075</v>
      </c>
      <c r="AG4937" s="88">
        <f t="shared" si="9"/>
        <v>61156.6989</v>
      </c>
      <c r="AH4937" s="88">
        <f>AG4937*'⚙️ Config'!$B$11</f>
        <v>305783.4945</v>
      </c>
      <c r="AI4937" s="88">
        <f>AH4937*'⚙️ Config'!$B$12</f>
        <v>91735.04835</v>
      </c>
      <c r="AJ4937" s="64"/>
      <c r="AK4937" s="84"/>
      <c r="AL4937" s="84"/>
      <c r="AM4937" s="84"/>
      <c r="AN4937" s="84"/>
      <c r="AO4937" s="84"/>
      <c r="AP4937" s="84"/>
      <c r="AQ4937" s="84"/>
    </row>
    <row r="4938" ht="15.0" customHeight="1">
      <c r="A4938" s="98">
        <v>4935.0</v>
      </c>
      <c r="B4938" s="99" t="s">
        <v>10401</v>
      </c>
      <c r="C4938" s="98" t="s">
        <v>141</v>
      </c>
      <c r="D4938" s="98" t="s">
        <v>10402</v>
      </c>
      <c r="E4938" s="100">
        <v>26.91</v>
      </c>
      <c r="F4938" s="98" t="s">
        <v>86</v>
      </c>
      <c r="G4938" s="98" t="s">
        <v>423</v>
      </c>
      <c r="H4938" s="101">
        <v>8144475.28</v>
      </c>
      <c r="I4938" s="98">
        <v>5.0</v>
      </c>
      <c r="J4938" s="102">
        <v>4.7</v>
      </c>
      <c r="K4938" s="99">
        <v>2024.0</v>
      </c>
      <c r="L4938" s="98" t="s">
        <v>508</v>
      </c>
      <c r="M4938" s="98">
        <v>2021.0</v>
      </c>
      <c r="N4938" s="98" t="s">
        <v>189</v>
      </c>
      <c r="O4938" s="65" t="str">
        <f t="shared" si="1"/>
        <v>461189490001</v>
      </c>
      <c r="P4938" s="65">
        <f t="shared" si="2"/>
        <v>9</v>
      </c>
      <c r="Q4938" s="65">
        <f t="shared" si="3"/>
        <v>1</v>
      </c>
      <c r="R4938" s="65" t="str">
        <f t="shared" si="12"/>
        <v>46.118.949/0001-91</v>
      </c>
      <c r="S4938" s="84"/>
      <c r="T4938" s="84" t="str">
        <f t="shared" si="10"/>
        <v/>
      </c>
      <c r="U4938" s="84" t="str">
        <f t="shared" si="11"/>
        <v/>
      </c>
      <c r="V4938" s="65" t="str">
        <f t="shared" si="5"/>
        <v/>
      </c>
      <c r="W4938" s="84"/>
      <c r="X4938" s="84"/>
      <c r="Y4938" s="85"/>
      <c r="Z4938" s="85"/>
      <c r="AA4938" s="65" t="str">
        <f t="shared" si="6"/>
        <v/>
      </c>
      <c r="AB4938" s="65" t="str">
        <f t="shared" si="7"/>
        <v/>
      </c>
      <c r="AC4938" s="86"/>
      <c r="AD4938" s="87" t="str">
        <f t="shared" si="8"/>
        <v/>
      </c>
      <c r="AE4938" s="84"/>
      <c r="AF4938" s="86">
        <f>IF(AC4938&gt;0,AC4938,'⚙️ Config'!$B$10)</f>
        <v>0.0075</v>
      </c>
      <c r="AG4938" s="88">
        <f t="shared" si="9"/>
        <v>61083.5646</v>
      </c>
      <c r="AH4938" s="88">
        <f>AG4938*'⚙️ Config'!$B$11</f>
        <v>305417.823</v>
      </c>
      <c r="AI4938" s="88">
        <f>AH4938*'⚙️ Config'!$B$12</f>
        <v>91625.3469</v>
      </c>
      <c r="AJ4938" s="64"/>
      <c r="AK4938" s="84"/>
      <c r="AL4938" s="84"/>
      <c r="AM4938" s="84"/>
      <c r="AN4938" s="84"/>
      <c r="AO4938" s="84"/>
      <c r="AP4938" s="84"/>
      <c r="AQ4938" s="84"/>
    </row>
    <row r="4939" ht="15.0" customHeight="1">
      <c r="A4939" s="98">
        <v>4936.0</v>
      </c>
      <c r="B4939" s="99" t="s">
        <v>10403</v>
      </c>
      <c r="C4939" s="98" t="s">
        <v>141</v>
      </c>
      <c r="D4939" s="98" t="s">
        <v>10404</v>
      </c>
      <c r="E4939" s="100">
        <v>20.59</v>
      </c>
      <c r="F4939" s="98" t="s">
        <v>86</v>
      </c>
      <c r="G4939" s="98" t="s">
        <v>423</v>
      </c>
      <c r="H4939" s="101">
        <v>8129749.41</v>
      </c>
      <c r="I4939" s="98">
        <v>5.0</v>
      </c>
      <c r="J4939" s="102">
        <v>4.8</v>
      </c>
      <c r="K4939" s="99">
        <v>2023.0</v>
      </c>
      <c r="L4939" s="98" t="s">
        <v>387</v>
      </c>
      <c r="M4939" s="98">
        <v>2021.0</v>
      </c>
      <c r="N4939" s="98" t="s">
        <v>161</v>
      </c>
      <c r="O4939" s="65" t="str">
        <f t="shared" si="1"/>
        <v>120065550001</v>
      </c>
      <c r="P4939" s="65">
        <f t="shared" si="2"/>
        <v>2</v>
      </c>
      <c r="Q4939" s="65">
        <f t="shared" si="3"/>
        <v>0</v>
      </c>
      <c r="R4939" s="65" t="str">
        <f t="shared" si="12"/>
        <v>12.006.555/0001-20</v>
      </c>
      <c r="S4939" s="84"/>
      <c r="T4939" s="84" t="str">
        <f t="shared" si="10"/>
        <v/>
      </c>
      <c r="U4939" s="84" t="str">
        <f t="shared" si="11"/>
        <v/>
      </c>
      <c r="V4939" s="65" t="str">
        <f t="shared" si="5"/>
        <v/>
      </c>
      <c r="W4939" s="84"/>
      <c r="X4939" s="84"/>
      <c r="Y4939" s="85"/>
      <c r="Z4939" s="85"/>
      <c r="AA4939" s="65" t="str">
        <f t="shared" si="6"/>
        <v/>
      </c>
      <c r="AB4939" s="65" t="str">
        <f t="shared" si="7"/>
        <v/>
      </c>
      <c r="AC4939" s="86"/>
      <c r="AD4939" s="87" t="str">
        <f t="shared" si="8"/>
        <v/>
      </c>
      <c r="AE4939" s="84"/>
      <c r="AF4939" s="86">
        <f>IF(AC4939&gt;0,AC4939,'⚙️ Config'!$B$10)</f>
        <v>0.0075</v>
      </c>
      <c r="AG4939" s="88">
        <f t="shared" si="9"/>
        <v>60973.12058</v>
      </c>
      <c r="AH4939" s="88">
        <f>AG4939*'⚙️ Config'!$B$11</f>
        <v>304865.6029</v>
      </c>
      <c r="AI4939" s="88">
        <f>AH4939*'⚙️ Config'!$B$12</f>
        <v>91459.68086</v>
      </c>
      <c r="AJ4939" s="64"/>
      <c r="AK4939" s="84"/>
      <c r="AL4939" s="84"/>
      <c r="AM4939" s="84"/>
      <c r="AN4939" s="84"/>
      <c r="AO4939" s="84"/>
      <c r="AP4939" s="84"/>
      <c r="AQ4939" s="84"/>
    </row>
    <row r="4940" ht="15.0" customHeight="1">
      <c r="A4940" s="103">
        <v>4937.0</v>
      </c>
      <c r="B4940" s="104" t="s">
        <v>10405</v>
      </c>
      <c r="C4940" s="103" t="s">
        <v>141</v>
      </c>
      <c r="D4940" s="103" t="s">
        <v>10406</v>
      </c>
      <c r="E4940" s="105">
        <v>29.27</v>
      </c>
      <c r="F4940" s="103" t="s">
        <v>86</v>
      </c>
      <c r="G4940" s="103" t="s">
        <v>423</v>
      </c>
      <c r="H4940" s="106">
        <v>8116522.77</v>
      </c>
      <c r="I4940" s="103">
        <v>5.0</v>
      </c>
      <c r="J4940" s="107">
        <v>4.9</v>
      </c>
      <c r="K4940" s="104">
        <v>2025.0</v>
      </c>
      <c r="L4940" s="103" t="s">
        <v>268</v>
      </c>
      <c r="M4940" s="103">
        <v>2021.0</v>
      </c>
      <c r="N4940" s="103" t="s">
        <v>161</v>
      </c>
      <c r="O4940" s="65" t="str">
        <f t="shared" si="1"/>
        <v>051258730001</v>
      </c>
      <c r="P4940" s="65">
        <f t="shared" si="2"/>
        <v>4</v>
      </c>
      <c r="Q4940" s="65">
        <f t="shared" si="3"/>
        <v>4</v>
      </c>
      <c r="R4940" s="65" t="str">
        <f t="shared" si="12"/>
        <v>05.125.873/0001-44</v>
      </c>
      <c r="S4940" s="84"/>
      <c r="T4940" s="84" t="str">
        <f t="shared" si="10"/>
        <v/>
      </c>
      <c r="U4940" s="84" t="str">
        <f t="shared" si="11"/>
        <v/>
      </c>
      <c r="V4940" s="65" t="str">
        <f t="shared" si="5"/>
        <v/>
      </c>
      <c r="W4940" s="84"/>
      <c r="X4940" s="84"/>
      <c r="Y4940" s="85"/>
      <c r="Z4940" s="85"/>
      <c r="AA4940" s="65" t="str">
        <f t="shared" si="6"/>
        <v/>
      </c>
      <c r="AB4940" s="65" t="str">
        <f t="shared" si="7"/>
        <v/>
      </c>
      <c r="AC4940" s="86"/>
      <c r="AD4940" s="87" t="str">
        <f t="shared" si="8"/>
        <v/>
      </c>
      <c r="AE4940" s="84"/>
      <c r="AF4940" s="86">
        <f>IF(AC4940&gt;0,AC4940,'⚙️ Config'!$B$10)</f>
        <v>0.0075</v>
      </c>
      <c r="AG4940" s="88">
        <f t="shared" si="9"/>
        <v>60873.92078</v>
      </c>
      <c r="AH4940" s="88">
        <f>AG4940*'⚙️ Config'!$B$11</f>
        <v>304369.6039</v>
      </c>
      <c r="AI4940" s="88">
        <f>AH4940*'⚙️ Config'!$B$12</f>
        <v>91310.88116</v>
      </c>
      <c r="AJ4940" s="64"/>
      <c r="AK4940" s="84"/>
      <c r="AL4940" s="84"/>
      <c r="AM4940" s="84"/>
      <c r="AN4940" s="84"/>
      <c r="AO4940" s="84"/>
      <c r="AP4940" s="84"/>
      <c r="AQ4940" s="84"/>
    </row>
    <row r="4941" ht="15.0" customHeight="1">
      <c r="A4941" s="98">
        <v>4938.0</v>
      </c>
      <c r="B4941" s="99" t="s">
        <v>10407</v>
      </c>
      <c r="C4941" s="98" t="s">
        <v>141</v>
      </c>
      <c r="D4941" s="98" t="s">
        <v>10408</v>
      </c>
      <c r="E4941" s="100">
        <v>26.05</v>
      </c>
      <c r="F4941" s="98" t="s">
        <v>86</v>
      </c>
      <c r="G4941" s="98" t="s">
        <v>423</v>
      </c>
      <c r="H4941" s="101">
        <v>8075856.12</v>
      </c>
      <c r="I4941" s="98">
        <v>5.0</v>
      </c>
      <c r="J4941" s="102">
        <v>4.8</v>
      </c>
      <c r="K4941" s="99">
        <v>2024.0</v>
      </c>
      <c r="L4941" s="98" t="s">
        <v>856</v>
      </c>
      <c r="M4941" s="98">
        <v>2021.0</v>
      </c>
      <c r="N4941" s="98" t="s">
        <v>161</v>
      </c>
      <c r="O4941" s="65" t="str">
        <f t="shared" si="1"/>
        <v>116609210001</v>
      </c>
      <c r="P4941" s="65">
        <f t="shared" si="2"/>
        <v>0</v>
      </c>
      <c r="Q4941" s="65">
        <f t="shared" si="3"/>
        <v>5</v>
      </c>
      <c r="R4941" s="65" t="str">
        <f t="shared" si="12"/>
        <v>11.660.921/0001-05</v>
      </c>
      <c r="S4941" s="84"/>
      <c r="T4941" s="84" t="str">
        <f t="shared" si="10"/>
        <v/>
      </c>
      <c r="U4941" s="84" t="str">
        <f t="shared" si="11"/>
        <v/>
      </c>
      <c r="V4941" s="65" t="str">
        <f t="shared" si="5"/>
        <v/>
      </c>
      <c r="W4941" s="84"/>
      <c r="X4941" s="84"/>
      <c r="Y4941" s="85"/>
      <c r="Z4941" s="85"/>
      <c r="AA4941" s="65" t="str">
        <f t="shared" si="6"/>
        <v/>
      </c>
      <c r="AB4941" s="65" t="str">
        <f t="shared" si="7"/>
        <v/>
      </c>
      <c r="AC4941" s="86"/>
      <c r="AD4941" s="87" t="str">
        <f t="shared" si="8"/>
        <v/>
      </c>
      <c r="AE4941" s="84"/>
      <c r="AF4941" s="86">
        <f>IF(AC4941&gt;0,AC4941,'⚙️ Config'!$B$10)</f>
        <v>0.0075</v>
      </c>
      <c r="AG4941" s="88">
        <f t="shared" si="9"/>
        <v>60568.9209</v>
      </c>
      <c r="AH4941" s="88">
        <f>AG4941*'⚙️ Config'!$B$11</f>
        <v>302844.6045</v>
      </c>
      <c r="AI4941" s="88">
        <f>AH4941*'⚙️ Config'!$B$12</f>
        <v>90853.38135</v>
      </c>
      <c r="AJ4941" s="64"/>
      <c r="AK4941" s="84"/>
      <c r="AL4941" s="84"/>
      <c r="AM4941" s="84"/>
      <c r="AN4941" s="84"/>
      <c r="AO4941" s="84"/>
      <c r="AP4941" s="84"/>
      <c r="AQ4941" s="84"/>
    </row>
    <row r="4942" ht="15.0" customHeight="1">
      <c r="A4942" s="103">
        <v>4939.0</v>
      </c>
      <c r="B4942" s="104" t="s">
        <v>10409</v>
      </c>
      <c r="C4942" s="103" t="s">
        <v>141</v>
      </c>
      <c r="D4942" s="103" t="s">
        <v>10410</v>
      </c>
      <c r="E4942" s="105">
        <v>22.94</v>
      </c>
      <c r="F4942" s="103" t="s">
        <v>86</v>
      </c>
      <c r="G4942" s="103" t="s">
        <v>423</v>
      </c>
      <c r="H4942" s="106">
        <v>8073420.42</v>
      </c>
      <c r="I4942" s="103">
        <v>2.0</v>
      </c>
      <c r="J4942" s="107">
        <v>5.0</v>
      </c>
      <c r="K4942" s="104">
        <v>2021.0</v>
      </c>
      <c r="L4942" s="103" t="s">
        <v>256</v>
      </c>
      <c r="M4942" s="103">
        <v>2021.0</v>
      </c>
      <c r="N4942" s="103" t="s">
        <v>161</v>
      </c>
      <c r="O4942" s="65" t="str">
        <f t="shared" si="1"/>
        <v>067874890001</v>
      </c>
      <c r="P4942" s="65">
        <f t="shared" si="2"/>
        <v>7</v>
      </c>
      <c r="Q4942" s="65">
        <f t="shared" si="3"/>
        <v>0</v>
      </c>
      <c r="R4942" s="65" t="str">
        <f t="shared" si="12"/>
        <v>06.787.489/0001-70</v>
      </c>
      <c r="S4942" s="84"/>
      <c r="T4942" s="84" t="str">
        <f t="shared" si="10"/>
        <v/>
      </c>
      <c r="U4942" s="84" t="str">
        <f t="shared" si="11"/>
        <v/>
      </c>
      <c r="V4942" s="65" t="str">
        <f t="shared" si="5"/>
        <v/>
      </c>
      <c r="W4942" s="84"/>
      <c r="X4942" s="84"/>
      <c r="Y4942" s="85"/>
      <c r="Z4942" s="85"/>
      <c r="AA4942" s="65" t="str">
        <f t="shared" si="6"/>
        <v/>
      </c>
      <c r="AB4942" s="65" t="str">
        <f t="shared" si="7"/>
        <v/>
      </c>
      <c r="AC4942" s="86"/>
      <c r="AD4942" s="87" t="str">
        <f t="shared" si="8"/>
        <v/>
      </c>
      <c r="AE4942" s="84"/>
      <c r="AF4942" s="86">
        <f>IF(AC4942&gt;0,AC4942,'⚙️ Config'!$B$10)</f>
        <v>0.0075</v>
      </c>
      <c r="AG4942" s="88">
        <f t="shared" si="9"/>
        <v>60550.65315</v>
      </c>
      <c r="AH4942" s="88">
        <f>AG4942*'⚙️ Config'!$B$11</f>
        <v>302753.2658</v>
      </c>
      <c r="AI4942" s="88">
        <f>AH4942*'⚙️ Config'!$B$12</f>
        <v>90825.97973</v>
      </c>
      <c r="AJ4942" s="64"/>
      <c r="AK4942" s="84"/>
      <c r="AL4942" s="84"/>
      <c r="AM4942" s="84"/>
      <c r="AN4942" s="84"/>
      <c r="AO4942" s="84"/>
      <c r="AP4942" s="84"/>
      <c r="AQ4942" s="84"/>
    </row>
    <row r="4943" ht="15.0" customHeight="1">
      <c r="A4943" s="98">
        <v>4940.0</v>
      </c>
      <c r="B4943" s="99" t="s">
        <v>10411</v>
      </c>
      <c r="C4943" s="98" t="s">
        <v>141</v>
      </c>
      <c r="D4943" s="98" t="s">
        <v>10412</v>
      </c>
      <c r="E4943" s="100">
        <v>49.12</v>
      </c>
      <c r="F4943" s="98" t="s">
        <v>86</v>
      </c>
      <c r="G4943" s="98" t="s">
        <v>423</v>
      </c>
      <c r="H4943" s="101">
        <v>8069532.35</v>
      </c>
      <c r="I4943" s="98">
        <v>5.0</v>
      </c>
      <c r="J4943" s="102">
        <v>4.9</v>
      </c>
      <c r="K4943" s="99">
        <v>2025.0</v>
      </c>
      <c r="L4943" s="98" t="s">
        <v>4935</v>
      </c>
      <c r="M4943" s="98">
        <v>2021.0</v>
      </c>
      <c r="N4943" s="98" t="s">
        <v>208</v>
      </c>
      <c r="O4943" s="65" t="str">
        <f t="shared" si="1"/>
        <v>062762030001</v>
      </c>
      <c r="P4943" s="65">
        <f t="shared" si="2"/>
        <v>9</v>
      </c>
      <c r="Q4943" s="65">
        <f t="shared" si="3"/>
        <v>1</v>
      </c>
      <c r="R4943" s="65" t="str">
        <f t="shared" si="12"/>
        <v>06.276.203/0001-91</v>
      </c>
      <c r="S4943" s="84"/>
      <c r="T4943" s="84" t="str">
        <f t="shared" si="10"/>
        <v/>
      </c>
      <c r="U4943" s="84" t="str">
        <f t="shared" si="11"/>
        <v/>
      </c>
      <c r="V4943" s="65" t="str">
        <f t="shared" si="5"/>
        <v/>
      </c>
      <c r="W4943" s="84"/>
      <c r="X4943" s="84"/>
      <c r="Y4943" s="85"/>
      <c r="Z4943" s="85"/>
      <c r="AA4943" s="65" t="str">
        <f t="shared" si="6"/>
        <v/>
      </c>
      <c r="AB4943" s="65" t="str">
        <f t="shared" si="7"/>
        <v/>
      </c>
      <c r="AC4943" s="86"/>
      <c r="AD4943" s="87" t="str">
        <f t="shared" si="8"/>
        <v/>
      </c>
      <c r="AE4943" s="84"/>
      <c r="AF4943" s="86">
        <f>IF(AC4943&gt;0,AC4943,'⚙️ Config'!$B$10)</f>
        <v>0.0075</v>
      </c>
      <c r="AG4943" s="88">
        <f t="shared" si="9"/>
        <v>60521.49263</v>
      </c>
      <c r="AH4943" s="88">
        <f>AG4943*'⚙️ Config'!$B$11</f>
        <v>302607.4631</v>
      </c>
      <c r="AI4943" s="88">
        <f>AH4943*'⚙️ Config'!$B$12</f>
        <v>90782.23894</v>
      </c>
      <c r="AJ4943" s="64"/>
      <c r="AK4943" s="84"/>
      <c r="AL4943" s="84"/>
      <c r="AM4943" s="84"/>
      <c r="AN4943" s="84"/>
      <c r="AO4943" s="84"/>
      <c r="AP4943" s="84"/>
      <c r="AQ4943" s="84"/>
    </row>
    <row r="4944" ht="15.0" customHeight="1">
      <c r="A4944" s="98">
        <v>4941.0</v>
      </c>
      <c r="B4944" s="99" t="s">
        <v>10413</v>
      </c>
      <c r="C4944" s="98" t="s">
        <v>141</v>
      </c>
      <c r="D4944" s="98" t="s">
        <v>10414</v>
      </c>
      <c r="E4944" s="100">
        <v>30.51</v>
      </c>
      <c r="F4944" s="98" t="s">
        <v>86</v>
      </c>
      <c r="G4944" s="98" t="s">
        <v>423</v>
      </c>
      <c r="H4944" s="101">
        <v>8069074.58</v>
      </c>
      <c r="I4944" s="98">
        <v>5.0</v>
      </c>
      <c r="J4944" s="102">
        <v>4.8</v>
      </c>
      <c r="K4944" s="99">
        <v>2025.0</v>
      </c>
      <c r="L4944" s="98" t="s">
        <v>719</v>
      </c>
      <c r="M4944" s="98">
        <v>2021.0</v>
      </c>
      <c r="N4944" s="98" t="s">
        <v>189</v>
      </c>
      <c r="O4944" s="65" t="str">
        <f t="shared" si="1"/>
        <v>076836940001</v>
      </c>
      <c r="P4944" s="65">
        <f t="shared" si="2"/>
        <v>5</v>
      </c>
      <c r="Q4944" s="65">
        <f t="shared" si="3"/>
        <v>8</v>
      </c>
      <c r="R4944" s="65" t="str">
        <f t="shared" si="12"/>
        <v>07.683.694/0001-58</v>
      </c>
      <c r="S4944" s="84"/>
      <c r="T4944" s="84" t="str">
        <f t="shared" si="10"/>
        <v/>
      </c>
      <c r="U4944" s="84" t="str">
        <f t="shared" si="11"/>
        <v/>
      </c>
      <c r="V4944" s="65" t="str">
        <f t="shared" si="5"/>
        <v/>
      </c>
      <c r="W4944" s="84"/>
      <c r="X4944" s="84"/>
      <c r="Y4944" s="85"/>
      <c r="Z4944" s="85"/>
      <c r="AA4944" s="65" t="str">
        <f t="shared" si="6"/>
        <v/>
      </c>
      <c r="AB4944" s="65" t="str">
        <f t="shared" si="7"/>
        <v/>
      </c>
      <c r="AC4944" s="86"/>
      <c r="AD4944" s="87" t="str">
        <f t="shared" si="8"/>
        <v/>
      </c>
      <c r="AE4944" s="84"/>
      <c r="AF4944" s="86">
        <f>IF(AC4944&gt;0,AC4944,'⚙️ Config'!$B$10)</f>
        <v>0.0075</v>
      </c>
      <c r="AG4944" s="88">
        <f t="shared" si="9"/>
        <v>60518.05935</v>
      </c>
      <c r="AH4944" s="88">
        <f>AG4944*'⚙️ Config'!$B$11</f>
        <v>302590.2968</v>
      </c>
      <c r="AI4944" s="88">
        <f>AH4944*'⚙️ Config'!$B$12</f>
        <v>90777.08903</v>
      </c>
      <c r="AJ4944" s="64"/>
      <c r="AK4944" s="84"/>
      <c r="AL4944" s="84"/>
      <c r="AM4944" s="84"/>
      <c r="AN4944" s="84"/>
      <c r="AO4944" s="84"/>
      <c r="AP4944" s="84"/>
      <c r="AQ4944" s="84"/>
    </row>
    <row r="4945" ht="15.0" customHeight="1">
      <c r="A4945" s="98">
        <v>4942.0</v>
      </c>
      <c r="B4945" s="99" t="s">
        <v>10415</v>
      </c>
      <c r="C4945" s="98" t="s">
        <v>141</v>
      </c>
      <c r="D4945" s="98" t="s">
        <v>10416</v>
      </c>
      <c r="E4945" s="100">
        <v>33.94</v>
      </c>
      <c r="F4945" s="98" t="s">
        <v>86</v>
      </c>
      <c r="G4945" s="98" t="s">
        <v>423</v>
      </c>
      <c r="H4945" s="101">
        <v>8036083.19</v>
      </c>
      <c r="I4945" s="98">
        <v>1.0</v>
      </c>
      <c r="J4945" s="102">
        <v>4.6</v>
      </c>
      <c r="K4945" s="99">
        <v>2021.0</v>
      </c>
      <c r="L4945" s="98" t="s">
        <v>448</v>
      </c>
      <c r="M4945" s="98">
        <v>2021.0</v>
      </c>
      <c r="N4945" s="98" t="s">
        <v>145</v>
      </c>
      <c r="O4945" s="65" t="str">
        <f t="shared" si="1"/>
        <v>431754540001</v>
      </c>
      <c r="P4945" s="65">
        <f t="shared" si="2"/>
        <v>0</v>
      </c>
      <c r="Q4945" s="65">
        <f t="shared" si="3"/>
        <v>6</v>
      </c>
      <c r="R4945" s="65" t="str">
        <f t="shared" si="12"/>
        <v>43.175.454/0001-06</v>
      </c>
      <c r="S4945" s="84"/>
      <c r="T4945" s="84" t="str">
        <f t="shared" si="10"/>
        <v/>
      </c>
      <c r="U4945" s="84" t="str">
        <f t="shared" si="11"/>
        <v/>
      </c>
      <c r="V4945" s="65" t="str">
        <f t="shared" si="5"/>
        <v/>
      </c>
      <c r="W4945" s="84"/>
      <c r="X4945" s="84"/>
      <c r="Y4945" s="85"/>
      <c r="Z4945" s="85"/>
      <c r="AA4945" s="65" t="str">
        <f t="shared" si="6"/>
        <v/>
      </c>
      <c r="AB4945" s="65" t="str">
        <f t="shared" si="7"/>
        <v/>
      </c>
      <c r="AC4945" s="86"/>
      <c r="AD4945" s="87" t="str">
        <f t="shared" si="8"/>
        <v/>
      </c>
      <c r="AE4945" s="84"/>
      <c r="AF4945" s="86">
        <f>IF(AC4945&gt;0,AC4945,'⚙️ Config'!$B$10)</f>
        <v>0.0075</v>
      </c>
      <c r="AG4945" s="88">
        <f t="shared" si="9"/>
        <v>60270.62393</v>
      </c>
      <c r="AH4945" s="88">
        <f>AG4945*'⚙️ Config'!$B$11</f>
        <v>301353.1196</v>
      </c>
      <c r="AI4945" s="88">
        <f>AH4945*'⚙️ Config'!$B$12</f>
        <v>90405.93589</v>
      </c>
      <c r="AJ4945" s="64"/>
      <c r="AK4945" s="84"/>
      <c r="AL4945" s="84"/>
      <c r="AM4945" s="84"/>
      <c r="AN4945" s="84"/>
      <c r="AO4945" s="84"/>
      <c r="AP4945" s="84"/>
      <c r="AQ4945" s="84"/>
    </row>
    <row r="4946" ht="15.0" customHeight="1">
      <c r="A4946" s="103">
        <v>4943.0</v>
      </c>
      <c r="B4946" s="104" t="s">
        <v>10417</v>
      </c>
      <c r="C4946" s="103" t="s">
        <v>141</v>
      </c>
      <c r="D4946" s="103" t="s">
        <v>10418</v>
      </c>
      <c r="E4946" s="105">
        <v>23.42</v>
      </c>
      <c r="F4946" s="103" t="s">
        <v>86</v>
      </c>
      <c r="G4946" s="103" t="s">
        <v>423</v>
      </c>
      <c r="H4946" s="106">
        <v>8015616.84</v>
      </c>
      <c r="I4946" s="103">
        <v>2.0</v>
      </c>
      <c r="J4946" s="107">
        <v>4.8</v>
      </c>
      <c r="K4946" s="104">
        <v>2021.0</v>
      </c>
      <c r="L4946" s="103" t="s">
        <v>256</v>
      </c>
      <c r="M4946" s="103">
        <v>2021.0</v>
      </c>
      <c r="N4946" s="103" t="s">
        <v>161</v>
      </c>
      <c r="O4946" s="65" t="str">
        <f t="shared" si="1"/>
        <v>081637870001</v>
      </c>
      <c r="P4946" s="65">
        <f t="shared" si="2"/>
        <v>1</v>
      </c>
      <c r="Q4946" s="65">
        <f t="shared" si="3"/>
        <v>4</v>
      </c>
      <c r="R4946" s="65" t="str">
        <f t="shared" si="12"/>
        <v>08.163.787/0001-14</v>
      </c>
      <c r="S4946" s="84"/>
      <c r="T4946" s="84" t="str">
        <f t="shared" si="10"/>
        <v/>
      </c>
      <c r="U4946" s="84" t="str">
        <f t="shared" si="11"/>
        <v/>
      </c>
      <c r="V4946" s="65" t="str">
        <f t="shared" si="5"/>
        <v/>
      </c>
      <c r="W4946" s="84"/>
      <c r="X4946" s="84"/>
      <c r="Y4946" s="85"/>
      <c r="Z4946" s="85"/>
      <c r="AA4946" s="65" t="str">
        <f t="shared" si="6"/>
        <v/>
      </c>
      <c r="AB4946" s="65" t="str">
        <f t="shared" si="7"/>
        <v/>
      </c>
      <c r="AC4946" s="86"/>
      <c r="AD4946" s="87" t="str">
        <f t="shared" si="8"/>
        <v/>
      </c>
      <c r="AE4946" s="84"/>
      <c r="AF4946" s="86">
        <f>IF(AC4946&gt;0,AC4946,'⚙️ Config'!$B$10)</f>
        <v>0.0075</v>
      </c>
      <c r="AG4946" s="88">
        <f t="shared" si="9"/>
        <v>60117.1263</v>
      </c>
      <c r="AH4946" s="88">
        <f>AG4946*'⚙️ Config'!$B$11</f>
        <v>300585.6315</v>
      </c>
      <c r="AI4946" s="88">
        <f>AH4946*'⚙️ Config'!$B$12</f>
        <v>90175.68945</v>
      </c>
      <c r="AJ4946" s="64"/>
      <c r="AK4946" s="84"/>
      <c r="AL4946" s="84"/>
      <c r="AM4946" s="84"/>
      <c r="AN4946" s="84"/>
      <c r="AO4946" s="84"/>
      <c r="AP4946" s="84"/>
      <c r="AQ4946" s="84"/>
    </row>
    <row r="4947" ht="15.0" customHeight="1">
      <c r="A4947" s="103">
        <v>4944.0</v>
      </c>
      <c r="B4947" s="104" t="s">
        <v>10419</v>
      </c>
      <c r="C4947" s="103" t="s">
        <v>141</v>
      </c>
      <c r="D4947" s="103" t="s">
        <v>10420</v>
      </c>
      <c r="E4947" s="105">
        <v>27.62</v>
      </c>
      <c r="F4947" s="103" t="s">
        <v>86</v>
      </c>
      <c r="G4947" s="103" t="s">
        <v>423</v>
      </c>
      <c r="H4947" s="106">
        <v>7985478.97</v>
      </c>
      <c r="I4947" s="103">
        <v>6.0</v>
      </c>
      <c r="J4947" s="107">
        <v>4.9</v>
      </c>
      <c r="K4947" s="104">
        <v>2024.0</v>
      </c>
      <c r="L4947" s="103" t="s">
        <v>615</v>
      </c>
      <c r="M4947" s="103">
        <v>2021.0</v>
      </c>
      <c r="N4947" s="103" t="s">
        <v>161</v>
      </c>
      <c r="O4947" s="65" t="str">
        <f t="shared" si="1"/>
        <v>082995070001</v>
      </c>
      <c r="P4947" s="65">
        <f t="shared" si="2"/>
        <v>0</v>
      </c>
      <c r="Q4947" s="65">
        <f t="shared" si="3"/>
        <v>8</v>
      </c>
      <c r="R4947" s="65" t="str">
        <f t="shared" si="12"/>
        <v>08.299.507/0001-08</v>
      </c>
      <c r="S4947" s="84"/>
      <c r="T4947" s="84" t="str">
        <f t="shared" si="10"/>
        <v/>
      </c>
      <c r="U4947" s="84" t="str">
        <f t="shared" si="11"/>
        <v/>
      </c>
      <c r="V4947" s="65" t="str">
        <f t="shared" si="5"/>
        <v/>
      </c>
      <c r="W4947" s="84"/>
      <c r="X4947" s="84"/>
      <c r="Y4947" s="85"/>
      <c r="Z4947" s="85"/>
      <c r="AA4947" s="65" t="str">
        <f t="shared" si="6"/>
        <v/>
      </c>
      <c r="AB4947" s="65" t="str">
        <f t="shared" si="7"/>
        <v/>
      </c>
      <c r="AC4947" s="86"/>
      <c r="AD4947" s="87" t="str">
        <f t="shared" si="8"/>
        <v/>
      </c>
      <c r="AE4947" s="84"/>
      <c r="AF4947" s="86">
        <f>IF(AC4947&gt;0,AC4947,'⚙️ Config'!$B$10)</f>
        <v>0.0075</v>
      </c>
      <c r="AG4947" s="88">
        <f t="shared" si="9"/>
        <v>59891.09228</v>
      </c>
      <c r="AH4947" s="88">
        <f>AG4947*'⚙️ Config'!$B$11</f>
        <v>299455.4614</v>
      </c>
      <c r="AI4947" s="88">
        <f>AH4947*'⚙️ Config'!$B$12</f>
        <v>89836.63841</v>
      </c>
      <c r="AJ4947" s="64"/>
      <c r="AK4947" s="84"/>
      <c r="AL4947" s="84"/>
      <c r="AM4947" s="84"/>
      <c r="AN4947" s="84"/>
      <c r="AO4947" s="84"/>
      <c r="AP4947" s="84"/>
      <c r="AQ4947" s="84"/>
    </row>
    <row r="4948" ht="15.0" customHeight="1">
      <c r="A4948" s="103">
        <v>4945.0</v>
      </c>
      <c r="B4948" s="104" t="s">
        <v>10421</v>
      </c>
      <c r="C4948" s="103" t="s">
        <v>141</v>
      </c>
      <c r="D4948" s="103" t="s">
        <v>10422</v>
      </c>
      <c r="E4948" s="105">
        <v>30.66</v>
      </c>
      <c r="F4948" s="103" t="s">
        <v>86</v>
      </c>
      <c r="G4948" s="103" t="s">
        <v>423</v>
      </c>
      <c r="H4948" s="106">
        <v>7967661.72</v>
      </c>
      <c r="I4948" s="103">
        <v>5.0</v>
      </c>
      <c r="J4948" s="107">
        <v>4.7</v>
      </c>
      <c r="K4948" s="104">
        <v>2025.0</v>
      </c>
      <c r="L4948" s="103" t="s">
        <v>812</v>
      </c>
      <c r="M4948" s="103">
        <v>2021.0</v>
      </c>
      <c r="N4948" s="103" t="s">
        <v>161</v>
      </c>
      <c r="O4948" s="65" t="str">
        <f t="shared" si="1"/>
        <v>958262850001</v>
      </c>
      <c r="P4948" s="65">
        <f t="shared" si="2"/>
        <v>2</v>
      </c>
      <c r="Q4948" s="65">
        <f t="shared" si="3"/>
        <v>0</v>
      </c>
      <c r="R4948" s="65" t="str">
        <f t="shared" si="12"/>
        <v>95.826.285/0001-20</v>
      </c>
      <c r="S4948" s="84"/>
      <c r="T4948" s="84" t="str">
        <f t="shared" si="10"/>
        <v/>
      </c>
      <c r="U4948" s="84" t="str">
        <f t="shared" si="11"/>
        <v/>
      </c>
      <c r="V4948" s="65" t="str">
        <f t="shared" si="5"/>
        <v/>
      </c>
      <c r="W4948" s="84"/>
      <c r="X4948" s="84"/>
      <c r="Y4948" s="85"/>
      <c r="Z4948" s="85"/>
      <c r="AA4948" s="65" t="str">
        <f t="shared" si="6"/>
        <v/>
      </c>
      <c r="AB4948" s="65" t="str">
        <f t="shared" si="7"/>
        <v/>
      </c>
      <c r="AC4948" s="86"/>
      <c r="AD4948" s="87" t="str">
        <f t="shared" si="8"/>
        <v/>
      </c>
      <c r="AE4948" s="84"/>
      <c r="AF4948" s="86">
        <f>IF(AC4948&gt;0,AC4948,'⚙️ Config'!$B$10)</f>
        <v>0.0075</v>
      </c>
      <c r="AG4948" s="88">
        <f t="shared" si="9"/>
        <v>59757.4629</v>
      </c>
      <c r="AH4948" s="88">
        <f>AG4948*'⚙️ Config'!$B$11</f>
        <v>298787.3145</v>
      </c>
      <c r="AI4948" s="88">
        <f>AH4948*'⚙️ Config'!$B$12</f>
        <v>89636.19435</v>
      </c>
      <c r="AJ4948" s="64"/>
      <c r="AK4948" s="84"/>
      <c r="AL4948" s="84"/>
      <c r="AM4948" s="84"/>
      <c r="AN4948" s="84"/>
      <c r="AO4948" s="84"/>
      <c r="AP4948" s="84"/>
      <c r="AQ4948" s="84"/>
    </row>
    <row r="4949" ht="15.0" customHeight="1">
      <c r="A4949" s="103">
        <v>4946.0</v>
      </c>
      <c r="B4949" s="104" t="s">
        <v>10423</v>
      </c>
      <c r="C4949" s="103" t="s">
        <v>141</v>
      </c>
      <c r="D4949" s="103" t="s">
        <v>10424</v>
      </c>
      <c r="E4949" s="105">
        <v>52.93</v>
      </c>
      <c r="F4949" s="103" t="s">
        <v>86</v>
      </c>
      <c r="G4949" s="103" t="s">
        <v>423</v>
      </c>
      <c r="H4949" s="106">
        <v>7960777.7</v>
      </c>
      <c r="I4949" s="103">
        <v>5.0</v>
      </c>
      <c r="J4949" s="107">
        <v>2.1</v>
      </c>
      <c r="K4949" s="104">
        <v>2025.0</v>
      </c>
      <c r="L4949" s="103" t="s">
        <v>387</v>
      </c>
      <c r="M4949" s="103">
        <v>2024.0</v>
      </c>
      <c r="N4949" s="103" t="s">
        <v>208</v>
      </c>
      <c r="O4949" s="65" t="str">
        <f t="shared" si="1"/>
        <v>001442570001</v>
      </c>
      <c r="P4949" s="65">
        <f t="shared" si="2"/>
        <v>1</v>
      </c>
      <c r="Q4949" s="65">
        <f t="shared" si="3"/>
        <v>7</v>
      </c>
      <c r="R4949" s="65" t="str">
        <f t="shared" si="12"/>
        <v>00.144.257/0001-17</v>
      </c>
      <c r="S4949" s="84"/>
      <c r="T4949" s="84" t="str">
        <f t="shared" si="10"/>
        <v/>
      </c>
      <c r="U4949" s="84" t="str">
        <f t="shared" si="11"/>
        <v/>
      </c>
      <c r="V4949" s="65" t="str">
        <f t="shared" si="5"/>
        <v/>
      </c>
      <c r="W4949" s="84"/>
      <c r="X4949" s="84"/>
      <c r="Y4949" s="85"/>
      <c r="Z4949" s="85"/>
      <c r="AA4949" s="65" t="str">
        <f t="shared" si="6"/>
        <v/>
      </c>
      <c r="AB4949" s="65" t="str">
        <f t="shared" si="7"/>
        <v/>
      </c>
      <c r="AC4949" s="86"/>
      <c r="AD4949" s="87" t="str">
        <f t="shared" si="8"/>
        <v/>
      </c>
      <c r="AE4949" s="84"/>
      <c r="AF4949" s="86">
        <f>IF(AC4949&gt;0,AC4949,'⚙️ Config'!$B$10)</f>
        <v>0.0075</v>
      </c>
      <c r="AG4949" s="88">
        <f t="shared" si="9"/>
        <v>59705.83275</v>
      </c>
      <c r="AH4949" s="88">
        <f>AG4949*'⚙️ Config'!$B$11</f>
        <v>298529.1638</v>
      </c>
      <c r="AI4949" s="88">
        <f>AH4949*'⚙️ Config'!$B$12</f>
        <v>89558.74913</v>
      </c>
      <c r="AJ4949" s="64"/>
      <c r="AK4949" s="84"/>
      <c r="AL4949" s="84"/>
      <c r="AM4949" s="84"/>
      <c r="AN4949" s="84"/>
      <c r="AO4949" s="84"/>
      <c r="AP4949" s="84"/>
      <c r="AQ4949" s="84"/>
    </row>
    <row r="4950" ht="15.0" customHeight="1">
      <c r="A4950" s="98">
        <v>4947.0</v>
      </c>
      <c r="B4950" s="99" t="s">
        <v>10425</v>
      </c>
      <c r="C4950" s="98" t="s">
        <v>141</v>
      </c>
      <c r="D4950" s="98" t="s">
        <v>10426</v>
      </c>
      <c r="E4950" s="100">
        <v>28.34</v>
      </c>
      <c r="F4950" s="98" t="s">
        <v>86</v>
      </c>
      <c r="G4950" s="98" t="s">
        <v>423</v>
      </c>
      <c r="H4950" s="101">
        <v>7950669.26</v>
      </c>
      <c r="I4950" s="98">
        <v>5.0</v>
      </c>
      <c r="J4950" s="102">
        <v>4.3</v>
      </c>
      <c r="K4950" s="99">
        <v>2024.0</v>
      </c>
      <c r="L4950" s="98" t="s">
        <v>615</v>
      </c>
      <c r="M4950" s="98">
        <v>2021.0</v>
      </c>
      <c r="N4950" s="98" t="s">
        <v>161</v>
      </c>
      <c r="O4950" s="65" t="str">
        <f t="shared" si="1"/>
        <v>009821110001</v>
      </c>
      <c r="P4950" s="65">
        <f t="shared" si="2"/>
        <v>4</v>
      </c>
      <c r="Q4950" s="65">
        <f t="shared" si="3"/>
        <v>0</v>
      </c>
      <c r="R4950" s="65" t="str">
        <f t="shared" si="12"/>
        <v>00.982.111/0001-40</v>
      </c>
      <c r="S4950" s="84"/>
      <c r="T4950" s="84" t="str">
        <f t="shared" si="10"/>
        <v/>
      </c>
      <c r="U4950" s="84" t="str">
        <f t="shared" si="11"/>
        <v/>
      </c>
      <c r="V4950" s="65" t="str">
        <f t="shared" si="5"/>
        <v/>
      </c>
      <c r="W4950" s="84"/>
      <c r="X4950" s="84"/>
      <c r="Y4950" s="85"/>
      <c r="Z4950" s="85"/>
      <c r="AA4950" s="65" t="str">
        <f t="shared" si="6"/>
        <v/>
      </c>
      <c r="AB4950" s="65" t="str">
        <f t="shared" si="7"/>
        <v/>
      </c>
      <c r="AC4950" s="86"/>
      <c r="AD4950" s="87" t="str">
        <f t="shared" si="8"/>
        <v/>
      </c>
      <c r="AE4950" s="84"/>
      <c r="AF4950" s="86">
        <f>IF(AC4950&gt;0,AC4950,'⚙️ Config'!$B$10)</f>
        <v>0.0075</v>
      </c>
      <c r="AG4950" s="88">
        <f t="shared" si="9"/>
        <v>59630.01945</v>
      </c>
      <c r="AH4950" s="88">
        <f>AG4950*'⚙️ Config'!$B$11</f>
        <v>298150.0973</v>
      </c>
      <c r="AI4950" s="88">
        <f>AH4950*'⚙️ Config'!$B$12</f>
        <v>89445.02918</v>
      </c>
      <c r="AJ4950" s="64"/>
      <c r="AK4950" s="84"/>
      <c r="AL4950" s="84"/>
      <c r="AM4950" s="84"/>
      <c r="AN4950" s="84"/>
      <c r="AO4950" s="84"/>
      <c r="AP4950" s="84"/>
      <c r="AQ4950" s="84"/>
    </row>
    <row r="4951" ht="15.0" customHeight="1">
      <c r="A4951" s="98">
        <v>4948.0</v>
      </c>
      <c r="B4951" s="99" t="s">
        <v>10427</v>
      </c>
      <c r="C4951" s="98" t="s">
        <v>141</v>
      </c>
      <c r="D4951" s="98" t="s">
        <v>10428</v>
      </c>
      <c r="E4951" s="100">
        <v>24.03</v>
      </c>
      <c r="F4951" s="98" t="s">
        <v>86</v>
      </c>
      <c r="G4951" s="98" t="s">
        <v>423</v>
      </c>
      <c r="H4951" s="101">
        <v>7950536.61</v>
      </c>
      <c r="I4951" s="98">
        <v>2.0</v>
      </c>
      <c r="J4951" s="102">
        <v>4.7</v>
      </c>
      <c r="K4951" s="99">
        <v>2021.0</v>
      </c>
      <c r="L4951" s="98" t="s">
        <v>295</v>
      </c>
      <c r="M4951" s="98">
        <v>2021.0</v>
      </c>
      <c r="N4951" s="98" t="s">
        <v>161</v>
      </c>
      <c r="O4951" s="65" t="str">
        <f t="shared" si="1"/>
        <v>448100340001</v>
      </c>
      <c r="P4951" s="65">
        <f t="shared" si="2"/>
        <v>1</v>
      </c>
      <c r="Q4951" s="65">
        <f t="shared" si="3"/>
        <v>7</v>
      </c>
      <c r="R4951" s="65" t="str">
        <f t="shared" si="12"/>
        <v>44.810.034/0001-17</v>
      </c>
      <c r="S4951" s="84"/>
      <c r="T4951" s="84" t="str">
        <f t="shared" si="10"/>
        <v/>
      </c>
      <c r="U4951" s="84" t="str">
        <f t="shared" si="11"/>
        <v/>
      </c>
      <c r="V4951" s="65" t="str">
        <f t="shared" si="5"/>
        <v/>
      </c>
      <c r="W4951" s="84"/>
      <c r="X4951" s="84"/>
      <c r="Y4951" s="85"/>
      <c r="Z4951" s="85"/>
      <c r="AA4951" s="65" t="str">
        <f t="shared" si="6"/>
        <v/>
      </c>
      <c r="AB4951" s="65" t="str">
        <f t="shared" si="7"/>
        <v/>
      </c>
      <c r="AC4951" s="86"/>
      <c r="AD4951" s="87" t="str">
        <f t="shared" si="8"/>
        <v/>
      </c>
      <c r="AE4951" s="84"/>
      <c r="AF4951" s="86">
        <f>IF(AC4951&gt;0,AC4951,'⚙️ Config'!$B$10)</f>
        <v>0.0075</v>
      </c>
      <c r="AG4951" s="88">
        <f t="shared" si="9"/>
        <v>59629.02458</v>
      </c>
      <c r="AH4951" s="88">
        <f>AG4951*'⚙️ Config'!$B$11</f>
        <v>298145.1229</v>
      </c>
      <c r="AI4951" s="88">
        <f>AH4951*'⚙️ Config'!$B$12</f>
        <v>89443.53686</v>
      </c>
      <c r="AJ4951" s="64"/>
      <c r="AK4951" s="84"/>
      <c r="AL4951" s="84"/>
      <c r="AM4951" s="84"/>
      <c r="AN4951" s="84"/>
      <c r="AO4951" s="84"/>
      <c r="AP4951" s="84"/>
      <c r="AQ4951" s="84"/>
    </row>
    <row r="4952" ht="15.0" customHeight="1">
      <c r="A4952" s="98">
        <v>4949.0</v>
      </c>
      <c r="B4952" s="99" t="s">
        <v>10429</v>
      </c>
      <c r="C4952" s="98" t="s">
        <v>141</v>
      </c>
      <c r="D4952" s="98" t="s">
        <v>10430</v>
      </c>
      <c r="E4952" s="100">
        <v>23.42</v>
      </c>
      <c r="F4952" s="98" t="s">
        <v>86</v>
      </c>
      <c r="G4952" s="98" t="s">
        <v>423</v>
      </c>
      <c r="H4952" s="101">
        <v>7933816.15</v>
      </c>
      <c r="I4952" s="98">
        <v>2.0</v>
      </c>
      <c r="J4952" s="102">
        <v>4.8</v>
      </c>
      <c r="K4952" s="99">
        <v>2021.0</v>
      </c>
      <c r="L4952" s="98" t="s">
        <v>256</v>
      </c>
      <c r="M4952" s="98">
        <v>2021.0</v>
      </c>
      <c r="N4952" s="98" t="s">
        <v>145</v>
      </c>
      <c r="O4952" s="65" t="str">
        <f t="shared" si="1"/>
        <v>532421450001</v>
      </c>
      <c r="P4952" s="65">
        <f t="shared" si="2"/>
        <v>6</v>
      </c>
      <c r="Q4952" s="65">
        <f t="shared" si="3"/>
        <v>5</v>
      </c>
      <c r="R4952" s="65" t="str">
        <f t="shared" si="12"/>
        <v>53.242.145/0001-65</v>
      </c>
      <c r="S4952" s="84"/>
      <c r="T4952" s="84" t="str">
        <f t="shared" si="10"/>
        <v/>
      </c>
      <c r="U4952" s="84" t="str">
        <f t="shared" si="11"/>
        <v/>
      </c>
      <c r="V4952" s="65" t="str">
        <f t="shared" si="5"/>
        <v/>
      </c>
      <c r="W4952" s="84"/>
      <c r="X4952" s="84"/>
      <c r="Y4952" s="85"/>
      <c r="Z4952" s="85"/>
      <c r="AA4952" s="65" t="str">
        <f t="shared" si="6"/>
        <v/>
      </c>
      <c r="AB4952" s="65" t="str">
        <f t="shared" si="7"/>
        <v/>
      </c>
      <c r="AC4952" s="86"/>
      <c r="AD4952" s="87" t="str">
        <f t="shared" si="8"/>
        <v/>
      </c>
      <c r="AE4952" s="84"/>
      <c r="AF4952" s="86">
        <f>IF(AC4952&gt;0,AC4952,'⚙️ Config'!$B$10)</f>
        <v>0.0075</v>
      </c>
      <c r="AG4952" s="88">
        <f t="shared" si="9"/>
        <v>59503.62113</v>
      </c>
      <c r="AH4952" s="88">
        <f>AG4952*'⚙️ Config'!$B$11</f>
        <v>297518.1056</v>
      </c>
      <c r="AI4952" s="88">
        <f>AH4952*'⚙️ Config'!$B$12</f>
        <v>89255.43169</v>
      </c>
      <c r="AJ4952" s="64"/>
      <c r="AK4952" s="84"/>
      <c r="AL4952" s="84"/>
      <c r="AM4952" s="84"/>
      <c r="AN4952" s="84"/>
      <c r="AO4952" s="84"/>
      <c r="AP4952" s="84"/>
      <c r="AQ4952" s="84"/>
    </row>
    <row r="4953" ht="15.0" customHeight="1">
      <c r="A4953" s="98">
        <v>4950.0</v>
      </c>
      <c r="B4953" s="99" t="s">
        <v>10431</v>
      </c>
      <c r="C4953" s="98" t="s">
        <v>141</v>
      </c>
      <c r="D4953" s="98" t="s">
        <v>10432</v>
      </c>
      <c r="E4953" s="100">
        <v>22.94</v>
      </c>
      <c r="F4953" s="98" t="s">
        <v>86</v>
      </c>
      <c r="G4953" s="98" t="s">
        <v>423</v>
      </c>
      <c r="H4953" s="101">
        <v>7931964.28</v>
      </c>
      <c r="I4953" s="98">
        <v>2.0</v>
      </c>
      <c r="J4953" s="102">
        <v>5.0</v>
      </c>
      <c r="K4953" s="99">
        <v>2021.0</v>
      </c>
      <c r="L4953" s="98" t="s">
        <v>144</v>
      </c>
      <c r="M4953" s="98">
        <v>2021.0</v>
      </c>
      <c r="N4953" s="98" t="s">
        <v>161</v>
      </c>
      <c r="O4953" s="65" t="str">
        <f t="shared" si="1"/>
        <v>112438350001</v>
      </c>
      <c r="P4953" s="65">
        <f t="shared" si="2"/>
        <v>9</v>
      </c>
      <c r="Q4953" s="65">
        <f t="shared" si="3"/>
        <v>9</v>
      </c>
      <c r="R4953" s="65" t="str">
        <f t="shared" si="12"/>
        <v>11.243.835/0001-99</v>
      </c>
      <c r="S4953" s="84"/>
      <c r="T4953" s="84" t="str">
        <f t="shared" si="10"/>
        <v/>
      </c>
      <c r="U4953" s="84" t="str">
        <f t="shared" si="11"/>
        <v/>
      </c>
      <c r="V4953" s="65" t="str">
        <f t="shared" si="5"/>
        <v/>
      </c>
      <c r="W4953" s="84"/>
      <c r="X4953" s="84"/>
      <c r="Y4953" s="85"/>
      <c r="Z4953" s="85"/>
      <c r="AA4953" s="65" t="str">
        <f t="shared" si="6"/>
        <v/>
      </c>
      <c r="AB4953" s="65" t="str">
        <f t="shared" si="7"/>
        <v/>
      </c>
      <c r="AC4953" s="86"/>
      <c r="AD4953" s="87" t="str">
        <f t="shared" si="8"/>
        <v/>
      </c>
      <c r="AE4953" s="84"/>
      <c r="AF4953" s="86">
        <f>IF(AC4953&gt;0,AC4953,'⚙️ Config'!$B$10)</f>
        <v>0.0075</v>
      </c>
      <c r="AG4953" s="88">
        <f t="shared" si="9"/>
        <v>59489.7321</v>
      </c>
      <c r="AH4953" s="88">
        <f>AG4953*'⚙️ Config'!$B$11</f>
        <v>297448.6605</v>
      </c>
      <c r="AI4953" s="88">
        <f>AH4953*'⚙️ Config'!$B$12</f>
        <v>89234.59815</v>
      </c>
      <c r="AJ4953" s="64"/>
      <c r="AK4953" s="84"/>
      <c r="AL4953" s="84"/>
      <c r="AM4953" s="84"/>
      <c r="AN4953" s="84"/>
      <c r="AO4953" s="84"/>
      <c r="AP4953" s="84"/>
      <c r="AQ4953" s="84"/>
    </row>
    <row r="4954" ht="15.0" customHeight="1">
      <c r="A4954" s="103">
        <v>4951.0</v>
      </c>
      <c r="B4954" s="104" t="s">
        <v>10433</v>
      </c>
      <c r="C4954" s="103" t="s">
        <v>141</v>
      </c>
      <c r="D4954" s="103" t="s">
        <v>10434</v>
      </c>
      <c r="E4954" s="105">
        <v>20.09</v>
      </c>
      <c r="F4954" s="103" t="s">
        <v>86</v>
      </c>
      <c r="G4954" s="103" t="s">
        <v>423</v>
      </c>
      <c r="H4954" s="106">
        <v>7908978.3</v>
      </c>
      <c r="I4954" s="103">
        <v>3.0</v>
      </c>
      <c r="J4954" s="107">
        <v>4.8</v>
      </c>
      <c r="K4954" s="104">
        <v>2021.0</v>
      </c>
      <c r="L4954" s="103" t="s">
        <v>719</v>
      </c>
      <c r="M4954" s="103">
        <v>2021.0</v>
      </c>
      <c r="N4954" s="103" t="s">
        <v>145</v>
      </c>
      <c r="O4954" s="65" t="str">
        <f t="shared" si="1"/>
        <v>083192920001</v>
      </c>
      <c r="P4954" s="65">
        <f t="shared" si="2"/>
        <v>3</v>
      </c>
      <c r="Q4954" s="65">
        <f t="shared" si="3"/>
        <v>1</v>
      </c>
      <c r="R4954" s="65" t="str">
        <f t="shared" si="12"/>
        <v>08.319.292/0001-31</v>
      </c>
      <c r="S4954" s="84"/>
      <c r="T4954" s="84" t="str">
        <f t="shared" si="10"/>
        <v/>
      </c>
      <c r="U4954" s="84" t="str">
        <f t="shared" si="11"/>
        <v/>
      </c>
      <c r="V4954" s="65" t="str">
        <f t="shared" si="5"/>
        <v/>
      </c>
      <c r="W4954" s="84"/>
      <c r="X4954" s="84"/>
      <c r="Y4954" s="85"/>
      <c r="Z4954" s="85"/>
      <c r="AA4954" s="65" t="str">
        <f t="shared" si="6"/>
        <v/>
      </c>
      <c r="AB4954" s="65" t="str">
        <f t="shared" si="7"/>
        <v/>
      </c>
      <c r="AC4954" s="86"/>
      <c r="AD4954" s="87" t="str">
        <f t="shared" si="8"/>
        <v/>
      </c>
      <c r="AE4954" s="84"/>
      <c r="AF4954" s="86">
        <f>IF(AC4954&gt;0,AC4954,'⚙️ Config'!$B$10)</f>
        <v>0.0075</v>
      </c>
      <c r="AG4954" s="88">
        <f t="shared" si="9"/>
        <v>59317.33725</v>
      </c>
      <c r="AH4954" s="88">
        <f>AG4954*'⚙️ Config'!$B$11</f>
        <v>296586.6863</v>
      </c>
      <c r="AI4954" s="88">
        <f>AH4954*'⚙️ Config'!$B$12</f>
        <v>88976.00588</v>
      </c>
      <c r="AJ4954" s="64"/>
      <c r="AK4954" s="84"/>
      <c r="AL4954" s="84"/>
      <c r="AM4954" s="84"/>
      <c r="AN4954" s="84"/>
      <c r="AO4954" s="84"/>
      <c r="AP4954" s="84"/>
      <c r="AQ4954" s="84"/>
    </row>
    <row r="4955" ht="15.0" customHeight="1">
      <c r="A4955" s="98">
        <v>4952.0</v>
      </c>
      <c r="B4955" s="99" t="s">
        <v>10435</v>
      </c>
      <c r="C4955" s="98" t="s">
        <v>141</v>
      </c>
      <c r="D4955" s="98" t="s">
        <v>10436</v>
      </c>
      <c r="E4955" s="100">
        <v>27.38</v>
      </c>
      <c r="F4955" s="98" t="s">
        <v>86</v>
      </c>
      <c r="G4955" s="98" t="s">
        <v>423</v>
      </c>
      <c r="H4955" s="101">
        <v>7898524.27</v>
      </c>
      <c r="I4955" s="98">
        <v>3.0</v>
      </c>
      <c r="J4955" s="102">
        <v>4.5</v>
      </c>
      <c r="K4955" s="99">
        <v>2024.0</v>
      </c>
      <c r="L4955" s="98" t="s">
        <v>4709</v>
      </c>
      <c r="M4955" s="98">
        <v>2021.0</v>
      </c>
      <c r="N4955" s="98" t="s">
        <v>189</v>
      </c>
      <c r="O4955" s="65" t="str">
        <f t="shared" si="1"/>
        <v>072442630001</v>
      </c>
      <c r="P4955" s="65">
        <f t="shared" si="2"/>
        <v>9</v>
      </c>
      <c r="Q4955" s="65">
        <f t="shared" si="3"/>
        <v>5</v>
      </c>
      <c r="R4955" s="65" t="str">
        <f t="shared" si="12"/>
        <v>07.244.263/0001-95</v>
      </c>
      <c r="S4955" s="84"/>
      <c r="T4955" s="84" t="str">
        <f t="shared" si="10"/>
        <v/>
      </c>
      <c r="U4955" s="84" t="str">
        <f t="shared" si="11"/>
        <v/>
      </c>
      <c r="V4955" s="65" t="str">
        <f t="shared" si="5"/>
        <v/>
      </c>
      <c r="W4955" s="84"/>
      <c r="X4955" s="84"/>
      <c r="Y4955" s="85"/>
      <c r="Z4955" s="85"/>
      <c r="AA4955" s="65" t="str">
        <f t="shared" si="6"/>
        <v/>
      </c>
      <c r="AB4955" s="65" t="str">
        <f t="shared" si="7"/>
        <v/>
      </c>
      <c r="AC4955" s="86"/>
      <c r="AD4955" s="87" t="str">
        <f t="shared" si="8"/>
        <v/>
      </c>
      <c r="AE4955" s="84"/>
      <c r="AF4955" s="86">
        <f>IF(AC4955&gt;0,AC4955,'⚙️ Config'!$B$10)</f>
        <v>0.0075</v>
      </c>
      <c r="AG4955" s="88">
        <f t="shared" si="9"/>
        <v>59238.93203</v>
      </c>
      <c r="AH4955" s="88">
        <f>AG4955*'⚙️ Config'!$B$11</f>
        <v>296194.6601</v>
      </c>
      <c r="AI4955" s="88">
        <f>AH4955*'⚙️ Config'!$B$12</f>
        <v>88858.39804</v>
      </c>
      <c r="AJ4955" s="64"/>
      <c r="AK4955" s="84"/>
      <c r="AL4955" s="84"/>
      <c r="AM4955" s="84"/>
      <c r="AN4955" s="84"/>
      <c r="AO4955" s="84"/>
      <c r="AP4955" s="84"/>
      <c r="AQ4955" s="84"/>
    </row>
    <row r="4956" ht="15.0" customHeight="1">
      <c r="A4956" s="98">
        <v>4953.0</v>
      </c>
      <c r="B4956" s="99" t="s">
        <v>10437</v>
      </c>
      <c r="C4956" s="98" t="s">
        <v>141</v>
      </c>
      <c r="D4956" s="98" t="s">
        <v>10438</v>
      </c>
      <c r="E4956" s="100">
        <v>45.24</v>
      </c>
      <c r="F4956" s="98" t="s">
        <v>86</v>
      </c>
      <c r="G4956" s="98" t="s">
        <v>423</v>
      </c>
      <c r="H4956" s="101">
        <v>7886368.44</v>
      </c>
      <c r="I4956" s="98">
        <v>5.0</v>
      </c>
      <c r="J4956" s="102">
        <v>4.7</v>
      </c>
      <c r="K4956" s="99">
        <v>2025.0</v>
      </c>
      <c r="L4956" s="98" t="s">
        <v>9199</v>
      </c>
      <c r="M4956" s="98">
        <v>2021.0</v>
      </c>
      <c r="N4956" s="98" t="s">
        <v>208</v>
      </c>
      <c r="O4956" s="65" t="str">
        <f t="shared" si="1"/>
        <v>574622850001</v>
      </c>
      <c r="P4956" s="65">
        <f t="shared" si="2"/>
        <v>0</v>
      </c>
      <c r="Q4956" s="65">
        <f t="shared" si="3"/>
        <v>8</v>
      </c>
      <c r="R4956" s="65" t="str">
        <f t="shared" si="12"/>
        <v>57.462.285/0001-08</v>
      </c>
      <c r="S4956" s="84"/>
      <c r="T4956" s="84" t="str">
        <f t="shared" si="10"/>
        <v/>
      </c>
      <c r="U4956" s="84" t="str">
        <f t="shared" si="11"/>
        <v/>
      </c>
      <c r="V4956" s="65" t="str">
        <f t="shared" si="5"/>
        <v/>
      </c>
      <c r="W4956" s="84"/>
      <c r="X4956" s="84"/>
      <c r="Y4956" s="85"/>
      <c r="Z4956" s="85"/>
      <c r="AA4956" s="65" t="str">
        <f t="shared" si="6"/>
        <v/>
      </c>
      <c r="AB4956" s="65" t="str">
        <f t="shared" si="7"/>
        <v/>
      </c>
      <c r="AC4956" s="86"/>
      <c r="AD4956" s="87" t="str">
        <f t="shared" si="8"/>
        <v/>
      </c>
      <c r="AE4956" s="84"/>
      <c r="AF4956" s="86">
        <f>IF(AC4956&gt;0,AC4956,'⚙️ Config'!$B$10)</f>
        <v>0.0075</v>
      </c>
      <c r="AG4956" s="88">
        <f t="shared" si="9"/>
        <v>59147.7633</v>
      </c>
      <c r="AH4956" s="88">
        <f>AG4956*'⚙️ Config'!$B$11</f>
        <v>295738.8165</v>
      </c>
      <c r="AI4956" s="88">
        <f>AH4956*'⚙️ Config'!$B$12</f>
        <v>88721.64495</v>
      </c>
      <c r="AJ4956" s="64"/>
      <c r="AK4956" s="84"/>
      <c r="AL4956" s="84"/>
      <c r="AM4956" s="84"/>
      <c r="AN4956" s="84"/>
      <c r="AO4956" s="84"/>
      <c r="AP4956" s="84"/>
      <c r="AQ4956" s="84"/>
    </row>
    <row r="4957" ht="15.0" customHeight="1">
      <c r="A4957" s="98">
        <v>4954.0</v>
      </c>
      <c r="B4957" s="99" t="s">
        <v>10439</v>
      </c>
      <c r="C4957" s="98" t="s">
        <v>141</v>
      </c>
      <c r="D4957" s="98" t="s">
        <v>10440</v>
      </c>
      <c r="E4957" s="100">
        <v>19.61</v>
      </c>
      <c r="F4957" s="98" t="s">
        <v>86</v>
      </c>
      <c r="G4957" s="98" t="s">
        <v>423</v>
      </c>
      <c r="H4957" s="101">
        <v>7881840.08</v>
      </c>
      <c r="I4957" s="98">
        <v>3.0</v>
      </c>
      <c r="J4957" s="102">
        <v>5.0</v>
      </c>
      <c r="K4957" s="99">
        <v>2021.0</v>
      </c>
      <c r="L4957" s="98" t="s">
        <v>719</v>
      </c>
      <c r="M4957" s="98">
        <v>2021.0</v>
      </c>
      <c r="N4957" s="98" t="s">
        <v>145</v>
      </c>
      <c r="O4957" s="65" t="str">
        <f t="shared" si="1"/>
        <v>046314680001</v>
      </c>
      <c r="P4957" s="65">
        <f t="shared" si="2"/>
        <v>3</v>
      </c>
      <c r="Q4957" s="65">
        <f t="shared" si="3"/>
        <v>5</v>
      </c>
      <c r="R4957" s="65" t="str">
        <f t="shared" si="12"/>
        <v>04.631.468/0001-35</v>
      </c>
      <c r="S4957" s="84"/>
      <c r="T4957" s="84" t="str">
        <f t="shared" si="10"/>
        <v/>
      </c>
      <c r="U4957" s="84" t="str">
        <f t="shared" si="11"/>
        <v/>
      </c>
      <c r="V4957" s="65" t="str">
        <f t="shared" si="5"/>
        <v/>
      </c>
      <c r="W4957" s="84"/>
      <c r="X4957" s="84"/>
      <c r="Y4957" s="85"/>
      <c r="Z4957" s="85"/>
      <c r="AA4957" s="65" t="str">
        <f t="shared" si="6"/>
        <v/>
      </c>
      <c r="AB4957" s="65" t="str">
        <f t="shared" si="7"/>
        <v/>
      </c>
      <c r="AC4957" s="86"/>
      <c r="AD4957" s="87" t="str">
        <f t="shared" si="8"/>
        <v/>
      </c>
      <c r="AE4957" s="84"/>
      <c r="AF4957" s="86">
        <f>IF(AC4957&gt;0,AC4957,'⚙️ Config'!$B$10)</f>
        <v>0.0075</v>
      </c>
      <c r="AG4957" s="88">
        <f t="shared" si="9"/>
        <v>59113.8006</v>
      </c>
      <c r="AH4957" s="88">
        <f>AG4957*'⚙️ Config'!$B$11</f>
        <v>295569.003</v>
      </c>
      <c r="AI4957" s="88">
        <f>AH4957*'⚙️ Config'!$B$12</f>
        <v>88670.7009</v>
      </c>
      <c r="AJ4957" s="64"/>
      <c r="AK4957" s="84"/>
      <c r="AL4957" s="84"/>
      <c r="AM4957" s="84"/>
      <c r="AN4957" s="84"/>
      <c r="AO4957" s="84"/>
      <c r="AP4957" s="84"/>
      <c r="AQ4957" s="84"/>
    </row>
    <row r="4958" ht="15.0" customHeight="1">
      <c r="A4958" s="103">
        <v>4955.0</v>
      </c>
      <c r="B4958" s="104" t="s">
        <v>10441</v>
      </c>
      <c r="C4958" s="103" t="s">
        <v>141</v>
      </c>
      <c r="D4958" s="103" t="s">
        <v>10442</v>
      </c>
      <c r="E4958" s="105">
        <v>28.55</v>
      </c>
      <c r="F4958" s="103" t="s">
        <v>86</v>
      </c>
      <c r="G4958" s="103" t="s">
        <v>423</v>
      </c>
      <c r="H4958" s="106">
        <v>7871462.12</v>
      </c>
      <c r="I4958" s="103">
        <v>4.0</v>
      </c>
      <c r="J4958" s="107">
        <v>4.8</v>
      </c>
      <c r="K4958" s="104">
        <v>2024.0</v>
      </c>
      <c r="L4958" s="103" t="s">
        <v>4795</v>
      </c>
      <c r="M4958" s="103">
        <v>2021.0</v>
      </c>
      <c r="N4958" s="103" t="s">
        <v>189</v>
      </c>
      <c r="O4958" s="65" t="str">
        <f t="shared" si="1"/>
        <v>053337420001</v>
      </c>
      <c r="P4958" s="65">
        <f t="shared" si="2"/>
        <v>5</v>
      </c>
      <c r="Q4958" s="65">
        <f t="shared" si="3"/>
        <v>2</v>
      </c>
      <c r="R4958" s="65" t="str">
        <f t="shared" si="12"/>
        <v>05.333.742/0001-52</v>
      </c>
      <c r="S4958" s="84"/>
      <c r="T4958" s="84" t="str">
        <f t="shared" si="10"/>
        <v/>
      </c>
      <c r="U4958" s="84" t="str">
        <f t="shared" si="11"/>
        <v/>
      </c>
      <c r="V4958" s="65" t="str">
        <f t="shared" si="5"/>
        <v/>
      </c>
      <c r="W4958" s="84"/>
      <c r="X4958" s="84"/>
      <c r="Y4958" s="85"/>
      <c r="Z4958" s="85"/>
      <c r="AA4958" s="65" t="str">
        <f t="shared" si="6"/>
        <v/>
      </c>
      <c r="AB4958" s="65" t="str">
        <f t="shared" si="7"/>
        <v/>
      </c>
      <c r="AC4958" s="86"/>
      <c r="AD4958" s="87" t="str">
        <f t="shared" si="8"/>
        <v/>
      </c>
      <c r="AE4958" s="84"/>
      <c r="AF4958" s="86">
        <f>IF(AC4958&gt;0,AC4958,'⚙️ Config'!$B$10)</f>
        <v>0.0075</v>
      </c>
      <c r="AG4958" s="88">
        <f t="shared" si="9"/>
        <v>59035.9659</v>
      </c>
      <c r="AH4958" s="88">
        <f>AG4958*'⚙️ Config'!$B$11</f>
        <v>295179.8295</v>
      </c>
      <c r="AI4958" s="88">
        <f>AH4958*'⚙️ Config'!$B$12</f>
        <v>88553.94885</v>
      </c>
      <c r="AJ4958" s="64"/>
      <c r="AK4958" s="84"/>
      <c r="AL4958" s="84"/>
      <c r="AM4958" s="84"/>
      <c r="AN4958" s="84"/>
      <c r="AO4958" s="84"/>
      <c r="AP4958" s="84"/>
      <c r="AQ4958" s="84"/>
    </row>
    <row r="4959" ht="15.0" customHeight="1">
      <c r="A4959" s="98">
        <v>4956.0</v>
      </c>
      <c r="B4959" s="99" t="s">
        <v>10443</v>
      </c>
      <c r="C4959" s="98" t="s">
        <v>141</v>
      </c>
      <c r="D4959" s="98" t="s">
        <v>10444</v>
      </c>
      <c r="E4959" s="100">
        <v>22.12</v>
      </c>
      <c r="F4959" s="98" t="s">
        <v>86</v>
      </c>
      <c r="G4959" s="98" t="s">
        <v>423</v>
      </c>
      <c r="H4959" s="101">
        <v>7867027.13</v>
      </c>
      <c r="I4959" s="98">
        <v>4.0</v>
      </c>
      <c r="J4959" s="102">
        <v>4.3</v>
      </c>
      <c r="K4959" s="99">
        <v>2023.0</v>
      </c>
      <c r="L4959" s="98" t="s">
        <v>719</v>
      </c>
      <c r="M4959" s="98">
        <v>2021.0</v>
      </c>
      <c r="N4959" s="98" t="s">
        <v>161</v>
      </c>
      <c r="O4959" s="65" t="str">
        <f t="shared" si="1"/>
        <v>092822930001</v>
      </c>
      <c r="P4959" s="65">
        <f t="shared" si="2"/>
        <v>1</v>
      </c>
      <c r="Q4959" s="65">
        <f t="shared" si="3"/>
        <v>1</v>
      </c>
      <c r="R4959" s="65" t="str">
        <f t="shared" si="12"/>
        <v>09.282.293/0001-11</v>
      </c>
      <c r="S4959" s="84"/>
      <c r="T4959" s="84" t="str">
        <f t="shared" si="10"/>
        <v/>
      </c>
      <c r="U4959" s="84" t="str">
        <f t="shared" si="11"/>
        <v/>
      </c>
      <c r="V4959" s="65" t="str">
        <f t="shared" si="5"/>
        <v/>
      </c>
      <c r="W4959" s="84"/>
      <c r="X4959" s="84"/>
      <c r="Y4959" s="85"/>
      <c r="Z4959" s="85"/>
      <c r="AA4959" s="65" t="str">
        <f t="shared" si="6"/>
        <v/>
      </c>
      <c r="AB4959" s="65" t="str">
        <f t="shared" si="7"/>
        <v/>
      </c>
      <c r="AC4959" s="86"/>
      <c r="AD4959" s="87" t="str">
        <f t="shared" si="8"/>
        <v/>
      </c>
      <c r="AE4959" s="84"/>
      <c r="AF4959" s="86">
        <f>IF(AC4959&gt;0,AC4959,'⚙️ Config'!$B$10)</f>
        <v>0.0075</v>
      </c>
      <c r="AG4959" s="88">
        <f t="shared" si="9"/>
        <v>59002.70348</v>
      </c>
      <c r="AH4959" s="88">
        <f>AG4959*'⚙️ Config'!$B$11</f>
        <v>295013.5174</v>
      </c>
      <c r="AI4959" s="88">
        <f>AH4959*'⚙️ Config'!$B$12</f>
        <v>88504.05521</v>
      </c>
      <c r="AJ4959" s="64"/>
      <c r="AK4959" s="84"/>
      <c r="AL4959" s="84"/>
      <c r="AM4959" s="84"/>
      <c r="AN4959" s="84"/>
      <c r="AO4959" s="84"/>
      <c r="AP4959" s="84"/>
      <c r="AQ4959" s="84"/>
    </row>
    <row r="4960" ht="15.0" customHeight="1">
      <c r="A4960" s="98">
        <v>4957.0</v>
      </c>
      <c r="B4960" s="99" t="s">
        <v>10445</v>
      </c>
      <c r="C4960" s="98" t="s">
        <v>141</v>
      </c>
      <c r="D4960" s="98" t="s">
        <v>10446</v>
      </c>
      <c r="E4960" s="100">
        <v>19.91</v>
      </c>
      <c r="F4960" s="98" t="s">
        <v>86</v>
      </c>
      <c r="G4960" s="98" t="s">
        <v>423</v>
      </c>
      <c r="H4960" s="101">
        <v>7792334.58</v>
      </c>
      <c r="I4960" s="98">
        <v>6.0</v>
      </c>
      <c r="J4960" s="102">
        <v>5.0</v>
      </c>
      <c r="K4960" s="99">
        <v>2023.0</v>
      </c>
      <c r="L4960" s="98" t="s">
        <v>5111</v>
      </c>
      <c r="M4960" s="98">
        <v>2021.0</v>
      </c>
      <c r="N4960" s="98" t="s">
        <v>161</v>
      </c>
      <c r="O4960" s="65" t="str">
        <f t="shared" si="1"/>
        <v>072680380001</v>
      </c>
      <c r="P4960" s="65">
        <f t="shared" si="2"/>
        <v>9</v>
      </c>
      <c r="Q4960" s="65">
        <f t="shared" si="3"/>
        <v>9</v>
      </c>
      <c r="R4960" s="65" t="str">
        <f t="shared" si="12"/>
        <v>07.268.038/0001-99</v>
      </c>
      <c r="S4960" s="84"/>
      <c r="T4960" s="84" t="str">
        <f t="shared" si="10"/>
        <v/>
      </c>
      <c r="U4960" s="84" t="str">
        <f t="shared" si="11"/>
        <v/>
      </c>
      <c r="V4960" s="65" t="str">
        <f t="shared" si="5"/>
        <v/>
      </c>
      <c r="W4960" s="84"/>
      <c r="X4960" s="84"/>
      <c r="Y4960" s="85"/>
      <c r="Z4960" s="85"/>
      <c r="AA4960" s="65" t="str">
        <f t="shared" si="6"/>
        <v/>
      </c>
      <c r="AB4960" s="65" t="str">
        <f t="shared" si="7"/>
        <v/>
      </c>
      <c r="AC4960" s="86"/>
      <c r="AD4960" s="87" t="str">
        <f t="shared" si="8"/>
        <v/>
      </c>
      <c r="AE4960" s="84"/>
      <c r="AF4960" s="86">
        <f>IF(AC4960&gt;0,AC4960,'⚙️ Config'!$B$10)</f>
        <v>0.0075</v>
      </c>
      <c r="AG4960" s="88">
        <f t="shared" si="9"/>
        <v>58442.50935</v>
      </c>
      <c r="AH4960" s="88">
        <f>AG4960*'⚙️ Config'!$B$11</f>
        <v>292212.5468</v>
      </c>
      <c r="AI4960" s="88">
        <f>AH4960*'⚙️ Config'!$B$12</f>
        <v>87663.76403</v>
      </c>
      <c r="AJ4960" s="64"/>
      <c r="AK4960" s="84"/>
      <c r="AL4960" s="84"/>
      <c r="AM4960" s="84"/>
      <c r="AN4960" s="84"/>
      <c r="AO4960" s="84"/>
      <c r="AP4960" s="84"/>
      <c r="AQ4960" s="84"/>
    </row>
    <row r="4961" ht="15.0" customHeight="1">
      <c r="A4961" s="103">
        <v>4958.0</v>
      </c>
      <c r="B4961" s="104" t="s">
        <v>10447</v>
      </c>
      <c r="C4961" s="103" t="s">
        <v>141</v>
      </c>
      <c r="D4961" s="103" t="s">
        <v>10448</v>
      </c>
      <c r="E4961" s="105">
        <v>27.19</v>
      </c>
      <c r="F4961" s="103" t="s">
        <v>86</v>
      </c>
      <c r="G4961" s="103" t="s">
        <v>423</v>
      </c>
      <c r="H4961" s="106">
        <v>7786589.69</v>
      </c>
      <c r="I4961" s="103">
        <v>4.0</v>
      </c>
      <c r="J4961" s="107">
        <v>4.7</v>
      </c>
      <c r="K4961" s="104">
        <v>2024.0</v>
      </c>
      <c r="L4961" s="103" t="s">
        <v>448</v>
      </c>
      <c r="M4961" s="103">
        <v>2021.0</v>
      </c>
      <c r="N4961" s="103" t="s">
        <v>189</v>
      </c>
      <c r="O4961" s="65" t="str">
        <f t="shared" si="1"/>
        <v>038740950001</v>
      </c>
      <c r="P4961" s="65">
        <f t="shared" si="2"/>
        <v>6</v>
      </c>
      <c r="Q4961" s="65">
        <f t="shared" si="3"/>
        <v>0</v>
      </c>
      <c r="R4961" s="65" t="str">
        <f t="shared" si="12"/>
        <v>03.874.095/0001-60</v>
      </c>
      <c r="S4961" s="84"/>
      <c r="T4961" s="84" t="str">
        <f t="shared" si="10"/>
        <v/>
      </c>
      <c r="U4961" s="84" t="str">
        <f t="shared" si="11"/>
        <v/>
      </c>
      <c r="V4961" s="65" t="str">
        <f t="shared" si="5"/>
        <v/>
      </c>
      <c r="W4961" s="84"/>
      <c r="X4961" s="84"/>
      <c r="Y4961" s="85"/>
      <c r="Z4961" s="85"/>
      <c r="AA4961" s="65" t="str">
        <f t="shared" si="6"/>
        <v/>
      </c>
      <c r="AB4961" s="65" t="str">
        <f t="shared" si="7"/>
        <v/>
      </c>
      <c r="AC4961" s="86"/>
      <c r="AD4961" s="87" t="str">
        <f t="shared" si="8"/>
        <v/>
      </c>
      <c r="AE4961" s="84"/>
      <c r="AF4961" s="86">
        <f>IF(AC4961&gt;0,AC4961,'⚙️ Config'!$B$10)</f>
        <v>0.0075</v>
      </c>
      <c r="AG4961" s="88">
        <f t="shared" si="9"/>
        <v>58399.42268</v>
      </c>
      <c r="AH4961" s="88">
        <f>AG4961*'⚙️ Config'!$B$11</f>
        <v>291997.1134</v>
      </c>
      <c r="AI4961" s="88">
        <f>AH4961*'⚙️ Config'!$B$12</f>
        <v>87599.13401</v>
      </c>
      <c r="AJ4961" s="64"/>
      <c r="AK4961" s="84"/>
      <c r="AL4961" s="84"/>
      <c r="AM4961" s="84"/>
      <c r="AN4961" s="84"/>
      <c r="AO4961" s="84"/>
      <c r="AP4961" s="84"/>
      <c r="AQ4961" s="84"/>
    </row>
    <row r="4962" ht="15.0" customHeight="1">
      <c r="A4962" s="98">
        <v>4959.0</v>
      </c>
      <c r="B4962" s="99" t="s">
        <v>10449</v>
      </c>
      <c r="C4962" s="98" t="s">
        <v>141</v>
      </c>
      <c r="D4962" s="98" t="s">
        <v>10450</v>
      </c>
      <c r="E4962" s="100">
        <v>32.78</v>
      </c>
      <c r="F4962" s="98" t="s">
        <v>86</v>
      </c>
      <c r="G4962" s="98" t="s">
        <v>423</v>
      </c>
      <c r="H4962" s="101">
        <v>7776240.18</v>
      </c>
      <c r="I4962" s="98">
        <v>5.0</v>
      </c>
      <c r="J4962" s="102">
        <v>2.3</v>
      </c>
      <c r="K4962" s="99">
        <v>2024.0</v>
      </c>
      <c r="L4962" s="98" t="s">
        <v>4400</v>
      </c>
      <c r="M4962" s="98">
        <v>2023.0</v>
      </c>
      <c r="N4962" s="98" t="s">
        <v>161</v>
      </c>
      <c r="O4962" s="65" t="str">
        <f t="shared" si="1"/>
        <v>266832640001</v>
      </c>
      <c r="P4962" s="65">
        <f t="shared" si="2"/>
        <v>8</v>
      </c>
      <c r="Q4962" s="65">
        <f t="shared" si="3"/>
        <v>0</v>
      </c>
      <c r="R4962" s="65" t="str">
        <f t="shared" si="12"/>
        <v>26.683.264/0001-80</v>
      </c>
      <c r="S4962" s="84"/>
      <c r="T4962" s="84" t="str">
        <f t="shared" si="10"/>
        <v/>
      </c>
      <c r="U4962" s="84" t="str">
        <f t="shared" si="11"/>
        <v/>
      </c>
      <c r="V4962" s="65" t="str">
        <f t="shared" si="5"/>
        <v/>
      </c>
      <c r="W4962" s="84"/>
      <c r="X4962" s="84"/>
      <c r="Y4962" s="85"/>
      <c r="Z4962" s="85"/>
      <c r="AA4962" s="65" t="str">
        <f t="shared" si="6"/>
        <v/>
      </c>
      <c r="AB4962" s="65" t="str">
        <f t="shared" si="7"/>
        <v/>
      </c>
      <c r="AC4962" s="86"/>
      <c r="AD4962" s="87" t="str">
        <f t="shared" si="8"/>
        <v/>
      </c>
      <c r="AE4962" s="84"/>
      <c r="AF4962" s="86">
        <f>IF(AC4962&gt;0,AC4962,'⚙️ Config'!$B$10)</f>
        <v>0.0075</v>
      </c>
      <c r="AG4962" s="88">
        <f t="shared" si="9"/>
        <v>58321.80135</v>
      </c>
      <c r="AH4962" s="88">
        <f>AG4962*'⚙️ Config'!$B$11</f>
        <v>291609.0068</v>
      </c>
      <c r="AI4962" s="88">
        <f>AH4962*'⚙️ Config'!$B$12</f>
        <v>87482.70203</v>
      </c>
      <c r="AJ4962" s="64"/>
      <c r="AK4962" s="84"/>
      <c r="AL4962" s="84"/>
      <c r="AM4962" s="84"/>
      <c r="AN4962" s="84"/>
      <c r="AO4962" s="84"/>
      <c r="AP4962" s="84"/>
      <c r="AQ4962" s="84"/>
    </row>
    <row r="4963" ht="15.0" customHeight="1">
      <c r="A4963" s="103">
        <v>4960.0</v>
      </c>
      <c r="B4963" s="104" t="s">
        <v>10451</v>
      </c>
      <c r="C4963" s="103" t="s">
        <v>141</v>
      </c>
      <c r="D4963" s="103" t="s">
        <v>10452</v>
      </c>
      <c r="E4963" s="105">
        <v>20.8</v>
      </c>
      <c r="F4963" s="103" t="s">
        <v>86</v>
      </c>
      <c r="G4963" s="103" t="s">
        <v>423</v>
      </c>
      <c r="H4963" s="106">
        <v>7753828.91</v>
      </c>
      <c r="I4963" s="103">
        <v>3.0</v>
      </c>
      <c r="J4963" s="107">
        <v>4.9</v>
      </c>
      <c r="K4963" s="104">
        <v>2022.0</v>
      </c>
      <c r="L4963" s="103" t="s">
        <v>144</v>
      </c>
      <c r="M4963" s="103">
        <v>2021.0</v>
      </c>
      <c r="N4963" s="103" t="s">
        <v>4351</v>
      </c>
      <c r="O4963" s="65" t="str">
        <f t="shared" si="1"/>
        <v>031916140001</v>
      </c>
      <c r="P4963" s="65">
        <f t="shared" si="2"/>
        <v>9</v>
      </c>
      <c r="Q4963" s="65">
        <f t="shared" si="3"/>
        <v>6</v>
      </c>
      <c r="R4963" s="65" t="str">
        <f t="shared" si="12"/>
        <v>03.191.614/0001-96</v>
      </c>
      <c r="S4963" s="84"/>
      <c r="T4963" s="84" t="str">
        <f t="shared" si="10"/>
        <v/>
      </c>
      <c r="U4963" s="84" t="str">
        <f t="shared" si="11"/>
        <v/>
      </c>
      <c r="V4963" s="65" t="str">
        <f t="shared" si="5"/>
        <v/>
      </c>
      <c r="W4963" s="84"/>
      <c r="X4963" s="84"/>
      <c r="Y4963" s="85"/>
      <c r="Z4963" s="85"/>
      <c r="AA4963" s="65" t="str">
        <f t="shared" si="6"/>
        <v/>
      </c>
      <c r="AB4963" s="65" t="str">
        <f t="shared" si="7"/>
        <v/>
      </c>
      <c r="AC4963" s="86"/>
      <c r="AD4963" s="87" t="str">
        <f t="shared" si="8"/>
        <v/>
      </c>
      <c r="AE4963" s="84"/>
      <c r="AF4963" s="86">
        <f>IF(AC4963&gt;0,AC4963,'⚙️ Config'!$B$10)</f>
        <v>0.0075</v>
      </c>
      <c r="AG4963" s="88">
        <f t="shared" si="9"/>
        <v>58153.71683</v>
      </c>
      <c r="AH4963" s="88">
        <f>AG4963*'⚙️ Config'!$B$11</f>
        <v>290768.5841</v>
      </c>
      <c r="AI4963" s="88">
        <f>AH4963*'⚙️ Config'!$B$12</f>
        <v>87230.57524</v>
      </c>
      <c r="AJ4963" s="64"/>
      <c r="AK4963" s="84"/>
      <c r="AL4963" s="84"/>
      <c r="AM4963" s="84"/>
      <c r="AN4963" s="84"/>
      <c r="AO4963" s="84"/>
      <c r="AP4963" s="84"/>
      <c r="AQ4963" s="84"/>
    </row>
    <row r="4964" ht="15.0" customHeight="1">
      <c r="A4964" s="103">
        <v>4961.0</v>
      </c>
      <c r="B4964" s="104" t="s">
        <v>10453</v>
      </c>
      <c r="C4964" s="103" t="s">
        <v>141</v>
      </c>
      <c r="D4964" s="103" t="s">
        <v>10454</v>
      </c>
      <c r="E4964" s="105">
        <v>30.4</v>
      </c>
      <c r="F4964" s="103" t="s">
        <v>86</v>
      </c>
      <c r="G4964" s="103" t="s">
        <v>423</v>
      </c>
      <c r="H4964" s="106">
        <v>7751058.27</v>
      </c>
      <c r="I4964" s="103">
        <v>4.0</v>
      </c>
      <c r="J4964" s="107">
        <v>4.8</v>
      </c>
      <c r="K4964" s="104">
        <v>2024.0</v>
      </c>
      <c r="L4964" s="103" t="s">
        <v>268</v>
      </c>
      <c r="M4964" s="103">
        <v>2021.0</v>
      </c>
      <c r="N4964" s="103" t="s">
        <v>4351</v>
      </c>
      <c r="O4964" s="65" t="str">
        <f t="shared" si="1"/>
        <v>083704950001</v>
      </c>
      <c r="P4964" s="65">
        <f t="shared" si="2"/>
        <v>5</v>
      </c>
      <c r="Q4964" s="65">
        <f t="shared" si="3"/>
        <v>2</v>
      </c>
      <c r="R4964" s="65" t="str">
        <f t="shared" si="12"/>
        <v>08.370.495/0001-52</v>
      </c>
      <c r="S4964" s="84"/>
      <c r="T4964" s="84" t="str">
        <f t="shared" si="10"/>
        <v/>
      </c>
      <c r="U4964" s="84" t="str">
        <f t="shared" si="11"/>
        <v/>
      </c>
      <c r="V4964" s="65" t="str">
        <f t="shared" si="5"/>
        <v/>
      </c>
      <c r="W4964" s="84"/>
      <c r="X4964" s="84"/>
      <c r="Y4964" s="85"/>
      <c r="Z4964" s="85"/>
      <c r="AA4964" s="65" t="str">
        <f t="shared" si="6"/>
        <v/>
      </c>
      <c r="AB4964" s="65" t="str">
        <f t="shared" si="7"/>
        <v/>
      </c>
      <c r="AC4964" s="86"/>
      <c r="AD4964" s="87" t="str">
        <f t="shared" si="8"/>
        <v/>
      </c>
      <c r="AE4964" s="84"/>
      <c r="AF4964" s="86">
        <f>IF(AC4964&gt;0,AC4964,'⚙️ Config'!$B$10)</f>
        <v>0.0075</v>
      </c>
      <c r="AG4964" s="88">
        <f t="shared" si="9"/>
        <v>58132.93703</v>
      </c>
      <c r="AH4964" s="88">
        <f>AG4964*'⚙️ Config'!$B$11</f>
        <v>290664.6851</v>
      </c>
      <c r="AI4964" s="88">
        <f>AH4964*'⚙️ Config'!$B$12</f>
        <v>87199.40554</v>
      </c>
      <c r="AJ4964" s="64"/>
      <c r="AK4964" s="84"/>
      <c r="AL4964" s="84"/>
      <c r="AM4964" s="84"/>
      <c r="AN4964" s="84"/>
      <c r="AO4964" s="84"/>
      <c r="AP4964" s="84"/>
      <c r="AQ4964" s="84"/>
    </row>
    <row r="4965" ht="15.0" customHeight="1">
      <c r="A4965" s="98">
        <v>4962.0</v>
      </c>
      <c r="B4965" s="99" t="s">
        <v>10455</v>
      </c>
      <c r="C4965" s="98" t="s">
        <v>141</v>
      </c>
      <c r="D4965" s="98" t="s">
        <v>10456</v>
      </c>
      <c r="E4965" s="100">
        <v>30.4</v>
      </c>
      <c r="F4965" s="98" t="s">
        <v>86</v>
      </c>
      <c r="G4965" s="98" t="s">
        <v>423</v>
      </c>
      <c r="H4965" s="101">
        <v>7737405.5</v>
      </c>
      <c r="I4965" s="98">
        <v>4.0</v>
      </c>
      <c r="J4965" s="102">
        <v>4.8</v>
      </c>
      <c r="K4965" s="99">
        <v>2025.0</v>
      </c>
      <c r="L4965" s="98" t="s">
        <v>4726</v>
      </c>
      <c r="M4965" s="98">
        <v>2021.0</v>
      </c>
      <c r="N4965" s="98" t="s">
        <v>161</v>
      </c>
      <c r="O4965" s="65" t="str">
        <f t="shared" si="1"/>
        <v>539337680001</v>
      </c>
      <c r="P4965" s="65">
        <f t="shared" si="2"/>
        <v>8</v>
      </c>
      <c r="Q4965" s="65">
        <f t="shared" si="3"/>
        <v>4</v>
      </c>
      <c r="R4965" s="65" t="str">
        <f t="shared" si="12"/>
        <v>53.933.768/0001-84</v>
      </c>
      <c r="S4965" s="84"/>
      <c r="T4965" s="84" t="str">
        <f t="shared" si="10"/>
        <v/>
      </c>
      <c r="U4965" s="84" t="str">
        <f t="shared" si="11"/>
        <v/>
      </c>
      <c r="V4965" s="65" t="str">
        <f t="shared" si="5"/>
        <v/>
      </c>
      <c r="W4965" s="84"/>
      <c r="X4965" s="84"/>
      <c r="Y4965" s="85"/>
      <c r="Z4965" s="85"/>
      <c r="AA4965" s="65" t="str">
        <f t="shared" si="6"/>
        <v/>
      </c>
      <c r="AB4965" s="65" t="str">
        <f t="shared" si="7"/>
        <v/>
      </c>
      <c r="AC4965" s="86"/>
      <c r="AD4965" s="87" t="str">
        <f t="shared" si="8"/>
        <v/>
      </c>
      <c r="AE4965" s="84"/>
      <c r="AF4965" s="86">
        <f>IF(AC4965&gt;0,AC4965,'⚙️ Config'!$B$10)</f>
        <v>0.0075</v>
      </c>
      <c r="AG4965" s="88">
        <f t="shared" si="9"/>
        <v>58030.54125</v>
      </c>
      <c r="AH4965" s="88">
        <f>AG4965*'⚙️ Config'!$B$11</f>
        <v>290152.7063</v>
      </c>
      <c r="AI4965" s="88">
        <f>AH4965*'⚙️ Config'!$B$12</f>
        <v>87045.81188</v>
      </c>
      <c r="AJ4965" s="64"/>
      <c r="AK4965" s="84"/>
      <c r="AL4965" s="84"/>
      <c r="AM4965" s="84"/>
      <c r="AN4965" s="84"/>
      <c r="AO4965" s="84"/>
      <c r="AP4965" s="84"/>
      <c r="AQ4965" s="84"/>
    </row>
    <row r="4966" ht="15.0" customHeight="1">
      <c r="A4966" s="98">
        <v>4963.0</v>
      </c>
      <c r="B4966" s="99" t="s">
        <v>10457</v>
      </c>
      <c r="C4966" s="98" t="s">
        <v>141</v>
      </c>
      <c r="D4966" s="98" t="s">
        <v>10458</v>
      </c>
      <c r="E4966" s="100">
        <v>20.82</v>
      </c>
      <c r="F4966" s="98" t="s">
        <v>86</v>
      </c>
      <c r="G4966" s="98" t="s">
        <v>423</v>
      </c>
      <c r="H4966" s="101">
        <v>7701307.67</v>
      </c>
      <c r="I4966" s="98">
        <v>3.0</v>
      </c>
      <c r="J4966" s="102">
        <v>4.7</v>
      </c>
      <c r="K4966" s="99">
        <v>2021.0</v>
      </c>
      <c r="L4966" s="98" t="s">
        <v>268</v>
      </c>
      <c r="M4966" s="98">
        <v>2021.0</v>
      </c>
      <c r="N4966" s="98" t="s">
        <v>4351</v>
      </c>
      <c r="O4966" s="65" t="str">
        <f t="shared" si="1"/>
        <v>571307180001</v>
      </c>
      <c r="P4966" s="65">
        <f t="shared" si="2"/>
        <v>1</v>
      </c>
      <c r="Q4966" s="65">
        <f t="shared" si="3"/>
        <v>0</v>
      </c>
      <c r="R4966" s="65" t="str">
        <f t="shared" si="12"/>
        <v>57.130.718/0001-10</v>
      </c>
      <c r="S4966" s="84"/>
      <c r="T4966" s="84" t="str">
        <f t="shared" si="10"/>
        <v/>
      </c>
      <c r="U4966" s="84" t="str">
        <f t="shared" si="11"/>
        <v/>
      </c>
      <c r="V4966" s="65" t="str">
        <f t="shared" si="5"/>
        <v/>
      </c>
      <c r="W4966" s="84"/>
      <c r="X4966" s="84"/>
      <c r="Y4966" s="85"/>
      <c r="Z4966" s="85"/>
      <c r="AA4966" s="65" t="str">
        <f t="shared" si="6"/>
        <v/>
      </c>
      <c r="AB4966" s="65" t="str">
        <f t="shared" si="7"/>
        <v/>
      </c>
      <c r="AC4966" s="86"/>
      <c r="AD4966" s="87" t="str">
        <f t="shared" si="8"/>
        <v/>
      </c>
      <c r="AE4966" s="84"/>
      <c r="AF4966" s="86">
        <f>IF(AC4966&gt;0,AC4966,'⚙️ Config'!$B$10)</f>
        <v>0.0075</v>
      </c>
      <c r="AG4966" s="88">
        <f t="shared" si="9"/>
        <v>57759.80753</v>
      </c>
      <c r="AH4966" s="88">
        <f>AG4966*'⚙️ Config'!$B$11</f>
        <v>288799.0376</v>
      </c>
      <c r="AI4966" s="88">
        <f>AH4966*'⚙️ Config'!$B$12</f>
        <v>86639.71129</v>
      </c>
      <c r="AJ4966" s="64"/>
      <c r="AK4966" s="84"/>
      <c r="AL4966" s="84"/>
      <c r="AM4966" s="84"/>
      <c r="AN4966" s="84"/>
      <c r="AO4966" s="84"/>
      <c r="AP4966" s="84"/>
      <c r="AQ4966" s="84"/>
    </row>
    <row r="4967" ht="15.0" customHeight="1">
      <c r="A4967" s="103">
        <v>4964.0</v>
      </c>
      <c r="B4967" s="104" t="s">
        <v>10459</v>
      </c>
      <c r="C4967" s="103" t="s">
        <v>141</v>
      </c>
      <c r="D4967" s="103" t="s">
        <v>10460</v>
      </c>
      <c r="E4967" s="105">
        <v>23.73</v>
      </c>
      <c r="F4967" s="103" t="s">
        <v>86</v>
      </c>
      <c r="G4967" s="103" t="s">
        <v>423</v>
      </c>
      <c r="H4967" s="106">
        <v>7697959.53</v>
      </c>
      <c r="I4967" s="103">
        <v>6.0</v>
      </c>
      <c r="J4967" s="107">
        <v>4.7</v>
      </c>
      <c r="K4967" s="104">
        <v>2024.0</v>
      </c>
      <c r="L4967" s="103" t="s">
        <v>508</v>
      </c>
      <c r="M4967" s="103">
        <v>2021.0</v>
      </c>
      <c r="N4967" s="103" t="s">
        <v>161</v>
      </c>
      <c r="O4967" s="65" t="str">
        <f t="shared" si="1"/>
        <v>561497840001</v>
      </c>
      <c r="P4967" s="65">
        <f t="shared" si="2"/>
        <v>7</v>
      </c>
      <c r="Q4967" s="65">
        <f t="shared" si="3"/>
        <v>9</v>
      </c>
      <c r="R4967" s="65" t="str">
        <f t="shared" si="12"/>
        <v>56.149.784/0001-79</v>
      </c>
      <c r="S4967" s="84"/>
      <c r="T4967" s="84" t="str">
        <f t="shared" si="10"/>
        <v/>
      </c>
      <c r="U4967" s="84" t="str">
        <f t="shared" si="11"/>
        <v/>
      </c>
      <c r="V4967" s="65" t="str">
        <f t="shared" si="5"/>
        <v/>
      </c>
      <c r="W4967" s="84"/>
      <c r="X4967" s="84"/>
      <c r="Y4967" s="85"/>
      <c r="Z4967" s="85"/>
      <c r="AA4967" s="65" t="str">
        <f t="shared" si="6"/>
        <v/>
      </c>
      <c r="AB4967" s="65" t="str">
        <f t="shared" si="7"/>
        <v/>
      </c>
      <c r="AC4967" s="86"/>
      <c r="AD4967" s="87" t="str">
        <f t="shared" si="8"/>
        <v/>
      </c>
      <c r="AE4967" s="84"/>
      <c r="AF4967" s="86">
        <f>IF(AC4967&gt;0,AC4967,'⚙️ Config'!$B$10)</f>
        <v>0.0075</v>
      </c>
      <c r="AG4967" s="88">
        <f t="shared" si="9"/>
        <v>57734.69648</v>
      </c>
      <c r="AH4967" s="88">
        <f>AG4967*'⚙️ Config'!$B$11</f>
        <v>288673.4824</v>
      </c>
      <c r="AI4967" s="88">
        <f>AH4967*'⚙️ Config'!$B$12</f>
        <v>86602.04471</v>
      </c>
      <c r="AJ4967" s="64"/>
      <c r="AK4967" s="84"/>
      <c r="AL4967" s="84"/>
      <c r="AM4967" s="84"/>
      <c r="AN4967" s="84"/>
      <c r="AO4967" s="84"/>
      <c r="AP4967" s="84"/>
      <c r="AQ4967" s="84"/>
    </row>
    <row r="4968" ht="15.0" customHeight="1">
      <c r="A4968" s="103">
        <v>4965.0</v>
      </c>
      <c r="B4968" s="104" t="s">
        <v>10461</v>
      </c>
      <c r="C4968" s="103" t="s">
        <v>141</v>
      </c>
      <c r="D4968" s="103" t="s">
        <v>10462</v>
      </c>
      <c r="E4968" s="105">
        <v>22.93</v>
      </c>
      <c r="F4968" s="103" t="s">
        <v>86</v>
      </c>
      <c r="G4968" s="103" t="s">
        <v>423</v>
      </c>
      <c r="H4968" s="106">
        <v>7695053.75</v>
      </c>
      <c r="I4968" s="103">
        <v>2.0</v>
      </c>
      <c r="J4968" s="107">
        <v>5.0</v>
      </c>
      <c r="K4968" s="104">
        <v>2021.0</v>
      </c>
      <c r="L4968" s="103" t="s">
        <v>144</v>
      </c>
      <c r="M4968" s="103">
        <v>2021.0</v>
      </c>
      <c r="N4968" s="103" t="s">
        <v>145</v>
      </c>
      <c r="O4968" s="65" t="str">
        <f t="shared" si="1"/>
        <v>534101300001</v>
      </c>
      <c r="P4968" s="65">
        <f t="shared" si="2"/>
        <v>6</v>
      </c>
      <c r="Q4968" s="65">
        <f t="shared" si="3"/>
        <v>9</v>
      </c>
      <c r="R4968" s="65" t="str">
        <f t="shared" si="12"/>
        <v>53.410.130/0001-69</v>
      </c>
      <c r="S4968" s="84"/>
      <c r="T4968" s="84" t="str">
        <f t="shared" si="10"/>
        <v/>
      </c>
      <c r="U4968" s="84" t="str">
        <f t="shared" si="11"/>
        <v/>
      </c>
      <c r="V4968" s="65" t="str">
        <f t="shared" si="5"/>
        <v/>
      </c>
      <c r="W4968" s="84"/>
      <c r="X4968" s="84"/>
      <c r="Y4968" s="85"/>
      <c r="Z4968" s="85"/>
      <c r="AA4968" s="65" t="str">
        <f t="shared" si="6"/>
        <v/>
      </c>
      <c r="AB4968" s="65" t="str">
        <f t="shared" si="7"/>
        <v/>
      </c>
      <c r="AC4968" s="86"/>
      <c r="AD4968" s="87" t="str">
        <f t="shared" si="8"/>
        <v/>
      </c>
      <c r="AE4968" s="84"/>
      <c r="AF4968" s="86">
        <f>IF(AC4968&gt;0,AC4968,'⚙️ Config'!$B$10)</f>
        <v>0.0075</v>
      </c>
      <c r="AG4968" s="88">
        <f t="shared" si="9"/>
        <v>57712.90313</v>
      </c>
      <c r="AH4968" s="88">
        <f>AG4968*'⚙️ Config'!$B$11</f>
        <v>288564.5156</v>
      </c>
      <c r="AI4968" s="88">
        <f>AH4968*'⚙️ Config'!$B$12</f>
        <v>86569.35469</v>
      </c>
      <c r="AJ4968" s="64"/>
      <c r="AK4968" s="84"/>
      <c r="AL4968" s="84"/>
      <c r="AM4968" s="84"/>
      <c r="AN4968" s="84"/>
      <c r="AO4968" s="84"/>
      <c r="AP4968" s="84"/>
      <c r="AQ4968" s="84"/>
    </row>
    <row r="4969" ht="15.0" customHeight="1">
      <c r="A4969" s="103">
        <v>4966.0</v>
      </c>
      <c r="B4969" s="104" t="s">
        <v>10463</v>
      </c>
      <c r="C4969" s="103" t="s">
        <v>141</v>
      </c>
      <c r="D4969" s="103" t="s">
        <v>10464</v>
      </c>
      <c r="E4969" s="105">
        <v>30.63</v>
      </c>
      <c r="F4969" s="103" t="s">
        <v>86</v>
      </c>
      <c r="G4969" s="103" t="s">
        <v>423</v>
      </c>
      <c r="H4969" s="106">
        <v>7686685.16</v>
      </c>
      <c r="I4969" s="103">
        <v>5.0</v>
      </c>
      <c r="J4969" s="107">
        <v>3.0</v>
      </c>
      <c r="K4969" s="104">
        <v>2024.0</v>
      </c>
      <c r="L4969" s="103" t="s">
        <v>4726</v>
      </c>
      <c r="M4969" s="103">
        <v>2023.0</v>
      </c>
      <c r="N4969" s="103" t="s">
        <v>161</v>
      </c>
      <c r="O4969" s="65" t="str">
        <f t="shared" si="1"/>
        <v>043651540001</v>
      </c>
      <c r="P4969" s="65">
        <f t="shared" si="2"/>
        <v>3</v>
      </c>
      <c r="Q4969" s="65">
        <f t="shared" si="3"/>
        <v>8</v>
      </c>
      <c r="R4969" s="65" t="str">
        <f t="shared" si="12"/>
        <v>04.365.154/0001-38</v>
      </c>
      <c r="S4969" s="84"/>
      <c r="T4969" s="84" t="str">
        <f t="shared" si="10"/>
        <v/>
      </c>
      <c r="U4969" s="84" t="str">
        <f t="shared" si="11"/>
        <v/>
      </c>
      <c r="V4969" s="65" t="str">
        <f t="shared" si="5"/>
        <v/>
      </c>
      <c r="W4969" s="84"/>
      <c r="X4969" s="84"/>
      <c r="Y4969" s="85"/>
      <c r="Z4969" s="85"/>
      <c r="AA4969" s="65" t="str">
        <f t="shared" si="6"/>
        <v/>
      </c>
      <c r="AB4969" s="65" t="str">
        <f t="shared" si="7"/>
        <v/>
      </c>
      <c r="AC4969" s="86"/>
      <c r="AD4969" s="87" t="str">
        <f t="shared" si="8"/>
        <v/>
      </c>
      <c r="AE4969" s="84"/>
      <c r="AF4969" s="86">
        <f>IF(AC4969&gt;0,AC4969,'⚙️ Config'!$B$10)</f>
        <v>0.0075</v>
      </c>
      <c r="AG4969" s="88">
        <f t="shared" si="9"/>
        <v>57650.1387</v>
      </c>
      <c r="AH4969" s="88">
        <f>AG4969*'⚙️ Config'!$B$11</f>
        <v>288250.6935</v>
      </c>
      <c r="AI4969" s="88">
        <f>AH4969*'⚙️ Config'!$B$12</f>
        <v>86475.20805</v>
      </c>
      <c r="AJ4969" s="64"/>
      <c r="AK4969" s="84"/>
      <c r="AL4969" s="84"/>
      <c r="AM4969" s="84"/>
      <c r="AN4969" s="84"/>
      <c r="AO4969" s="84"/>
      <c r="AP4969" s="84"/>
      <c r="AQ4969" s="84"/>
    </row>
    <row r="4970" ht="15.0" customHeight="1">
      <c r="A4970" s="98">
        <v>4967.0</v>
      </c>
      <c r="B4970" s="99" t="s">
        <v>10465</v>
      </c>
      <c r="C4970" s="98" t="s">
        <v>141</v>
      </c>
      <c r="D4970" s="98" t="s">
        <v>10466</v>
      </c>
      <c r="E4970" s="100">
        <v>30.55</v>
      </c>
      <c r="F4970" s="98" t="s">
        <v>86</v>
      </c>
      <c r="G4970" s="98" t="s">
        <v>423</v>
      </c>
      <c r="H4970" s="101">
        <v>7686654.89</v>
      </c>
      <c r="I4970" s="98">
        <v>4.0</v>
      </c>
      <c r="J4970" s="102">
        <v>4.7</v>
      </c>
      <c r="K4970" s="99">
        <v>2025.0</v>
      </c>
      <c r="L4970" s="98" t="s">
        <v>4983</v>
      </c>
      <c r="M4970" s="98">
        <v>2021.0</v>
      </c>
      <c r="N4970" s="98" t="s">
        <v>189</v>
      </c>
      <c r="O4970" s="65" t="str">
        <f t="shared" si="1"/>
        <v>014950130001</v>
      </c>
      <c r="P4970" s="65">
        <f t="shared" si="2"/>
        <v>4</v>
      </c>
      <c r="Q4970" s="65">
        <f t="shared" si="3"/>
        <v>1</v>
      </c>
      <c r="R4970" s="65" t="str">
        <f t="shared" si="12"/>
        <v>01.495.013/0001-41</v>
      </c>
      <c r="S4970" s="84"/>
      <c r="T4970" s="84" t="str">
        <f t="shared" si="10"/>
        <v/>
      </c>
      <c r="U4970" s="84" t="str">
        <f t="shared" si="11"/>
        <v/>
      </c>
      <c r="V4970" s="65" t="str">
        <f t="shared" si="5"/>
        <v/>
      </c>
      <c r="W4970" s="84"/>
      <c r="X4970" s="84"/>
      <c r="Y4970" s="85"/>
      <c r="Z4970" s="85"/>
      <c r="AA4970" s="65" t="str">
        <f t="shared" si="6"/>
        <v/>
      </c>
      <c r="AB4970" s="65" t="str">
        <f t="shared" si="7"/>
        <v/>
      </c>
      <c r="AC4970" s="86"/>
      <c r="AD4970" s="87" t="str">
        <f t="shared" si="8"/>
        <v/>
      </c>
      <c r="AE4970" s="84"/>
      <c r="AF4970" s="86">
        <f>IF(AC4970&gt;0,AC4970,'⚙️ Config'!$B$10)</f>
        <v>0.0075</v>
      </c>
      <c r="AG4970" s="88">
        <f t="shared" si="9"/>
        <v>57649.91168</v>
      </c>
      <c r="AH4970" s="88">
        <f>AG4970*'⚙️ Config'!$B$11</f>
        <v>288249.5584</v>
      </c>
      <c r="AI4970" s="88">
        <f>AH4970*'⚙️ Config'!$B$12</f>
        <v>86474.86751</v>
      </c>
      <c r="AJ4970" s="64"/>
      <c r="AK4970" s="84"/>
      <c r="AL4970" s="84"/>
      <c r="AM4970" s="84"/>
      <c r="AN4970" s="84"/>
      <c r="AO4970" s="84"/>
      <c r="AP4970" s="84"/>
      <c r="AQ4970" s="84"/>
    </row>
    <row r="4971" ht="15.0" customHeight="1">
      <c r="A4971" s="98">
        <v>4968.0</v>
      </c>
      <c r="B4971" s="99" t="s">
        <v>10467</v>
      </c>
      <c r="C4971" s="98" t="s">
        <v>141</v>
      </c>
      <c r="D4971" s="98" t="s">
        <v>10468</v>
      </c>
      <c r="E4971" s="100">
        <v>26.18</v>
      </c>
      <c r="F4971" s="98" t="s">
        <v>86</v>
      </c>
      <c r="G4971" s="98" t="s">
        <v>423</v>
      </c>
      <c r="H4971" s="101">
        <v>7660239.94</v>
      </c>
      <c r="I4971" s="98">
        <v>2.0</v>
      </c>
      <c r="J4971" s="102">
        <v>4.9</v>
      </c>
      <c r="K4971" s="99">
        <v>2023.0</v>
      </c>
      <c r="L4971" s="98" t="s">
        <v>177</v>
      </c>
      <c r="M4971" s="98">
        <v>2021.0</v>
      </c>
      <c r="N4971" s="98" t="s">
        <v>189</v>
      </c>
      <c r="O4971" s="65" t="str">
        <f t="shared" si="1"/>
        <v>009127840001</v>
      </c>
      <c r="P4971" s="65">
        <f t="shared" si="2"/>
        <v>2</v>
      </c>
      <c r="Q4971" s="65">
        <f t="shared" si="3"/>
        <v>4</v>
      </c>
      <c r="R4971" s="65" t="str">
        <f t="shared" si="12"/>
        <v>00.912.784/0001-24</v>
      </c>
      <c r="S4971" s="84"/>
      <c r="T4971" s="84" t="str">
        <f t="shared" si="10"/>
        <v/>
      </c>
      <c r="U4971" s="84" t="str">
        <f t="shared" si="11"/>
        <v/>
      </c>
      <c r="V4971" s="65" t="str">
        <f t="shared" si="5"/>
        <v/>
      </c>
      <c r="W4971" s="84"/>
      <c r="X4971" s="84"/>
      <c r="Y4971" s="85"/>
      <c r="Z4971" s="85"/>
      <c r="AA4971" s="65" t="str">
        <f t="shared" si="6"/>
        <v/>
      </c>
      <c r="AB4971" s="65" t="str">
        <f t="shared" si="7"/>
        <v/>
      </c>
      <c r="AC4971" s="86"/>
      <c r="AD4971" s="87" t="str">
        <f t="shared" si="8"/>
        <v/>
      </c>
      <c r="AE4971" s="84"/>
      <c r="AF4971" s="86">
        <f>IF(AC4971&gt;0,AC4971,'⚙️ Config'!$B$10)</f>
        <v>0.0075</v>
      </c>
      <c r="AG4971" s="88">
        <f t="shared" si="9"/>
        <v>57451.79955</v>
      </c>
      <c r="AH4971" s="88">
        <f>AG4971*'⚙️ Config'!$B$11</f>
        <v>287258.9978</v>
      </c>
      <c r="AI4971" s="88">
        <f>AH4971*'⚙️ Config'!$B$12</f>
        <v>86177.69933</v>
      </c>
      <c r="AJ4971" s="64"/>
      <c r="AK4971" s="84"/>
      <c r="AL4971" s="84"/>
      <c r="AM4971" s="84"/>
      <c r="AN4971" s="84"/>
      <c r="AO4971" s="84"/>
      <c r="AP4971" s="84"/>
      <c r="AQ4971" s="84"/>
    </row>
    <row r="4972" ht="15.0" customHeight="1">
      <c r="A4972" s="98">
        <v>4969.0</v>
      </c>
      <c r="B4972" s="99" t="s">
        <v>10469</v>
      </c>
      <c r="C4972" s="98" t="s">
        <v>8495</v>
      </c>
      <c r="D4972" s="98" t="s">
        <v>10470</v>
      </c>
      <c r="E4972" s="100">
        <v>20.08</v>
      </c>
      <c r="F4972" s="98" t="s">
        <v>86</v>
      </c>
      <c r="G4972" s="98" t="s">
        <v>423</v>
      </c>
      <c r="H4972" s="101">
        <v>7642000.38</v>
      </c>
      <c r="I4972" s="98">
        <v>3.0</v>
      </c>
      <c r="J4972" s="102">
        <v>4.8</v>
      </c>
      <c r="K4972" s="99">
        <v>2021.0</v>
      </c>
      <c r="L4972" s="98" t="s">
        <v>473</v>
      </c>
      <c r="M4972" s="98">
        <v>2021.0</v>
      </c>
      <c r="N4972" s="98" t="s">
        <v>161</v>
      </c>
      <c r="O4972" s="65" t="str">
        <f t="shared" si="1"/>
        <v>608872390001</v>
      </c>
      <c r="P4972" s="65">
        <f t="shared" si="2"/>
        <v>5</v>
      </c>
      <c r="Q4972" s="65">
        <f t="shared" si="3"/>
        <v>7</v>
      </c>
      <c r="R4972" s="65" t="str">
        <f t="shared" si="12"/>
        <v>60.887.239/0001-57</v>
      </c>
      <c r="S4972" s="84"/>
      <c r="T4972" s="84" t="str">
        <f t="shared" si="10"/>
        <v/>
      </c>
      <c r="U4972" s="84" t="str">
        <f t="shared" si="11"/>
        <v/>
      </c>
      <c r="V4972" s="65" t="str">
        <f t="shared" si="5"/>
        <v/>
      </c>
      <c r="W4972" s="84"/>
      <c r="X4972" s="84"/>
      <c r="Y4972" s="85"/>
      <c r="Z4972" s="85"/>
      <c r="AA4972" s="65" t="str">
        <f t="shared" si="6"/>
        <v/>
      </c>
      <c r="AB4972" s="65" t="str">
        <f t="shared" si="7"/>
        <v/>
      </c>
      <c r="AC4972" s="86"/>
      <c r="AD4972" s="87" t="str">
        <f t="shared" si="8"/>
        <v/>
      </c>
      <c r="AE4972" s="84"/>
      <c r="AF4972" s="86">
        <f>IF(AC4972&gt;0,AC4972,'⚙️ Config'!$B$10)</f>
        <v>0.0075</v>
      </c>
      <c r="AG4972" s="88">
        <f t="shared" si="9"/>
        <v>57315.00285</v>
      </c>
      <c r="AH4972" s="88">
        <f>AG4972*'⚙️ Config'!$B$11</f>
        <v>286575.0143</v>
      </c>
      <c r="AI4972" s="88">
        <f>AH4972*'⚙️ Config'!$B$12</f>
        <v>85972.50428</v>
      </c>
      <c r="AJ4972" s="64"/>
      <c r="AK4972" s="84"/>
      <c r="AL4972" s="84"/>
      <c r="AM4972" s="84"/>
      <c r="AN4972" s="84"/>
      <c r="AO4972" s="84"/>
      <c r="AP4972" s="84"/>
      <c r="AQ4972" s="84"/>
    </row>
    <row r="4973" ht="15.0" customHeight="1">
      <c r="A4973" s="103">
        <v>4970.0</v>
      </c>
      <c r="B4973" s="104" t="s">
        <v>10471</v>
      </c>
      <c r="C4973" s="103" t="s">
        <v>141</v>
      </c>
      <c r="D4973" s="103" t="s">
        <v>10472</v>
      </c>
      <c r="E4973" s="105">
        <v>19.6</v>
      </c>
      <c r="F4973" s="103" t="s">
        <v>86</v>
      </c>
      <c r="G4973" s="103" t="s">
        <v>423</v>
      </c>
      <c r="H4973" s="106">
        <v>7639826.86</v>
      </c>
      <c r="I4973" s="103">
        <v>3.0</v>
      </c>
      <c r="J4973" s="107">
        <v>5.0</v>
      </c>
      <c r="K4973" s="104">
        <v>2021.0</v>
      </c>
      <c r="L4973" s="103" t="s">
        <v>719</v>
      </c>
      <c r="M4973" s="103">
        <v>2021.0</v>
      </c>
      <c r="N4973" s="103" t="s">
        <v>161</v>
      </c>
      <c r="O4973" s="65" t="str">
        <f t="shared" si="1"/>
        <v>214965140001</v>
      </c>
      <c r="P4973" s="65">
        <f t="shared" si="2"/>
        <v>5</v>
      </c>
      <c r="Q4973" s="65">
        <f t="shared" si="3"/>
        <v>0</v>
      </c>
      <c r="R4973" s="65" t="str">
        <f t="shared" si="12"/>
        <v>21.496.514/0001-50</v>
      </c>
      <c r="S4973" s="84"/>
      <c r="T4973" s="84" t="str">
        <f t="shared" si="10"/>
        <v/>
      </c>
      <c r="U4973" s="84" t="str">
        <f t="shared" si="11"/>
        <v/>
      </c>
      <c r="V4973" s="65" t="str">
        <f t="shared" si="5"/>
        <v/>
      </c>
      <c r="W4973" s="84"/>
      <c r="X4973" s="84"/>
      <c r="Y4973" s="85"/>
      <c r="Z4973" s="85"/>
      <c r="AA4973" s="65" t="str">
        <f t="shared" si="6"/>
        <v/>
      </c>
      <c r="AB4973" s="65" t="str">
        <f t="shared" si="7"/>
        <v/>
      </c>
      <c r="AC4973" s="86"/>
      <c r="AD4973" s="87" t="str">
        <f t="shared" si="8"/>
        <v/>
      </c>
      <c r="AE4973" s="84"/>
      <c r="AF4973" s="86">
        <f>IF(AC4973&gt;0,AC4973,'⚙️ Config'!$B$10)</f>
        <v>0.0075</v>
      </c>
      <c r="AG4973" s="88">
        <f t="shared" si="9"/>
        <v>57298.70145</v>
      </c>
      <c r="AH4973" s="88">
        <f>AG4973*'⚙️ Config'!$B$11</f>
        <v>286493.5073</v>
      </c>
      <c r="AI4973" s="88">
        <f>AH4973*'⚙️ Config'!$B$12</f>
        <v>85948.05218</v>
      </c>
      <c r="AJ4973" s="64"/>
      <c r="AK4973" s="84"/>
      <c r="AL4973" s="84"/>
      <c r="AM4973" s="84"/>
      <c r="AN4973" s="84"/>
      <c r="AO4973" s="84"/>
      <c r="AP4973" s="84"/>
      <c r="AQ4973" s="84"/>
    </row>
    <row r="4974" ht="15.0" customHeight="1">
      <c r="A4974" s="103">
        <v>4971.0</v>
      </c>
      <c r="B4974" s="104" t="s">
        <v>10473</v>
      </c>
      <c r="C4974" s="103" t="s">
        <v>141</v>
      </c>
      <c r="D4974" s="103" t="s">
        <v>10474</v>
      </c>
      <c r="E4974" s="105">
        <v>49.25</v>
      </c>
      <c r="F4974" s="103" t="s">
        <v>86</v>
      </c>
      <c r="G4974" s="103" t="s">
        <v>423</v>
      </c>
      <c r="H4974" s="106">
        <v>7618717.92</v>
      </c>
      <c r="I4974" s="103">
        <v>5.0</v>
      </c>
      <c r="J4974" s="107">
        <v>4.8</v>
      </c>
      <c r="K4974" s="104">
        <v>2025.0</v>
      </c>
      <c r="L4974" s="103" t="s">
        <v>615</v>
      </c>
      <c r="M4974" s="103">
        <v>2021.0</v>
      </c>
      <c r="N4974" s="103" t="s">
        <v>208</v>
      </c>
      <c r="O4974" s="65" t="str">
        <f t="shared" si="1"/>
        <v>042231100001</v>
      </c>
      <c r="P4974" s="65">
        <f t="shared" si="2"/>
        <v>7</v>
      </c>
      <c r="Q4974" s="65">
        <f t="shared" si="3"/>
        <v>3</v>
      </c>
      <c r="R4974" s="65" t="str">
        <f t="shared" si="12"/>
        <v>04.223.110/0001-73</v>
      </c>
      <c r="S4974" s="84"/>
      <c r="T4974" s="84" t="str">
        <f t="shared" si="10"/>
        <v/>
      </c>
      <c r="U4974" s="84" t="str">
        <f t="shared" si="11"/>
        <v/>
      </c>
      <c r="V4974" s="65" t="str">
        <f t="shared" si="5"/>
        <v/>
      </c>
      <c r="W4974" s="84"/>
      <c r="X4974" s="84"/>
      <c r="Y4974" s="85"/>
      <c r="Z4974" s="85"/>
      <c r="AA4974" s="65" t="str">
        <f t="shared" si="6"/>
        <v/>
      </c>
      <c r="AB4974" s="65" t="str">
        <f t="shared" si="7"/>
        <v/>
      </c>
      <c r="AC4974" s="86"/>
      <c r="AD4974" s="87" t="str">
        <f t="shared" si="8"/>
        <v/>
      </c>
      <c r="AE4974" s="84"/>
      <c r="AF4974" s="86">
        <f>IF(AC4974&gt;0,AC4974,'⚙️ Config'!$B$10)</f>
        <v>0.0075</v>
      </c>
      <c r="AG4974" s="88">
        <f t="shared" si="9"/>
        <v>57140.3844</v>
      </c>
      <c r="AH4974" s="88">
        <f>AG4974*'⚙️ Config'!$B$11</f>
        <v>285701.922</v>
      </c>
      <c r="AI4974" s="88">
        <f>AH4974*'⚙️ Config'!$B$12</f>
        <v>85710.5766</v>
      </c>
      <c r="AJ4974" s="64"/>
      <c r="AK4974" s="84"/>
      <c r="AL4974" s="84"/>
      <c r="AM4974" s="84"/>
      <c r="AN4974" s="84"/>
      <c r="AO4974" s="84"/>
      <c r="AP4974" s="84"/>
      <c r="AQ4974" s="84"/>
    </row>
    <row r="4975" ht="15.0" customHeight="1">
      <c r="A4975" s="98">
        <v>4972.0</v>
      </c>
      <c r="B4975" s="99" t="s">
        <v>10475</v>
      </c>
      <c r="C4975" s="98" t="s">
        <v>141</v>
      </c>
      <c r="D4975" s="98" t="s">
        <v>10476</v>
      </c>
      <c r="E4975" s="100">
        <v>35.64</v>
      </c>
      <c r="F4975" s="98" t="s">
        <v>86</v>
      </c>
      <c r="G4975" s="98" t="s">
        <v>423</v>
      </c>
      <c r="H4975" s="101">
        <v>7611580.5</v>
      </c>
      <c r="I4975" s="98">
        <v>5.0</v>
      </c>
      <c r="J4975" s="102">
        <v>2.4</v>
      </c>
      <c r="K4975" s="99">
        <v>2025.0</v>
      </c>
      <c r="L4975" s="98" t="s">
        <v>9134</v>
      </c>
      <c r="M4975" s="98">
        <v>2023.0</v>
      </c>
      <c r="N4975" s="98" t="s">
        <v>161</v>
      </c>
      <c r="O4975" s="65" t="str">
        <f t="shared" si="1"/>
        <v>266453180001</v>
      </c>
      <c r="P4975" s="65">
        <f t="shared" si="2"/>
        <v>1</v>
      </c>
      <c r="Q4975" s="65">
        <f t="shared" si="3"/>
        <v>3</v>
      </c>
      <c r="R4975" s="65" t="str">
        <f t="shared" si="12"/>
        <v>26.645.318/0001-13</v>
      </c>
      <c r="S4975" s="84"/>
      <c r="T4975" s="84" t="str">
        <f t="shared" si="10"/>
        <v/>
      </c>
      <c r="U4975" s="84" t="str">
        <f t="shared" si="11"/>
        <v/>
      </c>
      <c r="V4975" s="65" t="str">
        <f t="shared" si="5"/>
        <v/>
      </c>
      <c r="W4975" s="84"/>
      <c r="X4975" s="84"/>
      <c r="Y4975" s="85"/>
      <c r="Z4975" s="85"/>
      <c r="AA4975" s="65" t="str">
        <f t="shared" si="6"/>
        <v/>
      </c>
      <c r="AB4975" s="65" t="str">
        <f t="shared" si="7"/>
        <v/>
      </c>
      <c r="AC4975" s="86"/>
      <c r="AD4975" s="87" t="str">
        <f t="shared" si="8"/>
        <v/>
      </c>
      <c r="AE4975" s="84"/>
      <c r="AF4975" s="86">
        <f>IF(AC4975&gt;0,AC4975,'⚙️ Config'!$B$10)</f>
        <v>0.0075</v>
      </c>
      <c r="AG4975" s="88">
        <f t="shared" si="9"/>
        <v>57086.85375</v>
      </c>
      <c r="AH4975" s="88">
        <f>AG4975*'⚙️ Config'!$B$11</f>
        <v>285434.2688</v>
      </c>
      <c r="AI4975" s="88">
        <f>AH4975*'⚙️ Config'!$B$12</f>
        <v>85630.28063</v>
      </c>
      <c r="AJ4975" s="64"/>
      <c r="AK4975" s="84"/>
      <c r="AL4975" s="84"/>
      <c r="AM4975" s="84"/>
      <c r="AN4975" s="84"/>
      <c r="AO4975" s="84"/>
      <c r="AP4975" s="84"/>
      <c r="AQ4975" s="84"/>
    </row>
    <row r="4976" ht="15.0" customHeight="1">
      <c r="A4976" s="103">
        <v>4973.0</v>
      </c>
      <c r="B4976" s="104" t="s">
        <v>10477</v>
      </c>
      <c r="C4976" s="103" t="s">
        <v>141</v>
      </c>
      <c r="D4976" s="103" t="s">
        <v>10478</v>
      </c>
      <c r="E4976" s="105">
        <v>20.08</v>
      </c>
      <c r="F4976" s="103" t="s">
        <v>86</v>
      </c>
      <c r="G4976" s="103" t="s">
        <v>423</v>
      </c>
      <c r="H4976" s="106">
        <v>7594889.54</v>
      </c>
      <c r="I4976" s="103">
        <v>3.0</v>
      </c>
      <c r="J4976" s="107">
        <v>4.8</v>
      </c>
      <c r="K4976" s="104">
        <v>2021.0</v>
      </c>
      <c r="L4976" s="103" t="s">
        <v>4558</v>
      </c>
      <c r="M4976" s="103">
        <v>2021.0</v>
      </c>
      <c r="N4976" s="103" t="s">
        <v>145</v>
      </c>
      <c r="O4976" s="65" t="str">
        <f t="shared" si="1"/>
        <v>040227420001</v>
      </c>
      <c r="P4976" s="65">
        <f t="shared" si="2"/>
        <v>7</v>
      </c>
      <c r="Q4976" s="65">
        <f t="shared" si="3"/>
        <v>9</v>
      </c>
      <c r="R4976" s="65" t="str">
        <f t="shared" si="12"/>
        <v>04.022.742/0001-79</v>
      </c>
      <c r="S4976" s="84"/>
      <c r="T4976" s="84" t="str">
        <f t="shared" si="10"/>
        <v/>
      </c>
      <c r="U4976" s="84" t="str">
        <f t="shared" si="11"/>
        <v/>
      </c>
      <c r="V4976" s="65" t="str">
        <f t="shared" si="5"/>
        <v/>
      </c>
      <c r="W4976" s="84"/>
      <c r="X4976" s="84"/>
      <c r="Y4976" s="85"/>
      <c r="Z4976" s="85"/>
      <c r="AA4976" s="65" t="str">
        <f t="shared" si="6"/>
        <v/>
      </c>
      <c r="AB4976" s="65" t="str">
        <f t="shared" si="7"/>
        <v/>
      </c>
      <c r="AC4976" s="86"/>
      <c r="AD4976" s="87" t="str">
        <f t="shared" si="8"/>
        <v/>
      </c>
      <c r="AE4976" s="84"/>
      <c r="AF4976" s="86">
        <f>IF(AC4976&gt;0,AC4976,'⚙️ Config'!$B$10)</f>
        <v>0.0075</v>
      </c>
      <c r="AG4976" s="88">
        <f t="shared" si="9"/>
        <v>56961.67155</v>
      </c>
      <c r="AH4976" s="88">
        <f>AG4976*'⚙️ Config'!$B$11</f>
        <v>284808.3578</v>
      </c>
      <c r="AI4976" s="88">
        <f>AH4976*'⚙️ Config'!$B$12</f>
        <v>85442.50733</v>
      </c>
      <c r="AJ4976" s="64"/>
      <c r="AK4976" s="84"/>
      <c r="AL4976" s="84"/>
      <c r="AM4976" s="84"/>
      <c r="AN4976" s="84"/>
      <c r="AO4976" s="84"/>
      <c r="AP4976" s="84"/>
      <c r="AQ4976" s="84"/>
    </row>
    <row r="4977" ht="15.0" customHeight="1">
      <c r="A4977" s="98">
        <v>4974.0</v>
      </c>
      <c r="B4977" s="99" t="s">
        <v>10479</v>
      </c>
      <c r="C4977" s="98" t="s">
        <v>141</v>
      </c>
      <c r="D4977" s="98" t="s">
        <v>10480</v>
      </c>
      <c r="E4977" s="100">
        <v>45.87</v>
      </c>
      <c r="F4977" s="98" t="s">
        <v>86</v>
      </c>
      <c r="G4977" s="98" t="s">
        <v>423</v>
      </c>
      <c r="H4977" s="101">
        <v>7583969.37</v>
      </c>
      <c r="I4977" s="98">
        <v>5.0</v>
      </c>
      <c r="J4977" s="102">
        <v>4.3</v>
      </c>
      <c r="K4977" s="99">
        <v>2025.0</v>
      </c>
      <c r="L4977" s="98" t="s">
        <v>387</v>
      </c>
      <c r="M4977" s="98">
        <v>2021.0</v>
      </c>
      <c r="N4977" s="98" t="s">
        <v>208</v>
      </c>
      <c r="O4977" s="65" t="str">
        <f t="shared" si="1"/>
        <v>733950220001</v>
      </c>
      <c r="P4977" s="65">
        <f t="shared" si="2"/>
        <v>7</v>
      </c>
      <c r="Q4977" s="65">
        <f t="shared" si="3"/>
        <v>1</v>
      </c>
      <c r="R4977" s="65" t="str">
        <f t="shared" si="12"/>
        <v>73.395.022/0001-71</v>
      </c>
      <c r="S4977" s="84"/>
      <c r="T4977" s="84" t="str">
        <f t="shared" si="10"/>
        <v/>
      </c>
      <c r="U4977" s="84" t="str">
        <f t="shared" si="11"/>
        <v/>
      </c>
      <c r="V4977" s="65" t="str">
        <f t="shared" si="5"/>
        <v/>
      </c>
      <c r="W4977" s="84"/>
      <c r="X4977" s="84"/>
      <c r="Y4977" s="85"/>
      <c r="Z4977" s="85"/>
      <c r="AA4977" s="65" t="str">
        <f t="shared" si="6"/>
        <v/>
      </c>
      <c r="AB4977" s="65" t="str">
        <f t="shared" si="7"/>
        <v/>
      </c>
      <c r="AC4977" s="86"/>
      <c r="AD4977" s="87" t="str">
        <f t="shared" si="8"/>
        <v/>
      </c>
      <c r="AE4977" s="84"/>
      <c r="AF4977" s="86">
        <f>IF(AC4977&gt;0,AC4977,'⚙️ Config'!$B$10)</f>
        <v>0.0075</v>
      </c>
      <c r="AG4977" s="88">
        <f t="shared" si="9"/>
        <v>56879.77028</v>
      </c>
      <c r="AH4977" s="88">
        <f>AG4977*'⚙️ Config'!$B$11</f>
        <v>284398.8514</v>
      </c>
      <c r="AI4977" s="88">
        <f>AH4977*'⚙️ Config'!$B$12</f>
        <v>85319.65541</v>
      </c>
      <c r="AJ4977" s="64"/>
      <c r="AK4977" s="84"/>
      <c r="AL4977" s="84"/>
      <c r="AM4977" s="84"/>
      <c r="AN4977" s="84"/>
      <c r="AO4977" s="84"/>
      <c r="AP4977" s="84"/>
      <c r="AQ4977" s="84"/>
    </row>
    <row r="4978" ht="15.0" customHeight="1">
      <c r="A4978" s="98">
        <v>4975.0</v>
      </c>
      <c r="B4978" s="99" t="s">
        <v>10481</v>
      </c>
      <c r="C4978" s="98" t="s">
        <v>154</v>
      </c>
      <c r="D4978" s="98" t="s">
        <v>10482</v>
      </c>
      <c r="E4978" s="100">
        <v>22.75</v>
      </c>
      <c r="F4978" s="98" t="s">
        <v>86</v>
      </c>
      <c r="G4978" s="98" t="s">
        <v>423</v>
      </c>
      <c r="H4978" s="101">
        <v>7570065.04</v>
      </c>
      <c r="I4978" s="98">
        <v>3.0</v>
      </c>
      <c r="J4978" s="102">
        <v>4.8</v>
      </c>
      <c r="K4978" s="99">
        <v>2023.0</v>
      </c>
      <c r="L4978" s="98" t="s">
        <v>4400</v>
      </c>
      <c r="M4978" s="98">
        <v>2021.0</v>
      </c>
      <c r="N4978" s="98" t="s">
        <v>161</v>
      </c>
      <c r="O4978" s="65" t="str">
        <f t="shared" si="1"/>
        <v>010161790001</v>
      </c>
      <c r="P4978" s="65">
        <f t="shared" si="2"/>
        <v>3</v>
      </c>
      <c r="Q4978" s="65">
        <f t="shared" si="3"/>
        <v>8</v>
      </c>
      <c r="R4978" s="65" t="str">
        <f t="shared" si="12"/>
        <v>01.016.179/0001-38</v>
      </c>
      <c r="S4978" s="84"/>
      <c r="T4978" s="84" t="str">
        <f t="shared" si="10"/>
        <v/>
      </c>
      <c r="U4978" s="84" t="str">
        <f t="shared" si="11"/>
        <v/>
      </c>
      <c r="V4978" s="65" t="str">
        <f t="shared" si="5"/>
        <v/>
      </c>
      <c r="W4978" s="84"/>
      <c r="X4978" s="84"/>
      <c r="Y4978" s="85"/>
      <c r="Z4978" s="85"/>
      <c r="AA4978" s="65" t="str">
        <f t="shared" si="6"/>
        <v/>
      </c>
      <c r="AB4978" s="65" t="str">
        <f t="shared" si="7"/>
        <v/>
      </c>
      <c r="AC4978" s="86"/>
      <c r="AD4978" s="87" t="str">
        <f t="shared" si="8"/>
        <v/>
      </c>
      <c r="AE4978" s="84"/>
      <c r="AF4978" s="86">
        <f>IF(AC4978&gt;0,AC4978,'⚙️ Config'!$B$10)</f>
        <v>0.0075</v>
      </c>
      <c r="AG4978" s="88">
        <f t="shared" si="9"/>
        <v>56775.4878</v>
      </c>
      <c r="AH4978" s="88">
        <f>AG4978*'⚙️ Config'!$B$11</f>
        <v>283877.439</v>
      </c>
      <c r="AI4978" s="88">
        <f>AH4978*'⚙️ Config'!$B$12</f>
        <v>85163.2317</v>
      </c>
      <c r="AJ4978" s="64"/>
      <c r="AK4978" s="84"/>
      <c r="AL4978" s="84"/>
      <c r="AM4978" s="84"/>
      <c r="AN4978" s="84"/>
      <c r="AO4978" s="84"/>
      <c r="AP4978" s="84"/>
      <c r="AQ4978" s="84"/>
    </row>
    <row r="4979" ht="15.0" customHeight="1">
      <c r="A4979" s="103">
        <v>4976.0</v>
      </c>
      <c r="B4979" s="104" t="s">
        <v>10483</v>
      </c>
      <c r="C4979" s="103" t="s">
        <v>141</v>
      </c>
      <c r="D4979" s="103" t="s">
        <v>10484</v>
      </c>
      <c r="E4979" s="105">
        <v>23.41</v>
      </c>
      <c r="F4979" s="103" t="s">
        <v>86</v>
      </c>
      <c r="G4979" s="103" t="s">
        <v>423</v>
      </c>
      <c r="H4979" s="106">
        <v>7568525.26</v>
      </c>
      <c r="I4979" s="103">
        <v>2.0</v>
      </c>
      <c r="J4979" s="107">
        <v>4.8</v>
      </c>
      <c r="K4979" s="104">
        <v>2021.0</v>
      </c>
      <c r="L4979" s="103" t="s">
        <v>256</v>
      </c>
      <c r="M4979" s="103">
        <v>2021.0</v>
      </c>
      <c r="N4979" s="103" t="s">
        <v>161</v>
      </c>
      <c r="O4979" s="65" t="str">
        <f t="shared" si="1"/>
        <v>039241240001</v>
      </c>
      <c r="P4979" s="65">
        <f t="shared" si="2"/>
        <v>5</v>
      </c>
      <c r="Q4979" s="65">
        <f t="shared" si="3"/>
        <v>1</v>
      </c>
      <c r="R4979" s="65" t="str">
        <f t="shared" si="12"/>
        <v>03.924.124/0001-51</v>
      </c>
      <c r="S4979" s="84"/>
      <c r="T4979" s="84" t="str">
        <f t="shared" si="10"/>
        <v/>
      </c>
      <c r="U4979" s="84" t="str">
        <f t="shared" si="11"/>
        <v/>
      </c>
      <c r="V4979" s="65" t="str">
        <f t="shared" si="5"/>
        <v/>
      </c>
      <c r="W4979" s="84"/>
      <c r="X4979" s="84"/>
      <c r="Y4979" s="85"/>
      <c r="Z4979" s="85"/>
      <c r="AA4979" s="65" t="str">
        <f t="shared" si="6"/>
        <v/>
      </c>
      <c r="AB4979" s="65" t="str">
        <f t="shared" si="7"/>
        <v/>
      </c>
      <c r="AC4979" s="86"/>
      <c r="AD4979" s="87" t="str">
        <f t="shared" si="8"/>
        <v/>
      </c>
      <c r="AE4979" s="84"/>
      <c r="AF4979" s="86">
        <f>IF(AC4979&gt;0,AC4979,'⚙️ Config'!$B$10)</f>
        <v>0.0075</v>
      </c>
      <c r="AG4979" s="88">
        <f t="shared" si="9"/>
        <v>56763.93945</v>
      </c>
      <c r="AH4979" s="88">
        <f>AG4979*'⚙️ Config'!$B$11</f>
        <v>283819.6973</v>
      </c>
      <c r="AI4979" s="88">
        <f>AH4979*'⚙️ Config'!$B$12</f>
        <v>85145.90918</v>
      </c>
      <c r="AJ4979" s="64"/>
      <c r="AK4979" s="84"/>
      <c r="AL4979" s="84"/>
      <c r="AM4979" s="84"/>
      <c r="AN4979" s="84"/>
      <c r="AO4979" s="84"/>
      <c r="AP4979" s="84"/>
      <c r="AQ4979" s="84"/>
    </row>
    <row r="4980" ht="15.0" customHeight="1">
      <c r="A4980" s="98">
        <v>4977.0</v>
      </c>
      <c r="B4980" s="99" t="s">
        <v>10485</v>
      </c>
      <c r="C4980" s="98" t="s">
        <v>141</v>
      </c>
      <c r="D4980" s="98" t="s">
        <v>10486</v>
      </c>
      <c r="E4980" s="100">
        <v>33.17</v>
      </c>
      <c r="F4980" s="98" t="s">
        <v>86</v>
      </c>
      <c r="G4980" s="98" t="s">
        <v>423</v>
      </c>
      <c r="H4980" s="101">
        <v>7564345.02</v>
      </c>
      <c r="I4980" s="98">
        <v>1.0</v>
      </c>
      <c r="J4980" s="102">
        <v>4.9</v>
      </c>
      <c r="K4980" s="99">
        <v>2021.0</v>
      </c>
      <c r="L4980" s="98" t="s">
        <v>630</v>
      </c>
      <c r="M4980" s="98">
        <v>2021.0</v>
      </c>
      <c r="N4980" s="98" t="s">
        <v>342</v>
      </c>
      <c r="O4980" s="65" t="str">
        <f t="shared" si="1"/>
        <v>012481920001</v>
      </c>
      <c r="P4980" s="65">
        <f t="shared" si="2"/>
        <v>1</v>
      </c>
      <c r="Q4980" s="65">
        <f t="shared" si="3"/>
        <v>2</v>
      </c>
      <c r="R4980" s="65" t="str">
        <f t="shared" si="12"/>
        <v>01.248.192/0001-12</v>
      </c>
      <c r="S4980" s="84"/>
      <c r="T4980" s="84" t="str">
        <f t="shared" si="10"/>
        <v/>
      </c>
      <c r="U4980" s="84" t="str">
        <f t="shared" si="11"/>
        <v/>
      </c>
      <c r="V4980" s="65" t="str">
        <f t="shared" si="5"/>
        <v/>
      </c>
      <c r="W4980" s="84"/>
      <c r="X4980" s="84"/>
      <c r="Y4980" s="85"/>
      <c r="Z4980" s="85"/>
      <c r="AA4980" s="65" t="str">
        <f t="shared" si="6"/>
        <v/>
      </c>
      <c r="AB4980" s="65" t="str">
        <f t="shared" si="7"/>
        <v/>
      </c>
      <c r="AC4980" s="86"/>
      <c r="AD4980" s="87" t="str">
        <f t="shared" si="8"/>
        <v/>
      </c>
      <c r="AE4980" s="84"/>
      <c r="AF4980" s="86">
        <f>IF(AC4980&gt;0,AC4980,'⚙️ Config'!$B$10)</f>
        <v>0.0075</v>
      </c>
      <c r="AG4980" s="88">
        <f t="shared" si="9"/>
        <v>56732.58765</v>
      </c>
      <c r="AH4980" s="88">
        <f>AG4980*'⚙️ Config'!$B$11</f>
        <v>283662.9383</v>
      </c>
      <c r="AI4980" s="88">
        <f>AH4980*'⚙️ Config'!$B$12</f>
        <v>85098.88148</v>
      </c>
      <c r="AJ4980" s="64"/>
      <c r="AK4980" s="84"/>
      <c r="AL4980" s="84"/>
      <c r="AM4980" s="84"/>
      <c r="AN4980" s="84"/>
      <c r="AO4980" s="84"/>
      <c r="AP4980" s="84"/>
      <c r="AQ4980" s="84"/>
    </row>
    <row r="4981" ht="15.0" customHeight="1">
      <c r="A4981" s="98">
        <v>4978.0</v>
      </c>
      <c r="B4981" s="99" t="s">
        <v>10487</v>
      </c>
      <c r="C4981" s="98" t="s">
        <v>141</v>
      </c>
      <c r="D4981" s="98" t="s">
        <v>10488</v>
      </c>
      <c r="E4981" s="100">
        <v>23.31</v>
      </c>
      <c r="F4981" s="98" t="s">
        <v>86</v>
      </c>
      <c r="G4981" s="98" t="s">
        <v>423</v>
      </c>
      <c r="H4981" s="101">
        <v>7553002.67</v>
      </c>
      <c r="I4981" s="98">
        <v>3.0</v>
      </c>
      <c r="J4981" s="102">
        <v>4.3</v>
      </c>
      <c r="K4981" s="99">
        <v>2023.0</v>
      </c>
      <c r="L4981" s="98" t="s">
        <v>177</v>
      </c>
      <c r="M4981" s="98">
        <v>2021.0</v>
      </c>
      <c r="N4981" s="98" t="s">
        <v>161</v>
      </c>
      <c r="O4981" s="65" t="str">
        <f t="shared" si="1"/>
        <v>316688670001</v>
      </c>
      <c r="P4981" s="65">
        <f t="shared" si="2"/>
        <v>4</v>
      </c>
      <c r="Q4981" s="65">
        <f t="shared" si="3"/>
        <v>3</v>
      </c>
      <c r="R4981" s="65" t="str">
        <f t="shared" si="12"/>
        <v>31.668.867/0001-43</v>
      </c>
      <c r="S4981" s="84"/>
      <c r="T4981" s="84" t="str">
        <f t="shared" si="10"/>
        <v/>
      </c>
      <c r="U4981" s="84" t="str">
        <f t="shared" si="11"/>
        <v/>
      </c>
      <c r="V4981" s="65" t="str">
        <f t="shared" si="5"/>
        <v/>
      </c>
      <c r="W4981" s="84"/>
      <c r="X4981" s="84"/>
      <c r="Y4981" s="85"/>
      <c r="Z4981" s="85"/>
      <c r="AA4981" s="65" t="str">
        <f t="shared" si="6"/>
        <v/>
      </c>
      <c r="AB4981" s="65" t="str">
        <f t="shared" si="7"/>
        <v/>
      </c>
      <c r="AC4981" s="86"/>
      <c r="AD4981" s="87" t="str">
        <f t="shared" si="8"/>
        <v/>
      </c>
      <c r="AE4981" s="84"/>
      <c r="AF4981" s="86">
        <f>IF(AC4981&gt;0,AC4981,'⚙️ Config'!$B$10)</f>
        <v>0.0075</v>
      </c>
      <c r="AG4981" s="88">
        <f t="shared" si="9"/>
        <v>56647.52003</v>
      </c>
      <c r="AH4981" s="88">
        <f>AG4981*'⚙️ Config'!$B$11</f>
        <v>283237.6001</v>
      </c>
      <c r="AI4981" s="88">
        <f>AH4981*'⚙️ Config'!$B$12</f>
        <v>84971.28004</v>
      </c>
      <c r="AJ4981" s="64"/>
      <c r="AK4981" s="84"/>
      <c r="AL4981" s="84"/>
      <c r="AM4981" s="84"/>
      <c r="AN4981" s="84"/>
      <c r="AO4981" s="84"/>
      <c r="AP4981" s="84"/>
      <c r="AQ4981" s="84"/>
    </row>
    <row r="4982" ht="15.0" customHeight="1">
      <c r="A4982" s="103">
        <v>4979.0</v>
      </c>
      <c r="B4982" s="104" t="s">
        <v>10489</v>
      </c>
      <c r="C4982" s="103" t="s">
        <v>141</v>
      </c>
      <c r="D4982" s="103" t="s">
        <v>10490</v>
      </c>
      <c r="E4982" s="105">
        <v>19.45</v>
      </c>
      <c r="F4982" s="103" t="s">
        <v>86</v>
      </c>
      <c r="G4982" s="103" t="s">
        <v>423</v>
      </c>
      <c r="H4982" s="106">
        <v>7540027.32</v>
      </c>
      <c r="I4982" s="103">
        <v>5.0</v>
      </c>
      <c r="J4982" s="107">
        <v>5.1</v>
      </c>
      <c r="K4982" s="104">
        <v>2023.0</v>
      </c>
      <c r="L4982" s="103" t="s">
        <v>387</v>
      </c>
      <c r="M4982" s="103">
        <v>2021.0</v>
      </c>
      <c r="N4982" s="103" t="s">
        <v>161</v>
      </c>
      <c r="O4982" s="65" t="str">
        <f t="shared" si="1"/>
        <v>582156660001</v>
      </c>
      <c r="P4982" s="65">
        <f t="shared" si="2"/>
        <v>4</v>
      </c>
      <c r="Q4982" s="65">
        <f t="shared" si="3"/>
        <v>7</v>
      </c>
      <c r="R4982" s="65" t="str">
        <f t="shared" si="12"/>
        <v>58.215.666/0001-47</v>
      </c>
      <c r="S4982" s="84"/>
      <c r="T4982" s="84" t="str">
        <f t="shared" si="10"/>
        <v/>
      </c>
      <c r="U4982" s="84" t="str">
        <f t="shared" si="11"/>
        <v/>
      </c>
      <c r="V4982" s="65" t="str">
        <f t="shared" si="5"/>
        <v/>
      </c>
      <c r="W4982" s="84"/>
      <c r="X4982" s="84"/>
      <c r="Y4982" s="85"/>
      <c r="Z4982" s="85"/>
      <c r="AA4982" s="65" t="str">
        <f t="shared" si="6"/>
        <v/>
      </c>
      <c r="AB4982" s="65" t="str">
        <f t="shared" si="7"/>
        <v/>
      </c>
      <c r="AC4982" s="86"/>
      <c r="AD4982" s="87" t="str">
        <f t="shared" si="8"/>
        <v/>
      </c>
      <c r="AE4982" s="84"/>
      <c r="AF4982" s="86">
        <f>IF(AC4982&gt;0,AC4982,'⚙️ Config'!$B$10)</f>
        <v>0.0075</v>
      </c>
      <c r="AG4982" s="88">
        <f t="shared" si="9"/>
        <v>56550.2049</v>
      </c>
      <c r="AH4982" s="88">
        <f>AG4982*'⚙️ Config'!$B$11</f>
        <v>282751.0245</v>
      </c>
      <c r="AI4982" s="88">
        <f>AH4982*'⚙️ Config'!$B$12</f>
        <v>84825.30735</v>
      </c>
      <c r="AJ4982" s="64"/>
      <c r="AK4982" s="84"/>
      <c r="AL4982" s="84"/>
      <c r="AM4982" s="84"/>
      <c r="AN4982" s="84"/>
      <c r="AO4982" s="84"/>
      <c r="AP4982" s="84"/>
      <c r="AQ4982" s="84"/>
    </row>
    <row r="4983" ht="15.0" customHeight="1">
      <c r="A4983" s="98">
        <v>4980.0</v>
      </c>
      <c r="B4983" s="99" t="s">
        <v>10491</v>
      </c>
      <c r="C4983" s="98" t="s">
        <v>141</v>
      </c>
      <c r="D4983" s="98" t="s">
        <v>10492</v>
      </c>
      <c r="E4983" s="100">
        <v>27.75</v>
      </c>
      <c r="F4983" s="98" t="s">
        <v>86</v>
      </c>
      <c r="G4983" s="98" t="s">
        <v>423</v>
      </c>
      <c r="H4983" s="101">
        <v>7538929.53</v>
      </c>
      <c r="I4983" s="98">
        <v>4.0</v>
      </c>
      <c r="J4983" s="102">
        <v>4.8</v>
      </c>
      <c r="K4983" s="99">
        <v>2024.0</v>
      </c>
      <c r="L4983" s="98" t="s">
        <v>144</v>
      </c>
      <c r="M4983" s="98">
        <v>2021.0</v>
      </c>
      <c r="N4983" s="98" t="s">
        <v>161</v>
      </c>
      <c r="O4983" s="65" t="str">
        <f t="shared" si="1"/>
        <v>361756120001</v>
      </c>
      <c r="P4983" s="65">
        <f t="shared" si="2"/>
        <v>6</v>
      </c>
      <c r="Q4983" s="65">
        <f t="shared" si="3"/>
        <v>2</v>
      </c>
      <c r="R4983" s="65" t="str">
        <f t="shared" si="12"/>
        <v>36.175.612/0001-62</v>
      </c>
      <c r="S4983" s="84"/>
      <c r="T4983" s="84" t="str">
        <f t="shared" si="10"/>
        <v/>
      </c>
      <c r="U4983" s="84" t="str">
        <f t="shared" si="11"/>
        <v/>
      </c>
      <c r="V4983" s="65" t="str">
        <f t="shared" si="5"/>
        <v/>
      </c>
      <c r="W4983" s="84"/>
      <c r="X4983" s="84"/>
      <c r="Y4983" s="85"/>
      <c r="Z4983" s="85"/>
      <c r="AA4983" s="65" t="str">
        <f t="shared" si="6"/>
        <v/>
      </c>
      <c r="AB4983" s="65" t="str">
        <f t="shared" si="7"/>
        <v/>
      </c>
      <c r="AC4983" s="86"/>
      <c r="AD4983" s="87" t="str">
        <f t="shared" si="8"/>
        <v/>
      </c>
      <c r="AE4983" s="84"/>
      <c r="AF4983" s="86">
        <f>IF(AC4983&gt;0,AC4983,'⚙️ Config'!$B$10)</f>
        <v>0.0075</v>
      </c>
      <c r="AG4983" s="88">
        <f t="shared" si="9"/>
        <v>56541.97148</v>
      </c>
      <c r="AH4983" s="88">
        <f>AG4983*'⚙️ Config'!$B$11</f>
        <v>282709.8574</v>
      </c>
      <c r="AI4983" s="88">
        <f>AH4983*'⚙️ Config'!$B$12</f>
        <v>84812.95721</v>
      </c>
      <c r="AJ4983" s="64"/>
      <c r="AK4983" s="84"/>
      <c r="AL4983" s="84"/>
      <c r="AM4983" s="84"/>
      <c r="AN4983" s="84"/>
      <c r="AO4983" s="84"/>
      <c r="AP4983" s="84"/>
      <c r="AQ4983" s="84"/>
    </row>
    <row r="4984" ht="15.0" customHeight="1">
      <c r="A4984" s="103">
        <v>4981.0</v>
      </c>
      <c r="B4984" s="104" t="s">
        <v>10493</v>
      </c>
      <c r="C4984" s="103" t="s">
        <v>141</v>
      </c>
      <c r="D4984" s="103" t="s">
        <v>10494</v>
      </c>
      <c r="E4984" s="105">
        <v>44.94</v>
      </c>
      <c r="F4984" s="103" t="s">
        <v>86</v>
      </c>
      <c r="G4984" s="103" t="s">
        <v>423</v>
      </c>
      <c r="H4984" s="106">
        <v>7488390.93</v>
      </c>
      <c r="I4984" s="103">
        <v>5.0</v>
      </c>
      <c r="J4984" s="107">
        <v>4.9</v>
      </c>
      <c r="K4984" s="104">
        <v>2025.0</v>
      </c>
      <c r="L4984" s="103" t="s">
        <v>4709</v>
      </c>
      <c r="M4984" s="103">
        <v>2021.0</v>
      </c>
      <c r="N4984" s="103" t="s">
        <v>208</v>
      </c>
      <c r="O4984" s="65" t="str">
        <f t="shared" si="1"/>
        <v>009973320001</v>
      </c>
      <c r="P4984" s="65">
        <f t="shared" si="2"/>
        <v>9</v>
      </c>
      <c r="Q4984" s="65">
        <f t="shared" si="3"/>
        <v>2</v>
      </c>
      <c r="R4984" s="65" t="str">
        <f t="shared" si="12"/>
        <v>00.997.332/0001-92</v>
      </c>
      <c r="S4984" s="84"/>
      <c r="T4984" s="84" t="str">
        <f t="shared" si="10"/>
        <v/>
      </c>
      <c r="U4984" s="84" t="str">
        <f t="shared" si="11"/>
        <v/>
      </c>
      <c r="V4984" s="65" t="str">
        <f t="shared" si="5"/>
        <v/>
      </c>
      <c r="W4984" s="84"/>
      <c r="X4984" s="84"/>
      <c r="Y4984" s="85"/>
      <c r="Z4984" s="85"/>
      <c r="AA4984" s="65" t="str">
        <f t="shared" si="6"/>
        <v/>
      </c>
      <c r="AB4984" s="65" t="str">
        <f t="shared" si="7"/>
        <v/>
      </c>
      <c r="AC4984" s="86"/>
      <c r="AD4984" s="87" t="str">
        <f t="shared" si="8"/>
        <v/>
      </c>
      <c r="AE4984" s="84"/>
      <c r="AF4984" s="86">
        <f>IF(AC4984&gt;0,AC4984,'⚙️ Config'!$B$10)</f>
        <v>0.0075</v>
      </c>
      <c r="AG4984" s="88">
        <f t="shared" si="9"/>
        <v>56162.93198</v>
      </c>
      <c r="AH4984" s="88">
        <f>AG4984*'⚙️ Config'!$B$11</f>
        <v>280814.6599</v>
      </c>
      <c r="AI4984" s="88">
        <f>AH4984*'⚙️ Config'!$B$12</f>
        <v>84244.39796</v>
      </c>
      <c r="AJ4984" s="64"/>
      <c r="AK4984" s="84"/>
      <c r="AL4984" s="84"/>
      <c r="AM4984" s="84"/>
      <c r="AN4984" s="84"/>
      <c r="AO4984" s="84"/>
      <c r="AP4984" s="84"/>
      <c r="AQ4984" s="84"/>
    </row>
    <row r="4985" ht="15.0" customHeight="1">
      <c r="A4985" s="98">
        <v>4982.0</v>
      </c>
      <c r="B4985" s="99" t="s">
        <v>10495</v>
      </c>
      <c r="C4985" s="98" t="s">
        <v>141</v>
      </c>
      <c r="D4985" s="98" t="s">
        <v>10496</v>
      </c>
      <c r="E4985" s="100">
        <v>30.8</v>
      </c>
      <c r="F4985" s="98" t="s">
        <v>86</v>
      </c>
      <c r="G4985" s="98" t="s">
        <v>423</v>
      </c>
      <c r="H4985" s="101">
        <v>7487517.27</v>
      </c>
      <c r="I4985" s="98">
        <v>5.0</v>
      </c>
      <c r="J4985" s="102">
        <v>3.2</v>
      </c>
      <c r="K4985" s="99">
        <v>2024.0</v>
      </c>
      <c r="L4985" s="98" t="s">
        <v>5013</v>
      </c>
      <c r="M4985" s="98">
        <v>2023.0</v>
      </c>
      <c r="N4985" s="98" t="s">
        <v>189</v>
      </c>
      <c r="O4985" s="65" t="str">
        <f t="shared" si="1"/>
        <v>095289920001</v>
      </c>
      <c r="P4985" s="65">
        <f t="shared" si="2"/>
        <v>0</v>
      </c>
      <c r="Q4985" s="65">
        <f t="shared" si="3"/>
        <v>7</v>
      </c>
      <c r="R4985" s="65" t="str">
        <f t="shared" si="12"/>
        <v>09.528.992/0001-07</v>
      </c>
      <c r="S4985" s="84"/>
      <c r="T4985" s="84" t="str">
        <f t="shared" si="10"/>
        <v/>
      </c>
      <c r="U4985" s="84" t="str">
        <f t="shared" si="11"/>
        <v/>
      </c>
      <c r="V4985" s="65" t="str">
        <f t="shared" si="5"/>
        <v/>
      </c>
      <c r="W4985" s="84"/>
      <c r="X4985" s="84"/>
      <c r="Y4985" s="85"/>
      <c r="Z4985" s="85"/>
      <c r="AA4985" s="65" t="str">
        <f t="shared" si="6"/>
        <v/>
      </c>
      <c r="AB4985" s="65" t="str">
        <f t="shared" si="7"/>
        <v/>
      </c>
      <c r="AC4985" s="86"/>
      <c r="AD4985" s="87" t="str">
        <f t="shared" si="8"/>
        <v/>
      </c>
      <c r="AE4985" s="84"/>
      <c r="AF4985" s="86">
        <f>IF(AC4985&gt;0,AC4985,'⚙️ Config'!$B$10)</f>
        <v>0.0075</v>
      </c>
      <c r="AG4985" s="88">
        <f t="shared" si="9"/>
        <v>56156.37953</v>
      </c>
      <c r="AH4985" s="88">
        <f>AG4985*'⚙️ Config'!$B$11</f>
        <v>280781.8976</v>
      </c>
      <c r="AI4985" s="88">
        <f>AH4985*'⚙️ Config'!$B$12</f>
        <v>84234.56929</v>
      </c>
      <c r="AJ4985" s="64"/>
      <c r="AK4985" s="84"/>
      <c r="AL4985" s="84"/>
      <c r="AM4985" s="84"/>
      <c r="AN4985" s="84"/>
      <c r="AO4985" s="84"/>
      <c r="AP4985" s="84"/>
      <c r="AQ4985" s="84"/>
    </row>
    <row r="4986" ht="15.0" customHeight="1">
      <c r="A4986" s="103">
        <v>4983.0</v>
      </c>
      <c r="B4986" s="104" t="s">
        <v>10497</v>
      </c>
      <c r="C4986" s="103" t="s">
        <v>141</v>
      </c>
      <c r="D4986" s="103" t="s">
        <v>10498</v>
      </c>
      <c r="E4986" s="105">
        <v>27.54</v>
      </c>
      <c r="F4986" s="103" t="s">
        <v>86</v>
      </c>
      <c r="G4986" s="103" t="s">
        <v>423</v>
      </c>
      <c r="H4986" s="106">
        <v>7482777.94</v>
      </c>
      <c r="I4986" s="103">
        <v>5.0</v>
      </c>
      <c r="J4986" s="107">
        <v>4.8</v>
      </c>
      <c r="K4986" s="104">
        <v>2024.0</v>
      </c>
      <c r="L4986" s="103" t="s">
        <v>719</v>
      </c>
      <c r="M4986" s="103">
        <v>2021.0</v>
      </c>
      <c r="N4986" s="103" t="s">
        <v>161</v>
      </c>
      <c r="O4986" s="65" t="str">
        <f t="shared" si="1"/>
        <v>001652510001</v>
      </c>
      <c r="P4986" s="65">
        <f t="shared" si="2"/>
        <v>2</v>
      </c>
      <c r="Q4986" s="65">
        <f t="shared" si="3"/>
        <v>6</v>
      </c>
      <c r="R4986" s="65" t="str">
        <f t="shared" si="12"/>
        <v>00.165.251/0001-26</v>
      </c>
      <c r="S4986" s="84"/>
      <c r="T4986" s="84" t="str">
        <f t="shared" si="10"/>
        <v/>
      </c>
      <c r="U4986" s="84" t="str">
        <f t="shared" si="11"/>
        <v/>
      </c>
      <c r="V4986" s="65" t="str">
        <f t="shared" si="5"/>
        <v/>
      </c>
      <c r="W4986" s="84"/>
      <c r="X4986" s="84"/>
      <c r="Y4986" s="85"/>
      <c r="Z4986" s="85"/>
      <c r="AA4986" s="65" t="str">
        <f t="shared" si="6"/>
        <v/>
      </c>
      <c r="AB4986" s="65" t="str">
        <f t="shared" si="7"/>
        <v/>
      </c>
      <c r="AC4986" s="86"/>
      <c r="AD4986" s="87" t="str">
        <f t="shared" si="8"/>
        <v/>
      </c>
      <c r="AE4986" s="84"/>
      <c r="AF4986" s="86">
        <f>IF(AC4986&gt;0,AC4986,'⚙️ Config'!$B$10)</f>
        <v>0.0075</v>
      </c>
      <c r="AG4986" s="88">
        <f t="shared" si="9"/>
        <v>56120.83455</v>
      </c>
      <c r="AH4986" s="88">
        <f>AG4986*'⚙️ Config'!$B$11</f>
        <v>280604.1728</v>
      </c>
      <c r="AI4986" s="88">
        <f>AH4986*'⚙️ Config'!$B$12</f>
        <v>84181.25183</v>
      </c>
      <c r="AJ4986" s="64"/>
      <c r="AK4986" s="84"/>
      <c r="AL4986" s="84"/>
      <c r="AM4986" s="84"/>
      <c r="AN4986" s="84"/>
      <c r="AO4986" s="84"/>
      <c r="AP4986" s="84"/>
      <c r="AQ4986" s="84"/>
    </row>
    <row r="4987" ht="15.0" customHeight="1">
      <c r="A4987" s="103">
        <v>4984.0</v>
      </c>
      <c r="B4987" s="104" t="s">
        <v>10499</v>
      </c>
      <c r="C4987" s="103" t="s">
        <v>141</v>
      </c>
      <c r="D4987" s="103" t="s">
        <v>10500</v>
      </c>
      <c r="E4987" s="105">
        <v>20.07</v>
      </c>
      <c r="F4987" s="103" t="s">
        <v>86</v>
      </c>
      <c r="G4987" s="103" t="s">
        <v>423</v>
      </c>
      <c r="H4987" s="106">
        <v>7477460.12</v>
      </c>
      <c r="I4987" s="103">
        <v>3.0</v>
      </c>
      <c r="J4987" s="107">
        <v>4.8</v>
      </c>
      <c r="K4987" s="104">
        <v>2021.0</v>
      </c>
      <c r="L4987" s="103" t="s">
        <v>719</v>
      </c>
      <c r="M4987" s="103">
        <v>2021.0</v>
      </c>
      <c r="N4987" s="103" t="s">
        <v>145</v>
      </c>
      <c r="O4987" s="65" t="str">
        <f t="shared" si="1"/>
        <v>375291420001</v>
      </c>
      <c r="P4987" s="65">
        <f t="shared" si="2"/>
        <v>5</v>
      </c>
      <c r="Q4987" s="65">
        <f t="shared" si="3"/>
        <v>0</v>
      </c>
      <c r="R4987" s="65" t="str">
        <f t="shared" si="12"/>
        <v>37.529.142/0001-50</v>
      </c>
      <c r="S4987" s="84"/>
      <c r="T4987" s="84" t="str">
        <f t="shared" si="10"/>
        <v/>
      </c>
      <c r="U4987" s="84" t="str">
        <f t="shared" si="11"/>
        <v/>
      </c>
      <c r="V4987" s="65" t="str">
        <f t="shared" si="5"/>
        <v/>
      </c>
      <c r="W4987" s="84"/>
      <c r="X4987" s="84"/>
      <c r="Y4987" s="85"/>
      <c r="Z4987" s="85"/>
      <c r="AA4987" s="65" t="str">
        <f t="shared" si="6"/>
        <v/>
      </c>
      <c r="AB4987" s="65" t="str">
        <f t="shared" si="7"/>
        <v/>
      </c>
      <c r="AC4987" s="86"/>
      <c r="AD4987" s="87" t="str">
        <f t="shared" si="8"/>
        <v/>
      </c>
      <c r="AE4987" s="84"/>
      <c r="AF4987" s="86">
        <f>IF(AC4987&gt;0,AC4987,'⚙️ Config'!$B$10)</f>
        <v>0.0075</v>
      </c>
      <c r="AG4987" s="88">
        <f t="shared" si="9"/>
        <v>56080.9509</v>
      </c>
      <c r="AH4987" s="88">
        <f>AG4987*'⚙️ Config'!$B$11</f>
        <v>280404.7545</v>
      </c>
      <c r="AI4987" s="88">
        <f>AH4987*'⚙️ Config'!$B$12</f>
        <v>84121.42635</v>
      </c>
      <c r="AJ4987" s="64"/>
      <c r="AK4987" s="84"/>
      <c r="AL4987" s="84"/>
      <c r="AM4987" s="84"/>
      <c r="AN4987" s="84"/>
      <c r="AO4987" s="84"/>
      <c r="AP4987" s="84"/>
      <c r="AQ4987" s="84"/>
    </row>
    <row r="4988" ht="15.0" customHeight="1">
      <c r="A4988" s="98">
        <v>4985.0</v>
      </c>
      <c r="B4988" s="99" t="s">
        <v>10501</v>
      </c>
      <c r="C4988" s="98" t="s">
        <v>141</v>
      </c>
      <c r="D4988" s="98" t="s">
        <v>10502</v>
      </c>
      <c r="E4988" s="100">
        <v>23.66</v>
      </c>
      <c r="F4988" s="98" t="s">
        <v>86</v>
      </c>
      <c r="G4988" s="98" t="s">
        <v>423</v>
      </c>
      <c r="H4988" s="101">
        <v>7465223.03</v>
      </c>
      <c r="I4988" s="98">
        <v>2.0</v>
      </c>
      <c r="J4988" s="102">
        <v>4.7</v>
      </c>
      <c r="K4988" s="99">
        <v>2021.0</v>
      </c>
      <c r="L4988" s="98" t="s">
        <v>144</v>
      </c>
      <c r="M4988" s="98">
        <v>2021.0</v>
      </c>
      <c r="N4988" s="98" t="s">
        <v>161</v>
      </c>
      <c r="O4988" s="65" t="str">
        <f t="shared" si="1"/>
        <v>039841070001</v>
      </c>
      <c r="P4988" s="65">
        <f t="shared" si="2"/>
        <v>0</v>
      </c>
      <c r="Q4988" s="65">
        <f t="shared" si="3"/>
        <v>0</v>
      </c>
      <c r="R4988" s="65" t="str">
        <f t="shared" si="12"/>
        <v>03.984.107/0001-00</v>
      </c>
      <c r="S4988" s="84"/>
      <c r="T4988" s="84" t="str">
        <f t="shared" si="10"/>
        <v/>
      </c>
      <c r="U4988" s="84" t="str">
        <f t="shared" si="11"/>
        <v/>
      </c>
      <c r="V4988" s="65" t="str">
        <f t="shared" si="5"/>
        <v/>
      </c>
      <c r="W4988" s="84"/>
      <c r="X4988" s="84"/>
      <c r="Y4988" s="85"/>
      <c r="Z4988" s="85"/>
      <c r="AA4988" s="65" t="str">
        <f t="shared" si="6"/>
        <v/>
      </c>
      <c r="AB4988" s="65" t="str">
        <f t="shared" si="7"/>
        <v/>
      </c>
      <c r="AC4988" s="86"/>
      <c r="AD4988" s="87" t="str">
        <f t="shared" si="8"/>
        <v/>
      </c>
      <c r="AE4988" s="84"/>
      <c r="AF4988" s="86">
        <f>IF(AC4988&gt;0,AC4988,'⚙️ Config'!$B$10)</f>
        <v>0.0075</v>
      </c>
      <c r="AG4988" s="88">
        <f t="shared" si="9"/>
        <v>55989.17273</v>
      </c>
      <c r="AH4988" s="88">
        <f>AG4988*'⚙️ Config'!$B$11</f>
        <v>279945.8636</v>
      </c>
      <c r="AI4988" s="88">
        <f>AH4988*'⚙️ Config'!$B$12</f>
        <v>83983.75909</v>
      </c>
      <c r="AJ4988" s="64"/>
      <c r="AK4988" s="84"/>
      <c r="AL4988" s="84"/>
      <c r="AM4988" s="84"/>
      <c r="AN4988" s="84"/>
      <c r="AO4988" s="84"/>
      <c r="AP4988" s="84"/>
      <c r="AQ4988" s="84"/>
    </row>
    <row r="4989" ht="15.0" customHeight="1">
      <c r="A4989" s="103">
        <v>4986.0</v>
      </c>
      <c r="B4989" s="104" t="s">
        <v>10503</v>
      </c>
      <c r="C4989" s="103" t="s">
        <v>141</v>
      </c>
      <c r="D4989" s="103" t="s">
        <v>10504</v>
      </c>
      <c r="E4989" s="105">
        <v>27.95</v>
      </c>
      <c r="F4989" s="103" t="s">
        <v>86</v>
      </c>
      <c r="G4989" s="103" t="s">
        <v>423</v>
      </c>
      <c r="H4989" s="106">
        <v>7442127.94</v>
      </c>
      <c r="I4989" s="103">
        <v>2.0</v>
      </c>
      <c r="J4989" s="107">
        <v>4.9</v>
      </c>
      <c r="K4989" s="104">
        <v>2023.0</v>
      </c>
      <c r="L4989" s="103" t="s">
        <v>4519</v>
      </c>
      <c r="M4989" s="103">
        <v>2021.0</v>
      </c>
      <c r="N4989" s="103" t="s">
        <v>161</v>
      </c>
      <c r="O4989" s="65" t="str">
        <f t="shared" si="1"/>
        <v>640218270001</v>
      </c>
      <c r="P4989" s="65">
        <f t="shared" si="2"/>
        <v>6</v>
      </c>
      <c r="Q4989" s="65">
        <f t="shared" si="3"/>
        <v>4</v>
      </c>
      <c r="R4989" s="65" t="str">
        <f t="shared" si="12"/>
        <v>64.021.827/0001-64</v>
      </c>
      <c r="S4989" s="84"/>
      <c r="T4989" s="84" t="str">
        <f t="shared" si="10"/>
        <v/>
      </c>
      <c r="U4989" s="84" t="str">
        <f t="shared" si="11"/>
        <v/>
      </c>
      <c r="V4989" s="65" t="str">
        <f t="shared" si="5"/>
        <v/>
      </c>
      <c r="W4989" s="84"/>
      <c r="X4989" s="84"/>
      <c r="Y4989" s="85"/>
      <c r="Z4989" s="85"/>
      <c r="AA4989" s="65" t="str">
        <f t="shared" si="6"/>
        <v/>
      </c>
      <c r="AB4989" s="65" t="str">
        <f t="shared" si="7"/>
        <v/>
      </c>
      <c r="AC4989" s="86"/>
      <c r="AD4989" s="87" t="str">
        <f t="shared" si="8"/>
        <v/>
      </c>
      <c r="AE4989" s="84"/>
      <c r="AF4989" s="86">
        <f>IF(AC4989&gt;0,AC4989,'⚙️ Config'!$B$10)</f>
        <v>0.0075</v>
      </c>
      <c r="AG4989" s="88">
        <f t="shared" si="9"/>
        <v>55815.95955</v>
      </c>
      <c r="AH4989" s="88">
        <f>AG4989*'⚙️ Config'!$B$11</f>
        <v>279079.7978</v>
      </c>
      <c r="AI4989" s="88">
        <f>AH4989*'⚙️ Config'!$B$12</f>
        <v>83723.93933</v>
      </c>
      <c r="AJ4989" s="64"/>
      <c r="AK4989" s="84"/>
      <c r="AL4989" s="84"/>
      <c r="AM4989" s="84"/>
      <c r="AN4989" s="84"/>
      <c r="AO4989" s="84"/>
      <c r="AP4989" s="84"/>
      <c r="AQ4989" s="84"/>
    </row>
    <row r="4990" ht="15.0" customHeight="1">
      <c r="A4990" s="98">
        <v>4987.0</v>
      </c>
      <c r="B4990" s="99" t="s">
        <v>10505</v>
      </c>
      <c r="C4990" s="98" t="s">
        <v>141</v>
      </c>
      <c r="D4990" s="98" t="s">
        <v>10506</v>
      </c>
      <c r="E4990" s="100">
        <v>19.14</v>
      </c>
      <c r="F4990" s="98" t="s">
        <v>86</v>
      </c>
      <c r="G4990" s="98" t="s">
        <v>423</v>
      </c>
      <c r="H4990" s="101">
        <v>7430188.43</v>
      </c>
      <c r="I4990" s="98">
        <v>4.0</v>
      </c>
      <c r="J4990" s="102">
        <v>4.7</v>
      </c>
      <c r="K4990" s="99">
        <v>2021.0</v>
      </c>
      <c r="L4990" s="98" t="s">
        <v>387</v>
      </c>
      <c r="M4990" s="98">
        <v>2021.0</v>
      </c>
      <c r="N4990" s="98" t="s">
        <v>161</v>
      </c>
      <c r="O4990" s="65" t="str">
        <f t="shared" si="1"/>
        <v>239909520001</v>
      </c>
      <c r="P4990" s="65">
        <f t="shared" si="2"/>
        <v>0</v>
      </c>
      <c r="Q4990" s="65">
        <f t="shared" si="3"/>
        <v>3</v>
      </c>
      <c r="R4990" s="65" t="str">
        <f t="shared" si="12"/>
        <v>23.990.952/0001-03</v>
      </c>
      <c r="S4990" s="84"/>
      <c r="T4990" s="84" t="str">
        <f t="shared" si="10"/>
        <v/>
      </c>
      <c r="U4990" s="84" t="str">
        <f t="shared" si="11"/>
        <v/>
      </c>
      <c r="V4990" s="65" t="str">
        <f t="shared" si="5"/>
        <v/>
      </c>
      <c r="W4990" s="84"/>
      <c r="X4990" s="84"/>
      <c r="Y4990" s="85"/>
      <c r="Z4990" s="85"/>
      <c r="AA4990" s="65" t="str">
        <f t="shared" si="6"/>
        <v/>
      </c>
      <c r="AB4990" s="65" t="str">
        <f t="shared" si="7"/>
        <v/>
      </c>
      <c r="AC4990" s="86"/>
      <c r="AD4990" s="87" t="str">
        <f t="shared" si="8"/>
        <v/>
      </c>
      <c r="AE4990" s="84"/>
      <c r="AF4990" s="86">
        <f>IF(AC4990&gt;0,AC4990,'⚙️ Config'!$B$10)</f>
        <v>0.0075</v>
      </c>
      <c r="AG4990" s="88">
        <f t="shared" si="9"/>
        <v>55726.41323</v>
      </c>
      <c r="AH4990" s="88">
        <f>AG4990*'⚙️ Config'!$B$11</f>
        <v>278632.0661</v>
      </c>
      <c r="AI4990" s="88">
        <f>AH4990*'⚙️ Config'!$B$12</f>
        <v>83589.61984</v>
      </c>
      <c r="AJ4990" s="64"/>
      <c r="AK4990" s="84"/>
      <c r="AL4990" s="84"/>
      <c r="AM4990" s="84"/>
      <c r="AN4990" s="84"/>
      <c r="AO4990" s="84"/>
      <c r="AP4990" s="84"/>
      <c r="AQ4990" s="84"/>
    </row>
    <row r="4991" ht="15.0" customHeight="1">
      <c r="A4991" s="103">
        <v>4988.0</v>
      </c>
      <c r="B4991" s="104" t="s">
        <v>10507</v>
      </c>
      <c r="C4991" s="103" t="s">
        <v>141</v>
      </c>
      <c r="D4991" s="103" t="s">
        <v>10508</v>
      </c>
      <c r="E4991" s="105">
        <v>23.1</v>
      </c>
      <c r="F4991" s="103" t="s">
        <v>86</v>
      </c>
      <c r="G4991" s="103" t="s">
        <v>423</v>
      </c>
      <c r="H4991" s="106">
        <v>7406380.02</v>
      </c>
      <c r="I4991" s="103">
        <v>3.0</v>
      </c>
      <c r="J4991" s="107">
        <v>4.9</v>
      </c>
      <c r="K4991" s="104">
        <v>2023.0</v>
      </c>
      <c r="L4991" s="103" t="s">
        <v>5013</v>
      </c>
      <c r="M4991" s="103">
        <v>2021.0</v>
      </c>
      <c r="N4991" s="103" t="s">
        <v>161</v>
      </c>
      <c r="O4991" s="65" t="str">
        <f t="shared" si="1"/>
        <v>023077890001</v>
      </c>
      <c r="P4991" s="65">
        <f t="shared" si="2"/>
        <v>5</v>
      </c>
      <c r="Q4991" s="65">
        <f t="shared" si="3"/>
        <v>3</v>
      </c>
      <c r="R4991" s="65" t="str">
        <f t="shared" si="12"/>
        <v>02.307.789/0001-53</v>
      </c>
      <c r="S4991" s="84"/>
      <c r="T4991" s="84" t="str">
        <f t="shared" si="10"/>
        <v/>
      </c>
      <c r="U4991" s="84" t="str">
        <f t="shared" si="11"/>
        <v/>
      </c>
      <c r="V4991" s="65" t="str">
        <f t="shared" si="5"/>
        <v/>
      </c>
      <c r="W4991" s="84"/>
      <c r="X4991" s="84"/>
      <c r="Y4991" s="85"/>
      <c r="Z4991" s="85"/>
      <c r="AA4991" s="65" t="str">
        <f t="shared" si="6"/>
        <v/>
      </c>
      <c r="AB4991" s="65" t="str">
        <f t="shared" si="7"/>
        <v/>
      </c>
      <c r="AC4991" s="86"/>
      <c r="AD4991" s="87" t="str">
        <f t="shared" si="8"/>
        <v/>
      </c>
      <c r="AE4991" s="84"/>
      <c r="AF4991" s="86">
        <f>IF(AC4991&gt;0,AC4991,'⚙️ Config'!$B$10)</f>
        <v>0.0075</v>
      </c>
      <c r="AG4991" s="88">
        <f t="shared" si="9"/>
        <v>55547.85015</v>
      </c>
      <c r="AH4991" s="88">
        <f>AG4991*'⚙️ Config'!$B$11</f>
        <v>277739.2508</v>
      </c>
      <c r="AI4991" s="88">
        <f>AH4991*'⚙️ Config'!$B$12</f>
        <v>83321.77523</v>
      </c>
      <c r="AJ4991" s="64"/>
      <c r="AK4991" s="84"/>
      <c r="AL4991" s="84"/>
      <c r="AM4991" s="84"/>
      <c r="AN4991" s="84"/>
      <c r="AO4991" s="84"/>
      <c r="AP4991" s="84"/>
      <c r="AQ4991" s="84"/>
    </row>
    <row r="4992" ht="15.0" customHeight="1">
      <c r="A4992" s="98">
        <v>4989.0</v>
      </c>
      <c r="B4992" s="99" t="s">
        <v>10509</v>
      </c>
      <c r="C4992" s="98" t="s">
        <v>141</v>
      </c>
      <c r="D4992" s="98" t="s">
        <v>10510</v>
      </c>
      <c r="E4992" s="100">
        <v>30.48</v>
      </c>
      <c r="F4992" s="98" t="s">
        <v>86</v>
      </c>
      <c r="G4992" s="98" t="s">
        <v>423</v>
      </c>
      <c r="H4992" s="101">
        <v>7372928.77</v>
      </c>
      <c r="I4992" s="98">
        <v>6.0</v>
      </c>
      <c r="J4992" s="102">
        <v>3.8</v>
      </c>
      <c r="K4992" s="99">
        <v>2024.0</v>
      </c>
      <c r="L4992" s="98" t="s">
        <v>387</v>
      </c>
      <c r="M4992" s="98">
        <v>2022.0</v>
      </c>
      <c r="N4992" s="98" t="s">
        <v>161</v>
      </c>
      <c r="O4992" s="65" t="str">
        <f t="shared" si="1"/>
        <v>181021740001</v>
      </c>
      <c r="P4992" s="65">
        <f t="shared" si="2"/>
        <v>2</v>
      </c>
      <c r="Q4992" s="65">
        <f t="shared" si="3"/>
        <v>0</v>
      </c>
      <c r="R4992" s="65" t="str">
        <f t="shared" si="12"/>
        <v>18.102.174/0001-20</v>
      </c>
      <c r="S4992" s="84"/>
      <c r="T4992" s="84" t="str">
        <f t="shared" si="10"/>
        <v/>
      </c>
      <c r="U4992" s="84" t="str">
        <f t="shared" si="11"/>
        <v/>
      </c>
      <c r="V4992" s="65" t="str">
        <f t="shared" si="5"/>
        <v/>
      </c>
      <c r="W4992" s="84"/>
      <c r="X4992" s="84"/>
      <c r="Y4992" s="85"/>
      <c r="Z4992" s="85"/>
      <c r="AA4992" s="65" t="str">
        <f t="shared" si="6"/>
        <v/>
      </c>
      <c r="AB4992" s="65" t="str">
        <f t="shared" si="7"/>
        <v/>
      </c>
      <c r="AC4992" s="86"/>
      <c r="AD4992" s="87" t="str">
        <f t="shared" si="8"/>
        <v/>
      </c>
      <c r="AE4992" s="84"/>
      <c r="AF4992" s="86">
        <f>IF(AC4992&gt;0,AC4992,'⚙️ Config'!$B$10)</f>
        <v>0.0075</v>
      </c>
      <c r="AG4992" s="88">
        <f t="shared" si="9"/>
        <v>55296.96578</v>
      </c>
      <c r="AH4992" s="88">
        <f>AG4992*'⚙️ Config'!$B$11</f>
        <v>276484.8289</v>
      </c>
      <c r="AI4992" s="88">
        <f>AH4992*'⚙️ Config'!$B$12</f>
        <v>82945.44866</v>
      </c>
      <c r="AJ4992" s="64"/>
      <c r="AK4992" s="84"/>
      <c r="AL4992" s="84"/>
      <c r="AM4992" s="84"/>
      <c r="AN4992" s="84"/>
      <c r="AO4992" s="84"/>
      <c r="AP4992" s="84"/>
      <c r="AQ4992" s="84"/>
    </row>
    <row r="4993" ht="15.0" customHeight="1">
      <c r="A4993" s="103">
        <v>4990.0</v>
      </c>
      <c r="B4993" s="104" t="s">
        <v>10511</v>
      </c>
      <c r="C4993" s="103" t="s">
        <v>141</v>
      </c>
      <c r="D4993" s="103" t="s">
        <v>10512</v>
      </c>
      <c r="E4993" s="105">
        <v>19.59</v>
      </c>
      <c r="F4993" s="103" t="s">
        <v>86</v>
      </c>
      <c r="G4993" s="103" t="s">
        <v>423</v>
      </c>
      <c r="H4993" s="106">
        <v>7344723.78</v>
      </c>
      <c r="I4993" s="103">
        <v>3.0</v>
      </c>
      <c r="J4993" s="107">
        <v>5.0</v>
      </c>
      <c r="K4993" s="104">
        <v>2021.0</v>
      </c>
      <c r="L4993" s="103" t="s">
        <v>719</v>
      </c>
      <c r="M4993" s="103">
        <v>2021.0</v>
      </c>
      <c r="N4993" s="103" t="s">
        <v>161</v>
      </c>
      <c r="O4993" s="65" t="str">
        <f t="shared" si="1"/>
        <v>049460860001</v>
      </c>
      <c r="P4993" s="65">
        <f t="shared" si="2"/>
        <v>0</v>
      </c>
      <c r="Q4993" s="65">
        <f t="shared" si="3"/>
        <v>9</v>
      </c>
      <c r="R4993" s="65" t="str">
        <f t="shared" si="12"/>
        <v>04.946.086/0001-09</v>
      </c>
      <c r="S4993" s="84"/>
      <c r="T4993" s="84" t="str">
        <f t="shared" si="10"/>
        <v/>
      </c>
      <c r="U4993" s="84" t="str">
        <f t="shared" si="11"/>
        <v/>
      </c>
      <c r="V4993" s="65" t="str">
        <f t="shared" si="5"/>
        <v/>
      </c>
      <c r="W4993" s="84"/>
      <c r="X4993" s="84"/>
      <c r="Y4993" s="85"/>
      <c r="Z4993" s="85"/>
      <c r="AA4993" s="65" t="str">
        <f t="shared" si="6"/>
        <v/>
      </c>
      <c r="AB4993" s="65" t="str">
        <f t="shared" si="7"/>
        <v/>
      </c>
      <c r="AC4993" s="86"/>
      <c r="AD4993" s="87" t="str">
        <f t="shared" si="8"/>
        <v/>
      </c>
      <c r="AE4993" s="84"/>
      <c r="AF4993" s="86">
        <f>IF(AC4993&gt;0,AC4993,'⚙️ Config'!$B$10)</f>
        <v>0.0075</v>
      </c>
      <c r="AG4993" s="88">
        <f t="shared" si="9"/>
        <v>55085.42835</v>
      </c>
      <c r="AH4993" s="88">
        <f>AG4993*'⚙️ Config'!$B$11</f>
        <v>275427.1418</v>
      </c>
      <c r="AI4993" s="88">
        <f>AH4993*'⚙️ Config'!$B$12</f>
        <v>82628.14253</v>
      </c>
      <c r="AJ4993" s="64"/>
      <c r="AK4993" s="84"/>
      <c r="AL4993" s="84"/>
      <c r="AM4993" s="84"/>
      <c r="AN4993" s="84"/>
      <c r="AO4993" s="84"/>
      <c r="AP4993" s="84"/>
      <c r="AQ4993" s="84"/>
    </row>
    <row r="4994" ht="15.0" customHeight="1">
      <c r="A4994" s="98">
        <v>4991.0</v>
      </c>
      <c r="B4994" s="99" t="s">
        <v>10513</v>
      </c>
      <c r="C4994" s="98" t="s">
        <v>141</v>
      </c>
      <c r="D4994" s="98" t="s">
        <v>10514</v>
      </c>
      <c r="E4994" s="100">
        <v>26.76</v>
      </c>
      <c r="F4994" s="98" t="s">
        <v>86</v>
      </c>
      <c r="G4994" s="98" t="s">
        <v>423</v>
      </c>
      <c r="H4994" s="101">
        <v>7340405.48</v>
      </c>
      <c r="I4994" s="98">
        <v>4.0</v>
      </c>
      <c r="J4994" s="102">
        <v>5.0</v>
      </c>
      <c r="K4994" s="99">
        <v>2024.0</v>
      </c>
      <c r="L4994" s="98" t="s">
        <v>268</v>
      </c>
      <c r="M4994" s="98">
        <v>2021.0</v>
      </c>
      <c r="N4994" s="98" t="s">
        <v>189</v>
      </c>
      <c r="O4994" s="65" t="str">
        <f t="shared" si="1"/>
        <v>135430700001</v>
      </c>
      <c r="P4994" s="65">
        <f t="shared" si="2"/>
        <v>3</v>
      </c>
      <c r="Q4994" s="65">
        <f t="shared" si="3"/>
        <v>8</v>
      </c>
      <c r="R4994" s="65" t="str">
        <f t="shared" si="12"/>
        <v>13.543.070/0001-38</v>
      </c>
      <c r="S4994" s="84"/>
      <c r="T4994" s="84" t="str">
        <f t="shared" si="10"/>
        <v/>
      </c>
      <c r="U4994" s="84" t="str">
        <f t="shared" si="11"/>
        <v/>
      </c>
      <c r="V4994" s="65" t="str">
        <f t="shared" si="5"/>
        <v/>
      </c>
      <c r="W4994" s="84"/>
      <c r="X4994" s="84"/>
      <c r="Y4994" s="85"/>
      <c r="Z4994" s="85"/>
      <c r="AA4994" s="65" t="str">
        <f t="shared" si="6"/>
        <v/>
      </c>
      <c r="AB4994" s="65" t="str">
        <f t="shared" si="7"/>
        <v/>
      </c>
      <c r="AC4994" s="86"/>
      <c r="AD4994" s="87" t="str">
        <f t="shared" si="8"/>
        <v/>
      </c>
      <c r="AE4994" s="84"/>
      <c r="AF4994" s="86">
        <f>IF(AC4994&gt;0,AC4994,'⚙️ Config'!$B$10)</f>
        <v>0.0075</v>
      </c>
      <c r="AG4994" s="88">
        <f t="shared" si="9"/>
        <v>55053.0411</v>
      </c>
      <c r="AH4994" s="88">
        <f>AG4994*'⚙️ Config'!$B$11</f>
        <v>275265.2055</v>
      </c>
      <c r="AI4994" s="88">
        <f>AH4994*'⚙️ Config'!$B$12</f>
        <v>82579.56165</v>
      </c>
      <c r="AJ4994" s="64"/>
      <c r="AK4994" s="84"/>
      <c r="AL4994" s="84"/>
      <c r="AM4994" s="84"/>
      <c r="AN4994" s="84"/>
      <c r="AO4994" s="84"/>
      <c r="AP4994" s="84"/>
      <c r="AQ4994" s="84"/>
    </row>
    <row r="4995" ht="15.0" customHeight="1">
      <c r="A4995" s="98">
        <v>4992.0</v>
      </c>
      <c r="B4995" s="99" t="s">
        <v>10515</v>
      </c>
      <c r="C4995" s="98" t="s">
        <v>154</v>
      </c>
      <c r="D4995" s="98" t="s">
        <v>10516</v>
      </c>
      <c r="E4995" s="100">
        <v>23.02</v>
      </c>
      <c r="F4995" s="98" t="s">
        <v>86</v>
      </c>
      <c r="G4995" s="98" t="s">
        <v>423</v>
      </c>
      <c r="H4995" s="101">
        <v>7293252.96</v>
      </c>
      <c r="I4995" s="98">
        <v>2.0</v>
      </c>
      <c r="J4995" s="102">
        <v>5.0</v>
      </c>
      <c r="K4995" s="99">
        <v>2021.0</v>
      </c>
      <c r="L4995" s="98" t="s">
        <v>315</v>
      </c>
      <c r="M4995" s="98">
        <v>2021.0</v>
      </c>
      <c r="N4995" s="98" t="s">
        <v>145</v>
      </c>
      <c r="O4995" s="65" t="str">
        <f t="shared" si="1"/>
        <v>154625590001</v>
      </c>
      <c r="P4995" s="65">
        <f t="shared" si="2"/>
        <v>0</v>
      </c>
      <c r="Q4995" s="65">
        <f t="shared" si="3"/>
        <v>0</v>
      </c>
      <c r="R4995" s="65" t="str">
        <f t="shared" si="12"/>
        <v>15.462.559/0001-00</v>
      </c>
      <c r="S4995" s="84"/>
      <c r="T4995" s="84" t="str">
        <f t="shared" si="10"/>
        <v/>
      </c>
      <c r="U4995" s="84" t="str">
        <f t="shared" si="11"/>
        <v/>
      </c>
      <c r="V4995" s="65" t="str">
        <f t="shared" si="5"/>
        <v/>
      </c>
      <c r="W4995" s="84"/>
      <c r="X4995" s="84"/>
      <c r="Y4995" s="85"/>
      <c r="Z4995" s="85"/>
      <c r="AA4995" s="65" t="str">
        <f t="shared" si="6"/>
        <v/>
      </c>
      <c r="AB4995" s="65" t="str">
        <f t="shared" si="7"/>
        <v/>
      </c>
      <c r="AC4995" s="86"/>
      <c r="AD4995" s="87" t="str">
        <f t="shared" si="8"/>
        <v/>
      </c>
      <c r="AE4995" s="84"/>
      <c r="AF4995" s="86">
        <f>IF(AC4995&gt;0,AC4995,'⚙️ Config'!$B$10)</f>
        <v>0.0075</v>
      </c>
      <c r="AG4995" s="88">
        <f t="shared" si="9"/>
        <v>54699.3972</v>
      </c>
      <c r="AH4995" s="88">
        <f>AG4995*'⚙️ Config'!$B$11</f>
        <v>273496.986</v>
      </c>
      <c r="AI4995" s="88">
        <f>AH4995*'⚙️ Config'!$B$12</f>
        <v>82049.0958</v>
      </c>
      <c r="AJ4995" s="64"/>
      <c r="AK4995" s="84"/>
      <c r="AL4995" s="84"/>
      <c r="AM4995" s="84"/>
      <c r="AN4995" s="84"/>
      <c r="AO4995" s="84"/>
      <c r="AP4995" s="84"/>
      <c r="AQ4995" s="84"/>
    </row>
    <row r="4996" ht="15.0" customHeight="1">
      <c r="A4996" s="98">
        <v>4993.0</v>
      </c>
      <c r="B4996" s="99" t="s">
        <v>10517</v>
      </c>
      <c r="C4996" s="98" t="s">
        <v>141</v>
      </c>
      <c r="D4996" s="98" t="s">
        <v>10518</v>
      </c>
      <c r="E4996" s="100">
        <v>32.74</v>
      </c>
      <c r="F4996" s="98" t="s">
        <v>86</v>
      </c>
      <c r="G4996" s="98" t="s">
        <v>423</v>
      </c>
      <c r="H4996" s="101">
        <v>7292387.95</v>
      </c>
      <c r="I4996" s="98">
        <v>4.0</v>
      </c>
      <c r="J4996" s="102">
        <v>4.8</v>
      </c>
      <c r="K4996" s="99">
        <v>2025.0</v>
      </c>
      <c r="L4996" s="98" t="s">
        <v>508</v>
      </c>
      <c r="M4996" s="98">
        <v>2021.0</v>
      </c>
      <c r="N4996" s="98" t="s">
        <v>161</v>
      </c>
      <c r="O4996" s="65" t="str">
        <f t="shared" si="1"/>
        <v>081534810001</v>
      </c>
      <c r="P4996" s="65">
        <f t="shared" si="2"/>
        <v>8</v>
      </c>
      <c r="Q4996" s="65">
        <f t="shared" si="3"/>
        <v>7</v>
      </c>
      <c r="R4996" s="65" t="str">
        <f t="shared" si="12"/>
        <v>08.153.481/0001-87</v>
      </c>
      <c r="S4996" s="84"/>
      <c r="T4996" s="84" t="str">
        <f t="shared" si="10"/>
        <v/>
      </c>
      <c r="U4996" s="84" t="str">
        <f t="shared" si="11"/>
        <v/>
      </c>
      <c r="V4996" s="65" t="str">
        <f t="shared" si="5"/>
        <v/>
      </c>
      <c r="W4996" s="84"/>
      <c r="X4996" s="84"/>
      <c r="Y4996" s="85"/>
      <c r="Z4996" s="85"/>
      <c r="AA4996" s="65" t="str">
        <f t="shared" si="6"/>
        <v/>
      </c>
      <c r="AB4996" s="65" t="str">
        <f t="shared" si="7"/>
        <v/>
      </c>
      <c r="AC4996" s="86"/>
      <c r="AD4996" s="87" t="str">
        <f t="shared" si="8"/>
        <v/>
      </c>
      <c r="AE4996" s="84"/>
      <c r="AF4996" s="86">
        <f>IF(AC4996&gt;0,AC4996,'⚙️ Config'!$B$10)</f>
        <v>0.0075</v>
      </c>
      <c r="AG4996" s="88">
        <f t="shared" si="9"/>
        <v>54692.90963</v>
      </c>
      <c r="AH4996" s="88">
        <f>AG4996*'⚙️ Config'!$B$11</f>
        <v>273464.5481</v>
      </c>
      <c r="AI4996" s="88">
        <f>AH4996*'⚙️ Config'!$B$12</f>
        <v>82039.36444</v>
      </c>
      <c r="AJ4996" s="64"/>
      <c r="AK4996" s="84"/>
      <c r="AL4996" s="84"/>
      <c r="AM4996" s="84"/>
      <c r="AN4996" s="84"/>
      <c r="AO4996" s="84"/>
      <c r="AP4996" s="84"/>
      <c r="AQ4996" s="84"/>
    </row>
    <row r="4997" ht="15.0" customHeight="1">
      <c r="A4997" s="98">
        <v>4994.0</v>
      </c>
      <c r="B4997" s="99" t="s">
        <v>10519</v>
      </c>
      <c r="C4997" s="98" t="s">
        <v>141</v>
      </c>
      <c r="D4997" s="98" t="s">
        <v>10520</v>
      </c>
      <c r="E4997" s="100">
        <v>27.74</v>
      </c>
      <c r="F4997" s="98" t="s">
        <v>86</v>
      </c>
      <c r="G4997" s="98" t="s">
        <v>423</v>
      </c>
      <c r="H4997" s="101">
        <v>7277376.77</v>
      </c>
      <c r="I4997" s="98">
        <v>4.0</v>
      </c>
      <c r="J4997" s="102">
        <v>4.8</v>
      </c>
      <c r="K4997" s="99">
        <v>2024.0</v>
      </c>
      <c r="L4997" s="98" t="s">
        <v>387</v>
      </c>
      <c r="M4997" s="98">
        <v>2021.0</v>
      </c>
      <c r="N4997" s="98" t="s">
        <v>161</v>
      </c>
      <c r="O4997" s="65" t="str">
        <f t="shared" si="1"/>
        <v>627386530001</v>
      </c>
      <c r="P4997" s="65">
        <f t="shared" si="2"/>
        <v>2</v>
      </c>
      <c r="Q4997" s="65">
        <f t="shared" si="3"/>
        <v>0</v>
      </c>
      <c r="R4997" s="65" t="str">
        <f t="shared" si="12"/>
        <v>62.738.653/0001-20</v>
      </c>
      <c r="S4997" s="84"/>
      <c r="T4997" s="84" t="str">
        <f t="shared" si="10"/>
        <v/>
      </c>
      <c r="U4997" s="84" t="str">
        <f t="shared" si="11"/>
        <v/>
      </c>
      <c r="V4997" s="65" t="str">
        <f t="shared" si="5"/>
        <v/>
      </c>
      <c r="W4997" s="84"/>
      <c r="X4997" s="84"/>
      <c r="Y4997" s="85"/>
      <c r="Z4997" s="85"/>
      <c r="AA4997" s="65" t="str">
        <f t="shared" si="6"/>
        <v/>
      </c>
      <c r="AB4997" s="65" t="str">
        <f t="shared" si="7"/>
        <v/>
      </c>
      <c r="AC4997" s="86"/>
      <c r="AD4997" s="87" t="str">
        <f t="shared" si="8"/>
        <v/>
      </c>
      <c r="AE4997" s="84"/>
      <c r="AF4997" s="86">
        <f>IF(AC4997&gt;0,AC4997,'⚙️ Config'!$B$10)</f>
        <v>0.0075</v>
      </c>
      <c r="AG4997" s="88">
        <f t="shared" si="9"/>
        <v>54580.32578</v>
      </c>
      <c r="AH4997" s="88">
        <f>AG4997*'⚙️ Config'!$B$11</f>
        <v>272901.6289</v>
      </c>
      <c r="AI4997" s="88">
        <f>AH4997*'⚙️ Config'!$B$12</f>
        <v>81870.48866</v>
      </c>
      <c r="AJ4997" s="64"/>
      <c r="AK4997" s="84"/>
      <c r="AL4997" s="84"/>
      <c r="AM4997" s="84"/>
      <c r="AN4997" s="84"/>
      <c r="AO4997" s="84"/>
      <c r="AP4997" s="84"/>
      <c r="AQ4997" s="84"/>
    </row>
    <row r="4998" ht="15.0" customHeight="1">
      <c r="A4998" s="98">
        <v>4995.0</v>
      </c>
      <c r="B4998" s="99" t="s">
        <v>10521</v>
      </c>
      <c r="C4998" s="98" t="s">
        <v>6908</v>
      </c>
      <c r="D4998" s="98" t="s">
        <v>10522</v>
      </c>
      <c r="E4998" s="100">
        <v>18.66</v>
      </c>
      <c r="F4998" s="98" t="s">
        <v>86</v>
      </c>
      <c r="G4998" s="98" t="s">
        <v>423</v>
      </c>
      <c r="H4998" s="101">
        <v>7259899.4</v>
      </c>
      <c r="I4998" s="98">
        <v>4.0</v>
      </c>
      <c r="J4998" s="102">
        <v>4.7</v>
      </c>
      <c r="K4998" s="99">
        <v>2021.0</v>
      </c>
      <c r="L4998" s="98" t="s">
        <v>5780</v>
      </c>
      <c r="M4998" s="98">
        <v>2021.0</v>
      </c>
      <c r="N4998" s="98" t="s">
        <v>161</v>
      </c>
      <c r="O4998" s="65" t="str">
        <f t="shared" si="1"/>
        <v>571208750001</v>
      </c>
      <c r="P4998" s="65">
        <f t="shared" si="2"/>
        <v>4</v>
      </c>
      <c r="Q4998" s="65">
        <f t="shared" si="3"/>
        <v>4</v>
      </c>
      <c r="R4998" s="65" t="str">
        <f t="shared" si="12"/>
        <v>57.120.875/0001-44</v>
      </c>
      <c r="S4998" s="84"/>
      <c r="T4998" s="84" t="str">
        <f t="shared" si="10"/>
        <v/>
      </c>
      <c r="U4998" s="84" t="str">
        <f t="shared" si="11"/>
        <v/>
      </c>
      <c r="V4998" s="65" t="str">
        <f t="shared" si="5"/>
        <v/>
      </c>
      <c r="W4998" s="84"/>
      <c r="X4998" s="84"/>
      <c r="Y4998" s="85"/>
      <c r="Z4998" s="85"/>
      <c r="AA4998" s="65" t="str">
        <f t="shared" si="6"/>
        <v/>
      </c>
      <c r="AB4998" s="65" t="str">
        <f t="shared" si="7"/>
        <v/>
      </c>
      <c r="AC4998" s="86"/>
      <c r="AD4998" s="87" t="str">
        <f t="shared" si="8"/>
        <v/>
      </c>
      <c r="AE4998" s="84"/>
      <c r="AF4998" s="86">
        <f>IF(AC4998&gt;0,AC4998,'⚙️ Config'!$B$10)</f>
        <v>0.0075</v>
      </c>
      <c r="AG4998" s="88">
        <f t="shared" si="9"/>
        <v>54449.2455</v>
      </c>
      <c r="AH4998" s="88">
        <f>AG4998*'⚙️ Config'!$B$11</f>
        <v>272246.2275</v>
      </c>
      <c r="AI4998" s="88">
        <f>AH4998*'⚙️ Config'!$B$12</f>
        <v>81673.86825</v>
      </c>
      <c r="AJ4998" s="64"/>
      <c r="AK4998" s="84"/>
      <c r="AL4998" s="84"/>
      <c r="AM4998" s="84"/>
      <c r="AN4998" s="84"/>
      <c r="AO4998" s="84"/>
      <c r="AP4998" s="84"/>
      <c r="AQ4998" s="84"/>
    </row>
    <row r="4999" ht="15.0" customHeight="1">
      <c r="A4999" s="98">
        <v>4996.0</v>
      </c>
      <c r="B4999" s="99" t="s">
        <v>10523</v>
      </c>
      <c r="C4999" s="98" t="s">
        <v>8495</v>
      </c>
      <c r="D4999" s="98" t="s">
        <v>10524</v>
      </c>
      <c r="E4999" s="100">
        <v>42.74</v>
      </c>
      <c r="F4999" s="98" t="s">
        <v>86</v>
      </c>
      <c r="G4999" s="98" t="s">
        <v>423</v>
      </c>
      <c r="H4999" s="101">
        <v>7251694.53</v>
      </c>
      <c r="I4999" s="98">
        <v>2.0</v>
      </c>
      <c r="J4999" s="102">
        <v>4.8</v>
      </c>
      <c r="K4999" s="99">
        <v>2025.0</v>
      </c>
      <c r="L4999" s="98" t="s">
        <v>615</v>
      </c>
      <c r="M4999" s="98">
        <v>2021.0</v>
      </c>
      <c r="N4999" s="98" t="s">
        <v>189</v>
      </c>
      <c r="O4999" s="65" t="str">
        <f t="shared" si="1"/>
        <v>076953620001</v>
      </c>
      <c r="P4999" s="65">
        <f t="shared" si="2"/>
        <v>9</v>
      </c>
      <c r="Q4999" s="65">
        <f t="shared" si="3"/>
        <v>3</v>
      </c>
      <c r="R4999" s="65" t="str">
        <f t="shared" si="12"/>
        <v>07.695.362/0001-93</v>
      </c>
      <c r="S4999" s="84"/>
      <c r="T4999" s="84" t="str">
        <f t="shared" si="10"/>
        <v/>
      </c>
      <c r="U4999" s="84" t="str">
        <f t="shared" si="11"/>
        <v/>
      </c>
      <c r="V4999" s="65" t="str">
        <f t="shared" si="5"/>
        <v/>
      </c>
      <c r="W4999" s="84"/>
      <c r="X4999" s="84"/>
      <c r="Y4999" s="85"/>
      <c r="Z4999" s="85"/>
      <c r="AA4999" s="65" t="str">
        <f t="shared" si="6"/>
        <v/>
      </c>
      <c r="AB4999" s="65" t="str">
        <f t="shared" si="7"/>
        <v/>
      </c>
      <c r="AC4999" s="86"/>
      <c r="AD4999" s="87" t="str">
        <f t="shared" si="8"/>
        <v/>
      </c>
      <c r="AE4999" s="84"/>
      <c r="AF4999" s="86">
        <f>IF(AC4999&gt;0,AC4999,'⚙️ Config'!$B$10)</f>
        <v>0.0075</v>
      </c>
      <c r="AG4999" s="88">
        <f t="shared" si="9"/>
        <v>54387.70898</v>
      </c>
      <c r="AH4999" s="88">
        <f>AG4999*'⚙️ Config'!$B$11</f>
        <v>271938.5449</v>
      </c>
      <c r="AI4999" s="88">
        <f>AH4999*'⚙️ Config'!$B$12</f>
        <v>81581.56346</v>
      </c>
      <c r="AJ4999" s="64"/>
      <c r="AK4999" s="84"/>
      <c r="AL4999" s="84"/>
      <c r="AM4999" s="84"/>
      <c r="AN4999" s="84"/>
      <c r="AO4999" s="84"/>
      <c r="AP4999" s="84"/>
      <c r="AQ4999" s="84"/>
    </row>
    <row r="5000" ht="15.0" customHeight="1">
      <c r="A5000" s="98">
        <v>4997.0</v>
      </c>
      <c r="B5000" s="99" t="s">
        <v>10525</v>
      </c>
      <c r="C5000" s="98" t="s">
        <v>141</v>
      </c>
      <c r="D5000" s="98" t="s">
        <v>10526</v>
      </c>
      <c r="E5000" s="100">
        <v>33.4</v>
      </c>
      <c r="F5000" s="98" t="s">
        <v>86</v>
      </c>
      <c r="G5000" s="98" t="s">
        <v>423</v>
      </c>
      <c r="H5000" s="101">
        <v>7242138.61</v>
      </c>
      <c r="I5000" s="98">
        <v>1.0</v>
      </c>
      <c r="J5000" s="102">
        <v>4.8</v>
      </c>
      <c r="K5000" s="99">
        <v>2021.0</v>
      </c>
      <c r="L5000" s="98" t="s">
        <v>400</v>
      </c>
      <c r="M5000" s="98">
        <v>2021.0</v>
      </c>
      <c r="N5000" s="98" t="s">
        <v>161</v>
      </c>
      <c r="O5000" s="65" t="str">
        <f t="shared" si="1"/>
        <v>024693190001</v>
      </c>
      <c r="P5000" s="65">
        <f t="shared" si="2"/>
        <v>9</v>
      </c>
      <c r="Q5000" s="65">
        <f t="shared" si="3"/>
        <v>6</v>
      </c>
      <c r="R5000" s="65" t="str">
        <f t="shared" si="12"/>
        <v>02.469.319/0001-96</v>
      </c>
      <c r="S5000" s="84"/>
      <c r="T5000" s="84" t="str">
        <f t="shared" si="10"/>
        <v/>
      </c>
      <c r="U5000" s="84" t="str">
        <f t="shared" si="11"/>
        <v/>
      </c>
      <c r="V5000" s="65" t="str">
        <f t="shared" si="5"/>
        <v/>
      </c>
      <c r="W5000" s="84"/>
      <c r="X5000" s="84"/>
      <c r="Y5000" s="85"/>
      <c r="Z5000" s="85"/>
      <c r="AA5000" s="65" t="str">
        <f t="shared" si="6"/>
        <v/>
      </c>
      <c r="AB5000" s="65" t="str">
        <f t="shared" si="7"/>
        <v/>
      </c>
      <c r="AC5000" s="86"/>
      <c r="AD5000" s="87" t="str">
        <f t="shared" si="8"/>
        <v/>
      </c>
      <c r="AE5000" s="84"/>
      <c r="AF5000" s="86">
        <f>IF(AC5000&gt;0,AC5000,'⚙️ Config'!$B$10)</f>
        <v>0.0075</v>
      </c>
      <c r="AG5000" s="88">
        <f t="shared" si="9"/>
        <v>54316.03958</v>
      </c>
      <c r="AH5000" s="88">
        <f>AG5000*'⚙️ Config'!$B$11</f>
        <v>271580.1979</v>
      </c>
      <c r="AI5000" s="88">
        <f>AH5000*'⚙️ Config'!$B$12</f>
        <v>81474.05936</v>
      </c>
      <c r="AJ5000" s="64"/>
      <c r="AK5000" s="84"/>
      <c r="AL5000" s="84"/>
      <c r="AM5000" s="84"/>
      <c r="AN5000" s="84"/>
      <c r="AO5000" s="84"/>
      <c r="AP5000" s="84"/>
      <c r="AQ5000" s="84"/>
    </row>
    <row r="5001" ht="15.0" customHeight="1">
      <c r="A5001" s="98">
        <v>4998.0</v>
      </c>
      <c r="B5001" s="99" t="s">
        <v>10527</v>
      </c>
      <c r="C5001" s="98" t="s">
        <v>141</v>
      </c>
      <c r="D5001" s="98" t="s">
        <v>10528</v>
      </c>
      <c r="E5001" s="100">
        <v>34.78</v>
      </c>
      <c r="F5001" s="98" t="s">
        <v>86</v>
      </c>
      <c r="G5001" s="98" t="s">
        <v>423</v>
      </c>
      <c r="H5001" s="101">
        <v>7230956.19</v>
      </c>
      <c r="I5001" s="98">
        <v>1.0</v>
      </c>
      <c r="J5001" s="102">
        <v>4.3</v>
      </c>
      <c r="K5001" s="99">
        <v>2021.0</v>
      </c>
      <c r="L5001" s="98" t="s">
        <v>448</v>
      </c>
      <c r="M5001" s="98">
        <v>2021.0</v>
      </c>
      <c r="N5001" s="98" t="s">
        <v>161</v>
      </c>
      <c r="O5001" s="65" t="str">
        <f t="shared" si="1"/>
        <v>616410310001</v>
      </c>
      <c r="P5001" s="65">
        <f t="shared" si="2"/>
        <v>1</v>
      </c>
      <c r="Q5001" s="65">
        <f t="shared" si="3"/>
        <v>6</v>
      </c>
      <c r="R5001" s="65" t="str">
        <f t="shared" si="12"/>
        <v>61.641.031/0001-16</v>
      </c>
      <c r="S5001" s="84"/>
      <c r="T5001" s="84" t="str">
        <f t="shared" si="10"/>
        <v/>
      </c>
      <c r="U5001" s="84" t="str">
        <f t="shared" si="11"/>
        <v/>
      </c>
      <c r="V5001" s="65" t="str">
        <f t="shared" si="5"/>
        <v/>
      </c>
      <c r="W5001" s="84"/>
      <c r="X5001" s="84"/>
      <c r="Y5001" s="85"/>
      <c r="Z5001" s="85"/>
      <c r="AA5001" s="65" t="str">
        <f t="shared" si="6"/>
        <v/>
      </c>
      <c r="AB5001" s="65" t="str">
        <f t="shared" si="7"/>
        <v/>
      </c>
      <c r="AC5001" s="86"/>
      <c r="AD5001" s="87" t="str">
        <f t="shared" si="8"/>
        <v/>
      </c>
      <c r="AE5001" s="84"/>
      <c r="AF5001" s="86">
        <f>IF(AC5001&gt;0,AC5001,'⚙️ Config'!$B$10)</f>
        <v>0.0075</v>
      </c>
      <c r="AG5001" s="88">
        <f t="shared" si="9"/>
        <v>54232.17143</v>
      </c>
      <c r="AH5001" s="88">
        <f>AG5001*'⚙️ Config'!$B$11</f>
        <v>271160.8571</v>
      </c>
      <c r="AI5001" s="88">
        <f>AH5001*'⚙️ Config'!$B$12</f>
        <v>81348.25714</v>
      </c>
      <c r="AJ5001" s="64"/>
      <c r="AK5001" s="84"/>
      <c r="AL5001" s="84"/>
      <c r="AM5001" s="84"/>
      <c r="AN5001" s="84"/>
      <c r="AO5001" s="84"/>
      <c r="AP5001" s="84"/>
      <c r="AQ5001" s="84"/>
    </row>
    <row r="5002" ht="15.0" customHeight="1">
      <c r="A5002" s="103">
        <v>4999.0</v>
      </c>
      <c r="B5002" s="104" t="s">
        <v>10529</v>
      </c>
      <c r="C5002" s="103" t="s">
        <v>141</v>
      </c>
      <c r="D5002" s="103" t="s">
        <v>10530</v>
      </c>
      <c r="E5002" s="105">
        <v>49.84</v>
      </c>
      <c r="F5002" s="103" t="s">
        <v>86</v>
      </c>
      <c r="G5002" s="103" t="s">
        <v>423</v>
      </c>
      <c r="H5002" s="106">
        <v>7230926.2</v>
      </c>
      <c r="I5002" s="103">
        <v>4.0</v>
      </c>
      <c r="J5002" s="107">
        <v>5.1</v>
      </c>
      <c r="K5002" s="104">
        <v>2025.0</v>
      </c>
      <c r="L5002" s="103" t="s">
        <v>202</v>
      </c>
      <c r="M5002" s="103">
        <v>2021.0</v>
      </c>
      <c r="N5002" s="103" t="s">
        <v>208</v>
      </c>
      <c r="O5002" s="65" t="str">
        <f t="shared" si="1"/>
        <v>023187220001</v>
      </c>
      <c r="P5002" s="65">
        <f t="shared" si="2"/>
        <v>1</v>
      </c>
      <c r="Q5002" s="65">
        <f t="shared" si="3"/>
        <v>4</v>
      </c>
      <c r="R5002" s="65" t="str">
        <f t="shared" si="12"/>
        <v>02.318.722/0001-14</v>
      </c>
      <c r="S5002" s="84"/>
      <c r="T5002" s="84" t="str">
        <f t="shared" si="10"/>
        <v/>
      </c>
      <c r="U5002" s="84" t="str">
        <f t="shared" si="11"/>
        <v/>
      </c>
      <c r="V5002" s="65" t="str">
        <f t="shared" si="5"/>
        <v/>
      </c>
      <c r="W5002" s="84"/>
      <c r="X5002" s="84"/>
      <c r="Y5002" s="85"/>
      <c r="Z5002" s="85"/>
      <c r="AA5002" s="65" t="str">
        <f t="shared" si="6"/>
        <v/>
      </c>
      <c r="AB5002" s="65" t="str">
        <f t="shared" si="7"/>
        <v/>
      </c>
      <c r="AC5002" s="86"/>
      <c r="AD5002" s="87" t="str">
        <f t="shared" si="8"/>
        <v/>
      </c>
      <c r="AE5002" s="84"/>
      <c r="AF5002" s="86">
        <f>IF(AC5002&gt;0,AC5002,'⚙️ Config'!$B$10)</f>
        <v>0.0075</v>
      </c>
      <c r="AG5002" s="88">
        <f t="shared" si="9"/>
        <v>54231.9465</v>
      </c>
      <c r="AH5002" s="88">
        <f>AG5002*'⚙️ Config'!$B$11</f>
        <v>271159.7325</v>
      </c>
      <c r="AI5002" s="88">
        <f>AH5002*'⚙️ Config'!$B$12</f>
        <v>81347.91975</v>
      </c>
      <c r="AJ5002" s="64"/>
      <c r="AK5002" s="84"/>
      <c r="AL5002" s="84"/>
      <c r="AM5002" s="84"/>
      <c r="AN5002" s="84"/>
      <c r="AO5002" s="84"/>
      <c r="AP5002" s="84"/>
      <c r="AQ5002" s="84"/>
    </row>
    <row r="5003" ht="15.0" customHeight="1">
      <c r="A5003" s="98">
        <v>5000.0</v>
      </c>
      <c r="B5003" s="99" t="s">
        <v>10531</v>
      </c>
      <c r="C5003" s="98" t="s">
        <v>141</v>
      </c>
      <c r="D5003" s="98" t="s">
        <v>10532</v>
      </c>
      <c r="E5003" s="100">
        <v>19.59</v>
      </c>
      <c r="F5003" s="98" t="s">
        <v>86</v>
      </c>
      <c r="G5003" s="98" t="s">
        <v>423</v>
      </c>
      <c r="H5003" s="101">
        <v>7220881.67</v>
      </c>
      <c r="I5003" s="98">
        <v>3.0</v>
      </c>
      <c r="J5003" s="102">
        <v>5.0</v>
      </c>
      <c r="K5003" s="99">
        <v>2021.0</v>
      </c>
      <c r="L5003" s="98" t="s">
        <v>719</v>
      </c>
      <c r="M5003" s="98">
        <v>2021.0</v>
      </c>
      <c r="N5003" s="98" t="s">
        <v>161</v>
      </c>
      <c r="O5003" s="65" t="str">
        <f t="shared" si="1"/>
        <v>053937520001</v>
      </c>
      <c r="P5003" s="65">
        <f t="shared" si="2"/>
        <v>8</v>
      </c>
      <c r="Q5003" s="65">
        <f t="shared" si="3"/>
        <v>3</v>
      </c>
      <c r="R5003" s="65" t="str">
        <f t="shared" si="12"/>
        <v>05.393.752/0001-83</v>
      </c>
      <c r="S5003" s="84"/>
      <c r="T5003" s="84" t="str">
        <f t="shared" si="10"/>
        <v/>
      </c>
      <c r="U5003" s="84" t="str">
        <f t="shared" si="11"/>
        <v/>
      </c>
      <c r="V5003" s="65" t="str">
        <f t="shared" si="5"/>
        <v/>
      </c>
      <c r="W5003" s="84"/>
      <c r="X5003" s="84"/>
      <c r="Y5003" s="85"/>
      <c r="Z5003" s="85"/>
      <c r="AA5003" s="65" t="str">
        <f t="shared" si="6"/>
        <v/>
      </c>
      <c r="AB5003" s="65" t="str">
        <f t="shared" si="7"/>
        <v/>
      </c>
      <c r="AC5003" s="86"/>
      <c r="AD5003" s="87" t="str">
        <f t="shared" si="8"/>
        <v/>
      </c>
      <c r="AE5003" s="84"/>
      <c r="AF5003" s="86">
        <f>IF(AC5003&gt;0,AC5003,'⚙️ Config'!$B$10)</f>
        <v>0.0075</v>
      </c>
      <c r="AG5003" s="88">
        <f t="shared" si="9"/>
        <v>54156.61253</v>
      </c>
      <c r="AH5003" s="88">
        <f>AG5003*'⚙️ Config'!$B$11</f>
        <v>270783.0626</v>
      </c>
      <c r="AI5003" s="88">
        <f>AH5003*'⚙️ Config'!$B$12</f>
        <v>81234.91879</v>
      </c>
      <c r="AJ5003" s="64"/>
      <c r="AK5003" s="84"/>
      <c r="AL5003" s="84"/>
      <c r="AM5003" s="84"/>
      <c r="AN5003" s="84"/>
      <c r="AO5003" s="84"/>
      <c r="AP5003" s="84"/>
      <c r="AQ5003" s="84"/>
    </row>
    <row r="5004" ht="15.0" customHeight="1">
      <c r="A5004" s="103">
        <v>5001.0</v>
      </c>
      <c r="B5004" s="104" t="s">
        <v>10533</v>
      </c>
      <c r="C5004" s="103" t="s">
        <v>141</v>
      </c>
      <c r="D5004" s="103" t="s">
        <v>10534</v>
      </c>
      <c r="E5004" s="105">
        <v>46.07</v>
      </c>
      <c r="F5004" s="103" t="s">
        <v>86</v>
      </c>
      <c r="G5004" s="103" t="s">
        <v>423</v>
      </c>
      <c r="H5004" s="106">
        <v>7206276.56</v>
      </c>
      <c r="I5004" s="103">
        <v>4.0</v>
      </c>
      <c r="J5004" s="107">
        <v>4.8</v>
      </c>
      <c r="K5004" s="104">
        <v>2025.0</v>
      </c>
      <c r="L5004" s="103" t="s">
        <v>268</v>
      </c>
      <c r="M5004" s="103">
        <v>2021.0</v>
      </c>
      <c r="N5004" s="103" t="s">
        <v>208</v>
      </c>
      <c r="O5004" s="65" t="str">
        <f t="shared" si="1"/>
        <v>056518210001</v>
      </c>
      <c r="P5004" s="65">
        <f t="shared" si="2"/>
        <v>0</v>
      </c>
      <c r="Q5004" s="65">
        <f t="shared" si="3"/>
        <v>1</v>
      </c>
      <c r="R5004" s="65" t="str">
        <f t="shared" si="12"/>
        <v>05.651.821/0001-01</v>
      </c>
      <c r="S5004" s="84"/>
      <c r="T5004" s="84" t="str">
        <f t="shared" si="10"/>
        <v/>
      </c>
      <c r="U5004" s="84" t="str">
        <f t="shared" si="11"/>
        <v/>
      </c>
      <c r="V5004" s="65" t="str">
        <f t="shared" si="5"/>
        <v/>
      </c>
      <c r="W5004" s="84"/>
      <c r="X5004" s="84"/>
      <c r="Y5004" s="85"/>
      <c r="Z5004" s="85"/>
      <c r="AA5004" s="65" t="str">
        <f t="shared" si="6"/>
        <v/>
      </c>
      <c r="AB5004" s="65" t="str">
        <f t="shared" si="7"/>
        <v/>
      </c>
      <c r="AC5004" s="86"/>
      <c r="AD5004" s="87" t="str">
        <f t="shared" si="8"/>
        <v/>
      </c>
      <c r="AE5004" s="84"/>
      <c r="AF5004" s="86">
        <f>IF(AC5004&gt;0,AC5004,'⚙️ Config'!$B$10)</f>
        <v>0.0075</v>
      </c>
      <c r="AG5004" s="88">
        <f t="shared" si="9"/>
        <v>54047.0742</v>
      </c>
      <c r="AH5004" s="88">
        <f>AG5004*'⚙️ Config'!$B$11</f>
        <v>270235.371</v>
      </c>
      <c r="AI5004" s="88">
        <f>AH5004*'⚙️ Config'!$B$12</f>
        <v>81070.6113</v>
      </c>
      <c r="AJ5004" s="64"/>
      <c r="AK5004" s="84"/>
      <c r="AL5004" s="84"/>
      <c r="AM5004" s="84"/>
      <c r="AN5004" s="84"/>
      <c r="AO5004" s="84"/>
      <c r="AP5004" s="84"/>
      <c r="AQ5004" s="84"/>
    </row>
    <row r="5005" ht="15.0" customHeight="1">
      <c r="A5005" s="98">
        <v>5002.0</v>
      </c>
      <c r="B5005" s="99" t="s">
        <v>10535</v>
      </c>
      <c r="C5005" s="98" t="s">
        <v>141</v>
      </c>
      <c r="D5005" s="98" t="s">
        <v>10536</v>
      </c>
      <c r="E5005" s="100">
        <v>27.53</v>
      </c>
      <c r="F5005" s="98" t="s">
        <v>86</v>
      </c>
      <c r="G5005" s="98" t="s">
        <v>423</v>
      </c>
      <c r="H5005" s="101">
        <v>7201377.66</v>
      </c>
      <c r="I5005" s="98">
        <v>5.0</v>
      </c>
      <c r="J5005" s="102">
        <v>4.8</v>
      </c>
      <c r="K5005" s="99">
        <v>2024.0</v>
      </c>
      <c r="L5005" s="98" t="s">
        <v>387</v>
      </c>
      <c r="M5005" s="98">
        <v>2021.0</v>
      </c>
      <c r="N5005" s="98" t="s">
        <v>161</v>
      </c>
      <c r="O5005" s="65" t="str">
        <f t="shared" si="1"/>
        <v>262561830001</v>
      </c>
      <c r="P5005" s="65">
        <f t="shared" si="2"/>
        <v>0</v>
      </c>
      <c r="Q5005" s="65">
        <f t="shared" si="3"/>
        <v>2</v>
      </c>
      <c r="R5005" s="65" t="str">
        <f t="shared" si="12"/>
        <v>26.256.183/0001-02</v>
      </c>
      <c r="S5005" s="84"/>
      <c r="T5005" s="84" t="str">
        <f t="shared" si="10"/>
        <v/>
      </c>
      <c r="U5005" s="84" t="str">
        <f t="shared" si="11"/>
        <v/>
      </c>
      <c r="V5005" s="65" t="str">
        <f t="shared" si="5"/>
        <v/>
      </c>
      <c r="W5005" s="84"/>
      <c r="X5005" s="84"/>
      <c r="Y5005" s="85"/>
      <c r="Z5005" s="85"/>
      <c r="AA5005" s="65" t="str">
        <f t="shared" si="6"/>
        <v/>
      </c>
      <c r="AB5005" s="65" t="str">
        <f t="shared" si="7"/>
        <v/>
      </c>
      <c r="AC5005" s="86"/>
      <c r="AD5005" s="87" t="str">
        <f t="shared" si="8"/>
        <v/>
      </c>
      <c r="AE5005" s="84"/>
      <c r="AF5005" s="86">
        <f>IF(AC5005&gt;0,AC5005,'⚙️ Config'!$B$10)</f>
        <v>0.0075</v>
      </c>
      <c r="AG5005" s="88">
        <f t="shared" si="9"/>
        <v>54010.33245</v>
      </c>
      <c r="AH5005" s="88">
        <f>AG5005*'⚙️ Config'!$B$11</f>
        <v>270051.6623</v>
      </c>
      <c r="AI5005" s="88">
        <f>AH5005*'⚙️ Config'!$B$12</f>
        <v>81015.49868</v>
      </c>
      <c r="AJ5005" s="64"/>
      <c r="AK5005" s="84"/>
      <c r="AL5005" s="84"/>
      <c r="AM5005" s="84"/>
      <c r="AN5005" s="84"/>
      <c r="AO5005" s="84"/>
      <c r="AP5005" s="84"/>
      <c r="AQ5005" s="84"/>
    </row>
    <row r="5006" ht="15.0" customHeight="1">
      <c r="A5006" s="103">
        <v>5003.0</v>
      </c>
      <c r="B5006" s="104" t="s">
        <v>10537</v>
      </c>
      <c r="C5006" s="103" t="s">
        <v>141</v>
      </c>
      <c r="D5006" s="103" t="s">
        <v>10538</v>
      </c>
      <c r="E5006" s="105">
        <v>34.48</v>
      </c>
      <c r="F5006" s="103" t="s">
        <v>86</v>
      </c>
      <c r="G5006" s="103" t="s">
        <v>423</v>
      </c>
      <c r="H5006" s="106">
        <v>7188524.23</v>
      </c>
      <c r="I5006" s="103">
        <v>1.0</v>
      </c>
      <c r="J5006" s="107">
        <v>4.4</v>
      </c>
      <c r="K5006" s="104">
        <v>2021.0</v>
      </c>
      <c r="L5006" s="103" t="s">
        <v>726</v>
      </c>
      <c r="M5006" s="103">
        <v>2021.0</v>
      </c>
      <c r="N5006" s="103" t="s">
        <v>145</v>
      </c>
      <c r="O5006" s="65" t="str">
        <f t="shared" si="1"/>
        <v>108267980001</v>
      </c>
      <c r="P5006" s="65">
        <f t="shared" si="2"/>
        <v>8</v>
      </c>
      <c r="Q5006" s="65">
        <f t="shared" si="3"/>
        <v>9</v>
      </c>
      <c r="R5006" s="65" t="str">
        <f t="shared" si="12"/>
        <v>10.826.798/0001-89</v>
      </c>
      <c r="S5006" s="84"/>
      <c r="T5006" s="84" t="str">
        <f t="shared" si="10"/>
        <v/>
      </c>
      <c r="U5006" s="84" t="str">
        <f t="shared" si="11"/>
        <v/>
      </c>
      <c r="V5006" s="65" t="str">
        <f t="shared" si="5"/>
        <v/>
      </c>
      <c r="W5006" s="84"/>
      <c r="X5006" s="84"/>
      <c r="Y5006" s="85"/>
      <c r="Z5006" s="85"/>
      <c r="AA5006" s="65" t="str">
        <f t="shared" si="6"/>
        <v/>
      </c>
      <c r="AB5006" s="65" t="str">
        <f t="shared" si="7"/>
        <v/>
      </c>
      <c r="AC5006" s="86"/>
      <c r="AD5006" s="87" t="str">
        <f t="shared" si="8"/>
        <v/>
      </c>
      <c r="AE5006" s="84"/>
      <c r="AF5006" s="86">
        <f>IF(AC5006&gt;0,AC5006,'⚙️ Config'!$B$10)</f>
        <v>0.0075</v>
      </c>
      <c r="AG5006" s="88">
        <f t="shared" si="9"/>
        <v>53913.93173</v>
      </c>
      <c r="AH5006" s="88">
        <f>AG5006*'⚙️ Config'!$B$11</f>
        <v>269569.6586</v>
      </c>
      <c r="AI5006" s="88">
        <f>AH5006*'⚙️ Config'!$B$12</f>
        <v>80870.89759</v>
      </c>
      <c r="AJ5006" s="64"/>
      <c r="AK5006" s="84"/>
      <c r="AL5006" s="84"/>
      <c r="AM5006" s="84"/>
      <c r="AN5006" s="84"/>
      <c r="AO5006" s="84"/>
      <c r="AP5006" s="84"/>
      <c r="AQ5006" s="84"/>
    </row>
    <row r="5007" ht="15.0" customHeight="1">
      <c r="A5007" s="103">
        <v>5004.0</v>
      </c>
      <c r="B5007" s="104" t="s">
        <v>10539</v>
      </c>
      <c r="C5007" s="103" t="s">
        <v>141</v>
      </c>
      <c r="D5007" s="103" t="s">
        <v>10540</v>
      </c>
      <c r="E5007" s="105">
        <v>25.24</v>
      </c>
      <c r="F5007" s="103" t="s">
        <v>86</v>
      </c>
      <c r="G5007" s="103" t="s">
        <v>423</v>
      </c>
      <c r="H5007" s="106">
        <v>7166806.5</v>
      </c>
      <c r="I5007" s="103">
        <v>5.0</v>
      </c>
      <c r="J5007" s="107">
        <v>4.9</v>
      </c>
      <c r="K5007" s="104">
        <v>2024.0</v>
      </c>
      <c r="L5007" s="103" t="s">
        <v>4709</v>
      </c>
      <c r="M5007" s="103">
        <v>2021.0</v>
      </c>
      <c r="N5007" s="103" t="s">
        <v>4351</v>
      </c>
      <c r="O5007" s="65" t="str">
        <f t="shared" si="1"/>
        <v>009712480001</v>
      </c>
      <c r="P5007" s="65">
        <f t="shared" si="2"/>
        <v>0</v>
      </c>
      <c r="Q5007" s="65">
        <f t="shared" si="3"/>
        <v>8</v>
      </c>
      <c r="R5007" s="65" t="str">
        <f t="shared" si="12"/>
        <v>00.971.248/0001-08</v>
      </c>
      <c r="S5007" s="84"/>
      <c r="T5007" s="84" t="str">
        <f t="shared" si="10"/>
        <v/>
      </c>
      <c r="U5007" s="84" t="str">
        <f t="shared" si="11"/>
        <v/>
      </c>
      <c r="V5007" s="65" t="str">
        <f t="shared" si="5"/>
        <v/>
      </c>
      <c r="W5007" s="84"/>
      <c r="X5007" s="84"/>
      <c r="Y5007" s="85"/>
      <c r="Z5007" s="85"/>
      <c r="AA5007" s="65" t="str">
        <f t="shared" si="6"/>
        <v/>
      </c>
      <c r="AB5007" s="65" t="str">
        <f t="shared" si="7"/>
        <v/>
      </c>
      <c r="AC5007" s="86"/>
      <c r="AD5007" s="87" t="str">
        <f t="shared" si="8"/>
        <v/>
      </c>
      <c r="AE5007" s="84"/>
      <c r="AF5007" s="86">
        <f>IF(AC5007&gt;0,AC5007,'⚙️ Config'!$B$10)</f>
        <v>0.0075</v>
      </c>
      <c r="AG5007" s="88">
        <f t="shared" si="9"/>
        <v>53751.04875</v>
      </c>
      <c r="AH5007" s="88">
        <f>AG5007*'⚙️ Config'!$B$11</f>
        <v>268755.2438</v>
      </c>
      <c r="AI5007" s="88">
        <f>AH5007*'⚙️ Config'!$B$12</f>
        <v>80626.57313</v>
      </c>
      <c r="AJ5007" s="64"/>
      <c r="AK5007" s="84"/>
      <c r="AL5007" s="84"/>
      <c r="AM5007" s="84"/>
      <c r="AN5007" s="84"/>
      <c r="AO5007" s="84"/>
      <c r="AP5007" s="84"/>
      <c r="AQ5007" s="84"/>
    </row>
    <row r="5008" ht="15.0" customHeight="1">
      <c r="A5008" s="103">
        <v>5005.0</v>
      </c>
      <c r="B5008" s="104" t="s">
        <v>10541</v>
      </c>
      <c r="C5008" s="103" t="s">
        <v>141</v>
      </c>
      <c r="D5008" s="103" t="s">
        <v>10542</v>
      </c>
      <c r="E5008" s="105">
        <v>19.82</v>
      </c>
      <c r="F5008" s="103" t="s">
        <v>86</v>
      </c>
      <c r="G5008" s="103" t="s">
        <v>423</v>
      </c>
      <c r="H5008" s="106">
        <v>7162746.86</v>
      </c>
      <c r="I5008" s="103">
        <v>3.0</v>
      </c>
      <c r="J5008" s="107">
        <v>4.9</v>
      </c>
      <c r="K5008" s="104">
        <v>2021.0</v>
      </c>
      <c r="L5008" s="103" t="s">
        <v>719</v>
      </c>
      <c r="M5008" s="103">
        <v>2021.0</v>
      </c>
      <c r="N5008" s="103" t="s">
        <v>145</v>
      </c>
      <c r="O5008" s="65" t="str">
        <f t="shared" si="1"/>
        <v>142920870001</v>
      </c>
      <c r="P5008" s="65">
        <f t="shared" si="2"/>
        <v>2</v>
      </c>
      <c r="Q5008" s="65">
        <f t="shared" si="3"/>
        <v>2</v>
      </c>
      <c r="R5008" s="65" t="str">
        <f t="shared" si="12"/>
        <v>14.292.087/0001-22</v>
      </c>
      <c r="S5008" s="84"/>
      <c r="T5008" s="84" t="str">
        <f t="shared" si="10"/>
        <v/>
      </c>
      <c r="U5008" s="84" t="str">
        <f t="shared" si="11"/>
        <v/>
      </c>
      <c r="V5008" s="65" t="str">
        <f t="shared" si="5"/>
        <v/>
      </c>
      <c r="W5008" s="84"/>
      <c r="X5008" s="84"/>
      <c r="Y5008" s="85"/>
      <c r="Z5008" s="85"/>
      <c r="AA5008" s="65" t="str">
        <f t="shared" si="6"/>
        <v/>
      </c>
      <c r="AB5008" s="65" t="str">
        <f t="shared" si="7"/>
        <v/>
      </c>
      <c r="AC5008" s="86"/>
      <c r="AD5008" s="87" t="str">
        <f t="shared" si="8"/>
        <v/>
      </c>
      <c r="AE5008" s="84"/>
      <c r="AF5008" s="86">
        <f>IF(AC5008&gt;0,AC5008,'⚙️ Config'!$B$10)</f>
        <v>0.0075</v>
      </c>
      <c r="AG5008" s="88">
        <f t="shared" si="9"/>
        <v>53720.60145</v>
      </c>
      <c r="AH5008" s="88">
        <f>AG5008*'⚙️ Config'!$B$11</f>
        <v>268603.0073</v>
      </c>
      <c r="AI5008" s="88">
        <f>AH5008*'⚙️ Config'!$B$12</f>
        <v>80580.90218</v>
      </c>
      <c r="AJ5008" s="64"/>
      <c r="AK5008" s="84"/>
      <c r="AL5008" s="84"/>
      <c r="AM5008" s="84"/>
      <c r="AN5008" s="84"/>
      <c r="AO5008" s="84"/>
      <c r="AP5008" s="84"/>
      <c r="AQ5008" s="84"/>
    </row>
    <row r="5009" ht="15.0" customHeight="1">
      <c r="A5009" s="103">
        <v>5006.0</v>
      </c>
      <c r="B5009" s="104" t="s">
        <v>10543</v>
      </c>
      <c r="C5009" s="103" t="s">
        <v>141</v>
      </c>
      <c r="D5009" s="103" t="s">
        <v>10544</v>
      </c>
      <c r="E5009" s="105">
        <v>29.41</v>
      </c>
      <c r="F5009" s="103" t="s">
        <v>86</v>
      </c>
      <c r="G5009" s="103" t="s">
        <v>423</v>
      </c>
      <c r="H5009" s="106">
        <v>7160034.79</v>
      </c>
      <c r="I5009" s="103">
        <v>4.0</v>
      </c>
      <c r="J5009" s="107">
        <v>4.8</v>
      </c>
      <c r="K5009" s="104">
        <v>2024.0</v>
      </c>
      <c r="L5009" s="103" t="s">
        <v>144</v>
      </c>
      <c r="M5009" s="103">
        <v>2021.0</v>
      </c>
      <c r="N5009" s="103" t="s">
        <v>189</v>
      </c>
      <c r="O5009" s="65" t="str">
        <f t="shared" si="1"/>
        <v>307271890001</v>
      </c>
      <c r="P5009" s="65">
        <f t="shared" si="2"/>
        <v>8</v>
      </c>
      <c r="Q5009" s="65">
        <f t="shared" si="3"/>
        <v>0</v>
      </c>
      <c r="R5009" s="65" t="str">
        <f t="shared" si="12"/>
        <v>30.727.189/0001-80</v>
      </c>
      <c r="S5009" s="84"/>
      <c r="T5009" s="84" t="str">
        <f t="shared" si="10"/>
        <v/>
      </c>
      <c r="U5009" s="84" t="str">
        <f t="shared" si="11"/>
        <v/>
      </c>
      <c r="V5009" s="65" t="str">
        <f t="shared" si="5"/>
        <v/>
      </c>
      <c r="W5009" s="84"/>
      <c r="X5009" s="84"/>
      <c r="Y5009" s="85"/>
      <c r="Z5009" s="85"/>
      <c r="AA5009" s="65" t="str">
        <f t="shared" si="6"/>
        <v/>
      </c>
      <c r="AB5009" s="65" t="str">
        <f t="shared" si="7"/>
        <v/>
      </c>
      <c r="AC5009" s="86"/>
      <c r="AD5009" s="87" t="str">
        <f t="shared" si="8"/>
        <v/>
      </c>
      <c r="AE5009" s="84"/>
      <c r="AF5009" s="86">
        <f>IF(AC5009&gt;0,AC5009,'⚙️ Config'!$B$10)</f>
        <v>0.0075</v>
      </c>
      <c r="AG5009" s="88">
        <f t="shared" si="9"/>
        <v>53700.26093</v>
      </c>
      <c r="AH5009" s="88">
        <f>AG5009*'⚙️ Config'!$B$11</f>
        <v>268501.3046</v>
      </c>
      <c r="AI5009" s="88">
        <f>AH5009*'⚙️ Config'!$B$12</f>
        <v>80550.39139</v>
      </c>
      <c r="AJ5009" s="64"/>
      <c r="AK5009" s="84"/>
      <c r="AL5009" s="84"/>
      <c r="AM5009" s="84"/>
      <c r="AN5009" s="84"/>
      <c r="AO5009" s="84"/>
      <c r="AP5009" s="84"/>
      <c r="AQ5009" s="84"/>
    </row>
    <row r="5010" ht="15.0" customHeight="1">
      <c r="A5010" s="98">
        <v>5007.0</v>
      </c>
      <c r="B5010" s="99" t="s">
        <v>10545</v>
      </c>
      <c r="C5010" s="98" t="s">
        <v>141</v>
      </c>
      <c r="D5010" s="98" t="s">
        <v>10546</v>
      </c>
      <c r="E5010" s="100">
        <v>20.07</v>
      </c>
      <c r="F5010" s="98" t="s">
        <v>86</v>
      </c>
      <c r="G5010" s="98" t="s">
        <v>423</v>
      </c>
      <c r="H5010" s="101">
        <v>7157649.78</v>
      </c>
      <c r="I5010" s="98">
        <v>3.0</v>
      </c>
      <c r="J5010" s="102">
        <v>4.8</v>
      </c>
      <c r="K5010" s="99">
        <v>2021.0</v>
      </c>
      <c r="L5010" s="98" t="s">
        <v>4558</v>
      </c>
      <c r="M5010" s="98">
        <v>2021.0</v>
      </c>
      <c r="N5010" s="98" t="s">
        <v>161</v>
      </c>
      <c r="O5010" s="65" t="str">
        <f t="shared" si="1"/>
        <v>625436650001</v>
      </c>
      <c r="P5010" s="65">
        <f t="shared" si="2"/>
        <v>0</v>
      </c>
      <c r="Q5010" s="65">
        <f t="shared" si="3"/>
        <v>7</v>
      </c>
      <c r="R5010" s="65" t="str">
        <f t="shared" si="12"/>
        <v>62.543.665/0001-07</v>
      </c>
      <c r="S5010" s="84"/>
      <c r="T5010" s="84" t="str">
        <f t="shared" si="10"/>
        <v/>
      </c>
      <c r="U5010" s="84" t="str">
        <f t="shared" si="11"/>
        <v/>
      </c>
      <c r="V5010" s="65" t="str">
        <f t="shared" si="5"/>
        <v/>
      </c>
      <c r="W5010" s="84"/>
      <c r="X5010" s="84"/>
      <c r="Y5010" s="85"/>
      <c r="Z5010" s="85"/>
      <c r="AA5010" s="65" t="str">
        <f t="shared" si="6"/>
        <v/>
      </c>
      <c r="AB5010" s="65" t="str">
        <f t="shared" si="7"/>
        <v/>
      </c>
      <c r="AC5010" s="86"/>
      <c r="AD5010" s="87" t="str">
        <f t="shared" si="8"/>
        <v/>
      </c>
      <c r="AE5010" s="84"/>
      <c r="AF5010" s="86">
        <f>IF(AC5010&gt;0,AC5010,'⚙️ Config'!$B$10)</f>
        <v>0.0075</v>
      </c>
      <c r="AG5010" s="88">
        <f t="shared" si="9"/>
        <v>53682.37335</v>
      </c>
      <c r="AH5010" s="88">
        <f>AG5010*'⚙️ Config'!$B$11</f>
        <v>268411.8668</v>
      </c>
      <c r="AI5010" s="88">
        <f>AH5010*'⚙️ Config'!$B$12</f>
        <v>80523.56003</v>
      </c>
      <c r="AJ5010" s="64"/>
      <c r="AK5010" s="84"/>
      <c r="AL5010" s="84"/>
      <c r="AM5010" s="84"/>
      <c r="AN5010" s="84"/>
      <c r="AO5010" s="84"/>
      <c r="AP5010" s="84"/>
      <c r="AQ5010" s="84"/>
    </row>
    <row r="5011" ht="15.0" customHeight="1">
      <c r="A5011" s="98">
        <v>5008.0</v>
      </c>
      <c r="B5011" s="99" t="s">
        <v>10547</v>
      </c>
      <c r="C5011" s="98" t="s">
        <v>141</v>
      </c>
      <c r="D5011" s="98" t="s">
        <v>10548</v>
      </c>
      <c r="E5011" s="100">
        <v>46.86</v>
      </c>
      <c r="F5011" s="98" t="s">
        <v>86</v>
      </c>
      <c r="G5011" s="98" t="s">
        <v>423</v>
      </c>
      <c r="H5011" s="101">
        <v>7149831.06</v>
      </c>
      <c r="I5011" s="98">
        <v>4.0</v>
      </c>
      <c r="J5011" s="102">
        <v>4.3</v>
      </c>
      <c r="K5011" s="99">
        <v>2025.0</v>
      </c>
      <c r="L5011" s="98" t="s">
        <v>268</v>
      </c>
      <c r="M5011" s="98">
        <v>2021.0</v>
      </c>
      <c r="N5011" s="98" t="s">
        <v>310</v>
      </c>
      <c r="O5011" s="65" t="str">
        <f t="shared" si="1"/>
        <v>019675340001</v>
      </c>
      <c r="P5011" s="65">
        <f t="shared" si="2"/>
        <v>5</v>
      </c>
      <c r="Q5011" s="65">
        <f t="shared" si="3"/>
        <v>4</v>
      </c>
      <c r="R5011" s="65" t="str">
        <f t="shared" si="12"/>
        <v>01.967.534/0001-54</v>
      </c>
      <c r="S5011" s="84"/>
      <c r="T5011" s="84" t="str">
        <f t="shared" si="10"/>
        <v/>
      </c>
      <c r="U5011" s="84" t="str">
        <f t="shared" si="11"/>
        <v/>
      </c>
      <c r="V5011" s="65" t="str">
        <f t="shared" si="5"/>
        <v/>
      </c>
      <c r="W5011" s="84"/>
      <c r="X5011" s="84"/>
      <c r="Y5011" s="85"/>
      <c r="Z5011" s="85"/>
      <c r="AA5011" s="65" t="str">
        <f t="shared" si="6"/>
        <v/>
      </c>
      <c r="AB5011" s="65" t="str">
        <f t="shared" si="7"/>
        <v/>
      </c>
      <c r="AC5011" s="86"/>
      <c r="AD5011" s="87" t="str">
        <f t="shared" si="8"/>
        <v/>
      </c>
      <c r="AE5011" s="84"/>
      <c r="AF5011" s="86">
        <f>IF(AC5011&gt;0,AC5011,'⚙️ Config'!$B$10)</f>
        <v>0.0075</v>
      </c>
      <c r="AG5011" s="88">
        <f t="shared" si="9"/>
        <v>53623.73295</v>
      </c>
      <c r="AH5011" s="88">
        <f>AG5011*'⚙️ Config'!$B$11</f>
        <v>268118.6648</v>
      </c>
      <c r="AI5011" s="88">
        <f>AH5011*'⚙️ Config'!$B$12</f>
        <v>80435.59943</v>
      </c>
      <c r="AJ5011" s="64"/>
      <c r="AK5011" s="84"/>
      <c r="AL5011" s="84"/>
      <c r="AM5011" s="84"/>
      <c r="AN5011" s="84"/>
      <c r="AO5011" s="84"/>
      <c r="AP5011" s="84"/>
      <c r="AQ5011" s="84"/>
    </row>
    <row r="5012" ht="15.0" customHeight="1">
      <c r="A5012" s="98">
        <v>5009.0</v>
      </c>
      <c r="B5012" s="99" t="s">
        <v>10549</v>
      </c>
      <c r="C5012" s="98" t="s">
        <v>141</v>
      </c>
      <c r="D5012" s="98" t="s">
        <v>10550</v>
      </c>
      <c r="E5012" s="100">
        <v>32.94</v>
      </c>
      <c r="F5012" s="98" t="s">
        <v>86</v>
      </c>
      <c r="G5012" s="98" t="s">
        <v>423</v>
      </c>
      <c r="H5012" s="101">
        <v>7139561.4</v>
      </c>
      <c r="I5012" s="98">
        <v>6.0</v>
      </c>
      <c r="J5012" s="102">
        <v>2.9</v>
      </c>
      <c r="K5012" s="99">
        <v>2025.0</v>
      </c>
      <c r="L5012" s="98" t="s">
        <v>508</v>
      </c>
      <c r="M5012" s="98">
        <v>2023.0</v>
      </c>
      <c r="N5012" s="98" t="s">
        <v>161</v>
      </c>
      <c r="O5012" s="65" t="str">
        <f t="shared" si="1"/>
        <v>018104700001</v>
      </c>
      <c r="P5012" s="65">
        <f t="shared" si="2"/>
        <v>8</v>
      </c>
      <c r="Q5012" s="65">
        <f t="shared" si="3"/>
        <v>3</v>
      </c>
      <c r="R5012" s="65" t="str">
        <f t="shared" si="12"/>
        <v>01.810.470/0001-83</v>
      </c>
      <c r="S5012" s="84"/>
      <c r="T5012" s="84" t="str">
        <f t="shared" si="10"/>
        <v/>
      </c>
      <c r="U5012" s="84" t="str">
        <f t="shared" si="11"/>
        <v/>
      </c>
      <c r="V5012" s="65" t="str">
        <f t="shared" si="5"/>
        <v/>
      </c>
      <c r="W5012" s="84"/>
      <c r="X5012" s="84"/>
      <c r="Y5012" s="85"/>
      <c r="Z5012" s="85"/>
      <c r="AA5012" s="65" t="str">
        <f t="shared" si="6"/>
        <v/>
      </c>
      <c r="AB5012" s="65" t="str">
        <f t="shared" si="7"/>
        <v/>
      </c>
      <c r="AC5012" s="86"/>
      <c r="AD5012" s="87" t="str">
        <f t="shared" si="8"/>
        <v/>
      </c>
      <c r="AE5012" s="84"/>
      <c r="AF5012" s="86">
        <f>IF(AC5012&gt;0,AC5012,'⚙️ Config'!$B$10)</f>
        <v>0.0075</v>
      </c>
      <c r="AG5012" s="88">
        <f t="shared" si="9"/>
        <v>53546.7105</v>
      </c>
      <c r="AH5012" s="88">
        <f>AG5012*'⚙️ Config'!$B$11</f>
        <v>267733.5525</v>
      </c>
      <c r="AI5012" s="88">
        <f>AH5012*'⚙️ Config'!$B$12</f>
        <v>80320.06575</v>
      </c>
      <c r="AJ5012" s="64"/>
      <c r="AK5012" s="84"/>
      <c r="AL5012" s="84"/>
      <c r="AM5012" s="84"/>
      <c r="AN5012" s="84"/>
      <c r="AO5012" s="84"/>
      <c r="AP5012" s="84"/>
      <c r="AQ5012" s="84"/>
    </row>
    <row r="5013" ht="15.0" customHeight="1">
      <c r="A5013" s="98">
        <v>5010.0</v>
      </c>
      <c r="B5013" s="99" t="s">
        <v>10551</v>
      </c>
      <c r="C5013" s="98" t="s">
        <v>141</v>
      </c>
      <c r="D5013" s="98" t="s">
        <v>10552</v>
      </c>
      <c r="E5013" s="100">
        <v>32.24</v>
      </c>
      <c r="F5013" s="98" t="s">
        <v>86</v>
      </c>
      <c r="G5013" s="98" t="s">
        <v>423</v>
      </c>
      <c r="H5013" s="101">
        <v>7135082.77</v>
      </c>
      <c r="I5013" s="98">
        <v>5.0</v>
      </c>
      <c r="J5013" s="102">
        <v>3.8</v>
      </c>
      <c r="K5013" s="99">
        <v>2025.0</v>
      </c>
      <c r="L5013" s="98" t="s">
        <v>387</v>
      </c>
      <c r="M5013" s="98">
        <v>2022.0</v>
      </c>
      <c r="N5013" s="98" t="s">
        <v>161</v>
      </c>
      <c r="O5013" s="65" t="str">
        <f t="shared" si="1"/>
        <v>616085760001</v>
      </c>
      <c r="P5013" s="65">
        <f t="shared" si="2"/>
        <v>2</v>
      </c>
      <c r="Q5013" s="65">
        <f t="shared" si="3"/>
        <v>0</v>
      </c>
      <c r="R5013" s="65" t="str">
        <f t="shared" si="12"/>
        <v>61.608.576/0001-20</v>
      </c>
      <c r="S5013" s="84"/>
      <c r="T5013" s="84" t="str">
        <f t="shared" si="10"/>
        <v/>
      </c>
      <c r="U5013" s="84" t="str">
        <f t="shared" si="11"/>
        <v/>
      </c>
      <c r="V5013" s="65" t="str">
        <f t="shared" si="5"/>
        <v/>
      </c>
      <c r="W5013" s="84"/>
      <c r="X5013" s="84"/>
      <c r="Y5013" s="85"/>
      <c r="Z5013" s="85"/>
      <c r="AA5013" s="65" t="str">
        <f t="shared" si="6"/>
        <v/>
      </c>
      <c r="AB5013" s="65" t="str">
        <f t="shared" si="7"/>
        <v/>
      </c>
      <c r="AC5013" s="86"/>
      <c r="AD5013" s="87" t="str">
        <f t="shared" si="8"/>
        <v/>
      </c>
      <c r="AE5013" s="84"/>
      <c r="AF5013" s="86">
        <f>IF(AC5013&gt;0,AC5013,'⚙️ Config'!$B$10)</f>
        <v>0.0075</v>
      </c>
      <c r="AG5013" s="88">
        <f t="shared" si="9"/>
        <v>53513.12078</v>
      </c>
      <c r="AH5013" s="88">
        <f>AG5013*'⚙️ Config'!$B$11</f>
        <v>267565.6039</v>
      </c>
      <c r="AI5013" s="88">
        <f>AH5013*'⚙️ Config'!$B$12</f>
        <v>80269.68116</v>
      </c>
      <c r="AJ5013" s="64"/>
      <c r="AK5013" s="84"/>
      <c r="AL5013" s="84"/>
      <c r="AM5013" s="84"/>
      <c r="AN5013" s="84"/>
      <c r="AO5013" s="84"/>
      <c r="AP5013" s="84"/>
      <c r="AQ5013" s="84"/>
    </row>
    <row r="5014" ht="15.0" customHeight="1">
      <c r="A5014" s="98">
        <v>5011.0</v>
      </c>
      <c r="B5014" s="99" t="s">
        <v>10553</v>
      </c>
      <c r="C5014" s="98" t="s">
        <v>141</v>
      </c>
      <c r="D5014" s="98" t="s">
        <v>10554</v>
      </c>
      <c r="E5014" s="100">
        <v>50.38</v>
      </c>
      <c r="F5014" s="98" t="s">
        <v>86</v>
      </c>
      <c r="G5014" s="98" t="s">
        <v>423</v>
      </c>
      <c r="H5014" s="101">
        <v>7113440.44</v>
      </c>
      <c r="I5014" s="98">
        <v>4.0</v>
      </c>
      <c r="J5014" s="102">
        <v>4.7</v>
      </c>
      <c r="K5014" s="99">
        <v>2025.0</v>
      </c>
      <c r="L5014" s="98" t="s">
        <v>268</v>
      </c>
      <c r="M5014" s="98">
        <v>2021.0</v>
      </c>
      <c r="N5014" s="98" t="s">
        <v>208</v>
      </c>
      <c r="O5014" s="65" t="str">
        <f t="shared" si="1"/>
        <v>625552480001</v>
      </c>
      <c r="P5014" s="65">
        <f t="shared" si="2"/>
        <v>7</v>
      </c>
      <c r="Q5014" s="65">
        <f t="shared" si="3"/>
        <v>6</v>
      </c>
      <c r="R5014" s="65" t="str">
        <f t="shared" si="12"/>
        <v>62.555.248/0001-76</v>
      </c>
      <c r="S5014" s="84"/>
      <c r="T5014" s="84" t="str">
        <f t="shared" si="10"/>
        <v/>
      </c>
      <c r="U5014" s="84" t="str">
        <f t="shared" si="11"/>
        <v/>
      </c>
      <c r="V5014" s="65" t="str">
        <f t="shared" si="5"/>
        <v/>
      </c>
      <c r="W5014" s="84"/>
      <c r="X5014" s="84"/>
      <c r="Y5014" s="85"/>
      <c r="Z5014" s="85"/>
      <c r="AA5014" s="65" t="str">
        <f t="shared" si="6"/>
        <v/>
      </c>
      <c r="AB5014" s="65" t="str">
        <f t="shared" si="7"/>
        <v/>
      </c>
      <c r="AC5014" s="86"/>
      <c r="AD5014" s="87" t="str">
        <f t="shared" si="8"/>
        <v/>
      </c>
      <c r="AE5014" s="84"/>
      <c r="AF5014" s="86">
        <f>IF(AC5014&gt;0,AC5014,'⚙️ Config'!$B$10)</f>
        <v>0.0075</v>
      </c>
      <c r="AG5014" s="88">
        <f t="shared" si="9"/>
        <v>53350.8033</v>
      </c>
      <c r="AH5014" s="88">
        <f>AG5014*'⚙️ Config'!$B$11</f>
        <v>266754.0165</v>
      </c>
      <c r="AI5014" s="88">
        <f>AH5014*'⚙️ Config'!$B$12</f>
        <v>80026.20495</v>
      </c>
      <c r="AJ5014" s="64"/>
      <c r="AK5014" s="84"/>
      <c r="AL5014" s="84"/>
      <c r="AM5014" s="84"/>
      <c r="AN5014" s="84"/>
      <c r="AO5014" s="84"/>
      <c r="AP5014" s="84"/>
      <c r="AQ5014" s="84"/>
    </row>
    <row r="5015" ht="15.0" customHeight="1">
      <c r="A5015" s="103">
        <v>5012.0</v>
      </c>
      <c r="B5015" s="104" t="s">
        <v>10555</v>
      </c>
      <c r="C5015" s="103" t="s">
        <v>141</v>
      </c>
      <c r="D5015" s="103" t="s">
        <v>10556</v>
      </c>
      <c r="E5015" s="105">
        <v>18.62</v>
      </c>
      <c r="F5015" s="103" t="s">
        <v>86</v>
      </c>
      <c r="G5015" s="103" t="s">
        <v>423</v>
      </c>
      <c r="H5015" s="106">
        <v>7105400.55</v>
      </c>
      <c r="I5015" s="103">
        <v>6.0</v>
      </c>
      <c r="J5015" s="107">
        <v>4.9</v>
      </c>
      <c r="K5015" s="104">
        <v>2022.0</v>
      </c>
      <c r="L5015" s="103" t="s">
        <v>4726</v>
      </c>
      <c r="M5015" s="103">
        <v>2021.0</v>
      </c>
      <c r="N5015" s="103" t="s">
        <v>161</v>
      </c>
      <c r="O5015" s="65" t="str">
        <f t="shared" si="1"/>
        <v>091222240001</v>
      </c>
      <c r="P5015" s="65">
        <f t="shared" si="2"/>
        <v>4</v>
      </c>
      <c r="Q5015" s="65">
        <f t="shared" si="3"/>
        <v>0</v>
      </c>
      <c r="R5015" s="65" t="str">
        <f t="shared" si="12"/>
        <v>09.122.224/0001-40</v>
      </c>
      <c r="S5015" s="84"/>
      <c r="T5015" s="84" t="str">
        <f t="shared" si="10"/>
        <v/>
      </c>
      <c r="U5015" s="84" t="str">
        <f t="shared" si="11"/>
        <v/>
      </c>
      <c r="V5015" s="65" t="str">
        <f t="shared" si="5"/>
        <v/>
      </c>
      <c r="W5015" s="84"/>
      <c r="X5015" s="84"/>
      <c r="Y5015" s="85"/>
      <c r="Z5015" s="85"/>
      <c r="AA5015" s="65" t="str">
        <f t="shared" si="6"/>
        <v/>
      </c>
      <c r="AB5015" s="65" t="str">
        <f t="shared" si="7"/>
        <v/>
      </c>
      <c r="AC5015" s="86"/>
      <c r="AD5015" s="87" t="str">
        <f t="shared" si="8"/>
        <v/>
      </c>
      <c r="AE5015" s="84"/>
      <c r="AF5015" s="86">
        <f>IF(AC5015&gt;0,AC5015,'⚙️ Config'!$B$10)</f>
        <v>0.0075</v>
      </c>
      <c r="AG5015" s="88">
        <f t="shared" si="9"/>
        <v>53290.50413</v>
      </c>
      <c r="AH5015" s="88">
        <f>AG5015*'⚙️ Config'!$B$11</f>
        <v>266452.5206</v>
      </c>
      <c r="AI5015" s="88">
        <f>AH5015*'⚙️ Config'!$B$12</f>
        <v>79935.75619</v>
      </c>
      <c r="AJ5015" s="64"/>
      <c r="AK5015" s="84"/>
      <c r="AL5015" s="84"/>
      <c r="AM5015" s="84"/>
      <c r="AN5015" s="84"/>
      <c r="AO5015" s="84"/>
      <c r="AP5015" s="84"/>
      <c r="AQ5015" s="84"/>
    </row>
    <row r="5016" ht="15.0" customHeight="1">
      <c r="A5016" s="103">
        <v>5013.0</v>
      </c>
      <c r="B5016" s="104" t="s">
        <v>10557</v>
      </c>
      <c r="C5016" s="103" t="s">
        <v>141</v>
      </c>
      <c r="D5016" s="103" t="s">
        <v>10558</v>
      </c>
      <c r="E5016" s="105">
        <v>32.92</v>
      </c>
      <c r="F5016" s="103" t="s">
        <v>86</v>
      </c>
      <c r="G5016" s="103" t="s">
        <v>423</v>
      </c>
      <c r="H5016" s="106">
        <v>7104694.28</v>
      </c>
      <c r="I5016" s="103">
        <v>1.0</v>
      </c>
      <c r="J5016" s="107">
        <v>5.0</v>
      </c>
      <c r="K5016" s="104">
        <v>2021.0</v>
      </c>
      <c r="L5016" s="103" t="s">
        <v>197</v>
      </c>
      <c r="M5016" s="103">
        <v>2021.0</v>
      </c>
      <c r="N5016" s="103" t="s">
        <v>145</v>
      </c>
      <c r="O5016" s="65" t="str">
        <f t="shared" si="1"/>
        <v>112176820001</v>
      </c>
      <c r="P5016" s="65">
        <f t="shared" si="2"/>
        <v>0</v>
      </c>
      <c r="Q5016" s="65">
        <f t="shared" si="3"/>
        <v>5</v>
      </c>
      <c r="R5016" s="65" t="str">
        <f t="shared" si="12"/>
        <v>11.217.682/0001-05</v>
      </c>
      <c r="S5016" s="84"/>
      <c r="T5016" s="84" t="str">
        <f t="shared" si="10"/>
        <v/>
      </c>
      <c r="U5016" s="84" t="str">
        <f t="shared" si="11"/>
        <v/>
      </c>
      <c r="V5016" s="65" t="str">
        <f t="shared" si="5"/>
        <v/>
      </c>
      <c r="W5016" s="84"/>
      <c r="X5016" s="84"/>
      <c r="Y5016" s="85"/>
      <c r="Z5016" s="85"/>
      <c r="AA5016" s="65" t="str">
        <f t="shared" si="6"/>
        <v/>
      </c>
      <c r="AB5016" s="65" t="str">
        <f t="shared" si="7"/>
        <v/>
      </c>
      <c r="AC5016" s="86"/>
      <c r="AD5016" s="87" t="str">
        <f t="shared" si="8"/>
        <v/>
      </c>
      <c r="AE5016" s="84"/>
      <c r="AF5016" s="86">
        <f>IF(AC5016&gt;0,AC5016,'⚙️ Config'!$B$10)</f>
        <v>0.0075</v>
      </c>
      <c r="AG5016" s="88">
        <f t="shared" si="9"/>
        <v>53285.2071</v>
      </c>
      <c r="AH5016" s="88">
        <f>AG5016*'⚙️ Config'!$B$11</f>
        <v>266426.0355</v>
      </c>
      <c r="AI5016" s="88">
        <f>AH5016*'⚙️ Config'!$B$12</f>
        <v>79927.81065</v>
      </c>
      <c r="AJ5016" s="64"/>
      <c r="AK5016" s="84"/>
      <c r="AL5016" s="84"/>
      <c r="AM5016" s="84"/>
      <c r="AN5016" s="84"/>
      <c r="AO5016" s="84"/>
      <c r="AP5016" s="84"/>
      <c r="AQ5016" s="84"/>
    </row>
    <row r="5017" ht="15.0" customHeight="1">
      <c r="A5017" s="103">
        <v>5014.0</v>
      </c>
      <c r="B5017" s="104" t="s">
        <v>10559</v>
      </c>
      <c r="C5017" s="103" t="s">
        <v>141</v>
      </c>
      <c r="D5017" s="103" t="s">
        <v>10560</v>
      </c>
      <c r="E5017" s="105">
        <v>30.8</v>
      </c>
      <c r="F5017" s="103" t="s">
        <v>86</v>
      </c>
      <c r="G5017" s="103" t="s">
        <v>423</v>
      </c>
      <c r="H5017" s="106">
        <v>7067657.76</v>
      </c>
      <c r="I5017" s="103">
        <v>3.0</v>
      </c>
      <c r="J5017" s="107">
        <v>5.0</v>
      </c>
      <c r="K5017" s="104">
        <v>2024.0</v>
      </c>
      <c r="L5017" s="103" t="s">
        <v>630</v>
      </c>
      <c r="M5017" s="103">
        <v>2021.0</v>
      </c>
      <c r="N5017" s="103" t="s">
        <v>189</v>
      </c>
      <c r="O5017" s="65" t="str">
        <f t="shared" si="1"/>
        <v>062599260001</v>
      </c>
      <c r="P5017" s="65">
        <f t="shared" si="2"/>
        <v>8</v>
      </c>
      <c r="Q5017" s="65">
        <f t="shared" si="3"/>
        <v>2</v>
      </c>
      <c r="R5017" s="65" t="str">
        <f t="shared" si="12"/>
        <v>06.259.926/0001-82</v>
      </c>
      <c r="S5017" s="84"/>
      <c r="T5017" s="84" t="str">
        <f t="shared" si="10"/>
        <v/>
      </c>
      <c r="U5017" s="84" t="str">
        <f t="shared" si="11"/>
        <v/>
      </c>
      <c r="V5017" s="65" t="str">
        <f t="shared" si="5"/>
        <v/>
      </c>
      <c r="W5017" s="84"/>
      <c r="X5017" s="84"/>
      <c r="Y5017" s="85"/>
      <c r="Z5017" s="85"/>
      <c r="AA5017" s="65" t="str">
        <f t="shared" si="6"/>
        <v/>
      </c>
      <c r="AB5017" s="65" t="str">
        <f t="shared" si="7"/>
        <v/>
      </c>
      <c r="AC5017" s="86"/>
      <c r="AD5017" s="87" t="str">
        <f t="shared" si="8"/>
        <v/>
      </c>
      <c r="AE5017" s="84"/>
      <c r="AF5017" s="86">
        <f>IF(AC5017&gt;0,AC5017,'⚙️ Config'!$B$10)</f>
        <v>0.0075</v>
      </c>
      <c r="AG5017" s="88">
        <f t="shared" si="9"/>
        <v>53007.4332</v>
      </c>
      <c r="AH5017" s="88">
        <f>AG5017*'⚙️ Config'!$B$11</f>
        <v>265037.166</v>
      </c>
      <c r="AI5017" s="88">
        <f>AH5017*'⚙️ Config'!$B$12</f>
        <v>79511.1498</v>
      </c>
      <c r="AJ5017" s="64"/>
      <c r="AK5017" s="84"/>
      <c r="AL5017" s="84"/>
      <c r="AM5017" s="84"/>
      <c r="AN5017" s="84"/>
      <c r="AO5017" s="84"/>
      <c r="AP5017" s="84"/>
      <c r="AQ5017" s="84"/>
    </row>
    <row r="5018" ht="15.0" customHeight="1">
      <c r="A5018" s="98">
        <v>5015.0</v>
      </c>
      <c r="B5018" s="99" t="s">
        <v>10561</v>
      </c>
      <c r="C5018" s="98" t="s">
        <v>141</v>
      </c>
      <c r="D5018" s="98" t="s">
        <v>10562</v>
      </c>
      <c r="E5018" s="100">
        <v>34.37</v>
      </c>
      <c r="F5018" s="98" t="s">
        <v>86</v>
      </c>
      <c r="G5018" s="98" t="s">
        <v>423</v>
      </c>
      <c r="H5018" s="101">
        <v>7011581.35</v>
      </c>
      <c r="I5018" s="98">
        <v>5.0</v>
      </c>
      <c r="J5018" s="102">
        <v>3.0</v>
      </c>
      <c r="K5018" s="99">
        <v>2025.0</v>
      </c>
      <c r="L5018" s="98" t="s">
        <v>4726</v>
      </c>
      <c r="M5018" s="98">
        <v>2023.0</v>
      </c>
      <c r="N5018" s="98" t="s">
        <v>161</v>
      </c>
      <c r="O5018" s="65" t="str">
        <f t="shared" si="1"/>
        <v>689292310001</v>
      </c>
      <c r="P5018" s="65">
        <f t="shared" si="2"/>
        <v>1</v>
      </c>
      <c r="Q5018" s="65">
        <f t="shared" si="3"/>
        <v>8</v>
      </c>
      <c r="R5018" s="65" t="str">
        <f t="shared" si="12"/>
        <v>68.929.231/0001-18</v>
      </c>
      <c r="S5018" s="84"/>
      <c r="T5018" s="84" t="str">
        <f t="shared" si="10"/>
        <v/>
      </c>
      <c r="U5018" s="84" t="str">
        <f t="shared" si="11"/>
        <v/>
      </c>
      <c r="V5018" s="65" t="str">
        <f t="shared" si="5"/>
        <v/>
      </c>
      <c r="W5018" s="84"/>
      <c r="X5018" s="84"/>
      <c r="Y5018" s="85"/>
      <c r="Z5018" s="85"/>
      <c r="AA5018" s="65" t="str">
        <f t="shared" si="6"/>
        <v/>
      </c>
      <c r="AB5018" s="65" t="str">
        <f t="shared" si="7"/>
        <v/>
      </c>
      <c r="AC5018" s="86"/>
      <c r="AD5018" s="87" t="str">
        <f t="shared" si="8"/>
        <v/>
      </c>
      <c r="AE5018" s="84"/>
      <c r="AF5018" s="86">
        <f>IF(AC5018&gt;0,AC5018,'⚙️ Config'!$B$10)</f>
        <v>0.0075</v>
      </c>
      <c r="AG5018" s="88">
        <f t="shared" si="9"/>
        <v>52586.86013</v>
      </c>
      <c r="AH5018" s="88">
        <f>AG5018*'⚙️ Config'!$B$11</f>
        <v>262934.3006</v>
      </c>
      <c r="AI5018" s="88">
        <f>AH5018*'⚙️ Config'!$B$12</f>
        <v>78880.29019</v>
      </c>
      <c r="AJ5018" s="64"/>
      <c r="AK5018" s="84"/>
      <c r="AL5018" s="84"/>
      <c r="AM5018" s="84"/>
      <c r="AN5018" s="84"/>
      <c r="AO5018" s="84"/>
      <c r="AP5018" s="84"/>
      <c r="AQ5018" s="84"/>
    </row>
    <row r="5019" ht="15.0" customHeight="1">
      <c r="A5019" s="103">
        <v>5016.0</v>
      </c>
      <c r="B5019" s="104" t="s">
        <v>10563</v>
      </c>
      <c r="C5019" s="103" t="s">
        <v>141</v>
      </c>
      <c r="D5019" s="103" t="s">
        <v>10564</v>
      </c>
      <c r="E5019" s="105">
        <v>39.9</v>
      </c>
      <c r="F5019" s="103" t="s">
        <v>86</v>
      </c>
      <c r="G5019" s="103" t="s">
        <v>423</v>
      </c>
      <c r="H5019" s="106">
        <v>7010748.72</v>
      </c>
      <c r="I5019" s="103">
        <v>5.0</v>
      </c>
      <c r="J5019" s="107">
        <v>1.6</v>
      </c>
      <c r="K5019" s="104">
        <v>2024.0</v>
      </c>
      <c r="L5019" s="103" t="s">
        <v>670</v>
      </c>
      <c r="M5019" s="103">
        <v>2024.0</v>
      </c>
      <c r="N5019" s="103" t="s">
        <v>161</v>
      </c>
      <c r="O5019" s="65" t="str">
        <f t="shared" si="1"/>
        <v>085715260001</v>
      </c>
      <c r="P5019" s="65">
        <f t="shared" si="2"/>
        <v>3</v>
      </c>
      <c r="Q5019" s="65">
        <f t="shared" si="3"/>
        <v>3</v>
      </c>
      <c r="R5019" s="65" t="str">
        <f t="shared" si="12"/>
        <v>08.571.526/0001-33</v>
      </c>
      <c r="S5019" s="84"/>
      <c r="T5019" s="84" t="str">
        <f t="shared" si="10"/>
        <v/>
      </c>
      <c r="U5019" s="84" t="str">
        <f t="shared" si="11"/>
        <v/>
      </c>
      <c r="V5019" s="65" t="str">
        <f t="shared" si="5"/>
        <v/>
      </c>
      <c r="W5019" s="84"/>
      <c r="X5019" s="84"/>
      <c r="Y5019" s="85"/>
      <c r="Z5019" s="85"/>
      <c r="AA5019" s="65" t="str">
        <f t="shared" si="6"/>
        <v/>
      </c>
      <c r="AB5019" s="65" t="str">
        <f t="shared" si="7"/>
        <v/>
      </c>
      <c r="AC5019" s="86"/>
      <c r="AD5019" s="87" t="str">
        <f t="shared" si="8"/>
        <v/>
      </c>
      <c r="AE5019" s="84"/>
      <c r="AF5019" s="86">
        <f>IF(AC5019&gt;0,AC5019,'⚙️ Config'!$B$10)</f>
        <v>0.0075</v>
      </c>
      <c r="AG5019" s="88">
        <f t="shared" si="9"/>
        <v>52580.6154</v>
      </c>
      <c r="AH5019" s="88">
        <f>AG5019*'⚙️ Config'!$B$11</f>
        <v>262903.077</v>
      </c>
      <c r="AI5019" s="88">
        <f>AH5019*'⚙️ Config'!$B$12</f>
        <v>78870.9231</v>
      </c>
      <c r="AJ5019" s="64"/>
      <c r="AK5019" s="84"/>
      <c r="AL5019" s="84"/>
      <c r="AM5019" s="84"/>
      <c r="AN5019" s="84"/>
      <c r="AO5019" s="84"/>
      <c r="AP5019" s="84"/>
      <c r="AQ5019" s="84"/>
    </row>
    <row r="5020" ht="15.0" customHeight="1">
      <c r="A5020" s="103">
        <v>5017.0</v>
      </c>
      <c r="B5020" s="104" t="s">
        <v>10565</v>
      </c>
      <c r="C5020" s="103" t="s">
        <v>141</v>
      </c>
      <c r="D5020" s="103" t="s">
        <v>10566</v>
      </c>
      <c r="E5020" s="105">
        <v>22.92</v>
      </c>
      <c r="F5020" s="103" t="s">
        <v>86</v>
      </c>
      <c r="G5020" s="103" t="s">
        <v>423</v>
      </c>
      <c r="H5020" s="106">
        <v>6997946.38</v>
      </c>
      <c r="I5020" s="103">
        <v>2.0</v>
      </c>
      <c r="J5020" s="107">
        <v>5.0</v>
      </c>
      <c r="K5020" s="104">
        <v>2021.0</v>
      </c>
      <c r="L5020" s="103" t="s">
        <v>256</v>
      </c>
      <c r="M5020" s="103">
        <v>2021.0</v>
      </c>
      <c r="N5020" s="103" t="s">
        <v>4351</v>
      </c>
      <c r="O5020" s="65" t="str">
        <f t="shared" si="1"/>
        <v>023019440001</v>
      </c>
      <c r="P5020" s="65">
        <f t="shared" si="2"/>
        <v>2</v>
      </c>
      <c r="Q5020" s="65">
        <f t="shared" si="3"/>
        <v>4</v>
      </c>
      <c r="R5020" s="65" t="str">
        <f t="shared" si="12"/>
        <v>02.301.944/0001-24</v>
      </c>
      <c r="S5020" s="84"/>
      <c r="T5020" s="84" t="str">
        <f t="shared" si="10"/>
        <v/>
      </c>
      <c r="U5020" s="84" t="str">
        <f t="shared" si="11"/>
        <v/>
      </c>
      <c r="V5020" s="65" t="str">
        <f t="shared" si="5"/>
        <v/>
      </c>
      <c r="W5020" s="84"/>
      <c r="X5020" s="84"/>
      <c r="Y5020" s="85"/>
      <c r="Z5020" s="85"/>
      <c r="AA5020" s="65" t="str">
        <f t="shared" si="6"/>
        <v/>
      </c>
      <c r="AB5020" s="65" t="str">
        <f t="shared" si="7"/>
        <v/>
      </c>
      <c r="AC5020" s="86"/>
      <c r="AD5020" s="87" t="str">
        <f t="shared" si="8"/>
        <v/>
      </c>
      <c r="AE5020" s="84"/>
      <c r="AF5020" s="86">
        <f>IF(AC5020&gt;0,AC5020,'⚙️ Config'!$B$10)</f>
        <v>0.0075</v>
      </c>
      <c r="AG5020" s="88">
        <f t="shared" si="9"/>
        <v>52484.59785</v>
      </c>
      <c r="AH5020" s="88">
        <f>AG5020*'⚙️ Config'!$B$11</f>
        <v>262422.9893</v>
      </c>
      <c r="AI5020" s="88">
        <f>AH5020*'⚙️ Config'!$B$12</f>
        <v>78726.89678</v>
      </c>
      <c r="AJ5020" s="64"/>
      <c r="AK5020" s="84"/>
      <c r="AL5020" s="84"/>
      <c r="AM5020" s="84"/>
      <c r="AN5020" s="84"/>
      <c r="AO5020" s="84"/>
      <c r="AP5020" s="84"/>
      <c r="AQ5020" s="84"/>
    </row>
    <row r="5021" ht="15.0" customHeight="1">
      <c r="A5021" s="103">
        <v>5018.0</v>
      </c>
      <c r="B5021" s="104" t="s">
        <v>10567</v>
      </c>
      <c r="C5021" s="103" t="s">
        <v>141</v>
      </c>
      <c r="D5021" s="103" t="s">
        <v>10568</v>
      </c>
      <c r="E5021" s="105">
        <v>23.9</v>
      </c>
      <c r="F5021" s="103" t="s">
        <v>86</v>
      </c>
      <c r="G5021" s="103" t="s">
        <v>423</v>
      </c>
      <c r="H5021" s="106">
        <v>6992619.42</v>
      </c>
      <c r="I5021" s="103">
        <v>4.0</v>
      </c>
      <c r="J5021" s="107">
        <v>4.5</v>
      </c>
      <c r="K5021" s="104">
        <v>2023.0</v>
      </c>
      <c r="L5021" s="103" t="s">
        <v>4529</v>
      </c>
      <c r="M5021" s="103">
        <v>2021.0</v>
      </c>
      <c r="N5021" s="103" t="s">
        <v>161</v>
      </c>
      <c r="O5021" s="65" t="str">
        <f t="shared" si="1"/>
        <v>074774710001</v>
      </c>
      <c r="P5021" s="65">
        <f t="shared" si="2"/>
        <v>3</v>
      </c>
      <c r="Q5021" s="65">
        <f t="shared" si="3"/>
        <v>4</v>
      </c>
      <c r="R5021" s="65" t="str">
        <f t="shared" si="12"/>
        <v>07.477.471/0001-34</v>
      </c>
      <c r="S5021" s="84"/>
      <c r="T5021" s="84" t="str">
        <f t="shared" si="10"/>
        <v/>
      </c>
      <c r="U5021" s="84" t="str">
        <f t="shared" si="11"/>
        <v/>
      </c>
      <c r="V5021" s="65" t="str">
        <f t="shared" si="5"/>
        <v/>
      </c>
      <c r="W5021" s="84"/>
      <c r="X5021" s="84"/>
      <c r="Y5021" s="85"/>
      <c r="Z5021" s="85"/>
      <c r="AA5021" s="65" t="str">
        <f t="shared" si="6"/>
        <v/>
      </c>
      <c r="AB5021" s="65" t="str">
        <f t="shared" si="7"/>
        <v/>
      </c>
      <c r="AC5021" s="86"/>
      <c r="AD5021" s="87" t="str">
        <f t="shared" si="8"/>
        <v/>
      </c>
      <c r="AE5021" s="84"/>
      <c r="AF5021" s="86">
        <f>IF(AC5021&gt;0,AC5021,'⚙️ Config'!$B$10)</f>
        <v>0.0075</v>
      </c>
      <c r="AG5021" s="88">
        <f t="shared" si="9"/>
        <v>52444.64565</v>
      </c>
      <c r="AH5021" s="88">
        <f>AG5021*'⚙️ Config'!$B$11</f>
        <v>262223.2283</v>
      </c>
      <c r="AI5021" s="88">
        <f>AH5021*'⚙️ Config'!$B$12</f>
        <v>78666.96848</v>
      </c>
      <c r="AJ5021" s="64"/>
      <c r="AK5021" s="84"/>
      <c r="AL5021" s="84"/>
      <c r="AM5021" s="84"/>
      <c r="AN5021" s="84"/>
      <c r="AO5021" s="84"/>
      <c r="AP5021" s="84"/>
      <c r="AQ5021" s="84"/>
    </row>
    <row r="5022" ht="15.0" customHeight="1">
      <c r="A5022" s="98">
        <v>5019.0</v>
      </c>
      <c r="B5022" s="99" t="s">
        <v>10569</v>
      </c>
      <c r="C5022" s="98" t="s">
        <v>141</v>
      </c>
      <c r="D5022" s="98" t="s">
        <v>10570</v>
      </c>
      <c r="E5022" s="100">
        <v>20.06</v>
      </c>
      <c r="F5022" s="98" t="s">
        <v>86</v>
      </c>
      <c r="G5022" s="98" t="s">
        <v>423</v>
      </c>
      <c r="H5022" s="101">
        <v>6978449.41</v>
      </c>
      <c r="I5022" s="98">
        <v>3.0</v>
      </c>
      <c r="J5022" s="102">
        <v>4.8</v>
      </c>
      <c r="K5022" s="99">
        <v>2021.0</v>
      </c>
      <c r="L5022" s="98" t="s">
        <v>4689</v>
      </c>
      <c r="M5022" s="98">
        <v>2021.0</v>
      </c>
      <c r="N5022" s="98" t="s">
        <v>161</v>
      </c>
      <c r="O5022" s="65" t="str">
        <f t="shared" si="1"/>
        <v>592836710001</v>
      </c>
      <c r="P5022" s="65">
        <f t="shared" si="2"/>
        <v>5</v>
      </c>
      <c r="Q5022" s="65">
        <f t="shared" si="3"/>
        <v>0</v>
      </c>
      <c r="R5022" s="65" t="str">
        <f t="shared" si="12"/>
        <v>59.283.671/0001-50</v>
      </c>
      <c r="S5022" s="84"/>
      <c r="T5022" s="84" t="str">
        <f t="shared" si="10"/>
        <v/>
      </c>
      <c r="U5022" s="84" t="str">
        <f t="shared" si="11"/>
        <v/>
      </c>
      <c r="V5022" s="65" t="str">
        <f t="shared" si="5"/>
        <v/>
      </c>
      <c r="W5022" s="84"/>
      <c r="X5022" s="84"/>
      <c r="Y5022" s="85"/>
      <c r="Z5022" s="85"/>
      <c r="AA5022" s="65" t="str">
        <f t="shared" si="6"/>
        <v/>
      </c>
      <c r="AB5022" s="65" t="str">
        <f t="shared" si="7"/>
        <v/>
      </c>
      <c r="AC5022" s="86"/>
      <c r="AD5022" s="87" t="str">
        <f t="shared" si="8"/>
        <v/>
      </c>
      <c r="AE5022" s="84"/>
      <c r="AF5022" s="86">
        <f>IF(AC5022&gt;0,AC5022,'⚙️ Config'!$B$10)</f>
        <v>0.0075</v>
      </c>
      <c r="AG5022" s="88">
        <f t="shared" si="9"/>
        <v>52338.37058</v>
      </c>
      <c r="AH5022" s="88">
        <f>AG5022*'⚙️ Config'!$B$11</f>
        <v>261691.8529</v>
      </c>
      <c r="AI5022" s="88">
        <f>AH5022*'⚙️ Config'!$B$12</f>
        <v>78507.55586</v>
      </c>
      <c r="AJ5022" s="64"/>
      <c r="AK5022" s="84"/>
      <c r="AL5022" s="84"/>
      <c r="AM5022" s="84"/>
      <c r="AN5022" s="84"/>
      <c r="AO5022" s="84"/>
      <c r="AP5022" s="84"/>
      <c r="AQ5022" s="84"/>
    </row>
    <row r="5023" ht="15.0" customHeight="1">
      <c r="A5023" s="98">
        <v>5020.0</v>
      </c>
      <c r="B5023" s="99" t="s">
        <v>10571</v>
      </c>
      <c r="C5023" s="98" t="s">
        <v>141</v>
      </c>
      <c r="D5023" s="98" t="s">
        <v>10572</v>
      </c>
      <c r="E5023" s="100">
        <v>23.15</v>
      </c>
      <c r="F5023" s="98" t="s">
        <v>86</v>
      </c>
      <c r="G5023" s="98" t="s">
        <v>423</v>
      </c>
      <c r="H5023" s="101">
        <v>6949013.49</v>
      </c>
      <c r="I5023" s="98">
        <v>2.0</v>
      </c>
      <c r="J5023" s="102">
        <v>4.9</v>
      </c>
      <c r="K5023" s="99">
        <v>2021.0</v>
      </c>
      <c r="L5023" s="98" t="s">
        <v>256</v>
      </c>
      <c r="M5023" s="98">
        <v>2021.0</v>
      </c>
      <c r="N5023" s="98" t="s">
        <v>4351</v>
      </c>
      <c r="O5023" s="65" t="str">
        <f t="shared" si="1"/>
        <v>197313440001</v>
      </c>
      <c r="P5023" s="65">
        <f t="shared" si="2"/>
        <v>0</v>
      </c>
      <c r="Q5023" s="65">
        <f t="shared" si="3"/>
        <v>7</v>
      </c>
      <c r="R5023" s="65" t="str">
        <f t="shared" si="12"/>
        <v>19.731.344/0001-07</v>
      </c>
      <c r="S5023" s="84"/>
      <c r="T5023" s="84" t="str">
        <f t="shared" si="10"/>
        <v/>
      </c>
      <c r="U5023" s="84" t="str">
        <f t="shared" si="11"/>
        <v/>
      </c>
      <c r="V5023" s="65" t="str">
        <f t="shared" si="5"/>
        <v/>
      </c>
      <c r="W5023" s="84"/>
      <c r="X5023" s="84"/>
      <c r="Y5023" s="85"/>
      <c r="Z5023" s="85"/>
      <c r="AA5023" s="65" t="str">
        <f t="shared" si="6"/>
        <v/>
      </c>
      <c r="AB5023" s="65" t="str">
        <f t="shared" si="7"/>
        <v/>
      </c>
      <c r="AC5023" s="86"/>
      <c r="AD5023" s="87" t="str">
        <f t="shared" si="8"/>
        <v/>
      </c>
      <c r="AE5023" s="84"/>
      <c r="AF5023" s="86">
        <f>IF(AC5023&gt;0,AC5023,'⚙️ Config'!$B$10)</f>
        <v>0.0075</v>
      </c>
      <c r="AG5023" s="88">
        <f t="shared" si="9"/>
        <v>52117.60118</v>
      </c>
      <c r="AH5023" s="88">
        <f>AG5023*'⚙️ Config'!$B$11</f>
        <v>260588.0059</v>
      </c>
      <c r="AI5023" s="88">
        <f>AH5023*'⚙️ Config'!$B$12</f>
        <v>78176.40176</v>
      </c>
      <c r="AJ5023" s="64"/>
      <c r="AK5023" s="84"/>
      <c r="AL5023" s="84"/>
      <c r="AM5023" s="84"/>
      <c r="AN5023" s="84"/>
      <c r="AO5023" s="84"/>
      <c r="AP5023" s="84"/>
      <c r="AQ5023" s="84"/>
    </row>
    <row r="5024" ht="15.0" customHeight="1">
      <c r="A5024" s="103">
        <v>5021.0</v>
      </c>
      <c r="B5024" s="104" t="s">
        <v>10573</v>
      </c>
      <c r="C5024" s="103" t="s">
        <v>141</v>
      </c>
      <c r="D5024" s="103" t="s">
        <v>10574</v>
      </c>
      <c r="E5024" s="105">
        <v>28.67</v>
      </c>
      <c r="F5024" s="103" t="s">
        <v>86</v>
      </c>
      <c r="G5024" s="103" t="s">
        <v>423</v>
      </c>
      <c r="H5024" s="106">
        <v>6894905.84</v>
      </c>
      <c r="I5024" s="103">
        <v>4.0</v>
      </c>
      <c r="J5024" s="107">
        <v>4.7</v>
      </c>
      <c r="K5024" s="104">
        <v>2024.0</v>
      </c>
      <c r="L5024" s="103" t="s">
        <v>508</v>
      </c>
      <c r="M5024" s="103">
        <v>2021.0</v>
      </c>
      <c r="N5024" s="103" t="s">
        <v>161</v>
      </c>
      <c r="O5024" s="65" t="str">
        <f t="shared" si="1"/>
        <v>432633590001</v>
      </c>
      <c r="P5024" s="65">
        <f t="shared" si="2"/>
        <v>6</v>
      </c>
      <c r="Q5024" s="65">
        <f t="shared" si="3"/>
        <v>4</v>
      </c>
      <c r="R5024" s="65" t="str">
        <f t="shared" si="12"/>
        <v>43.263.359/0001-64</v>
      </c>
      <c r="S5024" s="84"/>
      <c r="T5024" s="84" t="str">
        <f t="shared" si="10"/>
        <v/>
      </c>
      <c r="U5024" s="84" t="str">
        <f t="shared" si="11"/>
        <v/>
      </c>
      <c r="V5024" s="65" t="str">
        <f t="shared" si="5"/>
        <v/>
      </c>
      <c r="W5024" s="84"/>
      <c r="X5024" s="84"/>
      <c r="Y5024" s="85"/>
      <c r="Z5024" s="85"/>
      <c r="AA5024" s="65" t="str">
        <f t="shared" si="6"/>
        <v/>
      </c>
      <c r="AB5024" s="65" t="str">
        <f t="shared" si="7"/>
        <v/>
      </c>
      <c r="AC5024" s="86"/>
      <c r="AD5024" s="87" t="str">
        <f t="shared" si="8"/>
        <v/>
      </c>
      <c r="AE5024" s="84"/>
      <c r="AF5024" s="86">
        <f>IF(AC5024&gt;0,AC5024,'⚙️ Config'!$B$10)</f>
        <v>0.0075</v>
      </c>
      <c r="AG5024" s="88">
        <f t="shared" si="9"/>
        <v>51711.7938</v>
      </c>
      <c r="AH5024" s="88">
        <f>AG5024*'⚙️ Config'!$B$11</f>
        <v>258558.969</v>
      </c>
      <c r="AI5024" s="88">
        <f>AH5024*'⚙️ Config'!$B$12</f>
        <v>77567.6907</v>
      </c>
      <c r="AJ5024" s="64"/>
      <c r="AK5024" s="84"/>
      <c r="AL5024" s="84"/>
      <c r="AM5024" s="84"/>
      <c r="AN5024" s="84"/>
      <c r="AO5024" s="84"/>
      <c r="AP5024" s="84"/>
      <c r="AQ5024" s="84"/>
    </row>
    <row r="5025" ht="15.0" customHeight="1">
      <c r="A5025" s="103">
        <v>5022.0</v>
      </c>
      <c r="B5025" s="104" t="s">
        <v>10575</v>
      </c>
      <c r="C5025" s="103" t="s">
        <v>141</v>
      </c>
      <c r="D5025" s="103" t="s">
        <v>10576</v>
      </c>
      <c r="E5025" s="105">
        <v>44.4</v>
      </c>
      <c r="F5025" s="103" t="s">
        <v>86</v>
      </c>
      <c r="G5025" s="103" t="s">
        <v>423</v>
      </c>
      <c r="H5025" s="106">
        <v>6889843.4</v>
      </c>
      <c r="I5025" s="103">
        <v>6.0</v>
      </c>
      <c r="J5025" s="107">
        <v>4.8</v>
      </c>
      <c r="K5025" s="104">
        <v>2025.0</v>
      </c>
      <c r="L5025" s="103" t="s">
        <v>615</v>
      </c>
      <c r="M5025" s="103">
        <v>2021.0</v>
      </c>
      <c r="N5025" s="103" t="s">
        <v>310</v>
      </c>
      <c r="O5025" s="65" t="str">
        <f t="shared" si="1"/>
        <v>620539210001</v>
      </c>
      <c r="P5025" s="65">
        <f t="shared" si="2"/>
        <v>7</v>
      </c>
      <c r="Q5025" s="65">
        <f t="shared" si="3"/>
        <v>0</v>
      </c>
      <c r="R5025" s="65" t="str">
        <f t="shared" si="12"/>
        <v>62.053.921/0001-70</v>
      </c>
      <c r="S5025" s="84"/>
      <c r="T5025" s="84" t="str">
        <f t="shared" si="10"/>
        <v/>
      </c>
      <c r="U5025" s="84" t="str">
        <f t="shared" si="11"/>
        <v/>
      </c>
      <c r="V5025" s="65" t="str">
        <f t="shared" si="5"/>
        <v/>
      </c>
      <c r="W5025" s="84"/>
      <c r="X5025" s="84"/>
      <c r="Y5025" s="85"/>
      <c r="Z5025" s="85"/>
      <c r="AA5025" s="65" t="str">
        <f t="shared" si="6"/>
        <v/>
      </c>
      <c r="AB5025" s="65" t="str">
        <f t="shared" si="7"/>
        <v/>
      </c>
      <c r="AC5025" s="86"/>
      <c r="AD5025" s="87" t="str">
        <f t="shared" si="8"/>
        <v/>
      </c>
      <c r="AE5025" s="84"/>
      <c r="AF5025" s="86">
        <f>IF(AC5025&gt;0,AC5025,'⚙️ Config'!$B$10)</f>
        <v>0.0075</v>
      </c>
      <c r="AG5025" s="88">
        <f t="shared" si="9"/>
        <v>51673.8255</v>
      </c>
      <c r="AH5025" s="88">
        <f>AG5025*'⚙️ Config'!$B$11</f>
        <v>258369.1275</v>
      </c>
      <c r="AI5025" s="88">
        <f>AH5025*'⚙️ Config'!$B$12</f>
        <v>77510.73825</v>
      </c>
      <c r="AJ5025" s="64"/>
      <c r="AK5025" s="84"/>
      <c r="AL5025" s="84"/>
      <c r="AM5025" s="84"/>
      <c r="AN5025" s="84"/>
      <c r="AO5025" s="84"/>
      <c r="AP5025" s="84"/>
      <c r="AQ5025" s="84"/>
    </row>
    <row r="5026" ht="15.0" customHeight="1">
      <c r="A5026" s="103">
        <v>5023.0</v>
      </c>
      <c r="B5026" s="104" t="s">
        <v>10577</v>
      </c>
      <c r="C5026" s="103" t="s">
        <v>141</v>
      </c>
      <c r="D5026" s="103" t="s">
        <v>10578</v>
      </c>
      <c r="E5026" s="105">
        <v>18.59</v>
      </c>
      <c r="F5026" s="103" t="s">
        <v>86</v>
      </c>
      <c r="G5026" s="103" t="s">
        <v>423</v>
      </c>
      <c r="H5026" s="106">
        <v>6856773.76</v>
      </c>
      <c r="I5026" s="103">
        <v>4.0</v>
      </c>
      <c r="J5026" s="107">
        <v>4.9</v>
      </c>
      <c r="K5026" s="104">
        <v>2021.0</v>
      </c>
      <c r="L5026" s="103" t="s">
        <v>812</v>
      </c>
      <c r="M5026" s="103">
        <v>2021.0</v>
      </c>
      <c r="N5026" s="103" t="s">
        <v>161</v>
      </c>
      <c r="O5026" s="65" t="str">
        <f t="shared" si="1"/>
        <v>038548460001</v>
      </c>
      <c r="P5026" s="65">
        <f t="shared" si="2"/>
        <v>8</v>
      </c>
      <c r="Q5026" s="65">
        <f t="shared" si="3"/>
        <v>7</v>
      </c>
      <c r="R5026" s="65" t="str">
        <f t="shared" si="12"/>
        <v>03.854.846/0001-87</v>
      </c>
      <c r="S5026" s="84"/>
      <c r="T5026" s="84" t="str">
        <f t="shared" si="10"/>
        <v/>
      </c>
      <c r="U5026" s="84" t="str">
        <f t="shared" si="11"/>
        <v/>
      </c>
      <c r="V5026" s="65" t="str">
        <f t="shared" si="5"/>
        <v/>
      </c>
      <c r="W5026" s="84"/>
      <c r="X5026" s="84"/>
      <c r="Y5026" s="85"/>
      <c r="Z5026" s="85"/>
      <c r="AA5026" s="65" t="str">
        <f t="shared" si="6"/>
        <v/>
      </c>
      <c r="AB5026" s="65" t="str">
        <f t="shared" si="7"/>
        <v/>
      </c>
      <c r="AC5026" s="86"/>
      <c r="AD5026" s="87" t="str">
        <f t="shared" si="8"/>
        <v/>
      </c>
      <c r="AE5026" s="84"/>
      <c r="AF5026" s="86">
        <f>IF(AC5026&gt;0,AC5026,'⚙️ Config'!$B$10)</f>
        <v>0.0075</v>
      </c>
      <c r="AG5026" s="88">
        <f t="shared" si="9"/>
        <v>51425.8032</v>
      </c>
      <c r="AH5026" s="88">
        <f>AG5026*'⚙️ Config'!$B$11</f>
        <v>257129.016</v>
      </c>
      <c r="AI5026" s="88">
        <f>AH5026*'⚙️ Config'!$B$12</f>
        <v>77138.7048</v>
      </c>
      <c r="AJ5026" s="64"/>
      <c r="AK5026" s="84"/>
      <c r="AL5026" s="84"/>
      <c r="AM5026" s="84"/>
      <c r="AN5026" s="84"/>
      <c r="AO5026" s="84"/>
      <c r="AP5026" s="84"/>
      <c r="AQ5026" s="84"/>
    </row>
    <row r="5027" ht="15.0" customHeight="1">
      <c r="A5027" s="98">
        <v>5024.0</v>
      </c>
      <c r="B5027" s="99" t="s">
        <v>10579</v>
      </c>
      <c r="C5027" s="98" t="s">
        <v>141</v>
      </c>
      <c r="D5027" s="98" t="s">
        <v>10580</v>
      </c>
      <c r="E5027" s="100">
        <v>25.09</v>
      </c>
      <c r="F5027" s="98" t="s">
        <v>86</v>
      </c>
      <c r="G5027" s="98" t="s">
        <v>423</v>
      </c>
      <c r="H5027" s="101">
        <v>6849339.45</v>
      </c>
      <c r="I5027" s="98">
        <v>4.0</v>
      </c>
      <c r="J5027" s="102">
        <v>4.9</v>
      </c>
      <c r="K5027" s="99">
        <v>2024.0</v>
      </c>
      <c r="L5027" s="98" t="s">
        <v>268</v>
      </c>
      <c r="M5027" s="98">
        <v>2021.0</v>
      </c>
      <c r="N5027" s="98" t="s">
        <v>161</v>
      </c>
      <c r="O5027" s="65" t="str">
        <f t="shared" si="1"/>
        <v>055401890001</v>
      </c>
      <c r="P5027" s="65">
        <f t="shared" si="2"/>
        <v>2</v>
      </c>
      <c r="Q5027" s="65">
        <f t="shared" si="3"/>
        <v>9</v>
      </c>
      <c r="R5027" s="65" t="str">
        <f t="shared" si="12"/>
        <v>05.540.189/0001-29</v>
      </c>
      <c r="S5027" s="84"/>
      <c r="T5027" s="84" t="str">
        <f t="shared" si="10"/>
        <v/>
      </c>
      <c r="U5027" s="84" t="str">
        <f t="shared" si="11"/>
        <v/>
      </c>
      <c r="V5027" s="65" t="str">
        <f t="shared" si="5"/>
        <v/>
      </c>
      <c r="W5027" s="84"/>
      <c r="X5027" s="84"/>
      <c r="Y5027" s="85"/>
      <c r="Z5027" s="85"/>
      <c r="AA5027" s="65" t="str">
        <f t="shared" si="6"/>
        <v/>
      </c>
      <c r="AB5027" s="65" t="str">
        <f t="shared" si="7"/>
        <v/>
      </c>
      <c r="AC5027" s="86"/>
      <c r="AD5027" s="87" t="str">
        <f t="shared" si="8"/>
        <v/>
      </c>
      <c r="AE5027" s="84"/>
      <c r="AF5027" s="86">
        <f>IF(AC5027&gt;0,AC5027,'⚙️ Config'!$B$10)</f>
        <v>0.0075</v>
      </c>
      <c r="AG5027" s="88">
        <f t="shared" si="9"/>
        <v>51370.04588</v>
      </c>
      <c r="AH5027" s="88">
        <f>AG5027*'⚙️ Config'!$B$11</f>
        <v>256850.2294</v>
      </c>
      <c r="AI5027" s="88">
        <f>AH5027*'⚙️ Config'!$B$12</f>
        <v>77055.06881</v>
      </c>
      <c r="AJ5027" s="64"/>
      <c r="AK5027" s="84"/>
      <c r="AL5027" s="84"/>
      <c r="AM5027" s="84"/>
      <c r="AN5027" s="84"/>
      <c r="AO5027" s="84"/>
      <c r="AP5027" s="84"/>
      <c r="AQ5027" s="84"/>
    </row>
    <row r="5028" ht="15.0" customHeight="1">
      <c r="A5028" s="98">
        <v>5025.0</v>
      </c>
      <c r="B5028" s="99" t="s">
        <v>10581</v>
      </c>
      <c r="C5028" s="98" t="s">
        <v>141</v>
      </c>
      <c r="D5028" s="98" t="s">
        <v>10582</v>
      </c>
      <c r="E5028" s="100">
        <v>22.91</v>
      </c>
      <c r="F5028" s="98" t="s">
        <v>86</v>
      </c>
      <c r="G5028" s="98" t="s">
        <v>423</v>
      </c>
      <c r="H5028" s="101">
        <v>6846457.75</v>
      </c>
      <c r="I5028" s="98">
        <v>2.0</v>
      </c>
      <c r="J5028" s="102">
        <v>5.0</v>
      </c>
      <c r="K5028" s="99">
        <v>2021.0</v>
      </c>
      <c r="L5028" s="98" t="s">
        <v>144</v>
      </c>
      <c r="M5028" s="98">
        <v>2021.0</v>
      </c>
      <c r="N5028" s="98" t="s">
        <v>161</v>
      </c>
      <c r="O5028" s="65" t="str">
        <f t="shared" si="1"/>
        <v>441885060001</v>
      </c>
      <c r="P5028" s="65">
        <f t="shared" si="2"/>
        <v>4</v>
      </c>
      <c r="Q5028" s="65">
        <f t="shared" si="3"/>
        <v>1</v>
      </c>
      <c r="R5028" s="65" t="str">
        <f t="shared" si="12"/>
        <v>44.188.506/0001-41</v>
      </c>
      <c r="S5028" s="84"/>
      <c r="T5028" s="84" t="str">
        <f t="shared" si="10"/>
        <v/>
      </c>
      <c r="U5028" s="84" t="str">
        <f t="shared" si="11"/>
        <v/>
      </c>
      <c r="V5028" s="65" t="str">
        <f t="shared" si="5"/>
        <v/>
      </c>
      <c r="W5028" s="84"/>
      <c r="X5028" s="84"/>
      <c r="Y5028" s="85"/>
      <c r="Z5028" s="85"/>
      <c r="AA5028" s="65" t="str">
        <f t="shared" si="6"/>
        <v/>
      </c>
      <c r="AB5028" s="65" t="str">
        <f t="shared" si="7"/>
        <v/>
      </c>
      <c r="AC5028" s="86"/>
      <c r="AD5028" s="87" t="str">
        <f t="shared" si="8"/>
        <v/>
      </c>
      <c r="AE5028" s="84"/>
      <c r="AF5028" s="86">
        <f>IF(AC5028&gt;0,AC5028,'⚙️ Config'!$B$10)</f>
        <v>0.0075</v>
      </c>
      <c r="AG5028" s="88">
        <f t="shared" si="9"/>
        <v>51348.43313</v>
      </c>
      <c r="AH5028" s="88">
        <f>AG5028*'⚙️ Config'!$B$11</f>
        <v>256742.1656</v>
      </c>
      <c r="AI5028" s="88">
        <f>AH5028*'⚙️ Config'!$B$12</f>
        <v>77022.64969</v>
      </c>
      <c r="AJ5028" s="64"/>
      <c r="AK5028" s="84"/>
      <c r="AL5028" s="84"/>
      <c r="AM5028" s="84"/>
      <c r="AN5028" s="84"/>
      <c r="AO5028" s="84"/>
      <c r="AP5028" s="84"/>
      <c r="AQ5028" s="84"/>
    </row>
    <row r="5029" ht="15.0" customHeight="1">
      <c r="A5029" s="103">
        <v>5026.0</v>
      </c>
      <c r="B5029" s="104" t="s">
        <v>10583</v>
      </c>
      <c r="C5029" s="103" t="s">
        <v>154</v>
      </c>
      <c r="D5029" s="103" t="s">
        <v>10584</v>
      </c>
      <c r="E5029" s="105">
        <v>23.39</v>
      </c>
      <c r="F5029" s="103" t="s">
        <v>86</v>
      </c>
      <c r="G5029" s="103" t="s">
        <v>423</v>
      </c>
      <c r="H5029" s="106">
        <v>6817544.9</v>
      </c>
      <c r="I5029" s="103">
        <v>2.0</v>
      </c>
      <c r="J5029" s="107">
        <v>4.8</v>
      </c>
      <c r="K5029" s="104">
        <v>2021.0</v>
      </c>
      <c r="L5029" s="103" t="s">
        <v>144</v>
      </c>
      <c r="M5029" s="103">
        <v>2021.0</v>
      </c>
      <c r="N5029" s="103" t="s">
        <v>161</v>
      </c>
      <c r="O5029" s="65" t="str">
        <f t="shared" si="1"/>
        <v>330140580001</v>
      </c>
      <c r="P5029" s="65">
        <f t="shared" si="2"/>
        <v>4</v>
      </c>
      <c r="Q5029" s="65">
        <f t="shared" si="3"/>
        <v>3</v>
      </c>
      <c r="R5029" s="65" t="str">
        <f t="shared" si="12"/>
        <v>33.014.058/0001-43</v>
      </c>
      <c r="S5029" s="84"/>
      <c r="T5029" s="84" t="str">
        <f t="shared" si="10"/>
        <v/>
      </c>
      <c r="U5029" s="84" t="str">
        <f t="shared" si="11"/>
        <v/>
      </c>
      <c r="V5029" s="65" t="str">
        <f t="shared" si="5"/>
        <v/>
      </c>
      <c r="W5029" s="84"/>
      <c r="X5029" s="84"/>
      <c r="Y5029" s="85"/>
      <c r="Z5029" s="85"/>
      <c r="AA5029" s="65" t="str">
        <f t="shared" si="6"/>
        <v/>
      </c>
      <c r="AB5029" s="65" t="str">
        <f t="shared" si="7"/>
        <v/>
      </c>
      <c r="AC5029" s="86"/>
      <c r="AD5029" s="87" t="str">
        <f t="shared" si="8"/>
        <v/>
      </c>
      <c r="AE5029" s="84"/>
      <c r="AF5029" s="86">
        <f>IF(AC5029&gt;0,AC5029,'⚙️ Config'!$B$10)</f>
        <v>0.0075</v>
      </c>
      <c r="AG5029" s="88">
        <f t="shared" si="9"/>
        <v>51131.58675</v>
      </c>
      <c r="AH5029" s="88">
        <f>AG5029*'⚙️ Config'!$B$11</f>
        <v>255657.9338</v>
      </c>
      <c r="AI5029" s="88">
        <f>AH5029*'⚙️ Config'!$B$12</f>
        <v>76697.38013</v>
      </c>
      <c r="AJ5029" s="64"/>
      <c r="AK5029" s="84"/>
      <c r="AL5029" s="84"/>
      <c r="AM5029" s="84"/>
      <c r="AN5029" s="84"/>
      <c r="AO5029" s="84"/>
      <c r="AP5029" s="84"/>
      <c r="AQ5029" s="84"/>
    </row>
    <row r="5030" ht="15.0" customHeight="1">
      <c r="A5030" s="103">
        <v>5027.0</v>
      </c>
      <c r="B5030" s="104" t="s">
        <v>10585</v>
      </c>
      <c r="C5030" s="103" t="s">
        <v>141</v>
      </c>
      <c r="D5030" s="103" t="s">
        <v>10586</v>
      </c>
      <c r="E5030" s="105">
        <v>20.97</v>
      </c>
      <c r="F5030" s="103" t="s">
        <v>86</v>
      </c>
      <c r="G5030" s="103" t="s">
        <v>423</v>
      </c>
      <c r="H5030" s="106">
        <v>6805021.16</v>
      </c>
      <c r="I5030" s="103">
        <v>3.0</v>
      </c>
      <c r="J5030" s="107">
        <v>4.5</v>
      </c>
      <c r="K5030" s="104">
        <v>2021.0</v>
      </c>
      <c r="L5030" s="103" t="s">
        <v>719</v>
      </c>
      <c r="M5030" s="103">
        <v>2021.0</v>
      </c>
      <c r="N5030" s="103" t="s">
        <v>145</v>
      </c>
      <c r="O5030" s="65" t="str">
        <f t="shared" si="1"/>
        <v>908832810001</v>
      </c>
      <c r="P5030" s="65">
        <f t="shared" si="2"/>
        <v>6</v>
      </c>
      <c r="Q5030" s="65">
        <f t="shared" si="3"/>
        <v>0</v>
      </c>
      <c r="R5030" s="65" t="str">
        <f t="shared" si="12"/>
        <v>90.883.281/0001-60</v>
      </c>
      <c r="S5030" s="84"/>
      <c r="T5030" s="84" t="str">
        <f t="shared" si="10"/>
        <v/>
      </c>
      <c r="U5030" s="84" t="str">
        <f t="shared" si="11"/>
        <v/>
      </c>
      <c r="V5030" s="65" t="str">
        <f t="shared" si="5"/>
        <v/>
      </c>
      <c r="W5030" s="84"/>
      <c r="X5030" s="84"/>
      <c r="Y5030" s="85"/>
      <c r="Z5030" s="85"/>
      <c r="AA5030" s="65" t="str">
        <f t="shared" si="6"/>
        <v/>
      </c>
      <c r="AB5030" s="65" t="str">
        <f t="shared" si="7"/>
        <v/>
      </c>
      <c r="AC5030" s="86"/>
      <c r="AD5030" s="87" t="str">
        <f t="shared" si="8"/>
        <v/>
      </c>
      <c r="AE5030" s="84"/>
      <c r="AF5030" s="86">
        <f>IF(AC5030&gt;0,AC5030,'⚙️ Config'!$B$10)</f>
        <v>0.0075</v>
      </c>
      <c r="AG5030" s="88">
        <f t="shared" si="9"/>
        <v>51037.6587</v>
      </c>
      <c r="AH5030" s="88">
        <f>AG5030*'⚙️ Config'!$B$11</f>
        <v>255188.2935</v>
      </c>
      <c r="AI5030" s="88">
        <f>AH5030*'⚙️ Config'!$B$12</f>
        <v>76556.48805</v>
      </c>
      <c r="AJ5030" s="64"/>
      <c r="AK5030" s="84"/>
      <c r="AL5030" s="84"/>
      <c r="AM5030" s="84"/>
      <c r="AN5030" s="84"/>
      <c r="AO5030" s="84"/>
      <c r="AP5030" s="84"/>
      <c r="AQ5030" s="84"/>
    </row>
    <row r="5031" ht="15.0" customHeight="1">
      <c r="A5031" s="98">
        <v>5028.0</v>
      </c>
      <c r="B5031" s="99" t="s">
        <v>10587</v>
      </c>
      <c r="C5031" s="98" t="s">
        <v>141</v>
      </c>
      <c r="D5031" s="98" t="s">
        <v>10588</v>
      </c>
      <c r="E5031" s="100">
        <v>44.92</v>
      </c>
      <c r="F5031" s="98" t="s">
        <v>86</v>
      </c>
      <c r="G5031" s="98" t="s">
        <v>423</v>
      </c>
      <c r="H5031" s="101">
        <v>6768912.73</v>
      </c>
      <c r="I5031" s="98">
        <v>5.0</v>
      </c>
      <c r="J5031" s="102">
        <v>4.9</v>
      </c>
      <c r="K5031" s="99">
        <v>2025.0</v>
      </c>
      <c r="L5031" s="98" t="s">
        <v>387</v>
      </c>
      <c r="M5031" s="98">
        <v>2021.0</v>
      </c>
      <c r="N5031" s="98" t="s">
        <v>208</v>
      </c>
      <c r="O5031" s="65" t="str">
        <f t="shared" si="1"/>
        <v>025046760001</v>
      </c>
      <c r="P5031" s="65">
        <f t="shared" si="2"/>
        <v>4</v>
      </c>
      <c r="Q5031" s="65">
        <f t="shared" si="3"/>
        <v>8</v>
      </c>
      <c r="R5031" s="65" t="str">
        <f t="shared" si="12"/>
        <v>02.504.676/0001-48</v>
      </c>
      <c r="S5031" s="84"/>
      <c r="T5031" s="84" t="str">
        <f t="shared" si="10"/>
        <v/>
      </c>
      <c r="U5031" s="84" t="str">
        <f t="shared" si="11"/>
        <v/>
      </c>
      <c r="V5031" s="65" t="str">
        <f t="shared" si="5"/>
        <v/>
      </c>
      <c r="W5031" s="84"/>
      <c r="X5031" s="84"/>
      <c r="Y5031" s="85"/>
      <c r="Z5031" s="85"/>
      <c r="AA5031" s="65" t="str">
        <f t="shared" si="6"/>
        <v/>
      </c>
      <c r="AB5031" s="65" t="str">
        <f t="shared" si="7"/>
        <v/>
      </c>
      <c r="AC5031" s="86"/>
      <c r="AD5031" s="87" t="str">
        <f t="shared" si="8"/>
        <v/>
      </c>
      <c r="AE5031" s="84"/>
      <c r="AF5031" s="86">
        <f>IF(AC5031&gt;0,AC5031,'⚙️ Config'!$B$10)</f>
        <v>0.0075</v>
      </c>
      <c r="AG5031" s="88">
        <f t="shared" si="9"/>
        <v>50766.84548</v>
      </c>
      <c r="AH5031" s="88">
        <f>AG5031*'⚙️ Config'!$B$11</f>
        <v>253834.2274</v>
      </c>
      <c r="AI5031" s="88">
        <f>AH5031*'⚙️ Config'!$B$12</f>
        <v>76150.26821</v>
      </c>
      <c r="AJ5031" s="64"/>
      <c r="AK5031" s="84"/>
      <c r="AL5031" s="84"/>
      <c r="AM5031" s="84"/>
      <c r="AN5031" s="84"/>
      <c r="AO5031" s="84"/>
      <c r="AP5031" s="84"/>
      <c r="AQ5031" s="84"/>
    </row>
    <row r="5032" ht="15.0" customHeight="1">
      <c r="A5032" s="98">
        <v>5029.0</v>
      </c>
      <c r="B5032" s="99" t="s">
        <v>10589</v>
      </c>
      <c r="C5032" s="98" t="s">
        <v>141</v>
      </c>
      <c r="D5032" s="98" t="s">
        <v>10590</v>
      </c>
      <c r="E5032" s="100">
        <v>30.92</v>
      </c>
      <c r="F5032" s="98" t="s">
        <v>86</v>
      </c>
      <c r="G5032" s="98" t="s">
        <v>423</v>
      </c>
      <c r="H5032" s="101">
        <v>6767792.28</v>
      </c>
      <c r="I5032" s="98">
        <v>3.0</v>
      </c>
      <c r="J5032" s="102">
        <v>4.9</v>
      </c>
      <c r="K5032" s="99">
        <v>2024.0</v>
      </c>
      <c r="L5032" s="98" t="s">
        <v>10591</v>
      </c>
      <c r="M5032" s="98">
        <v>2021.0</v>
      </c>
      <c r="N5032" s="98" t="s">
        <v>208</v>
      </c>
      <c r="O5032" s="65" t="str">
        <f t="shared" si="1"/>
        <v>055861680001</v>
      </c>
      <c r="P5032" s="65">
        <f t="shared" si="2"/>
        <v>4</v>
      </c>
      <c r="Q5032" s="65">
        <f t="shared" si="3"/>
        <v>4</v>
      </c>
      <c r="R5032" s="65" t="str">
        <f t="shared" si="12"/>
        <v>05.586.168/0001-44</v>
      </c>
      <c r="S5032" s="84"/>
      <c r="T5032" s="84" t="str">
        <f t="shared" si="10"/>
        <v/>
      </c>
      <c r="U5032" s="84" t="str">
        <f t="shared" si="11"/>
        <v/>
      </c>
      <c r="V5032" s="65" t="str">
        <f t="shared" si="5"/>
        <v/>
      </c>
      <c r="W5032" s="84"/>
      <c r="X5032" s="84"/>
      <c r="Y5032" s="85"/>
      <c r="Z5032" s="85"/>
      <c r="AA5032" s="65" t="str">
        <f t="shared" si="6"/>
        <v/>
      </c>
      <c r="AB5032" s="65" t="str">
        <f t="shared" si="7"/>
        <v/>
      </c>
      <c r="AC5032" s="86"/>
      <c r="AD5032" s="87" t="str">
        <f t="shared" si="8"/>
        <v/>
      </c>
      <c r="AE5032" s="84"/>
      <c r="AF5032" s="86">
        <f>IF(AC5032&gt;0,AC5032,'⚙️ Config'!$B$10)</f>
        <v>0.0075</v>
      </c>
      <c r="AG5032" s="88">
        <f t="shared" si="9"/>
        <v>50758.4421</v>
      </c>
      <c r="AH5032" s="88">
        <f>AG5032*'⚙️ Config'!$B$11</f>
        <v>253792.2105</v>
      </c>
      <c r="AI5032" s="88">
        <f>AH5032*'⚙️ Config'!$B$12</f>
        <v>76137.66315</v>
      </c>
      <c r="AJ5032" s="64"/>
      <c r="AK5032" s="84"/>
      <c r="AL5032" s="84"/>
      <c r="AM5032" s="84"/>
      <c r="AN5032" s="84"/>
      <c r="AO5032" s="84"/>
      <c r="AP5032" s="84"/>
      <c r="AQ5032" s="84"/>
    </row>
    <row r="5033" ht="15.0" customHeight="1">
      <c r="A5033" s="103">
        <v>5030.0</v>
      </c>
      <c r="B5033" s="104" t="s">
        <v>10592</v>
      </c>
      <c r="C5033" s="103" t="s">
        <v>141</v>
      </c>
      <c r="D5033" s="103" t="s">
        <v>10593</v>
      </c>
      <c r="E5033" s="105">
        <v>23.64</v>
      </c>
      <c r="F5033" s="103" t="s">
        <v>86</v>
      </c>
      <c r="G5033" s="103" t="s">
        <v>423</v>
      </c>
      <c r="H5033" s="106">
        <v>6737552.08</v>
      </c>
      <c r="I5033" s="103">
        <v>2.0</v>
      </c>
      <c r="J5033" s="107">
        <v>4.7</v>
      </c>
      <c r="K5033" s="104">
        <v>2021.0</v>
      </c>
      <c r="L5033" s="103" t="s">
        <v>501</v>
      </c>
      <c r="M5033" s="103">
        <v>2021.0</v>
      </c>
      <c r="N5033" s="103" t="s">
        <v>161</v>
      </c>
      <c r="O5033" s="65" t="str">
        <f t="shared" si="1"/>
        <v>718218390001</v>
      </c>
      <c r="P5033" s="65">
        <f t="shared" si="2"/>
        <v>3</v>
      </c>
      <c r="Q5033" s="65">
        <f t="shared" si="3"/>
        <v>9</v>
      </c>
      <c r="R5033" s="65" t="str">
        <f t="shared" si="12"/>
        <v>71.821.839/0001-39</v>
      </c>
      <c r="S5033" s="84"/>
      <c r="T5033" s="84" t="str">
        <f t="shared" si="10"/>
        <v/>
      </c>
      <c r="U5033" s="84" t="str">
        <f t="shared" si="11"/>
        <v/>
      </c>
      <c r="V5033" s="65" t="str">
        <f t="shared" si="5"/>
        <v/>
      </c>
      <c r="W5033" s="84"/>
      <c r="X5033" s="84"/>
      <c r="Y5033" s="85"/>
      <c r="Z5033" s="85"/>
      <c r="AA5033" s="65" t="str">
        <f t="shared" si="6"/>
        <v/>
      </c>
      <c r="AB5033" s="65" t="str">
        <f t="shared" si="7"/>
        <v/>
      </c>
      <c r="AC5033" s="86"/>
      <c r="AD5033" s="87" t="str">
        <f t="shared" si="8"/>
        <v/>
      </c>
      <c r="AE5033" s="84"/>
      <c r="AF5033" s="86">
        <f>IF(AC5033&gt;0,AC5033,'⚙️ Config'!$B$10)</f>
        <v>0.0075</v>
      </c>
      <c r="AG5033" s="88">
        <f t="shared" si="9"/>
        <v>50531.6406</v>
      </c>
      <c r="AH5033" s="88">
        <f>AG5033*'⚙️ Config'!$B$11</f>
        <v>252658.203</v>
      </c>
      <c r="AI5033" s="88">
        <f>AH5033*'⚙️ Config'!$B$12</f>
        <v>75797.4609</v>
      </c>
      <c r="AJ5033" s="64"/>
      <c r="AK5033" s="84"/>
      <c r="AL5033" s="84"/>
      <c r="AM5033" s="84"/>
      <c r="AN5033" s="84"/>
      <c r="AO5033" s="84"/>
      <c r="AP5033" s="84"/>
      <c r="AQ5033" s="84"/>
    </row>
    <row r="5034" ht="15.0" customHeight="1">
      <c r="A5034" s="98">
        <v>5031.0</v>
      </c>
      <c r="B5034" s="99" t="s">
        <v>10594</v>
      </c>
      <c r="C5034" s="98" t="s">
        <v>141</v>
      </c>
      <c r="D5034" s="98" t="s">
        <v>10595</v>
      </c>
      <c r="E5034" s="100">
        <v>25.42</v>
      </c>
      <c r="F5034" s="98" t="s">
        <v>86</v>
      </c>
      <c r="G5034" s="98" t="s">
        <v>423</v>
      </c>
      <c r="H5034" s="101">
        <v>6727155.53</v>
      </c>
      <c r="I5034" s="98">
        <v>2.0</v>
      </c>
      <c r="J5034" s="102">
        <v>4.8</v>
      </c>
      <c r="K5034" s="99">
        <v>2022.0</v>
      </c>
      <c r="L5034" s="98" t="s">
        <v>508</v>
      </c>
      <c r="M5034" s="98">
        <v>2021.0</v>
      </c>
      <c r="N5034" s="98" t="s">
        <v>161</v>
      </c>
      <c r="O5034" s="65" t="str">
        <f t="shared" si="1"/>
        <v>260824080001</v>
      </c>
      <c r="P5034" s="65">
        <f t="shared" si="2"/>
        <v>4</v>
      </c>
      <c r="Q5034" s="65">
        <f t="shared" si="3"/>
        <v>3</v>
      </c>
      <c r="R5034" s="65" t="str">
        <f t="shared" si="12"/>
        <v>26.082.408/0001-43</v>
      </c>
      <c r="S5034" s="84"/>
      <c r="T5034" s="84" t="str">
        <f t="shared" si="10"/>
        <v/>
      </c>
      <c r="U5034" s="84" t="str">
        <f t="shared" si="11"/>
        <v/>
      </c>
      <c r="V5034" s="65" t="str">
        <f t="shared" si="5"/>
        <v/>
      </c>
      <c r="W5034" s="84"/>
      <c r="X5034" s="84"/>
      <c r="Y5034" s="85"/>
      <c r="Z5034" s="85"/>
      <c r="AA5034" s="65" t="str">
        <f t="shared" si="6"/>
        <v/>
      </c>
      <c r="AB5034" s="65" t="str">
        <f t="shared" si="7"/>
        <v/>
      </c>
      <c r="AC5034" s="86"/>
      <c r="AD5034" s="87" t="str">
        <f t="shared" si="8"/>
        <v/>
      </c>
      <c r="AE5034" s="84"/>
      <c r="AF5034" s="86">
        <f>IF(AC5034&gt;0,AC5034,'⚙️ Config'!$B$10)</f>
        <v>0.0075</v>
      </c>
      <c r="AG5034" s="88">
        <f t="shared" si="9"/>
        <v>50453.66648</v>
      </c>
      <c r="AH5034" s="88">
        <f>AG5034*'⚙️ Config'!$B$11</f>
        <v>252268.3324</v>
      </c>
      <c r="AI5034" s="88">
        <f>AH5034*'⚙️ Config'!$B$12</f>
        <v>75680.49971</v>
      </c>
      <c r="AJ5034" s="64"/>
      <c r="AK5034" s="84"/>
      <c r="AL5034" s="84"/>
      <c r="AM5034" s="84"/>
      <c r="AN5034" s="84"/>
      <c r="AO5034" s="84"/>
      <c r="AP5034" s="84"/>
      <c r="AQ5034" s="84"/>
    </row>
    <row r="5035" ht="15.0" customHeight="1">
      <c r="A5035" s="103">
        <v>5032.0</v>
      </c>
      <c r="B5035" s="104" t="s">
        <v>10596</v>
      </c>
      <c r="C5035" s="103" t="s">
        <v>141</v>
      </c>
      <c r="D5035" s="103" t="s">
        <v>10597</v>
      </c>
      <c r="E5035" s="105">
        <v>37.51</v>
      </c>
      <c r="F5035" s="103" t="s">
        <v>86</v>
      </c>
      <c r="G5035" s="103" t="s">
        <v>423</v>
      </c>
      <c r="H5035" s="106">
        <v>6710407.97</v>
      </c>
      <c r="I5035" s="103">
        <v>5.0</v>
      </c>
      <c r="J5035" s="107">
        <v>1.9</v>
      </c>
      <c r="K5035" s="104">
        <v>2024.0</v>
      </c>
      <c r="L5035" s="103" t="s">
        <v>9294</v>
      </c>
      <c r="M5035" s="103">
        <v>2024.0</v>
      </c>
      <c r="N5035" s="103" t="s">
        <v>161</v>
      </c>
      <c r="O5035" s="65" t="str">
        <f t="shared" si="1"/>
        <v>195691730001</v>
      </c>
      <c r="P5035" s="65">
        <f t="shared" si="2"/>
        <v>5</v>
      </c>
      <c r="Q5035" s="65">
        <f t="shared" si="3"/>
        <v>3</v>
      </c>
      <c r="R5035" s="65" t="str">
        <f t="shared" si="12"/>
        <v>19.569.173/0001-53</v>
      </c>
      <c r="S5035" s="84"/>
      <c r="T5035" s="84" t="str">
        <f t="shared" si="10"/>
        <v/>
      </c>
      <c r="U5035" s="84" t="str">
        <f t="shared" si="11"/>
        <v/>
      </c>
      <c r="V5035" s="65" t="str">
        <f t="shared" si="5"/>
        <v/>
      </c>
      <c r="W5035" s="84"/>
      <c r="X5035" s="84"/>
      <c r="Y5035" s="85"/>
      <c r="Z5035" s="85"/>
      <c r="AA5035" s="65" t="str">
        <f t="shared" si="6"/>
        <v/>
      </c>
      <c r="AB5035" s="65" t="str">
        <f t="shared" si="7"/>
        <v/>
      </c>
      <c r="AC5035" s="86"/>
      <c r="AD5035" s="87" t="str">
        <f t="shared" si="8"/>
        <v/>
      </c>
      <c r="AE5035" s="84"/>
      <c r="AF5035" s="86">
        <f>IF(AC5035&gt;0,AC5035,'⚙️ Config'!$B$10)</f>
        <v>0.0075</v>
      </c>
      <c r="AG5035" s="88">
        <f t="shared" si="9"/>
        <v>50328.05978</v>
      </c>
      <c r="AH5035" s="88">
        <f>AG5035*'⚙️ Config'!$B$11</f>
        <v>251640.2989</v>
      </c>
      <c r="AI5035" s="88">
        <f>AH5035*'⚙️ Config'!$B$12</f>
        <v>75492.08966</v>
      </c>
      <c r="AJ5035" s="64"/>
      <c r="AK5035" s="84"/>
      <c r="AL5035" s="84"/>
      <c r="AM5035" s="84"/>
      <c r="AN5035" s="84"/>
      <c r="AO5035" s="84"/>
      <c r="AP5035" s="84"/>
      <c r="AQ5035" s="84"/>
    </row>
    <row r="5036" ht="15.0" customHeight="1">
      <c r="A5036" s="103">
        <v>5033.0</v>
      </c>
      <c r="B5036" s="104" t="s">
        <v>10598</v>
      </c>
      <c r="C5036" s="103" t="s">
        <v>141</v>
      </c>
      <c r="D5036" s="103" t="s">
        <v>10599</v>
      </c>
      <c r="E5036" s="105">
        <v>26.87</v>
      </c>
      <c r="F5036" s="103" t="s">
        <v>86</v>
      </c>
      <c r="G5036" s="103" t="s">
        <v>423</v>
      </c>
      <c r="H5036" s="106">
        <v>6690774.59</v>
      </c>
      <c r="I5036" s="103">
        <v>5.0</v>
      </c>
      <c r="J5036" s="107">
        <v>4.7</v>
      </c>
      <c r="K5036" s="104">
        <v>2024.0</v>
      </c>
      <c r="L5036" s="103" t="s">
        <v>387</v>
      </c>
      <c r="M5036" s="103">
        <v>2021.0</v>
      </c>
      <c r="N5036" s="103" t="s">
        <v>189</v>
      </c>
      <c r="O5036" s="65" t="str">
        <f t="shared" si="1"/>
        <v>646320030001</v>
      </c>
      <c r="P5036" s="65">
        <f t="shared" si="2"/>
        <v>2</v>
      </c>
      <c r="Q5036" s="65">
        <f t="shared" si="3"/>
        <v>0</v>
      </c>
      <c r="R5036" s="65" t="str">
        <f t="shared" si="12"/>
        <v>64.632.003/0001-20</v>
      </c>
      <c r="S5036" s="84"/>
      <c r="T5036" s="84" t="str">
        <f t="shared" si="10"/>
        <v/>
      </c>
      <c r="U5036" s="84" t="str">
        <f t="shared" si="11"/>
        <v/>
      </c>
      <c r="V5036" s="65" t="str">
        <f t="shared" si="5"/>
        <v/>
      </c>
      <c r="W5036" s="84"/>
      <c r="X5036" s="84"/>
      <c r="Y5036" s="85"/>
      <c r="Z5036" s="85"/>
      <c r="AA5036" s="65" t="str">
        <f t="shared" si="6"/>
        <v/>
      </c>
      <c r="AB5036" s="65" t="str">
        <f t="shared" si="7"/>
        <v/>
      </c>
      <c r="AC5036" s="86"/>
      <c r="AD5036" s="87" t="str">
        <f t="shared" si="8"/>
        <v/>
      </c>
      <c r="AE5036" s="84"/>
      <c r="AF5036" s="86">
        <f>IF(AC5036&gt;0,AC5036,'⚙️ Config'!$B$10)</f>
        <v>0.0075</v>
      </c>
      <c r="AG5036" s="88">
        <f t="shared" si="9"/>
        <v>50180.80943</v>
      </c>
      <c r="AH5036" s="88">
        <f>AG5036*'⚙️ Config'!$B$11</f>
        <v>250904.0471</v>
      </c>
      <c r="AI5036" s="88">
        <f>AH5036*'⚙️ Config'!$B$12</f>
        <v>75271.21414</v>
      </c>
      <c r="AJ5036" s="64"/>
      <c r="AK5036" s="84"/>
      <c r="AL5036" s="84"/>
      <c r="AM5036" s="84"/>
      <c r="AN5036" s="84"/>
      <c r="AO5036" s="84"/>
      <c r="AP5036" s="84"/>
      <c r="AQ5036" s="84"/>
    </row>
    <row r="5037" ht="15.0" customHeight="1">
      <c r="A5037" s="98">
        <v>5034.0</v>
      </c>
      <c r="B5037" s="99" t="s">
        <v>10600</v>
      </c>
      <c r="C5037" s="98" t="s">
        <v>141</v>
      </c>
      <c r="D5037" s="98" t="s">
        <v>10601</v>
      </c>
      <c r="E5037" s="100">
        <v>21.13</v>
      </c>
      <c r="F5037" s="98" t="s">
        <v>86</v>
      </c>
      <c r="G5037" s="98" t="s">
        <v>423</v>
      </c>
      <c r="H5037" s="101">
        <v>6653997.46</v>
      </c>
      <c r="I5037" s="98">
        <v>3.0</v>
      </c>
      <c r="J5037" s="102">
        <v>4.4</v>
      </c>
      <c r="K5037" s="99">
        <v>2021.0</v>
      </c>
      <c r="L5037" s="98" t="s">
        <v>719</v>
      </c>
      <c r="M5037" s="98">
        <v>2021.0</v>
      </c>
      <c r="N5037" s="98" t="s">
        <v>145</v>
      </c>
      <c r="O5037" s="65" t="str">
        <f t="shared" si="1"/>
        <v>074506670001</v>
      </c>
      <c r="P5037" s="65">
        <f t="shared" si="2"/>
        <v>3</v>
      </c>
      <c r="Q5037" s="65">
        <f t="shared" si="3"/>
        <v>5</v>
      </c>
      <c r="R5037" s="65" t="str">
        <f t="shared" si="12"/>
        <v>07.450.667/0001-35</v>
      </c>
      <c r="S5037" s="84"/>
      <c r="T5037" s="84" t="str">
        <f t="shared" si="10"/>
        <v/>
      </c>
      <c r="U5037" s="84" t="str">
        <f t="shared" si="11"/>
        <v/>
      </c>
      <c r="V5037" s="65" t="str">
        <f t="shared" si="5"/>
        <v/>
      </c>
      <c r="W5037" s="84"/>
      <c r="X5037" s="84"/>
      <c r="Y5037" s="85"/>
      <c r="Z5037" s="85"/>
      <c r="AA5037" s="65" t="str">
        <f t="shared" si="6"/>
        <v/>
      </c>
      <c r="AB5037" s="65" t="str">
        <f t="shared" si="7"/>
        <v/>
      </c>
      <c r="AC5037" s="86"/>
      <c r="AD5037" s="87" t="str">
        <f t="shared" si="8"/>
        <v/>
      </c>
      <c r="AE5037" s="84"/>
      <c r="AF5037" s="86">
        <f>IF(AC5037&gt;0,AC5037,'⚙️ Config'!$B$10)</f>
        <v>0.0075</v>
      </c>
      <c r="AG5037" s="88">
        <f t="shared" si="9"/>
        <v>49904.98095</v>
      </c>
      <c r="AH5037" s="88">
        <f>AG5037*'⚙️ Config'!$B$11</f>
        <v>249524.9048</v>
      </c>
      <c r="AI5037" s="88">
        <f>AH5037*'⚙️ Config'!$B$12</f>
        <v>74857.47143</v>
      </c>
      <c r="AJ5037" s="64"/>
      <c r="AK5037" s="84"/>
      <c r="AL5037" s="84"/>
      <c r="AM5037" s="84"/>
      <c r="AN5037" s="84"/>
      <c r="AO5037" s="84"/>
      <c r="AP5037" s="84"/>
      <c r="AQ5037" s="84"/>
    </row>
    <row r="5038" ht="15.0" customHeight="1">
      <c r="A5038" s="98">
        <v>5035.0</v>
      </c>
      <c r="B5038" s="99" t="s">
        <v>10602</v>
      </c>
      <c r="C5038" s="98" t="s">
        <v>141</v>
      </c>
      <c r="D5038" s="98" t="s">
        <v>10603</v>
      </c>
      <c r="E5038" s="100">
        <v>34.39</v>
      </c>
      <c r="F5038" s="98" t="s">
        <v>86</v>
      </c>
      <c r="G5038" s="98" t="s">
        <v>423</v>
      </c>
      <c r="H5038" s="101">
        <v>6647436.61</v>
      </c>
      <c r="I5038" s="98">
        <v>3.0</v>
      </c>
      <c r="J5038" s="102">
        <v>4.8</v>
      </c>
      <c r="K5038" s="99">
        <v>2025.0</v>
      </c>
      <c r="L5038" s="98" t="s">
        <v>719</v>
      </c>
      <c r="M5038" s="98">
        <v>2021.0</v>
      </c>
      <c r="N5038" s="98" t="s">
        <v>161</v>
      </c>
      <c r="O5038" s="65" t="str">
        <f t="shared" si="1"/>
        <v>173228870001</v>
      </c>
      <c r="P5038" s="65">
        <f t="shared" si="2"/>
        <v>3</v>
      </c>
      <c r="Q5038" s="65">
        <f t="shared" si="3"/>
        <v>7</v>
      </c>
      <c r="R5038" s="65" t="str">
        <f t="shared" si="12"/>
        <v>17.322.887/0001-37</v>
      </c>
      <c r="S5038" s="84"/>
      <c r="T5038" s="84" t="str">
        <f t="shared" si="10"/>
        <v/>
      </c>
      <c r="U5038" s="84" t="str">
        <f t="shared" si="11"/>
        <v/>
      </c>
      <c r="V5038" s="65" t="str">
        <f t="shared" si="5"/>
        <v/>
      </c>
      <c r="W5038" s="84"/>
      <c r="X5038" s="84"/>
      <c r="Y5038" s="85"/>
      <c r="Z5038" s="85"/>
      <c r="AA5038" s="65" t="str">
        <f t="shared" si="6"/>
        <v/>
      </c>
      <c r="AB5038" s="65" t="str">
        <f t="shared" si="7"/>
        <v/>
      </c>
      <c r="AC5038" s="86"/>
      <c r="AD5038" s="87" t="str">
        <f t="shared" si="8"/>
        <v/>
      </c>
      <c r="AE5038" s="84"/>
      <c r="AF5038" s="86">
        <f>IF(AC5038&gt;0,AC5038,'⚙️ Config'!$B$10)</f>
        <v>0.0075</v>
      </c>
      <c r="AG5038" s="88">
        <f t="shared" si="9"/>
        <v>49855.77458</v>
      </c>
      <c r="AH5038" s="88">
        <f>AG5038*'⚙️ Config'!$B$11</f>
        <v>249278.8729</v>
      </c>
      <c r="AI5038" s="88">
        <f>AH5038*'⚙️ Config'!$B$12</f>
        <v>74783.66186</v>
      </c>
      <c r="AJ5038" s="64"/>
      <c r="AK5038" s="84"/>
      <c r="AL5038" s="84"/>
      <c r="AM5038" s="84"/>
      <c r="AN5038" s="84"/>
      <c r="AO5038" s="84"/>
      <c r="AP5038" s="84"/>
      <c r="AQ5038" s="84"/>
    </row>
    <row r="5039" ht="15.0" customHeight="1">
      <c r="A5039" s="98">
        <v>5036.0</v>
      </c>
      <c r="B5039" s="99" t="s">
        <v>10604</v>
      </c>
      <c r="C5039" s="98" t="s">
        <v>141</v>
      </c>
      <c r="D5039" s="98" t="s">
        <v>10605</v>
      </c>
      <c r="E5039" s="100">
        <v>23.47</v>
      </c>
      <c r="F5039" s="98" t="s">
        <v>86</v>
      </c>
      <c r="G5039" s="98" t="s">
        <v>423</v>
      </c>
      <c r="H5039" s="101">
        <v>6645819.09</v>
      </c>
      <c r="I5039" s="98">
        <v>2.0</v>
      </c>
      <c r="J5039" s="102">
        <v>4.9</v>
      </c>
      <c r="K5039" s="99">
        <v>2021.0</v>
      </c>
      <c r="L5039" s="98" t="s">
        <v>10606</v>
      </c>
      <c r="M5039" s="98">
        <v>2021.0</v>
      </c>
      <c r="N5039" s="98" t="s">
        <v>161</v>
      </c>
      <c r="O5039" s="65" t="str">
        <f t="shared" si="1"/>
        <v>123340600001</v>
      </c>
      <c r="P5039" s="65">
        <f t="shared" si="2"/>
        <v>2</v>
      </c>
      <c r="Q5039" s="65">
        <f t="shared" si="3"/>
        <v>0</v>
      </c>
      <c r="R5039" s="65" t="str">
        <f t="shared" si="12"/>
        <v>12.334.060/0001-20</v>
      </c>
      <c r="S5039" s="84"/>
      <c r="T5039" s="84" t="str">
        <f t="shared" si="10"/>
        <v/>
      </c>
      <c r="U5039" s="84" t="str">
        <f t="shared" si="11"/>
        <v/>
      </c>
      <c r="V5039" s="65" t="str">
        <f t="shared" si="5"/>
        <v/>
      </c>
      <c r="W5039" s="84"/>
      <c r="X5039" s="84"/>
      <c r="Y5039" s="85"/>
      <c r="Z5039" s="85"/>
      <c r="AA5039" s="65" t="str">
        <f t="shared" si="6"/>
        <v/>
      </c>
      <c r="AB5039" s="65" t="str">
        <f t="shared" si="7"/>
        <v/>
      </c>
      <c r="AC5039" s="86"/>
      <c r="AD5039" s="87" t="str">
        <f t="shared" si="8"/>
        <v/>
      </c>
      <c r="AE5039" s="84"/>
      <c r="AF5039" s="86">
        <f>IF(AC5039&gt;0,AC5039,'⚙️ Config'!$B$10)</f>
        <v>0.0075</v>
      </c>
      <c r="AG5039" s="88">
        <f t="shared" si="9"/>
        <v>49843.64318</v>
      </c>
      <c r="AH5039" s="88">
        <f>AG5039*'⚙️ Config'!$B$11</f>
        <v>249218.2159</v>
      </c>
      <c r="AI5039" s="88">
        <f>AH5039*'⚙️ Config'!$B$12</f>
        <v>74765.46476</v>
      </c>
      <c r="AJ5039" s="64"/>
      <c r="AK5039" s="84"/>
      <c r="AL5039" s="84"/>
      <c r="AM5039" s="84"/>
      <c r="AN5039" s="84"/>
      <c r="AO5039" s="84"/>
      <c r="AP5039" s="84"/>
      <c r="AQ5039" s="84"/>
    </row>
    <row r="5040" ht="15.0" customHeight="1">
      <c r="A5040" s="103">
        <v>5037.0</v>
      </c>
      <c r="B5040" s="104" t="s">
        <v>10607</v>
      </c>
      <c r="C5040" s="103" t="s">
        <v>141</v>
      </c>
      <c r="D5040" s="103" t="s">
        <v>10608</v>
      </c>
      <c r="E5040" s="105">
        <v>28.51</v>
      </c>
      <c r="F5040" s="103" t="s">
        <v>86</v>
      </c>
      <c r="G5040" s="103" t="s">
        <v>423</v>
      </c>
      <c r="H5040" s="106">
        <v>6629815.78</v>
      </c>
      <c r="I5040" s="103">
        <v>4.0</v>
      </c>
      <c r="J5040" s="107">
        <v>4.8</v>
      </c>
      <c r="K5040" s="104">
        <v>2024.0</v>
      </c>
      <c r="L5040" s="103" t="s">
        <v>387</v>
      </c>
      <c r="M5040" s="103">
        <v>2021.0</v>
      </c>
      <c r="N5040" s="103" t="s">
        <v>161</v>
      </c>
      <c r="O5040" s="65" t="str">
        <f t="shared" si="1"/>
        <v>322195070001</v>
      </c>
      <c r="P5040" s="65">
        <f t="shared" si="2"/>
        <v>2</v>
      </c>
      <c r="Q5040" s="65">
        <f t="shared" si="3"/>
        <v>7</v>
      </c>
      <c r="R5040" s="65" t="str">
        <f t="shared" si="12"/>
        <v>32.219.507/0001-27</v>
      </c>
      <c r="S5040" s="84"/>
      <c r="T5040" s="84" t="str">
        <f t="shared" si="10"/>
        <v/>
      </c>
      <c r="U5040" s="84" t="str">
        <f t="shared" si="11"/>
        <v/>
      </c>
      <c r="V5040" s="65" t="str">
        <f t="shared" si="5"/>
        <v/>
      </c>
      <c r="W5040" s="84"/>
      <c r="X5040" s="84"/>
      <c r="Y5040" s="85"/>
      <c r="Z5040" s="85"/>
      <c r="AA5040" s="65" t="str">
        <f t="shared" si="6"/>
        <v/>
      </c>
      <c r="AB5040" s="65" t="str">
        <f t="shared" si="7"/>
        <v/>
      </c>
      <c r="AC5040" s="86"/>
      <c r="AD5040" s="87" t="str">
        <f t="shared" si="8"/>
        <v/>
      </c>
      <c r="AE5040" s="84"/>
      <c r="AF5040" s="86">
        <f>IF(AC5040&gt;0,AC5040,'⚙️ Config'!$B$10)</f>
        <v>0.0075</v>
      </c>
      <c r="AG5040" s="88">
        <f t="shared" si="9"/>
        <v>49723.61835</v>
      </c>
      <c r="AH5040" s="88">
        <f>AG5040*'⚙️ Config'!$B$11</f>
        <v>248618.0918</v>
      </c>
      <c r="AI5040" s="88">
        <f>AH5040*'⚙️ Config'!$B$12</f>
        <v>74585.42753</v>
      </c>
      <c r="AJ5040" s="64"/>
      <c r="AK5040" s="84"/>
      <c r="AL5040" s="84"/>
      <c r="AM5040" s="84"/>
      <c r="AN5040" s="84"/>
      <c r="AO5040" s="84"/>
      <c r="AP5040" s="84"/>
      <c r="AQ5040" s="84"/>
    </row>
    <row r="5041" ht="15.0" customHeight="1">
      <c r="A5041" s="98">
        <v>5038.0</v>
      </c>
      <c r="B5041" s="99" t="s">
        <v>10609</v>
      </c>
      <c r="C5041" s="98" t="s">
        <v>141</v>
      </c>
      <c r="D5041" s="98" t="s">
        <v>10610</v>
      </c>
      <c r="E5041" s="100">
        <v>23.39</v>
      </c>
      <c r="F5041" s="98" t="s">
        <v>86</v>
      </c>
      <c r="G5041" s="98" t="s">
        <v>423</v>
      </c>
      <c r="H5041" s="101">
        <v>6617719.82</v>
      </c>
      <c r="I5041" s="98">
        <v>2.0</v>
      </c>
      <c r="J5041" s="102">
        <v>4.8</v>
      </c>
      <c r="K5041" s="99">
        <v>2021.0</v>
      </c>
      <c r="L5041" s="98" t="s">
        <v>387</v>
      </c>
      <c r="M5041" s="98">
        <v>2021.0</v>
      </c>
      <c r="N5041" s="98" t="s">
        <v>145</v>
      </c>
      <c r="O5041" s="65" t="str">
        <f t="shared" si="1"/>
        <v>508666150001</v>
      </c>
      <c r="P5041" s="65">
        <f t="shared" si="2"/>
        <v>7</v>
      </c>
      <c r="Q5041" s="65">
        <f t="shared" si="3"/>
        <v>3</v>
      </c>
      <c r="R5041" s="65" t="str">
        <f t="shared" si="12"/>
        <v>50.866.615/0001-73</v>
      </c>
      <c r="S5041" s="84"/>
      <c r="T5041" s="84" t="str">
        <f t="shared" si="10"/>
        <v/>
      </c>
      <c r="U5041" s="84" t="str">
        <f t="shared" si="11"/>
        <v/>
      </c>
      <c r="V5041" s="65" t="str">
        <f t="shared" si="5"/>
        <v/>
      </c>
      <c r="W5041" s="84"/>
      <c r="X5041" s="84"/>
      <c r="Y5041" s="85"/>
      <c r="Z5041" s="85"/>
      <c r="AA5041" s="65" t="str">
        <f t="shared" si="6"/>
        <v/>
      </c>
      <c r="AB5041" s="65" t="str">
        <f t="shared" si="7"/>
        <v/>
      </c>
      <c r="AC5041" s="86"/>
      <c r="AD5041" s="87" t="str">
        <f t="shared" si="8"/>
        <v/>
      </c>
      <c r="AE5041" s="84"/>
      <c r="AF5041" s="86">
        <f>IF(AC5041&gt;0,AC5041,'⚙️ Config'!$B$10)</f>
        <v>0.0075</v>
      </c>
      <c r="AG5041" s="88">
        <f t="shared" si="9"/>
        <v>49632.89865</v>
      </c>
      <c r="AH5041" s="88">
        <f>AG5041*'⚙️ Config'!$B$11</f>
        <v>248164.4933</v>
      </c>
      <c r="AI5041" s="88">
        <f>AH5041*'⚙️ Config'!$B$12</f>
        <v>74449.34798</v>
      </c>
      <c r="AJ5041" s="64"/>
      <c r="AK5041" s="84"/>
      <c r="AL5041" s="84"/>
      <c r="AM5041" s="84"/>
      <c r="AN5041" s="84"/>
      <c r="AO5041" s="84"/>
      <c r="AP5041" s="84"/>
      <c r="AQ5041" s="84"/>
    </row>
    <row r="5042" ht="15.0" customHeight="1">
      <c r="A5042" s="98">
        <v>5039.0</v>
      </c>
      <c r="B5042" s="99" t="s">
        <v>10611</v>
      </c>
      <c r="C5042" s="98" t="s">
        <v>141</v>
      </c>
      <c r="D5042" s="98" t="s">
        <v>10612</v>
      </c>
      <c r="E5042" s="100">
        <v>22.37</v>
      </c>
      <c r="F5042" s="98" t="s">
        <v>86</v>
      </c>
      <c r="G5042" s="98" t="s">
        <v>423</v>
      </c>
      <c r="H5042" s="101">
        <v>6617309.01</v>
      </c>
      <c r="I5042" s="98">
        <v>5.0</v>
      </c>
      <c r="J5042" s="102">
        <v>4.6</v>
      </c>
      <c r="K5042" s="99">
        <v>2023.0</v>
      </c>
      <c r="L5042" s="98" t="s">
        <v>10613</v>
      </c>
      <c r="M5042" s="98">
        <v>2021.0</v>
      </c>
      <c r="N5042" s="98" t="s">
        <v>8582</v>
      </c>
      <c r="O5042" s="65" t="str">
        <f t="shared" si="1"/>
        <v>069273530001</v>
      </c>
      <c r="P5042" s="65">
        <f t="shared" si="2"/>
        <v>1</v>
      </c>
      <c r="Q5042" s="65">
        <f t="shared" si="3"/>
        <v>8</v>
      </c>
      <c r="R5042" s="65" t="str">
        <f t="shared" si="12"/>
        <v>06.927.353/0001-18</v>
      </c>
      <c r="S5042" s="84"/>
      <c r="T5042" s="84" t="str">
        <f t="shared" si="10"/>
        <v/>
      </c>
      <c r="U5042" s="84" t="str">
        <f t="shared" si="11"/>
        <v/>
      </c>
      <c r="V5042" s="65" t="str">
        <f t="shared" si="5"/>
        <v/>
      </c>
      <c r="W5042" s="84"/>
      <c r="X5042" s="84"/>
      <c r="Y5042" s="85"/>
      <c r="Z5042" s="85"/>
      <c r="AA5042" s="65" t="str">
        <f t="shared" si="6"/>
        <v/>
      </c>
      <c r="AB5042" s="65" t="str">
        <f t="shared" si="7"/>
        <v/>
      </c>
      <c r="AC5042" s="86"/>
      <c r="AD5042" s="87" t="str">
        <f t="shared" si="8"/>
        <v/>
      </c>
      <c r="AE5042" s="84"/>
      <c r="AF5042" s="86">
        <f>IF(AC5042&gt;0,AC5042,'⚙️ Config'!$B$10)</f>
        <v>0.0075</v>
      </c>
      <c r="AG5042" s="88">
        <f t="shared" si="9"/>
        <v>49629.81758</v>
      </c>
      <c r="AH5042" s="88">
        <f>AG5042*'⚙️ Config'!$B$11</f>
        <v>248149.0879</v>
      </c>
      <c r="AI5042" s="88">
        <f>AH5042*'⚙️ Config'!$B$12</f>
        <v>74444.72636</v>
      </c>
      <c r="AJ5042" s="64"/>
      <c r="AK5042" s="84"/>
      <c r="AL5042" s="84"/>
      <c r="AM5042" s="84"/>
      <c r="AN5042" s="84"/>
      <c r="AO5042" s="84"/>
      <c r="AP5042" s="84"/>
      <c r="AQ5042" s="84"/>
    </row>
    <row r="5043" ht="15.0" customHeight="1">
      <c r="A5043" s="103">
        <v>5040.0</v>
      </c>
      <c r="B5043" s="104" t="s">
        <v>10614</v>
      </c>
      <c r="C5043" s="103" t="s">
        <v>141</v>
      </c>
      <c r="D5043" s="103" t="s">
        <v>10615</v>
      </c>
      <c r="E5043" s="105">
        <v>34.18</v>
      </c>
      <c r="F5043" s="103" t="s">
        <v>86</v>
      </c>
      <c r="G5043" s="103" t="s">
        <v>423</v>
      </c>
      <c r="H5043" s="106">
        <v>6611442.78</v>
      </c>
      <c r="I5043" s="103">
        <v>1.0</v>
      </c>
      <c r="J5043" s="107">
        <v>4.5</v>
      </c>
      <c r="K5043" s="104">
        <v>2021.0</v>
      </c>
      <c r="L5043" s="103" t="s">
        <v>197</v>
      </c>
      <c r="M5043" s="103">
        <v>2021.0</v>
      </c>
      <c r="N5043" s="103" t="s">
        <v>145</v>
      </c>
      <c r="O5043" s="65" t="str">
        <f t="shared" si="1"/>
        <v>020503440001</v>
      </c>
      <c r="P5043" s="65">
        <f t="shared" si="2"/>
        <v>3</v>
      </c>
      <c r="Q5043" s="65">
        <f t="shared" si="3"/>
        <v>0</v>
      </c>
      <c r="R5043" s="65" t="str">
        <f t="shared" si="12"/>
        <v>02.050.344/0001-30</v>
      </c>
      <c r="S5043" s="84"/>
      <c r="T5043" s="84" t="str">
        <f t="shared" si="10"/>
        <v/>
      </c>
      <c r="U5043" s="84" t="str">
        <f t="shared" si="11"/>
        <v/>
      </c>
      <c r="V5043" s="65" t="str">
        <f t="shared" si="5"/>
        <v/>
      </c>
      <c r="W5043" s="84"/>
      <c r="X5043" s="84"/>
      <c r="Y5043" s="85"/>
      <c r="Z5043" s="85"/>
      <c r="AA5043" s="65" t="str">
        <f t="shared" si="6"/>
        <v/>
      </c>
      <c r="AB5043" s="65" t="str">
        <f t="shared" si="7"/>
        <v/>
      </c>
      <c r="AC5043" s="86"/>
      <c r="AD5043" s="87" t="str">
        <f t="shared" si="8"/>
        <v/>
      </c>
      <c r="AE5043" s="84"/>
      <c r="AF5043" s="86">
        <f>IF(AC5043&gt;0,AC5043,'⚙️ Config'!$B$10)</f>
        <v>0.0075</v>
      </c>
      <c r="AG5043" s="88">
        <f t="shared" si="9"/>
        <v>49585.82085</v>
      </c>
      <c r="AH5043" s="88">
        <f>AG5043*'⚙️ Config'!$B$11</f>
        <v>247929.1043</v>
      </c>
      <c r="AI5043" s="88">
        <f>AH5043*'⚙️ Config'!$B$12</f>
        <v>74378.73128</v>
      </c>
      <c r="AJ5043" s="64"/>
      <c r="AK5043" s="84"/>
      <c r="AL5043" s="84"/>
      <c r="AM5043" s="84"/>
      <c r="AN5043" s="84"/>
      <c r="AO5043" s="84"/>
      <c r="AP5043" s="84"/>
      <c r="AQ5043" s="84"/>
    </row>
    <row r="5044" ht="15.0" customHeight="1">
      <c r="A5044" s="103">
        <v>5041.0</v>
      </c>
      <c r="B5044" s="104" t="s">
        <v>10616</v>
      </c>
      <c r="C5044" s="103" t="s">
        <v>141</v>
      </c>
      <c r="D5044" s="103" t="s">
        <v>10617</v>
      </c>
      <c r="E5044" s="105">
        <v>45.2</v>
      </c>
      <c r="F5044" s="103" t="s">
        <v>86</v>
      </c>
      <c r="G5044" s="103" t="s">
        <v>423</v>
      </c>
      <c r="H5044" s="106">
        <v>6606070.38</v>
      </c>
      <c r="I5044" s="103">
        <v>5.0</v>
      </c>
      <c r="J5044" s="107">
        <v>4.7</v>
      </c>
      <c r="K5044" s="104">
        <v>2025.0</v>
      </c>
      <c r="L5044" s="103" t="s">
        <v>4689</v>
      </c>
      <c r="M5044" s="103">
        <v>2021.0</v>
      </c>
      <c r="N5044" s="103" t="s">
        <v>8783</v>
      </c>
      <c r="O5044" s="65" t="str">
        <f t="shared" si="1"/>
        <v>021143810001</v>
      </c>
      <c r="P5044" s="65">
        <f t="shared" si="2"/>
        <v>6</v>
      </c>
      <c r="Q5044" s="65">
        <f t="shared" si="3"/>
        <v>5</v>
      </c>
      <c r="R5044" s="65" t="str">
        <f t="shared" si="12"/>
        <v>02.114.381/0001-65</v>
      </c>
      <c r="S5044" s="84"/>
      <c r="T5044" s="84" t="str">
        <f t="shared" si="10"/>
        <v/>
      </c>
      <c r="U5044" s="84" t="str">
        <f t="shared" si="11"/>
        <v/>
      </c>
      <c r="V5044" s="65" t="str">
        <f t="shared" si="5"/>
        <v/>
      </c>
      <c r="W5044" s="84"/>
      <c r="X5044" s="84"/>
      <c r="Y5044" s="85"/>
      <c r="Z5044" s="85"/>
      <c r="AA5044" s="65" t="str">
        <f t="shared" si="6"/>
        <v/>
      </c>
      <c r="AB5044" s="65" t="str">
        <f t="shared" si="7"/>
        <v/>
      </c>
      <c r="AC5044" s="86"/>
      <c r="AD5044" s="87" t="str">
        <f t="shared" si="8"/>
        <v/>
      </c>
      <c r="AE5044" s="84"/>
      <c r="AF5044" s="86">
        <f>IF(AC5044&gt;0,AC5044,'⚙️ Config'!$B$10)</f>
        <v>0.0075</v>
      </c>
      <c r="AG5044" s="88">
        <f t="shared" si="9"/>
        <v>49545.52785</v>
      </c>
      <c r="AH5044" s="88">
        <f>AG5044*'⚙️ Config'!$B$11</f>
        <v>247727.6393</v>
      </c>
      <c r="AI5044" s="88">
        <f>AH5044*'⚙️ Config'!$B$12</f>
        <v>74318.29178</v>
      </c>
      <c r="AJ5044" s="64"/>
      <c r="AK5044" s="84"/>
      <c r="AL5044" s="84"/>
      <c r="AM5044" s="84"/>
      <c r="AN5044" s="84"/>
      <c r="AO5044" s="84"/>
      <c r="AP5044" s="84"/>
      <c r="AQ5044" s="84"/>
    </row>
    <row r="5045" ht="15.0" customHeight="1">
      <c r="A5045" s="98">
        <v>5042.0</v>
      </c>
      <c r="B5045" s="99" t="s">
        <v>10618</v>
      </c>
      <c r="C5045" s="98" t="s">
        <v>141</v>
      </c>
      <c r="D5045" s="98" t="s">
        <v>10619</v>
      </c>
      <c r="E5045" s="100">
        <v>35.37</v>
      </c>
      <c r="F5045" s="98" t="s">
        <v>86</v>
      </c>
      <c r="G5045" s="98" t="s">
        <v>423</v>
      </c>
      <c r="H5045" s="101">
        <v>6602009.39</v>
      </c>
      <c r="I5045" s="98">
        <v>2.0</v>
      </c>
      <c r="J5045" s="102">
        <v>4.8</v>
      </c>
      <c r="K5045" s="99">
        <v>2025.0</v>
      </c>
      <c r="L5045" s="98" t="s">
        <v>856</v>
      </c>
      <c r="M5045" s="98">
        <v>2021.0</v>
      </c>
      <c r="N5045" s="98" t="s">
        <v>161</v>
      </c>
      <c r="O5045" s="65" t="str">
        <f t="shared" si="1"/>
        <v>512626650001</v>
      </c>
      <c r="P5045" s="65">
        <f t="shared" si="2"/>
        <v>0</v>
      </c>
      <c r="Q5045" s="65">
        <f t="shared" si="3"/>
        <v>4</v>
      </c>
      <c r="R5045" s="65" t="str">
        <f t="shared" si="12"/>
        <v>51.262.665/0001-04</v>
      </c>
      <c r="S5045" s="84"/>
      <c r="T5045" s="84" t="str">
        <f t="shared" si="10"/>
        <v/>
      </c>
      <c r="U5045" s="84" t="str">
        <f t="shared" si="11"/>
        <v/>
      </c>
      <c r="V5045" s="65" t="str">
        <f t="shared" si="5"/>
        <v/>
      </c>
      <c r="W5045" s="84"/>
      <c r="X5045" s="84"/>
      <c r="Y5045" s="85"/>
      <c r="Z5045" s="85"/>
      <c r="AA5045" s="65" t="str">
        <f t="shared" si="6"/>
        <v/>
      </c>
      <c r="AB5045" s="65" t="str">
        <f t="shared" si="7"/>
        <v/>
      </c>
      <c r="AC5045" s="86"/>
      <c r="AD5045" s="87" t="str">
        <f t="shared" si="8"/>
        <v/>
      </c>
      <c r="AE5045" s="84"/>
      <c r="AF5045" s="86">
        <f>IF(AC5045&gt;0,AC5045,'⚙️ Config'!$B$10)</f>
        <v>0.0075</v>
      </c>
      <c r="AG5045" s="88">
        <f t="shared" si="9"/>
        <v>49515.07043</v>
      </c>
      <c r="AH5045" s="88">
        <f>AG5045*'⚙️ Config'!$B$11</f>
        <v>247575.3521</v>
      </c>
      <c r="AI5045" s="88">
        <f>AH5045*'⚙️ Config'!$B$12</f>
        <v>74272.60564</v>
      </c>
      <c r="AJ5045" s="64"/>
      <c r="AK5045" s="84"/>
      <c r="AL5045" s="84"/>
      <c r="AM5045" s="84"/>
      <c r="AN5045" s="84"/>
      <c r="AO5045" s="84"/>
      <c r="AP5045" s="84"/>
      <c r="AQ5045" s="84"/>
    </row>
    <row r="5046" ht="15.0" customHeight="1">
      <c r="A5046" s="103">
        <v>5043.0</v>
      </c>
      <c r="B5046" s="104" t="s">
        <v>10620</v>
      </c>
      <c r="C5046" s="103" t="s">
        <v>141</v>
      </c>
      <c r="D5046" s="103" t="s">
        <v>10621</v>
      </c>
      <c r="E5046" s="105">
        <v>33.38</v>
      </c>
      <c r="F5046" s="103" t="s">
        <v>86</v>
      </c>
      <c r="G5046" s="103" t="s">
        <v>423</v>
      </c>
      <c r="H5046" s="106">
        <v>6591772.09</v>
      </c>
      <c r="I5046" s="103">
        <v>1.0</v>
      </c>
      <c r="J5046" s="107">
        <v>4.8</v>
      </c>
      <c r="K5046" s="104">
        <v>2021.0</v>
      </c>
      <c r="L5046" s="103" t="s">
        <v>202</v>
      </c>
      <c r="M5046" s="103">
        <v>2021.0</v>
      </c>
      <c r="N5046" s="103" t="s">
        <v>161</v>
      </c>
      <c r="O5046" s="65" t="str">
        <f t="shared" si="1"/>
        <v>060243330001</v>
      </c>
      <c r="P5046" s="65">
        <f t="shared" si="2"/>
        <v>3</v>
      </c>
      <c r="Q5046" s="65">
        <f t="shared" si="3"/>
        <v>7</v>
      </c>
      <c r="R5046" s="65" t="str">
        <f t="shared" si="12"/>
        <v>06.024.333/0001-37</v>
      </c>
      <c r="S5046" s="84"/>
      <c r="T5046" s="84" t="str">
        <f t="shared" si="10"/>
        <v/>
      </c>
      <c r="U5046" s="84" t="str">
        <f t="shared" si="11"/>
        <v/>
      </c>
      <c r="V5046" s="65" t="str">
        <f t="shared" si="5"/>
        <v/>
      </c>
      <c r="W5046" s="84"/>
      <c r="X5046" s="84"/>
      <c r="Y5046" s="85"/>
      <c r="Z5046" s="85"/>
      <c r="AA5046" s="65" t="str">
        <f t="shared" si="6"/>
        <v/>
      </c>
      <c r="AB5046" s="65" t="str">
        <f t="shared" si="7"/>
        <v/>
      </c>
      <c r="AC5046" s="86"/>
      <c r="AD5046" s="87" t="str">
        <f t="shared" si="8"/>
        <v/>
      </c>
      <c r="AE5046" s="84"/>
      <c r="AF5046" s="86">
        <f>IF(AC5046&gt;0,AC5046,'⚙️ Config'!$B$10)</f>
        <v>0.0075</v>
      </c>
      <c r="AG5046" s="88">
        <f t="shared" si="9"/>
        <v>49438.29068</v>
      </c>
      <c r="AH5046" s="88">
        <f>AG5046*'⚙️ Config'!$B$11</f>
        <v>247191.4534</v>
      </c>
      <c r="AI5046" s="88">
        <f>AH5046*'⚙️ Config'!$B$12</f>
        <v>74157.43601</v>
      </c>
      <c r="AJ5046" s="64"/>
      <c r="AK5046" s="84"/>
      <c r="AL5046" s="84"/>
      <c r="AM5046" s="84"/>
      <c r="AN5046" s="84"/>
      <c r="AO5046" s="84"/>
      <c r="AP5046" s="84"/>
      <c r="AQ5046" s="84"/>
    </row>
    <row r="5047" ht="15.0" customHeight="1">
      <c r="A5047" s="98">
        <v>5044.0</v>
      </c>
      <c r="B5047" s="99" t="s">
        <v>10622</v>
      </c>
      <c r="C5047" s="98" t="s">
        <v>141</v>
      </c>
      <c r="D5047" s="98" t="s">
        <v>10623</v>
      </c>
      <c r="E5047" s="100">
        <v>27.34</v>
      </c>
      <c r="F5047" s="98" t="s">
        <v>86</v>
      </c>
      <c r="G5047" s="98" t="s">
        <v>423</v>
      </c>
      <c r="H5047" s="101">
        <v>6568306.58</v>
      </c>
      <c r="I5047" s="98">
        <v>5.0</v>
      </c>
      <c r="J5047" s="102">
        <v>3.7</v>
      </c>
      <c r="K5047" s="99">
        <v>2024.0</v>
      </c>
      <c r="L5047" s="98" t="s">
        <v>8628</v>
      </c>
      <c r="M5047" s="98">
        <v>2022.0</v>
      </c>
      <c r="N5047" s="98" t="s">
        <v>161</v>
      </c>
      <c r="O5047" s="65" t="str">
        <f t="shared" si="1"/>
        <v>031337380001</v>
      </c>
      <c r="P5047" s="65">
        <f t="shared" si="2"/>
        <v>1</v>
      </c>
      <c r="Q5047" s="65">
        <f t="shared" si="3"/>
        <v>5</v>
      </c>
      <c r="R5047" s="65" t="str">
        <f t="shared" si="12"/>
        <v>03.133.738/0001-15</v>
      </c>
      <c r="S5047" s="84"/>
      <c r="T5047" s="84" t="str">
        <f t="shared" si="10"/>
        <v/>
      </c>
      <c r="U5047" s="84" t="str">
        <f t="shared" si="11"/>
        <v/>
      </c>
      <c r="V5047" s="65" t="str">
        <f t="shared" si="5"/>
        <v/>
      </c>
      <c r="W5047" s="84"/>
      <c r="X5047" s="84"/>
      <c r="Y5047" s="85"/>
      <c r="Z5047" s="85"/>
      <c r="AA5047" s="65" t="str">
        <f t="shared" si="6"/>
        <v/>
      </c>
      <c r="AB5047" s="65" t="str">
        <f t="shared" si="7"/>
        <v/>
      </c>
      <c r="AC5047" s="86"/>
      <c r="AD5047" s="87" t="str">
        <f t="shared" si="8"/>
        <v/>
      </c>
      <c r="AE5047" s="84"/>
      <c r="AF5047" s="86">
        <f>IF(AC5047&gt;0,AC5047,'⚙️ Config'!$B$10)</f>
        <v>0.0075</v>
      </c>
      <c r="AG5047" s="88">
        <f t="shared" si="9"/>
        <v>49262.29935</v>
      </c>
      <c r="AH5047" s="88">
        <f>AG5047*'⚙️ Config'!$B$11</f>
        <v>246311.4968</v>
      </c>
      <c r="AI5047" s="88">
        <f>AH5047*'⚙️ Config'!$B$12</f>
        <v>73893.44903</v>
      </c>
      <c r="AJ5047" s="64"/>
      <c r="AK5047" s="84"/>
      <c r="AL5047" s="84"/>
      <c r="AM5047" s="84"/>
      <c r="AN5047" s="84"/>
      <c r="AO5047" s="84"/>
      <c r="AP5047" s="84"/>
      <c r="AQ5047" s="84"/>
    </row>
    <row r="5048" ht="15.0" customHeight="1">
      <c r="A5048" s="103">
        <v>5045.0</v>
      </c>
      <c r="B5048" s="104" t="s">
        <v>10624</v>
      </c>
      <c r="C5048" s="103" t="s">
        <v>141</v>
      </c>
      <c r="D5048" s="103" t="s">
        <v>10625</v>
      </c>
      <c r="E5048" s="105">
        <v>20.57</v>
      </c>
      <c r="F5048" s="103" t="s">
        <v>86</v>
      </c>
      <c r="G5048" s="103" t="s">
        <v>423</v>
      </c>
      <c r="H5048" s="106">
        <v>6568006.38</v>
      </c>
      <c r="I5048" s="103">
        <v>3.0</v>
      </c>
      <c r="J5048" s="107">
        <v>4.6</v>
      </c>
      <c r="K5048" s="104">
        <v>2021.0</v>
      </c>
      <c r="L5048" s="103" t="s">
        <v>719</v>
      </c>
      <c r="M5048" s="103">
        <v>2021.0</v>
      </c>
      <c r="N5048" s="103" t="s">
        <v>4351</v>
      </c>
      <c r="O5048" s="65" t="str">
        <f t="shared" si="1"/>
        <v>471059600001</v>
      </c>
      <c r="P5048" s="65">
        <f t="shared" si="2"/>
        <v>8</v>
      </c>
      <c r="Q5048" s="65">
        <f t="shared" si="3"/>
        <v>0</v>
      </c>
      <c r="R5048" s="65" t="str">
        <f t="shared" si="12"/>
        <v>47.105.960/0001-80</v>
      </c>
      <c r="S5048" s="84"/>
      <c r="T5048" s="84" t="str">
        <f t="shared" si="10"/>
        <v/>
      </c>
      <c r="U5048" s="84" t="str">
        <f t="shared" si="11"/>
        <v/>
      </c>
      <c r="V5048" s="65" t="str">
        <f t="shared" si="5"/>
        <v/>
      </c>
      <c r="W5048" s="84"/>
      <c r="X5048" s="84"/>
      <c r="Y5048" s="85"/>
      <c r="Z5048" s="85"/>
      <c r="AA5048" s="65" t="str">
        <f t="shared" si="6"/>
        <v/>
      </c>
      <c r="AB5048" s="65" t="str">
        <f t="shared" si="7"/>
        <v/>
      </c>
      <c r="AC5048" s="86"/>
      <c r="AD5048" s="87" t="str">
        <f t="shared" si="8"/>
        <v/>
      </c>
      <c r="AE5048" s="84"/>
      <c r="AF5048" s="86">
        <f>IF(AC5048&gt;0,AC5048,'⚙️ Config'!$B$10)</f>
        <v>0.0075</v>
      </c>
      <c r="AG5048" s="88">
        <f t="shared" si="9"/>
        <v>49260.04785</v>
      </c>
      <c r="AH5048" s="88">
        <f>AG5048*'⚙️ Config'!$B$11</f>
        <v>246300.2393</v>
      </c>
      <c r="AI5048" s="88">
        <f>AH5048*'⚙️ Config'!$B$12</f>
        <v>73890.07178</v>
      </c>
      <c r="AJ5048" s="64"/>
      <c r="AK5048" s="84"/>
      <c r="AL5048" s="84"/>
      <c r="AM5048" s="84"/>
      <c r="AN5048" s="84"/>
      <c r="AO5048" s="84"/>
      <c r="AP5048" s="84"/>
      <c r="AQ5048" s="84"/>
    </row>
    <row r="5049" ht="15.0" customHeight="1">
      <c r="A5049" s="103">
        <v>5046.0</v>
      </c>
      <c r="B5049" s="104" t="s">
        <v>10626</v>
      </c>
      <c r="C5049" s="103" t="s">
        <v>141</v>
      </c>
      <c r="D5049" s="103" t="s">
        <v>10627</v>
      </c>
      <c r="E5049" s="105">
        <v>23.21</v>
      </c>
      <c r="F5049" s="103" t="s">
        <v>86</v>
      </c>
      <c r="G5049" s="103" t="s">
        <v>423</v>
      </c>
      <c r="H5049" s="106">
        <v>6566235.71</v>
      </c>
      <c r="I5049" s="103">
        <v>3.0</v>
      </c>
      <c r="J5049" s="107">
        <v>5.0</v>
      </c>
      <c r="K5049" s="104">
        <v>2023.0</v>
      </c>
      <c r="L5049" s="103" t="s">
        <v>448</v>
      </c>
      <c r="M5049" s="103">
        <v>2021.0</v>
      </c>
      <c r="N5049" s="103" t="s">
        <v>161</v>
      </c>
      <c r="O5049" s="65" t="str">
        <f t="shared" si="1"/>
        <v>679864300001</v>
      </c>
      <c r="P5049" s="65">
        <f t="shared" si="2"/>
        <v>0</v>
      </c>
      <c r="Q5049" s="65">
        <f t="shared" si="3"/>
        <v>3</v>
      </c>
      <c r="R5049" s="65" t="str">
        <f t="shared" si="12"/>
        <v>67.986.430/0001-03</v>
      </c>
      <c r="S5049" s="84"/>
      <c r="T5049" s="84" t="str">
        <f t="shared" si="10"/>
        <v/>
      </c>
      <c r="U5049" s="84" t="str">
        <f t="shared" si="11"/>
        <v/>
      </c>
      <c r="V5049" s="65" t="str">
        <f t="shared" si="5"/>
        <v/>
      </c>
      <c r="W5049" s="84"/>
      <c r="X5049" s="84"/>
      <c r="Y5049" s="85"/>
      <c r="Z5049" s="85"/>
      <c r="AA5049" s="65" t="str">
        <f t="shared" si="6"/>
        <v/>
      </c>
      <c r="AB5049" s="65" t="str">
        <f t="shared" si="7"/>
        <v/>
      </c>
      <c r="AC5049" s="86"/>
      <c r="AD5049" s="87" t="str">
        <f t="shared" si="8"/>
        <v/>
      </c>
      <c r="AE5049" s="84"/>
      <c r="AF5049" s="86">
        <f>IF(AC5049&gt;0,AC5049,'⚙️ Config'!$B$10)</f>
        <v>0.0075</v>
      </c>
      <c r="AG5049" s="88">
        <f t="shared" si="9"/>
        <v>49246.76783</v>
      </c>
      <c r="AH5049" s="88">
        <f>AG5049*'⚙️ Config'!$B$11</f>
        <v>246233.8391</v>
      </c>
      <c r="AI5049" s="88">
        <f>AH5049*'⚙️ Config'!$B$12</f>
        <v>73870.15174</v>
      </c>
      <c r="AJ5049" s="64"/>
      <c r="AK5049" s="84"/>
      <c r="AL5049" s="84"/>
      <c r="AM5049" s="84"/>
      <c r="AN5049" s="84"/>
      <c r="AO5049" s="84"/>
      <c r="AP5049" s="84"/>
      <c r="AQ5049" s="84"/>
    </row>
    <row r="5050" ht="15.0" customHeight="1">
      <c r="A5050" s="103">
        <v>5047.0</v>
      </c>
      <c r="B5050" s="104" t="s">
        <v>10628</v>
      </c>
      <c r="C5050" s="103" t="s">
        <v>141</v>
      </c>
      <c r="D5050" s="103" t="s">
        <v>10629</v>
      </c>
      <c r="E5050" s="105">
        <v>28.69</v>
      </c>
      <c r="F5050" s="103" t="s">
        <v>86</v>
      </c>
      <c r="G5050" s="103" t="s">
        <v>423</v>
      </c>
      <c r="H5050" s="106">
        <v>6562849.19</v>
      </c>
      <c r="I5050" s="103">
        <v>4.0</v>
      </c>
      <c r="J5050" s="107">
        <v>4.2</v>
      </c>
      <c r="K5050" s="104">
        <v>2024.0</v>
      </c>
      <c r="L5050" s="103" t="s">
        <v>1043</v>
      </c>
      <c r="M5050" s="103">
        <v>2021.0</v>
      </c>
      <c r="N5050" s="103" t="s">
        <v>161</v>
      </c>
      <c r="O5050" s="65" t="str">
        <f t="shared" si="1"/>
        <v>509542130001</v>
      </c>
      <c r="P5050" s="65">
        <f t="shared" si="2"/>
        <v>2</v>
      </c>
      <c r="Q5050" s="65">
        <f t="shared" si="3"/>
        <v>0</v>
      </c>
      <c r="R5050" s="65" t="str">
        <f t="shared" si="12"/>
        <v>50.954.213/0001-20</v>
      </c>
      <c r="S5050" s="84"/>
      <c r="T5050" s="84" t="str">
        <f t="shared" si="10"/>
        <v/>
      </c>
      <c r="U5050" s="84" t="str">
        <f t="shared" si="11"/>
        <v/>
      </c>
      <c r="V5050" s="65" t="str">
        <f t="shared" si="5"/>
        <v/>
      </c>
      <c r="W5050" s="84"/>
      <c r="X5050" s="84"/>
      <c r="Y5050" s="85"/>
      <c r="Z5050" s="85"/>
      <c r="AA5050" s="65" t="str">
        <f t="shared" si="6"/>
        <v/>
      </c>
      <c r="AB5050" s="65" t="str">
        <f t="shared" si="7"/>
        <v/>
      </c>
      <c r="AC5050" s="86"/>
      <c r="AD5050" s="87" t="str">
        <f t="shared" si="8"/>
        <v/>
      </c>
      <c r="AE5050" s="84"/>
      <c r="AF5050" s="86">
        <f>IF(AC5050&gt;0,AC5050,'⚙️ Config'!$B$10)</f>
        <v>0.0075</v>
      </c>
      <c r="AG5050" s="88">
        <f t="shared" si="9"/>
        <v>49221.36893</v>
      </c>
      <c r="AH5050" s="88">
        <f>AG5050*'⚙️ Config'!$B$11</f>
        <v>246106.8446</v>
      </c>
      <c r="AI5050" s="88">
        <f>AH5050*'⚙️ Config'!$B$12</f>
        <v>73832.05339</v>
      </c>
      <c r="AJ5050" s="64"/>
      <c r="AK5050" s="84"/>
      <c r="AL5050" s="84"/>
      <c r="AM5050" s="84"/>
      <c r="AN5050" s="84"/>
      <c r="AO5050" s="84"/>
      <c r="AP5050" s="84"/>
      <c r="AQ5050" s="84"/>
    </row>
    <row r="5051" ht="15.0" customHeight="1">
      <c r="A5051" s="98">
        <v>5048.0</v>
      </c>
      <c r="B5051" s="99" t="s">
        <v>10630</v>
      </c>
      <c r="C5051" s="98" t="s">
        <v>154</v>
      </c>
      <c r="D5051" s="98" t="s">
        <v>10631</v>
      </c>
      <c r="E5051" s="100">
        <v>23.99</v>
      </c>
      <c r="F5051" s="98" t="s">
        <v>86</v>
      </c>
      <c r="G5051" s="98" t="s">
        <v>423</v>
      </c>
      <c r="H5051" s="101">
        <v>6556077.01</v>
      </c>
      <c r="I5051" s="98">
        <v>2.0</v>
      </c>
      <c r="J5051" s="102">
        <v>4.7</v>
      </c>
      <c r="K5051" s="99">
        <v>2021.0</v>
      </c>
      <c r="L5051" s="98" t="s">
        <v>315</v>
      </c>
      <c r="M5051" s="98">
        <v>2021.0</v>
      </c>
      <c r="N5051" s="98" t="s">
        <v>161</v>
      </c>
      <c r="O5051" s="65" t="str">
        <f t="shared" si="1"/>
        <v>023178370001</v>
      </c>
      <c r="P5051" s="65">
        <f t="shared" si="2"/>
        <v>9</v>
      </c>
      <c r="Q5051" s="65">
        <f t="shared" si="3"/>
        <v>4</v>
      </c>
      <c r="R5051" s="65" t="str">
        <f t="shared" si="12"/>
        <v>02.317.837/0001-94</v>
      </c>
      <c r="S5051" s="84"/>
      <c r="T5051" s="84" t="str">
        <f t="shared" si="10"/>
        <v/>
      </c>
      <c r="U5051" s="84" t="str">
        <f t="shared" si="11"/>
        <v/>
      </c>
      <c r="V5051" s="65" t="str">
        <f t="shared" si="5"/>
        <v/>
      </c>
      <c r="W5051" s="84"/>
      <c r="X5051" s="84"/>
      <c r="Y5051" s="85"/>
      <c r="Z5051" s="85"/>
      <c r="AA5051" s="65" t="str">
        <f t="shared" si="6"/>
        <v/>
      </c>
      <c r="AB5051" s="65" t="str">
        <f t="shared" si="7"/>
        <v/>
      </c>
      <c r="AC5051" s="86"/>
      <c r="AD5051" s="87" t="str">
        <f t="shared" si="8"/>
        <v/>
      </c>
      <c r="AE5051" s="84"/>
      <c r="AF5051" s="86">
        <f>IF(AC5051&gt;0,AC5051,'⚙️ Config'!$B$10)</f>
        <v>0.0075</v>
      </c>
      <c r="AG5051" s="88">
        <f t="shared" si="9"/>
        <v>49170.57758</v>
      </c>
      <c r="AH5051" s="88">
        <f>AG5051*'⚙️ Config'!$B$11</f>
        <v>245852.8879</v>
      </c>
      <c r="AI5051" s="88">
        <f>AH5051*'⚙️ Config'!$B$12</f>
        <v>73755.86636</v>
      </c>
      <c r="AJ5051" s="64"/>
      <c r="AK5051" s="84"/>
      <c r="AL5051" s="84"/>
      <c r="AM5051" s="84"/>
      <c r="AN5051" s="84"/>
      <c r="AO5051" s="84"/>
      <c r="AP5051" s="84"/>
      <c r="AQ5051" s="84"/>
    </row>
    <row r="5052" ht="15.0" customHeight="1">
      <c r="A5052" s="98">
        <v>5049.0</v>
      </c>
      <c r="B5052" s="99" t="s">
        <v>10632</v>
      </c>
      <c r="C5052" s="98" t="s">
        <v>141</v>
      </c>
      <c r="D5052" s="98" t="s">
        <v>10633</v>
      </c>
      <c r="E5052" s="100">
        <v>30.67</v>
      </c>
      <c r="F5052" s="98" t="s">
        <v>86</v>
      </c>
      <c r="G5052" s="98" t="s">
        <v>423</v>
      </c>
      <c r="H5052" s="101">
        <v>6550335.36</v>
      </c>
      <c r="I5052" s="98">
        <v>4.0</v>
      </c>
      <c r="J5052" s="102">
        <v>4.6</v>
      </c>
      <c r="K5052" s="99">
        <v>2025.0</v>
      </c>
      <c r="L5052" s="98" t="s">
        <v>4689</v>
      </c>
      <c r="M5052" s="98">
        <v>2021.0</v>
      </c>
      <c r="N5052" s="98" t="s">
        <v>161</v>
      </c>
      <c r="O5052" s="65" t="str">
        <f t="shared" si="1"/>
        <v>432575910001</v>
      </c>
      <c r="P5052" s="65">
        <f t="shared" si="2"/>
        <v>9</v>
      </c>
      <c r="Q5052" s="65">
        <f t="shared" si="3"/>
        <v>0</v>
      </c>
      <c r="R5052" s="65" t="str">
        <f t="shared" si="12"/>
        <v>43.257.591/0001-90</v>
      </c>
      <c r="S5052" s="84"/>
      <c r="T5052" s="84" t="str">
        <f t="shared" si="10"/>
        <v/>
      </c>
      <c r="U5052" s="84" t="str">
        <f t="shared" si="11"/>
        <v/>
      </c>
      <c r="V5052" s="65" t="str">
        <f t="shared" si="5"/>
        <v/>
      </c>
      <c r="W5052" s="84"/>
      <c r="X5052" s="84"/>
      <c r="Y5052" s="85"/>
      <c r="Z5052" s="85"/>
      <c r="AA5052" s="65" t="str">
        <f t="shared" si="6"/>
        <v/>
      </c>
      <c r="AB5052" s="65" t="str">
        <f t="shared" si="7"/>
        <v/>
      </c>
      <c r="AC5052" s="86"/>
      <c r="AD5052" s="87" t="str">
        <f t="shared" si="8"/>
        <v/>
      </c>
      <c r="AE5052" s="84"/>
      <c r="AF5052" s="86">
        <f>IF(AC5052&gt;0,AC5052,'⚙️ Config'!$B$10)</f>
        <v>0.0075</v>
      </c>
      <c r="AG5052" s="88">
        <f t="shared" si="9"/>
        <v>49127.5152</v>
      </c>
      <c r="AH5052" s="88">
        <f>AG5052*'⚙️ Config'!$B$11</f>
        <v>245637.576</v>
      </c>
      <c r="AI5052" s="88">
        <f>AH5052*'⚙️ Config'!$B$12</f>
        <v>73691.2728</v>
      </c>
      <c r="AJ5052" s="64"/>
      <c r="AK5052" s="84"/>
      <c r="AL5052" s="84"/>
      <c r="AM5052" s="84"/>
      <c r="AN5052" s="84"/>
      <c r="AO5052" s="84"/>
      <c r="AP5052" s="84"/>
      <c r="AQ5052" s="84"/>
    </row>
    <row r="5053" ht="15.0" customHeight="1">
      <c r="A5053" s="103">
        <v>5050.0</v>
      </c>
      <c r="B5053" s="104" t="s">
        <v>10634</v>
      </c>
      <c r="C5053" s="103" t="s">
        <v>141</v>
      </c>
      <c r="D5053" s="103" t="s">
        <v>10635</v>
      </c>
      <c r="E5053" s="105">
        <v>19.57</v>
      </c>
      <c r="F5053" s="103" t="s">
        <v>86</v>
      </c>
      <c r="G5053" s="103" t="s">
        <v>423</v>
      </c>
      <c r="H5053" s="106">
        <v>6546883.38</v>
      </c>
      <c r="I5053" s="103">
        <v>3.0</v>
      </c>
      <c r="J5053" s="107">
        <v>5.0</v>
      </c>
      <c r="K5053" s="104">
        <v>2021.0</v>
      </c>
      <c r="L5053" s="103" t="s">
        <v>719</v>
      </c>
      <c r="M5053" s="103">
        <v>2021.0</v>
      </c>
      <c r="N5053" s="103" t="s">
        <v>145</v>
      </c>
      <c r="O5053" s="65" t="str">
        <f t="shared" si="1"/>
        <v>013737430001</v>
      </c>
      <c r="P5053" s="65">
        <f t="shared" si="2"/>
        <v>7</v>
      </c>
      <c r="Q5053" s="65">
        <f t="shared" si="3"/>
        <v>0</v>
      </c>
      <c r="R5053" s="65" t="str">
        <f t="shared" si="12"/>
        <v>01.373.743/0001-70</v>
      </c>
      <c r="S5053" s="84"/>
      <c r="T5053" s="84" t="str">
        <f t="shared" si="10"/>
        <v/>
      </c>
      <c r="U5053" s="84" t="str">
        <f t="shared" si="11"/>
        <v/>
      </c>
      <c r="V5053" s="65" t="str">
        <f t="shared" si="5"/>
        <v/>
      </c>
      <c r="W5053" s="84"/>
      <c r="X5053" s="84"/>
      <c r="Y5053" s="85"/>
      <c r="Z5053" s="85"/>
      <c r="AA5053" s="65" t="str">
        <f t="shared" si="6"/>
        <v/>
      </c>
      <c r="AB5053" s="65" t="str">
        <f t="shared" si="7"/>
        <v/>
      </c>
      <c r="AC5053" s="86"/>
      <c r="AD5053" s="87" t="str">
        <f t="shared" si="8"/>
        <v/>
      </c>
      <c r="AE5053" s="84"/>
      <c r="AF5053" s="86">
        <f>IF(AC5053&gt;0,AC5053,'⚙️ Config'!$B$10)</f>
        <v>0.0075</v>
      </c>
      <c r="AG5053" s="88">
        <f t="shared" si="9"/>
        <v>49101.62535</v>
      </c>
      <c r="AH5053" s="88">
        <f>AG5053*'⚙️ Config'!$B$11</f>
        <v>245508.1268</v>
      </c>
      <c r="AI5053" s="88">
        <f>AH5053*'⚙️ Config'!$B$12</f>
        <v>73652.43803</v>
      </c>
      <c r="AJ5053" s="64"/>
      <c r="AK5053" s="84"/>
      <c r="AL5053" s="84"/>
      <c r="AM5053" s="84"/>
      <c r="AN5053" s="84"/>
      <c r="AO5053" s="84"/>
      <c r="AP5053" s="84"/>
      <c r="AQ5053" s="84"/>
    </row>
    <row r="5054" ht="15.0" customHeight="1">
      <c r="A5054" s="98">
        <v>5051.0</v>
      </c>
      <c r="B5054" s="99" t="s">
        <v>10636</v>
      </c>
      <c r="C5054" s="98" t="s">
        <v>141</v>
      </c>
      <c r="D5054" s="98" t="s">
        <v>10637</v>
      </c>
      <c r="E5054" s="100">
        <v>17.97</v>
      </c>
      <c r="F5054" s="98" t="s">
        <v>86</v>
      </c>
      <c r="G5054" s="98" t="s">
        <v>423</v>
      </c>
      <c r="H5054" s="101">
        <v>6541337.35</v>
      </c>
      <c r="I5054" s="98">
        <v>5.0</v>
      </c>
      <c r="J5054" s="102">
        <v>4.8</v>
      </c>
      <c r="K5054" s="99">
        <v>2021.0</v>
      </c>
      <c r="L5054" s="98" t="s">
        <v>4869</v>
      </c>
      <c r="M5054" s="98">
        <v>2021.0</v>
      </c>
      <c r="N5054" s="98" t="s">
        <v>161</v>
      </c>
      <c r="O5054" s="65" t="str">
        <f t="shared" si="1"/>
        <v>213473600001</v>
      </c>
      <c r="P5054" s="65">
        <f t="shared" si="2"/>
        <v>3</v>
      </c>
      <c r="Q5054" s="65">
        <f t="shared" si="3"/>
        <v>4</v>
      </c>
      <c r="R5054" s="65" t="str">
        <f t="shared" si="12"/>
        <v>21.347.360/0001-34</v>
      </c>
      <c r="S5054" s="84"/>
      <c r="T5054" s="84" t="str">
        <f t="shared" si="10"/>
        <v/>
      </c>
      <c r="U5054" s="84" t="str">
        <f t="shared" si="11"/>
        <v/>
      </c>
      <c r="V5054" s="65" t="str">
        <f t="shared" si="5"/>
        <v/>
      </c>
      <c r="W5054" s="84"/>
      <c r="X5054" s="84"/>
      <c r="Y5054" s="85"/>
      <c r="Z5054" s="85"/>
      <c r="AA5054" s="65" t="str">
        <f t="shared" si="6"/>
        <v/>
      </c>
      <c r="AB5054" s="65" t="str">
        <f t="shared" si="7"/>
        <v/>
      </c>
      <c r="AC5054" s="86"/>
      <c r="AD5054" s="87" t="str">
        <f t="shared" si="8"/>
        <v/>
      </c>
      <c r="AE5054" s="84"/>
      <c r="AF5054" s="86">
        <f>IF(AC5054&gt;0,AC5054,'⚙️ Config'!$B$10)</f>
        <v>0.0075</v>
      </c>
      <c r="AG5054" s="88">
        <f t="shared" si="9"/>
        <v>49060.03013</v>
      </c>
      <c r="AH5054" s="88">
        <f>AG5054*'⚙️ Config'!$B$11</f>
        <v>245300.1506</v>
      </c>
      <c r="AI5054" s="88">
        <f>AH5054*'⚙️ Config'!$B$12</f>
        <v>73590.04519</v>
      </c>
      <c r="AJ5054" s="64"/>
      <c r="AK5054" s="84"/>
      <c r="AL5054" s="84"/>
      <c r="AM5054" s="84"/>
      <c r="AN5054" s="84"/>
      <c r="AO5054" s="84"/>
      <c r="AP5054" s="84"/>
      <c r="AQ5054" s="84"/>
    </row>
    <row r="5055" ht="15.0" customHeight="1">
      <c r="A5055" s="98">
        <v>5052.0</v>
      </c>
      <c r="B5055" s="99" t="s">
        <v>10638</v>
      </c>
      <c r="C5055" s="98" t="s">
        <v>141</v>
      </c>
      <c r="D5055" s="98" t="s">
        <v>10639</v>
      </c>
      <c r="E5055" s="100">
        <v>28.03</v>
      </c>
      <c r="F5055" s="98" t="s">
        <v>86</v>
      </c>
      <c r="G5055" s="98" t="s">
        <v>423</v>
      </c>
      <c r="H5055" s="101">
        <v>6540104.91</v>
      </c>
      <c r="I5055" s="98">
        <v>5.0</v>
      </c>
      <c r="J5055" s="102">
        <v>3.2</v>
      </c>
      <c r="K5055" s="99">
        <v>2024.0</v>
      </c>
      <c r="L5055" s="98" t="s">
        <v>508</v>
      </c>
      <c r="M5055" s="98">
        <v>2023.0</v>
      </c>
      <c r="N5055" s="98" t="s">
        <v>161</v>
      </c>
      <c r="O5055" s="65" t="str">
        <f t="shared" si="1"/>
        <v>542659700001</v>
      </c>
      <c r="P5055" s="65">
        <f t="shared" si="2"/>
        <v>4</v>
      </c>
      <c r="Q5055" s="65">
        <f t="shared" si="3"/>
        <v>8</v>
      </c>
      <c r="R5055" s="65" t="str">
        <f t="shared" si="12"/>
        <v>54.265.970/0001-48</v>
      </c>
      <c r="S5055" s="84"/>
      <c r="T5055" s="84" t="str">
        <f t="shared" si="10"/>
        <v/>
      </c>
      <c r="U5055" s="84" t="str">
        <f t="shared" si="11"/>
        <v/>
      </c>
      <c r="V5055" s="65" t="str">
        <f t="shared" si="5"/>
        <v/>
      </c>
      <c r="W5055" s="84"/>
      <c r="X5055" s="84"/>
      <c r="Y5055" s="85"/>
      <c r="Z5055" s="85"/>
      <c r="AA5055" s="65" t="str">
        <f t="shared" si="6"/>
        <v/>
      </c>
      <c r="AB5055" s="65" t="str">
        <f t="shared" si="7"/>
        <v/>
      </c>
      <c r="AC5055" s="86"/>
      <c r="AD5055" s="87" t="str">
        <f t="shared" si="8"/>
        <v/>
      </c>
      <c r="AE5055" s="84"/>
      <c r="AF5055" s="86">
        <f>IF(AC5055&gt;0,AC5055,'⚙️ Config'!$B$10)</f>
        <v>0.0075</v>
      </c>
      <c r="AG5055" s="88">
        <f t="shared" si="9"/>
        <v>49050.78683</v>
      </c>
      <c r="AH5055" s="88">
        <f>AG5055*'⚙️ Config'!$B$11</f>
        <v>245253.9341</v>
      </c>
      <c r="AI5055" s="88">
        <f>AH5055*'⚙️ Config'!$B$12</f>
        <v>73576.18024</v>
      </c>
      <c r="AJ5055" s="64"/>
      <c r="AK5055" s="84"/>
      <c r="AL5055" s="84"/>
      <c r="AM5055" s="84"/>
      <c r="AN5055" s="84"/>
      <c r="AO5055" s="84"/>
      <c r="AP5055" s="84"/>
      <c r="AQ5055" s="84"/>
    </row>
    <row r="5056" ht="15.0" customHeight="1">
      <c r="A5056" s="103">
        <v>5053.0</v>
      </c>
      <c r="B5056" s="104" t="s">
        <v>10640</v>
      </c>
      <c r="C5056" s="103" t="s">
        <v>141</v>
      </c>
      <c r="D5056" s="103" t="s">
        <v>10641</v>
      </c>
      <c r="E5056" s="105">
        <v>33.64</v>
      </c>
      <c r="F5056" s="103" t="s">
        <v>86</v>
      </c>
      <c r="G5056" s="103" t="s">
        <v>423</v>
      </c>
      <c r="H5056" s="106">
        <v>6533429.84</v>
      </c>
      <c r="I5056" s="103">
        <v>1.0</v>
      </c>
      <c r="J5056" s="107">
        <v>4.7</v>
      </c>
      <c r="K5056" s="104">
        <v>2021.0</v>
      </c>
      <c r="L5056" s="103" t="s">
        <v>400</v>
      </c>
      <c r="M5056" s="103">
        <v>2021.0</v>
      </c>
      <c r="N5056" s="103" t="s">
        <v>161</v>
      </c>
      <c r="O5056" s="65" t="str">
        <f t="shared" si="1"/>
        <v>215588430001</v>
      </c>
      <c r="P5056" s="65">
        <f t="shared" si="2"/>
        <v>8</v>
      </c>
      <c r="Q5056" s="65">
        <f t="shared" si="3"/>
        <v>8</v>
      </c>
      <c r="R5056" s="65" t="str">
        <f t="shared" si="12"/>
        <v>21.558.843/0001-88</v>
      </c>
      <c r="S5056" s="84"/>
      <c r="T5056" s="84" t="str">
        <f t="shared" si="10"/>
        <v/>
      </c>
      <c r="U5056" s="84" t="str">
        <f t="shared" si="11"/>
        <v/>
      </c>
      <c r="V5056" s="65" t="str">
        <f t="shared" si="5"/>
        <v/>
      </c>
      <c r="W5056" s="84"/>
      <c r="X5056" s="84"/>
      <c r="Y5056" s="85"/>
      <c r="Z5056" s="85"/>
      <c r="AA5056" s="65" t="str">
        <f t="shared" si="6"/>
        <v/>
      </c>
      <c r="AB5056" s="65" t="str">
        <f t="shared" si="7"/>
        <v/>
      </c>
      <c r="AC5056" s="86"/>
      <c r="AD5056" s="87" t="str">
        <f t="shared" si="8"/>
        <v/>
      </c>
      <c r="AE5056" s="84"/>
      <c r="AF5056" s="86">
        <f>IF(AC5056&gt;0,AC5056,'⚙️ Config'!$B$10)</f>
        <v>0.0075</v>
      </c>
      <c r="AG5056" s="88">
        <f t="shared" si="9"/>
        <v>49000.7238</v>
      </c>
      <c r="AH5056" s="88">
        <f>AG5056*'⚙️ Config'!$B$11</f>
        <v>245003.619</v>
      </c>
      <c r="AI5056" s="88">
        <f>AH5056*'⚙️ Config'!$B$12</f>
        <v>73501.0857</v>
      </c>
      <c r="AJ5056" s="64"/>
      <c r="AK5056" s="84"/>
      <c r="AL5056" s="84"/>
      <c r="AM5056" s="84"/>
      <c r="AN5056" s="84"/>
      <c r="AO5056" s="84"/>
      <c r="AP5056" s="84"/>
      <c r="AQ5056" s="84"/>
    </row>
    <row r="5057" ht="15.0" customHeight="1">
      <c r="A5057" s="98">
        <v>5054.0</v>
      </c>
      <c r="B5057" s="99" t="s">
        <v>10642</v>
      </c>
      <c r="C5057" s="98" t="s">
        <v>141</v>
      </c>
      <c r="D5057" s="98" t="s">
        <v>10643</v>
      </c>
      <c r="E5057" s="100">
        <v>27.16</v>
      </c>
      <c r="F5057" s="98" t="s">
        <v>86</v>
      </c>
      <c r="G5057" s="98" t="s">
        <v>423</v>
      </c>
      <c r="H5057" s="101">
        <v>6515668.41</v>
      </c>
      <c r="I5057" s="98">
        <v>5.0</v>
      </c>
      <c r="J5057" s="102">
        <v>4.1</v>
      </c>
      <c r="K5057" s="99">
        <v>2024.0</v>
      </c>
      <c r="L5057" s="98" t="s">
        <v>387</v>
      </c>
      <c r="M5057" s="98">
        <v>2022.0</v>
      </c>
      <c r="N5057" s="98" t="s">
        <v>161</v>
      </c>
      <c r="O5057" s="65" t="str">
        <f t="shared" si="1"/>
        <v>133619140001</v>
      </c>
      <c r="P5057" s="65">
        <f t="shared" si="2"/>
        <v>2</v>
      </c>
      <c r="Q5057" s="65">
        <f t="shared" si="3"/>
        <v>0</v>
      </c>
      <c r="R5057" s="65" t="str">
        <f t="shared" si="12"/>
        <v>13.361.914/0001-20</v>
      </c>
      <c r="S5057" s="84"/>
      <c r="T5057" s="84" t="str">
        <f t="shared" si="10"/>
        <v/>
      </c>
      <c r="U5057" s="84" t="str">
        <f t="shared" si="11"/>
        <v/>
      </c>
      <c r="V5057" s="65" t="str">
        <f t="shared" si="5"/>
        <v/>
      </c>
      <c r="W5057" s="84"/>
      <c r="X5057" s="84"/>
      <c r="Y5057" s="85"/>
      <c r="Z5057" s="85"/>
      <c r="AA5057" s="65" t="str">
        <f t="shared" si="6"/>
        <v/>
      </c>
      <c r="AB5057" s="65" t="str">
        <f t="shared" si="7"/>
        <v/>
      </c>
      <c r="AC5057" s="86"/>
      <c r="AD5057" s="87" t="str">
        <f t="shared" si="8"/>
        <v/>
      </c>
      <c r="AE5057" s="84"/>
      <c r="AF5057" s="86">
        <f>IF(AC5057&gt;0,AC5057,'⚙️ Config'!$B$10)</f>
        <v>0.0075</v>
      </c>
      <c r="AG5057" s="88">
        <f t="shared" si="9"/>
        <v>48867.51308</v>
      </c>
      <c r="AH5057" s="88">
        <f>AG5057*'⚙️ Config'!$B$11</f>
        <v>244337.5654</v>
      </c>
      <c r="AI5057" s="88">
        <f>AH5057*'⚙️ Config'!$B$12</f>
        <v>73301.26961</v>
      </c>
      <c r="AJ5057" s="64"/>
      <c r="AK5057" s="84"/>
      <c r="AL5057" s="84"/>
      <c r="AM5057" s="84"/>
      <c r="AN5057" s="84"/>
      <c r="AO5057" s="84"/>
      <c r="AP5057" s="84"/>
      <c r="AQ5057" s="84"/>
    </row>
    <row r="5058" ht="15.0" customHeight="1">
      <c r="A5058" s="98">
        <v>5055.0</v>
      </c>
      <c r="B5058" s="99" t="s">
        <v>10644</v>
      </c>
      <c r="C5058" s="98" t="s">
        <v>141</v>
      </c>
      <c r="D5058" s="98" t="s">
        <v>10645</v>
      </c>
      <c r="E5058" s="100">
        <v>23.38</v>
      </c>
      <c r="F5058" s="98" t="s">
        <v>86</v>
      </c>
      <c r="G5058" s="98" t="s">
        <v>423</v>
      </c>
      <c r="H5058" s="101">
        <v>6480407.63</v>
      </c>
      <c r="I5058" s="98">
        <v>2.0</v>
      </c>
      <c r="J5058" s="102">
        <v>4.8</v>
      </c>
      <c r="K5058" s="99">
        <v>2021.0</v>
      </c>
      <c r="L5058" s="98" t="s">
        <v>508</v>
      </c>
      <c r="M5058" s="98">
        <v>2021.0</v>
      </c>
      <c r="N5058" s="98" t="s">
        <v>161</v>
      </c>
      <c r="O5058" s="65" t="str">
        <f t="shared" si="1"/>
        <v>044336900001</v>
      </c>
      <c r="P5058" s="65">
        <f t="shared" si="2"/>
        <v>2</v>
      </c>
      <c r="Q5058" s="65">
        <f t="shared" si="3"/>
        <v>3</v>
      </c>
      <c r="R5058" s="65" t="str">
        <f t="shared" si="12"/>
        <v>04.433.690/0001-23</v>
      </c>
      <c r="S5058" s="84"/>
      <c r="T5058" s="84" t="str">
        <f t="shared" si="10"/>
        <v/>
      </c>
      <c r="U5058" s="84" t="str">
        <f t="shared" si="11"/>
        <v/>
      </c>
      <c r="V5058" s="65" t="str">
        <f t="shared" si="5"/>
        <v/>
      </c>
      <c r="W5058" s="84"/>
      <c r="X5058" s="84"/>
      <c r="Y5058" s="85"/>
      <c r="Z5058" s="85"/>
      <c r="AA5058" s="65" t="str">
        <f t="shared" si="6"/>
        <v/>
      </c>
      <c r="AB5058" s="65" t="str">
        <f t="shared" si="7"/>
        <v/>
      </c>
      <c r="AC5058" s="86"/>
      <c r="AD5058" s="87" t="str">
        <f t="shared" si="8"/>
        <v/>
      </c>
      <c r="AE5058" s="84"/>
      <c r="AF5058" s="86">
        <f>IF(AC5058&gt;0,AC5058,'⚙️ Config'!$B$10)</f>
        <v>0.0075</v>
      </c>
      <c r="AG5058" s="88">
        <f t="shared" si="9"/>
        <v>48603.05723</v>
      </c>
      <c r="AH5058" s="88">
        <f>AG5058*'⚙️ Config'!$B$11</f>
        <v>243015.2861</v>
      </c>
      <c r="AI5058" s="88">
        <f>AH5058*'⚙️ Config'!$B$12</f>
        <v>72904.58584</v>
      </c>
      <c r="AJ5058" s="64"/>
      <c r="AK5058" s="84"/>
      <c r="AL5058" s="84"/>
      <c r="AM5058" s="84"/>
      <c r="AN5058" s="84"/>
      <c r="AO5058" s="84"/>
      <c r="AP5058" s="84"/>
      <c r="AQ5058" s="84"/>
    </row>
    <row r="5059" ht="15.0" customHeight="1">
      <c r="A5059" s="103">
        <v>5056.0</v>
      </c>
      <c r="B5059" s="104" t="s">
        <v>10646</v>
      </c>
      <c r="C5059" s="103" t="s">
        <v>141</v>
      </c>
      <c r="D5059" s="103" t="s">
        <v>10647</v>
      </c>
      <c r="E5059" s="105">
        <v>20.3</v>
      </c>
      <c r="F5059" s="103" t="s">
        <v>86</v>
      </c>
      <c r="G5059" s="103" t="s">
        <v>423</v>
      </c>
      <c r="H5059" s="106">
        <v>6477156.73</v>
      </c>
      <c r="I5059" s="103">
        <v>3.0</v>
      </c>
      <c r="J5059" s="107">
        <v>4.7</v>
      </c>
      <c r="K5059" s="104">
        <v>2021.0</v>
      </c>
      <c r="L5059" s="103" t="s">
        <v>719</v>
      </c>
      <c r="M5059" s="103">
        <v>2021.0</v>
      </c>
      <c r="N5059" s="103" t="s">
        <v>189</v>
      </c>
      <c r="O5059" s="65" t="str">
        <f t="shared" si="1"/>
        <v>562208410001</v>
      </c>
      <c r="P5059" s="65">
        <f t="shared" si="2"/>
        <v>6</v>
      </c>
      <c r="Q5059" s="65">
        <f t="shared" si="3"/>
        <v>9</v>
      </c>
      <c r="R5059" s="65" t="str">
        <f t="shared" si="12"/>
        <v>56.220.841/0001-69</v>
      </c>
      <c r="S5059" s="84"/>
      <c r="T5059" s="84" t="str">
        <f t="shared" si="10"/>
        <v/>
      </c>
      <c r="U5059" s="84" t="str">
        <f t="shared" si="11"/>
        <v/>
      </c>
      <c r="V5059" s="65" t="str">
        <f t="shared" si="5"/>
        <v/>
      </c>
      <c r="W5059" s="84"/>
      <c r="X5059" s="84"/>
      <c r="Y5059" s="85"/>
      <c r="Z5059" s="85"/>
      <c r="AA5059" s="65" t="str">
        <f t="shared" si="6"/>
        <v/>
      </c>
      <c r="AB5059" s="65" t="str">
        <f t="shared" si="7"/>
        <v/>
      </c>
      <c r="AC5059" s="86"/>
      <c r="AD5059" s="87" t="str">
        <f t="shared" si="8"/>
        <v/>
      </c>
      <c r="AE5059" s="84"/>
      <c r="AF5059" s="86">
        <f>IF(AC5059&gt;0,AC5059,'⚙️ Config'!$B$10)</f>
        <v>0.0075</v>
      </c>
      <c r="AG5059" s="88">
        <f t="shared" si="9"/>
        <v>48578.67548</v>
      </c>
      <c r="AH5059" s="88">
        <f>AG5059*'⚙️ Config'!$B$11</f>
        <v>242893.3774</v>
      </c>
      <c r="AI5059" s="88">
        <f>AH5059*'⚙️ Config'!$B$12</f>
        <v>72868.01321</v>
      </c>
      <c r="AJ5059" s="64"/>
      <c r="AK5059" s="84"/>
      <c r="AL5059" s="84"/>
      <c r="AM5059" s="84"/>
      <c r="AN5059" s="84"/>
      <c r="AO5059" s="84"/>
      <c r="AP5059" s="84"/>
      <c r="AQ5059" s="84"/>
    </row>
    <row r="5060" ht="15.0" customHeight="1">
      <c r="A5060" s="98">
        <v>5057.0</v>
      </c>
      <c r="B5060" s="99" t="s">
        <v>10648</v>
      </c>
      <c r="C5060" s="98" t="s">
        <v>141</v>
      </c>
      <c r="D5060" s="98" t="s">
        <v>10649</v>
      </c>
      <c r="E5060" s="100">
        <v>24.84</v>
      </c>
      <c r="F5060" s="98" t="s">
        <v>86</v>
      </c>
      <c r="G5060" s="98" t="s">
        <v>423</v>
      </c>
      <c r="H5060" s="101">
        <v>6474048.44</v>
      </c>
      <c r="I5060" s="98">
        <v>2.0</v>
      </c>
      <c r="J5060" s="102">
        <v>4.7</v>
      </c>
      <c r="K5060" s="99">
        <v>2022.0</v>
      </c>
      <c r="L5060" s="98" t="s">
        <v>339</v>
      </c>
      <c r="M5060" s="98">
        <v>2021.0</v>
      </c>
      <c r="N5060" s="98" t="s">
        <v>161</v>
      </c>
      <c r="O5060" s="65" t="str">
        <f t="shared" si="1"/>
        <v>599485700001</v>
      </c>
      <c r="P5060" s="65">
        <f t="shared" si="2"/>
        <v>5</v>
      </c>
      <c r="Q5060" s="65">
        <f t="shared" si="3"/>
        <v>0</v>
      </c>
      <c r="R5060" s="65" t="str">
        <f t="shared" si="12"/>
        <v>59.948.570/0001-50</v>
      </c>
      <c r="S5060" s="84"/>
      <c r="T5060" s="84" t="str">
        <f t="shared" si="10"/>
        <v/>
      </c>
      <c r="U5060" s="84" t="str">
        <f t="shared" si="11"/>
        <v/>
      </c>
      <c r="V5060" s="65" t="str">
        <f t="shared" si="5"/>
        <v/>
      </c>
      <c r="W5060" s="84"/>
      <c r="X5060" s="84"/>
      <c r="Y5060" s="85"/>
      <c r="Z5060" s="85"/>
      <c r="AA5060" s="65" t="str">
        <f t="shared" si="6"/>
        <v/>
      </c>
      <c r="AB5060" s="65" t="str">
        <f t="shared" si="7"/>
        <v/>
      </c>
      <c r="AC5060" s="86"/>
      <c r="AD5060" s="87" t="str">
        <f t="shared" si="8"/>
        <v/>
      </c>
      <c r="AE5060" s="84"/>
      <c r="AF5060" s="86">
        <f>IF(AC5060&gt;0,AC5060,'⚙️ Config'!$B$10)</f>
        <v>0.0075</v>
      </c>
      <c r="AG5060" s="88">
        <f t="shared" si="9"/>
        <v>48555.3633</v>
      </c>
      <c r="AH5060" s="88">
        <f>AG5060*'⚙️ Config'!$B$11</f>
        <v>242776.8165</v>
      </c>
      <c r="AI5060" s="88">
        <f>AH5060*'⚙️ Config'!$B$12</f>
        <v>72833.04495</v>
      </c>
      <c r="AJ5060" s="64"/>
      <c r="AK5060" s="84"/>
      <c r="AL5060" s="84"/>
      <c r="AM5060" s="84"/>
      <c r="AN5060" s="84"/>
      <c r="AO5060" s="84"/>
      <c r="AP5060" s="84"/>
      <c r="AQ5060" s="84"/>
    </row>
    <row r="5061" ht="15.0" customHeight="1">
      <c r="A5061" s="103">
        <v>5058.0</v>
      </c>
      <c r="B5061" s="104" t="s">
        <v>10650</v>
      </c>
      <c r="C5061" s="103" t="s">
        <v>141</v>
      </c>
      <c r="D5061" s="103" t="s">
        <v>10651</v>
      </c>
      <c r="E5061" s="105">
        <v>47.08</v>
      </c>
      <c r="F5061" s="103" t="s">
        <v>86</v>
      </c>
      <c r="G5061" s="103" t="s">
        <v>423</v>
      </c>
      <c r="H5061" s="106">
        <v>6465109.08</v>
      </c>
      <c r="I5061" s="103">
        <v>5.0</v>
      </c>
      <c r="J5061" s="107">
        <v>2.6</v>
      </c>
      <c r="K5061" s="104">
        <v>2025.0</v>
      </c>
      <c r="L5061" s="103" t="s">
        <v>4726</v>
      </c>
      <c r="M5061" s="103">
        <v>2023.0</v>
      </c>
      <c r="N5061" s="103" t="s">
        <v>189</v>
      </c>
      <c r="O5061" s="65" t="str">
        <f t="shared" si="1"/>
        <v>092327210001</v>
      </c>
      <c r="P5061" s="65">
        <f t="shared" si="2"/>
        <v>0</v>
      </c>
      <c r="Q5061" s="65">
        <f t="shared" si="3"/>
        <v>0</v>
      </c>
      <c r="R5061" s="65" t="str">
        <f t="shared" si="12"/>
        <v>09.232.721/0001-00</v>
      </c>
      <c r="S5061" s="84"/>
      <c r="T5061" s="84" t="str">
        <f t="shared" si="10"/>
        <v/>
      </c>
      <c r="U5061" s="84" t="str">
        <f t="shared" si="11"/>
        <v/>
      </c>
      <c r="V5061" s="65" t="str">
        <f t="shared" si="5"/>
        <v/>
      </c>
      <c r="W5061" s="84"/>
      <c r="X5061" s="84"/>
      <c r="Y5061" s="85"/>
      <c r="Z5061" s="85"/>
      <c r="AA5061" s="65" t="str">
        <f t="shared" si="6"/>
        <v/>
      </c>
      <c r="AB5061" s="65" t="str">
        <f t="shared" si="7"/>
        <v/>
      </c>
      <c r="AC5061" s="86"/>
      <c r="AD5061" s="87" t="str">
        <f t="shared" si="8"/>
        <v/>
      </c>
      <c r="AE5061" s="84"/>
      <c r="AF5061" s="86">
        <f>IF(AC5061&gt;0,AC5061,'⚙️ Config'!$B$10)</f>
        <v>0.0075</v>
      </c>
      <c r="AG5061" s="88">
        <f t="shared" si="9"/>
        <v>48488.3181</v>
      </c>
      <c r="AH5061" s="88">
        <f>AG5061*'⚙️ Config'!$B$11</f>
        <v>242441.5905</v>
      </c>
      <c r="AI5061" s="88">
        <f>AH5061*'⚙️ Config'!$B$12</f>
        <v>72732.47715</v>
      </c>
      <c r="AJ5061" s="64"/>
      <c r="AK5061" s="84"/>
      <c r="AL5061" s="84"/>
      <c r="AM5061" s="84"/>
      <c r="AN5061" s="84"/>
      <c r="AO5061" s="84"/>
      <c r="AP5061" s="84"/>
      <c r="AQ5061" s="84"/>
    </row>
    <row r="5062" ht="15.0" customHeight="1">
      <c r="A5062" s="98">
        <v>5059.0</v>
      </c>
      <c r="B5062" s="99" t="s">
        <v>10652</v>
      </c>
      <c r="C5062" s="98" t="s">
        <v>141</v>
      </c>
      <c r="D5062" s="98" t="s">
        <v>10653</v>
      </c>
      <c r="E5062" s="100">
        <v>22.9</v>
      </c>
      <c r="F5062" s="98" t="s">
        <v>86</v>
      </c>
      <c r="G5062" s="98" t="s">
        <v>423</v>
      </c>
      <c r="H5062" s="101">
        <v>6457771.75</v>
      </c>
      <c r="I5062" s="98">
        <v>2.0</v>
      </c>
      <c r="J5062" s="102">
        <v>5.0</v>
      </c>
      <c r="K5062" s="99">
        <v>2021.0</v>
      </c>
      <c r="L5062" s="98" t="s">
        <v>256</v>
      </c>
      <c r="M5062" s="98">
        <v>2021.0</v>
      </c>
      <c r="N5062" s="98" t="s">
        <v>145</v>
      </c>
      <c r="O5062" s="65" t="str">
        <f t="shared" si="1"/>
        <v>661858020001</v>
      </c>
      <c r="P5062" s="65">
        <f t="shared" si="2"/>
        <v>2</v>
      </c>
      <c r="Q5062" s="65">
        <f t="shared" si="3"/>
        <v>1</v>
      </c>
      <c r="R5062" s="65" t="str">
        <f t="shared" si="12"/>
        <v>66.185.802/0001-21</v>
      </c>
      <c r="S5062" s="84"/>
      <c r="T5062" s="84" t="str">
        <f t="shared" si="10"/>
        <v/>
      </c>
      <c r="U5062" s="84" t="str">
        <f t="shared" si="11"/>
        <v/>
      </c>
      <c r="V5062" s="65" t="str">
        <f t="shared" si="5"/>
        <v/>
      </c>
      <c r="W5062" s="84"/>
      <c r="X5062" s="84"/>
      <c r="Y5062" s="85"/>
      <c r="Z5062" s="85"/>
      <c r="AA5062" s="65" t="str">
        <f t="shared" si="6"/>
        <v/>
      </c>
      <c r="AB5062" s="65" t="str">
        <f t="shared" si="7"/>
        <v/>
      </c>
      <c r="AC5062" s="86"/>
      <c r="AD5062" s="87" t="str">
        <f t="shared" si="8"/>
        <v/>
      </c>
      <c r="AE5062" s="84"/>
      <c r="AF5062" s="86">
        <f>IF(AC5062&gt;0,AC5062,'⚙️ Config'!$B$10)</f>
        <v>0.0075</v>
      </c>
      <c r="AG5062" s="88">
        <f t="shared" si="9"/>
        <v>48433.28813</v>
      </c>
      <c r="AH5062" s="88">
        <f>AG5062*'⚙️ Config'!$B$11</f>
        <v>242166.4406</v>
      </c>
      <c r="AI5062" s="88">
        <f>AH5062*'⚙️ Config'!$B$12</f>
        <v>72649.93219</v>
      </c>
      <c r="AJ5062" s="64"/>
      <c r="AK5062" s="84"/>
      <c r="AL5062" s="84"/>
      <c r="AM5062" s="84"/>
      <c r="AN5062" s="84"/>
      <c r="AO5062" s="84"/>
      <c r="AP5062" s="84"/>
      <c r="AQ5062" s="84"/>
    </row>
    <row r="5063" ht="15.0" customHeight="1">
      <c r="A5063" s="98">
        <v>5060.0</v>
      </c>
      <c r="B5063" s="99" t="s">
        <v>10654</v>
      </c>
      <c r="C5063" s="98" t="s">
        <v>141</v>
      </c>
      <c r="D5063" s="98" t="s">
        <v>10655</v>
      </c>
      <c r="E5063" s="100">
        <v>23.38</v>
      </c>
      <c r="F5063" s="98" t="s">
        <v>86</v>
      </c>
      <c r="G5063" s="98" t="s">
        <v>423</v>
      </c>
      <c r="H5063" s="101">
        <v>6453612.33</v>
      </c>
      <c r="I5063" s="98">
        <v>2.0</v>
      </c>
      <c r="J5063" s="102">
        <v>4.8</v>
      </c>
      <c r="K5063" s="99">
        <v>2021.0</v>
      </c>
      <c r="L5063" s="98" t="s">
        <v>615</v>
      </c>
      <c r="M5063" s="98">
        <v>2021.0</v>
      </c>
      <c r="N5063" s="98" t="s">
        <v>161</v>
      </c>
      <c r="O5063" s="65" t="str">
        <f t="shared" si="1"/>
        <v>676944890001</v>
      </c>
      <c r="P5063" s="65">
        <f t="shared" si="2"/>
        <v>1</v>
      </c>
      <c r="Q5063" s="65">
        <f t="shared" si="3"/>
        <v>0</v>
      </c>
      <c r="R5063" s="65" t="str">
        <f t="shared" si="12"/>
        <v>67.694.489/0001-10</v>
      </c>
      <c r="S5063" s="84"/>
      <c r="T5063" s="84" t="str">
        <f t="shared" si="10"/>
        <v/>
      </c>
      <c r="U5063" s="84" t="str">
        <f t="shared" si="11"/>
        <v/>
      </c>
      <c r="V5063" s="65" t="str">
        <f t="shared" si="5"/>
        <v/>
      </c>
      <c r="W5063" s="84"/>
      <c r="X5063" s="84"/>
      <c r="Y5063" s="85"/>
      <c r="Z5063" s="85"/>
      <c r="AA5063" s="65" t="str">
        <f t="shared" si="6"/>
        <v/>
      </c>
      <c r="AB5063" s="65" t="str">
        <f t="shared" si="7"/>
        <v/>
      </c>
      <c r="AC5063" s="86"/>
      <c r="AD5063" s="87" t="str">
        <f t="shared" si="8"/>
        <v/>
      </c>
      <c r="AE5063" s="84"/>
      <c r="AF5063" s="86">
        <f>IF(AC5063&gt;0,AC5063,'⚙️ Config'!$B$10)</f>
        <v>0.0075</v>
      </c>
      <c r="AG5063" s="88">
        <f t="shared" si="9"/>
        <v>48402.09248</v>
      </c>
      <c r="AH5063" s="88">
        <f>AG5063*'⚙️ Config'!$B$11</f>
        <v>242010.4624</v>
      </c>
      <c r="AI5063" s="88">
        <f>AH5063*'⚙️ Config'!$B$12</f>
        <v>72603.13871</v>
      </c>
      <c r="AJ5063" s="64"/>
      <c r="AK5063" s="84"/>
      <c r="AL5063" s="84"/>
      <c r="AM5063" s="84"/>
      <c r="AN5063" s="84"/>
      <c r="AO5063" s="84"/>
      <c r="AP5063" s="84"/>
      <c r="AQ5063" s="84"/>
    </row>
    <row r="5064" ht="15.0" customHeight="1">
      <c r="A5064" s="103">
        <v>5061.0</v>
      </c>
      <c r="B5064" s="104" t="s">
        <v>10656</v>
      </c>
      <c r="C5064" s="103" t="s">
        <v>141</v>
      </c>
      <c r="D5064" s="103" t="s">
        <v>10657</v>
      </c>
      <c r="E5064" s="105">
        <v>34.94</v>
      </c>
      <c r="F5064" s="103" t="s">
        <v>86</v>
      </c>
      <c r="G5064" s="103" t="s">
        <v>423</v>
      </c>
      <c r="H5064" s="106">
        <v>6428674.8</v>
      </c>
      <c r="I5064" s="103">
        <v>5.0</v>
      </c>
      <c r="J5064" s="107">
        <v>4.7</v>
      </c>
      <c r="K5064" s="104">
        <v>2025.0</v>
      </c>
      <c r="L5064" s="103" t="s">
        <v>144</v>
      </c>
      <c r="M5064" s="103">
        <v>2021.0</v>
      </c>
      <c r="N5064" s="103" t="s">
        <v>189</v>
      </c>
      <c r="O5064" s="65" t="str">
        <f t="shared" si="1"/>
        <v>183784600001</v>
      </c>
      <c r="P5064" s="65">
        <f t="shared" si="2"/>
        <v>1</v>
      </c>
      <c r="Q5064" s="65">
        <f t="shared" si="3"/>
        <v>3</v>
      </c>
      <c r="R5064" s="65" t="str">
        <f t="shared" si="12"/>
        <v>18.378.460/0001-13</v>
      </c>
      <c r="S5064" s="84"/>
      <c r="T5064" s="84" t="str">
        <f t="shared" si="10"/>
        <v/>
      </c>
      <c r="U5064" s="84" t="str">
        <f t="shared" si="11"/>
        <v/>
      </c>
      <c r="V5064" s="65" t="str">
        <f t="shared" si="5"/>
        <v/>
      </c>
      <c r="W5064" s="84"/>
      <c r="X5064" s="84"/>
      <c r="Y5064" s="85"/>
      <c r="Z5064" s="85"/>
      <c r="AA5064" s="65" t="str">
        <f t="shared" si="6"/>
        <v/>
      </c>
      <c r="AB5064" s="65" t="str">
        <f t="shared" si="7"/>
        <v/>
      </c>
      <c r="AC5064" s="86"/>
      <c r="AD5064" s="87" t="str">
        <f t="shared" si="8"/>
        <v/>
      </c>
      <c r="AE5064" s="84"/>
      <c r="AF5064" s="86">
        <f>IF(AC5064&gt;0,AC5064,'⚙️ Config'!$B$10)</f>
        <v>0.0075</v>
      </c>
      <c r="AG5064" s="88">
        <f t="shared" si="9"/>
        <v>48215.061</v>
      </c>
      <c r="AH5064" s="88">
        <f>AG5064*'⚙️ Config'!$B$11</f>
        <v>241075.305</v>
      </c>
      <c r="AI5064" s="88">
        <f>AH5064*'⚙️ Config'!$B$12</f>
        <v>72322.5915</v>
      </c>
      <c r="AJ5064" s="64"/>
      <c r="AK5064" s="84"/>
      <c r="AL5064" s="84"/>
      <c r="AM5064" s="84"/>
      <c r="AN5064" s="84"/>
      <c r="AO5064" s="84"/>
      <c r="AP5064" s="84"/>
      <c r="AQ5064" s="84"/>
    </row>
    <row r="5065" ht="15.0" customHeight="1">
      <c r="A5065" s="103">
        <v>5062.0</v>
      </c>
      <c r="B5065" s="104" t="s">
        <v>10658</v>
      </c>
      <c r="C5065" s="103" t="s">
        <v>141</v>
      </c>
      <c r="D5065" s="103" t="s">
        <v>10659</v>
      </c>
      <c r="E5065" s="105">
        <v>25.25</v>
      </c>
      <c r="F5065" s="103" t="s">
        <v>86</v>
      </c>
      <c r="G5065" s="103" t="s">
        <v>423</v>
      </c>
      <c r="H5065" s="106">
        <v>6426328.02</v>
      </c>
      <c r="I5065" s="103">
        <v>3.0</v>
      </c>
      <c r="J5065" s="107">
        <v>4.7</v>
      </c>
      <c r="K5065" s="104">
        <v>2023.0</v>
      </c>
      <c r="L5065" s="103" t="s">
        <v>295</v>
      </c>
      <c r="M5065" s="103">
        <v>2021.0</v>
      </c>
      <c r="N5065" s="103" t="s">
        <v>161</v>
      </c>
      <c r="O5065" s="65" t="str">
        <f t="shared" si="1"/>
        <v>031970230001</v>
      </c>
      <c r="P5065" s="65">
        <f t="shared" si="2"/>
        <v>2</v>
      </c>
      <c r="Q5065" s="65">
        <f t="shared" si="3"/>
        <v>6</v>
      </c>
      <c r="R5065" s="65" t="str">
        <f t="shared" si="12"/>
        <v>03.197.023/0001-26</v>
      </c>
      <c r="S5065" s="84"/>
      <c r="T5065" s="84" t="str">
        <f t="shared" si="10"/>
        <v/>
      </c>
      <c r="U5065" s="84" t="str">
        <f t="shared" si="11"/>
        <v/>
      </c>
      <c r="V5065" s="65" t="str">
        <f t="shared" si="5"/>
        <v/>
      </c>
      <c r="W5065" s="84"/>
      <c r="X5065" s="84"/>
      <c r="Y5065" s="85"/>
      <c r="Z5065" s="85"/>
      <c r="AA5065" s="65" t="str">
        <f t="shared" si="6"/>
        <v/>
      </c>
      <c r="AB5065" s="65" t="str">
        <f t="shared" si="7"/>
        <v/>
      </c>
      <c r="AC5065" s="86"/>
      <c r="AD5065" s="87" t="str">
        <f t="shared" si="8"/>
        <v/>
      </c>
      <c r="AE5065" s="84"/>
      <c r="AF5065" s="86">
        <f>IF(AC5065&gt;0,AC5065,'⚙️ Config'!$B$10)</f>
        <v>0.0075</v>
      </c>
      <c r="AG5065" s="88">
        <f t="shared" si="9"/>
        <v>48197.46015</v>
      </c>
      <c r="AH5065" s="88">
        <f>AG5065*'⚙️ Config'!$B$11</f>
        <v>240987.3008</v>
      </c>
      <c r="AI5065" s="88">
        <f>AH5065*'⚙️ Config'!$B$12</f>
        <v>72296.19023</v>
      </c>
      <c r="AJ5065" s="64"/>
      <c r="AK5065" s="84"/>
      <c r="AL5065" s="84"/>
      <c r="AM5065" s="84"/>
      <c r="AN5065" s="84"/>
      <c r="AO5065" s="84"/>
      <c r="AP5065" s="84"/>
      <c r="AQ5065" s="84"/>
    </row>
    <row r="5066" ht="15.0" customHeight="1">
      <c r="A5066" s="98">
        <v>5063.0</v>
      </c>
      <c r="B5066" s="99" t="s">
        <v>10660</v>
      </c>
      <c r="C5066" s="98" t="s">
        <v>141</v>
      </c>
      <c r="D5066" s="98" t="s">
        <v>10661</v>
      </c>
      <c r="E5066" s="100">
        <v>18.0</v>
      </c>
      <c r="F5066" s="98" t="s">
        <v>86</v>
      </c>
      <c r="G5066" s="98" t="s">
        <v>423</v>
      </c>
      <c r="H5066" s="101">
        <v>6411494.79</v>
      </c>
      <c r="I5066" s="98">
        <v>4.0</v>
      </c>
      <c r="J5066" s="102">
        <v>5.0</v>
      </c>
      <c r="K5066" s="99">
        <v>2021.0</v>
      </c>
      <c r="L5066" s="98" t="s">
        <v>268</v>
      </c>
      <c r="M5066" s="98">
        <v>2021.0</v>
      </c>
      <c r="N5066" s="98" t="s">
        <v>145</v>
      </c>
      <c r="O5066" s="65" t="str">
        <f t="shared" si="1"/>
        <v>025604100001</v>
      </c>
      <c r="P5066" s="65">
        <f t="shared" si="2"/>
        <v>1</v>
      </c>
      <c r="Q5066" s="65">
        <f t="shared" si="3"/>
        <v>2</v>
      </c>
      <c r="R5066" s="65" t="str">
        <f t="shared" si="12"/>
        <v>02.560.410/0001-12</v>
      </c>
      <c r="S5066" s="84"/>
      <c r="T5066" s="84" t="str">
        <f t="shared" si="10"/>
        <v/>
      </c>
      <c r="U5066" s="84" t="str">
        <f t="shared" si="11"/>
        <v/>
      </c>
      <c r="V5066" s="65" t="str">
        <f t="shared" si="5"/>
        <v/>
      </c>
      <c r="W5066" s="84"/>
      <c r="X5066" s="84"/>
      <c r="Y5066" s="85"/>
      <c r="Z5066" s="85"/>
      <c r="AA5066" s="65" t="str">
        <f t="shared" si="6"/>
        <v/>
      </c>
      <c r="AB5066" s="65" t="str">
        <f t="shared" si="7"/>
        <v/>
      </c>
      <c r="AC5066" s="86"/>
      <c r="AD5066" s="87" t="str">
        <f t="shared" si="8"/>
        <v/>
      </c>
      <c r="AE5066" s="84"/>
      <c r="AF5066" s="86">
        <f>IF(AC5066&gt;0,AC5066,'⚙️ Config'!$B$10)</f>
        <v>0.0075</v>
      </c>
      <c r="AG5066" s="88">
        <f t="shared" si="9"/>
        <v>48086.21093</v>
      </c>
      <c r="AH5066" s="88">
        <f>AG5066*'⚙️ Config'!$B$11</f>
        <v>240431.0546</v>
      </c>
      <c r="AI5066" s="88">
        <f>AH5066*'⚙️ Config'!$B$12</f>
        <v>72129.31639</v>
      </c>
      <c r="AJ5066" s="64"/>
      <c r="AK5066" s="84"/>
      <c r="AL5066" s="84"/>
      <c r="AM5066" s="84"/>
      <c r="AN5066" s="84"/>
      <c r="AO5066" s="84"/>
      <c r="AP5066" s="84"/>
      <c r="AQ5066" s="84"/>
    </row>
    <row r="5067" ht="15.0" customHeight="1">
      <c r="A5067" s="98">
        <v>5064.0</v>
      </c>
      <c r="B5067" s="99" t="s">
        <v>10662</v>
      </c>
      <c r="C5067" s="98" t="s">
        <v>141</v>
      </c>
      <c r="D5067" s="98" t="s">
        <v>10663</v>
      </c>
      <c r="E5067" s="100">
        <v>46.05</v>
      </c>
      <c r="F5067" s="98" t="s">
        <v>86</v>
      </c>
      <c r="G5067" s="98" t="s">
        <v>423</v>
      </c>
      <c r="H5067" s="101">
        <v>6403859.53</v>
      </c>
      <c r="I5067" s="98">
        <v>4.0</v>
      </c>
      <c r="J5067" s="102">
        <v>4.8</v>
      </c>
      <c r="K5067" s="99">
        <v>2025.0</v>
      </c>
      <c r="L5067" s="98" t="s">
        <v>268</v>
      </c>
      <c r="M5067" s="98">
        <v>2021.0</v>
      </c>
      <c r="N5067" s="98" t="s">
        <v>310</v>
      </c>
      <c r="O5067" s="65" t="str">
        <f t="shared" si="1"/>
        <v>150782430001</v>
      </c>
      <c r="P5067" s="65">
        <f t="shared" si="2"/>
        <v>1</v>
      </c>
      <c r="Q5067" s="65">
        <f t="shared" si="3"/>
        <v>0</v>
      </c>
      <c r="R5067" s="65" t="str">
        <f t="shared" si="12"/>
        <v>15.078.243/0001-10</v>
      </c>
      <c r="S5067" s="84"/>
      <c r="T5067" s="84" t="str">
        <f t="shared" si="10"/>
        <v/>
      </c>
      <c r="U5067" s="84" t="str">
        <f t="shared" si="11"/>
        <v/>
      </c>
      <c r="V5067" s="65" t="str">
        <f t="shared" si="5"/>
        <v/>
      </c>
      <c r="W5067" s="84"/>
      <c r="X5067" s="84"/>
      <c r="Y5067" s="85"/>
      <c r="Z5067" s="85"/>
      <c r="AA5067" s="65" t="str">
        <f t="shared" si="6"/>
        <v/>
      </c>
      <c r="AB5067" s="65" t="str">
        <f t="shared" si="7"/>
        <v/>
      </c>
      <c r="AC5067" s="86"/>
      <c r="AD5067" s="87" t="str">
        <f t="shared" si="8"/>
        <v/>
      </c>
      <c r="AE5067" s="84"/>
      <c r="AF5067" s="86">
        <f>IF(AC5067&gt;0,AC5067,'⚙️ Config'!$B$10)</f>
        <v>0.0075</v>
      </c>
      <c r="AG5067" s="88">
        <f t="shared" si="9"/>
        <v>48028.94648</v>
      </c>
      <c r="AH5067" s="88">
        <f>AG5067*'⚙️ Config'!$B$11</f>
        <v>240144.7324</v>
      </c>
      <c r="AI5067" s="88">
        <f>AH5067*'⚙️ Config'!$B$12</f>
        <v>72043.41971</v>
      </c>
      <c r="AJ5067" s="64"/>
      <c r="AK5067" s="84"/>
      <c r="AL5067" s="84"/>
      <c r="AM5067" s="84"/>
      <c r="AN5067" s="84"/>
      <c r="AO5067" s="84"/>
      <c r="AP5067" s="84"/>
      <c r="AQ5067" s="84"/>
    </row>
    <row r="5068" ht="15.0" customHeight="1">
      <c r="A5068" s="98">
        <v>5065.0</v>
      </c>
      <c r="B5068" s="99" t="s">
        <v>10664</v>
      </c>
      <c r="C5068" s="98" t="s">
        <v>141</v>
      </c>
      <c r="D5068" s="98" t="s">
        <v>10665</v>
      </c>
      <c r="E5068" s="100">
        <v>20.24</v>
      </c>
      <c r="F5068" s="98" t="s">
        <v>86</v>
      </c>
      <c r="G5068" s="98" t="s">
        <v>423</v>
      </c>
      <c r="H5068" s="101">
        <v>6392900.95</v>
      </c>
      <c r="I5068" s="98">
        <v>3.0</v>
      </c>
      <c r="J5068" s="102">
        <v>5.2</v>
      </c>
      <c r="K5068" s="99">
        <v>2022.0</v>
      </c>
      <c r="L5068" s="98" t="s">
        <v>202</v>
      </c>
      <c r="M5068" s="98">
        <v>2021.0</v>
      </c>
      <c r="N5068" s="98" t="s">
        <v>4351</v>
      </c>
      <c r="O5068" s="65" t="str">
        <f t="shared" si="1"/>
        <v>462449190001</v>
      </c>
      <c r="P5068" s="65">
        <f t="shared" si="2"/>
        <v>2</v>
      </c>
      <c r="Q5068" s="65">
        <f t="shared" si="3"/>
        <v>1</v>
      </c>
      <c r="R5068" s="65" t="str">
        <f t="shared" si="12"/>
        <v>46.244.919/0001-21</v>
      </c>
      <c r="S5068" s="84"/>
      <c r="T5068" s="84" t="str">
        <f t="shared" si="10"/>
        <v/>
      </c>
      <c r="U5068" s="84" t="str">
        <f t="shared" si="11"/>
        <v/>
      </c>
      <c r="V5068" s="65" t="str">
        <f t="shared" si="5"/>
        <v/>
      </c>
      <c r="W5068" s="84"/>
      <c r="X5068" s="84"/>
      <c r="Y5068" s="85"/>
      <c r="Z5068" s="85"/>
      <c r="AA5068" s="65" t="str">
        <f t="shared" si="6"/>
        <v/>
      </c>
      <c r="AB5068" s="65" t="str">
        <f t="shared" si="7"/>
        <v/>
      </c>
      <c r="AC5068" s="86"/>
      <c r="AD5068" s="87" t="str">
        <f t="shared" si="8"/>
        <v/>
      </c>
      <c r="AE5068" s="84"/>
      <c r="AF5068" s="86">
        <f>IF(AC5068&gt;0,AC5068,'⚙️ Config'!$B$10)</f>
        <v>0.0075</v>
      </c>
      <c r="AG5068" s="88">
        <f t="shared" si="9"/>
        <v>47946.75713</v>
      </c>
      <c r="AH5068" s="88">
        <f>AG5068*'⚙️ Config'!$B$11</f>
        <v>239733.7856</v>
      </c>
      <c r="AI5068" s="88">
        <f>AH5068*'⚙️ Config'!$B$12</f>
        <v>71920.13569</v>
      </c>
      <c r="AJ5068" s="64"/>
      <c r="AK5068" s="84"/>
      <c r="AL5068" s="84"/>
      <c r="AM5068" s="84"/>
      <c r="AN5068" s="84"/>
      <c r="AO5068" s="84"/>
      <c r="AP5068" s="84"/>
      <c r="AQ5068" s="84"/>
    </row>
    <row r="5069" ht="15.0" customHeight="1">
      <c r="A5069" s="103">
        <v>5066.0</v>
      </c>
      <c r="B5069" s="104" t="s">
        <v>10666</v>
      </c>
      <c r="C5069" s="103" t="s">
        <v>141</v>
      </c>
      <c r="D5069" s="103" t="s">
        <v>10667</v>
      </c>
      <c r="E5069" s="105">
        <v>23.38</v>
      </c>
      <c r="F5069" s="103" t="s">
        <v>86</v>
      </c>
      <c r="G5069" s="103" t="s">
        <v>423</v>
      </c>
      <c r="H5069" s="106">
        <v>6392266.15</v>
      </c>
      <c r="I5069" s="103">
        <v>2.0</v>
      </c>
      <c r="J5069" s="107">
        <v>4.8</v>
      </c>
      <c r="K5069" s="104">
        <v>2021.0</v>
      </c>
      <c r="L5069" s="103" t="s">
        <v>144</v>
      </c>
      <c r="M5069" s="103">
        <v>2021.0</v>
      </c>
      <c r="N5069" s="103" t="s">
        <v>161</v>
      </c>
      <c r="O5069" s="65" t="str">
        <f t="shared" si="1"/>
        <v>060503040001</v>
      </c>
      <c r="P5069" s="65">
        <f t="shared" si="2"/>
        <v>4</v>
      </c>
      <c r="Q5069" s="65">
        <f t="shared" si="3"/>
        <v>0</v>
      </c>
      <c r="R5069" s="65" t="str">
        <f t="shared" si="12"/>
        <v>06.050.304/0001-40</v>
      </c>
      <c r="S5069" s="84"/>
      <c r="T5069" s="84" t="str">
        <f t="shared" si="10"/>
        <v/>
      </c>
      <c r="U5069" s="84" t="str">
        <f t="shared" si="11"/>
        <v/>
      </c>
      <c r="V5069" s="65" t="str">
        <f t="shared" si="5"/>
        <v/>
      </c>
      <c r="W5069" s="84"/>
      <c r="X5069" s="84"/>
      <c r="Y5069" s="85"/>
      <c r="Z5069" s="85"/>
      <c r="AA5069" s="65" t="str">
        <f t="shared" si="6"/>
        <v/>
      </c>
      <c r="AB5069" s="65" t="str">
        <f t="shared" si="7"/>
        <v/>
      </c>
      <c r="AC5069" s="86"/>
      <c r="AD5069" s="87" t="str">
        <f t="shared" si="8"/>
        <v/>
      </c>
      <c r="AE5069" s="84"/>
      <c r="AF5069" s="86">
        <f>IF(AC5069&gt;0,AC5069,'⚙️ Config'!$B$10)</f>
        <v>0.0075</v>
      </c>
      <c r="AG5069" s="88">
        <f t="shared" si="9"/>
        <v>47941.99613</v>
      </c>
      <c r="AH5069" s="88">
        <f>AG5069*'⚙️ Config'!$B$11</f>
        <v>239709.9806</v>
      </c>
      <c r="AI5069" s="88">
        <f>AH5069*'⚙️ Config'!$B$12</f>
        <v>71912.99419</v>
      </c>
      <c r="AJ5069" s="64"/>
      <c r="AK5069" s="84"/>
      <c r="AL5069" s="84"/>
      <c r="AM5069" s="84"/>
      <c r="AN5069" s="84"/>
      <c r="AO5069" s="84"/>
      <c r="AP5069" s="84"/>
      <c r="AQ5069" s="84"/>
    </row>
    <row r="5070" ht="15.0" customHeight="1">
      <c r="A5070" s="103">
        <v>5067.0</v>
      </c>
      <c r="B5070" s="104" t="s">
        <v>10668</v>
      </c>
      <c r="C5070" s="103" t="s">
        <v>141</v>
      </c>
      <c r="D5070" s="103" t="s">
        <v>10669</v>
      </c>
      <c r="E5070" s="105">
        <v>28.84</v>
      </c>
      <c r="F5070" s="103" t="s">
        <v>86</v>
      </c>
      <c r="G5070" s="103" t="s">
        <v>423</v>
      </c>
      <c r="H5070" s="106">
        <v>6390530.34</v>
      </c>
      <c r="I5070" s="103">
        <v>5.0</v>
      </c>
      <c r="J5070" s="107">
        <v>5.2</v>
      </c>
      <c r="K5070" s="104">
        <v>2025.0</v>
      </c>
      <c r="L5070" s="103" t="s">
        <v>268</v>
      </c>
      <c r="M5070" s="103">
        <v>2021.0</v>
      </c>
      <c r="N5070" s="103" t="s">
        <v>189</v>
      </c>
      <c r="O5070" s="65" t="str">
        <f t="shared" si="1"/>
        <v>267320780001</v>
      </c>
      <c r="P5070" s="65">
        <f t="shared" si="2"/>
        <v>9</v>
      </c>
      <c r="Q5070" s="65">
        <f t="shared" si="3"/>
        <v>4</v>
      </c>
      <c r="R5070" s="65" t="str">
        <f t="shared" si="12"/>
        <v>26.732.078/0001-94</v>
      </c>
      <c r="S5070" s="84"/>
      <c r="T5070" s="84" t="str">
        <f t="shared" si="10"/>
        <v/>
      </c>
      <c r="U5070" s="84" t="str">
        <f t="shared" si="11"/>
        <v/>
      </c>
      <c r="V5070" s="65" t="str">
        <f t="shared" si="5"/>
        <v/>
      </c>
      <c r="W5070" s="84"/>
      <c r="X5070" s="84"/>
      <c r="Y5070" s="85"/>
      <c r="Z5070" s="85"/>
      <c r="AA5070" s="65" t="str">
        <f t="shared" si="6"/>
        <v/>
      </c>
      <c r="AB5070" s="65" t="str">
        <f t="shared" si="7"/>
        <v/>
      </c>
      <c r="AC5070" s="86"/>
      <c r="AD5070" s="87" t="str">
        <f t="shared" si="8"/>
        <v/>
      </c>
      <c r="AE5070" s="84"/>
      <c r="AF5070" s="86">
        <f>IF(AC5070&gt;0,AC5070,'⚙️ Config'!$B$10)</f>
        <v>0.0075</v>
      </c>
      <c r="AG5070" s="88">
        <f t="shared" si="9"/>
        <v>47928.97755</v>
      </c>
      <c r="AH5070" s="88">
        <f>AG5070*'⚙️ Config'!$B$11</f>
        <v>239644.8878</v>
      </c>
      <c r="AI5070" s="88">
        <f>AH5070*'⚙️ Config'!$B$12</f>
        <v>71893.46633</v>
      </c>
      <c r="AJ5070" s="64"/>
      <c r="AK5070" s="84"/>
      <c r="AL5070" s="84"/>
      <c r="AM5070" s="84"/>
      <c r="AN5070" s="84"/>
      <c r="AO5070" s="84"/>
      <c r="AP5070" s="84"/>
      <c r="AQ5070" s="84"/>
    </row>
    <row r="5071" ht="15.0" customHeight="1">
      <c r="A5071" s="98">
        <v>5068.0</v>
      </c>
      <c r="B5071" s="99" t="s">
        <v>10670</v>
      </c>
      <c r="C5071" s="98" t="s">
        <v>141</v>
      </c>
      <c r="D5071" s="98" t="s">
        <v>10671</v>
      </c>
      <c r="E5071" s="100">
        <v>27.65</v>
      </c>
      <c r="F5071" s="98" t="s">
        <v>86</v>
      </c>
      <c r="G5071" s="98" t="s">
        <v>423</v>
      </c>
      <c r="H5071" s="101">
        <v>6381485.49</v>
      </c>
      <c r="I5071" s="98">
        <v>5.0</v>
      </c>
      <c r="J5071" s="102">
        <v>4.7</v>
      </c>
      <c r="K5071" s="99">
        <v>2024.0</v>
      </c>
      <c r="L5071" s="98" t="s">
        <v>691</v>
      </c>
      <c r="M5071" s="98">
        <v>2021.0</v>
      </c>
      <c r="N5071" s="98" t="s">
        <v>161</v>
      </c>
      <c r="O5071" s="65" t="str">
        <f t="shared" si="1"/>
        <v>469746140001</v>
      </c>
      <c r="P5071" s="65">
        <f t="shared" si="2"/>
        <v>7</v>
      </c>
      <c r="Q5071" s="65">
        <f t="shared" si="3"/>
        <v>5</v>
      </c>
      <c r="R5071" s="65" t="str">
        <f t="shared" si="12"/>
        <v>46.974.614/0001-75</v>
      </c>
      <c r="S5071" s="84"/>
      <c r="T5071" s="84" t="str">
        <f t="shared" si="10"/>
        <v/>
      </c>
      <c r="U5071" s="84" t="str">
        <f t="shared" si="11"/>
        <v/>
      </c>
      <c r="V5071" s="65" t="str">
        <f t="shared" si="5"/>
        <v/>
      </c>
      <c r="W5071" s="84"/>
      <c r="X5071" s="84"/>
      <c r="Y5071" s="85"/>
      <c r="Z5071" s="85"/>
      <c r="AA5071" s="65" t="str">
        <f t="shared" si="6"/>
        <v/>
      </c>
      <c r="AB5071" s="65" t="str">
        <f t="shared" si="7"/>
        <v/>
      </c>
      <c r="AC5071" s="86"/>
      <c r="AD5071" s="87" t="str">
        <f t="shared" si="8"/>
        <v/>
      </c>
      <c r="AE5071" s="84"/>
      <c r="AF5071" s="86">
        <f>IF(AC5071&gt;0,AC5071,'⚙️ Config'!$B$10)</f>
        <v>0.0075</v>
      </c>
      <c r="AG5071" s="88">
        <f t="shared" si="9"/>
        <v>47861.14118</v>
      </c>
      <c r="AH5071" s="88">
        <f>AG5071*'⚙️ Config'!$B$11</f>
        <v>239305.7059</v>
      </c>
      <c r="AI5071" s="88">
        <f>AH5071*'⚙️ Config'!$B$12</f>
        <v>71791.71176</v>
      </c>
      <c r="AJ5071" s="64"/>
      <c r="AK5071" s="84"/>
      <c r="AL5071" s="84"/>
      <c r="AM5071" s="84"/>
      <c r="AN5071" s="84"/>
      <c r="AO5071" s="84"/>
      <c r="AP5071" s="84"/>
      <c r="AQ5071" s="84"/>
    </row>
    <row r="5072" ht="15.0" customHeight="1">
      <c r="A5072" s="98">
        <v>5069.0</v>
      </c>
      <c r="B5072" s="99" t="s">
        <v>10672</v>
      </c>
      <c r="C5072" s="98" t="s">
        <v>141</v>
      </c>
      <c r="D5072" s="98" t="s">
        <v>10673</v>
      </c>
      <c r="E5072" s="100">
        <v>27.37</v>
      </c>
      <c r="F5072" s="98" t="s">
        <v>86</v>
      </c>
      <c r="G5072" s="98" t="s">
        <v>423</v>
      </c>
      <c r="H5072" s="101">
        <v>6381048.57</v>
      </c>
      <c r="I5072" s="98">
        <v>5.0</v>
      </c>
      <c r="J5072" s="102">
        <v>4.9</v>
      </c>
      <c r="K5072" s="99">
        <v>2024.0</v>
      </c>
      <c r="L5072" s="98" t="s">
        <v>387</v>
      </c>
      <c r="M5072" s="98">
        <v>2021.0</v>
      </c>
      <c r="N5072" s="98" t="s">
        <v>145</v>
      </c>
      <c r="O5072" s="65" t="str">
        <f t="shared" si="1"/>
        <v>074112970001</v>
      </c>
      <c r="P5072" s="65">
        <f t="shared" si="2"/>
        <v>2</v>
      </c>
      <c r="Q5072" s="65">
        <f t="shared" si="3"/>
        <v>7</v>
      </c>
      <c r="R5072" s="65" t="str">
        <f t="shared" si="12"/>
        <v>07.411.297/0001-27</v>
      </c>
      <c r="S5072" s="84"/>
      <c r="T5072" s="84" t="str">
        <f t="shared" si="10"/>
        <v/>
      </c>
      <c r="U5072" s="84" t="str">
        <f t="shared" si="11"/>
        <v/>
      </c>
      <c r="V5072" s="65" t="str">
        <f t="shared" si="5"/>
        <v/>
      </c>
      <c r="W5072" s="84"/>
      <c r="X5072" s="84"/>
      <c r="Y5072" s="85"/>
      <c r="Z5072" s="85"/>
      <c r="AA5072" s="65" t="str">
        <f t="shared" si="6"/>
        <v/>
      </c>
      <c r="AB5072" s="65" t="str">
        <f t="shared" si="7"/>
        <v/>
      </c>
      <c r="AC5072" s="86"/>
      <c r="AD5072" s="87" t="str">
        <f t="shared" si="8"/>
        <v/>
      </c>
      <c r="AE5072" s="84"/>
      <c r="AF5072" s="86">
        <f>IF(AC5072&gt;0,AC5072,'⚙️ Config'!$B$10)</f>
        <v>0.0075</v>
      </c>
      <c r="AG5072" s="88">
        <f t="shared" si="9"/>
        <v>47857.86428</v>
      </c>
      <c r="AH5072" s="88">
        <f>AG5072*'⚙️ Config'!$B$11</f>
        <v>239289.3214</v>
      </c>
      <c r="AI5072" s="88">
        <f>AH5072*'⚙️ Config'!$B$12</f>
        <v>71786.79641</v>
      </c>
      <c r="AJ5072" s="64"/>
      <c r="AK5072" s="84"/>
      <c r="AL5072" s="84"/>
      <c r="AM5072" s="84"/>
      <c r="AN5072" s="84"/>
      <c r="AO5072" s="84"/>
      <c r="AP5072" s="84"/>
      <c r="AQ5072" s="84"/>
    </row>
    <row r="5073" ht="15.0" customHeight="1">
      <c r="A5073" s="103">
        <v>5070.0</v>
      </c>
      <c r="B5073" s="104" t="s">
        <v>10674</v>
      </c>
      <c r="C5073" s="103" t="s">
        <v>141</v>
      </c>
      <c r="D5073" s="103" t="s">
        <v>10675</v>
      </c>
      <c r="E5073" s="105">
        <v>28.97</v>
      </c>
      <c r="F5073" s="103" t="s">
        <v>86</v>
      </c>
      <c r="G5073" s="103" t="s">
        <v>423</v>
      </c>
      <c r="H5073" s="106">
        <v>6345852.08</v>
      </c>
      <c r="I5073" s="103">
        <v>3.0</v>
      </c>
      <c r="J5073" s="107">
        <v>4.6</v>
      </c>
      <c r="K5073" s="104">
        <v>2024.0</v>
      </c>
      <c r="L5073" s="103" t="s">
        <v>431</v>
      </c>
      <c r="M5073" s="103">
        <v>2021.0</v>
      </c>
      <c r="N5073" s="103" t="s">
        <v>161</v>
      </c>
      <c r="O5073" s="65" t="str">
        <f t="shared" si="1"/>
        <v>516657270001</v>
      </c>
      <c r="P5073" s="65">
        <f t="shared" si="2"/>
        <v>2</v>
      </c>
      <c r="Q5073" s="65">
        <f t="shared" si="3"/>
        <v>9</v>
      </c>
      <c r="R5073" s="65" t="str">
        <f t="shared" si="12"/>
        <v>51.665.727/0001-29</v>
      </c>
      <c r="S5073" s="84"/>
      <c r="T5073" s="84" t="str">
        <f t="shared" si="10"/>
        <v/>
      </c>
      <c r="U5073" s="84" t="str">
        <f t="shared" si="11"/>
        <v/>
      </c>
      <c r="V5073" s="65" t="str">
        <f t="shared" si="5"/>
        <v/>
      </c>
      <c r="W5073" s="84"/>
      <c r="X5073" s="84"/>
      <c r="Y5073" s="85"/>
      <c r="Z5073" s="85"/>
      <c r="AA5073" s="65" t="str">
        <f t="shared" si="6"/>
        <v/>
      </c>
      <c r="AB5073" s="65" t="str">
        <f t="shared" si="7"/>
        <v/>
      </c>
      <c r="AC5073" s="86"/>
      <c r="AD5073" s="87" t="str">
        <f t="shared" si="8"/>
        <v/>
      </c>
      <c r="AE5073" s="84"/>
      <c r="AF5073" s="86">
        <f>IF(AC5073&gt;0,AC5073,'⚙️ Config'!$B$10)</f>
        <v>0.0075</v>
      </c>
      <c r="AG5073" s="88">
        <f t="shared" si="9"/>
        <v>47593.8906</v>
      </c>
      <c r="AH5073" s="88">
        <f>AG5073*'⚙️ Config'!$B$11</f>
        <v>237969.453</v>
      </c>
      <c r="AI5073" s="88">
        <f>AH5073*'⚙️ Config'!$B$12</f>
        <v>71390.8359</v>
      </c>
      <c r="AJ5073" s="64"/>
      <c r="AK5073" s="84"/>
      <c r="AL5073" s="84"/>
      <c r="AM5073" s="84"/>
      <c r="AN5073" s="84"/>
      <c r="AO5073" s="84"/>
      <c r="AP5073" s="84"/>
      <c r="AQ5073" s="84"/>
    </row>
    <row r="5074" ht="15.0" customHeight="1">
      <c r="A5074" s="98">
        <v>5071.0</v>
      </c>
      <c r="B5074" s="99" t="s">
        <v>10676</v>
      </c>
      <c r="C5074" s="98" t="s">
        <v>141</v>
      </c>
      <c r="D5074" s="98" t="s">
        <v>10677</v>
      </c>
      <c r="E5074" s="100">
        <v>23.9</v>
      </c>
      <c r="F5074" s="98" t="s">
        <v>86</v>
      </c>
      <c r="G5074" s="98" t="s">
        <v>423</v>
      </c>
      <c r="H5074" s="101">
        <v>6333040.77</v>
      </c>
      <c r="I5074" s="98">
        <v>2.0</v>
      </c>
      <c r="J5074" s="102">
        <v>4.6</v>
      </c>
      <c r="K5074" s="99">
        <v>2021.0</v>
      </c>
      <c r="L5074" s="98" t="s">
        <v>5402</v>
      </c>
      <c r="M5074" s="98">
        <v>2021.0</v>
      </c>
      <c r="N5074" s="98" t="s">
        <v>145</v>
      </c>
      <c r="O5074" s="65" t="str">
        <f t="shared" si="1"/>
        <v>049414020001</v>
      </c>
      <c r="P5074" s="65">
        <f t="shared" si="2"/>
        <v>4</v>
      </c>
      <c r="Q5074" s="65">
        <f t="shared" si="3"/>
        <v>1</v>
      </c>
      <c r="R5074" s="65" t="str">
        <f t="shared" si="12"/>
        <v>04.941.402/0001-41</v>
      </c>
      <c r="S5074" s="84"/>
      <c r="T5074" s="84" t="str">
        <f t="shared" si="10"/>
        <v/>
      </c>
      <c r="U5074" s="84" t="str">
        <f t="shared" si="11"/>
        <v/>
      </c>
      <c r="V5074" s="65" t="str">
        <f t="shared" si="5"/>
        <v/>
      </c>
      <c r="W5074" s="84"/>
      <c r="X5074" s="84"/>
      <c r="Y5074" s="85"/>
      <c r="Z5074" s="85"/>
      <c r="AA5074" s="65" t="str">
        <f t="shared" si="6"/>
        <v/>
      </c>
      <c r="AB5074" s="65" t="str">
        <f t="shared" si="7"/>
        <v/>
      </c>
      <c r="AC5074" s="86"/>
      <c r="AD5074" s="87" t="str">
        <f t="shared" si="8"/>
        <v/>
      </c>
      <c r="AE5074" s="84"/>
      <c r="AF5074" s="86">
        <f>IF(AC5074&gt;0,AC5074,'⚙️ Config'!$B$10)</f>
        <v>0.0075</v>
      </c>
      <c r="AG5074" s="88">
        <f t="shared" si="9"/>
        <v>47497.80578</v>
      </c>
      <c r="AH5074" s="88">
        <f>AG5074*'⚙️ Config'!$B$11</f>
        <v>237489.0289</v>
      </c>
      <c r="AI5074" s="88">
        <f>AH5074*'⚙️ Config'!$B$12</f>
        <v>71246.70866</v>
      </c>
      <c r="AJ5074" s="64"/>
      <c r="AK5074" s="84"/>
      <c r="AL5074" s="84"/>
      <c r="AM5074" s="84"/>
      <c r="AN5074" s="84"/>
      <c r="AO5074" s="84"/>
      <c r="AP5074" s="84"/>
      <c r="AQ5074" s="84"/>
    </row>
    <row r="5075" ht="15.0" customHeight="1">
      <c r="A5075" s="98">
        <v>5072.0</v>
      </c>
      <c r="B5075" s="99" t="s">
        <v>10678</v>
      </c>
      <c r="C5075" s="98" t="s">
        <v>141</v>
      </c>
      <c r="D5075" s="98" t="s">
        <v>10679</v>
      </c>
      <c r="E5075" s="100">
        <v>45.78</v>
      </c>
      <c r="F5075" s="98" t="s">
        <v>86</v>
      </c>
      <c r="G5075" s="98" t="s">
        <v>423</v>
      </c>
      <c r="H5075" s="101">
        <v>6325419.68</v>
      </c>
      <c r="I5075" s="98">
        <v>4.0</v>
      </c>
      <c r="J5075" s="102">
        <v>5.0</v>
      </c>
      <c r="K5075" s="99">
        <v>2025.0</v>
      </c>
      <c r="L5075" s="98" t="s">
        <v>4689</v>
      </c>
      <c r="M5075" s="98">
        <v>2021.0</v>
      </c>
      <c r="N5075" s="98" t="s">
        <v>208</v>
      </c>
      <c r="O5075" s="65" t="str">
        <f t="shared" si="1"/>
        <v>613733040001</v>
      </c>
      <c r="P5075" s="65">
        <f t="shared" si="2"/>
        <v>9</v>
      </c>
      <c r="Q5075" s="65">
        <f t="shared" si="3"/>
        <v>9</v>
      </c>
      <c r="R5075" s="65" t="str">
        <f t="shared" si="12"/>
        <v>61.373.304/0001-99</v>
      </c>
      <c r="S5075" s="84"/>
      <c r="T5075" s="84" t="str">
        <f t="shared" si="10"/>
        <v/>
      </c>
      <c r="U5075" s="84" t="str">
        <f t="shared" si="11"/>
        <v/>
      </c>
      <c r="V5075" s="65" t="str">
        <f t="shared" si="5"/>
        <v/>
      </c>
      <c r="W5075" s="84"/>
      <c r="X5075" s="84"/>
      <c r="Y5075" s="85"/>
      <c r="Z5075" s="85"/>
      <c r="AA5075" s="65" t="str">
        <f t="shared" si="6"/>
        <v/>
      </c>
      <c r="AB5075" s="65" t="str">
        <f t="shared" si="7"/>
        <v/>
      </c>
      <c r="AC5075" s="86"/>
      <c r="AD5075" s="87" t="str">
        <f t="shared" si="8"/>
        <v/>
      </c>
      <c r="AE5075" s="84"/>
      <c r="AF5075" s="86">
        <f>IF(AC5075&gt;0,AC5075,'⚙️ Config'!$B$10)</f>
        <v>0.0075</v>
      </c>
      <c r="AG5075" s="88">
        <f t="shared" si="9"/>
        <v>47440.6476</v>
      </c>
      <c r="AH5075" s="88">
        <f>AG5075*'⚙️ Config'!$B$11</f>
        <v>237203.238</v>
      </c>
      <c r="AI5075" s="88">
        <f>AH5075*'⚙️ Config'!$B$12</f>
        <v>71160.9714</v>
      </c>
      <c r="AJ5075" s="64"/>
      <c r="AK5075" s="84"/>
      <c r="AL5075" s="84"/>
      <c r="AM5075" s="84"/>
      <c r="AN5075" s="84"/>
      <c r="AO5075" s="84"/>
      <c r="AP5075" s="84"/>
      <c r="AQ5075" s="84"/>
    </row>
    <row r="5076" ht="15.0" customHeight="1">
      <c r="A5076" s="103">
        <v>5073.0</v>
      </c>
      <c r="B5076" s="104" t="s">
        <v>10680</v>
      </c>
      <c r="C5076" s="103" t="s">
        <v>141</v>
      </c>
      <c r="D5076" s="103" t="s">
        <v>10681</v>
      </c>
      <c r="E5076" s="105">
        <v>32.72</v>
      </c>
      <c r="F5076" s="103" t="s">
        <v>86</v>
      </c>
      <c r="G5076" s="103" t="s">
        <v>423</v>
      </c>
      <c r="H5076" s="106">
        <v>6325117.5</v>
      </c>
      <c r="I5076" s="103">
        <v>2.0</v>
      </c>
      <c r="J5076" s="107">
        <v>4.8</v>
      </c>
      <c r="K5076" s="104">
        <v>2024.0</v>
      </c>
      <c r="L5076" s="103" t="s">
        <v>508</v>
      </c>
      <c r="M5076" s="103">
        <v>2021.0</v>
      </c>
      <c r="N5076" s="103" t="s">
        <v>189</v>
      </c>
      <c r="O5076" s="65" t="str">
        <f t="shared" si="1"/>
        <v>052688520001</v>
      </c>
      <c r="P5076" s="65">
        <f t="shared" si="2"/>
        <v>8</v>
      </c>
      <c r="Q5076" s="65">
        <f t="shared" si="3"/>
        <v>8</v>
      </c>
      <c r="R5076" s="65" t="str">
        <f t="shared" si="12"/>
        <v>05.268.852/0001-88</v>
      </c>
      <c r="S5076" s="84"/>
      <c r="T5076" s="84" t="str">
        <f t="shared" si="10"/>
        <v/>
      </c>
      <c r="U5076" s="84" t="str">
        <f t="shared" si="11"/>
        <v/>
      </c>
      <c r="V5076" s="65" t="str">
        <f t="shared" si="5"/>
        <v/>
      </c>
      <c r="W5076" s="84"/>
      <c r="X5076" s="84"/>
      <c r="Y5076" s="85"/>
      <c r="Z5076" s="85"/>
      <c r="AA5076" s="65" t="str">
        <f t="shared" si="6"/>
        <v/>
      </c>
      <c r="AB5076" s="65" t="str">
        <f t="shared" si="7"/>
        <v/>
      </c>
      <c r="AC5076" s="86"/>
      <c r="AD5076" s="87" t="str">
        <f t="shared" si="8"/>
        <v/>
      </c>
      <c r="AE5076" s="84"/>
      <c r="AF5076" s="86">
        <f>IF(AC5076&gt;0,AC5076,'⚙️ Config'!$B$10)</f>
        <v>0.0075</v>
      </c>
      <c r="AG5076" s="88">
        <f t="shared" si="9"/>
        <v>47438.38125</v>
      </c>
      <c r="AH5076" s="88">
        <f>AG5076*'⚙️ Config'!$B$11</f>
        <v>237191.9063</v>
      </c>
      <c r="AI5076" s="88">
        <f>AH5076*'⚙️ Config'!$B$12</f>
        <v>71157.57188</v>
      </c>
      <c r="AJ5076" s="64"/>
      <c r="AK5076" s="84"/>
      <c r="AL5076" s="84"/>
      <c r="AM5076" s="84"/>
      <c r="AN5076" s="84"/>
      <c r="AO5076" s="84"/>
      <c r="AP5076" s="84"/>
      <c r="AQ5076" s="84"/>
    </row>
    <row r="5077" ht="15.0" customHeight="1">
      <c r="A5077" s="98">
        <v>5074.0</v>
      </c>
      <c r="B5077" s="99" t="s">
        <v>10682</v>
      </c>
      <c r="C5077" s="98" t="s">
        <v>141</v>
      </c>
      <c r="D5077" s="98" t="s">
        <v>10683</v>
      </c>
      <c r="E5077" s="100">
        <v>18.6</v>
      </c>
      <c r="F5077" s="98" t="s">
        <v>86</v>
      </c>
      <c r="G5077" s="98" t="s">
        <v>423</v>
      </c>
      <c r="H5077" s="101">
        <v>6314760.77</v>
      </c>
      <c r="I5077" s="98">
        <v>4.0</v>
      </c>
      <c r="J5077" s="102">
        <v>4.8</v>
      </c>
      <c r="K5077" s="99">
        <v>2021.0</v>
      </c>
      <c r="L5077" s="98" t="s">
        <v>339</v>
      </c>
      <c r="M5077" s="98">
        <v>2021.0</v>
      </c>
      <c r="N5077" s="98" t="s">
        <v>161</v>
      </c>
      <c r="O5077" s="65" t="str">
        <f t="shared" si="1"/>
        <v>640989320001</v>
      </c>
      <c r="P5077" s="65">
        <f t="shared" si="2"/>
        <v>0</v>
      </c>
      <c r="Q5077" s="65">
        <f t="shared" si="3"/>
        <v>0</v>
      </c>
      <c r="R5077" s="65" t="str">
        <f t="shared" si="12"/>
        <v>64.098.932/0001-00</v>
      </c>
      <c r="S5077" s="84"/>
      <c r="T5077" s="84" t="str">
        <f t="shared" si="10"/>
        <v/>
      </c>
      <c r="U5077" s="84" t="str">
        <f t="shared" si="11"/>
        <v/>
      </c>
      <c r="V5077" s="65" t="str">
        <f t="shared" si="5"/>
        <v/>
      </c>
      <c r="W5077" s="84"/>
      <c r="X5077" s="84"/>
      <c r="Y5077" s="85"/>
      <c r="Z5077" s="85"/>
      <c r="AA5077" s="65" t="str">
        <f t="shared" si="6"/>
        <v/>
      </c>
      <c r="AB5077" s="65" t="str">
        <f t="shared" si="7"/>
        <v/>
      </c>
      <c r="AC5077" s="86"/>
      <c r="AD5077" s="87" t="str">
        <f t="shared" si="8"/>
        <v/>
      </c>
      <c r="AE5077" s="84"/>
      <c r="AF5077" s="86">
        <f>IF(AC5077&gt;0,AC5077,'⚙️ Config'!$B$10)</f>
        <v>0.0075</v>
      </c>
      <c r="AG5077" s="88">
        <f t="shared" si="9"/>
        <v>47360.70578</v>
      </c>
      <c r="AH5077" s="88">
        <f>AG5077*'⚙️ Config'!$B$11</f>
        <v>236803.5289</v>
      </c>
      <c r="AI5077" s="88">
        <f>AH5077*'⚙️ Config'!$B$12</f>
        <v>71041.05866</v>
      </c>
      <c r="AJ5077" s="64"/>
      <c r="AK5077" s="84"/>
      <c r="AL5077" s="84"/>
      <c r="AM5077" s="84"/>
      <c r="AN5077" s="84"/>
      <c r="AO5077" s="84"/>
      <c r="AP5077" s="84"/>
      <c r="AQ5077" s="84"/>
    </row>
    <row r="5078" ht="15.0" customHeight="1">
      <c r="A5078" s="103">
        <v>5075.0</v>
      </c>
      <c r="B5078" s="104" t="s">
        <v>10684</v>
      </c>
      <c r="C5078" s="103" t="s">
        <v>141</v>
      </c>
      <c r="D5078" s="103" t="s">
        <v>10685</v>
      </c>
      <c r="E5078" s="105">
        <v>23.63</v>
      </c>
      <c r="F5078" s="103" t="s">
        <v>86</v>
      </c>
      <c r="G5078" s="103" t="s">
        <v>423</v>
      </c>
      <c r="H5078" s="106">
        <v>6302775.24</v>
      </c>
      <c r="I5078" s="103">
        <v>2.0</v>
      </c>
      <c r="J5078" s="107">
        <v>4.7</v>
      </c>
      <c r="K5078" s="104">
        <v>2021.0</v>
      </c>
      <c r="L5078" s="103" t="s">
        <v>508</v>
      </c>
      <c r="M5078" s="103">
        <v>2021.0</v>
      </c>
      <c r="N5078" s="103" t="s">
        <v>595</v>
      </c>
      <c r="O5078" s="65" t="str">
        <f t="shared" si="1"/>
        <v>599709470001</v>
      </c>
      <c r="P5078" s="65">
        <f t="shared" si="2"/>
        <v>7</v>
      </c>
      <c r="Q5078" s="65">
        <f t="shared" si="3"/>
        <v>8</v>
      </c>
      <c r="R5078" s="65" t="str">
        <f t="shared" si="12"/>
        <v>59.970.947/0001-78</v>
      </c>
      <c r="S5078" s="84"/>
      <c r="T5078" s="84" t="str">
        <f t="shared" si="10"/>
        <v/>
      </c>
      <c r="U5078" s="84" t="str">
        <f t="shared" si="11"/>
        <v/>
      </c>
      <c r="V5078" s="65" t="str">
        <f t="shared" si="5"/>
        <v/>
      </c>
      <c r="W5078" s="84"/>
      <c r="X5078" s="84"/>
      <c r="Y5078" s="85"/>
      <c r="Z5078" s="85"/>
      <c r="AA5078" s="65" t="str">
        <f t="shared" si="6"/>
        <v/>
      </c>
      <c r="AB5078" s="65" t="str">
        <f t="shared" si="7"/>
        <v/>
      </c>
      <c r="AC5078" s="86"/>
      <c r="AD5078" s="87" t="str">
        <f t="shared" si="8"/>
        <v/>
      </c>
      <c r="AE5078" s="84"/>
      <c r="AF5078" s="86">
        <f>IF(AC5078&gt;0,AC5078,'⚙️ Config'!$B$10)</f>
        <v>0.0075</v>
      </c>
      <c r="AG5078" s="88">
        <f t="shared" si="9"/>
        <v>47270.8143</v>
      </c>
      <c r="AH5078" s="88">
        <f>AG5078*'⚙️ Config'!$B$11</f>
        <v>236354.0715</v>
      </c>
      <c r="AI5078" s="88">
        <f>AH5078*'⚙️ Config'!$B$12</f>
        <v>70906.22145</v>
      </c>
      <c r="AJ5078" s="64"/>
      <c r="AK5078" s="84"/>
      <c r="AL5078" s="84"/>
      <c r="AM5078" s="84"/>
      <c r="AN5078" s="84"/>
      <c r="AO5078" s="84"/>
      <c r="AP5078" s="84"/>
      <c r="AQ5078" s="84"/>
    </row>
    <row r="5079" ht="15.0" customHeight="1">
      <c r="A5079" s="103">
        <v>5076.0</v>
      </c>
      <c r="B5079" s="104" t="s">
        <v>10686</v>
      </c>
      <c r="C5079" s="103" t="s">
        <v>141</v>
      </c>
      <c r="D5079" s="103" t="s">
        <v>10687</v>
      </c>
      <c r="E5079" s="105">
        <v>22.9</v>
      </c>
      <c r="F5079" s="103" t="s">
        <v>86</v>
      </c>
      <c r="G5079" s="103" t="s">
        <v>423</v>
      </c>
      <c r="H5079" s="106">
        <v>6301313.15</v>
      </c>
      <c r="I5079" s="103">
        <v>2.0</v>
      </c>
      <c r="J5079" s="107">
        <v>5.0</v>
      </c>
      <c r="K5079" s="104">
        <v>2021.0</v>
      </c>
      <c r="L5079" s="103" t="s">
        <v>144</v>
      </c>
      <c r="M5079" s="103">
        <v>2021.0</v>
      </c>
      <c r="N5079" s="103" t="s">
        <v>161</v>
      </c>
      <c r="O5079" s="65" t="str">
        <f t="shared" si="1"/>
        <v>077917390001</v>
      </c>
      <c r="P5079" s="65">
        <f t="shared" si="2"/>
        <v>0</v>
      </c>
      <c r="Q5079" s="65">
        <f t="shared" si="3"/>
        <v>8</v>
      </c>
      <c r="R5079" s="65" t="str">
        <f t="shared" si="12"/>
        <v>07.791.739/0001-08</v>
      </c>
      <c r="S5079" s="84"/>
      <c r="T5079" s="84" t="str">
        <f t="shared" si="10"/>
        <v/>
      </c>
      <c r="U5079" s="84" t="str">
        <f t="shared" si="11"/>
        <v/>
      </c>
      <c r="V5079" s="65" t="str">
        <f t="shared" si="5"/>
        <v/>
      </c>
      <c r="W5079" s="84"/>
      <c r="X5079" s="84"/>
      <c r="Y5079" s="85"/>
      <c r="Z5079" s="85"/>
      <c r="AA5079" s="65" t="str">
        <f t="shared" si="6"/>
        <v/>
      </c>
      <c r="AB5079" s="65" t="str">
        <f t="shared" si="7"/>
        <v/>
      </c>
      <c r="AC5079" s="86"/>
      <c r="AD5079" s="87" t="str">
        <f t="shared" si="8"/>
        <v/>
      </c>
      <c r="AE5079" s="84"/>
      <c r="AF5079" s="86">
        <f>IF(AC5079&gt;0,AC5079,'⚙️ Config'!$B$10)</f>
        <v>0.0075</v>
      </c>
      <c r="AG5079" s="88">
        <f t="shared" si="9"/>
        <v>47259.84863</v>
      </c>
      <c r="AH5079" s="88">
        <f>AG5079*'⚙️ Config'!$B$11</f>
        <v>236299.2431</v>
      </c>
      <c r="AI5079" s="88">
        <f>AH5079*'⚙️ Config'!$B$12</f>
        <v>70889.77294</v>
      </c>
      <c r="AJ5079" s="64"/>
      <c r="AK5079" s="84"/>
      <c r="AL5079" s="84"/>
      <c r="AM5079" s="84"/>
      <c r="AN5079" s="84"/>
      <c r="AO5079" s="84"/>
      <c r="AP5079" s="84"/>
      <c r="AQ5079" s="84"/>
    </row>
    <row r="5080" ht="15.0" customHeight="1">
      <c r="A5080" s="103">
        <v>5077.0</v>
      </c>
      <c r="B5080" s="104" t="s">
        <v>10688</v>
      </c>
      <c r="C5080" s="103" t="s">
        <v>141</v>
      </c>
      <c r="D5080" s="103" t="s">
        <v>10689</v>
      </c>
      <c r="E5080" s="105">
        <v>25.5</v>
      </c>
      <c r="F5080" s="103" t="s">
        <v>86</v>
      </c>
      <c r="G5080" s="103" t="s">
        <v>423</v>
      </c>
      <c r="H5080" s="106">
        <v>6291273.14</v>
      </c>
      <c r="I5080" s="103">
        <v>5.0</v>
      </c>
      <c r="J5080" s="107">
        <v>4.7</v>
      </c>
      <c r="K5080" s="104">
        <v>2024.0</v>
      </c>
      <c r="L5080" s="103" t="s">
        <v>508</v>
      </c>
      <c r="M5080" s="103">
        <v>2021.0</v>
      </c>
      <c r="N5080" s="103" t="s">
        <v>161</v>
      </c>
      <c r="O5080" s="65" t="str">
        <f t="shared" si="1"/>
        <v>546332350001</v>
      </c>
      <c r="P5080" s="65">
        <f t="shared" si="2"/>
        <v>4</v>
      </c>
      <c r="Q5080" s="65">
        <f t="shared" si="3"/>
        <v>0</v>
      </c>
      <c r="R5080" s="65" t="str">
        <f t="shared" si="12"/>
        <v>54.633.235/0001-40</v>
      </c>
      <c r="S5080" s="84"/>
      <c r="T5080" s="84" t="str">
        <f t="shared" si="10"/>
        <v/>
      </c>
      <c r="U5080" s="84" t="str">
        <f t="shared" si="11"/>
        <v/>
      </c>
      <c r="V5080" s="65" t="str">
        <f t="shared" si="5"/>
        <v/>
      </c>
      <c r="W5080" s="84"/>
      <c r="X5080" s="84"/>
      <c r="Y5080" s="85"/>
      <c r="Z5080" s="85"/>
      <c r="AA5080" s="65" t="str">
        <f t="shared" si="6"/>
        <v/>
      </c>
      <c r="AB5080" s="65" t="str">
        <f t="shared" si="7"/>
        <v/>
      </c>
      <c r="AC5080" s="86"/>
      <c r="AD5080" s="87" t="str">
        <f t="shared" si="8"/>
        <v/>
      </c>
      <c r="AE5080" s="84"/>
      <c r="AF5080" s="86">
        <f>IF(AC5080&gt;0,AC5080,'⚙️ Config'!$B$10)</f>
        <v>0.0075</v>
      </c>
      <c r="AG5080" s="88">
        <f t="shared" si="9"/>
        <v>47184.54855</v>
      </c>
      <c r="AH5080" s="88">
        <f>AG5080*'⚙️ Config'!$B$11</f>
        <v>235922.7428</v>
      </c>
      <c r="AI5080" s="88">
        <f>AH5080*'⚙️ Config'!$B$12</f>
        <v>70776.82283</v>
      </c>
      <c r="AJ5080" s="64"/>
      <c r="AK5080" s="84"/>
      <c r="AL5080" s="84"/>
      <c r="AM5080" s="84"/>
      <c r="AN5080" s="84"/>
      <c r="AO5080" s="84"/>
      <c r="AP5080" s="84"/>
      <c r="AQ5080" s="84"/>
    </row>
    <row r="5081" ht="15.0" customHeight="1">
      <c r="A5081" s="98">
        <v>5078.0</v>
      </c>
      <c r="B5081" s="99" t="s">
        <v>10690</v>
      </c>
      <c r="C5081" s="98" t="s">
        <v>141</v>
      </c>
      <c r="D5081" s="98" t="s">
        <v>10691</v>
      </c>
      <c r="E5081" s="100">
        <v>29.53</v>
      </c>
      <c r="F5081" s="98" t="s">
        <v>86</v>
      </c>
      <c r="G5081" s="98" t="s">
        <v>423</v>
      </c>
      <c r="H5081" s="101">
        <v>6255725.71</v>
      </c>
      <c r="I5081" s="98">
        <v>4.0</v>
      </c>
      <c r="J5081" s="102">
        <v>4.7</v>
      </c>
      <c r="K5081" s="99">
        <v>2024.0</v>
      </c>
      <c r="L5081" s="98" t="s">
        <v>615</v>
      </c>
      <c r="M5081" s="98">
        <v>2021.0</v>
      </c>
      <c r="N5081" s="98" t="s">
        <v>161</v>
      </c>
      <c r="O5081" s="65" t="str">
        <f t="shared" si="1"/>
        <v>288467110001</v>
      </c>
      <c r="P5081" s="65">
        <f t="shared" si="2"/>
        <v>0</v>
      </c>
      <c r="Q5081" s="65">
        <f t="shared" si="3"/>
        <v>9</v>
      </c>
      <c r="R5081" s="65" t="str">
        <f t="shared" si="12"/>
        <v>28.846.711/0001-09</v>
      </c>
      <c r="S5081" s="84"/>
      <c r="T5081" s="84" t="str">
        <f t="shared" si="10"/>
        <v/>
      </c>
      <c r="U5081" s="84" t="str">
        <f t="shared" si="11"/>
        <v/>
      </c>
      <c r="V5081" s="65" t="str">
        <f t="shared" si="5"/>
        <v/>
      </c>
      <c r="W5081" s="84"/>
      <c r="X5081" s="84"/>
      <c r="Y5081" s="85"/>
      <c r="Z5081" s="85"/>
      <c r="AA5081" s="65" t="str">
        <f t="shared" si="6"/>
        <v/>
      </c>
      <c r="AB5081" s="65" t="str">
        <f t="shared" si="7"/>
        <v/>
      </c>
      <c r="AC5081" s="86"/>
      <c r="AD5081" s="87" t="str">
        <f t="shared" si="8"/>
        <v/>
      </c>
      <c r="AE5081" s="84"/>
      <c r="AF5081" s="86">
        <f>IF(AC5081&gt;0,AC5081,'⚙️ Config'!$B$10)</f>
        <v>0.0075</v>
      </c>
      <c r="AG5081" s="88">
        <f t="shared" si="9"/>
        <v>46917.94283</v>
      </c>
      <c r="AH5081" s="88">
        <f>AG5081*'⚙️ Config'!$B$11</f>
        <v>234589.7141</v>
      </c>
      <c r="AI5081" s="88">
        <f>AH5081*'⚙️ Config'!$B$12</f>
        <v>70376.91424</v>
      </c>
      <c r="AJ5081" s="64"/>
      <c r="AK5081" s="84"/>
      <c r="AL5081" s="84"/>
      <c r="AM5081" s="84"/>
      <c r="AN5081" s="84"/>
      <c r="AO5081" s="84"/>
      <c r="AP5081" s="84"/>
      <c r="AQ5081" s="84"/>
    </row>
    <row r="5082" ht="15.0" customHeight="1">
      <c r="A5082" s="103">
        <v>5079.0</v>
      </c>
      <c r="B5082" s="104" t="s">
        <v>10692</v>
      </c>
      <c r="C5082" s="103" t="s">
        <v>141</v>
      </c>
      <c r="D5082" s="103" t="s">
        <v>10693</v>
      </c>
      <c r="E5082" s="105">
        <v>34.79</v>
      </c>
      <c r="F5082" s="103" t="s">
        <v>86</v>
      </c>
      <c r="G5082" s="103" t="s">
        <v>423</v>
      </c>
      <c r="H5082" s="106">
        <v>6235824.15</v>
      </c>
      <c r="I5082" s="103">
        <v>5.0</v>
      </c>
      <c r="J5082" s="107">
        <v>4.8</v>
      </c>
      <c r="K5082" s="104">
        <v>2025.0</v>
      </c>
      <c r="L5082" s="103" t="s">
        <v>508</v>
      </c>
      <c r="M5082" s="103">
        <v>2021.0</v>
      </c>
      <c r="N5082" s="103" t="s">
        <v>189</v>
      </c>
      <c r="O5082" s="65" t="str">
        <f t="shared" si="1"/>
        <v>591180000001</v>
      </c>
      <c r="P5082" s="65">
        <f t="shared" si="2"/>
        <v>3</v>
      </c>
      <c r="Q5082" s="65">
        <f t="shared" si="3"/>
        <v>3</v>
      </c>
      <c r="R5082" s="65" t="str">
        <f t="shared" si="12"/>
        <v>59.118.000/0001-33</v>
      </c>
      <c r="S5082" s="84"/>
      <c r="T5082" s="84" t="str">
        <f t="shared" si="10"/>
        <v/>
      </c>
      <c r="U5082" s="84" t="str">
        <f t="shared" si="11"/>
        <v/>
      </c>
      <c r="V5082" s="65" t="str">
        <f t="shared" si="5"/>
        <v/>
      </c>
      <c r="W5082" s="84"/>
      <c r="X5082" s="84"/>
      <c r="Y5082" s="85"/>
      <c r="Z5082" s="85"/>
      <c r="AA5082" s="65" t="str">
        <f t="shared" si="6"/>
        <v/>
      </c>
      <c r="AB5082" s="65" t="str">
        <f t="shared" si="7"/>
        <v/>
      </c>
      <c r="AC5082" s="86"/>
      <c r="AD5082" s="87" t="str">
        <f t="shared" si="8"/>
        <v/>
      </c>
      <c r="AE5082" s="84"/>
      <c r="AF5082" s="86">
        <f>IF(AC5082&gt;0,AC5082,'⚙️ Config'!$B$10)</f>
        <v>0.0075</v>
      </c>
      <c r="AG5082" s="88">
        <f t="shared" si="9"/>
        <v>46768.68113</v>
      </c>
      <c r="AH5082" s="88">
        <f>AG5082*'⚙️ Config'!$B$11</f>
        <v>233843.4056</v>
      </c>
      <c r="AI5082" s="88">
        <f>AH5082*'⚙️ Config'!$B$12</f>
        <v>70153.02169</v>
      </c>
      <c r="AJ5082" s="64"/>
      <c r="AK5082" s="84"/>
      <c r="AL5082" s="84"/>
      <c r="AM5082" s="84"/>
      <c r="AN5082" s="84"/>
      <c r="AO5082" s="84"/>
      <c r="AP5082" s="84"/>
      <c r="AQ5082" s="84"/>
    </row>
    <row r="5083" ht="15.0" customHeight="1">
      <c r="A5083" s="98">
        <v>5080.0</v>
      </c>
      <c r="B5083" s="99" t="s">
        <v>10694</v>
      </c>
      <c r="C5083" s="98" t="s">
        <v>141</v>
      </c>
      <c r="D5083" s="98" t="s">
        <v>10695</v>
      </c>
      <c r="E5083" s="100">
        <v>34.75</v>
      </c>
      <c r="F5083" s="98" t="s">
        <v>86</v>
      </c>
      <c r="G5083" s="98" t="s">
        <v>423</v>
      </c>
      <c r="H5083" s="101">
        <v>6220917.34</v>
      </c>
      <c r="I5083" s="98">
        <v>1.0</v>
      </c>
      <c r="J5083" s="102">
        <v>4.3</v>
      </c>
      <c r="K5083" s="99">
        <v>2021.0</v>
      </c>
      <c r="L5083" s="98" t="s">
        <v>177</v>
      </c>
      <c r="M5083" s="98">
        <v>2021.0</v>
      </c>
      <c r="N5083" s="98" t="s">
        <v>145</v>
      </c>
      <c r="O5083" s="65" t="str">
        <f t="shared" si="1"/>
        <v>087564860001</v>
      </c>
      <c r="P5083" s="65">
        <f t="shared" si="2"/>
        <v>0</v>
      </c>
      <c r="Q5083" s="65">
        <f t="shared" si="3"/>
        <v>2</v>
      </c>
      <c r="R5083" s="65" t="str">
        <f t="shared" si="12"/>
        <v>08.756.486/0001-02</v>
      </c>
      <c r="S5083" s="84"/>
      <c r="T5083" s="84" t="str">
        <f t="shared" si="10"/>
        <v/>
      </c>
      <c r="U5083" s="84" t="str">
        <f t="shared" si="11"/>
        <v/>
      </c>
      <c r="V5083" s="65" t="str">
        <f t="shared" si="5"/>
        <v/>
      </c>
      <c r="W5083" s="84"/>
      <c r="X5083" s="84"/>
      <c r="Y5083" s="85"/>
      <c r="Z5083" s="85"/>
      <c r="AA5083" s="65" t="str">
        <f t="shared" si="6"/>
        <v/>
      </c>
      <c r="AB5083" s="65" t="str">
        <f t="shared" si="7"/>
        <v/>
      </c>
      <c r="AC5083" s="86"/>
      <c r="AD5083" s="87" t="str">
        <f t="shared" si="8"/>
        <v/>
      </c>
      <c r="AE5083" s="84"/>
      <c r="AF5083" s="86">
        <f>IF(AC5083&gt;0,AC5083,'⚙️ Config'!$B$10)</f>
        <v>0.0075</v>
      </c>
      <c r="AG5083" s="88">
        <f t="shared" si="9"/>
        <v>46656.88005</v>
      </c>
      <c r="AH5083" s="88">
        <f>AG5083*'⚙️ Config'!$B$11</f>
        <v>233284.4003</v>
      </c>
      <c r="AI5083" s="88">
        <f>AH5083*'⚙️ Config'!$B$12</f>
        <v>69985.32008</v>
      </c>
      <c r="AJ5083" s="64"/>
      <c r="AK5083" s="84"/>
      <c r="AL5083" s="84"/>
      <c r="AM5083" s="84"/>
      <c r="AN5083" s="84"/>
      <c r="AO5083" s="84"/>
      <c r="AP5083" s="84"/>
      <c r="AQ5083" s="84"/>
    </row>
    <row r="5084" ht="15.0" customHeight="1">
      <c r="A5084" s="98">
        <v>5081.0</v>
      </c>
      <c r="B5084" s="99" t="s">
        <v>10696</v>
      </c>
      <c r="C5084" s="98" t="s">
        <v>141</v>
      </c>
      <c r="D5084" s="98" t="s">
        <v>10697</v>
      </c>
      <c r="E5084" s="100">
        <v>23.43</v>
      </c>
      <c r="F5084" s="98" t="s">
        <v>86</v>
      </c>
      <c r="G5084" s="98" t="s">
        <v>423</v>
      </c>
      <c r="H5084" s="101">
        <v>6206405.19</v>
      </c>
      <c r="I5084" s="98">
        <v>4.0</v>
      </c>
      <c r="J5084" s="102">
        <v>4.8</v>
      </c>
      <c r="K5084" s="99">
        <v>2023.0</v>
      </c>
      <c r="L5084" s="98" t="s">
        <v>719</v>
      </c>
      <c r="M5084" s="98">
        <v>2021.0</v>
      </c>
      <c r="N5084" s="98" t="s">
        <v>8582</v>
      </c>
      <c r="O5084" s="65" t="str">
        <f t="shared" si="1"/>
        <v>158089840001</v>
      </c>
      <c r="P5084" s="65">
        <f t="shared" si="2"/>
        <v>0</v>
      </c>
      <c r="Q5084" s="65">
        <f t="shared" si="3"/>
        <v>9</v>
      </c>
      <c r="R5084" s="65" t="str">
        <f t="shared" si="12"/>
        <v>15.808.984/0001-09</v>
      </c>
      <c r="S5084" s="84"/>
      <c r="T5084" s="84" t="str">
        <f t="shared" si="10"/>
        <v/>
      </c>
      <c r="U5084" s="84" t="str">
        <f t="shared" si="11"/>
        <v/>
      </c>
      <c r="V5084" s="65" t="str">
        <f t="shared" si="5"/>
        <v/>
      </c>
      <c r="W5084" s="84"/>
      <c r="X5084" s="84"/>
      <c r="Y5084" s="85"/>
      <c r="Z5084" s="85"/>
      <c r="AA5084" s="65" t="str">
        <f t="shared" si="6"/>
        <v/>
      </c>
      <c r="AB5084" s="65" t="str">
        <f t="shared" si="7"/>
        <v/>
      </c>
      <c r="AC5084" s="86"/>
      <c r="AD5084" s="87" t="str">
        <f t="shared" si="8"/>
        <v/>
      </c>
      <c r="AE5084" s="84"/>
      <c r="AF5084" s="86">
        <f>IF(AC5084&gt;0,AC5084,'⚙️ Config'!$B$10)</f>
        <v>0.0075</v>
      </c>
      <c r="AG5084" s="88">
        <f t="shared" si="9"/>
        <v>46548.03893</v>
      </c>
      <c r="AH5084" s="88">
        <f>AG5084*'⚙️ Config'!$B$11</f>
        <v>232740.1946</v>
      </c>
      <c r="AI5084" s="88">
        <f>AH5084*'⚙️ Config'!$B$12</f>
        <v>69822.05839</v>
      </c>
      <c r="AJ5084" s="64"/>
      <c r="AK5084" s="84"/>
      <c r="AL5084" s="84"/>
      <c r="AM5084" s="84"/>
      <c r="AN5084" s="84"/>
      <c r="AO5084" s="84"/>
      <c r="AP5084" s="84"/>
      <c r="AQ5084" s="84"/>
    </row>
    <row r="5085" ht="15.0" customHeight="1">
      <c r="A5085" s="98">
        <v>5082.0</v>
      </c>
      <c r="B5085" s="99" t="s">
        <v>10698</v>
      </c>
      <c r="C5085" s="98" t="s">
        <v>141</v>
      </c>
      <c r="D5085" s="98" t="s">
        <v>10699</v>
      </c>
      <c r="E5085" s="100">
        <v>26.21</v>
      </c>
      <c r="F5085" s="98" t="s">
        <v>86</v>
      </c>
      <c r="G5085" s="98" t="s">
        <v>423</v>
      </c>
      <c r="H5085" s="101">
        <v>6184193.21</v>
      </c>
      <c r="I5085" s="98">
        <v>4.0</v>
      </c>
      <c r="J5085" s="102">
        <v>4.5</v>
      </c>
      <c r="K5085" s="99">
        <v>2024.0</v>
      </c>
      <c r="L5085" s="98" t="s">
        <v>5013</v>
      </c>
      <c r="M5085" s="98">
        <v>2021.0</v>
      </c>
      <c r="N5085" s="98" t="s">
        <v>161</v>
      </c>
      <c r="O5085" s="65" t="str">
        <f t="shared" si="1"/>
        <v>571466070001</v>
      </c>
      <c r="P5085" s="65">
        <f t="shared" si="2"/>
        <v>0</v>
      </c>
      <c r="Q5085" s="65">
        <f t="shared" si="3"/>
        <v>0</v>
      </c>
      <c r="R5085" s="65" t="str">
        <f t="shared" si="12"/>
        <v>57.146.607/0001-00</v>
      </c>
      <c r="S5085" s="84"/>
      <c r="T5085" s="84" t="str">
        <f t="shared" si="10"/>
        <v/>
      </c>
      <c r="U5085" s="84" t="str">
        <f t="shared" si="11"/>
        <v/>
      </c>
      <c r="V5085" s="65" t="str">
        <f t="shared" si="5"/>
        <v/>
      </c>
      <c r="W5085" s="84"/>
      <c r="X5085" s="84"/>
      <c r="Y5085" s="85"/>
      <c r="Z5085" s="85"/>
      <c r="AA5085" s="65" t="str">
        <f t="shared" si="6"/>
        <v/>
      </c>
      <c r="AB5085" s="65" t="str">
        <f t="shared" si="7"/>
        <v/>
      </c>
      <c r="AC5085" s="86"/>
      <c r="AD5085" s="87" t="str">
        <f t="shared" si="8"/>
        <v/>
      </c>
      <c r="AE5085" s="84"/>
      <c r="AF5085" s="86">
        <f>IF(AC5085&gt;0,AC5085,'⚙️ Config'!$B$10)</f>
        <v>0.0075</v>
      </c>
      <c r="AG5085" s="88">
        <f t="shared" si="9"/>
        <v>46381.44908</v>
      </c>
      <c r="AH5085" s="88">
        <f>AG5085*'⚙️ Config'!$B$11</f>
        <v>231907.2454</v>
      </c>
      <c r="AI5085" s="88">
        <f>AH5085*'⚙️ Config'!$B$12</f>
        <v>69572.17361</v>
      </c>
      <c r="AJ5085" s="64"/>
      <c r="AK5085" s="84"/>
      <c r="AL5085" s="84"/>
      <c r="AM5085" s="84"/>
      <c r="AN5085" s="84"/>
      <c r="AO5085" s="84"/>
      <c r="AP5085" s="84"/>
      <c r="AQ5085" s="84"/>
    </row>
    <row r="5086" ht="15.0" customHeight="1">
      <c r="A5086" s="98">
        <v>5083.0</v>
      </c>
      <c r="B5086" s="99" t="s">
        <v>10700</v>
      </c>
      <c r="C5086" s="98" t="s">
        <v>141</v>
      </c>
      <c r="D5086" s="98" t="s">
        <v>10701</v>
      </c>
      <c r="E5086" s="100">
        <v>28.5</v>
      </c>
      <c r="F5086" s="98" t="s">
        <v>86</v>
      </c>
      <c r="G5086" s="98" t="s">
        <v>423</v>
      </c>
      <c r="H5086" s="101">
        <v>6172337.69</v>
      </c>
      <c r="I5086" s="98">
        <v>4.0</v>
      </c>
      <c r="J5086" s="102">
        <v>4.8</v>
      </c>
      <c r="K5086" s="99">
        <v>2024.0</v>
      </c>
      <c r="L5086" s="98" t="s">
        <v>202</v>
      </c>
      <c r="M5086" s="98">
        <v>2021.0</v>
      </c>
      <c r="N5086" s="98" t="s">
        <v>189</v>
      </c>
      <c r="O5086" s="65" t="str">
        <f t="shared" si="1"/>
        <v>245074820001</v>
      </c>
      <c r="P5086" s="65">
        <f t="shared" si="2"/>
        <v>3</v>
      </c>
      <c r="Q5086" s="65">
        <f t="shared" si="3"/>
        <v>9</v>
      </c>
      <c r="R5086" s="65" t="str">
        <f t="shared" si="12"/>
        <v>24.507.482/0001-39</v>
      </c>
      <c r="S5086" s="84"/>
      <c r="T5086" s="84" t="str">
        <f t="shared" si="10"/>
        <v/>
      </c>
      <c r="U5086" s="84" t="str">
        <f t="shared" si="11"/>
        <v/>
      </c>
      <c r="V5086" s="65" t="str">
        <f t="shared" si="5"/>
        <v/>
      </c>
      <c r="W5086" s="84"/>
      <c r="X5086" s="84"/>
      <c r="Y5086" s="85"/>
      <c r="Z5086" s="85"/>
      <c r="AA5086" s="65" t="str">
        <f t="shared" si="6"/>
        <v/>
      </c>
      <c r="AB5086" s="65" t="str">
        <f t="shared" si="7"/>
        <v/>
      </c>
      <c r="AC5086" s="86"/>
      <c r="AD5086" s="87" t="str">
        <f t="shared" si="8"/>
        <v/>
      </c>
      <c r="AE5086" s="84"/>
      <c r="AF5086" s="86">
        <f>IF(AC5086&gt;0,AC5086,'⚙️ Config'!$B$10)</f>
        <v>0.0075</v>
      </c>
      <c r="AG5086" s="88">
        <f t="shared" si="9"/>
        <v>46292.53268</v>
      </c>
      <c r="AH5086" s="88">
        <f>AG5086*'⚙️ Config'!$B$11</f>
        <v>231462.6634</v>
      </c>
      <c r="AI5086" s="88">
        <f>AH5086*'⚙️ Config'!$B$12</f>
        <v>69438.79901</v>
      </c>
      <c r="AJ5086" s="64"/>
      <c r="AK5086" s="84"/>
      <c r="AL5086" s="84"/>
      <c r="AM5086" s="84"/>
      <c r="AN5086" s="84"/>
      <c r="AO5086" s="84"/>
      <c r="AP5086" s="84"/>
      <c r="AQ5086" s="84"/>
    </row>
    <row r="5087" ht="15.0" customHeight="1">
      <c r="A5087" s="98">
        <v>5084.0</v>
      </c>
      <c r="B5087" s="99" t="s">
        <v>10702</v>
      </c>
      <c r="C5087" s="98" t="s">
        <v>141</v>
      </c>
      <c r="D5087" s="98" t="s">
        <v>10703</v>
      </c>
      <c r="E5087" s="100">
        <v>47.71</v>
      </c>
      <c r="F5087" s="98" t="s">
        <v>86</v>
      </c>
      <c r="G5087" s="98" t="s">
        <v>423</v>
      </c>
      <c r="H5087" s="101">
        <v>6147667.12</v>
      </c>
      <c r="I5087" s="98">
        <v>3.0</v>
      </c>
      <c r="J5087" s="102">
        <v>4.8</v>
      </c>
      <c r="K5087" s="99">
        <v>2025.0</v>
      </c>
      <c r="L5087" s="98" t="s">
        <v>295</v>
      </c>
      <c r="M5087" s="98">
        <v>2021.0</v>
      </c>
      <c r="N5087" s="98" t="s">
        <v>208</v>
      </c>
      <c r="O5087" s="65" t="str">
        <f t="shared" si="1"/>
        <v>232848760001</v>
      </c>
      <c r="P5087" s="65">
        <f t="shared" si="2"/>
        <v>0</v>
      </c>
      <c r="Q5087" s="65">
        <f t="shared" si="3"/>
        <v>2</v>
      </c>
      <c r="R5087" s="65" t="str">
        <f t="shared" si="12"/>
        <v>23.284.876/0001-02</v>
      </c>
      <c r="S5087" s="84"/>
      <c r="T5087" s="84" t="str">
        <f t="shared" si="10"/>
        <v/>
      </c>
      <c r="U5087" s="84" t="str">
        <f t="shared" si="11"/>
        <v/>
      </c>
      <c r="V5087" s="65" t="str">
        <f t="shared" si="5"/>
        <v/>
      </c>
      <c r="W5087" s="84"/>
      <c r="X5087" s="84"/>
      <c r="Y5087" s="85"/>
      <c r="Z5087" s="85"/>
      <c r="AA5087" s="65" t="str">
        <f t="shared" si="6"/>
        <v/>
      </c>
      <c r="AB5087" s="65" t="str">
        <f t="shared" si="7"/>
        <v/>
      </c>
      <c r="AC5087" s="86"/>
      <c r="AD5087" s="87" t="str">
        <f t="shared" si="8"/>
        <v/>
      </c>
      <c r="AE5087" s="84"/>
      <c r="AF5087" s="86">
        <f>IF(AC5087&gt;0,AC5087,'⚙️ Config'!$B$10)</f>
        <v>0.0075</v>
      </c>
      <c r="AG5087" s="88">
        <f t="shared" si="9"/>
        <v>46107.5034</v>
      </c>
      <c r="AH5087" s="88">
        <f>AG5087*'⚙️ Config'!$B$11</f>
        <v>230537.517</v>
      </c>
      <c r="AI5087" s="88">
        <f>AH5087*'⚙️ Config'!$B$12</f>
        <v>69161.2551</v>
      </c>
      <c r="AJ5087" s="64"/>
      <c r="AK5087" s="84"/>
      <c r="AL5087" s="84"/>
      <c r="AM5087" s="84"/>
      <c r="AN5087" s="84"/>
      <c r="AO5087" s="84"/>
      <c r="AP5087" s="84"/>
      <c r="AQ5087" s="84"/>
    </row>
    <row r="5088" ht="15.0" customHeight="1">
      <c r="A5088" s="98">
        <v>5085.0</v>
      </c>
      <c r="B5088" s="99" t="s">
        <v>10704</v>
      </c>
      <c r="C5088" s="98" t="s">
        <v>141</v>
      </c>
      <c r="D5088" s="98" t="s">
        <v>10705</v>
      </c>
      <c r="E5088" s="100">
        <v>19.56</v>
      </c>
      <c r="F5088" s="98" t="s">
        <v>86</v>
      </c>
      <c r="G5088" s="98" t="s">
        <v>423</v>
      </c>
      <c r="H5088" s="101">
        <v>6139111.77</v>
      </c>
      <c r="I5088" s="98">
        <v>3.0</v>
      </c>
      <c r="J5088" s="102">
        <v>5.0</v>
      </c>
      <c r="K5088" s="99">
        <v>2021.0</v>
      </c>
      <c r="L5088" s="98" t="s">
        <v>719</v>
      </c>
      <c r="M5088" s="98">
        <v>2021.0</v>
      </c>
      <c r="N5088" s="98" t="s">
        <v>145</v>
      </c>
      <c r="O5088" s="65" t="str">
        <f t="shared" si="1"/>
        <v>966449350001</v>
      </c>
      <c r="P5088" s="65">
        <f t="shared" si="2"/>
        <v>8</v>
      </c>
      <c r="Q5088" s="65">
        <f t="shared" si="3"/>
        <v>0</v>
      </c>
      <c r="R5088" s="65" t="str">
        <f t="shared" si="12"/>
        <v>96.644.935/0001-80</v>
      </c>
      <c r="S5088" s="84"/>
      <c r="T5088" s="84" t="str">
        <f t="shared" si="10"/>
        <v/>
      </c>
      <c r="U5088" s="84" t="str">
        <f t="shared" si="11"/>
        <v/>
      </c>
      <c r="V5088" s="65" t="str">
        <f t="shared" si="5"/>
        <v/>
      </c>
      <c r="W5088" s="84"/>
      <c r="X5088" s="84"/>
      <c r="Y5088" s="85"/>
      <c r="Z5088" s="85"/>
      <c r="AA5088" s="65" t="str">
        <f t="shared" si="6"/>
        <v/>
      </c>
      <c r="AB5088" s="65" t="str">
        <f t="shared" si="7"/>
        <v/>
      </c>
      <c r="AC5088" s="86"/>
      <c r="AD5088" s="87" t="str">
        <f t="shared" si="8"/>
        <v/>
      </c>
      <c r="AE5088" s="84"/>
      <c r="AF5088" s="86">
        <f>IF(AC5088&gt;0,AC5088,'⚙️ Config'!$B$10)</f>
        <v>0.0075</v>
      </c>
      <c r="AG5088" s="88">
        <f t="shared" si="9"/>
        <v>46043.33828</v>
      </c>
      <c r="AH5088" s="88">
        <f>AG5088*'⚙️ Config'!$B$11</f>
        <v>230216.6914</v>
      </c>
      <c r="AI5088" s="88">
        <f>AH5088*'⚙️ Config'!$B$12</f>
        <v>69065.00741</v>
      </c>
      <c r="AJ5088" s="64"/>
      <c r="AK5088" s="84"/>
      <c r="AL5088" s="84"/>
      <c r="AM5088" s="84"/>
      <c r="AN5088" s="84"/>
      <c r="AO5088" s="84"/>
      <c r="AP5088" s="84"/>
      <c r="AQ5088" s="84"/>
    </row>
    <row r="5089" ht="15.0" customHeight="1">
      <c r="A5089" s="98">
        <v>5086.0</v>
      </c>
      <c r="B5089" s="99" t="s">
        <v>10706</v>
      </c>
      <c r="C5089" s="98" t="s">
        <v>141</v>
      </c>
      <c r="D5089" s="98" t="s">
        <v>10707</v>
      </c>
      <c r="E5089" s="100">
        <v>20.52</v>
      </c>
      <c r="F5089" s="98" t="s">
        <v>86</v>
      </c>
      <c r="G5089" s="98" t="s">
        <v>423</v>
      </c>
      <c r="H5089" s="101">
        <v>6125474.71</v>
      </c>
      <c r="I5089" s="98">
        <v>3.0</v>
      </c>
      <c r="J5089" s="102">
        <v>4.7</v>
      </c>
      <c r="K5089" s="99">
        <v>2021.0</v>
      </c>
      <c r="L5089" s="98" t="s">
        <v>719</v>
      </c>
      <c r="M5089" s="98">
        <v>2021.0</v>
      </c>
      <c r="N5089" s="98" t="s">
        <v>145</v>
      </c>
      <c r="O5089" s="65" t="str">
        <f t="shared" si="1"/>
        <v>198635160001</v>
      </c>
      <c r="P5089" s="65">
        <f t="shared" si="2"/>
        <v>9</v>
      </c>
      <c r="Q5089" s="65">
        <f t="shared" si="3"/>
        <v>8</v>
      </c>
      <c r="R5089" s="65" t="str">
        <f t="shared" si="12"/>
        <v>19.863.516/0001-98</v>
      </c>
      <c r="S5089" s="84"/>
      <c r="T5089" s="84" t="str">
        <f t="shared" si="10"/>
        <v/>
      </c>
      <c r="U5089" s="84" t="str">
        <f t="shared" si="11"/>
        <v/>
      </c>
      <c r="V5089" s="65" t="str">
        <f t="shared" si="5"/>
        <v/>
      </c>
      <c r="W5089" s="84"/>
      <c r="X5089" s="84"/>
      <c r="Y5089" s="85"/>
      <c r="Z5089" s="85"/>
      <c r="AA5089" s="65" t="str">
        <f t="shared" si="6"/>
        <v/>
      </c>
      <c r="AB5089" s="65" t="str">
        <f t="shared" si="7"/>
        <v/>
      </c>
      <c r="AC5089" s="86"/>
      <c r="AD5089" s="87" t="str">
        <f t="shared" si="8"/>
        <v/>
      </c>
      <c r="AE5089" s="84"/>
      <c r="AF5089" s="86">
        <f>IF(AC5089&gt;0,AC5089,'⚙️ Config'!$B$10)</f>
        <v>0.0075</v>
      </c>
      <c r="AG5089" s="88">
        <f t="shared" si="9"/>
        <v>45941.06033</v>
      </c>
      <c r="AH5089" s="88">
        <f>AG5089*'⚙️ Config'!$B$11</f>
        <v>229705.3016</v>
      </c>
      <c r="AI5089" s="88">
        <f>AH5089*'⚙️ Config'!$B$12</f>
        <v>68911.59049</v>
      </c>
      <c r="AJ5089" s="64"/>
      <c r="AK5089" s="84"/>
      <c r="AL5089" s="84"/>
      <c r="AM5089" s="84"/>
      <c r="AN5089" s="84"/>
      <c r="AO5089" s="84"/>
      <c r="AP5089" s="84"/>
      <c r="AQ5089" s="84"/>
    </row>
    <row r="5090" ht="15.0" customHeight="1">
      <c r="A5090" s="103">
        <v>5087.0</v>
      </c>
      <c r="B5090" s="104" t="s">
        <v>10708</v>
      </c>
      <c r="C5090" s="103" t="s">
        <v>141</v>
      </c>
      <c r="D5090" s="103" t="s">
        <v>10709</v>
      </c>
      <c r="E5090" s="105">
        <v>22.13</v>
      </c>
      <c r="F5090" s="103" t="s">
        <v>86</v>
      </c>
      <c r="G5090" s="103" t="s">
        <v>423</v>
      </c>
      <c r="H5090" s="106">
        <v>6115622.09</v>
      </c>
      <c r="I5090" s="103">
        <v>3.0</v>
      </c>
      <c r="J5090" s="107">
        <v>4.9</v>
      </c>
      <c r="K5090" s="104">
        <v>2022.0</v>
      </c>
      <c r="L5090" s="103" t="s">
        <v>387</v>
      </c>
      <c r="M5090" s="103">
        <v>2021.0</v>
      </c>
      <c r="N5090" s="103" t="s">
        <v>161</v>
      </c>
      <c r="O5090" s="65" t="str">
        <f t="shared" si="1"/>
        <v>087420830001</v>
      </c>
      <c r="P5090" s="65">
        <f t="shared" si="2"/>
        <v>0</v>
      </c>
      <c r="Q5090" s="65">
        <f t="shared" si="3"/>
        <v>4</v>
      </c>
      <c r="R5090" s="65" t="str">
        <f t="shared" si="12"/>
        <v>08.742.083/0001-04</v>
      </c>
      <c r="S5090" s="84"/>
      <c r="T5090" s="84" t="str">
        <f t="shared" si="10"/>
        <v/>
      </c>
      <c r="U5090" s="84" t="str">
        <f t="shared" si="11"/>
        <v/>
      </c>
      <c r="V5090" s="65" t="str">
        <f t="shared" si="5"/>
        <v/>
      </c>
      <c r="W5090" s="84"/>
      <c r="X5090" s="84"/>
      <c r="Y5090" s="85"/>
      <c r="Z5090" s="85"/>
      <c r="AA5090" s="65" t="str">
        <f t="shared" si="6"/>
        <v/>
      </c>
      <c r="AB5090" s="65" t="str">
        <f t="shared" si="7"/>
        <v/>
      </c>
      <c r="AC5090" s="86"/>
      <c r="AD5090" s="87" t="str">
        <f t="shared" si="8"/>
        <v/>
      </c>
      <c r="AE5090" s="84"/>
      <c r="AF5090" s="86">
        <f>IF(AC5090&gt;0,AC5090,'⚙️ Config'!$B$10)</f>
        <v>0.0075</v>
      </c>
      <c r="AG5090" s="88">
        <f t="shared" si="9"/>
        <v>45867.16568</v>
      </c>
      <c r="AH5090" s="88">
        <f>AG5090*'⚙️ Config'!$B$11</f>
        <v>229335.8284</v>
      </c>
      <c r="AI5090" s="88">
        <f>AH5090*'⚙️ Config'!$B$12</f>
        <v>68800.74851</v>
      </c>
      <c r="AJ5090" s="64"/>
      <c r="AK5090" s="84"/>
      <c r="AL5090" s="84"/>
      <c r="AM5090" s="84"/>
      <c r="AN5090" s="84"/>
      <c r="AO5090" s="84"/>
      <c r="AP5090" s="84"/>
      <c r="AQ5090" s="84"/>
    </row>
    <row r="5091" ht="15.0" customHeight="1">
      <c r="A5091" s="103">
        <v>5088.0</v>
      </c>
      <c r="B5091" s="104" t="s">
        <v>10710</v>
      </c>
      <c r="C5091" s="103" t="s">
        <v>141</v>
      </c>
      <c r="D5091" s="103" t="s">
        <v>10711</v>
      </c>
      <c r="E5091" s="105">
        <v>47.71</v>
      </c>
      <c r="F5091" s="103" t="s">
        <v>86</v>
      </c>
      <c r="G5091" s="103" t="s">
        <v>423</v>
      </c>
      <c r="H5091" s="106">
        <v>6091534.91</v>
      </c>
      <c r="I5091" s="103">
        <v>3.0</v>
      </c>
      <c r="J5091" s="107">
        <v>4.8</v>
      </c>
      <c r="K5091" s="104">
        <v>2025.0</v>
      </c>
      <c r="L5091" s="103" t="s">
        <v>4502</v>
      </c>
      <c r="M5091" s="103">
        <v>2021.0</v>
      </c>
      <c r="N5091" s="103" t="s">
        <v>208</v>
      </c>
      <c r="O5091" s="65" t="str">
        <f t="shared" si="1"/>
        <v>042827770001</v>
      </c>
      <c r="P5091" s="65">
        <f t="shared" si="2"/>
        <v>4</v>
      </c>
      <c r="Q5091" s="65">
        <f t="shared" si="3"/>
        <v>7</v>
      </c>
      <c r="R5091" s="65" t="str">
        <f t="shared" si="12"/>
        <v>04.282.777/0001-47</v>
      </c>
      <c r="S5091" s="84"/>
      <c r="T5091" s="84" t="str">
        <f t="shared" si="10"/>
        <v/>
      </c>
      <c r="U5091" s="84" t="str">
        <f t="shared" si="11"/>
        <v/>
      </c>
      <c r="V5091" s="65" t="str">
        <f t="shared" si="5"/>
        <v/>
      </c>
      <c r="W5091" s="84"/>
      <c r="X5091" s="84"/>
      <c r="Y5091" s="85"/>
      <c r="Z5091" s="85"/>
      <c r="AA5091" s="65" t="str">
        <f t="shared" si="6"/>
        <v/>
      </c>
      <c r="AB5091" s="65" t="str">
        <f t="shared" si="7"/>
        <v/>
      </c>
      <c r="AC5091" s="86"/>
      <c r="AD5091" s="87" t="str">
        <f t="shared" si="8"/>
        <v/>
      </c>
      <c r="AE5091" s="84"/>
      <c r="AF5091" s="86">
        <f>IF(AC5091&gt;0,AC5091,'⚙️ Config'!$B$10)</f>
        <v>0.0075</v>
      </c>
      <c r="AG5091" s="88">
        <f t="shared" si="9"/>
        <v>45686.51183</v>
      </c>
      <c r="AH5091" s="88">
        <f>AG5091*'⚙️ Config'!$B$11</f>
        <v>228432.5591</v>
      </c>
      <c r="AI5091" s="88">
        <f>AH5091*'⚙️ Config'!$B$12</f>
        <v>68529.76774</v>
      </c>
      <c r="AJ5091" s="64"/>
      <c r="AK5091" s="84"/>
      <c r="AL5091" s="84"/>
      <c r="AM5091" s="84"/>
      <c r="AN5091" s="84"/>
      <c r="AO5091" s="84"/>
      <c r="AP5091" s="84"/>
      <c r="AQ5091" s="84"/>
    </row>
    <row r="5092" ht="15.0" customHeight="1">
      <c r="A5092" s="103">
        <v>5089.0</v>
      </c>
      <c r="B5092" s="104" t="s">
        <v>10712</v>
      </c>
      <c r="C5092" s="103" t="s">
        <v>141</v>
      </c>
      <c r="D5092" s="103" t="s">
        <v>10713</v>
      </c>
      <c r="E5092" s="105">
        <v>46.19</v>
      </c>
      <c r="F5092" s="103" t="s">
        <v>86</v>
      </c>
      <c r="G5092" s="103" t="s">
        <v>423</v>
      </c>
      <c r="H5092" s="106">
        <v>6080834.57</v>
      </c>
      <c r="I5092" s="103">
        <v>4.0</v>
      </c>
      <c r="J5092" s="107">
        <v>4.7</v>
      </c>
      <c r="K5092" s="104">
        <v>2025.0</v>
      </c>
      <c r="L5092" s="103" t="s">
        <v>4689</v>
      </c>
      <c r="M5092" s="103">
        <v>2021.0</v>
      </c>
      <c r="N5092" s="103" t="s">
        <v>208</v>
      </c>
      <c r="O5092" s="65" t="str">
        <f t="shared" si="1"/>
        <v>558455490001</v>
      </c>
      <c r="P5092" s="65">
        <f t="shared" si="2"/>
        <v>7</v>
      </c>
      <c r="Q5092" s="65">
        <f t="shared" si="3"/>
        <v>9</v>
      </c>
      <c r="R5092" s="65" t="str">
        <f t="shared" si="12"/>
        <v>55.845.549/0001-79</v>
      </c>
      <c r="S5092" s="84"/>
      <c r="T5092" s="84" t="str">
        <f t="shared" si="10"/>
        <v/>
      </c>
      <c r="U5092" s="84" t="str">
        <f t="shared" si="11"/>
        <v/>
      </c>
      <c r="V5092" s="65" t="str">
        <f t="shared" si="5"/>
        <v/>
      </c>
      <c r="W5092" s="84"/>
      <c r="X5092" s="84"/>
      <c r="Y5092" s="85"/>
      <c r="Z5092" s="85"/>
      <c r="AA5092" s="65" t="str">
        <f t="shared" si="6"/>
        <v/>
      </c>
      <c r="AB5092" s="65" t="str">
        <f t="shared" si="7"/>
        <v/>
      </c>
      <c r="AC5092" s="86"/>
      <c r="AD5092" s="87" t="str">
        <f t="shared" si="8"/>
        <v/>
      </c>
      <c r="AE5092" s="84"/>
      <c r="AF5092" s="86">
        <f>IF(AC5092&gt;0,AC5092,'⚙️ Config'!$B$10)</f>
        <v>0.0075</v>
      </c>
      <c r="AG5092" s="88">
        <f t="shared" si="9"/>
        <v>45606.25928</v>
      </c>
      <c r="AH5092" s="88">
        <f>AG5092*'⚙️ Config'!$B$11</f>
        <v>228031.2964</v>
      </c>
      <c r="AI5092" s="88">
        <f>AH5092*'⚙️ Config'!$B$12</f>
        <v>68409.38891</v>
      </c>
      <c r="AJ5092" s="64"/>
      <c r="AK5092" s="84"/>
      <c r="AL5092" s="84"/>
      <c r="AM5092" s="84"/>
      <c r="AN5092" s="84"/>
      <c r="AO5092" s="84"/>
      <c r="AP5092" s="84"/>
      <c r="AQ5092" s="84"/>
    </row>
    <row r="5093" ht="15.0" customHeight="1">
      <c r="A5093" s="98">
        <v>5090.0</v>
      </c>
      <c r="B5093" s="99" t="s">
        <v>10714</v>
      </c>
      <c r="C5093" s="98" t="s">
        <v>141</v>
      </c>
      <c r="D5093" s="98" t="s">
        <v>10715</v>
      </c>
      <c r="E5093" s="100">
        <v>20.96</v>
      </c>
      <c r="F5093" s="98" t="s">
        <v>86</v>
      </c>
      <c r="G5093" s="98" t="s">
        <v>423</v>
      </c>
      <c r="H5093" s="101">
        <v>6057543.54</v>
      </c>
      <c r="I5093" s="98">
        <v>4.0</v>
      </c>
      <c r="J5093" s="102">
        <v>4.7</v>
      </c>
      <c r="K5093" s="99">
        <v>2023.0</v>
      </c>
      <c r="L5093" s="98" t="s">
        <v>615</v>
      </c>
      <c r="M5093" s="98">
        <v>2021.0</v>
      </c>
      <c r="N5093" s="98" t="s">
        <v>161</v>
      </c>
      <c r="O5093" s="65" t="str">
        <f t="shared" si="1"/>
        <v>527362950001</v>
      </c>
      <c r="P5093" s="65">
        <f t="shared" si="2"/>
        <v>6</v>
      </c>
      <c r="Q5093" s="65">
        <f t="shared" si="3"/>
        <v>2</v>
      </c>
      <c r="R5093" s="65" t="str">
        <f t="shared" si="12"/>
        <v>52.736.295/0001-62</v>
      </c>
      <c r="S5093" s="84"/>
      <c r="T5093" s="84" t="str">
        <f t="shared" si="10"/>
        <v/>
      </c>
      <c r="U5093" s="84" t="str">
        <f t="shared" si="11"/>
        <v/>
      </c>
      <c r="V5093" s="65" t="str">
        <f t="shared" si="5"/>
        <v/>
      </c>
      <c r="W5093" s="84"/>
      <c r="X5093" s="84"/>
      <c r="Y5093" s="85"/>
      <c r="Z5093" s="85"/>
      <c r="AA5093" s="65" t="str">
        <f t="shared" si="6"/>
        <v/>
      </c>
      <c r="AB5093" s="65" t="str">
        <f t="shared" si="7"/>
        <v/>
      </c>
      <c r="AC5093" s="86"/>
      <c r="AD5093" s="87" t="str">
        <f t="shared" si="8"/>
        <v/>
      </c>
      <c r="AE5093" s="84"/>
      <c r="AF5093" s="86">
        <f>IF(AC5093&gt;0,AC5093,'⚙️ Config'!$B$10)</f>
        <v>0.0075</v>
      </c>
      <c r="AG5093" s="88">
        <f t="shared" si="9"/>
        <v>45431.57655</v>
      </c>
      <c r="AH5093" s="88">
        <f>AG5093*'⚙️ Config'!$B$11</f>
        <v>227157.8828</v>
      </c>
      <c r="AI5093" s="88">
        <f>AH5093*'⚙️ Config'!$B$12</f>
        <v>68147.36483</v>
      </c>
      <c r="AJ5093" s="64"/>
      <c r="AK5093" s="84"/>
      <c r="AL5093" s="84"/>
      <c r="AM5093" s="84"/>
      <c r="AN5093" s="84"/>
      <c r="AO5093" s="84"/>
      <c r="AP5093" s="84"/>
      <c r="AQ5093" s="84"/>
    </row>
    <row r="5094" ht="15.0" customHeight="1">
      <c r="A5094" s="98">
        <v>5091.0</v>
      </c>
      <c r="B5094" s="99" t="s">
        <v>10716</v>
      </c>
      <c r="C5094" s="98" t="s">
        <v>141</v>
      </c>
      <c r="D5094" s="98" t="s">
        <v>10717</v>
      </c>
      <c r="E5094" s="100">
        <v>48.01</v>
      </c>
      <c r="F5094" s="98" t="s">
        <v>86</v>
      </c>
      <c r="G5094" s="98" t="s">
        <v>423</v>
      </c>
      <c r="H5094" s="101">
        <v>6051827.36</v>
      </c>
      <c r="I5094" s="98">
        <v>3.0</v>
      </c>
      <c r="J5094" s="102">
        <v>4.6</v>
      </c>
      <c r="K5094" s="99">
        <v>2025.0</v>
      </c>
      <c r="L5094" s="98" t="s">
        <v>10718</v>
      </c>
      <c r="M5094" s="98">
        <v>2021.0</v>
      </c>
      <c r="N5094" s="98" t="s">
        <v>310</v>
      </c>
      <c r="O5094" s="65" t="str">
        <f t="shared" si="1"/>
        <v>008022350001</v>
      </c>
      <c r="P5094" s="65">
        <f t="shared" si="2"/>
        <v>0</v>
      </c>
      <c r="Q5094" s="65">
        <f t="shared" si="3"/>
        <v>5</v>
      </c>
      <c r="R5094" s="65" t="str">
        <f t="shared" si="12"/>
        <v>00.802.235/0001-05</v>
      </c>
      <c r="S5094" s="84"/>
      <c r="T5094" s="84" t="str">
        <f t="shared" si="10"/>
        <v/>
      </c>
      <c r="U5094" s="84" t="str">
        <f t="shared" si="11"/>
        <v/>
      </c>
      <c r="V5094" s="65" t="str">
        <f t="shared" si="5"/>
        <v/>
      </c>
      <c r="W5094" s="84"/>
      <c r="X5094" s="84"/>
      <c r="Y5094" s="85"/>
      <c r="Z5094" s="85"/>
      <c r="AA5094" s="65" t="str">
        <f t="shared" si="6"/>
        <v/>
      </c>
      <c r="AB5094" s="65" t="str">
        <f t="shared" si="7"/>
        <v/>
      </c>
      <c r="AC5094" s="86"/>
      <c r="AD5094" s="87" t="str">
        <f t="shared" si="8"/>
        <v/>
      </c>
      <c r="AE5094" s="84"/>
      <c r="AF5094" s="86">
        <f>IF(AC5094&gt;0,AC5094,'⚙️ Config'!$B$10)</f>
        <v>0.0075</v>
      </c>
      <c r="AG5094" s="88">
        <f t="shared" si="9"/>
        <v>45388.7052</v>
      </c>
      <c r="AH5094" s="88">
        <f>AG5094*'⚙️ Config'!$B$11</f>
        <v>226943.526</v>
      </c>
      <c r="AI5094" s="88">
        <f>AH5094*'⚙️ Config'!$B$12</f>
        <v>68083.0578</v>
      </c>
      <c r="AJ5094" s="64"/>
      <c r="AK5094" s="84"/>
      <c r="AL5094" s="84"/>
      <c r="AM5094" s="84"/>
      <c r="AN5094" s="84"/>
      <c r="AO5094" s="84"/>
      <c r="AP5094" s="84"/>
      <c r="AQ5094" s="84"/>
    </row>
    <row r="5095" ht="15.0" customHeight="1">
      <c r="A5095" s="103">
        <v>5092.0</v>
      </c>
      <c r="B5095" s="104" t="s">
        <v>10719</v>
      </c>
      <c r="C5095" s="103" t="s">
        <v>141</v>
      </c>
      <c r="D5095" s="103" t="s">
        <v>10720</v>
      </c>
      <c r="E5095" s="105">
        <v>24.75</v>
      </c>
      <c r="F5095" s="103" t="s">
        <v>86</v>
      </c>
      <c r="G5095" s="103" t="s">
        <v>423</v>
      </c>
      <c r="H5095" s="106">
        <v>6034770.73</v>
      </c>
      <c r="I5095" s="103">
        <v>2.0</v>
      </c>
      <c r="J5095" s="107">
        <v>4.3</v>
      </c>
      <c r="K5095" s="104">
        <v>2021.0</v>
      </c>
      <c r="L5095" s="103" t="s">
        <v>144</v>
      </c>
      <c r="M5095" s="103">
        <v>2021.0</v>
      </c>
      <c r="N5095" s="103" t="s">
        <v>161</v>
      </c>
      <c r="O5095" s="65" t="str">
        <f t="shared" si="1"/>
        <v>071914420001</v>
      </c>
      <c r="P5095" s="65">
        <f t="shared" si="2"/>
        <v>0</v>
      </c>
      <c r="Q5095" s="65">
        <f t="shared" si="3"/>
        <v>1</v>
      </c>
      <c r="R5095" s="65" t="str">
        <f t="shared" si="12"/>
        <v>07.191.442/0001-01</v>
      </c>
      <c r="S5095" s="84"/>
      <c r="T5095" s="84" t="str">
        <f t="shared" si="10"/>
        <v/>
      </c>
      <c r="U5095" s="84" t="str">
        <f t="shared" si="11"/>
        <v/>
      </c>
      <c r="V5095" s="65" t="str">
        <f t="shared" si="5"/>
        <v/>
      </c>
      <c r="W5095" s="84"/>
      <c r="X5095" s="84"/>
      <c r="Y5095" s="85"/>
      <c r="Z5095" s="85"/>
      <c r="AA5095" s="65" t="str">
        <f t="shared" si="6"/>
        <v/>
      </c>
      <c r="AB5095" s="65" t="str">
        <f t="shared" si="7"/>
        <v/>
      </c>
      <c r="AC5095" s="86"/>
      <c r="AD5095" s="87" t="str">
        <f t="shared" si="8"/>
        <v/>
      </c>
      <c r="AE5095" s="84"/>
      <c r="AF5095" s="86">
        <f>IF(AC5095&gt;0,AC5095,'⚙️ Config'!$B$10)</f>
        <v>0.0075</v>
      </c>
      <c r="AG5095" s="88">
        <f t="shared" si="9"/>
        <v>45260.78048</v>
      </c>
      <c r="AH5095" s="88">
        <f>AG5095*'⚙️ Config'!$B$11</f>
        <v>226303.9024</v>
      </c>
      <c r="AI5095" s="88">
        <f>AH5095*'⚙️ Config'!$B$12</f>
        <v>67891.17071</v>
      </c>
      <c r="AJ5095" s="64"/>
      <c r="AK5095" s="84"/>
      <c r="AL5095" s="84"/>
      <c r="AM5095" s="84"/>
      <c r="AN5095" s="84"/>
      <c r="AO5095" s="84"/>
      <c r="AP5095" s="84"/>
      <c r="AQ5095" s="84"/>
    </row>
    <row r="5096" ht="15.0" customHeight="1">
      <c r="A5096" s="98">
        <v>5093.0</v>
      </c>
      <c r="B5096" s="99" t="s">
        <v>10721</v>
      </c>
      <c r="C5096" s="98" t="s">
        <v>141</v>
      </c>
      <c r="D5096" s="98" t="s">
        <v>10722</v>
      </c>
      <c r="E5096" s="100">
        <v>26.71</v>
      </c>
      <c r="F5096" s="98" t="s">
        <v>86</v>
      </c>
      <c r="G5096" s="98" t="s">
        <v>423</v>
      </c>
      <c r="H5096" s="101">
        <v>6017053.32</v>
      </c>
      <c r="I5096" s="98">
        <v>5.0</v>
      </c>
      <c r="J5096" s="102">
        <v>4.8</v>
      </c>
      <c r="K5096" s="99">
        <v>2024.0</v>
      </c>
      <c r="L5096" s="98" t="s">
        <v>615</v>
      </c>
      <c r="M5096" s="98">
        <v>2021.0</v>
      </c>
      <c r="N5096" s="98" t="s">
        <v>161</v>
      </c>
      <c r="O5096" s="65" t="str">
        <f t="shared" si="1"/>
        <v>039394660001</v>
      </c>
      <c r="P5096" s="65">
        <f t="shared" si="2"/>
        <v>4</v>
      </c>
      <c r="Q5096" s="65">
        <f t="shared" si="3"/>
        <v>5</v>
      </c>
      <c r="R5096" s="65" t="str">
        <f t="shared" si="12"/>
        <v>03.939.466/0001-45</v>
      </c>
      <c r="S5096" s="84"/>
      <c r="T5096" s="84" t="str">
        <f t="shared" si="10"/>
        <v/>
      </c>
      <c r="U5096" s="84" t="str">
        <f t="shared" si="11"/>
        <v/>
      </c>
      <c r="V5096" s="65" t="str">
        <f t="shared" si="5"/>
        <v/>
      </c>
      <c r="W5096" s="84"/>
      <c r="X5096" s="84"/>
      <c r="Y5096" s="85"/>
      <c r="Z5096" s="85"/>
      <c r="AA5096" s="65" t="str">
        <f t="shared" si="6"/>
        <v/>
      </c>
      <c r="AB5096" s="65" t="str">
        <f t="shared" si="7"/>
        <v/>
      </c>
      <c r="AC5096" s="86"/>
      <c r="AD5096" s="87" t="str">
        <f t="shared" si="8"/>
        <v/>
      </c>
      <c r="AE5096" s="84"/>
      <c r="AF5096" s="86">
        <f>IF(AC5096&gt;0,AC5096,'⚙️ Config'!$B$10)</f>
        <v>0.0075</v>
      </c>
      <c r="AG5096" s="88">
        <f t="shared" si="9"/>
        <v>45127.8999</v>
      </c>
      <c r="AH5096" s="88">
        <f>AG5096*'⚙️ Config'!$B$11</f>
        <v>225639.4995</v>
      </c>
      <c r="AI5096" s="88">
        <f>AH5096*'⚙️ Config'!$B$12</f>
        <v>67691.84985</v>
      </c>
      <c r="AJ5096" s="64"/>
      <c r="AK5096" s="84"/>
      <c r="AL5096" s="84"/>
      <c r="AM5096" s="84"/>
      <c r="AN5096" s="84"/>
      <c r="AO5096" s="84"/>
      <c r="AP5096" s="84"/>
      <c r="AQ5096" s="84"/>
    </row>
    <row r="5097" ht="15.0" customHeight="1">
      <c r="A5097" s="103">
        <v>5094.0</v>
      </c>
      <c r="B5097" s="104" t="s">
        <v>10723</v>
      </c>
      <c r="C5097" s="103" t="s">
        <v>141</v>
      </c>
      <c r="D5097" s="103" t="s">
        <v>10724</v>
      </c>
      <c r="E5097" s="105">
        <v>19.87</v>
      </c>
      <c r="F5097" s="103" t="s">
        <v>86</v>
      </c>
      <c r="G5097" s="103" t="s">
        <v>423</v>
      </c>
      <c r="H5097" s="106">
        <v>6013942.81</v>
      </c>
      <c r="I5097" s="103">
        <v>3.0</v>
      </c>
      <c r="J5097" s="107">
        <v>5.0</v>
      </c>
      <c r="K5097" s="104">
        <v>2021.0</v>
      </c>
      <c r="L5097" s="103" t="s">
        <v>4709</v>
      </c>
      <c r="M5097" s="103">
        <v>2021.0</v>
      </c>
      <c r="N5097" s="103" t="s">
        <v>145</v>
      </c>
      <c r="O5097" s="65" t="str">
        <f t="shared" si="1"/>
        <v>654910290001</v>
      </c>
      <c r="P5097" s="65">
        <f t="shared" si="2"/>
        <v>6</v>
      </c>
      <c r="Q5097" s="65">
        <f t="shared" si="3"/>
        <v>9</v>
      </c>
      <c r="R5097" s="65" t="str">
        <f t="shared" si="12"/>
        <v>65.491.029/0001-69</v>
      </c>
      <c r="S5097" s="84"/>
      <c r="T5097" s="84" t="str">
        <f t="shared" si="10"/>
        <v/>
      </c>
      <c r="U5097" s="84" t="str">
        <f t="shared" si="11"/>
        <v/>
      </c>
      <c r="V5097" s="65" t="str">
        <f t="shared" si="5"/>
        <v/>
      </c>
      <c r="W5097" s="84"/>
      <c r="X5097" s="84"/>
      <c r="Y5097" s="85"/>
      <c r="Z5097" s="85"/>
      <c r="AA5097" s="65" t="str">
        <f t="shared" si="6"/>
        <v/>
      </c>
      <c r="AB5097" s="65" t="str">
        <f t="shared" si="7"/>
        <v/>
      </c>
      <c r="AC5097" s="86"/>
      <c r="AD5097" s="87" t="str">
        <f t="shared" si="8"/>
        <v/>
      </c>
      <c r="AE5097" s="84"/>
      <c r="AF5097" s="86">
        <f>IF(AC5097&gt;0,AC5097,'⚙️ Config'!$B$10)</f>
        <v>0.0075</v>
      </c>
      <c r="AG5097" s="88">
        <f t="shared" si="9"/>
        <v>45104.57108</v>
      </c>
      <c r="AH5097" s="88">
        <f>AG5097*'⚙️ Config'!$B$11</f>
        <v>225522.8554</v>
      </c>
      <c r="AI5097" s="88">
        <f>AH5097*'⚙️ Config'!$B$12</f>
        <v>67656.85661</v>
      </c>
      <c r="AJ5097" s="64"/>
      <c r="AK5097" s="84"/>
      <c r="AL5097" s="84"/>
      <c r="AM5097" s="84"/>
      <c r="AN5097" s="84"/>
      <c r="AO5097" s="84"/>
      <c r="AP5097" s="84"/>
      <c r="AQ5097" s="84"/>
    </row>
    <row r="5098" ht="15.0" customHeight="1">
      <c r="A5098" s="103">
        <v>5095.0</v>
      </c>
      <c r="B5098" s="104" t="s">
        <v>10725</v>
      </c>
      <c r="C5098" s="103" t="s">
        <v>141</v>
      </c>
      <c r="D5098" s="103" t="s">
        <v>10726</v>
      </c>
      <c r="E5098" s="105">
        <v>28.49</v>
      </c>
      <c r="F5098" s="103" t="s">
        <v>86</v>
      </c>
      <c r="G5098" s="103" t="s">
        <v>423</v>
      </c>
      <c r="H5098" s="106">
        <v>5973739.98</v>
      </c>
      <c r="I5098" s="103">
        <v>4.0</v>
      </c>
      <c r="J5098" s="107">
        <v>4.3</v>
      </c>
      <c r="K5098" s="104">
        <v>2024.0</v>
      </c>
      <c r="L5098" s="103" t="s">
        <v>4726</v>
      </c>
      <c r="M5098" s="103">
        <v>2021.0</v>
      </c>
      <c r="N5098" s="103" t="s">
        <v>161</v>
      </c>
      <c r="O5098" s="65" t="str">
        <f t="shared" si="1"/>
        <v>479024240001</v>
      </c>
      <c r="P5098" s="65">
        <f t="shared" si="2"/>
        <v>0</v>
      </c>
      <c r="Q5098" s="65">
        <f t="shared" si="3"/>
        <v>5</v>
      </c>
      <c r="R5098" s="65" t="str">
        <f t="shared" si="12"/>
        <v>47.902.424/0001-05</v>
      </c>
      <c r="S5098" s="84"/>
      <c r="T5098" s="84" t="str">
        <f t="shared" si="10"/>
        <v/>
      </c>
      <c r="U5098" s="84" t="str">
        <f t="shared" si="11"/>
        <v/>
      </c>
      <c r="V5098" s="65" t="str">
        <f t="shared" si="5"/>
        <v/>
      </c>
      <c r="W5098" s="84"/>
      <c r="X5098" s="84"/>
      <c r="Y5098" s="85"/>
      <c r="Z5098" s="85"/>
      <c r="AA5098" s="65" t="str">
        <f t="shared" si="6"/>
        <v/>
      </c>
      <c r="AB5098" s="65" t="str">
        <f t="shared" si="7"/>
        <v/>
      </c>
      <c r="AC5098" s="86"/>
      <c r="AD5098" s="87" t="str">
        <f t="shared" si="8"/>
        <v/>
      </c>
      <c r="AE5098" s="84"/>
      <c r="AF5098" s="86">
        <f>IF(AC5098&gt;0,AC5098,'⚙️ Config'!$B$10)</f>
        <v>0.0075</v>
      </c>
      <c r="AG5098" s="88">
        <f t="shared" si="9"/>
        <v>44803.04985</v>
      </c>
      <c r="AH5098" s="88">
        <f>AG5098*'⚙️ Config'!$B$11</f>
        <v>224015.2493</v>
      </c>
      <c r="AI5098" s="88">
        <f>AH5098*'⚙️ Config'!$B$12</f>
        <v>67204.57478</v>
      </c>
      <c r="AJ5098" s="64"/>
      <c r="AK5098" s="84"/>
      <c r="AL5098" s="84"/>
      <c r="AM5098" s="84"/>
      <c r="AN5098" s="84"/>
      <c r="AO5098" s="84"/>
      <c r="AP5098" s="84"/>
      <c r="AQ5098" s="84"/>
    </row>
    <row r="5099" ht="15.0" customHeight="1">
      <c r="A5099" s="98">
        <v>5096.0</v>
      </c>
      <c r="B5099" s="99" t="s">
        <v>10727</v>
      </c>
      <c r="C5099" s="98" t="s">
        <v>141</v>
      </c>
      <c r="D5099" s="98" t="s">
        <v>10728</v>
      </c>
      <c r="E5099" s="100">
        <v>24.39</v>
      </c>
      <c r="F5099" s="98" t="s">
        <v>86</v>
      </c>
      <c r="G5099" s="98" t="s">
        <v>423</v>
      </c>
      <c r="H5099" s="101">
        <v>5921547.93</v>
      </c>
      <c r="I5099" s="98">
        <v>4.0</v>
      </c>
      <c r="J5099" s="102">
        <v>4.7</v>
      </c>
      <c r="K5099" s="99">
        <v>2024.0</v>
      </c>
      <c r="L5099" s="98" t="s">
        <v>4795</v>
      </c>
      <c r="M5099" s="98">
        <v>2021.0</v>
      </c>
      <c r="N5099" s="98" t="s">
        <v>189</v>
      </c>
      <c r="O5099" s="65" t="str">
        <f t="shared" si="1"/>
        <v>606400830001</v>
      </c>
      <c r="P5099" s="65">
        <f t="shared" si="2"/>
        <v>0</v>
      </c>
      <c r="Q5099" s="65">
        <f t="shared" si="3"/>
        <v>5</v>
      </c>
      <c r="R5099" s="65" t="str">
        <f t="shared" si="12"/>
        <v>60.640.083/0001-05</v>
      </c>
      <c r="S5099" s="84"/>
      <c r="T5099" s="84" t="str">
        <f t="shared" si="10"/>
        <v/>
      </c>
      <c r="U5099" s="84" t="str">
        <f t="shared" si="11"/>
        <v/>
      </c>
      <c r="V5099" s="65" t="str">
        <f t="shared" si="5"/>
        <v/>
      </c>
      <c r="W5099" s="84"/>
      <c r="X5099" s="84"/>
      <c r="Y5099" s="85"/>
      <c r="Z5099" s="85"/>
      <c r="AA5099" s="65" t="str">
        <f t="shared" si="6"/>
        <v/>
      </c>
      <c r="AB5099" s="65" t="str">
        <f t="shared" si="7"/>
        <v/>
      </c>
      <c r="AC5099" s="86"/>
      <c r="AD5099" s="87" t="str">
        <f t="shared" si="8"/>
        <v/>
      </c>
      <c r="AE5099" s="84"/>
      <c r="AF5099" s="86">
        <f>IF(AC5099&gt;0,AC5099,'⚙️ Config'!$B$10)</f>
        <v>0.0075</v>
      </c>
      <c r="AG5099" s="88">
        <f t="shared" si="9"/>
        <v>44411.60948</v>
      </c>
      <c r="AH5099" s="88">
        <f>AG5099*'⚙️ Config'!$B$11</f>
        <v>222058.0474</v>
      </c>
      <c r="AI5099" s="88">
        <f>AH5099*'⚙️ Config'!$B$12</f>
        <v>66617.41421</v>
      </c>
      <c r="AJ5099" s="64"/>
      <c r="AK5099" s="84"/>
      <c r="AL5099" s="84"/>
      <c r="AM5099" s="84"/>
      <c r="AN5099" s="84"/>
      <c r="AO5099" s="84"/>
      <c r="AP5099" s="84"/>
      <c r="AQ5099" s="84"/>
    </row>
    <row r="5100" ht="15.0" customHeight="1">
      <c r="A5100" s="103">
        <v>5097.0</v>
      </c>
      <c r="B5100" s="104" t="s">
        <v>10729</v>
      </c>
      <c r="C5100" s="103" t="s">
        <v>141</v>
      </c>
      <c r="D5100" s="103" t="s">
        <v>10730</v>
      </c>
      <c r="E5100" s="105">
        <v>22.66</v>
      </c>
      <c r="F5100" s="103" t="s">
        <v>86</v>
      </c>
      <c r="G5100" s="103" t="s">
        <v>423</v>
      </c>
      <c r="H5100" s="106">
        <v>5915460.37</v>
      </c>
      <c r="I5100" s="103">
        <v>2.0</v>
      </c>
      <c r="J5100" s="107">
        <v>5.1</v>
      </c>
      <c r="K5100" s="104">
        <v>2021.0</v>
      </c>
      <c r="L5100" s="103" t="s">
        <v>256</v>
      </c>
      <c r="M5100" s="103">
        <v>2021.0</v>
      </c>
      <c r="N5100" s="103" t="s">
        <v>161</v>
      </c>
      <c r="O5100" s="65" t="str">
        <f t="shared" si="1"/>
        <v>195857650001</v>
      </c>
      <c r="P5100" s="65">
        <f t="shared" si="2"/>
        <v>6</v>
      </c>
      <c r="Q5100" s="65">
        <f t="shared" si="3"/>
        <v>9</v>
      </c>
      <c r="R5100" s="65" t="str">
        <f t="shared" si="12"/>
        <v>19.585.765/0001-69</v>
      </c>
      <c r="S5100" s="84"/>
      <c r="T5100" s="84" t="str">
        <f t="shared" si="10"/>
        <v/>
      </c>
      <c r="U5100" s="84" t="str">
        <f t="shared" si="11"/>
        <v/>
      </c>
      <c r="V5100" s="65" t="str">
        <f t="shared" si="5"/>
        <v/>
      </c>
      <c r="W5100" s="84"/>
      <c r="X5100" s="84"/>
      <c r="Y5100" s="85"/>
      <c r="Z5100" s="85"/>
      <c r="AA5100" s="65" t="str">
        <f t="shared" si="6"/>
        <v/>
      </c>
      <c r="AB5100" s="65" t="str">
        <f t="shared" si="7"/>
        <v/>
      </c>
      <c r="AC5100" s="86"/>
      <c r="AD5100" s="87" t="str">
        <f t="shared" si="8"/>
        <v/>
      </c>
      <c r="AE5100" s="84"/>
      <c r="AF5100" s="86">
        <f>IF(AC5100&gt;0,AC5100,'⚙️ Config'!$B$10)</f>
        <v>0.0075</v>
      </c>
      <c r="AG5100" s="88">
        <f t="shared" si="9"/>
        <v>44365.95278</v>
      </c>
      <c r="AH5100" s="88">
        <f>AG5100*'⚙️ Config'!$B$11</f>
        <v>221829.7639</v>
      </c>
      <c r="AI5100" s="88">
        <f>AH5100*'⚙️ Config'!$B$12</f>
        <v>66548.92916</v>
      </c>
      <c r="AJ5100" s="64"/>
      <c r="AK5100" s="84"/>
      <c r="AL5100" s="84"/>
      <c r="AM5100" s="84"/>
      <c r="AN5100" s="84"/>
      <c r="AO5100" s="84"/>
      <c r="AP5100" s="84"/>
      <c r="AQ5100" s="84"/>
    </row>
    <row r="5101" ht="15.0" customHeight="1">
      <c r="A5101" s="103">
        <v>5098.0</v>
      </c>
      <c r="B5101" s="104" t="s">
        <v>10731</v>
      </c>
      <c r="C5101" s="103" t="s">
        <v>141</v>
      </c>
      <c r="D5101" s="103" t="s">
        <v>10732</v>
      </c>
      <c r="E5101" s="105">
        <v>20.03</v>
      </c>
      <c r="F5101" s="103" t="s">
        <v>86</v>
      </c>
      <c r="G5101" s="103" t="s">
        <v>423</v>
      </c>
      <c r="H5101" s="106">
        <v>5913691.09</v>
      </c>
      <c r="I5101" s="103">
        <v>3.0</v>
      </c>
      <c r="J5101" s="107">
        <v>4.8</v>
      </c>
      <c r="K5101" s="104">
        <v>2021.0</v>
      </c>
      <c r="L5101" s="103" t="s">
        <v>719</v>
      </c>
      <c r="M5101" s="103">
        <v>2021.0</v>
      </c>
      <c r="N5101" s="103" t="s">
        <v>161</v>
      </c>
      <c r="O5101" s="65" t="str">
        <f t="shared" si="1"/>
        <v>032799540001</v>
      </c>
      <c r="P5101" s="65">
        <f t="shared" si="2"/>
        <v>7</v>
      </c>
      <c r="Q5101" s="65">
        <f t="shared" si="3"/>
        <v>3</v>
      </c>
      <c r="R5101" s="65" t="str">
        <f t="shared" si="12"/>
        <v>03.279.954/0001-73</v>
      </c>
      <c r="S5101" s="84"/>
      <c r="T5101" s="84" t="str">
        <f t="shared" si="10"/>
        <v/>
      </c>
      <c r="U5101" s="84" t="str">
        <f t="shared" si="11"/>
        <v/>
      </c>
      <c r="V5101" s="65" t="str">
        <f t="shared" si="5"/>
        <v/>
      </c>
      <c r="W5101" s="84"/>
      <c r="X5101" s="84"/>
      <c r="Y5101" s="85"/>
      <c r="Z5101" s="85"/>
      <c r="AA5101" s="65" t="str">
        <f t="shared" si="6"/>
        <v/>
      </c>
      <c r="AB5101" s="65" t="str">
        <f t="shared" si="7"/>
        <v/>
      </c>
      <c r="AC5101" s="86"/>
      <c r="AD5101" s="87" t="str">
        <f t="shared" si="8"/>
        <v/>
      </c>
      <c r="AE5101" s="84"/>
      <c r="AF5101" s="86">
        <f>IF(AC5101&gt;0,AC5101,'⚙️ Config'!$B$10)</f>
        <v>0.0075</v>
      </c>
      <c r="AG5101" s="88">
        <f t="shared" si="9"/>
        <v>44352.68318</v>
      </c>
      <c r="AH5101" s="88">
        <f>AG5101*'⚙️ Config'!$B$11</f>
        <v>221763.4159</v>
      </c>
      <c r="AI5101" s="88">
        <f>AH5101*'⚙️ Config'!$B$12</f>
        <v>66529.02476</v>
      </c>
      <c r="AJ5101" s="64"/>
      <c r="AK5101" s="84"/>
      <c r="AL5101" s="84"/>
      <c r="AM5101" s="84"/>
      <c r="AN5101" s="84"/>
      <c r="AO5101" s="84"/>
      <c r="AP5101" s="84"/>
      <c r="AQ5101" s="84"/>
    </row>
    <row r="5102" ht="15.0" customHeight="1">
      <c r="A5102" s="103">
        <v>5099.0</v>
      </c>
      <c r="B5102" s="104" t="s">
        <v>10733</v>
      </c>
      <c r="C5102" s="103" t="s">
        <v>141</v>
      </c>
      <c r="D5102" s="103" t="s">
        <v>10734</v>
      </c>
      <c r="E5102" s="105">
        <v>25.07</v>
      </c>
      <c r="F5102" s="103" t="s">
        <v>86</v>
      </c>
      <c r="G5102" s="103" t="s">
        <v>423</v>
      </c>
      <c r="H5102" s="106">
        <v>5881876.31</v>
      </c>
      <c r="I5102" s="103">
        <v>4.0</v>
      </c>
      <c r="J5102" s="107">
        <v>4.9</v>
      </c>
      <c r="K5102" s="104">
        <v>2024.0</v>
      </c>
      <c r="L5102" s="103" t="s">
        <v>812</v>
      </c>
      <c r="M5102" s="103">
        <v>2021.0</v>
      </c>
      <c r="N5102" s="103" t="s">
        <v>161</v>
      </c>
      <c r="O5102" s="65" t="str">
        <f t="shared" si="1"/>
        <v>032776630001</v>
      </c>
      <c r="P5102" s="65">
        <f t="shared" si="2"/>
        <v>4</v>
      </c>
      <c r="Q5102" s="65">
        <f t="shared" si="3"/>
        <v>6</v>
      </c>
      <c r="R5102" s="65" t="str">
        <f t="shared" si="12"/>
        <v>03.277.663/0001-46</v>
      </c>
      <c r="S5102" s="84"/>
      <c r="T5102" s="84" t="str">
        <f t="shared" si="10"/>
        <v/>
      </c>
      <c r="U5102" s="84" t="str">
        <f t="shared" si="11"/>
        <v/>
      </c>
      <c r="V5102" s="65" t="str">
        <f t="shared" si="5"/>
        <v/>
      </c>
      <c r="W5102" s="84"/>
      <c r="X5102" s="84"/>
      <c r="Y5102" s="85"/>
      <c r="Z5102" s="85"/>
      <c r="AA5102" s="65" t="str">
        <f t="shared" si="6"/>
        <v/>
      </c>
      <c r="AB5102" s="65" t="str">
        <f t="shared" si="7"/>
        <v/>
      </c>
      <c r="AC5102" s="86"/>
      <c r="AD5102" s="87" t="str">
        <f t="shared" si="8"/>
        <v/>
      </c>
      <c r="AE5102" s="84"/>
      <c r="AF5102" s="86">
        <f>IF(AC5102&gt;0,AC5102,'⚙️ Config'!$B$10)</f>
        <v>0.0075</v>
      </c>
      <c r="AG5102" s="88">
        <f t="shared" si="9"/>
        <v>44114.07233</v>
      </c>
      <c r="AH5102" s="88">
        <f>AG5102*'⚙️ Config'!$B$11</f>
        <v>220570.3616</v>
      </c>
      <c r="AI5102" s="88">
        <f>AH5102*'⚙️ Config'!$B$12</f>
        <v>66171.10849</v>
      </c>
      <c r="AJ5102" s="64"/>
      <c r="AK5102" s="84"/>
      <c r="AL5102" s="84"/>
      <c r="AM5102" s="84"/>
      <c r="AN5102" s="84"/>
      <c r="AO5102" s="84"/>
      <c r="AP5102" s="84"/>
      <c r="AQ5102" s="84"/>
    </row>
    <row r="5103" ht="15.0" customHeight="1">
      <c r="A5103" s="98">
        <v>5100.0</v>
      </c>
      <c r="B5103" s="99" t="s">
        <v>10735</v>
      </c>
      <c r="C5103" s="98" t="s">
        <v>141</v>
      </c>
      <c r="D5103" s="98" t="s">
        <v>10736</v>
      </c>
      <c r="E5103" s="100">
        <v>28.64</v>
      </c>
      <c r="F5103" s="98" t="s">
        <v>86</v>
      </c>
      <c r="G5103" s="98" t="s">
        <v>423</v>
      </c>
      <c r="H5103" s="101">
        <v>5868932.91</v>
      </c>
      <c r="I5103" s="98">
        <v>4.0</v>
      </c>
      <c r="J5103" s="102">
        <v>4.7</v>
      </c>
      <c r="K5103" s="99">
        <v>2024.0</v>
      </c>
      <c r="L5103" s="98" t="s">
        <v>268</v>
      </c>
      <c r="M5103" s="98">
        <v>2021.0</v>
      </c>
      <c r="N5103" s="98" t="s">
        <v>189</v>
      </c>
      <c r="O5103" s="65" t="str">
        <f t="shared" si="1"/>
        <v>614338270001</v>
      </c>
      <c r="P5103" s="65">
        <f t="shared" si="2"/>
        <v>8</v>
      </c>
      <c r="Q5103" s="65">
        <f t="shared" si="3"/>
        <v>3</v>
      </c>
      <c r="R5103" s="65" t="str">
        <f t="shared" si="12"/>
        <v>61.433.827/0001-83</v>
      </c>
      <c r="S5103" s="84"/>
      <c r="T5103" s="84" t="str">
        <f t="shared" si="10"/>
        <v/>
      </c>
      <c r="U5103" s="84" t="str">
        <f t="shared" si="11"/>
        <v/>
      </c>
      <c r="V5103" s="65" t="str">
        <f t="shared" si="5"/>
        <v/>
      </c>
      <c r="W5103" s="84"/>
      <c r="X5103" s="84"/>
      <c r="Y5103" s="85"/>
      <c r="Z5103" s="85"/>
      <c r="AA5103" s="65" t="str">
        <f t="shared" si="6"/>
        <v/>
      </c>
      <c r="AB5103" s="65" t="str">
        <f t="shared" si="7"/>
        <v/>
      </c>
      <c r="AC5103" s="86"/>
      <c r="AD5103" s="87" t="str">
        <f t="shared" si="8"/>
        <v/>
      </c>
      <c r="AE5103" s="84"/>
      <c r="AF5103" s="86">
        <f>IF(AC5103&gt;0,AC5103,'⚙️ Config'!$B$10)</f>
        <v>0.0075</v>
      </c>
      <c r="AG5103" s="88">
        <f t="shared" si="9"/>
        <v>44016.99683</v>
      </c>
      <c r="AH5103" s="88">
        <f>AG5103*'⚙️ Config'!$B$11</f>
        <v>220084.9841</v>
      </c>
      <c r="AI5103" s="88">
        <f>AH5103*'⚙️ Config'!$B$12</f>
        <v>66025.49524</v>
      </c>
      <c r="AJ5103" s="64"/>
      <c r="AK5103" s="84"/>
      <c r="AL5103" s="84"/>
      <c r="AM5103" s="84"/>
      <c r="AN5103" s="84"/>
      <c r="AO5103" s="84"/>
      <c r="AP5103" s="84"/>
      <c r="AQ5103" s="84"/>
    </row>
    <row r="5104" ht="15.0" customHeight="1">
      <c r="A5104" s="98">
        <v>5101.0</v>
      </c>
      <c r="B5104" s="99" t="s">
        <v>10737</v>
      </c>
      <c r="C5104" s="98" t="s">
        <v>141</v>
      </c>
      <c r="D5104" s="98" t="s">
        <v>10738</v>
      </c>
      <c r="E5104" s="100">
        <v>23.62</v>
      </c>
      <c r="F5104" s="98" t="s">
        <v>86</v>
      </c>
      <c r="G5104" s="98" t="s">
        <v>423</v>
      </c>
      <c r="H5104" s="101">
        <v>5866735.74</v>
      </c>
      <c r="I5104" s="98">
        <v>2.0</v>
      </c>
      <c r="J5104" s="102">
        <v>4.7</v>
      </c>
      <c r="K5104" s="99">
        <v>2021.0</v>
      </c>
      <c r="L5104" s="98" t="s">
        <v>144</v>
      </c>
      <c r="M5104" s="98">
        <v>2021.0</v>
      </c>
      <c r="N5104" s="98" t="s">
        <v>161</v>
      </c>
      <c r="O5104" s="65" t="str">
        <f t="shared" si="1"/>
        <v>072575800001</v>
      </c>
      <c r="P5104" s="65">
        <f t="shared" si="2"/>
        <v>4</v>
      </c>
      <c r="Q5104" s="65">
        <f t="shared" si="3"/>
        <v>6</v>
      </c>
      <c r="R5104" s="65" t="str">
        <f t="shared" si="12"/>
        <v>07.257.580/0001-46</v>
      </c>
      <c r="S5104" s="84"/>
      <c r="T5104" s="84" t="str">
        <f t="shared" si="10"/>
        <v/>
      </c>
      <c r="U5104" s="84" t="str">
        <f t="shared" si="11"/>
        <v/>
      </c>
      <c r="V5104" s="65" t="str">
        <f t="shared" si="5"/>
        <v/>
      </c>
      <c r="W5104" s="84"/>
      <c r="X5104" s="84"/>
      <c r="Y5104" s="85"/>
      <c r="Z5104" s="85"/>
      <c r="AA5104" s="65" t="str">
        <f t="shared" si="6"/>
        <v/>
      </c>
      <c r="AB5104" s="65" t="str">
        <f t="shared" si="7"/>
        <v/>
      </c>
      <c r="AC5104" s="86"/>
      <c r="AD5104" s="87" t="str">
        <f t="shared" si="8"/>
        <v/>
      </c>
      <c r="AE5104" s="84"/>
      <c r="AF5104" s="86">
        <f>IF(AC5104&gt;0,AC5104,'⚙️ Config'!$B$10)</f>
        <v>0.0075</v>
      </c>
      <c r="AG5104" s="88">
        <f t="shared" si="9"/>
        <v>44000.51805</v>
      </c>
      <c r="AH5104" s="88">
        <f>AG5104*'⚙️ Config'!$B$11</f>
        <v>220002.5903</v>
      </c>
      <c r="AI5104" s="88">
        <f>AH5104*'⚙️ Config'!$B$12</f>
        <v>66000.77708</v>
      </c>
      <c r="AJ5104" s="64"/>
      <c r="AK5104" s="84"/>
      <c r="AL5104" s="84"/>
      <c r="AM5104" s="84"/>
      <c r="AN5104" s="84"/>
      <c r="AO5104" s="84"/>
      <c r="AP5104" s="84"/>
      <c r="AQ5104" s="84"/>
    </row>
    <row r="5105" ht="15.0" customHeight="1">
      <c r="A5105" s="98">
        <v>5102.0</v>
      </c>
      <c r="B5105" s="99" t="s">
        <v>10739</v>
      </c>
      <c r="C5105" s="98" t="s">
        <v>141</v>
      </c>
      <c r="D5105" s="98" t="s">
        <v>10740</v>
      </c>
      <c r="E5105" s="100">
        <v>21.41</v>
      </c>
      <c r="F5105" s="98" t="s">
        <v>86</v>
      </c>
      <c r="G5105" s="98" t="s">
        <v>423</v>
      </c>
      <c r="H5105" s="101">
        <v>5864420.31</v>
      </c>
      <c r="I5105" s="98">
        <v>3.0</v>
      </c>
      <c r="J5105" s="102">
        <v>4.3</v>
      </c>
      <c r="K5105" s="99">
        <v>2021.0</v>
      </c>
      <c r="L5105" s="98" t="s">
        <v>719</v>
      </c>
      <c r="M5105" s="98">
        <v>2021.0</v>
      </c>
      <c r="N5105" s="98" t="s">
        <v>145</v>
      </c>
      <c r="O5105" s="65" t="str">
        <f t="shared" si="1"/>
        <v>002106490001</v>
      </c>
      <c r="P5105" s="65">
        <f t="shared" si="2"/>
        <v>3</v>
      </c>
      <c r="Q5105" s="65">
        <f t="shared" si="3"/>
        <v>7</v>
      </c>
      <c r="R5105" s="65" t="str">
        <f t="shared" si="12"/>
        <v>00.210.649/0001-37</v>
      </c>
      <c r="S5105" s="84"/>
      <c r="T5105" s="84" t="str">
        <f t="shared" si="10"/>
        <v/>
      </c>
      <c r="U5105" s="84" t="str">
        <f t="shared" si="11"/>
        <v/>
      </c>
      <c r="V5105" s="65" t="str">
        <f t="shared" si="5"/>
        <v/>
      </c>
      <c r="W5105" s="84"/>
      <c r="X5105" s="84"/>
      <c r="Y5105" s="85"/>
      <c r="Z5105" s="85"/>
      <c r="AA5105" s="65" t="str">
        <f t="shared" si="6"/>
        <v/>
      </c>
      <c r="AB5105" s="65" t="str">
        <f t="shared" si="7"/>
        <v/>
      </c>
      <c r="AC5105" s="86"/>
      <c r="AD5105" s="87" t="str">
        <f t="shared" si="8"/>
        <v/>
      </c>
      <c r="AE5105" s="84"/>
      <c r="AF5105" s="86">
        <f>IF(AC5105&gt;0,AC5105,'⚙️ Config'!$B$10)</f>
        <v>0.0075</v>
      </c>
      <c r="AG5105" s="88">
        <f t="shared" si="9"/>
        <v>43983.15233</v>
      </c>
      <c r="AH5105" s="88">
        <f>AG5105*'⚙️ Config'!$B$11</f>
        <v>219915.7616</v>
      </c>
      <c r="AI5105" s="88">
        <f>AH5105*'⚙️ Config'!$B$12</f>
        <v>65974.72849</v>
      </c>
      <c r="AJ5105" s="64"/>
      <c r="AK5105" s="84"/>
      <c r="AL5105" s="84"/>
      <c r="AM5105" s="84"/>
      <c r="AN5105" s="84"/>
      <c r="AO5105" s="84"/>
      <c r="AP5105" s="84"/>
      <c r="AQ5105" s="84"/>
    </row>
    <row r="5106" ht="15.0" customHeight="1">
      <c r="A5106" s="98">
        <v>5103.0</v>
      </c>
      <c r="B5106" s="99" t="s">
        <v>10741</v>
      </c>
      <c r="C5106" s="98" t="s">
        <v>141</v>
      </c>
      <c r="D5106" s="98" t="s">
        <v>10742</v>
      </c>
      <c r="E5106" s="100">
        <v>24.52</v>
      </c>
      <c r="F5106" s="98" t="s">
        <v>86</v>
      </c>
      <c r="G5106" s="98" t="s">
        <v>423</v>
      </c>
      <c r="H5106" s="101">
        <v>5828147.45</v>
      </c>
      <c r="I5106" s="98">
        <v>2.0</v>
      </c>
      <c r="J5106" s="102">
        <v>4.8</v>
      </c>
      <c r="K5106" s="99">
        <v>2022.0</v>
      </c>
      <c r="L5106" s="98" t="s">
        <v>448</v>
      </c>
      <c r="M5106" s="98">
        <v>2021.0</v>
      </c>
      <c r="N5106" s="98" t="s">
        <v>145</v>
      </c>
      <c r="O5106" s="65" t="str">
        <f t="shared" si="1"/>
        <v>537401970001</v>
      </c>
      <c r="P5106" s="65">
        <f t="shared" si="2"/>
        <v>6</v>
      </c>
      <c r="Q5106" s="65">
        <f t="shared" si="3"/>
        <v>1</v>
      </c>
      <c r="R5106" s="65" t="str">
        <f t="shared" si="12"/>
        <v>53.740.197/0001-61</v>
      </c>
      <c r="S5106" s="84"/>
      <c r="T5106" s="84" t="str">
        <f t="shared" si="10"/>
        <v/>
      </c>
      <c r="U5106" s="84" t="str">
        <f t="shared" si="11"/>
        <v/>
      </c>
      <c r="V5106" s="65" t="str">
        <f t="shared" si="5"/>
        <v/>
      </c>
      <c r="W5106" s="84"/>
      <c r="X5106" s="84"/>
      <c r="Y5106" s="85"/>
      <c r="Z5106" s="85"/>
      <c r="AA5106" s="65" t="str">
        <f t="shared" si="6"/>
        <v/>
      </c>
      <c r="AB5106" s="65" t="str">
        <f t="shared" si="7"/>
        <v/>
      </c>
      <c r="AC5106" s="86"/>
      <c r="AD5106" s="87" t="str">
        <f t="shared" si="8"/>
        <v/>
      </c>
      <c r="AE5106" s="84"/>
      <c r="AF5106" s="86">
        <f>IF(AC5106&gt;0,AC5106,'⚙️ Config'!$B$10)</f>
        <v>0.0075</v>
      </c>
      <c r="AG5106" s="88">
        <f t="shared" si="9"/>
        <v>43711.10588</v>
      </c>
      <c r="AH5106" s="88">
        <f>AG5106*'⚙️ Config'!$B$11</f>
        <v>218555.5294</v>
      </c>
      <c r="AI5106" s="88">
        <f>AH5106*'⚙️ Config'!$B$12</f>
        <v>65566.65881</v>
      </c>
      <c r="AJ5106" s="64"/>
      <c r="AK5106" s="84"/>
      <c r="AL5106" s="84"/>
      <c r="AM5106" s="84"/>
      <c r="AN5106" s="84"/>
      <c r="AO5106" s="84"/>
      <c r="AP5106" s="84"/>
      <c r="AQ5106" s="84"/>
    </row>
    <row r="5107" ht="15.0" customHeight="1">
      <c r="A5107" s="103">
        <v>5104.0</v>
      </c>
      <c r="B5107" s="104" t="s">
        <v>10743</v>
      </c>
      <c r="C5107" s="103" t="s">
        <v>141</v>
      </c>
      <c r="D5107" s="103" t="s">
        <v>10744</v>
      </c>
      <c r="E5107" s="105">
        <v>24.71</v>
      </c>
      <c r="F5107" s="103" t="s">
        <v>86</v>
      </c>
      <c r="G5107" s="103" t="s">
        <v>423</v>
      </c>
      <c r="H5107" s="106">
        <v>5818397.22</v>
      </c>
      <c r="I5107" s="103">
        <v>3.0</v>
      </c>
      <c r="J5107" s="107">
        <v>4.8</v>
      </c>
      <c r="K5107" s="104">
        <v>2023.0</v>
      </c>
      <c r="L5107" s="103" t="s">
        <v>4400</v>
      </c>
      <c r="M5107" s="103">
        <v>2021.0</v>
      </c>
      <c r="N5107" s="103" t="s">
        <v>189</v>
      </c>
      <c r="O5107" s="65" t="str">
        <f t="shared" si="1"/>
        <v>212369730001</v>
      </c>
      <c r="P5107" s="65">
        <f t="shared" si="2"/>
        <v>0</v>
      </c>
      <c r="Q5107" s="65">
        <f t="shared" si="3"/>
        <v>2</v>
      </c>
      <c r="R5107" s="65" t="str">
        <f t="shared" si="12"/>
        <v>21.236.973/0001-02</v>
      </c>
      <c r="S5107" s="84"/>
      <c r="T5107" s="84" t="str">
        <f t="shared" si="10"/>
        <v/>
      </c>
      <c r="U5107" s="84" t="str">
        <f t="shared" si="11"/>
        <v/>
      </c>
      <c r="V5107" s="65" t="str">
        <f t="shared" si="5"/>
        <v/>
      </c>
      <c r="W5107" s="84"/>
      <c r="X5107" s="84"/>
      <c r="Y5107" s="85"/>
      <c r="Z5107" s="85"/>
      <c r="AA5107" s="65" t="str">
        <f t="shared" si="6"/>
        <v/>
      </c>
      <c r="AB5107" s="65" t="str">
        <f t="shared" si="7"/>
        <v/>
      </c>
      <c r="AC5107" s="86"/>
      <c r="AD5107" s="87" t="str">
        <f t="shared" si="8"/>
        <v/>
      </c>
      <c r="AE5107" s="84"/>
      <c r="AF5107" s="86">
        <f>IF(AC5107&gt;0,AC5107,'⚙️ Config'!$B$10)</f>
        <v>0.0075</v>
      </c>
      <c r="AG5107" s="88">
        <f t="shared" si="9"/>
        <v>43637.97915</v>
      </c>
      <c r="AH5107" s="88">
        <f>AG5107*'⚙️ Config'!$B$11</f>
        <v>218189.8958</v>
      </c>
      <c r="AI5107" s="88">
        <f>AH5107*'⚙️ Config'!$B$12</f>
        <v>65456.96873</v>
      </c>
      <c r="AJ5107" s="64"/>
      <c r="AK5107" s="84"/>
      <c r="AL5107" s="84"/>
      <c r="AM5107" s="84"/>
      <c r="AN5107" s="84"/>
      <c r="AO5107" s="84"/>
      <c r="AP5107" s="84"/>
      <c r="AQ5107" s="84"/>
    </row>
    <row r="5108" ht="15.0" customHeight="1">
      <c r="A5108" s="98">
        <v>5105.0</v>
      </c>
      <c r="B5108" s="99" t="s">
        <v>10745</v>
      </c>
      <c r="C5108" s="98" t="s">
        <v>141</v>
      </c>
      <c r="D5108" s="98" t="s">
        <v>10746</v>
      </c>
      <c r="E5108" s="100">
        <v>21.79</v>
      </c>
      <c r="F5108" s="98" t="s">
        <v>86</v>
      </c>
      <c r="G5108" s="98" t="s">
        <v>423</v>
      </c>
      <c r="H5108" s="101">
        <v>5816331.51</v>
      </c>
      <c r="I5108" s="98">
        <v>4.0</v>
      </c>
      <c r="J5108" s="102">
        <v>4.8</v>
      </c>
      <c r="K5108" s="99">
        <v>2023.0</v>
      </c>
      <c r="L5108" s="98" t="s">
        <v>508</v>
      </c>
      <c r="M5108" s="98">
        <v>2021.0</v>
      </c>
      <c r="N5108" s="98" t="s">
        <v>161</v>
      </c>
      <c r="O5108" s="65" t="str">
        <f t="shared" si="1"/>
        <v>047745090001</v>
      </c>
      <c r="P5108" s="65">
        <f t="shared" si="2"/>
        <v>4</v>
      </c>
      <c r="Q5108" s="65">
        <f t="shared" si="3"/>
        <v>2</v>
      </c>
      <c r="R5108" s="65" t="str">
        <f t="shared" si="12"/>
        <v>04.774.509/0001-42</v>
      </c>
      <c r="S5108" s="84"/>
      <c r="T5108" s="84" t="str">
        <f t="shared" si="10"/>
        <v/>
      </c>
      <c r="U5108" s="84" t="str">
        <f t="shared" si="11"/>
        <v/>
      </c>
      <c r="V5108" s="65" t="str">
        <f t="shared" si="5"/>
        <v/>
      </c>
      <c r="W5108" s="84"/>
      <c r="X5108" s="84"/>
      <c r="Y5108" s="85"/>
      <c r="Z5108" s="85"/>
      <c r="AA5108" s="65" t="str">
        <f t="shared" si="6"/>
        <v/>
      </c>
      <c r="AB5108" s="65" t="str">
        <f t="shared" si="7"/>
        <v/>
      </c>
      <c r="AC5108" s="86"/>
      <c r="AD5108" s="87" t="str">
        <f t="shared" si="8"/>
        <v/>
      </c>
      <c r="AE5108" s="84"/>
      <c r="AF5108" s="86">
        <f>IF(AC5108&gt;0,AC5108,'⚙️ Config'!$B$10)</f>
        <v>0.0075</v>
      </c>
      <c r="AG5108" s="88">
        <f t="shared" si="9"/>
        <v>43622.48633</v>
      </c>
      <c r="AH5108" s="88">
        <f>AG5108*'⚙️ Config'!$B$11</f>
        <v>218112.4316</v>
      </c>
      <c r="AI5108" s="88">
        <f>AH5108*'⚙️ Config'!$B$12</f>
        <v>65433.72949</v>
      </c>
      <c r="AJ5108" s="64"/>
      <c r="AK5108" s="84"/>
      <c r="AL5108" s="84"/>
      <c r="AM5108" s="84"/>
      <c r="AN5108" s="84"/>
      <c r="AO5108" s="84"/>
      <c r="AP5108" s="84"/>
      <c r="AQ5108" s="84"/>
    </row>
    <row r="5109" ht="15.0" customHeight="1">
      <c r="A5109" s="98">
        <v>5106.0</v>
      </c>
      <c r="B5109" s="99" t="s">
        <v>10747</v>
      </c>
      <c r="C5109" s="98" t="s">
        <v>141</v>
      </c>
      <c r="D5109" s="98" t="s">
        <v>10748</v>
      </c>
      <c r="E5109" s="100">
        <v>24.44</v>
      </c>
      <c r="F5109" s="98" t="s">
        <v>86</v>
      </c>
      <c r="G5109" s="98" t="s">
        <v>423</v>
      </c>
      <c r="H5109" s="101">
        <v>5808311.42</v>
      </c>
      <c r="I5109" s="98">
        <v>2.0</v>
      </c>
      <c r="J5109" s="102">
        <v>4.4</v>
      </c>
      <c r="K5109" s="99">
        <v>2021.0</v>
      </c>
      <c r="L5109" s="98" t="s">
        <v>256</v>
      </c>
      <c r="M5109" s="98">
        <v>2021.0</v>
      </c>
      <c r="N5109" s="98" t="s">
        <v>145</v>
      </c>
      <c r="O5109" s="65" t="str">
        <f t="shared" si="1"/>
        <v>479535260001</v>
      </c>
      <c r="P5109" s="65">
        <f t="shared" si="2"/>
        <v>5</v>
      </c>
      <c r="Q5109" s="65">
        <f t="shared" si="3"/>
        <v>0</v>
      </c>
      <c r="R5109" s="65" t="str">
        <f t="shared" si="12"/>
        <v>47.953.526/0001-50</v>
      </c>
      <c r="S5109" s="84"/>
      <c r="T5109" s="84" t="str">
        <f t="shared" si="10"/>
        <v/>
      </c>
      <c r="U5109" s="84" t="str">
        <f t="shared" si="11"/>
        <v/>
      </c>
      <c r="V5109" s="65" t="str">
        <f t="shared" si="5"/>
        <v/>
      </c>
      <c r="W5109" s="84"/>
      <c r="X5109" s="84"/>
      <c r="Y5109" s="85"/>
      <c r="Z5109" s="85"/>
      <c r="AA5109" s="65" t="str">
        <f t="shared" si="6"/>
        <v/>
      </c>
      <c r="AB5109" s="65" t="str">
        <f t="shared" si="7"/>
        <v/>
      </c>
      <c r="AC5109" s="86"/>
      <c r="AD5109" s="87" t="str">
        <f t="shared" si="8"/>
        <v/>
      </c>
      <c r="AE5109" s="84"/>
      <c r="AF5109" s="86">
        <f>IF(AC5109&gt;0,AC5109,'⚙️ Config'!$B$10)</f>
        <v>0.0075</v>
      </c>
      <c r="AG5109" s="88">
        <f t="shared" si="9"/>
        <v>43562.33565</v>
      </c>
      <c r="AH5109" s="88">
        <f>AG5109*'⚙️ Config'!$B$11</f>
        <v>217811.6783</v>
      </c>
      <c r="AI5109" s="88">
        <f>AH5109*'⚙️ Config'!$B$12</f>
        <v>65343.50348</v>
      </c>
      <c r="AJ5109" s="64"/>
      <c r="AK5109" s="84"/>
      <c r="AL5109" s="84"/>
      <c r="AM5109" s="84"/>
      <c r="AN5109" s="84"/>
      <c r="AO5109" s="84"/>
      <c r="AP5109" s="84"/>
      <c r="AQ5109" s="84"/>
    </row>
    <row r="5110" ht="15.0" customHeight="1">
      <c r="A5110" s="98">
        <v>5107.0</v>
      </c>
      <c r="B5110" s="99" t="s">
        <v>10749</v>
      </c>
      <c r="C5110" s="98" t="s">
        <v>141</v>
      </c>
      <c r="D5110" s="98" t="s">
        <v>10750</v>
      </c>
      <c r="E5110" s="100">
        <v>26.06</v>
      </c>
      <c r="F5110" s="98" t="s">
        <v>86</v>
      </c>
      <c r="G5110" s="98" t="s">
        <v>423</v>
      </c>
      <c r="H5110" s="101">
        <v>5778142.59</v>
      </c>
      <c r="I5110" s="98">
        <v>4.0</v>
      </c>
      <c r="J5110" s="102">
        <v>5.0</v>
      </c>
      <c r="K5110" s="99">
        <v>2024.0</v>
      </c>
      <c r="L5110" s="98" t="s">
        <v>202</v>
      </c>
      <c r="M5110" s="98">
        <v>2021.0</v>
      </c>
      <c r="N5110" s="98" t="s">
        <v>161</v>
      </c>
      <c r="O5110" s="65" t="str">
        <f t="shared" si="1"/>
        <v>019734050001</v>
      </c>
      <c r="P5110" s="65">
        <f t="shared" si="2"/>
        <v>7</v>
      </c>
      <c r="Q5110" s="65">
        <f t="shared" si="3"/>
        <v>9</v>
      </c>
      <c r="R5110" s="65" t="str">
        <f t="shared" si="12"/>
        <v>01.973.405/0001-79</v>
      </c>
      <c r="S5110" s="84"/>
      <c r="T5110" s="84" t="str">
        <f t="shared" si="10"/>
        <v/>
      </c>
      <c r="U5110" s="84" t="str">
        <f t="shared" si="11"/>
        <v/>
      </c>
      <c r="V5110" s="65" t="str">
        <f t="shared" si="5"/>
        <v/>
      </c>
      <c r="W5110" s="84"/>
      <c r="X5110" s="84"/>
      <c r="Y5110" s="85"/>
      <c r="Z5110" s="85"/>
      <c r="AA5110" s="65" t="str">
        <f t="shared" si="6"/>
        <v/>
      </c>
      <c r="AB5110" s="65" t="str">
        <f t="shared" si="7"/>
        <v/>
      </c>
      <c r="AC5110" s="86"/>
      <c r="AD5110" s="87" t="str">
        <f t="shared" si="8"/>
        <v/>
      </c>
      <c r="AE5110" s="84"/>
      <c r="AF5110" s="86">
        <f>IF(AC5110&gt;0,AC5110,'⚙️ Config'!$B$10)</f>
        <v>0.0075</v>
      </c>
      <c r="AG5110" s="88">
        <f t="shared" si="9"/>
        <v>43336.06943</v>
      </c>
      <c r="AH5110" s="88">
        <f>AG5110*'⚙️ Config'!$B$11</f>
        <v>216680.3471</v>
      </c>
      <c r="AI5110" s="88">
        <f>AH5110*'⚙️ Config'!$B$12</f>
        <v>65004.10414</v>
      </c>
      <c r="AJ5110" s="64"/>
      <c r="AK5110" s="84"/>
      <c r="AL5110" s="84"/>
      <c r="AM5110" s="84"/>
      <c r="AN5110" s="84"/>
      <c r="AO5110" s="84"/>
      <c r="AP5110" s="84"/>
      <c r="AQ5110" s="84"/>
    </row>
    <row r="5111" ht="15.0" customHeight="1">
      <c r="A5111" s="103">
        <v>5108.0</v>
      </c>
      <c r="B5111" s="104" t="s">
        <v>10751</v>
      </c>
      <c r="C5111" s="103" t="s">
        <v>141</v>
      </c>
      <c r="D5111" s="103" t="s">
        <v>10752</v>
      </c>
      <c r="E5111" s="105">
        <v>37.7</v>
      </c>
      <c r="F5111" s="103" t="s">
        <v>86</v>
      </c>
      <c r="G5111" s="103" t="s">
        <v>423</v>
      </c>
      <c r="H5111" s="106">
        <v>5766456.16</v>
      </c>
      <c r="I5111" s="103">
        <v>2.0</v>
      </c>
      <c r="J5111" s="107">
        <v>4.8</v>
      </c>
      <c r="K5111" s="104">
        <v>2025.0</v>
      </c>
      <c r="L5111" s="103" t="s">
        <v>268</v>
      </c>
      <c r="M5111" s="103">
        <v>2021.0</v>
      </c>
      <c r="N5111" s="103" t="s">
        <v>161</v>
      </c>
      <c r="O5111" s="65" t="str">
        <f t="shared" si="1"/>
        <v>588342680001</v>
      </c>
      <c r="P5111" s="65">
        <f t="shared" si="2"/>
        <v>0</v>
      </c>
      <c r="Q5111" s="65">
        <f t="shared" si="3"/>
        <v>9</v>
      </c>
      <c r="R5111" s="65" t="str">
        <f t="shared" si="12"/>
        <v>58.834.268/0001-09</v>
      </c>
      <c r="S5111" s="84"/>
      <c r="T5111" s="84" t="str">
        <f t="shared" si="10"/>
        <v/>
      </c>
      <c r="U5111" s="84" t="str">
        <f t="shared" si="11"/>
        <v/>
      </c>
      <c r="V5111" s="65" t="str">
        <f t="shared" si="5"/>
        <v/>
      </c>
      <c r="W5111" s="84"/>
      <c r="X5111" s="84"/>
      <c r="Y5111" s="85"/>
      <c r="Z5111" s="85"/>
      <c r="AA5111" s="65" t="str">
        <f t="shared" si="6"/>
        <v/>
      </c>
      <c r="AB5111" s="65" t="str">
        <f t="shared" si="7"/>
        <v/>
      </c>
      <c r="AC5111" s="86"/>
      <c r="AD5111" s="87" t="str">
        <f t="shared" si="8"/>
        <v/>
      </c>
      <c r="AE5111" s="84"/>
      <c r="AF5111" s="86">
        <f>IF(AC5111&gt;0,AC5111,'⚙️ Config'!$B$10)</f>
        <v>0.0075</v>
      </c>
      <c r="AG5111" s="88">
        <f t="shared" si="9"/>
        <v>43248.4212</v>
      </c>
      <c r="AH5111" s="88">
        <f>AG5111*'⚙️ Config'!$B$11</f>
        <v>216242.106</v>
      </c>
      <c r="AI5111" s="88">
        <f>AH5111*'⚙️ Config'!$B$12</f>
        <v>64872.6318</v>
      </c>
      <c r="AJ5111" s="64"/>
      <c r="AK5111" s="84"/>
      <c r="AL5111" s="84"/>
      <c r="AM5111" s="84"/>
      <c r="AN5111" s="84"/>
      <c r="AO5111" s="84"/>
      <c r="AP5111" s="84"/>
      <c r="AQ5111" s="84"/>
    </row>
    <row r="5112" ht="15.0" customHeight="1">
      <c r="A5112" s="98">
        <v>5109.0</v>
      </c>
      <c r="B5112" s="99" t="s">
        <v>10753</v>
      </c>
      <c r="C5112" s="98" t="s">
        <v>141</v>
      </c>
      <c r="D5112" s="98" t="s">
        <v>10754</v>
      </c>
      <c r="E5112" s="100">
        <v>33.62</v>
      </c>
      <c r="F5112" s="98" t="s">
        <v>86</v>
      </c>
      <c r="G5112" s="98" t="s">
        <v>423</v>
      </c>
      <c r="H5112" s="101">
        <v>5763882.01</v>
      </c>
      <c r="I5112" s="98">
        <v>1.0</v>
      </c>
      <c r="J5112" s="102">
        <v>4.7</v>
      </c>
      <c r="K5112" s="99">
        <v>2021.0</v>
      </c>
      <c r="L5112" s="98" t="s">
        <v>197</v>
      </c>
      <c r="M5112" s="98">
        <v>2021.0</v>
      </c>
      <c r="N5112" s="98" t="s">
        <v>161</v>
      </c>
      <c r="O5112" s="65" t="str">
        <f t="shared" si="1"/>
        <v>602073620001</v>
      </c>
      <c r="P5112" s="65">
        <f t="shared" si="2"/>
        <v>8</v>
      </c>
      <c r="Q5112" s="65">
        <f t="shared" si="3"/>
        <v>0</v>
      </c>
      <c r="R5112" s="65" t="str">
        <f t="shared" si="12"/>
        <v>60.207.362/0001-80</v>
      </c>
      <c r="S5112" s="84"/>
      <c r="T5112" s="84" t="str">
        <f t="shared" si="10"/>
        <v/>
      </c>
      <c r="U5112" s="84" t="str">
        <f t="shared" si="11"/>
        <v/>
      </c>
      <c r="V5112" s="65" t="str">
        <f t="shared" si="5"/>
        <v/>
      </c>
      <c r="W5112" s="84"/>
      <c r="X5112" s="84"/>
      <c r="Y5112" s="85"/>
      <c r="Z5112" s="85"/>
      <c r="AA5112" s="65" t="str">
        <f t="shared" si="6"/>
        <v/>
      </c>
      <c r="AB5112" s="65" t="str">
        <f t="shared" si="7"/>
        <v/>
      </c>
      <c r="AC5112" s="86"/>
      <c r="AD5112" s="87" t="str">
        <f t="shared" si="8"/>
        <v/>
      </c>
      <c r="AE5112" s="84"/>
      <c r="AF5112" s="86">
        <f>IF(AC5112&gt;0,AC5112,'⚙️ Config'!$B$10)</f>
        <v>0.0075</v>
      </c>
      <c r="AG5112" s="88">
        <f t="shared" si="9"/>
        <v>43229.11508</v>
      </c>
      <c r="AH5112" s="88">
        <f>AG5112*'⚙️ Config'!$B$11</f>
        <v>216145.5754</v>
      </c>
      <c r="AI5112" s="88">
        <f>AH5112*'⚙️ Config'!$B$12</f>
        <v>64843.67261</v>
      </c>
      <c r="AJ5112" s="64"/>
      <c r="AK5112" s="84"/>
      <c r="AL5112" s="84"/>
      <c r="AM5112" s="84"/>
      <c r="AN5112" s="84"/>
      <c r="AO5112" s="84"/>
      <c r="AP5112" s="84"/>
      <c r="AQ5112" s="84"/>
    </row>
    <row r="5113" ht="15.0" customHeight="1">
      <c r="A5113" s="98">
        <v>5110.0</v>
      </c>
      <c r="B5113" s="99" t="s">
        <v>10755</v>
      </c>
      <c r="C5113" s="98" t="s">
        <v>141</v>
      </c>
      <c r="D5113" s="98" t="s">
        <v>10756</v>
      </c>
      <c r="E5113" s="100">
        <v>30.02</v>
      </c>
      <c r="F5113" s="98" t="s">
        <v>86</v>
      </c>
      <c r="G5113" s="98" t="s">
        <v>423</v>
      </c>
      <c r="H5113" s="101">
        <v>5739641.01</v>
      </c>
      <c r="I5113" s="98">
        <v>3.0</v>
      </c>
      <c r="J5113" s="102">
        <v>4.9</v>
      </c>
      <c r="K5113" s="99">
        <v>2024.0</v>
      </c>
      <c r="L5113" s="98" t="s">
        <v>508</v>
      </c>
      <c r="M5113" s="98">
        <v>2021.0</v>
      </c>
      <c r="N5113" s="98" t="s">
        <v>161</v>
      </c>
      <c r="O5113" s="65" t="str">
        <f t="shared" si="1"/>
        <v>041905850001</v>
      </c>
      <c r="P5113" s="65">
        <f t="shared" si="2"/>
        <v>0</v>
      </c>
      <c r="Q5113" s="65">
        <f t="shared" si="3"/>
        <v>0</v>
      </c>
      <c r="R5113" s="65" t="str">
        <f t="shared" si="12"/>
        <v>04.190.585/0001-00</v>
      </c>
      <c r="S5113" s="84"/>
      <c r="T5113" s="84" t="str">
        <f t="shared" si="10"/>
        <v/>
      </c>
      <c r="U5113" s="84" t="str">
        <f t="shared" si="11"/>
        <v/>
      </c>
      <c r="V5113" s="65" t="str">
        <f t="shared" si="5"/>
        <v/>
      </c>
      <c r="W5113" s="84"/>
      <c r="X5113" s="84"/>
      <c r="Y5113" s="85"/>
      <c r="Z5113" s="85"/>
      <c r="AA5113" s="65" t="str">
        <f t="shared" si="6"/>
        <v/>
      </c>
      <c r="AB5113" s="65" t="str">
        <f t="shared" si="7"/>
        <v/>
      </c>
      <c r="AC5113" s="86"/>
      <c r="AD5113" s="87" t="str">
        <f t="shared" si="8"/>
        <v/>
      </c>
      <c r="AE5113" s="84"/>
      <c r="AF5113" s="86">
        <f>IF(AC5113&gt;0,AC5113,'⚙️ Config'!$B$10)</f>
        <v>0.0075</v>
      </c>
      <c r="AG5113" s="88">
        <f t="shared" si="9"/>
        <v>43047.30758</v>
      </c>
      <c r="AH5113" s="88">
        <f>AG5113*'⚙️ Config'!$B$11</f>
        <v>215236.5379</v>
      </c>
      <c r="AI5113" s="88">
        <f>AH5113*'⚙️ Config'!$B$12</f>
        <v>64570.96136</v>
      </c>
      <c r="AJ5113" s="64"/>
      <c r="AK5113" s="84"/>
      <c r="AL5113" s="84"/>
      <c r="AM5113" s="84"/>
      <c r="AN5113" s="84"/>
      <c r="AO5113" s="84"/>
      <c r="AP5113" s="84"/>
      <c r="AQ5113" s="84"/>
    </row>
    <row r="5114" ht="15.0" customHeight="1">
      <c r="A5114" s="98">
        <v>5111.0</v>
      </c>
      <c r="B5114" s="99" t="s">
        <v>10757</v>
      </c>
      <c r="C5114" s="98" t="s">
        <v>141</v>
      </c>
      <c r="D5114" s="98" t="s">
        <v>10758</v>
      </c>
      <c r="E5114" s="100">
        <v>23.27</v>
      </c>
      <c r="F5114" s="98" t="s">
        <v>86</v>
      </c>
      <c r="G5114" s="98" t="s">
        <v>423</v>
      </c>
      <c r="H5114" s="101">
        <v>5699183.49</v>
      </c>
      <c r="I5114" s="98">
        <v>4.0</v>
      </c>
      <c r="J5114" s="102">
        <v>4.9</v>
      </c>
      <c r="K5114" s="99">
        <v>2023.0</v>
      </c>
      <c r="L5114" s="98" t="s">
        <v>268</v>
      </c>
      <c r="M5114" s="98">
        <v>2021.0</v>
      </c>
      <c r="N5114" s="98" t="s">
        <v>161</v>
      </c>
      <c r="O5114" s="65" t="str">
        <f t="shared" si="1"/>
        <v>022792390001</v>
      </c>
      <c r="P5114" s="65">
        <f t="shared" si="2"/>
        <v>7</v>
      </c>
      <c r="Q5114" s="65">
        <f t="shared" si="3"/>
        <v>8</v>
      </c>
      <c r="R5114" s="65" t="str">
        <f t="shared" si="12"/>
        <v>02.279.239/0001-78</v>
      </c>
      <c r="S5114" s="84"/>
      <c r="T5114" s="84" t="str">
        <f t="shared" si="10"/>
        <v/>
      </c>
      <c r="U5114" s="84" t="str">
        <f t="shared" si="11"/>
        <v/>
      </c>
      <c r="V5114" s="65" t="str">
        <f t="shared" si="5"/>
        <v/>
      </c>
      <c r="W5114" s="84"/>
      <c r="X5114" s="84"/>
      <c r="Y5114" s="85"/>
      <c r="Z5114" s="85"/>
      <c r="AA5114" s="65" t="str">
        <f t="shared" si="6"/>
        <v/>
      </c>
      <c r="AB5114" s="65" t="str">
        <f t="shared" si="7"/>
        <v/>
      </c>
      <c r="AC5114" s="86"/>
      <c r="AD5114" s="87" t="str">
        <f t="shared" si="8"/>
        <v/>
      </c>
      <c r="AE5114" s="84"/>
      <c r="AF5114" s="86">
        <f>IF(AC5114&gt;0,AC5114,'⚙️ Config'!$B$10)</f>
        <v>0.0075</v>
      </c>
      <c r="AG5114" s="88">
        <f t="shared" si="9"/>
        <v>42743.87618</v>
      </c>
      <c r="AH5114" s="88">
        <f>AG5114*'⚙️ Config'!$B$11</f>
        <v>213719.3809</v>
      </c>
      <c r="AI5114" s="88">
        <f>AH5114*'⚙️ Config'!$B$12</f>
        <v>64115.81426</v>
      </c>
      <c r="AJ5114" s="64"/>
      <c r="AK5114" s="84"/>
      <c r="AL5114" s="84"/>
      <c r="AM5114" s="84"/>
      <c r="AN5114" s="84"/>
      <c r="AO5114" s="84"/>
      <c r="AP5114" s="84"/>
      <c r="AQ5114" s="84"/>
    </row>
    <row r="5115" ht="15.0" customHeight="1">
      <c r="A5115" s="98">
        <v>5112.0</v>
      </c>
      <c r="B5115" s="99" t="s">
        <v>10759</v>
      </c>
      <c r="C5115" s="98" t="s">
        <v>141</v>
      </c>
      <c r="D5115" s="98" t="s">
        <v>10760</v>
      </c>
      <c r="E5115" s="100">
        <v>23.09</v>
      </c>
      <c r="F5115" s="98" t="s">
        <v>86</v>
      </c>
      <c r="G5115" s="98" t="s">
        <v>423</v>
      </c>
      <c r="H5115" s="101">
        <v>5696501.05</v>
      </c>
      <c r="I5115" s="98">
        <v>2.0</v>
      </c>
      <c r="J5115" s="102">
        <v>5.0</v>
      </c>
      <c r="K5115" s="99">
        <v>2021.0</v>
      </c>
      <c r="L5115" s="98" t="s">
        <v>448</v>
      </c>
      <c r="M5115" s="98">
        <v>2021.0</v>
      </c>
      <c r="N5115" s="98" t="s">
        <v>189</v>
      </c>
      <c r="O5115" s="65" t="str">
        <f t="shared" si="1"/>
        <v>093260620001</v>
      </c>
      <c r="P5115" s="65">
        <f t="shared" si="2"/>
        <v>6</v>
      </c>
      <c r="Q5115" s="65">
        <f t="shared" si="3"/>
        <v>2</v>
      </c>
      <c r="R5115" s="65" t="str">
        <f t="shared" si="12"/>
        <v>09.326.062/0001-62</v>
      </c>
      <c r="S5115" s="84"/>
      <c r="T5115" s="84" t="str">
        <f t="shared" si="10"/>
        <v/>
      </c>
      <c r="U5115" s="84" t="str">
        <f t="shared" si="11"/>
        <v/>
      </c>
      <c r="V5115" s="65" t="str">
        <f t="shared" si="5"/>
        <v/>
      </c>
      <c r="W5115" s="84"/>
      <c r="X5115" s="84"/>
      <c r="Y5115" s="85"/>
      <c r="Z5115" s="85"/>
      <c r="AA5115" s="65" t="str">
        <f t="shared" si="6"/>
        <v/>
      </c>
      <c r="AB5115" s="65" t="str">
        <f t="shared" si="7"/>
        <v/>
      </c>
      <c r="AC5115" s="86"/>
      <c r="AD5115" s="87" t="str">
        <f t="shared" si="8"/>
        <v/>
      </c>
      <c r="AE5115" s="84"/>
      <c r="AF5115" s="86">
        <f>IF(AC5115&gt;0,AC5115,'⚙️ Config'!$B$10)</f>
        <v>0.0075</v>
      </c>
      <c r="AG5115" s="88">
        <f t="shared" si="9"/>
        <v>42723.75788</v>
      </c>
      <c r="AH5115" s="88">
        <f>AG5115*'⚙️ Config'!$B$11</f>
        <v>213618.7894</v>
      </c>
      <c r="AI5115" s="88">
        <f>AH5115*'⚙️ Config'!$B$12</f>
        <v>64085.63681</v>
      </c>
      <c r="AJ5115" s="64"/>
      <c r="AK5115" s="84"/>
      <c r="AL5115" s="84"/>
      <c r="AM5115" s="84"/>
      <c r="AN5115" s="84"/>
      <c r="AO5115" s="84"/>
      <c r="AP5115" s="84"/>
      <c r="AQ5115" s="84"/>
    </row>
    <row r="5116" ht="15.0" customHeight="1">
      <c r="A5116" s="103">
        <v>5113.0</v>
      </c>
      <c r="B5116" s="104" t="s">
        <v>10761</v>
      </c>
      <c r="C5116" s="103" t="s">
        <v>141</v>
      </c>
      <c r="D5116" s="103" t="s">
        <v>10762</v>
      </c>
      <c r="E5116" s="105">
        <v>33.63</v>
      </c>
      <c r="F5116" s="103" t="s">
        <v>86</v>
      </c>
      <c r="G5116" s="103" t="s">
        <v>423</v>
      </c>
      <c r="H5116" s="106">
        <v>5696431.02</v>
      </c>
      <c r="I5116" s="103">
        <v>2.0</v>
      </c>
      <c r="J5116" s="107">
        <v>4.7</v>
      </c>
      <c r="K5116" s="104">
        <v>2024.0</v>
      </c>
      <c r="L5116" s="103" t="s">
        <v>268</v>
      </c>
      <c r="M5116" s="103">
        <v>2021.0</v>
      </c>
      <c r="N5116" s="103" t="s">
        <v>189</v>
      </c>
      <c r="O5116" s="65" t="str">
        <f t="shared" si="1"/>
        <v>236839610001</v>
      </c>
      <c r="P5116" s="65">
        <f t="shared" si="2"/>
        <v>4</v>
      </c>
      <c r="Q5116" s="65">
        <f t="shared" si="3"/>
        <v>3</v>
      </c>
      <c r="R5116" s="65" t="str">
        <f t="shared" si="12"/>
        <v>23.683.961/0001-43</v>
      </c>
      <c r="S5116" s="84"/>
      <c r="T5116" s="84" t="str">
        <f t="shared" si="10"/>
        <v/>
      </c>
      <c r="U5116" s="84" t="str">
        <f t="shared" si="11"/>
        <v/>
      </c>
      <c r="V5116" s="65" t="str">
        <f t="shared" si="5"/>
        <v/>
      </c>
      <c r="W5116" s="84"/>
      <c r="X5116" s="84"/>
      <c r="Y5116" s="85"/>
      <c r="Z5116" s="85"/>
      <c r="AA5116" s="65" t="str">
        <f t="shared" si="6"/>
        <v/>
      </c>
      <c r="AB5116" s="65" t="str">
        <f t="shared" si="7"/>
        <v/>
      </c>
      <c r="AC5116" s="86"/>
      <c r="AD5116" s="87" t="str">
        <f t="shared" si="8"/>
        <v/>
      </c>
      <c r="AE5116" s="84"/>
      <c r="AF5116" s="86">
        <f>IF(AC5116&gt;0,AC5116,'⚙️ Config'!$B$10)</f>
        <v>0.0075</v>
      </c>
      <c r="AG5116" s="88">
        <f t="shared" si="9"/>
        <v>42723.23265</v>
      </c>
      <c r="AH5116" s="88">
        <f>AG5116*'⚙️ Config'!$B$11</f>
        <v>213616.1633</v>
      </c>
      <c r="AI5116" s="88">
        <f>AH5116*'⚙️ Config'!$B$12</f>
        <v>64084.84898</v>
      </c>
      <c r="AJ5116" s="64"/>
      <c r="AK5116" s="84"/>
      <c r="AL5116" s="84"/>
      <c r="AM5116" s="84"/>
      <c r="AN5116" s="84"/>
      <c r="AO5116" s="84"/>
      <c r="AP5116" s="84"/>
      <c r="AQ5116" s="84"/>
    </row>
    <row r="5117" ht="15.0" customHeight="1">
      <c r="A5117" s="98">
        <v>5114.0</v>
      </c>
      <c r="B5117" s="99" t="s">
        <v>10763</v>
      </c>
      <c r="C5117" s="98" t="s">
        <v>141</v>
      </c>
      <c r="D5117" s="98" t="s">
        <v>10764</v>
      </c>
      <c r="E5117" s="100">
        <v>21.1</v>
      </c>
      <c r="F5117" s="98" t="s">
        <v>86</v>
      </c>
      <c r="G5117" s="98" t="s">
        <v>423</v>
      </c>
      <c r="H5117" s="101">
        <v>5686959.72</v>
      </c>
      <c r="I5117" s="98">
        <v>3.0</v>
      </c>
      <c r="J5117" s="102">
        <v>4.4</v>
      </c>
      <c r="K5117" s="99">
        <v>2021.0</v>
      </c>
      <c r="L5117" s="98" t="s">
        <v>719</v>
      </c>
      <c r="M5117" s="98">
        <v>2021.0</v>
      </c>
      <c r="N5117" s="98" t="s">
        <v>189</v>
      </c>
      <c r="O5117" s="65" t="str">
        <f t="shared" si="1"/>
        <v>027455730001</v>
      </c>
      <c r="P5117" s="65">
        <f t="shared" si="2"/>
        <v>7</v>
      </c>
      <c r="Q5117" s="65">
        <f t="shared" si="3"/>
        <v>0</v>
      </c>
      <c r="R5117" s="65" t="str">
        <f t="shared" si="12"/>
        <v>02.745.573/0001-70</v>
      </c>
      <c r="S5117" s="84"/>
      <c r="T5117" s="84" t="str">
        <f t="shared" si="10"/>
        <v/>
      </c>
      <c r="U5117" s="84" t="str">
        <f t="shared" si="11"/>
        <v/>
      </c>
      <c r="V5117" s="65" t="str">
        <f t="shared" si="5"/>
        <v/>
      </c>
      <c r="W5117" s="84"/>
      <c r="X5117" s="84"/>
      <c r="Y5117" s="85"/>
      <c r="Z5117" s="85"/>
      <c r="AA5117" s="65" t="str">
        <f t="shared" si="6"/>
        <v/>
      </c>
      <c r="AB5117" s="65" t="str">
        <f t="shared" si="7"/>
        <v/>
      </c>
      <c r="AC5117" s="86"/>
      <c r="AD5117" s="87" t="str">
        <f t="shared" si="8"/>
        <v/>
      </c>
      <c r="AE5117" s="84"/>
      <c r="AF5117" s="86">
        <f>IF(AC5117&gt;0,AC5117,'⚙️ Config'!$B$10)</f>
        <v>0.0075</v>
      </c>
      <c r="AG5117" s="88">
        <f t="shared" si="9"/>
        <v>42652.1979</v>
      </c>
      <c r="AH5117" s="88">
        <f>AG5117*'⚙️ Config'!$B$11</f>
        <v>213260.9895</v>
      </c>
      <c r="AI5117" s="88">
        <f>AH5117*'⚙️ Config'!$B$12</f>
        <v>63978.29685</v>
      </c>
      <c r="AJ5117" s="64"/>
      <c r="AK5117" s="84"/>
      <c r="AL5117" s="84"/>
      <c r="AM5117" s="84"/>
      <c r="AN5117" s="84"/>
      <c r="AO5117" s="84"/>
      <c r="AP5117" s="84"/>
      <c r="AQ5117" s="84"/>
    </row>
    <row r="5118" ht="15.0" customHeight="1">
      <c r="A5118" s="103">
        <v>5115.0</v>
      </c>
      <c r="B5118" s="104" t="s">
        <v>10765</v>
      </c>
      <c r="C5118" s="103" t="s">
        <v>141</v>
      </c>
      <c r="D5118" s="103" t="s">
        <v>10766</v>
      </c>
      <c r="E5118" s="105">
        <v>24.24</v>
      </c>
      <c r="F5118" s="103" t="s">
        <v>86</v>
      </c>
      <c r="G5118" s="103" t="s">
        <v>423</v>
      </c>
      <c r="H5118" s="106">
        <v>5624110.26</v>
      </c>
      <c r="I5118" s="103">
        <v>3.0</v>
      </c>
      <c r="J5118" s="107">
        <v>4.3</v>
      </c>
      <c r="K5118" s="104">
        <v>2023.0</v>
      </c>
      <c r="L5118" s="103" t="s">
        <v>716</v>
      </c>
      <c r="M5118" s="103">
        <v>2021.0</v>
      </c>
      <c r="N5118" s="103" t="s">
        <v>161</v>
      </c>
      <c r="O5118" s="65" t="str">
        <f t="shared" si="1"/>
        <v>552000260001</v>
      </c>
      <c r="P5118" s="65">
        <f t="shared" si="2"/>
        <v>7</v>
      </c>
      <c r="Q5118" s="65">
        <f t="shared" si="3"/>
        <v>5</v>
      </c>
      <c r="R5118" s="65" t="str">
        <f t="shared" si="12"/>
        <v>55.200.026/0001-75</v>
      </c>
      <c r="S5118" s="84"/>
      <c r="T5118" s="84" t="str">
        <f t="shared" si="10"/>
        <v/>
      </c>
      <c r="U5118" s="84" t="str">
        <f t="shared" si="11"/>
        <v/>
      </c>
      <c r="V5118" s="65" t="str">
        <f t="shared" si="5"/>
        <v/>
      </c>
      <c r="W5118" s="84"/>
      <c r="X5118" s="84"/>
      <c r="Y5118" s="85"/>
      <c r="Z5118" s="85"/>
      <c r="AA5118" s="65" t="str">
        <f t="shared" si="6"/>
        <v/>
      </c>
      <c r="AB5118" s="65" t="str">
        <f t="shared" si="7"/>
        <v/>
      </c>
      <c r="AC5118" s="86"/>
      <c r="AD5118" s="87" t="str">
        <f t="shared" si="8"/>
        <v/>
      </c>
      <c r="AE5118" s="84"/>
      <c r="AF5118" s="86">
        <f>IF(AC5118&gt;0,AC5118,'⚙️ Config'!$B$10)</f>
        <v>0.0075</v>
      </c>
      <c r="AG5118" s="88">
        <f t="shared" si="9"/>
        <v>42180.82695</v>
      </c>
      <c r="AH5118" s="88">
        <f>AG5118*'⚙️ Config'!$B$11</f>
        <v>210904.1348</v>
      </c>
      <c r="AI5118" s="88">
        <f>AH5118*'⚙️ Config'!$B$12</f>
        <v>63271.24043</v>
      </c>
      <c r="AJ5118" s="64"/>
      <c r="AK5118" s="84"/>
      <c r="AL5118" s="84"/>
      <c r="AM5118" s="84"/>
      <c r="AN5118" s="84"/>
      <c r="AO5118" s="84"/>
      <c r="AP5118" s="84"/>
      <c r="AQ5118" s="84"/>
    </row>
    <row r="5119" ht="15.0" customHeight="1">
      <c r="A5119" s="103">
        <v>5116.0</v>
      </c>
      <c r="B5119" s="104" t="s">
        <v>10767</v>
      </c>
      <c r="C5119" s="103" t="s">
        <v>141</v>
      </c>
      <c r="D5119" s="103" t="s">
        <v>10768</v>
      </c>
      <c r="E5119" s="105">
        <v>21.51</v>
      </c>
      <c r="F5119" s="103" t="s">
        <v>86</v>
      </c>
      <c r="G5119" s="103" t="s">
        <v>423</v>
      </c>
      <c r="H5119" s="106">
        <v>5604853.04</v>
      </c>
      <c r="I5119" s="103">
        <v>4.0</v>
      </c>
      <c r="J5119" s="107">
        <v>5.0</v>
      </c>
      <c r="K5119" s="104">
        <v>2023.0</v>
      </c>
      <c r="L5119" s="103" t="s">
        <v>387</v>
      </c>
      <c r="M5119" s="103">
        <v>2021.0</v>
      </c>
      <c r="N5119" s="103" t="s">
        <v>161</v>
      </c>
      <c r="O5119" s="65" t="str">
        <f t="shared" si="1"/>
        <v>233744490001</v>
      </c>
      <c r="P5119" s="65">
        <f t="shared" si="2"/>
        <v>1</v>
      </c>
      <c r="Q5119" s="65">
        <f t="shared" si="3"/>
        <v>5</v>
      </c>
      <c r="R5119" s="65" t="str">
        <f t="shared" si="12"/>
        <v>23.374.449/0001-15</v>
      </c>
      <c r="S5119" s="84"/>
      <c r="T5119" s="84" t="str">
        <f t="shared" si="10"/>
        <v/>
      </c>
      <c r="U5119" s="84" t="str">
        <f t="shared" si="11"/>
        <v/>
      </c>
      <c r="V5119" s="65" t="str">
        <f t="shared" si="5"/>
        <v/>
      </c>
      <c r="W5119" s="84"/>
      <c r="X5119" s="84"/>
      <c r="Y5119" s="85"/>
      <c r="Z5119" s="85"/>
      <c r="AA5119" s="65" t="str">
        <f t="shared" si="6"/>
        <v/>
      </c>
      <c r="AB5119" s="65" t="str">
        <f t="shared" si="7"/>
        <v/>
      </c>
      <c r="AC5119" s="86"/>
      <c r="AD5119" s="87" t="str">
        <f t="shared" si="8"/>
        <v/>
      </c>
      <c r="AE5119" s="84"/>
      <c r="AF5119" s="86">
        <f>IF(AC5119&gt;0,AC5119,'⚙️ Config'!$B$10)</f>
        <v>0.0075</v>
      </c>
      <c r="AG5119" s="88">
        <f t="shared" si="9"/>
        <v>42036.3978</v>
      </c>
      <c r="AH5119" s="88">
        <f>AG5119*'⚙️ Config'!$B$11</f>
        <v>210181.989</v>
      </c>
      <c r="AI5119" s="88">
        <f>AH5119*'⚙️ Config'!$B$12</f>
        <v>63054.5967</v>
      </c>
      <c r="AJ5119" s="64"/>
      <c r="AK5119" s="84"/>
      <c r="AL5119" s="84"/>
      <c r="AM5119" s="84"/>
      <c r="AN5119" s="84"/>
      <c r="AO5119" s="84"/>
      <c r="AP5119" s="84"/>
      <c r="AQ5119" s="84"/>
    </row>
    <row r="5120" ht="15.0" customHeight="1">
      <c r="A5120" s="98">
        <v>5117.0</v>
      </c>
      <c r="B5120" s="99" t="s">
        <v>10769</v>
      </c>
      <c r="C5120" s="98" t="s">
        <v>141</v>
      </c>
      <c r="D5120" s="98" t="s">
        <v>10770</v>
      </c>
      <c r="E5120" s="100">
        <v>34.44</v>
      </c>
      <c r="F5120" s="98" t="s">
        <v>86</v>
      </c>
      <c r="G5120" s="98" t="s">
        <v>423</v>
      </c>
      <c r="H5120" s="101">
        <v>5598146.41</v>
      </c>
      <c r="I5120" s="98">
        <v>1.0</v>
      </c>
      <c r="J5120" s="102">
        <v>4.4</v>
      </c>
      <c r="K5120" s="99">
        <v>2021.0</v>
      </c>
      <c r="L5120" s="98" t="s">
        <v>197</v>
      </c>
      <c r="M5120" s="98">
        <v>2021.0</v>
      </c>
      <c r="N5120" s="98" t="s">
        <v>161</v>
      </c>
      <c r="O5120" s="65" t="str">
        <f t="shared" si="1"/>
        <v>236268550001</v>
      </c>
      <c r="P5120" s="65">
        <f t="shared" si="2"/>
        <v>2</v>
      </c>
      <c r="Q5120" s="65">
        <f t="shared" si="3"/>
        <v>8</v>
      </c>
      <c r="R5120" s="65" t="str">
        <f t="shared" si="12"/>
        <v>23.626.855/0001-28</v>
      </c>
      <c r="S5120" s="84"/>
      <c r="T5120" s="84" t="str">
        <f t="shared" si="10"/>
        <v/>
      </c>
      <c r="U5120" s="84" t="str">
        <f t="shared" si="11"/>
        <v/>
      </c>
      <c r="V5120" s="65" t="str">
        <f t="shared" si="5"/>
        <v/>
      </c>
      <c r="W5120" s="84"/>
      <c r="X5120" s="84"/>
      <c r="Y5120" s="85"/>
      <c r="Z5120" s="85"/>
      <c r="AA5120" s="65" t="str">
        <f t="shared" si="6"/>
        <v/>
      </c>
      <c r="AB5120" s="65" t="str">
        <f t="shared" si="7"/>
        <v/>
      </c>
      <c r="AC5120" s="86"/>
      <c r="AD5120" s="87" t="str">
        <f t="shared" si="8"/>
        <v/>
      </c>
      <c r="AE5120" s="84"/>
      <c r="AF5120" s="86">
        <f>IF(AC5120&gt;0,AC5120,'⚙️ Config'!$B$10)</f>
        <v>0.0075</v>
      </c>
      <c r="AG5120" s="88">
        <f t="shared" si="9"/>
        <v>41986.09808</v>
      </c>
      <c r="AH5120" s="88">
        <f>AG5120*'⚙️ Config'!$B$11</f>
        <v>209930.4904</v>
      </c>
      <c r="AI5120" s="88">
        <f>AH5120*'⚙️ Config'!$B$12</f>
        <v>62979.14711</v>
      </c>
      <c r="AJ5120" s="64"/>
      <c r="AK5120" s="84"/>
      <c r="AL5120" s="84"/>
      <c r="AM5120" s="84"/>
      <c r="AN5120" s="84"/>
      <c r="AO5120" s="84"/>
      <c r="AP5120" s="84"/>
      <c r="AQ5120" s="84"/>
    </row>
    <row r="5121" ht="15.0" customHeight="1">
      <c r="A5121" s="103">
        <v>5118.0</v>
      </c>
      <c r="B5121" s="104" t="s">
        <v>10771</v>
      </c>
      <c r="C5121" s="103" t="s">
        <v>141</v>
      </c>
      <c r="D5121" s="103" t="s">
        <v>10772</v>
      </c>
      <c r="E5121" s="105">
        <v>19.54</v>
      </c>
      <c r="F5121" s="103" t="s">
        <v>86</v>
      </c>
      <c r="G5121" s="103" t="s">
        <v>423</v>
      </c>
      <c r="H5121" s="106">
        <v>5573795.49</v>
      </c>
      <c r="I5121" s="103">
        <v>3.0</v>
      </c>
      <c r="J5121" s="107">
        <v>5.0</v>
      </c>
      <c r="K5121" s="104">
        <v>2021.0</v>
      </c>
      <c r="L5121" s="103" t="s">
        <v>719</v>
      </c>
      <c r="M5121" s="103">
        <v>2021.0</v>
      </c>
      <c r="N5121" s="103" t="s">
        <v>145</v>
      </c>
      <c r="O5121" s="65" t="str">
        <f t="shared" si="1"/>
        <v>053522450001</v>
      </c>
      <c r="P5121" s="65">
        <f t="shared" si="2"/>
        <v>0</v>
      </c>
      <c r="Q5121" s="65">
        <f t="shared" si="3"/>
        <v>0</v>
      </c>
      <c r="R5121" s="65" t="str">
        <f t="shared" si="12"/>
        <v>05.352.245/0001-00</v>
      </c>
      <c r="S5121" s="84"/>
      <c r="T5121" s="84" t="str">
        <f t="shared" si="10"/>
        <v/>
      </c>
      <c r="U5121" s="84" t="str">
        <f t="shared" si="11"/>
        <v/>
      </c>
      <c r="V5121" s="65" t="str">
        <f t="shared" si="5"/>
        <v/>
      </c>
      <c r="W5121" s="84"/>
      <c r="X5121" s="84"/>
      <c r="Y5121" s="85"/>
      <c r="Z5121" s="85"/>
      <c r="AA5121" s="65" t="str">
        <f t="shared" si="6"/>
        <v/>
      </c>
      <c r="AB5121" s="65" t="str">
        <f t="shared" si="7"/>
        <v/>
      </c>
      <c r="AC5121" s="86"/>
      <c r="AD5121" s="87" t="str">
        <f t="shared" si="8"/>
        <v/>
      </c>
      <c r="AE5121" s="84"/>
      <c r="AF5121" s="86">
        <f>IF(AC5121&gt;0,AC5121,'⚙️ Config'!$B$10)</f>
        <v>0.0075</v>
      </c>
      <c r="AG5121" s="88">
        <f t="shared" si="9"/>
        <v>41803.46618</v>
      </c>
      <c r="AH5121" s="88">
        <f>AG5121*'⚙️ Config'!$B$11</f>
        <v>209017.3309</v>
      </c>
      <c r="AI5121" s="88">
        <f>AH5121*'⚙️ Config'!$B$12</f>
        <v>62705.19926</v>
      </c>
      <c r="AJ5121" s="64"/>
      <c r="AK5121" s="84"/>
      <c r="AL5121" s="84"/>
      <c r="AM5121" s="84"/>
      <c r="AN5121" s="84"/>
      <c r="AO5121" s="84"/>
      <c r="AP5121" s="84"/>
      <c r="AQ5121" s="84"/>
    </row>
    <row r="5122" ht="15.0" customHeight="1">
      <c r="A5122" s="98">
        <v>5119.0</v>
      </c>
      <c r="B5122" s="99" t="s">
        <v>10773</v>
      </c>
      <c r="C5122" s="98" t="s">
        <v>141</v>
      </c>
      <c r="D5122" s="98" t="s">
        <v>10774</v>
      </c>
      <c r="E5122" s="100">
        <v>20.25</v>
      </c>
      <c r="F5122" s="98" t="s">
        <v>86</v>
      </c>
      <c r="G5122" s="98" t="s">
        <v>423</v>
      </c>
      <c r="H5122" s="101">
        <v>5567770.31</v>
      </c>
      <c r="I5122" s="98">
        <v>3.0</v>
      </c>
      <c r="J5122" s="102">
        <v>4.8</v>
      </c>
      <c r="K5122" s="99">
        <v>2021.0</v>
      </c>
      <c r="L5122" s="98" t="s">
        <v>448</v>
      </c>
      <c r="M5122" s="98">
        <v>2021.0</v>
      </c>
      <c r="N5122" s="98" t="s">
        <v>161</v>
      </c>
      <c r="O5122" s="65" t="str">
        <f t="shared" si="1"/>
        <v>371686790001</v>
      </c>
      <c r="P5122" s="65">
        <f t="shared" si="2"/>
        <v>3</v>
      </c>
      <c r="Q5122" s="65">
        <f t="shared" si="3"/>
        <v>2</v>
      </c>
      <c r="R5122" s="65" t="str">
        <f t="shared" si="12"/>
        <v>37.168.679/0001-32</v>
      </c>
      <c r="S5122" s="84"/>
      <c r="T5122" s="84" t="str">
        <f t="shared" si="10"/>
        <v/>
      </c>
      <c r="U5122" s="84" t="str">
        <f t="shared" si="11"/>
        <v/>
      </c>
      <c r="V5122" s="65" t="str">
        <f t="shared" si="5"/>
        <v/>
      </c>
      <c r="W5122" s="84"/>
      <c r="X5122" s="84"/>
      <c r="Y5122" s="85"/>
      <c r="Z5122" s="85"/>
      <c r="AA5122" s="65" t="str">
        <f t="shared" si="6"/>
        <v/>
      </c>
      <c r="AB5122" s="65" t="str">
        <f t="shared" si="7"/>
        <v/>
      </c>
      <c r="AC5122" s="86"/>
      <c r="AD5122" s="87" t="str">
        <f t="shared" si="8"/>
        <v/>
      </c>
      <c r="AE5122" s="84"/>
      <c r="AF5122" s="86">
        <f>IF(AC5122&gt;0,AC5122,'⚙️ Config'!$B$10)</f>
        <v>0.0075</v>
      </c>
      <c r="AG5122" s="88">
        <f t="shared" si="9"/>
        <v>41758.27733</v>
      </c>
      <c r="AH5122" s="88">
        <f>AG5122*'⚙️ Config'!$B$11</f>
        <v>208791.3866</v>
      </c>
      <c r="AI5122" s="88">
        <f>AH5122*'⚙️ Config'!$B$12</f>
        <v>62637.41599</v>
      </c>
      <c r="AJ5122" s="64"/>
      <c r="AK5122" s="84"/>
      <c r="AL5122" s="84"/>
      <c r="AM5122" s="84"/>
      <c r="AN5122" s="84"/>
      <c r="AO5122" s="84"/>
      <c r="AP5122" s="84"/>
      <c r="AQ5122" s="84"/>
    </row>
    <row r="5123" ht="15.0" customHeight="1">
      <c r="A5123" s="98">
        <v>5120.0</v>
      </c>
      <c r="B5123" s="99" t="s">
        <v>10775</v>
      </c>
      <c r="C5123" s="98" t="s">
        <v>141</v>
      </c>
      <c r="D5123" s="98" t="s">
        <v>10776</v>
      </c>
      <c r="E5123" s="100">
        <v>30.3</v>
      </c>
      <c r="F5123" s="98" t="s">
        <v>86</v>
      </c>
      <c r="G5123" s="98" t="s">
        <v>423</v>
      </c>
      <c r="H5123" s="101">
        <v>5564865.56</v>
      </c>
      <c r="I5123" s="98">
        <v>3.0</v>
      </c>
      <c r="J5123" s="102">
        <v>4.7</v>
      </c>
      <c r="K5123" s="99">
        <v>2024.0</v>
      </c>
      <c r="L5123" s="98" t="s">
        <v>9175</v>
      </c>
      <c r="M5123" s="98">
        <v>2021.0</v>
      </c>
      <c r="N5123" s="98" t="s">
        <v>161</v>
      </c>
      <c r="O5123" s="65" t="str">
        <f t="shared" si="1"/>
        <v>615743720001</v>
      </c>
      <c r="P5123" s="65">
        <f t="shared" si="2"/>
        <v>1</v>
      </c>
      <c r="Q5123" s="65">
        <f t="shared" si="3"/>
        <v>6</v>
      </c>
      <c r="R5123" s="65" t="str">
        <f t="shared" si="12"/>
        <v>61.574.372/0001-16</v>
      </c>
      <c r="S5123" s="84"/>
      <c r="T5123" s="84" t="str">
        <f t="shared" si="10"/>
        <v/>
      </c>
      <c r="U5123" s="84" t="str">
        <f t="shared" si="11"/>
        <v/>
      </c>
      <c r="V5123" s="65" t="str">
        <f t="shared" si="5"/>
        <v/>
      </c>
      <c r="W5123" s="84"/>
      <c r="X5123" s="84"/>
      <c r="Y5123" s="85"/>
      <c r="Z5123" s="85"/>
      <c r="AA5123" s="65" t="str">
        <f t="shared" si="6"/>
        <v/>
      </c>
      <c r="AB5123" s="65" t="str">
        <f t="shared" si="7"/>
        <v/>
      </c>
      <c r="AC5123" s="86"/>
      <c r="AD5123" s="87" t="str">
        <f t="shared" si="8"/>
        <v/>
      </c>
      <c r="AE5123" s="84"/>
      <c r="AF5123" s="86">
        <f>IF(AC5123&gt;0,AC5123,'⚙️ Config'!$B$10)</f>
        <v>0.0075</v>
      </c>
      <c r="AG5123" s="88">
        <f t="shared" si="9"/>
        <v>41736.4917</v>
      </c>
      <c r="AH5123" s="88">
        <f>AG5123*'⚙️ Config'!$B$11</f>
        <v>208682.4585</v>
      </c>
      <c r="AI5123" s="88">
        <f>AH5123*'⚙️ Config'!$B$12</f>
        <v>62604.73755</v>
      </c>
      <c r="AJ5123" s="64"/>
      <c r="AK5123" s="84"/>
      <c r="AL5123" s="84"/>
      <c r="AM5123" s="84"/>
      <c r="AN5123" s="84"/>
      <c r="AO5123" s="84"/>
      <c r="AP5123" s="84"/>
      <c r="AQ5123" s="84"/>
    </row>
    <row r="5124" ht="15.0" customHeight="1">
      <c r="A5124" s="98">
        <v>5121.0</v>
      </c>
      <c r="B5124" s="99" t="s">
        <v>10777</v>
      </c>
      <c r="C5124" s="98" t="s">
        <v>141</v>
      </c>
      <c r="D5124" s="98" t="s">
        <v>10778</v>
      </c>
      <c r="E5124" s="100">
        <v>24.98</v>
      </c>
      <c r="F5124" s="98" t="s">
        <v>86</v>
      </c>
      <c r="G5124" s="98" t="s">
        <v>423</v>
      </c>
      <c r="H5124" s="101">
        <v>5543909.66</v>
      </c>
      <c r="I5124" s="98">
        <v>2.0</v>
      </c>
      <c r="J5124" s="102">
        <v>4.7</v>
      </c>
      <c r="K5124" s="99">
        <v>2022.0</v>
      </c>
      <c r="L5124" s="98" t="s">
        <v>630</v>
      </c>
      <c r="M5124" s="98">
        <v>2021.0</v>
      </c>
      <c r="N5124" s="98" t="s">
        <v>189</v>
      </c>
      <c r="O5124" s="65" t="str">
        <f t="shared" si="1"/>
        <v>030066950001</v>
      </c>
      <c r="P5124" s="65">
        <f t="shared" si="2"/>
        <v>0</v>
      </c>
      <c r="Q5124" s="65">
        <f t="shared" si="3"/>
        <v>7</v>
      </c>
      <c r="R5124" s="65" t="str">
        <f t="shared" si="12"/>
        <v>03.006.695/0001-07</v>
      </c>
      <c r="S5124" s="84"/>
      <c r="T5124" s="84" t="str">
        <f t="shared" si="10"/>
        <v/>
      </c>
      <c r="U5124" s="84" t="str">
        <f t="shared" si="11"/>
        <v/>
      </c>
      <c r="V5124" s="65" t="str">
        <f t="shared" si="5"/>
        <v/>
      </c>
      <c r="W5124" s="84"/>
      <c r="X5124" s="84"/>
      <c r="Y5124" s="85"/>
      <c r="Z5124" s="85"/>
      <c r="AA5124" s="65" t="str">
        <f t="shared" si="6"/>
        <v/>
      </c>
      <c r="AB5124" s="65" t="str">
        <f t="shared" si="7"/>
        <v/>
      </c>
      <c r="AC5124" s="86"/>
      <c r="AD5124" s="87" t="str">
        <f t="shared" si="8"/>
        <v/>
      </c>
      <c r="AE5124" s="84"/>
      <c r="AF5124" s="86">
        <f>IF(AC5124&gt;0,AC5124,'⚙️ Config'!$B$10)</f>
        <v>0.0075</v>
      </c>
      <c r="AG5124" s="88">
        <f t="shared" si="9"/>
        <v>41579.32245</v>
      </c>
      <c r="AH5124" s="88">
        <f>AG5124*'⚙️ Config'!$B$11</f>
        <v>207896.6123</v>
      </c>
      <c r="AI5124" s="88">
        <f>AH5124*'⚙️ Config'!$B$12</f>
        <v>62368.98368</v>
      </c>
      <c r="AJ5124" s="64"/>
      <c r="AK5124" s="84"/>
      <c r="AL5124" s="84"/>
      <c r="AM5124" s="84"/>
      <c r="AN5124" s="84"/>
      <c r="AO5124" s="84"/>
      <c r="AP5124" s="84"/>
      <c r="AQ5124" s="84"/>
    </row>
    <row r="5125" ht="15.0" customHeight="1">
      <c r="A5125" s="98">
        <v>5122.0</v>
      </c>
      <c r="B5125" s="99" t="s">
        <v>10779</v>
      </c>
      <c r="C5125" s="98" t="s">
        <v>141</v>
      </c>
      <c r="D5125" s="98" t="s">
        <v>10780</v>
      </c>
      <c r="E5125" s="100">
        <v>24.34</v>
      </c>
      <c r="F5125" s="98" t="s">
        <v>86</v>
      </c>
      <c r="G5125" s="98" t="s">
        <v>423</v>
      </c>
      <c r="H5125" s="101">
        <v>5533918.62</v>
      </c>
      <c r="I5125" s="98">
        <v>5.0</v>
      </c>
      <c r="J5125" s="102">
        <v>4.7</v>
      </c>
      <c r="K5125" s="99">
        <v>2024.0</v>
      </c>
      <c r="L5125" s="98" t="s">
        <v>508</v>
      </c>
      <c r="M5125" s="98">
        <v>2021.0</v>
      </c>
      <c r="N5125" s="98" t="s">
        <v>161</v>
      </c>
      <c r="O5125" s="65" t="str">
        <f t="shared" si="1"/>
        <v>534237780001</v>
      </c>
      <c r="P5125" s="65">
        <f t="shared" si="2"/>
        <v>7</v>
      </c>
      <c r="Q5125" s="65">
        <f t="shared" si="3"/>
        <v>0</v>
      </c>
      <c r="R5125" s="65" t="str">
        <f t="shared" si="12"/>
        <v>53.423.778/0001-70</v>
      </c>
      <c r="S5125" s="84"/>
      <c r="T5125" s="84" t="str">
        <f t="shared" si="10"/>
        <v/>
      </c>
      <c r="U5125" s="84" t="str">
        <f t="shared" si="11"/>
        <v/>
      </c>
      <c r="V5125" s="65" t="str">
        <f t="shared" si="5"/>
        <v/>
      </c>
      <c r="W5125" s="84"/>
      <c r="X5125" s="84"/>
      <c r="Y5125" s="85"/>
      <c r="Z5125" s="85"/>
      <c r="AA5125" s="65" t="str">
        <f t="shared" si="6"/>
        <v/>
      </c>
      <c r="AB5125" s="65" t="str">
        <f t="shared" si="7"/>
        <v/>
      </c>
      <c r="AC5125" s="86"/>
      <c r="AD5125" s="87" t="str">
        <f t="shared" si="8"/>
        <v/>
      </c>
      <c r="AE5125" s="84"/>
      <c r="AF5125" s="86">
        <f>IF(AC5125&gt;0,AC5125,'⚙️ Config'!$B$10)</f>
        <v>0.0075</v>
      </c>
      <c r="AG5125" s="88">
        <f t="shared" si="9"/>
        <v>41504.38965</v>
      </c>
      <c r="AH5125" s="88">
        <f>AG5125*'⚙️ Config'!$B$11</f>
        <v>207521.9483</v>
      </c>
      <c r="AI5125" s="88">
        <f>AH5125*'⚙️ Config'!$B$12</f>
        <v>62256.58448</v>
      </c>
      <c r="AJ5125" s="64"/>
      <c r="AK5125" s="84"/>
      <c r="AL5125" s="84"/>
      <c r="AM5125" s="84"/>
      <c r="AN5125" s="84"/>
      <c r="AO5125" s="84"/>
      <c r="AP5125" s="84"/>
      <c r="AQ5125" s="84"/>
    </row>
    <row r="5126" ht="15.0" customHeight="1">
      <c r="A5126" s="98">
        <v>5123.0</v>
      </c>
      <c r="B5126" s="99" t="s">
        <v>10781</v>
      </c>
      <c r="C5126" s="98" t="s">
        <v>141</v>
      </c>
      <c r="D5126" s="98" t="s">
        <v>10782</v>
      </c>
      <c r="E5126" s="100">
        <v>25.22</v>
      </c>
      <c r="F5126" s="98" t="s">
        <v>86</v>
      </c>
      <c r="G5126" s="98" t="s">
        <v>423</v>
      </c>
      <c r="H5126" s="101">
        <v>5529001.92</v>
      </c>
      <c r="I5126" s="98">
        <v>3.0</v>
      </c>
      <c r="J5126" s="102">
        <v>4.7</v>
      </c>
      <c r="K5126" s="99">
        <v>2023.0</v>
      </c>
      <c r="L5126" s="98" t="s">
        <v>295</v>
      </c>
      <c r="M5126" s="98">
        <v>2021.0</v>
      </c>
      <c r="N5126" s="98" t="s">
        <v>161</v>
      </c>
      <c r="O5126" s="65" t="str">
        <f t="shared" si="1"/>
        <v>966818610001</v>
      </c>
      <c r="P5126" s="65">
        <f t="shared" si="2"/>
        <v>5</v>
      </c>
      <c r="Q5126" s="65">
        <f t="shared" si="3"/>
        <v>1</v>
      </c>
      <c r="R5126" s="65" t="str">
        <f t="shared" si="12"/>
        <v>96.681.861/0001-51</v>
      </c>
      <c r="S5126" s="84"/>
      <c r="T5126" s="84" t="str">
        <f t="shared" si="10"/>
        <v/>
      </c>
      <c r="U5126" s="84" t="str">
        <f t="shared" si="11"/>
        <v/>
      </c>
      <c r="V5126" s="65" t="str">
        <f t="shared" si="5"/>
        <v/>
      </c>
      <c r="W5126" s="84"/>
      <c r="X5126" s="84"/>
      <c r="Y5126" s="85"/>
      <c r="Z5126" s="85"/>
      <c r="AA5126" s="65" t="str">
        <f t="shared" si="6"/>
        <v/>
      </c>
      <c r="AB5126" s="65" t="str">
        <f t="shared" si="7"/>
        <v/>
      </c>
      <c r="AC5126" s="86"/>
      <c r="AD5126" s="87" t="str">
        <f t="shared" si="8"/>
        <v/>
      </c>
      <c r="AE5126" s="84"/>
      <c r="AF5126" s="86">
        <f>IF(AC5126&gt;0,AC5126,'⚙️ Config'!$B$10)</f>
        <v>0.0075</v>
      </c>
      <c r="AG5126" s="88">
        <f t="shared" si="9"/>
        <v>41467.5144</v>
      </c>
      <c r="AH5126" s="88">
        <f>AG5126*'⚙️ Config'!$B$11</f>
        <v>207337.572</v>
      </c>
      <c r="AI5126" s="88">
        <f>AH5126*'⚙️ Config'!$B$12</f>
        <v>62201.2716</v>
      </c>
      <c r="AJ5126" s="64"/>
      <c r="AK5126" s="84"/>
      <c r="AL5126" s="84"/>
      <c r="AM5126" s="84"/>
      <c r="AN5126" s="84"/>
      <c r="AO5126" s="84"/>
      <c r="AP5126" s="84"/>
      <c r="AQ5126" s="84"/>
    </row>
    <row r="5127" ht="15.0" customHeight="1">
      <c r="A5127" s="103">
        <v>5124.0</v>
      </c>
      <c r="B5127" s="104" t="s">
        <v>10783</v>
      </c>
      <c r="C5127" s="103" t="s">
        <v>141</v>
      </c>
      <c r="D5127" s="103" t="s">
        <v>10784</v>
      </c>
      <c r="E5127" s="105">
        <v>24.84</v>
      </c>
      <c r="F5127" s="103" t="s">
        <v>86</v>
      </c>
      <c r="G5127" s="103" t="s">
        <v>423</v>
      </c>
      <c r="H5127" s="106">
        <v>5526740.59</v>
      </c>
      <c r="I5127" s="103">
        <v>2.0</v>
      </c>
      <c r="J5127" s="107">
        <v>4.8</v>
      </c>
      <c r="K5127" s="104">
        <v>2022.0</v>
      </c>
      <c r="L5127" s="103" t="s">
        <v>5769</v>
      </c>
      <c r="M5127" s="103">
        <v>2021.0</v>
      </c>
      <c r="N5127" s="103" t="s">
        <v>161</v>
      </c>
      <c r="O5127" s="65" t="str">
        <f t="shared" si="1"/>
        <v>520469270001</v>
      </c>
      <c r="P5127" s="65">
        <f t="shared" si="2"/>
        <v>6</v>
      </c>
      <c r="Q5127" s="65">
        <f t="shared" si="3"/>
        <v>6</v>
      </c>
      <c r="R5127" s="65" t="str">
        <f t="shared" si="12"/>
        <v>52.046.927/0001-66</v>
      </c>
      <c r="S5127" s="84"/>
      <c r="T5127" s="84" t="str">
        <f t="shared" si="10"/>
        <v/>
      </c>
      <c r="U5127" s="84" t="str">
        <f t="shared" si="11"/>
        <v/>
      </c>
      <c r="V5127" s="65" t="str">
        <f t="shared" si="5"/>
        <v/>
      </c>
      <c r="W5127" s="84"/>
      <c r="X5127" s="84"/>
      <c r="Y5127" s="85"/>
      <c r="Z5127" s="85"/>
      <c r="AA5127" s="65" t="str">
        <f t="shared" si="6"/>
        <v/>
      </c>
      <c r="AB5127" s="65" t="str">
        <f t="shared" si="7"/>
        <v/>
      </c>
      <c r="AC5127" s="86"/>
      <c r="AD5127" s="87" t="str">
        <f t="shared" si="8"/>
        <v/>
      </c>
      <c r="AE5127" s="84"/>
      <c r="AF5127" s="86">
        <f>IF(AC5127&gt;0,AC5127,'⚙️ Config'!$B$10)</f>
        <v>0.0075</v>
      </c>
      <c r="AG5127" s="88">
        <f t="shared" si="9"/>
        <v>41450.55443</v>
      </c>
      <c r="AH5127" s="88">
        <f>AG5127*'⚙️ Config'!$B$11</f>
        <v>207252.7721</v>
      </c>
      <c r="AI5127" s="88">
        <f>AH5127*'⚙️ Config'!$B$12</f>
        <v>62175.83164</v>
      </c>
      <c r="AJ5127" s="64"/>
      <c r="AK5127" s="84"/>
      <c r="AL5127" s="84"/>
      <c r="AM5127" s="84"/>
      <c r="AN5127" s="84"/>
      <c r="AO5127" s="84"/>
      <c r="AP5127" s="84"/>
      <c r="AQ5127" s="84"/>
    </row>
    <row r="5128" ht="15.0" customHeight="1">
      <c r="A5128" s="103">
        <v>5125.0</v>
      </c>
      <c r="B5128" s="104" t="s">
        <v>10785</v>
      </c>
      <c r="C5128" s="103" t="s">
        <v>141</v>
      </c>
      <c r="D5128" s="103" t="s">
        <v>10786</v>
      </c>
      <c r="E5128" s="105">
        <v>20.32</v>
      </c>
      <c r="F5128" s="103" t="s">
        <v>86</v>
      </c>
      <c r="G5128" s="103" t="s">
        <v>423</v>
      </c>
      <c r="H5128" s="106">
        <v>5517157.32</v>
      </c>
      <c r="I5128" s="103">
        <v>4.0</v>
      </c>
      <c r="J5128" s="107">
        <v>5.0</v>
      </c>
      <c r="K5128" s="104">
        <v>2022.0</v>
      </c>
      <c r="L5128" s="103" t="s">
        <v>202</v>
      </c>
      <c r="M5128" s="103">
        <v>2021.0</v>
      </c>
      <c r="N5128" s="103" t="s">
        <v>161</v>
      </c>
      <c r="O5128" s="65" t="str">
        <f t="shared" si="1"/>
        <v>050842160001</v>
      </c>
      <c r="P5128" s="65">
        <f t="shared" si="2"/>
        <v>0</v>
      </c>
      <c r="Q5128" s="65">
        <f t="shared" si="3"/>
        <v>4</v>
      </c>
      <c r="R5128" s="65" t="str">
        <f t="shared" si="12"/>
        <v>05.084.216/0001-04</v>
      </c>
      <c r="S5128" s="84"/>
      <c r="T5128" s="84" t="str">
        <f t="shared" si="10"/>
        <v/>
      </c>
      <c r="U5128" s="84" t="str">
        <f t="shared" si="11"/>
        <v/>
      </c>
      <c r="V5128" s="65" t="str">
        <f t="shared" si="5"/>
        <v/>
      </c>
      <c r="W5128" s="84"/>
      <c r="X5128" s="84"/>
      <c r="Y5128" s="85"/>
      <c r="Z5128" s="85"/>
      <c r="AA5128" s="65" t="str">
        <f t="shared" si="6"/>
        <v/>
      </c>
      <c r="AB5128" s="65" t="str">
        <f t="shared" si="7"/>
        <v/>
      </c>
      <c r="AC5128" s="86"/>
      <c r="AD5128" s="87" t="str">
        <f t="shared" si="8"/>
        <v/>
      </c>
      <c r="AE5128" s="84"/>
      <c r="AF5128" s="86">
        <f>IF(AC5128&gt;0,AC5128,'⚙️ Config'!$B$10)</f>
        <v>0.0075</v>
      </c>
      <c r="AG5128" s="88">
        <f t="shared" si="9"/>
        <v>41378.6799</v>
      </c>
      <c r="AH5128" s="88">
        <f>AG5128*'⚙️ Config'!$B$11</f>
        <v>206893.3995</v>
      </c>
      <c r="AI5128" s="88">
        <f>AH5128*'⚙️ Config'!$B$12</f>
        <v>62068.01985</v>
      </c>
      <c r="AJ5128" s="64"/>
      <c r="AK5128" s="84"/>
      <c r="AL5128" s="84"/>
      <c r="AM5128" s="84"/>
      <c r="AN5128" s="84"/>
      <c r="AO5128" s="84"/>
      <c r="AP5128" s="84"/>
      <c r="AQ5128" s="84"/>
    </row>
    <row r="5129" ht="15.0" customHeight="1">
      <c r="A5129" s="98">
        <v>5126.0</v>
      </c>
      <c r="B5129" s="99" t="s">
        <v>10787</v>
      </c>
      <c r="C5129" s="98" t="s">
        <v>141</v>
      </c>
      <c r="D5129" s="98" t="s">
        <v>10788</v>
      </c>
      <c r="E5129" s="100">
        <v>27.77</v>
      </c>
      <c r="F5129" s="98" t="s">
        <v>86</v>
      </c>
      <c r="G5129" s="98" t="s">
        <v>423</v>
      </c>
      <c r="H5129" s="101">
        <v>5486160.54</v>
      </c>
      <c r="I5129" s="98">
        <v>4.0</v>
      </c>
      <c r="J5129" s="102">
        <v>4.3</v>
      </c>
      <c r="K5129" s="99">
        <v>2024.0</v>
      </c>
      <c r="L5129" s="98" t="s">
        <v>4726</v>
      </c>
      <c r="M5129" s="98">
        <v>2021.0</v>
      </c>
      <c r="N5129" s="98" t="s">
        <v>189</v>
      </c>
      <c r="O5129" s="65" t="str">
        <f t="shared" si="1"/>
        <v>455170000001</v>
      </c>
      <c r="P5129" s="65">
        <f t="shared" si="2"/>
        <v>0</v>
      </c>
      <c r="Q5129" s="65">
        <f t="shared" si="3"/>
        <v>0</v>
      </c>
      <c r="R5129" s="65" t="str">
        <f t="shared" si="12"/>
        <v>45.517.000/0001-00</v>
      </c>
      <c r="S5129" s="84"/>
      <c r="T5129" s="84" t="str">
        <f t="shared" si="10"/>
        <v/>
      </c>
      <c r="U5129" s="84" t="str">
        <f t="shared" si="11"/>
        <v/>
      </c>
      <c r="V5129" s="65" t="str">
        <f t="shared" si="5"/>
        <v/>
      </c>
      <c r="W5129" s="84"/>
      <c r="X5129" s="84"/>
      <c r="Y5129" s="85"/>
      <c r="Z5129" s="85"/>
      <c r="AA5129" s="65" t="str">
        <f t="shared" si="6"/>
        <v/>
      </c>
      <c r="AB5129" s="65" t="str">
        <f t="shared" si="7"/>
        <v/>
      </c>
      <c r="AC5129" s="86"/>
      <c r="AD5129" s="87" t="str">
        <f t="shared" si="8"/>
        <v/>
      </c>
      <c r="AE5129" s="84"/>
      <c r="AF5129" s="86">
        <f>IF(AC5129&gt;0,AC5129,'⚙️ Config'!$B$10)</f>
        <v>0.0075</v>
      </c>
      <c r="AG5129" s="88">
        <f t="shared" si="9"/>
        <v>41146.20405</v>
      </c>
      <c r="AH5129" s="88">
        <f>AG5129*'⚙️ Config'!$B$11</f>
        <v>205731.0203</v>
      </c>
      <c r="AI5129" s="88">
        <f>AH5129*'⚙️ Config'!$B$12</f>
        <v>61719.30608</v>
      </c>
      <c r="AJ5129" s="64"/>
      <c r="AK5129" s="84"/>
      <c r="AL5129" s="84"/>
      <c r="AM5129" s="84"/>
      <c r="AN5129" s="84"/>
      <c r="AO5129" s="84"/>
      <c r="AP5129" s="84"/>
      <c r="AQ5129" s="84"/>
    </row>
    <row r="5130" ht="15.0" customHeight="1">
      <c r="A5130" s="103">
        <v>5127.0</v>
      </c>
      <c r="B5130" s="104" t="s">
        <v>10789</v>
      </c>
      <c r="C5130" s="103" t="s">
        <v>141</v>
      </c>
      <c r="D5130" s="103" t="s">
        <v>10790</v>
      </c>
      <c r="E5130" s="105">
        <v>24.73</v>
      </c>
      <c r="F5130" s="103" t="s">
        <v>86</v>
      </c>
      <c r="G5130" s="103" t="s">
        <v>423</v>
      </c>
      <c r="H5130" s="106">
        <v>5484845.39</v>
      </c>
      <c r="I5130" s="103">
        <v>2.0</v>
      </c>
      <c r="J5130" s="107">
        <v>4.3</v>
      </c>
      <c r="K5130" s="104">
        <v>2021.0</v>
      </c>
      <c r="L5130" s="103" t="s">
        <v>144</v>
      </c>
      <c r="M5130" s="103">
        <v>2021.0</v>
      </c>
      <c r="N5130" s="103" t="s">
        <v>161</v>
      </c>
      <c r="O5130" s="65" t="str">
        <f t="shared" si="1"/>
        <v>151071810001</v>
      </c>
      <c r="P5130" s="65">
        <f t="shared" si="2"/>
        <v>2</v>
      </c>
      <c r="Q5130" s="65">
        <f t="shared" si="3"/>
        <v>7</v>
      </c>
      <c r="R5130" s="65" t="str">
        <f t="shared" si="12"/>
        <v>15.107.181/0001-27</v>
      </c>
      <c r="S5130" s="84"/>
      <c r="T5130" s="84" t="str">
        <f t="shared" si="10"/>
        <v/>
      </c>
      <c r="U5130" s="84" t="str">
        <f t="shared" si="11"/>
        <v/>
      </c>
      <c r="V5130" s="65" t="str">
        <f t="shared" si="5"/>
        <v/>
      </c>
      <c r="W5130" s="84"/>
      <c r="X5130" s="84"/>
      <c r="Y5130" s="85"/>
      <c r="Z5130" s="85"/>
      <c r="AA5130" s="65" t="str">
        <f t="shared" si="6"/>
        <v/>
      </c>
      <c r="AB5130" s="65" t="str">
        <f t="shared" si="7"/>
        <v/>
      </c>
      <c r="AC5130" s="86"/>
      <c r="AD5130" s="87" t="str">
        <f t="shared" si="8"/>
        <v/>
      </c>
      <c r="AE5130" s="84"/>
      <c r="AF5130" s="86">
        <f>IF(AC5130&gt;0,AC5130,'⚙️ Config'!$B$10)</f>
        <v>0.0075</v>
      </c>
      <c r="AG5130" s="88">
        <f t="shared" si="9"/>
        <v>41136.34043</v>
      </c>
      <c r="AH5130" s="88">
        <f>AG5130*'⚙️ Config'!$B$11</f>
        <v>205681.7021</v>
      </c>
      <c r="AI5130" s="88">
        <f>AH5130*'⚙️ Config'!$B$12</f>
        <v>61704.51064</v>
      </c>
      <c r="AJ5130" s="64"/>
      <c r="AK5130" s="84"/>
      <c r="AL5130" s="84"/>
      <c r="AM5130" s="84"/>
      <c r="AN5130" s="84"/>
      <c r="AO5130" s="84"/>
      <c r="AP5130" s="84"/>
      <c r="AQ5130" s="84"/>
    </row>
    <row r="5131" ht="15.0" customHeight="1">
      <c r="A5131" s="98">
        <v>5128.0</v>
      </c>
      <c r="B5131" s="99" t="s">
        <v>10791</v>
      </c>
      <c r="C5131" s="98" t="s">
        <v>141</v>
      </c>
      <c r="D5131" s="98" t="s">
        <v>10792</v>
      </c>
      <c r="E5131" s="100">
        <v>19.54</v>
      </c>
      <c r="F5131" s="98" t="s">
        <v>86</v>
      </c>
      <c r="G5131" s="98" t="s">
        <v>423</v>
      </c>
      <c r="H5131" s="101">
        <v>5476965.78</v>
      </c>
      <c r="I5131" s="98">
        <v>3.0</v>
      </c>
      <c r="J5131" s="102">
        <v>5.0</v>
      </c>
      <c r="K5131" s="99">
        <v>2021.0</v>
      </c>
      <c r="L5131" s="98" t="s">
        <v>5402</v>
      </c>
      <c r="M5131" s="98">
        <v>2021.0</v>
      </c>
      <c r="N5131" s="98" t="s">
        <v>145</v>
      </c>
      <c r="O5131" s="65" t="str">
        <f t="shared" si="1"/>
        <v>716837590001</v>
      </c>
      <c r="P5131" s="65">
        <f t="shared" si="2"/>
        <v>6</v>
      </c>
      <c r="Q5131" s="65">
        <f t="shared" si="3"/>
        <v>4</v>
      </c>
      <c r="R5131" s="65" t="str">
        <f t="shared" si="12"/>
        <v>71.683.759/0001-64</v>
      </c>
      <c r="S5131" s="84"/>
      <c r="T5131" s="84" t="str">
        <f t="shared" si="10"/>
        <v/>
      </c>
      <c r="U5131" s="84" t="str">
        <f t="shared" si="11"/>
        <v/>
      </c>
      <c r="V5131" s="65" t="str">
        <f t="shared" si="5"/>
        <v/>
      </c>
      <c r="W5131" s="84"/>
      <c r="X5131" s="84"/>
      <c r="Y5131" s="85"/>
      <c r="Z5131" s="85"/>
      <c r="AA5131" s="65" t="str">
        <f t="shared" si="6"/>
        <v/>
      </c>
      <c r="AB5131" s="65" t="str">
        <f t="shared" si="7"/>
        <v/>
      </c>
      <c r="AC5131" s="86"/>
      <c r="AD5131" s="87" t="str">
        <f t="shared" si="8"/>
        <v/>
      </c>
      <c r="AE5131" s="84"/>
      <c r="AF5131" s="86">
        <f>IF(AC5131&gt;0,AC5131,'⚙️ Config'!$B$10)</f>
        <v>0.0075</v>
      </c>
      <c r="AG5131" s="88">
        <f t="shared" si="9"/>
        <v>41077.24335</v>
      </c>
      <c r="AH5131" s="88">
        <f>AG5131*'⚙️ Config'!$B$11</f>
        <v>205386.2168</v>
      </c>
      <c r="AI5131" s="88">
        <f>AH5131*'⚙️ Config'!$B$12</f>
        <v>61615.86503</v>
      </c>
      <c r="AJ5131" s="64"/>
      <c r="AK5131" s="84"/>
      <c r="AL5131" s="84"/>
      <c r="AM5131" s="84"/>
      <c r="AN5131" s="84"/>
      <c r="AO5131" s="84"/>
      <c r="AP5131" s="84"/>
      <c r="AQ5131" s="84"/>
    </row>
    <row r="5132" ht="15.0" customHeight="1">
      <c r="A5132" s="98">
        <v>5129.0</v>
      </c>
      <c r="B5132" s="99" t="s">
        <v>10793</v>
      </c>
      <c r="C5132" s="98" t="s">
        <v>141</v>
      </c>
      <c r="D5132" s="98" t="s">
        <v>10794</v>
      </c>
      <c r="E5132" s="100">
        <v>29.51</v>
      </c>
      <c r="F5132" s="98" t="s">
        <v>86</v>
      </c>
      <c r="G5132" s="98" t="s">
        <v>423</v>
      </c>
      <c r="H5132" s="101">
        <v>5448570.81</v>
      </c>
      <c r="I5132" s="98">
        <v>3.0</v>
      </c>
      <c r="J5132" s="102">
        <v>4.7</v>
      </c>
      <c r="K5132" s="99">
        <v>2024.0</v>
      </c>
      <c r="L5132" s="98" t="s">
        <v>1043</v>
      </c>
      <c r="M5132" s="98">
        <v>2021.0</v>
      </c>
      <c r="N5132" s="98" t="s">
        <v>161</v>
      </c>
      <c r="O5132" s="65" t="str">
        <f t="shared" si="1"/>
        <v>607172610001</v>
      </c>
      <c r="P5132" s="65">
        <f t="shared" si="2"/>
        <v>5</v>
      </c>
      <c r="Q5132" s="65">
        <f t="shared" si="3"/>
        <v>9</v>
      </c>
      <c r="R5132" s="65" t="str">
        <f t="shared" si="12"/>
        <v>60.717.261/0001-59</v>
      </c>
      <c r="S5132" s="84"/>
      <c r="T5132" s="84" t="str">
        <f t="shared" si="10"/>
        <v/>
      </c>
      <c r="U5132" s="84" t="str">
        <f t="shared" si="11"/>
        <v/>
      </c>
      <c r="V5132" s="65" t="str">
        <f t="shared" si="5"/>
        <v/>
      </c>
      <c r="W5132" s="84"/>
      <c r="X5132" s="84"/>
      <c r="Y5132" s="85"/>
      <c r="Z5132" s="85"/>
      <c r="AA5132" s="65" t="str">
        <f t="shared" si="6"/>
        <v/>
      </c>
      <c r="AB5132" s="65" t="str">
        <f t="shared" si="7"/>
        <v/>
      </c>
      <c r="AC5132" s="86"/>
      <c r="AD5132" s="87" t="str">
        <f t="shared" si="8"/>
        <v/>
      </c>
      <c r="AE5132" s="84"/>
      <c r="AF5132" s="86">
        <f>IF(AC5132&gt;0,AC5132,'⚙️ Config'!$B$10)</f>
        <v>0.0075</v>
      </c>
      <c r="AG5132" s="88">
        <f t="shared" si="9"/>
        <v>40864.28108</v>
      </c>
      <c r="AH5132" s="88">
        <f>AG5132*'⚙️ Config'!$B$11</f>
        <v>204321.4054</v>
      </c>
      <c r="AI5132" s="88">
        <f>AH5132*'⚙️ Config'!$B$12</f>
        <v>61296.42161</v>
      </c>
      <c r="AJ5132" s="64"/>
      <c r="AK5132" s="84"/>
      <c r="AL5132" s="84"/>
      <c r="AM5132" s="84"/>
      <c r="AN5132" s="84"/>
      <c r="AO5132" s="84"/>
      <c r="AP5132" s="84"/>
      <c r="AQ5132" s="84"/>
    </row>
    <row r="5133" ht="15.0" customHeight="1">
      <c r="A5133" s="103">
        <v>5130.0</v>
      </c>
      <c r="B5133" s="104" t="s">
        <v>10795</v>
      </c>
      <c r="C5133" s="103" t="s">
        <v>141</v>
      </c>
      <c r="D5133" s="103" t="s">
        <v>10796</v>
      </c>
      <c r="E5133" s="105">
        <v>34.36</v>
      </c>
      <c r="F5133" s="103" t="s">
        <v>86</v>
      </c>
      <c r="G5133" s="103" t="s">
        <v>423</v>
      </c>
      <c r="H5133" s="106">
        <v>5446674.62</v>
      </c>
      <c r="I5133" s="103">
        <v>3.0</v>
      </c>
      <c r="J5133" s="107">
        <v>4.8</v>
      </c>
      <c r="K5133" s="104">
        <v>2025.0</v>
      </c>
      <c r="L5133" s="103" t="s">
        <v>10797</v>
      </c>
      <c r="M5133" s="103">
        <v>2021.0</v>
      </c>
      <c r="N5133" s="103" t="s">
        <v>189</v>
      </c>
      <c r="O5133" s="65" t="str">
        <f t="shared" si="1"/>
        <v>109957370001</v>
      </c>
      <c r="P5133" s="65">
        <f t="shared" si="2"/>
        <v>4</v>
      </c>
      <c r="Q5133" s="65">
        <f t="shared" si="3"/>
        <v>5</v>
      </c>
      <c r="R5133" s="65" t="str">
        <f t="shared" si="12"/>
        <v>10.995.737/0001-45</v>
      </c>
      <c r="S5133" s="84"/>
      <c r="T5133" s="84" t="str">
        <f t="shared" si="10"/>
        <v/>
      </c>
      <c r="U5133" s="84" t="str">
        <f t="shared" si="11"/>
        <v/>
      </c>
      <c r="V5133" s="65" t="str">
        <f t="shared" si="5"/>
        <v/>
      </c>
      <c r="W5133" s="84"/>
      <c r="X5133" s="84"/>
      <c r="Y5133" s="85"/>
      <c r="Z5133" s="85"/>
      <c r="AA5133" s="65" t="str">
        <f t="shared" si="6"/>
        <v/>
      </c>
      <c r="AB5133" s="65" t="str">
        <f t="shared" si="7"/>
        <v/>
      </c>
      <c r="AC5133" s="86"/>
      <c r="AD5133" s="87" t="str">
        <f t="shared" si="8"/>
        <v/>
      </c>
      <c r="AE5133" s="84"/>
      <c r="AF5133" s="86">
        <f>IF(AC5133&gt;0,AC5133,'⚙️ Config'!$B$10)</f>
        <v>0.0075</v>
      </c>
      <c r="AG5133" s="88">
        <f t="shared" si="9"/>
        <v>40850.05965</v>
      </c>
      <c r="AH5133" s="88">
        <f>AG5133*'⚙️ Config'!$B$11</f>
        <v>204250.2983</v>
      </c>
      <c r="AI5133" s="88">
        <f>AH5133*'⚙️ Config'!$B$12</f>
        <v>61275.08948</v>
      </c>
      <c r="AJ5133" s="64"/>
      <c r="AK5133" s="84"/>
      <c r="AL5133" s="84"/>
      <c r="AM5133" s="84"/>
      <c r="AN5133" s="84"/>
      <c r="AO5133" s="84"/>
      <c r="AP5133" s="84"/>
      <c r="AQ5133" s="84"/>
    </row>
    <row r="5134" ht="15.0" customHeight="1">
      <c r="A5134" s="103">
        <v>5131.0</v>
      </c>
      <c r="B5134" s="104" t="s">
        <v>10798</v>
      </c>
      <c r="C5134" s="103" t="s">
        <v>141</v>
      </c>
      <c r="D5134" s="103" t="s">
        <v>10799</v>
      </c>
      <c r="E5134" s="105">
        <v>30.29</v>
      </c>
      <c r="F5134" s="103" t="s">
        <v>86</v>
      </c>
      <c r="G5134" s="103" t="s">
        <v>423</v>
      </c>
      <c r="H5134" s="106">
        <v>5437345.57</v>
      </c>
      <c r="I5134" s="103">
        <v>3.0</v>
      </c>
      <c r="J5134" s="107">
        <v>4.7</v>
      </c>
      <c r="K5134" s="104">
        <v>2024.0</v>
      </c>
      <c r="L5134" s="103" t="s">
        <v>9073</v>
      </c>
      <c r="M5134" s="103">
        <v>2021.0</v>
      </c>
      <c r="N5134" s="103" t="s">
        <v>595</v>
      </c>
      <c r="O5134" s="65" t="str">
        <f t="shared" si="1"/>
        <v>115962980001</v>
      </c>
      <c r="P5134" s="65">
        <f t="shared" si="2"/>
        <v>6</v>
      </c>
      <c r="Q5134" s="65">
        <f t="shared" si="3"/>
        <v>0</v>
      </c>
      <c r="R5134" s="65" t="str">
        <f t="shared" si="12"/>
        <v>11.596.298/0001-60</v>
      </c>
      <c r="S5134" s="84"/>
      <c r="T5134" s="84" t="str">
        <f t="shared" si="10"/>
        <v/>
      </c>
      <c r="U5134" s="84" t="str">
        <f t="shared" si="11"/>
        <v/>
      </c>
      <c r="V5134" s="65" t="str">
        <f t="shared" si="5"/>
        <v/>
      </c>
      <c r="W5134" s="84"/>
      <c r="X5134" s="84"/>
      <c r="Y5134" s="85"/>
      <c r="Z5134" s="85"/>
      <c r="AA5134" s="65" t="str">
        <f t="shared" si="6"/>
        <v/>
      </c>
      <c r="AB5134" s="65" t="str">
        <f t="shared" si="7"/>
        <v/>
      </c>
      <c r="AC5134" s="86"/>
      <c r="AD5134" s="87" t="str">
        <f t="shared" si="8"/>
        <v/>
      </c>
      <c r="AE5134" s="84"/>
      <c r="AF5134" s="86">
        <f>IF(AC5134&gt;0,AC5134,'⚙️ Config'!$B$10)</f>
        <v>0.0075</v>
      </c>
      <c r="AG5134" s="88">
        <f t="shared" si="9"/>
        <v>40780.09178</v>
      </c>
      <c r="AH5134" s="88">
        <f>AG5134*'⚙️ Config'!$B$11</f>
        <v>203900.4589</v>
      </c>
      <c r="AI5134" s="88">
        <f>AH5134*'⚙️ Config'!$B$12</f>
        <v>61170.13766</v>
      </c>
      <c r="AJ5134" s="64"/>
      <c r="AK5134" s="84"/>
      <c r="AL5134" s="84"/>
      <c r="AM5134" s="84"/>
      <c r="AN5134" s="84"/>
      <c r="AO5134" s="84"/>
      <c r="AP5134" s="84"/>
      <c r="AQ5134" s="84"/>
    </row>
    <row r="5135" ht="15.0" customHeight="1">
      <c r="A5135" s="103">
        <v>5132.0</v>
      </c>
      <c r="B5135" s="104" t="s">
        <v>10800</v>
      </c>
      <c r="C5135" s="103" t="s">
        <v>141</v>
      </c>
      <c r="D5135" s="103" t="s">
        <v>10801</v>
      </c>
      <c r="E5135" s="105">
        <v>23.08</v>
      </c>
      <c r="F5135" s="103" t="s">
        <v>86</v>
      </c>
      <c r="G5135" s="103" t="s">
        <v>423</v>
      </c>
      <c r="H5135" s="106">
        <v>5437260.95</v>
      </c>
      <c r="I5135" s="103">
        <v>3.0</v>
      </c>
      <c r="J5135" s="107">
        <v>4.7</v>
      </c>
      <c r="K5135" s="104">
        <v>2023.0</v>
      </c>
      <c r="L5135" s="103" t="s">
        <v>268</v>
      </c>
      <c r="M5135" s="103">
        <v>2021.0</v>
      </c>
      <c r="N5135" s="103" t="s">
        <v>4351</v>
      </c>
      <c r="O5135" s="65" t="str">
        <f t="shared" si="1"/>
        <v>439498250001</v>
      </c>
      <c r="P5135" s="65">
        <f t="shared" si="2"/>
        <v>6</v>
      </c>
      <c r="Q5135" s="65">
        <f t="shared" si="3"/>
        <v>0</v>
      </c>
      <c r="R5135" s="65" t="str">
        <f t="shared" si="12"/>
        <v>43.949.825/0001-60</v>
      </c>
      <c r="S5135" s="84"/>
      <c r="T5135" s="84" t="str">
        <f t="shared" si="10"/>
        <v/>
      </c>
      <c r="U5135" s="84" t="str">
        <f t="shared" si="11"/>
        <v/>
      </c>
      <c r="V5135" s="65" t="str">
        <f t="shared" si="5"/>
        <v/>
      </c>
      <c r="W5135" s="84"/>
      <c r="X5135" s="84"/>
      <c r="Y5135" s="85"/>
      <c r="Z5135" s="85"/>
      <c r="AA5135" s="65" t="str">
        <f t="shared" si="6"/>
        <v/>
      </c>
      <c r="AB5135" s="65" t="str">
        <f t="shared" si="7"/>
        <v/>
      </c>
      <c r="AC5135" s="86"/>
      <c r="AD5135" s="87" t="str">
        <f t="shared" si="8"/>
        <v/>
      </c>
      <c r="AE5135" s="84"/>
      <c r="AF5135" s="86">
        <f>IF(AC5135&gt;0,AC5135,'⚙️ Config'!$B$10)</f>
        <v>0.0075</v>
      </c>
      <c r="AG5135" s="88">
        <f t="shared" si="9"/>
        <v>40779.45713</v>
      </c>
      <c r="AH5135" s="88">
        <f>AG5135*'⚙️ Config'!$B$11</f>
        <v>203897.2856</v>
      </c>
      <c r="AI5135" s="88">
        <f>AH5135*'⚙️ Config'!$B$12</f>
        <v>61169.18569</v>
      </c>
      <c r="AJ5135" s="64"/>
      <c r="AK5135" s="84"/>
      <c r="AL5135" s="84"/>
      <c r="AM5135" s="84"/>
      <c r="AN5135" s="84"/>
      <c r="AO5135" s="84"/>
      <c r="AP5135" s="84"/>
      <c r="AQ5135" s="84"/>
    </row>
    <row r="5136" ht="15.0" customHeight="1">
      <c r="A5136" s="98">
        <v>5133.0</v>
      </c>
      <c r="B5136" s="99" t="s">
        <v>10802</v>
      </c>
      <c r="C5136" s="98" t="s">
        <v>141</v>
      </c>
      <c r="D5136" s="98" t="s">
        <v>10803</v>
      </c>
      <c r="E5136" s="100">
        <v>27.12</v>
      </c>
      <c r="F5136" s="98" t="s">
        <v>86</v>
      </c>
      <c r="G5136" s="98" t="s">
        <v>423</v>
      </c>
      <c r="H5136" s="101">
        <v>5435318.0</v>
      </c>
      <c r="I5136" s="98">
        <v>4.0</v>
      </c>
      <c r="J5136" s="102">
        <v>4.7</v>
      </c>
      <c r="K5136" s="99">
        <v>2024.0</v>
      </c>
      <c r="L5136" s="98" t="s">
        <v>4726</v>
      </c>
      <c r="M5136" s="98">
        <v>2021.0</v>
      </c>
      <c r="N5136" s="98" t="s">
        <v>161</v>
      </c>
      <c r="O5136" s="65" t="str">
        <f t="shared" si="1"/>
        <v>430933270001</v>
      </c>
      <c r="P5136" s="65">
        <f t="shared" si="2"/>
        <v>6</v>
      </c>
      <c r="Q5136" s="65">
        <f t="shared" si="3"/>
        <v>8</v>
      </c>
      <c r="R5136" s="65" t="str">
        <f t="shared" si="12"/>
        <v>43.093.327/0001-68</v>
      </c>
      <c r="S5136" s="84"/>
      <c r="T5136" s="84" t="str">
        <f t="shared" si="10"/>
        <v/>
      </c>
      <c r="U5136" s="84" t="str">
        <f t="shared" si="11"/>
        <v/>
      </c>
      <c r="V5136" s="65" t="str">
        <f t="shared" si="5"/>
        <v/>
      </c>
      <c r="W5136" s="84"/>
      <c r="X5136" s="84"/>
      <c r="Y5136" s="85"/>
      <c r="Z5136" s="85"/>
      <c r="AA5136" s="65" t="str">
        <f t="shared" si="6"/>
        <v/>
      </c>
      <c r="AB5136" s="65" t="str">
        <f t="shared" si="7"/>
        <v/>
      </c>
      <c r="AC5136" s="86"/>
      <c r="AD5136" s="87" t="str">
        <f t="shared" si="8"/>
        <v/>
      </c>
      <c r="AE5136" s="84"/>
      <c r="AF5136" s="86">
        <f>IF(AC5136&gt;0,AC5136,'⚙️ Config'!$B$10)</f>
        <v>0.0075</v>
      </c>
      <c r="AG5136" s="88">
        <f t="shared" si="9"/>
        <v>40764.885</v>
      </c>
      <c r="AH5136" s="88">
        <f>AG5136*'⚙️ Config'!$B$11</f>
        <v>203824.425</v>
      </c>
      <c r="AI5136" s="88">
        <f>AH5136*'⚙️ Config'!$B$12</f>
        <v>61147.3275</v>
      </c>
      <c r="AJ5136" s="64"/>
      <c r="AK5136" s="84"/>
      <c r="AL5136" s="84"/>
      <c r="AM5136" s="84"/>
      <c r="AN5136" s="84"/>
      <c r="AO5136" s="84"/>
      <c r="AP5136" s="84"/>
      <c r="AQ5136" s="84"/>
    </row>
    <row r="5137" ht="15.0" customHeight="1">
      <c r="A5137" s="98">
        <v>5134.0</v>
      </c>
      <c r="B5137" s="99" t="s">
        <v>10804</v>
      </c>
      <c r="C5137" s="98" t="s">
        <v>141</v>
      </c>
      <c r="D5137" s="98" t="s">
        <v>10805</v>
      </c>
      <c r="E5137" s="100">
        <v>22.13</v>
      </c>
      <c r="F5137" s="98" t="s">
        <v>86</v>
      </c>
      <c r="G5137" s="98" t="s">
        <v>423</v>
      </c>
      <c r="H5137" s="101">
        <v>5408791.98</v>
      </c>
      <c r="I5137" s="98">
        <v>3.0</v>
      </c>
      <c r="J5137" s="102">
        <v>4.5</v>
      </c>
      <c r="K5137" s="99">
        <v>2022.0</v>
      </c>
      <c r="L5137" s="98" t="s">
        <v>716</v>
      </c>
      <c r="M5137" s="98">
        <v>2021.0</v>
      </c>
      <c r="N5137" s="98" t="s">
        <v>145</v>
      </c>
      <c r="O5137" s="65" t="str">
        <f t="shared" si="1"/>
        <v>009630960001</v>
      </c>
      <c r="P5137" s="65">
        <f t="shared" si="2"/>
        <v>9</v>
      </c>
      <c r="Q5137" s="65">
        <f t="shared" si="3"/>
        <v>3</v>
      </c>
      <c r="R5137" s="65" t="str">
        <f t="shared" si="12"/>
        <v>00.963.096/0001-93</v>
      </c>
      <c r="S5137" s="84"/>
      <c r="T5137" s="84" t="str">
        <f t="shared" si="10"/>
        <v/>
      </c>
      <c r="U5137" s="84" t="str">
        <f t="shared" si="11"/>
        <v/>
      </c>
      <c r="V5137" s="65" t="str">
        <f t="shared" si="5"/>
        <v/>
      </c>
      <c r="W5137" s="84"/>
      <c r="X5137" s="84"/>
      <c r="Y5137" s="85"/>
      <c r="Z5137" s="85"/>
      <c r="AA5137" s="65" t="str">
        <f t="shared" si="6"/>
        <v/>
      </c>
      <c r="AB5137" s="65" t="str">
        <f t="shared" si="7"/>
        <v/>
      </c>
      <c r="AC5137" s="86"/>
      <c r="AD5137" s="87" t="str">
        <f t="shared" si="8"/>
        <v/>
      </c>
      <c r="AE5137" s="84"/>
      <c r="AF5137" s="86">
        <f>IF(AC5137&gt;0,AC5137,'⚙️ Config'!$B$10)</f>
        <v>0.0075</v>
      </c>
      <c r="AG5137" s="88">
        <f t="shared" si="9"/>
        <v>40565.93985</v>
      </c>
      <c r="AH5137" s="88">
        <f>AG5137*'⚙️ Config'!$B$11</f>
        <v>202829.6993</v>
      </c>
      <c r="AI5137" s="88">
        <f>AH5137*'⚙️ Config'!$B$12</f>
        <v>60848.90978</v>
      </c>
      <c r="AJ5137" s="64"/>
      <c r="AK5137" s="84"/>
      <c r="AL5137" s="84"/>
      <c r="AM5137" s="84"/>
      <c r="AN5137" s="84"/>
      <c r="AO5137" s="84"/>
      <c r="AP5137" s="84"/>
      <c r="AQ5137" s="84"/>
    </row>
    <row r="5138" ht="15.0" customHeight="1">
      <c r="A5138" s="103">
        <v>5135.0</v>
      </c>
      <c r="B5138" s="104" t="s">
        <v>10806</v>
      </c>
      <c r="C5138" s="103" t="s">
        <v>141</v>
      </c>
      <c r="D5138" s="103" t="s">
        <v>10807</v>
      </c>
      <c r="E5138" s="105">
        <v>20.27</v>
      </c>
      <c r="F5138" s="103" t="s">
        <v>86</v>
      </c>
      <c r="G5138" s="103" t="s">
        <v>423</v>
      </c>
      <c r="H5138" s="106">
        <v>5395251.41</v>
      </c>
      <c r="I5138" s="103">
        <v>3.0</v>
      </c>
      <c r="J5138" s="107">
        <v>4.7</v>
      </c>
      <c r="K5138" s="104">
        <v>2021.0</v>
      </c>
      <c r="L5138" s="103" t="s">
        <v>719</v>
      </c>
      <c r="M5138" s="103">
        <v>2021.0</v>
      </c>
      <c r="N5138" s="103" t="s">
        <v>161</v>
      </c>
      <c r="O5138" s="65" t="str">
        <f t="shared" si="1"/>
        <v>113937490001</v>
      </c>
      <c r="P5138" s="65">
        <f t="shared" si="2"/>
        <v>6</v>
      </c>
      <c r="Q5138" s="65">
        <f t="shared" si="3"/>
        <v>2</v>
      </c>
      <c r="R5138" s="65" t="str">
        <f t="shared" si="12"/>
        <v>11.393.749/0001-62</v>
      </c>
      <c r="S5138" s="84"/>
      <c r="T5138" s="84" t="str">
        <f t="shared" si="10"/>
        <v/>
      </c>
      <c r="U5138" s="84" t="str">
        <f t="shared" si="11"/>
        <v/>
      </c>
      <c r="V5138" s="65" t="str">
        <f t="shared" si="5"/>
        <v/>
      </c>
      <c r="W5138" s="84"/>
      <c r="X5138" s="84"/>
      <c r="Y5138" s="85"/>
      <c r="Z5138" s="85"/>
      <c r="AA5138" s="65" t="str">
        <f t="shared" si="6"/>
        <v/>
      </c>
      <c r="AB5138" s="65" t="str">
        <f t="shared" si="7"/>
        <v/>
      </c>
      <c r="AC5138" s="86"/>
      <c r="AD5138" s="87" t="str">
        <f t="shared" si="8"/>
        <v/>
      </c>
      <c r="AE5138" s="84"/>
      <c r="AF5138" s="86">
        <f>IF(AC5138&gt;0,AC5138,'⚙️ Config'!$B$10)</f>
        <v>0.0075</v>
      </c>
      <c r="AG5138" s="88">
        <f t="shared" si="9"/>
        <v>40464.38558</v>
      </c>
      <c r="AH5138" s="88">
        <f>AG5138*'⚙️ Config'!$B$11</f>
        <v>202321.9279</v>
      </c>
      <c r="AI5138" s="88">
        <f>AH5138*'⚙️ Config'!$B$12</f>
        <v>60696.57836</v>
      </c>
      <c r="AJ5138" s="64"/>
      <c r="AK5138" s="84"/>
      <c r="AL5138" s="84"/>
      <c r="AM5138" s="84"/>
      <c r="AN5138" s="84"/>
      <c r="AO5138" s="84"/>
      <c r="AP5138" s="84"/>
      <c r="AQ5138" s="84"/>
    </row>
    <row r="5139" ht="15.0" customHeight="1">
      <c r="A5139" s="103">
        <v>5136.0</v>
      </c>
      <c r="B5139" s="104" t="s">
        <v>10808</v>
      </c>
      <c r="C5139" s="103" t="s">
        <v>141</v>
      </c>
      <c r="D5139" s="103" t="s">
        <v>10809</v>
      </c>
      <c r="E5139" s="105">
        <v>32.87</v>
      </c>
      <c r="F5139" s="103" t="s">
        <v>86</v>
      </c>
      <c r="G5139" s="103" t="s">
        <v>423</v>
      </c>
      <c r="H5139" s="106">
        <v>5394299.76</v>
      </c>
      <c r="I5139" s="103">
        <v>1.0</v>
      </c>
      <c r="J5139" s="107">
        <v>5.0</v>
      </c>
      <c r="K5139" s="104">
        <v>2021.0</v>
      </c>
      <c r="L5139" s="103" t="s">
        <v>630</v>
      </c>
      <c r="M5139" s="103">
        <v>2021.0</v>
      </c>
      <c r="N5139" s="103" t="s">
        <v>161</v>
      </c>
      <c r="O5139" s="65" t="str">
        <f t="shared" si="1"/>
        <v>125733480001</v>
      </c>
      <c r="P5139" s="65">
        <f t="shared" si="2"/>
        <v>5</v>
      </c>
      <c r="Q5139" s="65">
        <f t="shared" si="3"/>
        <v>7</v>
      </c>
      <c r="R5139" s="65" t="str">
        <f t="shared" si="12"/>
        <v>12.573.348/0001-57</v>
      </c>
      <c r="S5139" s="84"/>
      <c r="T5139" s="84" t="str">
        <f t="shared" si="10"/>
        <v/>
      </c>
      <c r="U5139" s="84" t="str">
        <f t="shared" si="11"/>
        <v/>
      </c>
      <c r="V5139" s="65" t="str">
        <f t="shared" si="5"/>
        <v/>
      </c>
      <c r="W5139" s="84"/>
      <c r="X5139" s="84"/>
      <c r="Y5139" s="85"/>
      <c r="Z5139" s="85"/>
      <c r="AA5139" s="65" t="str">
        <f t="shared" si="6"/>
        <v/>
      </c>
      <c r="AB5139" s="65" t="str">
        <f t="shared" si="7"/>
        <v/>
      </c>
      <c r="AC5139" s="86"/>
      <c r="AD5139" s="87" t="str">
        <f t="shared" si="8"/>
        <v/>
      </c>
      <c r="AE5139" s="84"/>
      <c r="AF5139" s="86">
        <f>IF(AC5139&gt;0,AC5139,'⚙️ Config'!$B$10)</f>
        <v>0.0075</v>
      </c>
      <c r="AG5139" s="88">
        <f t="shared" si="9"/>
        <v>40457.2482</v>
      </c>
      <c r="AH5139" s="88">
        <f>AG5139*'⚙️ Config'!$B$11</f>
        <v>202286.241</v>
      </c>
      <c r="AI5139" s="88">
        <f>AH5139*'⚙️ Config'!$B$12</f>
        <v>60685.8723</v>
      </c>
      <c r="AJ5139" s="64"/>
      <c r="AK5139" s="84"/>
      <c r="AL5139" s="84"/>
      <c r="AM5139" s="84"/>
      <c r="AN5139" s="84"/>
      <c r="AO5139" s="84"/>
      <c r="AP5139" s="84"/>
      <c r="AQ5139" s="84"/>
    </row>
    <row r="5140" ht="15.0" customHeight="1">
      <c r="A5140" s="98">
        <v>5137.0</v>
      </c>
      <c r="B5140" s="99" t="s">
        <v>10810</v>
      </c>
      <c r="C5140" s="98" t="s">
        <v>141</v>
      </c>
      <c r="D5140" s="98" t="s">
        <v>10811</v>
      </c>
      <c r="E5140" s="100">
        <v>24.56</v>
      </c>
      <c r="F5140" s="98" t="s">
        <v>86</v>
      </c>
      <c r="G5140" s="98" t="s">
        <v>423</v>
      </c>
      <c r="H5140" s="101">
        <v>5382014.8</v>
      </c>
      <c r="I5140" s="98">
        <v>3.0</v>
      </c>
      <c r="J5140" s="102">
        <v>4.9</v>
      </c>
      <c r="K5140" s="99">
        <v>2023.0</v>
      </c>
      <c r="L5140" s="98" t="s">
        <v>268</v>
      </c>
      <c r="M5140" s="98">
        <v>2021.0</v>
      </c>
      <c r="N5140" s="98" t="s">
        <v>161</v>
      </c>
      <c r="O5140" s="65" t="str">
        <f t="shared" si="1"/>
        <v>041255470001</v>
      </c>
      <c r="P5140" s="65">
        <f t="shared" si="2"/>
        <v>7</v>
      </c>
      <c r="Q5140" s="65">
        <f t="shared" si="3"/>
        <v>4</v>
      </c>
      <c r="R5140" s="65" t="str">
        <f t="shared" si="12"/>
        <v>04.125.547/0001-74</v>
      </c>
      <c r="S5140" s="84"/>
      <c r="T5140" s="84" t="str">
        <f t="shared" si="10"/>
        <v/>
      </c>
      <c r="U5140" s="84" t="str">
        <f t="shared" si="11"/>
        <v/>
      </c>
      <c r="V5140" s="65" t="str">
        <f t="shared" si="5"/>
        <v/>
      </c>
      <c r="W5140" s="84"/>
      <c r="X5140" s="84"/>
      <c r="Y5140" s="85"/>
      <c r="Z5140" s="85"/>
      <c r="AA5140" s="65" t="str">
        <f t="shared" si="6"/>
        <v/>
      </c>
      <c r="AB5140" s="65" t="str">
        <f t="shared" si="7"/>
        <v/>
      </c>
      <c r="AC5140" s="86"/>
      <c r="AD5140" s="87" t="str">
        <f t="shared" si="8"/>
        <v/>
      </c>
      <c r="AE5140" s="84"/>
      <c r="AF5140" s="86">
        <f>IF(AC5140&gt;0,AC5140,'⚙️ Config'!$B$10)</f>
        <v>0.0075</v>
      </c>
      <c r="AG5140" s="88">
        <f t="shared" si="9"/>
        <v>40365.111</v>
      </c>
      <c r="AH5140" s="88">
        <f>AG5140*'⚙️ Config'!$B$11</f>
        <v>201825.555</v>
      </c>
      <c r="AI5140" s="88">
        <f>AH5140*'⚙️ Config'!$B$12</f>
        <v>60547.6665</v>
      </c>
      <c r="AJ5140" s="64"/>
      <c r="AK5140" s="84"/>
      <c r="AL5140" s="84"/>
      <c r="AM5140" s="84"/>
      <c r="AN5140" s="84"/>
      <c r="AO5140" s="84"/>
      <c r="AP5140" s="84"/>
      <c r="AQ5140" s="84"/>
    </row>
    <row r="5141" ht="15.0" customHeight="1">
      <c r="A5141" s="103">
        <v>5138.0</v>
      </c>
      <c r="B5141" s="104" t="s">
        <v>10812</v>
      </c>
      <c r="C5141" s="103" t="s">
        <v>141</v>
      </c>
      <c r="D5141" s="103" t="s">
        <v>10813</v>
      </c>
      <c r="E5141" s="105">
        <v>23.86</v>
      </c>
      <c r="F5141" s="103" t="s">
        <v>86</v>
      </c>
      <c r="G5141" s="103" t="s">
        <v>423</v>
      </c>
      <c r="H5141" s="106">
        <v>5370426.64</v>
      </c>
      <c r="I5141" s="103">
        <v>4.0</v>
      </c>
      <c r="J5141" s="107">
        <v>4.5</v>
      </c>
      <c r="K5141" s="104">
        <v>2023.0</v>
      </c>
      <c r="L5141" s="103" t="s">
        <v>295</v>
      </c>
      <c r="M5141" s="103">
        <v>2021.0</v>
      </c>
      <c r="N5141" s="103" t="s">
        <v>161</v>
      </c>
      <c r="O5141" s="65" t="str">
        <f t="shared" si="1"/>
        <v>038878030001</v>
      </c>
      <c r="P5141" s="65">
        <f t="shared" si="2"/>
        <v>0</v>
      </c>
      <c r="Q5141" s="65">
        <f t="shared" si="3"/>
        <v>6</v>
      </c>
      <c r="R5141" s="65" t="str">
        <f t="shared" si="12"/>
        <v>03.887.803/0001-06</v>
      </c>
      <c r="S5141" s="84"/>
      <c r="T5141" s="84" t="str">
        <f t="shared" si="10"/>
        <v/>
      </c>
      <c r="U5141" s="84" t="str">
        <f t="shared" si="11"/>
        <v/>
      </c>
      <c r="V5141" s="65" t="str">
        <f t="shared" si="5"/>
        <v/>
      </c>
      <c r="W5141" s="84"/>
      <c r="X5141" s="84"/>
      <c r="Y5141" s="85"/>
      <c r="Z5141" s="85"/>
      <c r="AA5141" s="65" t="str">
        <f t="shared" si="6"/>
        <v/>
      </c>
      <c r="AB5141" s="65" t="str">
        <f t="shared" si="7"/>
        <v/>
      </c>
      <c r="AC5141" s="86"/>
      <c r="AD5141" s="87" t="str">
        <f t="shared" si="8"/>
        <v/>
      </c>
      <c r="AE5141" s="84"/>
      <c r="AF5141" s="86">
        <f>IF(AC5141&gt;0,AC5141,'⚙️ Config'!$B$10)</f>
        <v>0.0075</v>
      </c>
      <c r="AG5141" s="88">
        <f t="shared" si="9"/>
        <v>40278.1998</v>
      </c>
      <c r="AH5141" s="88">
        <f>AG5141*'⚙️ Config'!$B$11</f>
        <v>201390.999</v>
      </c>
      <c r="AI5141" s="88">
        <f>AH5141*'⚙️ Config'!$B$12</f>
        <v>60417.2997</v>
      </c>
      <c r="AJ5141" s="64"/>
      <c r="AK5141" s="84"/>
      <c r="AL5141" s="84"/>
      <c r="AM5141" s="84"/>
      <c r="AN5141" s="84"/>
      <c r="AO5141" s="84"/>
      <c r="AP5141" s="84"/>
      <c r="AQ5141" s="84"/>
    </row>
    <row r="5142" ht="15.0" customHeight="1">
      <c r="A5142" s="103">
        <v>5139.0</v>
      </c>
      <c r="B5142" s="104" t="s">
        <v>10814</v>
      </c>
      <c r="C5142" s="103" t="s">
        <v>141</v>
      </c>
      <c r="D5142" s="103" t="s">
        <v>10815</v>
      </c>
      <c r="E5142" s="105">
        <v>33.61</v>
      </c>
      <c r="F5142" s="103" t="s">
        <v>86</v>
      </c>
      <c r="G5142" s="103" t="s">
        <v>423</v>
      </c>
      <c r="H5142" s="106">
        <v>5358614.73</v>
      </c>
      <c r="I5142" s="103">
        <v>1.0</v>
      </c>
      <c r="J5142" s="107">
        <v>4.7</v>
      </c>
      <c r="K5142" s="104">
        <v>2021.0</v>
      </c>
      <c r="L5142" s="103" t="s">
        <v>630</v>
      </c>
      <c r="M5142" s="103">
        <v>2021.0</v>
      </c>
      <c r="N5142" s="103" t="s">
        <v>161</v>
      </c>
      <c r="O5142" s="65" t="str">
        <f t="shared" si="1"/>
        <v>181575250001</v>
      </c>
      <c r="P5142" s="65">
        <f t="shared" si="2"/>
        <v>0</v>
      </c>
      <c r="Q5142" s="65">
        <f t="shared" si="3"/>
        <v>9</v>
      </c>
      <c r="R5142" s="65" t="str">
        <f t="shared" si="12"/>
        <v>18.157.525/0001-09</v>
      </c>
      <c r="S5142" s="84"/>
      <c r="T5142" s="84" t="str">
        <f t="shared" si="10"/>
        <v/>
      </c>
      <c r="U5142" s="84" t="str">
        <f t="shared" si="11"/>
        <v/>
      </c>
      <c r="V5142" s="65" t="str">
        <f t="shared" si="5"/>
        <v/>
      </c>
      <c r="W5142" s="84"/>
      <c r="X5142" s="84"/>
      <c r="Y5142" s="85"/>
      <c r="Z5142" s="85"/>
      <c r="AA5142" s="65" t="str">
        <f t="shared" si="6"/>
        <v/>
      </c>
      <c r="AB5142" s="65" t="str">
        <f t="shared" si="7"/>
        <v/>
      </c>
      <c r="AC5142" s="86"/>
      <c r="AD5142" s="87" t="str">
        <f t="shared" si="8"/>
        <v/>
      </c>
      <c r="AE5142" s="84"/>
      <c r="AF5142" s="86">
        <f>IF(AC5142&gt;0,AC5142,'⚙️ Config'!$B$10)</f>
        <v>0.0075</v>
      </c>
      <c r="AG5142" s="88">
        <f t="shared" si="9"/>
        <v>40189.61048</v>
      </c>
      <c r="AH5142" s="88">
        <f>AG5142*'⚙️ Config'!$B$11</f>
        <v>200948.0524</v>
      </c>
      <c r="AI5142" s="88">
        <f>AH5142*'⚙️ Config'!$B$12</f>
        <v>60284.41571</v>
      </c>
      <c r="AJ5142" s="64"/>
      <c r="AK5142" s="84"/>
      <c r="AL5142" s="84"/>
      <c r="AM5142" s="84"/>
      <c r="AN5142" s="84"/>
      <c r="AO5142" s="84"/>
      <c r="AP5142" s="84"/>
      <c r="AQ5142" s="84"/>
    </row>
    <row r="5143" ht="15.0" customHeight="1">
      <c r="A5143" s="103">
        <v>5140.0</v>
      </c>
      <c r="B5143" s="104" t="s">
        <v>10816</v>
      </c>
      <c r="C5143" s="103" t="s">
        <v>141</v>
      </c>
      <c r="D5143" s="103" t="s">
        <v>10817</v>
      </c>
      <c r="E5143" s="105">
        <v>27.12</v>
      </c>
      <c r="F5143" s="103" t="s">
        <v>86</v>
      </c>
      <c r="G5143" s="103" t="s">
        <v>423</v>
      </c>
      <c r="H5143" s="106">
        <v>5358461.88</v>
      </c>
      <c r="I5143" s="103">
        <v>4.0</v>
      </c>
      <c r="J5143" s="107">
        <v>4.7</v>
      </c>
      <c r="K5143" s="104">
        <v>2024.0</v>
      </c>
      <c r="L5143" s="103" t="s">
        <v>202</v>
      </c>
      <c r="M5143" s="103">
        <v>2021.0</v>
      </c>
      <c r="N5143" s="103" t="s">
        <v>161</v>
      </c>
      <c r="O5143" s="65" t="str">
        <f t="shared" si="1"/>
        <v>037590440001</v>
      </c>
      <c r="P5143" s="65">
        <f t="shared" si="2"/>
        <v>9</v>
      </c>
      <c r="Q5143" s="65">
        <f t="shared" si="3"/>
        <v>8</v>
      </c>
      <c r="R5143" s="65" t="str">
        <f t="shared" si="12"/>
        <v>03.759.044/0001-98</v>
      </c>
      <c r="S5143" s="84"/>
      <c r="T5143" s="84" t="str">
        <f t="shared" si="10"/>
        <v/>
      </c>
      <c r="U5143" s="84" t="str">
        <f t="shared" si="11"/>
        <v/>
      </c>
      <c r="V5143" s="65" t="str">
        <f t="shared" si="5"/>
        <v/>
      </c>
      <c r="W5143" s="84"/>
      <c r="X5143" s="84"/>
      <c r="Y5143" s="85"/>
      <c r="Z5143" s="85"/>
      <c r="AA5143" s="65" t="str">
        <f t="shared" si="6"/>
        <v/>
      </c>
      <c r="AB5143" s="65" t="str">
        <f t="shared" si="7"/>
        <v/>
      </c>
      <c r="AC5143" s="86"/>
      <c r="AD5143" s="87" t="str">
        <f t="shared" si="8"/>
        <v/>
      </c>
      <c r="AE5143" s="84"/>
      <c r="AF5143" s="86">
        <f>IF(AC5143&gt;0,AC5143,'⚙️ Config'!$B$10)</f>
        <v>0.0075</v>
      </c>
      <c r="AG5143" s="88">
        <f t="shared" si="9"/>
        <v>40188.4641</v>
      </c>
      <c r="AH5143" s="88">
        <f>AG5143*'⚙️ Config'!$B$11</f>
        <v>200942.3205</v>
      </c>
      <c r="AI5143" s="88">
        <f>AH5143*'⚙️ Config'!$B$12</f>
        <v>60282.69615</v>
      </c>
      <c r="AJ5143" s="64"/>
      <c r="AK5143" s="84"/>
      <c r="AL5143" s="84"/>
      <c r="AM5143" s="84"/>
      <c r="AN5143" s="84"/>
      <c r="AO5143" s="84"/>
      <c r="AP5143" s="84"/>
      <c r="AQ5143" s="84"/>
    </row>
    <row r="5144" ht="15.0" customHeight="1">
      <c r="A5144" s="98">
        <v>5141.0</v>
      </c>
      <c r="B5144" s="99" t="s">
        <v>10818</v>
      </c>
      <c r="C5144" s="98" t="s">
        <v>141</v>
      </c>
      <c r="D5144" s="98" t="s">
        <v>10819</v>
      </c>
      <c r="E5144" s="100">
        <v>22.87</v>
      </c>
      <c r="F5144" s="98" t="s">
        <v>86</v>
      </c>
      <c r="G5144" s="98" t="s">
        <v>423</v>
      </c>
      <c r="H5144" s="101">
        <v>5322618.91</v>
      </c>
      <c r="I5144" s="98">
        <v>2.0</v>
      </c>
      <c r="J5144" s="102">
        <v>5.0</v>
      </c>
      <c r="K5144" s="99">
        <v>2021.0</v>
      </c>
      <c r="L5144" s="98" t="s">
        <v>144</v>
      </c>
      <c r="M5144" s="98">
        <v>2021.0</v>
      </c>
      <c r="N5144" s="98" t="s">
        <v>161</v>
      </c>
      <c r="O5144" s="65" t="str">
        <f t="shared" si="1"/>
        <v>022404440001</v>
      </c>
      <c r="P5144" s="65">
        <f t="shared" si="2"/>
        <v>2</v>
      </c>
      <c r="Q5144" s="65">
        <f t="shared" si="3"/>
        <v>0</v>
      </c>
      <c r="R5144" s="65" t="str">
        <f t="shared" si="12"/>
        <v>02.240.444/0001-20</v>
      </c>
      <c r="S5144" s="84"/>
      <c r="T5144" s="84" t="str">
        <f t="shared" si="10"/>
        <v/>
      </c>
      <c r="U5144" s="84" t="str">
        <f t="shared" si="11"/>
        <v/>
      </c>
      <c r="V5144" s="65" t="str">
        <f t="shared" si="5"/>
        <v/>
      </c>
      <c r="W5144" s="84"/>
      <c r="X5144" s="84"/>
      <c r="Y5144" s="85"/>
      <c r="Z5144" s="85"/>
      <c r="AA5144" s="65" t="str">
        <f t="shared" si="6"/>
        <v/>
      </c>
      <c r="AB5144" s="65" t="str">
        <f t="shared" si="7"/>
        <v/>
      </c>
      <c r="AC5144" s="86"/>
      <c r="AD5144" s="87" t="str">
        <f t="shared" si="8"/>
        <v/>
      </c>
      <c r="AE5144" s="84"/>
      <c r="AF5144" s="86">
        <f>IF(AC5144&gt;0,AC5144,'⚙️ Config'!$B$10)</f>
        <v>0.0075</v>
      </c>
      <c r="AG5144" s="88">
        <f t="shared" si="9"/>
        <v>39919.64183</v>
      </c>
      <c r="AH5144" s="88">
        <f>AG5144*'⚙️ Config'!$B$11</f>
        <v>199598.2091</v>
      </c>
      <c r="AI5144" s="88">
        <f>AH5144*'⚙️ Config'!$B$12</f>
        <v>59879.46274</v>
      </c>
      <c r="AJ5144" s="64"/>
      <c r="AK5144" s="84"/>
      <c r="AL5144" s="84"/>
      <c r="AM5144" s="84"/>
      <c r="AN5144" s="84"/>
      <c r="AO5144" s="84"/>
      <c r="AP5144" s="84"/>
      <c r="AQ5144" s="84"/>
    </row>
    <row r="5145" ht="15.0" customHeight="1">
      <c r="A5145" s="98">
        <v>5142.0</v>
      </c>
      <c r="B5145" s="99" t="s">
        <v>10820</v>
      </c>
      <c r="C5145" s="98" t="s">
        <v>141</v>
      </c>
      <c r="D5145" s="98" t="s">
        <v>10821</v>
      </c>
      <c r="E5145" s="100">
        <v>25.36</v>
      </c>
      <c r="F5145" s="98" t="s">
        <v>86</v>
      </c>
      <c r="G5145" s="98" t="s">
        <v>423</v>
      </c>
      <c r="H5145" s="101">
        <v>5322447.24</v>
      </c>
      <c r="I5145" s="98">
        <v>2.0</v>
      </c>
      <c r="J5145" s="102">
        <v>4.1</v>
      </c>
      <c r="K5145" s="99">
        <v>2022.0</v>
      </c>
      <c r="L5145" s="98" t="s">
        <v>144</v>
      </c>
      <c r="M5145" s="98">
        <v>2022.0</v>
      </c>
      <c r="N5145" s="98" t="s">
        <v>161</v>
      </c>
      <c r="O5145" s="65" t="str">
        <f t="shared" si="1"/>
        <v>661483700001</v>
      </c>
      <c r="P5145" s="65">
        <f t="shared" si="2"/>
        <v>8</v>
      </c>
      <c r="Q5145" s="65">
        <f t="shared" si="3"/>
        <v>9</v>
      </c>
      <c r="R5145" s="65" t="str">
        <f t="shared" si="12"/>
        <v>66.148.370/0001-89</v>
      </c>
      <c r="S5145" s="84"/>
      <c r="T5145" s="84" t="str">
        <f t="shared" si="10"/>
        <v/>
      </c>
      <c r="U5145" s="84" t="str">
        <f t="shared" si="11"/>
        <v/>
      </c>
      <c r="V5145" s="65" t="str">
        <f t="shared" si="5"/>
        <v/>
      </c>
      <c r="W5145" s="84"/>
      <c r="X5145" s="84"/>
      <c r="Y5145" s="85"/>
      <c r="Z5145" s="85"/>
      <c r="AA5145" s="65" t="str">
        <f t="shared" si="6"/>
        <v/>
      </c>
      <c r="AB5145" s="65" t="str">
        <f t="shared" si="7"/>
        <v/>
      </c>
      <c r="AC5145" s="86"/>
      <c r="AD5145" s="87" t="str">
        <f t="shared" si="8"/>
        <v/>
      </c>
      <c r="AE5145" s="84"/>
      <c r="AF5145" s="86">
        <f>IF(AC5145&gt;0,AC5145,'⚙️ Config'!$B$10)</f>
        <v>0.0075</v>
      </c>
      <c r="AG5145" s="88">
        <f t="shared" si="9"/>
        <v>39918.3543</v>
      </c>
      <c r="AH5145" s="88">
        <f>AG5145*'⚙️ Config'!$B$11</f>
        <v>199591.7715</v>
      </c>
      <c r="AI5145" s="88">
        <f>AH5145*'⚙️ Config'!$B$12</f>
        <v>59877.53145</v>
      </c>
      <c r="AJ5145" s="64"/>
      <c r="AK5145" s="84"/>
      <c r="AL5145" s="84"/>
      <c r="AM5145" s="84"/>
      <c r="AN5145" s="84"/>
      <c r="AO5145" s="84"/>
      <c r="AP5145" s="84"/>
      <c r="AQ5145" s="84"/>
    </row>
    <row r="5146" ht="15.0" customHeight="1">
      <c r="A5146" s="98">
        <v>5143.0</v>
      </c>
      <c r="B5146" s="99" t="s">
        <v>10822</v>
      </c>
      <c r="C5146" s="98" t="s">
        <v>141</v>
      </c>
      <c r="D5146" s="98" t="s">
        <v>10823</v>
      </c>
      <c r="E5146" s="100">
        <v>22.46</v>
      </c>
      <c r="F5146" s="98" t="s">
        <v>86</v>
      </c>
      <c r="G5146" s="98" t="s">
        <v>423</v>
      </c>
      <c r="H5146" s="101">
        <v>5307395.34</v>
      </c>
      <c r="I5146" s="98">
        <v>3.0</v>
      </c>
      <c r="J5146" s="102">
        <v>4.8</v>
      </c>
      <c r="K5146" s="99">
        <v>2023.0</v>
      </c>
      <c r="L5146" s="98" t="s">
        <v>9588</v>
      </c>
      <c r="M5146" s="98">
        <v>2021.0</v>
      </c>
      <c r="N5146" s="98" t="s">
        <v>161</v>
      </c>
      <c r="O5146" s="65" t="str">
        <f t="shared" si="1"/>
        <v>466598840001</v>
      </c>
      <c r="P5146" s="65">
        <f t="shared" si="2"/>
        <v>9</v>
      </c>
      <c r="Q5146" s="65">
        <f t="shared" si="3"/>
        <v>1</v>
      </c>
      <c r="R5146" s="65" t="str">
        <f t="shared" si="12"/>
        <v>46.659.884/0001-91</v>
      </c>
      <c r="S5146" s="84"/>
      <c r="T5146" s="84" t="str">
        <f t="shared" si="10"/>
        <v/>
      </c>
      <c r="U5146" s="84" t="str">
        <f t="shared" si="11"/>
        <v/>
      </c>
      <c r="V5146" s="65" t="str">
        <f t="shared" si="5"/>
        <v/>
      </c>
      <c r="W5146" s="84"/>
      <c r="X5146" s="84"/>
      <c r="Y5146" s="85"/>
      <c r="Z5146" s="85"/>
      <c r="AA5146" s="65" t="str">
        <f t="shared" si="6"/>
        <v/>
      </c>
      <c r="AB5146" s="65" t="str">
        <f t="shared" si="7"/>
        <v/>
      </c>
      <c r="AC5146" s="86"/>
      <c r="AD5146" s="87" t="str">
        <f t="shared" si="8"/>
        <v/>
      </c>
      <c r="AE5146" s="84"/>
      <c r="AF5146" s="86">
        <f>IF(AC5146&gt;0,AC5146,'⚙️ Config'!$B$10)</f>
        <v>0.0075</v>
      </c>
      <c r="AG5146" s="88">
        <f t="shared" si="9"/>
        <v>39805.46505</v>
      </c>
      <c r="AH5146" s="88">
        <f>AG5146*'⚙️ Config'!$B$11</f>
        <v>199027.3253</v>
      </c>
      <c r="AI5146" s="88">
        <f>AH5146*'⚙️ Config'!$B$12</f>
        <v>59708.19758</v>
      </c>
      <c r="AJ5146" s="64"/>
      <c r="AK5146" s="84"/>
      <c r="AL5146" s="84"/>
      <c r="AM5146" s="84"/>
      <c r="AN5146" s="84"/>
      <c r="AO5146" s="84"/>
      <c r="AP5146" s="84"/>
      <c r="AQ5146" s="84"/>
    </row>
    <row r="5147" ht="15.0" customHeight="1">
      <c r="A5147" s="98">
        <v>5144.0</v>
      </c>
      <c r="B5147" s="99" t="s">
        <v>10824</v>
      </c>
      <c r="C5147" s="98" t="s">
        <v>141</v>
      </c>
      <c r="D5147" s="98" t="s">
        <v>10825</v>
      </c>
      <c r="E5147" s="100">
        <v>18.43</v>
      </c>
      <c r="F5147" s="98" t="s">
        <v>86</v>
      </c>
      <c r="G5147" s="98" t="s">
        <v>423</v>
      </c>
      <c r="H5147" s="101">
        <v>5306611.25</v>
      </c>
      <c r="I5147" s="98">
        <v>4.0</v>
      </c>
      <c r="J5147" s="102">
        <v>4.9</v>
      </c>
      <c r="K5147" s="99">
        <v>2021.0</v>
      </c>
      <c r="L5147" s="98" t="s">
        <v>202</v>
      </c>
      <c r="M5147" s="98">
        <v>2021.0</v>
      </c>
      <c r="N5147" s="98" t="s">
        <v>161</v>
      </c>
      <c r="O5147" s="65" t="str">
        <f t="shared" si="1"/>
        <v>011907250001</v>
      </c>
      <c r="P5147" s="65">
        <f t="shared" si="2"/>
        <v>5</v>
      </c>
      <c r="Q5147" s="65">
        <f t="shared" si="3"/>
        <v>2</v>
      </c>
      <c r="R5147" s="65" t="str">
        <f t="shared" si="12"/>
        <v>01.190.725/0001-52</v>
      </c>
      <c r="S5147" s="84"/>
      <c r="T5147" s="84" t="str">
        <f t="shared" si="10"/>
        <v/>
      </c>
      <c r="U5147" s="84" t="str">
        <f t="shared" si="11"/>
        <v/>
      </c>
      <c r="V5147" s="65" t="str">
        <f t="shared" si="5"/>
        <v/>
      </c>
      <c r="W5147" s="84"/>
      <c r="X5147" s="84"/>
      <c r="Y5147" s="85"/>
      <c r="Z5147" s="85"/>
      <c r="AA5147" s="65" t="str">
        <f t="shared" si="6"/>
        <v/>
      </c>
      <c r="AB5147" s="65" t="str">
        <f t="shared" si="7"/>
        <v/>
      </c>
      <c r="AC5147" s="86"/>
      <c r="AD5147" s="87" t="str">
        <f t="shared" si="8"/>
        <v/>
      </c>
      <c r="AE5147" s="84"/>
      <c r="AF5147" s="86">
        <f>IF(AC5147&gt;0,AC5147,'⚙️ Config'!$B$10)</f>
        <v>0.0075</v>
      </c>
      <c r="AG5147" s="88">
        <f t="shared" si="9"/>
        <v>39799.58438</v>
      </c>
      <c r="AH5147" s="88">
        <f>AG5147*'⚙️ Config'!$B$11</f>
        <v>198997.9219</v>
      </c>
      <c r="AI5147" s="88">
        <f>AH5147*'⚙️ Config'!$B$12</f>
        <v>59699.37656</v>
      </c>
      <c r="AJ5147" s="64"/>
      <c r="AK5147" s="84"/>
      <c r="AL5147" s="84"/>
      <c r="AM5147" s="84"/>
      <c r="AN5147" s="84"/>
      <c r="AO5147" s="84"/>
      <c r="AP5147" s="84"/>
      <c r="AQ5147" s="84"/>
    </row>
    <row r="5148" ht="15.0" customHeight="1">
      <c r="A5148" s="103">
        <v>5145.0</v>
      </c>
      <c r="B5148" s="104" t="s">
        <v>10826</v>
      </c>
      <c r="C5148" s="103" t="s">
        <v>141</v>
      </c>
      <c r="D5148" s="103" t="s">
        <v>10827</v>
      </c>
      <c r="E5148" s="105">
        <v>33.87</v>
      </c>
      <c r="F5148" s="103" t="s">
        <v>86</v>
      </c>
      <c r="G5148" s="103" t="s">
        <v>423</v>
      </c>
      <c r="H5148" s="106">
        <v>5280305.12</v>
      </c>
      <c r="I5148" s="103">
        <v>1.0</v>
      </c>
      <c r="J5148" s="107">
        <v>4.6</v>
      </c>
      <c r="K5148" s="104">
        <v>2021.0</v>
      </c>
      <c r="L5148" s="103" t="s">
        <v>197</v>
      </c>
      <c r="M5148" s="103">
        <v>2021.0</v>
      </c>
      <c r="N5148" s="103" t="s">
        <v>342</v>
      </c>
      <c r="O5148" s="65" t="str">
        <f t="shared" si="1"/>
        <v>183777290001</v>
      </c>
      <c r="P5148" s="65">
        <f t="shared" si="2"/>
        <v>4</v>
      </c>
      <c r="Q5148" s="65">
        <f t="shared" si="3"/>
        <v>7</v>
      </c>
      <c r="R5148" s="65" t="str">
        <f t="shared" si="12"/>
        <v>18.377.729/0001-47</v>
      </c>
      <c r="S5148" s="84"/>
      <c r="T5148" s="84" t="str">
        <f t="shared" si="10"/>
        <v/>
      </c>
      <c r="U5148" s="84" t="str">
        <f t="shared" si="11"/>
        <v/>
      </c>
      <c r="V5148" s="65" t="str">
        <f t="shared" si="5"/>
        <v/>
      </c>
      <c r="W5148" s="84"/>
      <c r="X5148" s="84"/>
      <c r="Y5148" s="85"/>
      <c r="Z5148" s="85"/>
      <c r="AA5148" s="65" t="str">
        <f t="shared" si="6"/>
        <v/>
      </c>
      <c r="AB5148" s="65" t="str">
        <f t="shared" si="7"/>
        <v/>
      </c>
      <c r="AC5148" s="86"/>
      <c r="AD5148" s="87" t="str">
        <f t="shared" si="8"/>
        <v/>
      </c>
      <c r="AE5148" s="84"/>
      <c r="AF5148" s="86">
        <f>IF(AC5148&gt;0,AC5148,'⚙️ Config'!$B$10)</f>
        <v>0.0075</v>
      </c>
      <c r="AG5148" s="88">
        <f t="shared" si="9"/>
        <v>39602.2884</v>
      </c>
      <c r="AH5148" s="88">
        <f>AG5148*'⚙️ Config'!$B$11</f>
        <v>198011.442</v>
      </c>
      <c r="AI5148" s="88">
        <f>AH5148*'⚙️ Config'!$B$12</f>
        <v>59403.4326</v>
      </c>
      <c r="AJ5148" s="64"/>
      <c r="AK5148" s="84"/>
      <c r="AL5148" s="84"/>
      <c r="AM5148" s="84"/>
      <c r="AN5148" s="84"/>
      <c r="AO5148" s="84"/>
      <c r="AP5148" s="84"/>
      <c r="AQ5148" s="84"/>
    </row>
    <row r="5149" ht="15.0" customHeight="1">
      <c r="A5149" s="103">
        <v>5146.0</v>
      </c>
      <c r="B5149" s="104" t="s">
        <v>10828</v>
      </c>
      <c r="C5149" s="103" t="s">
        <v>141</v>
      </c>
      <c r="D5149" s="103" t="s">
        <v>10829</v>
      </c>
      <c r="E5149" s="105">
        <v>29.22</v>
      </c>
      <c r="F5149" s="103" t="s">
        <v>86</v>
      </c>
      <c r="G5149" s="103" t="s">
        <v>423</v>
      </c>
      <c r="H5149" s="106">
        <v>5279370.16</v>
      </c>
      <c r="I5149" s="103">
        <v>4.0</v>
      </c>
      <c r="J5149" s="107">
        <v>4.9</v>
      </c>
      <c r="K5149" s="104">
        <v>2024.0</v>
      </c>
      <c r="L5149" s="103" t="s">
        <v>615</v>
      </c>
      <c r="M5149" s="103">
        <v>2021.0</v>
      </c>
      <c r="N5149" s="103" t="s">
        <v>161</v>
      </c>
      <c r="O5149" s="65" t="str">
        <f t="shared" si="1"/>
        <v>102235880001</v>
      </c>
      <c r="P5149" s="65">
        <f t="shared" si="2"/>
        <v>0</v>
      </c>
      <c r="Q5149" s="65">
        <f t="shared" si="3"/>
        <v>4</v>
      </c>
      <c r="R5149" s="65" t="str">
        <f t="shared" si="12"/>
        <v>10.223.588/0001-04</v>
      </c>
      <c r="S5149" s="84"/>
      <c r="T5149" s="84" t="str">
        <f t="shared" si="10"/>
        <v/>
      </c>
      <c r="U5149" s="84" t="str">
        <f t="shared" si="11"/>
        <v/>
      </c>
      <c r="V5149" s="65" t="str">
        <f t="shared" si="5"/>
        <v/>
      </c>
      <c r="W5149" s="84"/>
      <c r="X5149" s="84"/>
      <c r="Y5149" s="85"/>
      <c r="Z5149" s="85"/>
      <c r="AA5149" s="65" t="str">
        <f t="shared" si="6"/>
        <v/>
      </c>
      <c r="AB5149" s="65" t="str">
        <f t="shared" si="7"/>
        <v/>
      </c>
      <c r="AC5149" s="86"/>
      <c r="AD5149" s="87" t="str">
        <f t="shared" si="8"/>
        <v/>
      </c>
      <c r="AE5149" s="84"/>
      <c r="AF5149" s="86">
        <f>IF(AC5149&gt;0,AC5149,'⚙️ Config'!$B$10)</f>
        <v>0.0075</v>
      </c>
      <c r="AG5149" s="88">
        <f t="shared" si="9"/>
        <v>39595.2762</v>
      </c>
      <c r="AH5149" s="88">
        <f>AG5149*'⚙️ Config'!$B$11</f>
        <v>197976.381</v>
      </c>
      <c r="AI5149" s="88">
        <f>AH5149*'⚙️ Config'!$B$12</f>
        <v>59392.9143</v>
      </c>
      <c r="AJ5149" s="64"/>
      <c r="AK5149" s="84"/>
      <c r="AL5149" s="84"/>
      <c r="AM5149" s="84"/>
      <c r="AN5149" s="84"/>
      <c r="AO5149" s="84"/>
      <c r="AP5149" s="84"/>
      <c r="AQ5149" s="84"/>
    </row>
    <row r="5150" ht="15.0" customHeight="1">
      <c r="A5150" s="98">
        <v>5147.0</v>
      </c>
      <c r="B5150" s="99" t="s">
        <v>10830</v>
      </c>
      <c r="C5150" s="98" t="s">
        <v>141</v>
      </c>
      <c r="D5150" s="98" t="s">
        <v>10831</v>
      </c>
      <c r="E5150" s="100">
        <v>32.41</v>
      </c>
      <c r="F5150" s="98" t="s">
        <v>86</v>
      </c>
      <c r="G5150" s="98" t="s">
        <v>423</v>
      </c>
      <c r="H5150" s="101">
        <v>5277396.84</v>
      </c>
      <c r="I5150" s="98">
        <v>2.0</v>
      </c>
      <c r="J5150" s="102">
        <v>5.0</v>
      </c>
      <c r="K5150" s="99">
        <v>2024.0</v>
      </c>
      <c r="L5150" s="98" t="s">
        <v>837</v>
      </c>
      <c r="M5150" s="98">
        <v>2021.0</v>
      </c>
      <c r="N5150" s="98" t="s">
        <v>595</v>
      </c>
      <c r="O5150" s="65" t="str">
        <f t="shared" si="1"/>
        <v>191533850001</v>
      </c>
      <c r="P5150" s="65">
        <f t="shared" si="2"/>
        <v>5</v>
      </c>
      <c r="Q5150" s="65">
        <f t="shared" si="3"/>
        <v>5</v>
      </c>
      <c r="R5150" s="65" t="str">
        <f t="shared" si="12"/>
        <v>19.153.385/0001-55</v>
      </c>
      <c r="S5150" s="84"/>
      <c r="T5150" s="84" t="str">
        <f t="shared" si="10"/>
        <v/>
      </c>
      <c r="U5150" s="84" t="str">
        <f t="shared" si="11"/>
        <v/>
      </c>
      <c r="V5150" s="65" t="str">
        <f t="shared" si="5"/>
        <v/>
      </c>
      <c r="W5150" s="84"/>
      <c r="X5150" s="84"/>
      <c r="Y5150" s="85"/>
      <c r="Z5150" s="85"/>
      <c r="AA5150" s="65" t="str">
        <f t="shared" si="6"/>
        <v/>
      </c>
      <c r="AB5150" s="65" t="str">
        <f t="shared" si="7"/>
        <v/>
      </c>
      <c r="AC5150" s="86"/>
      <c r="AD5150" s="87" t="str">
        <f t="shared" si="8"/>
        <v/>
      </c>
      <c r="AE5150" s="84"/>
      <c r="AF5150" s="86">
        <f>IF(AC5150&gt;0,AC5150,'⚙️ Config'!$B$10)</f>
        <v>0.0075</v>
      </c>
      <c r="AG5150" s="88">
        <f t="shared" si="9"/>
        <v>39580.4763</v>
      </c>
      <c r="AH5150" s="88">
        <f>AG5150*'⚙️ Config'!$B$11</f>
        <v>197902.3815</v>
      </c>
      <c r="AI5150" s="88">
        <f>AH5150*'⚙️ Config'!$B$12</f>
        <v>59370.71445</v>
      </c>
      <c r="AJ5150" s="64"/>
      <c r="AK5150" s="84"/>
      <c r="AL5150" s="84"/>
      <c r="AM5150" s="84"/>
      <c r="AN5150" s="84"/>
      <c r="AO5150" s="84"/>
      <c r="AP5150" s="84"/>
      <c r="AQ5150" s="84"/>
    </row>
    <row r="5151" ht="15.0" customHeight="1">
      <c r="A5151" s="103">
        <v>5148.0</v>
      </c>
      <c r="B5151" s="104" t="s">
        <v>10832</v>
      </c>
      <c r="C5151" s="103" t="s">
        <v>141</v>
      </c>
      <c r="D5151" s="103" t="s">
        <v>10833</v>
      </c>
      <c r="E5151" s="105">
        <v>24.98</v>
      </c>
      <c r="F5151" s="103" t="s">
        <v>86</v>
      </c>
      <c r="G5151" s="103" t="s">
        <v>423</v>
      </c>
      <c r="H5151" s="106">
        <v>5241774.94</v>
      </c>
      <c r="I5151" s="103">
        <v>2.0</v>
      </c>
      <c r="J5151" s="107">
        <v>4.7</v>
      </c>
      <c r="K5151" s="104">
        <v>2022.0</v>
      </c>
      <c r="L5151" s="103" t="s">
        <v>875</v>
      </c>
      <c r="M5151" s="103">
        <v>2021.0</v>
      </c>
      <c r="N5151" s="103" t="s">
        <v>145</v>
      </c>
      <c r="O5151" s="65" t="str">
        <f t="shared" si="1"/>
        <v>035339230001</v>
      </c>
      <c r="P5151" s="65">
        <f t="shared" si="2"/>
        <v>0</v>
      </c>
      <c r="Q5151" s="65">
        <f t="shared" si="3"/>
        <v>5</v>
      </c>
      <c r="R5151" s="65" t="str">
        <f t="shared" si="12"/>
        <v>03.533.923/0001-05</v>
      </c>
      <c r="S5151" s="84"/>
      <c r="T5151" s="84" t="str">
        <f t="shared" si="10"/>
        <v/>
      </c>
      <c r="U5151" s="84" t="str">
        <f t="shared" si="11"/>
        <v/>
      </c>
      <c r="V5151" s="65" t="str">
        <f t="shared" si="5"/>
        <v/>
      </c>
      <c r="W5151" s="84"/>
      <c r="X5151" s="84"/>
      <c r="Y5151" s="85"/>
      <c r="Z5151" s="85"/>
      <c r="AA5151" s="65" t="str">
        <f t="shared" si="6"/>
        <v/>
      </c>
      <c r="AB5151" s="65" t="str">
        <f t="shared" si="7"/>
        <v/>
      </c>
      <c r="AC5151" s="86"/>
      <c r="AD5151" s="87" t="str">
        <f t="shared" si="8"/>
        <v/>
      </c>
      <c r="AE5151" s="84"/>
      <c r="AF5151" s="86">
        <f>IF(AC5151&gt;0,AC5151,'⚙️ Config'!$B$10)</f>
        <v>0.0075</v>
      </c>
      <c r="AG5151" s="88">
        <f t="shared" si="9"/>
        <v>39313.31205</v>
      </c>
      <c r="AH5151" s="88">
        <f>AG5151*'⚙️ Config'!$B$11</f>
        <v>196566.5603</v>
      </c>
      <c r="AI5151" s="88">
        <f>AH5151*'⚙️ Config'!$B$12</f>
        <v>58969.96808</v>
      </c>
      <c r="AJ5151" s="64"/>
      <c r="AK5151" s="84"/>
      <c r="AL5151" s="84"/>
      <c r="AM5151" s="84"/>
      <c r="AN5151" s="84"/>
      <c r="AO5151" s="84"/>
      <c r="AP5151" s="84"/>
      <c r="AQ5151" s="84"/>
    </row>
    <row r="5152" ht="15.0" customHeight="1">
      <c r="A5152" s="103">
        <v>5149.0</v>
      </c>
      <c r="B5152" s="104" t="s">
        <v>10834</v>
      </c>
      <c r="C5152" s="103" t="s">
        <v>141</v>
      </c>
      <c r="D5152" s="103" t="s">
        <v>10835</v>
      </c>
      <c r="E5152" s="105">
        <v>24.43</v>
      </c>
      <c r="F5152" s="103" t="s">
        <v>86</v>
      </c>
      <c r="G5152" s="103" t="s">
        <v>423</v>
      </c>
      <c r="H5152" s="106">
        <v>5232606.82</v>
      </c>
      <c r="I5152" s="103">
        <v>2.0</v>
      </c>
      <c r="J5152" s="107">
        <v>4.4</v>
      </c>
      <c r="K5152" s="104">
        <v>2021.0</v>
      </c>
      <c r="L5152" s="103" t="s">
        <v>144</v>
      </c>
      <c r="M5152" s="103">
        <v>2021.0</v>
      </c>
      <c r="N5152" s="103" t="s">
        <v>161</v>
      </c>
      <c r="O5152" s="65" t="str">
        <f t="shared" si="1"/>
        <v>072868240001</v>
      </c>
      <c r="P5152" s="65">
        <f t="shared" si="2"/>
        <v>1</v>
      </c>
      <c r="Q5152" s="65">
        <f t="shared" si="3"/>
        <v>9</v>
      </c>
      <c r="R5152" s="65" t="str">
        <f t="shared" si="12"/>
        <v>07.286.824/0001-19</v>
      </c>
      <c r="S5152" s="84"/>
      <c r="T5152" s="84" t="str">
        <f t="shared" si="10"/>
        <v/>
      </c>
      <c r="U5152" s="84" t="str">
        <f t="shared" si="11"/>
        <v/>
      </c>
      <c r="V5152" s="65" t="str">
        <f t="shared" si="5"/>
        <v/>
      </c>
      <c r="W5152" s="84"/>
      <c r="X5152" s="84"/>
      <c r="Y5152" s="85"/>
      <c r="Z5152" s="85"/>
      <c r="AA5152" s="65" t="str">
        <f t="shared" si="6"/>
        <v/>
      </c>
      <c r="AB5152" s="65" t="str">
        <f t="shared" si="7"/>
        <v/>
      </c>
      <c r="AC5152" s="86"/>
      <c r="AD5152" s="87" t="str">
        <f t="shared" si="8"/>
        <v/>
      </c>
      <c r="AE5152" s="84"/>
      <c r="AF5152" s="86">
        <f>IF(AC5152&gt;0,AC5152,'⚙️ Config'!$B$10)</f>
        <v>0.0075</v>
      </c>
      <c r="AG5152" s="88">
        <f t="shared" si="9"/>
        <v>39244.55115</v>
      </c>
      <c r="AH5152" s="88">
        <f>AG5152*'⚙️ Config'!$B$11</f>
        <v>196222.7558</v>
      </c>
      <c r="AI5152" s="88">
        <f>AH5152*'⚙️ Config'!$B$12</f>
        <v>58866.82673</v>
      </c>
      <c r="AJ5152" s="64"/>
      <c r="AK5152" s="84"/>
      <c r="AL5152" s="84"/>
      <c r="AM5152" s="84"/>
      <c r="AN5152" s="84"/>
      <c r="AO5152" s="84"/>
      <c r="AP5152" s="84"/>
      <c r="AQ5152" s="84"/>
    </row>
    <row r="5153" ht="15.0" customHeight="1">
      <c r="A5153" s="103">
        <v>5150.0</v>
      </c>
      <c r="B5153" s="104" t="s">
        <v>10836</v>
      </c>
      <c r="C5153" s="103" t="s">
        <v>141</v>
      </c>
      <c r="D5153" s="103" t="s">
        <v>10837</v>
      </c>
      <c r="E5153" s="105">
        <v>25.21</v>
      </c>
      <c r="F5153" s="103" t="s">
        <v>86</v>
      </c>
      <c r="G5153" s="103" t="s">
        <v>423</v>
      </c>
      <c r="H5153" s="106">
        <v>5212264.5</v>
      </c>
      <c r="I5153" s="103">
        <v>3.0</v>
      </c>
      <c r="J5153" s="107">
        <v>4.7</v>
      </c>
      <c r="K5153" s="104">
        <v>2023.0</v>
      </c>
      <c r="L5153" s="103" t="s">
        <v>10838</v>
      </c>
      <c r="M5153" s="103">
        <v>2021.0</v>
      </c>
      <c r="N5153" s="103" t="s">
        <v>189</v>
      </c>
      <c r="O5153" s="65" t="str">
        <f t="shared" si="1"/>
        <v>606631500001</v>
      </c>
      <c r="P5153" s="65">
        <f t="shared" si="2"/>
        <v>0</v>
      </c>
      <c r="Q5153" s="65">
        <f t="shared" si="3"/>
        <v>7</v>
      </c>
      <c r="R5153" s="65" t="str">
        <f t="shared" si="12"/>
        <v>60.663.150/0001-07</v>
      </c>
      <c r="S5153" s="84"/>
      <c r="T5153" s="84" t="str">
        <f t="shared" si="10"/>
        <v/>
      </c>
      <c r="U5153" s="84" t="str">
        <f t="shared" si="11"/>
        <v/>
      </c>
      <c r="V5153" s="65" t="str">
        <f t="shared" si="5"/>
        <v/>
      </c>
      <c r="W5153" s="84"/>
      <c r="X5153" s="84"/>
      <c r="Y5153" s="85"/>
      <c r="Z5153" s="85"/>
      <c r="AA5153" s="65" t="str">
        <f t="shared" si="6"/>
        <v/>
      </c>
      <c r="AB5153" s="65" t="str">
        <f t="shared" si="7"/>
        <v/>
      </c>
      <c r="AC5153" s="86"/>
      <c r="AD5153" s="87" t="str">
        <f t="shared" si="8"/>
        <v/>
      </c>
      <c r="AE5153" s="84"/>
      <c r="AF5153" s="86">
        <f>IF(AC5153&gt;0,AC5153,'⚙️ Config'!$B$10)</f>
        <v>0.0075</v>
      </c>
      <c r="AG5153" s="88">
        <f t="shared" si="9"/>
        <v>39091.98375</v>
      </c>
      <c r="AH5153" s="88">
        <f>AG5153*'⚙️ Config'!$B$11</f>
        <v>195459.9188</v>
      </c>
      <c r="AI5153" s="88">
        <f>AH5153*'⚙️ Config'!$B$12</f>
        <v>58637.97563</v>
      </c>
      <c r="AJ5153" s="64"/>
      <c r="AK5153" s="84"/>
      <c r="AL5153" s="84"/>
      <c r="AM5153" s="84"/>
      <c r="AN5153" s="84"/>
      <c r="AO5153" s="84"/>
      <c r="AP5153" s="84"/>
      <c r="AQ5153" s="84"/>
    </row>
    <row r="5154" ht="15.0" customHeight="1">
      <c r="A5154" s="98">
        <v>5151.0</v>
      </c>
      <c r="B5154" s="99" t="s">
        <v>10839</v>
      </c>
      <c r="C5154" s="98" t="s">
        <v>141</v>
      </c>
      <c r="D5154" s="98" t="s">
        <v>10840</v>
      </c>
      <c r="E5154" s="100">
        <v>34.14</v>
      </c>
      <c r="F5154" s="98" t="s">
        <v>86</v>
      </c>
      <c r="G5154" s="98" t="s">
        <v>423</v>
      </c>
      <c r="H5154" s="101">
        <v>5202620.92</v>
      </c>
      <c r="I5154" s="98">
        <v>1.0</v>
      </c>
      <c r="J5154" s="102">
        <v>4.5</v>
      </c>
      <c r="K5154" s="99">
        <v>2021.0</v>
      </c>
      <c r="L5154" s="98" t="s">
        <v>197</v>
      </c>
      <c r="M5154" s="98">
        <v>2021.0</v>
      </c>
      <c r="N5154" s="98" t="s">
        <v>145</v>
      </c>
      <c r="O5154" s="65" t="str">
        <f t="shared" si="1"/>
        <v>207646830001</v>
      </c>
      <c r="P5154" s="65">
        <f t="shared" si="2"/>
        <v>6</v>
      </c>
      <c r="Q5154" s="65">
        <f t="shared" si="3"/>
        <v>0</v>
      </c>
      <c r="R5154" s="65" t="str">
        <f t="shared" si="12"/>
        <v>20.764.683/0001-60</v>
      </c>
      <c r="S5154" s="84"/>
      <c r="T5154" s="84" t="str">
        <f t="shared" si="10"/>
        <v/>
      </c>
      <c r="U5154" s="84" t="str">
        <f t="shared" si="11"/>
        <v/>
      </c>
      <c r="V5154" s="65" t="str">
        <f t="shared" si="5"/>
        <v/>
      </c>
      <c r="W5154" s="84"/>
      <c r="X5154" s="84"/>
      <c r="Y5154" s="85"/>
      <c r="Z5154" s="85"/>
      <c r="AA5154" s="65" t="str">
        <f t="shared" si="6"/>
        <v/>
      </c>
      <c r="AB5154" s="65" t="str">
        <f t="shared" si="7"/>
        <v/>
      </c>
      <c r="AC5154" s="86"/>
      <c r="AD5154" s="87" t="str">
        <f t="shared" si="8"/>
        <v/>
      </c>
      <c r="AE5154" s="84"/>
      <c r="AF5154" s="86">
        <f>IF(AC5154&gt;0,AC5154,'⚙️ Config'!$B$10)</f>
        <v>0.0075</v>
      </c>
      <c r="AG5154" s="88">
        <f t="shared" si="9"/>
        <v>39019.6569</v>
      </c>
      <c r="AH5154" s="88">
        <f>AG5154*'⚙️ Config'!$B$11</f>
        <v>195098.2845</v>
      </c>
      <c r="AI5154" s="88">
        <f>AH5154*'⚙️ Config'!$B$12</f>
        <v>58529.48535</v>
      </c>
      <c r="AJ5154" s="64"/>
      <c r="AK5154" s="84"/>
      <c r="AL5154" s="84"/>
      <c r="AM5154" s="84"/>
      <c r="AN5154" s="84"/>
      <c r="AO5154" s="84"/>
      <c r="AP5154" s="84"/>
      <c r="AQ5154" s="84"/>
    </row>
    <row r="5155" ht="15.0" customHeight="1">
      <c r="A5155" s="103">
        <v>5152.0</v>
      </c>
      <c r="B5155" s="104" t="s">
        <v>10841</v>
      </c>
      <c r="C5155" s="103" t="s">
        <v>141</v>
      </c>
      <c r="D5155" s="103" t="s">
        <v>10842</v>
      </c>
      <c r="E5155" s="105">
        <v>19.98</v>
      </c>
      <c r="F5155" s="103" t="s">
        <v>86</v>
      </c>
      <c r="G5155" s="103" t="s">
        <v>423</v>
      </c>
      <c r="H5155" s="106">
        <v>5194068.61</v>
      </c>
      <c r="I5155" s="103">
        <v>3.0</v>
      </c>
      <c r="J5155" s="107">
        <v>4.9</v>
      </c>
      <c r="K5155" s="104">
        <v>2021.0</v>
      </c>
      <c r="L5155" s="103" t="s">
        <v>387</v>
      </c>
      <c r="M5155" s="103">
        <v>2021.0</v>
      </c>
      <c r="N5155" s="103" t="s">
        <v>189</v>
      </c>
      <c r="O5155" s="65" t="str">
        <f t="shared" si="1"/>
        <v>263886430001</v>
      </c>
      <c r="P5155" s="65">
        <f t="shared" si="2"/>
        <v>4</v>
      </c>
      <c r="Q5155" s="65">
        <f t="shared" si="3"/>
        <v>8</v>
      </c>
      <c r="R5155" s="65" t="str">
        <f t="shared" si="12"/>
        <v>26.388.643/0001-48</v>
      </c>
      <c r="S5155" s="84"/>
      <c r="T5155" s="84" t="str">
        <f t="shared" si="10"/>
        <v/>
      </c>
      <c r="U5155" s="84" t="str">
        <f t="shared" si="11"/>
        <v/>
      </c>
      <c r="V5155" s="65" t="str">
        <f t="shared" si="5"/>
        <v/>
      </c>
      <c r="W5155" s="84"/>
      <c r="X5155" s="84"/>
      <c r="Y5155" s="85"/>
      <c r="Z5155" s="85"/>
      <c r="AA5155" s="65" t="str">
        <f t="shared" si="6"/>
        <v/>
      </c>
      <c r="AB5155" s="65" t="str">
        <f t="shared" si="7"/>
        <v/>
      </c>
      <c r="AC5155" s="86"/>
      <c r="AD5155" s="87" t="str">
        <f t="shared" si="8"/>
        <v/>
      </c>
      <c r="AE5155" s="84"/>
      <c r="AF5155" s="86">
        <f>IF(AC5155&gt;0,AC5155,'⚙️ Config'!$B$10)</f>
        <v>0.0075</v>
      </c>
      <c r="AG5155" s="88">
        <f t="shared" si="9"/>
        <v>38955.51458</v>
      </c>
      <c r="AH5155" s="88">
        <f>AG5155*'⚙️ Config'!$B$11</f>
        <v>194777.5729</v>
      </c>
      <c r="AI5155" s="88">
        <f>AH5155*'⚙️ Config'!$B$12</f>
        <v>58433.27186</v>
      </c>
      <c r="AJ5155" s="64"/>
      <c r="AK5155" s="84"/>
      <c r="AL5155" s="84"/>
      <c r="AM5155" s="84"/>
      <c r="AN5155" s="84"/>
      <c r="AO5155" s="84"/>
      <c r="AP5155" s="84"/>
      <c r="AQ5155" s="84"/>
    </row>
    <row r="5156" ht="15.0" customHeight="1">
      <c r="A5156" s="98">
        <v>5153.0</v>
      </c>
      <c r="B5156" s="99" t="s">
        <v>10843</v>
      </c>
      <c r="C5156" s="98" t="s">
        <v>141</v>
      </c>
      <c r="D5156" s="98" t="s">
        <v>10844</v>
      </c>
      <c r="E5156" s="100">
        <v>29.87</v>
      </c>
      <c r="F5156" s="98" t="s">
        <v>86</v>
      </c>
      <c r="G5156" s="98" t="s">
        <v>423</v>
      </c>
      <c r="H5156" s="101">
        <v>5190901.66</v>
      </c>
      <c r="I5156" s="98">
        <v>3.0</v>
      </c>
      <c r="J5156" s="102">
        <v>5.0</v>
      </c>
      <c r="K5156" s="99">
        <v>2024.0</v>
      </c>
      <c r="L5156" s="98" t="s">
        <v>856</v>
      </c>
      <c r="M5156" s="98">
        <v>2021.0</v>
      </c>
      <c r="N5156" s="98" t="s">
        <v>161</v>
      </c>
      <c r="O5156" s="65" t="str">
        <f t="shared" si="1"/>
        <v>093852410001</v>
      </c>
      <c r="P5156" s="65">
        <f t="shared" si="2"/>
        <v>7</v>
      </c>
      <c r="Q5156" s="65">
        <f t="shared" si="3"/>
        <v>0</v>
      </c>
      <c r="R5156" s="65" t="str">
        <f t="shared" si="12"/>
        <v>09.385.241/0001-70</v>
      </c>
      <c r="S5156" s="84"/>
      <c r="T5156" s="84" t="str">
        <f t="shared" si="10"/>
        <v/>
      </c>
      <c r="U5156" s="84" t="str">
        <f t="shared" si="11"/>
        <v/>
      </c>
      <c r="V5156" s="65" t="str">
        <f t="shared" si="5"/>
        <v/>
      </c>
      <c r="W5156" s="84"/>
      <c r="X5156" s="84"/>
      <c r="Y5156" s="85"/>
      <c r="Z5156" s="85"/>
      <c r="AA5156" s="65" t="str">
        <f t="shared" si="6"/>
        <v/>
      </c>
      <c r="AB5156" s="65" t="str">
        <f t="shared" si="7"/>
        <v/>
      </c>
      <c r="AC5156" s="86"/>
      <c r="AD5156" s="87" t="str">
        <f t="shared" si="8"/>
        <v/>
      </c>
      <c r="AE5156" s="84"/>
      <c r="AF5156" s="86">
        <f>IF(AC5156&gt;0,AC5156,'⚙️ Config'!$B$10)</f>
        <v>0.0075</v>
      </c>
      <c r="AG5156" s="88">
        <f t="shared" si="9"/>
        <v>38931.76245</v>
      </c>
      <c r="AH5156" s="88">
        <f>AG5156*'⚙️ Config'!$B$11</f>
        <v>194658.8123</v>
      </c>
      <c r="AI5156" s="88">
        <f>AH5156*'⚙️ Config'!$B$12</f>
        <v>58397.64368</v>
      </c>
      <c r="AJ5156" s="64"/>
      <c r="AK5156" s="84"/>
      <c r="AL5156" s="84"/>
      <c r="AM5156" s="84"/>
      <c r="AN5156" s="84"/>
      <c r="AO5156" s="84"/>
      <c r="AP5156" s="84"/>
      <c r="AQ5156" s="84"/>
    </row>
    <row r="5157" ht="15.0" customHeight="1">
      <c r="A5157" s="103">
        <v>5154.0</v>
      </c>
      <c r="B5157" s="104" t="s">
        <v>10845</v>
      </c>
      <c r="C5157" s="103" t="s">
        <v>141</v>
      </c>
      <c r="D5157" s="103" t="s">
        <v>10846</v>
      </c>
      <c r="E5157" s="105">
        <v>23.66</v>
      </c>
      <c r="F5157" s="103" t="s">
        <v>86</v>
      </c>
      <c r="G5157" s="103" t="s">
        <v>423</v>
      </c>
      <c r="H5157" s="106">
        <v>5180026.09</v>
      </c>
      <c r="I5157" s="103">
        <v>4.0</v>
      </c>
      <c r="J5157" s="107">
        <v>4.9</v>
      </c>
      <c r="K5157" s="104">
        <v>2024.0</v>
      </c>
      <c r="L5157" s="103" t="s">
        <v>508</v>
      </c>
      <c r="M5157" s="103">
        <v>2021.0</v>
      </c>
      <c r="N5157" s="103" t="s">
        <v>161</v>
      </c>
      <c r="O5157" s="65" t="str">
        <f t="shared" si="1"/>
        <v>022678110001</v>
      </c>
      <c r="P5157" s="65">
        <f t="shared" si="2"/>
        <v>8</v>
      </c>
      <c r="Q5157" s="65">
        <f t="shared" si="3"/>
        <v>9</v>
      </c>
      <c r="R5157" s="65" t="str">
        <f t="shared" si="12"/>
        <v>02.267.811/0001-89</v>
      </c>
      <c r="S5157" s="84"/>
      <c r="T5157" s="84" t="str">
        <f t="shared" si="10"/>
        <v/>
      </c>
      <c r="U5157" s="84" t="str">
        <f t="shared" si="11"/>
        <v/>
      </c>
      <c r="V5157" s="65" t="str">
        <f t="shared" si="5"/>
        <v/>
      </c>
      <c r="W5157" s="84"/>
      <c r="X5157" s="84"/>
      <c r="Y5157" s="85"/>
      <c r="Z5157" s="85"/>
      <c r="AA5157" s="65" t="str">
        <f t="shared" si="6"/>
        <v/>
      </c>
      <c r="AB5157" s="65" t="str">
        <f t="shared" si="7"/>
        <v/>
      </c>
      <c r="AC5157" s="86"/>
      <c r="AD5157" s="87" t="str">
        <f t="shared" si="8"/>
        <v/>
      </c>
      <c r="AE5157" s="84"/>
      <c r="AF5157" s="86">
        <f>IF(AC5157&gt;0,AC5157,'⚙️ Config'!$B$10)</f>
        <v>0.0075</v>
      </c>
      <c r="AG5157" s="88">
        <f t="shared" si="9"/>
        <v>38850.19568</v>
      </c>
      <c r="AH5157" s="88">
        <f>AG5157*'⚙️ Config'!$B$11</f>
        <v>194250.9784</v>
      </c>
      <c r="AI5157" s="88">
        <f>AH5157*'⚙️ Config'!$B$12</f>
        <v>58275.29351</v>
      </c>
      <c r="AJ5157" s="64"/>
      <c r="AK5157" s="84"/>
      <c r="AL5157" s="84"/>
      <c r="AM5157" s="84"/>
      <c r="AN5157" s="84"/>
      <c r="AO5157" s="84"/>
      <c r="AP5157" s="84"/>
      <c r="AQ5157" s="84"/>
    </row>
    <row r="5158" ht="15.0" customHeight="1">
      <c r="A5158" s="98">
        <v>5155.0</v>
      </c>
      <c r="B5158" s="99" t="s">
        <v>10847</v>
      </c>
      <c r="C5158" s="98" t="s">
        <v>141</v>
      </c>
      <c r="D5158" s="98" t="s">
        <v>10848</v>
      </c>
      <c r="E5158" s="100">
        <v>23.1</v>
      </c>
      <c r="F5158" s="98" t="s">
        <v>86</v>
      </c>
      <c r="G5158" s="98" t="s">
        <v>423</v>
      </c>
      <c r="H5158" s="101">
        <v>5139086.84</v>
      </c>
      <c r="I5158" s="98">
        <v>2.0</v>
      </c>
      <c r="J5158" s="102">
        <v>4.9</v>
      </c>
      <c r="K5158" s="99">
        <v>2021.0</v>
      </c>
      <c r="L5158" s="98" t="s">
        <v>144</v>
      </c>
      <c r="M5158" s="98">
        <v>2021.0</v>
      </c>
      <c r="N5158" s="98" t="s">
        <v>189</v>
      </c>
      <c r="O5158" s="65" t="str">
        <f t="shared" si="1"/>
        <v>078399150001</v>
      </c>
      <c r="P5158" s="65">
        <f t="shared" si="2"/>
        <v>3</v>
      </c>
      <c r="Q5158" s="65">
        <f t="shared" si="3"/>
        <v>4</v>
      </c>
      <c r="R5158" s="65" t="str">
        <f t="shared" si="12"/>
        <v>07.839.915/0001-34</v>
      </c>
      <c r="S5158" s="84"/>
      <c r="T5158" s="84" t="str">
        <f t="shared" si="10"/>
        <v/>
      </c>
      <c r="U5158" s="84" t="str">
        <f t="shared" si="11"/>
        <v/>
      </c>
      <c r="V5158" s="65" t="str">
        <f t="shared" si="5"/>
        <v/>
      </c>
      <c r="W5158" s="84"/>
      <c r="X5158" s="84"/>
      <c r="Y5158" s="85"/>
      <c r="Z5158" s="85"/>
      <c r="AA5158" s="65" t="str">
        <f t="shared" si="6"/>
        <v/>
      </c>
      <c r="AB5158" s="65" t="str">
        <f t="shared" si="7"/>
        <v/>
      </c>
      <c r="AC5158" s="86"/>
      <c r="AD5158" s="87" t="str">
        <f t="shared" si="8"/>
        <v/>
      </c>
      <c r="AE5158" s="84"/>
      <c r="AF5158" s="86">
        <f>IF(AC5158&gt;0,AC5158,'⚙️ Config'!$B$10)</f>
        <v>0.0075</v>
      </c>
      <c r="AG5158" s="88">
        <f t="shared" si="9"/>
        <v>38543.1513</v>
      </c>
      <c r="AH5158" s="88">
        <f>AG5158*'⚙️ Config'!$B$11</f>
        <v>192715.7565</v>
      </c>
      <c r="AI5158" s="88">
        <f>AH5158*'⚙️ Config'!$B$12</f>
        <v>57814.72695</v>
      </c>
      <c r="AJ5158" s="64"/>
      <c r="AK5158" s="84"/>
      <c r="AL5158" s="84"/>
      <c r="AM5158" s="84"/>
      <c r="AN5158" s="84"/>
      <c r="AO5158" s="84"/>
      <c r="AP5158" s="84"/>
      <c r="AQ5158" s="84"/>
    </row>
    <row r="5159" ht="15.0" customHeight="1">
      <c r="A5159" s="103">
        <v>5156.0</v>
      </c>
      <c r="B5159" s="104" t="s">
        <v>10849</v>
      </c>
      <c r="C5159" s="103" t="s">
        <v>141</v>
      </c>
      <c r="D5159" s="103" t="s">
        <v>10850</v>
      </c>
      <c r="E5159" s="105">
        <v>23.74</v>
      </c>
      <c r="F5159" s="103" t="s">
        <v>86</v>
      </c>
      <c r="G5159" s="103" t="s">
        <v>423</v>
      </c>
      <c r="H5159" s="106">
        <v>5136977.73</v>
      </c>
      <c r="I5159" s="103">
        <v>3.0</v>
      </c>
      <c r="J5159" s="107">
        <v>4.6</v>
      </c>
      <c r="K5159" s="104">
        <v>2023.0</v>
      </c>
      <c r="L5159" s="103" t="s">
        <v>508</v>
      </c>
      <c r="M5159" s="103">
        <v>2021.0</v>
      </c>
      <c r="N5159" s="103" t="s">
        <v>189</v>
      </c>
      <c r="O5159" s="65" t="str">
        <f t="shared" si="1"/>
        <v>074212430001</v>
      </c>
      <c r="P5159" s="65">
        <f t="shared" si="2"/>
        <v>4</v>
      </c>
      <c r="Q5159" s="65">
        <f t="shared" si="3"/>
        <v>2</v>
      </c>
      <c r="R5159" s="65" t="str">
        <f t="shared" si="12"/>
        <v>07.421.243/0001-42</v>
      </c>
      <c r="S5159" s="84"/>
      <c r="T5159" s="84" t="str">
        <f t="shared" si="10"/>
        <v/>
      </c>
      <c r="U5159" s="84" t="str">
        <f t="shared" si="11"/>
        <v/>
      </c>
      <c r="V5159" s="65" t="str">
        <f t="shared" si="5"/>
        <v/>
      </c>
      <c r="W5159" s="84"/>
      <c r="X5159" s="84"/>
      <c r="Y5159" s="85"/>
      <c r="Z5159" s="85"/>
      <c r="AA5159" s="65" t="str">
        <f t="shared" si="6"/>
        <v/>
      </c>
      <c r="AB5159" s="65" t="str">
        <f t="shared" si="7"/>
        <v/>
      </c>
      <c r="AC5159" s="86"/>
      <c r="AD5159" s="87" t="str">
        <f t="shared" si="8"/>
        <v/>
      </c>
      <c r="AE5159" s="84"/>
      <c r="AF5159" s="86">
        <f>IF(AC5159&gt;0,AC5159,'⚙️ Config'!$B$10)</f>
        <v>0.0075</v>
      </c>
      <c r="AG5159" s="88">
        <f t="shared" si="9"/>
        <v>38527.33298</v>
      </c>
      <c r="AH5159" s="88">
        <f>AG5159*'⚙️ Config'!$B$11</f>
        <v>192636.6649</v>
      </c>
      <c r="AI5159" s="88">
        <f>AH5159*'⚙️ Config'!$B$12</f>
        <v>57790.99946</v>
      </c>
      <c r="AJ5159" s="64"/>
      <c r="AK5159" s="84"/>
      <c r="AL5159" s="84"/>
      <c r="AM5159" s="84"/>
      <c r="AN5159" s="84"/>
      <c r="AO5159" s="84"/>
      <c r="AP5159" s="84"/>
      <c r="AQ5159" s="84"/>
    </row>
    <row r="5160" ht="15.0" customHeight="1">
      <c r="A5160" s="103">
        <v>5157.0</v>
      </c>
      <c r="B5160" s="104" t="s">
        <v>10851</v>
      </c>
      <c r="C5160" s="103" t="s">
        <v>141</v>
      </c>
      <c r="D5160" s="103" t="s">
        <v>10852</v>
      </c>
      <c r="E5160" s="105">
        <v>24.7</v>
      </c>
      <c r="F5160" s="103" t="s">
        <v>86</v>
      </c>
      <c r="G5160" s="103" t="s">
        <v>423</v>
      </c>
      <c r="H5160" s="106">
        <v>5133459.93</v>
      </c>
      <c r="I5160" s="103">
        <v>3.0</v>
      </c>
      <c r="J5160" s="107">
        <v>4.8</v>
      </c>
      <c r="K5160" s="104">
        <v>2023.0</v>
      </c>
      <c r="L5160" s="103" t="s">
        <v>387</v>
      </c>
      <c r="M5160" s="103">
        <v>2021.0</v>
      </c>
      <c r="N5160" s="103" t="s">
        <v>189</v>
      </c>
      <c r="O5160" s="65" t="str">
        <f t="shared" si="1"/>
        <v>222307130001</v>
      </c>
      <c r="P5160" s="65">
        <f t="shared" si="2"/>
        <v>8</v>
      </c>
      <c r="Q5160" s="65">
        <f t="shared" si="3"/>
        <v>4</v>
      </c>
      <c r="R5160" s="65" t="str">
        <f t="shared" si="12"/>
        <v>22.230.713/0001-84</v>
      </c>
      <c r="S5160" s="84"/>
      <c r="T5160" s="84" t="str">
        <f t="shared" si="10"/>
        <v/>
      </c>
      <c r="U5160" s="84" t="str">
        <f t="shared" si="11"/>
        <v/>
      </c>
      <c r="V5160" s="65" t="str">
        <f t="shared" si="5"/>
        <v/>
      </c>
      <c r="W5160" s="84"/>
      <c r="X5160" s="84"/>
      <c r="Y5160" s="85"/>
      <c r="Z5160" s="85"/>
      <c r="AA5160" s="65" t="str">
        <f t="shared" si="6"/>
        <v/>
      </c>
      <c r="AB5160" s="65" t="str">
        <f t="shared" si="7"/>
        <v/>
      </c>
      <c r="AC5160" s="86"/>
      <c r="AD5160" s="87" t="str">
        <f t="shared" si="8"/>
        <v/>
      </c>
      <c r="AE5160" s="84"/>
      <c r="AF5160" s="86">
        <f>IF(AC5160&gt;0,AC5160,'⚙️ Config'!$B$10)</f>
        <v>0.0075</v>
      </c>
      <c r="AG5160" s="88">
        <f t="shared" si="9"/>
        <v>38500.94948</v>
      </c>
      <c r="AH5160" s="88">
        <f>AG5160*'⚙️ Config'!$B$11</f>
        <v>192504.7474</v>
      </c>
      <c r="AI5160" s="88">
        <f>AH5160*'⚙️ Config'!$B$12</f>
        <v>57751.42421</v>
      </c>
      <c r="AJ5160" s="64"/>
      <c r="AK5160" s="84"/>
      <c r="AL5160" s="84"/>
      <c r="AM5160" s="84"/>
      <c r="AN5160" s="84"/>
      <c r="AO5160" s="84"/>
      <c r="AP5160" s="84"/>
      <c r="AQ5160" s="84"/>
    </row>
    <row r="5161" ht="15.0" customHeight="1">
      <c r="A5161" s="98">
        <v>5158.0</v>
      </c>
      <c r="B5161" s="99" t="s">
        <v>10853</v>
      </c>
      <c r="C5161" s="98" t="s">
        <v>141</v>
      </c>
      <c r="D5161" s="98" t="s">
        <v>10854</v>
      </c>
      <c r="E5161" s="100">
        <v>22.39</v>
      </c>
      <c r="F5161" s="98" t="s">
        <v>86</v>
      </c>
      <c r="G5161" s="98" t="s">
        <v>423</v>
      </c>
      <c r="H5161" s="101">
        <v>5111478.55</v>
      </c>
      <c r="I5161" s="98">
        <v>3.0</v>
      </c>
      <c r="J5161" s="102">
        <v>4.7</v>
      </c>
      <c r="K5161" s="99">
        <v>2022.0</v>
      </c>
      <c r="L5161" s="98" t="s">
        <v>202</v>
      </c>
      <c r="M5161" s="98">
        <v>2021.0</v>
      </c>
      <c r="N5161" s="98" t="s">
        <v>161</v>
      </c>
      <c r="O5161" s="65" t="str">
        <f t="shared" si="1"/>
        <v>191991490001</v>
      </c>
      <c r="P5161" s="65">
        <f t="shared" si="2"/>
        <v>7</v>
      </c>
      <c r="Q5161" s="65">
        <f t="shared" si="3"/>
        <v>0</v>
      </c>
      <c r="R5161" s="65" t="str">
        <f t="shared" si="12"/>
        <v>19.199.149/0001-70</v>
      </c>
      <c r="S5161" s="84"/>
      <c r="T5161" s="84" t="str">
        <f t="shared" si="10"/>
        <v/>
      </c>
      <c r="U5161" s="84" t="str">
        <f t="shared" si="11"/>
        <v/>
      </c>
      <c r="V5161" s="65" t="str">
        <f t="shared" si="5"/>
        <v/>
      </c>
      <c r="W5161" s="84"/>
      <c r="X5161" s="84"/>
      <c r="Y5161" s="85"/>
      <c r="Z5161" s="85"/>
      <c r="AA5161" s="65" t="str">
        <f t="shared" si="6"/>
        <v/>
      </c>
      <c r="AB5161" s="65" t="str">
        <f t="shared" si="7"/>
        <v/>
      </c>
      <c r="AC5161" s="86"/>
      <c r="AD5161" s="87" t="str">
        <f t="shared" si="8"/>
        <v/>
      </c>
      <c r="AE5161" s="84"/>
      <c r="AF5161" s="86">
        <f>IF(AC5161&gt;0,AC5161,'⚙️ Config'!$B$10)</f>
        <v>0.0075</v>
      </c>
      <c r="AG5161" s="88">
        <f t="shared" si="9"/>
        <v>38336.08913</v>
      </c>
      <c r="AH5161" s="88">
        <f>AG5161*'⚙️ Config'!$B$11</f>
        <v>191680.4456</v>
      </c>
      <c r="AI5161" s="88">
        <f>AH5161*'⚙️ Config'!$B$12</f>
        <v>57504.13369</v>
      </c>
      <c r="AJ5161" s="64"/>
      <c r="AK5161" s="84"/>
      <c r="AL5161" s="84"/>
      <c r="AM5161" s="84"/>
      <c r="AN5161" s="84"/>
      <c r="AO5161" s="84"/>
      <c r="AP5161" s="84"/>
      <c r="AQ5161" s="84"/>
    </row>
    <row r="5162" ht="15.0" customHeight="1">
      <c r="A5162" s="98">
        <v>5159.0</v>
      </c>
      <c r="B5162" s="99" t="s">
        <v>10855</v>
      </c>
      <c r="C5162" s="98" t="s">
        <v>141</v>
      </c>
      <c r="D5162" s="98" t="s">
        <v>10856</v>
      </c>
      <c r="E5162" s="100">
        <v>37.58</v>
      </c>
      <c r="F5162" s="98" t="s">
        <v>86</v>
      </c>
      <c r="G5162" s="98" t="s">
        <v>423</v>
      </c>
      <c r="H5162" s="101">
        <v>5089203.39</v>
      </c>
      <c r="I5162" s="98">
        <v>2.0</v>
      </c>
      <c r="J5162" s="102">
        <v>4.1</v>
      </c>
      <c r="K5162" s="99">
        <v>2025.0</v>
      </c>
      <c r="L5162" s="98" t="s">
        <v>4502</v>
      </c>
      <c r="M5162" s="98">
        <v>2022.0</v>
      </c>
      <c r="N5162" s="98" t="s">
        <v>551</v>
      </c>
      <c r="O5162" s="65" t="str">
        <f t="shared" si="1"/>
        <v>012331030001</v>
      </c>
      <c r="P5162" s="65">
        <f t="shared" si="2"/>
        <v>6</v>
      </c>
      <c r="Q5162" s="65">
        <f t="shared" si="3"/>
        <v>4</v>
      </c>
      <c r="R5162" s="65" t="str">
        <f t="shared" si="12"/>
        <v>01.233.103/0001-64</v>
      </c>
      <c r="S5162" s="84"/>
      <c r="T5162" s="84" t="str">
        <f t="shared" si="10"/>
        <v/>
      </c>
      <c r="U5162" s="84" t="str">
        <f t="shared" si="11"/>
        <v/>
      </c>
      <c r="V5162" s="65" t="str">
        <f t="shared" si="5"/>
        <v/>
      </c>
      <c r="W5162" s="84"/>
      <c r="X5162" s="84"/>
      <c r="Y5162" s="85"/>
      <c r="Z5162" s="85"/>
      <c r="AA5162" s="65" t="str">
        <f t="shared" si="6"/>
        <v/>
      </c>
      <c r="AB5162" s="65" t="str">
        <f t="shared" si="7"/>
        <v/>
      </c>
      <c r="AC5162" s="86"/>
      <c r="AD5162" s="87" t="str">
        <f t="shared" si="8"/>
        <v/>
      </c>
      <c r="AE5162" s="84"/>
      <c r="AF5162" s="86">
        <f>IF(AC5162&gt;0,AC5162,'⚙️ Config'!$B$10)</f>
        <v>0.0075</v>
      </c>
      <c r="AG5162" s="88">
        <f t="shared" si="9"/>
        <v>38169.02543</v>
      </c>
      <c r="AH5162" s="88">
        <f>AG5162*'⚙️ Config'!$B$11</f>
        <v>190845.1271</v>
      </c>
      <c r="AI5162" s="88">
        <f>AH5162*'⚙️ Config'!$B$12</f>
        <v>57253.53814</v>
      </c>
      <c r="AJ5162" s="64"/>
      <c r="AK5162" s="84"/>
      <c r="AL5162" s="84"/>
      <c r="AM5162" s="84"/>
      <c r="AN5162" s="84"/>
      <c r="AO5162" s="84"/>
      <c r="AP5162" s="84"/>
      <c r="AQ5162" s="84"/>
    </row>
    <row r="5163" ht="15.0" customHeight="1">
      <c r="A5163" s="103">
        <v>5160.0</v>
      </c>
      <c r="B5163" s="104" t="s">
        <v>10857</v>
      </c>
      <c r="C5163" s="103" t="s">
        <v>141</v>
      </c>
      <c r="D5163" s="103" t="s">
        <v>10858</v>
      </c>
      <c r="E5163" s="105">
        <v>25.04</v>
      </c>
      <c r="F5163" s="103" t="s">
        <v>86</v>
      </c>
      <c r="G5163" s="103" t="s">
        <v>423</v>
      </c>
      <c r="H5163" s="106">
        <v>5070395.14</v>
      </c>
      <c r="I5163" s="103">
        <v>4.0</v>
      </c>
      <c r="J5163" s="107">
        <v>4.9</v>
      </c>
      <c r="K5163" s="104">
        <v>2024.0</v>
      </c>
      <c r="L5163" s="103" t="s">
        <v>387</v>
      </c>
      <c r="M5163" s="103">
        <v>2021.0</v>
      </c>
      <c r="N5163" s="103" t="s">
        <v>161</v>
      </c>
      <c r="O5163" s="65" t="str">
        <f t="shared" si="1"/>
        <v>017565330001</v>
      </c>
      <c r="P5163" s="65">
        <f t="shared" si="2"/>
        <v>6</v>
      </c>
      <c r="Q5163" s="65">
        <f t="shared" si="3"/>
        <v>0</v>
      </c>
      <c r="R5163" s="65" t="str">
        <f t="shared" si="12"/>
        <v>01.756.533/0001-60</v>
      </c>
      <c r="S5163" s="84"/>
      <c r="T5163" s="84" t="str">
        <f t="shared" si="10"/>
        <v/>
      </c>
      <c r="U5163" s="84" t="str">
        <f t="shared" si="11"/>
        <v/>
      </c>
      <c r="V5163" s="65" t="str">
        <f t="shared" si="5"/>
        <v/>
      </c>
      <c r="W5163" s="84"/>
      <c r="X5163" s="84"/>
      <c r="Y5163" s="85"/>
      <c r="Z5163" s="85"/>
      <c r="AA5163" s="65" t="str">
        <f t="shared" si="6"/>
        <v/>
      </c>
      <c r="AB5163" s="65" t="str">
        <f t="shared" si="7"/>
        <v/>
      </c>
      <c r="AC5163" s="86"/>
      <c r="AD5163" s="87" t="str">
        <f t="shared" si="8"/>
        <v/>
      </c>
      <c r="AE5163" s="84"/>
      <c r="AF5163" s="86">
        <f>IF(AC5163&gt;0,AC5163,'⚙️ Config'!$B$10)</f>
        <v>0.0075</v>
      </c>
      <c r="AG5163" s="88">
        <f t="shared" si="9"/>
        <v>38027.96355</v>
      </c>
      <c r="AH5163" s="88">
        <f>AG5163*'⚙️ Config'!$B$11</f>
        <v>190139.8178</v>
      </c>
      <c r="AI5163" s="88">
        <f>AH5163*'⚙️ Config'!$B$12</f>
        <v>57041.94533</v>
      </c>
      <c r="AJ5163" s="64"/>
      <c r="AK5163" s="84"/>
      <c r="AL5163" s="84"/>
      <c r="AM5163" s="84"/>
      <c r="AN5163" s="84"/>
      <c r="AO5163" s="84"/>
      <c r="AP5163" s="84"/>
      <c r="AQ5163" s="84"/>
    </row>
    <row r="5164" ht="15.0" customHeight="1">
      <c r="A5164" s="103">
        <v>5161.0</v>
      </c>
      <c r="B5164" s="104" t="s">
        <v>10859</v>
      </c>
      <c r="C5164" s="103" t="s">
        <v>141</v>
      </c>
      <c r="D5164" s="103" t="s">
        <v>10860</v>
      </c>
      <c r="E5164" s="105">
        <v>23.6</v>
      </c>
      <c r="F5164" s="103" t="s">
        <v>86</v>
      </c>
      <c r="G5164" s="103" t="s">
        <v>423</v>
      </c>
      <c r="H5164" s="106">
        <v>5064305.13</v>
      </c>
      <c r="I5164" s="103">
        <v>2.0</v>
      </c>
      <c r="J5164" s="107">
        <v>4.7</v>
      </c>
      <c r="K5164" s="104">
        <v>2021.0</v>
      </c>
      <c r="L5164" s="103" t="s">
        <v>144</v>
      </c>
      <c r="M5164" s="103">
        <v>2021.0</v>
      </c>
      <c r="N5164" s="103" t="s">
        <v>161</v>
      </c>
      <c r="O5164" s="65" t="str">
        <f t="shared" si="1"/>
        <v>209388480001</v>
      </c>
      <c r="P5164" s="65">
        <f t="shared" si="2"/>
        <v>7</v>
      </c>
      <c r="Q5164" s="65">
        <f t="shared" si="3"/>
        <v>3</v>
      </c>
      <c r="R5164" s="65" t="str">
        <f t="shared" si="12"/>
        <v>20.938.848/0001-73</v>
      </c>
      <c r="S5164" s="84"/>
      <c r="T5164" s="84" t="str">
        <f t="shared" si="10"/>
        <v/>
      </c>
      <c r="U5164" s="84" t="str">
        <f t="shared" si="11"/>
        <v/>
      </c>
      <c r="V5164" s="65" t="str">
        <f t="shared" si="5"/>
        <v/>
      </c>
      <c r="W5164" s="84"/>
      <c r="X5164" s="84"/>
      <c r="Y5164" s="85"/>
      <c r="Z5164" s="85"/>
      <c r="AA5164" s="65" t="str">
        <f t="shared" si="6"/>
        <v/>
      </c>
      <c r="AB5164" s="65" t="str">
        <f t="shared" si="7"/>
        <v/>
      </c>
      <c r="AC5164" s="86"/>
      <c r="AD5164" s="87" t="str">
        <f t="shared" si="8"/>
        <v/>
      </c>
      <c r="AE5164" s="84"/>
      <c r="AF5164" s="86">
        <f>IF(AC5164&gt;0,AC5164,'⚙️ Config'!$B$10)</f>
        <v>0.0075</v>
      </c>
      <c r="AG5164" s="88">
        <f t="shared" si="9"/>
        <v>37982.28848</v>
      </c>
      <c r="AH5164" s="88">
        <f>AG5164*'⚙️ Config'!$B$11</f>
        <v>189911.4424</v>
      </c>
      <c r="AI5164" s="88">
        <f>AH5164*'⚙️ Config'!$B$12</f>
        <v>56973.43271</v>
      </c>
      <c r="AJ5164" s="64"/>
      <c r="AK5164" s="84"/>
      <c r="AL5164" s="84"/>
      <c r="AM5164" s="84"/>
      <c r="AN5164" s="84"/>
      <c r="AO5164" s="84"/>
      <c r="AP5164" s="84"/>
      <c r="AQ5164" s="84"/>
    </row>
    <row r="5165" ht="15.0" customHeight="1">
      <c r="A5165" s="98">
        <v>5162.0</v>
      </c>
      <c r="B5165" s="99" t="s">
        <v>10861</v>
      </c>
      <c r="C5165" s="98" t="s">
        <v>1156</v>
      </c>
      <c r="D5165" s="98" t="s">
        <v>10862</v>
      </c>
      <c r="E5165" s="100">
        <v>24.69</v>
      </c>
      <c r="F5165" s="98" t="s">
        <v>86</v>
      </c>
      <c r="G5165" s="98" t="s">
        <v>423</v>
      </c>
      <c r="H5165" s="101">
        <v>5060922.56</v>
      </c>
      <c r="I5165" s="98">
        <v>3.0</v>
      </c>
      <c r="J5165" s="102">
        <v>4.8</v>
      </c>
      <c r="K5165" s="99">
        <v>2023.0</v>
      </c>
      <c r="L5165" s="98" t="s">
        <v>508</v>
      </c>
      <c r="M5165" s="98">
        <v>2021.0</v>
      </c>
      <c r="N5165" s="98" t="s">
        <v>161</v>
      </c>
      <c r="O5165" s="65" t="str">
        <f t="shared" si="1"/>
        <v>070651310001</v>
      </c>
      <c r="P5165" s="65">
        <f t="shared" si="2"/>
        <v>0</v>
      </c>
      <c r="Q5165" s="65">
        <f t="shared" si="3"/>
        <v>4</v>
      </c>
      <c r="R5165" s="65" t="str">
        <f t="shared" si="12"/>
        <v>07.065.131/0001-04</v>
      </c>
      <c r="S5165" s="84"/>
      <c r="T5165" s="84" t="str">
        <f t="shared" si="10"/>
        <v/>
      </c>
      <c r="U5165" s="84" t="str">
        <f t="shared" si="11"/>
        <v/>
      </c>
      <c r="V5165" s="65" t="str">
        <f t="shared" si="5"/>
        <v/>
      </c>
      <c r="W5165" s="84"/>
      <c r="X5165" s="84"/>
      <c r="Y5165" s="85"/>
      <c r="Z5165" s="85"/>
      <c r="AA5165" s="65" t="str">
        <f t="shared" si="6"/>
        <v/>
      </c>
      <c r="AB5165" s="65" t="str">
        <f t="shared" si="7"/>
        <v/>
      </c>
      <c r="AC5165" s="86"/>
      <c r="AD5165" s="87" t="str">
        <f t="shared" si="8"/>
        <v/>
      </c>
      <c r="AE5165" s="84"/>
      <c r="AF5165" s="86">
        <f>IF(AC5165&gt;0,AC5165,'⚙️ Config'!$B$10)</f>
        <v>0.0075</v>
      </c>
      <c r="AG5165" s="88">
        <f t="shared" si="9"/>
        <v>37956.9192</v>
      </c>
      <c r="AH5165" s="88">
        <f>AG5165*'⚙️ Config'!$B$11</f>
        <v>189784.596</v>
      </c>
      <c r="AI5165" s="88">
        <f>AH5165*'⚙️ Config'!$B$12</f>
        <v>56935.3788</v>
      </c>
      <c r="AJ5165" s="64"/>
      <c r="AK5165" s="84"/>
      <c r="AL5165" s="84"/>
      <c r="AM5165" s="84"/>
      <c r="AN5165" s="84"/>
      <c r="AO5165" s="84"/>
      <c r="AP5165" s="84"/>
      <c r="AQ5165" s="84"/>
    </row>
    <row r="5166" ht="15.0" customHeight="1">
      <c r="A5166" s="98">
        <v>5163.0</v>
      </c>
      <c r="B5166" s="99" t="s">
        <v>10863</v>
      </c>
      <c r="C5166" s="98" t="s">
        <v>141</v>
      </c>
      <c r="D5166" s="98" t="s">
        <v>10864</v>
      </c>
      <c r="E5166" s="100">
        <v>30.14</v>
      </c>
      <c r="F5166" s="98" t="s">
        <v>86</v>
      </c>
      <c r="G5166" s="98" t="s">
        <v>423</v>
      </c>
      <c r="H5166" s="101">
        <v>5047511.31</v>
      </c>
      <c r="I5166" s="98">
        <v>3.0</v>
      </c>
      <c r="J5166" s="102">
        <v>4.8</v>
      </c>
      <c r="K5166" s="99">
        <v>2024.0</v>
      </c>
      <c r="L5166" s="98" t="s">
        <v>4709</v>
      </c>
      <c r="M5166" s="98">
        <v>2021.0</v>
      </c>
      <c r="N5166" s="98" t="s">
        <v>161</v>
      </c>
      <c r="O5166" s="65" t="str">
        <f t="shared" si="1"/>
        <v>134875340001</v>
      </c>
      <c r="P5166" s="65">
        <f t="shared" si="2"/>
        <v>3</v>
      </c>
      <c r="Q5166" s="65">
        <f t="shared" si="3"/>
        <v>6</v>
      </c>
      <c r="R5166" s="65" t="str">
        <f t="shared" si="12"/>
        <v>13.487.534/0001-36</v>
      </c>
      <c r="S5166" s="84"/>
      <c r="T5166" s="84" t="str">
        <f t="shared" si="10"/>
        <v/>
      </c>
      <c r="U5166" s="84" t="str">
        <f t="shared" si="11"/>
        <v/>
      </c>
      <c r="V5166" s="65" t="str">
        <f t="shared" si="5"/>
        <v/>
      </c>
      <c r="W5166" s="84"/>
      <c r="X5166" s="84"/>
      <c r="Y5166" s="85"/>
      <c r="Z5166" s="85"/>
      <c r="AA5166" s="65" t="str">
        <f t="shared" si="6"/>
        <v/>
      </c>
      <c r="AB5166" s="65" t="str">
        <f t="shared" si="7"/>
        <v/>
      </c>
      <c r="AC5166" s="86"/>
      <c r="AD5166" s="87" t="str">
        <f t="shared" si="8"/>
        <v/>
      </c>
      <c r="AE5166" s="84"/>
      <c r="AF5166" s="86">
        <f>IF(AC5166&gt;0,AC5166,'⚙️ Config'!$B$10)</f>
        <v>0.0075</v>
      </c>
      <c r="AG5166" s="88">
        <f t="shared" si="9"/>
        <v>37856.33483</v>
      </c>
      <c r="AH5166" s="88">
        <f>AG5166*'⚙️ Config'!$B$11</f>
        <v>189281.6741</v>
      </c>
      <c r="AI5166" s="88">
        <f>AH5166*'⚙️ Config'!$B$12</f>
        <v>56784.50224</v>
      </c>
      <c r="AJ5166" s="64"/>
      <c r="AK5166" s="84"/>
      <c r="AL5166" s="84"/>
      <c r="AM5166" s="84"/>
      <c r="AN5166" s="84"/>
      <c r="AO5166" s="84"/>
      <c r="AP5166" s="84"/>
      <c r="AQ5166" s="84"/>
    </row>
    <row r="5167" ht="15.0" customHeight="1">
      <c r="A5167" s="103">
        <v>5164.0</v>
      </c>
      <c r="B5167" s="104" t="s">
        <v>10865</v>
      </c>
      <c r="C5167" s="103" t="s">
        <v>141</v>
      </c>
      <c r="D5167" s="103" t="s">
        <v>10866</v>
      </c>
      <c r="E5167" s="105">
        <v>21.02</v>
      </c>
      <c r="F5167" s="103" t="s">
        <v>86</v>
      </c>
      <c r="G5167" s="103" t="s">
        <v>423</v>
      </c>
      <c r="H5167" s="106">
        <v>5022134.05</v>
      </c>
      <c r="I5167" s="103">
        <v>3.0</v>
      </c>
      <c r="J5167" s="107">
        <v>4.7</v>
      </c>
      <c r="K5167" s="104">
        <v>2022.0</v>
      </c>
      <c r="L5167" s="103" t="s">
        <v>508</v>
      </c>
      <c r="M5167" s="103">
        <v>2021.0</v>
      </c>
      <c r="N5167" s="103" t="s">
        <v>4351</v>
      </c>
      <c r="O5167" s="65" t="str">
        <f t="shared" si="1"/>
        <v>614062030001</v>
      </c>
      <c r="P5167" s="65">
        <f t="shared" si="2"/>
        <v>7</v>
      </c>
      <c r="Q5167" s="65">
        <f t="shared" si="3"/>
        <v>7</v>
      </c>
      <c r="R5167" s="65" t="str">
        <f t="shared" si="12"/>
        <v>61.406.203/0001-77</v>
      </c>
      <c r="S5167" s="84"/>
      <c r="T5167" s="84" t="str">
        <f t="shared" si="10"/>
        <v/>
      </c>
      <c r="U5167" s="84" t="str">
        <f t="shared" si="11"/>
        <v/>
      </c>
      <c r="V5167" s="65" t="str">
        <f t="shared" si="5"/>
        <v/>
      </c>
      <c r="W5167" s="84"/>
      <c r="X5167" s="84"/>
      <c r="Y5167" s="85"/>
      <c r="Z5167" s="85"/>
      <c r="AA5167" s="65" t="str">
        <f t="shared" si="6"/>
        <v/>
      </c>
      <c r="AB5167" s="65" t="str">
        <f t="shared" si="7"/>
        <v/>
      </c>
      <c r="AC5167" s="86"/>
      <c r="AD5167" s="87" t="str">
        <f t="shared" si="8"/>
        <v/>
      </c>
      <c r="AE5167" s="84"/>
      <c r="AF5167" s="86">
        <f>IF(AC5167&gt;0,AC5167,'⚙️ Config'!$B$10)</f>
        <v>0.0075</v>
      </c>
      <c r="AG5167" s="88">
        <f t="shared" si="9"/>
        <v>37666.00538</v>
      </c>
      <c r="AH5167" s="88">
        <f>AG5167*'⚙️ Config'!$B$11</f>
        <v>188330.0269</v>
      </c>
      <c r="AI5167" s="88">
        <f>AH5167*'⚙️ Config'!$B$12</f>
        <v>56499.00806</v>
      </c>
      <c r="AJ5167" s="64"/>
      <c r="AK5167" s="84"/>
      <c r="AL5167" s="84"/>
      <c r="AM5167" s="84"/>
      <c r="AN5167" s="84"/>
      <c r="AO5167" s="84"/>
      <c r="AP5167" s="84"/>
      <c r="AQ5167" s="84"/>
    </row>
    <row r="5168" ht="15.0" customHeight="1">
      <c r="A5168" s="98">
        <v>5165.0</v>
      </c>
      <c r="B5168" s="99" t="s">
        <v>10867</v>
      </c>
      <c r="C5168" s="98" t="s">
        <v>141</v>
      </c>
      <c r="D5168" s="98" t="s">
        <v>10868</v>
      </c>
      <c r="E5168" s="100">
        <v>25.06</v>
      </c>
      <c r="F5168" s="98" t="s">
        <v>86</v>
      </c>
      <c r="G5168" s="98" t="s">
        <v>423</v>
      </c>
      <c r="H5168" s="101">
        <v>5021833.78</v>
      </c>
      <c r="I5168" s="98">
        <v>3.0</v>
      </c>
      <c r="J5168" s="102">
        <v>4.8</v>
      </c>
      <c r="K5168" s="99">
        <v>2023.0</v>
      </c>
      <c r="L5168" s="98" t="s">
        <v>295</v>
      </c>
      <c r="M5168" s="98">
        <v>2021.0</v>
      </c>
      <c r="N5168" s="98" t="s">
        <v>161</v>
      </c>
      <c r="O5168" s="65" t="str">
        <f t="shared" si="1"/>
        <v>576076730001</v>
      </c>
      <c r="P5168" s="65">
        <f t="shared" si="2"/>
        <v>2</v>
      </c>
      <c r="Q5168" s="65">
        <f t="shared" si="3"/>
        <v>1</v>
      </c>
      <c r="R5168" s="65" t="str">
        <f t="shared" si="12"/>
        <v>57.607.673/0001-21</v>
      </c>
      <c r="S5168" s="84"/>
      <c r="T5168" s="84" t="str">
        <f t="shared" si="10"/>
        <v/>
      </c>
      <c r="U5168" s="84" t="str">
        <f t="shared" si="11"/>
        <v/>
      </c>
      <c r="V5168" s="65" t="str">
        <f t="shared" si="5"/>
        <v/>
      </c>
      <c r="W5168" s="84"/>
      <c r="X5168" s="84"/>
      <c r="Y5168" s="85"/>
      <c r="Z5168" s="85"/>
      <c r="AA5168" s="65" t="str">
        <f t="shared" si="6"/>
        <v/>
      </c>
      <c r="AB5168" s="65" t="str">
        <f t="shared" si="7"/>
        <v/>
      </c>
      <c r="AC5168" s="86"/>
      <c r="AD5168" s="87" t="str">
        <f t="shared" si="8"/>
        <v/>
      </c>
      <c r="AE5168" s="84"/>
      <c r="AF5168" s="86">
        <f>IF(AC5168&gt;0,AC5168,'⚙️ Config'!$B$10)</f>
        <v>0.0075</v>
      </c>
      <c r="AG5168" s="88">
        <f t="shared" si="9"/>
        <v>37663.75335</v>
      </c>
      <c r="AH5168" s="88">
        <f>AG5168*'⚙️ Config'!$B$11</f>
        <v>188318.7668</v>
      </c>
      <c r="AI5168" s="88">
        <f>AH5168*'⚙️ Config'!$B$12</f>
        <v>56495.63003</v>
      </c>
      <c r="AJ5168" s="64"/>
      <c r="AK5168" s="84"/>
      <c r="AL5168" s="84"/>
      <c r="AM5168" s="84"/>
      <c r="AN5168" s="84"/>
      <c r="AO5168" s="84"/>
      <c r="AP5168" s="84"/>
      <c r="AQ5168" s="84"/>
    </row>
    <row r="5169" ht="15.0" customHeight="1">
      <c r="A5169" s="98">
        <v>5166.0</v>
      </c>
      <c r="B5169" s="99" t="s">
        <v>10869</v>
      </c>
      <c r="C5169" s="98" t="s">
        <v>141</v>
      </c>
      <c r="D5169" s="98" t="s">
        <v>10870</v>
      </c>
      <c r="E5169" s="100">
        <v>34.49</v>
      </c>
      <c r="F5169" s="98" t="s">
        <v>86</v>
      </c>
      <c r="G5169" s="98" t="s">
        <v>423</v>
      </c>
      <c r="H5169" s="101">
        <v>5020901.66</v>
      </c>
      <c r="I5169" s="98">
        <v>3.0</v>
      </c>
      <c r="J5169" s="102">
        <v>4.7</v>
      </c>
      <c r="K5169" s="99">
        <v>2025.0</v>
      </c>
      <c r="L5169" s="98" t="s">
        <v>4726</v>
      </c>
      <c r="M5169" s="98">
        <v>2021.0</v>
      </c>
      <c r="N5169" s="98" t="s">
        <v>161</v>
      </c>
      <c r="O5169" s="65" t="str">
        <f t="shared" si="1"/>
        <v>688777520001</v>
      </c>
      <c r="P5169" s="65">
        <f t="shared" si="2"/>
        <v>7</v>
      </c>
      <c r="Q5169" s="65">
        <f t="shared" si="3"/>
        <v>9</v>
      </c>
      <c r="R5169" s="65" t="str">
        <f t="shared" si="12"/>
        <v>68.877.752/0001-79</v>
      </c>
      <c r="S5169" s="84"/>
      <c r="T5169" s="84" t="str">
        <f t="shared" si="10"/>
        <v/>
      </c>
      <c r="U5169" s="84" t="str">
        <f t="shared" si="11"/>
        <v/>
      </c>
      <c r="V5169" s="65" t="str">
        <f t="shared" si="5"/>
        <v/>
      </c>
      <c r="W5169" s="84"/>
      <c r="X5169" s="84"/>
      <c r="Y5169" s="85"/>
      <c r="Z5169" s="85"/>
      <c r="AA5169" s="65" t="str">
        <f t="shared" si="6"/>
        <v/>
      </c>
      <c r="AB5169" s="65" t="str">
        <f t="shared" si="7"/>
        <v/>
      </c>
      <c r="AC5169" s="86"/>
      <c r="AD5169" s="87" t="str">
        <f t="shared" si="8"/>
        <v/>
      </c>
      <c r="AE5169" s="84"/>
      <c r="AF5169" s="86">
        <f>IF(AC5169&gt;0,AC5169,'⚙️ Config'!$B$10)</f>
        <v>0.0075</v>
      </c>
      <c r="AG5169" s="88">
        <f t="shared" si="9"/>
        <v>37656.76245</v>
      </c>
      <c r="AH5169" s="88">
        <f>AG5169*'⚙️ Config'!$B$11</f>
        <v>188283.8123</v>
      </c>
      <c r="AI5169" s="88">
        <f>AH5169*'⚙️ Config'!$B$12</f>
        <v>56485.14368</v>
      </c>
      <c r="AJ5169" s="64"/>
      <c r="AK5169" s="84"/>
      <c r="AL5169" s="84"/>
      <c r="AM5169" s="84"/>
      <c r="AN5169" s="84"/>
      <c r="AO5169" s="84"/>
      <c r="AP5169" s="84"/>
      <c r="AQ5169" s="84"/>
    </row>
    <row r="5170" ht="15.0" customHeight="1">
      <c r="A5170" s="98">
        <v>5167.0</v>
      </c>
      <c r="B5170" s="99" t="s">
        <v>10871</v>
      </c>
      <c r="C5170" s="98" t="s">
        <v>141</v>
      </c>
      <c r="D5170" s="98" t="s">
        <v>10872</v>
      </c>
      <c r="E5170" s="100">
        <v>23.79</v>
      </c>
      <c r="F5170" s="98" t="s">
        <v>86</v>
      </c>
      <c r="G5170" s="98" t="s">
        <v>423</v>
      </c>
      <c r="H5170" s="101">
        <v>5006792.6</v>
      </c>
      <c r="I5170" s="98">
        <v>4.0</v>
      </c>
      <c r="J5170" s="102">
        <v>4.8</v>
      </c>
      <c r="K5170" s="99">
        <v>2024.0</v>
      </c>
      <c r="L5170" s="98" t="s">
        <v>508</v>
      </c>
      <c r="M5170" s="98">
        <v>2021.0</v>
      </c>
      <c r="N5170" s="98" t="s">
        <v>161</v>
      </c>
      <c r="O5170" s="65" t="str">
        <f t="shared" si="1"/>
        <v>227316110001</v>
      </c>
      <c r="P5170" s="65">
        <f t="shared" si="2"/>
        <v>4</v>
      </c>
      <c r="Q5170" s="65">
        <f t="shared" si="3"/>
        <v>2</v>
      </c>
      <c r="R5170" s="65" t="str">
        <f t="shared" si="12"/>
        <v>22.731.611/0001-42</v>
      </c>
      <c r="S5170" s="84"/>
      <c r="T5170" s="84" t="str">
        <f t="shared" si="10"/>
        <v/>
      </c>
      <c r="U5170" s="84" t="str">
        <f t="shared" si="11"/>
        <v/>
      </c>
      <c r="V5170" s="65" t="str">
        <f t="shared" si="5"/>
        <v/>
      </c>
      <c r="W5170" s="84"/>
      <c r="X5170" s="84"/>
      <c r="Y5170" s="85"/>
      <c r="Z5170" s="85"/>
      <c r="AA5170" s="65" t="str">
        <f t="shared" si="6"/>
        <v/>
      </c>
      <c r="AB5170" s="65" t="str">
        <f t="shared" si="7"/>
        <v/>
      </c>
      <c r="AC5170" s="86"/>
      <c r="AD5170" s="87" t="str">
        <f t="shared" si="8"/>
        <v/>
      </c>
      <c r="AE5170" s="84"/>
      <c r="AF5170" s="86">
        <f>IF(AC5170&gt;0,AC5170,'⚙️ Config'!$B$10)</f>
        <v>0.0075</v>
      </c>
      <c r="AG5170" s="88">
        <f t="shared" si="9"/>
        <v>37550.9445</v>
      </c>
      <c r="AH5170" s="88">
        <f>AG5170*'⚙️ Config'!$B$11</f>
        <v>187754.7225</v>
      </c>
      <c r="AI5170" s="88">
        <f>AH5170*'⚙️ Config'!$B$12</f>
        <v>56326.41675</v>
      </c>
      <c r="AJ5170" s="64"/>
      <c r="AK5170" s="84"/>
      <c r="AL5170" s="84"/>
      <c r="AM5170" s="84"/>
      <c r="AN5170" s="84"/>
      <c r="AO5170" s="84"/>
      <c r="AP5170" s="84"/>
      <c r="AQ5170" s="84"/>
    </row>
    <row r="5171" ht="15.0" customHeight="1">
      <c r="A5171" s="103">
        <v>5168.0</v>
      </c>
      <c r="B5171" s="104" t="s">
        <v>10873</v>
      </c>
      <c r="C5171" s="103" t="s">
        <v>141</v>
      </c>
      <c r="D5171" s="103" t="s">
        <v>10874</v>
      </c>
      <c r="E5171" s="105">
        <v>34.13</v>
      </c>
      <c r="F5171" s="103" t="s">
        <v>86</v>
      </c>
      <c r="G5171" s="103" t="s">
        <v>606</v>
      </c>
      <c r="H5171" s="106">
        <v>4999415.83</v>
      </c>
      <c r="I5171" s="103">
        <v>1.0</v>
      </c>
      <c r="J5171" s="107">
        <v>4.5</v>
      </c>
      <c r="K5171" s="104">
        <v>2021.0</v>
      </c>
      <c r="L5171" s="103" t="s">
        <v>197</v>
      </c>
      <c r="M5171" s="103">
        <v>2021.0</v>
      </c>
      <c r="N5171" s="103" t="s">
        <v>145</v>
      </c>
      <c r="O5171" s="65" t="str">
        <f t="shared" si="1"/>
        <v>011824360001</v>
      </c>
      <c r="P5171" s="65">
        <f t="shared" si="2"/>
        <v>0</v>
      </c>
      <c r="Q5171" s="65">
        <f t="shared" si="3"/>
        <v>1</v>
      </c>
      <c r="R5171" s="65" t="str">
        <f t="shared" si="12"/>
        <v>01.182.436/0001-01</v>
      </c>
      <c r="S5171" s="84"/>
      <c r="T5171" s="84" t="str">
        <f t="shared" si="10"/>
        <v/>
      </c>
      <c r="U5171" s="84" t="str">
        <f t="shared" si="11"/>
        <v/>
      </c>
      <c r="V5171" s="65" t="str">
        <f t="shared" si="5"/>
        <v/>
      </c>
      <c r="W5171" s="84"/>
      <c r="X5171" s="84"/>
      <c r="Y5171" s="85"/>
      <c r="Z5171" s="85"/>
      <c r="AA5171" s="65" t="str">
        <f t="shared" si="6"/>
        <v/>
      </c>
      <c r="AB5171" s="65" t="str">
        <f t="shared" si="7"/>
        <v/>
      </c>
      <c r="AC5171" s="86"/>
      <c r="AD5171" s="87" t="str">
        <f t="shared" si="8"/>
        <v/>
      </c>
      <c r="AE5171" s="84"/>
      <c r="AF5171" s="86">
        <f>IF(AC5171&gt;0,AC5171,'⚙️ Config'!$B$10)</f>
        <v>0.0075</v>
      </c>
      <c r="AG5171" s="88">
        <f t="shared" si="9"/>
        <v>37495.61873</v>
      </c>
      <c r="AH5171" s="88">
        <f>AG5171*'⚙️ Config'!$B$11</f>
        <v>187478.0936</v>
      </c>
      <c r="AI5171" s="88">
        <f>AH5171*'⚙️ Config'!$B$12</f>
        <v>56243.42809</v>
      </c>
      <c r="AJ5171" s="64"/>
      <c r="AK5171" s="84"/>
      <c r="AL5171" s="84"/>
      <c r="AM5171" s="84"/>
      <c r="AN5171" s="84"/>
      <c r="AO5171" s="84"/>
      <c r="AP5171" s="84"/>
      <c r="AQ5171" s="84"/>
    </row>
    <row r="5172" ht="15.0" customHeight="1">
      <c r="A5172" s="103">
        <v>5169.0</v>
      </c>
      <c r="B5172" s="104" t="s">
        <v>10875</v>
      </c>
      <c r="C5172" s="103" t="s">
        <v>141</v>
      </c>
      <c r="D5172" s="103" t="s">
        <v>10876</v>
      </c>
      <c r="E5172" s="105">
        <v>26.92</v>
      </c>
      <c r="F5172" s="103" t="s">
        <v>86</v>
      </c>
      <c r="G5172" s="103" t="s">
        <v>606</v>
      </c>
      <c r="H5172" s="106">
        <v>4983283.85</v>
      </c>
      <c r="I5172" s="103">
        <v>2.0</v>
      </c>
      <c r="J5172" s="107">
        <v>4.7</v>
      </c>
      <c r="K5172" s="104">
        <v>2023.0</v>
      </c>
      <c r="L5172" s="103" t="s">
        <v>615</v>
      </c>
      <c r="M5172" s="103">
        <v>2021.0</v>
      </c>
      <c r="N5172" s="103" t="s">
        <v>161</v>
      </c>
      <c r="O5172" s="65" t="str">
        <f t="shared" si="1"/>
        <v>043557200001</v>
      </c>
      <c r="P5172" s="65">
        <f t="shared" si="2"/>
        <v>2</v>
      </c>
      <c r="Q5172" s="65">
        <f t="shared" si="3"/>
        <v>0</v>
      </c>
      <c r="R5172" s="65" t="str">
        <f t="shared" si="12"/>
        <v>04.355.720/0001-20</v>
      </c>
      <c r="S5172" s="84"/>
      <c r="T5172" s="84" t="str">
        <f t="shared" si="10"/>
        <v/>
      </c>
      <c r="U5172" s="84" t="str">
        <f t="shared" si="11"/>
        <v/>
      </c>
      <c r="V5172" s="65" t="str">
        <f t="shared" si="5"/>
        <v/>
      </c>
      <c r="W5172" s="84"/>
      <c r="X5172" s="84"/>
      <c r="Y5172" s="85"/>
      <c r="Z5172" s="85"/>
      <c r="AA5172" s="65" t="str">
        <f t="shared" si="6"/>
        <v/>
      </c>
      <c r="AB5172" s="65" t="str">
        <f t="shared" si="7"/>
        <v/>
      </c>
      <c r="AC5172" s="86"/>
      <c r="AD5172" s="87" t="str">
        <f t="shared" si="8"/>
        <v/>
      </c>
      <c r="AE5172" s="84"/>
      <c r="AF5172" s="86">
        <f>IF(AC5172&gt;0,AC5172,'⚙️ Config'!$B$10)</f>
        <v>0.0075</v>
      </c>
      <c r="AG5172" s="88">
        <f t="shared" si="9"/>
        <v>37374.62888</v>
      </c>
      <c r="AH5172" s="88">
        <f>AG5172*'⚙️ Config'!$B$11</f>
        <v>186873.1444</v>
      </c>
      <c r="AI5172" s="88">
        <f>AH5172*'⚙️ Config'!$B$12</f>
        <v>56061.94331</v>
      </c>
      <c r="AJ5172" s="64"/>
      <c r="AK5172" s="84"/>
      <c r="AL5172" s="84"/>
      <c r="AM5172" s="84"/>
      <c r="AN5172" s="84"/>
      <c r="AO5172" s="84"/>
      <c r="AP5172" s="84"/>
      <c r="AQ5172" s="84"/>
    </row>
    <row r="5173" ht="15.0" customHeight="1">
      <c r="A5173" s="98">
        <v>5170.0</v>
      </c>
      <c r="B5173" s="99" t="s">
        <v>10877</v>
      </c>
      <c r="C5173" s="98" t="s">
        <v>141</v>
      </c>
      <c r="D5173" s="98" t="s">
        <v>10878</v>
      </c>
      <c r="E5173" s="100">
        <v>27.1</v>
      </c>
      <c r="F5173" s="98" t="s">
        <v>86</v>
      </c>
      <c r="G5173" s="98" t="s">
        <v>606</v>
      </c>
      <c r="H5173" s="101">
        <v>4975616.74</v>
      </c>
      <c r="I5173" s="98">
        <v>4.0</v>
      </c>
      <c r="J5173" s="102">
        <v>4.3</v>
      </c>
      <c r="K5173" s="99">
        <v>2024.0</v>
      </c>
      <c r="L5173" s="98" t="s">
        <v>615</v>
      </c>
      <c r="M5173" s="98">
        <v>2021.0</v>
      </c>
      <c r="N5173" s="98" t="s">
        <v>161</v>
      </c>
      <c r="O5173" s="65" t="str">
        <f t="shared" si="1"/>
        <v>061882360001</v>
      </c>
      <c r="P5173" s="65">
        <f t="shared" si="2"/>
        <v>8</v>
      </c>
      <c r="Q5173" s="65">
        <f t="shared" si="3"/>
        <v>0</v>
      </c>
      <c r="R5173" s="65" t="str">
        <f t="shared" si="12"/>
        <v>06.188.236/0001-80</v>
      </c>
      <c r="S5173" s="84"/>
      <c r="T5173" s="84" t="str">
        <f t="shared" si="10"/>
        <v/>
      </c>
      <c r="U5173" s="84" t="str">
        <f t="shared" si="11"/>
        <v/>
      </c>
      <c r="V5173" s="65" t="str">
        <f t="shared" si="5"/>
        <v/>
      </c>
      <c r="W5173" s="84"/>
      <c r="X5173" s="84"/>
      <c r="Y5173" s="85"/>
      <c r="Z5173" s="85"/>
      <c r="AA5173" s="65" t="str">
        <f t="shared" si="6"/>
        <v/>
      </c>
      <c r="AB5173" s="65" t="str">
        <f t="shared" si="7"/>
        <v/>
      </c>
      <c r="AC5173" s="86"/>
      <c r="AD5173" s="87" t="str">
        <f t="shared" si="8"/>
        <v/>
      </c>
      <c r="AE5173" s="84"/>
      <c r="AF5173" s="86">
        <f>IF(AC5173&gt;0,AC5173,'⚙️ Config'!$B$10)</f>
        <v>0.0075</v>
      </c>
      <c r="AG5173" s="88">
        <f t="shared" si="9"/>
        <v>37317.12555</v>
      </c>
      <c r="AH5173" s="88">
        <f>AG5173*'⚙️ Config'!$B$11</f>
        <v>186585.6278</v>
      </c>
      <c r="AI5173" s="88">
        <f>AH5173*'⚙️ Config'!$B$12</f>
        <v>55975.68833</v>
      </c>
      <c r="AJ5173" s="64"/>
      <c r="AK5173" s="84"/>
      <c r="AL5173" s="84"/>
      <c r="AM5173" s="84"/>
      <c r="AN5173" s="84"/>
      <c r="AO5173" s="84"/>
      <c r="AP5173" s="84"/>
      <c r="AQ5173" s="84"/>
    </row>
    <row r="5174" ht="15.0" customHeight="1">
      <c r="A5174" s="103">
        <v>5171.0</v>
      </c>
      <c r="B5174" s="104" t="s">
        <v>10879</v>
      </c>
      <c r="C5174" s="103" t="s">
        <v>141</v>
      </c>
      <c r="D5174" s="103" t="s">
        <v>10880</v>
      </c>
      <c r="E5174" s="105">
        <v>33.34</v>
      </c>
      <c r="F5174" s="103" t="s">
        <v>86</v>
      </c>
      <c r="G5174" s="103" t="s">
        <v>606</v>
      </c>
      <c r="H5174" s="106">
        <v>4965915.03</v>
      </c>
      <c r="I5174" s="103">
        <v>1.0</v>
      </c>
      <c r="J5174" s="107">
        <v>4.8</v>
      </c>
      <c r="K5174" s="104">
        <v>2021.0</v>
      </c>
      <c r="L5174" s="103" t="s">
        <v>295</v>
      </c>
      <c r="M5174" s="103">
        <v>2021.0</v>
      </c>
      <c r="N5174" s="103" t="s">
        <v>161</v>
      </c>
      <c r="O5174" s="65" t="str">
        <f t="shared" si="1"/>
        <v>041653640001</v>
      </c>
      <c r="P5174" s="65">
        <f t="shared" si="2"/>
        <v>8</v>
      </c>
      <c r="Q5174" s="65">
        <f t="shared" si="3"/>
        <v>2</v>
      </c>
      <c r="R5174" s="65" t="str">
        <f t="shared" si="12"/>
        <v>04.165.364/0001-82</v>
      </c>
      <c r="S5174" s="84"/>
      <c r="T5174" s="84" t="str">
        <f t="shared" si="10"/>
        <v/>
      </c>
      <c r="U5174" s="84" t="str">
        <f t="shared" si="11"/>
        <v/>
      </c>
      <c r="V5174" s="65" t="str">
        <f t="shared" si="5"/>
        <v/>
      </c>
      <c r="W5174" s="84"/>
      <c r="X5174" s="84"/>
      <c r="Y5174" s="85"/>
      <c r="Z5174" s="85"/>
      <c r="AA5174" s="65" t="str">
        <f t="shared" si="6"/>
        <v/>
      </c>
      <c r="AB5174" s="65" t="str">
        <f t="shared" si="7"/>
        <v/>
      </c>
      <c r="AC5174" s="86"/>
      <c r="AD5174" s="87" t="str">
        <f t="shared" si="8"/>
        <v/>
      </c>
      <c r="AE5174" s="84"/>
      <c r="AF5174" s="86">
        <f>IF(AC5174&gt;0,AC5174,'⚙️ Config'!$B$10)</f>
        <v>0.0075</v>
      </c>
      <c r="AG5174" s="88">
        <f t="shared" si="9"/>
        <v>37244.36273</v>
      </c>
      <c r="AH5174" s="88">
        <f>AG5174*'⚙️ Config'!$B$11</f>
        <v>186221.8136</v>
      </c>
      <c r="AI5174" s="88">
        <f>AH5174*'⚙️ Config'!$B$12</f>
        <v>55866.54409</v>
      </c>
      <c r="AJ5174" s="64"/>
      <c r="AK5174" s="84"/>
      <c r="AL5174" s="84"/>
      <c r="AM5174" s="84"/>
      <c r="AN5174" s="84"/>
      <c r="AO5174" s="84"/>
      <c r="AP5174" s="84"/>
      <c r="AQ5174" s="84"/>
    </row>
    <row r="5175" ht="15.0" customHeight="1">
      <c r="A5175" s="103">
        <v>5172.0</v>
      </c>
      <c r="B5175" s="104" t="s">
        <v>10881</v>
      </c>
      <c r="C5175" s="103" t="s">
        <v>141</v>
      </c>
      <c r="D5175" s="103" t="s">
        <v>10882</v>
      </c>
      <c r="E5175" s="105">
        <v>42.82</v>
      </c>
      <c r="F5175" s="103" t="s">
        <v>86</v>
      </c>
      <c r="G5175" s="103" t="s">
        <v>606</v>
      </c>
      <c r="H5175" s="106">
        <v>4940598.07</v>
      </c>
      <c r="I5175" s="103">
        <v>4.0</v>
      </c>
      <c r="J5175" s="107">
        <v>4.7</v>
      </c>
      <c r="K5175" s="104">
        <v>2025.0</v>
      </c>
      <c r="L5175" s="103" t="s">
        <v>387</v>
      </c>
      <c r="M5175" s="103">
        <v>2021.0</v>
      </c>
      <c r="N5175" s="103" t="s">
        <v>208</v>
      </c>
      <c r="O5175" s="65" t="str">
        <f t="shared" si="1"/>
        <v>305930800001</v>
      </c>
      <c r="P5175" s="65">
        <f t="shared" si="2"/>
        <v>0</v>
      </c>
      <c r="Q5175" s="65">
        <f t="shared" si="3"/>
        <v>5</v>
      </c>
      <c r="R5175" s="65" t="str">
        <f t="shared" si="12"/>
        <v>30.593.080/0001-05</v>
      </c>
      <c r="S5175" s="84"/>
      <c r="T5175" s="84" t="str">
        <f t="shared" si="10"/>
        <v/>
      </c>
      <c r="U5175" s="84" t="str">
        <f t="shared" si="11"/>
        <v/>
      </c>
      <c r="V5175" s="65" t="str">
        <f t="shared" si="5"/>
        <v/>
      </c>
      <c r="W5175" s="84"/>
      <c r="X5175" s="84"/>
      <c r="Y5175" s="85"/>
      <c r="Z5175" s="85"/>
      <c r="AA5175" s="65" t="str">
        <f t="shared" si="6"/>
        <v/>
      </c>
      <c r="AB5175" s="65" t="str">
        <f t="shared" si="7"/>
        <v/>
      </c>
      <c r="AC5175" s="86"/>
      <c r="AD5175" s="87" t="str">
        <f t="shared" si="8"/>
        <v/>
      </c>
      <c r="AE5175" s="84"/>
      <c r="AF5175" s="86">
        <f>IF(AC5175&gt;0,AC5175,'⚙️ Config'!$B$10)</f>
        <v>0.0075</v>
      </c>
      <c r="AG5175" s="88">
        <f t="shared" si="9"/>
        <v>37054.48553</v>
      </c>
      <c r="AH5175" s="88">
        <f>AG5175*'⚙️ Config'!$B$11</f>
        <v>185272.4276</v>
      </c>
      <c r="AI5175" s="88">
        <f>AH5175*'⚙️ Config'!$B$12</f>
        <v>55581.72829</v>
      </c>
      <c r="AJ5175" s="64"/>
      <c r="AK5175" s="84"/>
      <c r="AL5175" s="84"/>
      <c r="AM5175" s="84"/>
      <c r="AN5175" s="84"/>
      <c r="AO5175" s="84"/>
      <c r="AP5175" s="84"/>
      <c r="AQ5175" s="84"/>
    </row>
    <row r="5176" ht="15.0" customHeight="1">
      <c r="A5176" s="98">
        <v>5173.0</v>
      </c>
      <c r="B5176" s="99" t="s">
        <v>10883</v>
      </c>
      <c r="C5176" s="98" t="s">
        <v>141</v>
      </c>
      <c r="D5176" s="98" t="s">
        <v>10884</v>
      </c>
      <c r="E5176" s="100">
        <v>23.86</v>
      </c>
      <c r="F5176" s="98" t="s">
        <v>86</v>
      </c>
      <c r="G5176" s="98" t="s">
        <v>606</v>
      </c>
      <c r="H5176" s="101">
        <v>4896543.28</v>
      </c>
      <c r="I5176" s="98">
        <v>2.0</v>
      </c>
      <c r="J5176" s="102">
        <v>4.6</v>
      </c>
      <c r="K5176" s="99">
        <v>2021.0</v>
      </c>
      <c r="L5176" s="98" t="s">
        <v>387</v>
      </c>
      <c r="M5176" s="98">
        <v>2021.0</v>
      </c>
      <c r="N5176" s="98" t="s">
        <v>161</v>
      </c>
      <c r="O5176" s="65" t="str">
        <f t="shared" si="1"/>
        <v>014305610001</v>
      </c>
      <c r="P5176" s="65">
        <f t="shared" si="2"/>
        <v>9</v>
      </c>
      <c r="Q5176" s="65">
        <f t="shared" si="3"/>
        <v>3</v>
      </c>
      <c r="R5176" s="65" t="str">
        <f t="shared" si="12"/>
        <v>01.430.561/0001-93</v>
      </c>
      <c r="S5176" s="84"/>
      <c r="T5176" s="84" t="str">
        <f t="shared" si="10"/>
        <v/>
      </c>
      <c r="U5176" s="84" t="str">
        <f t="shared" si="11"/>
        <v/>
      </c>
      <c r="V5176" s="65" t="str">
        <f t="shared" si="5"/>
        <v/>
      </c>
      <c r="W5176" s="84"/>
      <c r="X5176" s="84"/>
      <c r="Y5176" s="85"/>
      <c r="Z5176" s="85"/>
      <c r="AA5176" s="65" t="str">
        <f t="shared" si="6"/>
        <v/>
      </c>
      <c r="AB5176" s="65" t="str">
        <f t="shared" si="7"/>
        <v/>
      </c>
      <c r="AC5176" s="86"/>
      <c r="AD5176" s="87" t="str">
        <f t="shared" si="8"/>
        <v/>
      </c>
      <c r="AE5176" s="84"/>
      <c r="AF5176" s="86">
        <f>IF(AC5176&gt;0,AC5176,'⚙️ Config'!$B$10)</f>
        <v>0.0075</v>
      </c>
      <c r="AG5176" s="88">
        <f t="shared" si="9"/>
        <v>36724.0746</v>
      </c>
      <c r="AH5176" s="88">
        <f>AG5176*'⚙️ Config'!$B$11</f>
        <v>183620.373</v>
      </c>
      <c r="AI5176" s="88">
        <f>AH5176*'⚙️ Config'!$B$12</f>
        <v>55086.1119</v>
      </c>
      <c r="AJ5176" s="64"/>
      <c r="AK5176" s="84"/>
      <c r="AL5176" s="84"/>
      <c r="AM5176" s="84"/>
      <c r="AN5176" s="84"/>
      <c r="AO5176" s="84"/>
      <c r="AP5176" s="84"/>
      <c r="AQ5176" s="84"/>
    </row>
    <row r="5177" ht="15.0" customHeight="1">
      <c r="A5177" s="98">
        <v>5174.0</v>
      </c>
      <c r="B5177" s="99" t="s">
        <v>10885</v>
      </c>
      <c r="C5177" s="98" t="s">
        <v>141</v>
      </c>
      <c r="D5177" s="98" t="s">
        <v>10886</v>
      </c>
      <c r="E5177" s="100">
        <v>23.34</v>
      </c>
      <c r="F5177" s="98" t="s">
        <v>86</v>
      </c>
      <c r="G5177" s="98" t="s">
        <v>606</v>
      </c>
      <c r="H5177" s="101">
        <v>4883880.9</v>
      </c>
      <c r="I5177" s="98">
        <v>2.0</v>
      </c>
      <c r="J5177" s="102">
        <v>4.8</v>
      </c>
      <c r="K5177" s="99">
        <v>2021.0</v>
      </c>
      <c r="L5177" s="98" t="s">
        <v>144</v>
      </c>
      <c r="M5177" s="98">
        <v>2021.0</v>
      </c>
      <c r="N5177" s="98" t="s">
        <v>145</v>
      </c>
      <c r="O5177" s="65" t="str">
        <f t="shared" si="1"/>
        <v>005732550001</v>
      </c>
      <c r="P5177" s="65">
        <f t="shared" si="2"/>
        <v>4</v>
      </c>
      <c r="Q5177" s="65">
        <f t="shared" si="3"/>
        <v>3</v>
      </c>
      <c r="R5177" s="65" t="str">
        <f t="shared" si="12"/>
        <v>00.573.255/0001-43</v>
      </c>
      <c r="S5177" s="84"/>
      <c r="T5177" s="84" t="str">
        <f t="shared" si="10"/>
        <v/>
      </c>
      <c r="U5177" s="84" t="str">
        <f t="shared" si="11"/>
        <v/>
      </c>
      <c r="V5177" s="65" t="str">
        <f t="shared" si="5"/>
        <v/>
      </c>
      <c r="W5177" s="84"/>
      <c r="X5177" s="84"/>
      <c r="Y5177" s="85"/>
      <c r="Z5177" s="85"/>
      <c r="AA5177" s="65" t="str">
        <f t="shared" si="6"/>
        <v/>
      </c>
      <c r="AB5177" s="65" t="str">
        <f t="shared" si="7"/>
        <v/>
      </c>
      <c r="AC5177" s="86"/>
      <c r="AD5177" s="87" t="str">
        <f t="shared" si="8"/>
        <v/>
      </c>
      <c r="AE5177" s="84"/>
      <c r="AF5177" s="86">
        <f>IF(AC5177&gt;0,AC5177,'⚙️ Config'!$B$10)</f>
        <v>0.0075</v>
      </c>
      <c r="AG5177" s="88">
        <f t="shared" si="9"/>
        <v>36629.10675</v>
      </c>
      <c r="AH5177" s="88">
        <f>AG5177*'⚙️ Config'!$B$11</f>
        <v>183145.5338</v>
      </c>
      <c r="AI5177" s="88">
        <f>AH5177*'⚙️ Config'!$B$12</f>
        <v>54943.66013</v>
      </c>
      <c r="AJ5177" s="64"/>
      <c r="AK5177" s="84"/>
      <c r="AL5177" s="84"/>
      <c r="AM5177" s="84"/>
      <c r="AN5177" s="84"/>
      <c r="AO5177" s="84"/>
      <c r="AP5177" s="84"/>
      <c r="AQ5177" s="84"/>
    </row>
    <row r="5178" ht="15.0" customHeight="1">
      <c r="A5178" s="98">
        <v>5175.0</v>
      </c>
      <c r="B5178" s="99" t="s">
        <v>10887</v>
      </c>
      <c r="C5178" s="98" t="s">
        <v>141</v>
      </c>
      <c r="D5178" s="98" t="s">
        <v>10888</v>
      </c>
      <c r="E5178" s="100">
        <v>24.97</v>
      </c>
      <c r="F5178" s="98" t="s">
        <v>86</v>
      </c>
      <c r="G5178" s="98" t="s">
        <v>606</v>
      </c>
      <c r="H5178" s="101">
        <v>4872415.58</v>
      </c>
      <c r="I5178" s="98">
        <v>2.0</v>
      </c>
      <c r="J5178" s="102">
        <v>4.7</v>
      </c>
      <c r="K5178" s="99">
        <v>2022.0</v>
      </c>
      <c r="L5178" s="98" t="s">
        <v>630</v>
      </c>
      <c r="M5178" s="98">
        <v>2021.0</v>
      </c>
      <c r="N5178" s="98" t="s">
        <v>161</v>
      </c>
      <c r="O5178" s="65" t="str">
        <f t="shared" si="1"/>
        <v>124209950001</v>
      </c>
      <c r="P5178" s="65">
        <f t="shared" si="2"/>
        <v>2</v>
      </c>
      <c r="Q5178" s="65">
        <f t="shared" si="3"/>
        <v>9</v>
      </c>
      <c r="R5178" s="65" t="str">
        <f t="shared" si="12"/>
        <v>12.420.995/0001-29</v>
      </c>
      <c r="S5178" s="84"/>
      <c r="T5178" s="84" t="str">
        <f t="shared" si="10"/>
        <v/>
      </c>
      <c r="U5178" s="84" t="str">
        <f t="shared" si="11"/>
        <v/>
      </c>
      <c r="V5178" s="65" t="str">
        <f t="shared" si="5"/>
        <v/>
      </c>
      <c r="W5178" s="84"/>
      <c r="X5178" s="84"/>
      <c r="Y5178" s="85"/>
      <c r="Z5178" s="85"/>
      <c r="AA5178" s="65" t="str">
        <f t="shared" si="6"/>
        <v/>
      </c>
      <c r="AB5178" s="65" t="str">
        <f t="shared" si="7"/>
        <v/>
      </c>
      <c r="AC5178" s="86"/>
      <c r="AD5178" s="87" t="str">
        <f t="shared" si="8"/>
        <v/>
      </c>
      <c r="AE5178" s="84"/>
      <c r="AF5178" s="86">
        <f>IF(AC5178&gt;0,AC5178,'⚙️ Config'!$B$10)</f>
        <v>0.0075</v>
      </c>
      <c r="AG5178" s="88">
        <f t="shared" si="9"/>
        <v>36543.11685</v>
      </c>
      <c r="AH5178" s="88">
        <f>AG5178*'⚙️ Config'!$B$11</f>
        <v>182715.5843</v>
      </c>
      <c r="AI5178" s="88">
        <f>AH5178*'⚙️ Config'!$B$12</f>
        <v>54814.67528</v>
      </c>
      <c r="AJ5178" s="64"/>
      <c r="AK5178" s="84"/>
      <c r="AL5178" s="84"/>
      <c r="AM5178" s="84"/>
      <c r="AN5178" s="84"/>
      <c r="AO5178" s="84"/>
      <c r="AP5178" s="84"/>
      <c r="AQ5178" s="84"/>
    </row>
    <row r="5179" ht="15.0" customHeight="1">
      <c r="A5179" s="98">
        <v>5176.0</v>
      </c>
      <c r="B5179" s="99" t="s">
        <v>10889</v>
      </c>
      <c r="C5179" s="98" t="s">
        <v>141</v>
      </c>
      <c r="D5179" s="98" t="s">
        <v>10890</v>
      </c>
      <c r="E5179" s="100">
        <v>29.99</v>
      </c>
      <c r="F5179" s="98" t="s">
        <v>86</v>
      </c>
      <c r="G5179" s="98" t="s">
        <v>606</v>
      </c>
      <c r="H5179" s="101">
        <v>4853381.29</v>
      </c>
      <c r="I5179" s="98">
        <v>3.0</v>
      </c>
      <c r="J5179" s="102">
        <v>4.9</v>
      </c>
      <c r="K5179" s="99">
        <v>2024.0</v>
      </c>
      <c r="L5179" s="98" t="s">
        <v>268</v>
      </c>
      <c r="M5179" s="98">
        <v>2021.0</v>
      </c>
      <c r="N5179" s="98" t="s">
        <v>161</v>
      </c>
      <c r="O5179" s="65" t="str">
        <f t="shared" si="1"/>
        <v>010412970001</v>
      </c>
      <c r="P5179" s="65">
        <f t="shared" si="2"/>
        <v>0</v>
      </c>
      <c r="Q5179" s="65">
        <f t="shared" si="3"/>
        <v>4</v>
      </c>
      <c r="R5179" s="65" t="str">
        <f t="shared" si="12"/>
        <v>01.041.297/0001-04</v>
      </c>
      <c r="S5179" s="84"/>
      <c r="T5179" s="84" t="str">
        <f t="shared" si="10"/>
        <v/>
      </c>
      <c r="U5179" s="84" t="str">
        <f t="shared" si="11"/>
        <v/>
      </c>
      <c r="V5179" s="65" t="str">
        <f t="shared" si="5"/>
        <v/>
      </c>
      <c r="W5179" s="84"/>
      <c r="X5179" s="84"/>
      <c r="Y5179" s="85"/>
      <c r="Z5179" s="85"/>
      <c r="AA5179" s="65" t="str">
        <f t="shared" si="6"/>
        <v/>
      </c>
      <c r="AB5179" s="65" t="str">
        <f t="shared" si="7"/>
        <v/>
      </c>
      <c r="AC5179" s="86"/>
      <c r="AD5179" s="87" t="str">
        <f t="shared" si="8"/>
        <v/>
      </c>
      <c r="AE5179" s="84"/>
      <c r="AF5179" s="86">
        <f>IF(AC5179&gt;0,AC5179,'⚙️ Config'!$B$10)</f>
        <v>0.0075</v>
      </c>
      <c r="AG5179" s="88">
        <f t="shared" si="9"/>
        <v>36400.35968</v>
      </c>
      <c r="AH5179" s="88">
        <f>AG5179*'⚙️ Config'!$B$11</f>
        <v>182001.7984</v>
      </c>
      <c r="AI5179" s="88">
        <f>AH5179*'⚙️ Config'!$B$12</f>
        <v>54600.53951</v>
      </c>
      <c r="AJ5179" s="64"/>
      <c r="AK5179" s="84"/>
      <c r="AL5179" s="84"/>
      <c r="AM5179" s="84"/>
      <c r="AN5179" s="84"/>
      <c r="AO5179" s="84"/>
      <c r="AP5179" s="84"/>
      <c r="AQ5179" s="84"/>
    </row>
    <row r="5180" ht="15.0" customHeight="1">
      <c r="A5180" s="98">
        <v>5177.0</v>
      </c>
      <c r="B5180" s="99" t="s">
        <v>10891</v>
      </c>
      <c r="C5180" s="98" t="s">
        <v>141</v>
      </c>
      <c r="D5180" s="98" t="s">
        <v>10892</v>
      </c>
      <c r="E5180" s="100">
        <v>34.13</v>
      </c>
      <c r="F5180" s="98" t="s">
        <v>86</v>
      </c>
      <c r="G5180" s="98" t="s">
        <v>606</v>
      </c>
      <c r="H5180" s="101">
        <v>4852538.36</v>
      </c>
      <c r="I5180" s="98">
        <v>1.0</v>
      </c>
      <c r="J5180" s="102">
        <v>4.5</v>
      </c>
      <c r="K5180" s="99">
        <v>2021.0</v>
      </c>
      <c r="L5180" s="98" t="s">
        <v>448</v>
      </c>
      <c r="M5180" s="98">
        <v>2021.0</v>
      </c>
      <c r="N5180" s="98" t="s">
        <v>145</v>
      </c>
      <c r="O5180" s="65" t="str">
        <f t="shared" si="1"/>
        <v>604233650001</v>
      </c>
      <c r="P5180" s="65">
        <f t="shared" si="2"/>
        <v>5</v>
      </c>
      <c r="Q5180" s="65">
        <f t="shared" si="3"/>
        <v>0</v>
      </c>
      <c r="R5180" s="65" t="str">
        <f t="shared" si="12"/>
        <v>60.423.365/0001-50</v>
      </c>
      <c r="S5180" s="84"/>
      <c r="T5180" s="84" t="str">
        <f t="shared" si="10"/>
        <v/>
      </c>
      <c r="U5180" s="84" t="str">
        <f t="shared" si="11"/>
        <v/>
      </c>
      <c r="V5180" s="65" t="str">
        <f t="shared" si="5"/>
        <v/>
      </c>
      <c r="W5180" s="84"/>
      <c r="X5180" s="84"/>
      <c r="Y5180" s="85"/>
      <c r="Z5180" s="85"/>
      <c r="AA5180" s="65" t="str">
        <f t="shared" si="6"/>
        <v/>
      </c>
      <c r="AB5180" s="65" t="str">
        <f t="shared" si="7"/>
        <v/>
      </c>
      <c r="AC5180" s="86"/>
      <c r="AD5180" s="87" t="str">
        <f t="shared" si="8"/>
        <v/>
      </c>
      <c r="AE5180" s="84"/>
      <c r="AF5180" s="86">
        <f>IF(AC5180&gt;0,AC5180,'⚙️ Config'!$B$10)</f>
        <v>0.0075</v>
      </c>
      <c r="AG5180" s="88">
        <f t="shared" si="9"/>
        <v>36394.0377</v>
      </c>
      <c r="AH5180" s="88">
        <f>AG5180*'⚙️ Config'!$B$11</f>
        <v>181970.1885</v>
      </c>
      <c r="AI5180" s="88">
        <f>AH5180*'⚙️ Config'!$B$12</f>
        <v>54591.05655</v>
      </c>
      <c r="AJ5180" s="64"/>
      <c r="AK5180" s="84"/>
      <c r="AL5180" s="84"/>
      <c r="AM5180" s="84"/>
      <c r="AN5180" s="84"/>
      <c r="AO5180" s="84"/>
      <c r="AP5180" s="84"/>
      <c r="AQ5180" s="84"/>
    </row>
    <row r="5181" ht="15.0" customHeight="1">
      <c r="A5181" s="103">
        <v>5178.0</v>
      </c>
      <c r="B5181" s="104" t="s">
        <v>10893</v>
      </c>
      <c r="C5181" s="103" t="s">
        <v>141</v>
      </c>
      <c r="D5181" s="103" t="s">
        <v>10894</v>
      </c>
      <c r="E5181" s="105">
        <v>20.26</v>
      </c>
      <c r="F5181" s="103" t="s">
        <v>86</v>
      </c>
      <c r="G5181" s="103" t="s">
        <v>606</v>
      </c>
      <c r="H5181" s="106">
        <v>4819463.4</v>
      </c>
      <c r="I5181" s="103">
        <v>3.0</v>
      </c>
      <c r="J5181" s="107">
        <v>4.7</v>
      </c>
      <c r="K5181" s="104">
        <v>2021.0</v>
      </c>
      <c r="L5181" s="103" t="s">
        <v>719</v>
      </c>
      <c r="M5181" s="103">
        <v>2021.0</v>
      </c>
      <c r="N5181" s="103" t="s">
        <v>4351</v>
      </c>
      <c r="O5181" s="65" t="str">
        <f t="shared" si="1"/>
        <v>432711390001</v>
      </c>
      <c r="P5181" s="65">
        <f t="shared" si="2"/>
        <v>8</v>
      </c>
      <c r="Q5181" s="65">
        <f t="shared" si="3"/>
        <v>2</v>
      </c>
      <c r="R5181" s="65" t="str">
        <f t="shared" si="12"/>
        <v>43.271.139/0001-82</v>
      </c>
      <c r="S5181" s="84"/>
      <c r="T5181" s="84" t="str">
        <f t="shared" si="10"/>
        <v/>
      </c>
      <c r="U5181" s="84" t="str">
        <f t="shared" si="11"/>
        <v/>
      </c>
      <c r="V5181" s="65" t="str">
        <f t="shared" si="5"/>
        <v/>
      </c>
      <c r="W5181" s="84"/>
      <c r="X5181" s="84"/>
      <c r="Y5181" s="85"/>
      <c r="Z5181" s="85"/>
      <c r="AA5181" s="65" t="str">
        <f t="shared" si="6"/>
        <v/>
      </c>
      <c r="AB5181" s="65" t="str">
        <f t="shared" si="7"/>
        <v/>
      </c>
      <c r="AC5181" s="86"/>
      <c r="AD5181" s="87" t="str">
        <f t="shared" si="8"/>
        <v/>
      </c>
      <c r="AE5181" s="84"/>
      <c r="AF5181" s="86">
        <f>IF(AC5181&gt;0,AC5181,'⚙️ Config'!$B$10)</f>
        <v>0.0075</v>
      </c>
      <c r="AG5181" s="88">
        <f t="shared" si="9"/>
        <v>36145.9755</v>
      </c>
      <c r="AH5181" s="88">
        <f>AG5181*'⚙️ Config'!$B$11</f>
        <v>180729.8775</v>
      </c>
      <c r="AI5181" s="88">
        <f>AH5181*'⚙️ Config'!$B$12</f>
        <v>54218.96325</v>
      </c>
      <c r="AJ5181" s="64"/>
      <c r="AK5181" s="84"/>
      <c r="AL5181" s="84"/>
      <c r="AM5181" s="84"/>
      <c r="AN5181" s="84"/>
      <c r="AO5181" s="84"/>
      <c r="AP5181" s="84"/>
      <c r="AQ5181" s="84"/>
    </row>
    <row r="5182" ht="15.0" customHeight="1">
      <c r="A5182" s="98">
        <v>5179.0</v>
      </c>
      <c r="B5182" s="99" t="s">
        <v>10895</v>
      </c>
      <c r="C5182" s="98" t="s">
        <v>141</v>
      </c>
      <c r="D5182" s="98" t="s">
        <v>10896</v>
      </c>
      <c r="E5182" s="100">
        <v>23.03</v>
      </c>
      <c r="F5182" s="98" t="s">
        <v>86</v>
      </c>
      <c r="G5182" s="98" t="s">
        <v>606</v>
      </c>
      <c r="H5182" s="101">
        <v>4819411.21</v>
      </c>
      <c r="I5182" s="98">
        <v>3.0</v>
      </c>
      <c r="J5182" s="102">
        <v>4.9</v>
      </c>
      <c r="K5182" s="99">
        <v>2023.0</v>
      </c>
      <c r="L5182" s="98" t="s">
        <v>448</v>
      </c>
      <c r="M5182" s="98">
        <v>2021.0</v>
      </c>
      <c r="N5182" s="98" t="s">
        <v>161</v>
      </c>
      <c r="O5182" s="65" t="str">
        <f t="shared" si="1"/>
        <v>029456630001</v>
      </c>
      <c r="P5182" s="65">
        <f t="shared" si="2"/>
        <v>0</v>
      </c>
      <c r="Q5182" s="65">
        <f t="shared" si="3"/>
        <v>4</v>
      </c>
      <c r="R5182" s="65" t="str">
        <f t="shared" si="12"/>
        <v>02.945.663/0001-04</v>
      </c>
      <c r="S5182" s="84"/>
      <c r="T5182" s="84" t="str">
        <f t="shared" si="10"/>
        <v/>
      </c>
      <c r="U5182" s="84" t="str">
        <f t="shared" si="11"/>
        <v/>
      </c>
      <c r="V5182" s="65" t="str">
        <f t="shared" si="5"/>
        <v/>
      </c>
      <c r="W5182" s="84"/>
      <c r="X5182" s="84"/>
      <c r="Y5182" s="85"/>
      <c r="Z5182" s="85"/>
      <c r="AA5182" s="65" t="str">
        <f t="shared" si="6"/>
        <v/>
      </c>
      <c r="AB5182" s="65" t="str">
        <f t="shared" si="7"/>
        <v/>
      </c>
      <c r="AC5182" s="86"/>
      <c r="AD5182" s="87" t="str">
        <f t="shared" si="8"/>
        <v/>
      </c>
      <c r="AE5182" s="84"/>
      <c r="AF5182" s="86">
        <f>IF(AC5182&gt;0,AC5182,'⚙️ Config'!$B$10)</f>
        <v>0.0075</v>
      </c>
      <c r="AG5182" s="88">
        <f t="shared" si="9"/>
        <v>36145.58408</v>
      </c>
      <c r="AH5182" s="88">
        <f>AG5182*'⚙️ Config'!$B$11</f>
        <v>180727.9204</v>
      </c>
      <c r="AI5182" s="88">
        <f>AH5182*'⚙️ Config'!$B$12</f>
        <v>54218.37611</v>
      </c>
      <c r="AJ5182" s="64"/>
      <c r="AK5182" s="84"/>
      <c r="AL5182" s="84"/>
      <c r="AM5182" s="84"/>
      <c r="AN5182" s="84"/>
      <c r="AO5182" s="84"/>
      <c r="AP5182" s="84"/>
      <c r="AQ5182" s="84"/>
    </row>
    <row r="5183" ht="15.0" customHeight="1">
      <c r="A5183" s="103">
        <v>5180.0</v>
      </c>
      <c r="B5183" s="104" t="s">
        <v>10897</v>
      </c>
      <c r="C5183" s="103" t="s">
        <v>141</v>
      </c>
      <c r="D5183" s="103" t="s">
        <v>10898</v>
      </c>
      <c r="E5183" s="105">
        <v>20.0</v>
      </c>
      <c r="F5183" s="103" t="s">
        <v>86</v>
      </c>
      <c r="G5183" s="103" t="s">
        <v>606</v>
      </c>
      <c r="H5183" s="106">
        <v>4803897.3</v>
      </c>
      <c r="I5183" s="103">
        <v>3.0</v>
      </c>
      <c r="J5183" s="107">
        <v>4.8</v>
      </c>
      <c r="K5183" s="104">
        <v>2021.0</v>
      </c>
      <c r="L5183" s="103" t="s">
        <v>615</v>
      </c>
      <c r="M5183" s="103">
        <v>2021.0</v>
      </c>
      <c r="N5183" s="103" t="s">
        <v>161</v>
      </c>
      <c r="O5183" s="65" t="str">
        <f t="shared" si="1"/>
        <v>107359030001</v>
      </c>
      <c r="P5183" s="65">
        <f t="shared" si="2"/>
        <v>7</v>
      </c>
      <c r="Q5183" s="65">
        <f t="shared" si="3"/>
        <v>4</v>
      </c>
      <c r="R5183" s="65" t="str">
        <f t="shared" si="12"/>
        <v>10.735.903/0001-74</v>
      </c>
      <c r="S5183" s="84"/>
      <c r="T5183" s="84" t="str">
        <f t="shared" si="10"/>
        <v/>
      </c>
      <c r="U5183" s="84" t="str">
        <f t="shared" si="11"/>
        <v/>
      </c>
      <c r="V5183" s="65" t="str">
        <f t="shared" si="5"/>
        <v/>
      </c>
      <c r="W5183" s="84"/>
      <c r="X5183" s="84"/>
      <c r="Y5183" s="85"/>
      <c r="Z5183" s="85"/>
      <c r="AA5183" s="65" t="str">
        <f t="shared" si="6"/>
        <v/>
      </c>
      <c r="AB5183" s="65" t="str">
        <f t="shared" si="7"/>
        <v/>
      </c>
      <c r="AC5183" s="86"/>
      <c r="AD5183" s="87" t="str">
        <f t="shared" si="8"/>
        <v/>
      </c>
      <c r="AE5183" s="84"/>
      <c r="AF5183" s="86">
        <f>IF(AC5183&gt;0,AC5183,'⚙️ Config'!$B$10)</f>
        <v>0.0075</v>
      </c>
      <c r="AG5183" s="88">
        <f t="shared" si="9"/>
        <v>36029.22975</v>
      </c>
      <c r="AH5183" s="88">
        <f>AG5183*'⚙️ Config'!$B$11</f>
        <v>180146.1488</v>
      </c>
      <c r="AI5183" s="88">
        <f>AH5183*'⚙️ Config'!$B$12</f>
        <v>54043.84463</v>
      </c>
      <c r="AJ5183" s="64"/>
      <c r="AK5183" s="84"/>
      <c r="AL5183" s="84"/>
      <c r="AM5183" s="84"/>
      <c r="AN5183" s="84"/>
      <c r="AO5183" s="84"/>
      <c r="AP5183" s="84"/>
      <c r="AQ5183" s="84"/>
    </row>
    <row r="5184" ht="15.0" customHeight="1">
      <c r="A5184" s="103">
        <v>5181.0</v>
      </c>
      <c r="B5184" s="104" t="s">
        <v>10899</v>
      </c>
      <c r="C5184" s="103" t="s">
        <v>141</v>
      </c>
      <c r="D5184" s="103" t="s">
        <v>10900</v>
      </c>
      <c r="E5184" s="105">
        <v>25.88</v>
      </c>
      <c r="F5184" s="103" t="s">
        <v>86</v>
      </c>
      <c r="G5184" s="103" t="s">
        <v>606</v>
      </c>
      <c r="H5184" s="106">
        <v>4802147.74</v>
      </c>
      <c r="I5184" s="103">
        <v>3.0</v>
      </c>
      <c r="J5184" s="107">
        <v>4.8</v>
      </c>
      <c r="K5184" s="104">
        <v>2024.0</v>
      </c>
      <c r="L5184" s="103" t="s">
        <v>837</v>
      </c>
      <c r="M5184" s="103">
        <v>2021.0</v>
      </c>
      <c r="N5184" s="103" t="s">
        <v>4351</v>
      </c>
      <c r="O5184" s="65" t="str">
        <f t="shared" si="1"/>
        <v>104460360001</v>
      </c>
      <c r="P5184" s="65">
        <f t="shared" si="2"/>
        <v>5</v>
      </c>
      <c r="Q5184" s="65">
        <f t="shared" si="3"/>
        <v>7</v>
      </c>
      <c r="R5184" s="65" t="str">
        <f t="shared" si="12"/>
        <v>10.446.036/0001-57</v>
      </c>
      <c r="S5184" s="84"/>
      <c r="T5184" s="84" t="str">
        <f t="shared" si="10"/>
        <v/>
      </c>
      <c r="U5184" s="84" t="str">
        <f t="shared" si="11"/>
        <v/>
      </c>
      <c r="V5184" s="65" t="str">
        <f t="shared" si="5"/>
        <v/>
      </c>
      <c r="W5184" s="84"/>
      <c r="X5184" s="84"/>
      <c r="Y5184" s="85"/>
      <c r="Z5184" s="85"/>
      <c r="AA5184" s="65" t="str">
        <f t="shared" si="6"/>
        <v/>
      </c>
      <c r="AB5184" s="65" t="str">
        <f t="shared" si="7"/>
        <v/>
      </c>
      <c r="AC5184" s="86"/>
      <c r="AD5184" s="87" t="str">
        <f t="shared" si="8"/>
        <v/>
      </c>
      <c r="AE5184" s="84"/>
      <c r="AF5184" s="86">
        <f>IF(AC5184&gt;0,AC5184,'⚙️ Config'!$B$10)</f>
        <v>0.0075</v>
      </c>
      <c r="AG5184" s="88">
        <f t="shared" si="9"/>
        <v>36016.10805</v>
      </c>
      <c r="AH5184" s="88">
        <f>AG5184*'⚙️ Config'!$B$11</f>
        <v>180080.5403</v>
      </c>
      <c r="AI5184" s="88">
        <f>AH5184*'⚙️ Config'!$B$12</f>
        <v>54024.16208</v>
      </c>
      <c r="AJ5184" s="64"/>
      <c r="AK5184" s="84"/>
      <c r="AL5184" s="84"/>
      <c r="AM5184" s="84"/>
      <c r="AN5184" s="84"/>
      <c r="AO5184" s="84"/>
      <c r="AP5184" s="84"/>
      <c r="AQ5184" s="84"/>
    </row>
    <row r="5185" ht="15.0" customHeight="1">
      <c r="A5185" s="98">
        <v>5182.0</v>
      </c>
      <c r="B5185" s="99" t="s">
        <v>10901</v>
      </c>
      <c r="C5185" s="98" t="s">
        <v>141</v>
      </c>
      <c r="D5185" s="98" t="s">
        <v>10902</v>
      </c>
      <c r="E5185" s="100">
        <v>33.34</v>
      </c>
      <c r="F5185" s="98" t="s">
        <v>86</v>
      </c>
      <c r="G5185" s="98" t="s">
        <v>606</v>
      </c>
      <c r="H5185" s="101">
        <v>4797005.88</v>
      </c>
      <c r="I5185" s="98">
        <v>1.0</v>
      </c>
      <c r="J5185" s="102">
        <v>4.8</v>
      </c>
      <c r="K5185" s="99">
        <v>2021.0</v>
      </c>
      <c r="L5185" s="98" t="s">
        <v>630</v>
      </c>
      <c r="M5185" s="98">
        <v>2021.0</v>
      </c>
      <c r="N5185" s="98" t="s">
        <v>161</v>
      </c>
      <c r="O5185" s="65" t="str">
        <f t="shared" si="1"/>
        <v>075505130001</v>
      </c>
      <c r="P5185" s="65">
        <f t="shared" si="2"/>
        <v>1</v>
      </c>
      <c r="Q5185" s="65">
        <f t="shared" si="3"/>
        <v>5</v>
      </c>
      <c r="R5185" s="65" t="str">
        <f t="shared" si="12"/>
        <v>07.550.513/0001-15</v>
      </c>
      <c r="S5185" s="84"/>
      <c r="T5185" s="84" t="str">
        <f t="shared" si="10"/>
        <v/>
      </c>
      <c r="U5185" s="84" t="str">
        <f t="shared" si="11"/>
        <v/>
      </c>
      <c r="V5185" s="65" t="str">
        <f t="shared" si="5"/>
        <v/>
      </c>
      <c r="W5185" s="84"/>
      <c r="X5185" s="84"/>
      <c r="Y5185" s="85"/>
      <c r="Z5185" s="85"/>
      <c r="AA5185" s="65" t="str">
        <f t="shared" si="6"/>
        <v/>
      </c>
      <c r="AB5185" s="65" t="str">
        <f t="shared" si="7"/>
        <v/>
      </c>
      <c r="AC5185" s="86"/>
      <c r="AD5185" s="87" t="str">
        <f t="shared" si="8"/>
        <v/>
      </c>
      <c r="AE5185" s="84"/>
      <c r="AF5185" s="86">
        <f>IF(AC5185&gt;0,AC5185,'⚙️ Config'!$B$10)</f>
        <v>0.0075</v>
      </c>
      <c r="AG5185" s="88">
        <f t="shared" si="9"/>
        <v>35977.5441</v>
      </c>
      <c r="AH5185" s="88">
        <f>AG5185*'⚙️ Config'!$B$11</f>
        <v>179887.7205</v>
      </c>
      <c r="AI5185" s="88">
        <f>AH5185*'⚙️ Config'!$B$12</f>
        <v>53966.31615</v>
      </c>
      <c r="AJ5185" s="64"/>
      <c r="AK5185" s="84"/>
      <c r="AL5185" s="84"/>
      <c r="AM5185" s="84"/>
      <c r="AN5185" s="84"/>
      <c r="AO5185" s="84"/>
      <c r="AP5185" s="84"/>
      <c r="AQ5185" s="84"/>
    </row>
    <row r="5186" ht="15.0" customHeight="1">
      <c r="A5186" s="98">
        <v>5183.0</v>
      </c>
      <c r="B5186" s="99" t="s">
        <v>10903</v>
      </c>
      <c r="C5186" s="98" t="s">
        <v>141</v>
      </c>
      <c r="D5186" s="98" t="s">
        <v>10904</v>
      </c>
      <c r="E5186" s="100">
        <v>20.74</v>
      </c>
      <c r="F5186" s="98" t="s">
        <v>86</v>
      </c>
      <c r="G5186" s="98" t="s">
        <v>606</v>
      </c>
      <c r="H5186" s="101">
        <v>4786521.66</v>
      </c>
      <c r="I5186" s="98">
        <v>3.0</v>
      </c>
      <c r="J5186" s="102">
        <v>4.7</v>
      </c>
      <c r="K5186" s="99">
        <v>2021.0</v>
      </c>
      <c r="L5186" s="98" t="s">
        <v>202</v>
      </c>
      <c r="M5186" s="98">
        <v>2021.0</v>
      </c>
      <c r="N5186" s="98" t="s">
        <v>161</v>
      </c>
      <c r="O5186" s="65" t="str">
        <f t="shared" si="1"/>
        <v>227641480001</v>
      </c>
      <c r="P5186" s="65">
        <f t="shared" si="2"/>
        <v>3</v>
      </c>
      <c r="Q5186" s="65">
        <f t="shared" si="3"/>
        <v>5</v>
      </c>
      <c r="R5186" s="65" t="str">
        <f t="shared" si="12"/>
        <v>22.764.148/0001-35</v>
      </c>
      <c r="S5186" s="84"/>
      <c r="T5186" s="84" t="str">
        <f t="shared" si="10"/>
        <v/>
      </c>
      <c r="U5186" s="84" t="str">
        <f t="shared" si="11"/>
        <v/>
      </c>
      <c r="V5186" s="65" t="str">
        <f t="shared" si="5"/>
        <v/>
      </c>
      <c r="W5186" s="84"/>
      <c r="X5186" s="84"/>
      <c r="Y5186" s="85"/>
      <c r="Z5186" s="85"/>
      <c r="AA5186" s="65" t="str">
        <f t="shared" si="6"/>
        <v/>
      </c>
      <c r="AB5186" s="65" t="str">
        <f t="shared" si="7"/>
        <v/>
      </c>
      <c r="AC5186" s="86"/>
      <c r="AD5186" s="87" t="str">
        <f t="shared" si="8"/>
        <v/>
      </c>
      <c r="AE5186" s="84"/>
      <c r="AF5186" s="86">
        <f>IF(AC5186&gt;0,AC5186,'⚙️ Config'!$B$10)</f>
        <v>0.0075</v>
      </c>
      <c r="AG5186" s="88">
        <f t="shared" si="9"/>
        <v>35898.91245</v>
      </c>
      <c r="AH5186" s="88">
        <f>AG5186*'⚙️ Config'!$B$11</f>
        <v>179494.5623</v>
      </c>
      <c r="AI5186" s="88">
        <f>AH5186*'⚙️ Config'!$B$12</f>
        <v>53848.36868</v>
      </c>
      <c r="AJ5186" s="64"/>
      <c r="AK5186" s="84"/>
      <c r="AL5186" s="84"/>
      <c r="AM5186" s="84"/>
      <c r="AN5186" s="84"/>
      <c r="AO5186" s="84"/>
      <c r="AP5186" s="84"/>
      <c r="AQ5186" s="84"/>
    </row>
    <row r="5187" ht="15.0" customHeight="1">
      <c r="A5187" s="103">
        <v>5184.0</v>
      </c>
      <c r="B5187" s="104" t="s">
        <v>10905</v>
      </c>
      <c r="C5187" s="103" t="s">
        <v>141</v>
      </c>
      <c r="D5187" s="103" t="s">
        <v>10906</v>
      </c>
      <c r="E5187" s="105">
        <v>24.12</v>
      </c>
      <c r="F5187" s="103" t="s">
        <v>86</v>
      </c>
      <c r="G5187" s="103" t="s">
        <v>606</v>
      </c>
      <c r="H5187" s="106">
        <v>4780714.89</v>
      </c>
      <c r="I5187" s="103">
        <v>2.0</v>
      </c>
      <c r="J5187" s="107">
        <v>5.2</v>
      </c>
      <c r="K5187" s="104">
        <v>2022.0</v>
      </c>
      <c r="L5187" s="103" t="s">
        <v>5359</v>
      </c>
      <c r="M5187" s="103">
        <v>2021.0</v>
      </c>
      <c r="N5187" s="103" t="s">
        <v>161</v>
      </c>
      <c r="O5187" s="65" t="str">
        <f t="shared" si="1"/>
        <v>054810090001</v>
      </c>
      <c r="P5187" s="65">
        <f t="shared" si="2"/>
        <v>8</v>
      </c>
      <c r="Q5187" s="65">
        <f t="shared" si="3"/>
        <v>5</v>
      </c>
      <c r="R5187" s="65" t="str">
        <f t="shared" si="12"/>
        <v>05.481.009/0001-85</v>
      </c>
      <c r="S5187" s="84"/>
      <c r="T5187" s="84" t="str">
        <f t="shared" si="10"/>
        <v/>
      </c>
      <c r="U5187" s="84" t="str">
        <f t="shared" si="11"/>
        <v/>
      </c>
      <c r="V5187" s="65" t="str">
        <f t="shared" si="5"/>
        <v/>
      </c>
      <c r="W5187" s="84"/>
      <c r="X5187" s="84"/>
      <c r="Y5187" s="85"/>
      <c r="Z5187" s="85"/>
      <c r="AA5187" s="65" t="str">
        <f t="shared" si="6"/>
        <v/>
      </c>
      <c r="AB5187" s="65" t="str">
        <f t="shared" si="7"/>
        <v/>
      </c>
      <c r="AC5187" s="86"/>
      <c r="AD5187" s="87" t="str">
        <f t="shared" si="8"/>
        <v/>
      </c>
      <c r="AE5187" s="84"/>
      <c r="AF5187" s="86">
        <f>IF(AC5187&gt;0,AC5187,'⚙️ Config'!$B$10)</f>
        <v>0.0075</v>
      </c>
      <c r="AG5187" s="88">
        <f t="shared" si="9"/>
        <v>35855.36168</v>
      </c>
      <c r="AH5187" s="88">
        <f>AG5187*'⚙️ Config'!$B$11</f>
        <v>179276.8084</v>
      </c>
      <c r="AI5187" s="88">
        <f>AH5187*'⚙️ Config'!$B$12</f>
        <v>53783.04251</v>
      </c>
      <c r="AJ5187" s="64"/>
      <c r="AK5187" s="84"/>
      <c r="AL5187" s="84"/>
      <c r="AM5187" s="84"/>
      <c r="AN5187" s="84"/>
      <c r="AO5187" s="84"/>
      <c r="AP5187" s="84"/>
      <c r="AQ5187" s="84"/>
    </row>
    <row r="5188" ht="15.0" customHeight="1">
      <c r="A5188" s="98">
        <v>5185.0</v>
      </c>
      <c r="B5188" s="99" t="s">
        <v>10907</v>
      </c>
      <c r="C5188" s="98" t="s">
        <v>141</v>
      </c>
      <c r="D5188" s="98" t="s">
        <v>10908</v>
      </c>
      <c r="E5188" s="100">
        <v>20.26</v>
      </c>
      <c r="F5188" s="98" t="s">
        <v>86</v>
      </c>
      <c r="G5188" s="98" t="s">
        <v>606</v>
      </c>
      <c r="H5188" s="101">
        <v>4770387.51</v>
      </c>
      <c r="I5188" s="98">
        <v>3.0</v>
      </c>
      <c r="J5188" s="102">
        <v>4.7</v>
      </c>
      <c r="K5188" s="99">
        <v>2021.0</v>
      </c>
      <c r="L5188" s="98" t="s">
        <v>719</v>
      </c>
      <c r="M5188" s="98">
        <v>2021.0</v>
      </c>
      <c r="N5188" s="98" t="s">
        <v>161</v>
      </c>
      <c r="O5188" s="65" t="str">
        <f t="shared" si="1"/>
        <v>039284360001</v>
      </c>
      <c r="P5188" s="65">
        <f t="shared" si="2"/>
        <v>3</v>
      </c>
      <c r="Q5188" s="65">
        <f t="shared" si="3"/>
        <v>3</v>
      </c>
      <c r="R5188" s="65" t="str">
        <f t="shared" si="12"/>
        <v>03.928.436/0001-33</v>
      </c>
      <c r="S5188" s="84"/>
      <c r="T5188" s="84" t="str">
        <f t="shared" si="10"/>
        <v/>
      </c>
      <c r="U5188" s="84" t="str">
        <f t="shared" si="11"/>
        <v/>
      </c>
      <c r="V5188" s="65" t="str">
        <f t="shared" si="5"/>
        <v/>
      </c>
      <c r="W5188" s="84"/>
      <c r="X5188" s="84"/>
      <c r="Y5188" s="85"/>
      <c r="Z5188" s="85"/>
      <c r="AA5188" s="65" t="str">
        <f t="shared" si="6"/>
        <v/>
      </c>
      <c r="AB5188" s="65" t="str">
        <f t="shared" si="7"/>
        <v/>
      </c>
      <c r="AC5188" s="86"/>
      <c r="AD5188" s="87" t="str">
        <f t="shared" si="8"/>
        <v/>
      </c>
      <c r="AE5188" s="84"/>
      <c r="AF5188" s="86">
        <f>IF(AC5188&gt;0,AC5188,'⚙️ Config'!$B$10)</f>
        <v>0.0075</v>
      </c>
      <c r="AG5188" s="88">
        <f t="shared" si="9"/>
        <v>35777.90633</v>
      </c>
      <c r="AH5188" s="88">
        <f>AG5188*'⚙️ Config'!$B$11</f>
        <v>178889.5316</v>
      </c>
      <c r="AI5188" s="88">
        <f>AH5188*'⚙️ Config'!$B$12</f>
        <v>53666.85949</v>
      </c>
      <c r="AJ5188" s="64"/>
      <c r="AK5188" s="84"/>
      <c r="AL5188" s="84"/>
      <c r="AM5188" s="84"/>
      <c r="AN5188" s="84"/>
      <c r="AO5188" s="84"/>
      <c r="AP5188" s="84"/>
      <c r="AQ5188" s="84"/>
    </row>
    <row r="5189" ht="15.0" customHeight="1">
      <c r="A5189" s="103">
        <v>5186.0</v>
      </c>
      <c r="B5189" s="104" t="s">
        <v>10909</v>
      </c>
      <c r="C5189" s="103" t="s">
        <v>141</v>
      </c>
      <c r="D5189" s="103" t="s">
        <v>10910</v>
      </c>
      <c r="E5189" s="105">
        <v>27.11</v>
      </c>
      <c r="F5189" s="103" t="s">
        <v>86</v>
      </c>
      <c r="G5189" s="103" t="s">
        <v>606</v>
      </c>
      <c r="H5189" s="106">
        <v>4765748.85</v>
      </c>
      <c r="I5189" s="103">
        <v>4.0</v>
      </c>
      <c r="J5189" s="107">
        <v>4.7</v>
      </c>
      <c r="K5189" s="104">
        <v>2024.0</v>
      </c>
      <c r="L5189" s="103" t="s">
        <v>4726</v>
      </c>
      <c r="M5189" s="103">
        <v>2021.0</v>
      </c>
      <c r="N5189" s="103" t="s">
        <v>161</v>
      </c>
      <c r="O5189" s="65" t="str">
        <f t="shared" si="1"/>
        <v>531911510001</v>
      </c>
      <c r="P5189" s="65">
        <f t="shared" si="2"/>
        <v>3</v>
      </c>
      <c r="Q5189" s="65">
        <f t="shared" si="3"/>
        <v>0</v>
      </c>
      <c r="R5189" s="65" t="str">
        <f t="shared" si="12"/>
        <v>53.191.151/0001-30</v>
      </c>
      <c r="S5189" s="84"/>
      <c r="T5189" s="84" t="str">
        <f t="shared" si="10"/>
        <v/>
      </c>
      <c r="U5189" s="84" t="str">
        <f t="shared" si="11"/>
        <v/>
      </c>
      <c r="V5189" s="65" t="str">
        <f t="shared" si="5"/>
        <v/>
      </c>
      <c r="W5189" s="84"/>
      <c r="X5189" s="84"/>
      <c r="Y5189" s="85"/>
      <c r="Z5189" s="85"/>
      <c r="AA5189" s="65" t="str">
        <f t="shared" si="6"/>
        <v/>
      </c>
      <c r="AB5189" s="65" t="str">
        <f t="shared" si="7"/>
        <v/>
      </c>
      <c r="AC5189" s="86"/>
      <c r="AD5189" s="87" t="str">
        <f t="shared" si="8"/>
        <v/>
      </c>
      <c r="AE5189" s="84"/>
      <c r="AF5189" s="86">
        <f>IF(AC5189&gt;0,AC5189,'⚙️ Config'!$B$10)</f>
        <v>0.0075</v>
      </c>
      <c r="AG5189" s="88">
        <f t="shared" si="9"/>
        <v>35743.11638</v>
      </c>
      <c r="AH5189" s="88">
        <f>AG5189*'⚙️ Config'!$B$11</f>
        <v>178715.5819</v>
      </c>
      <c r="AI5189" s="88">
        <f>AH5189*'⚙️ Config'!$B$12</f>
        <v>53614.67456</v>
      </c>
      <c r="AJ5189" s="64"/>
      <c r="AK5189" s="84"/>
      <c r="AL5189" s="84"/>
      <c r="AM5189" s="84"/>
      <c r="AN5189" s="84"/>
      <c r="AO5189" s="84"/>
      <c r="AP5189" s="84"/>
      <c r="AQ5189" s="84"/>
    </row>
    <row r="5190" ht="15.0" customHeight="1">
      <c r="A5190" s="103">
        <v>5187.0</v>
      </c>
      <c r="B5190" s="104" t="s">
        <v>10911</v>
      </c>
      <c r="C5190" s="103" t="s">
        <v>141</v>
      </c>
      <c r="D5190" s="103" t="s">
        <v>10912</v>
      </c>
      <c r="E5190" s="105">
        <v>22.67</v>
      </c>
      <c r="F5190" s="103" t="s">
        <v>86</v>
      </c>
      <c r="G5190" s="103" t="s">
        <v>606</v>
      </c>
      <c r="H5190" s="106">
        <v>4760994.56</v>
      </c>
      <c r="I5190" s="103">
        <v>3.0</v>
      </c>
      <c r="J5190" s="107">
        <v>4.8</v>
      </c>
      <c r="K5190" s="104">
        <v>2023.0</v>
      </c>
      <c r="L5190" s="103" t="s">
        <v>9004</v>
      </c>
      <c r="M5190" s="103">
        <v>2021.0</v>
      </c>
      <c r="N5190" s="103" t="s">
        <v>189</v>
      </c>
      <c r="O5190" s="65" t="str">
        <f t="shared" si="1"/>
        <v>046256640001</v>
      </c>
      <c r="P5190" s="65">
        <f t="shared" si="2"/>
        <v>0</v>
      </c>
      <c r="Q5190" s="65">
        <f t="shared" si="3"/>
        <v>5</v>
      </c>
      <c r="R5190" s="65" t="str">
        <f t="shared" si="12"/>
        <v>04.625.664/0001-05</v>
      </c>
      <c r="S5190" s="84"/>
      <c r="T5190" s="84" t="str">
        <f t="shared" si="10"/>
        <v/>
      </c>
      <c r="U5190" s="84" t="str">
        <f t="shared" si="11"/>
        <v/>
      </c>
      <c r="V5190" s="65" t="str">
        <f t="shared" si="5"/>
        <v/>
      </c>
      <c r="W5190" s="84"/>
      <c r="X5190" s="84"/>
      <c r="Y5190" s="85"/>
      <c r="Z5190" s="85"/>
      <c r="AA5190" s="65" t="str">
        <f t="shared" si="6"/>
        <v/>
      </c>
      <c r="AB5190" s="65" t="str">
        <f t="shared" si="7"/>
        <v/>
      </c>
      <c r="AC5190" s="86"/>
      <c r="AD5190" s="87" t="str">
        <f t="shared" si="8"/>
        <v/>
      </c>
      <c r="AE5190" s="84"/>
      <c r="AF5190" s="86">
        <f>IF(AC5190&gt;0,AC5190,'⚙️ Config'!$B$10)</f>
        <v>0.0075</v>
      </c>
      <c r="AG5190" s="88">
        <f t="shared" si="9"/>
        <v>35707.4592</v>
      </c>
      <c r="AH5190" s="88">
        <f>AG5190*'⚙️ Config'!$B$11</f>
        <v>178537.296</v>
      </c>
      <c r="AI5190" s="88">
        <f>AH5190*'⚙️ Config'!$B$12</f>
        <v>53561.1888</v>
      </c>
      <c r="AJ5190" s="64"/>
      <c r="AK5190" s="84"/>
      <c r="AL5190" s="84"/>
      <c r="AM5190" s="84"/>
      <c r="AN5190" s="84"/>
      <c r="AO5190" s="84"/>
      <c r="AP5190" s="84"/>
      <c r="AQ5190" s="84"/>
    </row>
    <row r="5191" ht="15.0" customHeight="1">
      <c r="A5191" s="103">
        <v>5188.0</v>
      </c>
      <c r="B5191" s="104" t="s">
        <v>10913</v>
      </c>
      <c r="C5191" s="103" t="s">
        <v>141</v>
      </c>
      <c r="D5191" s="103" t="s">
        <v>10914</v>
      </c>
      <c r="E5191" s="105">
        <v>26.84</v>
      </c>
      <c r="F5191" s="103" t="s">
        <v>86</v>
      </c>
      <c r="G5191" s="103" t="s">
        <v>606</v>
      </c>
      <c r="H5191" s="106">
        <v>4745014.58</v>
      </c>
      <c r="I5191" s="103">
        <v>3.0</v>
      </c>
      <c r="J5191" s="107">
        <v>4.8</v>
      </c>
      <c r="K5191" s="104">
        <v>2024.0</v>
      </c>
      <c r="L5191" s="103" t="s">
        <v>144</v>
      </c>
      <c r="M5191" s="103">
        <v>2021.0</v>
      </c>
      <c r="N5191" s="103" t="s">
        <v>189</v>
      </c>
      <c r="O5191" s="65" t="str">
        <f t="shared" si="1"/>
        <v>061512060001</v>
      </c>
      <c r="P5191" s="65">
        <f t="shared" si="2"/>
        <v>0</v>
      </c>
      <c r="Q5191" s="65">
        <f t="shared" si="3"/>
        <v>7</v>
      </c>
      <c r="R5191" s="65" t="str">
        <f t="shared" si="12"/>
        <v>06.151.206/0001-07</v>
      </c>
      <c r="S5191" s="84"/>
      <c r="T5191" s="84" t="str">
        <f t="shared" si="10"/>
        <v/>
      </c>
      <c r="U5191" s="84" t="str">
        <f t="shared" si="11"/>
        <v/>
      </c>
      <c r="V5191" s="65" t="str">
        <f t="shared" si="5"/>
        <v/>
      </c>
      <c r="W5191" s="84"/>
      <c r="X5191" s="84"/>
      <c r="Y5191" s="85"/>
      <c r="Z5191" s="85"/>
      <c r="AA5191" s="65" t="str">
        <f t="shared" si="6"/>
        <v/>
      </c>
      <c r="AB5191" s="65" t="str">
        <f t="shared" si="7"/>
        <v/>
      </c>
      <c r="AC5191" s="86"/>
      <c r="AD5191" s="87" t="str">
        <f t="shared" si="8"/>
        <v/>
      </c>
      <c r="AE5191" s="84"/>
      <c r="AF5191" s="86">
        <f>IF(AC5191&gt;0,AC5191,'⚙️ Config'!$B$10)</f>
        <v>0.0075</v>
      </c>
      <c r="AG5191" s="88">
        <f t="shared" si="9"/>
        <v>35587.60935</v>
      </c>
      <c r="AH5191" s="88">
        <f>AG5191*'⚙️ Config'!$B$11</f>
        <v>177938.0468</v>
      </c>
      <c r="AI5191" s="88">
        <f>AH5191*'⚙️ Config'!$B$12</f>
        <v>53381.41403</v>
      </c>
      <c r="AJ5191" s="64"/>
      <c r="AK5191" s="84"/>
      <c r="AL5191" s="84"/>
      <c r="AM5191" s="84"/>
      <c r="AN5191" s="84"/>
      <c r="AO5191" s="84"/>
      <c r="AP5191" s="84"/>
      <c r="AQ5191" s="84"/>
    </row>
    <row r="5192" ht="15.0" customHeight="1">
      <c r="A5192" s="98">
        <v>5189.0</v>
      </c>
      <c r="B5192" s="99" t="s">
        <v>10915</v>
      </c>
      <c r="C5192" s="98" t="s">
        <v>141</v>
      </c>
      <c r="D5192" s="98" t="s">
        <v>10916</v>
      </c>
      <c r="E5192" s="100">
        <v>30.28</v>
      </c>
      <c r="F5192" s="98" t="s">
        <v>86</v>
      </c>
      <c r="G5192" s="98" t="s">
        <v>606</v>
      </c>
      <c r="H5192" s="101">
        <v>4722077.14</v>
      </c>
      <c r="I5192" s="98">
        <v>3.0</v>
      </c>
      <c r="J5192" s="102">
        <v>4.7</v>
      </c>
      <c r="K5192" s="99">
        <v>2024.0</v>
      </c>
      <c r="L5192" s="98" t="s">
        <v>387</v>
      </c>
      <c r="M5192" s="98">
        <v>2021.0</v>
      </c>
      <c r="N5192" s="98" t="s">
        <v>161</v>
      </c>
      <c r="O5192" s="65" t="str">
        <f t="shared" si="1"/>
        <v>463891850001</v>
      </c>
      <c r="P5192" s="65">
        <f t="shared" si="2"/>
        <v>7</v>
      </c>
      <c r="Q5192" s="65">
        <f t="shared" si="3"/>
        <v>9</v>
      </c>
      <c r="R5192" s="65" t="str">
        <f t="shared" si="12"/>
        <v>46.389.185/0001-79</v>
      </c>
      <c r="S5192" s="84"/>
      <c r="T5192" s="84" t="str">
        <f t="shared" si="10"/>
        <v/>
      </c>
      <c r="U5192" s="84" t="str">
        <f t="shared" si="11"/>
        <v/>
      </c>
      <c r="V5192" s="65" t="str">
        <f t="shared" si="5"/>
        <v/>
      </c>
      <c r="W5192" s="84"/>
      <c r="X5192" s="84"/>
      <c r="Y5192" s="85"/>
      <c r="Z5192" s="85"/>
      <c r="AA5192" s="65" t="str">
        <f t="shared" si="6"/>
        <v/>
      </c>
      <c r="AB5192" s="65" t="str">
        <f t="shared" si="7"/>
        <v/>
      </c>
      <c r="AC5192" s="86"/>
      <c r="AD5192" s="87" t="str">
        <f t="shared" si="8"/>
        <v/>
      </c>
      <c r="AE5192" s="84"/>
      <c r="AF5192" s="86">
        <f>IF(AC5192&gt;0,AC5192,'⚙️ Config'!$B$10)</f>
        <v>0.0075</v>
      </c>
      <c r="AG5192" s="88">
        <f t="shared" si="9"/>
        <v>35415.57855</v>
      </c>
      <c r="AH5192" s="88">
        <f>AG5192*'⚙️ Config'!$B$11</f>
        <v>177077.8928</v>
      </c>
      <c r="AI5192" s="88">
        <f>AH5192*'⚙️ Config'!$B$12</f>
        <v>53123.36783</v>
      </c>
      <c r="AJ5192" s="64"/>
      <c r="AK5192" s="84"/>
      <c r="AL5192" s="84"/>
      <c r="AM5192" s="84"/>
      <c r="AN5192" s="84"/>
      <c r="AO5192" s="84"/>
      <c r="AP5192" s="84"/>
      <c r="AQ5192" s="84"/>
    </row>
    <row r="5193" ht="15.0" customHeight="1">
      <c r="A5193" s="103">
        <v>5190.0</v>
      </c>
      <c r="B5193" s="104" t="s">
        <v>10917</v>
      </c>
      <c r="C5193" s="103" t="s">
        <v>141</v>
      </c>
      <c r="D5193" s="103" t="s">
        <v>10918</v>
      </c>
      <c r="E5193" s="105">
        <v>33.59</v>
      </c>
      <c r="F5193" s="103" t="s">
        <v>86</v>
      </c>
      <c r="G5193" s="103" t="s">
        <v>606</v>
      </c>
      <c r="H5193" s="106">
        <v>4719570.93</v>
      </c>
      <c r="I5193" s="103">
        <v>1.0</v>
      </c>
      <c r="J5193" s="107">
        <v>4.7</v>
      </c>
      <c r="K5193" s="104">
        <v>2021.0</v>
      </c>
      <c r="L5193" s="103" t="s">
        <v>177</v>
      </c>
      <c r="M5193" s="103">
        <v>2021.0</v>
      </c>
      <c r="N5193" s="103" t="s">
        <v>342</v>
      </c>
      <c r="O5193" s="65" t="str">
        <f t="shared" si="1"/>
        <v>129191980001</v>
      </c>
      <c r="P5193" s="65">
        <f t="shared" si="2"/>
        <v>9</v>
      </c>
      <c r="Q5193" s="65">
        <f t="shared" si="3"/>
        <v>0</v>
      </c>
      <c r="R5193" s="65" t="str">
        <f t="shared" si="12"/>
        <v>12.919.198/0001-90</v>
      </c>
      <c r="S5193" s="84"/>
      <c r="T5193" s="84" t="str">
        <f t="shared" si="10"/>
        <v/>
      </c>
      <c r="U5193" s="84" t="str">
        <f t="shared" si="11"/>
        <v/>
      </c>
      <c r="V5193" s="65" t="str">
        <f t="shared" si="5"/>
        <v/>
      </c>
      <c r="W5193" s="84"/>
      <c r="X5193" s="84"/>
      <c r="Y5193" s="85"/>
      <c r="Z5193" s="85"/>
      <c r="AA5193" s="65" t="str">
        <f t="shared" si="6"/>
        <v/>
      </c>
      <c r="AB5193" s="65" t="str">
        <f t="shared" si="7"/>
        <v/>
      </c>
      <c r="AC5193" s="86"/>
      <c r="AD5193" s="87" t="str">
        <f t="shared" si="8"/>
        <v/>
      </c>
      <c r="AE5193" s="84"/>
      <c r="AF5193" s="86">
        <f>IF(AC5193&gt;0,AC5193,'⚙️ Config'!$B$10)</f>
        <v>0.0075</v>
      </c>
      <c r="AG5193" s="88">
        <f t="shared" si="9"/>
        <v>35396.78198</v>
      </c>
      <c r="AH5193" s="88">
        <f>AG5193*'⚙️ Config'!$B$11</f>
        <v>176983.9099</v>
      </c>
      <c r="AI5193" s="88">
        <f>AH5193*'⚙️ Config'!$B$12</f>
        <v>53095.17296</v>
      </c>
      <c r="AJ5193" s="64"/>
      <c r="AK5193" s="84"/>
      <c r="AL5193" s="84"/>
      <c r="AM5193" s="84"/>
      <c r="AN5193" s="84"/>
      <c r="AO5193" s="84"/>
      <c r="AP5193" s="84"/>
      <c r="AQ5193" s="84"/>
    </row>
    <row r="5194" ht="15.0" customHeight="1">
      <c r="A5194" s="98">
        <v>5191.0</v>
      </c>
      <c r="B5194" s="99" t="s">
        <v>10919</v>
      </c>
      <c r="C5194" s="98" t="s">
        <v>141</v>
      </c>
      <c r="D5194" s="98" t="s">
        <v>10920</v>
      </c>
      <c r="E5194" s="100">
        <v>23.59</v>
      </c>
      <c r="F5194" s="98" t="s">
        <v>86</v>
      </c>
      <c r="G5194" s="98" t="s">
        <v>606</v>
      </c>
      <c r="H5194" s="101">
        <v>4684386.61</v>
      </c>
      <c r="I5194" s="98">
        <v>2.0</v>
      </c>
      <c r="J5194" s="102">
        <v>4.7</v>
      </c>
      <c r="K5194" s="99">
        <v>2021.0</v>
      </c>
      <c r="L5194" s="98" t="s">
        <v>144</v>
      </c>
      <c r="M5194" s="98">
        <v>2021.0</v>
      </c>
      <c r="N5194" s="98" t="s">
        <v>145</v>
      </c>
      <c r="O5194" s="65" t="str">
        <f t="shared" si="1"/>
        <v>033858430001</v>
      </c>
      <c r="P5194" s="65">
        <f t="shared" si="2"/>
        <v>4</v>
      </c>
      <c r="Q5194" s="65">
        <f t="shared" si="3"/>
        <v>1</v>
      </c>
      <c r="R5194" s="65" t="str">
        <f t="shared" si="12"/>
        <v>03.385.843/0001-41</v>
      </c>
      <c r="S5194" s="84"/>
      <c r="T5194" s="84" t="str">
        <f t="shared" si="10"/>
        <v/>
      </c>
      <c r="U5194" s="84" t="str">
        <f t="shared" si="11"/>
        <v/>
      </c>
      <c r="V5194" s="65" t="str">
        <f t="shared" si="5"/>
        <v/>
      </c>
      <c r="W5194" s="84"/>
      <c r="X5194" s="84"/>
      <c r="Y5194" s="85"/>
      <c r="Z5194" s="85"/>
      <c r="AA5194" s="65" t="str">
        <f t="shared" si="6"/>
        <v/>
      </c>
      <c r="AB5194" s="65" t="str">
        <f t="shared" si="7"/>
        <v/>
      </c>
      <c r="AC5194" s="86"/>
      <c r="AD5194" s="87" t="str">
        <f t="shared" si="8"/>
        <v/>
      </c>
      <c r="AE5194" s="84"/>
      <c r="AF5194" s="86">
        <f>IF(AC5194&gt;0,AC5194,'⚙️ Config'!$B$10)</f>
        <v>0.0075</v>
      </c>
      <c r="AG5194" s="88">
        <f t="shared" si="9"/>
        <v>35132.89958</v>
      </c>
      <c r="AH5194" s="88">
        <f>AG5194*'⚙️ Config'!$B$11</f>
        <v>175664.4979</v>
      </c>
      <c r="AI5194" s="88">
        <f>AH5194*'⚙️ Config'!$B$12</f>
        <v>52699.34936</v>
      </c>
      <c r="AJ5194" s="64"/>
      <c r="AK5194" s="84"/>
      <c r="AL5194" s="84"/>
      <c r="AM5194" s="84"/>
      <c r="AN5194" s="84"/>
      <c r="AO5194" s="84"/>
      <c r="AP5194" s="84"/>
      <c r="AQ5194" s="84"/>
    </row>
    <row r="5195" ht="15.0" customHeight="1">
      <c r="A5195" s="103">
        <v>5192.0</v>
      </c>
      <c r="B5195" s="104" t="s">
        <v>10921</v>
      </c>
      <c r="C5195" s="103" t="s">
        <v>141</v>
      </c>
      <c r="D5195" s="103" t="s">
        <v>10922</v>
      </c>
      <c r="E5195" s="105">
        <v>28.77</v>
      </c>
      <c r="F5195" s="103" t="s">
        <v>86</v>
      </c>
      <c r="G5195" s="103" t="s">
        <v>606</v>
      </c>
      <c r="H5195" s="106">
        <v>4670695.6</v>
      </c>
      <c r="I5195" s="103">
        <v>3.0</v>
      </c>
      <c r="J5195" s="107">
        <v>4.7</v>
      </c>
      <c r="K5195" s="104">
        <v>2024.0</v>
      </c>
      <c r="L5195" s="103" t="s">
        <v>1173</v>
      </c>
      <c r="M5195" s="103">
        <v>2021.0</v>
      </c>
      <c r="N5195" s="103" t="s">
        <v>161</v>
      </c>
      <c r="O5195" s="65" t="str">
        <f t="shared" si="1"/>
        <v>691377680001</v>
      </c>
      <c r="P5195" s="65">
        <f t="shared" si="2"/>
        <v>0</v>
      </c>
      <c r="Q5195" s="65">
        <f t="shared" si="3"/>
        <v>8</v>
      </c>
      <c r="R5195" s="65" t="str">
        <f t="shared" si="12"/>
        <v>69.137.768/0001-08</v>
      </c>
      <c r="S5195" s="84"/>
      <c r="T5195" s="84" t="str">
        <f t="shared" si="10"/>
        <v/>
      </c>
      <c r="U5195" s="84" t="str">
        <f t="shared" si="11"/>
        <v/>
      </c>
      <c r="V5195" s="65" t="str">
        <f t="shared" si="5"/>
        <v/>
      </c>
      <c r="W5195" s="84"/>
      <c r="X5195" s="84"/>
      <c r="Y5195" s="85"/>
      <c r="Z5195" s="85"/>
      <c r="AA5195" s="65" t="str">
        <f t="shared" si="6"/>
        <v/>
      </c>
      <c r="AB5195" s="65" t="str">
        <f t="shared" si="7"/>
        <v/>
      </c>
      <c r="AC5195" s="86"/>
      <c r="AD5195" s="87" t="str">
        <f t="shared" si="8"/>
        <v/>
      </c>
      <c r="AE5195" s="84"/>
      <c r="AF5195" s="86">
        <f>IF(AC5195&gt;0,AC5195,'⚙️ Config'!$B$10)</f>
        <v>0.0075</v>
      </c>
      <c r="AG5195" s="88">
        <f t="shared" si="9"/>
        <v>35030.217</v>
      </c>
      <c r="AH5195" s="88">
        <f>AG5195*'⚙️ Config'!$B$11</f>
        <v>175151.085</v>
      </c>
      <c r="AI5195" s="88">
        <f>AH5195*'⚙️ Config'!$B$12</f>
        <v>52545.3255</v>
      </c>
      <c r="AJ5195" s="64"/>
      <c r="AK5195" s="84"/>
      <c r="AL5195" s="84"/>
      <c r="AM5195" s="84"/>
      <c r="AN5195" s="84"/>
      <c r="AO5195" s="84"/>
      <c r="AP5195" s="84"/>
      <c r="AQ5195" s="84"/>
    </row>
    <row r="5196" ht="15.0" customHeight="1">
      <c r="A5196" s="98">
        <v>5193.0</v>
      </c>
      <c r="B5196" s="99" t="s">
        <v>10923</v>
      </c>
      <c r="C5196" s="98" t="s">
        <v>141</v>
      </c>
      <c r="D5196" s="98" t="s">
        <v>10924</v>
      </c>
      <c r="E5196" s="100">
        <v>31.01</v>
      </c>
      <c r="F5196" s="98" t="s">
        <v>86</v>
      </c>
      <c r="G5196" s="98" t="s">
        <v>606</v>
      </c>
      <c r="H5196" s="101">
        <v>4670190.02</v>
      </c>
      <c r="I5196" s="98">
        <v>3.0</v>
      </c>
      <c r="J5196" s="102">
        <v>4.8</v>
      </c>
      <c r="K5196" s="99">
        <v>2024.0</v>
      </c>
      <c r="L5196" s="98" t="s">
        <v>630</v>
      </c>
      <c r="M5196" s="98">
        <v>2021.0</v>
      </c>
      <c r="N5196" s="98" t="s">
        <v>145</v>
      </c>
      <c r="O5196" s="65" t="str">
        <f t="shared" si="1"/>
        <v>265107850001</v>
      </c>
      <c r="P5196" s="65">
        <f t="shared" si="2"/>
        <v>3</v>
      </c>
      <c r="Q5196" s="65">
        <f t="shared" si="3"/>
        <v>6</v>
      </c>
      <c r="R5196" s="65" t="str">
        <f t="shared" si="12"/>
        <v>26.510.785/0001-36</v>
      </c>
      <c r="S5196" s="84"/>
      <c r="T5196" s="84" t="str">
        <f t="shared" si="10"/>
        <v/>
      </c>
      <c r="U5196" s="84" t="str">
        <f t="shared" si="11"/>
        <v/>
      </c>
      <c r="V5196" s="65" t="str">
        <f t="shared" si="5"/>
        <v/>
      </c>
      <c r="W5196" s="84"/>
      <c r="X5196" s="84"/>
      <c r="Y5196" s="85"/>
      <c r="Z5196" s="85"/>
      <c r="AA5196" s="65" t="str">
        <f t="shared" si="6"/>
        <v/>
      </c>
      <c r="AB5196" s="65" t="str">
        <f t="shared" si="7"/>
        <v/>
      </c>
      <c r="AC5196" s="86"/>
      <c r="AD5196" s="87" t="str">
        <f t="shared" si="8"/>
        <v/>
      </c>
      <c r="AE5196" s="84"/>
      <c r="AF5196" s="86">
        <f>IF(AC5196&gt;0,AC5196,'⚙️ Config'!$B$10)</f>
        <v>0.0075</v>
      </c>
      <c r="AG5196" s="88">
        <f t="shared" si="9"/>
        <v>35026.42515</v>
      </c>
      <c r="AH5196" s="88">
        <f>AG5196*'⚙️ Config'!$B$11</f>
        <v>175132.1258</v>
      </c>
      <c r="AI5196" s="88">
        <f>AH5196*'⚙️ Config'!$B$12</f>
        <v>52539.63773</v>
      </c>
      <c r="AJ5196" s="64"/>
      <c r="AK5196" s="84"/>
      <c r="AL5196" s="84"/>
      <c r="AM5196" s="84"/>
      <c r="AN5196" s="84"/>
      <c r="AO5196" s="84"/>
      <c r="AP5196" s="84"/>
      <c r="AQ5196" s="84"/>
    </row>
    <row r="5197" ht="15.0" customHeight="1">
      <c r="A5197" s="98">
        <v>5194.0</v>
      </c>
      <c r="B5197" s="99" t="s">
        <v>10925</v>
      </c>
      <c r="C5197" s="98" t="s">
        <v>141</v>
      </c>
      <c r="D5197" s="98" t="s">
        <v>10926</v>
      </c>
      <c r="E5197" s="100">
        <v>29.79</v>
      </c>
      <c r="F5197" s="98" t="s">
        <v>86</v>
      </c>
      <c r="G5197" s="98" t="s">
        <v>606</v>
      </c>
      <c r="H5197" s="101">
        <v>4667425.11</v>
      </c>
      <c r="I5197" s="98">
        <v>3.0</v>
      </c>
      <c r="J5197" s="102">
        <v>4.5</v>
      </c>
      <c r="K5197" s="99">
        <v>2024.0</v>
      </c>
      <c r="L5197" s="98" t="s">
        <v>10274</v>
      </c>
      <c r="M5197" s="98">
        <v>2021.0</v>
      </c>
      <c r="N5197" s="98" t="s">
        <v>161</v>
      </c>
      <c r="O5197" s="65" t="str">
        <f t="shared" si="1"/>
        <v>172606750001</v>
      </c>
      <c r="P5197" s="65">
        <f t="shared" si="2"/>
        <v>7</v>
      </c>
      <c r="Q5197" s="65">
        <f t="shared" si="3"/>
        <v>2</v>
      </c>
      <c r="R5197" s="65" t="str">
        <f t="shared" si="12"/>
        <v>17.260.675/0001-72</v>
      </c>
      <c r="S5197" s="84"/>
      <c r="T5197" s="84" t="str">
        <f t="shared" si="10"/>
        <v/>
      </c>
      <c r="U5197" s="84" t="str">
        <f t="shared" si="11"/>
        <v/>
      </c>
      <c r="V5197" s="65" t="str">
        <f t="shared" si="5"/>
        <v/>
      </c>
      <c r="W5197" s="84"/>
      <c r="X5197" s="84"/>
      <c r="Y5197" s="85"/>
      <c r="Z5197" s="85"/>
      <c r="AA5197" s="65" t="str">
        <f t="shared" si="6"/>
        <v/>
      </c>
      <c r="AB5197" s="65" t="str">
        <f t="shared" si="7"/>
        <v/>
      </c>
      <c r="AC5197" s="86"/>
      <c r="AD5197" s="87" t="str">
        <f t="shared" si="8"/>
        <v/>
      </c>
      <c r="AE5197" s="84"/>
      <c r="AF5197" s="86">
        <f>IF(AC5197&gt;0,AC5197,'⚙️ Config'!$B$10)</f>
        <v>0.0075</v>
      </c>
      <c r="AG5197" s="88">
        <f t="shared" si="9"/>
        <v>35005.68833</v>
      </c>
      <c r="AH5197" s="88">
        <f>AG5197*'⚙️ Config'!$B$11</f>
        <v>175028.4416</v>
      </c>
      <c r="AI5197" s="88">
        <f>AH5197*'⚙️ Config'!$B$12</f>
        <v>52508.53249</v>
      </c>
      <c r="AJ5197" s="64"/>
      <c r="AK5197" s="84"/>
      <c r="AL5197" s="84"/>
      <c r="AM5197" s="84"/>
      <c r="AN5197" s="84"/>
      <c r="AO5197" s="84"/>
      <c r="AP5197" s="84"/>
      <c r="AQ5197" s="84"/>
    </row>
    <row r="5198" ht="15.0" customHeight="1">
      <c r="A5198" s="103">
        <v>5195.0</v>
      </c>
      <c r="B5198" s="104" t="s">
        <v>10927</v>
      </c>
      <c r="C5198" s="103" t="s">
        <v>141</v>
      </c>
      <c r="D5198" s="103" t="s">
        <v>10928</v>
      </c>
      <c r="E5198" s="105">
        <v>20.59</v>
      </c>
      <c r="F5198" s="103" t="s">
        <v>86</v>
      </c>
      <c r="G5198" s="103" t="s">
        <v>606</v>
      </c>
      <c r="H5198" s="106">
        <v>4665466.23</v>
      </c>
      <c r="I5198" s="103">
        <v>3.0</v>
      </c>
      <c r="J5198" s="107">
        <v>4.8</v>
      </c>
      <c r="K5198" s="104">
        <v>2021.0</v>
      </c>
      <c r="L5198" s="103" t="s">
        <v>5165</v>
      </c>
      <c r="M5198" s="103">
        <v>2021.0</v>
      </c>
      <c r="N5198" s="103" t="s">
        <v>161</v>
      </c>
      <c r="O5198" s="65" t="str">
        <f t="shared" si="1"/>
        <v>136699260001</v>
      </c>
      <c r="P5198" s="65">
        <f t="shared" si="2"/>
        <v>1</v>
      </c>
      <c r="Q5198" s="65">
        <f t="shared" si="3"/>
        <v>6</v>
      </c>
      <c r="R5198" s="65" t="str">
        <f t="shared" si="12"/>
        <v>13.669.926/0001-16</v>
      </c>
      <c r="S5198" s="84"/>
      <c r="T5198" s="84" t="str">
        <f t="shared" si="10"/>
        <v/>
      </c>
      <c r="U5198" s="84" t="str">
        <f t="shared" si="11"/>
        <v/>
      </c>
      <c r="V5198" s="65" t="str">
        <f t="shared" si="5"/>
        <v/>
      </c>
      <c r="W5198" s="84"/>
      <c r="X5198" s="84"/>
      <c r="Y5198" s="85"/>
      <c r="Z5198" s="85"/>
      <c r="AA5198" s="65" t="str">
        <f t="shared" si="6"/>
        <v/>
      </c>
      <c r="AB5198" s="65" t="str">
        <f t="shared" si="7"/>
        <v/>
      </c>
      <c r="AC5198" s="86"/>
      <c r="AD5198" s="87" t="str">
        <f t="shared" si="8"/>
        <v/>
      </c>
      <c r="AE5198" s="84"/>
      <c r="AF5198" s="86">
        <f>IF(AC5198&gt;0,AC5198,'⚙️ Config'!$B$10)</f>
        <v>0.0075</v>
      </c>
      <c r="AG5198" s="88">
        <f t="shared" si="9"/>
        <v>34990.99673</v>
      </c>
      <c r="AH5198" s="88">
        <f>AG5198*'⚙️ Config'!$B$11</f>
        <v>174954.9836</v>
      </c>
      <c r="AI5198" s="88">
        <f>AH5198*'⚙️ Config'!$B$12</f>
        <v>52486.49509</v>
      </c>
      <c r="AJ5198" s="64"/>
      <c r="AK5198" s="84"/>
      <c r="AL5198" s="84"/>
      <c r="AM5198" s="84"/>
      <c r="AN5198" s="84"/>
      <c r="AO5198" s="84"/>
      <c r="AP5198" s="84"/>
      <c r="AQ5198" s="84"/>
    </row>
    <row r="5199" ht="15.0" customHeight="1">
      <c r="A5199" s="103">
        <v>5196.0</v>
      </c>
      <c r="B5199" s="104" t="s">
        <v>10929</v>
      </c>
      <c r="C5199" s="103" t="s">
        <v>141</v>
      </c>
      <c r="D5199" s="103" t="s">
        <v>10930</v>
      </c>
      <c r="E5199" s="105">
        <v>24.22</v>
      </c>
      <c r="F5199" s="103" t="s">
        <v>86</v>
      </c>
      <c r="G5199" s="103" t="s">
        <v>606</v>
      </c>
      <c r="H5199" s="106">
        <v>4662958.06</v>
      </c>
      <c r="I5199" s="103">
        <v>2.0</v>
      </c>
      <c r="J5199" s="107">
        <v>5.0</v>
      </c>
      <c r="K5199" s="104">
        <v>2022.0</v>
      </c>
      <c r="L5199" s="103" t="s">
        <v>630</v>
      </c>
      <c r="M5199" s="103">
        <v>2021.0</v>
      </c>
      <c r="N5199" s="103" t="s">
        <v>161</v>
      </c>
      <c r="O5199" s="65" t="str">
        <f t="shared" si="1"/>
        <v>113387270001</v>
      </c>
      <c r="P5199" s="65">
        <f t="shared" si="2"/>
        <v>0</v>
      </c>
      <c r="Q5199" s="65">
        <f t="shared" si="3"/>
        <v>8</v>
      </c>
      <c r="R5199" s="65" t="str">
        <f t="shared" si="12"/>
        <v>11.338.727/0001-08</v>
      </c>
      <c r="S5199" s="84"/>
      <c r="T5199" s="84" t="str">
        <f t="shared" si="10"/>
        <v/>
      </c>
      <c r="U5199" s="84" t="str">
        <f t="shared" si="11"/>
        <v/>
      </c>
      <c r="V5199" s="65" t="str">
        <f t="shared" si="5"/>
        <v/>
      </c>
      <c r="W5199" s="84"/>
      <c r="X5199" s="84"/>
      <c r="Y5199" s="85"/>
      <c r="Z5199" s="85"/>
      <c r="AA5199" s="65" t="str">
        <f t="shared" si="6"/>
        <v/>
      </c>
      <c r="AB5199" s="65" t="str">
        <f t="shared" si="7"/>
        <v/>
      </c>
      <c r="AC5199" s="86"/>
      <c r="AD5199" s="87" t="str">
        <f t="shared" si="8"/>
        <v/>
      </c>
      <c r="AE5199" s="84"/>
      <c r="AF5199" s="86">
        <f>IF(AC5199&gt;0,AC5199,'⚙️ Config'!$B$10)</f>
        <v>0.0075</v>
      </c>
      <c r="AG5199" s="88">
        <f t="shared" si="9"/>
        <v>34972.18545</v>
      </c>
      <c r="AH5199" s="88">
        <f>AG5199*'⚙️ Config'!$B$11</f>
        <v>174860.9273</v>
      </c>
      <c r="AI5199" s="88">
        <f>AH5199*'⚙️ Config'!$B$12</f>
        <v>52458.27818</v>
      </c>
      <c r="AJ5199" s="64"/>
      <c r="AK5199" s="84"/>
      <c r="AL5199" s="84"/>
      <c r="AM5199" s="84"/>
      <c r="AN5199" s="84"/>
      <c r="AO5199" s="84"/>
      <c r="AP5199" s="84"/>
      <c r="AQ5199" s="84"/>
    </row>
    <row r="5200" ht="15.0" customHeight="1">
      <c r="A5200" s="103">
        <v>5197.0</v>
      </c>
      <c r="B5200" s="104" t="s">
        <v>10931</v>
      </c>
      <c r="C5200" s="103" t="s">
        <v>154</v>
      </c>
      <c r="D5200" s="103" t="s">
        <v>10932</v>
      </c>
      <c r="E5200" s="105">
        <v>23.33</v>
      </c>
      <c r="F5200" s="103" t="s">
        <v>86</v>
      </c>
      <c r="G5200" s="103" t="s">
        <v>606</v>
      </c>
      <c r="H5200" s="106">
        <v>4661856.65</v>
      </c>
      <c r="I5200" s="103">
        <v>2.0</v>
      </c>
      <c r="J5200" s="107">
        <v>4.8</v>
      </c>
      <c r="K5200" s="104">
        <v>2021.0</v>
      </c>
      <c r="L5200" s="103" t="s">
        <v>144</v>
      </c>
      <c r="M5200" s="103">
        <v>2021.0</v>
      </c>
      <c r="N5200" s="103" t="s">
        <v>4351</v>
      </c>
      <c r="O5200" s="65" t="str">
        <f t="shared" si="1"/>
        <v>074377920001</v>
      </c>
      <c r="P5200" s="65">
        <f t="shared" si="2"/>
        <v>0</v>
      </c>
      <c r="Q5200" s="65">
        <f t="shared" si="3"/>
        <v>5</v>
      </c>
      <c r="R5200" s="65" t="str">
        <f t="shared" si="12"/>
        <v>07.437.792/0001-05</v>
      </c>
      <c r="S5200" s="84"/>
      <c r="T5200" s="84" t="str">
        <f t="shared" si="10"/>
        <v/>
      </c>
      <c r="U5200" s="84" t="str">
        <f t="shared" si="11"/>
        <v/>
      </c>
      <c r="V5200" s="65" t="str">
        <f t="shared" si="5"/>
        <v/>
      </c>
      <c r="W5200" s="84"/>
      <c r="X5200" s="84"/>
      <c r="Y5200" s="85"/>
      <c r="Z5200" s="85"/>
      <c r="AA5200" s="65" t="str">
        <f t="shared" si="6"/>
        <v/>
      </c>
      <c r="AB5200" s="65" t="str">
        <f t="shared" si="7"/>
        <v/>
      </c>
      <c r="AC5200" s="86"/>
      <c r="AD5200" s="87" t="str">
        <f t="shared" si="8"/>
        <v/>
      </c>
      <c r="AE5200" s="84"/>
      <c r="AF5200" s="86">
        <f>IF(AC5200&gt;0,AC5200,'⚙️ Config'!$B$10)</f>
        <v>0.0075</v>
      </c>
      <c r="AG5200" s="88">
        <f t="shared" si="9"/>
        <v>34963.92488</v>
      </c>
      <c r="AH5200" s="88">
        <f>AG5200*'⚙️ Config'!$B$11</f>
        <v>174819.6244</v>
      </c>
      <c r="AI5200" s="88">
        <f>AH5200*'⚙️ Config'!$B$12</f>
        <v>52445.88731</v>
      </c>
      <c r="AJ5200" s="64"/>
      <c r="AK5200" s="84"/>
      <c r="AL5200" s="84"/>
      <c r="AM5200" s="84"/>
      <c r="AN5200" s="84"/>
      <c r="AO5200" s="84"/>
      <c r="AP5200" s="84"/>
      <c r="AQ5200" s="84"/>
    </row>
    <row r="5201" ht="15.0" customHeight="1">
      <c r="A5201" s="98">
        <v>5198.0</v>
      </c>
      <c r="B5201" s="99" t="s">
        <v>10933</v>
      </c>
      <c r="C5201" s="98" t="s">
        <v>141</v>
      </c>
      <c r="D5201" s="98" t="s">
        <v>10934</v>
      </c>
      <c r="E5201" s="100">
        <v>19.75</v>
      </c>
      <c r="F5201" s="98" t="s">
        <v>86</v>
      </c>
      <c r="G5201" s="98" t="s">
        <v>606</v>
      </c>
      <c r="H5201" s="101">
        <v>4660087.07</v>
      </c>
      <c r="I5201" s="98">
        <v>3.0</v>
      </c>
      <c r="J5201" s="102">
        <v>4.9</v>
      </c>
      <c r="K5201" s="99">
        <v>2021.0</v>
      </c>
      <c r="L5201" s="98" t="s">
        <v>10935</v>
      </c>
      <c r="M5201" s="98">
        <v>2021.0</v>
      </c>
      <c r="N5201" s="98" t="s">
        <v>145</v>
      </c>
      <c r="O5201" s="65" t="str">
        <f t="shared" si="1"/>
        <v>059043580001</v>
      </c>
      <c r="P5201" s="65">
        <f t="shared" si="2"/>
        <v>6</v>
      </c>
      <c r="Q5201" s="65">
        <f t="shared" si="3"/>
        <v>2</v>
      </c>
      <c r="R5201" s="65" t="str">
        <f t="shared" si="12"/>
        <v>05.904.358/0001-62</v>
      </c>
      <c r="S5201" s="84"/>
      <c r="T5201" s="84" t="str">
        <f t="shared" si="10"/>
        <v/>
      </c>
      <c r="U5201" s="84" t="str">
        <f t="shared" si="11"/>
        <v/>
      </c>
      <c r="V5201" s="65" t="str">
        <f t="shared" si="5"/>
        <v/>
      </c>
      <c r="W5201" s="84"/>
      <c r="X5201" s="84"/>
      <c r="Y5201" s="85"/>
      <c r="Z5201" s="85"/>
      <c r="AA5201" s="65" t="str">
        <f t="shared" si="6"/>
        <v/>
      </c>
      <c r="AB5201" s="65" t="str">
        <f t="shared" si="7"/>
        <v/>
      </c>
      <c r="AC5201" s="86"/>
      <c r="AD5201" s="87" t="str">
        <f t="shared" si="8"/>
        <v/>
      </c>
      <c r="AE5201" s="84"/>
      <c r="AF5201" s="86">
        <f>IF(AC5201&gt;0,AC5201,'⚙️ Config'!$B$10)</f>
        <v>0.0075</v>
      </c>
      <c r="AG5201" s="88">
        <f t="shared" si="9"/>
        <v>34950.65303</v>
      </c>
      <c r="AH5201" s="88">
        <f>AG5201*'⚙️ Config'!$B$11</f>
        <v>174753.2651</v>
      </c>
      <c r="AI5201" s="88">
        <f>AH5201*'⚙️ Config'!$B$12</f>
        <v>52425.97954</v>
      </c>
      <c r="AJ5201" s="64"/>
      <c r="AK5201" s="84"/>
      <c r="AL5201" s="84"/>
      <c r="AM5201" s="84"/>
      <c r="AN5201" s="84"/>
      <c r="AO5201" s="84"/>
      <c r="AP5201" s="84"/>
      <c r="AQ5201" s="84"/>
    </row>
    <row r="5202" ht="15.0" customHeight="1">
      <c r="A5202" s="98">
        <v>5199.0</v>
      </c>
      <c r="B5202" s="99" t="s">
        <v>10936</v>
      </c>
      <c r="C5202" s="98" t="s">
        <v>141</v>
      </c>
      <c r="D5202" s="98" t="s">
        <v>10937</v>
      </c>
      <c r="E5202" s="100">
        <v>30.27</v>
      </c>
      <c r="F5202" s="98" t="s">
        <v>86</v>
      </c>
      <c r="G5202" s="98" t="s">
        <v>606</v>
      </c>
      <c r="H5202" s="101">
        <v>4655692.73</v>
      </c>
      <c r="I5202" s="98">
        <v>3.0</v>
      </c>
      <c r="J5202" s="102">
        <v>4.7</v>
      </c>
      <c r="K5202" s="99">
        <v>2024.0</v>
      </c>
      <c r="L5202" s="98" t="s">
        <v>268</v>
      </c>
      <c r="M5202" s="98">
        <v>2021.0</v>
      </c>
      <c r="N5202" s="98" t="s">
        <v>161</v>
      </c>
      <c r="O5202" s="65" t="str">
        <f t="shared" si="1"/>
        <v>614726500001</v>
      </c>
      <c r="P5202" s="65">
        <f t="shared" si="2"/>
        <v>2</v>
      </c>
      <c r="Q5202" s="65">
        <f t="shared" si="3"/>
        <v>4</v>
      </c>
      <c r="R5202" s="65" t="str">
        <f t="shared" si="12"/>
        <v>61.472.650/0001-24</v>
      </c>
      <c r="S5202" s="84"/>
      <c r="T5202" s="84" t="str">
        <f t="shared" si="10"/>
        <v/>
      </c>
      <c r="U5202" s="84" t="str">
        <f t="shared" si="11"/>
        <v/>
      </c>
      <c r="V5202" s="65" t="str">
        <f t="shared" si="5"/>
        <v/>
      </c>
      <c r="W5202" s="84"/>
      <c r="X5202" s="84"/>
      <c r="Y5202" s="85"/>
      <c r="Z5202" s="85"/>
      <c r="AA5202" s="65" t="str">
        <f t="shared" si="6"/>
        <v/>
      </c>
      <c r="AB5202" s="65" t="str">
        <f t="shared" si="7"/>
        <v/>
      </c>
      <c r="AC5202" s="86"/>
      <c r="AD5202" s="87" t="str">
        <f t="shared" si="8"/>
        <v/>
      </c>
      <c r="AE5202" s="84"/>
      <c r="AF5202" s="86">
        <f>IF(AC5202&gt;0,AC5202,'⚙️ Config'!$B$10)</f>
        <v>0.0075</v>
      </c>
      <c r="AG5202" s="88">
        <f t="shared" si="9"/>
        <v>34917.69548</v>
      </c>
      <c r="AH5202" s="88">
        <f>AG5202*'⚙️ Config'!$B$11</f>
        <v>174588.4774</v>
      </c>
      <c r="AI5202" s="88">
        <f>AH5202*'⚙️ Config'!$B$12</f>
        <v>52376.54321</v>
      </c>
      <c r="AJ5202" s="64"/>
      <c r="AK5202" s="84"/>
      <c r="AL5202" s="84"/>
      <c r="AM5202" s="84"/>
      <c r="AN5202" s="84"/>
      <c r="AO5202" s="84"/>
      <c r="AP5202" s="84"/>
      <c r="AQ5202" s="84"/>
    </row>
    <row r="5203" ht="15.0" customHeight="1">
      <c r="A5203" s="103">
        <v>5200.0</v>
      </c>
      <c r="B5203" s="104" t="s">
        <v>10938</v>
      </c>
      <c r="C5203" s="103" t="s">
        <v>141</v>
      </c>
      <c r="D5203" s="103" t="s">
        <v>10939</v>
      </c>
      <c r="E5203" s="105">
        <v>30.87</v>
      </c>
      <c r="F5203" s="103" t="s">
        <v>86</v>
      </c>
      <c r="G5203" s="103" t="s">
        <v>606</v>
      </c>
      <c r="H5203" s="106">
        <v>4645064.94</v>
      </c>
      <c r="I5203" s="103">
        <v>3.0</v>
      </c>
      <c r="J5203" s="107">
        <v>4.9</v>
      </c>
      <c r="K5203" s="104">
        <v>2024.0</v>
      </c>
      <c r="L5203" s="103" t="s">
        <v>1043</v>
      </c>
      <c r="M5203" s="103">
        <v>2021.0</v>
      </c>
      <c r="N5203" s="103" t="s">
        <v>189</v>
      </c>
      <c r="O5203" s="65" t="str">
        <f t="shared" si="1"/>
        <v>018930910001</v>
      </c>
      <c r="P5203" s="65">
        <f t="shared" si="2"/>
        <v>0</v>
      </c>
      <c r="Q5203" s="65">
        <f t="shared" si="3"/>
        <v>2</v>
      </c>
      <c r="R5203" s="65" t="str">
        <f t="shared" si="12"/>
        <v>01.893.091/0001-02</v>
      </c>
      <c r="S5203" s="84"/>
      <c r="T5203" s="84" t="str">
        <f t="shared" si="10"/>
        <v/>
      </c>
      <c r="U5203" s="84" t="str">
        <f t="shared" si="11"/>
        <v/>
      </c>
      <c r="V5203" s="65" t="str">
        <f t="shared" si="5"/>
        <v/>
      </c>
      <c r="W5203" s="84"/>
      <c r="X5203" s="84"/>
      <c r="Y5203" s="85"/>
      <c r="Z5203" s="85"/>
      <c r="AA5203" s="65" t="str">
        <f t="shared" si="6"/>
        <v/>
      </c>
      <c r="AB5203" s="65" t="str">
        <f t="shared" si="7"/>
        <v/>
      </c>
      <c r="AC5203" s="86"/>
      <c r="AD5203" s="87" t="str">
        <f t="shared" si="8"/>
        <v/>
      </c>
      <c r="AE5203" s="84"/>
      <c r="AF5203" s="86">
        <f>IF(AC5203&gt;0,AC5203,'⚙️ Config'!$B$10)</f>
        <v>0.0075</v>
      </c>
      <c r="AG5203" s="88">
        <f t="shared" si="9"/>
        <v>34837.98705</v>
      </c>
      <c r="AH5203" s="88">
        <f>AG5203*'⚙️ Config'!$B$11</f>
        <v>174189.9353</v>
      </c>
      <c r="AI5203" s="88">
        <f>AH5203*'⚙️ Config'!$B$12</f>
        <v>52256.98058</v>
      </c>
      <c r="AJ5203" s="64"/>
      <c r="AK5203" s="84"/>
      <c r="AL5203" s="84"/>
      <c r="AM5203" s="84"/>
      <c r="AN5203" s="84"/>
      <c r="AO5203" s="84"/>
      <c r="AP5203" s="84"/>
      <c r="AQ5203" s="84"/>
    </row>
    <row r="5204" ht="15.0" customHeight="1">
      <c r="A5204" s="103">
        <v>5201.0</v>
      </c>
      <c r="B5204" s="104" t="s">
        <v>10940</v>
      </c>
      <c r="C5204" s="103" t="s">
        <v>141</v>
      </c>
      <c r="D5204" s="103" t="s">
        <v>10941</v>
      </c>
      <c r="E5204" s="105">
        <v>32.85</v>
      </c>
      <c r="F5204" s="103" t="s">
        <v>86</v>
      </c>
      <c r="G5204" s="103" t="s">
        <v>606</v>
      </c>
      <c r="H5204" s="106">
        <v>4644523.95</v>
      </c>
      <c r="I5204" s="103">
        <v>1.0</v>
      </c>
      <c r="J5204" s="107">
        <v>5.0</v>
      </c>
      <c r="K5204" s="104">
        <v>2021.0</v>
      </c>
      <c r="L5204" s="103" t="s">
        <v>295</v>
      </c>
      <c r="M5204" s="103">
        <v>2021.0</v>
      </c>
      <c r="N5204" s="103" t="s">
        <v>161</v>
      </c>
      <c r="O5204" s="65" t="str">
        <f t="shared" si="1"/>
        <v>040699040001</v>
      </c>
      <c r="P5204" s="65">
        <f t="shared" si="2"/>
        <v>2</v>
      </c>
      <c r="Q5204" s="65">
        <f t="shared" si="3"/>
        <v>4</v>
      </c>
      <c r="R5204" s="65" t="str">
        <f t="shared" si="12"/>
        <v>04.069.904/0001-24</v>
      </c>
      <c r="S5204" s="84"/>
      <c r="T5204" s="84" t="str">
        <f t="shared" si="10"/>
        <v/>
      </c>
      <c r="U5204" s="84" t="str">
        <f t="shared" si="11"/>
        <v/>
      </c>
      <c r="V5204" s="65" t="str">
        <f t="shared" si="5"/>
        <v/>
      </c>
      <c r="W5204" s="84"/>
      <c r="X5204" s="84"/>
      <c r="Y5204" s="85"/>
      <c r="Z5204" s="85"/>
      <c r="AA5204" s="65" t="str">
        <f t="shared" si="6"/>
        <v/>
      </c>
      <c r="AB5204" s="65" t="str">
        <f t="shared" si="7"/>
        <v/>
      </c>
      <c r="AC5204" s="86"/>
      <c r="AD5204" s="87" t="str">
        <f t="shared" si="8"/>
        <v/>
      </c>
      <c r="AE5204" s="84"/>
      <c r="AF5204" s="86">
        <f>IF(AC5204&gt;0,AC5204,'⚙️ Config'!$B$10)</f>
        <v>0.0075</v>
      </c>
      <c r="AG5204" s="88">
        <f t="shared" si="9"/>
        <v>34833.92963</v>
      </c>
      <c r="AH5204" s="88">
        <f>AG5204*'⚙️ Config'!$B$11</f>
        <v>174169.6481</v>
      </c>
      <c r="AI5204" s="88">
        <f>AH5204*'⚙️ Config'!$B$12</f>
        <v>52250.89444</v>
      </c>
      <c r="AJ5204" s="64"/>
      <c r="AK5204" s="84"/>
      <c r="AL5204" s="84"/>
      <c r="AM5204" s="84"/>
      <c r="AN5204" s="84"/>
      <c r="AO5204" s="84"/>
      <c r="AP5204" s="84"/>
      <c r="AQ5204" s="84"/>
    </row>
    <row r="5205" ht="15.0" customHeight="1">
      <c r="A5205" s="98">
        <v>5202.0</v>
      </c>
      <c r="B5205" s="99" t="s">
        <v>10942</v>
      </c>
      <c r="C5205" s="98" t="s">
        <v>141</v>
      </c>
      <c r="D5205" s="98" t="s">
        <v>10943</v>
      </c>
      <c r="E5205" s="100">
        <v>32.85</v>
      </c>
      <c r="F5205" s="98" t="s">
        <v>86</v>
      </c>
      <c r="G5205" s="98" t="s">
        <v>606</v>
      </c>
      <c r="H5205" s="101">
        <v>4619864.43</v>
      </c>
      <c r="I5205" s="98">
        <v>1.0</v>
      </c>
      <c r="J5205" s="102">
        <v>5.0</v>
      </c>
      <c r="K5205" s="99">
        <v>2021.0</v>
      </c>
      <c r="L5205" s="98" t="s">
        <v>197</v>
      </c>
      <c r="M5205" s="98">
        <v>2021.0</v>
      </c>
      <c r="N5205" s="98" t="s">
        <v>342</v>
      </c>
      <c r="O5205" s="65" t="str">
        <f t="shared" si="1"/>
        <v>034783890001</v>
      </c>
      <c r="P5205" s="65">
        <f t="shared" si="2"/>
        <v>7</v>
      </c>
      <c r="Q5205" s="65">
        <f t="shared" si="3"/>
        <v>3</v>
      </c>
      <c r="R5205" s="65" t="str">
        <f t="shared" si="12"/>
        <v>03.478.389/0001-73</v>
      </c>
      <c r="S5205" s="84"/>
      <c r="T5205" s="84" t="str">
        <f t="shared" si="10"/>
        <v/>
      </c>
      <c r="U5205" s="84" t="str">
        <f t="shared" si="11"/>
        <v/>
      </c>
      <c r="V5205" s="65" t="str">
        <f t="shared" si="5"/>
        <v/>
      </c>
      <c r="W5205" s="84"/>
      <c r="X5205" s="84"/>
      <c r="Y5205" s="85"/>
      <c r="Z5205" s="85"/>
      <c r="AA5205" s="65" t="str">
        <f t="shared" si="6"/>
        <v/>
      </c>
      <c r="AB5205" s="65" t="str">
        <f t="shared" si="7"/>
        <v/>
      </c>
      <c r="AC5205" s="86"/>
      <c r="AD5205" s="87" t="str">
        <f t="shared" si="8"/>
        <v/>
      </c>
      <c r="AE5205" s="84"/>
      <c r="AF5205" s="86">
        <f>IF(AC5205&gt;0,AC5205,'⚙️ Config'!$B$10)</f>
        <v>0.0075</v>
      </c>
      <c r="AG5205" s="88">
        <f t="shared" si="9"/>
        <v>34648.98323</v>
      </c>
      <c r="AH5205" s="88">
        <f>AG5205*'⚙️ Config'!$B$11</f>
        <v>173244.9161</v>
      </c>
      <c r="AI5205" s="88">
        <f>AH5205*'⚙️ Config'!$B$12</f>
        <v>51973.47484</v>
      </c>
      <c r="AJ5205" s="64"/>
      <c r="AK5205" s="84"/>
      <c r="AL5205" s="84"/>
      <c r="AM5205" s="84"/>
      <c r="AN5205" s="84"/>
      <c r="AO5205" s="84"/>
      <c r="AP5205" s="84"/>
      <c r="AQ5205" s="84"/>
    </row>
    <row r="5206" ht="15.0" customHeight="1">
      <c r="A5206" s="103">
        <v>5203.0</v>
      </c>
      <c r="B5206" s="104" t="s">
        <v>10944</v>
      </c>
      <c r="C5206" s="103" t="s">
        <v>141</v>
      </c>
      <c r="D5206" s="103" t="s">
        <v>10945</v>
      </c>
      <c r="E5206" s="105">
        <v>35.77</v>
      </c>
      <c r="F5206" s="103" t="s">
        <v>86</v>
      </c>
      <c r="G5206" s="103" t="s">
        <v>606</v>
      </c>
      <c r="H5206" s="106">
        <v>4618560.14</v>
      </c>
      <c r="I5206" s="103">
        <v>3.0</v>
      </c>
      <c r="J5206" s="107">
        <v>4.8</v>
      </c>
      <c r="K5206" s="104">
        <v>2025.0</v>
      </c>
      <c r="L5206" s="103" t="s">
        <v>10946</v>
      </c>
      <c r="M5206" s="103">
        <v>2021.0</v>
      </c>
      <c r="N5206" s="103" t="s">
        <v>189</v>
      </c>
      <c r="O5206" s="65" t="str">
        <f t="shared" si="1"/>
        <v>241399120001</v>
      </c>
      <c r="P5206" s="65">
        <f t="shared" si="2"/>
        <v>0</v>
      </c>
      <c r="Q5206" s="65">
        <f t="shared" si="3"/>
        <v>7</v>
      </c>
      <c r="R5206" s="65" t="str">
        <f t="shared" si="12"/>
        <v>24.139.912/0001-07</v>
      </c>
      <c r="S5206" s="84"/>
      <c r="T5206" s="84" t="str">
        <f t="shared" si="10"/>
        <v/>
      </c>
      <c r="U5206" s="84" t="str">
        <f t="shared" si="11"/>
        <v/>
      </c>
      <c r="V5206" s="65" t="str">
        <f t="shared" si="5"/>
        <v/>
      </c>
      <c r="W5206" s="84"/>
      <c r="X5206" s="84"/>
      <c r="Y5206" s="85"/>
      <c r="Z5206" s="85"/>
      <c r="AA5206" s="65" t="str">
        <f t="shared" si="6"/>
        <v/>
      </c>
      <c r="AB5206" s="65" t="str">
        <f t="shared" si="7"/>
        <v/>
      </c>
      <c r="AC5206" s="86"/>
      <c r="AD5206" s="87" t="str">
        <f t="shared" si="8"/>
        <v/>
      </c>
      <c r="AE5206" s="84"/>
      <c r="AF5206" s="86">
        <f>IF(AC5206&gt;0,AC5206,'⚙️ Config'!$B$10)</f>
        <v>0.0075</v>
      </c>
      <c r="AG5206" s="88">
        <f t="shared" si="9"/>
        <v>34639.20105</v>
      </c>
      <c r="AH5206" s="88">
        <f>AG5206*'⚙️ Config'!$B$11</f>
        <v>173196.0053</v>
      </c>
      <c r="AI5206" s="88">
        <f>AH5206*'⚙️ Config'!$B$12</f>
        <v>51958.80158</v>
      </c>
      <c r="AJ5206" s="64"/>
      <c r="AK5206" s="84"/>
      <c r="AL5206" s="84"/>
      <c r="AM5206" s="84"/>
      <c r="AN5206" s="84"/>
      <c r="AO5206" s="84"/>
      <c r="AP5206" s="84"/>
      <c r="AQ5206" s="84"/>
    </row>
    <row r="5207" ht="15.0" customHeight="1">
      <c r="A5207" s="98">
        <v>5204.0</v>
      </c>
      <c r="B5207" s="99" t="s">
        <v>10947</v>
      </c>
      <c r="C5207" s="98" t="s">
        <v>141</v>
      </c>
      <c r="D5207" s="98" t="s">
        <v>10948</v>
      </c>
      <c r="E5207" s="100">
        <v>25.86</v>
      </c>
      <c r="F5207" s="98" t="s">
        <v>86</v>
      </c>
      <c r="G5207" s="98" t="s">
        <v>606</v>
      </c>
      <c r="H5207" s="101">
        <v>4582613.03</v>
      </c>
      <c r="I5207" s="98">
        <v>2.0</v>
      </c>
      <c r="J5207" s="102">
        <v>4.9</v>
      </c>
      <c r="K5207" s="99">
        <v>2023.0</v>
      </c>
      <c r="L5207" s="98" t="s">
        <v>976</v>
      </c>
      <c r="M5207" s="98">
        <v>2021.0</v>
      </c>
      <c r="N5207" s="98" t="s">
        <v>161</v>
      </c>
      <c r="O5207" s="65" t="str">
        <f t="shared" si="1"/>
        <v>041197910001</v>
      </c>
      <c r="P5207" s="65">
        <f t="shared" si="2"/>
        <v>2</v>
      </c>
      <c r="Q5207" s="65">
        <f t="shared" si="3"/>
        <v>4</v>
      </c>
      <c r="R5207" s="65" t="str">
        <f t="shared" si="12"/>
        <v>04.119.791/0001-24</v>
      </c>
      <c r="S5207" s="84"/>
      <c r="T5207" s="84" t="str">
        <f t="shared" si="10"/>
        <v/>
      </c>
      <c r="U5207" s="84" t="str">
        <f t="shared" si="11"/>
        <v/>
      </c>
      <c r="V5207" s="65" t="str">
        <f t="shared" si="5"/>
        <v/>
      </c>
      <c r="W5207" s="84"/>
      <c r="X5207" s="84"/>
      <c r="Y5207" s="85"/>
      <c r="Z5207" s="85"/>
      <c r="AA5207" s="65" t="str">
        <f t="shared" si="6"/>
        <v/>
      </c>
      <c r="AB5207" s="65" t="str">
        <f t="shared" si="7"/>
        <v/>
      </c>
      <c r="AC5207" s="86"/>
      <c r="AD5207" s="87" t="str">
        <f t="shared" si="8"/>
        <v/>
      </c>
      <c r="AE5207" s="84"/>
      <c r="AF5207" s="86">
        <f>IF(AC5207&gt;0,AC5207,'⚙️ Config'!$B$10)</f>
        <v>0.0075</v>
      </c>
      <c r="AG5207" s="88">
        <f t="shared" si="9"/>
        <v>34369.59773</v>
      </c>
      <c r="AH5207" s="88">
        <f>AG5207*'⚙️ Config'!$B$11</f>
        <v>171847.9886</v>
      </c>
      <c r="AI5207" s="88">
        <f>AH5207*'⚙️ Config'!$B$12</f>
        <v>51554.39659</v>
      </c>
      <c r="AJ5207" s="64"/>
      <c r="AK5207" s="84"/>
      <c r="AL5207" s="84"/>
      <c r="AM5207" s="84"/>
      <c r="AN5207" s="84"/>
      <c r="AO5207" s="84"/>
      <c r="AP5207" s="84"/>
      <c r="AQ5207" s="84"/>
    </row>
    <row r="5208" ht="15.0" customHeight="1">
      <c r="A5208" s="98">
        <v>5205.0</v>
      </c>
      <c r="B5208" s="99" t="s">
        <v>10949</v>
      </c>
      <c r="C5208" s="98" t="s">
        <v>141</v>
      </c>
      <c r="D5208" s="98" t="s">
        <v>10950</v>
      </c>
      <c r="E5208" s="100">
        <v>23.85</v>
      </c>
      <c r="F5208" s="98" t="s">
        <v>86</v>
      </c>
      <c r="G5208" s="98" t="s">
        <v>606</v>
      </c>
      <c r="H5208" s="101">
        <v>4532051.54</v>
      </c>
      <c r="I5208" s="98">
        <v>2.0</v>
      </c>
      <c r="J5208" s="102">
        <v>4.6</v>
      </c>
      <c r="K5208" s="99">
        <v>2021.0</v>
      </c>
      <c r="L5208" s="98" t="s">
        <v>144</v>
      </c>
      <c r="M5208" s="98">
        <v>2021.0</v>
      </c>
      <c r="N5208" s="98" t="s">
        <v>145</v>
      </c>
      <c r="O5208" s="65" t="str">
        <f t="shared" si="1"/>
        <v>077924590001</v>
      </c>
      <c r="P5208" s="65">
        <f t="shared" si="2"/>
        <v>1</v>
      </c>
      <c r="Q5208" s="65">
        <f t="shared" si="3"/>
        <v>4</v>
      </c>
      <c r="R5208" s="65" t="str">
        <f t="shared" si="12"/>
        <v>07.792.459/0001-14</v>
      </c>
      <c r="S5208" s="84"/>
      <c r="T5208" s="84" t="str">
        <f t="shared" si="10"/>
        <v/>
      </c>
      <c r="U5208" s="84" t="str">
        <f t="shared" si="11"/>
        <v/>
      </c>
      <c r="V5208" s="65" t="str">
        <f t="shared" si="5"/>
        <v/>
      </c>
      <c r="W5208" s="84"/>
      <c r="X5208" s="84"/>
      <c r="Y5208" s="85"/>
      <c r="Z5208" s="85"/>
      <c r="AA5208" s="65" t="str">
        <f t="shared" si="6"/>
        <v/>
      </c>
      <c r="AB5208" s="65" t="str">
        <f t="shared" si="7"/>
        <v/>
      </c>
      <c r="AC5208" s="86"/>
      <c r="AD5208" s="87" t="str">
        <f t="shared" si="8"/>
        <v/>
      </c>
      <c r="AE5208" s="84"/>
      <c r="AF5208" s="86">
        <f>IF(AC5208&gt;0,AC5208,'⚙️ Config'!$B$10)</f>
        <v>0.0075</v>
      </c>
      <c r="AG5208" s="88">
        <f t="shared" si="9"/>
        <v>33990.38655</v>
      </c>
      <c r="AH5208" s="88">
        <f>AG5208*'⚙️ Config'!$B$11</f>
        <v>169951.9328</v>
      </c>
      <c r="AI5208" s="88">
        <f>AH5208*'⚙️ Config'!$B$12</f>
        <v>50985.57983</v>
      </c>
      <c r="AJ5208" s="64"/>
      <c r="AK5208" s="84"/>
      <c r="AL5208" s="84"/>
      <c r="AM5208" s="84"/>
      <c r="AN5208" s="84"/>
      <c r="AO5208" s="84"/>
      <c r="AP5208" s="84"/>
      <c r="AQ5208" s="84"/>
    </row>
    <row r="5209" ht="15.0" customHeight="1">
      <c r="A5209" s="98">
        <v>5206.0</v>
      </c>
      <c r="B5209" s="99" t="s">
        <v>10951</v>
      </c>
      <c r="C5209" s="98" t="s">
        <v>141</v>
      </c>
      <c r="D5209" s="98" t="s">
        <v>10952</v>
      </c>
      <c r="E5209" s="100">
        <v>32.85</v>
      </c>
      <c r="F5209" s="98" t="s">
        <v>86</v>
      </c>
      <c r="G5209" s="98" t="s">
        <v>606</v>
      </c>
      <c r="H5209" s="101">
        <v>4513400.66</v>
      </c>
      <c r="I5209" s="98">
        <v>1.0</v>
      </c>
      <c r="J5209" s="102">
        <v>5.0</v>
      </c>
      <c r="K5209" s="99">
        <v>2021.0</v>
      </c>
      <c r="L5209" s="98" t="s">
        <v>197</v>
      </c>
      <c r="M5209" s="98">
        <v>2021.0</v>
      </c>
      <c r="N5209" s="98" t="s">
        <v>145</v>
      </c>
      <c r="O5209" s="65" t="str">
        <f t="shared" si="1"/>
        <v>161009370001</v>
      </c>
      <c r="P5209" s="65">
        <f t="shared" si="2"/>
        <v>7</v>
      </c>
      <c r="Q5209" s="65">
        <f t="shared" si="3"/>
        <v>9</v>
      </c>
      <c r="R5209" s="65" t="str">
        <f t="shared" si="12"/>
        <v>16.100.937/0001-79</v>
      </c>
      <c r="S5209" s="84"/>
      <c r="T5209" s="84" t="str">
        <f t="shared" si="10"/>
        <v/>
      </c>
      <c r="U5209" s="84" t="str">
        <f t="shared" si="11"/>
        <v/>
      </c>
      <c r="V5209" s="65" t="str">
        <f t="shared" si="5"/>
        <v/>
      </c>
      <c r="W5209" s="84"/>
      <c r="X5209" s="84"/>
      <c r="Y5209" s="85"/>
      <c r="Z5209" s="85"/>
      <c r="AA5209" s="65" t="str">
        <f t="shared" si="6"/>
        <v/>
      </c>
      <c r="AB5209" s="65" t="str">
        <f t="shared" si="7"/>
        <v/>
      </c>
      <c r="AC5209" s="86"/>
      <c r="AD5209" s="87" t="str">
        <f t="shared" si="8"/>
        <v/>
      </c>
      <c r="AE5209" s="84"/>
      <c r="AF5209" s="86">
        <f>IF(AC5209&gt;0,AC5209,'⚙️ Config'!$B$10)</f>
        <v>0.0075</v>
      </c>
      <c r="AG5209" s="88">
        <f t="shared" si="9"/>
        <v>33850.50495</v>
      </c>
      <c r="AH5209" s="88">
        <f>AG5209*'⚙️ Config'!$B$11</f>
        <v>169252.5248</v>
      </c>
      <c r="AI5209" s="88">
        <f>AH5209*'⚙️ Config'!$B$12</f>
        <v>50775.75743</v>
      </c>
      <c r="AJ5209" s="64"/>
      <c r="AK5209" s="84"/>
      <c r="AL5209" s="84"/>
      <c r="AM5209" s="84"/>
      <c r="AN5209" s="84"/>
      <c r="AO5209" s="84"/>
      <c r="AP5209" s="84"/>
      <c r="AQ5209" s="84"/>
    </row>
    <row r="5210" ht="15.0" customHeight="1">
      <c r="A5210" s="103">
        <v>5207.0</v>
      </c>
      <c r="B5210" s="104" t="s">
        <v>10953</v>
      </c>
      <c r="C5210" s="103" t="s">
        <v>141</v>
      </c>
      <c r="D5210" s="103" t="s">
        <v>10954</v>
      </c>
      <c r="E5210" s="105">
        <v>31.03</v>
      </c>
      <c r="F5210" s="103" t="s">
        <v>86</v>
      </c>
      <c r="G5210" s="103" t="s">
        <v>606</v>
      </c>
      <c r="H5210" s="106">
        <v>4507582.36</v>
      </c>
      <c r="I5210" s="103">
        <v>2.0</v>
      </c>
      <c r="J5210" s="107">
        <v>5.0</v>
      </c>
      <c r="K5210" s="104">
        <v>2024.0</v>
      </c>
      <c r="L5210" s="103" t="s">
        <v>630</v>
      </c>
      <c r="M5210" s="103">
        <v>2021.0</v>
      </c>
      <c r="N5210" s="103" t="s">
        <v>161</v>
      </c>
      <c r="O5210" s="65" t="str">
        <f t="shared" si="1"/>
        <v>253695260001</v>
      </c>
      <c r="P5210" s="65">
        <f t="shared" si="2"/>
        <v>7</v>
      </c>
      <c r="Q5210" s="65">
        <f t="shared" si="3"/>
        <v>4</v>
      </c>
      <c r="R5210" s="65" t="str">
        <f t="shared" si="12"/>
        <v>25.369.526/0001-74</v>
      </c>
      <c r="S5210" s="84"/>
      <c r="T5210" s="84" t="str">
        <f t="shared" si="10"/>
        <v/>
      </c>
      <c r="U5210" s="84" t="str">
        <f t="shared" si="11"/>
        <v/>
      </c>
      <c r="V5210" s="65" t="str">
        <f t="shared" si="5"/>
        <v/>
      </c>
      <c r="W5210" s="84"/>
      <c r="X5210" s="84"/>
      <c r="Y5210" s="85"/>
      <c r="Z5210" s="85"/>
      <c r="AA5210" s="65" t="str">
        <f t="shared" si="6"/>
        <v/>
      </c>
      <c r="AB5210" s="65" t="str">
        <f t="shared" si="7"/>
        <v/>
      </c>
      <c r="AC5210" s="86"/>
      <c r="AD5210" s="87" t="str">
        <f t="shared" si="8"/>
        <v/>
      </c>
      <c r="AE5210" s="84"/>
      <c r="AF5210" s="86">
        <f>IF(AC5210&gt;0,AC5210,'⚙️ Config'!$B$10)</f>
        <v>0.0075</v>
      </c>
      <c r="AG5210" s="88">
        <f t="shared" si="9"/>
        <v>33806.8677</v>
      </c>
      <c r="AH5210" s="88">
        <f>AG5210*'⚙️ Config'!$B$11</f>
        <v>169034.3385</v>
      </c>
      <c r="AI5210" s="88">
        <f>AH5210*'⚙️ Config'!$B$12</f>
        <v>50710.30155</v>
      </c>
      <c r="AJ5210" s="64"/>
      <c r="AK5210" s="84"/>
      <c r="AL5210" s="84"/>
      <c r="AM5210" s="84"/>
      <c r="AN5210" s="84"/>
      <c r="AO5210" s="84"/>
      <c r="AP5210" s="84"/>
      <c r="AQ5210" s="84"/>
    </row>
    <row r="5211" ht="15.0" customHeight="1">
      <c r="A5211" s="103">
        <v>5208.0</v>
      </c>
      <c r="B5211" s="104" t="s">
        <v>10955</v>
      </c>
      <c r="C5211" s="103" t="s">
        <v>141</v>
      </c>
      <c r="D5211" s="103" t="s">
        <v>10956</v>
      </c>
      <c r="E5211" s="105">
        <v>19.75</v>
      </c>
      <c r="F5211" s="103" t="s">
        <v>86</v>
      </c>
      <c r="G5211" s="103" t="s">
        <v>606</v>
      </c>
      <c r="H5211" s="106">
        <v>4503480.41</v>
      </c>
      <c r="I5211" s="103">
        <v>3.0</v>
      </c>
      <c r="J5211" s="107">
        <v>4.9</v>
      </c>
      <c r="K5211" s="104">
        <v>2021.0</v>
      </c>
      <c r="L5211" s="103" t="s">
        <v>4726</v>
      </c>
      <c r="M5211" s="103">
        <v>2021.0</v>
      </c>
      <c r="N5211" s="103" t="s">
        <v>161</v>
      </c>
      <c r="O5211" s="65" t="str">
        <f t="shared" si="1"/>
        <v>014093150001</v>
      </c>
      <c r="P5211" s="65">
        <f t="shared" si="2"/>
        <v>5</v>
      </c>
      <c r="Q5211" s="65">
        <f t="shared" si="3"/>
        <v>0</v>
      </c>
      <c r="R5211" s="65" t="str">
        <f t="shared" si="12"/>
        <v>01.409.315/0001-50</v>
      </c>
      <c r="S5211" s="84"/>
      <c r="T5211" s="84" t="str">
        <f t="shared" si="10"/>
        <v/>
      </c>
      <c r="U5211" s="84" t="str">
        <f t="shared" si="11"/>
        <v/>
      </c>
      <c r="V5211" s="65" t="str">
        <f t="shared" si="5"/>
        <v/>
      </c>
      <c r="W5211" s="84"/>
      <c r="X5211" s="84"/>
      <c r="Y5211" s="85"/>
      <c r="Z5211" s="85"/>
      <c r="AA5211" s="65" t="str">
        <f t="shared" si="6"/>
        <v/>
      </c>
      <c r="AB5211" s="65" t="str">
        <f t="shared" si="7"/>
        <v/>
      </c>
      <c r="AC5211" s="86"/>
      <c r="AD5211" s="87" t="str">
        <f t="shared" si="8"/>
        <v/>
      </c>
      <c r="AE5211" s="84"/>
      <c r="AF5211" s="86">
        <f>IF(AC5211&gt;0,AC5211,'⚙️ Config'!$B$10)</f>
        <v>0.0075</v>
      </c>
      <c r="AG5211" s="88">
        <f t="shared" si="9"/>
        <v>33776.10308</v>
      </c>
      <c r="AH5211" s="88">
        <f>AG5211*'⚙️ Config'!$B$11</f>
        <v>168880.5154</v>
      </c>
      <c r="AI5211" s="88">
        <f>AH5211*'⚙️ Config'!$B$12</f>
        <v>50664.15461</v>
      </c>
      <c r="AJ5211" s="64"/>
      <c r="AK5211" s="84"/>
      <c r="AL5211" s="84"/>
      <c r="AM5211" s="84"/>
      <c r="AN5211" s="84"/>
      <c r="AO5211" s="84"/>
      <c r="AP5211" s="84"/>
      <c r="AQ5211" s="84"/>
    </row>
    <row r="5212" ht="15.0" customHeight="1">
      <c r="A5212" s="103">
        <v>5209.0</v>
      </c>
      <c r="B5212" s="104" t="s">
        <v>10957</v>
      </c>
      <c r="C5212" s="103" t="s">
        <v>141</v>
      </c>
      <c r="D5212" s="103" t="s">
        <v>10958</v>
      </c>
      <c r="E5212" s="105">
        <v>33.33</v>
      </c>
      <c r="F5212" s="103" t="s">
        <v>86</v>
      </c>
      <c r="G5212" s="103" t="s">
        <v>606</v>
      </c>
      <c r="H5212" s="106">
        <v>4456480.29</v>
      </c>
      <c r="I5212" s="103">
        <v>1.0</v>
      </c>
      <c r="J5212" s="107">
        <v>4.8</v>
      </c>
      <c r="K5212" s="104">
        <v>2021.0</v>
      </c>
      <c r="L5212" s="103" t="s">
        <v>268</v>
      </c>
      <c r="M5212" s="103">
        <v>2021.0</v>
      </c>
      <c r="N5212" s="103" t="s">
        <v>161</v>
      </c>
      <c r="O5212" s="65" t="str">
        <f t="shared" si="1"/>
        <v>030609120001</v>
      </c>
      <c r="P5212" s="65">
        <f t="shared" si="2"/>
        <v>4</v>
      </c>
      <c r="Q5212" s="65">
        <f t="shared" si="3"/>
        <v>7</v>
      </c>
      <c r="R5212" s="65" t="str">
        <f t="shared" si="12"/>
        <v>03.060.912/0001-47</v>
      </c>
      <c r="S5212" s="84"/>
      <c r="T5212" s="84" t="str">
        <f t="shared" si="10"/>
        <v/>
      </c>
      <c r="U5212" s="84" t="str">
        <f t="shared" si="11"/>
        <v/>
      </c>
      <c r="V5212" s="65" t="str">
        <f t="shared" si="5"/>
        <v/>
      </c>
      <c r="W5212" s="84"/>
      <c r="X5212" s="84"/>
      <c r="Y5212" s="85"/>
      <c r="Z5212" s="85"/>
      <c r="AA5212" s="65" t="str">
        <f t="shared" si="6"/>
        <v/>
      </c>
      <c r="AB5212" s="65" t="str">
        <f t="shared" si="7"/>
        <v/>
      </c>
      <c r="AC5212" s="86"/>
      <c r="AD5212" s="87" t="str">
        <f t="shared" si="8"/>
        <v/>
      </c>
      <c r="AE5212" s="84"/>
      <c r="AF5212" s="86">
        <f>IF(AC5212&gt;0,AC5212,'⚙️ Config'!$B$10)</f>
        <v>0.0075</v>
      </c>
      <c r="AG5212" s="88">
        <f t="shared" si="9"/>
        <v>33423.60218</v>
      </c>
      <c r="AH5212" s="88">
        <f>AG5212*'⚙️ Config'!$B$11</f>
        <v>167118.0109</v>
      </c>
      <c r="AI5212" s="88">
        <f>AH5212*'⚙️ Config'!$B$12</f>
        <v>50135.40326</v>
      </c>
      <c r="AJ5212" s="64"/>
      <c r="AK5212" s="84"/>
      <c r="AL5212" s="84"/>
      <c r="AM5212" s="84"/>
      <c r="AN5212" s="84"/>
      <c r="AO5212" s="84"/>
      <c r="AP5212" s="84"/>
      <c r="AQ5212" s="84"/>
    </row>
    <row r="5213" ht="15.0" customHeight="1">
      <c r="A5213" s="103">
        <v>5210.0</v>
      </c>
      <c r="B5213" s="104" t="s">
        <v>10959</v>
      </c>
      <c r="C5213" s="103" t="s">
        <v>141</v>
      </c>
      <c r="D5213" s="103" t="s">
        <v>10960</v>
      </c>
      <c r="E5213" s="105">
        <v>32.85</v>
      </c>
      <c r="F5213" s="103" t="s">
        <v>86</v>
      </c>
      <c r="G5213" s="103" t="s">
        <v>606</v>
      </c>
      <c r="H5213" s="106">
        <v>4454993.16</v>
      </c>
      <c r="I5213" s="103">
        <v>1.0</v>
      </c>
      <c r="J5213" s="107">
        <v>5.0</v>
      </c>
      <c r="K5213" s="104">
        <v>2021.0</v>
      </c>
      <c r="L5213" s="103" t="s">
        <v>458</v>
      </c>
      <c r="M5213" s="103">
        <v>2021.0</v>
      </c>
      <c r="N5213" s="103" t="s">
        <v>161</v>
      </c>
      <c r="O5213" s="65" t="str">
        <f t="shared" si="1"/>
        <v>212841910001</v>
      </c>
      <c r="P5213" s="65">
        <f t="shared" si="2"/>
        <v>3</v>
      </c>
      <c r="Q5213" s="65">
        <f t="shared" si="3"/>
        <v>0</v>
      </c>
      <c r="R5213" s="65" t="str">
        <f t="shared" si="12"/>
        <v>21.284.191/0001-30</v>
      </c>
      <c r="S5213" s="84"/>
      <c r="T5213" s="84" t="str">
        <f t="shared" si="10"/>
        <v/>
      </c>
      <c r="U5213" s="84" t="str">
        <f t="shared" si="11"/>
        <v/>
      </c>
      <c r="V5213" s="65" t="str">
        <f t="shared" si="5"/>
        <v/>
      </c>
      <c r="W5213" s="84"/>
      <c r="X5213" s="84"/>
      <c r="Y5213" s="85"/>
      <c r="Z5213" s="85"/>
      <c r="AA5213" s="65" t="str">
        <f t="shared" si="6"/>
        <v/>
      </c>
      <c r="AB5213" s="65" t="str">
        <f t="shared" si="7"/>
        <v/>
      </c>
      <c r="AC5213" s="86"/>
      <c r="AD5213" s="87" t="str">
        <f t="shared" si="8"/>
        <v/>
      </c>
      <c r="AE5213" s="84"/>
      <c r="AF5213" s="86">
        <f>IF(AC5213&gt;0,AC5213,'⚙️ Config'!$B$10)</f>
        <v>0.0075</v>
      </c>
      <c r="AG5213" s="88">
        <f t="shared" si="9"/>
        <v>33412.4487</v>
      </c>
      <c r="AH5213" s="88">
        <f>AG5213*'⚙️ Config'!$B$11</f>
        <v>167062.2435</v>
      </c>
      <c r="AI5213" s="88">
        <f>AH5213*'⚙️ Config'!$B$12</f>
        <v>50118.67305</v>
      </c>
      <c r="AJ5213" s="64"/>
      <c r="AK5213" s="84"/>
      <c r="AL5213" s="84"/>
      <c r="AM5213" s="84"/>
      <c r="AN5213" s="84"/>
      <c r="AO5213" s="84"/>
      <c r="AP5213" s="84"/>
      <c r="AQ5213" s="84"/>
    </row>
    <row r="5214" ht="15.0" customHeight="1">
      <c r="A5214" s="103">
        <v>5211.0</v>
      </c>
      <c r="B5214" s="104" t="s">
        <v>10961</v>
      </c>
      <c r="C5214" s="103" t="s">
        <v>141</v>
      </c>
      <c r="D5214" s="103" t="s">
        <v>10962</v>
      </c>
      <c r="E5214" s="105">
        <v>23.64</v>
      </c>
      <c r="F5214" s="103" t="s">
        <v>86</v>
      </c>
      <c r="G5214" s="103" t="s">
        <v>606</v>
      </c>
      <c r="H5214" s="106">
        <v>4451758.23</v>
      </c>
      <c r="I5214" s="103">
        <v>2.0</v>
      </c>
      <c r="J5214" s="107">
        <v>5.0</v>
      </c>
      <c r="K5214" s="104">
        <v>2021.0</v>
      </c>
      <c r="L5214" s="103" t="s">
        <v>202</v>
      </c>
      <c r="M5214" s="103">
        <v>2021.0</v>
      </c>
      <c r="N5214" s="103" t="s">
        <v>161</v>
      </c>
      <c r="O5214" s="65" t="str">
        <f t="shared" si="1"/>
        <v>153985360001</v>
      </c>
      <c r="P5214" s="65">
        <f t="shared" si="2"/>
        <v>8</v>
      </c>
      <c r="Q5214" s="65">
        <f t="shared" si="3"/>
        <v>4</v>
      </c>
      <c r="R5214" s="65" t="str">
        <f t="shared" si="12"/>
        <v>15.398.536/0001-84</v>
      </c>
      <c r="S5214" s="84"/>
      <c r="T5214" s="84" t="str">
        <f t="shared" si="10"/>
        <v/>
      </c>
      <c r="U5214" s="84" t="str">
        <f t="shared" si="11"/>
        <v/>
      </c>
      <c r="V5214" s="65" t="str">
        <f t="shared" si="5"/>
        <v/>
      </c>
      <c r="W5214" s="84"/>
      <c r="X5214" s="84"/>
      <c r="Y5214" s="85"/>
      <c r="Z5214" s="85"/>
      <c r="AA5214" s="65" t="str">
        <f t="shared" si="6"/>
        <v/>
      </c>
      <c r="AB5214" s="65" t="str">
        <f t="shared" si="7"/>
        <v/>
      </c>
      <c r="AC5214" s="86"/>
      <c r="AD5214" s="87" t="str">
        <f t="shared" si="8"/>
        <v/>
      </c>
      <c r="AE5214" s="84"/>
      <c r="AF5214" s="86">
        <f>IF(AC5214&gt;0,AC5214,'⚙️ Config'!$B$10)</f>
        <v>0.0075</v>
      </c>
      <c r="AG5214" s="88">
        <f t="shared" si="9"/>
        <v>33388.18673</v>
      </c>
      <c r="AH5214" s="88">
        <f>AG5214*'⚙️ Config'!$B$11</f>
        <v>166940.9336</v>
      </c>
      <c r="AI5214" s="88">
        <f>AH5214*'⚙️ Config'!$B$12</f>
        <v>50082.28009</v>
      </c>
      <c r="AJ5214" s="64"/>
      <c r="AK5214" s="84"/>
      <c r="AL5214" s="84"/>
      <c r="AM5214" s="84"/>
      <c r="AN5214" s="84"/>
      <c r="AO5214" s="84"/>
      <c r="AP5214" s="84"/>
      <c r="AQ5214" s="84"/>
    </row>
    <row r="5215" ht="15.0" customHeight="1">
      <c r="A5215" s="103">
        <v>5212.0</v>
      </c>
      <c r="B5215" s="104" t="s">
        <v>10963</v>
      </c>
      <c r="C5215" s="103" t="s">
        <v>141</v>
      </c>
      <c r="D5215" s="103" t="s">
        <v>10964</v>
      </c>
      <c r="E5215" s="105">
        <v>21.31</v>
      </c>
      <c r="F5215" s="103" t="s">
        <v>86</v>
      </c>
      <c r="G5215" s="103" t="s">
        <v>606</v>
      </c>
      <c r="H5215" s="106">
        <v>4448050.13</v>
      </c>
      <c r="I5215" s="103">
        <v>3.0</v>
      </c>
      <c r="J5215" s="107">
        <v>4.8</v>
      </c>
      <c r="K5215" s="104">
        <v>2022.0</v>
      </c>
      <c r="L5215" s="103" t="s">
        <v>508</v>
      </c>
      <c r="M5215" s="103">
        <v>2021.0</v>
      </c>
      <c r="N5215" s="103" t="s">
        <v>161</v>
      </c>
      <c r="O5215" s="65" t="str">
        <f t="shared" si="1"/>
        <v>360053120001</v>
      </c>
      <c r="P5215" s="65">
        <f t="shared" si="2"/>
        <v>3</v>
      </c>
      <c r="Q5215" s="65">
        <f t="shared" si="3"/>
        <v>5</v>
      </c>
      <c r="R5215" s="65" t="str">
        <f t="shared" si="12"/>
        <v>36.005.312/0001-35</v>
      </c>
      <c r="S5215" s="84"/>
      <c r="T5215" s="84" t="str">
        <f t="shared" si="10"/>
        <v/>
      </c>
      <c r="U5215" s="84" t="str">
        <f t="shared" si="11"/>
        <v/>
      </c>
      <c r="V5215" s="65" t="str">
        <f t="shared" si="5"/>
        <v/>
      </c>
      <c r="W5215" s="84"/>
      <c r="X5215" s="84"/>
      <c r="Y5215" s="85"/>
      <c r="Z5215" s="85"/>
      <c r="AA5215" s="65" t="str">
        <f t="shared" si="6"/>
        <v/>
      </c>
      <c r="AB5215" s="65" t="str">
        <f t="shared" si="7"/>
        <v/>
      </c>
      <c r="AC5215" s="86"/>
      <c r="AD5215" s="87" t="str">
        <f t="shared" si="8"/>
        <v/>
      </c>
      <c r="AE5215" s="84"/>
      <c r="AF5215" s="86">
        <f>IF(AC5215&gt;0,AC5215,'⚙️ Config'!$B$10)</f>
        <v>0.0075</v>
      </c>
      <c r="AG5215" s="88">
        <f t="shared" si="9"/>
        <v>33360.37598</v>
      </c>
      <c r="AH5215" s="88">
        <f>AG5215*'⚙️ Config'!$B$11</f>
        <v>166801.8799</v>
      </c>
      <c r="AI5215" s="88">
        <f>AH5215*'⚙️ Config'!$B$12</f>
        <v>50040.56396</v>
      </c>
      <c r="AJ5215" s="64"/>
      <c r="AK5215" s="84"/>
      <c r="AL5215" s="84"/>
      <c r="AM5215" s="84"/>
      <c r="AN5215" s="84"/>
      <c r="AO5215" s="84"/>
      <c r="AP5215" s="84"/>
      <c r="AQ5215" s="84"/>
    </row>
    <row r="5216" ht="15.0" customHeight="1">
      <c r="A5216" s="98">
        <v>5213.0</v>
      </c>
      <c r="B5216" s="99" t="s">
        <v>10965</v>
      </c>
      <c r="C5216" s="98" t="s">
        <v>141</v>
      </c>
      <c r="D5216" s="98" t="s">
        <v>10966</v>
      </c>
      <c r="E5216" s="100">
        <v>23.58</v>
      </c>
      <c r="F5216" s="98" t="s">
        <v>86</v>
      </c>
      <c r="G5216" s="98" t="s">
        <v>606</v>
      </c>
      <c r="H5216" s="101">
        <v>4447567.74</v>
      </c>
      <c r="I5216" s="98">
        <v>2.0</v>
      </c>
      <c r="J5216" s="102">
        <v>4.7</v>
      </c>
      <c r="K5216" s="99">
        <v>2021.0</v>
      </c>
      <c r="L5216" s="98" t="s">
        <v>387</v>
      </c>
      <c r="M5216" s="98">
        <v>2021.0</v>
      </c>
      <c r="N5216" s="98" t="s">
        <v>161</v>
      </c>
      <c r="O5216" s="65" t="str">
        <f t="shared" si="1"/>
        <v>049522650001</v>
      </c>
      <c r="P5216" s="65">
        <f t="shared" si="2"/>
        <v>4</v>
      </c>
      <c r="Q5216" s="65">
        <f t="shared" si="3"/>
        <v>0</v>
      </c>
      <c r="R5216" s="65" t="str">
        <f t="shared" si="12"/>
        <v>04.952.265/0001-40</v>
      </c>
      <c r="S5216" s="84"/>
      <c r="T5216" s="84" t="str">
        <f t="shared" si="10"/>
        <v/>
      </c>
      <c r="U5216" s="84" t="str">
        <f t="shared" si="11"/>
        <v/>
      </c>
      <c r="V5216" s="65" t="str">
        <f t="shared" si="5"/>
        <v/>
      </c>
      <c r="W5216" s="84"/>
      <c r="X5216" s="84"/>
      <c r="Y5216" s="85"/>
      <c r="Z5216" s="85"/>
      <c r="AA5216" s="65" t="str">
        <f t="shared" si="6"/>
        <v/>
      </c>
      <c r="AB5216" s="65" t="str">
        <f t="shared" si="7"/>
        <v/>
      </c>
      <c r="AC5216" s="86"/>
      <c r="AD5216" s="87" t="str">
        <f t="shared" si="8"/>
        <v/>
      </c>
      <c r="AE5216" s="84"/>
      <c r="AF5216" s="86">
        <f>IF(AC5216&gt;0,AC5216,'⚙️ Config'!$B$10)</f>
        <v>0.0075</v>
      </c>
      <c r="AG5216" s="88">
        <f t="shared" si="9"/>
        <v>33356.75805</v>
      </c>
      <c r="AH5216" s="88">
        <f>AG5216*'⚙️ Config'!$B$11</f>
        <v>166783.7903</v>
      </c>
      <c r="AI5216" s="88">
        <f>AH5216*'⚙️ Config'!$B$12</f>
        <v>50035.13708</v>
      </c>
      <c r="AJ5216" s="64"/>
      <c r="AK5216" s="84"/>
      <c r="AL5216" s="84"/>
      <c r="AM5216" s="84"/>
      <c r="AN5216" s="84"/>
      <c r="AO5216" s="84"/>
      <c r="AP5216" s="84"/>
      <c r="AQ5216" s="84"/>
    </row>
    <row r="5217" ht="15.0" customHeight="1">
      <c r="A5217" s="98">
        <v>5214.0</v>
      </c>
      <c r="B5217" s="99" t="s">
        <v>10967</v>
      </c>
      <c r="C5217" s="98" t="s">
        <v>141</v>
      </c>
      <c r="D5217" s="98" t="s">
        <v>10968</v>
      </c>
      <c r="E5217" s="100">
        <v>29.0</v>
      </c>
      <c r="F5217" s="98" t="s">
        <v>86</v>
      </c>
      <c r="G5217" s="98" t="s">
        <v>606</v>
      </c>
      <c r="H5217" s="101">
        <v>4433054.64</v>
      </c>
      <c r="I5217" s="98">
        <v>2.0</v>
      </c>
      <c r="J5217" s="102">
        <v>4.4</v>
      </c>
      <c r="K5217" s="99">
        <v>2023.0</v>
      </c>
      <c r="L5217" s="98" t="s">
        <v>268</v>
      </c>
      <c r="M5217" s="98">
        <v>2021.0</v>
      </c>
      <c r="N5217" s="98" t="s">
        <v>161</v>
      </c>
      <c r="O5217" s="65" t="str">
        <f t="shared" si="1"/>
        <v>041112790001</v>
      </c>
      <c r="P5217" s="65">
        <f t="shared" si="2"/>
        <v>3</v>
      </c>
      <c r="Q5217" s="65">
        <f t="shared" si="3"/>
        <v>1</v>
      </c>
      <c r="R5217" s="65" t="str">
        <f t="shared" si="12"/>
        <v>04.111.279/0001-31</v>
      </c>
      <c r="S5217" s="84"/>
      <c r="T5217" s="84" t="str">
        <f t="shared" si="10"/>
        <v/>
      </c>
      <c r="U5217" s="84" t="str">
        <f t="shared" si="11"/>
        <v/>
      </c>
      <c r="V5217" s="65" t="str">
        <f t="shared" si="5"/>
        <v/>
      </c>
      <c r="W5217" s="84"/>
      <c r="X5217" s="84"/>
      <c r="Y5217" s="85"/>
      <c r="Z5217" s="85"/>
      <c r="AA5217" s="65" t="str">
        <f t="shared" si="6"/>
        <v/>
      </c>
      <c r="AB5217" s="65" t="str">
        <f t="shared" si="7"/>
        <v/>
      </c>
      <c r="AC5217" s="86"/>
      <c r="AD5217" s="87" t="str">
        <f t="shared" si="8"/>
        <v/>
      </c>
      <c r="AE5217" s="84"/>
      <c r="AF5217" s="86">
        <f>IF(AC5217&gt;0,AC5217,'⚙️ Config'!$B$10)</f>
        <v>0.0075</v>
      </c>
      <c r="AG5217" s="88">
        <f t="shared" si="9"/>
        <v>33247.9098</v>
      </c>
      <c r="AH5217" s="88">
        <f>AG5217*'⚙️ Config'!$B$11</f>
        <v>166239.549</v>
      </c>
      <c r="AI5217" s="88">
        <f>AH5217*'⚙️ Config'!$B$12</f>
        <v>49871.8647</v>
      </c>
      <c r="AJ5217" s="64"/>
      <c r="AK5217" s="84"/>
      <c r="AL5217" s="84"/>
      <c r="AM5217" s="84"/>
      <c r="AN5217" s="84"/>
      <c r="AO5217" s="84"/>
      <c r="AP5217" s="84"/>
      <c r="AQ5217" s="84"/>
    </row>
    <row r="5218" ht="15.0" customHeight="1">
      <c r="A5218" s="98">
        <v>5215.0</v>
      </c>
      <c r="B5218" s="99" t="s">
        <v>10969</v>
      </c>
      <c r="C5218" s="98" t="s">
        <v>141</v>
      </c>
      <c r="D5218" s="98" t="s">
        <v>10970</v>
      </c>
      <c r="E5218" s="100">
        <v>22.85</v>
      </c>
      <c r="F5218" s="98" t="s">
        <v>86</v>
      </c>
      <c r="G5218" s="98" t="s">
        <v>606</v>
      </c>
      <c r="H5218" s="101">
        <v>4415797.95</v>
      </c>
      <c r="I5218" s="98">
        <v>2.0</v>
      </c>
      <c r="J5218" s="102">
        <v>5.0</v>
      </c>
      <c r="K5218" s="99">
        <v>2021.0</v>
      </c>
      <c r="L5218" s="98" t="s">
        <v>691</v>
      </c>
      <c r="M5218" s="98">
        <v>2021.0</v>
      </c>
      <c r="N5218" s="98" t="s">
        <v>161</v>
      </c>
      <c r="O5218" s="65" t="str">
        <f t="shared" si="1"/>
        <v>186321610001</v>
      </c>
      <c r="P5218" s="65">
        <f t="shared" si="2"/>
        <v>6</v>
      </c>
      <c r="Q5218" s="65">
        <f t="shared" si="3"/>
        <v>3</v>
      </c>
      <c r="R5218" s="65" t="str">
        <f t="shared" si="12"/>
        <v>18.632.161/0001-63</v>
      </c>
      <c r="S5218" s="84"/>
      <c r="T5218" s="84" t="str">
        <f t="shared" si="10"/>
        <v/>
      </c>
      <c r="U5218" s="84" t="str">
        <f t="shared" si="11"/>
        <v/>
      </c>
      <c r="V5218" s="65" t="str">
        <f t="shared" si="5"/>
        <v/>
      </c>
      <c r="W5218" s="84"/>
      <c r="X5218" s="84"/>
      <c r="Y5218" s="85"/>
      <c r="Z5218" s="85"/>
      <c r="AA5218" s="65" t="str">
        <f t="shared" si="6"/>
        <v/>
      </c>
      <c r="AB5218" s="65" t="str">
        <f t="shared" si="7"/>
        <v/>
      </c>
      <c r="AC5218" s="86"/>
      <c r="AD5218" s="87" t="str">
        <f t="shared" si="8"/>
        <v/>
      </c>
      <c r="AE5218" s="84"/>
      <c r="AF5218" s="86">
        <f>IF(AC5218&gt;0,AC5218,'⚙️ Config'!$B$10)</f>
        <v>0.0075</v>
      </c>
      <c r="AG5218" s="88">
        <f t="shared" si="9"/>
        <v>33118.48463</v>
      </c>
      <c r="AH5218" s="88">
        <f>AG5218*'⚙️ Config'!$B$11</f>
        <v>165592.4231</v>
      </c>
      <c r="AI5218" s="88">
        <f>AH5218*'⚙️ Config'!$B$12</f>
        <v>49677.72694</v>
      </c>
      <c r="AJ5218" s="64"/>
      <c r="AK5218" s="84"/>
      <c r="AL5218" s="84"/>
      <c r="AM5218" s="84"/>
      <c r="AN5218" s="84"/>
      <c r="AO5218" s="84"/>
      <c r="AP5218" s="84"/>
      <c r="AQ5218" s="84"/>
    </row>
    <row r="5219" ht="15.0" customHeight="1">
      <c r="A5219" s="103">
        <v>5216.0</v>
      </c>
      <c r="B5219" s="104" t="s">
        <v>10971</v>
      </c>
      <c r="C5219" s="103" t="s">
        <v>1156</v>
      </c>
      <c r="D5219" s="103" t="s">
        <v>10972</v>
      </c>
      <c r="E5219" s="105">
        <v>23.58</v>
      </c>
      <c r="F5219" s="103" t="s">
        <v>86</v>
      </c>
      <c r="G5219" s="103" t="s">
        <v>606</v>
      </c>
      <c r="H5219" s="106">
        <v>4414202.57</v>
      </c>
      <c r="I5219" s="103">
        <v>2.0</v>
      </c>
      <c r="J5219" s="107">
        <v>4.7</v>
      </c>
      <c r="K5219" s="104">
        <v>2021.0</v>
      </c>
      <c r="L5219" s="103" t="s">
        <v>508</v>
      </c>
      <c r="M5219" s="103">
        <v>2021.0</v>
      </c>
      <c r="N5219" s="103" t="s">
        <v>161</v>
      </c>
      <c r="O5219" s="65" t="str">
        <f t="shared" si="1"/>
        <v>556209180001</v>
      </c>
      <c r="P5219" s="65">
        <f t="shared" si="2"/>
        <v>2</v>
      </c>
      <c r="Q5219" s="65">
        <f t="shared" si="3"/>
        <v>5</v>
      </c>
      <c r="R5219" s="65" t="str">
        <f t="shared" si="12"/>
        <v>55.620.918/0001-25</v>
      </c>
      <c r="S5219" s="84"/>
      <c r="T5219" s="84" t="str">
        <f t="shared" si="10"/>
        <v/>
      </c>
      <c r="U5219" s="84" t="str">
        <f t="shared" si="11"/>
        <v/>
      </c>
      <c r="V5219" s="65" t="str">
        <f t="shared" si="5"/>
        <v/>
      </c>
      <c r="W5219" s="84"/>
      <c r="X5219" s="84"/>
      <c r="Y5219" s="85"/>
      <c r="Z5219" s="85"/>
      <c r="AA5219" s="65" t="str">
        <f t="shared" si="6"/>
        <v/>
      </c>
      <c r="AB5219" s="65" t="str">
        <f t="shared" si="7"/>
        <v/>
      </c>
      <c r="AC5219" s="86"/>
      <c r="AD5219" s="87" t="str">
        <f t="shared" si="8"/>
        <v/>
      </c>
      <c r="AE5219" s="84"/>
      <c r="AF5219" s="86">
        <f>IF(AC5219&gt;0,AC5219,'⚙️ Config'!$B$10)</f>
        <v>0.0075</v>
      </c>
      <c r="AG5219" s="88">
        <f t="shared" si="9"/>
        <v>33106.51928</v>
      </c>
      <c r="AH5219" s="88">
        <f>AG5219*'⚙️ Config'!$B$11</f>
        <v>165532.5964</v>
      </c>
      <c r="AI5219" s="88">
        <f>AH5219*'⚙️ Config'!$B$12</f>
        <v>49659.77891</v>
      </c>
      <c r="AJ5219" s="64"/>
      <c r="AK5219" s="84"/>
      <c r="AL5219" s="84"/>
      <c r="AM5219" s="84"/>
      <c r="AN5219" s="84"/>
      <c r="AO5219" s="84"/>
      <c r="AP5219" s="84"/>
      <c r="AQ5219" s="84"/>
    </row>
    <row r="5220" ht="15.0" customHeight="1">
      <c r="A5220" s="103">
        <v>5217.0</v>
      </c>
      <c r="B5220" s="104" t="s">
        <v>10973</v>
      </c>
      <c r="C5220" s="103" t="s">
        <v>141</v>
      </c>
      <c r="D5220" s="103" t="s">
        <v>10974</v>
      </c>
      <c r="E5220" s="105">
        <v>28.92</v>
      </c>
      <c r="F5220" s="103" t="s">
        <v>86</v>
      </c>
      <c r="G5220" s="103" t="s">
        <v>606</v>
      </c>
      <c r="H5220" s="106">
        <v>4397536.07</v>
      </c>
      <c r="I5220" s="103">
        <v>2.0</v>
      </c>
      <c r="J5220" s="107">
        <v>4.7</v>
      </c>
      <c r="K5220" s="104">
        <v>2024.0</v>
      </c>
      <c r="L5220" s="103" t="s">
        <v>691</v>
      </c>
      <c r="M5220" s="103">
        <v>2021.0</v>
      </c>
      <c r="N5220" s="103" t="s">
        <v>189</v>
      </c>
      <c r="O5220" s="65" t="str">
        <f t="shared" si="1"/>
        <v>130102000001</v>
      </c>
      <c r="P5220" s="65">
        <f t="shared" si="2"/>
        <v>7</v>
      </c>
      <c r="Q5220" s="65">
        <f t="shared" si="3"/>
        <v>7</v>
      </c>
      <c r="R5220" s="65" t="str">
        <f t="shared" si="12"/>
        <v>13.010.200/0001-77</v>
      </c>
      <c r="S5220" s="84"/>
      <c r="T5220" s="84" t="str">
        <f t="shared" si="10"/>
        <v/>
      </c>
      <c r="U5220" s="84" t="str">
        <f t="shared" si="11"/>
        <v/>
      </c>
      <c r="V5220" s="65" t="str">
        <f t="shared" si="5"/>
        <v/>
      </c>
      <c r="W5220" s="84"/>
      <c r="X5220" s="84"/>
      <c r="Y5220" s="85"/>
      <c r="Z5220" s="85"/>
      <c r="AA5220" s="65" t="str">
        <f t="shared" si="6"/>
        <v/>
      </c>
      <c r="AB5220" s="65" t="str">
        <f t="shared" si="7"/>
        <v/>
      </c>
      <c r="AC5220" s="86"/>
      <c r="AD5220" s="87" t="str">
        <f t="shared" si="8"/>
        <v/>
      </c>
      <c r="AE5220" s="84"/>
      <c r="AF5220" s="86">
        <f>IF(AC5220&gt;0,AC5220,'⚙️ Config'!$B$10)</f>
        <v>0.0075</v>
      </c>
      <c r="AG5220" s="88">
        <f t="shared" si="9"/>
        <v>32981.52053</v>
      </c>
      <c r="AH5220" s="88">
        <f>AG5220*'⚙️ Config'!$B$11</f>
        <v>164907.6026</v>
      </c>
      <c r="AI5220" s="88">
        <f>AH5220*'⚙️ Config'!$B$12</f>
        <v>49472.28079</v>
      </c>
      <c r="AJ5220" s="64"/>
      <c r="AK5220" s="84"/>
      <c r="AL5220" s="84"/>
      <c r="AM5220" s="84"/>
      <c r="AN5220" s="84"/>
      <c r="AO5220" s="84"/>
      <c r="AP5220" s="84"/>
      <c r="AQ5220" s="84"/>
    </row>
    <row r="5221" ht="15.0" customHeight="1">
      <c r="A5221" s="103">
        <v>5218.0</v>
      </c>
      <c r="B5221" s="104" t="s">
        <v>10975</v>
      </c>
      <c r="C5221" s="103" t="s">
        <v>154</v>
      </c>
      <c r="D5221" s="103" t="s">
        <v>10976</v>
      </c>
      <c r="E5221" s="105">
        <v>34.12</v>
      </c>
      <c r="F5221" s="103" t="s">
        <v>86</v>
      </c>
      <c r="G5221" s="103" t="s">
        <v>606</v>
      </c>
      <c r="H5221" s="106">
        <v>4387812.13</v>
      </c>
      <c r="I5221" s="103">
        <v>1.0</v>
      </c>
      <c r="J5221" s="107">
        <v>4.5</v>
      </c>
      <c r="K5221" s="104">
        <v>2021.0</v>
      </c>
      <c r="L5221" s="103" t="s">
        <v>295</v>
      </c>
      <c r="M5221" s="103">
        <v>2021.0</v>
      </c>
      <c r="N5221" s="103" t="s">
        <v>161</v>
      </c>
      <c r="O5221" s="65" t="str">
        <f t="shared" si="1"/>
        <v>024233810001</v>
      </c>
      <c r="P5221" s="65">
        <f t="shared" si="2"/>
        <v>4</v>
      </c>
      <c r="Q5221" s="65">
        <f t="shared" si="3"/>
        <v>7</v>
      </c>
      <c r="R5221" s="65" t="str">
        <f t="shared" si="12"/>
        <v>02.423.381/0001-47</v>
      </c>
      <c r="S5221" s="84"/>
      <c r="T5221" s="84" t="str">
        <f t="shared" si="10"/>
        <v/>
      </c>
      <c r="U5221" s="84" t="str">
        <f t="shared" si="11"/>
        <v/>
      </c>
      <c r="V5221" s="65" t="str">
        <f t="shared" si="5"/>
        <v/>
      </c>
      <c r="W5221" s="84"/>
      <c r="X5221" s="84"/>
      <c r="Y5221" s="85"/>
      <c r="Z5221" s="85"/>
      <c r="AA5221" s="65" t="str">
        <f t="shared" si="6"/>
        <v/>
      </c>
      <c r="AB5221" s="65" t="str">
        <f t="shared" si="7"/>
        <v/>
      </c>
      <c r="AC5221" s="86"/>
      <c r="AD5221" s="87" t="str">
        <f t="shared" si="8"/>
        <v/>
      </c>
      <c r="AE5221" s="84"/>
      <c r="AF5221" s="86">
        <f>IF(AC5221&gt;0,AC5221,'⚙️ Config'!$B$10)</f>
        <v>0.0075</v>
      </c>
      <c r="AG5221" s="88">
        <f t="shared" si="9"/>
        <v>32908.59098</v>
      </c>
      <c r="AH5221" s="88">
        <f>AG5221*'⚙️ Config'!$B$11</f>
        <v>164542.9549</v>
      </c>
      <c r="AI5221" s="88">
        <f>AH5221*'⚙️ Config'!$B$12</f>
        <v>49362.88646</v>
      </c>
      <c r="AJ5221" s="64"/>
      <c r="AK5221" s="84"/>
      <c r="AL5221" s="84"/>
      <c r="AM5221" s="84"/>
      <c r="AN5221" s="84"/>
      <c r="AO5221" s="84"/>
      <c r="AP5221" s="84"/>
      <c r="AQ5221" s="84"/>
    </row>
    <row r="5222" ht="15.0" customHeight="1">
      <c r="A5222" s="103">
        <v>5219.0</v>
      </c>
      <c r="B5222" s="104" t="s">
        <v>10977</v>
      </c>
      <c r="C5222" s="103" t="s">
        <v>141</v>
      </c>
      <c r="D5222" s="103" t="s">
        <v>10978</v>
      </c>
      <c r="E5222" s="105">
        <v>33.58</v>
      </c>
      <c r="F5222" s="103" t="s">
        <v>86</v>
      </c>
      <c r="G5222" s="103" t="s">
        <v>606</v>
      </c>
      <c r="H5222" s="106">
        <v>4382741.16</v>
      </c>
      <c r="I5222" s="103">
        <v>1.0</v>
      </c>
      <c r="J5222" s="107">
        <v>4.7</v>
      </c>
      <c r="K5222" s="104">
        <v>2021.0</v>
      </c>
      <c r="L5222" s="103" t="s">
        <v>448</v>
      </c>
      <c r="M5222" s="103">
        <v>2021.0</v>
      </c>
      <c r="N5222" s="103" t="s">
        <v>145</v>
      </c>
      <c r="O5222" s="65" t="str">
        <f t="shared" si="1"/>
        <v>025215100001</v>
      </c>
      <c r="P5222" s="65">
        <f t="shared" si="2"/>
        <v>3</v>
      </c>
      <c r="Q5222" s="65">
        <f t="shared" si="3"/>
        <v>0</v>
      </c>
      <c r="R5222" s="65" t="str">
        <f t="shared" si="12"/>
        <v>02.521.510/0001-30</v>
      </c>
      <c r="S5222" s="84"/>
      <c r="T5222" s="84" t="str">
        <f t="shared" si="10"/>
        <v/>
      </c>
      <c r="U5222" s="84" t="str">
        <f t="shared" si="11"/>
        <v/>
      </c>
      <c r="V5222" s="65" t="str">
        <f t="shared" si="5"/>
        <v/>
      </c>
      <c r="W5222" s="84"/>
      <c r="X5222" s="84"/>
      <c r="Y5222" s="85"/>
      <c r="Z5222" s="85"/>
      <c r="AA5222" s="65" t="str">
        <f t="shared" si="6"/>
        <v/>
      </c>
      <c r="AB5222" s="65" t="str">
        <f t="shared" si="7"/>
        <v/>
      </c>
      <c r="AC5222" s="86"/>
      <c r="AD5222" s="87" t="str">
        <f t="shared" si="8"/>
        <v/>
      </c>
      <c r="AE5222" s="84"/>
      <c r="AF5222" s="86">
        <f>IF(AC5222&gt;0,AC5222,'⚙️ Config'!$B$10)</f>
        <v>0.0075</v>
      </c>
      <c r="AG5222" s="88">
        <f t="shared" si="9"/>
        <v>32870.5587</v>
      </c>
      <c r="AH5222" s="88">
        <f>AG5222*'⚙️ Config'!$B$11</f>
        <v>164352.7935</v>
      </c>
      <c r="AI5222" s="88">
        <f>AH5222*'⚙️ Config'!$B$12</f>
        <v>49305.83805</v>
      </c>
      <c r="AJ5222" s="64"/>
      <c r="AK5222" s="84"/>
      <c r="AL5222" s="84"/>
      <c r="AM5222" s="84"/>
      <c r="AN5222" s="84"/>
      <c r="AO5222" s="84"/>
      <c r="AP5222" s="84"/>
      <c r="AQ5222" s="84"/>
    </row>
    <row r="5223" ht="15.0" customHeight="1">
      <c r="A5223" s="103">
        <v>5220.0</v>
      </c>
      <c r="B5223" s="104" t="s">
        <v>10979</v>
      </c>
      <c r="C5223" s="103" t="s">
        <v>141</v>
      </c>
      <c r="D5223" s="103" t="s">
        <v>10980</v>
      </c>
      <c r="E5223" s="105">
        <v>22.84</v>
      </c>
      <c r="F5223" s="103" t="s">
        <v>86</v>
      </c>
      <c r="G5223" s="103" t="s">
        <v>606</v>
      </c>
      <c r="H5223" s="106">
        <v>4379989.37</v>
      </c>
      <c r="I5223" s="103">
        <v>2.0</v>
      </c>
      <c r="J5223" s="107">
        <v>5.0</v>
      </c>
      <c r="K5223" s="104">
        <v>2021.0</v>
      </c>
      <c r="L5223" s="103" t="s">
        <v>387</v>
      </c>
      <c r="M5223" s="103">
        <v>2021.0</v>
      </c>
      <c r="N5223" s="103" t="s">
        <v>145</v>
      </c>
      <c r="O5223" s="65" t="str">
        <f t="shared" si="1"/>
        <v>028757280001</v>
      </c>
      <c r="P5223" s="65">
        <f t="shared" si="2"/>
        <v>9</v>
      </c>
      <c r="Q5223" s="65">
        <f t="shared" si="3"/>
        <v>2</v>
      </c>
      <c r="R5223" s="65" t="str">
        <f t="shared" si="12"/>
        <v>02.875.728/0001-92</v>
      </c>
      <c r="S5223" s="84"/>
      <c r="T5223" s="84" t="str">
        <f t="shared" si="10"/>
        <v/>
      </c>
      <c r="U5223" s="84" t="str">
        <f t="shared" si="11"/>
        <v/>
      </c>
      <c r="V5223" s="65" t="str">
        <f t="shared" si="5"/>
        <v/>
      </c>
      <c r="W5223" s="84"/>
      <c r="X5223" s="84"/>
      <c r="Y5223" s="85"/>
      <c r="Z5223" s="85"/>
      <c r="AA5223" s="65" t="str">
        <f t="shared" si="6"/>
        <v/>
      </c>
      <c r="AB5223" s="65" t="str">
        <f t="shared" si="7"/>
        <v/>
      </c>
      <c r="AC5223" s="86"/>
      <c r="AD5223" s="87" t="str">
        <f t="shared" si="8"/>
        <v/>
      </c>
      <c r="AE5223" s="84"/>
      <c r="AF5223" s="86">
        <f>IF(AC5223&gt;0,AC5223,'⚙️ Config'!$B$10)</f>
        <v>0.0075</v>
      </c>
      <c r="AG5223" s="88">
        <f t="shared" si="9"/>
        <v>32849.92028</v>
      </c>
      <c r="AH5223" s="88">
        <f>AG5223*'⚙️ Config'!$B$11</f>
        <v>164249.6014</v>
      </c>
      <c r="AI5223" s="88">
        <f>AH5223*'⚙️ Config'!$B$12</f>
        <v>49274.88041</v>
      </c>
      <c r="AJ5223" s="64"/>
      <c r="AK5223" s="84"/>
      <c r="AL5223" s="84"/>
      <c r="AM5223" s="84"/>
      <c r="AN5223" s="84"/>
      <c r="AO5223" s="84"/>
      <c r="AP5223" s="84"/>
      <c r="AQ5223" s="84"/>
    </row>
    <row r="5224" ht="15.0" customHeight="1">
      <c r="A5224" s="103">
        <v>5221.0</v>
      </c>
      <c r="B5224" s="104" t="s">
        <v>10981</v>
      </c>
      <c r="C5224" s="103" t="s">
        <v>141</v>
      </c>
      <c r="D5224" s="103" t="s">
        <v>10982</v>
      </c>
      <c r="E5224" s="105">
        <v>25.95</v>
      </c>
      <c r="F5224" s="103" t="s">
        <v>86</v>
      </c>
      <c r="G5224" s="103" t="s">
        <v>606</v>
      </c>
      <c r="H5224" s="106">
        <v>4378594.52</v>
      </c>
      <c r="I5224" s="103">
        <v>2.0</v>
      </c>
      <c r="J5224" s="107">
        <v>4.2</v>
      </c>
      <c r="K5224" s="104">
        <v>2022.0</v>
      </c>
      <c r="L5224" s="103" t="s">
        <v>875</v>
      </c>
      <c r="M5224" s="103">
        <v>2022.0</v>
      </c>
      <c r="N5224" s="103" t="s">
        <v>189</v>
      </c>
      <c r="O5224" s="65" t="str">
        <f t="shared" si="1"/>
        <v>037528370001</v>
      </c>
      <c r="P5224" s="65">
        <f t="shared" si="2"/>
        <v>8</v>
      </c>
      <c r="Q5224" s="65">
        <f t="shared" si="3"/>
        <v>5</v>
      </c>
      <c r="R5224" s="65" t="str">
        <f t="shared" si="12"/>
        <v>03.752.837/0001-85</v>
      </c>
      <c r="S5224" s="84"/>
      <c r="T5224" s="84" t="str">
        <f t="shared" si="10"/>
        <v/>
      </c>
      <c r="U5224" s="84" t="str">
        <f t="shared" si="11"/>
        <v/>
      </c>
      <c r="V5224" s="65" t="str">
        <f t="shared" si="5"/>
        <v/>
      </c>
      <c r="W5224" s="84"/>
      <c r="X5224" s="84"/>
      <c r="Y5224" s="85"/>
      <c r="Z5224" s="85"/>
      <c r="AA5224" s="65" t="str">
        <f t="shared" si="6"/>
        <v/>
      </c>
      <c r="AB5224" s="65" t="str">
        <f t="shared" si="7"/>
        <v/>
      </c>
      <c r="AC5224" s="86"/>
      <c r="AD5224" s="87" t="str">
        <f t="shared" si="8"/>
        <v/>
      </c>
      <c r="AE5224" s="84"/>
      <c r="AF5224" s="86">
        <f>IF(AC5224&gt;0,AC5224,'⚙️ Config'!$B$10)</f>
        <v>0.0075</v>
      </c>
      <c r="AG5224" s="88">
        <f t="shared" si="9"/>
        <v>32839.4589</v>
      </c>
      <c r="AH5224" s="88">
        <f>AG5224*'⚙️ Config'!$B$11</f>
        <v>164197.2945</v>
      </c>
      <c r="AI5224" s="88">
        <f>AH5224*'⚙️ Config'!$B$12</f>
        <v>49259.18835</v>
      </c>
      <c r="AJ5224" s="64"/>
      <c r="AK5224" s="84"/>
      <c r="AL5224" s="84"/>
      <c r="AM5224" s="84"/>
      <c r="AN5224" s="84"/>
      <c r="AO5224" s="84"/>
      <c r="AP5224" s="84"/>
      <c r="AQ5224" s="84"/>
    </row>
    <row r="5225" ht="15.0" customHeight="1">
      <c r="A5225" s="103">
        <v>5222.0</v>
      </c>
      <c r="B5225" s="104" t="s">
        <v>10983</v>
      </c>
      <c r="C5225" s="103" t="s">
        <v>141</v>
      </c>
      <c r="D5225" s="103" t="s">
        <v>10984</v>
      </c>
      <c r="E5225" s="105">
        <v>24.33</v>
      </c>
      <c r="F5225" s="103" t="s">
        <v>86</v>
      </c>
      <c r="G5225" s="103" t="s">
        <v>606</v>
      </c>
      <c r="H5225" s="106">
        <v>4375292.63</v>
      </c>
      <c r="I5225" s="103">
        <v>2.0</v>
      </c>
      <c r="J5225" s="107">
        <v>4.7</v>
      </c>
      <c r="K5225" s="104">
        <v>2022.0</v>
      </c>
      <c r="L5225" s="103" t="s">
        <v>448</v>
      </c>
      <c r="M5225" s="103">
        <v>2021.0</v>
      </c>
      <c r="N5225" s="103" t="s">
        <v>161</v>
      </c>
      <c r="O5225" s="65" t="str">
        <f t="shared" si="1"/>
        <v>147663500001</v>
      </c>
      <c r="P5225" s="65">
        <f t="shared" si="2"/>
        <v>7</v>
      </c>
      <c r="Q5225" s="65">
        <f t="shared" si="3"/>
        <v>8</v>
      </c>
      <c r="R5225" s="65" t="str">
        <f t="shared" si="12"/>
        <v>14.766.350/0001-78</v>
      </c>
      <c r="S5225" s="84"/>
      <c r="T5225" s="84" t="str">
        <f t="shared" si="10"/>
        <v/>
      </c>
      <c r="U5225" s="84" t="str">
        <f t="shared" si="11"/>
        <v/>
      </c>
      <c r="V5225" s="65" t="str">
        <f t="shared" si="5"/>
        <v/>
      </c>
      <c r="W5225" s="84"/>
      <c r="X5225" s="84"/>
      <c r="Y5225" s="85"/>
      <c r="Z5225" s="85"/>
      <c r="AA5225" s="65" t="str">
        <f t="shared" si="6"/>
        <v/>
      </c>
      <c r="AB5225" s="65" t="str">
        <f t="shared" si="7"/>
        <v/>
      </c>
      <c r="AC5225" s="86"/>
      <c r="AD5225" s="87" t="str">
        <f t="shared" si="8"/>
        <v/>
      </c>
      <c r="AE5225" s="84"/>
      <c r="AF5225" s="86">
        <f>IF(AC5225&gt;0,AC5225,'⚙️ Config'!$B$10)</f>
        <v>0.0075</v>
      </c>
      <c r="AG5225" s="88">
        <f t="shared" si="9"/>
        <v>32814.69473</v>
      </c>
      <c r="AH5225" s="88">
        <f>AG5225*'⚙️ Config'!$B$11</f>
        <v>164073.4736</v>
      </c>
      <c r="AI5225" s="88">
        <f>AH5225*'⚙️ Config'!$B$12</f>
        <v>49222.04209</v>
      </c>
      <c r="AJ5225" s="64"/>
      <c r="AK5225" s="84"/>
      <c r="AL5225" s="84"/>
      <c r="AM5225" s="84"/>
      <c r="AN5225" s="84"/>
      <c r="AO5225" s="84"/>
      <c r="AP5225" s="84"/>
      <c r="AQ5225" s="84"/>
    </row>
    <row r="5226" ht="15.0" customHeight="1">
      <c r="A5226" s="98">
        <v>5223.0</v>
      </c>
      <c r="B5226" s="99" t="s">
        <v>10985</v>
      </c>
      <c r="C5226" s="98" t="s">
        <v>141</v>
      </c>
      <c r="D5226" s="98" t="s">
        <v>10986</v>
      </c>
      <c r="E5226" s="100">
        <v>31.45</v>
      </c>
      <c r="F5226" s="98" t="s">
        <v>86</v>
      </c>
      <c r="G5226" s="98" t="s">
        <v>606</v>
      </c>
      <c r="H5226" s="101">
        <v>4368421.81</v>
      </c>
      <c r="I5226" s="98">
        <v>2.0</v>
      </c>
      <c r="J5226" s="102">
        <v>4.7</v>
      </c>
      <c r="K5226" s="99">
        <v>2024.0</v>
      </c>
      <c r="L5226" s="98" t="s">
        <v>976</v>
      </c>
      <c r="M5226" s="98">
        <v>2021.0</v>
      </c>
      <c r="N5226" s="98" t="s">
        <v>189</v>
      </c>
      <c r="O5226" s="65" t="str">
        <f t="shared" si="1"/>
        <v>145717380001</v>
      </c>
      <c r="P5226" s="65">
        <f t="shared" si="2"/>
        <v>1</v>
      </c>
      <c r="Q5226" s="65">
        <f t="shared" si="3"/>
        <v>3</v>
      </c>
      <c r="R5226" s="65" t="str">
        <f t="shared" si="12"/>
        <v>14.571.738/0001-13</v>
      </c>
      <c r="S5226" s="84"/>
      <c r="T5226" s="84" t="str">
        <f t="shared" si="10"/>
        <v/>
      </c>
      <c r="U5226" s="84" t="str">
        <f t="shared" si="11"/>
        <v/>
      </c>
      <c r="V5226" s="65" t="str">
        <f t="shared" si="5"/>
        <v/>
      </c>
      <c r="W5226" s="84"/>
      <c r="X5226" s="84"/>
      <c r="Y5226" s="85"/>
      <c r="Z5226" s="85"/>
      <c r="AA5226" s="65" t="str">
        <f t="shared" si="6"/>
        <v/>
      </c>
      <c r="AB5226" s="65" t="str">
        <f t="shared" si="7"/>
        <v/>
      </c>
      <c r="AC5226" s="86"/>
      <c r="AD5226" s="87" t="str">
        <f t="shared" si="8"/>
        <v/>
      </c>
      <c r="AE5226" s="84"/>
      <c r="AF5226" s="86">
        <f>IF(AC5226&gt;0,AC5226,'⚙️ Config'!$B$10)</f>
        <v>0.0075</v>
      </c>
      <c r="AG5226" s="88">
        <f t="shared" si="9"/>
        <v>32763.16358</v>
      </c>
      <c r="AH5226" s="88">
        <f>AG5226*'⚙️ Config'!$B$11</f>
        <v>163815.8179</v>
      </c>
      <c r="AI5226" s="88">
        <f>AH5226*'⚙️ Config'!$B$12</f>
        <v>49144.74536</v>
      </c>
      <c r="AJ5226" s="64"/>
      <c r="AK5226" s="84"/>
      <c r="AL5226" s="84"/>
      <c r="AM5226" s="84"/>
      <c r="AN5226" s="84"/>
      <c r="AO5226" s="84"/>
      <c r="AP5226" s="84"/>
      <c r="AQ5226" s="84"/>
    </row>
    <row r="5227" ht="15.0" customHeight="1">
      <c r="A5227" s="98">
        <v>5224.0</v>
      </c>
      <c r="B5227" s="99" t="s">
        <v>10987</v>
      </c>
      <c r="C5227" s="98" t="s">
        <v>141</v>
      </c>
      <c r="D5227" s="98" t="s">
        <v>10988</v>
      </c>
      <c r="E5227" s="100">
        <v>19.51</v>
      </c>
      <c r="F5227" s="98" t="s">
        <v>86</v>
      </c>
      <c r="G5227" s="98" t="s">
        <v>606</v>
      </c>
      <c r="H5227" s="101">
        <v>4361553.26</v>
      </c>
      <c r="I5227" s="98">
        <v>3.0</v>
      </c>
      <c r="J5227" s="102">
        <v>5.0</v>
      </c>
      <c r="K5227" s="99">
        <v>2021.0</v>
      </c>
      <c r="L5227" s="98" t="s">
        <v>9073</v>
      </c>
      <c r="M5227" s="98">
        <v>2021.0</v>
      </c>
      <c r="N5227" s="98" t="s">
        <v>161</v>
      </c>
      <c r="O5227" s="65" t="str">
        <f t="shared" si="1"/>
        <v>155673910001</v>
      </c>
      <c r="P5227" s="65">
        <f t="shared" si="2"/>
        <v>0</v>
      </c>
      <c r="Q5227" s="65">
        <f t="shared" si="3"/>
        <v>6</v>
      </c>
      <c r="R5227" s="65" t="str">
        <f t="shared" si="12"/>
        <v>15.567.391/0001-06</v>
      </c>
      <c r="S5227" s="84"/>
      <c r="T5227" s="84" t="str">
        <f t="shared" si="10"/>
        <v/>
      </c>
      <c r="U5227" s="84" t="str">
        <f t="shared" si="11"/>
        <v/>
      </c>
      <c r="V5227" s="65" t="str">
        <f t="shared" si="5"/>
        <v/>
      </c>
      <c r="W5227" s="84"/>
      <c r="X5227" s="84"/>
      <c r="Y5227" s="85"/>
      <c r="Z5227" s="85"/>
      <c r="AA5227" s="65" t="str">
        <f t="shared" si="6"/>
        <v/>
      </c>
      <c r="AB5227" s="65" t="str">
        <f t="shared" si="7"/>
        <v/>
      </c>
      <c r="AC5227" s="86"/>
      <c r="AD5227" s="87" t="str">
        <f t="shared" si="8"/>
        <v/>
      </c>
      <c r="AE5227" s="84"/>
      <c r="AF5227" s="86">
        <f>IF(AC5227&gt;0,AC5227,'⚙️ Config'!$B$10)</f>
        <v>0.0075</v>
      </c>
      <c r="AG5227" s="88">
        <f t="shared" si="9"/>
        <v>32711.64945</v>
      </c>
      <c r="AH5227" s="88">
        <f>AG5227*'⚙️ Config'!$B$11</f>
        <v>163558.2473</v>
      </c>
      <c r="AI5227" s="88">
        <f>AH5227*'⚙️ Config'!$B$12</f>
        <v>49067.47418</v>
      </c>
      <c r="AJ5227" s="64"/>
      <c r="AK5227" s="84"/>
      <c r="AL5227" s="84"/>
      <c r="AM5227" s="84"/>
      <c r="AN5227" s="84"/>
      <c r="AO5227" s="84"/>
      <c r="AP5227" s="84"/>
      <c r="AQ5227" s="84"/>
    </row>
    <row r="5228" ht="15.0" customHeight="1">
      <c r="A5228" s="98">
        <v>5225.0</v>
      </c>
      <c r="B5228" s="99" t="s">
        <v>10989</v>
      </c>
      <c r="C5228" s="98" t="s">
        <v>141</v>
      </c>
      <c r="D5228" s="98" t="s">
        <v>10990</v>
      </c>
      <c r="E5228" s="100">
        <v>20.85</v>
      </c>
      <c r="F5228" s="98" t="s">
        <v>86</v>
      </c>
      <c r="G5228" s="98" t="s">
        <v>606</v>
      </c>
      <c r="H5228" s="101">
        <v>4335402.76</v>
      </c>
      <c r="I5228" s="98">
        <v>3.0</v>
      </c>
      <c r="J5228" s="102">
        <v>4.8</v>
      </c>
      <c r="K5228" s="99">
        <v>2022.0</v>
      </c>
      <c r="L5228" s="98" t="s">
        <v>387</v>
      </c>
      <c r="M5228" s="98">
        <v>2021.0</v>
      </c>
      <c r="N5228" s="98" t="s">
        <v>4351</v>
      </c>
      <c r="O5228" s="65" t="str">
        <f t="shared" si="1"/>
        <v>127873990001</v>
      </c>
      <c r="P5228" s="65">
        <f t="shared" si="2"/>
        <v>8</v>
      </c>
      <c r="Q5228" s="65">
        <f t="shared" si="3"/>
        <v>1</v>
      </c>
      <c r="R5228" s="65" t="str">
        <f t="shared" si="12"/>
        <v>12.787.399/0001-81</v>
      </c>
      <c r="S5228" s="84"/>
      <c r="T5228" s="84" t="str">
        <f t="shared" si="10"/>
        <v/>
      </c>
      <c r="U5228" s="84" t="str">
        <f t="shared" si="11"/>
        <v/>
      </c>
      <c r="V5228" s="65" t="str">
        <f t="shared" si="5"/>
        <v/>
      </c>
      <c r="W5228" s="84"/>
      <c r="X5228" s="84"/>
      <c r="Y5228" s="85"/>
      <c r="Z5228" s="85"/>
      <c r="AA5228" s="65" t="str">
        <f t="shared" si="6"/>
        <v/>
      </c>
      <c r="AB5228" s="65" t="str">
        <f t="shared" si="7"/>
        <v/>
      </c>
      <c r="AC5228" s="86"/>
      <c r="AD5228" s="87" t="str">
        <f t="shared" si="8"/>
        <v/>
      </c>
      <c r="AE5228" s="84"/>
      <c r="AF5228" s="86">
        <f>IF(AC5228&gt;0,AC5228,'⚙️ Config'!$B$10)</f>
        <v>0.0075</v>
      </c>
      <c r="AG5228" s="88">
        <f t="shared" si="9"/>
        <v>32515.5207</v>
      </c>
      <c r="AH5228" s="88">
        <f>AG5228*'⚙️ Config'!$B$11</f>
        <v>162577.6035</v>
      </c>
      <c r="AI5228" s="88">
        <f>AH5228*'⚙️ Config'!$B$12</f>
        <v>48773.28105</v>
      </c>
      <c r="AJ5228" s="64"/>
      <c r="AK5228" s="84"/>
      <c r="AL5228" s="84"/>
      <c r="AM5228" s="84"/>
      <c r="AN5228" s="84"/>
      <c r="AO5228" s="84"/>
      <c r="AP5228" s="84"/>
      <c r="AQ5228" s="84"/>
    </row>
    <row r="5229" ht="15.0" customHeight="1">
      <c r="A5229" s="103">
        <v>5226.0</v>
      </c>
      <c r="B5229" s="104" t="s">
        <v>10991</v>
      </c>
      <c r="C5229" s="103" t="s">
        <v>141</v>
      </c>
      <c r="D5229" s="103" t="s">
        <v>10992</v>
      </c>
      <c r="E5229" s="105">
        <v>29.48</v>
      </c>
      <c r="F5229" s="103" t="s">
        <v>86</v>
      </c>
      <c r="G5229" s="103" t="s">
        <v>606</v>
      </c>
      <c r="H5229" s="106">
        <v>4327545.22</v>
      </c>
      <c r="I5229" s="103">
        <v>3.0</v>
      </c>
      <c r="J5229" s="107">
        <v>4.7</v>
      </c>
      <c r="K5229" s="104">
        <v>2024.0</v>
      </c>
      <c r="L5229" s="103" t="s">
        <v>295</v>
      </c>
      <c r="M5229" s="103">
        <v>2021.0</v>
      </c>
      <c r="N5229" s="103" t="s">
        <v>189</v>
      </c>
      <c r="O5229" s="65" t="str">
        <f t="shared" si="1"/>
        <v>050152290001</v>
      </c>
      <c r="P5229" s="65">
        <f t="shared" si="2"/>
        <v>1</v>
      </c>
      <c r="Q5229" s="65">
        <f t="shared" si="3"/>
        <v>3</v>
      </c>
      <c r="R5229" s="65" t="str">
        <f t="shared" si="12"/>
        <v>05.015.229/0001-13</v>
      </c>
      <c r="S5229" s="84"/>
      <c r="T5229" s="84" t="str">
        <f t="shared" si="10"/>
        <v/>
      </c>
      <c r="U5229" s="84" t="str">
        <f t="shared" si="11"/>
        <v/>
      </c>
      <c r="V5229" s="65" t="str">
        <f t="shared" si="5"/>
        <v/>
      </c>
      <c r="W5229" s="84"/>
      <c r="X5229" s="84"/>
      <c r="Y5229" s="85"/>
      <c r="Z5229" s="85"/>
      <c r="AA5229" s="65" t="str">
        <f t="shared" si="6"/>
        <v/>
      </c>
      <c r="AB5229" s="65" t="str">
        <f t="shared" si="7"/>
        <v/>
      </c>
      <c r="AC5229" s="86"/>
      <c r="AD5229" s="87" t="str">
        <f t="shared" si="8"/>
        <v/>
      </c>
      <c r="AE5229" s="84"/>
      <c r="AF5229" s="86">
        <f>IF(AC5229&gt;0,AC5229,'⚙️ Config'!$B$10)</f>
        <v>0.0075</v>
      </c>
      <c r="AG5229" s="88">
        <f t="shared" si="9"/>
        <v>32456.58915</v>
      </c>
      <c r="AH5229" s="88">
        <f>AG5229*'⚙️ Config'!$B$11</f>
        <v>162282.9458</v>
      </c>
      <c r="AI5229" s="88">
        <f>AH5229*'⚙️ Config'!$B$12</f>
        <v>48684.88373</v>
      </c>
      <c r="AJ5229" s="64"/>
      <c r="AK5229" s="84"/>
      <c r="AL5229" s="84"/>
      <c r="AM5229" s="84"/>
      <c r="AN5229" s="84"/>
      <c r="AO5229" s="84"/>
      <c r="AP5229" s="84"/>
      <c r="AQ5229" s="84"/>
    </row>
    <row r="5230" ht="15.0" customHeight="1">
      <c r="A5230" s="103">
        <v>5227.0</v>
      </c>
      <c r="B5230" s="104" t="s">
        <v>10993</v>
      </c>
      <c r="C5230" s="103" t="s">
        <v>141</v>
      </c>
      <c r="D5230" s="103" t="s">
        <v>10994</v>
      </c>
      <c r="E5230" s="105">
        <v>24.4</v>
      </c>
      <c r="F5230" s="103" t="s">
        <v>86</v>
      </c>
      <c r="G5230" s="103" t="s">
        <v>606</v>
      </c>
      <c r="H5230" s="106">
        <v>4301545.73</v>
      </c>
      <c r="I5230" s="103">
        <v>2.0</v>
      </c>
      <c r="J5230" s="107">
        <v>4.4</v>
      </c>
      <c r="K5230" s="104">
        <v>2021.0</v>
      </c>
      <c r="L5230" s="103" t="s">
        <v>144</v>
      </c>
      <c r="M5230" s="103">
        <v>2021.0</v>
      </c>
      <c r="N5230" s="103" t="s">
        <v>161</v>
      </c>
      <c r="O5230" s="65" t="str">
        <f t="shared" si="1"/>
        <v>040042870001</v>
      </c>
      <c r="P5230" s="65">
        <f t="shared" si="2"/>
        <v>8</v>
      </c>
      <c r="Q5230" s="65">
        <f t="shared" si="3"/>
        <v>9</v>
      </c>
      <c r="R5230" s="65" t="str">
        <f t="shared" si="12"/>
        <v>04.004.287/0001-89</v>
      </c>
      <c r="S5230" s="84"/>
      <c r="T5230" s="84" t="str">
        <f t="shared" si="10"/>
        <v/>
      </c>
      <c r="U5230" s="84" t="str">
        <f t="shared" si="11"/>
        <v/>
      </c>
      <c r="V5230" s="65" t="str">
        <f t="shared" si="5"/>
        <v/>
      </c>
      <c r="W5230" s="84"/>
      <c r="X5230" s="84"/>
      <c r="Y5230" s="85"/>
      <c r="Z5230" s="85"/>
      <c r="AA5230" s="65" t="str">
        <f t="shared" si="6"/>
        <v/>
      </c>
      <c r="AB5230" s="65" t="str">
        <f t="shared" si="7"/>
        <v/>
      </c>
      <c r="AC5230" s="86"/>
      <c r="AD5230" s="87" t="str">
        <f t="shared" si="8"/>
        <v/>
      </c>
      <c r="AE5230" s="84"/>
      <c r="AF5230" s="86">
        <f>IF(AC5230&gt;0,AC5230,'⚙️ Config'!$B$10)</f>
        <v>0.0075</v>
      </c>
      <c r="AG5230" s="88">
        <f t="shared" si="9"/>
        <v>32261.59298</v>
      </c>
      <c r="AH5230" s="88">
        <f>AG5230*'⚙️ Config'!$B$11</f>
        <v>161307.9649</v>
      </c>
      <c r="AI5230" s="88">
        <f>AH5230*'⚙️ Config'!$B$12</f>
        <v>48392.38946</v>
      </c>
      <c r="AJ5230" s="64"/>
      <c r="AK5230" s="84"/>
      <c r="AL5230" s="84"/>
      <c r="AM5230" s="84"/>
      <c r="AN5230" s="84"/>
      <c r="AO5230" s="84"/>
      <c r="AP5230" s="84"/>
      <c r="AQ5230" s="84"/>
    </row>
    <row r="5231" ht="15.0" customHeight="1">
      <c r="A5231" s="98">
        <v>5228.0</v>
      </c>
      <c r="B5231" s="99" t="s">
        <v>10995</v>
      </c>
      <c r="C5231" s="98" t="s">
        <v>141</v>
      </c>
      <c r="D5231" s="98" t="s">
        <v>10996</v>
      </c>
      <c r="E5231" s="100">
        <v>33.32</v>
      </c>
      <c r="F5231" s="98" t="s">
        <v>86</v>
      </c>
      <c r="G5231" s="98" t="s">
        <v>606</v>
      </c>
      <c r="H5231" s="101">
        <v>4299900.19</v>
      </c>
      <c r="I5231" s="98">
        <v>1.0</v>
      </c>
      <c r="J5231" s="102">
        <v>4.8</v>
      </c>
      <c r="K5231" s="99">
        <v>2021.0</v>
      </c>
      <c r="L5231" s="98" t="s">
        <v>448</v>
      </c>
      <c r="M5231" s="98">
        <v>2021.0</v>
      </c>
      <c r="N5231" s="98" t="s">
        <v>145</v>
      </c>
      <c r="O5231" s="65" t="str">
        <f t="shared" si="1"/>
        <v>056922420001</v>
      </c>
      <c r="P5231" s="65">
        <f t="shared" si="2"/>
        <v>0</v>
      </c>
      <c r="Q5231" s="65">
        <f t="shared" si="3"/>
        <v>7</v>
      </c>
      <c r="R5231" s="65" t="str">
        <f t="shared" si="12"/>
        <v>05.692.242/0001-07</v>
      </c>
      <c r="S5231" s="84"/>
      <c r="T5231" s="84" t="str">
        <f t="shared" si="10"/>
        <v/>
      </c>
      <c r="U5231" s="84" t="str">
        <f t="shared" si="11"/>
        <v/>
      </c>
      <c r="V5231" s="65" t="str">
        <f t="shared" si="5"/>
        <v/>
      </c>
      <c r="W5231" s="84"/>
      <c r="X5231" s="84"/>
      <c r="Y5231" s="85"/>
      <c r="Z5231" s="85"/>
      <c r="AA5231" s="65" t="str">
        <f t="shared" si="6"/>
        <v/>
      </c>
      <c r="AB5231" s="65" t="str">
        <f t="shared" si="7"/>
        <v/>
      </c>
      <c r="AC5231" s="86"/>
      <c r="AD5231" s="87" t="str">
        <f t="shared" si="8"/>
        <v/>
      </c>
      <c r="AE5231" s="84"/>
      <c r="AF5231" s="86">
        <f>IF(AC5231&gt;0,AC5231,'⚙️ Config'!$B$10)</f>
        <v>0.0075</v>
      </c>
      <c r="AG5231" s="88">
        <f t="shared" si="9"/>
        <v>32249.25143</v>
      </c>
      <c r="AH5231" s="88">
        <f>AG5231*'⚙️ Config'!$B$11</f>
        <v>161246.2571</v>
      </c>
      <c r="AI5231" s="88">
        <f>AH5231*'⚙️ Config'!$B$12</f>
        <v>48373.87714</v>
      </c>
      <c r="AJ5231" s="64"/>
      <c r="AK5231" s="84"/>
      <c r="AL5231" s="84"/>
      <c r="AM5231" s="84"/>
      <c r="AN5231" s="84"/>
      <c r="AO5231" s="84"/>
      <c r="AP5231" s="84"/>
      <c r="AQ5231" s="84"/>
    </row>
    <row r="5232" ht="15.0" customHeight="1">
      <c r="A5232" s="103">
        <v>5229.0</v>
      </c>
      <c r="B5232" s="104" t="s">
        <v>10997</v>
      </c>
      <c r="C5232" s="103" t="s">
        <v>141</v>
      </c>
      <c r="D5232" s="103" t="s">
        <v>10998</v>
      </c>
      <c r="E5232" s="105">
        <v>23.58</v>
      </c>
      <c r="F5232" s="103" t="s">
        <v>86</v>
      </c>
      <c r="G5232" s="103" t="s">
        <v>606</v>
      </c>
      <c r="H5232" s="106">
        <v>4299126.54</v>
      </c>
      <c r="I5232" s="103">
        <v>2.0</v>
      </c>
      <c r="J5232" s="107">
        <v>4.7</v>
      </c>
      <c r="K5232" s="104">
        <v>2021.0</v>
      </c>
      <c r="L5232" s="103" t="s">
        <v>245</v>
      </c>
      <c r="M5232" s="103">
        <v>2021.0</v>
      </c>
      <c r="N5232" s="103" t="s">
        <v>145</v>
      </c>
      <c r="O5232" s="65" t="str">
        <f t="shared" si="1"/>
        <v>050914300001</v>
      </c>
      <c r="P5232" s="65">
        <f t="shared" si="2"/>
        <v>8</v>
      </c>
      <c r="Q5232" s="65">
        <f t="shared" si="3"/>
        <v>0</v>
      </c>
      <c r="R5232" s="65" t="str">
        <f t="shared" si="12"/>
        <v>05.091.430/0001-80</v>
      </c>
      <c r="S5232" s="84"/>
      <c r="T5232" s="84" t="str">
        <f t="shared" si="10"/>
        <v/>
      </c>
      <c r="U5232" s="84" t="str">
        <f t="shared" si="11"/>
        <v/>
      </c>
      <c r="V5232" s="65" t="str">
        <f t="shared" si="5"/>
        <v/>
      </c>
      <c r="W5232" s="84"/>
      <c r="X5232" s="84"/>
      <c r="Y5232" s="85"/>
      <c r="Z5232" s="85"/>
      <c r="AA5232" s="65" t="str">
        <f t="shared" si="6"/>
        <v/>
      </c>
      <c r="AB5232" s="65" t="str">
        <f t="shared" si="7"/>
        <v/>
      </c>
      <c r="AC5232" s="86"/>
      <c r="AD5232" s="87" t="str">
        <f t="shared" si="8"/>
        <v/>
      </c>
      <c r="AE5232" s="84"/>
      <c r="AF5232" s="86">
        <f>IF(AC5232&gt;0,AC5232,'⚙️ Config'!$B$10)</f>
        <v>0.0075</v>
      </c>
      <c r="AG5232" s="88">
        <f t="shared" si="9"/>
        <v>32243.44905</v>
      </c>
      <c r="AH5232" s="88">
        <f>AG5232*'⚙️ Config'!$B$11</f>
        <v>161217.2453</v>
      </c>
      <c r="AI5232" s="88">
        <f>AH5232*'⚙️ Config'!$B$12</f>
        <v>48365.17358</v>
      </c>
      <c r="AJ5232" s="64"/>
      <c r="AK5232" s="84"/>
      <c r="AL5232" s="84"/>
      <c r="AM5232" s="84"/>
      <c r="AN5232" s="84"/>
      <c r="AO5232" s="84"/>
      <c r="AP5232" s="84"/>
      <c r="AQ5232" s="84"/>
    </row>
    <row r="5233" ht="15.0" customHeight="1">
      <c r="A5233" s="98">
        <v>5230.0</v>
      </c>
      <c r="B5233" s="99" t="s">
        <v>10999</v>
      </c>
      <c r="C5233" s="98" t="s">
        <v>141</v>
      </c>
      <c r="D5233" s="98" t="s">
        <v>11000</v>
      </c>
      <c r="E5233" s="100">
        <v>23.58</v>
      </c>
      <c r="F5233" s="98" t="s">
        <v>86</v>
      </c>
      <c r="G5233" s="98" t="s">
        <v>606</v>
      </c>
      <c r="H5233" s="101">
        <v>4290331.18</v>
      </c>
      <c r="I5233" s="98">
        <v>2.0</v>
      </c>
      <c r="J5233" s="102">
        <v>4.7</v>
      </c>
      <c r="K5233" s="99">
        <v>2021.0</v>
      </c>
      <c r="L5233" s="98" t="s">
        <v>387</v>
      </c>
      <c r="M5233" s="98">
        <v>2021.0</v>
      </c>
      <c r="N5233" s="98" t="s">
        <v>145</v>
      </c>
      <c r="O5233" s="65" t="str">
        <f t="shared" si="1"/>
        <v>218769210001</v>
      </c>
      <c r="P5233" s="65">
        <f t="shared" si="2"/>
        <v>9</v>
      </c>
      <c r="Q5233" s="65">
        <f t="shared" si="3"/>
        <v>2</v>
      </c>
      <c r="R5233" s="65" t="str">
        <f t="shared" si="12"/>
        <v>21.876.921/0001-92</v>
      </c>
      <c r="S5233" s="84"/>
      <c r="T5233" s="84" t="str">
        <f t="shared" si="10"/>
        <v/>
      </c>
      <c r="U5233" s="84" t="str">
        <f t="shared" si="11"/>
        <v/>
      </c>
      <c r="V5233" s="65" t="str">
        <f t="shared" si="5"/>
        <v/>
      </c>
      <c r="W5233" s="84"/>
      <c r="X5233" s="84"/>
      <c r="Y5233" s="85"/>
      <c r="Z5233" s="85"/>
      <c r="AA5233" s="65" t="str">
        <f t="shared" si="6"/>
        <v/>
      </c>
      <c r="AB5233" s="65" t="str">
        <f t="shared" si="7"/>
        <v/>
      </c>
      <c r="AC5233" s="86"/>
      <c r="AD5233" s="87" t="str">
        <f t="shared" si="8"/>
        <v/>
      </c>
      <c r="AE5233" s="84"/>
      <c r="AF5233" s="86">
        <f>IF(AC5233&gt;0,AC5233,'⚙️ Config'!$B$10)</f>
        <v>0.0075</v>
      </c>
      <c r="AG5233" s="88">
        <f t="shared" si="9"/>
        <v>32177.48385</v>
      </c>
      <c r="AH5233" s="88">
        <f>AG5233*'⚙️ Config'!$B$11</f>
        <v>160887.4193</v>
      </c>
      <c r="AI5233" s="88">
        <f>AH5233*'⚙️ Config'!$B$12</f>
        <v>48266.22578</v>
      </c>
      <c r="AJ5233" s="64"/>
      <c r="AK5233" s="84"/>
      <c r="AL5233" s="84"/>
      <c r="AM5233" s="84"/>
      <c r="AN5233" s="84"/>
      <c r="AO5233" s="84"/>
      <c r="AP5233" s="84"/>
      <c r="AQ5233" s="84"/>
    </row>
    <row r="5234" ht="15.0" customHeight="1">
      <c r="A5234" s="98">
        <v>5231.0</v>
      </c>
      <c r="B5234" s="99" t="s">
        <v>11001</v>
      </c>
      <c r="C5234" s="98" t="s">
        <v>141</v>
      </c>
      <c r="D5234" s="98" t="s">
        <v>11002</v>
      </c>
      <c r="E5234" s="100">
        <v>29.05</v>
      </c>
      <c r="F5234" s="98" t="s">
        <v>86</v>
      </c>
      <c r="G5234" s="98" t="s">
        <v>606</v>
      </c>
      <c r="H5234" s="101">
        <v>4290302.46</v>
      </c>
      <c r="I5234" s="98">
        <v>3.0</v>
      </c>
      <c r="J5234" s="102">
        <v>5.0</v>
      </c>
      <c r="K5234" s="99">
        <v>2024.0</v>
      </c>
      <c r="L5234" s="98" t="s">
        <v>856</v>
      </c>
      <c r="M5234" s="98">
        <v>2021.0</v>
      </c>
      <c r="N5234" s="98" t="s">
        <v>161</v>
      </c>
      <c r="O5234" s="65" t="str">
        <f t="shared" si="1"/>
        <v>218121380001</v>
      </c>
      <c r="P5234" s="65">
        <f t="shared" si="2"/>
        <v>6</v>
      </c>
      <c r="Q5234" s="65">
        <f t="shared" si="3"/>
        <v>5</v>
      </c>
      <c r="R5234" s="65" t="str">
        <f t="shared" si="12"/>
        <v>21.812.138/0001-65</v>
      </c>
      <c r="S5234" s="84"/>
      <c r="T5234" s="84" t="str">
        <f t="shared" si="10"/>
        <v/>
      </c>
      <c r="U5234" s="84" t="str">
        <f t="shared" si="11"/>
        <v/>
      </c>
      <c r="V5234" s="65" t="str">
        <f t="shared" si="5"/>
        <v/>
      </c>
      <c r="W5234" s="84"/>
      <c r="X5234" s="84"/>
      <c r="Y5234" s="85"/>
      <c r="Z5234" s="85"/>
      <c r="AA5234" s="65" t="str">
        <f t="shared" si="6"/>
        <v/>
      </c>
      <c r="AB5234" s="65" t="str">
        <f t="shared" si="7"/>
        <v/>
      </c>
      <c r="AC5234" s="86"/>
      <c r="AD5234" s="87" t="str">
        <f t="shared" si="8"/>
        <v/>
      </c>
      <c r="AE5234" s="84"/>
      <c r="AF5234" s="86">
        <f>IF(AC5234&gt;0,AC5234,'⚙️ Config'!$B$10)</f>
        <v>0.0075</v>
      </c>
      <c r="AG5234" s="88">
        <f t="shared" si="9"/>
        <v>32177.26845</v>
      </c>
      <c r="AH5234" s="88">
        <f>AG5234*'⚙️ Config'!$B$11</f>
        <v>160886.3423</v>
      </c>
      <c r="AI5234" s="88">
        <f>AH5234*'⚙️ Config'!$B$12</f>
        <v>48265.90268</v>
      </c>
      <c r="AJ5234" s="64"/>
      <c r="AK5234" s="84"/>
      <c r="AL5234" s="84"/>
      <c r="AM5234" s="84"/>
      <c r="AN5234" s="84"/>
      <c r="AO5234" s="84"/>
      <c r="AP5234" s="84"/>
      <c r="AQ5234" s="84"/>
    </row>
    <row r="5235" ht="15.0" customHeight="1">
      <c r="A5235" s="98">
        <v>5232.0</v>
      </c>
      <c r="B5235" s="99" t="s">
        <v>11003</v>
      </c>
      <c r="C5235" s="98" t="s">
        <v>141</v>
      </c>
      <c r="D5235" s="98" t="s">
        <v>11004</v>
      </c>
      <c r="E5235" s="100">
        <v>22.9</v>
      </c>
      <c r="F5235" s="98" t="s">
        <v>86</v>
      </c>
      <c r="G5235" s="98" t="s">
        <v>606</v>
      </c>
      <c r="H5235" s="101">
        <v>4282444.81</v>
      </c>
      <c r="I5235" s="98">
        <v>3.0</v>
      </c>
      <c r="J5235" s="102">
        <v>4.8</v>
      </c>
      <c r="K5235" s="99">
        <v>2023.0</v>
      </c>
      <c r="L5235" s="98" t="s">
        <v>387</v>
      </c>
      <c r="M5235" s="98">
        <v>2021.0</v>
      </c>
      <c r="N5235" s="98" t="s">
        <v>161</v>
      </c>
      <c r="O5235" s="65" t="str">
        <f t="shared" si="1"/>
        <v>083270670001</v>
      </c>
      <c r="P5235" s="65">
        <f t="shared" si="2"/>
        <v>4</v>
      </c>
      <c r="Q5235" s="65">
        <f t="shared" si="3"/>
        <v>7</v>
      </c>
      <c r="R5235" s="65" t="str">
        <f t="shared" si="12"/>
        <v>08.327.067/0001-47</v>
      </c>
      <c r="S5235" s="84"/>
      <c r="T5235" s="84" t="str">
        <f t="shared" si="10"/>
        <v/>
      </c>
      <c r="U5235" s="84" t="str">
        <f t="shared" si="11"/>
        <v/>
      </c>
      <c r="V5235" s="65" t="str">
        <f t="shared" si="5"/>
        <v/>
      </c>
      <c r="W5235" s="84"/>
      <c r="X5235" s="84"/>
      <c r="Y5235" s="85"/>
      <c r="Z5235" s="85"/>
      <c r="AA5235" s="65" t="str">
        <f t="shared" si="6"/>
        <v/>
      </c>
      <c r="AB5235" s="65" t="str">
        <f t="shared" si="7"/>
        <v/>
      </c>
      <c r="AC5235" s="86"/>
      <c r="AD5235" s="87" t="str">
        <f t="shared" si="8"/>
        <v/>
      </c>
      <c r="AE5235" s="84"/>
      <c r="AF5235" s="86">
        <f>IF(AC5235&gt;0,AC5235,'⚙️ Config'!$B$10)</f>
        <v>0.0075</v>
      </c>
      <c r="AG5235" s="88">
        <f t="shared" si="9"/>
        <v>32118.33608</v>
      </c>
      <c r="AH5235" s="88">
        <f>AG5235*'⚙️ Config'!$B$11</f>
        <v>160591.6804</v>
      </c>
      <c r="AI5235" s="88">
        <f>AH5235*'⚙️ Config'!$B$12</f>
        <v>48177.50411</v>
      </c>
      <c r="AJ5235" s="64"/>
      <c r="AK5235" s="84"/>
      <c r="AL5235" s="84"/>
      <c r="AM5235" s="84"/>
      <c r="AN5235" s="84"/>
      <c r="AO5235" s="84"/>
      <c r="AP5235" s="84"/>
      <c r="AQ5235" s="84"/>
    </row>
    <row r="5236" ht="15.0" customHeight="1">
      <c r="A5236" s="98">
        <v>5233.0</v>
      </c>
      <c r="B5236" s="99" t="s">
        <v>11005</v>
      </c>
      <c r="C5236" s="98" t="s">
        <v>141</v>
      </c>
      <c r="D5236" s="98" t="s">
        <v>11006</v>
      </c>
      <c r="E5236" s="100">
        <v>33.58</v>
      </c>
      <c r="F5236" s="98" t="s">
        <v>86</v>
      </c>
      <c r="G5236" s="98" t="s">
        <v>606</v>
      </c>
      <c r="H5236" s="101">
        <v>4262502.04</v>
      </c>
      <c r="I5236" s="98">
        <v>1.0</v>
      </c>
      <c r="J5236" s="102">
        <v>4.7</v>
      </c>
      <c r="K5236" s="99">
        <v>2021.0</v>
      </c>
      <c r="L5236" s="98" t="s">
        <v>630</v>
      </c>
      <c r="M5236" s="98">
        <v>2021.0</v>
      </c>
      <c r="N5236" s="98" t="s">
        <v>161</v>
      </c>
      <c r="O5236" s="65" t="str">
        <f t="shared" si="1"/>
        <v>024185030001</v>
      </c>
      <c r="P5236" s="65">
        <f t="shared" si="2"/>
        <v>0</v>
      </c>
      <c r="Q5236" s="65">
        <f t="shared" si="3"/>
        <v>7</v>
      </c>
      <c r="R5236" s="65" t="str">
        <f t="shared" si="12"/>
        <v>02.418.503/0001-07</v>
      </c>
      <c r="S5236" s="84"/>
      <c r="T5236" s="84" t="str">
        <f t="shared" si="10"/>
        <v/>
      </c>
      <c r="U5236" s="84" t="str">
        <f t="shared" si="11"/>
        <v/>
      </c>
      <c r="V5236" s="65" t="str">
        <f t="shared" si="5"/>
        <v/>
      </c>
      <c r="W5236" s="84"/>
      <c r="X5236" s="84"/>
      <c r="Y5236" s="85"/>
      <c r="Z5236" s="85"/>
      <c r="AA5236" s="65" t="str">
        <f t="shared" si="6"/>
        <v/>
      </c>
      <c r="AB5236" s="65" t="str">
        <f t="shared" si="7"/>
        <v/>
      </c>
      <c r="AC5236" s="86"/>
      <c r="AD5236" s="87" t="str">
        <f t="shared" si="8"/>
        <v/>
      </c>
      <c r="AE5236" s="84"/>
      <c r="AF5236" s="86">
        <f>IF(AC5236&gt;0,AC5236,'⚙️ Config'!$B$10)</f>
        <v>0.0075</v>
      </c>
      <c r="AG5236" s="88">
        <f t="shared" si="9"/>
        <v>31968.7653</v>
      </c>
      <c r="AH5236" s="88">
        <f>AG5236*'⚙️ Config'!$B$11</f>
        <v>159843.8265</v>
      </c>
      <c r="AI5236" s="88">
        <f>AH5236*'⚙️ Config'!$B$12</f>
        <v>47953.14795</v>
      </c>
      <c r="AJ5236" s="64"/>
      <c r="AK5236" s="84"/>
      <c r="AL5236" s="84"/>
      <c r="AM5236" s="84"/>
      <c r="AN5236" s="84"/>
      <c r="AO5236" s="84"/>
      <c r="AP5236" s="84"/>
      <c r="AQ5236" s="84"/>
    </row>
    <row r="5237" ht="15.0" customHeight="1">
      <c r="A5237" s="98">
        <v>5234.0</v>
      </c>
      <c r="B5237" s="99" t="s">
        <v>11007</v>
      </c>
      <c r="C5237" s="98" t="s">
        <v>141</v>
      </c>
      <c r="D5237" s="98" t="s">
        <v>11008</v>
      </c>
      <c r="E5237" s="100">
        <v>25.87</v>
      </c>
      <c r="F5237" s="98" t="s">
        <v>86</v>
      </c>
      <c r="G5237" s="98" t="s">
        <v>606</v>
      </c>
      <c r="H5237" s="101">
        <v>4259825.48</v>
      </c>
      <c r="I5237" s="98">
        <v>3.0</v>
      </c>
      <c r="J5237" s="102">
        <v>4.8</v>
      </c>
      <c r="K5237" s="99">
        <v>2024.0</v>
      </c>
      <c r="L5237" s="98" t="s">
        <v>273</v>
      </c>
      <c r="M5237" s="98">
        <v>2021.0</v>
      </c>
      <c r="N5237" s="98" t="s">
        <v>189</v>
      </c>
      <c r="O5237" s="65" t="str">
        <f t="shared" si="1"/>
        <v>143839680001</v>
      </c>
      <c r="P5237" s="65">
        <f t="shared" si="2"/>
        <v>5</v>
      </c>
      <c r="Q5237" s="65">
        <f t="shared" si="3"/>
        <v>9</v>
      </c>
      <c r="R5237" s="65" t="str">
        <f t="shared" si="12"/>
        <v>14.383.968/0001-59</v>
      </c>
      <c r="S5237" s="84"/>
      <c r="T5237" s="84" t="str">
        <f t="shared" si="10"/>
        <v/>
      </c>
      <c r="U5237" s="84" t="str">
        <f t="shared" si="11"/>
        <v/>
      </c>
      <c r="V5237" s="65" t="str">
        <f t="shared" si="5"/>
        <v/>
      </c>
      <c r="W5237" s="84"/>
      <c r="X5237" s="84"/>
      <c r="Y5237" s="85"/>
      <c r="Z5237" s="85"/>
      <c r="AA5237" s="65" t="str">
        <f t="shared" si="6"/>
        <v/>
      </c>
      <c r="AB5237" s="65" t="str">
        <f t="shared" si="7"/>
        <v/>
      </c>
      <c r="AC5237" s="86"/>
      <c r="AD5237" s="87" t="str">
        <f t="shared" si="8"/>
        <v/>
      </c>
      <c r="AE5237" s="84"/>
      <c r="AF5237" s="86">
        <f>IF(AC5237&gt;0,AC5237,'⚙️ Config'!$B$10)</f>
        <v>0.0075</v>
      </c>
      <c r="AG5237" s="88">
        <f t="shared" si="9"/>
        <v>31948.6911</v>
      </c>
      <c r="AH5237" s="88">
        <f>AG5237*'⚙️ Config'!$B$11</f>
        <v>159743.4555</v>
      </c>
      <c r="AI5237" s="88">
        <f>AH5237*'⚙️ Config'!$B$12</f>
        <v>47923.03665</v>
      </c>
      <c r="AJ5237" s="64"/>
      <c r="AK5237" s="84"/>
      <c r="AL5237" s="84"/>
      <c r="AM5237" s="84"/>
      <c r="AN5237" s="84"/>
      <c r="AO5237" s="84"/>
      <c r="AP5237" s="84"/>
      <c r="AQ5237" s="84"/>
    </row>
    <row r="5238" ht="15.0" customHeight="1">
      <c r="A5238" s="98">
        <v>5235.0</v>
      </c>
      <c r="B5238" s="99" t="s">
        <v>11009</v>
      </c>
      <c r="C5238" s="98" t="s">
        <v>141</v>
      </c>
      <c r="D5238" s="98" t="s">
        <v>11010</v>
      </c>
      <c r="E5238" s="100">
        <v>24.8</v>
      </c>
      <c r="F5238" s="98" t="s">
        <v>86</v>
      </c>
      <c r="G5238" s="98" t="s">
        <v>606</v>
      </c>
      <c r="H5238" s="101">
        <v>4258890.35</v>
      </c>
      <c r="I5238" s="98">
        <v>2.0</v>
      </c>
      <c r="J5238" s="102">
        <v>4.8</v>
      </c>
      <c r="K5238" s="99">
        <v>2022.0</v>
      </c>
      <c r="L5238" s="98" t="s">
        <v>630</v>
      </c>
      <c r="M5238" s="98">
        <v>2021.0</v>
      </c>
      <c r="N5238" s="98" t="s">
        <v>161</v>
      </c>
      <c r="O5238" s="65" t="str">
        <f t="shared" si="1"/>
        <v>124814780001</v>
      </c>
      <c r="P5238" s="65">
        <f t="shared" si="2"/>
        <v>6</v>
      </c>
      <c r="Q5238" s="65">
        <f t="shared" si="3"/>
        <v>0</v>
      </c>
      <c r="R5238" s="65" t="str">
        <f t="shared" si="12"/>
        <v>12.481.478/0001-60</v>
      </c>
      <c r="S5238" s="84"/>
      <c r="T5238" s="84" t="str">
        <f t="shared" si="10"/>
        <v/>
      </c>
      <c r="U5238" s="84" t="str">
        <f t="shared" si="11"/>
        <v/>
      </c>
      <c r="V5238" s="65" t="str">
        <f t="shared" si="5"/>
        <v/>
      </c>
      <c r="W5238" s="84"/>
      <c r="X5238" s="84"/>
      <c r="Y5238" s="85"/>
      <c r="Z5238" s="85"/>
      <c r="AA5238" s="65" t="str">
        <f t="shared" si="6"/>
        <v/>
      </c>
      <c r="AB5238" s="65" t="str">
        <f t="shared" si="7"/>
        <v/>
      </c>
      <c r="AC5238" s="86"/>
      <c r="AD5238" s="87" t="str">
        <f t="shared" si="8"/>
        <v/>
      </c>
      <c r="AE5238" s="84"/>
      <c r="AF5238" s="86">
        <f>IF(AC5238&gt;0,AC5238,'⚙️ Config'!$B$10)</f>
        <v>0.0075</v>
      </c>
      <c r="AG5238" s="88">
        <f t="shared" si="9"/>
        <v>31941.67763</v>
      </c>
      <c r="AH5238" s="88">
        <f>AG5238*'⚙️ Config'!$B$11</f>
        <v>159708.3881</v>
      </c>
      <c r="AI5238" s="88">
        <f>AH5238*'⚙️ Config'!$B$12</f>
        <v>47912.51644</v>
      </c>
      <c r="AJ5238" s="64"/>
      <c r="AK5238" s="84"/>
      <c r="AL5238" s="84"/>
      <c r="AM5238" s="84"/>
      <c r="AN5238" s="84"/>
      <c r="AO5238" s="84"/>
      <c r="AP5238" s="84"/>
      <c r="AQ5238" s="84"/>
    </row>
    <row r="5239" ht="15.0" customHeight="1">
      <c r="A5239" s="103">
        <v>5236.0</v>
      </c>
      <c r="B5239" s="104" t="s">
        <v>11011</v>
      </c>
      <c r="C5239" s="103" t="s">
        <v>141</v>
      </c>
      <c r="D5239" s="103" t="s">
        <v>11012</v>
      </c>
      <c r="E5239" s="105">
        <v>30.12</v>
      </c>
      <c r="F5239" s="103" t="s">
        <v>86</v>
      </c>
      <c r="G5239" s="103" t="s">
        <v>606</v>
      </c>
      <c r="H5239" s="106">
        <v>4258232.25</v>
      </c>
      <c r="I5239" s="103">
        <v>3.0</v>
      </c>
      <c r="J5239" s="107">
        <v>4.8</v>
      </c>
      <c r="K5239" s="104">
        <v>2024.0</v>
      </c>
      <c r="L5239" s="103" t="s">
        <v>448</v>
      </c>
      <c r="M5239" s="103">
        <v>2021.0</v>
      </c>
      <c r="N5239" s="103" t="s">
        <v>161</v>
      </c>
      <c r="O5239" s="65" t="str">
        <f t="shared" si="1"/>
        <v>061223390001</v>
      </c>
      <c r="P5239" s="65">
        <f t="shared" si="2"/>
        <v>4</v>
      </c>
      <c r="Q5239" s="65">
        <f t="shared" si="3"/>
        <v>7</v>
      </c>
      <c r="R5239" s="65" t="str">
        <f t="shared" si="12"/>
        <v>06.122.339/0001-47</v>
      </c>
      <c r="S5239" s="84"/>
      <c r="T5239" s="84" t="str">
        <f t="shared" si="10"/>
        <v/>
      </c>
      <c r="U5239" s="84" t="str">
        <f t="shared" si="11"/>
        <v/>
      </c>
      <c r="V5239" s="65" t="str">
        <f t="shared" si="5"/>
        <v/>
      </c>
      <c r="W5239" s="84"/>
      <c r="X5239" s="84"/>
      <c r="Y5239" s="85"/>
      <c r="Z5239" s="85"/>
      <c r="AA5239" s="65" t="str">
        <f t="shared" si="6"/>
        <v/>
      </c>
      <c r="AB5239" s="65" t="str">
        <f t="shared" si="7"/>
        <v/>
      </c>
      <c r="AC5239" s="86"/>
      <c r="AD5239" s="87" t="str">
        <f t="shared" si="8"/>
        <v/>
      </c>
      <c r="AE5239" s="84"/>
      <c r="AF5239" s="86">
        <f>IF(AC5239&gt;0,AC5239,'⚙️ Config'!$B$10)</f>
        <v>0.0075</v>
      </c>
      <c r="AG5239" s="88">
        <f t="shared" si="9"/>
        <v>31936.74188</v>
      </c>
      <c r="AH5239" s="88">
        <f>AG5239*'⚙️ Config'!$B$11</f>
        <v>159683.7094</v>
      </c>
      <c r="AI5239" s="88">
        <f>AH5239*'⚙️ Config'!$B$12</f>
        <v>47905.11281</v>
      </c>
      <c r="AJ5239" s="64"/>
      <c r="AK5239" s="84"/>
      <c r="AL5239" s="84"/>
      <c r="AM5239" s="84"/>
      <c r="AN5239" s="84"/>
      <c r="AO5239" s="84"/>
      <c r="AP5239" s="84"/>
      <c r="AQ5239" s="84"/>
    </row>
    <row r="5240" ht="15.0" customHeight="1">
      <c r="A5240" s="98">
        <v>5237.0</v>
      </c>
      <c r="B5240" s="99" t="s">
        <v>11013</v>
      </c>
      <c r="C5240" s="98" t="s">
        <v>141</v>
      </c>
      <c r="D5240" s="98" t="s">
        <v>11014</v>
      </c>
      <c r="E5240" s="100">
        <v>22.84</v>
      </c>
      <c r="F5240" s="98" t="s">
        <v>86</v>
      </c>
      <c r="G5240" s="98" t="s">
        <v>606</v>
      </c>
      <c r="H5240" s="101">
        <v>4254312.83</v>
      </c>
      <c r="I5240" s="98">
        <v>2.0</v>
      </c>
      <c r="J5240" s="102">
        <v>5.0</v>
      </c>
      <c r="K5240" s="99">
        <v>2021.0</v>
      </c>
      <c r="L5240" s="98" t="s">
        <v>144</v>
      </c>
      <c r="M5240" s="98">
        <v>2021.0</v>
      </c>
      <c r="N5240" s="98" t="s">
        <v>145</v>
      </c>
      <c r="O5240" s="65" t="str">
        <f t="shared" si="1"/>
        <v>051274190001</v>
      </c>
      <c r="P5240" s="65">
        <f t="shared" si="2"/>
        <v>2</v>
      </c>
      <c r="Q5240" s="65">
        <f t="shared" si="3"/>
        <v>2</v>
      </c>
      <c r="R5240" s="65" t="str">
        <f t="shared" si="12"/>
        <v>05.127.419/0001-22</v>
      </c>
      <c r="S5240" s="84"/>
      <c r="T5240" s="84" t="str">
        <f t="shared" si="10"/>
        <v/>
      </c>
      <c r="U5240" s="84" t="str">
        <f t="shared" si="11"/>
        <v/>
      </c>
      <c r="V5240" s="65" t="str">
        <f t="shared" si="5"/>
        <v/>
      </c>
      <c r="W5240" s="84"/>
      <c r="X5240" s="84"/>
      <c r="Y5240" s="85"/>
      <c r="Z5240" s="85"/>
      <c r="AA5240" s="65" t="str">
        <f t="shared" si="6"/>
        <v/>
      </c>
      <c r="AB5240" s="65" t="str">
        <f t="shared" si="7"/>
        <v/>
      </c>
      <c r="AC5240" s="86"/>
      <c r="AD5240" s="87" t="str">
        <f t="shared" si="8"/>
        <v/>
      </c>
      <c r="AE5240" s="84"/>
      <c r="AF5240" s="86">
        <f>IF(AC5240&gt;0,AC5240,'⚙️ Config'!$B$10)</f>
        <v>0.0075</v>
      </c>
      <c r="AG5240" s="88">
        <f t="shared" si="9"/>
        <v>31907.34623</v>
      </c>
      <c r="AH5240" s="88">
        <f>AG5240*'⚙️ Config'!$B$11</f>
        <v>159536.7311</v>
      </c>
      <c r="AI5240" s="88">
        <f>AH5240*'⚙️ Config'!$B$12</f>
        <v>47861.01934</v>
      </c>
      <c r="AJ5240" s="64"/>
      <c r="AK5240" s="84"/>
      <c r="AL5240" s="84"/>
      <c r="AM5240" s="84"/>
      <c r="AN5240" s="84"/>
      <c r="AO5240" s="84"/>
      <c r="AP5240" s="84"/>
      <c r="AQ5240" s="84"/>
    </row>
    <row r="5241" ht="15.0" customHeight="1">
      <c r="A5241" s="98">
        <v>5238.0</v>
      </c>
      <c r="B5241" s="99" t="s">
        <v>11015</v>
      </c>
      <c r="C5241" s="98" t="s">
        <v>141</v>
      </c>
      <c r="D5241" s="98" t="s">
        <v>11016</v>
      </c>
      <c r="E5241" s="100">
        <v>23.73</v>
      </c>
      <c r="F5241" s="98" t="s">
        <v>86</v>
      </c>
      <c r="G5241" s="98" t="s">
        <v>606</v>
      </c>
      <c r="H5241" s="101">
        <v>4232985.55</v>
      </c>
      <c r="I5241" s="98">
        <v>3.0</v>
      </c>
      <c r="J5241" s="102">
        <v>5.0</v>
      </c>
      <c r="K5241" s="99">
        <v>2023.0</v>
      </c>
      <c r="L5241" s="98" t="s">
        <v>670</v>
      </c>
      <c r="M5241" s="98">
        <v>2021.0</v>
      </c>
      <c r="N5241" s="98" t="s">
        <v>161</v>
      </c>
      <c r="O5241" s="65" t="str">
        <f t="shared" si="1"/>
        <v>045582550001</v>
      </c>
      <c r="P5241" s="65">
        <f t="shared" si="2"/>
        <v>2</v>
      </c>
      <c r="Q5241" s="65">
        <f t="shared" si="3"/>
        <v>5</v>
      </c>
      <c r="R5241" s="65" t="str">
        <f t="shared" si="12"/>
        <v>04.558.255/0001-25</v>
      </c>
      <c r="S5241" s="84"/>
      <c r="T5241" s="84" t="str">
        <f t="shared" si="10"/>
        <v/>
      </c>
      <c r="U5241" s="84" t="str">
        <f t="shared" si="11"/>
        <v/>
      </c>
      <c r="V5241" s="65" t="str">
        <f t="shared" si="5"/>
        <v/>
      </c>
      <c r="W5241" s="84"/>
      <c r="X5241" s="84"/>
      <c r="Y5241" s="85"/>
      <c r="Z5241" s="85"/>
      <c r="AA5241" s="65" t="str">
        <f t="shared" si="6"/>
        <v/>
      </c>
      <c r="AB5241" s="65" t="str">
        <f t="shared" si="7"/>
        <v/>
      </c>
      <c r="AC5241" s="86"/>
      <c r="AD5241" s="87" t="str">
        <f t="shared" si="8"/>
        <v/>
      </c>
      <c r="AE5241" s="84"/>
      <c r="AF5241" s="86">
        <f>IF(AC5241&gt;0,AC5241,'⚙️ Config'!$B$10)</f>
        <v>0.0075</v>
      </c>
      <c r="AG5241" s="88">
        <f t="shared" si="9"/>
        <v>31747.39163</v>
      </c>
      <c r="AH5241" s="88">
        <f>AG5241*'⚙️ Config'!$B$11</f>
        <v>158736.9581</v>
      </c>
      <c r="AI5241" s="88">
        <f>AH5241*'⚙️ Config'!$B$12</f>
        <v>47621.08744</v>
      </c>
      <c r="AJ5241" s="64"/>
      <c r="AK5241" s="84"/>
      <c r="AL5241" s="84"/>
      <c r="AM5241" s="84"/>
      <c r="AN5241" s="84"/>
      <c r="AO5241" s="84"/>
      <c r="AP5241" s="84"/>
      <c r="AQ5241" s="84"/>
    </row>
    <row r="5242" ht="15.0" customHeight="1">
      <c r="A5242" s="103">
        <v>5239.0</v>
      </c>
      <c r="B5242" s="104" t="s">
        <v>11017</v>
      </c>
      <c r="C5242" s="103" t="s">
        <v>141</v>
      </c>
      <c r="D5242" s="103" t="s">
        <v>11018</v>
      </c>
      <c r="E5242" s="105">
        <v>29.47</v>
      </c>
      <c r="F5242" s="103" t="s">
        <v>86</v>
      </c>
      <c r="G5242" s="103" t="s">
        <v>606</v>
      </c>
      <c r="H5242" s="106">
        <v>4210218.89</v>
      </c>
      <c r="I5242" s="103">
        <v>3.0</v>
      </c>
      <c r="J5242" s="107">
        <v>4.7</v>
      </c>
      <c r="K5242" s="104">
        <v>2024.0</v>
      </c>
      <c r="L5242" s="103" t="s">
        <v>508</v>
      </c>
      <c r="M5242" s="103">
        <v>2021.0</v>
      </c>
      <c r="N5242" s="103" t="s">
        <v>189</v>
      </c>
      <c r="O5242" s="65" t="str">
        <f t="shared" si="1"/>
        <v>430729900001</v>
      </c>
      <c r="P5242" s="65">
        <f t="shared" si="2"/>
        <v>8</v>
      </c>
      <c r="Q5242" s="65">
        <f t="shared" si="3"/>
        <v>6</v>
      </c>
      <c r="R5242" s="65" t="str">
        <f t="shared" si="12"/>
        <v>43.072.990/0001-86</v>
      </c>
      <c r="S5242" s="84"/>
      <c r="T5242" s="84" t="str">
        <f t="shared" si="10"/>
        <v/>
      </c>
      <c r="U5242" s="84" t="str">
        <f t="shared" si="11"/>
        <v/>
      </c>
      <c r="V5242" s="65" t="str">
        <f t="shared" si="5"/>
        <v/>
      </c>
      <c r="W5242" s="84"/>
      <c r="X5242" s="84"/>
      <c r="Y5242" s="85"/>
      <c r="Z5242" s="85"/>
      <c r="AA5242" s="65" t="str">
        <f t="shared" si="6"/>
        <v/>
      </c>
      <c r="AB5242" s="65" t="str">
        <f t="shared" si="7"/>
        <v/>
      </c>
      <c r="AC5242" s="86"/>
      <c r="AD5242" s="87" t="str">
        <f t="shared" si="8"/>
        <v/>
      </c>
      <c r="AE5242" s="84"/>
      <c r="AF5242" s="86">
        <f>IF(AC5242&gt;0,AC5242,'⚙️ Config'!$B$10)</f>
        <v>0.0075</v>
      </c>
      <c r="AG5242" s="88">
        <f t="shared" si="9"/>
        <v>31576.64168</v>
      </c>
      <c r="AH5242" s="88">
        <f>AG5242*'⚙️ Config'!$B$11</f>
        <v>157883.2084</v>
      </c>
      <c r="AI5242" s="88">
        <f>AH5242*'⚙️ Config'!$B$12</f>
        <v>47364.96251</v>
      </c>
      <c r="AJ5242" s="64"/>
      <c r="AK5242" s="84"/>
      <c r="AL5242" s="84"/>
      <c r="AM5242" s="84"/>
      <c r="AN5242" s="84"/>
      <c r="AO5242" s="84"/>
      <c r="AP5242" s="84"/>
      <c r="AQ5242" s="84"/>
    </row>
    <row r="5243" ht="15.0" customHeight="1">
      <c r="A5243" s="98">
        <v>5240.0</v>
      </c>
      <c r="B5243" s="99" t="s">
        <v>11019</v>
      </c>
      <c r="C5243" s="98" t="s">
        <v>141</v>
      </c>
      <c r="D5243" s="98" t="s">
        <v>11020</v>
      </c>
      <c r="E5243" s="100">
        <v>23.57</v>
      </c>
      <c r="F5243" s="98" t="s">
        <v>86</v>
      </c>
      <c r="G5243" s="98" t="s">
        <v>606</v>
      </c>
      <c r="H5243" s="101">
        <v>4200061.82</v>
      </c>
      <c r="I5243" s="98">
        <v>2.0</v>
      </c>
      <c r="J5243" s="102">
        <v>4.7</v>
      </c>
      <c r="K5243" s="99">
        <v>2021.0</v>
      </c>
      <c r="L5243" s="98" t="s">
        <v>615</v>
      </c>
      <c r="M5243" s="98">
        <v>2021.0</v>
      </c>
      <c r="N5243" s="98" t="s">
        <v>161</v>
      </c>
      <c r="O5243" s="65" t="str">
        <f t="shared" si="1"/>
        <v>432855010001</v>
      </c>
      <c r="P5243" s="65">
        <f t="shared" si="2"/>
        <v>7</v>
      </c>
      <c r="Q5243" s="65">
        <f t="shared" si="3"/>
        <v>4</v>
      </c>
      <c r="R5243" s="65" t="str">
        <f t="shared" si="12"/>
        <v>43.285.501/0001-74</v>
      </c>
      <c r="S5243" s="84"/>
      <c r="T5243" s="84" t="str">
        <f t="shared" si="10"/>
        <v/>
      </c>
      <c r="U5243" s="84" t="str">
        <f t="shared" si="11"/>
        <v/>
      </c>
      <c r="V5243" s="65" t="str">
        <f t="shared" si="5"/>
        <v/>
      </c>
      <c r="W5243" s="84"/>
      <c r="X5243" s="84"/>
      <c r="Y5243" s="85"/>
      <c r="Z5243" s="85"/>
      <c r="AA5243" s="65" t="str">
        <f t="shared" si="6"/>
        <v/>
      </c>
      <c r="AB5243" s="65" t="str">
        <f t="shared" si="7"/>
        <v/>
      </c>
      <c r="AC5243" s="86"/>
      <c r="AD5243" s="87" t="str">
        <f t="shared" si="8"/>
        <v/>
      </c>
      <c r="AE5243" s="84"/>
      <c r="AF5243" s="86">
        <f>IF(AC5243&gt;0,AC5243,'⚙️ Config'!$B$10)</f>
        <v>0.0075</v>
      </c>
      <c r="AG5243" s="88">
        <f t="shared" si="9"/>
        <v>31500.46365</v>
      </c>
      <c r="AH5243" s="88">
        <f>AG5243*'⚙️ Config'!$B$11</f>
        <v>157502.3183</v>
      </c>
      <c r="AI5243" s="88">
        <f>AH5243*'⚙️ Config'!$B$12</f>
        <v>47250.69548</v>
      </c>
      <c r="AJ5243" s="64"/>
      <c r="AK5243" s="84"/>
      <c r="AL5243" s="84"/>
      <c r="AM5243" s="84"/>
      <c r="AN5243" s="84"/>
      <c r="AO5243" s="84"/>
      <c r="AP5243" s="84"/>
      <c r="AQ5243" s="84"/>
    </row>
    <row r="5244" ht="15.0" customHeight="1">
      <c r="A5244" s="98">
        <v>5241.0</v>
      </c>
      <c r="B5244" s="99" t="s">
        <v>11021</v>
      </c>
      <c r="C5244" s="98" t="s">
        <v>141</v>
      </c>
      <c r="D5244" s="98" t="s">
        <v>11022</v>
      </c>
      <c r="E5244" s="100">
        <v>31.95</v>
      </c>
      <c r="F5244" s="98" t="s">
        <v>86</v>
      </c>
      <c r="G5244" s="98" t="s">
        <v>606</v>
      </c>
      <c r="H5244" s="101">
        <v>4199117.33</v>
      </c>
      <c r="I5244" s="98">
        <v>2.0</v>
      </c>
      <c r="J5244" s="102">
        <v>4.8</v>
      </c>
      <c r="K5244" s="99">
        <v>2024.0</v>
      </c>
      <c r="L5244" s="98" t="s">
        <v>202</v>
      </c>
      <c r="M5244" s="98">
        <v>2021.0</v>
      </c>
      <c r="N5244" s="98" t="s">
        <v>161</v>
      </c>
      <c r="O5244" s="65" t="str">
        <f t="shared" si="1"/>
        <v>122943070001</v>
      </c>
      <c r="P5244" s="65">
        <f t="shared" si="2"/>
        <v>2</v>
      </c>
      <c r="Q5244" s="65">
        <f t="shared" si="3"/>
        <v>1</v>
      </c>
      <c r="R5244" s="65" t="str">
        <f t="shared" si="12"/>
        <v>12.294.307/0001-21</v>
      </c>
      <c r="S5244" s="84"/>
      <c r="T5244" s="84" t="str">
        <f t="shared" si="10"/>
        <v/>
      </c>
      <c r="U5244" s="84" t="str">
        <f t="shared" si="11"/>
        <v/>
      </c>
      <c r="V5244" s="65" t="str">
        <f t="shared" si="5"/>
        <v/>
      </c>
      <c r="W5244" s="84"/>
      <c r="X5244" s="84"/>
      <c r="Y5244" s="85"/>
      <c r="Z5244" s="85"/>
      <c r="AA5244" s="65" t="str">
        <f t="shared" si="6"/>
        <v/>
      </c>
      <c r="AB5244" s="65" t="str">
        <f t="shared" si="7"/>
        <v/>
      </c>
      <c r="AC5244" s="86"/>
      <c r="AD5244" s="87" t="str">
        <f t="shared" si="8"/>
        <v/>
      </c>
      <c r="AE5244" s="84"/>
      <c r="AF5244" s="86">
        <f>IF(AC5244&gt;0,AC5244,'⚙️ Config'!$B$10)</f>
        <v>0.0075</v>
      </c>
      <c r="AG5244" s="88">
        <f t="shared" si="9"/>
        <v>31493.37998</v>
      </c>
      <c r="AH5244" s="88">
        <f>AG5244*'⚙️ Config'!$B$11</f>
        <v>157466.8999</v>
      </c>
      <c r="AI5244" s="88">
        <f>AH5244*'⚙️ Config'!$B$12</f>
        <v>47240.06996</v>
      </c>
      <c r="AJ5244" s="64"/>
      <c r="AK5244" s="84"/>
      <c r="AL5244" s="84"/>
      <c r="AM5244" s="84"/>
      <c r="AN5244" s="84"/>
      <c r="AO5244" s="84"/>
      <c r="AP5244" s="84"/>
      <c r="AQ5244" s="84"/>
    </row>
    <row r="5245" ht="15.0" customHeight="1">
      <c r="A5245" s="103">
        <v>5242.0</v>
      </c>
      <c r="B5245" s="104" t="s">
        <v>11023</v>
      </c>
      <c r="C5245" s="103" t="s">
        <v>141</v>
      </c>
      <c r="D5245" s="103" t="s">
        <v>11024</v>
      </c>
      <c r="E5245" s="105">
        <v>23.69</v>
      </c>
      <c r="F5245" s="103" t="s">
        <v>86</v>
      </c>
      <c r="G5245" s="103" t="s">
        <v>606</v>
      </c>
      <c r="H5245" s="106">
        <v>4195716.31</v>
      </c>
      <c r="I5245" s="103">
        <v>2.0</v>
      </c>
      <c r="J5245" s="107">
        <v>4.7</v>
      </c>
      <c r="K5245" s="104">
        <v>2021.0</v>
      </c>
      <c r="L5245" s="103" t="s">
        <v>630</v>
      </c>
      <c r="M5245" s="103">
        <v>2021.0</v>
      </c>
      <c r="N5245" s="103" t="s">
        <v>161</v>
      </c>
      <c r="O5245" s="65" t="str">
        <f t="shared" si="1"/>
        <v>541039810001</v>
      </c>
      <c r="P5245" s="65">
        <f t="shared" si="2"/>
        <v>2</v>
      </c>
      <c r="Q5245" s="65">
        <f t="shared" si="3"/>
        <v>1</v>
      </c>
      <c r="R5245" s="65" t="str">
        <f t="shared" si="12"/>
        <v>54.103.981/0001-21</v>
      </c>
      <c r="S5245" s="84"/>
      <c r="T5245" s="84" t="str">
        <f t="shared" si="10"/>
        <v/>
      </c>
      <c r="U5245" s="84" t="str">
        <f t="shared" si="11"/>
        <v/>
      </c>
      <c r="V5245" s="65" t="str">
        <f t="shared" si="5"/>
        <v/>
      </c>
      <c r="W5245" s="84"/>
      <c r="X5245" s="84"/>
      <c r="Y5245" s="85"/>
      <c r="Z5245" s="85"/>
      <c r="AA5245" s="65" t="str">
        <f t="shared" si="6"/>
        <v/>
      </c>
      <c r="AB5245" s="65" t="str">
        <f t="shared" si="7"/>
        <v/>
      </c>
      <c r="AC5245" s="86"/>
      <c r="AD5245" s="87" t="str">
        <f t="shared" si="8"/>
        <v/>
      </c>
      <c r="AE5245" s="84"/>
      <c r="AF5245" s="86">
        <f>IF(AC5245&gt;0,AC5245,'⚙️ Config'!$B$10)</f>
        <v>0.0075</v>
      </c>
      <c r="AG5245" s="88">
        <f t="shared" si="9"/>
        <v>31467.87233</v>
      </c>
      <c r="AH5245" s="88">
        <f>AG5245*'⚙️ Config'!$B$11</f>
        <v>157339.3616</v>
      </c>
      <c r="AI5245" s="88">
        <f>AH5245*'⚙️ Config'!$B$12</f>
        <v>47201.80849</v>
      </c>
      <c r="AJ5245" s="64"/>
      <c r="AK5245" s="84"/>
      <c r="AL5245" s="84"/>
      <c r="AM5245" s="84"/>
      <c r="AN5245" s="84"/>
      <c r="AO5245" s="84"/>
      <c r="AP5245" s="84"/>
      <c r="AQ5245" s="84"/>
    </row>
    <row r="5246" ht="15.0" customHeight="1">
      <c r="A5246" s="98">
        <v>5243.0</v>
      </c>
      <c r="B5246" s="99" t="s">
        <v>11025</v>
      </c>
      <c r="C5246" s="98" t="s">
        <v>141</v>
      </c>
      <c r="D5246" s="98" t="s">
        <v>11026</v>
      </c>
      <c r="E5246" s="100">
        <v>30.11</v>
      </c>
      <c r="F5246" s="98" t="s">
        <v>86</v>
      </c>
      <c r="G5246" s="98" t="s">
        <v>606</v>
      </c>
      <c r="H5246" s="101">
        <v>4195452.53</v>
      </c>
      <c r="I5246" s="98">
        <v>2.0</v>
      </c>
      <c r="J5246" s="102">
        <v>4.5</v>
      </c>
      <c r="K5246" s="99">
        <v>2024.0</v>
      </c>
      <c r="L5246" s="98" t="s">
        <v>11027</v>
      </c>
      <c r="M5246" s="98">
        <v>2021.0</v>
      </c>
      <c r="N5246" s="98" t="s">
        <v>189</v>
      </c>
      <c r="O5246" s="65" t="str">
        <f t="shared" si="1"/>
        <v>896339450001</v>
      </c>
      <c r="P5246" s="65">
        <f t="shared" si="2"/>
        <v>5</v>
      </c>
      <c r="Q5246" s="65">
        <f t="shared" si="3"/>
        <v>4</v>
      </c>
      <c r="R5246" s="65" t="str">
        <f t="shared" si="12"/>
        <v>89.633.945/0001-54</v>
      </c>
      <c r="S5246" s="84"/>
      <c r="T5246" s="84" t="str">
        <f t="shared" si="10"/>
        <v/>
      </c>
      <c r="U5246" s="84" t="str">
        <f t="shared" si="11"/>
        <v/>
      </c>
      <c r="V5246" s="65" t="str">
        <f t="shared" si="5"/>
        <v/>
      </c>
      <c r="W5246" s="84"/>
      <c r="X5246" s="84"/>
      <c r="Y5246" s="85"/>
      <c r="Z5246" s="85"/>
      <c r="AA5246" s="65" t="str">
        <f t="shared" si="6"/>
        <v/>
      </c>
      <c r="AB5246" s="65" t="str">
        <f t="shared" si="7"/>
        <v/>
      </c>
      <c r="AC5246" s="86"/>
      <c r="AD5246" s="87" t="str">
        <f t="shared" si="8"/>
        <v/>
      </c>
      <c r="AE5246" s="84"/>
      <c r="AF5246" s="86">
        <f>IF(AC5246&gt;0,AC5246,'⚙️ Config'!$B$10)</f>
        <v>0.0075</v>
      </c>
      <c r="AG5246" s="88">
        <f t="shared" si="9"/>
        <v>31465.89398</v>
      </c>
      <c r="AH5246" s="88">
        <f>AG5246*'⚙️ Config'!$B$11</f>
        <v>157329.4699</v>
      </c>
      <c r="AI5246" s="88">
        <f>AH5246*'⚙️ Config'!$B$12</f>
        <v>47198.84096</v>
      </c>
      <c r="AJ5246" s="64"/>
      <c r="AK5246" s="84"/>
      <c r="AL5246" s="84"/>
      <c r="AM5246" s="84"/>
      <c r="AN5246" s="84"/>
      <c r="AO5246" s="84"/>
      <c r="AP5246" s="84"/>
      <c r="AQ5246" s="84"/>
    </row>
    <row r="5247" ht="15.0" customHeight="1">
      <c r="A5247" s="98">
        <v>5244.0</v>
      </c>
      <c r="B5247" s="99" t="s">
        <v>11028</v>
      </c>
      <c r="C5247" s="98" t="s">
        <v>141</v>
      </c>
      <c r="D5247" s="98" t="s">
        <v>11029</v>
      </c>
      <c r="E5247" s="100">
        <v>22.43</v>
      </c>
      <c r="F5247" s="98" t="s">
        <v>86</v>
      </c>
      <c r="G5247" s="98" t="s">
        <v>606</v>
      </c>
      <c r="H5247" s="101">
        <v>4170202.41</v>
      </c>
      <c r="I5247" s="98">
        <v>3.0</v>
      </c>
      <c r="J5247" s="102">
        <v>4.8</v>
      </c>
      <c r="K5247" s="99">
        <v>2023.0</v>
      </c>
      <c r="L5247" s="98" t="s">
        <v>5780</v>
      </c>
      <c r="M5247" s="98">
        <v>2021.0</v>
      </c>
      <c r="N5247" s="98" t="s">
        <v>161</v>
      </c>
      <c r="O5247" s="65" t="str">
        <f t="shared" si="1"/>
        <v>177719110001</v>
      </c>
      <c r="P5247" s="65">
        <f t="shared" si="2"/>
        <v>1</v>
      </c>
      <c r="Q5247" s="65">
        <f t="shared" si="3"/>
        <v>5</v>
      </c>
      <c r="R5247" s="65" t="str">
        <f t="shared" si="12"/>
        <v>17.771.911/0001-15</v>
      </c>
      <c r="S5247" s="84"/>
      <c r="T5247" s="84" t="str">
        <f t="shared" si="10"/>
        <v/>
      </c>
      <c r="U5247" s="84" t="str">
        <f t="shared" si="11"/>
        <v/>
      </c>
      <c r="V5247" s="65" t="str">
        <f t="shared" si="5"/>
        <v/>
      </c>
      <c r="W5247" s="84"/>
      <c r="X5247" s="84"/>
      <c r="Y5247" s="85"/>
      <c r="Z5247" s="85"/>
      <c r="AA5247" s="65" t="str">
        <f t="shared" si="6"/>
        <v/>
      </c>
      <c r="AB5247" s="65" t="str">
        <f t="shared" si="7"/>
        <v/>
      </c>
      <c r="AC5247" s="86"/>
      <c r="AD5247" s="87" t="str">
        <f t="shared" si="8"/>
        <v/>
      </c>
      <c r="AE5247" s="84"/>
      <c r="AF5247" s="86">
        <f>IF(AC5247&gt;0,AC5247,'⚙️ Config'!$B$10)</f>
        <v>0.0075</v>
      </c>
      <c r="AG5247" s="88">
        <f t="shared" si="9"/>
        <v>31276.51808</v>
      </c>
      <c r="AH5247" s="88">
        <f>AG5247*'⚙️ Config'!$B$11</f>
        <v>156382.5904</v>
      </c>
      <c r="AI5247" s="88">
        <f>AH5247*'⚙️ Config'!$B$12</f>
        <v>46914.77711</v>
      </c>
      <c r="AJ5247" s="64"/>
      <c r="AK5247" s="84"/>
      <c r="AL5247" s="84"/>
      <c r="AM5247" s="84"/>
      <c r="AN5247" s="84"/>
      <c r="AO5247" s="84"/>
      <c r="AP5247" s="84"/>
      <c r="AQ5247" s="84"/>
    </row>
    <row r="5248" ht="15.0" customHeight="1">
      <c r="A5248" s="98">
        <v>5245.0</v>
      </c>
      <c r="B5248" s="99" t="s">
        <v>11030</v>
      </c>
      <c r="C5248" s="98" t="s">
        <v>141</v>
      </c>
      <c r="D5248" s="98" t="s">
        <v>11031</v>
      </c>
      <c r="E5248" s="100">
        <v>28.76</v>
      </c>
      <c r="F5248" s="98" t="s">
        <v>86</v>
      </c>
      <c r="G5248" s="98" t="s">
        <v>606</v>
      </c>
      <c r="H5248" s="101">
        <v>4167329.58</v>
      </c>
      <c r="I5248" s="98">
        <v>3.0</v>
      </c>
      <c r="J5248" s="102">
        <v>4.7</v>
      </c>
      <c r="K5248" s="99">
        <v>2024.0</v>
      </c>
      <c r="L5248" s="98" t="s">
        <v>508</v>
      </c>
      <c r="M5248" s="98">
        <v>2021.0</v>
      </c>
      <c r="N5248" s="98" t="s">
        <v>161</v>
      </c>
      <c r="O5248" s="65" t="str">
        <f t="shared" si="1"/>
        <v>448067840001</v>
      </c>
      <c r="P5248" s="65">
        <f t="shared" si="2"/>
        <v>1</v>
      </c>
      <c r="Q5248" s="65">
        <f t="shared" si="3"/>
        <v>5</v>
      </c>
      <c r="R5248" s="65" t="str">
        <f t="shared" si="12"/>
        <v>44.806.784/0001-15</v>
      </c>
      <c r="S5248" s="84"/>
      <c r="T5248" s="84" t="str">
        <f t="shared" si="10"/>
        <v/>
      </c>
      <c r="U5248" s="84" t="str">
        <f t="shared" si="11"/>
        <v/>
      </c>
      <c r="V5248" s="65" t="str">
        <f t="shared" si="5"/>
        <v/>
      </c>
      <c r="W5248" s="84"/>
      <c r="X5248" s="84"/>
      <c r="Y5248" s="85"/>
      <c r="Z5248" s="85"/>
      <c r="AA5248" s="65" t="str">
        <f t="shared" si="6"/>
        <v/>
      </c>
      <c r="AB5248" s="65" t="str">
        <f t="shared" si="7"/>
        <v/>
      </c>
      <c r="AC5248" s="86"/>
      <c r="AD5248" s="87" t="str">
        <f t="shared" si="8"/>
        <v/>
      </c>
      <c r="AE5248" s="84"/>
      <c r="AF5248" s="86">
        <f>IF(AC5248&gt;0,AC5248,'⚙️ Config'!$B$10)</f>
        <v>0.0075</v>
      </c>
      <c r="AG5248" s="88">
        <f t="shared" si="9"/>
        <v>31254.97185</v>
      </c>
      <c r="AH5248" s="88">
        <f>AG5248*'⚙️ Config'!$B$11</f>
        <v>156274.8593</v>
      </c>
      <c r="AI5248" s="88">
        <f>AH5248*'⚙️ Config'!$B$12</f>
        <v>46882.45778</v>
      </c>
      <c r="AJ5248" s="64"/>
      <c r="AK5248" s="84"/>
      <c r="AL5248" s="84"/>
      <c r="AM5248" s="84"/>
      <c r="AN5248" s="84"/>
      <c r="AO5248" s="84"/>
      <c r="AP5248" s="84"/>
      <c r="AQ5248" s="84"/>
    </row>
    <row r="5249" ht="15.0" customHeight="1">
      <c r="A5249" s="98">
        <v>5246.0</v>
      </c>
      <c r="B5249" s="99" t="s">
        <v>11032</v>
      </c>
      <c r="C5249" s="98" t="s">
        <v>141</v>
      </c>
      <c r="D5249" s="98" t="s">
        <v>11033</v>
      </c>
      <c r="E5249" s="100">
        <v>55.3</v>
      </c>
      <c r="F5249" s="98" t="s">
        <v>86</v>
      </c>
      <c r="G5249" s="98" t="s">
        <v>606</v>
      </c>
      <c r="H5249" s="101">
        <v>4162993.07</v>
      </c>
      <c r="I5249" s="98">
        <v>2.0</v>
      </c>
      <c r="J5249" s="102">
        <v>4.7</v>
      </c>
      <c r="K5249" s="99">
        <v>2025.0</v>
      </c>
      <c r="L5249" s="98" t="s">
        <v>295</v>
      </c>
      <c r="M5249" s="98">
        <v>2021.0</v>
      </c>
      <c r="N5249" s="98" t="s">
        <v>208</v>
      </c>
      <c r="O5249" s="65" t="str">
        <f t="shared" si="1"/>
        <v>456023150001</v>
      </c>
      <c r="P5249" s="65">
        <f t="shared" si="2"/>
        <v>4</v>
      </c>
      <c r="Q5249" s="65">
        <f t="shared" si="3"/>
        <v>7</v>
      </c>
      <c r="R5249" s="65" t="str">
        <f t="shared" si="12"/>
        <v>45.602.315/0001-47</v>
      </c>
      <c r="S5249" s="84"/>
      <c r="T5249" s="84" t="str">
        <f t="shared" si="10"/>
        <v/>
      </c>
      <c r="U5249" s="84" t="str">
        <f t="shared" si="11"/>
        <v/>
      </c>
      <c r="V5249" s="65" t="str">
        <f t="shared" si="5"/>
        <v/>
      </c>
      <c r="W5249" s="84"/>
      <c r="X5249" s="84"/>
      <c r="Y5249" s="85"/>
      <c r="Z5249" s="85"/>
      <c r="AA5249" s="65" t="str">
        <f t="shared" si="6"/>
        <v/>
      </c>
      <c r="AB5249" s="65" t="str">
        <f t="shared" si="7"/>
        <v/>
      </c>
      <c r="AC5249" s="86"/>
      <c r="AD5249" s="87" t="str">
        <f t="shared" si="8"/>
        <v/>
      </c>
      <c r="AE5249" s="84"/>
      <c r="AF5249" s="86">
        <f>IF(AC5249&gt;0,AC5249,'⚙️ Config'!$B$10)</f>
        <v>0.0075</v>
      </c>
      <c r="AG5249" s="88">
        <f t="shared" si="9"/>
        <v>31222.44803</v>
      </c>
      <c r="AH5249" s="88">
        <f>AG5249*'⚙️ Config'!$B$11</f>
        <v>156112.2401</v>
      </c>
      <c r="AI5249" s="88">
        <f>AH5249*'⚙️ Config'!$B$12</f>
        <v>46833.67204</v>
      </c>
      <c r="AJ5249" s="64"/>
      <c r="AK5249" s="84"/>
      <c r="AL5249" s="84"/>
      <c r="AM5249" s="84"/>
      <c r="AN5249" s="84"/>
      <c r="AO5249" s="84"/>
      <c r="AP5249" s="84"/>
      <c r="AQ5249" s="84"/>
    </row>
    <row r="5250" ht="15.0" customHeight="1">
      <c r="A5250" s="98">
        <v>5247.0</v>
      </c>
      <c r="B5250" s="99" t="s">
        <v>11034</v>
      </c>
      <c r="C5250" s="98" t="s">
        <v>141</v>
      </c>
      <c r="D5250" s="98" t="s">
        <v>11035</v>
      </c>
      <c r="E5250" s="100">
        <v>25.59</v>
      </c>
      <c r="F5250" s="98" t="s">
        <v>86</v>
      </c>
      <c r="G5250" s="98" t="s">
        <v>606</v>
      </c>
      <c r="H5250" s="101">
        <v>4158443.69</v>
      </c>
      <c r="I5250" s="98">
        <v>3.0</v>
      </c>
      <c r="J5250" s="102">
        <v>5.0</v>
      </c>
      <c r="K5250" s="99">
        <v>2024.0</v>
      </c>
      <c r="L5250" s="98" t="s">
        <v>837</v>
      </c>
      <c r="M5250" s="98">
        <v>2021.0</v>
      </c>
      <c r="N5250" s="98" t="s">
        <v>161</v>
      </c>
      <c r="O5250" s="65" t="str">
        <f t="shared" si="1"/>
        <v>080313810001</v>
      </c>
      <c r="P5250" s="65">
        <f t="shared" si="2"/>
        <v>8</v>
      </c>
      <c r="Q5250" s="65">
        <f t="shared" si="3"/>
        <v>8</v>
      </c>
      <c r="R5250" s="65" t="str">
        <f t="shared" si="12"/>
        <v>08.031.381/0001-88</v>
      </c>
      <c r="S5250" s="84"/>
      <c r="T5250" s="84" t="str">
        <f t="shared" si="10"/>
        <v/>
      </c>
      <c r="U5250" s="84" t="str">
        <f t="shared" si="11"/>
        <v/>
      </c>
      <c r="V5250" s="65" t="str">
        <f t="shared" si="5"/>
        <v/>
      </c>
      <c r="W5250" s="84"/>
      <c r="X5250" s="84"/>
      <c r="Y5250" s="85"/>
      <c r="Z5250" s="85"/>
      <c r="AA5250" s="65" t="str">
        <f t="shared" si="6"/>
        <v/>
      </c>
      <c r="AB5250" s="65" t="str">
        <f t="shared" si="7"/>
        <v/>
      </c>
      <c r="AC5250" s="86"/>
      <c r="AD5250" s="87" t="str">
        <f t="shared" si="8"/>
        <v/>
      </c>
      <c r="AE5250" s="84"/>
      <c r="AF5250" s="86">
        <f>IF(AC5250&gt;0,AC5250,'⚙️ Config'!$B$10)</f>
        <v>0.0075</v>
      </c>
      <c r="AG5250" s="88">
        <f t="shared" si="9"/>
        <v>31188.32768</v>
      </c>
      <c r="AH5250" s="88">
        <f>AG5250*'⚙️ Config'!$B$11</f>
        <v>155941.6384</v>
      </c>
      <c r="AI5250" s="88">
        <f>AH5250*'⚙️ Config'!$B$12</f>
        <v>46782.49151</v>
      </c>
      <c r="AJ5250" s="64"/>
      <c r="AK5250" s="84"/>
      <c r="AL5250" s="84"/>
      <c r="AM5250" s="84"/>
      <c r="AN5250" s="84"/>
      <c r="AO5250" s="84"/>
      <c r="AP5250" s="84"/>
      <c r="AQ5250" s="84"/>
    </row>
    <row r="5251" ht="15.0" customHeight="1">
      <c r="A5251" s="103">
        <v>5248.0</v>
      </c>
      <c r="B5251" s="104" t="s">
        <v>11036</v>
      </c>
      <c r="C5251" s="103" t="s">
        <v>141</v>
      </c>
      <c r="D5251" s="103" t="s">
        <v>11037</v>
      </c>
      <c r="E5251" s="105">
        <v>47.66</v>
      </c>
      <c r="F5251" s="103" t="s">
        <v>86</v>
      </c>
      <c r="G5251" s="103" t="s">
        <v>606</v>
      </c>
      <c r="H5251" s="106">
        <v>4155427.82</v>
      </c>
      <c r="I5251" s="103">
        <v>3.0</v>
      </c>
      <c r="J5251" s="107">
        <v>4.8</v>
      </c>
      <c r="K5251" s="104">
        <v>2025.0</v>
      </c>
      <c r="L5251" s="103" t="s">
        <v>8957</v>
      </c>
      <c r="M5251" s="103">
        <v>2021.0</v>
      </c>
      <c r="N5251" s="103" t="s">
        <v>208</v>
      </c>
      <c r="O5251" s="65" t="str">
        <f t="shared" si="1"/>
        <v>041365350001</v>
      </c>
      <c r="P5251" s="65">
        <f t="shared" si="2"/>
        <v>4</v>
      </c>
      <c r="Q5251" s="65">
        <f t="shared" si="3"/>
        <v>5</v>
      </c>
      <c r="R5251" s="65" t="str">
        <f t="shared" si="12"/>
        <v>04.136.535/0001-45</v>
      </c>
      <c r="S5251" s="84"/>
      <c r="T5251" s="84" t="str">
        <f t="shared" si="10"/>
        <v/>
      </c>
      <c r="U5251" s="84" t="str">
        <f t="shared" si="11"/>
        <v/>
      </c>
      <c r="V5251" s="65" t="str">
        <f t="shared" si="5"/>
        <v/>
      </c>
      <c r="W5251" s="84"/>
      <c r="X5251" s="84"/>
      <c r="Y5251" s="85"/>
      <c r="Z5251" s="85"/>
      <c r="AA5251" s="65" t="str">
        <f t="shared" si="6"/>
        <v/>
      </c>
      <c r="AB5251" s="65" t="str">
        <f t="shared" si="7"/>
        <v/>
      </c>
      <c r="AC5251" s="86"/>
      <c r="AD5251" s="87" t="str">
        <f t="shared" si="8"/>
        <v/>
      </c>
      <c r="AE5251" s="84"/>
      <c r="AF5251" s="86">
        <f>IF(AC5251&gt;0,AC5251,'⚙️ Config'!$B$10)</f>
        <v>0.0075</v>
      </c>
      <c r="AG5251" s="88">
        <f t="shared" si="9"/>
        <v>31165.70865</v>
      </c>
      <c r="AH5251" s="88">
        <f>AG5251*'⚙️ Config'!$B$11</f>
        <v>155828.5433</v>
      </c>
      <c r="AI5251" s="88">
        <f>AH5251*'⚙️ Config'!$B$12</f>
        <v>46748.56298</v>
      </c>
      <c r="AJ5251" s="64"/>
      <c r="AK5251" s="84"/>
      <c r="AL5251" s="84"/>
      <c r="AM5251" s="84"/>
      <c r="AN5251" s="84"/>
      <c r="AO5251" s="84"/>
      <c r="AP5251" s="84"/>
      <c r="AQ5251" s="84"/>
    </row>
    <row r="5252" ht="15.0" customHeight="1">
      <c r="A5252" s="103">
        <v>5249.0</v>
      </c>
      <c r="B5252" s="104" t="s">
        <v>11038</v>
      </c>
      <c r="C5252" s="103" t="s">
        <v>141</v>
      </c>
      <c r="D5252" s="103" t="s">
        <v>11039</v>
      </c>
      <c r="E5252" s="105">
        <v>23.57</v>
      </c>
      <c r="F5252" s="103" t="s">
        <v>86</v>
      </c>
      <c r="G5252" s="103" t="s">
        <v>606</v>
      </c>
      <c r="H5252" s="106">
        <v>4139540.36</v>
      </c>
      <c r="I5252" s="103">
        <v>2.0</v>
      </c>
      <c r="J5252" s="107">
        <v>4.7</v>
      </c>
      <c r="K5252" s="104">
        <v>2021.0</v>
      </c>
      <c r="L5252" s="103" t="s">
        <v>387</v>
      </c>
      <c r="M5252" s="103">
        <v>2021.0</v>
      </c>
      <c r="N5252" s="103" t="s">
        <v>145</v>
      </c>
      <c r="O5252" s="65" t="str">
        <f t="shared" si="1"/>
        <v>373547230001</v>
      </c>
      <c r="P5252" s="65">
        <f t="shared" si="2"/>
        <v>0</v>
      </c>
      <c r="Q5252" s="65">
        <f t="shared" si="3"/>
        <v>7</v>
      </c>
      <c r="R5252" s="65" t="str">
        <f t="shared" si="12"/>
        <v>37.354.723/0001-07</v>
      </c>
      <c r="S5252" s="84"/>
      <c r="T5252" s="84" t="str">
        <f t="shared" si="10"/>
        <v/>
      </c>
      <c r="U5252" s="84" t="str">
        <f t="shared" si="11"/>
        <v/>
      </c>
      <c r="V5252" s="65" t="str">
        <f t="shared" si="5"/>
        <v/>
      </c>
      <c r="W5252" s="84"/>
      <c r="X5252" s="84"/>
      <c r="Y5252" s="85"/>
      <c r="Z5252" s="85"/>
      <c r="AA5252" s="65" t="str">
        <f t="shared" si="6"/>
        <v/>
      </c>
      <c r="AB5252" s="65" t="str">
        <f t="shared" si="7"/>
        <v/>
      </c>
      <c r="AC5252" s="86"/>
      <c r="AD5252" s="87" t="str">
        <f t="shared" si="8"/>
        <v/>
      </c>
      <c r="AE5252" s="84"/>
      <c r="AF5252" s="86">
        <f>IF(AC5252&gt;0,AC5252,'⚙️ Config'!$B$10)</f>
        <v>0.0075</v>
      </c>
      <c r="AG5252" s="88">
        <f t="shared" si="9"/>
        <v>31046.5527</v>
      </c>
      <c r="AH5252" s="88">
        <f>AG5252*'⚙️ Config'!$B$11</f>
        <v>155232.7635</v>
      </c>
      <c r="AI5252" s="88">
        <f>AH5252*'⚙️ Config'!$B$12</f>
        <v>46569.82905</v>
      </c>
      <c r="AJ5252" s="64"/>
      <c r="AK5252" s="84"/>
      <c r="AL5252" s="84"/>
      <c r="AM5252" s="84"/>
      <c r="AN5252" s="84"/>
      <c r="AO5252" s="84"/>
      <c r="AP5252" s="84"/>
      <c r="AQ5252" s="84"/>
    </row>
    <row r="5253" ht="15.0" customHeight="1">
      <c r="A5253" s="103">
        <v>5250.0</v>
      </c>
      <c r="B5253" s="104" t="s">
        <v>11040</v>
      </c>
      <c r="C5253" s="103" t="s">
        <v>141</v>
      </c>
      <c r="D5253" s="103" t="s">
        <v>11041</v>
      </c>
      <c r="E5253" s="105">
        <v>55.3</v>
      </c>
      <c r="F5253" s="103" t="s">
        <v>86</v>
      </c>
      <c r="G5253" s="103" t="s">
        <v>606</v>
      </c>
      <c r="H5253" s="106">
        <v>4136187.27</v>
      </c>
      <c r="I5253" s="103">
        <v>2.0</v>
      </c>
      <c r="J5253" s="107">
        <v>4.7</v>
      </c>
      <c r="K5253" s="104">
        <v>2025.0</v>
      </c>
      <c r="L5253" s="103" t="s">
        <v>387</v>
      </c>
      <c r="M5253" s="103">
        <v>2021.0</v>
      </c>
      <c r="N5253" s="103" t="s">
        <v>208</v>
      </c>
      <c r="O5253" s="65" t="str">
        <f t="shared" si="1"/>
        <v>229812090001</v>
      </c>
      <c r="P5253" s="65">
        <f t="shared" si="2"/>
        <v>1</v>
      </c>
      <c r="Q5253" s="65">
        <f t="shared" si="3"/>
        <v>6</v>
      </c>
      <c r="R5253" s="65" t="str">
        <f t="shared" si="12"/>
        <v>22.981.209/0001-16</v>
      </c>
      <c r="S5253" s="84"/>
      <c r="T5253" s="84" t="str">
        <f t="shared" si="10"/>
        <v/>
      </c>
      <c r="U5253" s="84" t="str">
        <f t="shared" si="11"/>
        <v/>
      </c>
      <c r="V5253" s="65" t="str">
        <f t="shared" si="5"/>
        <v/>
      </c>
      <c r="W5253" s="84"/>
      <c r="X5253" s="84"/>
      <c r="Y5253" s="85"/>
      <c r="Z5253" s="85"/>
      <c r="AA5253" s="65" t="str">
        <f t="shared" si="6"/>
        <v/>
      </c>
      <c r="AB5253" s="65" t="str">
        <f t="shared" si="7"/>
        <v/>
      </c>
      <c r="AC5253" s="86"/>
      <c r="AD5253" s="87" t="str">
        <f t="shared" si="8"/>
        <v/>
      </c>
      <c r="AE5253" s="84"/>
      <c r="AF5253" s="86">
        <f>IF(AC5253&gt;0,AC5253,'⚙️ Config'!$B$10)</f>
        <v>0.0075</v>
      </c>
      <c r="AG5253" s="88">
        <f t="shared" si="9"/>
        <v>31021.40453</v>
      </c>
      <c r="AH5253" s="88">
        <f>AG5253*'⚙️ Config'!$B$11</f>
        <v>155107.0226</v>
      </c>
      <c r="AI5253" s="88">
        <f>AH5253*'⚙️ Config'!$B$12</f>
        <v>46532.10679</v>
      </c>
      <c r="AJ5253" s="64"/>
      <c r="AK5253" s="84"/>
      <c r="AL5253" s="84"/>
      <c r="AM5253" s="84"/>
      <c r="AN5253" s="84"/>
      <c r="AO5253" s="84"/>
      <c r="AP5253" s="84"/>
      <c r="AQ5253" s="84"/>
    </row>
    <row r="5254" ht="15.0" customHeight="1">
      <c r="A5254" s="98">
        <v>5251.0</v>
      </c>
      <c r="B5254" s="99" t="s">
        <v>11042</v>
      </c>
      <c r="C5254" s="98" t="s">
        <v>141</v>
      </c>
      <c r="D5254" s="98" t="s">
        <v>11043</v>
      </c>
      <c r="E5254" s="100">
        <v>21.75</v>
      </c>
      <c r="F5254" s="98" t="s">
        <v>86</v>
      </c>
      <c r="G5254" s="98" t="s">
        <v>606</v>
      </c>
      <c r="H5254" s="101">
        <v>4135413.1</v>
      </c>
      <c r="I5254" s="98">
        <v>3.0</v>
      </c>
      <c r="J5254" s="102">
        <v>4.5</v>
      </c>
      <c r="K5254" s="99">
        <v>2022.0</v>
      </c>
      <c r="L5254" s="98" t="s">
        <v>387</v>
      </c>
      <c r="M5254" s="98">
        <v>2021.0</v>
      </c>
      <c r="N5254" s="98" t="s">
        <v>161</v>
      </c>
      <c r="O5254" s="65" t="str">
        <f t="shared" si="1"/>
        <v>243024020001</v>
      </c>
      <c r="P5254" s="65">
        <f t="shared" si="2"/>
        <v>0</v>
      </c>
      <c r="Q5254" s="65">
        <f t="shared" si="3"/>
        <v>9</v>
      </c>
      <c r="R5254" s="65" t="str">
        <f t="shared" si="12"/>
        <v>24.302.402/0001-09</v>
      </c>
      <c r="S5254" s="84"/>
      <c r="T5254" s="84" t="str">
        <f t="shared" si="10"/>
        <v/>
      </c>
      <c r="U5254" s="84" t="str">
        <f t="shared" si="11"/>
        <v/>
      </c>
      <c r="V5254" s="65" t="str">
        <f t="shared" si="5"/>
        <v/>
      </c>
      <c r="W5254" s="84"/>
      <c r="X5254" s="84"/>
      <c r="Y5254" s="85"/>
      <c r="Z5254" s="85"/>
      <c r="AA5254" s="65" t="str">
        <f t="shared" si="6"/>
        <v/>
      </c>
      <c r="AB5254" s="65" t="str">
        <f t="shared" si="7"/>
        <v/>
      </c>
      <c r="AC5254" s="86"/>
      <c r="AD5254" s="87" t="str">
        <f t="shared" si="8"/>
        <v/>
      </c>
      <c r="AE5254" s="84"/>
      <c r="AF5254" s="86">
        <f>IF(AC5254&gt;0,AC5254,'⚙️ Config'!$B$10)</f>
        <v>0.0075</v>
      </c>
      <c r="AG5254" s="88">
        <f t="shared" si="9"/>
        <v>31015.59825</v>
      </c>
      <c r="AH5254" s="88">
        <f>AG5254*'⚙️ Config'!$B$11</f>
        <v>155077.9913</v>
      </c>
      <c r="AI5254" s="88">
        <f>AH5254*'⚙️ Config'!$B$12</f>
        <v>46523.39738</v>
      </c>
      <c r="AJ5254" s="64"/>
      <c r="AK5254" s="84"/>
      <c r="AL5254" s="84"/>
      <c r="AM5254" s="84"/>
      <c r="AN5254" s="84"/>
      <c r="AO5254" s="84"/>
      <c r="AP5254" s="84"/>
      <c r="AQ5254" s="84"/>
    </row>
    <row r="5255" ht="15.0" customHeight="1">
      <c r="A5255" s="103">
        <v>5252.0</v>
      </c>
      <c r="B5255" s="104" t="s">
        <v>11044</v>
      </c>
      <c r="C5255" s="103" t="s">
        <v>141</v>
      </c>
      <c r="D5255" s="103" t="s">
        <v>11045</v>
      </c>
      <c r="E5255" s="105">
        <v>30.26</v>
      </c>
      <c r="F5255" s="103" t="s">
        <v>86</v>
      </c>
      <c r="G5255" s="103" t="s">
        <v>606</v>
      </c>
      <c r="H5255" s="106">
        <v>4132883.41</v>
      </c>
      <c r="I5255" s="103">
        <v>3.0</v>
      </c>
      <c r="J5255" s="107">
        <v>4.7</v>
      </c>
      <c r="K5255" s="104">
        <v>2024.0</v>
      </c>
      <c r="L5255" s="103" t="s">
        <v>630</v>
      </c>
      <c r="M5255" s="103">
        <v>2021.0</v>
      </c>
      <c r="N5255" s="103" t="s">
        <v>161</v>
      </c>
      <c r="O5255" s="65" t="str">
        <f t="shared" si="1"/>
        <v>003898050001</v>
      </c>
      <c r="P5255" s="65">
        <f t="shared" si="2"/>
        <v>7</v>
      </c>
      <c r="Q5255" s="65">
        <f t="shared" si="3"/>
        <v>9</v>
      </c>
      <c r="R5255" s="65" t="str">
        <f t="shared" si="12"/>
        <v>00.389.805/0001-79</v>
      </c>
      <c r="S5255" s="84"/>
      <c r="T5255" s="84" t="str">
        <f t="shared" si="10"/>
        <v/>
      </c>
      <c r="U5255" s="84" t="str">
        <f t="shared" si="11"/>
        <v/>
      </c>
      <c r="V5255" s="65" t="str">
        <f t="shared" si="5"/>
        <v/>
      </c>
      <c r="W5255" s="84"/>
      <c r="X5255" s="84"/>
      <c r="Y5255" s="85"/>
      <c r="Z5255" s="85"/>
      <c r="AA5255" s="65" t="str">
        <f t="shared" si="6"/>
        <v/>
      </c>
      <c r="AB5255" s="65" t="str">
        <f t="shared" si="7"/>
        <v/>
      </c>
      <c r="AC5255" s="86"/>
      <c r="AD5255" s="87" t="str">
        <f t="shared" si="8"/>
        <v/>
      </c>
      <c r="AE5255" s="84"/>
      <c r="AF5255" s="86">
        <f>IF(AC5255&gt;0,AC5255,'⚙️ Config'!$B$10)</f>
        <v>0.0075</v>
      </c>
      <c r="AG5255" s="88">
        <f t="shared" si="9"/>
        <v>30996.62558</v>
      </c>
      <c r="AH5255" s="88">
        <f>AG5255*'⚙️ Config'!$B$11</f>
        <v>154983.1279</v>
      </c>
      <c r="AI5255" s="88">
        <f>AH5255*'⚙️ Config'!$B$12</f>
        <v>46494.93836</v>
      </c>
      <c r="AJ5255" s="64"/>
      <c r="AK5255" s="84"/>
      <c r="AL5255" s="84"/>
      <c r="AM5255" s="84"/>
      <c r="AN5255" s="84"/>
      <c r="AO5255" s="84"/>
      <c r="AP5255" s="84"/>
      <c r="AQ5255" s="84"/>
    </row>
    <row r="5256" ht="15.0" customHeight="1">
      <c r="A5256" s="98">
        <v>5253.0</v>
      </c>
      <c r="B5256" s="99" t="s">
        <v>11046</v>
      </c>
      <c r="C5256" s="98" t="s">
        <v>154</v>
      </c>
      <c r="D5256" s="98" t="s">
        <v>11047</v>
      </c>
      <c r="E5256" s="100">
        <v>38.81</v>
      </c>
      <c r="F5256" s="98" t="s">
        <v>86</v>
      </c>
      <c r="G5256" s="98" t="s">
        <v>606</v>
      </c>
      <c r="H5256" s="101">
        <v>4130153.64</v>
      </c>
      <c r="I5256" s="98">
        <v>2.0</v>
      </c>
      <c r="J5256" s="102">
        <v>5.0</v>
      </c>
      <c r="K5256" s="99">
        <v>2025.0</v>
      </c>
      <c r="L5256" s="98" t="s">
        <v>837</v>
      </c>
      <c r="M5256" s="98">
        <v>2021.0</v>
      </c>
      <c r="N5256" s="98" t="s">
        <v>161</v>
      </c>
      <c r="O5256" s="65" t="str">
        <f t="shared" si="1"/>
        <v>148492720001</v>
      </c>
      <c r="P5256" s="65">
        <f t="shared" si="2"/>
        <v>7</v>
      </c>
      <c r="Q5256" s="65">
        <f t="shared" si="3"/>
        <v>5</v>
      </c>
      <c r="R5256" s="65" t="str">
        <f t="shared" si="12"/>
        <v>14.849.272/0001-75</v>
      </c>
      <c r="S5256" s="84"/>
      <c r="T5256" s="84" t="str">
        <f t="shared" si="10"/>
        <v/>
      </c>
      <c r="U5256" s="84" t="str">
        <f t="shared" si="11"/>
        <v/>
      </c>
      <c r="V5256" s="65" t="str">
        <f t="shared" si="5"/>
        <v/>
      </c>
      <c r="W5256" s="84"/>
      <c r="X5256" s="84"/>
      <c r="Y5256" s="85"/>
      <c r="Z5256" s="85"/>
      <c r="AA5256" s="65" t="str">
        <f t="shared" si="6"/>
        <v/>
      </c>
      <c r="AB5256" s="65" t="str">
        <f t="shared" si="7"/>
        <v/>
      </c>
      <c r="AC5256" s="86"/>
      <c r="AD5256" s="87" t="str">
        <f t="shared" si="8"/>
        <v/>
      </c>
      <c r="AE5256" s="84"/>
      <c r="AF5256" s="86">
        <f>IF(AC5256&gt;0,AC5256,'⚙️ Config'!$B$10)</f>
        <v>0.0075</v>
      </c>
      <c r="AG5256" s="88">
        <f t="shared" si="9"/>
        <v>30976.1523</v>
      </c>
      <c r="AH5256" s="88">
        <f>AG5256*'⚙️ Config'!$B$11</f>
        <v>154880.7615</v>
      </c>
      <c r="AI5256" s="88">
        <f>AH5256*'⚙️ Config'!$B$12</f>
        <v>46464.22845</v>
      </c>
      <c r="AJ5256" s="64"/>
      <c r="AK5256" s="84"/>
      <c r="AL5256" s="84"/>
      <c r="AM5256" s="84"/>
      <c r="AN5256" s="84"/>
      <c r="AO5256" s="84"/>
      <c r="AP5256" s="84"/>
      <c r="AQ5256" s="84"/>
    </row>
    <row r="5257" ht="15.0" customHeight="1">
      <c r="A5257" s="103">
        <v>5254.0</v>
      </c>
      <c r="B5257" s="104" t="s">
        <v>11048</v>
      </c>
      <c r="C5257" s="103" t="s">
        <v>141</v>
      </c>
      <c r="D5257" s="103" t="s">
        <v>11049</v>
      </c>
      <c r="E5257" s="105">
        <v>25.33</v>
      </c>
      <c r="F5257" s="103" t="s">
        <v>86</v>
      </c>
      <c r="G5257" s="103" t="s">
        <v>606</v>
      </c>
      <c r="H5257" s="106">
        <v>4124444.22</v>
      </c>
      <c r="I5257" s="103">
        <v>2.0</v>
      </c>
      <c r="J5257" s="107">
        <v>4.1</v>
      </c>
      <c r="K5257" s="104">
        <v>2022.0</v>
      </c>
      <c r="L5257" s="103" t="s">
        <v>5243</v>
      </c>
      <c r="M5257" s="103">
        <v>2022.0</v>
      </c>
      <c r="N5257" s="103" t="s">
        <v>161</v>
      </c>
      <c r="O5257" s="65" t="str">
        <f t="shared" si="1"/>
        <v>031286130001</v>
      </c>
      <c r="P5257" s="65">
        <f t="shared" si="2"/>
        <v>0</v>
      </c>
      <c r="Q5257" s="65">
        <f t="shared" si="3"/>
        <v>5</v>
      </c>
      <c r="R5257" s="65" t="str">
        <f t="shared" si="12"/>
        <v>03.128.613/0001-05</v>
      </c>
      <c r="S5257" s="84"/>
      <c r="T5257" s="84" t="str">
        <f t="shared" si="10"/>
        <v/>
      </c>
      <c r="U5257" s="84" t="str">
        <f t="shared" si="11"/>
        <v/>
      </c>
      <c r="V5257" s="65" t="str">
        <f t="shared" si="5"/>
        <v/>
      </c>
      <c r="W5257" s="84"/>
      <c r="X5257" s="84"/>
      <c r="Y5257" s="85"/>
      <c r="Z5257" s="85"/>
      <c r="AA5257" s="65" t="str">
        <f t="shared" si="6"/>
        <v/>
      </c>
      <c r="AB5257" s="65" t="str">
        <f t="shared" si="7"/>
        <v/>
      </c>
      <c r="AC5257" s="86"/>
      <c r="AD5257" s="87" t="str">
        <f t="shared" si="8"/>
        <v/>
      </c>
      <c r="AE5257" s="84"/>
      <c r="AF5257" s="86">
        <f>IF(AC5257&gt;0,AC5257,'⚙️ Config'!$B$10)</f>
        <v>0.0075</v>
      </c>
      <c r="AG5257" s="88">
        <f t="shared" si="9"/>
        <v>30933.33165</v>
      </c>
      <c r="AH5257" s="88">
        <f>AG5257*'⚙️ Config'!$B$11</f>
        <v>154666.6583</v>
      </c>
      <c r="AI5257" s="88">
        <f>AH5257*'⚙️ Config'!$B$12</f>
        <v>46399.99748</v>
      </c>
      <c r="AJ5257" s="64"/>
      <c r="AK5257" s="84"/>
      <c r="AL5257" s="84"/>
      <c r="AM5257" s="84"/>
      <c r="AN5257" s="84"/>
      <c r="AO5257" s="84"/>
      <c r="AP5257" s="84"/>
      <c r="AQ5257" s="84"/>
    </row>
    <row r="5258" ht="15.0" customHeight="1">
      <c r="A5258" s="98">
        <v>5255.0</v>
      </c>
      <c r="B5258" s="99" t="s">
        <v>11050</v>
      </c>
      <c r="C5258" s="98" t="s">
        <v>141</v>
      </c>
      <c r="D5258" s="98" t="s">
        <v>11051</v>
      </c>
      <c r="E5258" s="100">
        <v>25.49</v>
      </c>
      <c r="F5258" s="98" t="s">
        <v>86</v>
      </c>
      <c r="G5258" s="98" t="s">
        <v>606</v>
      </c>
      <c r="H5258" s="101">
        <v>4120465.36</v>
      </c>
      <c r="I5258" s="98">
        <v>3.0</v>
      </c>
      <c r="J5258" s="102">
        <v>4.5</v>
      </c>
      <c r="K5258" s="99">
        <v>2023.0</v>
      </c>
      <c r="L5258" s="98" t="s">
        <v>448</v>
      </c>
      <c r="M5258" s="98">
        <v>2021.0</v>
      </c>
      <c r="N5258" s="98" t="s">
        <v>161</v>
      </c>
      <c r="O5258" s="65" t="str">
        <f t="shared" si="1"/>
        <v>092127110001</v>
      </c>
      <c r="P5258" s="65">
        <f t="shared" si="2"/>
        <v>0</v>
      </c>
      <c r="Q5258" s="65">
        <f t="shared" si="3"/>
        <v>2</v>
      </c>
      <c r="R5258" s="65" t="str">
        <f t="shared" si="12"/>
        <v>09.212.711/0001-02</v>
      </c>
      <c r="S5258" s="84"/>
      <c r="T5258" s="84" t="str">
        <f t="shared" si="10"/>
        <v/>
      </c>
      <c r="U5258" s="84" t="str">
        <f t="shared" si="11"/>
        <v/>
      </c>
      <c r="V5258" s="65" t="str">
        <f t="shared" si="5"/>
        <v/>
      </c>
      <c r="W5258" s="84"/>
      <c r="X5258" s="84"/>
      <c r="Y5258" s="85"/>
      <c r="Z5258" s="85"/>
      <c r="AA5258" s="65" t="str">
        <f t="shared" si="6"/>
        <v/>
      </c>
      <c r="AB5258" s="65" t="str">
        <f t="shared" si="7"/>
        <v/>
      </c>
      <c r="AC5258" s="86"/>
      <c r="AD5258" s="87" t="str">
        <f t="shared" si="8"/>
        <v/>
      </c>
      <c r="AE5258" s="84"/>
      <c r="AF5258" s="86">
        <f>IF(AC5258&gt;0,AC5258,'⚙️ Config'!$B$10)</f>
        <v>0.0075</v>
      </c>
      <c r="AG5258" s="88">
        <f t="shared" si="9"/>
        <v>30903.4902</v>
      </c>
      <c r="AH5258" s="88">
        <f>AG5258*'⚙️ Config'!$B$11</f>
        <v>154517.451</v>
      </c>
      <c r="AI5258" s="88">
        <f>AH5258*'⚙️ Config'!$B$12</f>
        <v>46355.2353</v>
      </c>
      <c r="AJ5258" s="64"/>
      <c r="AK5258" s="84"/>
      <c r="AL5258" s="84"/>
      <c r="AM5258" s="84"/>
      <c r="AN5258" s="84"/>
      <c r="AO5258" s="84"/>
      <c r="AP5258" s="84"/>
      <c r="AQ5258" s="84"/>
    </row>
    <row r="5259" ht="15.0" customHeight="1">
      <c r="A5259" s="103">
        <v>5256.0</v>
      </c>
      <c r="B5259" s="104" t="s">
        <v>11052</v>
      </c>
      <c r="C5259" s="103" t="s">
        <v>141</v>
      </c>
      <c r="D5259" s="103" t="s">
        <v>11053</v>
      </c>
      <c r="E5259" s="105">
        <v>28.61</v>
      </c>
      <c r="F5259" s="103" t="s">
        <v>86</v>
      </c>
      <c r="G5259" s="103" t="s">
        <v>606</v>
      </c>
      <c r="H5259" s="106">
        <v>4102217.3</v>
      </c>
      <c r="I5259" s="103">
        <v>3.0</v>
      </c>
      <c r="J5259" s="107">
        <v>4.8</v>
      </c>
      <c r="K5259" s="104">
        <v>2024.0</v>
      </c>
      <c r="L5259" s="103" t="s">
        <v>268</v>
      </c>
      <c r="M5259" s="103">
        <v>2021.0</v>
      </c>
      <c r="N5259" s="103" t="s">
        <v>161</v>
      </c>
      <c r="O5259" s="65" t="str">
        <f t="shared" si="1"/>
        <v>194441660001</v>
      </c>
      <c r="P5259" s="65">
        <f t="shared" si="2"/>
        <v>2</v>
      </c>
      <c r="Q5259" s="65">
        <f t="shared" si="3"/>
        <v>5</v>
      </c>
      <c r="R5259" s="65" t="str">
        <f t="shared" si="12"/>
        <v>19.444.166/0001-25</v>
      </c>
      <c r="S5259" s="84"/>
      <c r="T5259" s="84" t="str">
        <f t="shared" si="10"/>
        <v/>
      </c>
      <c r="U5259" s="84" t="str">
        <f t="shared" si="11"/>
        <v/>
      </c>
      <c r="V5259" s="65" t="str">
        <f t="shared" si="5"/>
        <v/>
      </c>
      <c r="W5259" s="84"/>
      <c r="X5259" s="84"/>
      <c r="Y5259" s="85"/>
      <c r="Z5259" s="85"/>
      <c r="AA5259" s="65" t="str">
        <f t="shared" si="6"/>
        <v/>
      </c>
      <c r="AB5259" s="65" t="str">
        <f t="shared" si="7"/>
        <v/>
      </c>
      <c r="AC5259" s="86"/>
      <c r="AD5259" s="87" t="str">
        <f t="shared" si="8"/>
        <v/>
      </c>
      <c r="AE5259" s="84"/>
      <c r="AF5259" s="86">
        <f>IF(AC5259&gt;0,AC5259,'⚙️ Config'!$B$10)</f>
        <v>0.0075</v>
      </c>
      <c r="AG5259" s="88">
        <f t="shared" si="9"/>
        <v>30766.62975</v>
      </c>
      <c r="AH5259" s="88">
        <f>AG5259*'⚙️ Config'!$B$11</f>
        <v>153833.1488</v>
      </c>
      <c r="AI5259" s="88">
        <f>AH5259*'⚙️ Config'!$B$12</f>
        <v>46149.94463</v>
      </c>
      <c r="AJ5259" s="64"/>
      <c r="AK5259" s="84"/>
      <c r="AL5259" s="84"/>
      <c r="AM5259" s="84"/>
      <c r="AN5259" s="84"/>
      <c r="AO5259" s="84"/>
      <c r="AP5259" s="84"/>
      <c r="AQ5259" s="84"/>
    </row>
    <row r="5260" ht="15.0" customHeight="1">
      <c r="A5260" s="103">
        <v>5257.0</v>
      </c>
      <c r="B5260" s="104" t="s">
        <v>11054</v>
      </c>
      <c r="C5260" s="103" t="s">
        <v>141</v>
      </c>
      <c r="D5260" s="103" t="s">
        <v>11055</v>
      </c>
      <c r="E5260" s="105">
        <v>30.11</v>
      </c>
      <c r="F5260" s="103" t="s">
        <v>86</v>
      </c>
      <c r="G5260" s="103" t="s">
        <v>606</v>
      </c>
      <c r="H5260" s="106">
        <v>4100016.09</v>
      </c>
      <c r="I5260" s="103">
        <v>3.0</v>
      </c>
      <c r="J5260" s="107">
        <v>4.8</v>
      </c>
      <c r="K5260" s="104">
        <v>2024.0</v>
      </c>
      <c r="L5260" s="103" t="s">
        <v>508</v>
      </c>
      <c r="M5260" s="103">
        <v>2021.0</v>
      </c>
      <c r="N5260" s="103" t="s">
        <v>161</v>
      </c>
      <c r="O5260" s="65" t="str">
        <f t="shared" si="1"/>
        <v>676499540001</v>
      </c>
      <c r="P5260" s="65">
        <f t="shared" si="2"/>
        <v>0</v>
      </c>
      <c r="Q5260" s="65">
        <f t="shared" si="3"/>
        <v>9</v>
      </c>
      <c r="R5260" s="65" t="str">
        <f t="shared" si="12"/>
        <v>67.649.954/0001-09</v>
      </c>
      <c r="S5260" s="84"/>
      <c r="T5260" s="84" t="str">
        <f t="shared" si="10"/>
        <v/>
      </c>
      <c r="U5260" s="84" t="str">
        <f t="shared" si="11"/>
        <v/>
      </c>
      <c r="V5260" s="65" t="str">
        <f t="shared" si="5"/>
        <v/>
      </c>
      <c r="W5260" s="84"/>
      <c r="X5260" s="84"/>
      <c r="Y5260" s="85"/>
      <c r="Z5260" s="85"/>
      <c r="AA5260" s="65" t="str">
        <f t="shared" si="6"/>
        <v/>
      </c>
      <c r="AB5260" s="65" t="str">
        <f t="shared" si="7"/>
        <v/>
      </c>
      <c r="AC5260" s="86"/>
      <c r="AD5260" s="87" t="str">
        <f t="shared" si="8"/>
        <v/>
      </c>
      <c r="AE5260" s="84"/>
      <c r="AF5260" s="86">
        <f>IF(AC5260&gt;0,AC5260,'⚙️ Config'!$B$10)</f>
        <v>0.0075</v>
      </c>
      <c r="AG5260" s="88">
        <f t="shared" si="9"/>
        <v>30750.12068</v>
      </c>
      <c r="AH5260" s="88">
        <f>AG5260*'⚙️ Config'!$B$11</f>
        <v>153750.6034</v>
      </c>
      <c r="AI5260" s="88">
        <f>AH5260*'⚙️ Config'!$B$12</f>
        <v>46125.18101</v>
      </c>
      <c r="AJ5260" s="64"/>
      <c r="AK5260" s="84"/>
      <c r="AL5260" s="84"/>
      <c r="AM5260" s="84"/>
      <c r="AN5260" s="84"/>
      <c r="AO5260" s="84"/>
      <c r="AP5260" s="84"/>
      <c r="AQ5260" s="84"/>
    </row>
    <row r="5261" ht="15.0" customHeight="1">
      <c r="A5261" s="98">
        <v>5258.0</v>
      </c>
      <c r="B5261" s="99" t="s">
        <v>11056</v>
      </c>
      <c r="C5261" s="98" t="s">
        <v>141</v>
      </c>
      <c r="D5261" s="98" t="s">
        <v>11057</v>
      </c>
      <c r="E5261" s="100">
        <v>34.69</v>
      </c>
      <c r="F5261" s="98" t="s">
        <v>86</v>
      </c>
      <c r="G5261" s="98" t="s">
        <v>606</v>
      </c>
      <c r="H5261" s="101">
        <v>4088398.99</v>
      </c>
      <c r="I5261" s="98">
        <v>1.0</v>
      </c>
      <c r="J5261" s="102">
        <v>4.3</v>
      </c>
      <c r="K5261" s="99">
        <v>2021.0</v>
      </c>
      <c r="L5261" s="98" t="s">
        <v>875</v>
      </c>
      <c r="M5261" s="98">
        <v>2021.0</v>
      </c>
      <c r="N5261" s="98" t="s">
        <v>145</v>
      </c>
      <c r="O5261" s="65" t="str">
        <f t="shared" si="1"/>
        <v>043140880001</v>
      </c>
      <c r="P5261" s="65">
        <f t="shared" si="2"/>
        <v>7</v>
      </c>
      <c r="Q5261" s="65">
        <f t="shared" si="3"/>
        <v>7</v>
      </c>
      <c r="R5261" s="65" t="str">
        <f t="shared" si="12"/>
        <v>04.314.088/0001-77</v>
      </c>
      <c r="S5261" s="84"/>
      <c r="T5261" s="84" t="str">
        <f t="shared" si="10"/>
        <v/>
      </c>
      <c r="U5261" s="84" t="str">
        <f t="shared" si="11"/>
        <v/>
      </c>
      <c r="V5261" s="65" t="str">
        <f t="shared" si="5"/>
        <v/>
      </c>
      <c r="W5261" s="84"/>
      <c r="X5261" s="84"/>
      <c r="Y5261" s="85"/>
      <c r="Z5261" s="85"/>
      <c r="AA5261" s="65" t="str">
        <f t="shared" si="6"/>
        <v/>
      </c>
      <c r="AB5261" s="65" t="str">
        <f t="shared" si="7"/>
        <v/>
      </c>
      <c r="AC5261" s="86"/>
      <c r="AD5261" s="87" t="str">
        <f t="shared" si="8"/>
        <v/>
      </c>
      <c r="AE5261" s="84"/>
      <c r="AF5261" s="86">
        <f>IF(AC5261&gt;0,AC5261,'⚙️ Config'!$B$10)</f>
        <v>0.0075</v>
      </c>
      <c r="AG5261" s="88">
        <f t="shared" si="9"/>
        <v>30662.99243</v>
      </c>
      <c r="AH5261" s="88">
        <f>AG5261*'⚙️ Config'!$B$11</f>
        <v>153314.9621</v>
      </c>
      <c r="AI5261" s="88">
        <f>AH5261*'⚙️ Config'!$B$12</f>
        <v>45994.48864</v>
      </c>
      <c r="AJ5261" s="64"/>
      <c r="AK5261" s="84"/>
      <c r="AL5261" s="84"/>
      <c r="AM5261" s="84"/>
      <c r="AN5261" s="84"/>
      <c r="AO5261" s="84"/>
      <c r="AP5261" s="84"/>
      <c r="AQ5261" s="84"/>
    </row>
    <row r="5262" ht="15.0" customHeight="1">
      <c r="A5262" s="98">
        <v>5259.0</v>
      </c>
      <c r="B5262" s="99" t="s">
        <v>11058</v>
      </c>
      <c r="C5262" s="98" t="s">
        <v>11059</v>
      </c>
      <c r="D5262" s="98" t="s">
        <v>11060</v>
      </c>
      <c r="E5262" s="100">
        <v>19.98</v>
      </c>
      <c r="F5262" s="98" t="s">
        <v>86</v>
      </c>
      <c r="G5262" s="98" t="s">
        <v>606</v>
      </c>
      <c r="H5262" s="101">
        <v>4086068.99</v>
      </c>
      <c r="I5262" s="98">
        <v>3.0</v>
      </c>
      <c r="J5262" s="102">
        <v>4.8</v>
      </c>
      <c r="K5262" s="99">
        <v>2021.0</v>
      </c>
      <c r="L5262" s="98" t="s">
        <v>4709</v>
      </c>
      <c r="M5262" s="98">
        <v>2021.0</v>
      </c>
      <c r="N5262" s="98" t="s">
        <v>161</v>
      </c>
      <c r="O5262" s="65" t="str">
        <f t="shared" si="1"/>
        <v>274050570001</v>
      </c>
      <c r="P5262" s="65">
        <f t="shared" si="2"/>
        <v>2</v>
      </c>
      <c r="Q5262" s="65">
        <f t="shared" si="3"/>
        <v>7</v>
      </c>
      <c r="R5262" s="65" t="str">
        <f t="shared" si="12"/>
        <v>27.405.057/0001-27</v>
      </c>
      <c r="S5262" s="84"/>
      <c r="T5262" s="84" t="str">
        <f t="shared" si="10"/>
        <v/>
      </c>
      <c r="U5262" s="84" t="str">
        <f t="shared" si="11"/>
        <v/>
      </c>
      <c r="V5262" s="65" t="str">
        <f t="shared" si="5"/>
        <v/>
      </c>
      <c r="W5262" s="84"/>
      <c r="X5262" s="84"/>
      <c r="Y5262" s="85"/>
      <c r="Z5262" s="85"/>
      <c r="AA5262" s="65" t="str">
        <f t="shared" si="6"/>
        <v/>
      </c>
      <c r="AB5262" s="65" t="str">
        <f t="shared" si="7"/>
        <v/>
      </c>
      <c r="AC5262" s="86"/>
      <c r="AD5262" s="87" t="str">
        <f t="shared" si="8"/>
        <v/>
      </c>
      <c r="AE5262" s="84"/>
      <c r="AF5262" s="86">
        <f>IF(AC5262&gt;0,AC5262,'⚙️ Config'!$B$10)</f>
        <v>0.0075</v>
      </c>
      <c r="AG5262" s="88">
        <f t="shared" si="9"/>
        <v>30645.51743</v>
      </c>
      <c r="AH5262" s="88">
        <f>AG5262*'⚙️ Config'!$B$11</f>
        <v>153227.5871</v>
      </c>
      <c r="AI5262" s="88">
        <f>AH5262*'⚙️ Config'!$B$12</f>
        <v>45968.27614</v>
      </c>
      <c r="AJ5262" s="64"/>
      <c r="AK5262" s="84"/>
      <c r="AL5262" s="84"/>
      <c r="AM5262" s="84"/>
      <c r="AN5262" s="84"/>
      <c r="AO5262" s="84"/>
      <c r="AP5262" s="84"/>
      <c r="AQ5262" s="84"/>
    </row>
    <row r="5263" ht="15.0" customHeight="1">
      <c r="A5263" s="98">
        <v>5260.0</v>
      </c>
      <c r="B5263" s="99" t="s">
        <v>11061</v>
      </c>
      <c r="C5263" s="98" t="s">
        <v>141</v>
      </c>
      <c r="D5263" s="98" t="s">
        <v>11062</v>
      </c>
      <c r="E5263" s="100">
        <v>26.89</v>
      </c>
      <c r="F5263" s="98" t="s">
        <v>86</v>
      </c>
      <c r="G5263" s="98" t="s">
        <v>606</v>
      </c>
      <c r="H5263" s="101">
        <v>4072401.53</v>
      </c>
      <c r="I5263" s="98">
        <v>2.0</v>
      </c>
      <c r="J5263" s="102">
        <v>4.7</v>
      </c>
      <c r="K5263" s="99">
        <v>2023.0</v>
      </c>
      <c r="L5263" s="98" t="s">
        <v>4983</v>
      </c>
      <c r="M5263" s="98">
        <v>2021.0</v>
      </c>
      <c r="N5263" s="98" t="s">
        <v>161</v>
      </c>
      <c r="O5263" s="65" t="str">
        <f t="shared" si="1"/>
        <v>435919570001</v>
      </c>
      <c r="P5263" s="65">
        <f t="shared" si="2"/>
        <v>6</v>
      </c>
      <c r="Q5263" s="65">
        <f t="shared" si="3"/>
        <v>2</v>
      </c>
      <c r="R5263" s="65" t="str">
        <f t="shared" si="12"/>
        <v>43.591.957/0001-62</v>
      </c>
      <c r="S5263" s="84"/>
      <c r="T5263" s="84" t="str">
        <f t="shared" si="10"/>
        <v/>
      </c>
      <c r="U5263" s="84" t="str">
        <f t="shared" si="11"/>
        <v/>
      </c>
      <c r="V5263" s="65" t="str">
        <f t="shared" si="5"/>
        <v/>
      </c>
      <c r="W5263" s="84"/>
      <c r="X5263" s="84"/>
      <c r="Y5263" s="85"/>
      <c r="Z5263" s="85"/>
      <c r="AA5263" s="65" t="str">
        <f t="shared" si="6"/>
        <v/>
      </c>
      <c r="AB5263" s="65" t="str">
        <f t="shared" si="7"/>
        <v/>
      </c>
      <c r="AC5263" s="86"/>
      <c r="AD5263" s="87" t="str">
        <f t="shared" si="8"/>
        <v/>
      </c>
      <c r="AE5263" s="84"/>
      <c r="AF5263" s="86">
        <f>IF(AC5263&gt;0,AC5263,'⚙️ Config'!$B$10)</f>
        <v>0.0075</v>
      </c>
      <c r="AG5263" s="88">
        <f t="shared" si="9"/>
        <v>30543.01148</v>
      </c>
      <c r="AH5263" s="88">
        <f>AG5263*'⚙️ Config'!$B$11</f>
        <v>152715.0574</v>
      </c>
      <c r="AI5263" s="88">
        <f>AH5263*'⚙️ Config'!$B$12</f>
        <v>45814.51721</v>
      </c>
      <c r="AJ5263" s="64"/>
      <c r="AK5263" s="84"/>
      <c r="AL5263" s="84"/>
      <c r="AM5263" s="84"/>
      <c r="AN5263" s="84"/>
      <c r="AO5263" s="84"/>
      <c r="AP5263" s="84"/>
      <c r="AQ5263" s="84"/>
    </row>
    <row r="5264" ht="15.0" customHeight="1">
      <c r="A5264" s="98">
        <v>5261.0</v>
      </c>
      <c r="B5264" s="99" t="s">
        <v>11063</v>
      </c>
      <c r="C5264" s="98" t="s">
        <v>141</v>
      </c>
      <c r="D5264" s="98" t="s">
        <v>11064</v>
      </c>
      <c r="E5264" s="100">
        <v>23.41</v>
      </c>
      <c r="F5264" s="98" t="s">
        <v>86</v>
      </c>
      <c r="G5264" s="98" t="s">
        <v>606</v>
      </c>
      <c r="H5264" s="101">
        <v>4059415.61</v>
      </c>
      <c r="I5264" s="98">
        <v>3.0</v>
      </c>
      <c r="J5264" s="102">
        <v>4.8</v>
      </c>
      <c r="K5264" s="99">
        <v>2023.0</v>
      </c>
      <c r="L5264" s="98" t="s">
        <v>508</v>
      </c>
      <c r="M5264" s="98">
        <v>2021.0</v>
      </c>
      <c r="N5264" s="98" t="s">
        <v>189</v>
      </c>
      <c r="O5264" s="65" t="str">
        <f t="shared" si="1"/>
        <v>549236930001</v>
      </c>
      <c r="P5264" s="65">
        <f t="shared" si="2"/>
        <v>1</v>
      </c>
      <c r="Q5264" s="65">
        <f t="shared" si="3"/>
        <v>3</v>
      </c>
      <c r="R5264" s="65" t="str">
        <f t="shared" si="12"/>
        <v>54.923.693/0001-13</v>
      </c>
      <c r="S5264" s="84"/>
      <c r="T5264" s="84" t="str">
        <f t="shared" si="10"/>
        <v/>
      </c>
      <c r="U5264" s="84" t="str">
        <f t="shared" si="11"/>
        <v/>
      </c>
      <c r="V5264" s="65" t="str">
        <f t="shared" si="5"/>
        <v/>
      </c>
      <c r="W5264" s="84"/>
      <c r="X5264" s="84"/>
      <c r="Y5264" s="85"/>
      <c r="Z5264" s="85"/>
      <c r="AA5264" s="65" t="str">
        <f t="shared" si="6"/>
        <v/>
      </c>
      <c r="AB5264" s="65" t="str">
        <f t="shared" si="7"/>
        <v/>
      </c>
      <c r="AC5264" s="86"/>
      <c r="AD5264" s="87" t="str">
        <f t="shared" si="8"/>
        <v/>
      </c>
      <c r="AE5264" s="84"/>
      <c r="AF5264" s="86">
        <f>IF(AC5264&gt;0,AC5264,'⚙️ Config'!$B$10)</f>
        <v>0.0075</v>
      </c>
      <c r="AG5264" s="88">
        <f t="shared" si="9"/>
        <v>30445.61708</v>
      </c>
      <c r="AH5264" s="88">
        <f>AG5264*'⚙️ Config'!$B$11</f>
        <v>152228.0854</v>
      </c>
      <c r="AI5264" s="88">
        <f>AH5264*'⚙️ Config'!$B$12</f>
        <v>45668.42561</v>
      </c>
      <c r="AJ5264" s="64"/>
      <c r="AK5264" s="84"/>
      <c r="AL5264" s="84"/>
      <c r="AM5264" s="84"/>
      <c r="AN5264" s="84"/>
      <c r="AO5264" s="84"/>
      <c r="AP5264" s="84"/>
      <c r="AQ5264" s="84"/>
    </row>
    <row r="5265" ht="15.0" customHeight="1">
      <c r="A5265" s="103">
        <v>5262.0</v>
      </c>
      <c r="B5265" s="104" t="s">
        <v>11065</v>
      </c>
      <c r="C5265" s="103" t="s">
        <v>141</v>
      </c>
      <c r="D5265" s="103" t="s">
        <v>11066</v>
      </c>
      <c r="E5265" s="105">
        <v>28.23</v>
      </c>
      <c r="F5265" s="103" t="s">
        <v>86</v>
      </c>
      <c r="G5265" s="103" t="s">
        <v>606</v>
      </c>
      <c r="H5265" s="106">
        <v>4059174.53</v>
      </c>
      <c r="I5265" s="103">
        <v>2.0</v>
      </c>
      <c r="J5265" s="107">
        <v>4.9</v>
      </c>
      <c r="K5265" s="104">
        <v>2023.0</v>
      </c>
      <c r="L5265" s="103" t="s">
        <v>387</v>
      </c>
      <c r="M5265" s="103">
        <v>2021.0</v>
      </c>
      <c r="N5265" s="103" t="s">
        <v>161</v>
      </c>
      <c r="O5265" s="65" t="str">
        <f t="shared" si="1"/>
        <v>573450500001</v>
      </c>
      <c r="P5265" s="65">
        <f t="shared" si="2"/>
        <v>2</v>
      </c>
      <c r="Q5265" s="65">
        <f t="shared" si="3"/>
        <v>8</v>
      </c>
      <c r="R5265" s="65" t="str">
        <f t="shared" si="12"/>
        <v>57.345.050/0001-28</v>
      </c>
      <c r="S5265" s="84"/>
      <c r="T5265" s="84" t="str">
        <f t="shared" si="10"/>
        <v/>
      </c>
      <c r="U5265" s="84" t="str">
        <f t="shared" si="11"/>
        <v/>
      </c>
      <c r="V5265" s="65" t="str">
        <f t="shared" si="5"/>
        <v/>
      </c>
      <c r="W5265" s="84"/>
      <c r="X5265" s="84"/>
      <c r="Y5265" s="85"/>
      <c r="Z5265" s="85"/>
      <c r="AA5265" s="65" t="str">
        <f t="shared" si="6"/>
        <v/>
      </c>
      <c r="AB5265" s="65" t="str">
        <f t="shared" si="7"/>
        <v/>
      </c>
      <c r="AC5265" s="86"/>
      <c r="AD5265" s="87" t="str">
        <f t="shared" si="8"/>
        <v/>
      </c>
      <c r="AE5265" s="84"/>
      <c r="AF5265" s="86">
        <f>IF(AC5265&gt;0,AC5265,'⚙️ Config'!$B$10)</f>
        <v>0.0075</v>
      </c>
      <c r="AG5265" s="88">
        <f t="shared" si="9"/>
        <v>30443.80898</v>
      </c>
      <c r="AH5265" s="88">
        <f>AG5265*'⚙️ Config'!$B$11</f>
        <v>152219.0449</v>
      </c>
      <c r="AI5265" s="88">
        <f>AH5265*'⚙️ Config'!$B$12</f>
        <v>45665.71346</v>
      </c>
      <c r="AJ5265" s="64"/>
      <c r="AK5265" s="84"/>
      <c r="AL5265" s="84"/>
      <c r="AM5265" s="84"/>
      <c r="AN5265" s="84"/>
      <c r="AO5265" s="84"/>
      <c r="AP5265" s="84"/>
      <c r="AQ5265" s="84"/>
    </row>
    <row r="5266" ht="15.0" customHeight="1">
      <c r="A5266" s="103">
        <v>5263.0</v>
      </c>
      <c r="B5266" s="104" t="s">
        <v>11067</v>
      </c>
      <c r="C5266" s="103" t="s">
        <v>154</v>
      </c>
      <c r="D5266" s="103" t="s">
        <v>11068</v>
      </c>
      <c r="E5266" s="105">
        <v>19.98</v>
      </c>
      <c r="F5266" s="103" t="s">
        <v>86</v>
      </c>
      <c r="G5266" s="103" t="s">
        <v>606</v>
      </c>
      <c r="H5266" s="106">
        <v>4052563.5</v>
      </c>
      <c r="I5266" s="103">
        <v>3.0</v>
      </c>
      <c r="J5266" s="107">
        <v>4.8</v>
      </c>
      <c r="K5266" s="104">
        <v>2021.0</v>
      </c>
      <c r="L5266" s="103" t="s">
        <v>448</v>
      </c>
      <c r="M5266" s="103">
        <v>2021.0</v>
      </c>
      <c r="N5266" s="103" t="s">
        <v>161</v>
      </c>
      <c r="O5266" s="65" t="str">
        <f t="shared" si="1"/>
        <v>051937850001</v>
      </c>
      <c r="P5266" s="65">
        <f t="shared" si="2"/>
        <v>8</v>
      </c>
      <c r="Q5266" s="65">
        <f t="shared" si="3"/>
        <v>0</v>
      </c>
      <c r="R5266" s="65" t="str">
        <f t="shared" si="12"/>
        <v>05.193.785/0001-80</v>
      </c>
      <c r="S5266" s="84"/>
      <c r="T5266" s="84" t="str">
        <f t="shared" si="10"/>
        <v/>
      </c>
      <c r="U5266" s="84" t="str">
        <f t="shared" si="11"/>
        <v/>
      </c>
      <c r="V5266" s="65" t="str">
        <f t="shared" si="5"/>
        <v/>
      </c>
      <c r="W5266" s="84"/>
      <c r="X5266" s="84"/>
      <c r="Y5266" s="85"/>
      <c r="Z5266" s="85"/>
      <c r="AA5266" s="65" t="str">
        <f t="shared" si="6"/>
        <v/>
      </c>
      <c r="AB5266" s="65" t="str">
        <f t="shared" si="7"/>
        <v/>
      </c>
      <c r="AC5266" s="86"/>
      <c r="AD5266" s="87" t="str">
        <f t="shared" si="8"/>
        <v/>
      </c>
      <c r="AE5266" s="84"/>
      <c r="AF5266" s="86">
        <f>IF(AC5266&gt;0,AC5266,'⚙️ Config'!$B$10)</f>
        <v>0.0075</v>
      </c>
      <c r="AG5266" s="88">
        <f t="shared" si="9"/>
        <v>30394.22625</v>
      </c>
      <c r="AH5266" s="88">
        <f>AG5266*'⚙️ Config'!$B$11</f>
        <v>151971.1313</v>
      </c>
      <c r="AI5266" s="88">
        <f>AH5266*'⚙️ Config'!$B$12</f>
        <v>45591.33938</v>
      </c>
      <c r="AJ5266" s="64"/>
      <c r="AK5266" s="84"/>
      <c r="AL5266" s="84"/>
      <c r="AM5266" s="84"/>
      <c r="AN5266" s="84"/>
      <c r="AO5266" s="84"/>
      <c r="AP5266" s="84"/>
      <c r="AQ5266" s="84"/>
    </row>
    <row r="5267" ht="15.0" customHeight="1">
      <c r="A5267" s="103">
        <v>5264.0</v>
      </c>
      <c r="B5267" s="104" t="s">
        <v>11069</v>
      </c>
      <c r="C5267" s="103" t="s">
        <v>141</v>
      </c>
      <c r="D5267" s="103" t="s">
        <v>11070</v>
      </c>
      <c r="E5267" s="105">
        <v>29.32</v>
      </c>
      <c r="F5267" s="103" t="s">
        <v>86</v>
      </c>
      <c r="G5267" s="103" t="s">
        <v>606</v>
      </c>
      <c r="H5267" s="106">
        <v>4046823.5</v>
      </c>
      <c r="I5267" s="103">
        <v>3.0</v>
      </c>
      <c r="J5267" s="107">
        <v>4.8</v>
      </c>
      <c r="K5267" s="104">
        <v>2024.0</v>
      </c>
      <c r="L5267" s="103" t="s">
        <v>387</v>
      </c>
      <c r="M5267" s="103">
        <v>2021.0</v>
      </c>
      <c r="N5267" s="103" t="s">
        <v>161</v>
      </c>
      <c r="O5267" s="65" t="str">
        <f t="shared" si="1"/>
        <v>117218800001</v>
      </c>
      <c r="P5267" s="65">
        <f t="shared" si="2"/>
        <v>0</v>
      </c>
      <c r="Q5267" s="65">
        <f t="shared" si="3"/>
        <v>1</v>
      </c>
      <c r="R5267" s="65" t="str">
        <f t="shared" si="12"/>
        <v>11.721.880/0001-01</v>
      </c>
      <c r="S5267" s="84"/>
      <c r="T5267" s="84" t="str">
        <f t="shared" si="10"/>
        <v/>
      </c>
      <c r="U5267" s="84" t="str">
        <f t="shared" si="11"/>
        <v/>
      </c>
      <c r="V5267" s="65" t="str">
        <f t="shared" si="5"/>
        <v/>
      </c>
      <c r="W5267" s="84"/>
      <c r="X5267" s="84"/>
      <c r="Y5267" s="85"/>
      <c r="Z5267" s="85"/>
      <c r="AA5267" s="65" t="str">
        <f t="shared" si="6"/>
        <v/>
      </c>
      <c r="AB5267" s="65" t="str">
        <f t="shared" si="7"/>
        <v/>
      </c>
      <c r="AC5267" s="86"/>
      <c r="AD5267" s="87" t="str">
        <f t="shared" si="8"/>
        <v/>
      </c>
      <c r="AE5267" s="84"/>
      <c r="AF5267" s="86">
        <f>IF(AC5267&gt;0,AC5267,'⚙️ Config'!$B$10)</f>
        <v>0.0075</v>
      </c>
      <c r="AG5267" s="88">
        <f t="shared" si="9"/>
        <v>30351.17625</v>
      </c>
      <c r="AH5267" s="88">
        <f>AG5267*'⚙️ Config'!$B$11</f>
        <v>151755.8813</v>
      </c>
      <c r="AI5267" s="88">
        <f>AH5267*'⚙️ Config'!$B$12</f>
        <v>45526.76438</v>
      </c>
      <c r="AJ5267" s="64"/>
      <c r="AK5267" s="84"/>
      <c r="AL5267" s="84"/>
      <c r="AM5267" s="84"/>
      <c r="AN5267" s="84"/>
      <c r="AO5267" s="84"/>
      <c r="AP5267" s="84"/>
      <c r="AQ5267" s="84"/>
    </row>
    <row r="5268" ht="15.0" customHeight="1">
      <c r="A5268" s="98">
        <v>5265.0</v>
      </c>
      <c r="B5268" s="99" t="s">
        <v>11071</v>
      </c>
      <c r="C5268" s="98" t="s">
        <v>141</v>
      </c>
      <c r="D5268" s="98" t="s">
        <v>11072</v>
      </c>
      <c r="E5268" s="100">
        <v>33.57</v>
      </c>
      <c r="F5268" s="98" t="s">
        <v>86</v>
      </c>
      <c r="G5268" s="98" t="s">
        <v>606</v>
      </c>
      <c r="H5268" s="101">
        <v>4040890.78</v>
      </c>
      <c r="I5268" s="98">
        <v>1.0</v>
      </c>
      <c r="J5268" s="102">
        <v>4.7</v>
      </c>
      <c r="K5268" s="99">
        <v>2021.0</v>
      </c>
      <c r="L5268" s="98" t="s">
        <v>448</v>
      </c>
      <c r="M5268" s="98">
        <v>2021.0</v>
      </c>
      <c r="N5268" s="98" t="s">
        <v>145</v>
      </c>
      <c r="O5268" s="65" t="str">
        <f t="shared" si="1"/>
        <v>777991950001</v>
      </c>
      <c r="P5268" s="65">
        <f t="shared" si="2"/>
        <v>0</v>
      </c>
      <c r="Q5268" s="65">
        <f t="shared" si="3"/>
        <v>6</v>
      </c>
      <c r="R5268" s="65" t="str">
        <f t="shared" si="12"/>
        <v>77.799.195/0001-06</v>
      </c>
      <c r="S5268" s="84"/>
      <c r="T5268" s="84" t="str">
        <f t="shared" si="10"/>
        <v/>
      </c>
      <c r="U5268" s="84" t="str">
        <f t="shared" si="11"/>
        <v/>
      </c>
      <c r="V5268" s="65" t="str">
        <f t="shared" si="5"/>
        <v/>
      </c>
      <c r="W5268" s="84"/>
      <c r="X5268" s="84"/>
      <c r="Y5268" s="85"/>
      <c r="Z5268" s="85"/>
      <c r="AA5268" s="65" t="str">
        <f t="shared" si="6"/>
        <v/>
      </c>
      <c r="AB5268" s="65" t="str">
        <f t="shared" si="7"/>
        <v/>
      </c>
      <c r="AC5268" s="86"/>
      <c r="AD5268" s="87" t="str">
        <f t="shared" si="8"/>
        <v/>
      </c>
      <c r="AE5268" s="84"/>
      <c r="AF5268" s="86">
        <f>IF(AC5268&gt;0,AC5268,'⚙️ Config'!$B$10)</f>
        <v>0.0075</v>
      </c>
      <c r="AG5268" s="88">
        <f t="shared" si="9"/>
        <v>30306.68085</v>
      </c>
      <c r="AH5268" s="88">
        <f>AG5268*'⚙️ Config'!$B$11</f>
        <v>151533.4043</v>
      </c>
      <c r="AI5268" s="88">
        <f>AH5268*'⚙️ Config'!$B$12</f>
        <v>45460.02128</v>
      </c>
      <c r="AJ5268" s="64"/>
      <c r="AK5268" s="84"/>
      <c r="AL5268" s="84"/>
      <c r="AM5268" s="84"/>
      <c r="AN5268" s="84"/>
      <c r="AO5268" s="84"/>
      <c r="AP5268" s="84"/>
      <c r="AQ5268" s="84"/>
    </row>
    <row r="5269" ht="15.0" customHeight="1">
      <c r="A5269" s="103">
        <v>5266.0</v>
      </c>
      <c r="B5269" s="104" t="s">
        <v>11073</v>
      </c>
      <c r="C5269" s="103" t="s">
        <v>141</v>
      </c>
      <c r="D5269" s="103" t="s">
        <v>11074</v>
      </c>
      <c r="E5269" s="105">
        <v>26.82</v>
      </c>
      <c r="F5269" s="103" t="s">
        <v>86</v>
      </c>
      <c r="G5269" s="103" t="s">
        <v>606</v>
      </c>
      <c r="H5269" s="106">
        <v>4040127.95</v>
      </c>
      <c r="I5269" s="103">
        <v>3.0</v>
      </c>
      <c r="J5269" s="107">
        <v>4.8</v>
      </c>
      <c r="K5269" s="104">
        <v>2024.0</v>
      </c>
      <c r="L5269" s="103" t="s">
        <v>9120</v>
      </c>
      <c r="M5269" s="103">
        <v>2021.0</v>
      </c>
      <c r="N5269" s="103" t="s">
        <v>189</v>
      </c>
      <c r="O5269" s="65" t="str">
        <f t="shared" si="1"/>
        <v>047321380001</v>
      </c>
      <c r="P5269" s="65">
        <f t="shared" si="2"/>
        <v>3</v>
      </c>
      <c r="Q5269" s="65">
        <f t="shared" si="3"/>
        <v>6</v>
      </c>
      <c r="R5269" s="65" t="str">
        <f t="shared" si="12"/>
        <v>04.732.138/0001-36</v>
      </c>
      <c r="S5269" s="84"/>
      <c r="T5269" s="84" t="str">
        <f t="shared" si="10"/>
        <v/>
      </c>
      <c r="U5269" s="84" t="str">
        <f t="shared" si="11"/>
        <v/>
      </c>
      <c r="V5269" s="65" t="str">
        <f t="shared" si="5"/>
        <v/>
      </c>
      <c r="W5269" s="84"/>
      <c r="X5269" s="84"/>
      <c r="Y5269" s="85"/>
      <c r="Z5269" s="85"/>
      <c r="AA5269" s="65" t="str">
        <f t="shared" si="6"/>
        <v/>
      </c>
      <c r="AB5269" s="65" t="str">
        <f t="shared" si="7"/>
        <v/>
      </c>
      <c r="AC5269" s="86"/>
      <c r="AD5269" s="87" t="str">
        <f t="shared" si="8"/>
        <v/>
      </c>
      <c r="AE5269" s="84"/>
      <c r="AF5269" s="86">
        <f>IF(AC5269&gt;0,AC5269,'⚙️ Config'!$B$10)</f>
        <v>0.0075</v>
      </c>
      <c r="AG5269" s="88">
        <f t="shared" si="9"/>
        <v>30300.95963</v>
      </c>
      <c r="AH5269" s="88">
        <f>AG5269*'⚙️ Config'!$B$11</f>
        <v>151504.7981</v>
      </c>
      <c r="AI5269" s="88">
        <f>AH5269*'⚙️ Config'!$B$12</f>
        <v>45451.43944</v>
      </c>
      <c r="AJ5269" s="64"/>
      <c r="AK5269" s="84"/>
      <c r="AL5269" s="84"/>
      <c r="AM5269" s="84"/>
      <c r="AN5269" s="84"/>
      <c r="AO5269" s="84"/>
      <c r="AP5269" s="84"/>
      <c r="AQ5269" s="84"/>
    </row>
    <row r="5270" ht="15.0" customHeight="1">
      <c r="A5270" s="103">
        <v>5267.0</v>
      </c>
      <c r="B5270" s="104" t="s">
        <v>11075</v>
      </c>
      <c r="C5270" s="103" t="s">
        <v>141</v>
      </c>
      <c r="D5270" s="103" t="s">
        <v>11076</v>
      </c>
      <c r="E5270" s="105">
        <v>27.38</v>
      </c>
      <c r="F5270" s="103" t="s">
        <v>86</v>
      </c>
      <c r="G5270" s="103" t="s">
        <v>606</v>
      </c>
      <c r="H5270" s="106">
        <v>4037729.77</v>
      </c>
      <c r="I5270" s="103">
        <v>2.0</v>
      </c>
      <c r="J5270" s="107">
        <v>5.0</v>
      </c>
      <c r="K5270" s="104">
        <v>2023.0</v>
      </c>
      <c r="L5270" s="103" t="s">
        <v>387</v>
      </c>
      <c r="M5270" s="103">
        <v>2021.0</v>
      </c>
      <c r="N5270" s="103" t="s">
        <v>189</v>
      </c>
      <c r="O5270" s="65" t="str">
        <f t="shared" si="1"/>
        <v>089882230001</v>
      </c>
      <c r="P5270" s="65">
        <f t="shared" si="2"/>
        <v>1</v>
      </c>
      <c r="Q5270" s="65">
        <f t="shared" si="3"/>
        <v>0</v>
      </c>
      <c r="R5270" s="65" t="str">
        <f t="shared" si="12"/>
        <v>08.988.223/0001-10</v>
      </c>
      <c r="S5270" s="84"/>
      <c r="T5270" s="84" t="str">
        <f t="shared" si="10"/>
        <v/>
      </c>
      <c r="U5270" s="84" t="str">
        <f t="shared" si="11"/>
        <v/>
      </c>
      <c r="V5270" s="65" t="str">
        <f t="shared" si="5"/>
        <v/>
      </c>
      <c r="W5270" s="84"/>
      <c r="X5270" s="84"/>
      <c r="Y5270" s="85"/>
      <c r="Z5270" s="85"/>
      <c r="AA5270" s="65" t="str">
        <f t="shared" si="6"/>
        <v/>
      </c>
      <c r="AB5270" s="65" t="str">
        <f t="shared" si="7"/>
        <v/>
      </c>
      <c r="AC5270" s="86"/>
      <c r="AD5270" s="87" t="str">
        <f t="shared" si="8"/>
        <v/>
      </c>
      <c r="AE5270" s="84"/>
      <c r="AF5270" s="86">
        <f>IF(AC5270&gt;0,AC5270,'⚙️ Config'!$B$10)</f>
        <v>0.0075</v>
      </c>
      <c r="AG5270" s="88">
        <f t="shared" si="9"/>
        <v>30282.97328</v>
      </c>
      <c r="AH5270" s="88">
        <f>AG5270*'⚙️ Config'!$B$11</f>
        <v>151414.8664</v>
      </c>
      <c r="AI5270" s="88">
        <f>AH5270*'⚙️ Config'!$B$12</f>
        <v>45424.45991</v>
      </c>
      <c r="AJ5270" s="64"/>
      <c r="AK5270" s="84"/>
      <c r="AL5270" s="84"/>
      <c r="AM5270" s="84"/>
      <c r="AN5270" s="84"/>
      <c r="AO5270" s="84"/>
      <c r="AP5270" s="84"/>
      <c r="AQ5270" s="84"/>
    </row>
    <row r="5271" ht="15.0" customHeight="1">
      <c r="A5271" s="98">
        <v>5268.0</v>
      </c>
      <c r="B5271" s="99" t="s">
        <v>11077</v>
      </c>
      <c r="C5271" s="98" t="s">
        <v>141</v>
      </c>
      <c r="D5271" s="98" t="s">
        <v>11078</v>
      </c>
      <c r="E5271" s="100">
        <v>26.55</v>
      </c>
      <c r="F5271" s="98" t="s">
        <v>86</v>
      </c>
      <c r="G5271" s="98" t="s">
        <v>606</v>
      </c>
      <c r="H5271" s="101">
        <v>4017749.68</v>
      </c>
      <c r="I5271" s="98">
        <v>3.0</v>
      </c>
      <c r="J5271" s="102">
        <v>5.0</v>
      </c>
      <c r="K5271" s="99">
        <v>2024.0</v>
      </c>
      <c r="L5271" s="98" t="s">
        <v>630</v>
      </c>
      <c r="M5271" s="98">
        <v>2021.0</v>
      </c>
      <c r="N5271" s="98" t="s">
        <v>161</v>
      </c>
      <c r="O5271" s="65" t="str">
        <f t="shared" si="1"/>
        <v>202830590001</v>
      </c>
      <c r="P5271" s="65">
        <f t="shared" si="2"/>
        <v>4</v>
      </c>
      <c r="Q5271" s="65">
        <f t="shared" si="3"/>
        <v>1</v>
      </c>
      <c r="R5271" s="65" t="str">
        <f t="shared" si="12"/>
        <v>20.283.059/0001-41</v>
      </c>
      <c r="S5271" s="84"/>
      <c r="T5271" s="84" t="str">
        <f t="shared" si="10"/>
        <v/>
      </c>
      <c r="U5271" s="84" t="str">
        <f t="shared" si="11"/>
        <v/>
      </c>
      <c r="V5271" s="65" t="str">
        <f t="shared" si="5"/>
        <v/>
      </c>
      <c r="W5271" s="84"/>
      <c r="X5271" s="84"/>
      <c r="Y5271" s="85"/>
      <c r="Z5271" s="85"/>
      <c r="AA5271" s="65" t="str">
        <f t="shared" si="6"/>
        <v/>
      </c>
      <c r="AB5271" s="65" t="str">
        <f t="shared" si="7"/>
        <v/>
      </c>
      <c r="AC5271" s="86"/>
      <c r="AD5271" s="87" t="str">
        <f t="shared" si="8"/>
        <v/>
      </c>
      <c r="AE5271" s="84"/>
      <c r="AF5271" s="86">
        <f>IF(AC5271&gt;0,AC5271,'⚙️ Config'!$B$10)</f>
        <v>0.0075</v>
      </c>
      <c r="AG5271" s="88">
        <f t="shared" si="9"/>
        <v>30133.1226</v>
      </c>
      <c r="AH5271" s="88">
        <f>AG5271*'⚙️ Config'!$B$11</f>
        <v>150665.613</v>
      </c>
      <c r="AI5271" s="88">
        <f>AH5271*'⚙️ Config'!$B$12</f>
        <v>45199.6839</v>
      </c>
      <c r="AJ5271" s="64"/>
      <c r="AK5271" s="84"/>
      <c r="AL5271" s="84"/>
      <c r="AM5271" s="84"/>
      <c r="AN5271" s="84"/>
      <c r="AO5271" s="84"/>
      <c r="AP5271" s="84"/>
      <c r="AQ5271" s="84"/>
    </row>
    <row r="5272" ht="15.0" customHeight="1">
      <c r="A5272" s="98">
        <v>5269.0</v>
      </c>
      <c r="B5272" s="99" t="s">
        <v>11079</v>
      </c>
      <c r="C5272" s="98" t="s">
        <v>141</v>
      </c>
      <c r="D5272" s="98" t="s">
        <v>11080</v>
      </c>
      <c r="E5272" s="100">
        <v>23.26</v>
      </c>
      <c r="F5272" s="98" t="s">
        <v>86</v>
      </c>
      <c r="G5272" s="98" t="s">
        <v>606</v>
      </c>
      <c r="H5272" s="101">
        <v>4008924.75</v>
      </c>
      <c r="I5272" s="98">
        <v>2.0</v>
      </c>
      <c r="J5272" s="102">
        <v>5.0</v>
      </c>
      <c r="K5272" s="99">
        <v>2021.0</v>
      </c>
      <c r="L5272" s="98" t="s">
        <v>202</v>
      </c>
      <c r="M5272" s="98">
        <v>2021.0</v>
      </c>
      <c r="N5272" s="98" t="s">
        <v>342</v>
      </c>
      <c r="O5272" s="65" t="str">
        <f t="shared" si="1"/>
        <v>069427460001</v>
      </c>
      <c r="P5272" s="65">
        <f t="shared" si="2"/>
        <v>0</v>
      </c>
      <c r="Q5272" s="65">
        <f t="shared" si="3"/>
        <v>9</v>
      </c>
      <c r="R5272" s="65" t="str">
        <f t="shared" si="12"/>
        <v>06.942.746/0001-09</v>
      </c>
      <c r="S5272" s="84"/>
      <c r="T5272" s="84" t="str">
        <f t="shared" si="10"/>
        <v/>
      </c>
      <c r="U5272" s="84" t="str">
        <f t="shared" si="11"/>
        <v/>
      </c>
      <c r="V5272" s="65" t="str">
        <f t="shared" si="5"/>
        <v/>
      </c>
      <c r="W5272" s="84"/>
      <c r="X5272" s="84"/>
      <c r="Y5272" s="85"/>
      <c r="Z5272" s="85"/>
      <c r="AA5272" s="65" t="str">
        <f t="shared" si="6"/>
        <v/>
      </c>
      <c r="AB5272" s="65" t="str">
        <f t="shared" si="7"/>
        <v/>
      </c>
      <c r="AC5272" s="86"/>
      <c r="AD5272" s="87" t="str">
        <f t="shared" si="8"/>
        <v/>
      </c>
      <c r="AE5272" s="84"/>
      <c r="AF5272" s="86">
        <f>IF(AC5272&gt;0,AC5272,'⚙️ Config'!$B$10)</f>
        <v>0.0075</v>
      </c>
      <c r="AG5272" s="88">
        <f t="shared" si="9"/>
        <v>30066.93563</v>
      </c>
      <c r="AH5272" s="88">
        <f>AG5272*'⚙️ Config'!$B$11</f>
        <v>150334.6781</v>
      </c>
      <c r="AI5272" s="88">
        <f>AH5272*'⚙️ Config'!$B$12</f>
        <v>45100.40344</v>
      </c>
      <c r="AJ5272" s="64"/>
      <c r="AK5272" s="84"/>
      <c r="AL5272" s="84"/>
      <c r="AM5272" s="84"/>
      <c r="AN5272" s="84"/>
      <c r="AO5272" s="84"/>
      <c r="AP5272" s="84"/>
      <c r="AQ5272" s="84"/>
    </row>
    <row r="5273" ht="15.0" customHeight="1">
      <c r="A5273" s="103">
        <v>5270.0</v>
      </c>
      <c r="B5273" s="104" t="s">
        <v>11081</v>
      </c>
      <c r="C5273" s="103" t="s">
        <v>141</v>
      </c>
      <c r="D5273" s="103" t="s">
        <v>11082</v>
      </c>
      <c r="E5273" s="105">
        <v>28.37</v>
      </c>
      <c r="F5273" s="103" t="s">
        <v>86</v>
      </c>
      <c r="G5273" s="103" t="s">
        <v>606</v>
      </c>
      <c r="H5273" s="106">
        <v>4005354.51</v>
      </c>
      <c r="I5273" s="103">
        <v>2.0</v>
      </c>
      <c r="J5273" s="107">
        <v>4.8</v>
      </c>
      <c r="K5273" s="104">
        <v>2023.0</v>
      </c>
      <c r="L5273" s="103" t="s">
        <v>856</v>
      </c>
      <c r="M5273" s="103">
        <v>2021.0</v>
      </c>
      <c r="N5273" s="103" t="s">
        <v>161</v>
      </c>
      <c r="O5273" s="65" t="str">
        <f t="shared" si="1"/>
        <v>281703280001</v>
      </c>
      <c r="P5273" s="65">
        <f t="shared" si="2"/>
        <v>7</v>
      </c>
      <c r="Q5273" s="65">
        <f t="shared" si="3"/>
        <v>5</v>
      </c>
      <c r="R5273" s="65" t="str">
        <f t="shared" si="12"/>
        <v>28.170.328/0001-75</v>
      </c>
      <c r="S5273" s="84"/>
      <c r="T5273" s="84" t="str">
        <f t="shared" si="10"/>
        <v/>
      </c>
      <c r="U5273" s="84" t="str">
        <f t="shared" si="11"/>
        <v/>
      </c>
      <c r="V5273" s="65" t="str">
        <f t="shared" si="5"/>
        <v/>
      </c>
      <c r="W5273" s="84"/>
      <c r="X5273" s="84"/>
      <c r="Y5273" s="85"/>
      <c r="Z5273" s="85"/>
      <c r="AA5273" s="65" t="str">
        <f t="shared" si="6"/>
        <v/>
      </c>
      <c r="AB5273" s="65" t="str">
        <f t="shared" si="7"/>
        <v/>
      </c>
      <c r="AC5273" s="86"/>
      <c r="AD5273" s="87" t="str">
        <f t="shared" si="8"/>
        <v/>
      </c>
      <c r="AE5273" s="84"/>
      <c r="AF5273" s="86">
        <f>IF(AC5273&gt;0,AC5273,'⚙️ Config'!$B$10)</f>
        <v>0.0075</v>
      </c>
      <c r="AG5273" s="88">
        <f t="shared" si="9"/>
        <v>30040.15883</v>
      </c>
      <c r="AH5273" s="88">
        <f>AG5273*'⚙️ Config'!$B$11</f>
        <v>150200.7941</v>
      </c>
      <c r="AI5273" s="88">
        <f>AH5273*'⚙️ Config'!$B$12</f>
        <v>45060.23824</v>
      </c>
      <c r="AJ5273" s="64"/>
      <c r="AK5273" s="84"/>
      <c r="AL5273" s="84"/>
      <c r="AM5273" s="84"/>
      <c r="AN5273" s="84"/>
      <c r="AO5273" s="84"/>
      <c r="AP5273" s="84"/>
      <c r="AQ5273" s="84"/>
    </row>
    <row r="5274" ht="15.0" customHeight="1">
      <c r="A5274" s="98">
        <v>5271.0</v>
      </c>
      <c r="B5274" s="99" t="s">
        <v>11083</v>
      </c>
      <c r="C5274" s="98" t="s">
        <v>141</v>
      </c>
      <c r="D5274" s="98" t="s">
        <v>11084</v>
      </c>
      <c r="E5274" s="100">
        <v>23.32</v>
      </c>
      <c r="F5274" s="98" t="s">
        <v>86</v>
      </c>
      <c r="G5274" s="98" t="s">
        <v>606</v>
      </c>
      <c r="H5274" s="101">
        <v>4005032.37</v>
      </c>
      <c r="I5274" s="98">
        <v>2.0</v>
      </c>
      <c r="J5274" s="102">
        <v>4.8</v>
      </c>
      <c r="K5274" s="99">
        <v>2021.0</v>
      </c>
      <c r="L5274" s="98" t="s">
        <v>387</v>
      </c>
      <c r="M5274" s="98">
        <v>2021.0</v>
      </c>
      <c r="N5274" s="98" t="s">
        <v>145</v>
      </c>
      <c r="O5274" s="65" t="str">
        <f t="shared" si="1"/>
        <v>326835030001</v>
      </c>
      <c r="P5274" s="65">
        <f t="shared" si="2"/>
        <v>0</v>
      </c>
      <c r="Q5274" s="65">
        <f t="shared" si="3"/>
        <v>3</v>
      </c>
      <c r="R5274" s="65" t="str">
        <f t="shared" si="12"/>
        <v>32.683.503/0001-03</v>
      </c>
      <c r="S5274" s="84"/>
      <c r="T5274" s="84" t="str">
        <f t="shared" si="10"/>
        <v/>
      </c>
      <c r="U5274" s="84" t="str">
        <f t="shared" si="11"/>
        <v/>
      </c>
      <c r="V5274" s="65" t="str">
        <f t="shared" si="5"/>
        <v/>
      </c>
      <c r="W5274" s="84"/>
      <c r="X5274" s="84"/>
      <c r="Y5274" s="85"/>
      <c r="Z5274" s="85"/>
      <c r="AA5274" s="65" t="str">
        <f t="shared" si="6"/>
        <v/>
      </c>
      <c r="AB5274" s="65" t="str">
        <f t="shared" si="7"/>
        <v/>
      </c>
      <c r="AC5274" s="86"/>
      <c r="AD5274" s="87" t="str">
        <f t="shared" si="8"/>
        <v/>
      </c>
      <c r="AE5274" s="84"/>
      <c r="AF5274" s="86">
        <f>IF(AC5274&gt;0,AC5274,'⚙️ Config'!$B$10)</f>
        <v>0.0075</v>
      </c>
      <c r="AG5274" s="88">
        <f t="shared" si="9"/>
        <v>30037.74278</v>
      </c>
      <c r="AH5274" s="88">
        <f>AG5274*'⚙️ Config'!$B$11</f>
        <v>150188.7139</v>
      </c>
      <c r="AI5274" s="88">
        <f>AH5274*'⚙️ Config'!$B$12</f>
        <v>45056.61416</v>
      </c>
      <c r="AJ5274" s="64"/>
      <c r="AK5274" s="84"/>
      <c r="AL5274" s="84"/>
      <c r="AM5274" s="84"/>
      <c r="AN5274" s="84"/>
      <c r="AO5274" s="84"/>
      <c r="AP5274" s="84"/>
      <c r="AQ5274" s="84"/>
    </row>
    <row r="5275" ht="15.0" customHeight="1">
      <c r="A5275" s="98">
        <v>5272.0</v>
      </c>
      <c r="B5275" s="99" t="s">
        <v>11085</v>
      </c>
      <c r="C5275" s="98" t="s">
        <v>141</v>
      </c>
      <c r="D5275" s="98" t="s">
        <v>11086</v>
      </c>
      <c r="E5275" s="100">
        <v>24.05</v>
      </c>
      <c r="F5275" s="98" t="s">
        <v>86</v>
      </c>
      <c r="G5275" s="98" t="s">
        <v>606</v>
      </c>
      <c r="H5275" s="101">
        <v>3980429.47</v>
      </c>
      <c r="I5275" s="98">
        <v>2.0</v>
      </c>
      <c r="J5275" s="102">
        <v>4.7</v>
      </c>
      <c r="K5275" s="99">
        <v>2021.0</v>
      </c>
      <c r="L5275" s="98" t="s">
        <v>268</v>
      </c>
      <c r="M5275" s="98">
        <v>2021.0</v>
      </c>
      <c r="N5275" s="98" t="s">
        <v>161</v>
      </c>
      <c r="O5275" s="65" t="str">
        <f t="shared" si="1"/>
        <v>595274240001</v>
      </c>
      <c r="P5275" s="65">
        <f t="shared" si="2"/>
        <v>5</v>
      </c>
      <c r="Q5275" s="65">
        <f t="shared" si="3"/>
        <v>1</v>
      </c>
      <c r="R5275" s="65" t="str">
        <f t="shared" si="12"/>
        <v>59.527.424/0001-51</v>
      </c>
      <c r="S5275" s="84"/>
      <c r="T5275" s="84" t="str">
        <f t="shared" si="10"/>
        <v/>
      </c>
      <c r="U5275" s="84" t="str">
        <f t="shared" si="11"/>
        <v/>
      </c>
      <c r="V5275" s="65" t="str">
        <f t="shared" si="5"/>
        <v/>
      </c>
      <c r="W5275" s="84"/>
      <c r="X5275" s="84"/>
      <c r="Y5275" s="85"/>
      <c r="Z5275" s="85"/>
      <c r="AA5275" s="65" t="str">
        <f t="shared" si="6"/>
        <v/>
      </c>
      <c r="AB5275" s="65" t="str">
        <f t="shared" si="7"/>
        <v/>
      </c>
      <c r="AC5275" s="86"/>
      <c r="AD5275" s="87" t="str">
        <f t="shared" si="8"/>
        <v/>
      </c>
      <c r="AE5275" s="84"/>
      <c r="AF5275" s="86">
        <f>IF(AC5275&gt;0,AC5275,'⚙️ Config'!$B$10)</f>
        <v>0.0075</v>
      </c>
      <c r="AG5275" s="88">
        <f t="shared" si="9"/>
        <v>29853.22103</v>
      </c>
      <c r="AH5275" s="88">
        <f>AG5275*'⚙️ Config'!$B$11</f>
        <v>149266.1051</v>
      </c>
      <c r="AI5275" s="88">
        <f>AH5275*'⚙️ Config'!$B$12</f>
        <v>44779.83154</v>
      </c>
      <c r="AJ5275" s="64"/>
      <c r="AK5275" s="84"/>
      <c r="AL5275" s="84"/>
      <c r="AM5275" s="84"/>
      <c r="AN5275" s="84"/>
      <c r="AO5275" s="84"/>
      <c r="AP5275" s="84"/>
      <c r="AQ5275" s="84"/>
    </row>
    <row r="5276" ht="15.0" customHeight="1">
      <c r="A5276" s="98">
        <v>5273.0</v>
      </c>
      <c r="B5276" s="99" t="s">
        <v>11087</v>
      </c>
      <c r="C5276" s="98" t="s">
        <v>141</v>
      </c>
      <c r="D5276" s="98" t="s">
        <v>11088</v>
      </c>
      <c r="E5276" s="100">
        <v>19.93</v>
      </c>
      <c r="F5276" s="98" t="s">
        <v>86</v>
      </c>
      <c r="G5276" s="98" t="s">
        <v>606</v>
      </c>
      <c r="H5276" s="101">
        <v>3974382.49</v>
      </c>
      <c r="I5276" s="98">
        <v>3.0</v>
      </c>
      <c r="J5276" s="102">
        <v>5.0</v>
      </c>
      <c r="K5276" s="99">
        <v>2021.0</v>
      </c>
      <c r="L5276" s="98" t="s">
        <v>856</v>
      </c>
      <c r="M5276" s="98">
        <v>2021.0</v>
      </c>
      <c r="N5276" s="98" t="s">
        <v>4351</v>
      </c>
      <c r="O5276" s="65" t="str">
        <f t="shared" si="1"/>
        <v>168002280001</v>
      </c>
      <c r="P5276" s="65">
        <f t="shared" si="2"/>
        <v>0</v>
      </c>
      <c r="Q5276" s="65">
        <f t="shared" si="3"/>
        <v>4</v>
      </c>
      <c r="R5276" s="65" t="str">
        <f t="shared" si="12"/>
        <v>16.800.228/0001-04</v>
      </c>
      <c r="S5276" s="84"/>
      <c r="T5276" s="84" t="str">
        <f t="shared" si="10"/>
        <v/>
      </c>
      <c r="U5276" s="84" t="str">
        <f t="shared" si="11"/>
        <v/>
      </c>
      <c r="V5276" s="65" t="str">
        <f t="shared" si="5"/>
        <v/>
      </c>
      <c r="W5276" s="84"/>
      <c r="X5276" s="84"/>
      <c r="Y5276" s="85"/>
      <c r="Z5276" s="85"/>
      <c r="AA5276" s="65" t="str">
        <f t="shared" si="6"/>
        <v/>
      </c>
      <c r="AB5276" s="65" t="str">
        <f t="shared" si="7"/>
        <v/>
      </c>
      <c r="AC5276" s="86"/>
      <c r="AD5276" s="87" t="str">
        <f t="shared" si="8"/>
        <v/>
      </c>
      <c r="AE5276" s="84"/>
      <c r="AF5276" s="86">
        <f>IF(AC5276&gt;0,AC5276,'⚙️ Config'!$B$10)</f>
        <v>0.0075</v>
      </c>
      <c r="AG5276" s="88">
        <f t="shared" si="9"/>
        <v>29807.86868</v>
      </c>
      <c r="AH5276" s="88">
        <f>AG5276*'⚙️ Config'!$B$11</f>
        <v>149039.3434</v>
      </c>
      <c r="AI5276" s="88">
        <f>AH5276*'⚙️ Config'!$B$12</f>
        <v>44711.80301</v>
      </c>
      <c r="AJ5276" s="64"/>
      <c r="AK5276" s="84"/>
      <c r="AL5276" s="84"/>
      <c r="AM5276" s="84"/>
      <c r="AN5276" s="84"/>
      <c r="AO5276" s="84"/>
      <c r="AP5276" s="84"/>
      <c r="AQ5276" s="84"/>
    </row>
    <row r="5277" ht="15.0" customHeight="1">
      <c r="A5277" s="98">
        <v>5274.0</v>
      </c>
      <c r="B5277" s="99" t="s">
        <v>11089</v>
      </c>
      <c r="C5277" s="98" t="s">
        <v>141</v>
      </c>
      <c r="D5277" s="98" t="s">
        <v>11090</v>
      </c>
      <c r="E5277" s="100">
        <v>33.9</v>
      </c>
      <c r="F5277" s="98" t="s">
        <v>86</v>
      </c>
      <c r="G5277" s="98" t="s">
        <v>606</v>
      </c>
      <c r="H5277" s="101">
        <v>3969568.14</v>
      </c>
      <c r="I5277" s="98">
        <v>2.0</v>
      </c>
      <c r="J5277" s="102">
        <v>4.5</v>
      </c>
      <c r="K5277" s="99">
        <v>2024.0</v>
      </c>
      <c r="L5277" s="98" t="s">
        <v>202</v>
      </c>
      <c r="M5277" s="98">
        <v>2021.0</v>
      </c>
      <c r="N5277" s="98" t="s">
        <v>161</v>
      </c>
      <c r="O5277" s="65" t="str">
        <f t="shared" si="1"/>
        <v>074923850001</v>
      </c>
      <c r="P5277" s="65">
        <f t="shared" si="2"/>
        <v>0</v>
      </c>
      <c r="Q5277" s="65">
        <f t="shared" si="3"/>
        <v>9</v>
      </c>
      <c r="R5277" s="65" t="str">
        <f t="shared" si="12"/>
        <v>07.492.385/0001-09</v>
      </c>
      <c r="S5277" s="84"/>
      <c r="T5277" s="84" t="str">
        <f t="shared" si="10"/>
        <v/>
      </c>
      <c r="U5277" s="84" t="str">
        <f t="shared" si="11"/>
        <v/>
      </c>
      <c r="V5277" s="65" t="str">
        <f t="shared" si="5"/>
        <v/>
      </c>
      <c r="W5277" s="84"/>
      <c r="X5277" s="84"/>
      <c r="Y5277" s="85"/>
      <c r="Z5277" s="85"/>
      <c r="AA5277" s="65" t="str">
        <f t="shared" si="6"/>
        <v/>
      </c>
      <c r="AB5277" s="65" t="str">
        <f t="shared" si="7"/>
        <v/>
      </c>
      <c r="AC5277" s="86"/>
      <c r="AD5277" s="87" t="str">
        <f t="shared" si="8"/>
        <v/>
      </c>
      <c r="AE5277" s="84"/>
      <c r="AF5277" s="86">
        <f>IF(AC5277&gt;0,AC5277,'⚙️ Config'!$B$10)</f>
        <v>0.0075</v>
      </c>
      <c r="AG5277" s="88">
        <f t="shared" si="9"/>
        <v>29771.76105</v>
      </c>
      <c r="AH5277" s="88">
        <f>AG5277*'⚙️ Config'!$B$11</f>
        <v>148858.8053</v>
      </c>
      <c r="AI5277" s="88">
        <f>AH5277*'⚙️ Config'!$B$12</f>
        <v>44657.64158</v>
      </c>
      <c r="AJ5277" s="64"/>
      <c r="AK5277" s="84"/>
      <c r="AL5277" s="84"/>
      <c r="AM5277" s="84"/>
      <c r="AN5277" s="84"/>
      <c r="AO5277" s="84"/>
      <c r="AP5277" s="84"/>
      <c r="AQ5277" s="84"/>
    </row>
    <row r="5278" ht="15.0" customHeight="1">
      <c r="A5278" s="98">
        <v>5275.0</v>
      </c>
      <c r="B5278" s="99" t="s">
        <v>11091</v>
      </c>
      <c r="C5278" s="98" t="s">
        <v>141</v>
      </c>
      <c r="D5278" s="98" t="s">
        <v>11092</v>
      </c>
      <c r="E5278" s="100">
        <v>25.09</v>
      </c>
      <c r="F5278" s="98" t="s">
        <v>86</v>
      </c>
      <c r="G5278" s="98" t="s">
        <v>606</v>
      </c>
      <c r="H5278" s="101">
        <v>3964801.74</v>
      </c>
      <c r="I5278" s="98">
        <v>2.0</v>
      </c>
      <c r="J5278" s="102">
        <v>4.4</v>
      </c>
      <c r="K5278" s="99">
        <v>2022.0</v>
      </c>
      <c r="L5278" s="98" t="s">
        <v>856</v>
      </c>
      <c r="M5278" s="98">
        <v>2021.0</v>
      </c>
      <c r="N5278" s="98" t="s">
        <v>161</v>
      </c>
      <c r="O5278" s="65" t="str">
        <f t="shared" si="1"/>
        <v>579011340001</v>
      </c>
      <c r="P5278" s="65">
        <f t="shared" si="2"/>
        <v>0</v>
      </c>
      <c r="Q5278" s="65">
        <f t="shared" si="3"/>
        <v>9</v>
      </c>
      <c r="R5278" s="65" t="str">
        <f t="shared" si="12"/>
        <v>57.901.134/0001-09</v>
      </c>
      <c r="S5278" s="84"/>
      <c r="T5278" s="84" t="str">
        <f t="shared" si="10"/>
        <v/>
      </c>
      <c r="U5278" s="84" t="str">
        <f t="shared" si="11"/>
        <v/>
      </c>
      <c r="V5278" s="65" t="str">
        <f t="shared" si="5"/>
        <v/>
      </c>
      <c r="W5278" s="84"/>
      <c r="X5278" s="84"/>
      <c r="Y5278" s="85"/>
      <c r="Z5278" s="85"/>
      <c r="AA5278" s="65" t="str">
        <f t="shared" si="6"/>
        <v/>
      </c>
      <c r="AB5278" s="65" t="str">
        <f t="shared" si="7"/>
        <v/>
      </c>
      <c r="AC5278" s="86"/>
      <c r="AD5278" s="87" t="str">
        <f t="shared" si="8"/>
        <v/>
      </c>
      <c r="AE5278" s="84"/>
      <c r="AF5278" s="86">
        <f>IF(AC5278&gt;0,AC5278,'⚙️ Config'!$B$10)</f>
        <v>0.0075</v>
      </c>
      <c r="AG5278" s="88">
        <f t="shared" si="9"/>
        <v>29736.01305</v>
      </c>
      <c r="AH5278" s="88">
        <f>AG5278*'⚙️ Config'!$B$11</f>
        <v>148680.0653</v>
      </c>
      <c r="AI5278" s="88">
        <f>AH5278*'⚙️ Config'!$B$12</f>
        <v>44604.01958</v>
      </c>
      <c r="AJ5278" s="64"/>
      <c r="AK5278" s="84"/>
      <c r="AL5278" s="84"/>
      <c r="AM5278" s="84"/>
      <c r="AN5278" s="84"/>
      <c r="AO5278" s="84"/>
      <c r="AP5278" s="84"/>
      <c r="AQ5278" s="84"/>
    </row>
    <row r="5279" ht="15.0" customHeight="1">
      <c r="A5279" s="98">
        <v>5276.0</v>
      </c>
      <c r="B5279" s="99" t="s">
        <v>11093</v>
      </c>
      <c r="C5279" s="98" t="s">
        <v>141</v>
      </c>
      <c r="D5279" s="98" t="s">
        <v>11094</v>
      </c>
      <c r="E5279" s="100">
        <v>21.5</v>
      </c>
      <c r="F5279" s="98" t="s">
        <v>86</v>
      </c>
      <c r="G5279" s="98" t="s">
        <v>606</v>
      </c>
      <c r="H5279" s="101">
        <v>3948955.57</v>
      </c>
      <c r="I5279" s="98">
        <v>3.0</v>
      </c>
      <c r="J5279" s="102">
        <v>4.9</v>
      </c>
      <c r="K5279" s="99">
        <v>2022.0</v>
      </c>
      <c r="L5279" s="98" t="s">
        <v>387</v>
      </c>
      <c r="M5279" s="98">
        <v>2021.0</v>
      </c>
      <c r="N5279" s="98" t="s">
        <v>161</v>
      </c>
      <c r="O5279" s="65" t="str">
        <f t="shared" si="1"/>
        <v>077691340001</v>
      </c>
      <c r="P5279" s="65">
        <f t="shared" si="2"/>
        <v>1</v>
      </c>
      <c r="Q5279" s="65">
        <f t="shared" si="3"/>
        <v>0</v>
      </c>
      <c r="R5279" s="65" t="str">
        <f t="shared" si="12"/>
        <v>07.769.134/0001-10</v>
      </c>
      <c r="S5279" s="84"/>
      <c r="T5279" s="84" t="str">
        <f t="shared" si="10"/>
        <v/>
      </c>
      <c r="U5279" s="84" t="str">
        <f t="shared" si="11"/>
        <v/>
      </c>
      <c r="V5279" s="65" t="str">
        <f t="shared" si="5"/>
        <v/>
      </c>
      <c r="W5279" s="84"/>
      <c r="X5279" s="84"/>
      <c r="Y5279" s="85"/>
      <c r="Z5279" s="85"/>
      <c r="AA5279" s="65" t="str">
        <f t="shared" si="6"/>
        <v/>
      </c>
      <c r="AB5279" s="65" t="str">
        <f t="shared" si="7"/>
        <v/>
      </c>
      <c r="AC5279" s="86"/>
      <c r="AD5279" s="87" t="str">
        <f t="shared" si="8"/>
        <v/>
      </c>
      <c r="AE5279" s="84"/>
      <c r="AF5279" s="86">
        <f>IF(AC5279&gt;0,AC5279,'⚙️ Config'!$B$10)</f>
        <v>0.0075</v>
      </c>
      <c r="AG5279" s="88">
        <f t="shared" si="9"/>
        <v>29617.16678</v>
      </c>
      <c r="AH5279" s="88">
        <f>AG5279*'⚙️ Config'!$B$11</f>
        <v>148085.8339</v>
      </c>
      <c r="AI5279" s="88">
        <f>AH5279*'⚙️ Config'!$B$12</f>
        <v>44425.75016</v>
      </c>
      <c r="AJ5279" s="64"/>
      <c r="AK5279" s="84"/>
      <c r="AL5279" s="84"/>
      <c r="AM5279" s="84"/>
      <c r="AN5279" s="84"/>
      <c r="AO5279" s="84"/>
      <c r="AP5279" s="84"/>
      <c r="AQ5279" s="84"/>
    </row>
    <row r="5280" ht="15.0" customHeight="1">
      <c r="A5280" s="98">
        <v>5277.0</v>
      </c>
      <c r="B5280" s="99" t="s">
        <v>11095</v>
      </c>
      <c r="C5280" s="98" t="s">
        <v>141</v>
      </c>
      <c r="D5280" s="98" t="s">
        <v>11096</v>
      </c>
      <c r="E5280" s="100">
        <v>30.25</v>
      </c>
      <c r="F5280" s="98" t="s">
        <v>86</v>
      </c>
      <c r="G5280" s="98" t="s">
        <v>606</v>
      </c>
      <c r="H5280" s="101">
        <v>3945955.91</v>
      </c>
      <c r="I5280" s="98">
        <v>3.0</v>
      </c>
      <c r="J5280" s="102">
        <v>4.7</v>
      </c>
      <c r="K5280" s="99">
        <v>2024.0</v>
      </c>
      <c r="L5280" s="98" t="s">
        <v>508</v>
      </c>
      <c r="M5280" s="98">
        <v>2021.0</v>
      </c>
      <c r="N5280" s="98" t="s">
        <v>189</v>
      </c>
      <c r="O5280" s="65" t="str">
        <f t="shared" si="1"/>
        <v>038689380001</v>
      </c>
      <c r="P5280" s="65">
        <f t="shared" si="2"/>
        <v>1</v>
      </c>
      <c r="Q5280" s="65">
        <f t="shared" si="3"/>
        <v>6</v>
      </c>
      <c r="R5280" s="65" t="str">
        <f t="shared" si="12"/>
        <v>03.868.938/0001-16</v>
      </c>
      <c r="S5280" s="84"/>
      <c r="T5280" s="84" t="str">
        <f t="shared" si="10"/>
        <v/>
      </c>
      <c r="U5280" s="84" t="str">
        <f t="shared" si="11"/>
        <v/>
      </c>
      <c r="V5280" s="65" t="str">
        <f t="shared" si="5"/>
        <v/>
      </c>
      <c r="W5280" s="84"/>
      <c r="X5280" s="84"/>
      <c r="Y5280" s="85"/>
      <c r="Z5280" s="85"/>
      <c r="AA5280" s="65" t="str">
        <f t="shared" si="6"/>
        <v/>
      </c>
      <c r="AB5280" s="65" t="str">
        <f t="shared" si="7"/>
        <v/>
      </c>
      <c r="AC5280" s="86"/>
      <c r="AD5280" s="87" t="str">
        <f t="shared" si="8"/>
        <v/>
      </c>
      <c r="AE5280" s="84"/>
      <c r="AF5280" s="86">
        <f>IF(AC5280&gt;0,AC5280,'⚙️ Config'!$B$10)</f>
        <v>0.0075</v>
      </c>
      <c r="AG5280" s="88">
        <f t="shared" si="9"/>
        <v>29594.66933</v>
      </c>
      <c r="AH5280" s="88">
        <f>AG5280*'⚙️ Config'!$B$11</f>
        <v>147973.3466</v>
      </c>
      <c r="AI5280" s="88">
        <f>AH5280*'⚙️ Config'!$B$12</f>
        <v>44392.00399</v>
      </c>
      <c r="AJ5280" s="64"/>
      <c r="AK5280" s="84"/>
      <c r="AL5280" s="84"/>
      <c r="AM5280" s="84"/>
      <c r="AN5280" s="84"/>
      <c r="AO5280" s="84"/>
      <c r="AP5280" s="84"/>
      <c r="AQ5280" s="84"/>
    </row>
    <row r="5281" ht="15.0" customHeight="1">
      <c r="A5281" s="103">
        <v>5278.0</v>
      </c>
      <c r="B5281" s="104" t="s">
        <v>11097</v>
      </c>
      <c r="C5281" s="103" t="s">
        <v>141</v>
      </c>
      <c r="D5281" s="103" t="s">
        <v>11098</v>
      </c>
      <c r="E5281" s="105">
        <v>32.83</v>
      </c>
      <c r="F5281" s="103" t="s">
        <v>86</v>
      </c>
      <c r="G5281" s="103" t="s">
        <v>606</v>
      </c>
      <c r="H5281" s="106">
        <v>3944838.4</v>
      </c>
      <c r="I5281" s="103">
        <v>1.0</v>
      </c>
      <c r="J5281" s="107">
        <v>5.0</v>
      </c>
      <c r="K5281" s="104">
        <v>2021.0</v>
      </c>
      <c r="L5281" s="103" t="s">
        <v>630</v>
      </c>
      <c r="M5281" s="103">
        <v>2021.0</v>
      </c>
      <c r="N5281" s="103" t="s">
        <v>161</v>
      </c>
      <c r="O5281" s="65" t="str">
        <f t="shared" si="1"/>
        <v>222593540001</v>
      </c>
      <c r="P5281" s="65">
        <f t="shared" si="2"/>
        <v>9</v>
      </c>
      <c r="Q5281" s="65">
        <f t="shared" si="3"/>
        <v>8</v>
      </c>
      <c r="R5281" s="65" t="str">
        <f t="shared" si="12"/>
        <v>22.259.354/0001-98</v>
      </c>
      <c r="S5281" s="84"/>
      <c r="T5281" s="84" t="str">
        <f t="shared" si="10"/>
        <v/>
      </c>
      <c r="U5281" s="84" t="str">
        <f t="shared" si="11"/>
        <v/>
      </c>
      <c r="V5281" s="65" t="str">
        <f t="shared" si="5"/>
        <v/>
      </c>
      <c r="W5281" s="84"/>
      <c r="X5281" s="84"/>
      <c r="Y5281" s="85"/>
      <c r="Z5281" s="85"/>
      <c r="AA5281" s="65" t="str">
        <f t="shared" si="6"/>
        <v/>
      </c>
      <c r="AB5281" s="65" t="str">
        <f t="shared" si="7"/>
        <v/>
      </c>
      <c r="AC5281" s="86"/>
      <c r="AD5281" s="87" t="str">
        <f t="shared" si="8"/>
        <v/>
      </c>
      <c r="AE5281" s="84"/>
      <c r="AF5281" s="86">
        <f>IF(AC5281&gt;0,AC5281,'⚙️ Config'!$B$10)</f>
        <v>0.0075</v>
      </c>
      <c r="AG5281" s="88">
        <f t="shared" si="9"/>
        <v>29586.288</v>
      </c>
      <c r="AH5281" s="88">
        <f>AG5281*'⚙️ Config'!$B$11</f>
        <v>147931.44</v>
      </c>
      <c r="AI5281" s="88">
        <f>AH5281*'⚙️ Config'!$B$12</f>
        <v>44379.432</v>
      </c>
      <c r="AJ5281" s="64"/>
      <c r="AK5281" s="84"/>
      <c r="AL5281" s="84"/>
      <c r="AM5281" s="84"/>
      <c r="AN5281" s="84"/>
      <c r="AO5281" s="84"/>
      <c r="AP5281" s="84"/>
      <c r="AQ5281" s="84"/>
    </row>
    <row r="5282" ht="15.0" customHeight="1">
      <c r="A5282" s="98">
        <v>5279.0</v>
      </c>
      <c r="B5282" s="99" t="s">
        <v>11099</v>
      </c>
      <c r="C5282" s="98" t="s">
        <v>141</v>
      </c>
      <c r="D5282" s="98" t="s">
        <v>11100</v>
      </c>
      <c r="E5282" s="100">
        <v>22.57</v>
      </c>
      <c r="F5282" s="98" t="s">
        <v>86</v>
      </c>
      <c r="G5282" s="98" t="s">
        <v>606</v>
      </c>
      <c r="H5282" s="101">
        <v>3943206.88</v>
      </c>
      <c r="I5282" s="98">
        <v>3.0</v>
      </c>
      <c r="J5282" s="102">
        <v>4.7</v>
      </c>
      <c r="K5282" s="99">
        <v>2023.0</v>
      </c>
      <c r="L5282" s="98" t="s">
        <v>387</v>
      </c>
      <c r="M5282" s="98">
        <v>2021.0</v>
      </c>
      <c r="N5282" s="98" t="s">
        <v>161</v>
      </c>
      <c r="O5282" s="65" t="str">
        <f t="shared" si="1"/>
        <v>227796470001</v>
      </c>
      <c r="P5282" s="65">
        <f t="shared" si="2"/>
        <v>0</v>
      </c>
      <c r="Q5282" s="65">
        <f t="shared" si="3"/>
        <v>4</v>
      </c>
      <c r="R5282" s="65" t="str">
        <f t="shared" si="12"/>
        <v>22.779.647/0001-04</v>
      </c>
      <c r="S5282" s="84"/>
      <c r="T5282" s="84" t="str">
        <f t="shared" si="10"/>
        <v/>
      </c>
      <c r="U5282" s="84" t="str">
        <f t="shared" si="11"/>
        <v/>
      </c>
      <c r="V5282" s="65" t="str">
        <f t="shared" si="5"/>
        <v/>
      </c>
      <c r="W5282" s="84"/>
      <c r="X5282" s="84"/>
      <c r="Y5282" s="85"/>
      <c r="Z5282" s="85"/>
      <c r="AA5282" s="65" t="str">
        <f t="shared" si="6"/>
        <v/>
      </c>
      <c r="AB5282" s="65" t="str">
        <f t="shared" si="7"/>
        <v/>
      </c>
      <c r="AC5282" s="86"/>
      <c r="AD5282" s="87" t="str">
        <f t="shared" si="8"/>
        <v/>
      </c>
      <c r="AE5282" s="84"/>
      <c r="AF5282" s="86">
        <f>IF(AC5282&gt;0,AC5282,'⚙️ Config'!$B$10)</f>
        <v>0.0075</v>
      </c>
      <c r="AG5282" s="88">
        <f t="shared" si="9"/>
        <v>29574.0516</v>
      </c>
      <c r="AH5282" s="88">
        <f>AG5282*'⚙️ Config'!$B$11</f>
        <v>147870.258</v>
      </c>
      <c r="AI5282" s="88">
        <f>AH5282*'⚙️ Config'!$B$12</f>
        <v>44361.0774</v>
      </c>
      <c r="AJ5282" s="64"/>
      <c r="AK5282" s="84"/>
      <c r="AL5282" s="84"/>
      <c r="AM5282" s="84"/>
      <c r="AN5282" s="84"/>
      <c r="AO5282" s="84"/>
      <c r="AP5282" s="84"/>
      <c r="AQ5282" s="84"/>
    </row>
    <row r="5283" ht="15.0" customHeight="1">
      <c r="A5283" s="98">
        <v>5280.0</v>
      </c>
      <c r="B5283" s="99" t="s">
        <v>11101</v>
      </c>
      <c r="C5283" s="98" t="s">
        <v>141</v>
      </c>
      <c r="D5283" s="98" t="s">
        <v>11102</v>
      </c>
      <c r="E5283" s="100">
        <v>19.98</v>
      </c>
      <c r="F5283" s="98" t="s">
        <v>86</v>
      </c>
      <c r="G5283" s="98" t="s">
        <v>606</v>
      </c>
      <c r="H5283" s="101">
        <v>3923584.62</v>
      </c>
      <c r="I5283" s="98">
        <v>3.0</v>
      </c>
      <c r="J5283" s="102">
        <v>4.8</v>
      </c>
      <c r="K5283" s="99">
        <v>2021.0</v>
      </c>
      <c r="L5283" s="98" t="s">
        <v>4709</v>
      </c>
      <c r="M5283" s="98">
        <v>2021.0</v>
      </c>
      <c r="N5283" s="98" t="s">
        <v>161</v>
      </c>
      <c r="O5283" s="65" t="str">
        <f t="shared" si="1"/>
        <v>072286970001</v>
      </c>
      <c r="P5283" s="65">
        <f t="shared" si="2"/>
        <v>0</v>
      </c>
      <c r="Q5283" s="65">
        <f t="shared" si="3"/>
        <v>0</v>
      </c>
      <c r="R5283" s="65" t="str">
        <f t="shared" si="12"/>
        <v>07.228.697/0001-00</v>
      </c>
      <c r="S5283" s="84"/>
      <c r="T5283" s="84" t="str">
        <f t="shared" si="10"/>
        <v/>
      </c>
      <c r="U5283" s="84" t="str">
        <f t="shared" si="11"/>
        <v/>
      </c>
      <c r="V5283" s="65" t="str">
        <f t="shared" si="5"/>
        <v/>
      </c>
      <c r="W5283" s="84"/>
      <c r="X5283" s="84"/>
      <c r="Y5283" s="85"/>
      <c r="Z5283" s="85"/>
      <c r="AA5283" s="65" t="str">
        <f t="shared" si="6"/>
        <v/>
      </c>
      <c r="AB5283" s="65" t="str">
        <f t="shared" si="7"/>
        <v/>
      </c>
      <c r="AC5283" s="86"/>
      <c r="AD5283" s="87" t="str">
        <f t="shared" si="8"/>
        <v/>
      </c>
      <c r="AE5283" s="84"/>
      <c r="AF5283" s="86">
        <f>IF(AC5283&gt;0,AC5283,'⚙️ Config'!$B$10)</f>
        <v>0.0075</v>
      </c>
      <c r="AG5283" s="88">
        <f t="shared" si="9"/>
        <v>29426.88465</v>
      </c>
      <c r="AH5283" s="88">
        <f>AG5283*'⚙️ Config'!$B$11</f>
        <v>147134.4233</v>
      </c>
      <c r="AI5283" s="88">
        <f>AH5283*'⚙️ Config'!$B$12</f>
        <v>44140.32698</v>
      </c>
      <c r="AJ5283" s="64"/>
      <c r="AK5283" s="84"/>
      <c r="AL5283" s="84"/>
      <c r="AM5283" s="84"/>
      <c r="AN5283" s="84"/>
      <c r="AO5283" s="84"/>
      <c r="AP5283" s="84"/>
      <c r="AQ5283" s="84"/>
    </row>
    <row r="5284" ht="15.0" customHeight="1">
      <c r="A5284" s="103">
        <v>5281.0</v>
      </c>
      <c r="B5284" s="104" t="s">
        <v>11103</v>
      </c>
      <c r="C5284" s="103" t="s">
        <v>141</v>
      </c>
      <c r="D5284" s="103" t="s">
        <v>11104</v>
      </c>
      <c r="E5284" s="105">
        <v>24.04</v>
      </c>
      <c r="F5284" s="103" t="s">
        <v>86</v>
      </c>
      <c r="G5284" s="103" t="s">
        <v>606</v>
      </c>
      <c r="H5284" s="106">
        <v>3922453.93</v>
      </c>
      <c r="I5284" s="103">
        <v>3.0</v>
      </c>
      <c r="J5284" s="107">
        <v>4.1</v>
      </c>
      <c r="K5284" s="104">
        <v>2023.0</v>
      </c>
      <c r="L5284" s="103" t="s">
        <v>387</v>
      </c>
      <c r="M5284" s="103">
        <v>2022.0</v>
      </c>
      <c r="N5284" s="103" t="s">
        <v>161</v>
      </c>
      <c r="O5284" s="65" t="str">
        <f t="shared" si="1"/>
        <v>115508740001</v>
      </c>
      <c r="P5284" s="65">
        <f t="shared" si="2"/>
        <v>3</v>
      </c>
      <c r="Q5284" s="65">
        <f t="shared" si="3"/>
        <v>9</v>
      </c>
      <c r="R5284" s="65" t="str">
        <f t="shared" si="12"/>
        <v>11.550.874/0001-39</v>
      </c>
      <c r="S5284" s="84"/>
      <c r="T5284" s="84" t="str">
        <f t="shared" si="10"/>
        <v/>
      </c>
      <c r="U5284" s="84" t="str">
        <f t="shared" si="11"/>
        <v/>
      </c>
      <c r="V5284" s="65" t="str">
        <f t="shared" si="5"/>
        <v/>
      </c>
      <c r="W5284" s="84"/>
      <c r="X5284" s="84"/>
      <c r="Y5284" s="85"/>
      <c r="Z5284" s="85"/>
      <c r="AA5284" s="65" t="str">
        <f t="shared" si="6"/>
        <v/>
      </c>
      <c r="AB5284" s="65" t="str">
        <f t="shared" si="7"/>
        <v/>
      </c>
      <c r="AC5284" s="86"/>
      <c r="AD5284" s="87" t="str">
        <f t="shared" si="8"/>
        <v/>
      </c>
      <c r="AE5284" s="84"/>
      <c r="AF5284" s="86">
        <f>IF(AC5284&gt;0,AC5284,'⚙️ Config'!$B$10)</f>
        <v>0.0075</v>
      </c>
      <c r="AG5284" s="88">
        <f t="shared" si="9"/>
        <v>29418.40448</v>
      </c>
      <c r="AH5284" s="88">
        <f>AG5284*'⚙️ Config'!$B$11</f>
        <v>147092.0224</v>
      </c>
      <c r="AI5284" s="88">
        <f>AH5284*'⚙️ Config'!$B$12</f>
        <v>44127.60671</v>
      </c>
      <c r="AJ5284" s="64"/>
      <c r="AK5284" s="84"/>
      <c r="AL5284" s="84"/>
      <c r="AM5284" s="84"/>
      <c r="AN5284" s="84"/>
      <c r="AO5284" s="84"/>
      <c r="AP5284" s="84"/>
      <c r="AQ5284" s="84"/>
    </row>
    <row r="5285" ht="15.0" customHeight="1">
      <c r="A5285" s="103">
        <v>5282.0</v>
      </c>
      <c r="B5285" s="104" t="s">
        <v>11105</v>
      </c>
      <c r="C5285" s="103" t="s">
        <v>141</v>
      </c>
      <c r="D5285" s="103" t="s">
        <v>11106</v>
      </c>
      <c r="E5285" s="105">
        <v>35.11</v>
      </c>
      <c r="F5285" s="103" t="s">
        <v>86</v>
      </c>
      <c r="G5285" s="103" t="s">
        <v>606</v>
      </c>
      <c r="H5285" s="106">
        <v>3919019.98</v>
      </c>
      <c r="I5285" s="103">
        <v>2.0</v>
      </c>
      <c r="J5285" s="107">
        <v>4.3</v>
      </c>
      <c r="K5285" s="104">
        <v>2024.0</v>
      </c>
      <c r="L5285" s="103" t="s">
        <v>630</v>
      </c>
      <c r="M5285" s="103">
        <v>2021.0</v>
      </c>
      <c r="N5285" s="103" t="s">
        <v>161</v>
      </c>
      <c r="O5285" s="65" t="str">
        <f t="shared" si="1"/>
        <v>088057400001</v>
      </c>
      <c r="P5285" s="65">
        <f t="shared" si="2"/>
        <v>0</v>
      </c>
      <c r="Q5285" s="65">
        <f t="shared" si="3"/>
        <v>7</v>
      </c>
      <c r="R5285" s="65" t="str">
        <f t="shared" si="12"/>
        <v>08.805.740/0001-07</v>
      </c>
      <c r="S5285" s="84"/>
      <c r="T5285" s="84" t="str">
        <f t="shared" si="10"/>
        <v/>
      </c>
      <c r="U5285" s="84" t="str">
        <f t="shared" si="11"/>
        <v/>
      </c>
      <c r="V5285" s="65" t="str">
        <f t="shared" si="5"/>
        <v/>
      </c>
      <c r="W5285" s="84"/>
      <c r="X5285" s="84"/>
      <c r="Y5285" s="85"/>
      <c r="Z5285" s="85"/>
      <c r="AA5285" s="65" t="str">
        <f t="shared" si="6"/>
        <v/>
      </c>
      <c r="AB5285" s="65" t="str">
        <f t="shared" si="7"/>
        <v/>
      </c>
      <c r="AC5285" s="86"/>
      <c r="AD5285" s="87" t="str">
        <f t="shared" si="8"/>
        <v/>
      </c>
      <c r="AE5285" s="84"/>
      <c r="AF5285" s="86">
        <f>IF(AC5285&gt;0,AC5285,'⚙️ Config'!$B$10)</f>
        <v>0.0075</v>
      </c>
      <c r="AG5285" s="88">
        <f t="shared" si="9"/>
        <v>29392.64985</v>
      </c>
      <c r="AH5285" s="88">
        <f>AG5285*'⚙️ Config'!$B$11</f>
        <v>146963.2493</v>
      </c>
      <c r="AI5285" s="88">
        <f>AH5285*'⚙️ Config'!$B$12</f>
        <v>44088.97478</v>
      </c>
      <c r="AJ5285" s="64"/>
      <c r="AK5285" s="84"/>
      <c r="AL5285" s="84"/>
      <c r="AM5285" s="84"/>
      <c r="AN5285" s="84"/>
      <c r="AO5285" s="84"/>
      <c r="AP5285" s="84"/>
      <c r="AQ5285" s="84"/>
    </row>
    <row r="5286" ht="15.0" customHeight="1">
      <c r="A5286" s="103">
        <v>5283.0</v>
      </c>
      <c r="B5286" s="104" t="s">
        <v>11107</v>
      </c>
      <c r="C5286" s="103" t="s">
        <v>141</v>
      </c>
      <c r="D5286" s="103" t="s">
        <v>11108</v>
      </c>
      <c r="E5286" s="105">
        <v>28.18</v>
      </c>
      <c r="F5286" s="103" t="s">
        <v>86</v>
      </c>
      <c r="G5286" s="103" t="s">
        <v>606</v>
      </c>
      <c r="H5286" s="106">
        <v>3918916.09</v>
      </c>
      <c r="I5286" s="103">
        <v>2.0</v>
      </c>
      <c r="J5286" s="107">
        <v>4.1</v>
      </c>
      <c r="K5286" s="104">
        <v>2023.0</v>
      </c>
      <c r="L5286" s="103" t="s">
        <v>177</v>
      </c>
      <c r="M5286" s="103">
        <v>2022.0</v>
      </c>
      <c r="N5286" s="103" t="s">
        <v>189</v>
      </c>
      <c r="O5286" s="65" t="str">
        <f t="shared" si="1"/>
        <v>574955740001</v>
      </c>
      <c r="P5286" s="65">
        <f t="shared" si="2"/>
        <v>0</v>
      </c>
      <c r="Q5286" s="65">
        <f t="shared" si="3"/>
        <v>3</v>
      </c>
      <c r="R5286" s="65" t="str">
        <f t="shared" si="12"/>
        <v>57.495.574/0001-03</v>
      </c>
      <c r="S5286" s="84"/>
      <c r="T5286" s="84" t="str">
        <f t="shared" si="10"/>
        <v/>
      </c>
      <c r="U5286" s="84" t="str">
        <f t="shared" si="11"/>
        <v/>
      </c>
      <c r="V5286" s="65" t="str">
        <f t="shared" si="5"/>
        <v/>
      </c>
      <c r="W5286" s="84"/>
      <c r="X5286" s="84"/>
      <c r="Y5286" s="85"/>
      <c r="Z5286" s="85"/>
      <c r="AA5286" s="65" t="str">
        <f t="shared" si="6"/>
        <v/>
      </c>
      <c r="AB5286" s="65" t="str">
        <f t="shared" si="7"/>
        <v/>
      </c>
      <c r="AC5286" s="86"/>
      <c r="AD5286" s="87" t="str">
        <f t="shared" si="8"/>
        <v/>
      </c>
      <c r="AE5286" s="84"/>
      <c r="AF5286" s="86">
        <f>IF(AC5286&gt;0,AC5286,'⚙️ Config'!$B$10)</f>
        <v>0.0075</v>
      </c>
      <c r="AG5286" s="88">
        <f t="shared" si="9"/>
        <v>29391.87068</v>
      </c>
      <c r="AH5286" s="88">
        <f>AG5286*'⚙️ Config'!$B$11</f>
        <v>146959.3534</v>
      </c>
      <c r="AI5286" s="88">
        <f>AH5286*'⚙️ Config'!$B$12</f>
        <v>44087.80601</v>
      </c>
      <c r="AJ5286" s="64"/>
      <c r="AK5286" s="84"/>
      <c r="AL5286" s="84"/>
      <c r="AM5286" s="84"/>
      <c r="AN5286" s="84"/>
      <c r="AO5286" s="84"/>
      <c r="AP5286" s="84"/>
      <c r="AQ5286" s="84"/>
    </row>
    <row r="5287" ht="15.0" customHeight="1">
      <c r="A5287" s="103">
        <v>5284.0</v>
      </c>
      <c r="B5287" s="104" t="s">
        <v>11109</v>
      </c>
      <c r="C5287" s="103" t="s">
        <v>141</v>
      </c>
      <c r="D5287" s="103" t="s">
        <v>11110</v>
      </c>
      <c r="E5287" s="105">
        <v>55.45</v>
      </c>
      <c r="F5287" s="103" t="s">
        <v>86</v>
      </c>
      <c r="G5287" s="103" t="s">
        <v>606</v>
      </c>
      <c r="H5287" s="106">
        <v>3913650.52</v>
      </c>
      <c r="I5287" s="103">
        <v>2.0</v>
      </c>
      <c r="J5287" s="107">
        <v>4.6</v>
      </c>
      <c r="K5287" s="104">
        <v>2025.0</v>
      </c>
      <c r="L5287" s="103" t="s">
        <v>9403</v>
      </c>
      <c r="M5287" s="103">
        <v>2021.0</v>
      </c>
      <c r="N5287" s="103" t="s">
        <v>310</v>
      </c>
      <c r="O5287" s="65" t="str">
        <f t="shared" si="1"/>
        <v>009064290001</v>
      </c>
      <c r="P5287" s="65">
        <f t="shared" si="2"/>
        <v>4</v>
      </c>
      <c r="Q5287" s="65">
        <f t="shared" si="3"/>
        <v>2</v>
      </c>
      <c r="R5287" s="65" t="str">
        <f t="shared" si="12"/>
        <v>00.906.429/0001-42</v>
      </c>
      <c r="S5287" s="84"/>
      <c r="T5287" s="84" t="str">
        <f t="shared" si="10"/>
        <v/>
      </c>
      <c r="U5287" s="84" t="str">
        <f t="shared" si="11"/>
        <v/>
      </c>
      <c r="V5287" s="65" t="str">
        <f t="shared" si="5"/>
        <v/>
      </c>
      <c r="W5287" s="84"/>
      <c r="X5287" s="84"/>
      <c r="Y5287" s="85"/>
      <c r="Z5287" s="85"/>
      <c r="AA5287" s="65" t="str">
        <f t="shared" si="6"/>
        <v/>
      </c>
      <c r="AB5287" s="65" t="str">
        <f t="shared" si="7"/>
        <v/>
      </c>
      <c r="AC5287" s="86"/>
      <c r="AD5287" s="87" t="str">
        <f t="shared" si="8"/>
        <v/>
      </c>
      <c r="AE5287" s="84"/>
      <c r="AF5287" s="86">
        <f>IF(AC5287&gt;0,AC5287,'⚙️ Config'!$B$10)</f>
        <v>0.0075</v>
      </c>
      <c r="AG5287" s="88">
        <f t="shared" si="9"/>
        <v>29352.3789</v>
      </c>
      <c r="AH5287" s="88">
        <f>AG5287*'⚙️ Config'!$B$11</f>
        <v>146761.8945</v>
      </c>
      <c r="AI5287" s="88">
        <f>AH5287*'⚙️ Config'!$B$12</f>
        <v>44028.56835</v>
      </c>
      <c r="AJ5287" s="64"/>
      <c r="AK5287" s="84"/>
      <c r="AL5287" s="84"/>
      <c r="AM5287" s="84"/>
      <c r="AN5287" s="84"/>
      <c r="AO5287" s="84"/>
      <c r="AP5287" s="84"/>
      <c r="AQ5287" s="84"/>
    </row>
    <row r="5288" ht="15.0" customHeight="1">
      <c r="A5288" s="98">
        <v>5285.0</v>
      </c>
      <c r="B5288" s="99" t="s">
        <v>11111</v>
      </c>
      <c r="C5288" s="98" t="s">
        <v>141</v>
      </c>
      <c r="D5288" s="98" t="s">
        <v>11112</v>
      </c>
      <c r="E5288" s="100">
        <v>31.15</v>
      </c>
      <c r="F5288" s="98" t="s">
        <v>86</v>
      </c>
      <c r="G5288" s="98" t="s">
        <v>606</v>
      </c>
      <c r="H5288" s="101">
        <v>3910307.81</v>
      </c>
      <c r="I5288" s="98">
        <v>2.0</v>
      </c>
      <c r="J5288" s="102">
        <v>4.5</v>
      </c>
      <c r="K5288" s="99">
        <v>2024.0</v>
      </c>
      <c r="L5288" s="98" t="s">
        <v>812</v>
      </c>
      <c r="M5288" s="98">
        <v>2021.0</v>
      </c>
      <c r="N5288" s="98" t="s">
        <v>161</v>
      </c>
      <c r="O5288" s="65" t="str">
        <f t="shared" si="1"/>
        <v>562153790001</v>
      </c>
      <c r="P5288" s="65">
        <f t="shared" si="2"/>
        <v>0</v>
      </c>
      <c r="Q5288" s="65">
        <f t="shared" si="3"/>
        <v>1</v>
      </c>
      <c r="R5288" s="65" t="str">
        <f t="shared" si="12"/>
        <v>56.215.379/0001-01</v>
      </c>
      <c r="S5288" s="84"/>
      <c r="T5288" s="84" t="str">
        <f t="shared" si="10"/>
        <v/>
      </c>
      <c r="U5288" s="84" t="str">
        <f t="shared" si="11"/>
        <v/>
      </c>
      <c r="V5288" s="65" t="str">
        <f t="shared" si="5"/>
        <v/>
      </c>
      <c r="W5288" s="84"/>
      <c r="X5288" s="84"/>
      <c r="Y5288" s="85"/>
      <c r="Z5288" s="85"/>
      <c r="AA5288" s="65" t="str">
        <f t="shared" si="6"/>
        <v/>
      </c>
      <c r="AB5288" s="65" t="str">
        <f t="shared" si="7"/>
        <v/>
      </c>
      <c r="AC5288" s="86"/>
      <c r="AD5288" s="87" t="str">
        <f t="shared" si="8"/>
        <v/>
      </c>
      <c r="AE5288" s="84"/>
      <c r="AF5288" s="86">
        <f>IF(AC5288&gt;0,AC5288,'⚙️ Config'!$B$10)</f>
        <v>0.0075</v>
      </c>
      <c r="AG5288" s="88">
        <f t="shared" si="9"/>
        <v>29327.30858</v>
      </c>
      <c r="AH5288" s="88">
        <f>AG5288*'⚙️ Config'!$B$11</f>
        <v>146636.5429</v>
      </c>
      <c r="AI5288" s="88">
        <f>AH5288*'⚙️ Config'!$B$12</f>
        <v>43990.96286</v>
      </c>
      <c r="AJ5288" s="64"/>
      <c r="AK5288" s="84"/>
      <c r="AL5288" s="84"/>
      <c r="AM5288" s="84"/>
      <c r="AN5288" s="84"/>
      <c r="AO5288" s="84"/>
      <c r="AP5288" s="84"/>
      <c r="AQ5288" s="84"/>
    </row>
    <row r="5289" ht="15.0" customHeight="1">
      <c r="A5289" s="98">
        <v>5286.0</v>
      </c>
      <c r="B5289" s="99" t="s">
        <v>11113</v>
      </c>
      <c r="C5289" s="98" t="s">
        <v>141</v>
      </c>
      <c r="D5289" s="98" t="s">
        <v>11114</v>
      </c>
      <c r="E5289" s="100">
        <v>24.94</v>
      </c>
      <c r="F5289" s="98" t="s">
        <v>86</v>
      </c>
      <c r="G5289" s="98" t="s">
        <v>606</v>
      </c>
      <c r="H5289" s="101">
        <v>3881031.77</v>
      </c>
      <c r="I5289" s="98">
        <v>2.0</v>
      </c>
      <c r="J5289" s="102">
        <v>4.7</v>
      </c>
      <c r="K5289" s="99">
        <v>2022.0</v>
      </c>
      <c r="L5289" s="98" t="s">
        <v>630</v>
      </c>
      <c r="M5289" s="98">
        <v>2021.0</v>
      </c>
      <c r="N5289" s="98" t="s">
        <v>161</v>
      </c>
      <c r="O5289" s="65" t="str">
        <f t="shared" si="1"/>
        <v>002332060001</v>
      </c>
      <c r="P5289" s="65">
        <f t="shared" si="2"/>
        <v>6</v>
      </c>
      <c r="Q5289" s="65">
        <f t="shared" si="3"/>
        <v>1</v>
      </c>
      <c r="R5289" s="65" t="str">
        <f t="shared" si="12"/>
        <v>00.233.206/0001-61</v>
      </c>
      <c r="S5289" s="84"/>
      <c r="T5289" s="84" t="str">
        <f t="shared" si="10"/>
        <v/>
      </c>
      <c r="U5289" s="84" t="str">
        <f t="shared" si="11"/>
        <v/>
      </c>
      <c r="V5289" s="65" t="str">
        <f t="shared" si="5"/>
        <v/>
      </c>
      <c r="W5289" s="84"/>
      <c r="X5289" s="84"/>
      <c r="Y5289" s="85"/>
      <c r="Z5289" s="85"/>
      <c r="AA5289" s="65" t="str">
        <f t="shared" si="6"/>
        <v/>
      </c>
      <c r="AB5289" s="65" t="str">
        <f t="shared" si="7"/>
        <v/>
      </c>
      <c r="AC5289" s="86"/>
      <c r="AD5289" s="87" t="str">
        <f t="shared" si="8"/>
        <v/>
      </c>
      <c r="AE5289" s="84"/>
      <c r="AF5289" s="86">
        <f>IF(AC5289&gt;0,AC5289,'⚙️ Config'!$B$10)</f>
        <v>0.0075</v>
      </c>
      <c r="AG5289" s="88">
        <f t="shared" si="9"/>
        <v>29107.73828</v>
      </c>
      <c r="AH5289" s="88">
        <f>AG5289*'⚙️ Config'!$B$11</f>
        <v>145538.6914</v>
      </c>
      <c r="AI5289" s="88">
        <f>AH5289*'⚙️ Config'!$B$12</f>
        <v>43661.60741</v>
      </c>
      <c r="AJ5289" s="64"/>
      <c r="AK5289" s="84"/>
      <c r="AL5289" s="84"/>
      <c r="AM5289" s="84"/>
      <c r="AN5289" s="84"/>
      <c r="AO5289" s="84"/>
      <c r="AP5289" s="84"/>
      <c r="AQ5289" s="84"/>
    </row>
    <row r="5290" ht="15.0" customHeight="1">
      <c r="A5290" s="98">
        <v>5287.0</v>
      </c>
      <c r="B5290" s="99" t="s">
        <v>11115</v>
      </c>
      <c r="C5290" s="98" t="s">
        <v>141</v>
      </c>
      <c r="D5290" s="98" t="s">
        <v>11116</v>
      </c>
      <c r="E5290" s="100">
        <v>24.79</v>
      </c>
      <c r="F5290" s="98" t="s">
        <v>86</v>
      </c>
      <c r="G5290" s="98" t="s">
        <v>606</v>
      </c>
      <c r="H5290" s="101">
        <v>3878151.4</v>
      </c>
      <c r="I5290" s="98">
        <v>2.0</v>
      </c>
      <c r="J5290" s="102">
        <v>4.8</v>
      </c>
      <c r="K5290" s="99">
        <v>2022.0</v>
      </c>
      <c r="L5290" s="98" t="s">
        <v>630</v>
      </c>
      <c r="M5290" s="98">
        <v>2021.0</v>
      </c>
      <c r="N5290" s="98" t="s">
        <v>161</v>
      </c>
      <c r="O5290" s="65" t="str">
        <f t="shared" si="1"/>
        <v>104174450001</v>
      </c>
      <c r="P5290" s="65">
        <f t="shared" si="2"/>
        <v>2</v>
      </c>
      <c r="Q5290" s="65">
        <f t="shared" si="3"/>
        <v>5</v>
      </c>
      <c r="R5290" s="65" t="str">
        <f t="shared" si="12"/>
        <v>10.417.445/0001-25</v>
      </c>
      <c r="S5290" s="84"/>
      <c r="T5290" s="84" t="str">
        <f t="shared" si="10"/>
        <v/>
      </c>
      <c r="U5290" s="84" t="str">
        <f t="shared" si="11"/>
        <v/>
      </c>
      <c r="V5290" s="65" t="str">
        <f t="shared" si="5"/>
        <v/>
      </c>
      <c r="W5290" s="84"/>
      <c r="X5290" s="84"/>
      <c r="Y5290" s="85"/>
      <c r="Z5290" s="85"/>
      <c r="AA5290" s="65" t="str">
        <f t="shared" si="6"/>
        <v/>
      </c>
      <c r="AB5290" s="65" t="str">
        <f t="shared" si="7"/>
        <v/>
      </c>
      <c r="AC5290" s="86"/>
      <c r="AD5290" s="87" t="str">
        <f t="shared" si="8"/>
        <v/>
      </c>
      <c r="AE5290" s="84"/>
      <c r="AF5290" s="86">
        <f>IF(AC5290&gt;0,AC5290,'⚙️ Config'!$B$10)</f>
        <v>0.0075</v>
      </c>
      <c r="AG5290" s="88">
        <f t="shared" si="9"/>
        <v>29086.1355</v>
      </c>
      <c r="AH5290" s="88">
        <f>AG5290*'⚙️ Config'!$B$11</f>
        <v>145430.6775</v>
      </c>
      <c r="AI5290" s="88">
        <f>AH5290*'⚙️ Config'!$B$12</f>
        <v>43629.20325</v>
      </c>
      <c r="AJ5290" s="64"/>
      <c r="AK5290" s="84"/>
      <c r="AL5290" s="84"/>
      <c r="AM5290" s="84"/>
      <c r="AN5290" s="84"/>
      <c r="AO5290" s="84"/>
      <c r="AP5290" s="84"/>
      <c r="AQ5290" s="84"/>
    </row>
    <row r="5291" ht="15.0" customHeight="1">
      <c r="A5291" s="103">
        <v>5288.0</v>
      </c>
      <c r="B5291" s="104" t="s">
        <v>11117</v>
      </c>
      <c r="C5291" s="103" t="s">
        <v>141</v>
      </c>
      <c r="D5291" s="103" t="s">
        <v>11118</v>
      </c>
      <c r="E5291" s="105">
        <v>23.07</v>
      </c>
      <c r="F5291" s="103" t="s">
        <v>86</v>
      </c>
      <c r="G5291" s="103" t="s">
        <v>606</v>
      </c>
      <c r="H5291" s="106">
        <v>3874630.22</v>
      </c>
      <c r="I5291" s="103">
        <v>2.0</v>
      </c>
      <c r="J5291" s="107">
        <v>4.9</v>
      </c>
      <c r="K5291" s="104">
        <v>2021.0</v>
      </c>
      <c r="L5291" s="103" t="s">
        <v>144</v>
      </c>
      <c r="M5291" s="103">
        <v>2021.0</v>
      </c>
      <c r="N5291" s="103" t="s">
        <v>145</v>
      </c>
      <c r="O5291" s="65" t="str">
        <f t="shared" si="1"/>
        <v>639675900001</v>
      </c>
      <c r="P5291" s="65">
        <f t="shared" si="2"/>
        <v>4</v>
      </c>
      <c r="Q5291" s="65">
        <f t="shared" si="3"/>
        <v>6</v>
      </c>
      <c r="R5291" s="65" t="str">
        <f t="shared" si="12"/>
        <v>63.967.590/0001-46</v>
      </c>
      <c r="S5291" s="84"/>
      <c r="T5291" s="84" t="str">
        <f t="shared" si="10"/>
        <v/>
      </c>
      <c r="U5291" s="84" t="str">
        <f t="shared" si="11"/>
        <v/>
      </c>
      <c r="V5291" s="65" t="str">
        <f t="shared" si="5"/>
        <v/>
      </c>
      <c r="W5291" s="84"/>
      <c r="X5291" s="84"/>
      <c r="Y5291" s="85"/>
      <c r="Z5291" s="85"/>
      <c r="AA5291" s="65" t="str">
        <f t="shared" si="6"/>
        <v/>
      </c>
      <c r="AB5291" s="65" t="str">
        <f t="shared" si="7"/>
        <v/>
      </c>
      <c r="AC5291" s="86"/>
      <c r="AD5291" s="87" t="str">
        <f t="shared" si="8"/>
        <v/>
      </c>
      <c r="AE5291" s="84"/>
      <c r="AF5291" s="86">
        <f>IF(AC5291&gt;0,AC5291,'⚙️ Config'!$B$10)</f>
        <v>0.0075</v>
      </c>
      <c r="AG5291" s="88">
        <f t="shared" si="9"/>
        <v>29059.72665</v>
      </c>
      <c r="AH5291" s="88">
        <f>AG5291*'⚙️ Config'!$B$11</f>
        <v>145298.6333</v>
      </c>
      <c r="AI5291" s="88">
        <f>AH5291*'⚙️ Config'!$B$12</f>
        <v>43589.58998</v>
      </c>
      <c r="AJ5291" s="64"/>
      <c r="AK5291" s="84"/>
      <c r="AL5291" s="84"/>
      <c r="AM5291" s="84"/>
      <c r="AN5291" s="84"/>
      <c r="AO5291" s="84"/>
      <c r="AP5291" s="84"/>
      <c r="AQ5291" s="84"/>
    </row>
    <row r="5292" ht="15.0" customHeight="1">
      <c r="A5292" s="103">
        <v>5289.0</v>
      </c>
      <c r="B5292" s="104" t="s">
        <v>11119</v>
      </c>
      <c r="C5292" s="103" t="s">
        <v>141</v>
      </c>
      <c r="D5292" s="103" t="s">
        <v>11120</v>
      </c>
      <c r="E5292" s="105">
        <v>33.07</v>
      </c>
      <c r="F5292" s="103" t="s">
        <v>86</v>
      </c>
      <c r="G5292" s="103" t="s">
        <v>606</v>
      </c>
      <c r="H5292" s="106">
        <v>3868263.58</v>
      </c>
      <c r="I5292" s="103">
        <v>3.0</v>
      </c>
      <c r="J5292" s="107">
        <v>4.8</v>
      </c>
      <c r="K5292" s="104">
        <v>2025.0</v>
      </c>
      <c r="L5292" s="103" t="s">
        <v>11121</v>
      </c>
      <c r="M5292" s="103">
        <v>2021.0</v>
      </c>
      <c r="N5292" s="103" t="s">
        <v>161</v>
      </c>
      <c r="O5292" s="65" t="str">
        <f t="shared" si="1"/>
        <v>047901980001</v>
      </c>
      <c r="P5292" s="65">
        <f t="shared" si="2"/>
        <v>0</v>
      </c>
      <c r="Q5292" s="65">
        <f t="shared" si="3"/>
        <v>5</v>
      </c>
      <c r="R5292" s="65" t="str">
        <f t="shared" si="12"/>
        <v>04.790.198/0001-05</v>
      </c>
      <c r="S5292" s="84"/>
      <c r="T5292" s="84" t="str">
        <f t="shared" si="10"/>
        <v/>
      </c>
      <c r="U5292" s="84" t="str">
        <f t="shared" si="11"/>
        <v/>
      </c>
      <c r="V5292" s="65" t="str">
        <f t="shared" si="5"/>
        <v/>
      </c>
      <c r="W5292" s="84"/>
      <c r="X5292" s="84"/>
      <c r="Y5292" s="85"/>
      <c r="Z5292" s="85"/>
      <c r="AA5292" s="65" t="str">
        <f t="shared" si="6"/>
        <v/>
      </c>
      <c r="AB5292" s="65" t="str">
        <f t="shared" si="7"/>
        <v/>
      </c>
      <c r="AC5292" s="86"/>
      <c r="AD5292" s="87" t="str">
        <f t="shared" si="8"/>
        <v/>
      </c>
      <c r="AE5292" s="84"/>
      <c r="AF5292" s="86">
        <f>IF(AC5292&gt;0,AC5292,'⚙️ Config'!$B$10)</f>
        <v>0.0075</v>
      </c>
      <c r="AG5292" s="88">
        <f t="shared" si="9"/>
        <v>29011.97685</v>
      </c>
      <c r="AH5292" s="88">
        <f>AG5292*'⚙️ Config'!$B$11</f>
        <v>145059.8843</v>
      </c>
      <c r="AI5292" s="88">
        <f>AH5292*'⚙️ Config'!$B$12</f>
        <v>43517.96528</v>
      </c>
      <c r="AJ5292" s="64"/>
      <c r="AK5292" s="84"/>
      <c r="AL5292" s="84"/>
      <c r="AM5292" s="84"/>
      <c r="AN5292" s="84"/>
      <c r="AO5292" s="84"/>
      <c r="AP5292" s="84"/>
      <c r="AQ5292" s="84"/>
    </row>
    <row r="5293" ht="15.0" customHeight="1">
      <c r="A5293" s="98">
        <v>5290.0</v>
      </c>
      <c r="B5293" s="99" t="s">
        <v>11122</v>
      </c>
      <c r="C5293" s="98" t="s">
        <v>141</v>
      </c>
      <c r="D5293" s="98" t="s">
        <v>11123</v>
      </c>
      <c r="E5293" s="100">
        <v>29.1</v>
      </c>
      <c r="F5293" s="98" t="s">
        <v>86</v>
      </c>
      <c r="G5293" s="98" t="s">
        <v>606</v>
      </c>
      <c r="H5293" s="101">
        <v>3864689.11</v>
      </c>
      <c r="I5293" s="98">
        <v>3.0</v>
      </c>
      <c r="J5293" s="102">
        <v>4.1</v>
      </c>
      <c r="K5293" s="99">
        <v>2024.0</v>
      </c>
      <c r="L5293" s="98" t="s">
        <v>202</v>
      </c>
      <c r="M5293" s="98">
        <v>2022.0</v>
      </c>
      <c r="N5293" s="98" t="s">
        <v>8582</v>
      </c>
      <c r="O5293" s="65" t="str">
        <f t="shared" si="1"/>
        <v>041050560001</v>
      </c>
      <c r="P5293" s="65">
        <f t="shared" si="2"/>
        <v>6</v>
      </c>
      <c r="Q5293" s="65">
        <f t="shared" si="3"/>
        <v>1</v>
      </c>
      <c r="R5293" s="65" t="str">
        <f t="shared" si="12"/>
        <v>04.105.056/0001-61</v>
      </c>
      <c r="S5293" s="84"/>
      <c r="T5293" s="84" t="str">
        <f t="shared" si="10"/>
        <v/>
      </c>
      <c r="U5293" s="84" t="str">
        <f t="shared" si="11"/>
        <v/>
      </c>
      <c r="V5293" s="65" t="str">
        <f t="shared" si="5"/>
        <v/>
      </c>
      <c r="W5293" s="84"/>
      <c r="X5293" s="84"/>
      <c r="Y5293" s="85"/>
      <c r="Z5293" s="85"/>
      <c r="AA5293" s="65" t="str">
        <f t="shared" si="6"/>
        <v/>
      </c>
      <c r="AB5293" s="65" t="str">
        <f t="shared" si="7"/>
        <v/>
      </c>
      <c r="AC5293" s="86"/>
      <c r="AD5293" s="87" t="str">
        <f t="shared" si="8"/>
        <v/>
      </c>
      <c r="AE5293" s="84"/>
      <c r="AF5293" s="86">
        <f>IF(AC5293&gt;0,AC5293,'⚙️ Config'!$B$10)</f>
        <v>0.0075</v>
      </c>
      <c r="AG5293" s="88">
        <f t="shared" si="9"/>
        <v>28985.16833</v>
      </c>
      <c r="AH5293" s="88">
        <f>AG5293*'⚙️ Config'!$B$11</f>
        <v>144925.8416</v>
      </c>
      <c r="AI5293" s="88">
        <f>AH5293*'⚙️ Config'!$B$12</f>
        <v>43477.75249</v>
      </c>
      <c r="AJ5293" s="64"/>
      <c r="AK5293" s="84"/>
      <c r="AL5293" s="84"/>
      <c r="AM5293" s="84"/>
      <c r="AN5293" s="84"/>
      <c r="AO5293" s="84"/>
      <c r="AP5293" s="84"/>
      <c r="AQ5293" s="84"/>
    </row>
    <row r="5294" ht="15.0" customHeight="1">
      <c r="A5294" s="103">
        <v>5291.0</v>
      </c>
      <c r="B5294" s="104" t="s">
        <v>11124</v>
      </c>
      <c r="C5294" s="103" t="s">
        <v>141</v>
      </c>
      <c r="D5294" s="103" t="s">
        <v>11125</v>
      </c>
      <c r="E5294" s="105">
        <v>22.83</v>
      </c>
      <c r="F5294" s="103" t="s">
        <v>86</v>
      </c>
      <c r="G5294" s="103" t="s">
        <v>606</v>
      </c>
      <c r="H5294" s="106">
        <v>3848438.66</v>
      </c>
      <c r="I5294" s="103">
        <v>2.0</v>
      </c>
      <c r="J5294" s="107">
        <v>5.0</v>
      </c>
      <c r="K5294" s="104">
        <v>2021.0</v>
      </c>
      <c r="L5294" s="103" t="s">
        <v>5243</v>
      </c>
      <c r="M5294" s="103">
        <v>2021.0</v>
      </c>
      <c r="N5294" s="103" t="s">
        <v>145</v>
      </c>
      <c r="O5294" s="65" t="str">
        <f t="shared" si="1"/>
        <v>323985570001</v>
      </c>
      <c r="P5294" s="65">
        <f t="shared" si="2"/>
        <v>1</v>
      </c>
      <c r="Q5294" s="65">
        <f t="shared" si="3"/>
        <v>9</v>
      </c>
      <c r="R5294" s="65" t="str">
        <f t="shared" si="12"/>
        <v>32.398.557/0001-19</v>
      </c>
      <c r="S5294" s="84"/>
      <c r="T5294" s="84" t="str">
        <f t="shared" si="10"/>
        <v/>
      </c>
      <c r="U5294" s="84" t="str">
        <f t="shared" si="11"/>
        <v/>
      </c>
      <c r="V5294" s="65" t="str">
        <f t="shared" si="5"/>
        <v/>
      </c>
      <c r="W5294" s="84"/>
      <c r="X5294" s="84"/>
      <c r="Y5294" s="85"/>
      <c r="Z5294" s="85"/>
      <c r="AA5294" s="65" t="str">
        <f t="shared" si="6"/>
        <v/>
      </c>
      <c r="AB5294" s="65" t="str">
        <f t="shared" si="7"/>
        <v/>
      </c>
      <c r="AC5294" s="86"/>
      <c r="AD5294" s="87" t="str">
        <f t="shared" si="8"/>
        <v/>
      </c>
      <c r="AE5294" s="84"/>
      <c r="AF5294" s="86">
        <f>IF(AC5294&gt;0,AC5294,'⚙️ Config'!$B$10)</f>
        <v>0.0075</v>
      </c>
      <c r="AG5294" s="88">
        <f t="shared" si="9"/>
        <v>28863.28995</v>
      </c>
      <c r="AH5294" s="88">
        <f>AG5294*'⚙️ Config'!$B$11</f>
        <v>144316.4498</v>
      </c>
      <c r="AI5294" s="88">
        <f>AH5294*'⚙️ Config'!$B$12</f>
        <v>43294.93493</v>
      </c>
      <c r="AJ5294" s="64"/>
      <c r="AK5294" s="84"/>
      <c r="AL5294" s="84"/>
      <c r="AM5294" s="84"/>
      <c r="AN5294" s="84"/>
      <c r="AO5294" s="84"/>
      <c r="AP5294" s="84"/>
      <c r="AQ5294" s="84"/>
    </row>
    <row r="5295" ht="15.0" customHeight="1">
      <c r="A5295" s="103">
        <v>5292.0</v>
      </c>
      <c r="B5295" s="104" t="s">
        <v>11126</v>
      </c>
      <c r="C5295" s="103" t="s">
        <v>141</v>
      </c>
      <c r="D5295" s="103" t="s">
        <v>11127</v>
      </c>
      <c r="E5295" s="105">
        <v>23.0</v>
      </c>
      <c r="F5295" s="103" t="s">
        <v>86</v>
      </c>
      <c r="G5295" s="103" t="s">
        <v>606</v>
      </c>
      <c r="H5295" s="106">
        <v>3831503.76</v>
      </c>
      <c r="I5295" s="103">
        <v>3.0</v>
      </c>
      <c r="J5295" s="107">
        <v>4.9</v>
      </c>
      <c r="K5295" s="104">
        <v>2023.0</v>
      </c>
      <c r="L5295" s="103" t="s">
        <v>387</v>
      </c>
      <c r="M5295" s="103">
        <v>2021.0</v>
      </c>
      <c r="N5295" s="103" t="s">
        <v>161</v>
      </c>
      <c r="O5295" s="65" t="str">
        <f t="shared" si="1"/>
        <v>005917800001</v>
      </c>
      <c r="P5295" s="65">
        <f t="shared" si="2"/>
        <v>9</v>
      </c>
      <c r="Q5295" s="65">
        <f t="shared" si="3"/>
        <v>1</v>
      </c>
      <c r="R5295" s="65" t="str">
        <f t="shared" si="12"/>
        <v>00.591.780/0001-91</v>
      </c>
      <c r="S5295" s="84"/>
      <c r="T5295" s="84" t="str">
        <f t="shared" si="10"/>
        <v/>
      </c>
      <c r="U5295" s="84" t="str">
        <f t="shared" si="11"/>
        <v/>
      </c>
      <c r="V5295" s="65" t="str">
        <f t="shared" si="5"/>
        <v/>
      </c>
      <c r="W5295" s="84"/>
      <c r="X5295" s="84"/>
      <c r="Y5295" s="85"/>
      <c r="Z5295" s="85"/>
      <c r="AA5295" s="65" t="str">
        <f t="shared" si="6"/>
        <v/>
      </c>
      <c r="AB5295" s="65" t="str">
        <f t="shared" si="7"/>
        <v/>
      </c>
      <c r="AC5295" s="86"/>
      <c r="AD5295" s="87" t="str">
        <f t="shared" si="8"/>
        <v/>
      </c>
      <c r="AE5295" s="84"/>
      <c r="AF5295" s="86">
        <f>IF(AC5295&gt;0,AC5295,'⚙️ Config'!$B$10)</f>
        <v>0.0075</v>
      </c>
      <c r="AG5295" s="88">
        <f t="shared" si="9"/>
        <v>28736.2782</v>
      </c>
      <c r="AH5295" s="88">
        <f>AG5295*'⚙️ Config'!$B$11</f>
        <v>143681.391</v>
      </c>
      <c r="AI5295" s="88">
        <f>AH5295*'⚙️ Config'!$B$12</f>
        <v>43104.4173</v>
      </c>
      <c r="AJ5295" s="64"/>
      <c r="AK5295" s="84"/>
      <c r="AL5295" s="84"/>
      <c r="AM5295" s="84"/>
      <c r="AN5295" s="84"/>
      <c r="AO5295" s="84"/>
      <c r="AP5295" s="84"/>
      <c r="AQ5295" s="84"/>
    </row>
    <row r="5296" ht="15.0" customHeight="1">
      <c r="A5296" s="103">
        <v>5293.0</v>
      </c>
      <c r="B5296" s="104" t="s">
        <v>11128</v>
      </c>
      <c r="C5296" s="103" t="s">
        <v>141</v>
      </c>
      <c r="D5296" s="103" t="s">
        <v>11129</v>
      </c>
      <c r="E5296" s="105">
        <v>23.89</v>
      </c>
      <c r="F5296" s="103" t="s">
        <v>86</v>
      </c>
      <c r="G5296" s="103" t="s">
        <v>606</v>
      </c>
      <c r="H5296" s="106">
        <v>3830723.9</v>
      </c>
      <c r="I5296" s="103">
        <v>2.0</v>
      </c>
      <c r="J5296" s="107">
        <v>4.9</v>
      </c>
      <c r="K5296" s="104">
        <v>2021.0</v>
      </c>
      <c r="L5296" s="103" t="s">
        <v>875</v>
      </c>
      <c r="M5296" s="103">
        <v>2021.0</v>
      </c>
      <c r="N5296" s="103" t="s">
        <v>145</v>
      </c>
      <c r="O5296" s="65" t="str">
        <f t="shared" si="1"/>
        <v>047607950001</v>
      </c>
      <c r="P5296" s="65">
        <f t="shared" si="2"/>
        <v>9</v>
      </c>
      <c r="Q5296" s="65">
        <f t="shared" si="3"/>
        <v>7</v>
      </c>
      <c r="R5296" s="65" t="str">
        <f t="shared" si="12"/>
        <v>04.760.795/0001-97</v>
      </c>
      <c r="S5296" s="84"/>
      <c r="T5296" s="84" t="str">
        <f t="shared" si="10"/>
        <v/>
      </c>
      <c r="U5296" s="84" t="str">
        <f t="shared" si="11"/>
        <v/>
      </c>
      <c r="V5296" s="65" t="str">
        <f t="shared" si="5"/>
        <v/>
      </c>
      <c r="W5296" s="84"/>
      <c r="X5296" s="84"/>
      <c r="Y5296" s="85"/>
      <c r="Z5296" s="85"/>
      <c r="AA5296" s="65" t="str">
        <f t="shared" si="6"/>
        <v/>
      </c>
      <c r="AB5296" s="65" t="str">
        <f t="shared" si="7"/>
        <v/>
      </c>
      <c r="AC5296" s="86"/>
      <c r="AD5296" s="87" t="str">
        <f t="shared" si="8"/>
        <v/>
      </c>
      <c r="AE5296" s="84"/>
      <c r="AF5296" s="86">
        <f>IF(AC5296&gt;0,AC5296,'⚙️ Config'!$B$10)</f>
        <v>0.0075</v>
      </c>
      <c r="AG5296" s="88">
        <f t="shared" si="9"/>
        <v>28730.42925</v>
      </c>
      <c r="AH5296" s="88">
        <f>AG5296*'⚙️ Config'!$B$11</f>
        <v>143652.1463</v>
      </c>
      <c r="AI5296" s="88">
        <f>AH5296*'⚙️ Config'!$B$12</f>
        <v>43095.64388</v>
      </c>
      <c r="AJ5296" s="64"/>
      <c r="AK5296" s="84"/>
      <c r="AL5296" s="84"/>
      <c r="AM5296" s="84"/>
      <c r="AN5296" s="84"/>
      <c r="AO5296" s="84"/>
      <c r="AP5296" s="84"/>
      <c r="AQ5296" s="84"/>
    </row>
    <row r="5297" ht="15.0" customHeight="1">
      <c r="A5297" s="98">
        <v>5294.0</v>
      </c>
      <c r="B5297" s="99" t="s">
        <v>11130</v>
      </c>
      <c r="C5297" s="98" t="s">
        <v>141</v>
      </c>
      <c r="D5297" s="98" t="s">
        <v>11131</v>
      </c>
      <c r="E5297" s="100">
        <v>33.58</v>
      </c>
      <c r="F5297" s="98" t="s">
        <v>86</v>
      </c>
      <c r="G5297" s="98" t="s">
        <v>606</v>
      </c>
      <c r="H5297" s="101">
        <v>3810735.38</v>
      </c>
      <c r="I5297" s="98">
        <v>2.0</v>
      </c>
      <c r="J5297" s="102">
        <v>4.7</v>
      </c>
      <c r="K5297" s="99">
        <v>2024.0</v>
      </c>
      <c r="L5297" s="98" t="s">
        <v>4983</v>
      </c>
      <c r="M5297" s="98">
        <v>2021.0</v>
      </c>
      <c r="N5297" s="98" t="s">
        <v>145</v>
      </c>
      <c r="O5297" s="65" t="str">
        <f t="shared" si="1"/>
        <v>029952280001</v>
      </c>
      <c r="P5297" s="65">
        <f t="shared" si="2"/>
        <v>9</v>
      </c>
      <c r="Q5297" s="65">
        <f t="shared" si="3"/>
        <v>4</v>
      </c>
      <c r="R5297" s="65" t="str">
        <f t="shared" si="12"/>
        <v>02.995.228/0001-94</v>
      </c>
      <c r="S5297" s="84"/>
      <c r="T5297" s="84" t="str">
        <f t="shared" si="10"/>
        <v/>
      </c>
      <c r="U5297" s="84" t="str">
        <f t="shared" si="11"/>
        <v/>
      </c>
      <c r="V5297" s="65" t="str">
        <f t="shared" si="5"/>
        <v/>
      </c>
      <c r="W5297" s="84"/>
      <c r="X5297" s="84"/>
      <c r="Y5297" s="85"/>
      <c r="Z5297" s="85"/>
      <c r="AA5297" s="65" t="str">
        <f t="shared" si="6"/>
        <v/>
      </c>
      <c r="AB5297" s="65" t="str">
        <f t="shared" si="7"/>
        <v/>
      </c>
      <c r="AC5297" s="86"/>
      <c r="AD5297" s="87" t="str">
        <f t="shared" si="8"/>
        <v/>
      </c>
      <c r="AE5297" s="84"/>
      <c r="AF5297" s="86">
        <f>IF(AC5297&gt;0,AC5297,'⚙️ Config'!$B$10)</f>
        <v>0.0075</v>
      </c>
      <c r="AG5297" s="88">
        <f t="shared" si="9"/>
        <v>28580.51535</v>
      </c>
      <c r="AH5297" s="88">
        <f>AG5297*'⚙️ Config'!$B$11</f>
        <v>142902.5768</v>
      </c>
      <c r="AI5297" s="88">
        <f>AH5297*'⚙️ Config'!$B$12</f>
        <v>42870.77303</v>
      </c>
      <c r="AJ5297" s="64"/>
      <c r="AK5297" s="84"/>
      <c r="AL5297" s="84"/>
      <c r="AM5297" s="84"/>
      <c r="AN5297" s="84"/>
      <c r="AO5297" s="84"/>
      <c r="AP5297" s="84"/>
      <c r="AQ5297" s="84"/>
    </row>
    <row r="5298" ht="15.0" customHeight="1">
      <c r="A5298" s="103">
        <v>5295.0</v>
      </c>
      <c r="B5298" s="104" t="s">
        <v>11132</v>
      </c>
      <c r="C5298" s="103" t="s">
        <v>141</v>
      </c>
      <c r="D5298" s="103" t="s">
        <v>11133</v>
      </c>
      <c r="E5298" s="105">
        <v>25.18</v>
      </c>
      <c r="F5298" s="103" t="s">
        <v>86</v>
      </c>
      <c r="G5298" s="103" t="s">
        <v>606</v>
      </c>
      <c r="H5298" s="106">
        <v>3803711.39</v>
      </c>
      <c r="I5298" s="103">
        <v>3.0</v>
      </c>
      <c r="J5298" s="107">
        <v>4.7</v>
      </c>
      <c r="K5298" s="104">
        <v>2023.0</v>
      </c>
      <c r="L5298" s="103" t="s">
        <v>856</v>
      </c>
      <c r="M5298" s="103">
        <v>2021.0</v>
      </c>
      <c r="N5298" s="103" t="s">
        <v>161</v>
      </c>
      <c r="O5298" s="65" t="str">
        <f t="shared" si="1"/>
        <v>117364700001</v>
      </c>
      <c r="P5298" s="65">
        <f t="shared" si="2"/>
        <v>3</v>
      </c>
      <c r="Q5298" s="65">
        <f t="shared" si="3"/>
        <v>4</v>
      </c>
      <c r="R5298" s="65" t="str">
        <f t="shared" si="12"/>
        <v>11.736.470/0001-34</v>
      </c>
      <c r="S5298" s="84"/>
      <c r="T5298" s="84" t="str">
        <f t="shared" si="10"/>
        <v/>
      </c>
      <c r="U5298" s="84" t="str">
        <f t="shared" si="11"/>
        <v/>
      </c>
      <c r="V5298" s="65" t="str">
        <f t="shared" si="5"/>
        <v/>
      </c>
      <c r="W5298" s="84"/>
      <c r="X5298" s="84"/>
      <c r="Y5298" s="85"/>
      <c r="Z5298" s="85"/>
      <c r="AA5298" s="65" t="str">
        <f t="shared" si="6"/>
        <v/>
      </c>
      <c r="AB5298" s="65" t="str">
        <f t="shared" si="7"/>
        <v/>
      </c>
      <c r="AC5298" s="86"/>
      <c r="AD5298" s="87" t="str">
        <f t="shared" si="8"/>
        <v/>
      </c>
      <c r="AE5298" s="84"/>
      <c r="AF5298" s="86">
        <f>IF(AC5298&gt;0,AC5298,'⚙️ Config'!$B$10)</f>
        <v>0.0075</v>
      </c>
      <c r="AG5298" s="88">
        <f t="shared" si="9"/>
        <v>28527.83543</v>
      </c>
      <c r="AH5298" s="88">
        <f>AG5298*'⚙️ Config'!$B$11</f>
        <v>142639.1771</v>
      </c>
      <c r="AI5298" s="88">
        <f>AH5298*'⚙️ Config'!$B$12</f>
        <v>42791.75314</v>
      </c>
      <c r="AJ5298" s="64"/>
      <c r="AK5298" s="84"/>
      <c r="AL5298" s="84"/>
      <c r="AM5298" s="84"/>
      <c r="AN5298" s="84"/>
      <c r="AO5298" s="84"/>
      <c r="AP5298" s="84"/>
      <c r="AQ5298" s="84"/>
    </row>
    <row r="5299" ht="15.0" customHeight="1">
      <c r="A5299" s="98">
        <v>5296.0</v>
      </c>
      <c r="B5299" s="99" t="s">
        <v>11134</v>
      </c>
      <c r="C5299" s="98" t="s">
        <v>141</v>
      </c>
      <c r="D5299" s="98" t="s">
        <v>11135</v>
      </c>
      <c r="E5299" s="100">
        <v>21.96</v>
      </c>
      <c r="F5299" s="98" t="s">
        <v>86</v>
      </c>
      <c r="G5299" s="98" t="s">
        <v>606</v>
      </c>
      <c r="H5299" s="101">
        <v>3802344.21</v>
      </c>
      <c r="I5299" s="98">
        <v>3.0</v>
      </c>
      <c r="J5299" s="102">
        <v>4.7</v>
      </c>
      <c r="K5299" s="99">
        <v>2022.0</v>
      </c>
      <c r="L5299" s="98" t="s">
        <v>387</v>
      </c>
      <c r="M5299" s="98">
        <v>2021.0</v>
      </c>
      <c r="N5299" s="98" t="s">
        <v>161</v>
      </c>
      <c r="O5299" s="65" t="str">
        <f t="shared" si="1"/>
        <v>443938250001</v>
      </c>
      <c r="P5299" s="65">
        <f t="shared" si="2"/>
        <v>9</v>
      </c>
      <c r="Q5299" s="65">
        <f t="shared" si="3"/>
        <v>9</v>
      </c>
      <c r="R5299" s="65" t="str">
        <f t="shared" si="12"/>
        <v>44.393.825/0001-99</v>
      </c>
      <c r="S5299" s="84"/>
      <c r="T5299" s="84" t="str">
        <f t="shared" si="10"/>
        <v/>
      </c>
      <c r="U5299" s="84" t="str">
        <f t="shared" si="11"/>
        <v/>
      </c>
      <c r="V5299" s="65" t="str">
        <f t="shared" si="5"/>
        <v/>
      </c>
      <c r="W5299" s="84"/>
      <c r="X5299" s="84"/>
      <c r="Y5299" s="85"/>
      <c r="Z5299" s="85"/>
      <c r="AA5299" s="65" t="str">
        <f t="shared" si="6"/>
        <v/>
      </c>
      <c r="AB5299" s="65" t="str">
        <f t="shared" si="7"/>
        <v/>
      </c>
      <c r="AC5299" s="86"/>
      <c r="AD5299" s="87" t="str">
        <f t="shared" si="8"/>
        <v/>
      </c>
      <c r="AE5299" s="84"/>
      <c r="AF5299" s="86">
        <f>IF(AC5299&gt;0,AC5299,'⚙️ Config'!$B$10)</f>
        <v>0.0075</v>
      </c>
      <c r="AG5299" s="88">
        <f t="shared" si="9"/>
        <v>28517.58158</v>
      </c>
      <c r="AH5299" s="88">
        <f>AG5299*'⚙️ Config'!$B$11</f>
        <v>142587.9079</v>
      </c>
      <c r="AI5299" s="88">
        <f>AH5299*'⚙️ Config'!$B$12</f>
        <v>42776.37236</v>
      </c>
      <c r="AJ5299" s="64"/>
      <c r="AK5299" s="84"/>
      <c r="AL5299" s="84"/>
      <c r="AM5299" s="84"/>
      <c r="AN5299" s="84"/>
      <c r="AO5299" s="84"/>
      <c r="AP5299" s="84"/>
      <c r="AQ5299" s="84"/>
    </row>
    <row r="5300" ht="15.0" customHeight="1">
      <c r="A5300" s="103">
        <v>5297.0</v>
      </c>
      <c r="B5300" s="104" t="s">
        <v>11136</v>
      </c>
      <c r="C5300" s="103" t="s">
        <v>141</v>
      </c>
      <c r="D5300" s="103" t="s">
        <v>11137</v>
      </c>
      <c r="E5300" s="105">
        <v>33.58</v>
      </c>
      <c r="F5300" s="103" t="s">
        <v>86</v>
      </c>
      <c r="G5300" s="103" t="s">
        <v>606</v>
      </c>
      <c r="H5300" s="106">
        <v>3796877.84</v>
      </c>
      <c r="I5300" s="103">
        <v>2.0</v>
      </c>
      <c r="J5300" s="107">
        <v>4.7</v>
      </c>
      <c r="K5300" s="104">
        <v>2024.0</v>
      </c>
      <c r="L5300" s="103" t="s">
        <v>295</v>
      </c>
      <c r="M5300" s="103">
        <v>2021.0</v>
      </c>
      <c r="N5300" s="103" t="s">
        <v>161</v>
      </c>
      <c r="O5300" s="65" t="str">
        <f t="shared" si="1"/>
        <v>036022690001</v>
      </c>
      <c r="P5300" s="65">
        <f t="shared" si="2"/>
        <v>3</v>
      </c>
      <c r="Q5300" s="65">
        <f t="shared" si="3"/>
        <v>6</v>
      </c>
      <c r="R5300" s="65" t="str">
        <f t="shared" si="12"/>
        <v>03.602.269/0001-36</v>
      </c>
      <c r="S5300" s="84"/>
      <c r="T5300" s="84" t="str">
        <f t="shared" si="10"/>
        <v/>
      </c>
      <c r="U5300" s="84" t="str">
        <f t="shared" si="11"/>
        <v/>
      </c>
      <c r="V5300" s="65" t="str">
        <f t="shared" si="5"/>
        <v/>
      </c>
      <c r="W5300" s="84"/>
      <c r="X5300" s="84"/>
      <c r="Y5300" s="85"/>
      <c r="Z5300" s="85"/>
      <c r="AA5300" s="65" t="str">
        <f t="shared" si="6"/>
        <v/>
      </c>
      <c r="AB5300" s="65" t="str">
        <f t="shared" si="7"/>
        <v/>
      </c>
      <c r="AC5300" s="86"/>
      <c r="AD5300" s="87" t="str">
        <f t="shared" si="8"/>
        <v/>
      </c>
      <c r="AE5300" s="84"/>
      <c r="AF5300" s="86">
        <f>IF(AC5300&gt;0,AC5300,'⚙️ Config'!$B$10)</f>
        <v>0.0075</v>
      </c>
      <c r="AG5300" s="88">
        <f t="shared" si="9"/>
        <v>28476.5838</v>
      </c>
      <c r="AH5300" s="88">
        <f>AG5300*'⚙️ Config'!$B$11</f>
        <v>142382.919</v>
      </c>
      <c r="AI5300" s="88">
        <f>AH5300*'⚙️ Config'!$B$12</f>
        <v>42714.8757</v>
      </c>
      <c r="AJ5300" s="64"/>
      <c r="AK5300" s="84"/>
      <c r="AL5300" s="84"/>
      <c r="AM5300" s="84"/>
      <c r="AN5300" s="84"/>
      <c r="AO5300" s="84"/>
      <c r="AP5300" s="84"/>
      <c r="AQ5300" s="84"/>
    </row>
    <row r="5301" ht="15.0" customHeight="1">
      <c r="A5301" s="98">
        <v>5298.0</v>
      </c>
      <c r="B5301" s="99" t="s">
        <v>11138</v>
      </c>
      <c r="C5301" s="98" t="s">
        <v>141</v>
      </c>
      <c r="D5301" s="98" t="s">
        <v>11139</v>
      </c>
      <c r="E5301" s="100">
        <v>23.06</v>
      </c>
      <c r="F5301" s="98" t="s">
        <v>86</v>
      </c>
      <c r="G5301" s="98" t="s">
        <v>606</v>
      </c>
      <c r="H5301" s="101">
        <v>3782822.97</v>
      </c>
      <c r="I5301" s="98">
        <v>2.0</v>
      </c>
      <c r="J5301" s="102">
        <v>4.9</v>
      </c>
      <c r="K5301" s="99">
        <v>2021.0</v>
      </c>
      <c r="L5301" s="98" t="s">
        <v>11140</v>
      </c>
      <c r="M5301" s="98">
        <v>2021.0</v>
      </c>
      <c r="N5301" s="98" t="s">
        <v>161</v>
      </c>
      <c r="O5301" s="65" t="str">
        <f t="shared" si="1"/>
        <v>102700930001</v>
      </c>
      <c r="P5301" s="65">
        <f t="shared" si="2"/>
        <v>2</v>
      </c>
      <c r="Q5301" s="65">
        <f t="shared" si="3"/>
        <v>8</v>
      </c>
      <c r="R5301" s="65" t="str">
        <f t="shared" si="12"/>
        <v>10.270.093/0001-28</v>
      </c>
      <c r="S5301" s="84"/>
      <c r="T5301" s="84" t="str">
        <f t="shared" si="10"/>
        <v/>
      </c>
      <c r="U5301" s="84" t="str">
        <f t="shared" si="11"/>
        <v/>
      </c>
      <c r="V5301" s="65" t="str">
        <f t="shared" si="5"/>
        <v/>
      </c>
      <c r="W5301" s="84"/>
      <c r="X5301" s="84"/>
      <c r="Y5301" s="85"/>
      <c r="Z5301" s="85"/>
      <c r="AA5301" s="65" t="str">
        <f t="shared" si="6"/>
        <v/>
      </c>
      <c r="AB5301" s="65" t="str">
        <f t="shared" si="7"/>
        <v/>
      </c>
      <c r="AC5301" s="86"/>
      <c r="AD5301" s="87" t="str">
        <f t="shared" si="8"/>
        <v/>
      </c>
      <c r="AE5301" s="84"/>
      <c r="AF5301" s="86">
        <f>IF(AC5301&gt;0,AC5301,'⚙️ Config'!$B$10)</f>
        <v>0.0075</v>
      </c>
      <c r="AG5301" s="88">
        <f t="shared" si="9"/>
        <v>28371.17228</v>
      </c>
      <c r="AH5301" s="88">
        <f>AG5301*'⚙️ Config'!$B$11</f>
        <v>141855.8614</v>
      </c>
      <c r="AI5301" s="88">
        <f>AH5301*'⚙️ Config'!$B$12</f>
        <v>42556.75841</v>
      </c>
      <c r="AJ5301" s="64"/>
      <c r="AK5301" s="84"/>
      <c r="AL5301" s="84"/>
      <c r="AM5301" s="84"/>
      <c r="AN5301" s="84"/>
      <c r="AO5301" s="84"/>
      <c r="AP5301" s="84"/>
      <c r="AQ5301" s="84"/>
    </row>
    <row r="5302" ht="15.0" customHeight="1">
      <c r="A5302" s="103">
        <v>5299.0</v>
      </c>
      <c r="B5302" s="104" t="s">
        <v>11141</v>
      </c>
      <c r="C5302" s="103" t="s">
        <v>141</v>
      </c>
      <c r="D5302" s="103" t="s">
        <v>11142</v>
      </c>
      <c r="E5302" s="105">
        <v>31.43</v>
      </c>
      <c r="F5302" s="103" t="s">
        <v>86</v>
      </c>
      <c r="G5302" s="103" t="s">
        <v>606</v>
      </c>
      <c r="H5302" s="106">
        <v>3774333.19</v>
      </c>
      <c r="I5302" s="103">
        <v>2.0</v>
      </c>
      <c r="J5302" s="107">
        <v>4.7</v>
      </c>
      <c r="K5302" s="104">
        <v>2024.0</v>
      </c>
      <c r="L5302" s="103" t="s">
        <v>295</v>
      </c>
      <c r="M5302" s="103">
        <v>2021.0</v>
      </c>
      <c r="N5302" s="103" t="s">
        <v>189</v>
      </c>
      <c r="O5302" s="65" t="str">
        <f t="shared" si="1"/>
        <v>030113700001</v>
      </c>
      <c r="P5302" s="65">
        <f t="shared" si="2"/>
        <v>1</v>
      </c>
      <c r="Q5302" s="65">
        <f t="shared" si="3"/>
        <v>2</v>
      </c>
      <c r="R5302" s="65" t="str">
        <f t="shared" si="12"/>
        <v>03.011.370/0001-12</v>
      </c>
      <c r="S5302" s="84"/>
      <c r="T5302" s="84" t="str">
        <f t="shared" si="10"/>
        <v/>
      </c>
      <c r="U5302" s="84" t="str">
        <f t="shared" si="11"/>
        <v/>
      </c>
      <c r="V5302" s="65" t="str">
        <f t="shared" si="5"/>
        <v/>
      </c>
      <c r="W5302" s="84"/>
      <c r="X5302" s="84"/>
      <c r="Y5302" s="85"/>
      <c r="Z5302" s="85"/>
      <c r="AA5302" s="65" t="str">
        <f t="shared" si="6"/>
        <v/>
      </c>
      <c r="AB5302" s="65" t="str">
        <f t="shared" si="7"/>
        <v/>
      </c>
      <c r="AC5302" s="86"/>
      <c r="AD5302" s="87" t="str">
        <f t="shared" si="8"/>
        <v/>
      </c>
      <c r="AE5302" s="84"/>
      <c r="AF5302" s="86">
        <f>IF(AC5302&gt;0,AC5302,'⚙️ Config'!$B$10)</f>
        <v>0.0075</v>
      </c>
      <c r="AG5302" s="88">
        <f t="shared" si="9"/>
        <v>28307.49893</v>
      </c>
      <c r="AH5302" s="88">
        <f>AG5302*'⚙️ Config'!$B$11</f>
        <v>141537.4946</v>
      </c>
      <c r="AI5302" s="88">
        <f>AH5302*'⚙️ Config'!$B$12</f>
        <v>42461.24839</v>
      </c>
      <c r="AJ5302" s="64"/>
      <c r="AK5302" s="84"/>
      <c r="AL5302" s="84"/>
      <c r="AM5302" s="84"/>
      <c r="AN5302" s="84"/>
      <c r="AO5302" s="84"/>
      <c r="AP5302" s="84"/>
      <c r="AQ5302" s="84"/>
    </row>
    <row r="5303" ht="15.0" customHeight="1">
      <c r="A5303" s="98">
        <v>5300.0</v>
      </c>
      <c r="B5303" s="99" t="s">
        <v>11143</v>
      </c>
      <c r="C5303" s="98" t="s">
        <v>141</v>
      </c>
      <c r="D5303" s="98" t="s">
        <v>11144</v>
      </c>
      <c r="E5303" s="100">
        <v>32.08</v>
      </c>
      <c r="F5303" s="98" t="s">
        <v>86</v>
      </c>
      <c r="G5303" s="98" t="s">
        <v>606</v>
      </c>
      <c r="H5303" s="101">
        <v>3774146.45</v>
      </c>
      <c r="I5303" s="98">
        <v>2.0</v>
      </c>
      <c r="J5303" s="102">
        <v>4.7</v>
      </c>
      <c r="K5303" s="99">
        <v>2024.0</v>
      </c>
      <c r="L5303" s="98" t="s">
        <v>837</v>
      </c>
      <c r="M5303" s="98">
        <v>2021.0</v>
      </c>
      <c r="N5303" s="98" t="s">
        <v>161</v>
      </c>
      <c r="O5303" s="65" t="str">
        <f t="shared" si="1"/>
        <v>156745700001</v>
      </c>
      <c r="P5303" s="65">
        <f t="shared" si="2"/>
        <v>3</v>
      </c>
      <c r="Q5303" s="65">
        <f t="shared" si="3"/>
        <v>4</v>
      </c>
      <c r="R5303" s="65" t="str">
        <f t="shared" si="12"/>
        <v>15.674.570/0001-34</v>
      </c>
      <c r="S5303" s="84"/>
      <c r="T5303" s="84" t="str">
        <f t="shared" si="10"/>
        <v/>
      </c>
      <c r="U5303" s="84" t="str">
        <f t="shared" si="11"/>
        <v/>
      </c>
      <c r="V5303" s="65" t="str">
        <f t="shared" si="5"/>
        <v/>
      </c>
      <c r="W5303" s="84"/>
      <c r="X5303" s="84"/>
      <c r="Y5303" s="85"/>
      <c r="Z5303" s="85"/>
      <c r="AA5303" s="65" t="str">
        <f t="shared" si="6"/>
        <v/>
      </c>
      <c r="AB5303" s="65" t="str">
        <f t="shared" si="7"/>
        <v/>
      </c>
      <c r="AC5303" s="86"/>
      <c r="AD5303" s="87" t="str">
        <f t="shared" si="8"/>
        <v/>
      </c>
      <c r="AE5303" s="84"/>
      <c r="AF5303" s="86">
        <f>IF(AC5303&gt;0,AC5303,'⚙️ Config'!$B$10)</f>
        <v>0.0075</v>
      </c>
      <c r="AG5303" s="88">
        <f t="shared" si="9"/>
        <v>28306.09838</v>
      </c>
      <c r="AH5303" s="88">
        <f>AG5303*'⚙️ Config'!$B$11</f>
        <v>141530.4919</v>
      </c>
      <c r="AI5303" s="88">
        <f>AH5303*'⚙️ Config'!$B$12</f>
        <v>42459.14756</v>
      </c>
      <c r="AJ5303" s="64"/>
      <c r="AK5303" s="84"/>
      <c r="AL5303" s="84"/>
      <c r="AM5303" s="84"/>
      <c r="AN5303" s="84"/>
      <c r="AO5303" s="84"/>
      <c r="AP5303" s="84"/>
      <c r="AQ5303" s="84"/>
    </row>
    <row r="5304" ht="15.0" customHeight="1">
      <c r="A5304" s="98">
        <v>5301.0</v>
      </c>
      <c r="B5304" s="99" t="s">
        <v>11145</v>
      </c>
      <c r="C5304" s="98" t="s">
        <v>141</v>
      </c>
      <c r="D5304" s="98" t="s">
        <v>11146</v>
      </c>
      <c r="E5304" s="100">
        <v>32.79</v>
      </c>
      <c r="F5304" s="98" t="s">
        <v>86</v>
      </c>
      <c r="G5304" s="98" t="s">
        <v>606</v>
      </c>
      <c r="H5304" s="101">
        <v>3773501.07</v>
      </c>
      <c r="I5304" s="98">
        <v>2.0</v>
      </c>
      <c r="J5304" s="102">
        <v>4.7</v>
      </c>
      <c r="K5304" s="99">
        <v>2024.0</v>
      </c>
      <c r="L5304" s="98" t="s">
        <v>837</v>
      </c>
      <c r="M5304" s="98">
        <v>2021.0</v>
      </c>
      <c r="N5304" s="98" t="s">
        <v>161</v>
      </c>
      <c r="O5304" s="65" t="str">
        <f t="shared" si="1"/>
        <v>046241250001</v>
      </c>
      <c r="P5304" s="65">
        <f t="shared" si="2"/>
        <v>4</v>
      </c>
      <c r="Q5304" s="65">
        <f t="shared" si="3"/>
        <v>3</v>
      </c>
      <c r="R5304" s="65" t="str">
        <f t="shared" si="12"/>
        <v>04.624.125/0001-43</v>
      </c>
      <c r="S5304" s="84"/>
      <c r="T5304" s="84" t="str">
        <f t="shared" si="10"/>
        <v/>
      </c>
      <c r="U5304" s="84" t="str">
        <f t="shared" si="11"/>
        <v/>
      </c>
      <c r="V5304" s="65" t="str">
        <f t="shared" si="5"/>
        <v/>
      </c>
      <c r="W5304" s="84"/>
      <c r="X5304" s="84"/>
      <c r="Y5304" s="85"/>
      <c r="Z5304" s="85"/>
      <c r="AA5304" s="65" t="str">
        <f t="shared" si="6"/>
        <v/>
      </c>
      <c r="AB5304" s="65" t="str">
        <f t="shared" si="7"/>
        <v/>
      </c>
      <c r="AC5304" s="86"/>
      <c r="AD5304" s="87" t="str">
        <f t="shared" si="8"/>
        <v/>
      </c>
      <c r="AE5304" s="84"/>
      <c r="AF5304" s="86">
        <f>IF(AC5304&gt;0,AC5304,'⚙️ Config'!$B$10)</f>
        <v>0.0075</v>
      </c>
      <c r="AG5304" s="88">
        <f t="shared" si="9"/>
        <v>28301.25803</v>
      </c>
      <c r="AH5304" s="88">
        <f>AG5304*'⚙️ Config'!$B$11</f>
        <v>141506.2901</v>
      </c>
      <c r="AI5304" s="88">
        <f>AH5304*'⚙️ Config'!$B$12</f>
        <v>42451.88704</v>
      </c>
      <c r="AJ5304" s="64"/>
      <c r="AK5304" s="84"/>
      <c r="AL5304" s="84"/>
      <c r="AM5304" s="84"/>
      <c r="AN5304" s="84"/>
      <c r="AO5304" s="84"/>
      <c r="AP5304" s="84"/>
      <c r="AQ5304" s="84"/>
    </row>
    <row r="5305" ht="15.0" customHeight="1">
      <c r="A5305" s="103">
        <v>5302.0</v>
      </c>
      <c r="B5305" s="104" t="s">
        <v>11147</v>
      </c>
      <c r="C5305" s="103" t="s">
        <v>5888</v>
      </c>
      <c r="D5305" s="103" t="s">
        <v>11148</v>
      </c>
      <c r="E5305" s="105">
        <v>23.55</v>
      </c>
      <c r="F5305" s="103" t="s">
        <v>86</v>
      </c>
      <c r="G5305" s="103" t="s">
        <v>606</v>
      </c>
      <c r="H5305" s="106">
        <v>3772615.94</v>
      </c>
      <c r="I5305" s="103">
        <v>3.0</v>
      </c>
      <c r="J5305" s="107">
        <v>4.7</v>
      </c>
      <c r="K5305" s="104">
        <v>2023.0</v>
      </c>
      <c r="L5305" s="103" t="s">
        <v>508</v>
      </c>
      <c r="M5305" s="103">
        <v>2021.0</v>
      </c>
      <c r="N5305" s="103" t="s">
        <v>161</v>
      </c>
      <c r="O5305" s="65" t="str">
        <f t="shared" si="1"/>
        <v>544989020001</v>
      </c>
      <c r="P5305" s="65">
        <f t="shared" si="2"/>
        <v>2</v>
      </c>
      <c r="Q5305" s="65">
        <f t="shared" si="3"/>
        <v>9</v>
      </c>
      <c r="R5305" s="65" t="str">
        <f t="shared" si="12"/>
        <v>54.498.902/0001-29</v>
      </c>
      <c r="S5305" s="84"/>
      <c r="T5305" s="84" t="str">
        <f t="shared" si="10"/>
        <v/>
      </c>
      <c r="U5305" s="84" t="str">
        <f t="shared" si="11"/>
        <v/>
      </c>
      <c r="V5305" s="65" t="str">
        <f t="shared" si="5"/>
        <v/>
      </c>
      <c r="W5305" s="84"/>
      <c r="X5305" s="84"/>
      <c r="Y5305" s="85"/>
      <c r="Z5305" s="85"/>
      <c r="AA5305" s="65" t="str">
        <f t="shared" si="6"/>
        <v/>
      </c>
      <c r="AB5305" s="65" t="str">
        <f t="shared" si="7"/>
        <v/>
      </c>
      <c r="AC5305" s="86"/>
      <c r="AD5305" s="87" t="str">
        <f t="shared" si="8"/>
        <v/>
      </c>
      <c r="AE5305" s="84"/>
      <c r="AF5305" s="86">
        <f>IF(AC5305&gt;0,AC5305,'⚙️ Config'!$B$10)</f>
        <v>0.0075</v>
      </c>
      <c r="AG5305" s="88">
        <f t="shared" si="9"/>
        <v>28294.61955</v>
      </c>
      <c r="AH5305" s="88">
        <f>AG5305*'⚙️ Config'!$B$11</f>
        <v>141473.0978</v>
      </c>
      <c r="AI5305" s="88">
        <f>AH5305*'⚙️ Config'!$B$12</f>
        <v>42441.92933</v>
      </c>
      <c r="AJ5305" s="64"/>
      <c r="AK5305" s="84"/>
      <c r="AL5305" s="84"/>
      <c r="AM5305" s="84"/>
      <c r="AN5305" s="84"/>
      <c r="AO5305" s="84"/>
      <c r="AP5305" s="84"/>
      <c r="AQ5305" s="84"/>
    </row>
    <row r="5306" ht="15.0" customHeight="1">
      <c r="A5306" s="98">
        <v>5303.0</v>
      </c>
      <c r="B5306" s="99" t="s">
        <v>11149</v>
      </c>
      <c r="C5306" s="98" t="s">
        <v>141</v>
      </c>
      <c r="D5306" s="98" t="s">
        <v>11150</v>
      </c>
      <c r="E5306" s="100">
        <v>33.03</v>
      </c>
      <c r="F5306" s="98" t="s">
        <v>86</v>
      </c>
      <c r="G5306" s="98" t="s">
        <v>606</v>
      </c>
      <c r="H5306" s="101">
        <v>3772580.25</v>
      </c>
      <c r="I5306" s="98">
        <v>2.0</v>
      </c>
      <c r="J5306" s="102">
        <v>5.1</v>
      </c>
      <c r="K5306" s="99">
        <v>2024.0</v>
      </c>
      <c r="L5306" s="98" t="s">
        <v>387</v>
      </c>
      <c r="M5306" s="98">
        <v>2021.0</v>
      </c>
      <c r="N5306" s="98" t="s">
        <v>189</v>
      </c>
      <c r="O5306" s="65" t="str">
        <f t="shared" si="1"/>
        <v>502239730001</v>
      </c>
      <c r="P5306" s="65">
        <f t="shared" si="2"/>
        <v>6</v>
      </c>
      <c r="Q5306" s="65">
        <f t="shared" si="3"/>
        <v>8</v>
      </c>
      <c r="R5306" s="65" t="str">
        <f t="shared" si="12"/>
        <v>50.223.973/0001-68</v>
      </c>
      <c r="S5306" s="84"/>
      <c r="T5306" s="84" t="str">
        <f t="shared" si="10"/>
        <v/>
      </c>
      <c r="U5306" s="84" t="str">
        <f t="shared" si="11"/>
        <v/>
      </c>
      <c r="V5306" s="65" t="str">
        <f t="shared" si="5"/>
        <v/>
      </c>
      <c r="W5306" s="84"/>
      <c r="X5306" s="84"/>
      <c r="Y5306" s="85"/>
      <c r="Z5306" s="85"/>
      <c r="AA5306" s="65" t="str">
        <f t="shared" si="6"/>
        <v/>
      </c>
      <c r="AB5306" s="65" t="str">
        <f t="shared" si="7"/>
        <v/>
      </c>
      <c r="AC5306" s="86"/>
      <c r="AD5306" s="87" t="str">
        <f t="shared" si="8"/>
        <v/>
      </c>
      <c r="AE5306" s="84"/>
      <c r="AF5306" s="86">
        <f>IF(AC5306&gt;0,AC5306,'⚙️ Config'!$B$10)</f>
        <v>0.0075</v>
      </c>
      <c r="AG5306" s="88">
        <f t="shared" si="9"/>
        <v>28294.35188</v>
      </c>
      <c r="AH5306" s="88">
        <f>AG5306*'⚙️ Config'!$B$11</f>
        <v>141471.7594</v>
      </c>
      <c r="AI5306" s="88">
        <f>AH5306*'⚙️ Config'!$B$12</f>
        <v>42441.52781</v>
      </c>
      <c r="AJ5306" s="64"/>
      <c r="AK5306" s="84"/>
      <c r="AL5306" s="84"/>
      <c r="AM5306" s="84"/>
      <c r="AN5306" s="84"/>
      <c r="AO5306" s="84"/>
      <c r="AP5306" s="84"/>
      <c r="AQ5306" s="84"/>
    </row>
    <row r="5307" ht="15.0" customHeight="1">
      <c r="A5307" s="103">
        <v>5304.0</v>
      </c>
      <c r="B5307" s="104" t="s">
        <v>11151</v>
      </c>
      <c r="C5307" s="103" t="s">
        <v>141</v>
      </c>
      <c r="D5307" s="103" t="s">
        <v>11152</v>
      </c>
      <c r="E5307" s="105">
        <v>23.31</v>
      </c>
      <c r="F5307" s="103" t="s">
        <v>86</v>
      </c>
      <c r="G5307" s="103" t="s">
        <v>606</v>
      </c>
      <c r="H5307" s="106">
        <v>3767845.91</v>
      </c>
      <c r="I5307" s="103">
        <v>2.0</v>
      </c>
      <c r="J5307" s="107">
        <v>4.8</v>
      </c>
      <c r="K5307" s="104">
        <v>2021.0</v>
      </c>
      <c r="L5307" s="103" t="s">
        <v>630</v>
      </c>
      <c r="M5307" s="103">
        <v>2021.0</v>
      </c>
      <c r="N5307" s="103" t="s">
        <v>161</v>
      </c>
      <c r="O5307" s="65" t="str">
        <f t="shared" si="1"/>
        <v>061005090001</v>
      </c>
      <c r="P5307" s="65">
        <f t="shared" si="2"/>
        <v>9</v>
      </c>
      <c r="Q5307" s="65">
        <f t="shared" si="3"/>
        <v>2</v>
      </c>
      <c r="R5307" s="65" t="str">
        <f t="shared" si="12"/>
        <v>06.100.509/0001-92</v>
      </c>
      <c r="S5307" s="84"/>
      <c r="T5307" s="84" t="str">
        <f t="shared" si="10"/>
        <v/>
      </c>
      <c r="U5307" s="84" t="str">
        <f t="shared" si="11"/>
        <v/>
      </c>
      <c r="V5307" s="65" t="str">
        <f t="shared" si="5"/>
        <v/>
      </c>
      <c r="W5307" s="84"/>
      <c r="X5307" s="84"/>
      <c r="Y5307" s="85"/>
      <c r="Z5307" s="85"/>
      <c r="AA5307" s="65" t="str">
        <f t="shared" si="6"/>
        <v/>
      </c>
      <c r="AB5307" s="65" t="str">
        <f t="shared" si="7"/>
        <v/>
      </c>
      <c r="AC5307" s="86"/>
      <c r="AD5307" s="87" t="str">
        <f t="shared" si="8"/>
        <v/>
      </c>
      <c r="AE5307" s="84"/>
      <c r="AF5307" s="86">
        <f>IF(AC5307&gt;0,AC5307,'⚙️ Config'!$B$10)</f>
        <v>0.0075</v>
      </c>
      <c r="AG5307" s="88">
        <f t="shared" si="9"/>
        <v>28258.84433</v>
      </c>
      <c r="AH5307" s="88">
        <f>AG5307*'⚙️ Config'!$B$11</f>
        <v>141294.2216</v>
      </c>
      <c r="AI5307" s="88">
        <f>AH5307*'⚙️ Config'!$B$12</f>
        <v>42388.26649</v>
      </c>
      <c r="AJ5307" s="64"/>
      <c r="AK5307" s="84"/>
      <c r="AL5307" s="84"/>
      <c r="AM5307" s="84"/>
      <c r="AN5307" s="84"/>
      <c r="AO5307" s="84"/>
      <c r="AP5307" s="84"/>
      <c r="AQ5307" s="84"/>
    </row>
    <row r="5308" ht="15.0" customHeight="1">
      <c r="A5308" s="103">
        <v>5305.0</v>
      </c>
      <c r="B5308" s="104" t="s">
        <v>11153</v>
      </c>
      <c r="C5308" s="103" t="s">
        <v>141</v>
      </c>
      <c r="D5308" s="103" t="s">
        <v>11154</v>
      </c>
      <c r="E5308" s="105">
        <v>33.31</v>
      </c>
      <c r="F5308" s="103" t="s">
        <v>86</v>
      </c>
      <c r="G5308" s="103" t="s">
        <v>606</v>
      </c>
      <c r="H5308" s="106">
        <v>3764147.01</v>
      </c>
      <c r="I5308" s="103">
        <v>1.0</v>
      </c>
      <c r="J5308" s="107">
        <v>4.8</v>
      </c>
      <c r="K5308" s="104">
        <v>2021.0</v>
      </c>
      <c r="L5308" s="103" t="s">
        <v>448</v>
      </c>
      <c r="M5308" s="103">
        <v>2021.0</v>
      </c>
      <c r="N5308" s="103" t="s">
        <v>161</v>
      </c>
      <c r="O5308" s="65" t="str">
        <f t="shared" si="1"/>
        <v>313204400001</v>
      </c>
      <c r="P5308" s="65">
        <f t="shared" si="2"/>
        <v>5</v>
      </c>
      <c r="Q5308" s="65">
        <f t="shared" si="3"/>
        <v>0</v>
      </c>
      <c r="R5308" s="65" t="str">
        <f t="shared" si="12"/>
        <v>31.320.440/0001-50</v>
      </c>
      <c r="S5308" s="84"/>
      <c r="T5308" s="84" t="str">
        <f t="shared" si="10"/>
        <v/>
      </c>
      <c r="U5308" s="84" t="str">
        <f t="shared" si="11"/>
        <v/>
      </c>
      <c r="V5308" s="65" t="str">
        <f t="shared" si="5"/>
        <v/>
      </c>
      <c r="W5308" s="84"/>
      <c r="X5308" s="84"/>
      <c r="Y5308" s="85"/>
      <c r="Z5308" s="85"/>
      <c r="AA5308" s="65" t="str">
        <f t="shared" si="6"/>
        <v/>
      </c>
      <c r="AB5308" s="65" t="str">
        <f t="shared" si="7"/>
        <v/>
      </c>
      <c r="AC5308" s="86"/>
      <c r="AD5308" s="87" t="str">
        <f t="shared" si="8"/>
        <v/>
      </c>
      <c r="AE5308" s="84"/>
      <c r="AF5308" s="86">
        <f>IF(AC5308&gt;0,AC5308,'⚙️ Config'!$B$10)</f>
        <v>0.0075</v>
      </c>
      <c r="AG5308" s="88">
        <f t="shared" si="9"/>
        <v>28231.10258</v>
      </c>
      <c r="AH5308" s="88">
        <f>AG5308*'⚙️ Config'!$B$11</f>
        <v>141155.5129</v>
      </c>
      <c r="AI5308" s="88">
        <f>AH5308*'⚙️ Config'!$B$12</f>
        <v>42346.65386</v>
      </c>
      <c r="AJ5308" s="64"/>
      <c r="AK5308" s="84"/>
      <c r="AL5308" s="84"/>
      <c r="AM5308" s="84"/>
      <c r="AN5308" s="84"/>
      <c r="AO5308" s="84"/>
      <c r="AP5308" s="84"/>
      <c r="AQ5308" s="84"/>
    </row>
    <row r="5309" ht="15.0" customHeight="1">
      <c r="A5309" s="98">
        <v>5306.0</v>
      </c>
      <c r="B5309" s="99" t="s">
        <v>11155</v>
      </c>
      <c r="C5309" s="98" t="s">
        <v>141</v>
      </c>
      <c r="D5309" s="98" t="s">
        <v>11156</v>
      </c>
      <c r="E5309" s="100">
        <v>34.4</v>
      </c>
      <c r="F5309" s="98" t="s">
        <v>86</v>
      </c>
      <c r="G5309" s="98" t="s">
        <v>606</v>
      </c>
      <c r="H5309" s="101">
        <v>3753270.53</v>
      </c>
      <c r="I5309" s="98">
        <v>2.0</v>
      </c>
      <c r="J5309" s="102">
        <v>4.2</v>
      </c>
      <c r="K5309" s="99">
        <v>2024.0</v>
      </c>
      <c r="L5309" s="98" t="s">
        <v>11157</v>
      </c>
      <c r="M5309" s="98">
        <v>2022.0</v>
      </c>
      <c r="N5309" s="98" t="s">
        <v>145</v>
      </c>
      <c r="O5309" s="65" t="str">
        <f t="shared" si="1"/>
        <v>027236770001</v>
      </c>
      <c r="P5309" s="65">
        <f t="shared" si="2"/>
        <v>8</v>
      </c>
      <c r="Q5309" s="65">
        <f t="shared" si="3"/>
        <v>3</v>
      </c>
      <c r="R5309" s="65" t="str">
        <f t="shared" si="12"/>
        <v>02.723.677/0001-83</v>
      </c>
      <c r="S5309" s="84"/>
      <c r="T5309" s="84" t="str">
        <f t="shared" si="10"/>
        <v/>
      </c>
      <c r="U5309" s="84" t="str">
        <f t="shared" si="11"/>
        <v/>
      </c>
      <c r="V5309" s="65" t="str">
        <f t="shared" si="5"/>
        <v/>
      </c>
      <c r="W5309" s="84"/>
      <c r="X5309" s="84"/>
      <c r="Y5309" s="85"/>
      <c r="Z5309" s="85"/>
      <c r="AA5309" s="65" t="str">
        <f t="shared" si="6"/>
        <v/>
      </c>
      <c r="AB5309" s="65" t="str">
        <f t="shared" si="7"/>
        <v/>
      </c>
      <c r="AC5309" s="86"/>
      <c r="AD5309" s="87" t="str">
        <f t="shared" si="8"/>
        <v/>
      </c>
      <c r="AE5309" s="84"/>
      <c r="AF5309" s="86">
        <f>IF(AC5309&gt;0,AC5309,'⚙️ Config'!$B$10)</f>
        <v>0.0075</v>
      </c>
      <c r="AG5309" s="88">
        <f t="shared" si="9"/>
        <v>28149.52898</v>
      </c>
      <c r="AH5309" s="88">
        <f>AG5309*'⚙️ Config'!$B$11</f>
        <v>140747.6449</v>
      </c>
      <c r="AI5309" s="88">
        <f>AH5309*'⚙️ Config'!$B$12</f>
        <v>42224.29346</v>
      </c>
      <c r="AJ5309" s="64"/>
      <c r="AK5309" s="84"/>
      <c r="AL5309" s="84"/>
      <c r="AM5309" s="84"/>
      <c r="AN5309" s="84"/>
      <c r="AO5309" s="84"/>
      <c r="AP5309" s="84"/>
      <c r="AQ5309" s="84"/>
    </row>
    <row r="5310" ht="15.0" customHeight="1">
      <c r="A5310" s="98">
        <v>5307.0</v>
      </c>
      <c r="B5310" s="99" t="s">
        <v>11158</v>
      </c>
      <c r="C5310" s="98" t="s">
        <v>141</v>
      </c>
      <c r="D5310" s="98" t="s">
        <v>11159</v>
      </c>
      <c r="E5310" s="100">
        <v>25.45</v>
      </c>
      <c r="F5310" s="98" t="s">
        <v>86</v>
      </c>
      <c r="G5310" s="98" t="s">
        <v>606</v>
      </c>
      <c r="H5310" s="101">
        <v>3751931.64</v>
      </c>
      <c r="I5310" s="98">
        <v>3.0</v>
      </c>
      <c r="J5310" s="102">
        <v>4.3</v>
      </c>
      <c r="K5310" s="99">
        <v>2023.0</v>
      </c>
      <c r="L5310" s="98" t="s">
        <v>202</v>
      </c>
      <c r="M5310" s="98">
        <v>2021.0</v>
      </c>
      <c r="N5310" s="98" t="s">
        <v>189</v>
      </c>
      <c r="O5310" s="65" t="str">
        <f t="shared" si="1"/>
        <v>298469420001</v>
      </c>
      <c r="P5310" s="65">
        <f t="shared" si="2"/>
        <v>7</v>
      </c>
      <c r="Q5310" s="65">
        <f t="shared" si="3"/>
        <v>7</v>
      </c>
      <c r="R5310" s="65" t="str">
        <f t="shared" si="12"/>
        <v>29.846.942/0001-77</v>
      </c>
      <c r="S5310" s="84"/>
      <c r="T5310" s="84" t="str">
        <f t="shared" si="10"/>
        <v/>
      </c>
      <c r="U5310" s="84" t="str">
        <f t="shared" si="11"/>
        <v/>
      </c>
      <c r="V5310" s="65" t="str">
        <f t="shared" si="5"/>
        <v/>
      </c>
      <c r="W5310" s="84"/>
      <c r="X5310" s="84"/>
      <c r="Y5310" s="85"/>
      <c r="Z5310" s="85"/>
      <c r="AA5310" s="65" t="str">
        <f t="shared" si="6"/>
        <v/>
      </c>
      <c r="AB5310" s="65" t="str">
        <f t="shared" si="7"/>
        <v/>
      </c>
      <c r="AC5310" s="86"/>
      <c r="AD5310" s="87" t="str">
        <f t="shared" si="8"/>
        <v/>
      </c>
      <c r="AE5310" s="84"/>
      <c r="AF5310" s="86">
        <f>IF(AC5310&gt;0,AC5310,'⚙️ Config'!$B$10)</f>
        <v>0.0075</v>
      </c>
      <c r="AG5310" s="88">
        <f t="shared" si="9"/>
        <v>28139.4873</v>
      </c>
      <c r="AH5310" s="88">
        <f>AG5310*'⚙️ Config'!$B$11</f>
        <v>140697.4365</v>
      </c>
      <c r="AI5310" s="88">
        <f>AH5310*'⚙️ Config'!$B$12</f>
        <v>42209.23095</v>
      </c>
      <c r="AJ5310" s="64"/>
      <c r="AK5310" s="84"/>
      <c r="AL5310" s="84"/>
      <c r="AM5310" s="84"/>
      <c r="AN5310" s="84"/>
      <c r="AO5310" s="84"/>
      <c r="AP5310" s="84"/>
      <c r="AQ5310" s="84"/>
    </row>
    <row r="5311" ht="15.0" customHeight="1">
      <c r="A5311" s="103">
        <v>5308.0</v>
      </c>
      <c r="B5311" s="104" t="s">
        <v>11160</v>
      </c>
      <c r="C5311" s="103" t="s">
        <v>141</v>
      </c>
      <c r="D5311" s="103" t="s">
        <v>11161</v>
      </c>
      <c r="E5311" s="105">
        <v>24.52</v>
      </c>
      <c r="F5311" s="103" t="s">
        <v>86</v>
      </c>
      <c r="G5311" s="103" t="s">
        <v>606</v>
      </c>
      <c r="H5311" s="106">
        <v>3750214.82</v>
      </c>
      <c r="I5311" s="103">
        <v>2.0</v>
      </c>
      <c r="J5311" s="107">
        <v>5.0</v>
      </c>
      <c r="K5311" s="104">
        <v>2022.0</v>
      </c>
      <c r="L5311" s="103" t="s">
        <v>630</v>
      </c>
      <c r="M5311" s="103">
        <v>2021.0</v>
      </c>
      <c r="N5311" s="103" t="s">
        <v>161</v>
      </c>
      <c r="O5311" s="65" t="str">
        <f t="shared" si="1"/>
        <v>110763320001</v>
      </c>
      <c r="P5311" s="65">
        <f t="shared" si="2"/>
        <v>7</v>
      </c>
      <c r="Q5311" s="65">
        <f t="shared" si="3"/>
        <v>6</v>
      </c>
      <c r="R5311" s="65" t="str">
        <f t="shared" si="12"/>
        <v>11.076.332/0001-76</v>
      </c>
      <c r="S5311" s="84"/>
      <c r="T5311" s="84" t="str">
        <f t="shared" si="10"/>
        <v/>
      </c>
      <c r="U5311" s="84" t="str">
        <f t="shared" si="11"/>
        <v/>
      </c>
      <c r="V5311" s="65" t="str">
        <f t="shared" si="5"/>
        <v/>
      </c>
      <c r="W5311" s="84"/>
      <c r="X5311" s="84"/>
      <c r="Y5311" s="85"/>
      <c r="Z5311" s="85"/>
      <c r="AA5311" s="65" t="str">
        <f t="shared" si="6"/>
        <v/>
      </c>
      <c r="AB5311" s="65" t="str">
        <f t="shared" si="7"/>
        <v/>
      </c>
      <c r="AC5311" s="86"/>
      <c r="AD5311" s="87" t="str">
        <f t="shared" si="8"/>
        <v/>
      </c>
      <c r="AE5311" s="84"/>
      <c r="AF5311" s="86">
        <f>IF(AC5311&gt;0,AC5311,'⚙️ Config'!$B$10)</f>
        <v>0.0075</v>
      </c>
      <c r="AG5311" s="88">
        <f t="shared" si="9"/>
        <v>28126.61115</v>
      </c>
      <c r="AH5311" s="88">
        <f>AG5311*'⚙️ Config'!$B$11</f>
        <v>140633.0558</v>
      </c>
      <c r="AI5311" s="88">
        <f>AH5311*'⚙️ Config'!$B$12</f>
        <v>42189.91673</v>
      </c>
      <c r="AJ5311" s="64"/>
      <c r="AK5311" s="84"/>
      <c r="AL5311" s="84"/>
      <c r="AM5311" s="84"/>
      <c r="AN5311" s="84"/>
      <c r="AO5311" s="84"/>
      <c r="AP5311" s="84"/>
      <c r="AQ5311" s="84"/>
    </row>
    <row r="5312" ht="15.0" customHeight="1">
      <c r="A5312" s="103">
        <v>5309.0</v>
      </c>
      <c r="B5312" s="104" t="s">
        <v>11162</v>
      </c>
      <c r="C5312" s="103" t="s">
        <v>141</v>
      </c>
      <c r="D5312" s="103" t="s">
        <v>11163</v>
      </c>
      <c r="E5312" s="105">
        <v>24.17</v>
      </c>
      <c r="F5312" s="103" t="s">
        <v>86</v>
      </c>
      <c r="G5312" s="103" t="s">
        <v>606</v>
      </c>
      <c r="H5312" s="106">
        <v>3747091.82</v>
      </c>
      <c r="I5312" s="103">
        <v>2.0</v>
      </c>
      <c r="J5312" s="107">
        <v>4.8</v>
      </c>
      <c r="K5312" s="104">
        <v>2022.0</v>
      </c>
      <c r="L5312" s="103" t="s">
        <v>1255</v>
      </c>
      <c r="M5312" s="103">
        <v>2021.0</v>
      </c>
      <c r="N5312" s="103" t="s">
        <v>161</v>
      </c>
      <c r="O5312" s="65" t="str">
        <f t="shared" si="1"/>
        <v>072954720001</v>
      </c>
      <c r="P5312" s="65">
        <f t="shared" si="2"/>
        <v>6</v>
      </c>
      <c r="Q5312" s="65">
        <f t="shared" si="3"/>
        <v>8</v>
      </c>
      <c r="R5312" s="65" t="str">
        <f t="shared" si="12"/>
        <v>07.295.472/0001-68</v>
      </c>
      <c r="S5312" s="84"/>
      <c r="T5312" s="84" t="str">
        <f t="shared" si="10"/>
        <v/>
      </c>
      <c r="U5312" s="84" t="str">
        <f t="shared" si="11"/>
        <v/>
      </c>
      <c r="V5312" s="65" t="str">
        <f t="shared" si="5"/>
        <v/>
      </c>
      <c r="W5312" s="84"/>
      <c r="X5312" s="84"/>
      <c r="Y5312" s="85"/>
      <c r="Z5312" s="85"/>
      <c r="AA5312" s="65" t="str">
        <f t="shared" si="6"/>
        <v/>
      </c>
      <c r="AB5312" s="65" t="str">
        <f t="shared" si="7"/>
        <v/>
      </c>
      <c r="AC5312" s="86"/>
      <c r="AD5312" s="87" t="str">
        <f t="shared" si="8"/>
        <v/>
      </c>
      <c r="AE5312" s="84"/>
      <c r="AF5312" s="86">
        <f>IF(AC5312&gt;0,AC5312,'⚙️ Config'!$B$10)</f>
        <v>0.0075</v>
      </c>
      <c r="AG5312" s="88">
        <f t="shared" si="9"/>
        <v>28103.18865</v>
      </c>
      <c r="AH5312" s="88">
        <f>AG5312*'⚙️ Config'!$B$11</f>
        <v>140515.9433</v>
      </c>
      <c r="AI5312" s="88">
        <f>AH5312*'⚙️ Config'!$B$12</f>
        <v>42154.78298</v>
      </c>
      <c r="AJ5312" s="64"/>
      <c r="AK5312" s="84"/>
      <c r="AL5312" s="84"/>
      <c r="AM5312" s="84"/>
      <c r="AN5312" s="84"/>
      <c r="AO5312" s="84"/>
      <c r="AP5312" s="84"/>
      <c r="AQ5312" s="84"/>
    </row>
    <row r="5313" ht="15.0" customHeight="1">
      <c r="A5313" s="103">
        <v>5310.0</v>
      </c>
      <c r="B5313" s="104" t="s">
        <v>11164</v>
      </c>
      <c r="C5313" s="103" t="s">
        <v>141</v>
      </c>
      <c r="D5313" s="103" t="s">
        <v>11165</v>
      </c>
      <c r="E5313" s="105">
        <v>20.46</v>
      </c>
      <c r="F5313" s="103" t="s">
        <v>86</v>
      </c>
      <c r="G5313" s="103" t="s">
        <v>606</v>
      </c>
      <c r="H5313" s="106">
        <v>3737785.76</v>
      </c>
      <c r="I5313" s="103">
        <v>3.0</v>
      </c>
      <c r="J5313" s="107">
        <v>4.7</v>
      </c>
      <c r="K5313" s="104">
        <v>2021.0</v>
      </c>
      <c r="L5313" s="103" t="s">
        <v>5165</v>
      </c>
      <c r="M5313" s="103">
        <v>2021.0</v>
      </c>
      <c r="N5313" s="103" t="s">
        <v>145</v>
      </c>
      <c r="O5313" s="65" t="str">
        <f t="shared" si="1"/>
        <v>026027470001</v>
      </c>
      <c r="P5313" s="65">
        <f t="shared" si="2"/>
        <v>4</v>
      </c>
      <c r="Q5313" s="65">
        <f t="shared" si="3"/>
        <v>5</v>
      </c>
      <c r="R5313" s="65" t="str">
        <f t="shared" si="12"/>
        <v>02.602.747/0001-45</v>
      </c>
      <c r="S5313" s="84"/>
      <c r="T5313" s="84" t="str">
        <f t="shared" si="10"/>
        <v/>
      </c>
      <c r="U5313" s="84" t="str">
        <f t="shared" si="11"/>
        <v/>
      </c>
      <c r="V5313" s="65" t="str">
        <f t="shared" si="5"/>
        <v/>
      </c>
      <c r="W5313" s="84"/>
      <c r="X5313" s="84"/>
      <c r="Y5313" s="85"/>
      <c r="Z5313" s="85"/>
      <c r="AA5313" s="65" t="str">
        <f t="shared" si="6"/>
        <v/>
      </c>
      <c r="AB5313" s="65" t="str">
        <f t="shared" si="7"/>
        <v/>
      </c>
      <c r="AC5313" s="86"/>
      <c r="AD5313" s="87" t="str">
        <f t="shared" si="8"/>
        <v/>
      </c>
      <c r="AE5313" s="84"/>
      <c r="AF5313" s="86">
        <f>IF(AC5313&gt;0,AC5313,'⚙️ Config'!$B$10)</f>
        <v>0.0075</v>
      </c>
      <c r="AG5313" s="88">
        <f t="shared" si="9"/>
        <v>28033.3932</v>
      </c>
      <c r="AH5313" s="88">
        <f>AG5313*'⚙️ Config'!$B$11</f>
        <v>140166.966</v>
      </c>
      <c r="AI5313" s="88">
        <f>AH5313*'⚙️ Config'!$B$12</f>
        <v>42050.0898</v>
      </c>
      <c r="AJ5313" s="64"/>
      <c r="AK5313" s="84"/>
      <c r="AL5313" s="84"/>
      <c r="AM5313" s="84"/>
      <c r="AN5313" s="84"/>
      <c r="AO5313" s="84"/>
      <c r="AP5313" s="84"/>
      <c r="AQ5313" s="84"/>
    </row>
    <row r="5314" ht="15.0" customHeight="1">
      <c r="A5314" s="98">
        <v>5311.0</v>
      </c>
      <c r="B5314" s="99" t="s">
        <v>11166</v>
      </c>
      <c r="C5314" s="98" t="s">
        <v>141</v>
      </c>
      <c r="D5314" s="98" t="s">
        <v>11167</v>
      </c>
      <c r="E5314" s="100">
        <v>22.83</v>
      </c>
      <c r="F5314" s="98" t="s">
        <v>86</v>
      </c>
      <c r="G5314" s="98" t="s">
        <v>606</v>
      </c>
      <c r="H5314" s="101">
        <v>3725429.35</v>
      </c>
      <c r="I5314" s="98">
        <v>2.0</v>
      </c>
      <c r="J5314" s="102">
        <v>5.0</v>
      </c>
      <c r="K5314" s="99">
        <v>2021.0</v>
      </c>
      <c r="L5314" s="98" t="s">
        <v>387</v>
      </c>
      <c r="M5314" s="98">
        <v>2021.0</v>
      </c>
      <c r="N5314" s="98" t="s">
        <v>145</v>
      </c>
      <c r="O5314" s="65" t="str">
        <f t="shared" si="1"/>
        <v>628089690001</v>
      </c>
      <c r="P5314" s="65">
        <f t="shared" si="2"/>
        <v>4</v>
      </c>
      <c r="Q5314" s="65">
        <f t="shared" si="3"/>
        <v>0</v>
      </c>
      <c r="R5314" s="65" t="str">
        <f t="shared" si="12"/>
        <v>62.808.969/0001-40</v>
      </c>
      <c r="S5314" s="84"/>
      <c r="T5314" s="84" t="str">
        <f t="shared" si="10"/>
        <v/>
      </c>
      <c r="U5314" s="84" t="str">
        <f t="shared" si="11"/>
        <v/>
      </c>
      <c r="V5314" s="65" t="str">
        <f t="shared" si="5"/>
        <v/>
      </c>
      <c r="W5314" s="84"/>
      <c r="X5314" s="84"/>
      <c r="Y5314" s="85"/>
      <c r="Z5314" s="85"/>
      <c r="AA5314" s="65" t="str">
        <f t="shared" si="6"/>
        <v/>
      </c>
      <c r="AB5314" s="65" t="str">
        <f t="shared" si="7"/>
        <v/>
      </c>
      <c r="AC5314" s="86"/>
      <c r="AD5314" s="87" t="str">
        <f t="shared" si="8"/>
        <v/>
      </c>
      <c r="AE5314" s="84"/>
      <c r="AF5314" s="86">
        <f>IF(AC5314&gt;0,AC5314,'⚙️ Config'!$B$10)</f>
        <v>0.0075</v>
      </c>
      <c r="AG5314" s="88">
        <f t="shared" si="9"/>
        <v>27940.72013</v>
      </c>
      <c r="AH5314" s="88">
        <f>AG5314*'⚙️ Config'!$B$11</f>
        <v>139703.6006</v>
      </c>
      <c r="AI5314" s="88">
        <f>AH5314*'⚙️ Config'!$B$12</f>
        <v>41911.08019</v>
      </c>
      <c r="AJ5314" s="64"/>
      <c r="AK5314" s="84"/>
      <c r="AL5314" s="84"/>
      <c r="AM5314" s="84"/>
      <c r="AN5314" s="84"/>
      <c r="AO5314" s="84"/>
      <c r="AP5314" s="84"/>
      <c r="AQ5314" s="84"/>
    </row>
    <row r="5315" ht="15.0" customHeight="1">
      <c r="A5315" s="98">
        <v>5312.0</v>
      </c>
      <c r="B5315" s="99" t="s">
        <v>11168</v>
      </c>
      <c r="C5315" s="98" t="s">
        <v>141</v>
      </c>
      <c r="D5315" s="98" t="s">
        <v>11169</v>
      </c>
      <c r="E5315" s="100">
        <v>34.1</v>
      </c>
      <c r="F5315" s="98" t="s">
        <v>86</v>
      </c>
      <c r="G5315" s="98" t="s">
        <v>606</v>
      </c>
      <c r="H5315" s="101">
        <v>3723466.87</v>
      </c>
      <c r="I5315" s="98">
        <v>1.0</v>
      </c>
      <c r="J5315" s="102">
        <v>4.5</v>
      </c>
      <c r="K5315" s="99">
        <v>2021.0</v>
      </c>
      <c r="L5315" s="98" t="s">
        <v>448</v>
      </c>
      <c r="M5315" s="98">
        <v>2021.0</v>
      </c>
      <c r="N5315" s="98" t="s">
        <v>145</v>
      </c>
      <c r="O5315" s="65" t="str">
        <f t="shared" si="1"/>
        <v>061157850001</v>
      </c>
      <c r="P5315" s="65">
        <f t="shared" si="2"/>
        <v>2</v>
      </c>
      <c r="Q5315" s="65">
        <f t="shared" si="3"/>
        <v>4</v>
      </c>
      <c r="R5315" s="65" t="str">
        <f t="shared" si="12"/>
        <v>06.115.785/0001-24</v>
      </c>
      <c r="S5315" s="84"/>
      <c r="T5315" s="84" t="str">
        <f t="shared" si="10"/>
        <v/>
      </c>
      <c r="U5315" s="84" t="str">
        <f t="shared" si="11"/>
        <v/>
      </c>
      <c r="V5315" s="65" t="str">
        <f t="shared" si="5"/>
        <v/>
      </c>
      <c r="W5315" s="84"/>
      <c r="X5315" s="84"/>
      <c r="Y5315" s="85"/>
      <c r="Z5315" s="85"/>
      <c r="AA5315" s="65" t="str">
        <f t="shared" si="6"/>
        <v/>
      </c>
      <c r="AB5315" s="65" t="str">
        <f t="shared" si="7"/>
        <v/>
      </c>
      <c r="AC5315" s="86"/>
      <c r="AD5315" s="87" t="str">
        <f t="shared" si="8"/>
        <v/>
      </c>
      <c r="AE5315" s="84"/>
      <c r="AF5315" s="86">
        <f>IF(AC5315&gt;0,AC5315,'⚙️ Config'!$B$10)</f>
        <v>0.0075</v>
      </c>
      <c r="AG5315" s="88">
        <f t="shared" si="9"/>
        <v>27926.00153</v>
      </c>
      <c r="AH5315" s="88">
        <f>AG5315*'⚙️ Config'!$B$11</f>
        <v>139630.0076</v>
      </c>
      <c r="AI5315" s="88">
        <f>AH5315*'⚙️ Config'!$B$12</f>
        <v>41889.00229</v>
      </c>
      <c r="AJ5315" s="64"/>
      <c r="AK5315" s="84"/>
      <c r="AL5315" s="84"/>
      <c r="AM5315" s="84"/>
      <c r="AN5315" s="84"/>
      <c r="AO5315" s="84"/>
      <c r="AP5315" s="84"/>
      <c r="AQ5315" s="84"/>
    </row>
    <row r="5316" ht="15.0" customHeight="1">
      <c r="A5316" s="103">
        <v>5313.0</v>
      </c>
      <c r="B5316" s="104" t="s">
        <v>11170</v>
      </c>
      <c r="C5316" s="103" t="s">
        <v>141</v>
      </c>
      <c r="D5316" s="103" t="s">
        <v>11171</v>
      </c>
      <c r="E5316" s="105">
        <v>45.1</v>
      </c>
      <c r="F5316" s="103" t="s">
        <v>86</v>
      </c>
      <c r="G5316" s="103" t="s">
        <v>606</v>
      </c>
      <c r="H5316" s="106">
        <v>3720273.44</v>
      </c>
      <c r="I5316" s="103">
        <v>3.0</v>
      </c>
      <c r="J5316" s="107">
        <v>4.3</v>
      </c>
      <c r="K5316" s="104">
        <v>2025.0</v>
      </c>
      <c r="L5316" s="103" t="s">
        <v>202</v>
      </c>
      <c r="M5316" s="103">
        <v>2021.0</v>
      </c>
      <c r="N5316" s="103" t="s">
        <v>208</v>
      </c>
      <c r="O5316" s="65" t="str">
        <f t="shared" si="1"/>
        <v>273683170001</v>
      </c>
      <c r="P5316" s="65">
        <f t="shared" si="2"/>
        <v>3</v>
      </c>
      <c r="Q5316" s="65">
        <f t="shared" si="3"/>
        <v>1</v>
      </c>
      <c r="R5316" s="65" t="str">
        <f t="shared" si="12"/>
        <v>27.368.317/0001-31</v>
      </c>
      <c r="S5316" s="84"/>
      <c r="T5316" s="84" t="str">
        <f t="shared" si="10"/>
        <v/>
      </c>
      <c r="U5316" s="84" t="str">
        <f t="shared" si="11"/>
        <v/>
      </c>
      <c r="V5316" s="65" t="str">
        <f t="shared" si="5"/>
        <v/>
      </c>
      <c r="W5316" s="84"/>
      <c r="X5316" s="84"/>
      <c r="Y5316" s="85"/>
      <c r="Z5316" s="85"/>
      <c r="AA5316" s="65" t="str">
        <f t="shared" si="6"/>
        <v/>
      </c>
      <c r="AB5316" s="65" t="str">
        <f t="shared" si="7"/>
        <v/>
      </c>
      <c r="AC5316" s="86"/>
      <c r="AD5316" s="87" t="str">
        <f t="shared" si="8"/>
        <v/>
      </c>
      <c r="AE5316" s="84"/>
      <c r="AF5316" s="86">
        <f>IF(AC5316&gt;0,AC5316,'⚙️ Config'!$B$10)</f>
        <v>0.0075</v>
      </c>
      <c r="AG5316" s="88">
        <f t="shared" si="9"/>
        <v>27902.0508</v>
      </c>
      <c r="AH5316" s="88">
        <f>AG5316*'⚙️ Config'!$B$11</f>
        <v>139510.254</v>
      </c>
      <c r="AI5316" s="88">
        <f>AH5316*'⚙️ Config'!$B$12</f>
        <v>41853.0762</v>
      </c>
      <c r="AJ5316" s="64"/>
      <c r="AK5316" s="84"/>
      <c r="AL5316" s="84"/>
      <c r="AM5316" s="84"/>
      <c r="AN5316" s="84"/>
      <c r="AO5316" s="84"/>
      <c r="AP5316" s="84"/>
      <c r="AQ5316" s="84"/>
    </row>
    <row r="5317" ht="15.0" customHeight="1">
      <c r="A5317" s="103">
        <v>5314.0</v>
      </c>
      <c r="B5317" s="104" t="s">
        <v>11172</v>
      </c>
      <c r="C5317" s="103" t="s">
        <v>141</v>
      </c>
      <c r="D5317" s="103" t="s">
        <v>11173</v>
      </c>
      <c r="E5317" s="105">
        <v>22.83</v>
      </c>
      <c r="F5317" s="103" t="s">
        <v>86</v>
      </c>
      <c r="G5317" s="103" t="s">
        <v>606</v>
      </c>
      <c r="H5317" s="106">
        <v>3717911.1</v>
      </c>
      <c r="I5317" s="103">
        <v>2.0</v>
      </c>
      <c r="J5317" s="107">
        <v>5.0</v>
      </c>
      <c r="K5317" s="104">
        <v>2021.0</v>
      </c>
      <c r="L5317" s="103" t="s">
        <v>144</v>
      </c>
      <c r="M5317" s="103">
        <v>2021.0</v>
      </c>
      <c r="N5317" s="103" t="s">
        <v>161</v>
      </c>
      <c r="O5317" s="65" t="str">
        <f t="shared" si="1"/>
        <v>715388620001</v>
      </c>
      <c r="P5317" s="65">
        <f t="shared" si="2"/>
        <v>1</v>
      </c>
      <c r="Q5317" s="65">
        <f t="shared" si="3"/>
        <v>0</v>
      </c>
      <c r="R5317" s="65" t="str">
        <f t="shared" si="12"/>
        <v>71.538.862/0001-10</v>
      </c>
      <c r="S5317" s="84"/>
      <c r="T5317" s="84" t="str">
        <f t="shared" si="10"/>
        <v/>
      </c>
      <c r="U5317" s="84" t="str">
        <f t="shared" si="11"/>
        <v/>
      </c>
      <c r="V5317" s="65" t="str">
        <f t="shared" si="5"/>
        <v/>
      </c>
      <c r="W5317" s="84"/>
      <c r="X5317" s="84"/>
      <c r="Y5317" s="85"/>
      <c r="Z5317" s="85"/>
      <c r="AA5317" s="65" t="str">
        <f t="shared" si="6"/>
        <v/>
      </c>
      <c r="AB5317" s="65" t="str">
        <f t="shared" si="7"/>
        <v/>
      </c>
      <c r="AC5317" s="86"/>
      <c r="AD5317" s="87" t="str">
        <f t="shared" si="8"/>
        <v/>
      </c>
      <c r="AE5317" s="84"/>
      <c r="AF5317" s="86">
        <f>IF(AC5317&gt;0,AC5317,'⚙️ Config'!$B$10)</f>
        <v>0.0075</v>
      </c>
      <c r="AG5317" s="88">
        <f t="shared" si="9"/>
        <v>27884.33325</v>
      </c>
      <c r="AH5317" s="88">
        <f>AG5317*'⚙️ Config'!$B$11</f>
        <v>139421.6663</v>
      </c>
      <c r="AI5317" s="88">
        <f>AH5317*'⚙️ Config'!$B$12</f>
        <v>41826.49988</v>
      </c>
      <c r="AJ5317" s="64"/>
      <c r="AK5317" s="84"/>
      <c r="AL5317" s="84"/>
      <c r="AM5317" s="84"/>
      <c r="AN5317" s="84"/>
      <c r="AO5317" s="84"/>
      <c r="AP5317" s="84"/>
      <c r="AQ5317" s="84"/>
    </row>
    <row r="5318" ht="15.0" customHeight="1">
      <c r="A5318" s="98">
        <v>5315.0</v>
      </c>
      <c r="B5318" s="99" t="s">
        <v>11174</v>
      </c>
      <c r="C5318" s="98" t="s">
        <v>141</v>
      </c>
      <c r="D5318" s="98" t="s">
        <v>11175</v>
      </c>
      <c r="E5318" s="100">
        <v>26.36</v>
      </c>
      <c r="F5318" s="98" t="s">
        <v>86</v>
      </c>
      <c r="G5318" s="98" t="s">
        <v>606</v>
      </c>
      <c r="H5318" s="101">
        <v>3716279.32</v>
      </c>
      <c r="I5318" s="98">
        <v>2.0</v>
      </c>
      <c r="J5318" s="102">
        <v>4.7</v>
      </c>
      <c r="K5318" s="99">
        <v>2023.0</v>
      </c>
      <c r="L5318" s="98" t="s">
        <v>268</v>
      </c>
      <c r="M5318" s="98">
        <v>2021.0</v>
      </c>
      <c r="N5318" s="98" t="s">
        <v>161</v>
      </c>
      <c r="O5318" s="65" t="str">
        <f t="shared" si="1"/>
        <v>494404560001</v>
      </c>
      <c r="P5318" s="65">
        <f t="shared" si="2"/>
        <v>6</v>
      </c>
      <c r="Q5318" s="65">
        <f t="shared" si="3"/>
        <v>1</v>
      </c>
      <c r="R5318" s="65" t="str">
        <f t="shared" si="12"/>
        <v>49.440.456/0001-61</v>
      </c>
      <c r="S5318" s="84"/>
      <c r="T5318" s="84" t="str">
        <f t="shared" si="10"/>
        <v/>
      </c>
      <c r="U5318" s="84" t="str">
        <f t="shared" si="11"/>
        <v/>
      </c>
      <c r="V5318" s="65" t="str">
        <f t="shared" si="5"/>
        <v/>
      </c>
      <c r="W5318" s="84"/>
      <c r="X5318" s="84"/>
      <c r="Y5318" s="85"/>
      <c r="Z5318" s="85"/>
      <c r="AA5318" s="65" t="str">
        <f t="shared" si="6"/>
        <v/>
      </c>
      <c r="AB5318" s="65" t="str">
        <f t="shared" si="7"/>
        <v/>
      </c>
      <c r="AC5318" s="86"/>
      <c r="AD5318" s="87" t="str">
        <f t="shared" si="8"/>
        <v/>
      </c>
      <c r="AE5318" s="84"/>
      <c r="AF5318" s="86">
        <f>IF(AC5318&gt;0,AC5318,'⚙️ Config'!$B$10)</f>
        <v>0.0075</v>
      </c>
      <c r="AG5318" s="88">
        <f t="shared" si="9"/>
        <v>27872.0949</v>
      </c>
      <c r="AH5318" s="88">
        <f>AG5318*'⚙️ Config'!$B$11</f>
        <v>139360.4745</v>
      </c>
      <c r="AI5318" s="88">
        <f>AH5318*'⚙️ Config'!$B$12</f>
        <v>41808.14235</v>
      </c>
      <c r="AJ5318" s="64"/>
      <c r="AK5318" s="84"/>
      <c r="AL5318" s="84"/>
      <c r="AM5318" s="84"/>
      <c r="AN5318" s="84"/>
      <c r="AO5318" s="84"/>
      <c r="AP5318" s="84"/>
      <c r="AQ5318" s="84"/>
    </row>
    <row r="5319" ht="15.0" customHeight="1">
      <c r="A5319" s="103">
        <v>5316.0</v>
      </c>
      <c r="B5319" s="104" t="s">
        <v>11176</v>
      </c>
      <c r="C5319" s="103" t="s">
        <v>141</v>
      </c>
      <c r="D5319" s="103" t="s">
        <v>11177</v>
      </c>
      <c r="E5319" s="105">
        <v>22.57</v>
      </c>
      <c r="F5319" s="103" t="s">
        <v>86</v>
      </c>
      <c r="G5319" s="103" t="s">
        <v>606</v>
      </c>
      <c r="H5319" s="106">
        <v>3714743.7</v>
      </c>
      <c r="I5319" s="103">
        <v>3.0</v>
      </c>
      <c r="J5319" s="107">
        <v>4.7</v>
      </c>
      <c r="K5319" s="104">
        <v>2023.0</v>
      </c>
      <c r="L5319" s="103" t="s">
        <v>387</v>
      </c>
      <c r="M5319" s="103">
        <v>2021.0</v>
      </c>
      <c r="N5319" s="103" t="s">
        <v>161</v>
      </c>
      <c r="O5319" s="65" t="str">
        <f t="shared" si="1"/>
        <v>288557660001</v>
      </c>
      <c r="P5319" s="65">
        <f t="shared" si="2"/>
        <v>7</v>
      </c>
      <c r="Q5319" s="65">
        <f t="shared" si="3"/>
        <v>7</v>
      </c>
      <c r="R5319" s="65" t="str">
        <f t="shared" si="12"/>
        <v>28.855.766/0001-77</v>
      </c>
      <c r="S5319" s="84"/>
      <c r="T5319" s="84" t="str">
        <f t="shared" si="10"/>
        <v/>
      </c>
      <c r="U5319" s="84" t="str">
        <f t="shared" si="11"/>
        <v/>
      </c>
      <c r="V5319" s="65" t="str">
        <f t="shared" si="5"/>
        <v/>
      </c>
      <c r="W5319" s="84"/>
      <c r="X5319" s="84"/>
      <c r="Y5319" s="85"/>
      <c r="Z5319" s="85"/>
      <c r="AA5319" s="65" t="str">
        <f t="shared" si="6"/>
        <v/>
      </c>
      <c r="AB5319" s="65" t="str">
        <f t="shared" si="7"/>
        <v/>
      </c>
      <c r="AC5319" s="86"/>
      <c r="AD5319" s="87" t="str">
        <f t="shared" si="8"/>
        <v/>
      </c>
      <c r="AE5319" s="84"/>
      <c r="AF5319" s="86">
        <f>IF(AC5319&gt;0,AC5319,'⚙️ Config'!$B$10)</f>
        <v>0.0075</v>
      </c>
      <c r="AG5319" s="88">
        <f t="shared" si="9"/>
        <v>27860.57775</v>
      </c>
      <c r="AH5319" s="88">
        <f>AG5319*'⚙️ Config'!$B$11</f>
        <v>139302.8888</v>
      </c>
      <c r="AI5319" s="88">
        <f>AH5319*'⚙️ Config'!$B$12</f>
        <v>41790.86663</v>
      </c>
      <c r="AJ5319" s="64"/>
      <c r="AK5319" s="84"/>
      <c r="AL5319" s="84"/>
      <c r="AM5319" s="84"/>
      <c r="AN5319" s="84"/>
      <c r="AO5319" s="84"/>
      <c r="AP5319" s="84"/>
      <c r="AQ5319" s="84"/>
    </row>
    <row r="5320" ht="15.0" customHeight="1">
      <c r="A5320" s="98">
        <v>5317.0</v>
      </c>
      <c r="B5320" s="99" t="s">
        <v>11178</v>
      </c>
      <c r="C5320" s="98" t="s">
        <v>141</v>
      </c>
      <c r="D5320" s="98" t="s">
        <v>11179</v>
      </c>
      <c r="E5320" s="100">
        <v>25.25</v>
      </c>
      <c r="F5320" s="98" t="s">
        <v>86</v>
      </c>
      <c r="G5320" s="98" t="s">
        <v>606</v>
      </c>
      <c r="H5320" s="101">
        <v>3714496.66</v>
      </c>
      <c r="I5320" s="98">
        <v>2.0</v>
      </c>
      <c r="J5320" s="102">
        <v>4.3</v>
      </c>
      <c r="K5320" s="99">
        <v>2022.0</v>
      </c>
      <c r="L5320" s="98" t="s">
        <v>508</v>
      </c>
      <c r="M5320" s="98">
        <v>2021.0</v>
      </c>
      <c r="N5320" s="98" t="s">
        <v>161</v>
      </c>
      <c r="O5320" s="65" t="str">
        <f t="shared" si="1"/>
        <v>436237270001</v>
      </c>
      <c r="P5320" s="65">
        <f t="shared" si="2"/>
        <v>3</v>
      </c>
      <c r="Q5320" s="65">
        <f t="shared" si="3"/>
        <v>8</v>
      </c>
      <c r="R5320" s="65" t="str">
        <f t="shared" si="12"/>
        <v>43.623.727/0001-38</v>
      </c>
      <c r="S5320" s="84"/>
      <c r="T5320" s="84" t="str">
        <f t="shared" si="10"/>
        <v/>
      </c>
      <c r="U5320" s="84" t="str">
        <f t="shared" si="11"/>
        <v/>
      </c>
      <c r="V5320" s="65" t="str">
        <f t="shared" si="5"/>
        <v/>
      </c>
      <c r="W5320" s="84"/>
      <c r="X5320" s="84"/>
      <c r="Y5320" s="85"/>
      <c r="Z5320" s="85"/>
      <c r="AA5320" s="65" t="str">
        <f t="shared" si="6"/>
        <v/>
      </c>
      <c r="AB5320" s="65" t="str">
        <f t="shared" si="7"/>
        <v/>
      </c>
      <c r="AC5320" s="86"/>
      <c r="AD5320" s="87" t="str">
        <f t="shared" si="8"/>
        <v/>
      </c>
      <c r="AE5320" s="84"/>
      <c r="AF5320" s="86">
        <f>IF(AC5320&gt;0,AC5320,'⚙️ Config'!$B$10)</f>
        <v>0.0075</v>
      </c>
      <c r="AG5320" s="88">
        <f t="shared" si="9"/>
        <v>27858.72495</v>
      </c>
      <c r="AH5320" s="88">
        <f>AG5320*'⚙️ Config'!$B$11</f>
        <v>139293.6248</v>
      </c>
      <c r="AI5320" s="88">
        <f>AH5320*'⚙️ Config'!$B$12</f>
        <v>41788.08743</v>
      </c>
      <c r="AJ5320" s="64"/>
      <c r="AK5320" s="84"/>
      <c r="AL5320" s="84"/>
      <c r="AM5320" s="84"/>
      <c r="AN5320" s="84"/>
      <c r="AO5320" s="84"/>
      <c r="AP5320" s="84"/>
      <c r="AQ5320" s="84"/>
    </row>
    <row r="5321" ht="15.0" customHeight="1">
      <c r="A5321" s="103">
        <v>5318.0</v>
      </c>
      <c r="B5321" s="104" t="s">
        <v>11180</v>
      </c>
      <c r="C5321" s="103" t="s">
        <v>141</v>
      </c>
      <c r="D5321" s="103" t="s">
        <v>11181</v>
      </c>
      <c r="E5321" s="105">
        <v>23.56</v>
      </c>
      <c r="F5321" s="103" t="s">
        <v>86</v>
      </c>
      <c r="G5321" s="103" t="s">
        <v>606</v>
      </c>
      <c r="H5321" s="106">
        <v>3710507.28</v>
      </c>
      <c r="I5321" s="103">
        <v>2.0</v>
      </c>
      <c r="J5321" s="107">
        <v>4.7</v>
      </c>
      <c r="K5321" s="104">
        <v>2021.0</v>
      </c>
      <c r="L5321" s="103" t="s">
        <v>508</v>
      </c>
      <c r="M5321" s="103">
        <v>2021.0</v>
      </c>
      <c r="N5321" s="103" t="s">
        <v>161</v>
      </c>
      <c r="O5321" s="65" t="str">
        <f t="shared" si="1"/>
        <v>046650960001</v>
      </c>
      <c r="P5321" s="65">
        <f t="shared" si="2"/>
        <v>6</v>
      </c>
      <c r="Q5321" s="65">
        <f t="shared" si="3"/>
        <v>8</v>
      </c>
      <c r="R5321" s="65" t="str">
        <f t="shared" si="12"/>
        <v>04.665.096/0001-68</v>
      </c>
      <c r="S5321" s="84"/>
      <c r="T5321" s="84" t="str">
        <f t="shared" si="10"/>
        <v/>
      </c>
      <c r="U5321" s="84" t="str">
        <f t="shared" si="11"/>
        <v/>
      </c>
      <c r="V5321" s="65" t="str">
        <f t="shared" si="5"/>
        <v/>
      </c>
      <c r="W5321" s="84"/>
      <c r="X5321" s="84"/>
      <c r="Y5321" s="85"/>
      <c r="Z5321" s="85"/>
      <c r="AA5321" s="65" t="str">
        <f t="shared" si="6"/>
        <v/>
      </c>
      <c r="AB5321" s="65" t="str">
        <f t="shared" si="7"/>
        <v/>
      </c>
      <c r="AC5321" s="86"/>
      <c r="AD5321" s="87" t="str">
        <f t="shared" si="8"/>
        <v/>
      </c>
      <c r="AE5321" s="84"/>
      <c r="AF5321" s="86">
        <f>IF(AC5321&gt;0,AC5321,'⚙️ Config'!$B$10)</f>
        <v>0.0075</v>
      </c>
      <c r="AG5321" s="88">
        <f t="shared" si="9"/>
        <v>27828.8046</v>
      </c>
      <c r="AH5321" s="88">
        <f>AG5321*'⚙️ Config'!$B$11</f>
        <v>139144.023</v>
      </c>
      <c r="AI5321" s="88">
        <f>AH5321*'⚙️ Config'!$B$12</f>
        <v>41743.2069</v>
      </c>
      <c r="AJ5321" s="64"/>
      <c r="AK5321" s="84"/>
      <c r="AL5321" s="84"/>
      <c r="AM5321" s="84"/>
      <c r="AN5321" s="84"/>
      <c r="AO5321" s="84"/>
      <c r="AP5321" s="84"/>
      <c r="AQ5321" s="84"/>
    </row>
    <row r="5322" ht="15.0" customHeight="1">
      <c r="A5322" s="98">
        <v>5319.0</v>
      </c>
      <c r="B5322" s="99" t="s">
        <v>11182</v>
      </c>
      <c r="C5322" s="98" t="s">
        <v>141</v>
      </c>
      <c r="D5322" s="98" t="s">
        <v>11183</v>
      </c>
      <c r="E5322" s="100">
        <v>23.14</v>
      </c>
      <c r="F5322" s="98" t="s">
        <v>86</v>
      </c>
      <c r="G5322" s="98" t="s">
        <v>606</v>
      </c>
      <c r="H5322" s="101">
        <v>3703440.62</v>
      </c>
      <c r="I5322" s="98">
        <v>3.0</v>
      </c>
      <c r="J5322" s="102">
        <v>4.8</v>
      </c>
      <c r="K5322" s="99">
        <v>2023.0</v>
      </c>
      <c r="L5322" s="98" t="s">
        <v>453</v>
      </c>
      <c r="M5322" s="98">
        <v>2021.0</v>
      </c>
      <c r="N5322" s="98" t="s">
        <v>161</v>
      </c>
      <c r="O5322" s="65" t="str">
        <f t="shared" si="1"/>
        <v>153178330001</v>
      </c>
      <c r="P5322" s="65">
        <f t="shared" si="2"/>
        <v>5</v>
      </c>
      <c r="Q5322" s="65">
        <f t="shared" si="3"/>
        <v>8</v>
      </c>
      <c r="R5322" s="65" t="str">
        <f t="shared" si="12"/>
        <v>15.317.833/0001-58</v>
      </c>
      <c r="S5322" s="84"/>
      <c r="T5322" s="84" t="str">
        <f t="shared" si="10"/>
        <v/>
      </c>
      <c r="U5322" s="84" t="str">
        <f t="shared" si="11"/>
        <v/>
      </c>
      <c r="V5322" s="65" t="str">
        <f t="shared" si="5"/>
        <v/>
      </c>
      <c r="W5322" s="84"/>
      <c r="X5322" s="84"/>
      <c r="Y5322" s="85"/>
      <c r="Z5322" s="85"/>
      <c r="AA5322" s="65" t="str">
        <f t="shared" si="6"/>
        <v/>
      </c>
      <c r="AB5322" s="65" t="str">
        <f t="shared" si="7"/>
        <v/>
      </c>
      <c r="AC5322" s="86"/>
      <c r="AD5322" s="87" t="str">
        <f t="shared" si="8"/>
        <v/>
      </c>
      <c r="AE5322" s="84"/>
      <c r="AF5322" s="86">
        <f>IF(AC5322&gt;0,AC5322,'⚙️ Config'!$B$10)</f>
        <v>0.0075</v>
      </c>
      <c r="AG5322" s="88">
        <f t="shared" si="9"/>
        <v>27775.80465</v>
      </c>
      <c r="AH5322" s="88">
        <f>AG5322*'⚙️ Config'!$B$11</f>
        <v>138879.0233</v>
      </c>
      <c r="AI5322" s="88">
        <f>AH5322*'⚙️ Config'!$B$12</f>
        <v>41663.70698</v>
      </c>
      <c r="AJ5322" s="64"/>
      <c r="AK5322" s="84"/>
      <c r="AL5322" s="84"/>
      <c r="AM5322" s="84"/>
      <c r="AN5322" s="84"/>
      <c r="AO5322" s="84"/>
      <c r="AP5322" s="84"/>
      <c r="AQ5322" s="84"/>
    </row>
    <row r="5323" ht="15.0" customHeight="1">
      <c r="A5323" s="103">
        <v>5320.0</v>
      </c>
      <c r="B5323" s="104" t="s">
        <v>11184</v>
      </c>
      <c r="C5323" s="103" t="s">
        <v>141</v>
      </c>
      <c r="D5323" s="103" t="s">
        <v>11185</v>
      </c>
      <c r="E5323" s="105">
        <v>33.31</v>
      </c>
      <c r="F5323" s="103" t="s">
        <v>86</v>
      </c>
      <c r="G5323" s="103" t="s">
        <v>606</v>
      </c>
      <c r="H5323" s="106">
        <v>3701433.04</v>
      </c>
      <c r="I5323" s="103">
        <v>1.0</v>
      </c>
      <c r="J5323" s="107">
        <v>4.8</v>
      </c>
      <c r="K5323" s="104">
        <v>2021.0</v>
      </c>
      <c r="L5323" s="103" t="s">
        <v>448</v>
      </c>
      <c r="M5323" s="103">
        <v>2021.0</v>
      </c>
      <c r="N5323" s="103" t="s">
        <v>161</v>
      </c>
      <c r="O5323" s="65" t="str">
        <f t="shared" si="1"/>
        <v>069404390001</v>
      </c>
      <c r="P5323" s="65">
        <f t="shared" si="2"/>
        <v>8</v>
      </c>
      <c r="Q5323" s="65">
        <f t="shared" si="3"/>
        <v>0</v>
      </c>
      <c r="R5323" s="65" t="str">
        <f t="shared" si="12"/>
        <v>06.940.439/0001-80</v>
      </c>
      <c r="S5323" s="84"/>
      <c r="T5323" s="84" t="str">
        <f t="shared" si="10"/>
        <v/>
      </c>
      <c r="U5323" s="84" t="str">
        <f t="shared" si="11"/>
        <v/>
      </c>
      <c r="V5323" s="65" t="str">
        <f t="shared" si="5"/>
        <v/>
      </c>
      <c r="W5323" s="84"/>
      <c r="X5323" s="84"/>
      <c r="Y5323" s="85"/>
      <c r="Z5323" s="85"/>
      <c r="AA5323" s="65" t="str">
        <f t="shared" si="6"/>
        <v/>
      </c>
      <c r="AB5323" s="65" t="str">
        <f t="shared" si="7"/>
        <v/>
      </c>
      <c r="AC5323" s="86"/>
      <c r="AD5323" s="87" t="str">
        <f t="shared" si="8"/>
        <v/>
      </c>
      <c r="AE5323" s="84"/>
      <c r="AF5323" s="86">
        <f>IF(AC5323&gt;0,AC5323,'⚙️ Config'!$B$10)</f>
        <v>0.0075</v>
      </c>
      <c r="AG5323" s="88">
        <f t="shared" si="9"/>
        <v>27760.7478</v>
      </c>
      <c r="AH5323" s="88">
        <f>AG5323*'⚙️ Config'!$B$11</f>
        <v>138803.739</v>
      </c>
      <c r="AI5323" s="88">
        <f>AH5323*'⚙️ Config'!$B$12</f>
        <v>41641.1217</v>
      </c>
      <c r="AJ5323" s="64"/>
      <c r="AK5323" s="84"/>
      <c r="AL5323" s="84"/>
      <c r="AM5323" s="84"/>
      <c r="AN5323" s="84"/>
      <c r="AO5323" s="84"/>
      <c r="AP5323" s="84"/>
      <c r="AQ5323" s="84"/>
    </row>
    <row r="5324" ht="15.0" customHeight="1">
      <c r="A5324" s="98">
        <v>5321.0</v>
      </c>
      <c r="B5324" s="99" t="s">
        <v>11186</v>
      </c>
      <c r="C5324" s="98" t="s">
        <v>141</v>
      </c>
      <c r="D5324" s="98" t="s">
        <v>11187</v>
      </c>
      <c r="E5324" s="100">
        <v>25.85</v>
      </c>
      <c r="F5324" s="98" t="s">
        <v>86</v>
      </c>
      <c r="G5324" s="98" t="s">
        <v>606</v>
      </c>
      <c r="H5324" s="101">
        <v>3689207.53</v>
      </c>
      <c r="I5324" s="98">
        <v>3.0</v>
      </c>
      <c r="J5324" s="102">
        <v>4.8</v>
      </c>
      <c r="K5324" s="99">
        <v>2024.0</v>
      </c>
      <c r="L5324" s="98" t="s">
        <v>202</v>
      </c>
      <c r="M5324" s="98">
        <v>2021.0</v>
      </c>
      <c r="N5324" s="98" t="s">
        <v>189</v>
      </c>
      <c r="O5324" s="65" t="str">
        <f t="shared" si="1"/>
        <v>213104750001</v>
      </c>
      <c r="P5324" s="65">
        <f t="shared" si="2"/>
        <v>5</v>
      </c>
      <c r="Q5324" s="65">
        <f t="shared" si="3"/>
        <v>4</v>
      </c>
      <c r="R5324" s="65" t="str">
        <f t="shared" si="12"/>
        <v>21.310.475/0001-54</v>
      </c>
      <c r="S5324" s="84"/>
      <c r="T5324" s="84" t="str">
        <f t="shared" si="10"/>
        <v/>
      </c>
      <c r="U5324" s="84" t="str">
        <f t="shared" si="11"/>
        <v/>
      </c>
      <c r="V5324" s="65" t="str">
        <f t="shared" si="5"/>
        <v/>
      </c>
      <c r="W5324" s="84"/>
      <c r="X5324" s="84"/>
      <c r="Y5324" s="85"/>
      <c r="Z5324" s="85"/>
      <c r="AA5324" s="65" t="str">
        <f t="shared" si="6"/>
        <v/>
      </c>
      <c r="AB5324" s="65" t="str">
        <f t="shared" si="7"/>
        <v/>
      </c>
      <c r="AC5324" s="86"/>
      <c r="AD5324" s="87" t="str">
        <f t="shared" si="8"/>
        <v/>
      </c>
      <c r="AE5324" s="84"/>
      <c r="AF5324" s="86">
        <f>IF(AC5324&gt;0,AC5324,'⚙️ Config'!$B$10)</f>
        <v>0.0075</v>
      </c>
      <c r="AG5324" s="88">
        <f t="shared" si="9"/>
        <v>27669.05648</v>
      </c>
      <c r="AH5324" s="88">
        <f>AG5324*'⚙️ Config'!$B$11</f>
        <v>138345.2824</v>
      </c>
      <c r="AI5324" s="88">
        <f>AH5324*'⚙️ Config'!$B$12</f>
        <v>41503.58471</v>
      </c>
      <c r="AJ5324" s="64"/>
      <c r="AK5324" s="84"/>
      <c r="AL5324" s="84"/>
      <c r="AM5324" s="84"/>
      <c r="AN5324" s="84"/>
      <c r="AO5324" s="84"/>
      <c r="AP5324" s="84"/>
      <c r="AQ5324" s="84"/>
    </row>
    <row r="5325" ht="15.0" customHeight="1">
      <c r="A5325" s="103">
        <v>5322.0</v>
      </c>
      <c r="B5325" s="104" t="s">
        <v>11188</v>
      </c>
      <c r="C5325" s="103" t="s">
        <v>141</v>
      </c>
      <c r="D5325" s="103" t="s">
        <v>11189</v>
      </c>
      <c r="E5325" s="105">
        <v>27.36</v>
      </c>
      <c r="F5325" s="103" t="s">
        <v>86</v>
      </c>
      <c r="G5325" s="103" t="s">
        <v>606</v>
      </c>
      <c r="H5325" s="106">
        <v>3687029.54</v>
      </c>
      <c r="I5325" s="103">
        <v>3.0</v>
      </c>
      <c r="J5325" s="107">
        <v>4.8</v>
      </c>
      <c r="K5325" s="104">
        <v>2024.0</v>
      </c>
      <c r="L5325" s="103" t="s">
        <v>9624</v>
      </c>
      <c r="M5325" s="103">
        <v>2021.0</v>
      </c>
      <c r="N5325" s="103" t="s">
        <v>189</v>
      </c>
      <c r="O5325" s="65" t="str">
        <f t="shared" si="1"/>
        <v>514724210001</v>
      </c>
      <c r="P5325" s="65">
        <f t="shared" si="2"/>
        <v>5</v>
      </c>
      <c r="Q5325" s="65">
        <f t="shared" si="3"/>
        <v>6</v>
      </c>
      <c r="R5325" s="65" t="str">
        <f t="shared" si="12"/>
        <v>51.472.421/0001-56</v>
      </c>
      <c r="S5325" s="84"/>
      <c r="T5325" s="84" t="str">
        <f t="shared" si="10"/>
        <v/>
      </c>
      <c r="U5325" s="84" t="str">
        <f t="shared" si="11"/>
        <v/>
      </c>
      <c r="V5325" s="65" t="str">
        <f t="shared" si="5"/>
        <v/>
      </c>
      <c r="W5325" s="84"/>
      <c r="X5325" s="84"/>
      <c r="Y5325" s="85"/>
      <c r="Z5325" s="85"/>
      <c r="AA5325" s="65" t="str">
        <f t="shared" si="6"/>
        <v/>
      </c>
      <c r="AB5325" s="65" t="str">
        <f t="shared" si="7"/>
        <v/>
      </c>
      <c r="AC5325" s="86"/>
      <c r="AD5325" s="87" t="str">
        <f t="shared" si="8"/>
        <v/>
      </c>
      <c r="AE5325" s="84"/>
      <c r="AF5325" s="86">
        <f>IF(AC5325&gt;0,AC5325,'⚙️ Config'!$B$10)</f>
        <v>0.0075</v>
      </c>
      <c r="AG5325" s="88">
        <f t="shared" si="9"/>
        <v>27652.72155</v>
      </c>
      <c r="AH5325" s="88">
        <f>AG5325*'⚙️ Config'!$B$11</f>
        <v>138263.6078</v>
      </c>
      <c r="AI5325" s="88">
        <f>AH5325*'⚙️ Config'!$B$12</f>
        <v>41479.08233</v>
      </c>
      <c r="AJ5325" s="64"/>
      <c r="AK5325" s="84"/>
      <c r="AL5325" s="84"/>
      <c r="AM5325" s="84"/>
      <c r="AN5325" s="84"/>
      <c r="AO5325" s="84"/>
      <c r="AP5325" s="84"/>
      <c r="AQ5325" s="84"/>
    </row>
    <row r="5326" ht="15.0" customHeight="1">
      <c r="A5326" s="103">
        <v>5323.0</v>
      </c>
      <c r="B5326" s="104" t="s">
        <v>11190</v>
      </c>
      <c r="C5326" s="103" t="s">
        <v>141</v>
      </c>
      <c r="D5326" s="103" t="s">
        <v>11191</v>
      </c>
      <c r="E5326" s="105">
        <v>33.56</v>
      </c>
      <c r="F5326" s="103" t="s">
        <v>86</v>
      </c>
      <c r="G5326" s="103" t="s">
        <v>606</v>
      </c>
      <c r="H5326" s="106">
        <v>3682241.64</v>
      </c>
      <c r="I5326" s="103">
        <v>1.0</v>
      </c>
      <c r="J5326" s="107">
        <v>4.7</v>
      </c>
      <c r="K5326" s="104">
        <v>2021.0</v>
      </c>
      <c r="L5326" s="103" t="s">
        <v>197</v>
      </c>
      <c r="M5326" s="103">
        <v>2021.0</v>
      </c>
      <c r="N5326" s="103" t="s">
        <v>161</v>
      </c>
      <c r="O5326" s="65" t="str">
        <f t="shared" si="1"/>
        <v>039303660001</v>
      </c>
      <c r="P5326" s="65">
        <f t="shared" si="2"/>
        <v>5</v>
      </c>
      <c r="Q5326" s="65">
        <f t="shared" si="3"/>
        <v>8</v>
      </c>
      <c r="R5326" s="65" t="str">
        <f t="shared" si="12"/>
        <v>03.930.366/0001-58</v>
      </c>
      <c r="S5326" s="84"/>
      <c r="T5326" s="84" t="str">
        <f t="shared" si="10"/>
        <v/>
      </c>
      <c r="U5326" s="84" t="str">
        <f t="shared" si="11"/>
        <v/>
      </c>
      <c r="V5326" s="65" t="str">
        <f t="shared" si="5"/>
        <v/>
      </c>
      <c r="W5326" s="84"/>
      <c r="X5326" s="84"/>
      <c r="Y5326" s="85"/>
      <c r="Z5326" s="85"/>
      <c r="AA5326" s="65" t="str">
        <f t="shared" si="6"/>
        <v/>
      </c>
      <c r="AB5326" s="65" t="str">
        <f t="shared" si="7"/>
        <v/>
      </c>
      <c r="AC5326" s="86"/>
      <c r="AD5326" s="87" t="str">
        <f t="shared" si="8"/>
        <v/>
      </c>
      <c r="AE5326" s="84"/>
      <c r="AF5326" s="86">
        <f>IF(AC5326&gt;0,AC5326,'⚙️ Config'!$B$10)</f>
        <v>0.0075</v>
      </c>
      <c r="AG5326" s="88">
        <f t="shared" si="9"/>
        <v>27616.8123</v>
      </c>
      <c r="AH5326" s="88">
        <f>AG5326*'⚙️ Config'!$B$11</f>
        <v>138084.0615</v>
      </c>
      <c r="AI5326" s="88">
        <f>AH5326*'⚙️ Config'!$B$12</f>
        <v>41425.21845</v>
      </c>
      <c r="AJ5326" s="64"/>
      <c r="AK5326" s="84"/>
      <c r="AL5326" s="84"/>
      <c r="AM5326" s="84"/>
      <c r="AN5326" s="84"/>
      <c r="AO5326" s="84"/>
      <c r="AP5326" s="84"/>
      <c r="AQ5326" s="84"/>
    </row>
    <row r="5327" ht="15.0" customHeight="1">
      <c r="A5327" s="103">
        <v>5324.0</v>
      </c>
      <c r="B5327" s="104" t="s">
        <v>11192</v>
      </c>
      <c r="C5327" s="103" t="s">
        <v>141</v>
      </c>
      <c r="D5327" s="103" t="s">
        <v>11193</v>
      </c>
      <c r="E5327" s="105">
        <v>25.69</v>
      </c>
      <c r="F5327" s="103" t="s">
        <v>86</v>
      </c>
      <c r="G5327" s="103" t="s">
        <v>606</v>
      </c>
      <c r="H5327" s="106">
        <v>3674953.2</v>
      </c>
      <c r="I5327" s="103">
        <v>2.0</v>
      </c>
      <c r="J5327" s="107">
        <v>4.7</v>
      </c>
      <c r="K5327" s="104">
        <v>2022.0</v>
      </c>
      <c r="L5327" s="103" t="s">
        <v>9881</v>
      </c>
      <c r="M5327" s="103">
        <v>2021.0</v>
      </c>
      <c r="N5327" s="103" t="s">
        <v>145</v>
      </c>
      <c r="O5327" s="65" t="str">
        <f t="shared" si="1"/>
        <v>153802900001</v>
      </c>
      <c r="P5327" s="65">
        <f t="shared" si="2"/>
        <v>1</v>
      </c>
      <c r="Q5327" s="65">
        <f t="shared" si="3"/>
        <v>3</v>
      </c>
      <c r="R5327" s="65" t="str">
        <f t="shared" si="12"/>
        <v>15.380.290/0001-13</v>
      </c>
      <c r="S5327" s="84"/>
      <c r="T5327" s="84" t="str">
        <f t="shared" si="10"/>
        <v/>
      </c>
      <c r="U5327" s="84" t="str">
        <f t="shared" si="11"/>
        <v/>
      </c>
      <c r="V5327" s="65" t="str">
        <f t="shared" si="5"/>
        <v/>
      </c>
      <c r="W5327" s="84"/>
      <c r="X5327" s="84"/>
      <c r="Y5327" s="85"/>
      <c r="Z5327" s="85"/>
      <c r="AA5327" s="65" t="str">
        <f t="shared" si="6"/>
        <v/>
      </c>
      <c r="AB5327" s="65" t="str">
        <f t="shared" si="7"/>
        <v/>
      </c>
      <c r="AC5327" s="86"/>
      <c r="AD5327" s="87" t="str">
        <f t="shared" si="8"/>
        <v/>
      </c>
      <c r="AE5327" s="84"/>
      <c r="AF5327" s="86">
        <f>IF(AC5327&gt;0,AC5327,'⚙️ Config'!$B$10)</f>
        <v>0.0075</v>
      </c>
      <c r="AG5327" s="88">
        <f t="shared" si="9"/>
        <v>27562.149</v>
      </c>
      <c r="AH5327" s="88">
        <f>AG5327*'⚙️ Config'!$B$11</f>
        <v>137810.745</v>
      </c>
      <c r="AI5327" s="88">
        <f>AH5327*'⚙️ Config'!$B$12</f>
        <v>41343.2235</v>
      </c>
      <c r="AJ5327" s="64"/>
      <c r="AK5327" s="84"/>
      <c r="AL5327" s="84"/>
      <c r="AM5327" s="84"/>
      <c r="AN5327" s="84"/>
      <c r="AO5327" s="84"/>
      <c r="AP5327" s="84"/>
      <c r="AQ5327" s="84"/>
    </row>
    <row r="5328" ht="15.0" customHeight="1">
      <c r="A5328" s="103">
        <v>5325.0</v>
      </c>
      <c r="B5328" s="104" t="s">
        <v>11194</v>
      </c>
      <c r="C5328" s="103" t="s">
        <v>141</v>
      </c>
      <c r="D5328" s="103" t="s">
        <v>11195</v>
      </c>
      <c r="E5328" s="105">
        <v>23.06</v>
      </c>
      <c r="F5328" s="103" t="s">
        <v>86</v>
      </c>
      <c r="G5328" s="103" t="s">
        <v>606</v>
      </c>
      <c r="H5328" s="106">
        <v>3673995.16</v>
      </c>
      <c r="I5328" s="103">
        <v>2.0</v>
      </c>
      <c r="J5328" s="107">
        <v>4.9</v>
      </c>
      <c r="K5328" s="104">
        <v>2021.0</v>
      </c>
      <c r="L5328" s="103" t="s">
        <v>144</v>
      </c>
      <c r="M5328" s="103">
        <v>2021.0</v>
      </c>
      <c r="N5328" s="103" t="s">
        <v>161</v>
      </c>
      <c r="O5328" s="65" t="str">
        <f t="shared" si="1"/>
        <v>120479750001</v>
      </c>
      <c r="P5328" s="65">
        <f t="shared" si="2"/>
        <v>5</v>
      </c>
      <c r="Q5328" s="65">
        <f t="shared" si="3"/>
        <v>4</v>
      </c>
      <c r="R5328" s="65" t="str">
        <f t="shared" si="12"/>
        <v>12.047.975/0001-54</v>
      </c>
      <c r="S5328" s="84"/>
      <c r="T5328" s="84" t="str">
        <f t="shared" si="10"/>
        <v/>
      </c>
      <c r="U5328" s="84" t="str">
        <f t="shared" si="11"/>
        <v/>
      </c>
      <c r="V5328" s="65" t="str">
        <f t="shared" si="5"/>
        <v/>
      </c>
      <c r="W5328" s="84"/>
      <c r="X5328" s="84"/>
      <c r="Y5328" s="85"/>
      <c r="Z5328" s="85"/>
      <c r="AA5328" s="65" t="str">
        <f t="shared" si="6"/>
        <v/>
      </c>
      <c r="AB5328" s="65" t="str">
        <f t="shared" si="7"/>
        <v/>
      </c>
      <c r="AC5328" s="86"/>
      <c r="AD5328" s="87" t="str">
        <f t="shared" si="8"/>
        <v/>
      </c>
      <c r="AE5328" s="84"/>
      <c r="AF5328" s="86">
        <f>IF(AC5328&gt;0,AC5328,'⚙️ Config'!$B$10)</f>
        <v>0.0075</v>
      </c>
      <c r="AG5328" s="88">
        <f t="shared" si="9"/>
        <v>27554.9637</v>
      </c>
      <c r="AH5328" s="88">
        <f>AG5328*'⚙️ Config'!$B$11</f>
        <v>137774.8185</v>
      </c>
      <c r="AI5328" s="88">
        <f>AH5328*'⚙️ Config'!$B$12</f>
        <v>41332.44555</v>
      </c>
      <c r="AJ5328" s="64"/>
      <c r="AK5328" s="84"/>
      <c r="AL5328" s="84"/>
      <c r="AM5328" s="84"/>
      <c r="AN5328" s="84"/>
      <c r="AO5328" s="84"/>
      <c r="AP5328" s="84"/>
      <c r="AQ5328" s="84"/>
    </row>
    <row r="5329" ht="15.0" customHeight="1">
      <c r="A5329" s="98">
        <v>5326.0</v>
      </c>
      <c r="B5329" s="99" t="s">
        <v>11196</v>
      </c>
      <c r="C5329" s="98" t="s">
        <v>141</v>
      </c>
      <c r="D5329" s="98" t="s">
        <v>11197</v>
      </c>
      <c r="E5329" s="100">
        <v>32.83</v>
      </c>
      <c r="F5329" s="98" t="s">
        <v>86</v>
      </c>
      <c r="G5329" s="98" t="s">
        <v>606</v>
      </c>
      <c r="H5329" s="101">
        <v>3664003.09</v>
      </c>
      <c r="I5329" s="98">
        <v>1.0</v>
      </c>
      <c r="J5329" s="102">
        <v>5.0</v>
      </c>
      <c r="K5329" s="99">
        <v>2021.0</v>
      </c>
      <c r="L5329" s="98" t="s">
        <v>202</v>
      </c>
      <c r="M5329" s="98">
        <v>2021.0</v>
      </c>
      <c r="N5329" s="98" t="s">
        <v>161</v>
      </c>
      <c r="O5329" s="65" t="str">
        <f t="shared" si="1"/>
        <v>092839050001</v>
      </c>
      <c r="P5329" s="65">
        <f t="shared" si="2"/>
        <v>9</v>
      </c>
      <c r="Q5329" s="65">
        <f t="shared" si="3"/>
        <v>0</v>
      </c>
      <c r="R5329" s="65" t="str">
        <f t="shared" si="12"/>
        <v>09.283.905/0001-90</v>
      </c>
      <c r="S5329" s="84"/>
      <c r="T5329" s="84" t="str">
        <f t="shared" si="10"/>
        <v/>
      </c>
      <c r="U5329" s="84" t="str">
        <f t="shared" si="11"/>
        <v/>
      </c>
      <c r="V5329" s="65" t="str">
        <f t="shared" si="5"/>
        <v/>
      </c>
      <c r="W5329" s="84"/>
      <c r="X5329" s="84"/>
      <c r="Y5329" s="85"/>
      <c r="Z5329" s="85"/>
      <c r="AA5329" s="65" t="str">
        <f t="shared" si="6"/>
        <v/>
      </c>
      <c r="AB5329" s="65" t="str">
        <f t="shared" si="7"/>
        <v/>
      </c>
      <c r="AC5329" s="86"/>
      <c r="AD5329" s="87" t="str">
        <f t="shared" si="8"/>
        <v/>
      </c>
      <c r="AE5329" s="84"/>
      <c r="AF5329" s="86">
        <f>IF(AC5329&gt;0,AC5329,'⚙️ Config'!$B$10)</f>
        <v>0.0075</v>
      </c>
      <c r="AG5329" s="88">
        <f t="shared" si="9"/>
        <v>27480.02318</v>
      </c>
      <c r="AH5329" s="88">
        <f>AG5329*'⚙️ Config'!$B$11</f>
        <v>137400.1159</v>
      </c>
      <c r="AI5329" s="88">
        <f>AH5329*'⚙️ Config'!$B$12</f>
        <v>41220.03476</v>
      </c>
      <c r="AJ5329" s="64"/>
      <c r="AK5329" s="84"/>
      <c r="AL5329" s="84"/>
      <c r="AM5329" s="84"/>
      <c r="AN5329" s="84"/>
      <c r="AO5329" s="84"/>
      <c r="AP5329" s="84"/>
      <c r="AQ5329" s="84"/>
    </row>
    <row r="5330" ht="15.0" customHeight="1">
      <c r="A5330" s="103">
        <v>5327.0</v>
      </c>
      <c r="B5330" s="104" t="s">
        <v>11198</v>
      </c>
      <c r="C5330" s="103" t="s">
        <v>141</v>
      </c>
      <c r="D5330" s="103" t="s">
        <v>11199</v>
      </c>
      <c r="E5330" s="105">
        <v>34.38</v>
      </c>
      <c r="F5330" s="103" t="s">
        <v>86</v>
      </c>
      <c r="G5330" s="103" t="s">
        <v>606</v>
      </c>
      <c r="H5330" s="106">
        <v>3662988.55</v>
      </c>
      <c r="I5330" s="103">
        <v>1.0</v>
      </c>
      <c r="J5330" s="107">
        <v>4.4</v>
      </c>
      <c r="K5330" s="104">
        <v>2021.0</v>
      </c>
      <c r="L5330" s="103" t="s">
        <v>295</v>
      </c>
      <c r="M5330" s="103">
        <v>2021.0</v>
      </c>
      <c r="N5330" s="103" t="s">
        <v>161</v>
      </c>
      <c r="O5330" s="65" t="str">
        <f t="shared" si="1"/>
        <v>036436770001</v>
      </c>
      <c r="P5330" s="65">
        <f t="shared" si="2"/>
        <v>3</v>
      </c>
      <c r="Q5330" s="65">
        <f t="shared" si="3"/>
        <v>6</v>
      </c>
      <c r="R5330" s="65" t="str">
        <f t="shared" si="12"/>
        <v>03.643.677/0001-36</v>
      </c>
      <c r="S5330" s="84"/>
      <c r="T5330" s="84" t="str">
        <f t="shared" si="10"/>
        <v/>
      </c>
      <c r="U5330" s="84" t="str">
        <f t="shared" si="11"/>
        <v/>
      </c>
      <c r="V5330" s="65" t="str">
        <f t="shared" si="5"/>
        <v/>
      </c>
      <c r="W5330" s="84"/>
      <c r="X5330" s="84"/>
      <c r="Y5330" s="85"/>
      <c r="Z5330" s="85"/>
      <c r="AA5330" s="65" t="str">
        <f t="shared" si="6"/>
        <v/>
      </c>
      <c r="AB5330" s="65" t="str">
        <f t="shared" si="7"/>
        <v/>
      </c>
      <c r="AC5330" s="86"/>
      <c r="AD5330" s="87" t="str">
        <f t="shared" si="8"/>
        <v/>
      </c>
      <c r="AE5330" s="84"/>
      <c r="AF5330" s="86">
        <f>IF(AC5330&gt;0,AC5330,'⚙️ Config'!$B$10)</f>
        <v>0.0075</v>
      </c>
      <c r="AG5330" s="88">
        <f t="shared" si="9"/>
        <v>27472.41413</v>
      </c>
      <c r="AH5330" s="88">
        <f>AG5330*'⚙️ Config'!$B$11</f>
        <v>137362.0706</v>
      </c>
      <c r="AI5330" s="88">
        <f>AH5330*'⚙️ Config'!$B$12</f>
        <v>41208.62119</v>
      </c>
      <c r="AJ5330" s="64"/>
      <c r="AK5330" s="84"/>
      <c r="AL5330" s="84"/>
      <c r="AM5330" s="84"/>
      <c r="AN5330" s="84"/>
      <c r="AO5330" s="84"/>
      <c r="AP5330" s="84"/>
      <c r="AQ5330" s="84"/>
    </row>
    <row r="5331" ht="15.0" customHeight="1">
      <c r="A5331" s="98">
        <v>5328.0</v>
      </c>
      <c r="B5331" s="99" t="s">
        <v>11200</v>
      </c>
      <c r="C5331" s="98" t="s">
        <v>141</v>
      </c>
      <c r="D5331" s="98" t="s">
        <v>11201</v>
      </c>
      <c r="E5331" s="100">
        <v>33.31</v>
      </c>
      <c r="F5331" s="98" t="s">
        <v>86</v>
      </c>
      <c r="G5331" s="98" t="s">
        <v>606</v>
      </c>
      <c r="H5331" s="101">
        <v>3662065.74</v>
      </c>
      <c r="I5331" s="98">
        <v>1.0</v>
      </c>
      <c r="J5331" s="102">
        <v>4.8</v>
      </c>
      <c r="K5331" s="99">
        <v>2021.0</v>
      </c>
      <c r="L5331" s="98" t="s">
        <v>630</v>
      </c>
      <c r="M5331" s="98">
        <v>2021.0</v>
      </c>
      <c r="N5331" s="98" t="s">
        <v>161</v>
      </c>
      <c r="O5331" s="65" t="str">
        <f t="shared" si="1"/>
        <v>639603550001</v>
      </c>
      <c r="P5331" s="65">
        <f t="shared" si="2"/>
        <v>4</v>
      </c>
      <c r="Q5331" s="65">
        <f t="shared" si="3"/>
        <v>2</v>
      </c>
      <c r="R5331" s="65" t="str">
        <f t="shared" si="12"/>
        <v>63.960.355/0001-42</v>
      </c>
      <c r="S5331" s="84"/>
      <c r="T5331" s="84" t="str">
        <f t="shared" si="10"/>
        <v/>
      </c>
      <c r="U5331" s="84" t="str">
        <f t="shared" si="11"/>
        <v/>
      </c>
      <c r="V5331" s="65" t="str">
        <f t="shared" si="5"/>
        <v/>
      </c>
      <c r="W5331" s="84"/>
      <c r="X5331" s="84"/>
      <c r="Y5331" s="85"/>
      <c r="Z5331" s="85"/>
      <c r="AA5331" s="65" t="str">
        <f t="shared" si="6"/>
        <v/>
      </c>
      <c r="AB5331" s="65" t="str">
        <f t="shared" si="7"/>
        <v/>
      </c>
      <c r="AC5331" s="86"/>
      <c r="AD5331" s="87" t="str">
        <f t="shared" si="8"/>
        <v/>
      </c>
      <c r="AE5331" s="84"/>
      <c r="AF5331" s="86">
        <f>IF(AC5331&gt;0,AC5331,'⚙️ Config'!$B$10)</f>
        <v>0.0075</v>
      </c>
      <c r="AG5331" s="88">
        <f t="shared" si="9"/>
        <v>27465.49305</v>
      </c>
      <c r="AH5331" s="88">
        <f>AG5331*'⚙️ Config'!$B$11</f>
        <v>137327.4653</v>
      </c>
      <c r="AI5331" s="88">
        <f>AH5331*'⚙️ Config'!$B$12</f>
        <v>41198.23958</v>
      </c>
      <c r="AJ5331" s="64"/>
      <c r="AK5331" s="84"/>
      <c r="AL5331" s="84"/>
      <c r="AM5331" s="84"/>
      <c r="AN5331" s="84"/>
      <c r="AO5331" s="84"/>
      <c r="AP5331" s="84"/>
      <c r="AQ5331" s="84"/>
    </row>
    <row r="5332" ht="15.0" customHeight="1">
      <c r="A5332" s="103">
        <v>5329.0</v>
      </c>
      <c r="B5332" s="104" t="s">
        <v>11202</v>
      </c>
      <c r="C5332" s="103" t="s">
        <v>141</v>
      </c>
      <c r="D5332" s="103" t="s">
        <v>11203</v>
      </c>
      <c r="E5332" s="105">
        <v>24.32</v>
      </c>
      <c r="F5332" s="103" t="s">
        <v>86</v>
      </c>
      <c r="G5332" s="103" t="s">
        <v>606</v>
      </c>
      <c r="H5332" s="106">
        <v>3648741.02</v>
      </c>
      <c r="I5332" s="103">
        <v>2.0</v>
      </c>
      <c r="J5332" s="107">
        <v>4.9</v>
      </c>
      <c r="K5332" s="104">
        <v>2022.0</v>
      </c>
      <c r="L5332" s="103" t="s">
        <v>202</v>
      </c>
      <c r="M5332" s="103">
        <v>2021.0</v>
      </c>
      <c r="N5332" s="103" t="s">
        <v>189</v>
      </c>
      <c r="O5332" s="65" t="str">
        <f t="shared" si="1"/>
        <v>047845370001</v>
      </c>
      <c r="P5332" s="65">
        <f t="shared" si="2"/>
        <v>4</v>
      </c>
      <c r="Q5332" s="65">
        <f t="shared" si="3"/>
        <v>0</v>
      </c>
      <c r="R5332" s="65" t="str">
        <f t="shared" si="12"/>
        <v>04.784.537/0001-40</v>
      </c>
      <c r="S5332" s="84"/>
      <c r="T5332" s="84" t="str">
        <f t="shared" si="10"/>
        <v/>
      </c>
      <c r="U5332" s="84" t="str">
        <f t="shared" si="11"/>
        <v/>
      </c>
      <c r="V5332" s="65" t="str">
        <f t="shared" si="5"/>
        <v/>
      </c>
      <c r="W5332" s="84"/>
      <c r="X5332" s="84"/>
      <c r="Y5332" s="85"/>
      <c r="Z5332" s="85"/>
      <c r="AA5332" s="65" t="str">
        <f t="shared" si="6"/>
        <v/>
      </c>
      <c r="AB5332" s="65" t="str">
        <f t="shared" si="7"/>
        <v/>
      </c>
      <c r="AC5332" s="86"/>
      <c r="AD5332" s="87" t="str">
        <f t="shared" si="8"/>
        <v/>
      </c>
      <c r="AE5332" s="84"/>
      <c r="AF5332" s="86">
        <f>IF(AC5332&gt;0,AC5332,'⚙️ Config'!$B$10)</f>
        <v>0.0075</v>
      </c>
      <c r="AG5332" s="88">
        <f t="shared" si="9"/>
        <v>27365.55765</v>
      </c>
      <c r="AH5332" s="88">
        <f>AG5332*'⚙️ Config'!$B$11</f>
        <v>136827.7883</v>
      </c>
      <c r="AI5332" s="88">
        <f>AH5332*'⚙️ Config'!$B$12</f>
        <v>41048.33648</v>
      </c>
      <c r="AJ5332" s="64"/>
      <c r="AK5332" s="84"/>
      <c r="AL5332" s="84"/>
      <c r="AM5332" s="84"/>
      <c r="AN5332" s="84"/>
      <c r="AO5332" s="84"/>
      <c r="AP5332" s="84"/>
      <c r="AQ5332" s="84"/>
    </row>
    <row r="5333" ht="15.0" customHeight="1">
      <c r="A5333" s="103">
        <v>5330.0</v>
      </c>
      <c r="B5333" s="104" t="s">
        <v>11204</v>
      </c>
      <c r="C5333" s="103" t="s">
        <v>154</v>
      </c>
      <c r="D5333" s="103" t="s">
        <v>11205</v>
      </c>
      <c r="E5333" s="105">
        <v>24.79</v>
      </c>
      <c r="F5333" s="103" t="s">
        <v>86</v>
      </c>
      <c r="G5333" s="103" t="s">
        <v>606</v>
      </c>
      <c r="H5333" s="106">
        <v>3643282.13</v>
      </c>
      <c r="I5333" s="103">
        <v>2.0</v>
      </c>
      <c r="J5333" s="107">
        <v>4.8</v>
      </c>
      <c r="K5333" s="104">
        <v>2022.0</v>
      </c>
      <c r="L5333" s="103" t="s">
        <v>630</v>
      </c>
      <c r="M5333" s="103">
        <v>2021.0</v>
      </c>
      <c r="N5333" s="103" t="s">
        <v>4351</v>
      </c>
      <c r="O5333" s="65" t="str">
        <f t="shared" si="1"/>
        <v>076759900001</v>
      </c>
      <c r="P5333" s="65">
        <f t="shared" si="2"/>
        <v>0</v>
      </c>
      <c r="Q5333" s="65">
        <f t="shared" si="3"/>
        <v>7</v>
      </c>
      <c r="R5333" s="65" t="str">
        <f t="shared" si="12"/>
        <v>07.675.990/0001-07</v>
      </c>
      <c r="S5333" s="84"/>
      <c r="T5333" s="84" t="str">
        <f t="shared" si="10"/>
        <v/>
      </c>
      <c r="U5333" s="84" t="str">
        <f t="shared" si="11"/>
        <v/>
      </c>
      <c r="V5333" s="65" t="str">
        <f t="shared" si="5"/>
        <v/>
      </c>
      <c r="W5333" s="84"/>
      <c r="X5333" s="84"/>
      <c r="Y5333" s="85"/>
      <c r="Z5333" s="85"/>
      <c r="AA5333" s="65" t="str">
        <f t="shared" si="6"/>
        <v/>
      </c>
      <c r="AB5333" s="65" t="str">
        <f t="shared" si="7"/>
        <v/>
      </c>
      <c r="AC5333" s="86"/>
      <c r="AD5333" s="87" t="str">
        <f t="shared" si="8"/>
        <v/>
      </c>
      <c r="AE5333" s="84"/>
      <c r="AF5333" s="86">
        <f>IF(AC5333&gt;0,AC5333,'⚙️ Config'!$B$10)</f>
        <v>0.0075</v>
      </c>
      <c r="AG5333" s="88">
        <f t="shared" si="9"/>
        <v>27324.61598</v>
      </c>
      <c r="AH5333" s="88">
        <f>AG5333*'⚙️ Config'!$B$11</f>
        <v>136623.0799</v>
      </c>
      <c r="AI5333" s="88">
        <f>AH5333*'⚙️ Config'!$B$12</f>
        <v>40986.92396</v>
      </c>
      <c r="AJ5333" s="64"/>
      <c r="AK5333" s="84"/>
      <c r="AL5333" s="84"/>
      <c r="AM5333" s="84"/>
      <c r="AN5333" s="84"/>
      <c r="AO5333" s="84"/>
      <c r="AP5333" s="84"/>
      <c r="AQ5333" s="84"/>
    </row>
    <row r="5334" ht="15.0" customHeight="1">
      <c r="A5334" s="98">
        <v>5331.0</v>
      </c>
      <c r="B5334" s="99" t="s">
        <v>11206</v>
      </c>
      <c r="C5334" s="98" t="s">
        <v>141</v>
      </c>
      <c r="D5334" s="98" t="s">
        <v>11207</v>
      </c>
      <c r="E5334" s="100">
        <v>31.93</v>
      </c>
      <c r="F5334" s="98" t="s">
        <v>86</v>
      </c>
      <c r="G5334" s="98" t="s">
        <v>606</v>
      </c>
      <c r="H5334" s="101">
        <v>3641068.59</v>
      </c>
      <c r="I5334" s="98">
        <v>2.0</v>
      </c>
      <c r="J5334" s="102">
        <v>4.8</v>
      </c>
      <c r="K5334" s="99">
        <v>2024.0</v>
      </c>
      <c r="L5334" s="98" t="s">
        <v>630</v>
      </c>
      <c r="M5334" s="98">
        <v>2021.0</v>
      </c>
      <c r="N5334" s="98" t="s">
        <v>161</v>
      </c>
      <c r="O5334" s="65" t="str">
        <f t="shared" si="1"/>
        <v>060381300001</v>
      </c>
      <c r="P5334" s="65">
        <f t="shared" si="2"/>
        <v>0</v>
      </c>
      <c r="Q5334" s="65">
        <f t="shared" si="3"/>
        <v>8</v>
      </c>
      <c r="R5334" s="65" t="str">
        <f t="shared" si="12"/>
        <v>06.038.130/0001-08</v>
      </c>
      <c r="S5334" s="84"/>
      <c r="T5334" s="84" t="str">
        <f t="shared" si="10"/>
        <v/>
      </c>
      <c r="U5334" s="84" t="str">
        <f t="shared" si="11"/>
        <v/>
      </c>
      <c r="V5334" s="65" t="str">
        <f t="shared" si="5"/>
        <v/>
      </c>
      <c r="W5334" s="84"/>
      <c r="X5334" s="84"/>
      <c r="Y5334" s="85"/>
      <c r="Z5334" s="85"/>
      <c r="AA5334" s="65" t="str">
        <f t="shared" si="6"/>
        <v/>
      </c>
      <c r="AB5334" s="65" t="str">
        <f t="shared" si="7"/>
        <v/>
      </c>
      <c r="AC5334" s="86"/>
      <c r="AD5334" s="87" t="str">
        <f t="shared" si="8"/>
        <v/>
      </c>
      <c r="AE5334" s="84"/>
      <c r="AF5334" s="86">
        <f>IF(AC5334&gt;0,AC5334,'⚙️ Config'!$B$10)</f>
        <v>0.0075</v>
      </c>
      <c r="AG5334" s="88">
        <f t="shared" si="9"/>
        <v>27308.01443</v>
      </c>
      <c r="AH5334" s="88">
        <f>AG5334*'⚙️ Config'!$B$11</f>
        <v>136540.0721</v>
      </c>
      <c r="AI5334" s="88">
        <f>AH5334*'⚙️ Config'!$B$12</f>
        <v>40962.02164</v>
      </c>
      <c r="AJ5334" s="64"/>
      <c r="AK5334" s="84"/>
      <c r="AL5334" s="84"/>
      <c r="AM5334" s="84"/>
      <c r="AN5334" s="84"/>
      <c r="AO5334" s="84"/>
      <c r="AP5334" s="84"/>
      <c r="AQ5334" s="84"/>
    </row>
    <row r="5335" ht="15.0" customHeight="1">
      <c r="A5335" s="103">
        <v>5332.0</v>
      </c>
      <c r="B5335" s="104" t="s">
        <v>11208</v>
      </c>
      <c r="C5335" s="103" t="s">
        <v>141</v>
      </c>
      <c r="D5335" s="103" t="s">
        <v>11209</v>
      </c>
      <c r="E5335" s="105">
        <v>33.58</v>
      </c>
      <c r="F5335" s="103" t="s">
        <v>86</v>
      </c>
      <c r="G5335" s="103" t="s">
        <v>606</v>
      </c>
      <c r="H5335" s="106">
        <v>3619349.49</v>
      </c>
      <c r="I5335" s="103">
        <v>2.0</v>
      </c>
      <c r="J5335" s="107">
        <v>4.7</v>
      </c>
      <c r="K5335" s="104">
        <v>2024.0</v>
      </c>
      <c r="L5335" s="103" t="s">
        <v>5589</v>
      </c>
      <c r="M5335" s="103">
        <v>2021.0</v>
      </c>
      <c r="N5335" s="103" t="s">
        <v>161</v>
      </c>
      <c r="O5335" s="65" t="str">
        <f t="shared" si="1"/>
        <v>244145200001</v>
      </c>
      <c r="P5335" s="65">
        <f t="shared" si="2"/>
        <v>0</v>
      </c>
      <c r="Q5335" s="65">
        <f t="shared" si="3"/>
        <v>9</v>
      </c>
      <c r="R5335" s="65" t="str">
        <f t="shared" si="12"/>
        <v>24.414.520/0001-09</v>
      </c>
      <c r="S5335" s="84"/>
      <c r="T5335" s="84" t="str">
        <f t="shared" si="10"/>
        <v/>
      </c>
      <c r="U5335" s="84" t="str">
        <f t="shared" si="11"/>
        <v/>
      </c>
      <c r="V5335" s="65" t="str">
        <f t="shared" si="5"/>
        <v/>
      </c>
      <c r="W5335" s="84"/>
      <c r="X5335" s="84"/>
      <c r="Y5335" s="85"/>
      <c r="Z5335" s="85"/>
      <c r="AA5335" s="65" t="str">
        <f t="shared" si="6"/>
        <v/>
      </c>
      <c r="AB5335" s="65" t="str">
        <f t="shared" si="7"/>
        <v/>
      </c>
      <c r="AC5335" s="86"/>
      <c r="AD5335" s="87" t="str">
        <f t="shared" si="8"/>
        <v/>
      </c>
      <c r="AE5335" s="84"/>
      <c r="AF5335" s="86">
        <f>IF(AC5335&gt;0,AC5335,'⚙️ Config'!$B$10)</f>
        <v>0.0075</v>
      </c>
      <c r="AG5335" s="88">
        <f t="shared" si="9"/>
        <v>27145.12118</v>
      </c>
      <c r="AH5335" s="88">
        <f>AG5335*'⚙️ Config'!$B$11</f>
        <v>135725.6059</v>
      </c>
      <c r="AI5335" s="88">
        <f>AH5335*'⚙️ Config'!$B$12</f>
        <v>40717.68176</v>
      </c>
      <c r="AJ5335" s="64"/>
      <c r="AK5335" s="84"/>
      <c r="AL5335" s="84"/>
      <c r="AM5335" s="84"/>
      <c r="AN5335" s="84"/>
      <c r="AO5335" s="84"/>
      <c r="AP5335" s="84"/>
      <c r="AQ5335" s="84"/>
    </row>
    <row r="5336" ht="15.0" customHeight="1">
      <c r="A5336" s="98">
        <v>5333.0</v>
      </c>
      <c r="B5336" s="99" t="s">
        <v>11210</v>
      </c>
      <c r="C5336" s="98" t="s">
        <v>141</v>
      </c>
      <c r="D5336" s="98" t="s">
        <v>11211</v>
      </c>
      <c r="E5336" s="100">
        <v>33.58</v>
      </c>
      <c r="F5336" s="98" t="s">
        <v>86</v>
      </c>
      <c r="G5336" s="98" t="s">
        <v>606</v>
      </c>
      <c r="H5336" s="101">
        <v>3610855.42</v>
      </c>
      <c r="I5336" s="98">
        <v>2.0</v>
      </c>
      <c r="J5336" s="102">
        <v>4.7</v>
      </c>
      <c r="K5336" s="99">
        <v>2024.0</v>
      </c>
      <c r="L5336" s="98" t="s">
        <v>295</v>
      </c>
      <c r="M5336" s="98">
        <v>2021.0</v>
      </c>
      <c r="N5336" s="98" t="s">
        <v>161</v>
      </c>
      <c r="O5336" s="65" t="str">
        <f t="shared" si="1"/>
        <v>543287290001</v>
      </c>
      <c r="P5336" s="65">
        <f t="shared" si="2"/>
        <v>1</v>
      </c>
      <c r="Q5336" s="65">
        <f t="shared" si="3"/>
        <v>0</v>
      </c>
      <c r="R5336" s="65" t="str">
        <f t="shared" si="12"/>
        <v>54.328.729/0001-10</v>
      </c>
      <c r="S5336" s="84"/>
      <c r="T5336" s="84" t="str">
        <f t="shared" si="10"/>
        <v/>
      </c>
      <c r="U5336" s="84" t="str">
        <f t="shared" si="11"/>
        <v/>
      </c>
      <c r="V5336" s="65" t="str">
        <f t="shared" si="5"/>
        <v/>
      </c>
      <c r="W5336" s="84"/>
      <c r="X5336" s="84"/>
      <c r="Y5336" s="85"/>
      <c r="Z5336" s="85"/>
      <c r="AA5336" s="65" t="str">
        <f t="shared" si="6"/>
        <v/>
      </c>
      <c r="AB5336" s="65" t="str">
        <f t="shared" si="7"/>
        <v/>
      </c>
      <c r="AC5336" s="86"/>
      <c r="AD5336" s="87" t="str">
        <f t="shared" si="8"/>
        <v/>
      </c>
      <c r="AE5336" s="84"/>
      <c r="AF5336" s="86">
        <f>IF(AC5336&gt;0,AC5336,'⚙️ Config'!$B$10)</f>
        <v>0.0075</v>
      </c>
      <c r="AG5336" s="88">
        <f t="shared" si="9"/>
        <v>27081.41565</v>
      </c>
      <c r="AH5336" s="88">
        <f>AG5336*'⚙️ Config'!$B$11</f>
        <v>135407.0783</v>
      </c>
      <c r="AI5336" s="88">
        <f>AH5336*'⚙️ Config'!$B$12</f>
        <v>40622.12348</v>
      </c>
      <c r="AJ5336" s="64"/>
      <c r="AK5336" s="84"/>
      <c r="AL5336" s="84"/>
      <c r="AM5336" s="84"/>
      <c r="AN5336" s="84"/>
      <c r="AO5336" s="84"/>
      <c r="AP5336" s="84"/>
      <c r="AQ5336" s="84"/>
    </row>
    <row r="5337" ht="15.0" customHeight="1">
      <c r="A5337" s="98">
        <v>5334.0</v>
      </c>
      <c r="B5337" s="99" t="s">
        <v>11212</v>
      </c>
      <c r="C5337" s="98" t="s">
        <v>141</v>
      </c>
      <c r="D5337" s="98" t="s">
        <v>11213</v>
      </c>
      <c r="E5337" s="100">
        <v>23.56</v>
      </c>
      <c r="F5337" s="98" t="s">
        <v>86</v>
      </c>
      <c r="G5337" s="98" t="s">
        <v>606</v>
      </c>
      <c r="H5337" s="101">
        <v>3604830.22</v>
      </c>
      <c r="I5337" s="98">
        <v>2.0</v>
      </c>
      <c r="J5337" s="102">
        <v>4.7</v>
      </c>
      <c r="K5337" s="99">
        <v>2021.0</v>
      </c>
      <c r="L5337" s="98" t="s">
        <v>5402</v>
      </c>
      <c r="M5337" s="98">
        <v>2021.0</v>
      </c>
      <c r="N5337" s="98" t="s">
        <v>145</v>
      </c>
      <c r="O5337" s="65" t="str">
        <f t="shared" si="1"/>
        <v>630965070001</v>
      </c>
      <c r="P5337" s="65">
        <f t="shared" si="2"/>
        <v>0</v>
      </c>
      <c r="Q5337" s="65">
        <f t="shared" si="3"/>
        <v>0</v>
      </c>
      <c r="R5337" s="65" t="str">
        <f t="shared" si="12"/>
        <v>63.096.507/0001-00</v>
      </c>
      <c r="S5337" s="84"/>
      <c r="T5337" s="84" t="str">
        <f t="shared" si="10"/>
        <v/>
      </c>
      <c r="U5337" s="84" t="str">
        <f t="shared" si="11"/>
        <v/>
      </c>
      <c r="V5337" s="65" t="str">
        <f t="shared" si="5"/>
        <v/>
      </c>
      <c r="W5337" s="84"/>
      <c r="X5337" s="84"/>
      <c r="Y5337" s="85"/>
      <c r="Z5337" s="85"/>
      <c r="AA5337" s="65" t="str">
        <f t="shared" si="6"/>
        <v/>
      </c>
      <c r="AB5337" s="65" t="str">
        <f t="shared" si="7"/>
        <v/>
      </c>
      <c r="AC5337" s="86"/>
      <c r="AD5337" s="87" t="str">
        <f t="shared" si="8"/>
        <v/>
      </c>
      <c r="AE5337" s="84"/>
      <c r="AF5337" s="86">
        <f>IF(AC5337&gt;0,AC5337,'⚙️ Config'!$B$10)</f>
        <v>0.0075</v>
      </c>
      <c r="AG5337" s="88">
        <f t="shared" si="9"/>
        <v>27036.22665</v>
      </c>
      <c r="AH5337" s="88">
        <f>AG5337*'⚙️ Config'!$B$11</f>
        <v>135181.1333</v>
      </c>
      <c r="AI5337" s="88">
        <f>AH5337*'⚙️ Config'!$B$12</f>
        <v>40554.33998</v>
      </c>
      <c r="AJ5337" s="64"/>
      <c r="AK5337" s="84"/>
      <c r="AL5337" s="84"/>
      <c r="AM5337" s="84"/>
      <c r="AN5337" s="84"/>
      <c r="AO5337" s="84"/>
      <c r="AP5337" s="84"/>
      <c r="AQ5337" s="84"/>
    </row>
    <row r="5338" ht="15.0" customHeight="1">
      <c r="A5338" s="98">
        <v>5335.0</v>
      </c>
      <c r="B5338" s="99" t="s">
        <v>11214</v>
      </c>
      <c r="C5338" s="98" t="s">
        <v>141</v>
      </c>
      <c r="D5338" s="98" t="s">
        <v>11215</v>
      </c>
      <c r="E5338" s="100">
        <v>33.82</v>
      </c>
      <c r="F5338" s="98" t="s">
        <v>86</v>
      </c>
      <c r="G5338" s="98" t="s">
        <v>606</v>
      </c>
      <c r="H5338" s="101">
        <v>3594721.9</v>
      </c>
      <c r="I5338" s="98">
        <v>1.0</v>
      </c>
      <c r="J5338" s="102">
        <v>4.6</v>
      </c>
      <c r="K5338" s="99">
        <v>2021.0</v>
      </c>
      <c r="L5338" s="98" t="s">
        <v>177</v>
      </c>
      <c r="M5338" s="98">
        <v>2021.0</v>
      </c>
      <c r="N5338" s="98" t="s">
        <v>161</v>
      </c>
      <c r="O5338" s="65" t="str">
        <f t="shared" si="1"/>
        <v>124317330001</v>
      </c>
      <c r="P5338" s="65">
        <f t="shared" si="2"/>
        <v>6</v>
      </c>
      <c r="Q5338" s="65">
        <f t="shared" si="3"/>
        <v>0</v>
      </c>
      <c r="R5338" s="65" t="str">
        <f t="shared" si="12"/>
        <v>12.431.733/0001-60</v>
      </c>
      <c r="S5338" s="84"/>
      <c r="T5338" s="84" t="str">
        <f t="shared" si="10"/>
        <v/>
      </c>
      <c r="U5338" s="84" t="str">
        <f t="shared" si="11"/>
        <v/>
      </c>
      <c r="V5338" s="65" t="str">
        <f t="shared" si="5"/>
        <v/>
      </c>
      <c r="W5338" s="84"/>
      <c r="X5338" s="84"/>
      <c r="Y5338" s="85"/>
      <c r="Z5338" s="85"/>
      <c r="AA5338" s="65" t="str">
        <f t="shared" si="6"/>
        <v/>
      </c>
      <c r="AB5338" s="65" t="str">
        <f t="shared" si="7"/>
        <v/>
      </c>
      <c r="AC5338" s="86"/>
      <c r="AD5338" s="87" t="str">
        <f t="shared" si="8"/>
        <v/>
      </c>
      <c r="AE5338" s="84"/>
      <c r="AF5338" s="86">
        <f>IF(AC5338&gt;0,AC5338,'⚙️ Config'!$B$10)</f>
        <v>0.0075</v>
      </c>
      <c r="AG5338" s="88">
        <f t="shared" si="9"/>
        <v>26960.41425</v>
      </c>
      <c r="AH5338" s="88">
        <f>AG5338*'⚙️ Config'!$B$11</f>
        <v>134802.0713</v>
      </c>
      <c r="AI5338" s="88">
        <f>AH5338*'⚙️ Config'!$B$12</f>
        <v>40440.62138</v>
      </c>
      <c r="AJ5338" s="64"/>
      <c r="AK5338" s="84"/>
      <c r="AL5338" s="84"/>
      <c r="AM5338" s="84"/>
      <c r="AN5338" s="84"/>
      <c r="AO5338" s="84"/>
      <c r="AP5338" s="84"/>
      <c r="AQ5338" s="84"/>
    </row>
    <row r="5339" ht="15.0" customHeight="1">
      <c r="A5339" s="98">
        <v>5336.0</v>
      </c>
      <c r="B5339" s="99" t="s">
        <v>11216</v>
      </c>
      <c r="C5339" s="98" t="s">
        <v>154</v>
      </c>
      <c r="D5339" s="98" t="s">
        <v>11217</v>
      </c>
      <c r="E5339" s="100">
        <v>23.36</v>
      </c>
      <c r="F5339" s="98" t="s">
        <v>86</v>
      </c>
      <c r="G5339" s="98" t="s">
        <v>606</v>
      </c>
      <c r="H5339" s="101">
        <v>3592897.28</v>
      </c>
      <c r="I5339" s="98">
        <v>2.0</v>
      </c>
      <c r="J5339" s="102">
        <v>5.1</v>
      </c>
      <c r="K5339" s="99">
        <v>2021.0</v>
      </c>
      <c r="L5339" s="98" t="s">
        <v>202</v>
      </c>
      <c r="M5339" s="98">
        <v>2021.0</v>
      </c>
      <c r="N5339" s="98" t="s">
        <v>161</v>
      </c>
      <c r="O5339" s="65" t="str">
        <f t="shared" si="1"/>
        <v>061861220001</v>
      </c>
      <c r="P5339" s="65">
        <f t="shared" si="2"/>
        <v>0</v>
      </c>
      <c r="Q5339" s="65">
        <f t="shared" si="3"/>
        <v>9</v>
      </c>
      <c r="R5339" s="65" t="str">
        <f t="shared" si="12"/>
        <v>06.186.122/0001-09</v>
      </c>
      <c r="S5339" s="84"/>
      <c r="T5339" s="84" t="str">
        <f t="shared" si="10"/>
        <v/>
      </c>
      <c r="U5339" s="84" t="str">
        <f t="shared" si="11"/>
        <v/>
      </c>
      <c r="V5339" s="65" t="str">
        <f t="shared" si="5"/>
        <v/>
      </c>
      <c r="W5339" s="84"/>
      <c r="X5339" s="84"/>
      <c r="Y5339" s="85"/>
      <c r="Z5339" s="85"/>
      <c r="AA5339" s="65" t="str">
        <f t="shared" si="6"/>
        <v/>
      </c>
      <c r="AB5339" s="65" t="str">
        <f t="shared" si="7"/>
        <v/>
      </c>
      <c r="AC5339" s="86"/>
      <c r="AD5339" s="87" t="str">
        <f t="shared" si="8"/>
        <v/>
      </c>
      <c r="AE5339" s="84"/>
      <c r="AF5339" s="86">
        <f>IF(AC5339&gt;0,AC5339,'⚙️ Config'!$B$10)</f>
        <v>0.0075</v>
      </c>
      <c r="AG5339" s="88">
        <f t="shared" si="9"/>
        <v>26946.7296</v>
      </c>
      <c r="AH5339" s="88">
        <f>AG5339*'⚙️ Config'!$B$11</f>
        <v>134733.648</v>
      </c>
      <c r="AI5339" s="88">
        <f>AH5339*'⚙️ Config'!$B$12</f>
        <v>40420.0944</v>
      </c>
      <c r="AJ5339" s="64"/>
      <c r="AK5339" s="84"/>
      <c r="AL5339" s="84"/>
      <c r="AM5339" s="84"/>
      <c r="AN5339" s="84"/>
      <c r="AO5339" s="84"/>
      <c r="AP5339" s="84"/>
      <c r="AQ5339" s="84"/>
    </row>
    <row r="5340" ht="15.0" customHeight="1">
      <c r="A5340" s="103">
        <v>5337.0</v>
      </c>
      <c r="B5340" s="104" t="s">
        <v>11218</v>
      </c>
      <c r="C5340" s="103" t="s">
        <v>141</v>
      </c>
      <c r="D5340" s="103" t="s">
        <v>11219</v>
      </c>
      <c r="E5340" s="105">
        <v>33.82</v>
      </c>
      <c r="F5340" s="103" t="s">
        <v>86</v>
      </c>
      <c r="G5340" s="103" t="s">
        <v>606</v>
      </c>
      <c r="H5340" s="106">
        <v>3586319.0</v>
      </c>
      <c r="I5340" s="103">
        <v>1.0</v>
      </c>
      <c r="J5340" s="107">
        <v>4.6</v>
      </c>
      <c r="K5340" s="104">
        <v>2021.0</v>
      </c>
      <c r="L5340" s="103" t="s">
        <v>177</v>
      </c>
      <c r="M5340" s="103">
        <v>2021.0</v>
      </c>
      <c r="N5340" s="103" t="s">
        <v>161</v>
      </c>
      <c r="O5340" s="65" t="str">
        <f t="shared" si="1"/>
        <v>047682200001</v>
      </c>
      <c r="P5340" s="65">
        <f t="shared" si="2"/>
        <v>1</v>
      </c>
      <c r="Q5340" s="65">
        <f t="shared" si="3"/>
        <v>0</v>
      </c>
      <c r="R5340" s="65" t="str">
        <f t="shared" si="12"/>
        <v>04.768.220/0001-10</v>
      </c>
      <c r="S5340" s="84"/>
      <c r="T5340" s="84" t="str">
        <f t="shared" si="10"/>
        <v/>
      </c>
      <c r="U5340" s="84" t="str">
        <f t="shared" si="11"/>
        <v/>
      </c>
      <c r="V5340" s="65" t="str">
        <f t="shared" si="5"/>
        <v/>
      </c>
      <c r="W5340" s="84"/>
      <c r="X5340" s="84"/>
      <c r="Y5340" s="85"/>
      <c r="Z5340" s="85"/>
      <c r="AA5340" s="65" t="str">
        <f t="shared" si="6"/>
        <v/>
      </c>
      <c r="AB5340" s="65" t="str">
        <f t="shared" si="7"/>
        <v/>
      </c>
      <c r="AC5340" s="86"/>
      <c r="AD5340" s="87" t="str">
        <f t="shared" si="8"/>
        <v/>
      </c>
      <c r="AE5340" s="84"/>
      <c r="AF5340" s="86">
        <f>IF(AC5340&gt;0,AC5340,'⚙️ Config'!$B$10)</f>
        <v>0.0075</v>
      </c>
      <c r="AG5340" s="88">
        <f t="shared" si="9"/>
        <v>26897.3925</v>
      </c>
      <c r="AH5340" s="88">
        <f>AG5340*'⚙️ Config'!$B$11</f>
        <v>134486.9625</v>
      </c>
      <c r="AI5340" s="88">
        <f>AH5340*'⚙️ Config'!$B$12</f>
        <v>40346.08875</v>
      </c>
      <c r="AJ5340" s="64"/>
      <c r="AK5340" s="84"/>
      <c r="AL5340" s="84"/>
      <c r="AM5340" s="84"/>
      <c r="AN5340" s="84"/>
      <c r="AO5340" s="84"/>
      <c r="AP5340" s="84"/>
      <c r="AQ5340" s="84"/>
    </row>
    <row r="5341" ht="15.0" customHeight="1">
      <c r="A5341" s="103">
        <v>5338.0</v>
      </c>
      <c r="B5341" s="104" t="s">
        <v>11220</v>
      </c>
      <c r="C5341" s="103" t="s">
        <v>141</v>
      </c>
      <c r="D5341" s="103" t="s">
        <v>11221</v>
      </c>
      <c r="E5341" s="105">
        <v>25.13</v>
      </c>
      <c r="F5341" s="103" t="s">
        <v>86</v>
      </c>
      <c r="G5341" s="103" t="s">
        <v>606</v>
      </c>
      <c r="H5341" s="106">
        <v>3583200.39</v>
      </c>
      <c r="I5341" s="103">
        <v>2.0</v>
      </c>
      <c r="J5341" s="107">
        <v>4.2</v>
      </c>
      <c r="K5341" s="104">
        <v>2022.0</v>
      </c>
      <c r="L5341" s="103" t="s">
        <v>5359</v>
      </c>
      <c r="M5341" s="103">
        <v>2022.0</v>
      </c>
      <c r="N5341" s="103" t="s">
        <v>145</v>
      </c>
      <c r="O5341" s="65" t="str">
        <f t="shared" si="1"/>
        <v>094680470001</v>
      </c>
      <c r="P5341" s="65">
        <f t="shared" si="2"/>
        <v>5</v>
      </c>
      <c r="Q5341" s="65">
        <f t="shared" si="3"/>
        <v>9</v>
      </c>
      <c r="R5341" s="65" t="str">
        <f t="shared" si="12"/>
        <v>09.468.047/0001-59</v>
      </c>
      <c r="S5341" s="84"/>
      <c r="T5341" s="84" t="str">
        <f t="shared" si="10"/>
        <v/>
      </c>
      <c r="U5341" s="84" t="str">
        <f t="shared" si="11"/>
        <v/>
      </c>
      <c r="V5341" s="65" t="str">
        <f t="shared" si="5"/>
        <v/>
      </c>
      <c r="W5341" s="84"/>
      <c r="X5341" s="84"/>
      <c r="Y5341" s="85"/>
      <c r="Z5341" s="85"/>
      <c r="AA5341" s="65" t="str">
        <f t="shared" si="6"/>
        <v/>
      </c>
      <c r="AB5341" s="65" t="str">
        <f t="shared" si="7"/>
        <v/>
      </c>
      <c r="AC5341" s="86"/>
      <c r="AD5341" s="87" t="str">
        <f t="shared" si="8"/>
        <v/>
      </c>
      <c r="AE5341" s="84"/>
      <c r="AF5341" s="86">
        <f>IF(AC5341&gt;0,AC5341,'⚙️ Config'!$B$10)</f>
        <v>0.0075</v>
      </c>
      <c r="AG5341" s="88">
        <f t="shared" si="9"/>
        <v>26874.00293</v>
      </c>
      <c r="AH5341" s="88">
        <f>AG5341*'⚙️ Config'!$B$11</f>
        <v>134370.0146</v>
      </c>
      <c r="AI5341" s="88">
        <f>AH5341*'⚙️ Config'!$B$12</f>
        <v>40311.00439</v>
      </c>
      <c r="AJ5341" s="64"/>
      <c r="AK5341" s="84"/>
      <c r="AL5341" s="84"/>
      <c r="AM5341" s="84"/>
      <c r="AN5341" s="84"/>
      <c r="AO5341" s="84"/>
      <c r="AP5341" s="84"/>
      <c r="AQ5341" s="84"/>
    </row>
    <row r="5342" ht="15.0" customHeight="1">
      <c r="A5342" s="98">
        <v>5339.0</v>
      </c>
      <c r="B5342" s="99" t="s">
        <v>11222</v>
      </c>
      <c r="C5342" s="98" t="s">
        <v>141</v>
      </c>
      <c r="D5342" s="98" t="s">
        <v>11223</v>
      </c>
      <c r="E5342" s="100">
        <v>33.29</v>
      </c>
      <c r="F5342" s="98" t="s">
        <v>86</v>
      </c>
      <c r="G5342" s="98" t="s">
        <v>606</v>
      </c>
      <c r="H5342" s="101">
        <v>3580785.61</v>
      </c>
      <c r="I5342" s="98">
        <v>2.0</v>
      </c>
      <c r="J5342" s="102">
        <v>4.9</v>
      </c>
      <c r="K5342" s="99">
        <v>2024.0</v>
      </c>
      <c r="L5342" s="98" t="s">
        <v>448</v>
      </c>
      <c r="M5342" s="98">
        <v>2021.0</v>
      </c>
      <c r="N5342" s="98" t="s">
        <v>161</v>
      </c>
      <c r="O5342" s="65" t="str">
        <f t="shared" si="1"/>
        <v>087299530001</v>
      </c>
      <c r="P5342" s="65">
        <f t="shared" si="2"/>
        <v>0</v>
      </c>
      <c r="Q5342" s="65">
        <f t="shared" si="3"/>
        <v>5</v>
      </c>
      <c r="R5342" s="65" t="str">
        <f t="shared" si="12"/>
        <v>08.729.953/0001-05</v>
      </c>
      <c r="S5342" s="84"/>
      <c r="T5342" s="84" t="str">
        <f t="shared" si="10"/>
        <v/>
      </c>
      <c r="U5342" s="84" t="str">
        <f t="shared" si="11"/>
        <v/>
      </c>
      <c r="V5342" s="65" t="str">
        <f t="shared" si="5"/>
        <v/>
      </c>
      <c r="W5342" s="84"/>
      <c r="X5342" s="84"/>
      <c r="Y5342" s="85"/>
      <c r="Z5342" s="85"/>
      <c r="AA5342" s="65" t="str">
        <f t="shared" si="6"/>
        <v/>
      </c>
      <c r="AB5342" s="65" t="str">
        <f t="shared" si="7"/>
        <v/>
      </c>
      <c r="AC5342" s="86"/>
      <c r="AD5342" s="87" t="str">
        <f t="shared" si="8"/>
        <v/>
      </c>
      <c r="AE5342" s="84"/>
      <c r="AF5342" s="86">
        <f>IF(AC5342&gt;0,AC5342,'⚙️ Config'!$B$10)</f>
        <v>0.0075</v>
      </c>
      <c r="AG5342" s="88">
        <f t="shared" si="9"/>
        <v>26855.89208</v>
      </c>
      <c r="AH5342" s="88">
        <f>AG5342*'⚙️ Config'!$B$11</f>
        <v>134279.4604</v>
      </c>
      <c r="AI5342" s="88">
        <f>AH5342*'⚙️ Config'!$B$12</f>
        <v>40283.83811</v>
      </c>
      <c r="AJ5342" s="64"/>
      <c r="AK5342" s="84"/>
      <c r="AL5342" s="84"/>
      <c r="AM5342" s="84"/>
      <c r="AN5342" s="84"/>
      <c r="AO5342" s="84"/>
      <c r="AP5342" s="84"/>
      <c r="AQ5342" s="84"/>
    </row>
    <row r="5343" ht="15.0" customHeight="1">
      <c r="A5343" s="103">
        <v>5340.0</v>
      </c>
      <c r="B5343" s="104" t="s">
        <v>11224</v>
      </c>
      <c r="C5343" s="103" t="s">
        <v>141</v>
      </c>
      <c r="D5343" s="103" t="s">
        <v>11225</v>
      </c>
      <c r="E5343" s="105">
        <v>30.24</v>
      </c>
      <c r="F5343" s="103" t="s">
        <v>86</v>
      </c>
      <c r="G5343" s="103" t="s">
        <v>606</v>
      </c>
      <c r="H5343" s="106">
        <v>3573013.64</v>
      </c>
      <c r="I5343" s="103">
        <v>3.0</v>
      </c>
      <c r="J5343" s="107">
        <v>4.7</v>
      </c>
      <c r="K5343" s="104">
        <v>2024.0</v>
      </c>
      <c r="L5343" s="103" t="s">
        <v>387</v>
      </c>
      <c r="M5343" s="103">
        <v>2021.0</v>
      </c>
      <c r="N5343" s="103" t="s">
        <v>161</v>
      </c>
      <c r="O5343" s="65" t="str">
        <f t="shared" si="1"/>
        <v>691676250001</v>
      </c>
      <c r="P5343" s="65">
        <f t="shared" si="2"/>
        <v>4</v>
      </c>
      <c r="Q5343" s="65">
        <f t="shared" si="3"/>
        <v>9</v>
      </c>
      <c r="R5343" s="65" t="str">
        <f t="shared" si="12"/>
        <v>69.167.625/0001-49</v>
      </c>
      <c r="S5343" s="84"/>
      <c r="T5343" s="84" t="str">
        <f t="shared" si="10"/>
        <v/>
      </c>
      <c r="U5343" s="84" t="str">
        <f t="shared" si="11"/>
        <v/>
      </c>
      <c r="V5343" s="65" t="str">
        <f t="shared" si="5"/>
        <v/>
      </c>
      <c r="W5343" s="84"/>
      <c r="X5343" s="84"/>
      <c r="Y5343" s="85"/>
      <c r="Z5343" s="85"/>
      <c r="AA5343" s="65" t="str">
        <f t="shared" si="6"/>
        <v/>
      </c>
      <c r="AB5343" s="65" t="str">
        <f t="shared" si="7"/>
        <v/>
      </c>
      <c r="AC5343" s="86"/>
      <c r="AD5343" s="87" t="str">
        <f t="shared" si="8"/>
        <v/>
      </c>
      <c r="AE5343" s="84"/>
      <c r="AF5343" s="86">
        <f>IF(AC5343&gt;0,AC5343,'⚙️ Config'!$B$10)</f>
        <v>0.0075</v>
      </c>
      <c r="AG5343" s="88">
        <f t="shared" si="9"/>
        <v>26797.6023</v>
      </c>
      <c r="AH5343" s="88">
        <f>AG5343*'⚙️ Config'!$B$11</f>
        <v>133988.0115</v>
      </c>
      <c r="AI5343" s="88">
        <f>AH5343*'⚙️ Config'!$B$12</f>
        <v>40196.40345</v>
      </c>
      <c r="AJ5343" s="64"/>
      <c r="AK5343" s="84"/>
      <c r="AL5343" s="84"/>
      <c r="AM5343" s="84"/>
      <c r="AN5343" s="84"/>
      <c r="AO5343" s="84"/>
      <c r="AP5343" s="84"/>
      <c r="AQ5343" s="84"/>
    </row>
    <row r="5344" ht="15.0" customHeight="1">
      <c r="A5344" s="103">
        <v>5341.0</v>
      </c>
      <c r="B5344" s="104" t="s">
        <v>11226</v>
      </c>
      <c r="C5344" s="103" t="s">
        <v>141</v>
      </c>
      <c r="D5344" s="103" t="s">
        <v>11227</v>
      </c>
      <c r="E5344" s="105">
        <v>25.41</v>
      </c>
      <c r="F5344" s="103" t="s">
        <v>86</v>
      </c>
      <c r="G5344" s="103" t="s">
        <v>606</v>
      </c>
      <c r="H5344" s="106">
        <v>3571926.73</v>
      </c>
      <c r="I5344" s="103">
        <v>2.0</v>
      </c>
      <c r="J5344" s="107">
        <v>4.3</v>
      </c>
      <c r="K5344" s="104">
        <v>2022.0</v>
      </c>
      <c r="L5344" s="103" t="s">
        <v>594</v>
      </c>
      <c r="M5344" s="103">
        <v>2021.0</v>
      </c>
      <c r="N5344" s="103" t="s">
        <v>145</v>
      </c>
      <c r="O5344" s="65" t="str">
        <f t="shared" si="1"/>
        <v>071068790001</v>
      </c>
      <c r="P5344" s="65">
        <f t="shared" si="2"/>
        <v>0</v>
      </c>
      <c r="Q5344" s="65">
        <f t="shared" si="3"/>
        <v>8</v>
      </c>
      <c r="R5344" s="65" t="str">
        <f t="shared" si="12"/>
        <v>07.106.879/0001-08</v>
      </c>
      <c r="S5344" s="84"/>
      <c r="T5344" s="84" t="str">
        <f t="shared" si="10"/>
        <v/>
      </c>
      <c r="U5344" s="84" t="str">
        <f t="shared" si="11"/>
        <v/>
      </c>
      <c r="V5344" s="65" t="str">
        <f t="shared" si="5"/>
        <v/>
      </c>
      <c r="W5344" s="84"/>
      <c r="X5344" s="84"/>
      <c r="Y5344" s="85"/>
      <c r="Z5344" s="85"/>
      <c r="AA5344" s="65" t="str">
        <f t="shared" si="6"/>
        <v/>
      </c>
      <c r="AB5344" s="65" t="str">
        <f t="shared" si="7"/>
        <v/>
      </c>
      <c r="AC5344" s="86"/>
      <c r="AD5344" s="87" t="str">
        <f t="shared" si="8"/>
        <v/>
      </c>
      <c r="AE5344" s="84"/>
      <c r="AF5344" s="86">
        <f>IF(AC5344&gt;0,AC5344,'⚙️ Config'!$B$10)</f>
        <v>0.0075</v>
      </c>
      <c r="AG5344" s="88">
        <f t="shared" si="9"/>
        <v>26789.45048</v>
      </c>
      <c r="AH5344" s="88">
        <f>AG5344*'⚙️ Config'!$B$11</f>
        <v>133947.2524</v>
      </c>
      <c r="AI5344" s="88">
        <f>AH5344*'⚙️ Config'!$B$12</f>
        <v>40184.17571</v>
      </c>
      <c r="AJ5344" s="64"/>
      <c r="AK5344" s="84"/>
      <c r="AL5344" s="84"/>
      <c r="AM5344" s="84"/>
      <c r="AN5344" s="84"/>
      <c r="AO5344" s="84"/>
      <c r="AP5344" s="84"/>
      <c r="AQ5344" s="84"/>
    </row>
    <row r="5345" ht="15.0" customHeight="1">
      <c r="A5345" s="103">
        <v>5342.0</v>
      </c>
      <c r="B5345" s="104" t="s">
        <v>11228</v>
      </c>
      <c r="C5345" s="103" t="s">
        <v>141</v>
      </c>
      <c r="D5345" s="103" t="s">
        <v>11229</v>
      </c>
      <c r="E5345" s="105">
        <v>27.81</v>
      </c>
      <c r="F5345" s="103" t="s">
        <v>86</v>
      </c>
      <c r="G5345" s="103" t="s">
        <v>606</v>
      </c>
      <c r="H5345" s="106">
        <v>3569412.03</v>
      </c>
      <c r="I5345" s="103">
        <v>3.0</v>
      </c>
      <c r="J5345" s="107">
        <v>4.5</v>
      </c>
      <c r="K5345" s="104">
        <v>2024.0</v>
      </c>
      <c r="L5345" s="103" t="s">
        <v>202</v>
      </c>
      <c r="M5345" s="103">
        <v>2021.0</v>
      </c>
      <c r="N5345" s="103" t="s">
        <v>161</v>
      </c>
      <c r="O5345" s="65" t="str">
        <f t="shared" si="1"/>
        <v>123153690001</v>
      </c>
      <c r="P5345" s="65">
        <f t="shared" si="2"/>
        <v>7</v>
      </c>
      <c r="Q5345" s="65">
        <f t="shared" si="3"/>
        <v>2</v>
      </c>
      <c r="R5345" s="65" t="str">
        <f t="shared" si="12"/>
        <v>12.315.369/0001-72</v>
      </c>
      <c r="S5345" s="84"/>
      <c r="T5345" s="84" t="str">
        <f t="shared" si="10"/>
        <v/>
      </c>
      <c r="U5345" s="84" t="str">
        <f t="shared" si="11"/>
        <v/>
      </c>
      <c r="V5345" s="65" t="str">
        <f t="shared" si="5"/>
        <v/>
      </c>
      <c r="W5345" s="84"/>
      <c r="X5345" s="84"/>
      <c r="Y5345" s="85"/>
      <c r="Z5345" s="85"/>
      <c r="AA5345" s="65" t="str">
        <f t="shared" si="6"/>
        <v/>
      </c>
      <c r="AB5345" s="65" t="str">
        <f t="shared" si="7"/>
        <v/>
      </c>
      <c r="AC5345" s="86"/>
      <c r="AD5345" s="87" t="str">
        <f t="shared" si="8"/>
        <v/>
      </c>
      <c r="AE5345" s="84"/>
      <c r="AF5345" s="86">
        <f>IF(AC5345&gt;0,AC5345,'⚙️ Config'!$B$10)</f>
        <v>0.0075</v>
      </c>
      <c r="AG5345" s="88">
        <f t="shared" si="9"/>
        <v>26770.59023</v>
      </c>
      <c r="AH5345" s="88">
        <f>AG5345*'⚙️ Config'!$B$11</f>
        <v>133852.9511</v>
      </c>
      <c r="AI5345" s="88">
        <f>AH5345*'⚙️ Config'!$B$12</f>
        <v>40155.88534</v>
      </c>
      <c r="AJ5345" s="64"/>
      <c r="AK5345" s="84"/>
      <c r="AL5345" s="84"/>
      <c r="AM5345" s="84"/>
      <c r="AN5345" s="84"/>
      <c r="AO5345" s="84"/>
      <c r="AP5345" s="84"/>
      <c r="AQ5345" s="84"/>
    </row>
    <row r="5346" ht="15.0" customHeight="1">
      <c r="A5346" s="98">
        <v>5343.0</v>
      </c>
      <c r="B5346" s="99" t="s">
        <v>11230</v>
      </c>
      <c r="C5346" s="98" t="s">
        <v>141</v>
      </c>
      <c r="D5346" s="98" t="s">
        <v>11231</v>
      </c>
      <c r="E5346" s="100">
        <v>27.95</v>
      </c>
      <c r="F5346" s="98" t="s">
        <v>86</v>
      </c>
      <c r="G5346" s="98" t="s">
        <v>606</v>
      </c>
      <c r="H5346" s="101">
        <v>3565889.51</v>
      </c>
      <c r="I5346" s="98">
        <v>3.0</v>
      </c>
      <c r="J5346" s="102">
        <v>4.8</v>
      </c>
      <c r="K5346" s="99">
        <v>2024.0</v>
      </c>
      <c r="L5346" s="98" t="s">
        <v>268</v>
      </c>
      <c r="M5346" s="98">
        <v>2021.0</v>
      </c>
      <c r="N5346" s="98" t="s">
        <v>161</v>
      </c>
      <c r="O5346" s="65" t="str">
        <f t="shared" si="1"/>
        <v>564714280001</v>
      </c>
      <c r="P5346" s="65">
        <f t="shared" si="2"/>
        <v>7</v>
      </c>
      <c r="Q5346" s="65">
        <f t="shared" si="3"/>
        <v>7</v>
      </c>
      <c r="R5346" s="65" t="str">
        <f t="shared" si="12"/>
        <v>56.471.428/0001-77</v>
      </c>
      <c r="S5346" s="84"/>
      <c r="T5346" s="84" t="str">
        <f t="shared" si="10"/>
        <v/>
      </c>
      <c r="U5346" s="84" t="str">
        <f t="shared" si="11"/>
        <v/>
      </c>
      <c r="V5346" s="65" t="str">
        <f t="shared" si="5"/>
        <v/>
      </c>
      <c r="W5346" s="84"/>
      <c r="X5346" s="84"/>
      <c r="Y5346" s="85"/>
      <c r="Z5346" s="85"/>
      <c r="AA5346" s="65" t="str">
        <f t="shared" si="6"/>
        <v/>
      </c>
      <c r="AB5346" s="65" t="str">
        <f t="shared" si="7"/>
        <v/>
      </c>
      <c r="AC5346" s="86"/>
      <c r="AD5346" s="87" t="str">
        <f t="shared" si="8"/>
        <v/>
      </c>
      <c r="AE5346" s="84"/>
      <c r="AF5346" s="86">
        <f>IF(AC5346&gt;0,AC5346,'⚙️ Config'!$B$10)</f>
        <v>0.0075</v>
      </c>
      <c r="AG5346" s="88">
        <f t="shared" si="9"/>
        <v>26744.17133</v>
      </c>
      <c r="AH5346" s="88">
        <f>AG5346*'⚙️ Config'!$B$11</f>
        <v>133720.8566</v>
      </c>
      <c r="AI5346" s="88">
        <f>AH5346*'⚙️ Config'!$B$12</f>
        <v>40116.25699</v>
      </c>
      <c r="AJ5346" s="64"/>
      <c r="AK5346" s="84"/>
      <c r="AL5346" s="84"/>
      <c r="AM5346" s="84"/>
      <c r="AN5346" s="84"/>
      <c r="AO5346" s="84"/>
      <c r="AP5346" s="84"/>
      <c r="AQ5346" s="84"/>
    </row>
    <row r="5347" ht="15.0" customHeight="1">
      <c r="A5347" s="103">
        <v>5344.0</v>
      </c>
      <c r="B5347" s="104" t="s">
        <v>11232</v>
      </c>
      <c r="C5347" s="103" t="s">
        <v>141</v>
      </c>
      <c r="D5347" s="103" t="s">
        <v>11233</v>
      </c>
      <c r="E5347" s="105">
        <v>23.91</v>
      </c>
      <c r="F5347" s="103" t="s">
        <v>86</v>
      </c>
      <c r="G5347" s="103" t="s">
        <v>606</v>
      </c>
      <c r="H5347" s="106">
        <v>3556200.24</v>
      </c>
      <c r="I5347" s="103">
        <v>2.0</v>
      </c>
      <c r="J5347" s="107">
        <v>4.7</v>
      </c>
      <c r="K5347" s="104">
        <v>2021.0</v>
      </c>
      <c r="L5347" s="103" t="s">
        <v>630</v>
      </c>
      <c r="M5347" s="103">
        <v>2021.0</v>
      </c>
      <c r="N5347" s="103" t="s">
        <v>161</v>
      </c>
      <c r="O5347" s="65" t="str">
        <f t="shared" si="1"/>
        <v>059435340001</v>
      </c>
      <c r="P5347" s="65">
        <f t="shared" si="2"/>
        <v>7</v>
      </c>
      <c r="Q5347" s="65">
        <f t="shared" si="3"/>
        <v>5</v>
      </c>
      <c r="R5347" s="65" t="str">
        <f t="shared" si="12"/>
        <v>05.943.534/0001-75</v>
      </c>
      <c r="S5347" s="84"/>
      <c r="T5347" s="84" t="str">
        <f t="shared" si="10"/>
        <v/>
      </c>
      <c r="U5347" s="84" t="str">
        <f t="shared" si="11"/>
        <v/>
      </c>
      <c r="V5347" s="65" t="str">
        <f t="shared" si="5"/>
        <v/>
      </c>
      <c r="W5347" s="84"/>
      <c r="X5347" s="84"/>
      <c r="Y5347" s="85"/>
      <c r="Z5347" s="85"/>
      <c r="AA5347" s="65" t="str">
        <f t="shared" si="6"/>
        <v/>
      </c>
      <c r="AB5347" s="65" t="str">
        <f t="shared" si="7"/>
        <v/>
      </c>
      <c r="AC5347" s="86"/>
      <c r="AD5347" s="87" t="str">
        <f t="shared" si="8"/>
        <v/>
      </c>
      <c r="AE5347" s="84"/>
      <c r="AF5347" s="86">
        <f>IF(AC5347&gt;0,AC5347,'⚙️ Config'!$B$10)</f>
        <v>0.0075</v>
      </c>
      <c r="AG5347" s="88">
        <f t="shared" si="9"/>
        <v>26671.5018</v>
      </c>
      <c r="AH5347" s="88">
        <f>AG5347*'⚙️ Config'!$B$11</f>
        <v>133357.509</v>
      </c>
      <c r="AI5347" s="88">
        <f>AH5347*'⚙️ Config'!$B$12</f>
        <v>40007.2527</v>
      </c>
      <c r="AJ5347" s="64"/>
      <c r="AK5347" s="84"/>
      <c r="AL5347" s="84"/>
      <c r="AM5347" s="84"/>
      <c r="AN5347" s="84"/>
      <c r="AO5347" s="84"/>
      <c r="AP5347" s="84"/>
      <c r="AQ5347" s="84"/>
    </row>
    <row r="5348" ht="15.0" customHeight="1">
      <c r="A5348" s="98">
        <v>5345.0</v>
      </c>
      <c r="B5348" s="99" t="s">
        <v>11234</v>
      </c>
      <c r="C5348" s="98" t="s">
        <v>141</v>
      </c>
      <c r="D5348" s="98" t="s">
        <v>11235</v>
      </c>
      <c r="E5348" s="100">
        <v>23.67</v>
      </c>
      <c r="F5348" s="98" t="s">
        <v>86</v>
      </c>
      <c r="G5348" s="98" t="s">
        <v>606</v>
      </c>
      <c r="H5348" s="101">
        <v>3551322.46</v>
      </c>
      <c r="I5348" s="98">
        <v>2.0</v>
      </c>
      <c r="J5348" s="102">
        <v>4.7</v>
      </c>
      <c r="K5348" s="99">
        <v>2021.0</v>
      </c>
      <c r="L5348" s="98" t="s">
        <v>630</v>
      </c>
      <c r="M5348" s="98">
        <v>2021.0</v>
      </c>
      <c r="N5348" s="98" t="s">
        <v>161</v>
      </c>
      <c r="O5348" s="65" t="str">
        <f t="shared" si="1"/>
        <v>112946090001</v>
      </c>
      <c r="P5348" s="65">
        <f t="shared" si="2"/>
        <v>3</v>
      </c>
      <c r="Q5348" s="65">
        <f t="shared" si="3"/>
        <v>7</v>
      </c>
      <c r="R5348" s="65" t="str">
        <f t="shared" si="12"/>
        <v>11.294.609/0001-37</v>
      </c>
      <c r="S5348" s="84"/>
      <c r="T5348" s="84" t="str">
        <f t="shared" si="10"/>
        <v/>
      </c>
      <c r="U5348" s="84" t="str">
        <f t="shared" si="11"/>
        <v/>
      </c>
      <c r="V5348" s="65" t="str">
        <f t="shared" si="5"/>
        <v/>
      </c>
      <c r="W5348" s="84"/>
      <c r="X5348" s="84"/>
      <c r="Y5348" s="85"/>
      <c r="Z5348" s="85"/>
      <c r="AA5348" s="65" t="str">
        <f t="shared" si="6"/>
        <v/>
      </c>
      <c r="AB5348" s="65" t="str">
        <f t="shared" si="7"/>
        <v/>
      </c>
      <c r="AC5348" s="86"/>
      <c r="AD5348" s="87" t="str">
        <f t="shared" si="8"/>
        <v/>
      </c>
      <c r="AE5348" s="84"/>
      <c r="AF5348" s="86">
        <f>IF(AC5348&gt;0,AC5348,'⚙️ Config'!$B$10)</f>
        <v>0.0075</v>
      </c>
      <c r="AG5348" s="88">
        <f t="shared" si="9"/>
        <v>26634.91845</v>
      </c>
      <c r="AH5348" s="88">
        <f>AG5348*'⚙️ Config'!$B$11</f>
        <v>133174.5923</v>
      </c>
      <c r="AI5348" s="88">
        <f>AH5348*'⚙️ Config'!$B$12</f>
        <v>39952.37768</v>
      </c>
      <c r="AJ5348" s="64"/>
      <c r="AK5348" s="84"/>
      <c r="AL5348" s="84"/>
      <c r="AM5348" s="84"/>
      <c r="AN5348" s="84"/>
      <c r="AO5348" s="84"/>
      <c r="AP5348" s="84"/>
      <c r="AQ5348" s="84"/>
    </row>
    <row r="5349" ht="15.0" customHeight="1">
      <c r="A5349" s="103">
        <v>5346.0</v>
      </c>
      <c r="B5349" s="104" t="s">
        <v>11236</v>
      </c>
      <c r="C5349" s="103" t="s">
        <v>141</v>
      </c>
      <c r="D5349" s="103" t="s">
        <v>11237</v>
      </c>
      <c r="E5349" s="105">
        <v>31.14</v>
      </c>
      <c r="F5349" s="103" t="s">
        <v>86</v>
      </c>
      <c r="G5349" s="103" t="s">
        <v>606</v>
      </c>
      <c r="H5349" s="106">
        <v>3551064.88</v>
      </c>
      <c r="I5349" s="103">
        <v>2.0</v>
      </c>
      <c r="J5349" s="107">
        <v>4.9</v>
      </c>
      <c r="K5349" s="104">
        <v>2024.0</v>
      </c>
      <c r="L5349" s="103" t="s">
        <v>691</v>
      </c>
      <c r="M5349" s="103">
        <v>2021.0</v>
      </c>
      <c r="N5349" s="103" t="s">
        <v>161</v>
      </c>
      <c r="O5349" s="65" t="str">
        <f t="shared" si="1"/>
        <v>496313440001</v>
      </c>
      <c r="P5349" s="65">
        <f t="shared" si="2"/>
        <v>9</v>
      </c>
      <c r="Q5349" s="65">
        <f t="shared" si="3"/>
        <v>8</v>
      </c>
      <c r="R5349" s="65" t="str">
        <f t="shared" si="12"/>
        <v>49.631.344/0001-98</v>
      </c>
      <c r="S5349" s="84"/>
      <c r="T5349" s="84" t="str">
        <f t="shared" si="10"/>
        <v/>
      </c>
      <c r="U5349" s="84" t="str">
        <f t="shared" si="11"/>
        <v/>
      </c>
      <c r="V5349" s="65" t="str">
        <f t="shared" si="5"/>
        <v/>
      </c>
      <c r="W5349" s="84"/>
      <c r="X5349" s="84"/>
      <c r="Y5349" s="85"/>
      <c r="Z5349" s="85"/>
      <c r="AA5349" s="65" t="str">
        <f t="shared" si="6"/>
        <v/>
      </c>
      <c r="AB5349" s="65" t="str">
        <f t="shared" si="7"/>
        <v/>
      </c>
      <c r="AC5349" s="86"/>
      <c r="AD5349" s="87" t="str">
        <f t="shared" si="8"/>
        <v/>
      </c>
      <c r="AE5349" s="84"/>
      <c r="AF5349" s="86">
        <f>IF(AC5349&gt;0,AC5349,'⚙️ Config'!$B$10)</f>
        <v>0.0075</v>
      </c>
      <c r="AG5349" s="88">
        <f t="shared" si="9"/>
        <v>26632.9866</v>
      </c>
      <c r="AH5349" s="88">
        <f>AG5349*'⚙️ Config'!$B$11</f>
        <v>133164.933</v>
      </c>
      <c r="AI5349" s="88">
        <f>AH5349*'⚙️ Config'!$B$12</f>
        <v>39949.4799</v>
      </c>
      <c r="AJ5349" s="64"/>
      <c r="AK5349" s="84"/>
      <c r="AL5349" s="84"/>
      <c r="AM5349" s="84"/>
      <c r="AN5349" s="84"/>
      <c r="AO5349" s="84"/>
      <c r="AP5349" s="84"/>
      <c r="AQ5349" s="84"/>
    </row>
    <row r="5350" ht="15.0" customHeight="1">
      <c r="A5350" s="98">
        <v>5347.0</v>
      </c>
      <c r="B5350" s="99" t="s">
        <v>11238</v>
      </c>
      <c r="C5350" s="98" t="s">
        <v>141</v>
      </c>
      <c r="D5350" s="98" t="s">
        <v>11239</v>
      </c>
      <c r="E5350" s="100">
        <v>24.09</v>
      </c>
      <c r="F5350" s="98" t="s">
        <v>86</v>
      </c>
      <c r="G5350" s="98" t="s">
        <v>606</v>
      </c>
      <c r="H5350" s="101">
        <v>3535654.21</v>
      </c>
      <c r="I5350" s="98">
        <v>2.0</v>
      </c>
      <c r="J5350" s="102">
        <v>4.5</v>
      </c>
      <c r="K5350" s="99">
        <v>2021.0</v>
      </c>
      <c r="L5350" s="98" t="s">
        <v>387</v>
      </c>
      <c r="M5350" s="98">
        <v>2021.0</v>
      </c>
      <c r="N5350" s="98" t="s">
        <v>161</v>
      </c>
      <c r="O5350" s="65" t="str">
        <f t="shared" si="1"/>
        <v>125234840001</v>
      </c>
      <c r="P5350" s="65">
        <f t="shared" si="2"/>
        <v>3</v>
      </c>
      <c r="Q5350" s="65">
        <f t="shared" si="3"/>
        <v>2</v>
      </c>
      <c r="R5350" s="65" t="str">
        <f t="shared" si="12"/>
        <v>12.523.484/0001-32</v>
      </c>
      <c r="S5350" s="84"/>
      <c r="T5350" s="84" t="str">
        <f t="shared" si="10"/>
        <v/>
      </c>
      <c r="U5350" s="84" t="str">
        <f t="shared" si="11"/>
        <v/>
      </c>
      <c r="V5350" s="65" t="str">
        <f t="shared" si="5"/>
        <v/>
      </c>
      <c r="W5350" s="84"/>
      <c r="X5350" s="84"/>
      <c r="Y5350" s="85"/>
      <c r="Z5350" s="85"/>
      <c r="AA5350" s="65" t="str">
        <f t="shared" si="6"/>
        <v/>
      </c>
      <c r="AB5350" s="65" t="str">
        <f t="shared" si="7"/>
        <v/>
      </c>
      <c r="AC5350" s="86"/>
      <c r="AD5350" s="87" t="str">
        <f t="shared" si="8"/>
        <v/>
      </c>
      <c r="AE5350" s="84"/>
      <c r="AF5350" s="86">
        <f>IF(AC5350&gt;0,AC5350,'⚙️ Config'!$B$10)</f>
        <v>0.0075</v>
      </c>
      <c r="AG5350" s="88">
        <f t="shared" si="9"/>
        <v>26517.40658</v>
      </c>
      <c r="AH5350" s="88">
        <f>AG5350*'⚙️ Config'!$B$11</f>
        <v>132587.0329</v>
      </c>
      <c r="AI5350" s="88">
        <f>AH5350*'⚙️ Config'!$B$12</f>
        <v>39776.10986</v>
      </c>
      <c r="AJ5350" s="64"/>
      <c r="AK5350" s="84"/>
      <c r="AL5350" s="84"/>
      <c r="AM5350" s="84"/>
      <c r="AN5350" s="84"/>
      <c r="AO5350" s="84"/>
      <c r="AP5350" s="84"/>
      <c r="AQ5350" s="84"/>
    </row>
    <row r="5351" ht="15.0" customHeight="1">
      <c r="A5351" s="98">
        <v>5348.0</v>
      </c>
      <c r="B5351" s="99" t="s">
        <v>11240</v>
      </c>
      <c r="C5351" s="98" t="s">
        <v>141</v>
      </c>
      <c r="D5351" s="98" t="s">
        <v>11241</v>
      </c>
      <c r="E5351" s="100">
        <v>29.74</v>
      </c>
      <c r="F5351" s="98" t="s">
        <v>86</v>
      </c>
      <c r="G5351" s="98" t="s">
        <v>606</v>
      </c>
      <c r="H5351" s="101">
        <v>3534104.31</v>
      </c>
      <c r="I5351" s="98">
        <v>2.0</v>
      </c>
      <c r="J5351" s="102">
        <v>5.1</v>
      </c>
      <c r="K5351" s="99">
        <v>2024.0</v>
      </c>
      <c r="L5351" s="98" t="s">
        <v>268</v>
      </c>
      <c r="M5351" s="98">
        <v>2021.0</v>
      </c>
      <c r="N5351" s="98" t="s">
        <v>161</v>
      </c>
      <c r="O5351" s="65" t="str">
        <f t="shared" si="1"/>
        <v>060389660001</v>
      </c>
      <c r="P5351" s="65">
        <f t="shared" si="2"/>
        <v>0</v>
      </c>
      <c r="Q5351" s="65">
        <f t="shared" si="3"/>
        <v>2</v>
      </c>
      <c r="R5351" s="65" t="str">
        <f t="shared" si="12"/>
        <v>06.038.966/0001-02</v>
      </c>
      <c r="S5351" s="84"/>
      <c r="T5351" s="84" t="str">
        <f t="shared" si="10"/>
        <v/>
      </c>
      <c r="U5351" s="84" t="str">
        <f t="shared" si="11"/>
        <v/>
      </c>
      <c r="V5351" s="65" t="str">
        <f t="shared" si="5"/>
        <v/>
      </c>
      <c r="W5351" s="84"/>
      <c r="X5351" s="84"/>
      <c r="Y5351" s="85"/>
      <c r="Z5351" s="85"/>
      <c r="AA5351" s="65" t="str">
        <f t="shared" si="6"/>
        <v/>
      </c>
      <c r="AB5351" s="65" t="str">
        <f t="shared" si="7"/>
        <v/>
      </c>
      <c r="AC5351" s="86"/>
      <c r="AD5351" s="87" t="str">
        <f t="shared" si="8"/>
        <v/>
      </c>
      <c r="AE5351" s="84"/>
      <c r="AF5351" s="86">
        <f>IF(AC5351&gt;0,AC5351,'⚙️ Config'!$B$10)</f>
        <v>0.0075</v>
      </c>
      <c r="AG5351" s="88">
        <f t="shared" si="9"/>
        <v>26505.78233</v>
      </c>
      <c r="AH5351" s="88">
        <f>AG5351*'⚙️ Config'!$B$11</f>
        <v>132528.9116</v>
      </c>
      <c r="AI5351" s="88">
        <f>AH5351*'⚙️ Config'!$B$12</f>
        <v>39758.67349</v>
      </c>
      <c r="AJ5351" s="64"/>
      <c r="AK5351" s="84"/>
      <c r="AL5351" s="84"/>
      <c r="AM5351" s="84"/>
      <c r="AN5351" s="84"/>
      <c r="AO5351" s="84"/>
      <c r="AP5351" s="84"/>
      <c r="AQ5351" s="84"/>
    </row>
    <row r="5352" ht="15.0" customHeight="1">
      <c r="A5352" s="103">
        <v>5349.0</v>
      </c>
      <c r="B5352" s="104" t="s">
        <v>11242</v>
      </c>
      <c r="C5352" s="103" t="s">
        <v>141</v>
      </c>
      <c r="D5352" s="103" t="s">
        <v>11243</v>
      </c>
      <c r="E5352" s="105">
        <v>23.82</v>
      </c>
      <c r="F5352" s="103" t="s">
        <v>86</v>
      </c>
      <c r="G5352" s="103" t="s">
        <v>606</v>
      </c>
      <c r="H5352" s="106">
        <v>3522560.36</v>
      </c>
      <c r="I5352" s="103">
        <v>2.0</v>
      </c>
      <c r="J5352" s="107">
        <v>4.6</v>
      </c>
      <c r="K5352" s="104">
        <v>2021.0</v>
      </c>
      <c r="L5352" s="103" t="s">
        <v>501</v>
      </c>
      <c r="M5352" s="103">
        <v>2021.0</v>
      </c>
      <c r="N5352" s="103" t="s">
        <v>161</v>
      </c>
      <c r="O5352" s="65" t="str">
        <f t="shared" si="1"/>
        <v>056478120001</v>
      </c>
      <c r="P5352" s="65">
        <f t="shared" si="2"/>
        <v>4</v>
      </c>
      <c r="Q5352" s="65">
        <f t="shared" si="3"/>
        <v>7</v>
      </c>
      <c r="R5352" s="65" t="str">
        <f t="shared" si="12"/>
        <v>05.647.812/0001-47</v>
      </c>
      <c r="S5352" s="84"/>
      <c r="T5352" s="84" t="str">
        <f t="shared" si="10"/>
        <v/>
      </c>
      <c r="U5352" s="84" t="str">
        <f t="shared" si="11"/>
        <v/>
      </c>
      <c r="V5352" s="65" t="str">
        <f t="shared" si="5"/>
        <v/>
      </c>
      <c r="W5352" s="84"/>
      <c r="X5352" s="84"/>
      <c r="Y5352" s="85"/>
      <c r="Z5352" s="85"/>
      <c r="AA5352" s="65" t="str">
        <f t="shared" si="6"/>
        <v/>
      </c>
      <c r="AB5352" s="65" t="str">
        <f t="shared" si="7"/>
        <v/>
      </c>
      <c r="AC5352" s="86"/>
      <c r="AD5352" s="87" t="str">
        <f t="shared" si="8"/>
        <v/>
      </c>
      <c r="AE5352" s="84"/>
      <c r="AF5352" s="86">
        <f>IF(AC5352&gt;0,AC5352,'⚙️ Config'!$B$10)</f>
        <v>0.0075</v>
      </c>
      <c r="AG5352" s="88">
        <f t="shared" si="9"/>
        <v>26419.2027</v>
      </c>
      <c r="AH5352" s="88">
        <f>AG5352*'⚙️ Config'!$B$11</f>
        <v>132096.0135</v>
      </c>
      <c r="AI5352" s="88">
        <f>AH5352*'⚙️ Config'!$B$12</f>
        <v>39628.80405</v>
      </c>
      <c r="AJ5352" s="64"/>
      <c r="AK5352" s="84"/>
      <c r="AL5352" s="84"/>
      <c r="AM5352" s="84"/>
      <c r="AN5352" s="84"/>
      <c r="AO5352" s="84"/>
      <c r="AP5352" s="84"/>
      <c r="AQ5352" s="84"/>
    </row>
    <row r="5353" ht="15.0" customHeight="1">
      <c r="A5353" s="103">
        <v>5350.0</v>
      </c>
      <c r="B5353" s="104" t="s">
        <v>11244</v>
      </c>
      <c r="C5353" s="103" t="s">
        <v>141</v>
      </c>
      <c r="D5353" s="103" t="s">
        <v>11245</v>
      </c>
      <c r="E5353" s="105">
        <v>26.47</v>
      </c>
      <c r="F5353" s="103" t="s">
        <v>86</v>
      </c>
      <c r="G5353" s="103" t="s">
        <v>606</v>
      </c>
      <c r="H5353" s="106">
        <v>3521644.11</v>
      </c>
      <c r="I5353" s="103">
        <v>2.0</v>
      </c>
      <c r="J5353" s="107">
        <v>4.8</v>
      </c>
      <c r="K5353" s="104">
        <v>2023.0</v>
      </c>
      <c r="L5353" s="103" t="s">
        <v>856</v>
      </c>
      <c r="M5353" s="103">
        <v>2021.0</v>
      </c>
      <c r="N5353" s="103" t="s">
        <v>161</v>
      </c>
      <c r="O5353" s="65" t="str">
        <f t="shared" si="1"/>
        <v>224069410001</v>
      </c>
      <c r="P5353" s="65">
        <f t="shared" si="2"/>
        <v>6</v>
      </c>
      <c r="Q5353" s="65">
        <f t="shared" si="3"/>
        <v>2</v>
      </c>
      <c r="R5353" s="65" t="str">
        <f t="shared" si="12"/>
        <v>22.406.941/0001-62</v>
      </c>
      <c r="S5353" s="84"/>
      <c r="T5353" s="84" t="str">
        <f t="shared" si="10"/>
        <v/>
      </c>
      <c r="U5353" s="84" t="str">
        <f t="shared" si="11"/>
        <v/>
      </c>
      <c r="V5353" s="65" t="str">
        <f t="shared" si="5"/>
        <v/>
      </c>
      <c r="W5353" s="84"/>
      <c r="X5353" s="84"/>
      <c r="Y5353" s="85"/>
      <c r="Z5353" s="85"/>
      <c r="AA5353" s="65" t="str">
        <f t="shared" si="6"/>
        <v/>
      </c>
      <c r="AB5353" s="65" t="str">
        <f t="shared" si="7"/>
        <v/>
      </c>
      <c r="AC5353" s="86"/>
      <c r="AD5353" s="87" t="str">
        <f t="shared" si="8"/>
        <v/>
      </c>
      <c r="AE5353" s="84"/>
      <c r="AF5353" s="86">
        <f>IF(AC5353&gt;0,AC5353,'⚙️ Config'!$B$10)</f>
        <v>0.0075</v>
      </c>
      <c r="AG5353" s="88">
        <f t="shared" si="9"/>
        <v>26412.33083</v>
      </c>
      <c r="AH5353" s="88">
        <f>AG5353*'⚙️ Config'!$B$11</f>
        <v>132061.6541</v>
      </c>
      <c r="AI5353" s="88">
        <f>AH5353*'⚙️ Config'!$B$12</f>
        <v>39618.49624</v>
      </c>
      <c r="AJ5353" s="64"/>
      <c r="AK5353" s="84"/>
      <c r="AL5353" s="84"/>
      <c r="AM5353" s="84"/>
      <c r="AN5353" s="84"/>
      <c r="AO5353" s="84"/>
      <c r="AP5353" s="84"/>
      <c r="AQ5353" s="84"/>
    </row>
    <row r="5354" ht="15.0" customHeight="1">
      <c r="A5354" s="98">
        <v>5351.0</v>
      </c>
      <c r="B5354" s="99" t="s">
        <v>11246</v>
      </c>
      <c r="C5354" s="98" t="s">
        <v>154</v>
      </c>
      <c r="D5354" s="98" t="s">
        <v>11247</v>
      </c>
      <c r="E5354" s="100">
        <v>33.3</v>
      </c>
      <c r="F5354" s="98" t="s">
        <v>86</v>
      </c>
      <c r="G5354" s="98" t="s">
        <v>606</v>
      </c>
      <c r="H5354" s="101">
        <v>3519781.35</v>
      </c>
      <c r="I5354" s="98">
        <v>1.0</v>
      </c>
      <c r="J5354" s="102">
        <v>4.8</v>
      </c>
      <c r="K5354" s="99">
        <v>2021.0</v>
      </c>
      <c r="L5354" s="98" t="s">
        <v>351</v>
      </c>
      <c r="M5354" s="98">
        <v>2021.0</v>
      </c>
      <c r="N5354" s="98" t="s">
        <v>161</v>
      </c>
      <c r="O5354" s="65" t="str">
        <f t="shared" si="1"/>
        <v>042933260001</v>
      </c>
      <c r="P5354" s="65">
        <f t="shared" si="2"/>
        <v>0</v>
      </c>
      <c r="Q5354" s="65">
        <f t="shared" si="3"/>
        <v>5</v>
      </c>
      <c r="R5354" s="65" t="str">
        <f t="shared" si="12"/>
        <v>04.293.326/0001-05</v>
      </c>
      <c r="S5354" s="84"/>
      <c r="T5354" s="84" t="str">
        <f t="shared" si="10"/>
        <v/>
      </c>
      <c r="U5354" s="84" t="str">
        <f t="shared" si="11"/>
        <v/>
      </c>
      <c r="V5354" s="65" t="str">
        <f t="shared" si="5"/>
        <v/>
      </c>
      <c r="W5354" s="84"/>
      <c r="X5354" s="84"/>
      <c r="Y5354" s="85"/>
      <c r="Z5354" s="85"/>
      <c r="AA5354" s="65" t="str">
        <f t="shared" si="6"/>
        <v/>
      </c>
      <c r="AB5354" s="65" t="str">
        <f t="shared" si="7"/>
        <v/>
      </c>
      <c r="AC5354" s="86"/>
      <c r="AD5354" s="87" t="str">
        <f t="shared" si="8"/>
        <v/>
      </c>
      <c r="AE5354" s="84"/>
      <c r="AF5354" s="86">
        <f>IF(AC5354&gt;0,AC5354,'⚙️ Config'!$B$10)</f>
        <v>0.0075</v>
      </c>
      <c r="AG5354" s="88">
        <f t="shared" si="9"/>
        <v>26398.36013</v>
      </c>
      <c r="AH5354" s="88">
        <f>AG5354*'⚙️ Config'!$B$11</f>
        <v>131991.8006</v>
      </c>
      <c r="AI5354" s="88">
        <f>AH5354*'⚙️ Config'!$B$12</f>
        <v>39597.54019</v>
      </c>
      <c r="AJ5354" s="64"/>
      <c r="AK5354" s="84"/>
      <c r="AL5354" s="84"/>
      <c r="AM5354" s="84"/>
      <c r="AN5354" s="84"/>
      <c r="AO5354" s="84"/>
      <c r="AP5354" s="84"/>
      <c r="AQ5354" s="84"/>
    </row>
    <row r="5355" ht="15.0" customHeight="1">
      <c r="A5355" s="103">
        <v>5352.0</v>
      </c>
      <c r="B5355" s="104" t="s">
        <v>11248</v>
      </c>
      <c r="C5355" s="103" t="s">
        <v>141</v>
      </c>
      <c r="D5355" s="103" t="s">
        <v>11249</v>
      </c>
      <c r="E5355" s="105">
        <v>35.31</v>
      </c>
      <c r="F5355" s="103" t="s">
        <v>86</v>
      </c>
      <c r="G5355" s="103" t="s">
        <v>606</v>
      </c>
      <c r="H5355" s="106">
        <v>3519042.62</v>
      </c>
      <c r="I5355" s="103">
        <v>1.0</v>
      </c>
      <c r="J5355" s="107">
        <v>4.1</v>
      </c>
      <c r="K5355" s="104">
        <v>2022.0</v>
      </c>
      <c r="L5355" s="103" t="s">
        <v>177</v>
      </c>
      <c r="M5355" s="103">
        <v>2022.0</v>
      </c>
      <c r="N5355" s="103" t="s">
        <v>161</v>
      </c>
      <c r="O5355" s="65" t="str">
        <f t="shared" si="1"/>
        <v>130468550001</v>
      </c>
      <c r="P5355" s="65">
        <f t="shared" si="2"/>
        <v>0</v>
      </c>
      <c r="Q5355" s="65">
        <f t="shared" si="3"/>
        <v>3</v>
      </c>
      <c r="R5355" s="65" t="str">
        <f t="shared" si="12"/>
        <v>13.046.855/0001-03</v>
      </c>
      <c r="S5355" s="84"/>
      <c r="T5355" s="84" t="str">
        <f t="shared" si="10"/>
        <v/>
      </c>
      <c r="U5355" s="84" t="str">
        <f t="shared" si="11"/>
        <v/>
      </c>
      <c r="V5355" s="65" t="str">
        <f t="shared" si="5"/>
        <v/>
      </c>
      <c r="W5355" s="84"/>
      <c r="X5355" s="84"/>
      <c r="Y5355" s="85"/>
      <c r="Z5355" s="85"/>
      <c r="AA5355" s="65" t="str">
        <f t="shared" si="6"/>
        <v/>
      </c>
      <c r="AB5355" s="65" t="str">
        <f t="shared" si="7"/>
        <v/>
      </c>
      <c r="AC5355" s="86"/>
      <c r="AD5355" s="87" t="str">
        <f t="shared" si="8"/>
        <v/>
      </c>
      <c r="AE5355" s="84"/>
      <c r="AF5355" s="86">
        <f>IF(AC5355&gt;0,AC5355,'⚙️ Config'!$B$10)</f>
        <v>0.0075</v>
      </c>
      <c r="AG5355" s="88">
        <f t="shared" si="9"/>
        <v>26392.81965</v>
      </c>
      <c r="AH5355" s="88">
        <f>AG5355*'⚙️ Config'!$B$11</f>
        <v>131964.0983</v>
      </c>
      <c r="AI5355" s="88">
        <f>AH5355*'⚙️ Config'!$B$12</f>
        <v>39589.22948</v>
      </c>
      <c r="AJ5355" s="64"/>
      <c r="AK5355" s="84"/>
      <c r="AL5355" s="84"/>
      <c r="AM5355" s="84"/>
      <c r="AN5355" s="84"/>
      <c r="AO5355" s="84"/>
      <c r="AP5355" s="84"/>
      <c r="AQ5355" s="84"/>
    </row>
    <row r="5356" ht="15.0" customHeight="1">
      <c r="A5356" s="103">
        <v>5353.0</v>
      </c>
      <c r="B5356" s="104" t="s">
        <v>11250</v>
      </c>
      <c r="C5356" s="103" t="s">
        <v>141</v>
      </c>
      <c r="D5356" s="103" t="s">
        <v>11251</v>
      </c>
      <c r="E5356" s="105">
        <v>26.81</v>
      </c>
      <c r="F5356" s="103" t="s">
        <v>86</v>
      </c>
      <c r="G5356" s="103" t="s">
        <v>606</v>
      </c>
      <c r="H5356" s="106">
        <v>3518640.78</v>
      </c>
      <c r="I5356" s="103">
        <v>3.0</v>
      </c>
      <c r="J5356" s="107">
        <v>4.8</v>
      </c>
      <c r="K5356" s="104">
        <v>2024.0</v>
      </c>
      <c r="L5356" s="103" t="s">
        <v>4983</v>
      </c>
      <c r="M5356" s="103">
        <v>2021.0</v>
      </c>
      <c r="N5356" s="103" t="s">
        <v>189</v>
      </c>
      <c r="O5356" s="65" t="str">
        <f t="shared" si="1"/>
        <v>084606820001</v>
      </c>
      <c r="P5356" s="65">
        <f t="shared" si="2"/>
        <v>2</v>
      </c>
      <c r="Q5356" s="65">
        <f t="shared" si="3"/>
        <v>7</v>
      </c>
      <c r="R5356" s="65" t="str">
        <f t="shared" si="12"/>
        <v>08.460.682/0001-27</v>
      </c>
      <c r="S5356" s="84"/>
      <c r="T5356" s="84" t="str">
        <f t="shared" si="10"/>
        <v/>
      </c>
      <c r="U5356" s="84" t="str">
        <f t="shared" si="11"/>
        <v/>
      </c>
      <c r="V5356" s="65" t="str">
        <f t="shared" si="5"/>
        <v/>
      </c>
      <c r="W5356" s="84"/>
      <c r="X5356" s="84"/>
      <c r="Y5356" s="85"/>
      <c r="Z5356" s="85"/>
      <c r="AA5356" s="65" t="str">
        <f t="shared" si="6"/>
        <v/>
      </c>
      <c r="AB5356" s="65" t="str">
        <f t="shared" si="7"/>
        <v/>
      </c>
      <c r="AC5356" s="86"/>
      <c r="AD5356" s="87" t="str">
        <f t="shared" si="8"/>
        <v/>
      </c>
      <c r="AE5356" s="84"/>
      <c r="AF5356" s="86">
        <f>IF(AC5356&gt;0,AC5356,'⚙️ Config'!$B$10)</f>
        <v>0.0075</v>
      </c>
      <c r="AG5356" s="88">
        <f t="shared" si="9"/>
        <v>26389.80585</v>
      </c>
      <c r="AH5356" s="88">
        <f>AG5356*'⚙️ Config'!$B$11</f>
        <v>131949.0293</v>
      </c>
      <c r="AI5356" s="88">
        <f>AH5356*'⚙️ Config'!$B$12</f>
        <v>39584.70878</v>
      </c>
      <c r="AJ5356" s="64"/>
      <c r="AK5356" s="84"/>
      <c r="AL5356" s="84"/>
      <c r="AM5356" s="84"/>
      <c r="AN5356" s="84"/>
      <c r="AO5356" s="84"/>
      <c r="AP5356" s="84"/>
      <c r="AQ5356" s="84"/>
    </row>
    <row r="5357" ht="15.0" customHeight="1">
      <c r="A5357" s="103">
        <v>5354.0</v>
      </c>
      <c r="B5357" s="104" t="s">
        <v>11252</v>
      </c>
      <c r="C5357" s="103" t="s">
        <v>141</v>
      </c>
      <c r="D5357" s="103" t="s">
        <v>11253</v>
      </c>
      <c r="E5357" s="105">
        <v>27.94</v>
      </c>
      <c r="F5357" s="103" t="s">
        <v>86</v>
      </c>
      <c r="G5357" s="103" t="s">
        <v>606</v>
      </c>
      <c r="H5357" s="106">
        <v>3514789.07</v>
      </c>
      <c r="I5357" s="103">
        <v>3.0</v>
      </c>
      <c r="J5357" s="107">
        <v>4.8</v>
      </c>
      <c r="K5357" s="104">
        <v>2024.0</v>
      </c>
      <c r="L5357" s="103" t="s">
        <v>295</v>
      </c>
      <c r="M5357" s="103">
        <v>2021.0</v>
      </c>
      <c r="N5357" s="103" t="s">
        <v>161</v>
      </c>
      <c r="O5357" s="65" t="str">
        <f t="shared" si="1"/>
        <v>536264790001</v>
      </c>
      <c r="P5357" s="65">
        <f t="shared" si="2"/>
        <v>3</v>
      </c>
      <c r="Q5357" s="65">
        <f t="shared" si="3"/>
        <v>2</v>
      </c>
      <c r="R5357" s="65" t="str">
        <f t="shared" si="12"/>
        <v>53.626.479/0001-32</v>
      </c>
      <c r="S5357" s="84"/>
      <c r="T5357" s="84" t="str">
        <f t="shared" si="10"/>
        <v/>
      </c>
      <c r="U5357" s="84" t="str">
        <f t="shared" si="11"/>
        <v/>
      </c>
      <c r="V5357" s="65" t="str">
        <f t="shared" si="5"/>
        <v/>
      </c>
      <c r="W5357" s="84"/>
      <c r="X5357" s="84"/>
      <c r="Y5357" s="85"/>
      <c r="Z5357" s="85"/>
      <c r="AA5357" s="65" t="str">
        <f t="shared" si="6"/>
        <v/>
      </c>
      <c r="AB5357" s="65" t="str">
        <f t="shared" si="7"/>
        <v/>
      </c>
      <c r="AC5357" s="86"/>
      <c r="AD5357" s="87" t="str">
        <f t="shared" si="8"/>
        <v/>
      </c>
      <c r="AE5357" s="84"/>
      <c r="AF5357" s="86">
        <f>IF(AC5357&gt;0,AC5357,'⚙️ Config'!$B$10)</f>
        <v>0.0075</v>
      </c>
      <c r="AG5357" s="88">
        <f t="shared" si="9"/>
        <v>26360.91803</v>
      </c>
      <c r="AH5357" s="88">
        <f>AG5357*'⚙️ Config'!$B$11</f>
        <v>131804.5901</v>
      </c>
      <c r="AI5357" s="88">
        <f>AH5357*'⚙️ Config'!$B$12</f>
        <v>39541.37704</v>
      </c>
      <c r="AJ5357" s="64"/>
      <c r="AK5357" s="84"/>
      <c r="AL5357" s="84"/>
      <c r="AM5357" s="84"/>
      <c r="AN5357" s="84"/>
      <c r="AO5357" s="84"/>
      <c r="AP5357" s="84"/>
      <c r="AQ5357" s="84"/>
    </row>
    <row r="5358" ht="15.0" customHeight="1">
      <c r="A5358" s="103">
        <v>5355.0</v>
      </c>
      <c r="B5358" s="104" t="s">
        <v>11254</v>
      </c>
      <c r="C5358" s="103" t="s">
        <v>141</v>
      </c>
      <c r="D5358" s="103" t="s">
        <v>11255</v>
      </c>
      <c r="E5358" s="105">
        <v>23.14</v>
      </c>
      <c r="F5358" s="103" t="s">
        <v>86</v>
      </c>
      <c r="G5358" s="103" t="s">
        <v>606</v>
      </c>
      <c r="H5358" s="106">
        <v>3514691.03</v>
      </c>
      <c r="I5358" s="103">
        <v>2.0</v>
      </c>
      <c r="J5358" s="107">
        <v>5.0</v>
      </c>
      <c r="K5358" s="104">
        <v>2021.0</v>
      </c>
      <c r="L5358" s="103" t="s">
        <v>691</v>
      </c>
      <c r="M5358" s="103">
        <v>2021.0</v>
      </c>
      <c r="N5358" s="103" t="s">
        <v>145</v>
      </c>
      <c r="O5358" s="65" t="str">
        <f t="shared" si="1"/>
        <v>008833600001</v>
      </c>
      <c r="P5358" s="65">
        <f t="shared" si="2"/>
        <v>8</v>
      </c>
      <c r="Q5358" s="65">
        <f t="shared" si="3"/>
        <v>9</v>
      </c>
      <c r="R5358" s="65" t="str">
        <f t="shared" si="12"/>
        <v>00.883.360/0001-89</v>
      </c>
      <c r="S5358" s="84"/>
      <c r="T5358" s="84" t="str">
        <f t="shared" si="10"/>
        <v/>
      </c>
      <c r="U5358" s="84" t="str">
        <f t="shared" si="11"/>
        <v/>
      </c>
      <c r="V5358" s="65" t="str">
        <f t="shared" si="5"/>
        <v/>
      </c>
      <c r="W5358" s="84"/>
      <c r="X5358" s="84"/>
      <c r="Y5358" s="85"/>
      <c r="Z5358" s="85"/>
      <c r="AA5358" s="65" t="str">
        <f t="shared" si="6"/>
        <v/>
      </c>
      <c r="AB5358" s="65" t="str">
        <f t="shared" si="7"/>
        <v/>
      </c>
      <c r="AC5358" s="86"/>
      <c r="AD5358" s="87" t="str">
        <f t="shared" si="8"/>
        <v/>
      </c>
      <c r="AE5358" s="84"/>
      <c r="AF5358" s="86">
        <f>IF(AC5358&gt;0,AC5358,'⚙️ Config'!$B$10)</f>
        <v>0.0075</v>
      </c>
      <c r="AG5358" s="88">
        <f t="shared" si="9"/>
        <v>26360.18273</v>
      </c>
      <c r="AH5358" s="88">
        <f>AG5358*'⚙️ Config'!$B$11</f>
        <v>131800.9136</v>
      </c>
      <c r="AI5358" s="88">
        <f>AH5358*'⚙️ Config'!$B$12</f>
        <v>39540.27409</v>
      </c>
      <c r="AJ5358" s="64"/>
      <c r="AK5358" s="84"/>
      <c r="AL5358" s="84"/>
      <c r="AM5358" s="84"/>
      <c r="AN5358" s="84"/>
      <c r="AO5358" s="84"/>
      <c r="AP5358" s="84"/>
      <c r="AQ5358" s="84"/>
    </row>
    <row r="5359" ht="15.0" customHeight="1">
      <c r="A5359" s="98">
        <v>5356.0</v>
      </c>
      <c r="B5359" s="99" t="s">
        <v>11256</v>
      </c>
      <c r="C5359" s="98" t="s">
        <v>141</v>
      </c>
      <c r="D5359" s="98" t="s">
        <v>11257</v>
      </c>
      <c r="E5359" s="100">
        <v>27.5</v>
      </c>
      <c r="F5359" s="98" t="s">
        <v>86</v>
      </c>
      <c r="G5359" s="98" t="s">
        <v>606</v>
      </c>
      <c r="H5359" s="101">
        <v>3513574.06</v>
      </c>
      <c r="I5359" s="98">
        <v>3.0</v>
      </c>
      <c r="J5359" s="102">
        <v>4.7</v>
      </c>
      <c r="K5359" s="99">
        <v>2024.0</v>
      </c>
      <c r="L5359" s="98" t="s">
        <v>448</v>
      </c>
      <c r="M5359" s="98">
        <v>2021.0</v>
      </c>
      <c r="N5359" s="98" t="s">
        <v>161</v>
      </c>
      <c r="O5359" s="65" t="str">
        <f t="shared" si="1"/>
        <v>443491990001</v>
      </c>
      <c r="P5359" s="65">
        <f t="shared" si="2"/>
        <v>3</v>
      </c>
      <c r="Q5359" s="65">
        <f t="shared" si="3"/>
        <v>3</v>
      </c>
      <c r="R5359" s="65" t="str">
        <f t="shared" si="12"/>
        <v>44.349.199/0001-33</v>
      </c>
      <c r="S5359" s="84"/>
      <c r="T5359" s="84" t="str">
        <f t="shared" si="10"/>
        <v/>
      </c>
      <c r="U5359" s="84" t="str">
        <f t="shared" si="11"/>
        <v/>
      </c>
      <c r="V5359" s="65" t="str">
        <f t="shared" si="5"/>
        <v/>
      </c>
      <c r="W5359" s="84"/>
      <c r="X5359" s="84"/>
      <c r="Y5359" s="85"/>
      <c r="Z5359" s="85"/>
      <c r="AA5359" s="65" t="str">
        <f t="shared" si="6"/>
        <v/>
      </c>
      <c r="AB5359" s="65" t="str">
        <f t="shared" si="7"/>
        <v/>
      </c>
      <c r="AC5359" s="86"/>
      <c r="AD5359" s="87" t="str">
        <f t="shared" si="8"/>
        <v/>
      </c>
      <c r="AE5359" s="84"/>
      <c r="AF5359" s="86">
        <f>IF(AC5359&gt;0,AC5359,'⚙️ Config'!$B$10)</f>
        <v>0.0075</v>
      </c>
      <c r="AG5359" s="88">
        <f t="shared" si="9"/>
        <v>26351.80545</v>
      </c>
      <c r="AH5359" s="88">
        <f>AG5359*'⚙️ Config'!$B$11</f>
        <v>131759.0273</v>
      </c>
      <c r="AI5359" s="88">
        <f>AH5359*'⚙️ Config'!$B$12</f>
        <v>39527.70818</v>
      </c>
      <c r="AJ5359" s="64"/>
      <c r="AK5359" s="84"/>
      <c r="AL5359" s="84"/>
      <c r="AM5359" s="84"/>
      <c r="AN5359" s="84"/>
      <c r="AO5359" s="84"/>
      <c r="AP5359" s="84"/>
      <c r="AQ5359" s="84"/>
    </row>
    <row r="5360" ht="15.0" customHeight="1">
      <c r="A5360" s="98">
        <v>5357.0</v>
      </c>
      <c r="B5360" s="99" t="s">
        <v>11258</v>
      </c>
      <c r="C5360" s="98" t="s">
        <v>141</v>
      </c>
      <c r="D5360" s="98" t="s">
        <v>11259</v>
      </c>
      <c r="E5360" s="100">
        <v>33.56</v>
      </c>
      <c r="F5360" s="98" t="s">
        <v>86</v>
      </c>
      <c r="G5360" s="98" t="s">
        <v>606</v>
      </c>
      <c r="H5360" s="101">
        <v>3512797.94</v>
      </c>
      <c r="I5360" s="98">
        <v>1.0</v>
      </c>
      <c r="J5360" s="102">
        <v>4.7</v>
      </c>
      <c r="K5360" s="99">
        <v>2021.0</v>
      </c>
      <c r="L5360" s="98" t="s">
        <v>630</v>
      </c>
      <c r="M5360" s="98">
        <v>2021.0</v>
      </c>
      <c r="N5360" s="98" t="s">
        <v>161</v>
      </c>
      <c r="O5360" s="65" t="str">
        <f t="shared" si="1"/>
        <v>152429900001</v>
      </c>
      <c r="P5360" s="65">
        <f t="shared" si="2"/>
        <v>4</v>
      </c>
      <c r="Q5360" s="65">
        <f t="shared" si="3"/>
        <v>1</v>
      </c>
      <c r="R5360" s="65" t="str">
        <f t="shared" si="12"/>
        <v>15.242.990/0001-41</v>
      </c>
      <c r="S5360" s="84"/>
      <c r="T5360" s="84" t="str">
        <f t="shared" si="10"/>
        <v/>
      </c>
      <c r="U5360" s="84" t="str">
        <f t="shared" si="11"/>
        <v/>
      </c>
      <c r="V5360" s="65" t="str">
        <f t="shared" si="5"/>
        <v/>
      </c>
      <c r="W5360" s="84"/>
      <c r="X5360" s="84"/>
      <c r="Y5360" s="85"/>
      <c r="Z5360" s="85"/>
      <c r="AA5360" s="65" t="str">
        <f t="shared" si="6"/>
        <v/>
      </c>
      <c r="AB5360" s="65" t="str">
        <f t="shared" si="7"/>
        <v/>
      </c>
      <c r="AC5360" s="86"/>
      <c r="AD5360" s="87" t="str">
        <f t="shared" si="8"/>
        <v/>
      </c>
      <c r="AE5360" s="84"/>
      <c r="AF5360" s="86">
        <f>IF(AC5360&gt;0,AC5360,'⚙️ Config'!$B$10)</f>
        <v>0.0075</v>
      </c>
      <c r="AG5360" s="88">
        <f t="shared" si="9"/>
        <v>26345.98455</v>
      </c>
      <c r="AH5360" s="88">
        <f>AG5360*'⚙️ Config'!$B$11</f>
        <v>131729.9228</v>
      </c>
      <c r="AI5360" s="88">
        <f>AH5360*'⚙️ Config'!$B$12</f>
        <v>39518.97683</v>
      </c>
      <c r="AJ5360" s="64"/>
      <c r="AK5360" s="84"/>
      <c r="AL5360" s="84"/>
      <c r="AM5360" s="84"/>
      <c r="AN5360" s="84"/>
      <c r="AO5360" s="84"/>
      <c r="AP5360" s="84"/>
      <c r="AQ5360" s="84"/>
    </row>
    <row r="5361" ht="15.0" customHeight="1">
      <c r="A5361" s="98">
        <v>5358.0</v>
      </c>
      <c r="B5361" s="99" t="s">
        <v>11260</v>
      </c>
      <c r="C5361" s="98" t="s">
        <v>141</v>
      </c>
      <c r="D5361" s="98" t="s">
        <v>11261</v>
      </c>
      <c r="E5361" s="100">
        <v>27.46</v>
      </c>
      <c r="F5361" s="98" t="s">
        <v>86</v>
      </c>
      <c r="G5361" s="98" t="s">
        <v>606</v>
      </c>
      <c r="H5361" s="101">
        <v>3511460.36</v>
      </c>
      <c r="I5361" s="98">
        <v>2.0</v>
      </c>
      <c r="J5361" s="102">
        <v>4.7</v>
      </c>
      <c r="K5361" s="99">
        <v>2023.0</v>
      </c>
      <c r="L5361" s="98" t="s">
        <v>630</v>
      </c>
      <c r="M5361" s="98">
        <v>2021.0</v>
      </c>
      <c r="N5361" s="98" t="s">
        <v>189</v>
      </c>
      <c r="O5361" s="65" t="str">
        <f t="shared" si="1"/>
        <v>112748990001</v>
      </c>
      <c r="P5361" s="65">
        <f t="shared" si="2"/>
        <v>5</v>
      </c>
      <c r="Q5361" s="65">
        <f t="shared" si="3"/>
        <v>7</v>
      </c>
      <c r="R5361" s="65" t="str">
        <f t="shared" si="12"/>
        <v>11.274.899/0001-57</v>
      </c>
      <c r="S5361" s="84"/>
      <c r="T5361" s="84" t="str">
        <f t="shared" si="10"/>
        <v/>
      </c>
      <c r="U5361" s="84" t="str">
        <f t="shared" si="11"/>
        <v/>
      </c>
      <c r="V5361" s="65" t="str">
        <f t="shared" si="5"/>
        <v/>
      </c>
      <c r="W5361" s="84"/>
      <c r="X5361" s="84"/>
      <c r="Y5361" s="85"/>
      <c r="Z5361" s="85"/>
      <c r="AA5361" s="65" t="str">
        <f t="shared" si="6"/>
        <v/>
      </c>
      <c r="AB5361" s="65" t="str">
        <f t="shared" si="7"/>
        <v/>
      </c>
      <c r="AC5361" s="86"/>
      <c r="AD5361" s="87" t="str">
        <f t="shared" si="8"/>
        <v/>
      </c>
      <c r="AE5361" s="84"/>
      <c r="AF5361" s="86">
        <f>IF(AC5361&gt;0,AC5361,'⚙️ Config'!$B$10)</f>
        <v>0.0075</v>
      </c>
      <c r="AG5361" s="88">
        <f t="shared" si="9"/>
        <v>26335.9527</v>
      </c>
      <c r="AH5361" s="88">
        <f>AG5361*'⚙️ Config'!$B$11</f>
        <v>131679.7635</v>
      </c>
      <c r="AI5361" s="88">
        <f>AH5361*'⚙️ Config'!$B$12</f>
        <v>39503.92905</v>
      </c>
      <c r="AJ5361" s="64"/>
      <c r="AK5361" s="84"/>
      <c r="AL5361" s="84"/>
      <c r="AM5361" s="84"/>
      <c r="AN5361" s="84"/>
      <c r="AO5361" s="84"/>
      <c r="AP5361" s="84"/>
      <c r="AQ5361" s="84"/>
    </row>
    <row r="5362" ht="15.0" customHeight="1">
      <c r="A5362" s="103">
        <v>5359.0</v>
      </c>
      <c r="B5362" s="104" t="s">
        <v>11262</v>
      </c>
      <c r="C5362" s="103" t="s">
        <v>141</v>
      </c>
      <c r="D5362" s="103" t="s">
        <v>11263</v>
      </c>
      <c r="E5362" s="105">
        <v>23.03</v>
      </c>
      <c r="F5362" s="103" t="s">
        <v>86</v>
      </c>
      <c r="G5362" s="103" t="s">
        <v>606</v>
      </c>
      <c r="H5362" s="106">
        <v>3487828.47</v>
      </c>
      <c r="I5362" s="103">
        <v>2.0</v>
      </c>
      <c r="J5362" s="107">
        <v>5.0</v>
      </c>
      <c r="K5362" s="104">
        <v>2021.0</v>
      </c>
      <c r="L5362" s="103" t="s">
        <v>630</v>
      </c>
      <c r="M5362" s="103">
        <v>2021.0</v>
      </c>
      <c r="N5362" s="103" t="s">
        <v>161</v>
      </c>
      <c r="O5362" s="65" t="str">
        <f t="shared" si="1"/>
        <v>122070810001</v>
      </c>
      <c r="P5362" s="65">
        <f t="shared" si="2"/>
        <v>8</v>
      </c>
      <c r="Q5362" s="65">
        <f t="shared" si="3"/>
        <v>4</v>
      </c>
      <c r="R5362" s="65" t="str">
        <f t="shared" si="12"/>
        <v>12.207.081/0001-84</v>
      </c>
      <c r="S5362" s="84"/>
      <c r="T5362" s="84" t="str">
        <f t="shared" si="10"/>
        <v/>
      </c>
      <c r="U5362" s="84" t="str">
        <f t="shared" si="11"/>
        <v/>
      </c>
      <c r="V5362" s="65" t="str">
        <f t="shared" si="5"/>
        <v/>
      </c>
      <c r="W5362" s="84"/>
      <c r="X5362" s="84"/>
      <c r="Y5362" s="85"/>
      <c r="Z5362" s="85"/>
      <c r="AA5362" s="65" t="str">
        <f t="shared" si="6"/>
        <v/>
      </c>
      <c r="AB5362" s="65" t="str">
        <f t="shared" si="7"/>
        <v/>
      </c>
      <c r="AC5362" s="86"/>
      <c r="AD5362" s="87" t="str">
        <f t="shared" si="8"/>
        <v/>
      </c>
      <c r="AE5362" s="84"/>
      <c r="AF5362" s="86">
        <f>IF(AC5362&gt;0,AC5362,'⚙️ Config'!$B$10)</f>
        <v>0.0075</v>
      </c>
      <c r="AG5362" s="88">
        <f t="shared" si="9"/>
        <v>26158.71353</v>
      </c>
      <c r="AH5362" s="88">
        <f>AG5362*'⚙️ Config'!$B$11</f>
        <v>130793.5676</v>
      </c>
      <c r="AI5362" s="88">
        <f>AH5362*'⚙️ Config'!$B$12</f>
        <v>39238.07029</v>
      </c>
      <c r="AJ5362" s="64"/>
      <c r="AK5362" s="84"/>
      <c r="AL5362" s="84"/>
      <c r="AM5362" s="84"/>
      <c r="AN5362" s="84"/>
      <c r="AO5362" s="84"/>
      <c r="AP5362" s="84"/>
      <c r="AQ5362" s="84"/>
    </row>
    <row r="5363" ht="15.0" customHeight="1">
      <c r="A5363" s="98">
        <v>5360.0</v>
      </c>
      <c r="B5363" s="99" t="s">
        <v>11264</v>
      </c>
      <c r="C5363" s="98" t="s">
        <v>141</v>
      </c>
      <c r="D5363" s="98" t="s">
        <v>11265</v>
      </c>
      <c r="E5363" s="100">
        <v>23.3</v>
      </c>
      <c r="F5363" s="98" t="s">
        <v>86</v>
      </c>
      <c r="G5363" s="98" t="s">
        <v>606</v>
      </c>
      <c r="H5363" s="101">
        <v>3482979.9</v>
      </c>
      <c r="I5363" s="98">
        <v>2.0</v>
      </c>
      <c r="J5363" s="102">
        <v>4.8</v>
      </c>
      <c r="K5363" s="99">
        <v>2021.0</v>
      </c>
      <c r="L5363" s="98" t="s">
        <v>387</v>
      </c>
      <c r="M5363" s="98">
        <v>2021.0</v>
      </c>
      <c r="N5363" s="98" t="s">
        <v>161</v>
      </c>
      <c r="O5363" s="65" t="str">
        <f t="shared" si="1"/>
        <v>134786690001</v>
      </c>
      <c r="P5363" s="65">
        <f t="shared" si="2"/>
        <v>3</v>
      </c>
      <c r="Q5363" s="65">
        <f t="shared" si="3"/>
        <v>5</v>
      </c>
      <c r="R5363" s="65" t="str">
        <f t="shared" si="12"/>
        <v>13.478.669/0001-35</v>
      </c>
      <c r="S5363" s="84"/>
      <c r="T5363" s="84" t="str">
        <f t="shared" si="10"/>
        <v/>
      </c>
      <c r="U5363" s="84" t="str">
        <f t="shared" si="11"/>
        <v/>
      </c>
      <c r="V5363" s="65" t="str">
        <f t="shared" si="5"/>
        <v/>
      </c>
      <c r="W5363" s="84"/>
      <c r="X5363" s="84"/>
      <c r="Y5363" s="85"/>
      <c r="Z5363" s="85"/>
      <c r="AA5363" s="65" t="str">
        <f t="shared" si="6"/>
        <v/>
      </c>
      <c r="AB5363" s="65" t="str">
        <f t="shared" si="7"/>
        <v/>
      </c>
      <c r="AC5363" s="86"/>
      <c r="AD5363" s="87" t="str">
        <f t="shared" si="8"/>
        <v/>
      </c>
      <c r="AE5363" s="84"/>
      <c r="AF5363" s="86">
        <f>IF(AC5363&gt;0,AC5363,'⚙️ Config'!$B$10)</f>
        <v>0.0075</v>
      </c>
      <c r="AG5363" s="88">
        <f t="shared" si="9"/>
        <v>26122.34925</v>
      </c>
      <c r="AH5363" s="88">
        <f>AG5363*'⚙️ Config'!$B$11</f>
        <v>130611.7463</v>
      </c>
      <c r="AI5363" s="88">
        <f>AH5363*'⚙️ Config'!$B$12</f>
        <v>39183.52388</v>
      </c>
      <c r="AJ5363" s="64"/>
      <c r="AK5363" s="84"/>
      <c r="AL5363" s="84"/>
      <c r="AM5363" s="84"/>
      <c r="AN5363" s="84"/>
      <c r="AO5363" s="84"/>
      <c r="AP5363" s="84"/>
      <c r="AQ5363" s="84"/>
    </row>
    <row r="5364" ht="15.0" customHeight="1">
      <c r="A5364" s="98">
        <v>5361.0</v>
      </c>
      <c r="B5364" s="99" t="s">
        <v>11266</v>
      </c>
      <c r="C5364" s="98" t="s">
        <v>141</v>
      </c>
      <c r="D5364" s="98" t="s">
        <v>11267</v>
      </c>
      <c r="E5364" s="100">
        <v>27.94</v>
      </c>
      <c r="F5364" s="98" t="s">
        <v>86</v>
      </c>
      <c r="G5364" s="98" t="s">
        <v>606</v>
      </c>
      <c r="H5364" s="101">
        <v>3464755.04</v>
      </c>
      <c r="I5364" s="98">
        <v>3.0</v>
      </c>
      <c r="J5364" s="102">
        <v>4.8</v>
      </c>
      <c r="K5364" s="99">
        <v>2024.0</v>
      </c>
      <c r="L5364" s="98" t="s">
        <v>448</v>
      </c>
      <c r="M5364" s="98">
        <v>2021.0</v>
      </c>
      <c r="N5364" s="98" t="s">
        <v>145</v>
      </c>
      <c r="O5364" s="65" t="str">
        <f t="shared" si="1"/>
        <v>080818250001</v>
      </c>
      <c r="P5364" s="65">
        <f t="shared" si="2"/>
        <v>9</v>
      </c>
      <c r="Q5364" s="65">
        <f t="shared" si="3"/>
        <v>0</v>
      </c>
      <c r="R5364" s="65" t="str">
        <f t="shared" si="12"/>
        <v>08.081.825/0001-90</v>
      </c>
      <c r="S5364" s="84"/>
      <c r="T5364" s="84" t="str">
        <f t="shared" si="10"/>
        <v/>
      </c>
      <c r="U5364" s="84" t="str">
        <f t="shared" si="11"/>
        <v/>
      </c>
      <c r="V5364" s="65" t="str">
        <f t="shared" si="5"/>
        <v/>
      </c>
      <c r="W5364" s="84"/>
      <c r="X5364" s="84"/>
      <c r="Y5364" s="85"/>
      <c r="Z5364" s="85"/>
      <c r="AA5364" s="65" t="str">
        <f t="shared" si="6"/>
        <v/>
      </c>
      <c r="AB5364" s="65" t="str">
        <f t="shared" si="7"/>
        <v/>
      </c>
      <c r="AC5364" s="86"/>
      <c r="AD5364" s="87" t="str">
        <f t="shared" si="8"/>
        <v/>
      </c>
      <c r="AE5364" s="84"/>
      <c r="AF5364" s="86">
        <f>IF(AC5364&gt;0,AC5364,'⚙️ Config'!$B$10)</f>
        <v>0.0075</v>
      </c>
      <c r="AG5364" s="88">
        <f t="shared" si="9"/>
        <v>25985.6628</v>
      </c>
      <c r="AH5364" s="88">
        <f>AG5364*'⚙️ Config'!$B$11</f>
        <v>129928.314</v>
      </c>
      <c r="AI5364" s="88">
        <f>AH5364*'⚙️ Config'!$B$12</f>
        <v>38978.4942</v>
      </c>
      <c r="AJ5364" s="64"/>
      <c r="AK5364" s="84"/>
      <c r="AL5364" s="84"/>
      <c r="AM5364" s="84"/>
      <c r="AN5364" s="84"/>
      <c r="AO5364" s="84"/>
      <c r="AP5364" s="84"/>
      <c r="AQ5364" s="84"/>
    </row>
    <row r="5365" ht="15.0" customHeight="1">
      <c r="A5365" s="103">
        <v>5362.0</v>
      </c>
      <c r="B5365" s="104" t="s">
        <v>11268</v>
      </c>
      <c r="C5365" s="103" t="s">
        <v>141</v>
      </c>
      <c r="D5365" s="103" t="s">
        <v>11269</v>
      </c>
      <c r="E5365" s="105">
        <v>26.59</v>
      </c>
      <c r="F5365" s="103" t="s">
        <v>86</v>
      </c>
      <c r="G5365" s="103" t="s">
        <v>606</v>
      </c>
      <c r="H5365" s="106">
        <v>3461073.32</v>
      </c>
      <c r="I5365" s="103">
        <v>2.0</v>
      </c>
      <c r="J5365" s="107">
        <v>4.9</v>
      </c>
      <c r="K5365" s="104">
        <v>2023.0</v>
      </c>
      <c r="L5365" s="103" t="s">
        <v>268</v>
      </c>
      <c r="M5365" s="103">
        <v>2021.0</v>
      </c>
      <c r="N5365" s="103" t="s">
        <v>161</v>
      </c>
      <c r="O5365" s="65" t="str">
        <f t="shared" si="1"/>
        <v>021994370001</v>
      </c>
      <c r="P5365" s="65">
        <f t="shared" si="2"/>
        <v>2</v>
      </c>
      <c r="Q5365" s="65">
        <f t="shared" si="3"/>
        <v>1</v>
      </c>
      <c r="R5365" s="65" t="str">
        <f t="shared" si="12"/>
        <v>02.199.437/0001-21</v>
      </c>
      <c r="S5365" s="84"/>
      <c r="T5365" s="84" t="str">
        <f t="shared" si="10"/>
        <v/>
      </c>
      <c r="U5365" s="84" t="str">
        <f t="shared" si="11"/>
        <v/>
      </c>
      <c r="V5365" s="65" t="str">
        <f t="shared" si="5"/>
        <v/>
      </c>
      <c r="W5365" s="84"/>
      <c r="X5365" s="84"/>
      <c r="Y5365" s="85"/>
      <c r="Z5365" s="85"/>
      <c r="AA5365" s="65" t="str">
        <f t="shared" si="6"/>
        <v/>
      </c>
      <c r="AB5365" s="65" t="str">
        <f t="shared" si="7"/>
        <v/>
      </c>
      <c r="AC5365" s="86"/>
      <c r="AD5365" s="87" t="str">
        <f t="shared" si="8"/>
        <v/>
      </c>
      <c r="AE5365" s="84"/>
      <c r="AF5365" s="86">
        <f>IF(AC5365&gt;0,AC5365,'⚙️ Config'!$B$10)</f>
        <v>0.0075</v>
      </c>
      <c r="AG5365" s="88">
        <f t="shared" si="9"/>
        <v>25958.0499</v>
      </c>
      <c r="AH5365" s="88">
        <f>AG5365*'⚙️ Config'!$B$11</f>
        <v>129790.2495</v>
      </c>
      <c r="AI5365" s="88">
        <f>AH5365*'⚙️ Config'!$B$12</f>
        <v>38937.07485</v>
      </c>
      <c r="AJ5365" s="64"/>
      <c r="AK5365" s="84"/>
      <c r="AL5365" s="84"/>
      <c r="AM5365" s="84"/>
      <c r="AN5365" s="84"/>
      <c r="AO5365" s="84"/>
      <c r="AP5365" s="84"/>
      <c r="AQ5365" s="84"/>
    </row>
    <row r="5366" ht="15.0" customHeight="1">
      <c r="A5366" s="98">
        <v>5363.0</v>
      </c>
      <c r="B5366" s="99" t="s">
        <v>11270</v>
      </c>
      <c r="C5366" s="98" t="s">
        <v>141</v>
      </c>
      <c r="D5366" s="98" t="s">
        <v>11271</v>
      </c>
      <c r="E5366" s="100">
        <v>23.06</v>
      </c>
      <c r="F5366" s="98" t="s">
        <v>86</v>
      </c>
      <c r="G5366" s="98" t="s">
        <v>606</v>
      </c>
      <c r="H5366" s="101">
        <v>3456886.97</v>
      </c>
      <c r="I5366" s="98">
        <v>2.0</v>
      </c>
      <c r="J5366" s="102">
        <v>4.9</v>
      </c>
      <c r="K5366" s="99">
        <v>2021.0</v>
      </c>
      <c r="L5366" s="98" t="s">
        <v>144</v>
      </c>
      <c r="M5366" s="98">
        <v>2021.0</v>
      </c>
      <c r="N5366" s="98" t="s">
        <v>161</v>
      </c>
      <c r="O5366" s="65" t="str">
        <f t="shared" si="1"/>
        <v>133738910001</v>
      </c>
      <c r="P5366" s="65">
        <f t="shared" si="2"/>
        <v>7</v>
      </c>
      <c r="Q5366" s="65">
        <f t="shared" si="3"/>
        <v>3</v>
      </c>
      <c r="R5366" s="65" t="str">
        <f t="shared" si="12"/>
        <v>13.373.891/0001-73</v>
      </c>
      <c r="S5366" s="84"/>
      <c r="T5366" s="84" t="str">
        <f t="shared" si="10"/>
        <v/>
      </c>
      <c r="U5366" s="84" t="str">
        <f t="shared" si="11"/>
        <v/>
      </c>
      <c r="V5366" s="65" t="str">
        <f t="shared" si="5"/>
        <v/>
      </c>
      <c r="W5366" s="84"/>
      <c r="X5366" s="84"/>
      <c r="Y5366" s="85"/>
      <c r="Z5366" s="85"/>
      <c r="AA5366" s="65" t="str">
        <f t="shared" si="6"/>
        <v/>
      </c>
      <c r="AB5366" s="65" t="str">
        <f t="shared" si="7"/>
        <v/>
      </c>
      <c r="AC5366" s="86"/>
      <c r="AD5366" s="87" t="str">
        <f t="shared" si="8"/>
        <v/>
      </c>
      <c r="AE5366" s="84"/>
      <c r="AF5366" s="86">
        <f>IF(AC5366&gt;0,AC5366,'⚙️ Config'!$B$10)</f>
        <v>0.0075</v>
      </c>
      <c r="AG5366" s="88">
        <f t="shared" si="9"/>
        <v>25926.65228</v>
      </c>
      <c r="AH5366" s="88">
        <f>AG5366*'⚙️ Config'!$B$11</f>
        <v>129633.2614</v>
      </c>
      <c r="AI5366" s="88">
        <f>AH5366*'⚙️ Config'!$B$12</f>
        <v>38889.97841</v>
      </c>
      <c r="AJ5366" s="64"/>
      <c r="AK5366" s="84"/>
      <c r="AL5366" s="84"/>
      <c r="AM5366" s="84"/>
      <c r="AN5366" s="84"/>
      <c r="AO5366" s="84"/>
      <c r="AP5366" s="84"/>
      <c r="AQ5366" s="84"/>
    </row>
    <row r="5367" ht="15.0" customHeight="1">
      <c r="A5367" s="98">
        <v>5364.0</v>
      </c>
      <c r="B5367" s="99" t="s">
        <v>11272</v>
      </c>
      <c r="C5367" s="98" t="s">
        <v>141</v>
      </c>
      <c r="D5367" s="98" t="s">
        <v>11273</v>
      </c>
      <c r="E5367" s="100">
        <v>35.43</v>
      </c>
      <c r="F5367" s="98" t="s">
        <v>86</v>
      </c>
      <c r="G5367" s="98" t="s">
        <v>606</v>
      </c>
      <c r="H5367" s="101">
        <v>3454106.01</v>
      </c>
      <c r="I5367" s="98">
        <v>2.0</v>
      </c>
      <c r="J5367" s="102">
        <v>4.7</v>
      </c>
      <c r="K5367" s="99">
        <v>2024.0</v>
      </c>
      <c r="L5367" s="98" t="s">
        <v>837</v>
      </c>
      <c r="M5367" s="98">
        <v>2021.0</v>
      </c>
      <c r="N5367" s="98" t="s">
        <v>189</v>
      </c>
      <c r="O5367" s="65" t="str">
        <f t="shared" si="1"/>
        <v>094894760001</v>
      </c>
      <c r="P5367" s="65">
        <f t="shared" si="2"/>
        <v>0</v>
      </c>
      <c r="Q5367" s="65">
        <f t="shared" si="3"/>
        <v>2</v>
      </c>
      <c r="R5367" s="65" t="str">
        <f t="shared" si="12"/>
        <v>09.489.476/0001-02</v>
      </c>
      <c r="S5367" s="84"/>
      <c r="T5367" s="84" t="str">
        <f t="shared" si="10"/>
        <v/>
      </c>
      <c r="U5367" s="84" t="str">
        <f t="shared" si="11"/>
        <v/>
      </c>
      <c r="V5367" s="65" t="str">
        <f t="shared" si="5"/>
        <v/>
      </c>
      <c r="W5367" s="84"/>
      <c r="X5367" s="84"/>
      <c r="Y5367" s="85"/>
      <c r="Z5367" s="85"/>
      <c r="AA5367" s="65" t="str">
        <f t="shared" si="6"/>
        <v/>
      </c>
      <c r="AB5367" s="65" t="str">
        <f t="shared" si="7"/>
        <v/>
      </c>
      <c r="AC5367" s="86"/>
      <c r="AD5367" s="87" t="str">
        <f t="shared" si="8"/>
        <v/>
      </c>
      <c r="AE5367" s="84"/>
      <c r="AF5367" s="86">
        <f>IF(AC5367&gt;0,AC5367,'⚙️ Config'!$B$10)</f>
        <v>0.0075</v>
      </c>
      <c r="AG5367" s="88">
        <f t="shared" si="9"/>
        <v>25905.79508</v>
      </c>
      <c r="AH5367" s="88">
        <f>AG5367*'⚙️ Config'!$B$11</f>
        <v>129528.9754</v>
      </c>
      <c r="AI5367" s="88">
        <f>AH5367*'⚙️ Config'!$B$12</f>
        <v>38858.69261</v>
      </c>
      <c r="AJ5367" s="64"/>
      <c r="AK5367" s="84"/>
      <c r="AL5367" s="84"/>
      <c r="AM5367" s="84"/>
      <c r="AN5367" s="84"/>
      <c r="AO5367" s="84"/>
      <c r="AP5367" s="84"/>
      <c r="AQ5367" s="84"/>
    </row>
    <row r="5368" ht="15.0" customHeight="1">
      <c r="A5368" s="103">
        <v>5365.0</v>
      </c>
      <c r="B5368" s="104" t="s">
        <v>11274</v>
      </c>
      <c r="C5368" s="103" t="s">
        <v>141</v>
      </c>
      <c r="D5368" s="103" t="s">
        <v>11275</v>
      </c>
      <c r="E5368" s="105">
        <v>20.22</v>
      </c>
      <c r="F5368" s="103" t="s">
        <v>86</v>
      </c>
      <c r="G5368" s="103" t="s">
        <v>606</v>
      </c>
      <c r="H5368" s="106">
        <v>3449168.01</v>
      </c>
      <c r="I5368" s="103">
        <v>3.0</v>
      </c>
      <c r="J5368" s="107">
        <v>4.7</v>
      </c>
      <c r="K5368" s="104">
        <v>2021.0</v>
      </c>
      <c r="L5368" s="103" t="s">
        <v>4689</v>
      </c>
      <c r="M5368" s="103">
        <v>2021.0</v>
      </c>
      <c r="N5368" s="103" t="s">
        <v>161</v>
      </c>
      <c r="O5368" s="65" t="str">
        <f t="shared" si="1"/>
        <v>470947430001</v>
      </c>
      <c r="P5368" s="65">
        <f t="shared" si="2"/>
        <v>3</v>
      </c>
      <c r="Q5368" s="65">
        <f t="shared" si="3"/>
        <v>1</v>
      </c>
      <c r="R5368" s="65" t="str">
        <f t="shared" si="12"/>
        <v>47.094.743/0001-31</v>
      </c>
      <c r="S5368" s="84"/>
      <c r="T5368" s="84" t="str">
        <f t="shared" si="10"/>
        <v/>
      </c>
      <c r="U5368" s="84" t="str">
        <f t="shared" si="11"/>
        <v/>
      </c>
      <c r="V5368" s="65" t="str">
        <f t="shared" si="5"/>
        <v/>
      </c>
      <c r="W5368" s="84"/>
      <c r="X5368" s="84"/>
      <c r="Y5368" s="85"/>
      <c r="Z5368" s="85"/>
      <c r="AA5368" s="65" t="str">
        <f t="shared" si="6"/>
        <v/>
      </c>
      <c r="AB5368" s="65" t="str">
        <f t="shared" si="7"/>
        <v/>
      </c>
      <c r="AC5368" s="86"/>
      <c r="AD5368" s="87" t="str">
        <f t="shared" si="8"/>
        <v/>
      </c>
      <c r="AE5368" s="84"/>
      <c r="AF5368" s="86">
        <f>IF(AC5368&gt;0,AC5368,'⚙️ Config'!$B$10)</f>
        <v>0.0075</v>
      </c>
      <c r="AG5368" s="88">
        <f t="shared" si="9"/>
        <v>25868.76008</v>
      </c>
      <c r="AH5368" s="88">
        <f>AG5368*'⚙️ Config'!$B$11</f>
        <v>129343.8004</v>
      </c>
      <c r="AI5368" s="88">
        <f>AH5368*'⚙️ Config'!$B$12</f>
        <v>38803.14011</v>
      </c>
      <c r="AJ5368" s="64"/>
      <c r="AK5368" s="84"/>
      <c r="AL5368" s="84"/>
      <c r="AM5368" s="84"/>
      <c r="AN5368" s="84"/>
      <c r="AO5368" s="84"/>
      <c r="AP5368" s="84"/>
      <c r="AQ5368" s="84"/>
    </row>
    <row r="5369" ht="15.0" customHeight="1">
      <c r="A5369" s="98">
        <v>5366.0</v>
      </c>
      <c r="B5369" s="99" t="s">
        <v>11276</v>
      </c>
      <c r="C5369" s="98" t="s">
        <v>141</v>
      </c>
      <c r="D5369" s="98" t="s">
        <v>11277</v>
      </c>
      <c r="E5369" s="100">
        <v>25.07</v>
      </c>
      <c r="F5369" s="98" t="s">
        <v>86</v>
      </c>
      <c r="G5369" s="98" t="s">
        <v>606</v>
      </c>
      <c r="H5369" s="101">
        <v>3434418.72</v>
      </c>
      <c r="I5369" s="98">
        <v>2.0</v>
      </c>
      <c r="J5369" s="102">
        <v>4.4</v>
      </c>
      <c r="K5369" s="99">
        <v>2022.0</v>
      </c>
      <c r="L5369" s="98" t="s">
        <v>556</v>
      </c>
      <c r="M5369" s="98">
        <v>2021.0</v>
      </c>
      <c r="N5369" s="98" t="s">
        <v>161</v>
      </c>
      <c r="O5369" s="65" t="str">
        <f t="shared" si="1"/>
        <v>035440820001</v>
      </c>
      <c r="P5369" s="65">
        <f t="shared" si="2"/>
        <v>2</v>
      </c>
      <c r="Q5369" s="65">
        <f t="shared" si="3"/>
        <v>3</v>
      </c>
      <c r="R5369" s="65" t="str">
        <f t="shared" si="12"/>
        <v>03.544.082/0001-23</v>
      </c>
      <c r="S5369" s="84"/>
      <c r="T5369" s="84" t="str">
        <f t="shared" si="10"/>
        <v/>
      </c>
      <c r="U5369" s="84" t="str">
        <f t="shared" si="11"/>
        <v/>
      </c>
      <c r="V5369" s="65" t="str">
        <f t="shared" si="5"/>
        <v/>
      </c>
      <c r="W5369" s="84"/>
      <c r="X5369" s="84"/>
      <c r="Y5369" s="85"/>
      <c r="Z5369" s="85"/>
      <c r="AA5369" s="65" t="str">
        <f t="shared" si="6"/>
        <v/>
      </c>
      <c r="AB5369" s="65" t="str">
        <f t="shared" si="7"/>
        <v/>
      </c>
      <c r="AC5369" s="86"/>
      <c r="AD5369" s="87" t="str">
        <f t="shared" si="8"/>
        <v/>
      </c>
      <c r="AE5369" s="84"/>
      <c r="AF5369" s="86">
        <f>IF(AC5369&gt;0,AC5369,'⚙️ Config'!$B$10)</f>
        <v>0.0075</v>
      </c>
      <c r="AG5369" s="88">
        <f t="shared" si="9"/>
        <v>25758.1404</v>
      </c>
      <c r="AH5369" s="88">
        <f>AG5369*'⚙️ Config'!$B$11</f>
        <v>128790.702</v>
      </c>
      <c r="AI5369" s="88">
        <f>AH5369*'⚙️ Config'!$B$12</f>
        <v>38637.2106</v>
      </c>
      <c r="AJ5369" s="64"/>
      <c r="AK5369" s="84"/>
      <c r="AL5369" s="84"/>
      <c r="AM5369" s="84"/>
      <c r="AN5369" s="84"/>
      <c r="AO5369" s="84"/>
      <c r="AP5369" s="84"/>
      <c r="AQ5369" s="84"/>
    </row>
    <row r="5370" ht="15.0" customHeight="1">
      <c r="A5370" s="98">
        <v>5367.0</v>
      </c>
      <c r="B5370" s="99" t="s">
        <v>11278</v>
      </c>
      <c r="C5370" s="98" t="s">
        <v>141</v>
      </c>
      <c r="D5370" s="98" t="s">
        <v>11279</v>
      </c>
      <c r="E5370" s="100">
        <v>33.55</v>
      </c>
      <c r="F5370" s="98" t="s">
        <v>86</v>
      </c>
      <c r="G5370" s="98" t="s">
        <v>606</v>
      </c>
      <c r="H5370" s="101">
        <v>3416454.99</v>
      </c>
      <c r="I5370" s="98">
        <v>1.0</v>
      </c>
      <c r="J5370" s="102">
        <v>4.7</v>
      </c>
      <c r="K5370" s="99">
        <v>2021.0</v>
      </c>
      <c r="L5370" s="98" t="s">
        <v>630</v>
      </c>
      <c r="M5370" s="98">
        <v>2021.0</v>
      </c>
      <c r="N5370" s="98" t="s">
        <v>161</v>
      </c>
      <c r="O5370" s="65" t="str">
        <f t="shared" si="1"/>
        <v>022280300001</v>
      </c>
      <c r="P5370" s="65">
        <f t="shared" si="2"/>
        <v>8</v>
      </c>
      <c r="Q5370" s="65">
        <f t="shared" si="3"/>
        <v>5</v>
      </c>
      <c r="R5370" s="65" t="str">
        <f t="shared" si="12"/>
        <v>02.228.030/0001-85</v>
      </c>
      <c r="S5370" s="84"/>
      <c r="T5370" s="84" t="str">
        <f t="shared" si="10"/>
        <v/>
      </c>
      <c r="U5370" s="84" t="str">
        <f t="shared" si="11"/>
        <v/>
      </c>
      <c r="V5370" s="65" t="str">
        <f t="shared" si="5"/>
        <v/>
      </c>
      <c r="W5370" s="84"/>
      <c r="X5370" s="84"/>
      <c r="Y5370" s="85"/>
      <c r="Z5370" s="85"/>
      <c r="AA5370" s="65" t="str">
        <f t="shared" si="6"/>
        <v/>
      </c>
      <c r="AB5370" s="65" t="str">
        <f t="shared" si="7"/>
        <v/>
      </c>
      <c r="AC5370" s="86"/>
      <c r="AD5370" s="87" t="str">
        <f t="shared" si="8"/>
        <v/>
      </c>
      <c r="AE5370" s="84"/>
      <c r="AF5370" s="86">
        <f>IF(AC5370&gt;0,AC5370,'⚙️ Config'!$B$10)</f>
        <v>0.0075</v>
      </c>
      <c r="AG5370" s="88">
        <f t="shared" si="9"/>
        <v>25623.41243</v>
      </c>
      <c r="AH5370" s="88">
        <f>AG5370*'⚙️ Config'!$B$11</f>
        <v>128117.0621</v>
      </c>
      <c r="AI5370" s="88">
        <f>AH5370*'⚙️ Config'!$B$12</f>
        <v>38435.11864</v>
      </c>
      <c r="AJ5370" s="64"/>
      <c r="AK5370" s="84"/>
      <c r="AL5370" s="84"/>
      <c r="AM5370" s="84"/>
      <c r="AN5370" s="84"/>
      <c r="AO5370" s="84"/>
      <c r="AP5370" s="84"/>
      <c r="AQ5370" s="84"/>
    </row>
    <row r="5371" ht="15.0" customHeight="1">
      <c r="A5371" s="103">
        <v>5368.0</v>
      </c>
      <c r="B5371" s="104" t="s">
        <v>11280</v>
      </c>
      <c r="C5371" s="103" t="s">
        <v>141</v>
      </c>
      <c r="D5371" s="103" t="s">
        <v>11281</v>
      </c>
      <c r="E5371" s="105">
        <v>34.31</v>
      </c>
      <c r="F5371" s="103" t="s">
        <v>86</v>
      </c>
      <c r="G5371" s="103" t="s">
        <v>606</v>
      </c>
      <c r="H5371" s="106">
        <v>3416425.62</v>
      </c>
      <c r="I5371" s="103">
        <v>2.0</v>
      </c>
      <c r="J5371" s="107">
        <v>4.8</v>
      </c>
      <c r="K5371" s="104">
        <v>2024.0</v>
      </c>
      <c r="L5371" s="103" t="s">
        <v>630</v>
      </c>
      <c r="M5371" s="103">
        <v>2021.0</v>
      </c>
      <c r="N5371" s="103" t="s">
        <v>161</v>
      </c>
      <c r="O5371" s="65" t="str">
        <f t="shared" si="1"/>
        <v>217500180001</v>
      </c>
      <c r="P5371" s="65">
        <f t="shared" si="2"/>
        <v>8</v>
      </c>
      <c r="Q5371" s="65">
        <f t="shared" si="3"/>
        <v>0</v>
      </c>
      <c r="R5371" s="65" t="str">
        <f t="shared" si="12"/>
        <v>21.750.018/0001-80</v>
      </c>
      <c r="S5371" s="84"/>
      <c r="T5371" s="84" t="str">
        <f t="shared" si="10"/>
        <v/>
      </c>
      <c r="U5371" s="84" t="str">
        <f t="shared" si="11"/>
        <v/>
      </c>
      <c r="V5371" s="65" t="str">
        <f t="shared" si="5"/>
        <v/>
      </c>
      <c r="W5371" s="84"/>
      <c r="X5371" s="84"/>
      <c r="Y5371" s="85"/>
      <c r="Z5371" s="85"/>
      <c r="AA5371" s="65" t="str">
        <f t="shared" si="6"/>
        <v/>
      </c>
      <c r="AB5371" s="65" t="str">
        <f t="shared" si="7"/>
        <v/>
      </c>
      <c r="AC5371" s="86"/>
      <c r="AD5371" s="87" t="str">
        <f t="shared" si="8"/>
        <v/>
      </c>
      <c r="AE5371" s="84"/>
      <c r="AF5371" s="86">
        <f>IF(AC5371&gt;0,AC5371,'⚙️ Config'!$B$10)</f>
        <v>0.0075</v>
      </c>
      <c r="AG5371" s="88">
        <f t="shared" si="9"/>
        <v>25623.19215</v>
      </c>
      <c r="AH5371" s="88">
        <f>AG5371*'⚙️ Config'!$B$11</f>
        <v>128115.9608</v>
      </c>
      <c r="AI5371" s="88">
        <f>AH5371*'⚙️ Config'!$B$12</f>
        <v>38434.78823</v>
      </c>
      <c r="AJ5371" s="64"/>
      <c r="AK5371" s="84"/>
      <c r="AL5371" s="84"/>
      <c r="AM5371" s="84"/>
      <c r="AN5371" s="84"/>
      <c r="AO5371" s="84"/>
      <c r="AP5371" s="84"/>
      <c r="AQ5371" s="84"/>
    </row>
    <row r="5372" ht="15.0" customHeight="1">
      <c r="A5372" s="103">
        <v>5369.0</v>
      </c>
      <c r="B5372" s="104" t="s">
        <v>11282</v>
      </c>
      <c r="C5372" s="103" t="s">
        <v>141</v>
      </c>
      <c r="D5372" s="103" t="s">
        <v>11283</v>
      </c>
      <c r="E5372" s="105">
        <v>24.09</v>
      </c>
      <c r="F5372" s="103" t="s">
        <v>86</v>
      </c>
      <c r="G5372" s="103" t="s">
        <v>606</v>
      </c>
      <c r="H5372" s="106">
        <v>3411759.36</v>
      </c>
      <c r="I5372" s="103">
        <v>2.0</v>
      </c>
      <c r="J5372" s="107">
        <v>4.5</v>
      </c>
      <c r="K5372" s="104">
        <v>2021.0</v>
      </c>
      <c r="L5372" s="103" t="s">
        <v>387</v>
      </c>
      <c r="M5372" s="103">
        <v>2021.0</v>
      </c>
      <c r="N5372" s="103" t="s">
        <v>145</v>
      </c>
      <c r="O5372" s="65" t="str">
        <f t="shared" si="1"/>
        <v>545090700001</v>
      </c>
      <c r="P5372" s="65">
        <f t="shared" si="2"/>
        <v>0</v>
      </c>
      <c r="Q5372" s="65">
        <f t="shared" si="3"/>
        <v>7</v>
      </c>
      <c r="R5372" s="65" t="str">
        <f t="shared" si="12"/>
        <v>54.509.070/0001-07</v>
      </c>
      <c r="S5372" s="84"/>
      <c r="T5372" s="84" t="str">
        <f t="shared" si="10"/>
        <v/>
      </c>
      <c r="U5372" s="84" t="str">
        <f t="shared" si="11"/>
        <v/>
      </c>
      <c r="V5372" s="65" t="str">
        <f t="shared" si="5"/>
        <v/>
      </c>
      <c r="W5372" s="84"/>
      <c r="X5372" s="84"/>
      <c r="Y5372" s="85"/>
      <c r="Z5372" s="85"/>
      <c r="AA5372" s="65" t="str">
        <f t="shared" si="6"/>
        <v/>
      </c>
      <c r="AB5372" s="65" t="str">
        <f t="shared" si="7"/>
        <v/>
      </c>
      <c r="AC5372" s="86"/>
      <c r="AD5372" s="87" t="str">
        <f t="shared" si="8"/>
        <v/>
      </c>
      <c r="AE5372" s="84"/>
      <c r="AF5372" s="86">
        <f>IF(AC5372&gt;0,AC5372,'⚙️ Config'!$B$10)</f>
        <v>0.0075</v>
      </c>
      <c r="AG5372" s="88">
        <f t="shared" si="9"/>
        <v>25588.1952</v>
      </c>
      <c r="AH5372" s="88">
        <f>AG5372*'⚙️ Config'!$B$11</f>
        <v>127940.976</v>
      </c>
      <c r="AI5372" s="88">
        <f>AH5372*'⚙️ Config'!$B$12</f>
        <v>38382.2928</v>
      </c>
      <c r="AJ5372" s="64"/>
      <c r="AK5372" s="84"/>
      <c r="AL5372" s="84"/>
      <c r="AM5372" s="84"/>
      <c r="AN5372" s="84"/>
      <c r="AO5372" s="84"/>
      <c r="AP5372" s="84"/>
      <c r="AQ5372" s="84"/>
    </row>
    <row r="5373" ht="15.0" customHeight="1">
      <c r="A5373" s="98">
        <v>5370.0</v>
      </c>
      <c r="B5373" s="99" t="s">
        <v>11284</v>
      </c>
      <c r="C5373" s="98" t="s">
        <v>141</v>
      </c>
      <c r="D5373" s="98" t="s">
        <v>11285</v>
      </c>
      <c r="E5373" s="100">
        <v>23.55</v>
      </c>
      <c r="F5373" s="98" t="s">
        <v>86</v>
      </c>
      <c r="G5373" s="98" t="s">
        <v>606</v>
      </c>
      <c r="H5373" s="101">
        <v>3410575.34</v>
      </c>
      <c r="I5373" s="98">
        <v>2.0</v>
      </c>
      <c r="J5373" s="102">
        <v>4.7</v>
      </c>
      <c r="K5373" s="99">
        <v>2021.0</v>
      </c>
      <c r="L5373" s="98" t="s">
        <v>387</v>
      </c>
      <c r="M5373" s="98">
        <v>2021.0</v>
      </c>
      <c r="N5373" s="98" t="s">
        <v>161</v>
      </c>
      <c r="O5373" s="65" t="str">
        <f t="shared" si="1"/>
        <v>480477650001</v>
      </c>
      <c r="P5373" s="65">
        <f t="shared" si="2"/>
        <v>0</v>
      </c>
      <c r="Q5373" s="65">
        <f t="shared" si="3"/>
        <v>3</v>
      </c>
      <c r="R5373" s="65" t="str">
        <f t="shared" si="12"/>
        <v>48.047.765/0001-03</v>
      </c>
      <c r="S5373" s="84"/>
      <c r="T5373" s="84" t="str">
        <f t="shared" si="10"/>
        <v/>
      </c>
      <c r="U5373" s="84" t="str">
        <f t="shared" si="11"/>
        <v/>
      </c>
      <c r="V5373" s="65" t="str">
        <f t="shared" si="5"/>
        <v/>
      </c>
      <c r="W5373" s="84"/>
      <c r="X5373" s="84"/>
      <c r="Y5373" s="85"/>
      <c r="Z5373" s="85"/>
      <c r="AA5373" s="65" t="str">
        <f t="shared" si="6"/>
        <v/>
      </c>
      <c r="AB5373" s="65" t="str">
        <f t="shared" si="7"/>
        <v/>
      </c>
      <c r="AC5373" s="86"/>
      <c r="AD5373" s="87" t="str">
        <f t="shared" si="8"/>
        <v/>
      </c>
      <c r="AE5373" s="84"/>
      <c r="AF5373" s="86">
        <f>IF(AC5373&gt;0,AC5373,'⚙️ Config'!$B$10)</f>
        <v>0.0075</v>
      </c>
      <c r="AG5373" s="88">
        <f t="shared" si="9"/>
        <v>25579.31505</v>
      </c>
      <c r="AH5373" s="88">
        <f>AG5373*'⚙️ Config'!$B$11</f>
        <v>127896.5753</v>
      </c>
      <c r="AI5373" s="88">
        <f>AH5373*'⚙️ Config'!$B$12</f>
        <v>38368.97258</v>
      </c>
      <c r="AJ5373" s="64"/>
      <c r="AK5373" s="84"/>
      <c r="AL5373" s="84"/>
      <c r="AM5373" s="84"/>
      <c r="AN5373" s="84"/>
      <c r="AO5373" s="84"/>
      <c r="AP5373" s="84"/>
      <c r="AQ5373" s="84"/>
    </row>
    <row r="5374" ht="15.0" customHeight="1">
      <c r="A5374" s="98">
        <v>5371.0</v>
      </c>
      <c r="B5374" s="99" t="s">
        <v>11286</v>
      </c>
      <c r="C5374" s="98" t="s">
        <v>141</v>
      </c>
      <c r="D5374" s="98" t="s">
        <v>11287</v>
      </c>
      <c r="E5374" s="100">
        <v>33.3</v>
      </c>
      <c r="F5374" s="98" t="s">
        <v>86</v>
      </c>
      <c r="G5374" s="98" t="s">
        <v>606</v>
      </c>
      <c r="H5374" s="101">
        <v>3403663.21</v>
      </c>
      <c r="I5374" s="98">
        <v>1.0</v>
      </c>
      <c r="J5374" s="102">
        <v>4.8</v>
      </c>
      <c r="K5374" s="99">
        <v>2021.0</v>
      </c>
      <c r="L5374" s="98" t="s">
        <v>630</v>
      </c>
      <c r="M5374" s="98">
        <v>2021.0</v>
      </c>
      <c r="N5374" s="98" t="s">
        <v>161</v>
      </c>
      <c r="O5374" s="65" t="str">
        <f t="shared" si="1"/>
        <v>086152300001</v>
      </c>
      <c r="P5374" s="65">
        <f t="shared" si="2"/>
        <v>7</v>
      </c>
      <c r="Q5374" s="65">
        <f t="shared" si="3"/>
        <v>7</v>
      </c>
      <c r="R5374" s="65" t="str">
        <f t="shared" si="12"/>
        <v>08.615.230/0001-77</v>
      </c>
      <c r="S5374" s="84"/>
      <c r="T5374" s="84" t="str">
        <f t="shared" si="10"/>
        <v/>
      </c>
      <c r="U5374" s="84" t="str">
        <f t="shared" si="11"/>
        <v/>
      </c>
      <c r="V5374" s="65" t="str">
        <f t="shared" si="5"/>
        <v/>
      </c>
      <c r="W5374" s="84"/>
      <c r="X5374" s="84"/>
      <c r="Y5374" s="85"/>
      <c r="Z5374" s="85"/>
      <c r="AA5374" s="65" t="str">
        <f t="shared" si="6"/>
        <v/>
      </c>
      <c r="AB5374" s="65" t="str">
        <f t="shared" si="7"/>
        <v/>
      </c>
      <c r="AC5374" s="86"/>
      <c r="AD5374" s="87" t="str">
        <f t="shared" si="8"/>
        <v/>
      </c>
      <c r="AE5374" s="84"/>
      <c r="AF5374" s="86">
        <f>IF(AC5374&gt;0,AC5374,'⚙️ Config'!$B$10)</f>
        <v>0.0075</v>
      </c>
      <c r="AG5374" s="88">
        <f t="shared" si="9"/>
        <v>25527.47408</v>
      </c>
      <c r="AH5374" s="88">
        <f>AG5374*'⚙️ Config'!$B$11</f>
        <v>127637.3704</v>
      </c>
      <c r="AI5374" s="88">
        <f>AH5374*'⚙️ Config'!$B$12</f>
        <v>38291.21111</v>
      </c>
      <c r="AJ5374" s="64"/>
      <c r="AK5374" s="84"/>
      <c r="AL5374" s="84"/>
      <c r="AM5374" s="84"/>
      <c r="AN5374" s="84"/>
      <c r="AO5374" s="84"/>
      <c r="AP5374" s="84"/>
      <c r="AQ5374" s="84"/>
    </row>
    <row r="5375" ht="15.0" customHeight="1">
      <c r="A5375" s="98">
        <v>5372.0</v>
      </c>
      <c r="B5375" s="99" t="s">
        <v>11288</v>
      </c>
      <c r="C5375" s="98" t="s">
        <v>141</v>
      </c>
      <c r="D5375" s="98" t="s">
        <v>11289</v>
      </c>
      <c r="E5375" s="100">
        <v>29.45</v>
      </c>
      <c r="F5375" s="98" t="s">
        <v>86</v>
      </c>
      <c r="G5375" s="98" t="s">
        <v>606</v>
      </c>
      <c r="H5375" s="101">
        <v>3399517.52</v>
      </c>
      <c r="I5375" s="98">
        <v>3.0</v>
      </c>
      <c r="J5375" s="102">
        <v>4.7</v>
      </c>
      <c r="K5375" s="99">
        <v>2024.0</v>
      </c>
      <c r="L5375" s="98" t="s">
        <v>508</v>
      </c>
      <c r="M5375" s="98">
        <v>2021.0</v>
      </c>
      <c r="N5375" s="98" t="s">
        <v>189</v>
      </c>
      <c r="O5375" s="65" t="str">
        <f t="shared" si="1"/>
        <v>462532250001</v>
      </c>
      <c r="P5375" s="65">
        <f t="shared" si="2"/>
        <v>5</v>
      </c>
      <c r="Q5375" s="65">
        <f t="shared" si="3"/>
        <v>0</v>
      </c>
      <c r="R5375" s="65" t="str">
        <f t="shared" si="12"/>
        <v>46.253.225/0001-50</v>
      </c>
      <c r="S5375" s="84"/>
      <c r="T5375" s="84" t="str">
        <f t="shared" si="10"/>
        <v/>
      </c>
      <c r="U5375" s="84" t="str">
        <f t="shared" si="11"/>
        <v/>
      </c>
      <c r="V5375" s="65" t="str">
        <f t="shared" si="5"/>
        <v/>
      </c>
      <c r="W5375" s="84"/>
      <c r="X5375" s="84"/>
      <c r="Y5375" s="85"/>
      <c r="Z5375" s="85"/>
      <c r="AA5375" s="65" t="str">
        <f t="shared" si="6"/>
        <v/>
      </c>
      <c r="AB5375" s="65" t="str">
        <f t="shared" si="7"/>
        <v/>
      </c>
      <c r="AC5375" s="86"/>
      <c r="AD5375" s="87" t="str">
        <f t="shared" si="8"/>
        <v/>
      </c>
      <c r="AE5375" s="84"/>
      <c r="AF5375" s="86">
        <f>IF(AC5375&gt;0,AC5375,'⚙️ Config'!$B$10)</f>
        <v>0.0075</v>
      </c>
      <c r="AG5375" s="88">
        <f t="shared" si="9"/>
        <v>25496.3814</v>
      </c>
      <c r="AH5375" s="88">
        <f>AG5375*'⚙️ Config'!$B$11</f>
        <v>127481.907</v>
      </c>
      <c r="AI5375" s="88">
        <f>AH5375*'⚙️ Config'!$B$12</f>
        <v>38244.5721</v>
      </c>
      <c r="AJ5375" s="64"/>
      <c r="AK5375" s="84"/>
      <c r="AL5375" s="84"/>
      <c r="AM5375" s="84"/>
      <c r="AN5375" s="84"/>
      <c r="AO5375" s="84"/>
      <c r="AP5375" s="84"/>
      <c r="AQ5375" s="84"/>
    </row>
    <row r="5376" ht="15.0" customHeight="1">
      <c r="A5376" s="103">
        <v>5373.0</v>
      </c>
      <c r="B5376" s="104" t="s">
        <v>11290</v>
      </c>
      <c r="C5376" s="103" t="s">
        <v>141</v>
      </c>
      <c r="D5376" s="103" t="s">
        <v>11291</v>
      </c>
      <c r="E5376" s="105">
        <v>32.64</v>
      </c>
      <c r="F5376" s="103" t="s">
        <v>86</v>
      </c>
      <c r="G5376" s="103" t="s">
        <v>606</v>
      </c>
      <c r="H5376" s="106">
        <v>3399401.51</v>
      </c>
      <c r="I5376" s="103">
        <v>2.0</v>
      </c>
      <c r="J5376" s="107">
        <v>4.8</v>
      </c>
      <c r="K5376" s="104">
        <v>2024.0</v>
      </c>
      <c r="L5376" s="103" t="s">
        <v>295</v>
      </c>
      <c r="M5376" s="103">
        <v>2021.0</v>
      </c>
      <c r="N5376" s="103" t="s">
        <v>4351</v>
      </c>
      <c r="O5376" s="65" t="str">
        <f t="shared" si="1"/>
        <v>610926800001</v>
      </c>
      <c r="P5376" s="65">
        <f t="shared" si="2"/>
        <v>0</v>
      </c>
      <c r="Q5376" s="65">
        <f t="shared" si="3"/>
        <v>5</v>
      </c>
      <c r="R5376" s="65" t="str">
        <f t="shared" si="12"/>
        <v>61.092.680/0001-05</v>
      </c>
      <c r="S5376" s="84"/>
      <c r="T5376" s="84" t="str">
        <f t="shared" si="10"/>
        <v/>
      </c>
      <c r="U5376" s="84" t="str">
        <f t="shared" si="11"/>
        <v/>
      </c>
      <c r="V5376" s="65" t="str">
        <f t="shared" si="5"/>
        <v/>
      </c>
      <c r="W5376" s="84"/>
      <c r="X5376" s="84"/>
      <c r="Y5376" s="85"/>
      <c r="Z5376" s="85"/>
      <c r="AA5376" s="65" t="str">
        <f t="shared" si="6"/>
        <v/>
      </c>
      <c r="AB5376" s="65" t="str">
        <f t="shared" si="7"/>
        <v/>
      </c>
      <c r="AC5376" s="86"/>
      <c r="AD5376" s="87" t="str">
        <f t="shared" si="8"/>
        <v/>
      </c>
      <c r="AE5376" s="84"/>
      <c r="AF5376" s="86">
        <f>IF(AC5376&gt;0,AC5376,'⚙️ Config'!$B$10)</f>
        <v>0.0075</v>
      </c>
      <c r="AG5376" s="88">
        <f t="shared" si="9"/>
        <v>25495.51133</v>
      </c>
      <c r="AH5376" s="88">
        <f>AG5376*'⚙️ Config'!$B$11</f>
        <v>127477.5566</v>
      </c>
      <c r="AI5376" s="88">
        <f>AH5376*'⚙️ Config'!$B$12</f>
        <v>38243.26699</v>
      </c>
      <c r="AJ5376" s="64"/>
      <c r="AK5376" s="84"/>
      <c r="AL5376" s="84"/>
      <c r="AM5376" s="84"/>
      <c r="AN5376" s="84"/>
      <c r="AO5376" s="84"/>
      <c r="AP5376" s="84"/>
      <c r="AQ5376" s="84"/>
    </row>
    <row r="5377" ht="15.0" customHeight="1">
      <c r="A5377" s="98">
        <v>5374.0</v>
      </c>
      <c r="B5377" s="99" t="s">
        <v>11292</v>
      </c>
      <c r="C5377" s="98" t="s">
        <v>141</v>
      </c>
      <c r="D5377" s="98" t="s">
        <v>11293</v>
      </c>
      <c r="E5377" s="100">
        <v>25.31</v>
      </c>
      <c r="F5377" s="98" t="s">
        <v>86</v>
      </c>
      <c r="G5377" s="98" t="s">
        <v>606</v>
      </c>
      <c r="H5377" s="101">
        <v>3399093.03</v>
      </c>
      <c r="I5377" s="98">
        <v>2.0</v>
      </c>
      <c r="J5377" s="102">
        <v>4.1</v>
      </c>
      <c r="K5377" s="99">
        <v>2022.0</v>
      </c>
      <c r="L5377" s="98" t="s">
        <v>197</v>
      </c>
      <c r="M5377" s="98">
        <v>2022.0</v>
      </c>
      <c r="N5377" s="98" t="s">
        <v>161</v>
      </c>
      <c r="O5377" s="65" t="str">
        <f t="shared" si="1"/>
        <v>128848290001</v>
      </c>
      <c r="P5377" s="65">
        <f t="shared" si="2"/>
        <v>8</v>
      </c>
      <c r="Q5377" s="65">
        <f t="shared" si="3"/>
        <v>3</v>
      </c>
      <c r="R5377" s="65" t="str">
        <f t="shared" si="12"/>
        <v>12.884.829/0001-83</v>
      </c>
      <c r="S5377" s="84"/>
      <c r="T5377" s="84" t="str">
        <f t="shared" si="10"/>
        <v/>
      </c>
      <c r="U5377" s="84" t="str">
        <f t="shared" si="11"/>
        <v/>
      </c>
      <c r="V5377" s="65" t="str">
        <f t="shared" si="5"/>
        <v/>
      </c>
      <c r="W5377" s="84"/>
      <c r="X5377" s="84"/>
      <c r="Y5377" s="85"/>
      <c r="Z5377" s="85"/>
      <c r="AA5377" s="65" t="str">
        <f t="shared" si="6"/>
        <v/>
      </c>
      <c r="AB5377" s="65" t="str">
        <f t="shared" si="7"/>
        <v/>
      </c>
      <c r="AC5377" s="86"/>
      <c r="AD5377" s="87" t="str">
        <f t="shared" si="8"/>
        <v/>
      </c>
      <c r="AE5377" s="84"/>
      <c r="AF5377" s="86">
        <f>IF(AC5377&gt;0,AC5377,'⚙️ Config'!$B$10)</f>
        <v>0.0075</v>
      </c>
      <c r="AG5377" s="88">
        <f t="shared" si="9"/>
        <v>25493.19773</v>
      </c>
      <c r="AH5377" s="88">
        <f>AG5377*'⚙️ Config'!$B$11</f>
        <v>127465.9886</v>
      </c>
      <c r="AI5377" s="88">
        <f>AH5377*'⚙️ Config'!$B$12</f>
        <v>38239.79659</v>
      </c>
      <c r="AJ5377" s="64"/>
      <c r="AK5377" s="84"/>
      <c r="AL5377" s="84"/>
      <c r="AM5377" s="84"/>
      <c r="AN5377" s="84"/>
      <c r="AO5377" s="84"/>
      <c r="AP5377" s="84"/>
      <c r="AQ5377" s="84"/>
    </row>
    <row r="5378" ht="15.0" customHeight="1">
      <c r="A5378" s="103">
        <v>5375.0</v>
      </c>
      <c r="B5378" s="104" t="s">
        <v>11294</v>
      </c>
      <c r="C5378" s="103" t="s">
        <v>141</v>
      </c>
      <c r="D5378" s="103" t="s">
        <v>11295</v>
      </c>
      <c r="E5378" s="105">
        <v>21.9</v>
      </c>
      <c r="F5378" s="103" t="s">
        <v>86</v>
      </c>
      <c r="G5378" s="103" t="s">
        <v>606</v>
      </c>
      <c r="H5378" s="106">
        <v>3387970.34</v>
      </c>
      <c r="I5378" s="103">
        <v>3.0</v>
      </c>
      <c r="J5378" s="107">
        <v>4.5</v>
      </c>
      <c r="K5378" s="104">
        <v>2022.0</v>
      </c>
      <c r="L5378" s="103" t="s">
        <v>188</v>
      </c>
      <c r="M5378" s="103">
        <v>2021.0</v>
      </c>
      <c r="N5378" s="103" t="s">
        <v>161</v>
      </c>
      <c r="O5378" s="65" t="str">
        <f t="shared" si="1"/>
        <v>054273950001</v>
      </c>
      <c r="P5378" s="65">
        <f t="shared" si="2"/>
        <v>2</v>
      </c>
      <c r="Q5378" s="65">
        <f t="shared" si="3"/>
        <v>7</v>
      </c>
      <c r="R5378" s="65" t="str">
        <f t="shared" si="12"/>
        <v>05.427.395/0001-27</v>
      </c>
      <c r="S5378" s="84"/>
      <c r="T5378" s="84" t="str">
        <f t="shared" si="10"/>
        <v/>
      </c>
      <c r="U5378" s="84" t="str">
        <f t="shared" si="11"/>
        <v/>
      </c>
      <c r="V5378" s="65" t="str">
        <f t="shared" si="5"/>
        <v/>
      </c>
      <c r="W5378" s="84"/>
      <c r="X5378" s="84"/>
      <c r="Y5378" s="85"/>
      <c r="Z5378" s="85"/>
      <c r="AA5378" s="65" t="str">
        <f t="shared" si="6"/>
        <v/>
      </c>
      <c r="AB5378" s="65" t="str">
        <f t="shared" si="7"/>
        <v/>
      </c>
      <c r="AC5378" s="86"/>
      <c r="AD5378" s="87" t="str">
        <f t="shared" si="8"/>
        <v/>
      </c>
      <c r="AE5378" s="84"/>
      <c r="AF5378" s="86">
        <f>IF(AC5378&gt;0,AC5378,'⚙️ Config'!$B$10)</f>
        <v>0.0075</v>
      </c>
      <c r="AG5378" s="88">
        <f t="shared" si="9"/>
        <v>25409.77755</v>
      </c>
      <c r="AH5378" s="88">
        <f>AG5378*'⚙️ Config'!$B$11</f>
        <v>127048.8878</v>
      </c>
      <c r="AI5378" s="88">
        <f>AH5378*'⚙️ Config'!$B$12</f>
        <v>38114.66633</v>
      </c>
      <c r="AJ5378" s="64"/>
      <c r="AK5378" s="84"/>
      <c r="AL5378" s="84"/>
      <c r="AM5378" s="84"/>
      <c r="AN5378" s="84"/>
      <c r="AO5378" s="84"/>
      <c r="AP5378" s="84"/>
      <c r="AQ5378" s="84"/>
    </row>
    <row r="5379" ht="15.0" customHeight="1">
      <c r="A5379" s="103">
        <v>5376.0</v>
      </c>
      <c r="B5379" s="104" t="s">
        <v>11296</v>
      </c>
      <c r="C5379" s="103" t="s">
        <v>141</v>
      </c>
      <c r="D5379" s="103" t="s">
        <v>11297</v>
      </c>
      <c r="E5379" s="105">
        <v>33.05</v>
      </c>
      <c r="F5379" s="103" t="s">
        <v>86</v>
      </c>
      <c r="G5379" s="103" t="s">
        <v>606</v>
      </c>
      <c r="H5379" s="106">
        <v>3386966.48</v>
      </c>
      <c r="I5379" s="103">
        <v>1.0</v>
      </c>
      <c r="J5379" s="107">
        <v>4.9</v>
      </c>
      <c r="K5379" s="104">
        <v>2021.0</v>
      </c>
      <c r="L5379" s="103" t="s">
        <v>295</v>
      </c>
      <c r="M5379" s="103">
        <v>2021.0</v>
      </c>
      <c r="N5379" s="103" t="s">
        <v>161</v>
      </c>
      <c r="O5379" s="65" t="str">
        <f t="shared" si="1"/>
        <v>147090860001</v>
      </c>
      <c r="P5379" s="65">
        <f t="shared" si="2"/>
        <v>3</v>
      </c>
      <c r="Q5379" s="65">
        <f t="shared" si="3"/>
        <v>0</v>
      </c>
      <c r="R5379" s="65" t="str">
        <f t="shared" si="12"/>
        <v>14.709.086/0001-30</v>
      </c>
      <c r="S5379" s="84"/>
      <c r="T5379" s="84" t="str">
        <f t="shared" si="10"/>
        <v/>
      </c>
      <c r="U5379" s="84" t="str">
        <f t="shared" si="11"/>
        <v/>
      </c>
      <c r="V5379" s="65" t="str">
        <f t="shared" si="5"/>
        <v/>
      </c>
      <c r="W5379" s="84"/>
      <c r="X5379" s="84"/>
      <c r="Y5379" s="85"/>
      <c r="Z5379" s="85"/>
      <c r="AA5379" s="65" t="str">
        <f t="shared" si="6"/>
        <v/>
      </c>
      <c r="AB5379" s="65" t="str">
        <f t="shared" si="7"/>
        <v/>
      </c>
      <c r="AC5379" s="86"/>
      <c r="AD5379" s="87" t="str">
        <f t="shared" si="8"/>
        <v/>
      </c>
      <c r="AE5379" s="84"/>
      <c r="AF5379" s="86">
        <f>IF(AC5379&gt;0,AC5379,'⚙️ Config'!$B$10)</f>
        <v>0.0075</v>
      </c>
      <c r="AG5379" s="88">
        <f t="shared" si="9"/>
        <v>25402.2486</v>
      </c>
      <c r="AH5379" s="88">
        <f>AG5379*'⚙️ Config'!$B$11</f>
        <v>127011.243</v>
      </c>
      <c r="AI5379" s="88">
        <f>AH5379*'⚙️ Config'!$B$12</f>
        <v>38103.3729</v>
      </c>
      <c r="AJ5379" s="64"/>
      <c r="AK5379" s="84"/>
      <c r="AL5379" s="84"/>
      <c r="AM5379" s="84"/>
      <c r="AN5379" s="84"/>
      <c r="AO5379" s="84"/>
      <c r="AP5379" s="84"/>
      <c r="AQ5379" s="84"/>
    </row>
    <row r="5380" ht="15.0" customHeight="1">
      <c r="A5380" s="103">
        <v>5377.0</v>
      </c>
      <c r="B5380" s="104" t="s">
        <v>11298</v>
      </c>
      <c r="C5380" s="103" t="s">
        <v>141</v>
      </c>
      <c r="D5380" s="103" t="s">
        <v>11299</v>
      </c>
      <c r="E5380" s="105">
        <v>23.3</v>
      </c>
      <c r="F5380" s="103" t="s">
        <v>86</v>
      </c>
      <c r="G5380" s="103" t="s">
        <v>606</v>
      </c>
      <c r="H5380" s="106">
        <v>3382343.76</v>
      </c>
      <c r="I5380" s="103">
        <v>2.0</v>
      </c>
      <c r="J5380" s="107">
        <v>4.8</v>
      </c>
      <c r="K5380" s="104">
        <v>2021.0</v>
      </c>
      <c r="L5380" s="103" t="s">
        <v>387</v>
      </c>
      <c r="M5380" s="103">
        <v>2021.0</v>
      </c>
      <c r="N5380" s="103" t="s">
        <v>161</v>
      </c>
      <c r="O5380" s="65" t="str">
        <f t="shared" si="1"/>
        <v>155905330001</v>
      </c>
      <c r="P5380" s="65">
        <f t="shared" si="2"/>
        <v>4</v>
      </c>
      <c r="Q5380" s="65">
        <f t="shared" si="3"/>
        <v>8</v>
      </c>
      <c r="R5380" s="65" t="str">
        <f t="shared" si="12"/>
        <v>15.590.533/0001-48</v>
      </c>
      <c r="S5380" s="84"/>
      <c r="T5380" s="84" t="str">
        <f t="shared" si="10"/>
        <v/>
      </c>
      <c r="U5380" s="84" t="str">
        <f t="shared" si="11"/>
        <v/>
      </c>
      <c r="V5380" s="65" t="str">
        <f t="shared" si="5"/>
        <v/>
      </c>
      <c r="W5380" s="84"/>
      <c r="X5380" s="84"/>
      <c r="Y5380" s="85"/>
      <c r="Z5380" s="85"/>
      <c r="AA5380" s="65" t="str">
        <f t="shared" si="6"/>
        <v/>
      </c>
      <c r="AB5380" s="65" t="str">
        <f t="shared" si="7"/>
        <v/>
      </c>
      <c r="AC5380" s="86"/>
      <c r="AD5380" s="87" t="str">
        <f t="shared" si="8"/>
        <v/>
      </c>
      <c r="AE5380" s="84"/>
      <c r="AF5380" s="86">
        <f>IF(AC5380&gt;0,AC5380,'⚙️ Config'!$B$10)</f>
        <v>0.0075</v>
      </c>
      <c r="AG5380" s="88">
        <f t="shared" si="9"/>
        <v>25367.5782</v>
      </c>
      <c r="AH5380" s="88">
        <f>AG5380*'⚙️ Config'!$B$11</f>
        <v>126837.891</v>
      </c>
      <c r="AI5380" s="88">
        <f>AH5380*'⚙️ Config'!$B$12</f>
        <v>38051.3673</v>
      </c>
      <c r="AJ5380" s="64"/>
      <c r="AK5380" s="84"/>
      <c r="AL5380" s="84"/>
      <c r="AM5380" s="84"/>
      <c r="AN5380" s="84"/>
      <c r="AO5380" s="84"/>
      <c r="AP5380" s="84"/>
      <c r="AQ5380" s="84"/>
    </row>
    <row r="5381" ht="15.0" customHeight="1">
      <c r="A5381" s="98">
        <v>5378.0</v>
      </c>
      <c r="B5381" s="99" t="s">
        <v>11300</v>
      </c>
      <c r="C5381" s="98" t="s">
        <v>141</v>
      </c>
      <c r="D5381" s="98" t="s">
        <v>11301</v>
      </c>
      <c r="E5381" s="100">
        <v>23.3</v>
      </c>
      <c r="F5381" s="98" t="s">
        <v>86</v>
      </c>
      <c r="G5381" s="98" t="s">
        <v>606</v>
      </c>
      <c r="H5381" s="101">
        <v>3381612.92</v>
      </c>
      <c r="I5381" s="98">
        <v>2.0</v>
      </c>
      <c r="J5381" s="102">
        <v>4.8</v>
      </c>
      <c r="K5381" s="99">
        <v>2021.0</v>
      </c>
      <c r="L5381" s="98" t="s">
        <v>387</v>
      </c>
      <c r="M5381" s="98">
        <v>2021.0</v>
      </c>
      <c r="N5381" s="98" t="s">
        <v>145</v>
      </c>
      <c r="O5381" s="65" t="str">
        <f t="shared" si="1"/>
        <v>215594460001</v>
      </c>
      <c r="P5381" s="65">
        <f t="shared" si="2"/>
        <v>2</v>
      </c>
      <c r="Q5381" s="65">
        <f t="shared" si="3"/>
        <v>0</v>
      </c>
      <c r="R5381" s="65" t="str">
        <f t="shared" si="12"/>
        <v>21.559.446/0001-20</v>
      </c>
      <c r="S5381" s="84"/>
      <c r="T5381" s="84" t="str">
        <f t="shared" si="10"/>
        <v/>
      </c>
      <c r="U5381" s="84" t="str">
        <f t="shared" si="11"/>
        <v/>
      </c>
      <c r="V5381" s="65" t="str">
        <f t="shared" si="5"/>
        <v/>
      </c>
      <c r="W5381" s="84"/>
      <c r="X5381" s="84"/>
      <c r="Y5381" s="85"/>
      <c r="Z5381" s="85"/>
      <c r="AA5381" s="65" t="str">
        <f t="shared" si="6"/>
        <v/>
      </c>
      <c r="AB5381" s="65" t="str">
        <f t="shared" si="7"/>
        <v/>
      </c>
      <c r="AC5381" s="86"/>
      <c r="AD5381" s="87" t="str">
        <f t="shared" si="8"/>
        <v/>
      </c>
      <c r="AE5381" s="84"/>
      <c r="AF5381" s="86">
        <f>IF(AC5381&gt;0,AC5381,'⚙️ Config'!$B$10)</f>
        <v>0.0075</v>
      </c>
      <c r="AG5381" s="88">
        <f t="shared" si="9"/>
        <v>25362.0969</v>
      </c>
      <c r="AH5381" s="88">
        <f>AG5381*'⚙️ Config'!$B$11</f>
        <v>126810.4845</v>
      </c>
      <c r="AI5381" s="88">
        <f>AH5381*'⚙️ Config'!$B$12</f>
        <v>38043.14535</v>
      </c>
      <c r="AJ5381" s="64"/>
      <c r="AK5381" s="84"/>
      <c r="AL5381" s="84"/>
      <c r="AM5381" s="84"/>
      <c r="AN5381" s="84"/>
      <c r="AO5381" s="84"/>
      <c r="AP5381" s="84"/>
      <c r="AQ5381" s="84"/>
    </row>
    <row r="5382" ht="15.0" customHeight="1">
      <c r="A5382" s="103">
        <v>5379.0</v>
      </c>
      <c r="B5382" s="104" t="s">
        <v>11302</v>
      </c>
      <c r="C5382" s="103" t="s">
        <v>141</v>
      </c>
      <c r="D5382" s="103" t="s">
        <v>11303</v>
      </c>
      <c r="E5382" s="105">
        <v>25.4</v>
      </c>
      <c r="F5382" s="103" t="s">
        <v>86</v>
      </c>
      <c r="G5382" s="103" t="s">
        <v>606</v>
      </c>
      <c r="H5382" s="106">
        <v>3378008.07</v>
      </c>
      <c r="I5382" s="103">
        <v>2.0</v>
      </c>
      <c r="J5382" s="107">
        <v>4.3</v>
      </c>
      <c r="K5382" s="104">
        <v>2022.0</v>
      </c>
      <c r="L5382" s="103" t="s">
        <v>615</v>
      </c>
      <c r="M5382" s="103">
        <v>2021.0</v>
      </c>
      <c r="N5382" s="103" t="s">
        <v>161</v>
      </c>
      <c r="O5382" s="65" t="str">
        <f t="shared" si="1"/>
        <v>305939340001</v>
      </c>
      <c r="P5382" s="65">
        <f t="shared" si="2"/>
        <v>4</v>
      </c>
      <c r="Q5382" s="65">
        <f t="shared" si="3"/>
        <v>5</v>
      </c>
      <c r="R5382" s="65" t="str">
        <f t="shared" si="12"/>
        <v>30.593.934/0001-45</v>
      </c>
      <c r="S5382" s="84"/>
      <c r="T5382" s="84" t="str">
        <f t="shared" si="10"/>
        <v/>
      </c>
      <c r="U5382" s="84" t="str">
        <f t="shared" si="11"/>
        <v/>
      </c>
      <c r="V5382" s="65" t="str">
        <f t="shared" si="5"/>
        <v/>
      </c>
      <c r="W5382" s="84"/>
      <c r="X5382" s="84"/>
      <c r="Y5382" s="85"/>
      <c r="Z5382" s="85"/>
      <c r="AA5382" s="65" t="str">
        <f t="shared" si="6"/>
        <v/>
      </c>
      <c r="AB5382" s="65" t="str">
        <f t="shared" si="7"/>
        <v/>
      </c>
      <c r="AC5382" s="86"/>
      <c r="AD5382" s="87" t="str">
        <f t="shared" si="8"/>
        <v/>
      </c>
      <c r="AE5382" s="84"/>
      <c r="AF5382" s="86">
        <f>IF(AC5382&gt;0,AC5382,'⚙️ Config'!$B$10)</f>
        <v>0.0075</v>
      </c>
      <c r="AG5382" s="88">
        <f t="shared" si="9"/>
        <v>25335.06053</v>
      </c>
      <c r="AH5382" s="88">
        <f>AG5382*'⚙️ Config'!$B$11</f>
        <v>126675.3026</v>
      </c>
      <c r="AI5382" s="88">
        <f>AH5382*'⚙️ Config'!$B$12</f>
        <v>38002.59079</v>
      </c>
      <c r="AJ5382" s="64"/>
      <c r="AK5382" s="84"/>
      <c r="AL5382" s="84"/>
      <c r="AM5382" s="84"/>
      <c r="AN5382" s="84"/>
      <c r="AO5382" s="84"/>
      <c r="AP5382" s="84"/>
      <c r="AQ5382" s="84"/>
    </row>
    <row r="5383" ht="15.0" customHeight="1">
      <c r="A5383" s="98">
        <v>5380.0</v>
      </c>
      <c r="B5383" s="99" t="s">
        <v>11304</v>
      </c>
      <c r="C5383" s="98" t="s">
        <v>141</v>
      </c>
      <c r="D5383" s="98" t="s">
        <v>11305</v>
      </c>
      <c r="E5383" s="100">
        <v>21.17</v>
      </c>
      <c r="F5383" s="98" t="s">
        <v>86</v>
      </c>
      <c r="G5383" s="98" t="s">
        <v>606</v>
      </c>
      <c r="H5383" s="101">
        <v>3362381.38</v>
      </c>
      <c r="I5383" s="98">
        <v>3.0</v>
      </c>
      <c r="J5383" s="102">
        <v>5.0</v>
      </c>
      <c r="K5383" s="99">
        <v>2022.0</v>
      </c>
      <c r="L5383" s="98" t="s">
        <v>630</v>
      </c>
      <c r="M5383" s="98">
        <v>2021.0</v>
      </c>
      <c r="N5383" s="98" t="s">
        <v>161</v>
      </c>
      <c r="O5383" s="65" t="str">
        <f t="shared" si="1"/>
        <v>113639730001</v>
      </c>
      <c r="P5383" s="65">
        <f t="shared" si="2"/>
        <v>0</v>
      </c>
      <c r="Q5383" s="65">
        <f t="shared" si="3"/>
        <v>1</v>
      </c>
      <c r="R5383" s="65" t="str">
        <f t="shared" si="12"/>
        <v>11.363.973/0001-01</v>
      </c>
      <c r="S5383" s="84"/>
      <c r="T5383" s="84" t="str">
        <f t="shared" si="10"/>
        <v/>
      </c>
      <c r="U5383" s="84" t="str">
        <f t="shared" si="11"/>
        <v/>
      </c>
      <c r="V5383" s="65" t="str">
        <f t="shared" si="5"/>
        <v/>
      </c>
      <c r="W5383" s="84"/>
      <c r="X5383" s="84"/>
      <c r="Y5383" s="85"/>
      <c r="Z5383" s="85"/>
      <c r="AA5383" s="65" t="str">
        <f t="shared" si="6"/>
        <v/>
      </c>
      <c r="AB5383" s="65" t="str">
        <f t="shared" si="7"/>
        <v/>
      </c>
      <c r="AC5383" s="86"/>
      <c r="AD5383" s="87" t="str">
        <f t="shared" si="8"/>
        <v/>
      </c>
      <c r="AE5383" s="84"/>
      <c r="AF5383" s="86">
        <f>IF(AC5383&gt;0,AC5383,'⚙️ Config'!$B$10)</f>
        <v>0.0075</v>
      </c>
      <c r="AG5383" s="88">
        <f t="shared" si="9"/>
        <v>25217.86035</v>
      </c>
      <c r="AH5383" s="88">
        <f>AG5383*'⚙️ Config'!$B$11</f>
        <v>126089.3018</v>
      </c>
      <c r="AI5383" s="88">
        <f>AH5383*'⚙️ Config'!$B$12</f>
        <v>37826.79053</v>
      </c>
      <c r="AJ5383" s="64"/>
      <c r="AK5383" s="84"/>
      <c r="AL5383" s="84"/>
      <c r="AM5383" s="84"/>
      <c r="AN5383" s="84"/>
      <c r="AO5383" s="84"/>
      <c r="AP5383" s="84"/>
      <c r="AQ5383" s="84"/>
    </row>
    <row r="5384" ht="15.0" customHeight="1">
      <c r="A5384" s="103">
        <v>5381.0</v>
      </c>
      <c r="B5384" s="104" t="s">
        <v>11306</v>
      </c>
      <c r="C5384" s="103" t="s">
        <v>141</v>
      </c>
      <c r="D5384" s="103" t="s">
        <v>11307</v>
      </c>
      <c r="E5384" s="105">
        <v>24.09</v>
      </c>
      <c r="F5384" s="103" t="s">
        <v>86</v>
      </c>
      <c r="G5384" s="103" t="s">
        <v>606</v>
      </c>
      <c r="H5384" s="106">
        <v>3360905.7</v>
      </c>
      <c r="I5384" s="103">
        <v>2.0</v>
      </c>
      <c r="J5384" s="107">
        <v>4.5</v>
      </c>
      <c r="K5384" s="104">
        <v>2021.0</v>
      </c>
      <c r="L5384" s="103" t="s">
        <v>387</v>
      </c>
      <c r="M5384" s="103">
        <v>2021.0</v>
      </c>
      <c r="N5384" s="103" t="s">
        <v>161</v>
      </c>
      <c r="O5384" s="65" t="str">
        <f t="shared" si="1"/>
        <v>033908310001</v>
      </c>
      <c r="P5384" s="65">
        <f t="shared" si="2"/>
        <v>0</v>
      </c>
      <c r="Q5384" s="65">
        <f t="shared" si="3"/>
        <v>5</v>
      </c>
      <c r="R5384" s="65" t="str">
        <f t="shared" si="12"/>
        <v>03.390.831/0001-05</v>
      </c>
      <c r="S5384" s="84"/>
      <c r="T5384" s="84" t="str">
        <f t="shared" si="10"/>
        <v/>
      </c>
      <c r="U5384" s="84" t="str">
        <f t="shared" si="11"/>
        <v/>
      </c>
      <c r="V5384" s="65" t="str">
        <f t="shared" si="5"/>
        <v/>
      </c>
      <c r="W5384" s="84"/>
      <c r="X5384" s="84"/>
      <c r="Y5384" s="85"/>
      <c r="Z5384" s="85"/>
      <c r="AA5384" s="65" t="str">
        <f t="shared" si="6"/>
        <v/>
      </c>
      <c r="AB5384" s="65" t="str">
        <f t="shared" si="7"/>
        <v/>
      </c>
      <c r="AC5384" s="86"/>
      <c r="AD5384" s="87" t="str">
        <f t="shared" si="8"/>
        <v/>
      </c>
      <c r="AE5384" s="84"/>
      <c r="AF5384" s="86">
        <f>IF(AC5384&gt;0,AC5384,'⚙️ Config'!$B$10)</f>
        <v>0.0075</v>
      </c>
      <c r="AG5384" s="88">
        <f t="shared" si="9"/>
        <v>25206.79275</v>
      </c>
      <c r="AH5384" s="88">
        <f>AG5384*'⚙️ Config'!$B$11</f>
        <v>126033.9638</v>
      </c>
      <c r="AI5384" s="88">
        <f>AH5384*'⚙️ Config'!$B$12</f>
        <v>37810.18913</v>
      </c>
      <c r="AJ5384" s="64"/>
      <c r="AK5384" s="84"/>
      <c r="AL5384" s="84"/>
      <c r="AM5384" s="84"/>
      <c r="AN5384" s="84"/>
      <c r="AO5384" s="84"/>
      <c r="AP5384" s="84"/>
      <c r="AQ5384" s="84"/>
    </row>
    <row r="5385" ht="15.0" customHeight="1">
      <c r="A5385" s="98">
        <v>5382.0</v>
      </c>
      <c r="B5385" s="99" t="s">
        <v>11308</v>
      </c>
      <c r="C5385" s="98" t="s">
        <v>141</v>
      </c>
      <c r="D5385" s="98" t="s">
        <v>11309</v>
      </c>
      <c r="E5385" s="100">
        <v>26.87</v>
      </c>
      <c r="F5385" s="98" t="s">
        <v>86</v>
      </c>
      <c r="G5385" s="98" t="s">
        <v>606</v>
      </c>
      <c r="H5385" s="101">
        <v>3354057.41</v>
      </c>
      <c r="I5385" s="98">
        <v>2.0</v>
      </c>
      <c r="J5385" s="102">
        <v>4.7</v>
      </c>
      <c r="K5385" s="99">
        <v>2023.0</v>
      </c>
      <c r="L5385" s="98" t="s">
        <v>630</v>
      </c>
      <c r="M5385" s="98">
        <v>2021.0</v>
      </c>
      <c r="N5385" s="98" t="s">
        <v>161</v>
      </c>
      <c r="O5385" s="65" t="str">
        <f t="shared" si="1"/>
        <v>092758830001</v>
      </c>
      <c r="P5385" s="65">
        <f t="shared" si="2"/>
        <v>1</v>
      </c>
      <c r="Q5385" s="65">
        <f t="shared" si="3"/>
        <v>7</v>
      </c>
      <c r="R5385" s="65" t="str">
        <f t="shared" si="12"/>
        <v>09.275.883/0001-17</v>
      </c>
      <c r="S5385" s="84"/>
      <c r="T5385" s="84" t="str">
        <f t="shared" si="10"/>
        <v/>
      </c>
      <c r="U5385" s="84" t="str">
        <f t="shared" si="11"/>
        <v/>
      </c>
      <c r="V5385" s="65" t="str">
        <f t="shared" si="5"/>
        <v/>
      </c>
      <c r="W5385" s="84"/>
      <c r="X5385" s="84"/>
      <c r="Y5385" s="85"/>
      <c r="Z5385" s="85"/>
      <c r="AA5385" s="65" t="str">
        <f t="shared" si="6"/>
        <v/>
      </c>
      <c r="AB5385" s="65" t="str">
        <f t="shared" si="7"/>
        <v/>
      </c>
      <c r="AC5385" s="86"/>
      <c r="AD5385" s="87" t="str">
        <f t="shared" si="8"/>
        <v/>
      </c>
      <c r="AE5385" s="84"/>
      <c r="AF5385" s="86">
        <f>IF(AC5385&gt;0,AC5385,'⚙️ Config'!$B$10)</f>
        <v>0.0075</v>
      </c>
      <c r="AG5385" s="88">
        <f t="shared" si="9"/>
        <v>25155.43058</v>
      </c>
      <c r="AH5385" s="88">
        <f>AG5385*'⚙️ Config'!$B$11</f>
        <v>125777.1529</v>
      </c>
      <c r="AI5385" s="88">
        <f>AH5385*'⚙️ Config'!$B$12</f>
        <v>37733.14586</v>
      </c>
      <c r="AJ5385" s="64"/>
      <c r="AK5385" s="84"/>
      <c r="AL5385" s="84"/>
      <c r="AM5385" s="84"/>
      <c r="AN5385" s="84"/>
      <c r="AO5385" s="84"/>
      <c r="AP5385" s="84"/>
      <c r="AQ5385" s="84"/>
    </row>
    <row r="5386" ht="15.0" customHeight="1">
      <c r="A5386" s="103">
        <v>5383.0</v>
      </c>
      <c r="B5386" s="104" t="s">
        <v>11310</v>
      </c>
      <c r="C5386" s="103" t="s">
        <v>141</v>
      </c>
      <c r="D5386" s="103" t="s">
        <v>11311</v>
      </c>
      <c r="E5386" s="105">
        <v>33.55</v>
      </c>
      <c r="F5386" s="103" t="s">
        <v>86</v>
      </c>
      <c r="G5386" s="103" t="s">
        <v>606</v>
      </c>
      <c r="H5386" s="106">
        <v>3351058.77</v>
      </c>
      <c r="I5386" s="103">
        <v>1.0</v>
      </c>
      <c r="J5386" s="107">
        <v>4.7</v>
      </c>
      <c r="K5386" s="104">
        <v>2021.0</v>
      </c>
      <c r="L5386" s="103" t="s">
        <v>458</v>
      </c>
      <c r="M5386" s="103">
        <v>2021.0</v>
      </c>
      <c r="N5386" s="103" t="s">
        <v>161</v>
      </c>
      <c r="O5386" s="65" t="str">
        <f t="shared" si="1"/>
        <v>212290450001</v>
      </c>
      <c r="P5386" s="65">
        <f t="shared" si="2"/>
        <v>0</v>
      </c>
      <c r="Q5386" s="65">
        <f t="shared" si="3"/>
        <v>2</v>
      </c>
      <c r="R5386" s="65" t="str">
        <f t="shared" si="12"/>
        <v>21.229.045/0001-02</v>
      </c>
      <c r="S5386" s="84"/>
      <c r="T5386" s="84" t="str">
        <f t="shared" si="10"/>
        <v/>
      </c>
      <c r="U5386" s="84" t="str">
        <f t="shared" si="11"/>
        <v/>
      </c>
      <c r="V5386" s="65" t="str">
        <f t="shared" si="5"/>
        <v/>
      </c>
      <c r="W5386" s="84"/>
      <c r="X5386" s="84"/>
      <c r="Y5386" s="85"/>
      <c r="Z5386" s="85"/>
      <c r="AA5386" s="65" t="str">
        <f t="shared" si="6"/>
        <v/>
      </c>
      <c r="AB5386" s="65" t="str">
        <f t="shared" si="7"/>
        <v/>
      </c>
      <c r="AC5386" s="86"/>
      <c r="AD5386" s="87" t="str">
        <f t="shared" si="8"/>
        <v/>
      </c>
      <c r="AE5386" s="84"/>
      <c r="AF5386" s="86">
        <f>IF(AC5386&gt;0,AC5386,'⚙️ Config'!$B$10)</f>
        <v>0.0075</v>
      </c>
      <c r="AG5386" s="88">
        <f t="shared" si="9"/>
        <v>25132.94078</v>
      </c>
      <c r="AH5386" s="88">
        <f>AG5386*'⚙️ Config'!$B$11</f>
        <v>125664.7039</v>
      </c>
      <c r="AI5386" s="88">
        <f>AH5386*'⚙️ Config'!$B$12</f>
        <v>37699.41116</v>
      </c>
      <c r="AJ5386" s="64"/>
      <c r="AK5386" s="84"/>
      <c r="AL5386" s="84"/>
      <c r="AM5386" s="84"/>
      <c r="AN5386" s="84"/>
      <c r="AO5386" s="84"/>
      <c r="AP5386" s="84"/>
      <c r="AQ5386" s="84"/>
    </row>
    <row r="5387" ht="15.0" customHeight="1">
      <c r="A5387" s="98">
        <v>5384.0</v>
      </c>
      <c r="B5387" s="99" t="s">
        <v>11312</v>
      </c>
      <c r="C5387" s="98" t="s">
        <v>141</v>
      </c>
      <c r="D5387" s="98" t="s">
        <v>11313</v>
      </c>
      <c r="E5387" s="100">
        <v>26.8</v>
      </c>
      <c r="F5387" s="98" t="s">
        <v>86</v>
      </c>
      <c r="G5387" s="98" t="s">
        <v>606</v>
      </c>
      <c r="H5387" s="101">
        <v>3345850.63</v>
      </c>
      <c r="I5387" s="98">
        <v>3.0</v>
      </c>
      <c r="J5387" s="102">
        <v>4.8</v>
      </c>
      <c r="K5387" s="99">
        <v>2024.0</v>
      </c>
      <c r="L5387" s="98" t="s">
        <v>448</v>
      </c>
      <c r="M5387" s="98">
        <v>2021.0</v>
      </c>
      <c r="N5387" s="98" t="s">
        <v>161</v>
      </c>
      <c r="O5387" s="65" t="str">
        <f t="shared" si="1"/>
        <v>728457200001</v>
      </c>
      <c r="P5387" s="65">
        <f t="shared" si="2"/>
        <v>6</v>
      </c>
      <c r="Q5387" s="65">
        <f t="shared" si="3"/>
        <v>9</v>
      </c>
      <c r="R5387" s="65" t="str">
        <f t="shared" si="12"/>
        <v>72.845.720/0001-69</v>
      </c>
      <c r="S5387" s="84"/>
      <c r="T5387" s="84" t="str">
        <f t="shared" si="10"/>
        <v/>
      </c>
      <c r="U5387" s="84" t="str">
        <f t="shared" si="11"/>
        <v/>
      </c>
      <c r="V5387" s="65" t="str">
        <f t="shared" si="5"/>
        <v/>
      </c>
      <c r="W5387" s="84"/>
      <c r="X5387" s="84"/>
      <c r="Y5387" s="85"/>
      <c r="Z5387" s="85"/>
      <c r="AA5387" s="65" t="str">
        <f t="shared" si="6"/>
        <v/>
      </c>
      <c r="AB5387" s="65" t="str">
        <f t="shared" si="7"/>
        <v/>
      </c>
      <c r="AC5387" s="86"/>
      <c r="AD5387" s="87" t="str">
        <f t="shared" si="8"/>
        <v/>
      </c>
      <c r="AE5387" s="84"/>
      <c r="AF5387" s="86">
        <f>IF(AC5387&gt;0,AC5387,'⚙️ Config'!$B$10)</f>
        <v>0.0075</v>
      </c>
      <c r="AG5387" s="88">
        <f t="shared" si="9"/>
        <v>25093.87973</v>
      </c>
      <c r="AH5387" s="88">
        <f>AG5387*'⚙️ Config'!$B$11</f>
        <v>125469.3986</v>
      </c>
      <c r="AI5387" s="88">
        <f>AH5387*'⚙️ Config'!$B$12</f>
        <v>37640.81959</v>
      </c>
      <c r="AJ5387" s="64"/>
      <c r="AK5387" s="84"/>
      <c r="AL5387" s="84"/>
      <c r="AM5387" s="84"/>
      <c r="AN5387" s="84"/>
      <c r="AO5387" s="84"/>
      <c r="AP5387" s="84"/>
      <c r="AQ5387" s="84"/>
    </row>
    <row r="5388" ht="15.0" customHeight="1">
      <c r="A5388" s="98">
        <v>5385.0</v>
      </c>
      <c r="B5388" s="99" t="s">
        <v>11314</v>
      </c>
      <c r="C5388" s="98" t="s">
        <v>141</v>
      </c>
      <c r="D5388" s="98" t="s">
        <v>11315</v>
      </c>
      <c r="E5388" s="100">
        <v>22.82</v>
      </c>
      <c r="F5388" s="98" t="s">
        <v>86</v>
      </c>
      <c r="G5388" s="98" t="s">
        <v>606</v>
      </c>
      <c r="H5388" s="101">
        <v>3345667.55</v>
      </c>
      <c r="I5388" s="98">
        <v>2.0</v>
      </c>
      <c r="J5388" s="102">
        <v>5.0</v>
      </c>
      <c r="K5388" s="99">
        <v>2021.0</v>
      </c>
      <c r="L5388" s="98" t="s">
        <v>144</v>
      </c>
      <c r="M5388" s="98">
        <v>2021.0</v>
      </c>
      <c r="N5388" s="98" t="s">
        <v>161</v>
      </c>
      <c r="O5388" s="65" t="str">
        <f t="shared" si="1"/>
        <v>021017850001</v>
      </c>
      <c r="P5388" s="65">
        <f t="shared" si="2"/>
        <v>1</v>
      </c>
      <c r="Q5388" s="65">
        <f t="shared" si="3"/>
        <v>4</v>
      </c>
      <c r="R5388" s="65" t="str">
        <f t="shared" si="12"/>
        <v>02.101.785/0001-14</v>
      </c>
      <c r="S5388" s="84"/>
      <c r="T5388" s="84" t="str">
        <f t="shared" si="10"/>
        <v/>
      </c>
      <c r="U5388" s="84" t="str">
        <f t="shared" si="11"/>
        <v/>
      </c>
      <c r="V5388" s="65" t="str">
        <f t="shared" si="5"/>
        <v/>
      </c>
      <c r="W5388" s="84"/>
      <c r="X5388" s="84"/>
      <c r="Y5388" s="85"/>
      <c r="Z5388" s="85"/>
      <c r="AA5388" s="65" t="str">
        <f t="shared" si="6"/>
        <v/>
      </c>
      <c r="AB5388" s="65" t="str">
        <f t="shared" si="7"/>
        <v/>
      </c>
      <c r="AC5388" s="86"/>
      <c r="AD5388" s="87" t="str">
        <f t="shared" si="8"/>
        <v/>
      </c>
      <c r="AE5388" s="84"/>
      <c r="AF5388" s="86">
        <f>IF(AC5388&gt;0,AC5388,'⚙️ Config'!$B$10)</f>
        <v>0.0075</v>
      </c>
      <c r="AG5388" s="88">
        <f t="shared" si="9"/>
        <v>25092.50663</v>
      </c>
      <c r="AH5388" s="88">
        <f>AG5388*'⚙️ Config'!$B$11</f>
        <v>125462.5331</v>
      </c>
      <c r="AI5388" s="88">
        <f>AH5388*'⚙️ Config'!$B$12</f>
        <v>37638.75994</v>
      </c>
      <c r="AJ5388" s="64"/>
      <c r="AK5388" s="84"/>
      <c r="AL5388" s="84"/>
      <c r="AM5388" s="84"/>
      <c r="AN5388" s="84"/>
      <c r="AO5388" s="84"/>
      <c r="AP5388" s="84"/>
      <c r="AQ5388" s="84"/>
    </row>
    <row r="5389" ht="15.0" customHeight="1">
      <c r="A5389" s="98">
        <v>5386.0</v>
      </c>
      <c r="B5389" s="99" t="s">
        <v>11316</v>
      </c>
      <c r="C5389" s="98" t="s">
        <v>141</v>
      </c>
      <c r="D5389" s="98" t="s">
        <v>11317</v>
      </c>
      <c r="E5389" s="100">
        <v>47.78</v>
      </c>
      <c r="F5389" s="98" t="s">
        <v>86</v>
      </c>
      <c r="G5389" s="98" t="s">
        <v>606</v>
      </c>
      <c r="H5389" s="101">
        <v>3339976.15</v>
      </c>
      <c r="I5389" s="98">
        <v>3.0</v>
      </c>
      <c r="J5389" s="102">
        <v>4.7</v>
      </c>
      <c r="K5389" s="99">
        <v>2025.0</v>
      </c>
      <c r="L5389" s="98" t="s">
        <v>4689</v>
      </c>
      <c r="M5389" s="98">
        <v>2021.0</v>
      </c>
      <c r="N5389" s="98" t="s">
        <v>208</v>
      </c>
      <c r="O5389" s="65" t="str">
        <f t="shared" si="1"/>
        <v>476688350001</v>
      </c>
      <c r="P5389" s="65">
        <f t="shared" si="2"/>
        <v>8</v>
      </c>
      <c r="Q5389" s="65">
        <f t="shared" si="3"/>
        <v>8</v>
      </c>
      <c r="R5389" s="65" t="str">
        <f t="shared" si="12"/>
        <v>47.668.835/0001-88</v>
      </c>
      <c r="S5389" s="84"/>
      <c r="T5389" s="84" t="str">
        <f t="shared" si="10"/>
        <v/>
      </c>
      <c r="U5389" s="84" t="str">
        <f t="shared" si="11"/>
        <v/>
      </c>
      <c r="V5389" s="65" t="str">
        <f t="shared" si="5"/>
        <v/>
      </c>
      <c r="W5389" s="84"/>
      <c r="X5389" s="84"/>
      <c r="Y5389" s="85"/>
      <c r="Z5389" s="85"/>
      <c r="AA5389" s="65" t="str">
        <f t="shared" si="6"/>
        <v/>
      </c>
      <c r="AB5389" s="65" t="str">
        <f t="shared" si="7"/>
        <v/>
      </c>
      <c r="AC5389" s="86"/>
      <c r="AD5389" s="87" t="str">
        <f t="shared" si="8"/>
        <v/>
      </c>
      <c r="AE5389" s="84"/>
      <c r="AF5389" s="86">
        <f>IF(AC5389&gt;0,AC5389,'⚙️ Config'!$B$10)</f>
        <v>0.0075</v>
      </c>
      <c r="AG5389" s="88">
        <f t="shared" si="9"/>
        <v>25049.82113</v>
      </c>
      <c r="AH5389" s="88">
        <f>AG5389*'⚙️ Config'!$B$11</f>
        <v>125249.1056</v>
      </c>
      <c r="AI5389" s="88">
        <f>AH5389*'⚙️ Config'!$B$12</f>
        <v>37574.73169</v>
      </c>
      <c r="AJ5389" s="64"/>
      <c r="AK5389" s="84"/>
      <c r="AL5389" s="84"/>
      <c r="AM5389" s="84"/>
      <c r="AN5389" s="84"/>
      <c r="AO5389" s="84"/>
      <c r="AP5389" s="84"/>
      <c r="AQ5389" s="84"/>
    </row>
    <row r="5390" ht="15.0" customHeight="1">
      <c r="A5390" s="98">
        <v>5387.0</v>
      </c>
      <c r="B5390" s="99" t="s">
        <v>11318</v>
      </c>
      <c r="C5390" s="98" t="s">
        <v>141</v>
      </c>
      <c r="D5390" s="98" t="s">
        <v>11319</v>
      </c>
      <c r="E5390" s="100">
        <v>26.73</v>
      </c>
      <c r="F5390" s="98" t="s">
        <v>86</v>
      </c>
      <c r="G5390" s="98" t="s">
        <v>606</v>
      </c>
      <c r="H5390" s="101">
        <v>3330544.96</v>
      </c>
      <c r="I5390" s="98">
        <v>2.0</v>
      </c>
      <c r="J5390" s="102">
        <v>4.8</v>
      </c>
      <c r="K5390" s="99">
        <v>2023.0</v>
      </c>
      <c r="L5390" s="98" t="s">
        <v>630</v>
      </c>
      <c r="M5390" s="98">
        <v>2021.0</v>
      </c>
      <c r="N5390" s="98" t="s">
        <v>161</v>
      </c>
      <c r="O5390" s="65" t="str">
        <f t="shared" si="1"/>
        <v>513345060001</v>
      </c>
      <c r="P5390" s="65">
        <f t="shared" si="2"/>
        <v>7</v>
      </c>
      <c r="Q5390" s="65">
        <f t="shared" si="3"/>
        <v>8</v>
      </c>
      <c r="R5390" s="65" t="str">
        <f t="shared" si="12"/>
        <v>51.334.506/0001-78</v>
      </c>
      <c r="S5390" s="84"/>
      <c r="T5390" s="84" t="str">
        <f t="shared" si="10"/>
        <v/>
      </c>
      <c r="U5390" s="84" t="str">
        <f t="shared" si="11"/>
        <v/>
      </c>
      <c r="V5390" s="65" t="str">
        <f t="shared" si="5"/>
        <v/>
      </c>
      <c r="W5390" s="84"/>
      <c r="X5390" s="84"/>
      <c r="Y5390" s="85"/>
      <c r="Z5390" s="85"/>
      <c r="AA5390" s="65" t="str">
        <f t="shared" si="6"/>
        <v/>
      </c>
      <c r="AB5390" s="65" t="str">
        <f t="shared" si="7"/>
        <v/>
      </c>
      <c r="AC5390" s="86"/>
      <c r="AD5390" s="87" t="str">
        <f t="shared" si="8"/>
        <v/>
      </c>
      <c r="AE5390" s="84"/>
      <c r="AF5390" s="86">
        <f>IF(AC5390&gt;0,AC5390,'⚙️ Config'!$B$10)</f>
        <v>0.0075</v>
      </c>
      <c r="AG5390" s="88">
        <f t="shared" si="9"/>
        <v>24979.0872</v>
      </c>
      <c r="AH5390" s="88">
        <f>AG5390*'⚙️ Config'!$B$11</f>
        <v>124895.436</v>
      </c>
      <c r="AI5390" s="88">
        <f>AH5390*'⚙️ Config'!$B$12</f>
        <v>37468.6308</v>
      </c>
      <c r="AJ5390" s="64"/>
      <c r="AK5390" s="84"/>
      <c r="AL5390" s="84"/>
      <c r="AM5390" s="84"/>
      <c r="AN5390" s="84"/>
      <c r="AO5390" s="84"/>
      <c r="AP5390" s="84"/>
      <c r="AQ5390" s="84"/>
    </row>
    <row r="5391" ht="15.0" customHeight="1">
      <c r="A5391" s="98">
        <v>5388.0</v>
      </c>
      <c r="B5391" s="99" t="s">
        <v>11320</v>
      </c>
      <c r="C5391" s="98" t="s">
        <v>141</v>
      </c>
      <c r="D5391" s="98" t="s">
        <v>11321</v>
      </c>
      <c r="E5391" s="100">
        <v>28.13</v>
      </c>
      <c r="F5391" s="98" t="s">
        <v>86</v>
      </c>
      <c r="G5391" s="98" t="s">
        <v>606</v>
      </c>
      <c r="H5391" s="101">
        <v>3316131.83</v>
      </c>
      <c r="I5391" s="98">
        <v>2.0</v>
      </c>
      <c r="J5391" s="102">
        <v>4.7</v>
      </c>
      <c r="K5391" s="99">
        <v>2023.0</v>
      </c>
      <c r="L5391" s="98" t="s">
        <v>937</v>
      </c>
      <c r="M5391" s="98">
        <v>2021.0</v>
      </c>
      <c r="N5391" s="98" t="s">
        <v>595</v>
      </c>
      <c r="O5391" s="65" t="str">
        <f t="shared" si="1"/>
        <v>460240300001</v>
      </c>
      <c r="P5391" s="65">
        <f t="shared" si="2"/>
        <v>3</v>
      </c>
      <c r="Q5391" s="65">
        <f t="shared" si="3"/>
        <v>9</v>
      </c>
      <c r="R5391" s="65" t="str">
        <f t="shared" si="12"/>
        <v>46.024.030/0001-39</v>
      </c>
      <c r="S5391" s="84"/>
      <c r="T5391" s="84" t="str">
        <f t="shared" si="10"/>
        <v/>
      </c>
      <c r="U5391" s="84" t="str">
        <f t="shared" si="11"/>
        <v/>
      </c>
      <c r="V5391" s="65" t="str">
        <f t="shared" si="5"/>
        <v/>
      </c>
      <c r="W5391" s="84"/>
      <c r="X5391" s="84"/>
      <c r="Y5391" s="85"/>
      <c r="Z5391" s="85"/>
      <c r="AA5391" s="65" t="str">
        <f t="shared" si="6"/>
        <v/>
      </c>
      <c r="AB5391" s="65" t="str">
        <f t="shared" si="7"/>
        <v/>
      </c>
      <c r="AC5391" s="86"/>
      <c r="AD5391" s="87" t="str">
        <f t="shared" si="8"/>
        <v/>
      </c>
      <c r="AE5391" s="84"/>
      <c r="AF5391" s="86">
        <f>IF(AC5391&gt;0,AC5391,'⚙️ Config'!$B$10)</f>
        <v>0.0075</v>
      </c>
      <c r="AG5391" s="88">
        <f t="shared" si="9"/>
        <v>24870.98873</v>
      </c>
      <c r="AH5391" s="88">
        <f>AG5391*'⚙️ Config'!$B$11</f>
        <v>124354.9436</v>
      </c>
      <c r="AI5391" s="88">
        <f>AH5391*'⚙️ Config'!$B$12</f>
        <v>37306.48309</v>
      </c>
      <c r="AJ5391" s="64"/>
      <c r="AK5391" s="84"/>
      <c r="AL5391" s="84"/>
      <c r="AM5391" s="84"/>
      <c r="AN5391" s="84"/>
      <c r="AO5391" s="84"/>
      <c r="AP5391" s="84"/>
      <c r="AQ5391" s="84"/>
    </row>
    <row r="5392" ht="15.0" customHeight="1">
      <c r="A5392" s="103">
        <v>5389.0</v>
      </c>
      <c r="B5392" s="104" t="s">
        <v>11322</v>
      </c>
      <c r="C5392" s="103" t="s">
        <v>8241</v>
      </c>
      <c r="D5392" s="103" t="s">
        <v>11323</v>
      </c>
      <c r="E5392" s="105">
        <v>23.3</v>
      </c>
      <c r="F5392" s="103" t="s">
        <v>86</v>
      </c>
      <c r="G5392" s="103" t="s">
        <v>606</v>
      </c>
      <c r="H5392" s="106">
        <v>3301616.82</v>
      </c>
      <c r="I5392" s="103">
        <v>2.0</v>
      </c>
      <c r="J5392" s="107">
        <v>4.8</v>
      </c>
      <c r="K5392" s="104">
        <v>2021.0</v>
      </c>
      <c r="L5392" s="103" t="s">
        <v>387</v>
      </c>
      <c r="M5392" s="103">
        <v>2021.0</v>
      </c>
      <c r="N5392" s="103" t="s">
        <v>161</v>
      </c>
      <c r="O5392" s="65" t="str">
        <f t="shared" si="1"/>
        <v>303842560001</v>
      </c>
      <c r="P5392" s="65">
        <f t="shared" si="2"/>
        <v>0</v>
      </c>
      <c r="Q5392" s="65">
        <f t="shared" si="3"/>
        <v>0</v>
      </c>
      <c r="R5392" s="65" t="str">
        <f t="shared" si="12"/>
        <v>30.384.256/0001-00</v>
      </c>
      <c r="S5392" s="84"/>
      <c r="T5392" s="84" t="str">
        <f t="shared" si="10"/>
        <v/>
      </c>
      <c r="U5392" s="84" t="str">
        <f t="shared" si="11"/>
        <v/>
      </c>
      <c r="V5392" s="65" t="str">
        <f t="shared" si="5"/>
        <v/>
      </c>
      <c r="W5392" s="84"/>
      <c r="X5392" s="84"/>
      <c r="Y5392" s="85"/>
      <c r="Z5392" s="85"/>
      <c r="AA5392" s="65" t="str">
        <f t="shared" si="6"/>
        <v/>
      </c>
      <c r="AB5392" s="65" t="str">
        <f t="shared" si="7"/>
        <v/>
      </c>
      <c r="AC5392" s="86"/>
      <c r="AD5392" s="87" t="str">
        <f t="shared" si="8"/>
        <v/>
      </c>
      <c r="AE5392" s="84"/>
      <c r="AF5392" s="86">
        <f>IF(AC5392&gt;0,AC5392,'⚙️ Config'!$B$10)</f>
        <v>0.0075</v>
      </c>
      <c r="AG5392" s="88">
        <f t="shared" si="9"/>
        <v>24762.12615</v>
      </c>
      <c r="AH5392" s="88">
        <f>AG5392*'⚙️ Config'!$B$11</f>
        <v>123810.6308</v>
      </c>
      <c r="AI5392" s="88">
        <f>AH5392*'⚙️ Config'!$B$12</f>
        <v>37143.18923</v>
      </c>
      <c r="AJ5392" s="64"/>
      <c r="AK5392" s="84"/>
      <c r="AL5392" s="84"/>
      <c r="AM5392" s="84"/>
      <c r="AN5392" s="84"/>
      <c r="AO5392" s="84"/>
      <c r="AP5392" s="84"/>
      <c r="AQ5392" s="84"/>
    </row>
    <row r="5393" ht="15.0" customHeight="1">
      <c r="A5393" s="98">
        <v>5390.0</v>
      </c>
      <c r="B5393" s="99" t="s">
        <v>11324</v>
      </c>
      <c r="C5393" s="98" t="s">
        <v>141</v>
      </c>
      <c r="D5393" s="98" t="s">
        <v>11325</v>
      </c>
      <c r="E5393" s="100">
        <v>32.36</v>
      </c>
      <c r="F5393" s="98" t="s">
        <v>86</v>
      </c>
      <c r="G5393" s="98" t="s">
        <v>606</v>
      </c>
      <c r="H5393" s="101">
        <v>3301523.42</v>
      </c>
      <c r="I5393" s="98">
        <v>2.0</v>
      </c>
      <c r="J5393" s="102">
        <v>5.0</v>
      </c>
      <c r="K5393" s="99">
        <v>2024.0</v>
      </c>
      <c r="L5393" s="98" t="s">
        <v>837</v>
      </c>
      <c r="M5393" s="98">
        <v>2021.0</v>
      </c>
      <c r="N5393" s="98" t="s">
        <v>161</v>
      </c>
      <c r="O5393" s="65" t="str">
        <f t="shared" si="1"/>
        <v>124237610001</v>
      </c>
      <c r="P5393" s="65">
        <f t="shared" si="2"/>
        <v>3</v>
      </c>
      <c r="Q5393" s="65">
        <f t="shared" si="3"/>
        <v>5</v>
      </c>
      <c r="R5393" s="65" t="str">
        <f t="shared" si="12"/>
        <v>12.423.761/0001-35</v>
      </c>
      <c r="S5393" s="84"/>
      <c r="T5393" s="84" t="str">
        <f t="shared" si="10"/>
        <v/>
      </c>
      <c r="U5393" s="84" t="str">
        <f t="shared" si="11"/>
        <v/>
      </c>
      <c r="V5393" s="65" t="str">
        <f t="shared" si="5"/>
        <v/>
      </c>
      <c r="W5393" s="84"/>
      <c r="X5393" s="84"/>
      <c r="Y5393" s="85"/>
      <c r="Z5393" s="85"/>
      <c r="AA5393" s="65" t="str">
        <f t="shared" si="6"/>
        <v/>
      </c>
      <c r="AB5393" s="65" t="str">
        <f t="shared" si="7"/>
        <v/>
      </c>
      <c r="AC5393" s="86"/>
      <c r="AD5393" s="87" t="str">
        <f t="shared" si="8"/>
        <v/>
      </c>
      <c r="AE5393" s="84"/>
      <c r="AF5393" s="86">
        <f>IF(AC5393&gt;0,AC5393,'⚙️ Config'!$B$10)</f>
        <v>0.0075</v>
      </c>
      <c r="AG5393" s="88">
        <f t="shared" si="9"/>
        <v>24761.42565</v>
      </c>
      <c r="AH5393" s="88">
        <f>AG5393*'⚙️ Config'!$B$11</f>
        <v>123807.1283</v>
      </c>
      <c r="AI5393" s="88">
        <f>AH5393*'⚙️ Config'!$B$12</f>
        <v>37142.13848</v>
      </c>
      <c r="AJ5393" s="64"/>
      <c r="AK5393" s="84"/>
      <c r="AL5393" s="84"/>
      <c r="AM5393" s="84"/>
      <c r="AN5393" s="84"/>
      <c r="AO5393" s="84"/>
      <c r="AP5393" s="84"/>
      <c r="AQ5393" s="84"/>
    </row>
    <row r="5394" ht="15.0" customHeight="1">
      <c r="A5394" s="103">
        <v>5391.0</v>
      </c>
      <c r="B5394" s="104" t="s">
        <v>11326</v>
      </c>
      <c r="C5394" s="103" t="s">
        <v>141</v>
      </c>
      <c r="D5394" s="103" t="s">
        <v>11327</v>
      </c>
      <c r="E5394" s="105">
        <v>34.45</v>
      </c>
      <c r="F5394" s="103" t="s">
        <v>86</v>
      </c>
      <c r="G5394" s="103" t="s">
        <v>606</v>
      </c>
      <c r="H5394" s="106">
        <v>3300584.19</v>
      </c>
      <c r="I5394" s="103">
        <v>2.0</v>
      </c>
      <c r="J5394" s="107">
        <v>4.7</v>
      </c>
      <c r="K5394" s="104">
        <v>2024.0</v>
      </c>
      <c r="L5394" s="103" t="s">
        <v>976</v>
      </c>
      <c r="M5394" s="103">
        <v>2021.0</v>
      </c>
      <c r="N5394" s="103" t="s">
        <v>161</v>
      </c>
      <c r="O5394" s="65" t="str">
        <f t="shared" si="1"/>
        <v>167748160001</v>
      </c>
      <c r="P5394" s="65">
        <f t="shared" si="2"/>
        <v>0</v>
      </c>
      <c r="Q5394" s="65">
        <f t="shared" si="3"/>
        <v>2</v>
      </c>
      <c r="R5394" s="65" t="str">
        <f t="shared" si="12"/>
        <v>16.774.816/0001-02</v>
      </c>
      <c r="S5394" s="84"/>
      <c r="T5394" s="84" t="str">
        <f t="shared" si="10"/>
        <v/>
      </c>
      <c r="U5394" s="84" t="str">
        <f t="shared" si="11"/>
        <v/>
      </c>
      <c r="V5394" s="65" t="str">
        <f t="shared" si="5"/>
        <v/>
      </c>
      <c r="W5394" s="84"/>
      <c r="X5394" s="84"/>
      <c r="Y5394" s="85"/>
      <c r="Z5394" s="85"/>
      <c r="AA5394" s="65" t="str">
        <f t="shared" si="6"/>
        <v/>
      </c>
      <c r="AB5394" s="65" t="str">
        <f t="shared" si="7"/>
        <v/>
      </c>
      <c r="AC5394" s="86"/>
      <c r="AD5394" s="87" t="str">
        <f t="shared" si="8"/>
        <v/>
      </c>
      <c r="AE5394" s="84"/>
      <c r="AF5394" s="86">
        <f>IF(AC5394&gt;0,AC5394,'⚙️ Config'!$B$10)</f>
        <v>0.0075</v>
      </c>
      <c r="AG5394" s="88">
        <f t="shared" si="9"/>
        <v>24754.38143</v>
      </c>
      <c r="AH5394" s="88">
        <f>AG5394*'⚙️ Config'!$B$11</f>
        <v>123771.9071</v>
      </c>
      <c r="AI5394" s="88">
        <f>AH5394*'⚙️ Config'!$B$12</f>
        <v>37131.57214</v>
      </c>
      <c r="AJ5394" s="64"/>
      <c r="AK5394" s="84"/>
      <c r="AL5394" s="84"/>
      <c r="AM5394" s="84"/>
      <c r="AN5394" s="84"/>
      <c r="AO5394" s="84"/>
      <c r="AP5394" s="84"/>
      <c r="AQ5394" s="84"/>
    </row>
    <row r="5395" ht="15.0" customHeight="1">
      <c r="A5395" s="98">
        <v>5392.0</v>
      </c>
      <c r="B5395" s="99" t="s">
        <v>11328</v>
      </c>
      <c r="C5395" s="98" t="s">
        <v>141</v>
      </c>
      <c r="D5395" s="98" t="s">
        <v>11329</v>
      </c>
      <c r="E5395" s="100">
        <v>28.21</v>
      </c>
      <c r="F5395" s="98" t="s">
        <v>86</v>
      </c>
      <c r="G5395" s="98" t="s">
        <v>606</v>
      </c>
      <c r="H5395" s="101">
        <v>3292954.69</v>
      </c>
      <c r="I5395" s="98">
        <v>2.0</v>
      </c>
      <c r="J5395" s="102">
        <v>4.9</v>
      </c>
      <c r="K5395" s="99">
        <v>2023.0</v>
      </c>
      <c r="L5395" s="98" t="s">
        <v>202</v>
      </c>
      <c r="M5395" s="98">
        <v>2021.0</v>
      </c>
      <c r="N5395" s="98" t="s">
        <v>189</v>
      </c>
      <c r="O5395" s="65" t="str">
        <f t="shared" si="1"/>
        <v>293802510001</v>
      </c>
      <c r="P5395" s="65">
        <f t="shared" si="2"/>
        <v>2</v>
      </c>
      <c r="Q5395" s="65">
        <f t="shared" si="3"/>
        <v>0</v>
      </c>
      <c r="R5395" s="65" t="str">
        <f t="shared" si="12"/>
        <v>29.380.251/0001-20</v>
      </c>
      <c r="S5395" s="84"/>
      <c r="T5395" s="84" t="str">
        <f t="shared" si="10"/>
        <v/>
      </c>
      <c r="U5395" s="84" t="str">
        <f t="shared" si="11"/>
        <v/>
      </c>
      <c r="V5395" s="65" t="str">
        <f t="shared" si="5"/>
        <v/>
      </c>
      <c r="W5395" s="84"/>
      <c r="X5395" s="84"/>
      <c r="Y5395" s="85"/>
      <c r="Z5395" s="85"/>
      <c r="AA5395" s="65" t="str">
        <f t="shared" si="6"/>
        <v/>
      </c>
      <c r="AB5395" s="65" t="str">
        <f t="shared" si="7"/>
        <v/>
      </c>
      <c r="AC5395" s="86"/>
      <c r="AD5395" s="87" t="str">
        <f t="shared" si="8"/>
        <v/>
      </c>
      <c r="AE5395" s="84"/>
      <c r="AF5395" s="86">
        <f>IF(AC5395&gt;0,AC5395,'⚙️ Config'!$B$10)</f>
        <v>0.0075</v>
      </c>
      <c r="AG5395" s="88">
        <f t="shared" si="9"/>
        <v>24697.16018</v>
      </c>
      <c r="AH5395" s="88">
        <f>AG5395*'⚙️ Config'!$B$11</f>
        <v>123485.8009</v>
      </c>
      <c r="AI5395" s="88">
        <f>AH5395*'⚙️ Config'!$B$12</f>
        <v>37045.74026</v>
      </c>
      <c r="AJ5395" s="64"/>
      <c r="AK5395" s="84"/>
      <c r="AL5395" s="84"/>
      <c r="AM5395" s="84"/>
      <c r="AN5395" s="84"/>
      <c r="AO5395" s="84"/>
      <c r="AP5395" s="84"/>
      <c r="AQ5395" s="84"/>
    </row>
    <row r="5396" ht="15.0" customHeight="1">
      <c r="A5396" s="103">
        <v>5393.0</v>
      </c>
      <c r="B5396" s="104" t="s">
        <v>11330</v>
      </c>
      <c r="C5396" s="103" t="s">
        <v>141</v>
      </c>
      <c r="D5396" s="103" t="s">
        <v>11331</v>
      </c>
      <c r="E5396" s="105">
        <v>33.42</v>
      </c>
      <c r="F5396" s="103" t="s">
        <v>86</v>
      </c>
      <c r="G5396" s="103" t="s">
        <v>606</v>
      </c>
      <c r="H5396" s="106">
        <v>3289022.85</v>
      </c>
      <c r="I5396" s="103">
        <v>2.0</v>
      </c>
      <c r="J5396" s="107">
        <v>4.8</v>
      </c>
      <c r="K5396" s="104">
        <v>2024.0</v>
      </c>
      <c r="L5396" s="103" t="s">
        <v>630</v>
      </c>
      <c r="M5396" s="103">
        <v>2021.0</v>
      </c>
      <c r="N5396" s="103" t="s">
        <v>161</v>
      </c>
      <c r="O5396" s="65" t="str">
        <f t="shared" si="1"/>
        <v>040380490001</v>
      </c>
      <c r="P5396" s="65">
        <f t="shared" si="2"/>
        <v>9</v>
      </c>
      <c r="Q5396" s="65">
        <f t="shared" si="3"/>
        <v>4</v>
      </c>
      <c r="R5396" s="65" t="str">
        <f t="shared" si="12"/>
        <v>04.038.049/0001-94</v>
      </c>
      <c r="S5396" s="84"/>
      <c r="T5396" s="84" t="str">
        <f t="shared" si="10"/>
        <v/>
      </c>
      <c r="U5396" s="84" t="str">
        <f t="shared" si="11"/>
        <v/>
      </c>
      <c r="V5396" s="65" t="str">
        <f t="shared" si="5"/>
        <v/>
      </c>
      <c r="W5396" s="84"/>
      <c r="X5396" s="84"/>
      <c r="Y5396" s="85"/>
      <c r="Z5396" s="85"/>
      <c r="AA5396" s="65" t="str">
        <f t="shared" si="6"/>
        <v/>
      </c>
      <c r="AB5396" s="65" t="str">
        <f t="shared" si="7"/>
        <v/>
      </c>
      <c r="AC5396" s="86"/>
      <c r="AD5396" s="87" t="str">
        <f t="shared" si="8"/>
        <v/>
      </c>
      <c r="AE5396" s="84"/>
      <c r="AF5396" s="86">
        <f>IF(AC5396&gt;0,AC5396,'⚙️ Config'!$B$10)</f>
        <v>0.0075</v>
      </c>
      <c r="AG5396" s="88">
        <f t="shared" si="9"/>
        <v>24667.67138</v>
      </c>
      <c r="AH5396" s="88">
        <f>AG5396*'⚙️ Config'!$B$11</f>
        <v>123338.3569</v>
      </c>
      <c r="AI5396" s="88">
        <f>AH5396*'⚙️ Config'!$B$12</f>
        <v>37001.50706</v>
      </c>
      <c r="AJ5396" s="64"/>
      <c r="AK5396" s="84"/>
      <c r="AL5396" s="84"/>
      <c r="AM5396" s="84"/>
      <c r="AN5396" s="84"/>
      <c r="AO5396" s="84"/>
      <c r="AP5396" s="84"/>
      <c r="AQ5396" s="84"/>
    </row>
    <row r="5397" ht="15.0" customHeight="1">
      <c r="A5397" s="103">
        <v>5394.0</v>
      </c>
      <c r="B5397" s="104" t="s">
        <v>11332</v>
      </c>
      <c r="C5397" s="103" t="s">
        <v>141</v>
      </c>
      <c r="D5397" s="103" t="s">
        <v>11333</v>
      </c>
      <c r="E5397" s="105">
        <v>23.13</v>
      </c>
      <c r="F5397" s="103" t="s">
        <v>86</v>
      </c>
      <c r="G5397" s="103" t="s">
        <v>606</v>
      </c>
      <c r="H5397" s="106">
        <v>3285306.97</v>
      </c>
      <c r="I5397" s="103">
        <v>2.0</v>
      </c>
      <c r="J5397" s="107">
        <v>5.0</v>
      </c>
      <c r="K5397" s="104">
        <v>2021.0</v>
      </c>
      <c r="L5397" s="103" t="s">
        <v>630</v>
      </c>
      <c r="M5397" s="103">
        <v>2021.0</v>
      </c>
      <c r="N5397" s="103" t="s">
        <v>161</v>
      </c>
      <c r="O5397" s="65" t="str">
        <f t="shared" si="1"/>
        <v>565434320001</v>
      </c>
      <c r="P5397" s="65">
        <f t="shared" si="2"/>
        <v>0</v>
      </c>
      <c r="Q5397" s="65">
        <f t="shared" si="3"/>
        <v>1</v>
      </c>
      <c r="R5397" s="65" t="str">
        <f t="shared" si="12"/>
        <v>56.543.432/0001-01</v>
      </c>
      <c r="S5397" s="84"/>
      <c r="T5397" s="84" t="str">
        <f t="shared" si="10"/>
        <v/>
      </c>
      <c r="U5397" s="84" t="str">
        <f t="shared" si="11"/>
        <v/>
      </c>
      <c r="V5397" s="65" t="str">
        <f t="shared" si="5"/>
        <v/>
      </c>
      <c r="W5397" s="84"/>
      <c r="X5397" s="84"/>
      <c r="Y5397" s="85"/>
      <c r="Z5397" s="85"/>
      <c r="AA5397" s="65" t="str">
        <f t="shared" si="6"/>
        <v/>
      </c>
      <c r="AB5397" s="65" t="str">
        <f t="shared" si="7"/>
        <v/>
      </c>
      <c r="AC5397" s="86"/>
      <c r="AD5397" s="87" t="str">
        <f t="shared" si="8"/>
        <v/>
      </c>
      <c r="AE5397" s="84"/>
      <c r="AF5397" s="86">
        <f>IF(AC5397&gt;0,AC5397,'⚙️ Config'!$B$10)</f>
        <v>0.0075</v>
      </c>
      <c r="AG5397" s="88">
        <f t="shared" si="9"/>
        <v>24639.80228</v>
      </c>
      <c r="AH5397" s="88">
        <f>AG5397*'⚙️ Config'!$B$11</f>
        <v>123199.0114</v>
      </c>
      <c r="AI5397" s="88">
        <f>AH5397*'⚙️ Config'!$B$12</f>
        <v>36959.70341</v>
      </c>
      <c r="AJ5397" s="64"/>
      <c r="AK5397" s="84"/>
      <c r="AL5397" s="84"/>
      <c r="AM5397" s="84"/>
      <c r="AN5397" s="84"/>
      <c r="AO5397" s="84"/>
      <c r="AP5397" s="84"/>
      <c r="AQ5397" s="84"/>
    </row>
    <row r="5398" ht="15.0" customHeight="1">
      <c r="A5398" s="103">
        <v>5395.0</v>
      </c>
      <c r="B5398" s="104" t="s">
        <v>11334</v>
      </c>
      <c r="C5398" s="103" t="s">
        <v>141</v>
      </c>
      <c r="D5398" s="103" t="s">
        <v>11335</v>
      </c>
      <c r="E5398" s="105">
        <v>33.55</v>
      </c>
      <c r="F5398" s="103" t="s">
        <v>86</v>
      </c>
      <c r="G5398" s="103" t="s">
        <v>606</v>
      </c>
      <c r="H5398" s="106">
        <v>3276794.68</v>
      </c>
      <c r="I5398" s="103">
        <v>1.0</v>
      </c>
      <c r="J5398" s="107">
        <v>4.7</v>
      </c>
      <c r="K5398" s="104">
        <v>2021.0</v>
      </c>
      <c r="L5398" s="103" t="s">
        <v>202</v>
      </c>
      <c r="M5398" s="103">
        <v>2021.0</v>
      </c>
      <c r="N5398" s="103" t="s">
        <v>145</v>
      </c>
      <c r="O5398" s="65" t="str">
        <f t="shared" si="1"/>
        <v>088523340001</v>
      </c>
      <c r="P5398" s="65">
        <f t="shared" si="2"/>
        <v>0</v>
      </c>
      <c r="Q5398" s="65">
        <f t="shared" si="3"/>
        <v>3</v>
      </c>
      <c r="R5398" s="65" t="str">
        <f t="shared" si="12"/>
        <v>08.852.334/0001-03</v>
      </c>
      <c r="S5398" s="84"/>
      <c r="T5398" s="84" t="str">
        <f t="shared" si="10"/>
        <v/>
      </c>
      <c r="U5398" s="84" t="str">
        <f t="shared" si="11"/>
        <v/>
      </c>
      <c r="V5398" s="65" t="str">
        <f t="shared" si="5"/>
        <v/>
      </c>
      <c r="W5398" s="84"/>
      <c r="X5398" s="84"/>
      <c r="Y5398" s="85"/>
      <c r="Z5398" s="85"/>
      <c r="AA5398" s="65" t="str">
        <f t="shared" si="6"/>
        <v/>
      </c>
      <c r="AB5398" s="65" t="str">
        <f t="shared" si="7"/>
        <v/>
      </c>
      <c r="AC5398" s="86"/>
      <c r="AD5398" s="87" t="str">
        <f t="shared" si="8"/>
        <v/>
      </c>
      <c r="AE5398" s="84"/>
      <c r="AF5398" s="86">
        <f>IF(AC5398&gt;0,AC5398,'⚙️ Config'!$B$10)</f>
        <v>0.0075</v>
      </c>
      <c r="AG5398" s="88">
        <f t="shared" si="9"/>
        <v>24575.9601</v>
      </c>
      <c r="AH5398" s="88">
        <f>AG5398*'⚙️ Config'!$B$11</f>
        <v>122879.8005</v>
      </c>
      <c r="AI5398" s="88">
        <f>AH5398*'⚙️ Config'!$B$12</f>
        <v>36863.94015</v>
      </c>
      <c r="AJ5398" s="64"/>
      <c r="AK5398" s="84"/>
      <c r="AL5398" s="84"/>
      <c r="AM5398" s="84"/>
      <c r="AN5398" s="84"/>
      <c r="AO5398" s="84"/>
      <c r="AP5398" s="84"/>
      <c r="AQ5398" s="84"/>
    </row>
    <row r="5399" ht="15.0" customHeight="1">
      <c r="A5399" s="103">
        <v>5396.0</v>
      </c>
      <c r="B5399" s="104" t="s">
        <v>11336</v>
      </c>
      <c r="C5399" s="103" t="s">
        <v>141</v>
      </c>
      <c r="D5399" s="103" t="s">
        <v>11337</v>
      </c>
      <c r="E5399" s="105">
        <v>33.3</v>
      </c>
      <c r="F5399" s="103" t="s">
        <v>86</v>
      </c>
      <c r="G5399" s="103" t="s">
        <v>606</v>
      </c>
      <c r="H5399" s="106">
        <v>3276155.22</v>
      </c>
      <c r="I5399" s="103">
        <v>1.0</v>
      </c>
      <c r="J5399" s="107">
        <v>4.8</v>
      </c>
      <c r="K5399" s="104">
        <v>2021.0</v>
      </c>
      <c r="L5399" s="103" t="s">
        <v>630</v>
      </c>
      <c r="M5399" s="103">
        <v>2021.0</v>
      </c>
      <c r="N5399" s="103" t="s">
        <v>161</v>
      </c>
      <c r="O5399" s="65" t="str">
        <f t="shared" si="1"/>
        <v>048899410001</v>
      </c>
      <c r="P5399" s="65">
        <f t="shared" si="2"/>
        <v>8</v>
      </c>
      <c r="Q5399" s="65">
        <f t="shared" si="3"/>
        <v>9</v>
      </c>
      <c r="R5399" s="65" t="str">
        <f t="shared" si="12"/>
        <v>04.889.941/0001-89</v>
      </c>
      <c r="S5399" s="84"/>
      <c r="T5399" s="84" t="str">
        <f t="shared" si="10"/>
        <v/>
      </c>
      <c r="U5399" s="84" t="str">
        <f t="shared" si="11"/>
        <v/>
      </c>
      <c r="V5399" s="65" t="str">
        <f t="shared" si="5"/>
        <v/>
      </c>
      <c r="W5399" s="84"/>
      <c r="X5399" s="84"/>
      <c r="Y5399" s="85"/>
      <c r="Z5399" s="85"/>
      <c r="AA5399" s="65" t="str">
        <f t="shared" si="6"/>
        <v/>
      </c>
      <c r="AB5399" s="65" t="str">
        <f t="shared" si="7"/>
        <v/>
      </c>
      <c r="AC5399" s="86"/>
      <c r="AD5399" s="87" t="str">
        <f t="shared" si="8"/>
        <v/>
      </c>
      <c r="AE5399" s="84"/>
      <c r="AF5399" s="86">
        <f>IF(AC5399&gt;0,AC5399,'⚙️ Config'!$B$10)</f>
        <v>0.0075</v>
      </c>
      <c r="AG5399" s="88">
        <f t="shared" si="9"/>
        <v>24571.16415</v>
      </c>
      <c r="AH5399" s="88">
        <f>AG5399*'⚙️ Config'!$B$11</f>
        <v>122855.8208</v>
      </c>
      <c r="AI5399" s="88">
        <f>AH5399*'⚙️ Config'!$B$12</f>
        <v>36856.74623</v>
      </c>
      <c r="AJ5399" s="64"/>
      <c r="AK5399" s="84"/>
      <c r="AL5399" s="84"/>
      <c r="AM5399" s="84"/>
      <c r="AN5399" s="84"/>
      <c r="AO5399" s="84"/>
      <c r="AP5399" s="84"/>
      <c r="AQ5399" s="84"/>
    </row>
    <row r="5400" ht="15.0" customHeight="1">
      <c r="A5400" s="103">
        <v>5397.0</v>
      </c>
      <c r="B5400" s="104" t="s">
        <v>11338</v>
      </c>
      <c r="C5400" s="103" t="s">
        <v>141</v>
      </c>
      <c r="D5400" s="103" t="s">
        <v>11339</v>
      </c>
      <c r="E5400" s="105">
        <v>23.3</v>
      </c>
      <c r="F5400" s="103" t="s">
        <v>86</v>
      </c>
      <c r="G5400" s="103" t="s">
        <v>606</v>
      </c>
      <c r="H5400" s="106">
        <v>3270512.67</v>
      </c>
      <c r="I5400" s="103">
        <v>2.0</v>
      </c>
      <c r="J5400" s="107">
        <v>4.8</v>
      </c>
      <c r="K5400" s="104">
        <v>2021.0</v>
      </c>
      <c r="L5400" s="103" t="s">
        <v>615</v>
      </c>
      <c r="M5400" s="103">
        <v>2021.0</v>
      </c>
      <c r="N5400" s="103" t="s">
        <v>161</v>
      </c>
      <c r="O5400" s="65" t="str">
        <f t="shared" si="1"/>
        <v>053799170001</v>
      </c>
      <c r="P5400" s="65">
        <f t="shared" si="2"/>
        <v>6</v>
      </c>
      <c r="Q5400" s="65">
        <f t="shared" si="3"/>
        <v>2</v>
      </c>
      <c r="R5400" s="65" t="str">
        <f t="shared" si="12"/>
        <v>05.379.917/0001-62</v>
      </c>
      <c r="S5400" s="84"/>
      <c r="T5400" s="84" t="str">
        <f t="shared" si="10"/>
        <v/>
      </c>
      <c r="U5400" s="84" t="str">
        <f t="shared" si="11"/>
        <v/>
      </c>
      <c r="V5400" s="65" t="str">
        <f t="shared" si="5"/>
        <v/>
      </c>
      <c r="W5400" s="84"/>
      <c r="X5400" s="84"/>
      <c r="Y5400" s="85"/>
      <c r="Z5400" s="85"/>
      <c r="AA5400" s="65" t="str">
        <f t="shared" si="6"/>
        <v/>
      </c>
      <c r="AB5400" s="65" t="str">
        <f t="shared" si="7"/>
        <v/>
      </c>
      <c r="AC5400" s="86"/>
      <c r="AD5400" s="87" t="str">
        <f t="shared" si="8"/>
        <v/>
      </c>
      <c r="AE5400" s="84"/>
      <c r="AF5400" s="86">
        <f>IF(AC5400&gt;0,AC5400,'⚙️ Config'!$B$10)</f>
        <v>0.0075</v>
      </c>
      <c r="AG5400" s="88">
        <f t="shared" si="9"/>
        <v>24528.84503</v>
      </c>
      <c r="AH5400" s="88">
        <f>AG5400*'⚙️ Config'!$B$11</f>
        <v>122644.2251</v>
      </c>
      <c r="AI5400" s="88">
        <f>AH5400*'⚙️ Config'!$B$12</f>
        <v>36793.26754</v>
      </c>
      <c r="AJ5400" s="64"/>
      <c r="AK5400" s="84"/>
      <c r="AL5400" s="84"/>
      <c r="AM5400" s="84"/>
      <c r="AN5400" s="84"/>
      <c r="AO5400" s="84"/>
      <c r="AP5400" s="84"/>
      <c r="AQ5400" s="84"/>
    </row>
    <row r="5401" ht="15.0" customHeight="1">
      <c r="A5401" s="103">
        <v>5398.0</v>
      </c>
      <c r="B5401" s="104" t="s">
        <v>11340</v>
      </c>
      <c r="C5401" s="103" t="s">
        <v>141</v>
      </c>
      <c r="D5401" s="103" t="s">
        <v>11341</v>
      </c>
      <c r="E5401" s="105">
        <v>22.81</v>
      </c>
      <c r="F5401" s="103" t="s">
        <v>86</v>
      </c>
      <c r="G5401" s="103" t="s">
        <v>606</v>
      </c>
      <c r="H5401" s="106">
        <v>3268826.31</v>
      </c>
      <c r="I5401" s="103">
        <v>2.0</v>
      </c>
      <c r="J5401" s="107">
        <v>5.0</v>
      </c>
      <c r="K5401" s="104">
        <v>2021.0</v>
      </c>
      <c r="L5401" s="103" t="s">
        <v>387</v>
      </c>
      <c r="M5401" s="103">
        <v>2021.0</v>
      </c>
      <c r="N5401" s="103" t="s">
        <v>161</v>
      </c>
      <c r="O5401" s="65" t="str">
        <f t="shared" si="1"/>
        <v>014500470001</v>
      </c>
      <c r="P5401" s="65">
        <f t="shared" si="2"/>
        <v>1</v>
      </c>
      <c r="Q5401" s="65">
        <f t="shared" si="3"/>
        <v>0</v>
      </c>
      <c r="R5401" s="65" t="str">
        <f t="shared" si="12"/>
        <v>01.450.047/0001-10</v>
      </c>
      <c r="S5401" s="84"/>
      <c r="T5401" s="84" t="str">
        <f t="shared" si="10"/>
        <v/>
      </c>
      <c r="U5401" s="84" t="str">
        <f t="shared" si="11"/>
        <v/>
      </c>
      <c r="V5401" s="65" t="str">
        <f t="shared" si="5"/>
        <v/>
      </c>
      <c r="W5401" s="84"/>
      <c r="X5401" s="84"/>
      <c r="Y5401" s="85"/>
      <c r="Z5401" s="85"/>
      <c r="AA5401" s="65" t="str">
        <f t="shared" si="6"/>
        <v/>
      </c>
      <c r="AB5401" s="65" t="str">
        <f t="shared" si="7"/>
        <v/>
      </c>
      <c r="AC5401" s="86"/>
      <c r="AD5401" s="87" t="str">
        <f t="shared" si="8"/>
        <v/>
      </c>
      <c r="AE5401" s="84"/>
      <c r="AF5401" s="86">
        <f>IF(AC5401&gt;0,AC5401,'⚙️ Config'!$B$10)</f>
        <v>0.0075</v>
      </c>
      <c r="AG5401" s="88">
        <f t="shared" si="9"/>
        <v>24516.19733</v>
      </c>
      <c r="AH5401" s="88">
        <f>AG5401*'⚙️ Config'!$B$11</f>
        <v>122580.9866</v>
      </c>
      <c r="AI5401" s="88">
        <f>AH5401*'⚙️ Config'!$B$12</f>
        <v>36774.29599</v>
      </c>
      <c r="AJ5401" s="64"/>
      <c r="AK5401" s="84"/>
      <c r="AL5401" s="84"/>
      <c r="AM5401" s="84"/>
      <c r="AN5401" s="84"/>
      <c r="AO5401" s="84"/>
      <c r="AP5401" s="84"/>
      <c r="AQ5401" s="84"/>
    </row>
    <row r="5402" ht="15.0" customHeight="1">
      <c r="A5402" s="103">
        <v>5399.0</v>
      </c>
      <c r="B5402" s="104" t="s">
        <v>11342</v>
      </c>
      <c r="C5402" s="103" t="s">
        <v>141</v>
      </c>
      <c r="D5402" s="103" t="s">
        <v>11343</v>
      </c>
      <c r="E5402" s="105">
        <v>33.3</v>
      </c>
      <c r="F5402" s="103" t="s">
        <v>86</v>
      </c>
      <c r="G5402" s="103" t="s">
        <v>606</v>
      </c>
      <c r="H5402" s="106">
        <v>3267327.5</v>
      </c>
      <c r="I5402" s="103">
        <v>1.0</v>
      </c>
      <c r="J5402" s="107">
        <v>4.8</v>
      </c>
      <c r="K5402" s="104">
        <v>2021.0</v>
      </c>
      <c r="L5402" s="103" t="s">
        <v>448</v>
      </c>
      <c r="M5402" s="103">
        <v>2021.0</v>
      </c>
      <c r="N5402" s="103" t="s">
        <v>161</v>
      </c>
      <c r="O5402" s="65" t="str">
        <f t="shared" si="1"/>
        <v>031579510001</v>
      </c>
      <c r="P5402" s="65">
        <f t="shared" si="2"/>
        <v>6</v>
      </c>
      <c r="Q5402" s="65">
        <f t="shared" si="3"/>
        <v>7</v>
      </c>
      <c r="R5402" s="65" t="str">
        <f t="shared" si="12"/>
        <v>03.157.951/0001-67</v>
      </c>
      <c r="S5402" s="84"/>
      <c r="T5402" s="84" t="str">
        <f t="shared" si="10"/>
        <v/>
      </c>
      <c r="U5402" s="84" t="str">
        <f t="shared" si="11"/>
        <v/>
      </c>
      <c r="V5402" s="65" t="str">
        <f t="shared" si="5"/>
        <v/>
      </c>
      <c r="W5402" s="84"/>
      <c r="X5402" s="84"/>
      <c r="Y5402" s="85"/>
      <c r="Z5402" s="85"/>
      <c r="AA5402" s="65" t="str">
        <f t="shared" si="6"/>
        <v/>
      </c>
      <c r="AB5402" s="65" t="str">
        <f t="shared" si="7"/>
        <v/>
      </c>
      <c r="AC5402" s="86"/>
      <c r="AD5402" s="87" t="str">
        <f t="shared" si="8"/>
        <v/>
      </c>
      <c r="AE5402" s="84"/>
      <c r="AF5402" s="86">
        <f>IF(AC5402&gt;0,AC5402,'⚙️ Config'!$B$10)</f>
        <v>0.0075</v>
      </c>
      <c r="AG5402" s="88">
        <f t="shared" si="9"/>
        <v>24504.95625</v>
      </c>
      <c r="AH5402" s="88">
        <f>AG5402*'⚙️ Config'!$B$11</f>
        <v>122524.7813</v>
      </c>
      <c r="AI5402" s="88">
        <f>AH5402*'⚙️ Config'!$B$12</f>
        <v>36757.43438</v>
      </c>
      <c r="AJ5402" s="64"/>
      <c r="AK5402" s="84"/>
      <c r="AL5402" s="84"/>
      <c r="AM5402" s="84"/>
      <c r="AN5402" s="84"/>
      <c r="AO5402" s="84"/>
      <c r="AP5402" s="84"/>
      <c r="AQ5402" s="84"/>
    </row>
    <row r="5403" ht="15.0" customHeight="1">
      <c r="A5403" s="103">
        <v>5400.0</v>
      </c>
      <c r="B5403" s="104" t="s">
        <v>11344</v>
      </c>
      <c r="C5403" s="103" t="s">
        <v>141</v>
      </c>
      <c r="D5403" s="103" t="s">
        <v>11345</v>
      </c>
      <c r="E5403" s="105">
        <v>32.81</v>
      </c>
      <c r="F5403" s="103" t="s">
        <v>86</v>
      </c>
      <c r="G5403" s="103" t="s">
        <v>606</v>
      </c>
      <c r="H5403" s="106">
        <v>3264548.48</v>
      </c>
      <c r="I5403" s="103">
        <v>1.0</v>
      </c>
      <c r="J5403" s="107">
        <v>5.0</v>
      </c>
      <c r="K5403" s="104">
        <v>2021.0</v>
      </c>
      <c r="L5403" s="103" t="s">
        <v>197</v>
      </c>
      <c r="M5403" s="103">
        <v>2021.0</v>
      </c>
      <c r="N5403" s="103" t="s">
        <v>342</v>
      </c>
      <c r="O5403" s="65" t="str">
        <f t="shared" si="1"/>
        <v>083890730001</v>
      </c>
      <c r="P5403" s="65">
        <f t="shared" si="2"/>
        <v>2</v>
      </c>
      <c r="Q5403" s="65">
        <f t="shared" si="3"/>
        <v>9</v>
      </c>
      <c r="R5403" s="65" t="str">
        <f t="shared" si="12"/>
        <v>08.389.073/0001-29</v>
      </c>
      <c r="S5403" s="84"/>
      <c r="T5403" s="84" t="str">
        <f t="shared" si="10"/>
        <v/>
      </c>
      <c r="U5403" s="84" t="str">
        <f t="shared" si="11"/>
        <v/>
      </c>
      <c r="V5403" s="65" t="str">
        <f t="shared" si="5"/>
        <v/>
      </c>
      <c r="W5403" s="84"/>
      <c r="X5403" s="84"/>
      <c r="Y5403" s="85"/>
      <c r="Z5403" s="85"/>
      <c r="AA5403" s="65" t="str">
        <f t="shared" si="6"/>
        <v/>
      </c>
      <c r="AB5403" s="65" t="str">
        <f t="shared" si="7"/>
        <v/>
      </c>
      <c r="AC5403" s="86"/>
      <c r="AD5403" s="87" t="str">
        <f t="shared" si="8"/>
        <v/>
      </c>
      <c r="AE5403" s="84"/>
      <c r="AF5403" s="86">
        <f>IF(AC5403&gt;0,AC5403,'⚙️ Config'!$B$10)</f>
        <v>0.0075</v>
      </c>
      <c r="AG5403" s="88">
        <f t="shared" si="9"/>
        <v>24484.1136</v>
      </c>
      <c r="AH5403" s="88">
        <f>AG5403*'⚙️ Config'!$B$11</f>
        <v>122420.568</v>
      </c>
      <c r="AI5403" s="88">
        <f>AH5403*'⚙️ Config'!$B$12</f>
        <v>36726.1704</v>
      </c>
      <c r="AJ5403" s="64"/>
      <c r="AK5403" s="84"/>
      <c r="AL5403" s="84"/>
      <c r="AM5403" s="84"/>
      <c r="AN5403" s="84"/>
      <c r="AO5403" s="84"/>
      <c r="AP5403" s="84"/>
      <c r="AQ5403" s="84"/>
    </row>
    <row r="5404" ht="15.0" customHeight="1">
      <c r="A5404" s="103">
        <v>5401.0</v>
      </c>
      <c r="B5404" s="104" t="s">
        <v>11346</v>
      </c>
      <c r="C5404" s="103" t="s">
        <v>141</v>
      </c>
      <c r="D5404" s="103" t="s">
        <v>11347</v>
      </c>
      <c r="E5404" s="105">
        <v>23.29</v>
      </c>
      <c r="F5404" s="103" t="s">
        <v>86</v>
      </c>
      <c r="G5404" s="103" t="s">
        <v>606</v>
      </c>
      <c r="H5404" s="106">
        <v>3257438.65</v>
      </c>
      <c r="I5404" s="103">
        <v>2.0</v>
      </c>
      <c r="J5404" s="107">
        <v>4.8</v>
      </c>
      <c r="K5404" s="104">
        <v>2021.0</v>
      </c>
      <c r="L5404" s="103" t="s">
        <v>387</v>
      </c>
      <c r="M5404" s="103">
        <v>2021.0</v>
      </c>
      <c r="N5404" s="103" t="s">
        <v>145</v>
      </c>
      <c r="O5404" s="65" t="str">
        <f t="shared" si="1"/>
        <v>345327420001</v>
      </c>
      <c r="P5404" s="65">
        <f t="shared" si="2"/>
        <v>8</v>
      </c>
      <c r="Q5404" s="65">
        <f t="shared" si="3"/>
        <v>0</v>
      </c>
      <c r="R5404" s="65" t="str">
        <f t="shared" si="12"/>
        <v>34.532.742/0001-80</v>
      </c>
      <c r="S5404" s="84"/>
      <c r="T5404" s="84" t="str">
        <f t="shared" si="10"/>
        <v/>
      </c>
      <c r="U5404" s="84" t="str">
        <f t="shared" si="11"/>
        <v/>
      </c>
      <c r="V5404" s="65" t="str">
        <f t="shared" si="5"/>
        <v/>
      </c>
      <c r="W5404" s="84"/>
      <c r="X5404" s="84"/>
      <c r="Y5404" s="85"/>
      <c r="Z5404" s="85"/>
      <c r="AA5404" s="65" t="str">
        <f t="shared" si="6"/>
        <v/>
      </c>
      <c r="AB5404" s="65" t="str">
        <f t="shared" si="7"/>
        <v/>
      </c>
      <c r="AC5404" s="86"/>
      <c r="AD5404" s="87" t="str">
        <f t="shared" si="8"/>
        <v/>
      </c>
      <c r="AE5404" s="84"/>
      <c r="AF5404" s="86">
        <f>IF(AC5404&gt;0,AC5404,'⚙️ Config'!$B$10)</f>
        <v>0.0075</v>
      </c>
      <c r="AG5404" s="88">
        <f t="shared" si="9"/>
        <v>24430.78988</v>
      </c>
      <c r="AH5404" s="88">
        <f>AG5404*'⚙️ Config'!$B$11</f>
        <v>122153.9494</v>
      </c>
      <c r="AI5404" s="88">
        <f>AH5404*'⚙️ Config'!$B$12</f>
        <v>36646.18481</v>
      </c>
      <c r="AJ5404" s="64"/>
      <c r="AK5404" s="84"/>
      <c r="AL5404" s="84"/>
      <c r="AM5404" s="84"/>
      <c r="AN5404" s="84"/>
      <c r="AO5404" s="84"/>
      <c r="AP5404" s="84"/>
      <c r="AQ5404" s="84"/>
    </row>
    <row r="5405" ht="15.0" customHeight="1">
      <c r="A5405" s="103">
        <v>5402.0</v>
      </c>
      <c r="B5405" s="104" t="s">
        <v>11348</v>
      </c>
      <c r="C5405" s="103" t="s">
        <v>141</v>
      </c>
      <c r="D5405" s="103" t="s">
        <v>11349</v>
      </c>
      <c r="E5405" s="105">
        <v>33.29</v>
      </c>
      <c r="F5405" s="103" t="s">
        <v>86</v>
      </c>
      <c r="G5405" s="103" t="s">
        <v>606</v>
      </c>
      <c r="H5405" s="106">
        <v>3256533.87</v>
      </c>
      <c r="I5405" s="103">
        <v>1.0</v>
      </c>
      <c r="J5405" s="107">
        <v>4.8</v>
      </c>
      <c r="K5405" s="104">
        <v>2021.0</v>
      </c>
      <c r="L5405" s="103" t="s">
        <v>202</v>
      </c>
      <c r="M5405" s="103">
        <v>2021.0</v>
      </c>
      <c r="N5405" s="103" t="s">
        <v>161</v>
      </c>
      <c r="O5405" s="65" t="str">
        <f t="shared" si="1"/>
        <v>022507830001</v>
      </c>
      <c r="P5405" s="65">
        <f t="shared" si="2"/>
        <v>9</v>
      </c>
      <c r="Q5405" s="65">
        <f t="shared" si="3"/>
        <v>7</v>
      </c>
      <c r="R5405" s="65" t="str">
        <f t="shared" si="12"/>
        <v>02.250.783/0001-97</v>
      </c>
      <c r="S5405" s="84"/>
      <c r="T5405" s="84" t="str">
        <f t="shared" si="10"/>
        <v/>
      </c>
      <c r="U5405" s="84" t="str">
        <f t="shared" si="11"/>
        <v/>
      </c>
      <c r="V5405" s="65" t="str">
        <f t="shared" si="5"/>
        <v/>
      </c>
      <c r="W5405" s="84"/>
      <c r="X5405" s="84"/>
      <c r="Y5405" s="85"/>
      <c r="Z5405" s="85"/>
      <c r="AA5405" s="65" t="str">
        <f t="shared" si="6"/>
        <v/>
      </c>
      <c r="AB5405" s="65" t="str">
        <f t="shared" si="7"/>
        <v/>
      </c>
      <c r="AC5405" s="86"/>
      <c r="AD5405" s="87" t="str">
        <f t="shared" si="8"/>
        <v/>
      </c>
      <c r="AE5405" s="84"/>
      <c r="AF5405" s="86">
        <f>IF(AC5405&gt;0,AC5405,'⚙️ Config'!$B$10)</f>
        <v>0.0075</v>
      </c>
      <c r="AG5405" s="88">
        <f t="shared" si="9"/>
        <v>24424.00403</v>
      </c>
      <c r="AH5405" s="88">
        <f>AG5405*'⚙️ Config'!$B$11</f>
        <v>122120.0201</v>
      </c>
      <c r="AI5405" s="88">
        <f>AH5405*'⚙️ Config'!$B$12</f>
        <v>36636.00604</v>
      </c>
      <c r="AJ5405" s="64"/>
      <c r="AK5405" s="84"/>
      <c r="AL5405" s="84"/>
      <c r="AM5405" s="84"/>
      <c r="AN5405" s="84"/>
      <c r="AO5405" s="84"/>
      <c r="AP5405" s="84"/>
      <c r="AQ5405" s="84"/>
    </row>
    <row r="5406" ht="15.0" customHeight="1">
      <c r="A5406" s="98">
        <v>5403.0</v>
      </c>
      <c r="B5406" s="99" t="s">
        <v>11350</v>
      </c>
      <c r="C5406" s="98" t="s">
        <v>141</v>
      </c>
      <c r="D5406" s="98" t="s">
        <v>11351</v>
      </c>
      <c r="E5406" s="100">
        <v>23.05</v>
      </c>
      <c r="F5406" s="98" t="s">
        <v>86</v>
      </c>
      <c r="G5406" s="98" t="s">
        <v>606</v>
      </c>
      <c r="H5406" s="101">
        <v>3217449.0</v>
      </c>
      <c r="I5406" s="98">
        <v>2.0</v>
      </c>
      <c r="J5406" s="102">
        <v>4.9</v>
      </c>
      <c r="K5406" s="99">
        <v>2021.0</v>
      </c>
      <c r="L5406" s="98" t="s">
        <v>387</v>
      </c>
      <c r="M5406" s="98">
        <v>2021.0</v>
      </c>
      <c r="N5406" s="98" t="s">
        <v>161</v>
      </c>
      <c r="O5406" s="65" t="str">
        <f t="shared" si="1"/>
        <v>545781580001</v>
      </c>
      <c r="P5406" s="65">
        <f t="shared" si="2"/>
        <v>7</v>
      </c>
      <c r="Q5406" s="65">
        <f t="shared" si="3"/>
        <v>2</v>
      </c>
      <c r="R5406" s="65" t="str">
        <f t="shared" si="12"/>
        <v>54.578.158/0001-72</v>
      </c>
      <c r="S5406" s="84"/>
      <c r="T5406" s="84" t="str">
        <f t="shared" si="10"/>
        <v/>
      </c>
      <c r="U5406" s="84" t="str">
        <f t="shared" si="11"/>
        <v/>
      </c>
      <c r="V5406" s="65" t="str">
        <f t="shared" si="5"/>
        <v/>
      </c>
      <c r="W5406" s="84"/>
      <c r="X5406" s="84"/>
      <c r="Y5406" s="85"/>
      <c r="Z5406" s="85"/>
      <c r="AA5406" s="65" t="str">
        <f t="shared" si="6"/>
        <v/>
      </c>
      <c r="AB5406" s="65" t="str">
        <f t="shared" si="7"/>
        <v/>
      </c>
      <c r="AC5406" s="86"/>
      <c r="AD5406" s="87" t="str">
        <f t="shared" si="8"/>
        <v/>
      </c>
      <c r="AE5406" s="84"/>
      <c r="AF5406" s="86">
        <f>IF(AC5406&gt;0,AC5406,'⚙️ Config'!$B$10)</f>
        <v>0.0075</v>
      </c>
      <c r="AG5406" s="88">
        <f t="shared" si="9"/>
        <v>24130.8675</v>
      </c>
      <c r="AH5406" s="88">
        <f>AG5406*'⚙️ Config'!$B$11</f>
        <v>120654.3375</v>
      </c>
      <c r="AI5406" s="88">
        <f>AH5406*'⚙️ Config'!$B$12</f>
        <v>36196.30125</v>
      </c>
      <c r="AJ5406" s="64"/>
      <c r="AK5406" s="84"/>
      <c r="AL5406" s="84"/>
      <c r="AM5406" s="84"/>
      <c r="AN5406" s="84"/>
      <c r="AO5406" s="84"/>
      <c r="AP5406" s="84"/>
      <c r="AQ5406" s="84"/>
    </row>
    <row r="5407" ht="15.0" customHeight="1">
      <c r="A5407" s="103">
        <v>5404.0</v>
      </c>
      <c r="B5407" s="104" t="s">
        <v>11352</v>
      </c>
      <c r="C5407" s="103" t="s">
        <v>141</v>
      </c>
      <c r="D5407" s="103" t="s">
        <v>11353</v>
      </c>
      <c r="E5407" s="105">
        <v>28.74</v>
      </c>
      <c r="F5407" s="103" t="s">
        <v>86</v>
      </c>
      <c r="G5407" s="103" t="s">
        <v>606</v>
      </c>
      <c r="H5407" s="106">
        <v>3214379.91</v>
      </c>
      <c r="I5407" s="103">
        <v>2.0</v>
      </c>
      <c r="J5407" s="107">
        <v>4.8</v>
      </c>
      <c r="K5407" s="104">
        <v>2024.0</v>
      </c>
      <c r="L5407" s="103" t="s">
        <v>202</v>
      </c>
      <c r="M5407" s="103">
        <v>2021.0</v>
      </c>
      <c r="N5407" s="103" t="s">
        <v>161</v>
      </c>
      <c r="O5407" s="65" t="str">
        <f t="shared" si="1"/>
        <v>156823980001</v>
      </c>
      <c r="P5407" s="65">
        <f t="shared" si="2"/>
        <v>6</v>
      </c>
      <c r="Q5407" s="65">
        <f t="shared" si="3"/>
        <v>0</v>
      </c>
      <c r="R5407" s="65" t="str">
        <f t="shared" si="12"/>
        <v>15.682.398/0001-60</v>
      </c>
      <c r="S5407" s="84"/>
      <c r="T5407" s="84" t="str">
        <f t="shared" si="10"/>
        <v/>
      </c>
      <c r="U5407" s="84" t="str">
        <f t="shared" si="11"/>
        <v/>
      </c>
      <c r="V5407" s="65" t="str">
        <f t="shared" si="5"/>
        <v/>
      </c>
      <c r="W5407" s="84"/>
      <c r="X5407" s="84"/>
      <c r="Y5407" s="85"/>
      <c r="Z5407" s="85"/>
      <c r="AA5407" s="65" t="str">
        <f t="shared" si="6"/>
        <v/>
      </c>
      <c r="AB5407" s="65" t="str">
        <f t="shared" si="7"/>
        <v/>
      </c>
      <c r="AC5407" s="86"/>
      <c r="AD5407" s="87" t="str">
        <f t="shared" si="8"/>
        <v/>
      </c>
      <c r="AE5407" s="84"/>
      <c r="AF5407" s="86">
        <f>IF(AC5407&gt;0,AC5407,'⚙️ Config'!$B$10)</f>
        <v>0.0075</v>
      </c>
      <c r="AG5407" s="88">
        <f t="shared" si="9"/>
        <v>24107.84933</v>
      </c>
      <c r="AH5407" s="88">
        <f>AG5407*'⚙️ Config'!$B$11</f>
        <v>120539.2466</v>
      </c>
      <c r="AI5407" s="88">
        <f>AH5407*'⚙️ Config'!$B$12</f>
        <v>36161.77399</v>
      </c>
      <c r="AJ5407" s="64"/>
      <c r="AK5407" s="84"/>
      <c r="AL5407" s="84"/>
      <c r="AM5407" s="84"/>
      <c r="AN5407" s="84"/>
      <c r="AO5407" s="84"/>
      <c r="AP5407" s="84"/>
      <c r="AQ5407" s="84"/>
    </row>
    <row r="5408" ht="15.0" customHeight="1">
      <c r="A5408" s="98">
        <v>5405.0</v>
      </c>
      <c r="B5408" s="99" t="s">
        <v>11354</v>
      </c>
      <c r="C5408" s="98" t="s">
        <v>141</v>
      </c>
      <c r="D5408" s="98" t="s">
        <v>11355</v>
      </c>
      <c r="E5408" s="100">
        <v>25.4</v>
      </c>
      <c r="F5408" s="98" t="s">
        <v>86</v>
      </c>
      <c r="G5408" s="98" t="s">
        <v>606</v>
      </c>
      <c r="H5408" s="101">
        <v>3213749.93</v>
      </c>
      <c r="I5408" s="98">
        <v>2.0</v>
      </c>
      <c r="J5408" s="102">
        <v>4.3</v>
      </c>
      <c r="K5408" s="99">
        <v>2022.0</v>
      </c>
      <c r="L5408" s="98" t="s">
        <v>387</v>
      </c>
      <c r="M5408" s="98">
        <v>2021.0</v>
      </c>
      <c r="N5408" s="98" t="s">
        <v>161</v>
      </c>
      <c r="O5408" s="65" t="str">
        <f t="shared" si="1"/>
        <v>022340660001</v>
      </c>
      <c r="P5408" s="65">
        <f t="shared" si="2"/>
        <v>7</v>
      </c>
      <c r="Q5408" s="65">
        <f t="shared" si="3"/>
        <v>1</v>
      </c>
      <c r="R5408" s="65" t="str">
        <f t="shared" si="12"/>
        <v>02.234.066/0001-71</v>
      </c>
      <c r="S5408" s="84"/>
      <c r="T5408" s="84" t="str">
        <f t="shared" si="10"/>
        <v/>
      </c>
      <c r="U5408" s="84" t="str">
        <f t="shared" si="11"/>
        <v/>
      </c>
      <c r="V5408" s="65" t="str">
        <f t="shared" si="5"/>
        <v/>
      </c>
      <c r="W5408" s="84"/>
      <c r="X5408" s="84"/>
      <c r="Y5408" s="85"/>
      <c r="Z5408" s="85"/>
      <c r="AA5408" s="65" t="str">
        <f t="shared" si="6"/>
        <v/>
      </c>
      <c r="AB5408" s="65" t="str">
        <f t="shared" si="7"/>
        <v/>
      </c>
      <c r="AC5408" s="86"/>
      <c r="AD5408" s="87" t="str">
        <f t="shared" si="8"/>
        <v/>
      </c>
      <c r="AE5408" s="84"/>
      <c r="AF5408" s="86">
        <f>IF(AC5408&gt;0,AC5408,'⚙️ Config'!$B$10)</f>
        <v>0.0075</v>
      </c>
      <c r="AG5408" s="88">
        <f t="shared" si="9"/>
        <v>24103.12448</v>
      </c>
      <c r="AH5408" s="88">
        <f>AG5408*'⚙️ Config'!$B$11</f>
        <v>120515.6224</v>
      </c>
      <c r="AI5408" s="88">
        <f>AH5408*'⚙️ Config'!$B$12</f>
        <v>36154.68671</v>
      </c>
      <c r="AJ5408" s="64"/>
      <c r="AK5408" s="84"/>
      <c r="AL5408" s="84"/>
      <c r="AM5408" s="84"/>
      <c r="AN5408" s="84"/>
      <c r="AO5408" s="84"/>
      <c r="AP5408" s="84"/>
      <c r="AQ5408" s="84"/>
    </row>
    <row r="5409" ht="15.0" customHeight="1">
      <c r="A5409" s="98">
        <v>5406.0</v>
      </c>
      <c r="B5409" s="99" t="s">
        <v>11356</v>
      </c>
      <c r="C5409" s="98" t="s">
        <v>141</v>
      </c>
      <c r="D5409" s="98" t="s">
        <v>11357</v>
      </c>
      <c r="E5409" s="100">
        <v>26.87</v>
      </c>
      <c r="F5409" s="98" t="s">
        <v>86</v>
      </c>
      <c r="G5409" s="98" t="s">
        <v>606</v>
      </c>
      <c r="H5409" s="101">
        <v>3206055.12</v>
      </c>
      <c r="I5409" s="98">
        <v>2.0</v>
      </c>
      <c r="J5409" s="102">
        <v>4.7</v>
      </c>
      <c r="K5409" s="99">
        <v>2023.0</v>
      </c>
      <c r="L5409" s="98" t="s">
        <v>448</v>
      </c>
      <c r="M5409" s="98">
        <v>2021.0</v>
      </c>
      <c r="N5409" s="98" t="s">
        <v>145</v>
      </c>
      <c r="O5409" s="65" t="str">
        <f t="shared" si="1"/>
        <v>683036190001</v>
      </c>
      <c r="P5409" s="65">
        <f t="shared" si="2"/>
        <v>0</v>
      </c>
      <c r="Q5409" s="65">
        <f t="shared" si="3"/>
        <v>9</v>
      </c>
      <c r="R5409" s="65" t="str">
        <f t="shared" si="12"/>
        <v>68.303.619/0001-09</v>
      </c>
      <c r="S5409" s="84"/>
      <c r="T5409" s="84" t="str">
        <f t="shared" si="10"/>
        <v/>
      </c>
      <c r="U5409" s="84" t="str">
        <f t="shared" si="11"/>
        <v/>
      </c>
      <c r="V5409" s="65" t="str">
        <f t="shared" si="5"/>
        <v/>
      </c>
      <c r="W5409" s="84"/>
      <c r="X5409" s="84"/>
      <c r="Y5409" s="85"/>
      <c r="Z5409" s="85"/>
      <c r="AA5409" s="65" t="str">
        <f t="shared" si="6"/>
        <v/>
      </c>
      <c r="AB5409" s="65" t="str">
        <f t="shared" si="7"/>
        <v/>
      </c>
      <c r="AC5409" s="86"/>
      <c r="AD5409" s="87" t="str">
        <f t="shared" si="8"/>
        <v/>
      </c>
      <c r="AE5409" s="84"/>
      <c r="AF5409" s="86">
        <f>IF(AC5409&gt;0,AC5409,'⚙️ Config'!$B$10)</f>
        <v>0.0075</v>
      </c>
      <c r="AG5409" s="88">
        <f t="shared" si="9"/>
        <v>24045.4134</v>
      </c>
      <c r="AH5409" s="88">
        <f>AG5409*'⚙️ Config'!$B$11</f>
        <v>120227.067</v>
      </c>
      <c r="AI5409" s="88">
        <f>AH5409*'⚙️ Config'!$B$12</f>
        <v>36068.1201</v>
      </c>
      <c r="AJ5409" s="64"/>
      <c r="AK5409" s="84"/>
      <c r="AL5409" s="84"/>
      <c r="AM5409" s="84"/>
      <c r="AN5409" s="84"/>
      <c r="AO5409" s="84"/>
      <c r="AP5409" s="84"/>
      <c r="AQ5409" s="84"/>
    </row>
    <row r="5410" ht="15.0" customHeight="1">
      <c r="A5410" s="103">
        <v>5407.0</v>
      </c>
      <c r="B5410" s="104" t="s">
        <v>11358</v>
      </c>
      <c r="C5410" s="103" t="s">
        <v>141</v>
      </c>
      <c r="D5410" s="103" t="s">
        <v>11359</v>
      </c>
      <c r="E5410" s="105">
        <v>25.09</v>
      </c>
      <c r="F5410" s="103" t="s">
        <v>86</v>
      </c>
      <c r="G5410" s="103" t="s">
        <v>606</v>
      </c>
      <c r="H5410" s="106">
        <v>3197564.02</v>
      </c>
      <c r="I5410" s="103">
        <v>2.0</v>
      </c>
      <c r="J5410" s="107">
        <v>4.3</v>
      </c>
      <c r="K5410" s="104">
        <v>2022.0</v>
      </c>
      <c r="L5410" s="103" t="s">
        <v>11360</v>
      </c>
      <c r="M5410" s="103">
        <v>2021.0</v>
      </c>
      <c r="N5410" s="103" t="s">
        <v>145</v>
      </c>
      <c r="O5410" s="65" t="str">
        <f t="shared" si="1"/>
        <v>283265400001</v>
      </c>
      <c r="P5410" s="65">
        <f t="shared" si="2"/>
        <v>8</v>
      </c>
      <c r="Q5410" s="65">
        <f t="shared" si="3"/>
        <v>9</v>
      </c>
      <c r="R5410" s="65" t="str">
        <f t="shared" si="12"/>
        <v>28.326.540/0001-89</v>
      </c>
      <c r="S5410" s="84"/>
      <c r="T5410" s="84" t="str">
        <f t="shared" si="10"/>
        <v/>
      </c>
      <c r="U5410" s="84" t="str">
        <f t="shared" si="11"/>
        <v/>
      </c>
      <c r="V5410" s="65" t="str">
        <f t="shared" si="5"/>
        <v/>
      </c>
      <c r="W5410" s="84"/>
      <c r="X5410" s="84"/>
      <c r="Y5410" s="85"/>
      <c r="Z5410" s="85"/>
      <c r="AA5410" s="65" t="str">
        <f t="shared" si="6"/>
        <v/>
      </c>
      <c r="AB5410" s="65" t="str">
        <f t="shared" si="7"/>
        <v/>
      </c>
      <c r="AC5410" s="86"/>
      <c r="AD5410" s="87" t="str">
        <f t="shared" si="8"/>
        <v/>
      </c>
      <c r="AE5410" s="84"/>
      <c r="AF5410" s="86">
        <f>IF(AC5410&gt;0,AC5410,'⚙️ Config'!$B$10)</f>
        <v>0.0075</v>
      </c>
      <c r="AG5410" s="88">
        <f t="shared" si="9"/>
        <v>23981.73015</v>
      </c>
      <c r="AH5410" s="88">
        <f>AG5410*'⚙️ Config'!$B$11</f>
        <v>119908.6508</v>
      </c>
      <c r="AI5410" s="88">
        <f>AH5410*'⚙️ Config'!$B$12</f>
        <v>35972.59523</v>
      </c>
      <c r="AJ5410" s="64"/>
      <c r="AK5410" s="84"/>
      <c r="AL5410" s="84"/>
      <c r="AM5410" s="84"/>
      <c r="AN5410" s="84"/>
      <c r="AO5410" s="84"/>
      <c r="AP5410" s="84"/>
      <c r="AQ5410" s="84"/>
    </row>
    <row r="5411" ht="15.0" customHeight="1">
      <c r="A5411" s="98">
        <v>5408.0</v>
      </c>
      <c r="B5411" s="99" t="s">
        <v>11361</v>
      </c>
      <c r="C5411" s="98" t="s">
        <v>141</v>
      </c>
      <c r="D5411" s="98" t="s">
        <v>11362</v>
      </c>
      <c r="E5411" s="100">
        <v>22.81</v>
      </c>
      <c r="F5411" s="98" t="s">
        <v>86</v>
      </c>
      <c r="G5411" s="98" t="s">
        <v>606</v>
      </c>
      <c r="H5411" s="101">
        <v>3179220.64</v>
      </c>
      <c r="I5411" s="98">
        <v>2.0</v>
      </c>
      <c r="J5411" s="102">
        <v>5.0</v>
      </c>
      <c r="K5411" s="99">
        <v>2021.0</v>
      </c>
      <c r="L5411" s="98" t="s">
        <v>387</v>
      </c>
      <c r="M5411" s="98">
        <v>2021.0</v>
      </c>
      <c r="N5411" s="98" t="s">
        <v>145</v>
      </c>
      <c r="O5411" s="65" t="str">
        <f t="shared" si="1"/>
        <v>113322180001</v>
      </c>
      <c r="P5411" s="65">
        <f t="shared" si="2"/>
        <v>6</v>
      </c>
      <c r="Q5411" s="65">
        <f t="shared" si="3"/>
        <v>0</v>
      </c>
      <c r="R5411" s="65" t="str">
        <f t="shared" si="12"/>
        <v>11.332.218/0001-60</v>
      </c>
      <c r="S5411" s="84"/>
      <c r="T5411" s="84" t="str">
        <f t="shared" si="10"/>
        <v/>
      </c>
      <c r="U5411" s="84" t="str">
        <f t="shared" si="11"/>
        <v/>
      </c>
      <c r="V5411" s="65" t="str">
        <f t="shared" si="5"/>
        <v/>
      </c>
      <c r="W5411" s="84"/>
      <c r="X5411" s="84"/>
      <c r="Y5411" s="85"/>
      <c r="Z5411" s="85"/>
      <c r="AA5411" s="65" t="str">
        <f t="shared" si="6"/>
        <v/>
      </c>
      <c r="AB5411" s="65" t="str">
        <f t="shared" si="7"/>
        <v/>
      </c>
      <c r="AC5411" s="86"/>
      <c r="AD5411" s="87" t="str">
        <f t="shared" si="8"/>
        <v/>
      </c>
      <c r="AE5411" s="84"/>
      <c r="AF5411" s="86">
        <f>IF(AC5411&gt;0,AC5411,'⚙️ Config'!$B$10)</f>
        <v>0.0075</v>
      </c>
      <c r="AG5411" s="88">
        <f t="shared" si="9"/>
        <v>23844.1548</v>
      </c>
      <c r="AH5411" s="88">
        <f>AG5411*'⚙️ Config'!$B$11</f>
        <v>119220.774</v>
      </c>
      <c r="AI5411" s="88">
        <f>AH5411*'⚙️ Config'!$B$12</f>
        <v>35766.2322</v>
      </c>
      <c r="AJ5411" s="64"/>
      <c r="AK5411" s="84"/>
      <c r="AL5411" s="84"/>
      <c r="AM5411" s="84"/>
      <c r="AN5411" s="84"/>
      <c r="AO5411" s="84"/>
      <c r="AP5411" s="84"/>
      <c r="AQ5411" s="84"/>
    </row>
    <row r="5412" ht="15.0" customHeight="1">
      <c r="A5412" s="103">
        <v>5409.0</v>
      </c>
      <c r="B5412" s="104" t="s">
        <v>11363</v>
      </c>
      <c r="C5412" s="103" t="s">
        <v>141</v>
      </c>
      <c r="D5412" s="103" t="s">
        <v>11364</v>
      </c>
      <c r="E5412" s="105">
        <v>25.32</v>
      </c>
      <c r="F5412" s="103" t="s">
        <v>86</v>
      </c>
      <c r="G5412" s="103" t="s">
        <v>606</v>
      </c>
      <c r="H5412" s="106">
        <v>3175196.19</v>
      </c>
      <c r="I5412" s="103">
        <v>2.0</v>
      </c>
      <c r="J5412" s="107">
        <v>4.8</v>
      </c>
      <c r="K5412" s="104">
        <v>2022.0</v>
      </c>
      <c r="L5412" s="103" t="s">
        <v>295</v>
      </c>
      <c r="M5412" s="103">
        <v>2021.0</v>
      </c>
      <c r="N5412" s="103" t="s">
        <v>161</v>
      </c>
      <c r="O5412" s="65" t="str">
        <f t="shared" si="1"/>
        <v>550336740001</v>
      </c>
      <c r="P5412" s="65">
        <f t="shared" si="2"/>
        <v>8</v>
      </c>
      <c r="Q5412" s="65">
        <f t="shared" si="3"/>
        <v>4</v>
      </c>
      <c r="R5412" s="65" t="str">
        <f t="shared" si="12"/>
        <v>55.033.674/0001-84</v>
      </c>
      <c r="S5412" s="84"/>
      <c r="T5412" s="84" t="str">
        <f t="shared" si="10"/>
        <v/>
      </c>
      <c r="U5412" s="84" t="str">
        <f t="shared" si="11"/>
        <v/>
      </c>
      <c r="V5412" s="65" t="str">
        <f t="shared" si="5"/>
        <v/>
      </c>
      <c r="W5412" s="84"/>
      <c r="X5412" s="84"/>
      <c r="Y5412" s="85"/>
      <c r="Z5412" s="85"/>
      <c r="AA5412" s="65" t="str">
        <f t="shared" si="6"/>
        <v/>
      </c>
      <c r="AB5412" s="65" t="str">
        <f t="shared" si="7"/>
        <v/>
      </c>
      <c r="AC5412" s="86"/>
      <c r="AD5412" s="87" t="str">
        <f t="shared" si="8"/>
        <v/>
      </c>
      <c r="AE5412" s="84"/>
      <c r="AF5412" s="86">
        <f>IF(AC5412&gt;0,AC5412,'⚙️ Config'!$B$10)</f>
        <v>0.0075</v>
      </c>
      <c r="AG5412" s="88">
        <f t="shared" si="9"/>
        <v>23813.97143</v>
      </c>
      <c r="AH5412" s="88">
        <f>AG5412*'⚙️ Config'!$B$11</f>
        <v>119069.8571</v>
      </c>
      <c r="AI5412" s="88">
        <f>AH5412*'⚙️ Config'!$B$12</f>
        <v>35720.95714</v>
      </c>
      <c r="AJ5412" s="64"/>
      <c r="AK5412" s="84"/>
      <c r="AL5412" s="84"/>
      <c r="AM5412" s="84"/>
      <c r="AN5412" s="84"/>
      <c r="AO5412" s="84"/>
      <c r="AP5412" s="84"/>
      <c r="AQ5412" s="84"/>
    </row>
    <row r="5413" ht="15.0" customHeight="1">
      <c r="A5413" s="98">
        <v>5410.0</v>
      </c>
      <c r="B5413" s="99" t="s">
        <v>11365</v>
      </c>
      <c r="C5413" s="98" t="s">
        <v>154</v>
      </c>
      <c r="D5413" s="98" t="s">
        <v>11366</v>
      </c>
      <c r="E5413" s="100">
        <v>30.78</v>
      </c>
      <c r="F5413" s="98" t="s">
        <v>86</v>
      </c>
      <c r="G5413" s="98" t="s">
        <v>606</v>
      </c>
      <c r="H5413" s="101">
        <v>3167919.07</v>
      </c>
      <c r="I5413" s="98">
        <v>2.0</v>
      </c>
      <c r="J5413" s="102">
        <v>4.1</v>
      </c>
      <c r="K5413" s="99">
        <v>2024.0</v>
      </c>
      <c r="L5413" s="98" t="s">
        <v>295</v>
      </c>
      <c r="M5413" s="98">
        <v>2022.0</v>
      </c>
      <c r="N5413" s="98" t="s">
        <v>161</v>
      </c>
      <c r="O5413" s="65" t="str">
        <f t="shared" si="1"/>
        <v>103988030001</v>
      </c>
      <c r="P5413" s="65">
        <f t="shared" si="2"/>
        <v>0</v>
      </c>
      <c r="Q5413" s="65">
        <f t="shared" si="3"/>
        <v>8</v>
      </c>
      <c r="R5413" s="65" t="str">
        <f t="shared" si="12"/>
        <v>10.398.803/0001-08</v>
      </c>
      <c r="S5413" s="84"/>
      <c r="T5413" s="84" t="str">
        <f t="shared" si="10"/>
        <v/>
      </c>
      <c r="U5413" s="84" t="str">
        <f t="shared" si="11"/>
        <v/>
      </c>
      <c r="V5413" s="65" t="str">
        <f t="shared" si="5"/>
        <v/>
      </c>
      <c r="W5413" s="84"/>
      <c r="X5413" s="84"/>
      <c r="Y5413" s="85"/>
      <c r="Z5413" s="85"/>
      <c r="AA5413" s="65" t="str">
        <f t="shared" si="6"/>
        <v/>
      </c>
      <c r="AB5413" s="65" t="str">
        <f t="shared" si="7"/>
        <v/>
      </c>
      <c r="AC5413" s="86"/>
      <c r="AD5413" s="87" t="str">
        <f t="shared" si="8"/>
        <v/>
      </c>
      <c r="AE5413" s="84"/>
      <c r="AF5413" s="86">
        <f>IF(AC5413&gt;0,AC5413,'⚙️ Config'!$B$10)</f>
        <v>0.0075</v>
      </c>
      <c r="AG5413" s="88">
        <f t="shared" si="9"/>
        <v>23759.39303</v>
      </c>
      <c r="AH5413" s="88">
        <f>AG5413*'⚙️ Config'!$B$11</f>
        <v>118796.9651</v>
      </c>
      <c r="AI5413" s="88">
        <f>AH5413*'⚙️ Config'!$B$12</f>
        <v>35639.08954</v>
      </c>
      <c r="AJ5413" s="64"/>
      <c r="AK5413" s="84"/>
      <c r="AL5413" s="84"/>
      <c r="AM5413" s="84"/>
      <c r="AN5413" s="84"/>
      <c r="AO5413" s="84"/>
      <c r="AP5413" s="84"/>
      <c r="AQ5413" s="84"/>
    </row>
    <row r="5414" ht="15.0" customHeight="1">
      <c r="A5414" s="103">
        <v>5411.0</v>
      </c>
      <c r="B5414" s="104" t="s">
        <v>11367</v>
      </c>
      <c r="C5414" s="103" t="s">
        <v>141</v>
      </c>
      <c r="D5414" s="103" t="s">
        <v>11368</v>
      </c>
      <c r="E5414" s="105">
        <v>23.55</v>
      </c>
      <c r="F5414" s="103" t="s">
        <v>86</v>
      </c>
      <c r="G5414" s="103" t="s">
        <v>606</v>
      </c>
      <c r="H5414" s="106">
        <v>3162204.04</v>
      </c>
      <c r="I5414" s="103">
        <v>2.0</v>
      </c>
      <c r="J5414" s="107">
        <v>4.7</v>
      </c>
      <c r="K5414" s="104">
        <v>2021.0</v>
      </c>
      <c r="L5414" s="103" t="s">
        <v>387</v>
      </c>
      <c r="M5414" s="103">
        <v>2021.0</v>
      </c>
      <c r="N5414" s="103" t="s">
        <v>161</v>
      </c>
      <c r="O5414" s="65" t="str">
        <f t="shared" si="1"/>
        <v>031999710001</v>
      </c>
      <c r="P5414" s="65">
        <f t="shared" si="2"/>
        <v>0</v>
      </c>
      <c r="Q5414" s="65">
        <f t="shared" si="3"/>
        <v>9</v>
      </c>
      <c r="R5414" s="65" t="str">
        <f t="shared" si="12"/>
        <v>03.199.971/0001-09</v>
      </c>
      <c r="S5414" s="84"/>
      <c r="T5414" s="84" t="str">
        <f t="shared" si="10"/>
        <v/>
      </c>
      <c r="U5414" s="84" t="str">
        <f t="shared" si="11"/>
        <v/>
      </c>
      <c r="V5414" s="65" t="str">
        <f t="shared" si="5"/>
        <v/>
      </c>
      <c r="W5414" s="84"/>
      <c r="X5414" s="84"/>
      <c r="Y5414" s="85"/>
      <c r="Z5414" s="85"/>
      <c r="AA5414" s="65" t="str">
        <f t="shared" si="6"/>
        <v/>
      </c>
      <c r="AB5414" s="65" t="str">
        <f t="shared" si="7"/>
        <v/>
      </c>
      <c r="AC5414" s="86"/>
      <c r="AD5414" s="87" t="str">
        <f t="shared" si="8"/>
        <v/>
      </c>
      <c r="AE5414" s="84"/>
      <c r="AF5414" s="86">
        <f>IF(AC5414&gt;0,AC5414,'⚙️ Config'!$B$10)</f>
        <v>0.0075</v>
      </c>
      <c r="AG5414" s="88">
        <f t="shared" si="9"/>
        <v>23716.5303</v>
      </c>
      <c r="AH5414" s="88">
        <f>AG5414*'⚙️ Config'!$B$11</f>
        <v>118582.6515</v>
      </c>
      <c r="AI5414" s="88">
        <f>AH5414*'⚙️ Config'!$B$12</f>
        <v>35574.79545</v>
      </c>
      <c r="AJ5414" s="64"/>
      <c r="AK5414" s="84"/>
      <c r="AL5414" s="84"/>
      <c r="AM5414" s="84"/>
      <c r="AN5414" s="84"/>
      <c r="AO5414" s="84"/>
      <c r="AP5414" s="84"/>
      <c r="AQ5414" s="84"/>
    </row>
    <row r="5415" ht="15.0" customHeight="1">
      <c r="A5415" s="98">
        <v>5412.0</v>
      </c>
      <c r="B5415" s="99" t="s">
        <v>11369</v>
      </c>
      <c r="C5415" s="98" t="s">
        <v>141</v>
      </c>
      <c r="D5415" s="98" t="s">
        <v>11370</v>
      </c>
      <c r="E5415" s="100">
        <v>33.29</v>
      </c>
      <c r="F5415" s="98" t="s">
        <v>86</v>
      </c>
      <c r="G5415" s="98" t="s">
        <v>606</v>
      </c>
      <c r="H5415" s="101">
        <v>3151466.66</v>
      </c>
      <c r="I5415" s="98">
        <v>1.0</v>
      </c>
      <c r="J5415" s="102">
        <v>4.8</v>
      </c>
      <c r="K5415" s="99">
        <v>2021.0</v>
      </c>
      <c r="L5415" s="98" t="s">
        <v>630</v>
      </c>
      <c r="M5415" s="98">
        <v>2021.0</v>
      </c>
      <c r="N5415" s="98" t="s">
        <v>161</v>
      </c>
      <c r="O5415" s="65" t="str">
        <f t="shared" si="1"/>
        <v>125500200001</v>
      </c>
      <c r="P5415" s="65">
        <f t="shared" si="2"/>
        <v>1</v>
      </c>
      <c r="Q5415" s="65">
        <f t="shared" si="3"/>
        <v>5</v>
      </c>
      <c r="R5415" s="65" t="str">
        <f t="shared" si="12"/>
        <v>12.550.020/0001-15</v>
      </c>
      <c r="S5415" s="84"/>
      <c r="T5415" s="84" t="str">
        <f t="shared" si="10"/>
        <v/>
      </c>
      <c r="U5415" s="84" t="str">
        <f t="shared" si="11"/>
        <v/>
      </c>
      <c r="V5415" s="65" t="str">
        <f t="shared" si="5"/>
        <v/>
      </c>
      <c r="W5415" s="84"/>
      <c r="X5415" s="84"/>
      <c r="Y5415" s="85"/>
      <c r="Z5415" s="85"/>
      <c r="AA5415" s="65" t="str">
        <f t="shared" si="6"/>
        <v/>
      </c>
      <c r="AB5415" s="65" t="str">
        <f t="shared" si="7"/>
        <v/>
      </c>
      <c r="AC5415" s="86"/>
      <c r="AD5415" s="87" t="str">
        <f t="shared" si="8"/>
        <v/>
      </c>
      <c r="AE5415" s="84"/>
      <c r="AF5415" s="86">
        <f>IF(AC5415&gt;0,AC5415,'⚙️ Config'!$B$10)</f>
        <v>0.0075</v>
      </c>
      <c r="AG5415" s="88">
        <f t="shared" si="9"/>
        <v>23635.99995</v>
      </c>
      <c r="AH5415" s="88">
        <f>AG5415*'⚙️ Config'!$B$11</f>
        <v>118179.9998</v>
      </c>
      <c r="AI5415" s="88">
        <f>AH5415*'⚙️ Config'!$B$12</f>
        <v>35453.99993</v>
      </c>
      <c r="AJ5415" s="64"/>
      <c r="AK5415" s="84"/>
      <c r="AL5415" s="84"/>
      <c r="AM5415" s="84"/>
      <c r="AN5415" s="84"/>
      <c r="AO5415" s="84"/>
      <c r="AP5415" s="84"/>
      <c r="AQ5415" s="84"/>
    </row>
    <row r="5416" ht="15.0" customHeight="1">
      <c r="A5416" s="103">
        <v>5413.0</v>
      </c>
      <c r="B5416" s="104" t="s">
        <v>11371</v>
      </c>
      <c r="C5416" s="103" t="s">
        <v>141</v>
      </c>
      <c r="D5416" s="103" t="s">
        <v>11372</v>
      </c>
      <c r="E5416" s="105">
        <v>24.67</v>
      </c>
      <c r="F5416" s="103" t="s">
        <v>86</v>
      </c>
      <c r="G5416" s="103" t="s">
        <v>606</v>
      </c>
      <c r="H5416" s="106">
        <v>3150921.77</v>
      </c>
      <c r="I5416" s="103">
        <v>2.0</v>
      </c>
      <c r="J5416" s="107">
        <v>5.0</v>
      </c>
      <c r="K5416" s="104">
        <v>2022.0</v>
      </c>
      <c r="L5416" s="103" t="s">
        <v>630</v>
      </c>
      <c r="M5416" s="103">
        <v>2021.0</v>
      </c>
      <c r="N5416" s="103" t="s">
        <v>189</v>
      </c>
      <c r="O5416" s="65" t="str">
        <f t="shared" si="1"/>
        <v>126386110001</v>
      </c>
      <c r="P5416" s="65">
        <f t="shared" si="2"/>
        <v>4</v>
      </c>
      <c r="Q5416" s="65">
        <f t="shared" si="3"/>
        <v>9</v>
      </c>
      <c r="R5416" s="65" t="str">
        <f t="shared" si="12"/>
        <v>12.638.611/0001-49</v>
      </c>
      <c r="S5416" s="84"/>
      <c r="T5416" s="84" t="str">
        <f t="shared" si="10"/>
        <v/>
      </c>
      <c r="U5416" s="84" t="str">
        <f t="shared" si="11"/>
        <v/>
      </c>
      <c r="V5416" s="65" t="str">
        <f t="shared" si="5"/>
        <v/>
      </c>
      <c r="W5416" s="84"/>
      <c r="X5416" s="84"/>
      <c r="Y5416" s="85"/>
      <c r="Z5416" s="85"/>
      <c r="AA5416" s="65" t="str">
        <f t="shared" si="6"/>
        <v/>
      </c>
      <c r="AB5416" s="65" t="str">
        <f t="shared" si="7"/>
        <v/>
      </c>
      <c r="AC5416" s="86"/>
      <c r="AD5416" s="87" t="str">
        <f t="shared" si="8"/>
        <v/>
      </c>
      <c r="AE5416" s="84"/>
      <c r="AF5416" s="86">
        <f>IF(AC5416&gt;0,AC5416,'⚙️ Config'!$B$10)</f>
        <v>0.0075</v>
      </c>
      <c r="AG5416" s="88">
        <f t="shared" si="9"/>
        <v>23631.91328</v>
      </c>
      <c r="AH5416" s="88">
        <f>AG5416*'⚙️ Config'!$B$11</f>
        <v>118159.5664</v>
      </c>
      <c r="AI5416" s="88">
        <f>AH5416*'⚙️ Config'!$B$12</f>
        <v>35447.86991</v>
      </c>
      <c r="AJ5416" s="64"/>
      <c r="AK5416" s="84"/>
      <c r="AL5416" s="84"/>
      <c r="AM5416" s="84"/>
      <c r="AN5416" s="84"/>
      <c r="AO5416" s="84"/>
      <c r="AP5416" s="84"/>
      <c r="AQ5416" s="84"/>
    </row>
    <row r="5417" ht="15.0" customHeight="1">
      <c r="A5417" s="98">
        <v>5414.0</v>
      </c>
      <c r="B5417" s="99" t="s">
        <v>11373</v>
      </c>
      <c r="C5417" s="98" t="s">
        <v>141</v>
      </c>
      <c r="D5417" s="98" t="s">
        <v>11374</v>
      </c>
      <c r="E5417" s="100">
        <v>23.29</v>
      </c>
      <c r="F5417" s="98" t="s">
        <v>86</v>
      </c>
      <c r="G5417" s="98" t="s">
        <v>606</v>
      </c>
      <c r="H5417" s="101">
        <v>3150011.78</v>
      </c>
      <c r="I5417" s="98">
        <v>2.0</v>
      </c>
      <c r="J5417" s="102">
        <v>4.8</v>
      </c>
      <c r="K5417" s="99">
        <v>2021.0</v>
      </c>
      <c r="L5417" s="98" t="s">
        <v>615</v>
      </c>
      <c r="M5417" s="98">
        <v>2021.0</v>
      </c>
      <c r="N5417" s="98" t="s">
        <v>189</v>
      </c>
      <c r="O5417" s="65" t="str">
        <f t="shared" si="1"/>
        <v>094792690001</v>
      </c>
      <c r="P5417" s="65">
        <f t="shared" si="2"/>
        <v>7</v>
      </c>
      <c r="Q5417" s="65">
        <f t="shared" si="3"/>
        <v>7</v>
      </c>
      <c r="R5417" s="65" t="str">
        <f t="shared" si="12"/>
        <v>09.479.269/0001-77</v>
      </c>
      <c r="S5417" s="84"/>
      <c r="T5417" s="84" t="str">
        <f t="shared" si="10"/>
        <v/>
      </c>
      <c r="U5417" s="84" t="str">
        <f t="shared" si="11"/>
        <v/>
      </c>
      <c r="V5417" s="65" t="str">
        <f t="shared" si="5"/>
        <v/>
      </c>
      <c r="W5417" s="84"/>
      <c r="X5417" s="84"/>
      <c r="Y5417" s="85"/>
      <c r="Z5417" s="85"/>
      <c r="AA5417" s="65" t="str">
        <f t="shared" si="6"/>
        <v/>
      </c>
      <c r="AB5417" s="65" t="str">
        <f t="shared" si="7"/>
        <v/>
      </c>
      <c r="AC5417" s="86"/>
      <c r="AD5417" s="87" t="str">
        <f t="shared" si="8"/>
        <v/>
      </c>
      <c r="AE5417" s="84"/>
      <c r="AF5417" s="86">
        <f>IF(AC5417&gt;0,AC5417,'⚙️ Config'!$B$10)</f>
        <v>0.0075</v>
      </c>
      <c r="AG5417" s="88">
        <f t="shared" si="9"/>
        <v>23625.08835</v>
      </c>
      <c r="AH5417" s="88">
        <f>AG5417*'⚙️ Config'!$B$11</f>
        <v>118125.4418</v>
      </c>
      <c r="AI5417" s="88">
        <f>AH5417*'⚙️ Config'!$B$12</f>
        <v>35437.63253</v>
      </c>
      <c r="AJ5417" s="64"/>
      <c r="AK5417" s="84"/>
      <c r="AL5417" s="84"/>
      <c r="AM5417" s="84"/>
      <c r="AN5417" s="84"/>
      <c r="AO5417" s="84"/>
      <c r="AP5417" s="84"/>
      <c r="AQ5417" s="84"/>
    </row>
    <row r="5418" ht="15.0" customHeight="1">
      <c r="A5418" s="103">
        <v>5415.0</v>
      </c>
      <c r="B5418" s="104" t="s">
        <v>11375</v>
      </c>
      <c r="C5418" s="103" t="s">
        <v>141</v>
      </c>
      <c r="D5418" s="103" t="s">
        <v>11376</v>
      </c>
      <c r="E5418" s="105">
        <v>24.31</v>
      </c>
      <c r="F5418" s="103" t="s">
        <v>86</v>
      </c>
      <c r="G5418" s="103" t="s">
        <v>606</v>
      </c>
      <c r="H5418" s="106">
        <v>3148797.13</v>
      </c>
      <c r="I5418" s="103">
        <v>2.0</v>
      </c>
      <c r="J5418" s="107">
        <v>4.9</v>
      </c>
      <c r="K5418" s="104">
        <v>2022.0</v>
      </c>
      <c r="L5418" s="103" t="s">
        <v>856</v>
      </c>
      <c r="M5418" s="103">
        <v>2021.0</v>
      </c>
      <c r="N5418" s="103" t="s">
        <v>189</v>
      </c>
      <c r="O5418" s="65" t="str">
        <f t="shared" si="1"/>
        <v>158078360001</v>
      </c>
      <c r="P5418" s="65">
        <f t="shared" si="2"/>
        <v>7</v>
      </c>
      <c r="Q5418" s="65">
        <f t="shared" si="3"/>
        <v>0</v>
      </c>
      <c r="R5418" s="65" t="str">
        <f t="shared" si="12"/>
        <v>15.807.836/0001-70</v>
      </c>
      <c r="S5418" s="84"/>
      <c r="T5418" s="84" t="str">
        <f t="shared" si="10"/>
        <v/>
      </c>
      <c r="U5418" s="84" t="str">
        <f t="shared" si="11"/>
        <v/>
      </c>
      <c r="V5418" s="65" t="str">
        <f t="shared" si="5"/>
        <v/>
      </c>
      <c r="W5418" s="84"/>
      <c r="X5418" s="84"/>
      <c r="Y5418" s="85"/>
      <c r="Z5418" s="85"/>
      <c r="AA5418" s="65" t="str">
        <f t="shared" si="6"/>
        <v/>
      </c>
      <c r="AB5418" s="65" t="str">
        <f t="shared" si="7"/>
        <v/>
      </c>
      <c r="AC5418" s="86"/>
      <c r="AD5418" s="87" t="str">
        <f t="shared" si="8"/>
        <v/>
      </c>
      <c r="AE5418" s="84"/>
      <c r="AF5418" s="86">
        <f>IF(AC5418&gt;0,AC5418,'⚙️ Config'!$B$10)</f>
        <v>0.0075</v>
      </c>
      <c r="AG5418" s="88">
        <f t="shared" si="9"/>
        <v>23615.97848</v>
      </c>
      <c r="AH5418" s="88">
        <f>AG5418*'⚙️ Config'!$B$11</f>
        <v>118079.8924</v>
      </c>
      <c r="AI5418" s="88">
        <f>AH5418*'⚙️ Config'!$B$12</f>
        <v>35423.96771</v>
      </c>
      <c r="AJ5418" s="64"/>
      <c r="AK5418" s="84"/>
      <c r="AL5418" s="84"/>
      <c r="AM5418" s="84"/>
      <c r="AN5418" s="84"/>
      <c r="AO5418" s="84"/>
      <c r="AP5418" s="84"/>
      <c r="AQ5418" s="84"/>
    </row>
    <row r="5419" ht="15.0" customHeight="1">
      <c r="A5419" s="98">
        <v>5416.0</v>
      </c>
      <c r="B5419" s="99" t="s">
        <v>11377</v>
      </c>
      <c r="C5419" s="98" t="s">
        <v>141</v>
      </c>
      <c r="D5419" s="98" t="s">
        <v>11378</v>
      </c>
      <c r="E5419" s="100">
        <v>23.29</v>
      </c>
      <c r="F5419" s="98" t="s">
        <v>86</v>
      </c>
      <c r="G5419" s="98" t="s">
        <v>606</v>
      </c>
      <c r="H5419" s="101">
        <v>3145217.75</v>
      </c>
      <c r="I5419" s="98">
        <v>2.0</v>
      </c>
      <c r="J5419" s="102">
        <v>4.8</v>
      </c>
      <c r="K5419" s="99">
        <v>2021.0</v>
      </c>
      <c r="L5419" s="98" t="s">
        <v>387</v>
      </c>
      <c r="M5419" s="98">
        <v>2021.0</v>
      </c>
      <c r="N5419" s="98" t="s">
        <v>161</v>
      </c>
      <c r="O5419" s="65" t="str">
        <f t="shared" si="1"/>
        <v>261810510001</v>
      </c>
      <c r="P5419" s="65">
        <f t="shared" si="2"/>
        <v>5</v>
      </c>
      <c r="Q5419" s="65">
        <f t="shared" si="3"/>
        <v>0</v>
      </c>
      <c r="R5419" s="65" t="str">
        <f t="shared" si="12"/>
        <v>26.181.051/0001-50</v>
      </c>
      <c r="S5419" s="84"/>
      <c r="T5419" s="84" t="str">
        <f t="shared" si="10"/>
        <v/>
      </c>
      <c r="U5419" s="84" t="str">
        <f t="shared" si="11"/>
        <v/>
      </c>
      <c r="V5419" s="65" t="str">
        <f t="shared" si="5"/>
        <v/>
      </c>
      <c r="W5419" s="84"/>
      <c r="X5419" s="84"/>
      <c r="Y5419" s="85"/>
      <c r="Z5419" s="85"/>
      <c r="AA5419" s="65" t="str">
        <f t="shared" si="6"/>
        <v/>
      </c>
      <c r="AB5419" s="65" t="str">
        <f t="shared" si="7"/>
        <v/>
      </c>
      <c r="AC5419" s="86"/>
      <c r="AD5419" s="87" t="str">
        <f t="shared" si="8"/>
        <v/>
      </c>
      <c r="AE5419" s="84"/>
      <c r="AF5419" s="86">
        <f>IF(AC5419&gt;0,AC5419,'⚙️ Config'!$B$10)</f>
        <v>0.0075</v>
      </c>
      <c r="AG5419" s="88">
        <f t="shared" si="9"/>
        <v>23589.13313</v>
      </c>
      <c r="AH5419" s="88">
        <f>AG5419*'⚙️ Config'!$B$11</f>
        <v>117945.6656</v>
      </c>
      <c r="AI5419" s="88">
        <f>AH5419*'⚙️ Config'!$B$12</f>
        <v>35383.69969</v>
      </c>
      <c r="AJ5419" s="64"/>
      <c r="AK5419" s="84"/>
      <c r="AL5419" s="84"/>
      <c r="AM5419" s="84"/>
      <c r="AN5419" s="84"/>
      <c r="AO5419" s="84"/>
      <c r="AP5419" s="84"/>
      <c r="AQ5419" s="84"/>
    </row>
    <row r="5420" ht="15.0" customHeight="1">
      <c r="A5420" s="103">
        <v>5417.0</v>
      </c>
      <c r="B5420" s="104" t="s">
        <v>11379</v>
      </c>
      <c r="C5420" s="103" t="s">
        <v>141</v>
      </c>
      <c r="D5420" s="103" t="s">
        <v>11380</v>
      </c>
      <c r="E5420" s="105">
        <v>23.02</v>
      </c>
      <c r="F5420" s="103" t="s">
        <v>86</v>
      </c>
      <c r="G5420" s="103" t="s">
        <v>606</v>
      </c>
      <c r="H5420" s="106">
        <v>3139593.19</v>
      </c>
      <c r="I5420" s="103">
        <v>2.0</v>
      </c>
      <c r="J5420" s="107">
        <v>5.0</v>
      </c>
      <c r="K5420" s="104">
        <v>2021.0</v>
      </c>
      <c r="L5420" s="103" t="s">
        <v>630</v>
      </c>
      <c r="M5420" s="103">
        <v>2021.0</v>
      </c>
      <c r="N5420" s="103" t="s">
        <v>4351</v>
      </c>
      <c r="O5420" s="65" t="str">
        <f t="shared" si="1"/>
        <v>115816690001</v>
      </c>
      <c r="P5420" s="65">
        <f t="shared" si="2"/>
        <v>3</v>
      </c>
      <c r="Q5420" s="65">
        <f t="shared" si="3"/>
        <v>0</v>
      </c>
      <c r="R5420" s="65" t="str">
        <f t="shared" si="12"/>
        <v>11.581.669/0001-30</v>
      </c>
      <c r="S5420" s="84"/>
      <c r="T5420" s="84" t="str">
        <f t="shared" si="10"/>
        <v/>
      </c>
      <c r="U5420" s="84" t="str">
        <f t="shared" si="11"/>
        <v/>
      </c>
      <c r="V5420" s="65" t="str">
        <f t="shared" si="5"/>
        <v/>
      </c>
      <c r="W5420" s="84"/>
      <c r="X5420" s="84"/>
      <c r="Y5420" s="85"/>
      <c r="Z5420" s="85"/>
      <c r="AA5420" s="65" t="str">
        <f t="shared" si="6"/>
        <v/>
      </c>
      <c r="AB5420" s="65" t="str">
        <f t="shared" si="7"/>
        <v/>
      </c>
      <c r="AC5420" s="86"/>
      <c r="AD5420" s="87" t="str">
        <f t="shared" si="8"/>
        <v/>
      </c>
      <c r="AE5420" s="84"/>
      <c r="AF5420" s="86">
        <f>IF(AC5420&gt;0,AC5420,'⚙️ Config'!$B$10)</f>
        <v>0.0075</v>
      </c>
      <c r="AG5420" s="88">
        <f t="shared" si="9"/>
        <v>23546.94893</v>
      </c>
      <c r="AH5420" s="88">
        <f>AG5420*'⚙️ Config'!$B$11</f>
        <v>117734.7446</v>
      </c>
      <c r="AI5420" s="88">
        <f>AH5420*'⚙️ Config'!$B$12</f>
        <v>35320.42339</v>
      </c>
      <c r="AJ5420" s="64"/>
      <c r="AK5420" s="84"/>
      <c r="AL5420" s="84"/>
      <c r="AM5420" s="84"/>
      <c r="AN5420" s="84"/>
      <c r="AO5420" s="84"/>
      <c r="AP5420" s="84"/>
      <c r="AQ5420" s="84"/>
    </row>
    <row r="5421" ht="15.0" customHeight="1">
      <c r="A5421" s="98">
        <v>5418.0</v>
      </c>
      <c r="B5421" s="99" t="s">
        <v>11381</v>
      </c>
      <c r="C5421" s="98" t="s">
        <v>141</v>
      </c>
      <c r="D5421" s="98" t="s">
        <v>11382</v>
      </c>
      <c r="E5421" s="100">
        <v>24.92</v>
      </c>
      <c r="F5421" s="98" t="s">
        <v>86</v>
      </c>
      <c r="G5421" s="98" t="s">
        <v>606</v>
      </c>
      <c r="H5421" s="101">
        <v>3132169.5</v>
      </c>
      <c r="I5421" s="98">
        <v>2.0</v>
      </c>
      <c r="J5421" s="102">
        <v>4.7</v>
      </c>
      <c r="K5421" s="99">
        <v>2022.0</v>
      </c>
      <c r="L5421" s="98" t="s">
        <v>630</v>
      </c>
      <c r="M5421" s="98">
        <v>2021.0</v>
      </c>
      <c r="N5421" s="98" t="s">
        <v>161</v>
      </c>
      <c r="O5421" s="65" t="str">
        <f t="shared" si="1"/>
        <v>095302640001</v>
      </c>
      <c r="P5421" s="65">
        <f t="shared" si="2"/>
        <v>2</v>
      </c>
      <c r="Q5421" s="65">
        <f t="shared" si="3"/>
        <v>1</v>
      </c>
      <c r="R5421" s="65" t="str">
        <f t="shared" si="12"/>
        <v>09.530.264/0001-21</v>
      </c>
      <c r="S5421" s="84"/>
      <c r="T5421" s="84" t="str">
        <f t="shared" si="10"/>
        <v/>
      </c>
      <c r="U5421" s="84" t="str">
        <f t="shared" si="11"/>
        <v/>
      </c>
      <c r="V5421" s="65" t="str">
        <f t="shared" si="5"/>
        <v/>
      </c>
      <c r="W5421" s="84"/>
      <c r="X5421" s="84"/>
      <c r="Y5421" s="85"/>
      <c r="Z5421" s="85"/>
      <c r="AA5421" s="65" t="str">
        <f t="shared" si="6"/>
        <v/>
      </c>
      <c r="AB5421" s="65" t="str">
        <f t="shared" si="7"/>
        <v/>
      </c>
      <c r="AC5421" s="86"/>
      <c r="AD5421" s="87" t="str">
        <f t="shared" si="8"/>
        <v/>
      </c>
      <c r="AE5421" s="84"/>
      <c r="AF5421" s="86">
        <f>IF(AC5421&gt;0,AC5421,'⚙️ Config'!$B$10)</f>
        <v>0.0075</v>
      </c>
      <c r="AG5421" s="88">
        <f t="shared" si="9"/>
        <v>23491.27125</v>
      </c>
      <c r="AH5421" s="88">
        <f>AG5421*'⚙️ Config'!$B$11</f>
        <v>117456.3563</v>
      </c>
      <c r="AI5421" s="88">
        <f>AH5421*'⚙️ Config'!$B$12</f>
        <v>35236.90688</v>
      </c>
      <c r="AJ5421" s="64"/>
      <c r="AK5421" s="84"/>
      <c r="AL5421" s="84"/>
      <c r="AM5421" s="84"/>
      <c r="AN5421" s="84"/>
      <c r="AO5421" s="84"/>
      <c r="AP5421" s="84"/>
      <c r="AQ5421" s="84"/>
    </row>
    <row r="5422" ht="15.0" customHeight="1">
      <c r="A5422" s="103">
        <v>5419.0</v>
      </c>
      <c r="B5422" s="104" t="s">
        <v>11383</v>
      </c>
      <c r="C5422" s="103" t="s">
        <v>141</v>
      </c>
      <c r="D5422" s="103" t="s">
        <v>11384</v>
      </c>
      <c r="E5422" s="105">
        <v>34.08</v>
      </c>
      <c r="F5422" s="103" t="s">
        <v>86</v>
      </c>
      <c r="G5422" s="103" t="s">
        <v>606</v>
      </c>
      <c r="H5422" s="106">
        <v>3127719.85</v>
      </c>
      <c r="I5422" s="103">
        <v>1.0</v>
      </c>
      <c r="J5422" s="107">
        <v>4.5</v>
      </c>
      <c r="K5422" s="104">
        <v>2021.0</v>
      </c>
      <c r="L5422" s="103" t="s">
        <v>630</v>
      </c>
      <c r="M5422" s="103">
        <v>2021.0</v>
      </c>
      <c r="N5422" s="103" t="s">
        <v>161</v>
      </c>
      <c r="O5422" s="65" t="str">
        <f t="shared" si="1"/>
        <v>078705590001</v>
      </c>
      <c r="P5422" s="65">
        <f t="shared" si="2"/>
        <v>1</v>
      </c>
      <c r="Q5422" s="65">
        <f t="shared" si="3"/>
        <v>1</v>
      </c>
      <c r="R5422" s="65" t="str">
        <f t="shared" si="12"/>
        <v>07.870.559/0001-11</v>
      </c>
      <c r="S5422" s="84"/>
      <c r="T5422" s="84" t="str">
        <f t="shared" si="10"/>
        <v/>
      </c>
      <c r="U5422" s="84" t="str">
        <f t="shared" si="11"/>
        <v/>
      </c>
      <c r="V5422" s="65" t="str">
        <f t="shared" si="5"/>
        <v/>
      </c>
      <c r="W5422" s="84"/>
      <c r="X5422" s="84"/>
      <c r="Y5422" s="85"/>
      <c r="Z5422" s="85"/>
      <c r="AA5422" s="65" t="str">
        <f t="shared" si="6"/>
        <v/>
      </c>
      <c r="AB5422" s="65" t="str">
        <f t="shared" si="7"/>
        <v/>
      </c>
      <c r="AC5422" s="86"/>
      <c r="AD5422" s="87" t="str">
        <f t="shared" si="8"/>
        <v/>
      </c>
      <c r="AE5422" s="84"/>
      <c r="AF5422" s="86">
        <f>IF(AC5422&gt;0,AC5422,'⚙️ Config'!$B$10)</f>
        <v>0.0075</v>
      </c>
      <c r="AG5422" s="88">
        <f t="shared" si="9"/>
        <v>23457.89888</v>
      </c>
      <c r="AH5422" s="88">
        <f>AG5422*'⚙️ Config'!$B$11</f>
        <v>117289.4944</v>
      </c>
      <c r="AI5422" s="88">
        <f>AH5422*'⚙️ Config'!$B$12</f>
        <v>35186.84831</v>
      </c>
      <c r="AJ5422" s="64"/>
      <c r="AK5422" s="84"/>
      <c r="AL5422" s="84"/>
      <c r="AM5422" s="84"/>
      <c r="AN5422" s="84"/>
      <c r="AO5422" s="84"/>
      <c r="AP5422" s="84"/>
      <c r="AQ5422" s="84"/>
    </row>
    <row r="5423" ht="15.0" customHeight="1">
      <c r="A5423" s="98">
        <v>5420.0</v>
      </c>
      <c r="B5423" s="99" t="s">
        <v>11385</v>
      </c>
      <c r="C5423" s="98" t="s">
        <v>141</v>
      </c>
      <c r="D5423" s="98" t="s">
        <v>11386</v>
      </c>
      <c r="E5423" s="100">
        <v>32.81</v>
      </c>
      <c r="F5423" s="98" t="s">
        <v>86</v>
      </c>
      <c r="G5423" s="98" t="s">
        <v>606</v>
      </c>
      <c r="H5423" s="101">
        <v>3115609.18</v>
      </c>
      <c r="I5423" s="98">
        <v>1.0</v>
      </c>
      <c r="J5423" s="102">
        <v>5.0</v>
      </c>
      <c r="K5423" s="99">
        <v>2021.0</v>
      </c>
      <c r="L5423" s="98" t="s">
        <v>630</v>
      </c>
      <c r="M5423" s="98">
        <v>2021.0</v>
      </c>
      <c r="N5423" s="98" t="s">
        <v>161</v>
      </c>
      <c r="O5423" s="65" t="str">
        <f t="shared" si="1"/>
        <v>034620130001</v>
      </c>
      <c r="P5423" s="65">
        <f t="shared" si="2"/>
        <v>7</v>
      </c>
      <c r="Q5423" s="65">
        <f t="shared" si="3"/>
        <v>0</v>
      </c>
      <c r="R5423" s="65" t="str">
        <f t="shared" si="12"/>
        <v>03.462.013/0001-70</v>
      </c>
      <c r="S5423" s="84"/>
      <c r="T5423" s="84" t="str">
        <f t="shared" si="10"/>
        <v/>
      </c>
      <c r="U5423" s="84" t="str">
        <f t="shared" si="11"/>
        <v/>
      </c>
      <c r="V5423" s="65" t="str">
        <f t="shared" si="5"/>
        <v/>
      </c>
      <c r="W5423" s="84"/>
      <c r="X5423" s="84"/>
      <c r="Y5423" s="85"/>
      <c r="Z5423" s="85"/>
      <c r="AA5423" s="65" t="str">
        <f t="shared" si="6"/>
        <v/>
      </c>
      <c r="AB5423" s="65" t="str">
        <f t="shared" si="7"/>
        <v/>
      </c>
      <c r="AC5423" s="86"/>
      <c r="AD5423" s="87" t="str">
        <f t="shared" si="8"/>
        <v/>
      </c>
      <c r="AE5423" s="84"/>
      <c r="AF5423" s="86">
        <f>IF(AC5423&gt;0,AC5423,'⚙️ Config'!$B$10)</f>
        <v>0.0075</v>
      </c>
      <c r="AG5423" s="88">
        <f t="shared" si="9"/>
        <v>23367.06885</v>
      </c>
      <c r="AH5423" s="88">
        <f>AG5423*'⚙️ Config'!$B$11</f>
        <v>116835.3443</v>
      </c>
      <c r="AI5423" s="88">
        <f>AH5423*'⚙️ Config'!$B$12</f>
        <v>35050.60328</v>
      </c>
      <c r="AJ5423" s="64"/>
      <c r="AK5423" s="84"/>
      <c r="AL5423" s="84"/>
      <c r="AM5423" s="84"/>
      <c r="AN5423" s="84"/>
      <c r="AO5423" s="84"/>
      <c r="AP5423" s="84"/>
      <c r="AQ5423" s="84"/>
    </row>
    <row r="5424" ht="15.0" customHeight="1">
      <c r="A5424" s="103">
        <v>5421.0</v>
      </c>
      <c r="B5424" s="104" t="s">
        <v>11387</v>
      </c>
      <c r="C5424" s="103" t="s">
        <v>141</v>
      </c>
      <c r="D5424" s="103" t="s">
        <v>11388</v>
      </c>
      <c r="E5424" s="105">
        <v>24.92</v>
      </c>
      <c r="F5424" s="103" t="s">
        <v>86</v>
      </c>
      <c r="G5424" s="103" t="s">
        <v>606</v>
      </c>
      <c r="H5424" s="106">
        <v>3113360.31</v>
      </c>
      <c r="I5424" s="103">
        <v>2.0</v>
      </c>
      <c r="J5424" s="107">
        <v>4.7</v>
      </c>
      <c r="K5424" s="104">
        <v>2022.0</v>
      </c>
      <c r="L5424" s="103" t="s">
        <v>630</v>
      </c>
      <c r="M5424" s="103">
        <v>2021.0</v>
      </c>
      <c r="N5424" s="103" t="s">
        <v>161</v>
      </c>
      <c r="O5424" s="65" t="str">
        <f t="shared" si="1"/>
        <v>091125190001</v>
      </c>
      <c r="P5424" s="65">
        <f t="shared" si="2"/>
        <v>3</v>
      </c>
      <c r="Q5424" s="65">
        <f t="shared" si="3"/>
        <v>6</v>
      </c>
      <c r="R5424" s="65" t="str">
        <f t="shared" si="12"/>
        <v>09.112.519/0001-36</v>
      </c>
      <c r="S5424" s="84"/>
      <c r="T5424" s="84" t="str">
        <f t="shared" si="10"/>
        <v/>
      </c>
      <c r="U5424" s="84" t="str">
        <f t="shared" si="11"/>
        <v/>
      </c>
      <c r="V5424" s="65" t="str">
        <f t="shared" si="5"/>
        <v/>
      </c>
      <c r="W5424" s="84"/>
      <c r="X5424" s="84"/>
      <c r="Y5424" s="85"/>
      <c r="Z5424" s="85"/>
      <c r="AA5424" s="65" t="str">
        <f t="shared" si="6"/>
        <v/>
      </c>
      <c r="AB5424" s="65" t="str">
        <f t="shared" si="7"/>
        <v/>
      </c>
      <c r="AC5424" s="86"/>
      <c r="AD5424" s="87" t="str">
        <f t="shared" si="8"/>
        <v/>
      </c>
      <c r="AE5424" s="84"/>
      <c r="AF5424" s="86">
        <f>IF(AC5424&gt;0,AC5424,'⚙️ Config'!$B$10)</f>
        <v>0.0075</v>
      </c>
      <c r="AG5424" s="88">
        <f t="shared" si="9"/>
        <v>23350.20233</v>
      </c>
      <c r="AH5424" s="88">
        <f>AG5424*'⚙️ Config'!$B$11</f>
        <v>116751.0116</v>
      </c>
      <c r="AI5424" s="88">
        <f>AH5424*'⚙️ Config'!$B$12</f>
        <v>35025.30349</v>
      </c>
      <c r="AJ5424" s="64"/>
      <c r="AK5424" s="84"/>
      <c r="AL5424" s="84"/>
      <c r="AM5424" s="84"/>
      <c r="AN5424" s="84"/>
      <c r="AO5424" s="84"/>
      <c r="AP5424" s="84"/>
      <c r="AQ5424" s="84"/>
    </row>
    <row r="5425" ht="15.0" customHeight="1">
      <c r="A5425" s="98">
        <v>5422.0</v>
      </c>
      <c r="B5425" s="99" t="s">
        <v>11389</v>
      </c>
      <c r="C5425" s="98" t="s">
        <v>141</v>
      </c>
      <c r="D5425" s="98" t="s">
        <v>11390</v>
      </c>
      <c r="E5425" s="100">
        <v>23.54</v>
      </c>
      <c r="F5425" s="98" t="s">
        <v>86</v>
      </c>
      <c r="G5425" s="98" t="s">
        <v>606</v>
      </c>
      <c r="H5425" s="101">
        <v>3106473.96</v>
      </c>
      <c r="I5425" s="98">
        <v>2.0</v>
      </c>
      <c r="J5425" s="102">
        <v>4.7</v>
      </c>
      <c r="K5425" s="99">
        <v>2021.0</v>
      </c>
      <c r="L5425" s="98" t="s">
        <v>508</v>
      </c>
      <c r="M5425" s="98">
        <v>2021.0</v>
      </c>
      <c r="N5425" s="98" t="s">
        <v>161</v>
      </c>
      <c r="O5425" s="65" t="str">
        <f t="shared" si="1"/>
        <v>624902550001</v>
      </c>
      <c r="P5425" s="65">
        <f t="shared" si="2"/>
        <v>3</v>
      </c>
      <c r="Q5425" s="65">
        <f t="shared" si="3"/>
        <v>7</v>
      </c>
      <c r="R5425" s="65" t="str">
        <f t="shared" si="12"/>
        <v>62.490.255/0001-37</v>
      </c>
      <c r="S5425" s="84"/>
      <c r="T5425" s="84" t="str">
        <f t="shared" si="10"/>
        <v/>
      </c>
      <c r="U5425" s="84" t="str">
        <f t="shared" si="11"/>
        <v/>
      </c>
      <c r="V5425" s="65" t="str">
        <f t="shared" si="5"/>
        <v/>
      </c>
      <c r="W5425" s="84"/>
      <c r="X5425" s="84"/>
      <c r="Y5425" s="85"/>
      <c r="Z5425" s="85"/>
      <c r="AA5425" s="65" t="str">
        <f t="shared" si="6"/>
        <v/>
      </c>
      <c r="AB5425" s="65" t="str">
        <f t="shared" si="7"/>
        <v/>
      </c>
      <c r="AC5425" s="86"/>
      <c r="AD5425" s="87" t="str">
        <f t="shared" si="8"/>
        <v/>
      </c>
      <c r="AE5425" s="84"/>
      <c r="AF5425" s="86">
        <f>IF(AC5425&gt;0,AC5425,'⚙️ Config'!$B$10)</f>
        <v>0.0075</v>
      </c>
      <c r="AG5425" s="88">
        <f t="shared" si="9"/>
        <v>23298.5547</v>
      </c>
      <c r="AH5425" s="88">
        <f>AG5425*'⚙️ Config'!$B$11</f>
        <v>116492.7735</v>
      </c>
      <c r="AI5425" s="88">
        <f>AH5425*'⚙️ Config'!$B$12</f>
        <v>34947.83205</v>
      </c>
      <c r="AJ5425" s="64"/>
      <c r="AK5425" s="84"/>
      <c r="AL5425" s="84"/>
      <c r="AM5425" s="84"/>
      <c r="AN5425" s="84"/>
      <c r="AO5425" s="84"/>
      <c r="AP5425" s="84"/>
      <c r="AQ5425" s="84"/>
    </row>
    <row r="5426" ht="15.0" customHeight="1">
      <c r="A5426" s="98">
        <v>5423.0</v>
      </c>
      <c r="B5426" s="99" t="s">
        <v>11391</v>
      </c>
      <c r="C5426" s="98" t="s">
        <v>141</v>
      </c>
      <c r="D5426" s="98" t="s">
        <v>11392</v>
      </c>
      <c r="E5426" s="100">
        <v>34.67</v>
      </c>
      <c r="F5426" s="98" t="s">
        <v>86</v>
      </c>
      <c r="G5426" s="98" t="s">
        <v>606</v>
      </c>
      <c r="H5426" s="101">
        <v>3106223.17</v>
      </c>
      <c r="I5426" s="98">
        <v>1.0</v>
      </c>
      <c r="J5426" s="102">
        <v>4.3</v>
      </c>
      <c r="K5426" s="99">
        <v>2021.0</v>
      </c>
      <c r="L5426" s="98" t="s">
        <v>875</v>
      </c>
      <c r="M5426" s="98">
        <v>2021.0</v>
      </c>
      <c r="N5426" s="98" t="s">
        <v>161</v>
      </c>
      <c r="O5426" s="65" t="str">
        <f t="shared" si="1"/>
        <v>031242120001</v>
      </c>
      <c r="P5426" s="65">
        <f t="shared" si="2"/>
        <v>7</v>
      </c>
      <c r="Q5426" s="65">
        <f t="shared" si="3"/>
        <v>9</v>
      </c>
      <c r="R5426" s="65" t="str">
        <f t="shared" si="12"/>
        <v>03.124.212/0001-79</v>
      </c>
      <c r="S5426" s="84"/>
      <c r="T5426" s="84" t="str">
        <f t="shared" si="10"/>
        <v/>
      </c>
      <c r="U5426" s="84" t="str">
        <f t="shared" si="11"/>
        <v/>
      </c>
      <c r="V5426" s="65" t="str">
        <f t="shared" si="5"/>
        <v/>
      </c>
      <c r="W5426" s="84"/>
      <c r="X5426" s="84"/>
      <c r="Y5426" s="85"/>
      <c r="Z5426" s="85"/>
      <c r="AA5426" s="65" t="str">
        <f t="shared" si="6"/>
        <v/>
      </c>
      <c r="AB5426" s="65" t="str">
        <f t="shared" si="7"/>
        <v/>
      </c>
      <c r="AC5426" s="86"/>
      <c r="AD5426" s="87" t="str">
        <f t="shared" si="8"/>
        <v/>
      </c>
      <c r="AE5426" s="84"/>
      <c r="AF5426" s="86">
        <f>IF(AC5426&gt;0,AC5426,'⚙️ Config'!$B$10)</f>
        <v>0.0075</v>
      </c>
      <c r="AG5426" s="88">
        <f t="shared" si="9"/>
        <v>23296.67378</v>
      </c>
      <c r="AH5426" s="88">
        <f>AG5426*'⚙️ Config'!$B$11</f>
        <v>116483.3689</v>
      </c>
      <c r="AI5426" s="88">
        <f>AH5426*'⚙️ Config'!$B$12</f>
        <v>34945.01066</v>
      </c>
      <c r="AJ5426" s="64"/>
      <c r="AK5426" s="84"/>
      <c r="AL5426" s="84"/>
      <c r="AM5426" s="84"/>
      <c r="AN5426" s="84"/>
      <c r="AO5426" s="84"/>
      <c r="AP5426" s="84"/>
      <c r="AQ5426" s="84"/>
    </row>
    <row r="5427" ht="15.0" customHeight="1">
      <c r="A5427" s="98">
        <v>5424.0</v>
      </c>
      <c r="B5427" s="99" t="s">
        <v>11393</v>
      </c>
      <c r="C5427" s="98" t="s">
        <v>141</v>
      </c>
      <c r="D5427" s="98" t="s">
        <v>11394</v>
      </c>
      <c r="E5427" s="100">
        <v>34.67</v>
      </c>
      <c r="F5427" s="98" t="s">
        <v>86</v>
      </c>
      <c r="G5427" s="98" t="s">
        <v>606</v>
      </c>
      <c r="H5427" s="101">
        <v>3096561.29</v>
      </c>
      <c r="I5427" s="98">
        <v>1.0</v>
      </c>
      <c r="J5427" s="102">
        <v>4.3</v>
      </c>
      <c r="K5427" s="99">
        <v>2021.0</v>
      </c>
      <c r="L5427" s="98" t="s">
        <v>448</v>
      </c>
      <c r="M5427" s="98">
        <v>2021.0</v>
      </c>
      <c r="N5427" s="98" t="s">
        <v>161</v>
      </c>
      <c r="O5427" s="65" t="str">
        <f t="shared" si="1"/>
        <v>072237810001</v>
      </c>
      <c r="P5427" s="65">
        <f t="shared" si="2"/>
        <v>2</v>
      </c>
      <c r="Q5427" s="65">
        <f t="shared" si="3"/>
        <v>2</v>
      </c>
      <c r="R5427" s="65" t="str">
        <f t="shared" si="12"/>
        <v>07.223.781/0001-22</v>
      </c>
      <c r="S5427" s="84"/>
      <c r="T5427" s="84" t="str">
        <f t="shared" si="10"/>
        <v/>
      </c>
      <c r="U5427" s="84" t="str">
        <f t="shared" si="11"/>
        <v/>
      </c>
      <c r="V5427" s="65" t="str">
        <f t="shared" si="5"/>
        <v/>
      </c>
      <c r="W5427" s="84"/>
      <c r="X5427" s="84"/>
      <c r="Y5427" s="85"/>
      <c r="Z5427" s="85"/>
      <c r="AA5427" s="65" t="str">
        <f t="shared" si="6"/>
        <v/>
      </c>
      <c r="AB5427" s="65" t="str">
        <f t="shared" si="7"/>
        <v/>
      </c>
      <c r="AC5427" s="86"/>
      <c r="AD5427" s="87" t="str">
        <f t="shared" si="8"/>
        <v/>
      </c>
      <c r="AE5427" s="84"/>
      <c r="AF5427" s="86">
        <f>IF(AC5427&gt;0,AC5427,'⚙️ Config'!$B$10)</f>
        <v>0.0075</v>
      </c>
      <c r="AG5427" s="88">
        <f t="shared" si="9"/>
        <v>23224.20968</v>
      </c>
      <c r="AH5427" s="88">
        <f>AG5427*'⚙️ Config'!$B$11</f>
        <v>116121.0484</v>
      </c>
      <c r="AI5427" s="88">
        <f>AH5427*'⚙️ Config'!$B$12</f>
        <v>34836.31451</v>
      </c>
      <c r="AJ5427" s="64"/>
      <c r="AK5427" s="84"/>
      <c r="AL5427" s="84"/>
      <c r="AM5427" s="84"/>
      <c r="AN5427" s="84"/>
      <c r="AO5427" s="84"/>
      <c r="AP5427" s="84"/>
      <c r="AQ5427" s="84"/>
    </row>
    <row r="5428" ht="15.0" customHeight="1">
      <c r="A5428" s="103">
        <v>5425.0</v>
      </c>
      <c r="B5428" s="104" t="s">
        <v>11395</v>
      </c>
      <c r="C5428" s="103" t="s">
        <v>141</v>
      </c>
      <c r="D5428" s="103" t="s">
        <v>11396</v>
      </c>
      <c r="E5428" s="105">
        <v>26.06</v>
      </c>
      <c r="F5428" s="103" t="s">
        <v>86</v>
      </c>
      <c r="G5428" s="103" t="s">
        <v>606</v>
      </c>
      <c r="H5428" s="106">
        <v>3090588.02</v>
      </c>
      <c r="I5428" s="103">
        <v>2.0</v>
      </c>
      <c r="J5428" s="107">
        <v>4.9</v>
      </c>
      <c r="K5428" s="104">
        <v>2023.0</v>
      </c>
      <c r="L5428" s="103" t="s">
        <v>448</v>
      </c>
      <c r="M5428" s="103">
        <v>2021.0</v>
      </c>
      <c r="N5428" s="103" t="s">
        <v>161</v>
      </c>
      <c r="O5428" s="65" t="str">
        <f t="shared" si="1"/>
        <v>036890000001</v>
      </c>
      <c r="P5428" s="65">
        <f t="shared" si="2"/>
        <v>3</v>
      </c>
      <c r="Q5428" s="65">
        <f t="shared" si="3"/>
        <v>9</v>
      </c>
      <c r="R5428" s="65" t="str">
        <f t="shared" si="12"/>
        <v>03.689.000/0001-39</v>
      </c>
      <c r="S5428" s="84"/>
      <c r="T5428" s="84" t="str">
        <f t="shared" si="10"/>
        <v/>
      </c>
      <c r="U5428" s="84" t="str">
        <f t="shared" si="11"/>
        <v/>
      </c>
      <c r="V5428" s="65" t="str">
        <f t="shared" si="5"/>
        <v/>
      </c>
      <c r="W5428" s="84"/>
      <c r="X5428" s="84"/>
      <c r="Y5428" s="85"/>
      <c r="Z5428" s="85"/>
      <c r="AA5428" s="65" t="str">
        <f t="shared" si="6"/>
        <v/>
      </c>
      <c r="AB5428" s="65" t="str">
        <f t="shared" si="7"/>
        <v/>
      </c>
      <c r="AC5428" s="86"/>
      <c r="AD5428" s="87" t="str">
        <f t="shared" si="8"/>
        <v/>
      </c>
      <c r="AE5428" s="84"/>
      <c r="AF5428" s="86">
        <f>IF(AC5428&gt;0,AC5428,'⚙️ Config'!$B$10)</f>
        <v>0.0075</v>
      </c>
      <c r="AG5428" s="88">
        <f t="shared" si="9"/>
        <v>23179.41015</v>
      </c>
      <c r="AH5428" s="88">
        <f>AG5428*'⚙️ Config'!$B$11</f>
        <v>115897.0508</v>
      </c>
      <c r="AI5428" s="88">
        <f>AH5428*'⚙️ Config'!$B$12</f>
        <v>34769.11523</v>
      </c>
      <c r="AJ5428" s="64"/>
      <c r="AK5428" s="84"/>
      <c r="AL5428" s="84"/>
      <c r="AM5428" s="84"/>
      <c r="AN5428" s="84"/>
      <c r="AO5428" s="84"/>
      <c r="AP5428" s="84"/>
      <c r="AQ5428" s="84"/>
    </row>
    <row r="5429" ht="15.0" customHeight="1">
      <c r="A5429" s="103">
        <v>5426.0</v>
      </c>
      <c r="B5429" s="104" t="s">
        <v>11397</v>
      </c>
      <c r="C5429" s="103" t="s">
        <v>141</v>
      </c>
      <c r="D5429" s="103" t="s">
        <v>11398</v>
      </c>
      <c r="E5429" s="105">
        <v>34.67</v>
      </c>
      <c r="F5429" s="103" t="s">
        <v>86</v>
      </c>
      <c r="G5429" s="103" t="s">
        <v>606</v>
      </c>
      <c r="H5429" s="106">
        <v>3084188.85</v>
      </c>
      <c r="I5429" s="103">
        <v>1.0</v>
      </c>
      <c r="J5429" s="107">
        <v>4.3</v>
      </c>
      <c r="K5429" s="104">
        <v>2021.0</v>
      </c>
      <c r="L5429" s="103" t="s">
        <v>197</v>
      </c>
      <c r="M5429" s="103">
        <v>2021.0</v>
      </c>
      <c r="N5429" s="103" t="s">
        <v>161</v>
      </c>
      <c r="O5429" s="65" t="str">
        <f t="shared" si="1"/>
        <v>043200770001</v>
      </c>
      <c r="P5429" s="65">
        <f t="shared" si="2"/>
        <v>0</v>
      </c>
      <c r="Q5429" s="65">
        <f t="shared" si="3"/>
        <v>8</v>
      </c>
      <c r="R5429" s="65" t="str">
        <f t="shared" si="12"/>
        <v>04.320.077/0001-08</v>
      </c>
      <c r="S5429" s="84"/>
      <c r="T5429" s="84" t="str">
        <f t="shared" si="10"/>
        <v/>
      </c>
      <c r="U5429" s="84" t="str">
        <f t="shared" si="11"/>
        <v/>
      </c>
      <c r="V5429" s="65" t="str">
        <f t="shared" si="5"/>
        <v/>
      </c>
      <c r="W5429" s="84"/>
      <c r="X5429" s="84"/>
      <c r="Y5429" s="85"/>
      <c r="Z5429" s="85"/>
      <c r="AA5429" s="65" t="str">
        <f t="shared" si="6"/>
        <v/>
      </c>
      <c r="AB5429" s="65" t="str">
        <f t="shared" si="7"/>
        <v/>
      </c>
      <c r="AC5429" s="86"/>
      <c r="AD5429" s="87" t="str">
        <f t="shared" si="8"/>
        <v/>
      </c>
      <c r="AE5429" s="84"/>
      <c r="AF5429" s="86">
        <f>IF(AC5429&gt;0,AC5429,'⚙️ Config'!$B$10)</f>
        <v>0.0075</v>
      </c>
      <c r="AG5429" s="88">
        <f t="shared" si="9"/>
        <v>23131.41638</v>
      </c>
      <c r="AH5429" s="88">
        <f>AG5429*'⚙️ Config'!$B$11</f>
        <v>115657.0819</v>
      </c>
      <c r="AI5429" s="88">
        <f>AH5429*'⚙️ Config'!$B$12</f>
        <v>34697.12456</v>
      </c>
      <c r="AJ5429" s="64"/>
      <c r="AK5429" s="84"/>
      <c r="AL5429" s="84"/>
      <c r="AM5429" s="84"/>
      <c r="AN5429" s="84"/>
      <c r="AO5429" s="84"/>
      <c r="AP5429" s="84"/>
      <c r="AQ5429" s="84"/>
    </row>
    <row r="5430" ht="15.0" customHeight="1">
      <c r="A5430" s="103">
        <v>5427.0</v>
      </c>
      <c r="B5430" s="104" t="s">
        <v>11399</v>
      </c>
      <c r="C5430" s="103" t="s">
        <v>141</v>
      </c>
      <c r="D5430" s="103" t="s">
        <v>11400</v>
      </c>
      <c r="E5430" s="105">
        <v>33.81</v>
      </c>
      <c r="F5430" s="103" t="s">
        <v>86</v>
      </c>
      <c r="G5430" s="103" t="s">
        <v>606</v>
      </c>
      <c r="H5430" s="106">
        <v>3075375.76</v>
      </c>
      <c r="I5430" s="103">
        <v>1.0</v>
      </c>
      <c r="J5430" s="107">
        <v>4.6</v>
      </c>
      <c r="K5430" s="104">
        <v>2021.0</v>
      </c>
      <c r="L5430" s="103" t="s">
        <v>630</v>
      </c>
      <c r="M5430" s="103">
        <v>2021.0</v>
      </c>
      <c r="N5430" s="103" t="s">
        <v>161</v>
      </c>
      <c r="O5430" s="65" t="str">
        <f t="shared" si="1"/>
        <v>250364860001</v>
      </c>
      <c r="P5430" s="65">
        <f t="shared" si="2"/>
        <v>4</v>
      </c>
      <c r="Q5430" s="65">
        <f t="shared" si="3"/>
        <v>9</v>
      </c>
      <c r="R5430" s="65" t="str">
        <f t="shared" si="12"/>
        <v>25.036.486/0001-49</v>
      </c>
      <c r="S5430" s="84"/>
      <c r="T5430" s="84" t="str">
        <f t="shared" si="10"/>
        <v/>
      </c>
      <c r="U5430" s="84" t="str">
        <f t="shared" si="11"/>
        <v/>
      </c>
      <c r="V5430" s="65" t="str">
        <f t="shared" si="5"/>
        <v/>
      </c>
      <c r="W5430" s="84"/>
      <c r="X5430" s="84"/>
      <c r="Y5430" s="85"/>
      <c r="Z5430" s="85"/>
      <c r="AA5430" s="65" t="str">
        <f t="shared" si="6"/>
        <v/>
      </c>
      <c r="AB5430" s="65" t="str">
        <f t="shared" si="7"/>
        <v/>
      </c>
      <c r="AC5430" s="86"/>
      <c r="AD5430" s="87" t="str">
        <f t="shared" si="8"/>
        <v/>
      </c>
      <c r="AE5430" s="84"/>
      <c r="AF5430" s="86">
        <f>IF(AC5430&gt;0,AC5430,'⚙️ Config'!$B$10)</f>
        <v>0.0075</v>
      </c>
      <c r="AG5430" s="88">
        <f t="shared" si="9"/>
        <v>23065.3182</v>
      </c>
      <c r="AH5430" s="88">
        <f>AG5430*'⚙️ Config'!$B$11</f>
        <v>115326.591</v>
      </c>
      <c r="AI5430" s="88">
        <f>AH5430*'⚙️ Config'!$B$12</f>
        <v>34597.9773</v>
      </c>
      <c r="AJ5430" s="64"/>
      <c r="AK5430" s="84"/>
      <c r="AL5430" s="84"/>
      <c r="AM5430" s="84"/>
      <c r="AN5430" s="84"/>
      <c r="AO5430" s="84"/>
      <c r="AP5430" s="84"/>
      <c r="AQ5430" s="84"/>
    </row>
    <row r="5431" ht="15.0" customHeight="1">
      <c r="A5431" s="103">
        <v>5428.0</v>
      </c>
      <c r="B5431" s="104" t="s">
        <v>11401</v>
      </c>
      <c r="C5431" s="103" t="s">
        <v>141</v>
      </c>
      <c r="D5431" s="103" t="s">
        <v>11402</v>
      </c>
      <c r="E5431" s="105">
        <v>33.54</v>
      </c>
      <c r="F5431" s="103" t="s">
        <v>86</v>
      </c>
      <c r="G5431" s="103" t="s">
        <v>606</v>
      </c>
      <c r="H5431" s="106">
        <v>3073002.54</v>
      </c>
      <c r="I5431" s="103">
        <v>1.0</v>
      </c>
      <c r="J5431" s="107">
        <v>4.7</v>
      </c>
      <c r="K5431" s="104">
        <v>2021.0</v>
      </c>
      <c r="L5431" s="103" t="s">
        <v>630</v>
      </c>
      <c r="M5431" s="103">
        <v>2021.0</v>
      </c>
      <c r="N5431" s="103" t="s">
        <v>161</v>
      </c>
      <c r="O5431" s="65" t="str">
        <f t="shared" si="1"/>
        <v>120279010001</v>
      </c>
      <c r="P5431" s="65">
        <f t="shared" si="2"/>
        <v>5</v>
      </c>
      <c r="Q5431" s="65">
        <f t="shared" si="3"/>
        <v>6</v>
      </c>
      <c r="R5431" s="65" t="str">
        <f t="shared" si="12"/>
        <v>12.027.901/0001-56</v>
      </c>
      <c r="S5431" s="84"/>
      <c r="T5431" s="84" t="str">
        <f t="shared" si="10"/>
        <v/>
      </c>
      <c r="U5431" s="84" t="str">
        <f t="shared" si="11"/>
        <v/>
      </c>
      <c r="V5431" s="65" t="str">
        <f t="shared" si="5"/>
        <v/>
      </c>
      <c r="W5431" s="84"/>
      <c r="X5431" s="84"/>
      <c r="Y5431" s="85"/>
      <c r="Z5431" s="85"/>
      <c r="AA5431" s="65" t="str">
        <f t="shared" si="6"/>
        <v/>
      </c>
      <c r="AB5431" s="65" t="str">
        <f t="shared" si="7"/>
        <v/>
      </c>
      <c r="AC5431" s="86"/>
      <c r="AD5431" s="87" t="str">
        <f t="shared" si="8"/>
        <v/>
      </c>
      <c r="AE5431" s="84"/>
      <c r="AF5431" s="86">
        <f>IF(AC5431&gt;0,AC5431,'⚙️ Config'!$B$10)</f>
        <v>0.0075</v>
      </c>
      <c r="AG5431" s="88">
        <f t="shared" si="9"/>
        <v>23047.51905</v>
      </c>
      <c r="AH5431" s="88">
        <f>AG5431*'⚙️ Config'!$B$11</f>
        <v>115237.5953</v>
      </c>
      <c r="AI5431" s="88">
        <f>AH5431*'⚙️ Config'!$B$12</f>
        <v>34571.27858</v>
      </c>
      <c r="AJ5431" s="64"/>
      <c r="AK5431" s="84"/>
      <c r="AL5431" s="84"/>
      <c r="AM5431" s="84"/>
      <c r="AN5431" s="84"/>
      <c r="AO5431" s="84"/>
      <c r="AP5431" s="84"/>
      <c r="AQ5431" s="84"/>
    </row>
    <row r="5432" ht="15.0" customHeight="1">
      <c r="A5432" s="103">
        <v>5429.0</v>
      </c>
      <c r="B5432" s="104" t="s">
        <v>11403</v>
      </c>
      <c r="C5432" s="103" t="s">
        <v>141</v>
      </c>
      <c r="D5432" s="103" t="s">
        <v>11404</v>
      </c>
      <c r="E5432" s="105">
        <v>23.37</v>
      </c>
      <c r="F5432" s="103" t="s">
        <v>86</v>
      </c>
      <c r="G5432" s="103" t="s">
        <v>606</v>
      </c>
      <c r="H5432" s="106">
        <v>3071513.49</v>
      </c>
      <c r="I5432" s="103">
        <v>2.0</v>
      </c>
      <c r="J5432" s="107">
        <v>4.9</v>
      </c>
      <c r="K5432" s="104">
        <v>2021.0</v>
      </c>
      <c r="L5432" s="103" t="s">
        <v>630</v>
      </c>
      <c r="M5432" s="103">
        <v>2021.0</v>
      </c>
      <c r="N5432" s="103" t="s">
        <v>161</v>
      </c>
      <c r="O5432" s="65" t="str">
        <f t="shared" si="1"/>
        <v>240274170001</v>
      </c>
      <c r="P5432" s="65">
        <f t="shared" si="2"/>
        <v>0</v>
      </c>
      <c r="Q5432" s="65">
        <f t="shared" si="3"/>
        <v>6</v>
      </c>
      <c r="R5432" s="65" t="str">
        <f t="shared" si="12"/>
        <v>24.027.417/0001-06</v>
      </c>
      <c r="S5432" s="84"/>
      <c r="T5432" s="84" t="str">
        <f t="shared" si="10"/>
        <v/>
      </c>
      <c r="U5432" s="84" t="str">
        <f t="shared" si="11"/>
        <v/>
      </c>
      <c r="V5432" s="65" t="str">
        <f t="shared" si="5"/>
        <v/>
      </c>
      <c r="W5432" s="84"/>
      <c r="X5432" s="84"/>
      <c r="Y5432" s="85"/>
      <c r="Z5432" s="85"/>
      <c r="AA5432" s="65" t="str">
        <f t="shared" si="6"/>
        <v/>
      </c>
      <c r="AB5432" s="65" t="str">
        <f t="shared" si="7"/>
        <v/>
      </c>
      <c r="AC5432" s="86"/>
      <c r="AD5432" s="87" t="str">
        <f t="shared" si="8"/>
        <v/>
      </c>
      <c r="AE5432" s="84"/>
      <c r="AF5432" s="86">
        <f>IF(AC5432&gt;0,AC5432,'⚙️ Config'!$B$10)</f>
        <v>0.0075</v>
      </c>
      <c r="AG5432" s="88">
        <f t="shared" si="9"/>
        <v>23036.35118</v>
      </c>
      <c r="AH5432" s="88">
        <f>AG5432*'⚙️ Config'!$B$11</f>
        <v>115181.7559</v>
      </c>
      <c r="AI5432" s="88">
        <f>AH5432*'⚙️ Config'!$B$12</f>
        <v>34554.52676</v>
      </c>
      <c r="AJ5432" s="64"/>
      <c r="AK5432" s="84"/>
      <c r="AL5432" s="84"/>
      <c r="AM5432" s="84"/>
      <c r="AN5432" s="84"/>
      <c r="AO5432" s="84"/>
      <c r="AP5432" s="84"/>
      <c r="AQ5432" s="84"/>
    </row>
    <row r="5433" ht="15.0" customHeight="1">
      <c r="A5433" s="98">
        <v>5430.0</v>
      </c>
      <c r="B5433" s="99" t="s">
        <v>11405</v>
      </c>
      <c r="C5433" s="98" t="s">
        <v>141</v>
      </c>
      <c r="D5433" s="98" t="s">
        <v>11406</v>
      </c>
      <c r="E5433" s="100">
        <v>33.54</v>
      </c>
      <c r="F5433" s="98" t="s">
        <v>86</v>
      </c>
      <c r="G5433" s="98" t="s">
        <v>606</v>
      </c>
      <c r="H5433" s="101">
        <v>3069316.27</v>
      </c>
      <c r="I5433" s="98">
        <v>1.0</v>
      </c>
      <c r="J5433" s="102">
        <v>4.7</v>
      </c>
      <c r="K5433" s="99">
        <v>2021.0</v>
      </c>
      <c r="L5433" s="98" t="s">
        <v>630</v>
      </c>
      <c r="M5433" s="98">
        <v>2021.0</v>
      </c>
      <c r="N5433" s="98" t="s">
        <v>161</v>
      </c>
      <c r="O5433" s="65" t="str">
        <f t="shared" si="1"/>
        <v>013370710001</v>
      </c>
      <c r="P5433" s="65">
        <f t="shared" si="2"/>
        <v>4</v>
      </c>
      <c r="Q5433" s="65">
        <f t="shared" si="3"/>
        <v>7</v>
      </c>
      <c r="R5433" s="65" t="str">
        <f t="shared" si="12"/>
        <v>01.337.071/0001-47</v>
      </c>
      <c r="S5433" s="84"/>
      <c r="T5433" s="84" t="str">
        <f t="shared" si="10"/>
        <v/>
      </c>
      <c r="U5433" s="84" t="str">
        <f t="shared" si="11"/>
        <v/>
      </c>
      <c r="V5433" s="65" t="str">
        <f t="shared" si="5"/>
        <v/>
      </c>
      <c r="W5433" s="84"/>
      <c r="X5433" s="84"/>
      <c r="Y5433" s="85"/>
      <c r="Z5433" s="85"/>
      <c r="AA5433" s="65" t="str">
        <f t="shared" si="6"/>
        <v/>
      </c>
      <c r="AB5433" s="65" t="str">
        <f t="shared" si="7"/>
        <v/>
      </c>
      <c r="AC5433" s="86"/>
      <c r="AD5433" s="87" t="str">
        <f t="shared" si="8"/>
        <v/>
      </c>
      <c r="AE5433" s="84"/>
      <c r="AF5433" s="86">
        <f>IF(AC5433&gt;0,AC5433,'⚙️ Config'!$B$10)</f>
        <v>0.0075</v>
      </c>
      <c r="AG5433" s="88">
        <f t="shared" si="9"/>
        <v>23019.87203</v>
      </c>
      <c r="AH5433" s="88">
        <f>AG5433*'⚙️ Config'!$B$11</f>
        <v>115099.3601</v>
      </c>
      <c r="AI5433" s="88">
        <f>AH5433*'⚙️ Config'!$B$12</f>
        <v>34529.80804</v>
      </c>
      <c r="AJ5433" s="64"/>
      <c r="AK5433" s="84"/>
      <c r="AL5433" s="84"/>
      <c r="AM5433" s="84"/>
      <c r="AN5433" s="84"/>
      <c r="AO5433" s="84"/>
      <c r="AP5433" s="84"/>
      <c r="AQ5433" s="84"/>
    </row>
    <row r="5434" ht="15.0" customHeight="1">
      <c r="A5434" s="103">
        <v>5431.0</v>
      </c>
      <c r="B5434" s="104" t="s">
        <v>11407</v>
      </c>
      <c r="C5434" s="103" t="s">
        <v>141</v>
      </c>
      <c r="D5434" s="103" t="s">
        <v>11408</v>
      </c>
      <c r="E5434" s="105">
        <v>33.54</v>
      </c>
      <c r="F5434" s="103" t="s">
        <v>86</v>
      </c>
      <c r="G5434" s="103" t="s">
        <v>606</v>
      </c>
      <c r="H5434" s="106">
        <v>3064603.9</v>
      </c>
      <c r="I5434" s="103">
        <v>1.0</v>
      </c>
      <c r="J5434" s="107">
        <v>4.7</v>
      </c>
      <c r="K5434" s="104">
        <v>2021.0</v>
      </c>
      <c r="L5434" s="103" t="s">
        <v>630</v>
      </c>
      <c r="M5434" s="103">
        <v>2021.0</v>
      </c>
      <c r="N5434" s="103" t="s">
        <v>161</v>
      </c>
      <c r="O5434" s="65" t="str">
        <f t="shared" si="1"/>
        <v>096408130001</v>
      </c>
      <c r="P5434" s="65">
        <f t="shared" si="2"/>
        <v>1</v>
      </c>
      <c r="Q5434" s="65">
        <f t="shared" si="3"/>
        <v>0</v>
      </c>
      <c r="R5434" s="65" t="str">
        <f t="shared" si="12"/>
        <v>09.640.813/0001-10</v>
      </c>
      <c r="S5434" s="84"/>
      <c r="T5434" s="84" t="str">
        <f t="shared" si="10"/>
        <v/>
      </c>
      <c r="U5434" s="84" t="str">
        <f t="shared" si="11"/>
        <v/>
      </c>
      <c r="V5434" s="65" t="str">
        <f t="shared" si="5"/>
        <v/>
      </c>
      <c r="W5434" s="84"/>
      <c r="X5434" s="84"/>
      <c r="Y5434" s="85"/>
      <c r="Z5434" s="85"/>
      <c r="AA5434" s="65" t="str">
        <f t="shared" si="6"/>
        <v/>
      </c>
      <c r="AB5434" s="65" t="str">
        <f t="shared" si="7"/>
        <v/>
      </c>
      <c r="AC5434" s="86"/>
      <c r="AD5434" s="87" t="str">
        <f t="shared" si="8"/>
        <v/>
      </c>
      <c r="AE5434" s="84"/>
      <c r="AF5434" s="86">
        <f>IF(AC5434&gt;0,AC5434,'⚙️ Config'!$B$10)</f>
        <v>0.0075</v>
      </c>
      <c r="AG5434" s="88">
        <f t="shared" si="9"/>
        <v>22984.52925</v>
      </c>
      <c r="AH5434" s="88">
        <f>AG5434*'⚙️ Config'!$B$11</f>
        <v>114922.6463</v>
      </c>
      <c r="AI5434" s="88">
        <f>AH5434*'⚙️ Config'!$B$12</f>
        <v>34476.79388</v>
      </c>
      <c r="AJ5434" s="64"/>
      <c r="AK5434" s="84"/>
      <c r="AL5434" s="84"/>
      <c r="AM5434" s="84"/>
      <c r="AN5434" s="84"/>
      <c r="AO5434" s="84"/>
      <c r="AP5434" s="84"/>
      <c r="AQ5434" s="84"/>
    </row>
    <row r="5435" ht="15.0" customHeight="1">
      <c r="A5435" s="103">
        <v>5432.0</v>
      </c>
      <c r="B5435" s="104" t="s">
        <v>11409</v>
      </c>
      <c r="C5435" s="103" t="s">
        <v>141</v>
      </c>
      <c r="D5435" s="103" t="s">
        <v>11410</v>
      </c>
      <c r="E5435" s="105">
        <v>30.67</v>
      </c>
      <c r="F5435" s="103" t="s">
        <v>86</v>
      </c>
      <c r="G5435" s="103" t="s">
        <v>606</v>
      </c>
      <c r="H5435" s="106">
        <v>3062408.05</v>
      </c>
      <c r="I5435" s="103">
        <v>2.0</v>
      </c>
      <c r="J5435" s="107">
        <v>4.8</v>
      </c>
      <c r="K5435" s="104">
        <v>2024.0</v>
      </c>
      <c r="L5435" s="103" t="s">
        <v>202</v>
      </c>
      <c r="M5435" s="103">
        <v>2021.0</v>
      </c>
      <c r="N5435" s="103" t="s">
        <v>161</v>
      </c>
      <c r="O5435" s="65" t="str">
        <f t="shared" si="1"/>
        <v>011940510001</v>
      </c>
      <c r="P5435" s="65">
        <f t="shared" si="2"/>
        <v>6</v>
      </c>
      <c r="Q5435" s="65">
        <f t="shared" si="3"/>
        <v>4</v>
      </c>
      <c r="R5435" s="65" t="str">
        <f t="shared" si="12"/>
        <v>01.194.051/0001-64</v>
      </c>
      <c r="S5435" s="84"/>
      <c r="T5435" s="84" t="str">
        <f t="shared" si="10"/>
        <v/>
      </c>
      <c r="U5435" s="84" t="str">
        <f t="shared" si="11"/>
        <v/>
      </c>
      <c r="V5435" s="65" t="str">
        <f t="shared" si="5"/>
        <v/>
      </c>
      <c r="W5435" s="84"/>
      <c r="X5435" s="84"/>
      <c r="Y5435" s="85"/>
      <c r="Z5435" s="85"/>
      <c r="AA5435" s="65" t="str">
        <f t="shared" si="6"/>
        <v/>
      </c>
      <c r="AB5435" s="65" t="str">
        <f t="shared" si="7"/>
        <v/>
      </c>
      <c r="AC5435" s="86"/>
      <c r="AD5435" s="87" t="str">
        <f t="shared" si="8"/>
        <v/>
      </c>
      <c r="AE5435" s="84"/>
      <c r="AF5435" s="86">
        <f>IF(AC5435&gt;0,AC5435,'⚙️ Config'!$B$10)</f>
        <v>0.0075</v>
      </c>
      <c r="AG5435" s="88">
        <f t="shared" si="9"/>
        <v>22968.06038</v>
      </c>
      <c r="AH5435" s="88">
        <f>AG5435*'⚙️ Config'!$B$11</f>
        <v>114840.3019</v>
      </c>
      <c r="AI5435" s="88">
        <f>AH5435*'⚙️ Config'!$B$12</f>
        <v>34452.09056</v>
      </c>
      <c r="AJ5435" s="64"/>
      <c r="AK5435" s="84"/>
      <c r="AL5435" s="84"/>
      <c r="AM5435" s="84"/>
      <c r="AN5435" s="84"/>
      <c r="AO5435" s="84"/>
      <c r="AP5435" s="84"/>
      <c r="AQ5435" s="84"/>
    </row>
    <row r="5436" ht="15.0" customHeight="1">
      <c r="A5436" s="103">
        <v>5433.0</v>
      </c>
      <c r="B5436" s="104" t="s">
        <v>11411</v>
      </c>
      <c r="C5436" s="103" t="s">
        <v>141</v>
      </c>
      <c r="D5436" s="103" t="s">
        <v>11412</v>
      </c>
      <c r="E5436" s="105">
        <v>32.81</v>
      </c>
      <c r="F5436" s="103" t="s">
        <v>86</v>
      </c>
      <c r="G5436" s="103" t="s">
        <v>606</v>
      </c>
      <c r="H5436" s="106">
        <v>3060013.93</v>
      </c>
      <c r="I5436" s="103">
        <v>1.0</v>
      </c>
      <c r="J5436" s="107">
        <v>5.0</v>
      </c>
      <c r="K5436" s="104">
        <v>2021.0</v>
      </c>
      <c r="L5436" s="103" t="s">
        <v>630</v>
      </c>
      <c r="M5436" s="103">
        <v>2021.0</v>
      </c>
      <c r="N5436" s="103" t="s">
        <v>161</v>
      </c>
      <c r="O5436" s="65" t="str">
        <f t="shared" si="1"/>
        <v>072655280001</v>
      </c>
      <c r="P5436" s="65">
        <f t="shared" si="2"/>
        <v>3</v>
      </c>
      <c r="Q5436" s="65">
        <f t="shared" si="3"/>
        <v>1</v>
      </c>
      <c r="R5436" s="65" t="str">
        <f t="shared" si="12"/>
        <v>07.265.528/0001-31</v>
      </c>
      <c r="S5436" s="84"/>
      <c r="T5436" s="84" t="str">
        <f t="shared" si="10"/>
        <v/>
      </c>
      <c r="U5436" s="84" t="str">
        <f t="shared" si="11"/>
        <v/>
      </c>
      <c r="V5436" s="65" t="str">
        <f t="shared" si="5"/>
        <v/>
      </c>
      <c r="W5436" s="84"/>
      <c r="X5436" s="84"/>
      <c r="Y5436" s="85"/>
      <c r="Z5436" s="85"/>
      <c r="AA5436" s="65" t="str">
        <f t="shared" si="6"/>
        <v/>
      </c>
      <c r="AB5436" s="65" t="str">
        <f t="shared" si="7"/>
        <v/>
      </c>
      <c r="AC5436" s="86"/>
      <c r="AD5436" s="87" t="str">
        <f t="shared" si="8"/>
        <v/>
      </c>
      <c r="AE5436" s="84"/>
      <c r="AF5436" s="86">
        <f>IF(AC5436&gt;0,AC5436,'⚙️ Config'!$B$10)</f>
        <v>0.0075</v>
      </c>
      <c r="AG5436" s="88">
        <f t="shared" si="9"/>
        <v>22950.10448</v>
      </c>
      <c r="AH5436" s="88">
        <f>AG5436*'⚙️ Config'!$B$11</f>
        <v>114750.5224</v>
      </c>
      <c r="AI5436" s="88">
        <f>AH5436*'⚙️ Config'!$B$12</f>
        <v>34425.15671</v>
      </c>
      <c r="AJ5436" s="64"/>
      <c r="AK5436" s="84"/>
      <c r="AL5436" s="84"/>
      <c r="AM5436" s="84"/>
      <c r="AN5436" s="84"/>
      <c r="AO5436" s="84"/>
      <c r="AP5436" s="84"/>
      <c r="AQ5436" s="84"/>
    </row>
    <row r="5437" ht="15.0" customHeight="1">
      <c r="A5437" s="98">
        <v>5434.0</v>
      </c>
      <c r="B5437" s="99" t="s">
        <v>11413</v>
      </c>
      <c r="C5437" s="98" t="s">
        <v>141</v>
      </c>
      <c r="D5437" s="98" t="s">
        <v>11414</v>
      </c>
      <c r="E5437" s="100">
        <v>23.54</v>
      </c>
      <c r="F5437" s="98" t="s">
        <v>86</v>
      </c>
      <c r="G5437" s="98" t="s">
        <v>606</v>
      </c>
      <c r="H5437" s="101">
        <v>3051845.41</v>
      </c>
      <c r="I5437" s="98">
        <v>2.0</v>
      </c>
      <c r="J5437" s="102">
        <v>4.7</v>
      </c>
      <c r="K5437" s="99">
        <v>2021.0</v>
      </c>
      <c r="L5437" s="98" t="s">
        <v>4983</v>
      </c>
      <c r="M5437" s="98">
        <v>2021.0</v>
      </c>
      <c r="N5437" s="98" t="s">
        <v>161</v>
      </c>
      <c r="O5437" s="65" t="str">
        <f t="shared" si="1"/>
        <v>473483050001</v>
      </c>
      <c r="P5437" s="65">
        <f t="shared" si="2"/>
        <v>5</v>
      </c>
      <c r="Q5437" s="65">
        <f t="shared" si="3"/>
        <v>2</v>
      </c>
      <c r="R5437" s="65" t="str">
        <f t="shared" si="12"/>
        <v>47.348.305/0001-52</v>
      </c>
      <c r="S5437" s="84"/>
      <c r="T5437" s="84" t="str">
        <f t="shared" si="10"/>
        <v/>
      </c>
      <c r="U5437" s="84" t="str">
        <f t="shared" si="11"/>
        <v/>
      </c>
      <c r="V5437" s="65" t="str">
        <f t="shared" si="5"/>
        <v/>
      </c>
      <c r="W5437" s="84"/>
      <c r="X5437" s="84"/>
      <c r="Y5437" s="85"/>
      <c r="Z5437" s="85"/>
      <c r="AA5437" s="65" t="str">
        <f t="shared" si="6"/>
        <v/>
      </c>
      <c r="AB5437" s="65" t="str">
        <f t="shared" si="7"/>
        <v/>
      </c>
      <c r="AC5437" s="86"/>
      <c r="AD5437" s="87" t="str">
        <f t="shared" si="8"/>
        <v/>
      </c>
      <c r="AE5437" s="84"/>
      <c r="AF5437" s="86">
        <f>IF(AC5437&gt;0,AC5437,'⚙️ Config'!$B$10)</f>
        <v>0.0075</v>
      </c>
      <c r="AG5437" s="88">
        <f t="shared" si="9"/>
        <v>22888.84058</v>
      </c>
      <c r="AH5437" s="88">
        <f>AG5437*'⚙️ Config'!$B$11</f>
        <v>114444.2029</v>
      </c>
      <c r="AI5437" s="88">
        <f>AH5437*'⚙️ Config'!$B$12</f>
        <v>34333.26086</v>
      </c>
      <c r="AJ5437" s="64"/>
      <c r="AK5437" s="84"/>
      <c r="AL5437" s="84"/>
      <c r="AM5437" s="84"/>
      <c r="AN5437" s="84"/>
      <c r="AO5437" s="84"/>
      <c r="AP5437" s="84"/>
      <c r="AQ5437" s="84"/>
    </row>
    <row r="5438" ht="15.0" customHeight="1">
      <c r="A5438" s="103">
        <v>5435.0</v>
      </c>
      <c r="B5438" s="104" t="s">
        <v>11415</v>
      </c>
      <c r="C5438" s="103" t="s">
        <v>141</v>
      </c>
      <c r="D5438" s="103" t="s">
        <v>11416</v>
      </c>
      <c r="E5438" s="105">
        <v>33.54</v>
      </c>
      <c r="F5438" s="103" t="s">
        <v>86</v>
      </c>
      <c r="G5438" s="103" t="s">
        <v>606</v>
      </c>
      <c r="H5438" s="106">
        <v>3049224.93</v>
      </c>
      <c r="I5438" s="103">
        <v>1.0</v>
      </c>
      <c r="J5438" s="107">
        <v>4.7</v>
      </c>
      <c r="K5438" s="104">
        <v>2021.0</v>
      </c>
      <c r="L5438" s="103" t="s">
        <v>202</v>
      </c>
      <c r="M5438" s="103">
        <v>2021.0</v>
      </c>
      <c r="N5438" s="103" t="s">
        <v>342</v>
      </c>
      <c r="O5438" s="65" t="str">
        <f t="shared" si="1"/>
        <v>626468150001</v>
      </c>
      <c r="P5438" s="65">
        <f t="shared" si="2"/>
        <v>0</v>
      </c>
      <c r="Q5438" s="65">
        <f t="shared" si="3"/>
        <v>8</v>
      </c>
      <c r="R5438" s="65" t="str">
        <f t="shared" si="12"/>
        <v>62.646.815/0001-08</v>
      </c>
      <c r="S5438" s="84"/>
      <c r="T5438" s="84" t="str">
        <f t="shared" si="10"/>
        <v/>
      </c>
      <c r="U5438" s="84" t="str">
        <f t="shared" si="11"/>
        <v/>
      </c>
      <c r="V5438" s="65" t="str">
        <f t="shared" si="5"/>
        <v/>
      </c>
      <c r="W5438" s="84"/>
      <c r="X5438" s="84"/>
      <c r="Y5438" s="85"/>
      <c r="Z5438" s="85"/>
      <c r="AA5438" s="65" t="str">
        <f t="shared" si="6"/>
        <v/>
      </c>
      <c r="AB5438" s="65" t="str">
        <f t="shared" si="7"/>
        <v/>
      </c>
      <c r="AC5438" s="86"/>
      <c r="AD5438" s="87" t="str">
        <f t="shared" si="8"/>
        <v/>
      </c>
      <c r="AE5438" s="84"/>
      <c r="AF5438" s="86">
        <f>IF(AC5438&gt;0,AC5438,'⚙️ Config'!$B$10)</f>
        <v>0.0075</v>
      </c>
      <c r="AG5438" s="88">
        <f t="shared" si="9"/>
        <v>22869.18698</v>
      </c>
      <c r="AH5438" s="88">
        <f>AG5438*'⚙️ Config'!$B$11</f>
        <v>114345.9349</v>
      </c>
      <c r="AI5438" s="88">
        <f>AH5438*'⚙️ Config'!$B$12</f>
        <v>34303.78046</v>
      </c>
      <c r="AJ5438" s="64"/>
      <c r="AK5438" s="84"/>
      <c r="AL5438" s="84"/>
      <c r="AM5438" s="84"/>
      <c r="AN5438" s="84"/>
      <c r="AO5438" s="84"/>
      <c r="AP5438" s="84"/>
      <c r="AQ5438" s="84"/>
    </row>
    <row r="5439" ht="15.0" customHeight="1">
      <c r="A5439" s="103">
        <v>5436.0</v>
      </c>
      <c r="B5439" s="104" t="s">
        <v>11417</v>
      </c>
      <c r="C5439" s="103" t="s">
        <v>4853</v>
      </c>
      <c r="D5439" s="103" t="s">
        <v>11418</v>
      </c>
      <c r="E5439" s="105">
        <v>25.74</v>
      </c>
      <c r="F5439" s="103" t="s">
        <v>86</v>
      </c>
      <c r="G5439" s="103" t="s">
        <v>606</v>
      </c>
      <c r="H5439" s="106">
        <v>3042801.61</v>
      </c>
      <c r="I5439" s="103">
        <v>2.0</v>
      </c>
      <c r="J5439" s="107">
        <v>4.8</v>
      </c>
      <c r="K5439" s="104">
        <v>2023.0</v>
      </c>
      <c r="L5439" s="103" t="s">
        <v>202</v>
      </c>
      <c r="M5439" s="103">
        <v>2021.0</v>
      </c>
      <c r="N5439" s="103" t="s">
        <v>161</v>
      </c>
      <c r="O5439" s="65" t="str">
        <f t="shared" si="1"/>
        <v>274294230001</v>
      </c>
      <c r="P5439" s="65">
        <f t="shared" si="2"/>
        <v>8</v>
      </c>
      <c r="Q5439" s="65">
        <f t="shared" si="3"/>
        <v>8</v>
      </c>
      <c r="R5439" s="65" t="str">
        <f t="shared" si="12"/>
        <v>27.429.423/0001-88</v>
      </c>
      <c r="S5439" s="84"/>
      <c r="T5439" s="84" t="str">
        <f t="shared" si="10"/>
        <v/>
      </c>
      <c r="U5439" s="84" t="str">
        <f t="shared" si="11"/>
        <v/>
      </c>
      <c r="V5439" s="65" t="str">
        <f t="shared" si="5"/>
        <v/>
      </c>
      <c r="W5439" s="84"/>
      <c r="X5439" s="84"/>
      <c r="Y5439" s="85"/>
      <c r="Z5439" s="85"/>
      <c r="AA5439" s="65" t="str">
        <f t="shared" si="6"/>
        <v/>
      </c>
      <c r="AB5439" s="65" t="str">
        <f t="shared" si="7"/>
        <v/>
      </c>
      <c r="AC5439" s="86"/>
      <c r="AD5439" s="87" t="str">
        <f t="shared" si="8"/>
        <v/>
      </c>
      <c r="AE5439" s="84"/>
      <c r="AF5439" s="86">
        <f>IF(AC5439&gt;0,AC5439,'⚙️ Config'!$B$10)</f>
        <v>0.0075</v>
      </c>
      <c r="AG5439" s="88">
        <f t="shared" si="9"/>
        <v>22821.01208</v>
      </c>
      <c r="AH5439" s="88">
        <f>AG5439*'⚙️ Config'!$B$11</f>
        <v>114105.0604</v>
      </c>
      <c r="AI5439" s="88">
        <f>AH5439*'⚙️ Config'!$B$12</f>
        <v>34231.51811</v>
      </c>
      <c r="AJ5439" s="64"/>
      <c r="AK5439" s="84"/>
      <c r="AL5439" s="84"/>
      <c r="AM5439" s="84"/>
      <c r="AN5439" s="84"/>
      <c r="AO5439" s="84"/>
      <c r="AP5439" s="84"/>
      <c r="AQ5439" s="84"/>
    </row>
    <row r="5440" ht="15.0" customHeight="1">
      <c r="A5440" s="103">
        <v>5437.0</v>
      </c>
      <c r="B5440" s="104" t="s">
        <v>11419</v>
      </c>
      <c r="C5440" s="103" t="s">
        <v>141</v>
      </c>
      <c r="D5440" s="103" t="s">
        <v>11420</v>
      </c>
      <c r="E5440" s="105">
        <v>25.3</v>
      </c>
      <c r="F5440" s="103" t="s">
        <v>86</v>
      </c>
      <c r="G5440" s="103" t="s">
        <v>606</v>
      </c>
      <c r="H5440" s="106">
        <v>3034310.38</v>
      </c>
      <c r="I5440" s="103">
        <v>2.0</v>
      </c>
      <c r="J5440" s="107">
        <v>4.1</v>
      </c>
      <c r="K5440" s="104">
        <v>2022.0</v>
      </c>
      <c r="L5440" s="103" t="s">
        <v>630</v>
      </c>
      <c r="M5440" s="103">
        <v>2022.0</v>
      </c>
      <c r="N5440" s="103" t="s">
        <v>145</v>
      </c>
      <c r="O5440" s="65" t="str">
        <f t="shared" si="1"/>
        <v>026050160001</v>
      </c>
      <c r="P5440" s="65">
        <f t="shared" si="2"/>
        <v>5</v>
      </c>
      <c r="Q5440" s="65">
        <f t="shared" si="3"/>
        <v>3</v>
      </c>
      <c r="R5440" s="65" t="str">
        <f t="shared" si="12"/>
        <v>02.605.016/0001-53</v>
      </c>
      <c r="S5440" s="84"/>
      <c r="T5440" s="84" t="str">
        <f t="shared" si="10"/>
        <v/>
      </c>
      <c r="U5440" s="84" t="str">
        <f t="shared" si="11"/>
        <v/>
      </c>
      <c r="V5440" s="65" t="str">
        <f t="shared" si="5"/>
        <v/>
      </c>
      <c r="W5440" s="84"/>
      <c r="X5440" s="84"/>
      <c r="Y5440" s="85"/>
      <c r="Z5440" s="85"/>
      <c r="AA5440" s="65" t="str">
        <f t="shared" si="6"/>
        <v/>
      </c>
      <c r="AB5440" s="65" t="str">
        <f t="shared" si="7"/>
        <v/>
      </c>
      <c r="AC5440" s="86"/>
      <c r="AD5440" s="87" t="str">
        <f t="shared" si="8"/>
        <v/>
      </c>
      <c r="AE5440" s="84"/>
      <c r="AF5440" s="86">
        <f>IF(AC5440&gt;0,AC5440,'⚙️ Config'!$B$10)</f>
        <v>0.0075</v>
      </c>
      <c r="AG5440" s="88">
        <f t="shared" si="9"/>
        <v>22757.32785</v>
      </c>
      <c r="AH5440" s="88">
        <f>AG5440*'⚙️ Config'!$B$11</f>
        <v>113786.6393</v>
      </c>
      <c r="AI5440" s="88">
        <f>AH5440*'⚙️ Config'!$B$12</f>
        <v>34135.99178</v>
      </c>
      <c r="AJ5440" s="64"/>
      <c r="AK5440" s="84"/>
      <c r="AL5440" s="84"/>
      <c r="AM5440" s="84"/>
      <c r="AN5440" s="84"/>
      <c r="AO5440" s="84"/>
      <c r="AP5440" s="84"/>
      <c r="AQ5440" s="84"/>
    </row>
    <row r="5441" ht="15.0" customHeight="1">
      <c r="A5441" s="103">
        <v>5438.0</v>
      </c>
      <c r="B5441" s="104" t="s">
        <v>11421</v>
      </c>
      <c r="C5441" s="103" t="s">
        <v>141</v>
      </c>
      <c r="D5441" s="103" t="s">
        <v>11422</v>
      </c>
      <c r="E5441" s="105">
        <v>33.54</v>
      </c>
      <c r="F5441" s="103" t="s">
        <v>86</v>
      </c>
      <c r="G5441" s="103" t="s">
        <v>606</v>
      </c>
      <c r="H5441" s="106">
        <v>3019398.6</v>
      </c>
      <c r="I5441" s="103">
        <v>1.0</v>
      </c>
      <c r="J5441" s="107">
        <v>4.7</v>
      </c>
      <c r="K5441" s="104">
        <v>2021.0</v>
      </c>
      <c r="L5441" s="103" t="s">
        <v>630</v>
      </c>
      <c r="M5441" s="103">
        <v>2021.0</v>
      </c>
      <c r="N5441" s="103" t="s">
        <v>161</v>
      </c>
      <c r="O5441" s="65" t="str">
        <f t="shared" si="1"/>
        <v>034323830001</v>
      </c>
      <c r="P5441" s="65">
        <f t="shared" si="2"/>
        <v>6</v>
      </c>
      <c r="Q5441" s="65">
        <f t="shared" si="3"/>
        <v>5</v>
      </c>
      <c r="R5441" s="65" t="str">
        <f t="shared" si="12"/>
        <v>03.432.383/0001-65</v>
      </c>
      <c r="S5441" s="84"/>
      <c r="T5441" s="84" t="str">
        <f t="shared" si="10"/>
        <v/>
      </c>
      <c r="U5441" s="84" t="str">
        <f t="shared" si="11"/>
        <v/>
      </c>
      <c r="V5441" s="65" t="str">
        <f t="shared" si="5"/>
        <v/>
      </c>
      <c r="W5441" s="84"/>
      <c r="X5441" s="84"/>
      <c r="Y5441" s="85"/>
      <c r="Z5441" s="85"/>
      <c r="AA5441" s="65" t="str">
        <f t="shared" si="6"/>
        <v/>
      </c>
      <c r="AB5441" s="65" t="str">
        <f t="shared" si="7"/>
        <v/>
      </c>
      <c r="AC5441" s="86"/>
      <c r="AD5441" s="87" t="str">
        <f t="shared" si="8"/>
        <v/>
      </c>
      <c r="AE5441" s="84"/>
      <c r="AF5441" s="86">
        <f>IF(AC5441&gt;0,AC5441,'⚙️ Config'!$B$10)</f>
        <v>0.0075</v>
      </c>
      <c r="AG5441" s="88">
        <f t="shared" si="9"/>
        <v>22645.4895</v>
      </c>
      <c r="AH5441" s="88">
        <f>AG5441*'⚙️ Config'!$B$11</f>
        <v>113227.4475</v>
      </c>
      <c r="AI5441" s="88">
        <f>AH5441*'⚙️ Config'!$B$12</f>
        <v>33968.23425</v>
      </c>
      <c r="AJ5441" s="64"/>
      <c r="AK5441" s="84"/>
      <c r="AL5441" s="84"/>
      <c r="AM5441" s="84"/>
      <c r="AN5441" s="84"/>
      <c r="AO5441" s="84"/>
      <c r="AP5441" s="84"/>
      <c r="AQ5441" s="84"/>
    </row>
    <row r="5442" ht="15.0" customHeight="1">
      <c r="A5442" s="103">
        <v>5439.0</v>
      </c>
      <c r="B5442" s="104" t="s">
        <v>11423</v>
      </c>
      <c r="C5442" s="103" t="s">
        <v>141</v>
      </c>
      <c r="D5442" s="103" t="s">
        <v>11424</v>
      </c>
      <c r="E5442" s="105">
        <v>32.77</v>
      </c>
      <c r="F5442" s="103" t="s">
        <v>86</v>
      </c>
      <c r="G5442" s="103" t="s">
        <v>606</v>
      </c>
      <c r="H5442" s="106">
        <v>3008971.35</v>
      </c>
      <c r="I5442" s="103">
        <v>2.0</v>
      </c>
      <c r="J5442" s="107">
        <v>4.7</v>
      </c>
      <c r="K5442" s="104">
        <v>2024.0</v>
      </c>
      <c r="L5442" s="103" t="s">
        <v>448</v>
      </c>
      <c r="M5442" s="103">
        <v>2021.0</v>
      </c>
      <c r="N5442" s="103" t="s">
        <v>189</v>
      </c>
      <c r="O5442" s="65" t="str">
        <f t="shared" si="1"/>
        <v>658542260001</v>
      </c>
      <c r="P5442" s="65">
        <f t="shared" si="2"/>
        <v>0</v>
      </c>
      <c r="Q5442" s="65">
        <f t="shared" si="3"/>
        <v>3</v>
      </c>
      <c r="R5442" s="65" t="str">
        <f t="shared" si="12"/>
        <v>65.854.226/0001-03</v>
      </c>
      <c r="S5442" s="84"/>
      <c r="T5442" s="84" t="str">
        <f t="shared" si="10"/>
        <v/>
      </c>
      <c r="U5442" s="84" t="str">
        <f t="shared" si="11"/>
        <v/>
      </c>
      <c r="V5442" s="65" t="str">
        <f t="shared" si="5"/>
        <v/>
      </c>
      <c r="W5442" s="84"/>
      <c r="X5442" s="84"/>
      <c r="Y5442" s="85"/>
      <c r="Z5442" s="85"/>
      <c r="AA5442" s="65" t="str">
        <f t="shared" si="6"/>
        <v/>
      </c>
      <c r="AB5442" s="65" t="str">
        <f t="shared" si="7"/>
        <v/>
      </c>
      <c r="AC5442" s="86"/>
      <c r="AD5442" s="87" t="str">
        <f t="shared" si="8"/>
        <v/>
      </c>
      <c r="AE5442" s="84"/>
      <c r="AF5442" s="86">
        <f>IF(AC5442&gt;0,AC5442,'⚙️ Config'!$B$10)</f>
        <v>0.0075</v>
      </c>
      <c r="AG5442" s="88">
        <f t="shared" si="9"/>
        <v>22567.28513</v>
      </c>
      <c r="AH5442" s="88">
        <f>AG5442*'⚙️ Config'!$B$11</f>
        <v>112836.4256</v>
      </c>
      <c r="AI5442" s="88">
        <f>AH5442*'⚙️ Config'!$B$12</f>
        <v>33850.92769</v>
      </c>
      <c r="AJ5442" s="64"/>
      <c r="AK5442" s="84"/>
      <c r="AL5442" s="84"/>
      <c r="AM5442" s="84"/>
      <c r="AN5442" s="84"/>
      <c r="AO5442" s="84"/>
      <c r="AP5442" s="84"/>
      <c r="AQ5442" s="84"/>
    </row>
    <row r="5443" ht="15.0" customHeight="1">
      <c r="A5443" s="98">
        <v>5440.0</v>
      </c>
      <c r="B5443" s="99" t="s">
        <v>11425</v>
      </c>
      <c r="C5443" s="98" t="s">
        <v>141</v>
      </c>
      <c r="D5443" s="98" t="s">
        <v>11426</v>
      </c>
      <c r="E5443" s="100">
        <v>33.54</v>
      </c>
      <c r="F5443" s="98" t="s">
        <v>86</v>
      </c>
      <c r="G5443" s="98" t="s">
        <v>606</v>
      </c>
      <c r="H5443" s="101">
        <v>3003104.52</v>
      </c>
      <c r="I5443" s="98">
        <v>1.0</v>
      </c>
      <c r="J5443" s="102">
        <v>4.7</v>
      </c>
      <c r="K5443" s="99">
        <v>2021.0</v>
      </c>
      <c r="L5443" s="98" t="s">
        <v>630</v>
      </c>
      <c r="M5443" s="98">
        <v>2021.0</v>
      </c>
      <c r="N5443" s="98" t="s">
        <v>161</v>
      </c>
      <c r="O5443" s="65" t="str">
        <f t="shared" si="1"/>
        <v>108372210001</v>
      </c>
      <c r="P5443" s="65">
        <f t="shared" si="2"/>
        <v>7</v>
      </c>
      <c r="Q5443" s="65">
        <f t="shared" si="3"/>
        <v>2</v>
      </c>
      <c r="R5443" s="65" t="str">
        <f t="shared" si="12"/>
        <v>10.837.221/0001-72</v>
      </c>
      <c r="S5443" s="84"/>
      <c r="T5443" s="84" t="str">
        <f t="shared" si="10"/>
        <v/>
      </c>
      <c r="U5443" s="84" t="str">
        <f t="shared" si="11"/>
        <v/>
      </c>
      <c r="V5443" s="65" t="str">
        <f t="shared" si="5"/>
        <v/>
      </c>
      <c r="W5443" s="84"/>
      <c r="X5443" s="84"/>
      <c r="Y5443" s="85"/>
      <c r="Z5443" s="85"/>
      <c r="AA5443" s="65" t="str">
        <f t="shared" si="6"/>
        <v/>
      </c>
      <c r="AB5443" s="65" t="str">
        <f t="shared" si="7"/>
        <v/>
      </c>
      <c r="AC5443" s="86"/>
      <c r="AD5443" s="87" t="str">
        <f t="shared" si="8"/>
        <v/>
      </c>
      <c r="AE5443" s="84"/>
      <c r="AF5443" s="86">
        <f>IF(AC5443&gt;0,AC5443,'⚙️ Config'!$B$10)</f>
        <v>0.0075</v>
      </c>
      <c r="AG5443" s="88">
        <f t="shared" si="9"/>
        <v>22523.2839</v>
      </c>
      <c r="AH5443" s="88">
        <f>AG5443*'⚙️ Config'!$B$11</f>
        <v>112616.4195</v>
      </c>
      <c r="AI5443" s="88">
        <f>AH5443*'⚙️ Config'!$B$12</f>
        <v>33784.92585</v>
      </c>
      <c r="AJ5443" s="64"/>
      <c r="AK5443" s="84"/>
      <c r="AL5443" s="84"/>
      <c r="AM5443" s="84"/>
      <c r="AN5443" s="84"/>
      <c r="AO5443" s="84"/>
      <c r="AP5443" s="84"/>
      <c r="AQ5443" s="84"/>
    </row>
    <row r="5444" ht="15.0" customHeight="1">
      <c r="A5444" s="103">
        <v>5441.0</v>
      </c>
      <c r="B5444" s="104" t="s">
        <v>11427</v>
      </c>
      <c r="C5444" s="103" t="s">
        <v>141</v>
      </c>
      <c r="D5444" s="103" t="s">
        <v>11428</v>
      </c>
      <c r="E5444" s="105">
        <v>24.5</v>
      </c>
      <c r="F5444" s="103" t="s">
        <v>86</v>
      </c>
      <c r="G5444" s="103" t="s">
        <v>606</v>
      </c>
      <c r="H5444" s="106">
        <v>3002015.13</v>
      </c>
      <c r="I5444" s="103">
        <v>2.0</v>
      </c>
      <c r="J5444" s="107">
        <v>5.0</v>
      </c>
      <c r="K5444" s="104">
        <v>2022.0</v>
      </c>
      <c r="L5444" s="103" t="s">
        <v>630</v>
      </c>
      <c r="M5444" s="103">
        <v>2021.0</v>
      </c>
      <c r="N5444" s="103" t="s">
        <v>161</v>
      </c>
      <c r="O5444" s="65" t="str">
        <f t="shared" si="1"/>
        <v>104430710001</v>
      </c>
      <c r="P5444" s="65">
        <f t="shared" si="2"/>
        <v>1</v>
      </c>
      <c r="Q5444" s="65">
        <f t="shared" si="3"/>
        <v>2</v>
      </c>
      <c r="R5444" s="65" t="str">
        <f t="shared" si="12"/>
        <v>10.443.071/0001-12</v>
      </c>
      <c r="S5444" s="84"/>
      <c r="T5444" s="84" t="str">
        <f t="shared" si="10"/>
        <v/>
      </c>
      <c r="U5444" s="84" t="str">
        <f t="shared" si="11"/>
        <v/>
      </c>
      <c r="V5444" s="65" t="str">
        <f t="shared" si="5"/>
        <v/>
      </c>
      <c r="W5444" s="84"/>
      <c r="X5444" s="84"/>
      <c r="Y5444" s="85"/>
      <c r="Z5444" s="85"/>
      <c r="AA5444" s="65" t="str">
        <f t="shared" si="6"/>
        <v/>
      </c>
      <c r="AB5444" s="65" t="str">
        <f t="shared" si="7"/>
        <v/>
      </c>
      <c r="AC5444" s="86"/>
      <c r="AD5444" s="87" t="str">
        <f t="shared" si="8"/>
        <v/>
      </c>
      <c r="AE5444" s="84"/>
      <c r="AF5444" s="86">
        <f>IF(AC5444&gt;0,AC5444,'⚙️ Config'!$B$10)</f>
        <v>0.0075</v>
      </c>
      <c r="AG5444" s="88">
        <f t="shared" si="9"/>
        <v>22515.11348</v>
      </c>
      <c r="AH5444" s="88">
        <f>AG5444*'⚙️ Config'!$B$11</f>
        <v>112575.5674</v>
      </c>
      <c r="AI5444" s="88">
        <f>AH5444*'⚙️ Config'!$B$12</f>
        <v>33772.67021</v>
      </c>
      <c r="AJ5444" s="64"/>
      <c r="AK5444" s="84"/>
      <c r="AL5444" s="84"/>
      <c r="AM5444" s="84"/>
      <c r="AN5444" s="84"/>
      <c r="AO5444" s="84"/>
      <c r="AP5444" s="84"/>
      <c r="AQ5444" s="84"/>
    </row>
    <row r="5445" ht="15.0" customHeight="1">
      <c r="A5445" s="98">
        <v>5442.0</v>
      </c>
      <c r="B5445" s="99" t="s">
        <v>11429</v>
      </c>
      <c r="C5445" s="98" t="s">
        <v>141</v>
      </c>
      <c r="D5445" s="98" t="s">
        <v>11430</v>
      </c>
      <c r="E5445" s="100">
        <v>32.81</v>
      </c>
      <c r="F5445" s="98" t="s">
        <v>86</v>
      </c>
      <c r="G5445" s="98" t="s">
        <v>606</v>
      </c>
      <c r="H5445" s="101">
        <v>2996751.25</v>
      </c>
      <c r="I5445" s="98">
        <v>1.0</v>
      </c>
      <c r="J5445" s="102">
        <v>5.0</v>
      </c>
      <c r="K5445" s="99">
        <v>2021.0</v>
      </c>
      <c r="L5445" s="98" t="s">
        <v>448</v>
      </c>
      <c r="M5445" s="98">
        <v>2021.0</v>
      </c>
      <c r="N5445" s="98" t="s">
        <v>145</v>
      </c>
      <c r="O5445" s="65" t="str">
        <f t="shared" si="1"/>
        <v>078500750001</v>
      </c>
      <c r="P5445" s="65">
        <f t="shared" si="2"/>
        <v>0</v>
      </c>
      <c r="Q5445" s="65">
        <f t="shared" si="3"/>
        <v>0</v>
      </c>
      <c r="R5445" s="65" t="str">
        <f t="shared" si="12"/>
        <v>07.850.075/0001-00</v>
      </c>
      <c r="S5445" s="84"/>
      <c r="T5445" s="84" t="str">
        <f t="shared" si="10"/>
        <v/>
      </c>
      <c r="U5445" s="84" t="str">
        <f t="shared" si="11"/>
        <v/>
      </c>
      <c r="V5445" s="65" t="str">
        <f t="shared" si="5"/>
        <v/>
      </c>
      <c r="W5445" s="84"/>
      <c r="X5445" s="84"/>
      <c r="Y5445" s="85"/>
      <c r="Z5445" s="85"/>
      <c r="AA5445" s="65" t="str">
        <f t="shared" si="6"/>
        <v/>
      </c>
      <c r="AB5445" s="65" t="str">
        <f t="shared" si="7"/>
        <v/>
      </c>
      <c r="AC5445" s="86"/>
      <c r="AD5445" s="87" t="str">
        <f t="shared" si="8"/>
        <v/>
      </c>
      <c r="AE5445" s="84"/>
      <c r="AF5445" s="86">
        <f>IF(AC5445&gt;0,AC5445,'⚙️ Config'!$B$10)</f>
        <v>0.0075</v>
      </c>
      <c r="AG5445" s="88">
        <f t="shared" si="9"/>
        <v>22475.63438</v>
      </c>
      <c r="AH5445" s="88">
        <f>AG5445*'⚙️ Config'!$B$11</f>
        <v>112378.1719</v>
      </c>
      <c r="AI5445" s="88">
        <f>AH5445*'⚙️ Config'!$B$12</f>
        <v>33713.45156</v>
      </c>
      <c r="AJ5445" s="64"/>
      <c r="AK5445" s="84"/>
      <c r="AL5445" s="84"/>
      <c r="AM5445" s="84"/>
      <c r="AN5445" s="84"/>
      <c r="AO5445" s="84"/>
      <c r="AP5445" s="84"/>
      <c r="AQ5445" s="84"/>
    </row>
    <row r="5446" ht="15.0" customHeight="1">
      <c r="A5446" s="103">
        <v>5443.0</v>
      </c>
      <c r="B5446" s="104" t="s">
        <v>11431</v>
      </c>
      <c r="C5446" s="103" t="s">
        <v>141</v>
      </c>
      <c r="D5446" s="103" t="s">
        <v>11432</v>
      </c>
      <c r="E5446" s="105">
        <v>26.44</v>
      </c>
      <c r="F5446" s="103" t="s">
        <v>86</v>
      </c>
      <c r="G5446" s="103" t="s">
        <v>606</v>
      </c>
      <c r="H5446" s="106">
        <v>2995406.7</v>
      </c>
      <c r="I5446" s="103">
        <v>2.0</v>
      </c>
      <c r="J5446" s="107">
        <v>5.0</v>
      </c>
      <c r="K5446" s="104">
        <v>2023.0</v>
      </c>
      <c r="L5446" s="103" t="s">
        <v>268</v>
      </c>
      <c r="M5446" s="103">
        <v>2021.0</v>
      </c>
      <c r="N5446" s="103" t="s">
        <v>189</v>
      </c>
      <c r="O5446" s="65" t="str">
        <f t="shared" si="1"/>
        <v>497891750001</v>
      </c>
      <c r="P5446" s="65">
        <f t="shared" si="2"/>
        <v>1</v>
      </c>
      <c r="Q5446" s="65">
        <f t="shared" si="3"/>
        <v>9</v>
      </c>
      <c r="R5446" s="65" t="str">
        <f t="shared" si="12"/>
        <v>49.789.175/0001-19</v>
      </c>
      <c r="S5446" s="84"/>
      <c r="T5446" s="84" t="str">
        <f t="shared" si="10"/>
        <v/>
      </c>
      <c r="U5446" s="84" t="str">
        <f t="shared" si="11"/>
        <v/>
      </c>
      <c r="V5446" s="65" t="str">
        <f t="shared" si="5"/>
        <v/>
      </c>
      <c r="W5446" s="84"/>
      <c r="X5446" s="84"/>
      <c r="Y5446" s="85"/>
      <c r="Z5446" s="85"/>
      <c r="AA5446" s="65" t="str">
        <f t="shared" si="6"/>
        <v/>
      </c>
      <c r="AB5446" s="65" t="str">
        <f t="shared" si="7"/>
        <v/>
      </c>
      <c r="AC5446" s="86"/>
      <c r="AD5446" s="87" t="str">
        <f t="shared" si="8"/>
        <v/>
      </c>
      <c r="AE5446" s="84"/>
      <c r="AF5446" s="86">
        <f>IF(AC5446&gt;0,AC5446,'⚙️ Config'!$B$10)</f>
        <v>0.0075</v>
      </c>
      <c r="AG5446" s="88">
        <f t="shared" si="9"/>
        <v>22465.55025</v>
      </c>
      <c r="AH5446" s="88">
        <f>AG5446*'⚙️ Config'!$B$11</f>
        <v>112327.7513</v>
      </c>
      <c r="AI5446" s="88">
        <f>AH5446*'⚙️ Config'!$B$12</f>
        <v>33698.32538</v>
      </c>
      <c r="AJ5446" s="64"/>
      <c r="AK5446" s="84"/>
      <c r="AL5446" s="84"/>
      <c r="AM5446" s="84"/>
      <c r="AN5446" s="84"/>
      <c r="AO5446" s="84"/>
      <c r="AP5446" s="84"/>
      <c r="AQ5446" s="84"/>
    </row>
    <row r="5447" ht="15.0" customHeight="1">
      <c r="A5447" s="98">
        <v>5444.0</v>
      </c>
      <c r="B5447" s="99" t="s">
        <v>11433</v>
      </c>
      <c r="C5447" s="98" t="s">
        <v>141</v>
      </c>
      <c r="D5447" s="98" t="s">
        <v>11434</v>
      </c>
      <c r="E5447" s="100">
        <v>33.54</v>
      </c>
      <c r="F5447" s="98" t="s">
        <v>86</v>
      </c>
      <c r="G5447" s="98" t="s">
        <v>606</v>
      </c>
      <c r="H5447" s="101">
        <v>2987443.34</v>
      </c>
      <c r="I5447" s="98">
        <v>1.0</v>
      </c>
      <c r="J5447" s="102">
        <v>4.7</v>
      </c>
      <c r="K5447" s="99">
        <v>2021.0</v>
      </c>
      <c r="L5447" s="98" t="s">
        <v>202</v>
      </c>
      <c r="M5447" s="98">
        <v>2021.0</v>
      </c>
      <c r="N5447" s="98" t="s">
        <v>145</v>
      </c>
      <c r="O5447" s="65" t="str">
        <f t="shared" si="1"/>
        <v>515938530001</v>
      </c>
      <c r="P5447" s="65">
        <f t="shared" si="2"/>
        <v>1</v>
      </c>
      <c r="Q5447" s="65">
        <f t="shared" si="3"/>
        <v>5</v>
      </c>
      <c r="R5447" s="65" t="str">
        <f t="shared" si="12"/>
        <v>51.593.853/0001-15</v>
      </c>
      <c r="S5447" s="84"/>
      <c r="T5447" s="84" t="str">
        <f t="shared" si="10"/>
        <v/>
      </c>
      <c r="U5447" s="84" t="str">
        <f t="shared" si="11"/>
        <v/>
      </c>
      <c r="V5447" s="65" t="str">
        <f t="shared" si="5"/>
        <v/>
      </c>
      <c r="W5447" s="84"/>
      <c r="X5447" s="84"/>
      <c r="Y5447" s="85"/>
      <c r="Z5447" s="85"/>
      <c r="AA5447" s="65" t="str">
        <f t="shared" si="6"/>
        <v/>
      </c>
      <c r="AB5447" s="65" t="str">
        <f t="shared" si="7"/>
        <v/>
      </c>
      <c r="AC5447" s="86"/>
      <c r="AD5447" s="87" t="str">
        <f t="shared" si="8"/>
        <v/>
      </c>
      <c r="AE5447" s="84"/>
      <c r="AF5447" s="86">
        <f>IF(AC5447&gt;0,AC5447,'⚙️ Config'!$B$10)</f>
        <v>0.0075</v>
      </c>
      <c r="AG5447" s="88">
        <f t="shared" si="9"/>
        <v>22405.82505</v>
      </c>
      <c r="AH5447" s="88">
        <f>AG5447*'⚙️ Config'!$B$11</f>
        <v>112029.1253</v>
      </c>
      <c r="AI5447" s="88">
        <f>AH5447*'⚙️ Config'!$B$12</f>
        <v>33608.73758</v>
      </c>
      <c r="AJ5447" s="64"/>
      <c r="AK5447" s="84"/>
      <c r="AL5447" s="84"/>
      <c r="AM5447" s="84"/>
      <c r="AN5447" s="84"/>
      <c r="AO5447" s="84"/>
      <c r="AP5447" s="84"/>
      <c r="AQ5447" s="84"/>
    </row>
    <row r="5448" ht="15.0" customHeight="1">
      <c r="A5448" s="103">
        <v>5445.0</v>
      </c>
      <c r="B5448" s="104" t="s">
        <v>11435</v>
      </c>
      <c r="C5448" s="103" t="s">
        <v>141</v>
      </c>
      <c r="D5448" s="103" t="s">
        <v>11436</v>
      </c>
      <c r="E5448" s="105">
        <v>33.54</v>
      </c>
      <c r="F5448" s="103" t="s">
        <v>86</v>
      </c>
      <c r="G5448" s="103" t="s">
        <v>606</v>
      </c>
      <c r="H5448" s="106">
        <v>2984438.78</v>
      </c>
      <c r="I5448" s="103">
        <v>1.0</v>
      </c>
      <c r="J5448" s="107">
        <v>4.7</v>
      </c>
      <c r="K5448" s="104">
        <v>2021.0</v>
      </c>
      <c r="L5448" s="103" t="s">
        <v>448</v>
      </c>
      <c r="M5448" s="103">
        <v>2021.0</v>
      </c>
      <c r="N5448" s="103" t="s">
        <v>161</v>
      </c>
      <c r="O5448" s="65" t="str">
        <f t="shared" si="1"/>
        <v>433910360001</v>
      </c>
      <c r="P5448" s="65">
        <f t="shared" si="2"/>
        <v>5</v>
      </c>
      <c r="Q5448" s="65">
        <f t="shared" si="3"/>
        <v>6</v>
      </c>
      <c r="R5448" s="65" t="str">
        <f t="shared" si="12"/>
        <v>43.391.036/0001-56</v>
      </c>
      <c r="S5448" s="84"/>
      <c r="T5448" s="84" t="str">
        <f t="shared" si="10"/>
        <v/>
      </c>
      <c r="U5448" s="84" t="str">
        <f t="shared" si="11"/>
        <v/>
      </c>
      <c r="V5448" s="65" t="str">
        <f t="shared" si="5"/>
        <v/>
      </c>
      <c r="W5448" s="84"/>
      <c r="X5448" s="84"/>
      <c r="Y5448" s="85"/>
      <c r="Z5448" s="85"/>
      <c r="AA5448" s="65" t="str">
        <f t="shared" si="6"/>
        <v/>
      </c>
      <c r="AB5448" s="65" t="str">
        <f t="shared" si="7"/>
        <v/>
      </c>
      <c r="AC5448" s="86"/>
      <c r="AD5448" s="87" t="str">
        <f t="shared" si="8"/>
        <v/>
      </c>
      <c r="AE5448" s="84"/>
      <c r="AF5448" s="86">
        <f>IF(AC5448&gt;0,AC5448,'⚙️ Config'!$B$10)</f>
        <v>0.0075</v>
      </c>
      <c r="AG5448" s="88">
        <f t="shared" si="9"/>
        <v>22383.29085</v>
      </c>
      <c r="AH5448" s="88">
        <f>AG5448*'⚙️ Config'!$B$11</f>
        <v>111916.4543</v>
      </c>
      <c r="AI5448" s="88">
        <f>AH5448*'⚙️ Config'!$B$12</f>
        <v>33574.93628</v>
      </c>
      <c r="AJ5448" s="64"/>
      <c r="AK5448" s="84"/>
      <c r="AL5448" s="84"/>
      <c r="AM5448" s="84"/>
      <c r="AN5448" s="84"/>
      <c r="AO5448" s="84"/>
      <c r="AP5448" s="84"/>
      <c r="AQ5448" s="84"/>
    </row>
    <row r="5449" ht="15.0" customHeight="1">
      <c r="A5449" s="103">
        <v>5446.0</v>
      </c>
      <c r="B5449" s="104" t="s">
        <v>11437</v>
      </c>
      <c r="C5449" s="103" t="s">
        <v>141</v>
      </c>
      <c r="D5449" s="103" t="s">
        <v>11438</v>
      </c>
      <c r="E5449" s="105">
        <v>25.07</v>
      </c>
      <c r="F5449" s="103" t="s">
        <v>86</v>
      </c>
      <c r="G5449" s="103" t="s">
        <v>606</v>
      </c>
      <c r="H5449" s="106">
        <v>2982883.4</v>
      </c>
      <c r="I5449" s="103">
        <v>2.0</v>
      </c>
      <c r="J5449" s="107">
        <v>4.6</v>
      </c>
      <c r="K5449" s="104">
        <v>2022.0</v>
      </c>
      <c r="L5449" s="103" t="s">
        <v>630</v>
      </c>
      <c r="M5449" s="103">
        <v>2021.0</v>
      </c>
      <c r="N5449" s="103" t="s">
        <v>161</v>
      </c>
      <c r="O5449" s="65" t="str">
        <f t="shared" si="1"/>
        <v>133562960001</v>
      </c>
      <c r="P5449" s="65">
        <f t="shared" si="2"/>
        <v>2</v>
      </c>
      <c r="Q5449" s="65">
        <f t="shared" si="3"/>
        <v>0</v>
      </c>
      <c r="R5449" s="65" t="str">
        <f t="shared" si="12"/>
        <v>13.356.296/0001-20</v>
      </c>
      <c r="S5449" s="84"/>
      <c r="T5449" s="84" t="str">
        <f t="shared" si="10"/>
        <v/>
      </c>
      <c r="U5449" s="84" t="str">
        <f t="shared" si="11"/>
        <v/>
      </c>
      <c r="V5449" s="65" t="str">
        <f t="shared" si="5"/>
        <v/>
      </c>
      <c r="W5449" s="84"/>
      <c r="X5449" s="84"/>
      <c r="Y5449" s="85"/>
      <c r="Z5449" s="85"/>
      <c r="AA5449" s="65" t="str">
        <f t="shared" si="6"/>
        <v/>
      </c>
      <c r="AB5449" s="65" t="str">
        <f t="shared" si="7"/>
        <v/>
      </c>
      <c r="AC5449" s="86"/>
      <c r="AD5449" s="87" t="str">
        <f t="shared" si="8"/>
        <v/>
      </c>
      <c r="AE5449" s="84"/>
      <c r="AF5449" s="86">
        <f>IF(AC5449&gt;0,AC5449,'⚙️ Config'!$B$10)</f>
        <v>0.0075</v>
      </c>
      <c r="AG5449" s="88">
        <f t="shared" si="9"/>
        <v>22371.6255</v>
      </c>
      <c r="AH5449" s="88">
        <f>AG5449*'⚙️ Config'!$B$11</f>
        <v>111858.1275</v>
      </c>
      <c r="AI5449" s="88">
        <f>AH5449*'⚙️ Config'!$B$12</f>
        <v>33557.43825</v>
      </c>
      <c r="AJ5449" s="64"/>
      <c r="AK5449" s="84"/>
      <c r="AL5449" s="84"/>
      <c r="AM5449" s="84"/>
      <c r="AN5449" s="84"/>
      <c r="AO5449" s="84"/>
      <c r="AP5449" s="84"/>
      <c r="AQ5449" s="84"/>
    </row>
    <row r="5450" ht="15.0" customHeight="1">
      <c r="A5450" s="98">
        <v>5447.0</v>
      </c>
      <c r="B5450" s="99" t="s">
        <v>11439</v>
      </c>
      <c r="C5450" s="98" t="s">
        <v>141</v>
      </c>
      <c r="D5450" s="98" t="s">
        <v>11440</v>
      </c>
      <c r="E5450" s="100">
        <v>23.63</v>
      </c>
      <c r="F5450" s="98" t="s">
        <v>86</v>
      </c>
      <c r="G5450" s="98" t="s">
        <v>606</v>
      </c>
      <c r="H5450" s="101">
        <v>2979963.99</v>
      </c>
      <c r="I5450" s="98">
        <v>2.0</v>
      </c>
      <c r="J5450" s="102">
        <v>4.8</v>
      </c>
      <c r="K5450" s="99">
        <v>2021.0</v>
      </c>
      <c r="L5450" s="98" t="s">
        <v>630</v>
      </c>
      <c r="M5450" s="98">
        <v>2021.0</v>
      </c>
      <c r="N5450" s="98" t="s">
        <v>161</v>
      </c>
      <c r="O5450" s="65" t="str">
        <f t="shared" si="1"/>
        <v>275015090001</v>
      </c>
      <c r="P5450" s="65">
        <f t="shared" si="2"/>
        <v>7</v>
      </c>
      <c r="Q5450" s="65">
        <f t="shared" si="3"/>
        <v>4</v>
      </c>
      <c r="R5450" s="65" t="str">
        <f t="shared" si="12"/>
        <v>27.501.509/0001-74</v>
      </c>
      <c r="S5450" s="84"/>
      <c r="T5450" s="84" t="str">
        <f t="shared" si="10"/>
        <v/>
      </c>
      <c r="U5450" s="84" t="str">
        <f t="shared" si="11"/>
        <v/>
      </c>
      <c r="V5450" s="65" t="str">
        <f t="shared" si="5"/>
        <v/>
      </c>
      <c r="W5450" s="84"/>
      <c r="X5450" s="84"/>
      <c r="Y5450" s="85"/>
      <c r="Z5450" s="85"/>
      <c r="AA5450" s="65" t="str">
        <f t="shared" si="6"/>
        <v/>
      </c>
      <c r="AB5450" s="65" t="str">
        <f t="shared" si="7"/>
        <v/>
      </c>
      <c r="AC5450" s="86"/>
      <c r="AD5450" s="87" t="str">
        <f t="shared" si="8"/>
        <v/>
      </c>
      <c r="AE5450" s="84"/>
      <c r="AF5450" s="86">
        <f>IF(AC5450&gt;0,AC5450,'⚙️ Config'!$B$10)</f>
        <v>0.0075</v>
      </c>
      <c r="AG5450" s="88">
        <f t="shared" si="9"/>
        <v>22349.72993</v>
      </c>
      <c r="AH5450" s="88">
        <f>AG5450*'⚙️ Config'!$B$11</f>
        <v>111748.6496</v>
      </c>
      <c r="AI5450" s="88">
        <f>AH5450*'⚙️ Config'!$B$12</f>
        <v>33524.59489</v>
      </c>
      <c r="AJ5450" s="64"/>
      <c r="AK5450" s="84"/>
      <c r="AL5450" s="84"/>
      <c r="AM5450" s="84"/>
      <c r="AN5450" s="84"/>
      <c r="AO5450" s="84"/>
      <c r="AP5450" s="84"/>
      <c r="AQ5450" s="84"/>
    </row>
    <row r="5451" ht="15.0" customHeight="1">
      <c r="A5451" s="103">
        <v>5448.0</v>
      </c>
      <c r="B5451" s="104" t="s">
        <v>11441</v>
      </c>
      <c r="C5451" s="103" t="s">
        <v>141</v>
      </c>
      <c r="D5451" s="103" t="s">
        <v>11442</v>
      </c>
      <c r="E5451" s="105">
        <v>33.56</v>
      </c>
      <c r="F5451" s="103" t="s">
        <v>86</v>
      </c>
      <c r="G5451" s="103" t="s">
        <v>606</v>
      </c>
      <c r="H5451" s="106">
        <v>2978508.19</v>
      </c>
      <c r="I5451" s="103">
        <v>2.0</v>
      </c>
      <c r="J5451" s="107">
        <v>4.7</v>
      </c>
      <c r="K5451" s="104">
        <v>2024.0</v>
      </c>
      <c r="L5451" s="103" t="s">
        <v>295</v>
      </c>
      <c r="M5451" s="103">
        <v>2021.0</v>
      </c>
      <c r="N5451" s="103" t="s">
        <v>161</v>
      </c>
      <c r="O5451" s="65" t="str">
        <f t="shared" si="1"/>
        <v>658804520001</v>
      </c>
      <c r="P5451" s="65">
        <f t="shared" si="2"/>
        <v>5</v>
      </c>
      <c r="Q5451" s="65">
        <f t="shared" si="3"/>
        <v>0</v>
      </c>
      <c r="R5451" s="65" t="str">
        <f t="shared" si="12"/>
        <v>65.880.452/0001-50</v>
      </c>
      <c r="S5451" s="84"/>
      <c r="T5451" s="84" t="str">
        <f t="shared" si="10"/>
        <v/>
      </c>
      <c r="U5451" s="84" t="str">
        <f t="shared" si="11"/>
        <v/>
      </c>
      <c r="V5451" s="65" t="str">
        <f t="shared" si="5"/>
        <v/>
      </c>
      <c r="W5451" s="84"/>
      <c r="X5451" s="84"/>
      <c r="Y5451" s="85"/>
      <c r="Z5451" s="85"/>
      <c r="AA5451" s="65" t="str">
        <f t="shared" si="6"/>
        <v/>
      </c>
      <c r="AB5451" s="65" t="str">
        <f t="shared" si="7"/>
        <v/>
      </c>
      <c r="AC5451" s="86"/>
      <c r="AD5451" s="87" t="str">
        <f t="shared" si="8"/>
        <v/>
      </c>
      <c r="AE5451" s="84"/>
      <c r="AF5451" s="86">
        <f>IF(AC5451&gt;0,AC5451,'⚙️ Config'!$B$10)</f>
        <v>0.0075</v>
      </c>
      <c r="AG5451" s="88">
        <f t="shared" si="9"/>
        <v>22338.81143</v>
      </c>
      <c r="AH5451" s="88">
        <f>AG5451*'⚙️ Config'!$B$11</f>
        <v>111694.0571</v>
      </c>
      <c r="AI5451" s="88">
        <f>AH5451*'⚙️ Config'!$B$12</f>
        <v>33508.21714</v>
      </c>
      <c r="AJ5451" s="64"/>
      <c r="AK5451" s="84"/>
      <c r="AL5451" s="84"/>
      <c r="AM5451" s="84"/>
      <c r="AN5451" s="84"/>
      <c r="AO5451" s="84"/>
      <c r="AP5451" s="84"/>
      <c r="AQ5451" s="84"/>
    </row>
    <row r="5452" ht="15.0" customHeight="1">
      <c r="A5452" s="103">
        <v>5449.0</v>
      </c>
      <c r="B5452" s="104" t="s">
        <v>11443</v>
      </c>
      <c r="C5452" s="103" t="s">
        <v>141</v>
      </c>
      <c r="D5452" s="103" t="s">
        <v>11444</v>
      </c>
      <c r="E5452" s="105">
        <v>32.35</v>
      </c>
      <c r="F5452" s="103" t="s">
        <v>86</v>
      </c>
      <c r="G5452" s="103" t="s">
        <v>606</v>
      </c>
      <c r="H5452" s="106">
        <v>2975750.74</v>
      </c>
      <c r="I5452" s="103">
        <v>2.0</v>
      </c>
      <c r="J5452" s="107">
        <v>5.0</v>
      </c>
      <c r="K5452" s="104">
        <v>2024.0</v>
      </c>
      <c r="L5452" s="103" t="s">
        <v>630</v>
      </c>
      <c r="M5452" s="103">
        <v>2021.0</v>
      </c>
      <c r="N5452" s="103" t="s">
        <v>161</v>
      </c>
      <c r="O5452" s="65" t="str">
        <f t="shared" si="1"/>
        <v>647888540001</v>
      </c>
      <c r="P5452" s="65">
        <f t="shared" si="2"/>
        <v>6</v>
      </c>
      <c r="Q5452" s="65">
        <f t="shared" si="3"/>
        <v>7</v>
      </c>
      <c r="R5452" s="65" t="str">
        <f t="shared" si="12"/>
        <v>64.788.854/0001-67</v>
      </c>
      <c r="S5452" s="84"/>
      <c r="T5452" s="84" t="str">
        <f t="shared" si="10"/>
        <v/>
      </c>
      <c r="U5452" s="84" t="str">
        <f t="shared" si="11"/>
        <v/>
      </c>
      <c r="V5452" s="65" t="str">
        <f t="shared" si="5"/>
        <v/>
      </c>
      <c r="W5452" s="84"/>
      <c r="X5452" s="84"/>
      <c r="Y5452" s="85"/>
      <c r="Z5452" s="85"/>
      <c r="AA5452" s="65" t="str">
        <f t="shared" si="6"/>
        <v/>
      </c>
      <c r="AB5452" s="65" t="str">
        <f t="shared" si="7"/>
        <v/>
      </c>
      <c r="AC5452" s="86"/>
      <c r="AD5452" s="87" t="str">
        <f t="shared" si="8"/>
        <v/>
      </c>
      <c r="AE5452" s="84"/>
      <c r="AF5452" s="86">
        <f>IF(AC5452&gt;0,AC5452,'⚙️ Config'!$B$10)</f>
        <v>0.0075</v>
      </c>
      <c r="AG5452" s="88">
        <f t="shared" si="9"/>
        <v>22318.13055</v>
      </c>
      <c r="AH5452" s="88">
        <f>AG5452*'⚙️ Config'!$B$11</f>
        <v>111590.6528</v>
      </c>
      <c r="AI5452" s="88">
        <f>AH5452*'⚙️ Config'!$B$12</f>
        <v>33477.19583</v>
      </c>
      <c r="AJ5452" s="64"/>
      <c r="AK5452" s="84"/>
      <c r="AL5452" s="84"/>
      <c r="AM5452" s="84"/>
      <c r="AN5452" s="84"/>
      <c r="AO5452" s="84"/>
      <c r="AP5452" s="84"/>
      <c r="AQ5452" s="84"/>
    </row>
    <row r="5453" ht="15.0" customHeight="1">
      <c r="A5453" s="103">
        <v>5450.0</v>
      </c>
      <c r="B5453" s="104" t="s">
        <v>11445</v>
      </c>
      <c r="C5453" s="103" t="s">
        <v>141</v>
      </c>
      <c r="D5453" s="103" t="s">
        <v>11446</v>
      </c>
      <c r="E5453" s="105">
        <v>33.29</v>
      </c>
      <c r="F5453" s="103" t="s">
        <v>86</v>
      </c>
      <c r="G5453" s="103" t="s">
        <v>606</v>
      </c>
      <c r="H5453" s="106">
        <v>2972432.71</v>
      </c>
      <c r="I5453" s="103">
        <v>1.0</v>
      </c>
      <c r="J5453" s="107">
        <v>4.8</v>
      </c>
      <c r="K5453" s="104">
        <v>2021.0</v>
      </c>
      <c r="L5453" s="103" t="s">
        <v>400</v>
      </c>
      <c r="M5453" s="103">
        <v>2021.0</v>
      </c>
      <c r="N5453" s="103" t="s">
        <v>161</v>
      </c>
      <c r="O5453" s="65" t="str">
        <f t="shared" si="1"/>
        <v>121855330001</v>
      </c>
      <c r="P5453" s="65">
        <f t="shared" si="2"/>
        <v>7</v>
      </c>
      <c r="Q5453" s="65">
        <f t="shared" si="3"/>
        <v>4</v>
      </c>
      <c r="R5453" s="65" t="str">
        <f t="shared" si="12"/>
        <v>12.185.533/0001-74</v>
      </c>
      <c r="S5453" s="84"/>
      <c r="T5453" s="84" t="str">
        <f t="shared" si="10"/>
        <v/>
      </c>
      <c r="U5453" s="84" t="str">
        <f t="shared" si="11"/>
        <v/>
      </c>
      <c r="V5453" s="65" t="str">
        <f t="shared" si="5"/>
        <v/>
      </c>
      <c r="W5453" s="84"/>
      <c r="X5453" s="84"/>
      <c r="Y5453" s="85"/>
      <c r="Z5453" s="85"/>
      <c r="AA5453" s="65" t="str">
        <f t="shared" si="6"/>
        <v/>
      </c>
      <c r="AB5453" s="65" t="str">
        <f t="shared" si="7"/>
        <v/>
      </c>
      <c r="AC5453" s="86"/>
      <c r="AD5453" s="87" t="str">
        <f t="shared" si="8"/>
        <v/>
      </c>
      <c r="AE5453" s="84"/>
      <c r="AF5453" s="86">
        <f>IF(AC5453&gt;0,AC5453,'⚙️ Config'!$B$10)</f>
        <v>0.0075</v>
      </c>
      <c r="AG5453" s="88">
        <f t="shared" si="9"/>
        <v>22293.24533</v>
      </c>
      <c r="AH5453" s="88">
        <f>AG5453*'⚙️ Config'!$B$11</f>
        <v>111466.2266</v>
      </c>
      <c r="AI5453" s="88">
        <f>AH5453*'⚙️ Config'!$B$12</f>
        <v>33439.86799</v>
      </c>
      <c r="AJ5453" s="64"/>
      <c r="AK5453" s="84"/>
      <c r="AL5453" s="84"/>
      <c r="AM5453" s="84"/>
      <c r="AN5453" s="84"/>
      <c r="AO5453" s="84"/>
      <c r="AP5453" s="84"/>
      <c r="AQ5453" s="84"/>
    </row>
    <row r="5454" ht="15.0" customHeight="1">
      <c r="A5454" s="103">
        <v>5451.0</v>
      </c>
      <c r="B5454" s="104" t="s">
        <v>11447</v>
      </c>
      <c r="C5454" s="103" t="s">
        <v>141</v>
      </c>
      <c r="D5454" s="103" t="s">
        <v>11448</v>
      </c>
      <c r="E5454" s="105">
        <v>35.27</v>
      </c>
      <c r="F5454" s="103" t="s">
        <v>86</v>
      </c>
      <c r="G5454" s="103" t="s">
        <v>606</v>
      </c>
      <c r="H5454" s="106">
        <v>2971169.09</v>
      </c>
      <c r="I5454" s="103">
        <v>2.0</v>
      </c>
      <c r="J5454" s="107">
        <v>4.8</v>
      </c>
      <c r="K5454" s="104">
        <v>2025.0</v>
      </c>
      <c r="L5454" s="103" t="s">
        <v>691</v>
      </c>
      <c r="M5454" s="103">
        <v>2021.0</v>
      </c>
      <c r="N5454" s="103" t="s">
        <v>161</v>
      </c>
      <c r="O5454" s="65" t="str">
        <f t="shared" si="1"/>
        <v>052983830001</v>
      </c>
      <c r="P5454" s="65">
        <f t="shared" si="2"/>
        <v>4</v>
      </c>
      <c r="Q5454" s="65">
        <f t="shared" si="3"/>
        <v>0</v>
      </c>
      <c r="R5454" s="65" t="str">
        <f t="shared" si="12"/>
        <v>05.298.383/0001-40</v>
      </c>
      <c r="S5454" s="84"/>
      <c r="T5454" s="84" t="str">
        <f t="shared" si="10"/>
        <v/>
      </c>
      <c r="U5454" s="84" t="str">
        <f t="shared" si="11"/>
        <v/>
      </c>
      <c r="V5454" s="65" t="str">
        <f t="shared" si="5"/>
        <v/>
      </c>
      <c r="W5454" s="84"/>
      <c r="X5454" s="84"/>
      <c r="Y5454" s="85"/>
      <c r="Z5454" s="85"/>
      <c r="AA5454" s="65" t="str">
        <f t="shared" si="6"/>
        <v/>
      </c>
      <c r="AB5454" s="65" t="str">
        <f t="shared" si="7"/>
        <v/>
      </c>
      <c r="AC5454" s="86"/>
      <c r="AD5454" s="87" t="str">
        <f t="shared" si="8"/>
        <v/>
      </c>
      <c r="AE5454" s="84"/>
      <c r="AF5454" s="86">
        <f>IF(AC5454&gt;0,AC5454,'⚙️ Config'!$B$10)</f>
        <v>0.0075</v>
      </c>
      <c r="AG5454" s="88">
        <f t="shared" si="9"/>
        <v>22283.76818</v>
      </c>
      <c r="AH5454" s="88">
        <f>AG5454*'⚙️ Config'!$B$11</f>
        <v>111418.8409</v>
      </c>
      <c r="AI5454" s="88">
        <f>AH5454*'⚙️ Config'!$B$12</f>
        <v>33425.65226</v>
      </c>
      <c r="AJ5454" s="64"/>
      <c r="AK5454" s="84"/>
      <c r="AL5454" s="84"/>
      <c r="AM5454" s="84"/>
      <c r="AN5454" s="84"/>
      <c r="AO5454" s="84"/>
      <c r="AP5454" s="84"/>
      <c r="AQ5454" s="84"/>
    </row>
    <row r="5455" ht="15.0" customHeight="1">
      <c r="A5455" s="98">
        <v>5452.0</v>
      </c>
      <c r="B5455" s="99" t="s">
        <v>11449</v>
      </c>
      <c r="C5455" s="98" t="s">
        <v>141</v>
      </c>
      <c r="D5455" s="98" t="s">
        <v>11450</v>
      </c>
      <c r="E5455" s="100">
        <v>33.04</v>
      </c>
      <c r="F5455" s="98" t="s">
        <v>86</v>
      </c>
      <c r="G5455" s="98" t="s">
        <v>606</v>
      </c>
      <c r="H5455" s="101">
        <v>2959550.92</v>
      </c>
      <c r="I5455" s="98">
        <v>1.0</v>
      </c>
      <c r="J5455" s="102">
        <v>4.9</v>
      </c>
      <c r="K5455" s="99">
        <v>2021.0</v>
      </c>
      <c r="L5455" s="98" t="s">
        <v>268</v>
      </c>
      <c r="M5455" s="98">
        <v>2021.0</v>
      </c>
      <c r="N5455" s="98" t="s">
        <v>161</v>
      </c>
      <c r="O5455" s="65" t="str">
        <f t="shared" si="1"/>
        <v>037898080001</v>
      </c>
      <c r="P5455" s="65">
        <f t="shared" si="2"/>
        <v>9</v>
      </c>
      <c r="Q5455" s="65">
        <f t="shared" si="3"/>
        <v>8</v>
      </c>
      <c r="R5455" s="65" t="str">
        <f t="shared" si="12"/>
        <v>03.789.808/0001-98</v>
      </c>
      <c r="S5455" s="84"/>
      <c r="T5455" s="84" t="str">
        <f t="shared" si="10"/>
        <v/>
      </c>
      <c r="U5455" s="84" t="str">
        <f t="shared" si="11"/>
        <v/>
      </c>
      <c r="V5455" s="65" t="str">
        <f t="shared" si="5"/>
        <v/>
      </c>
      <c r="W5455" s="84"/>
      <c r="X5455" s="84"/>
      <c r="Y5455" s="85"/>
      <c r="Z5455" s="85"/>
      <c r="AA5455" s="65" t="str">
        <f t="shared" si="6"/>
        <v/>
      </c>
      <c r="AB5455" s="65" t="str">
        <f t="shared" si="7"/>
        <v/>
      </c>
      <c r="AC5455" s="86"/>
      <c r="AD5455" s="87" t="str">
        <f t="shared" si="8"/>
        <v/>
      </c>
      <c r="AE5455" s="84"/>
      <c r="AF5455" s="86">
        <f>IF(AC5455&gt;0,AC5455,'⚙️ Config'!$B$10)</f>
        <v>0.0075</v>
      </c>
      <c r="AG5455" s="88">
        <f t="shared" si="9"/>
        <v>22196.6319</v>
      </c>
      <c r="AH5455" s="88">
        <f>AG5455*'⚙️ Config'!$B$11</f>
        <v>110983.1595</v>
      </c>
      <c r="AI5455" s="88">
        <f>AH5455*'⚙️ Config'!$B$12</f>
        <v>33294.94785</v>
      </c>
      <c r="AJ5455" s="64"/>
      <c r="AK5455" s="84"/>
      <c r="AL5455" s="84"/>
      <c r="AM5455" s="84"/>
      <c r="AN5455" s="84"/>
      <c r="AO5455" s="84"/>
      <c r="AP5455" s="84"/>
      <c r="AQ5455" s="84"/>
    </row>
    <row r="5456" ht="15.0" customHeight="1">
      <c r="A5456" s="103">
        <v>5453.0</v>
      </c>
      <c r="B5456" s="104" t="s">
        <v>11451</v>
      </c>
      <c r="C5456" s="103" t="s">
        <v>141</v>
      </c>
      <c r="D5456" s="103" t="s">
        <v>11452</v>
      </c>
      <c r="E5456" s="105">
        <v>23.29</v>
      </c>
      <c r="F5456" s="103" t="s">
        <v>86</v>
      </c>
      <c r="G5456" s="103" t="s">
        <v>606</v>
      </c>
      <c r="H5456" s="106">
        <v>2956477.88</v>
      </c>
      <c r="I5456" s="103">
        <v>2.0</v>
      </c>
      <c r="J5456" s="107">
        <v>4.8</v>
      </c>
      <c r="K5456" s="104">
        <v>2021.0</v>
      </c>
      <c r="L5456" s="103" t="s">
        <v>387</v>
      </c>
      <c r="M5456" s="103">
        <v>2021.0</v>
      </c>
      <c r="N5456" s="103" t="s">
        <v>161</v>
      </c>
      <c r="O5456" s="65" t="str">
        <f t="shared" si="1"/>
        <v>214897250001</v>
      </c>
      <c r="P5456" s="65">
        <f t="shared" si="2"/>
        <v>6</v>
      </c>
      <c r="Q5456" s="65">
        <f t="shared" si="3"/>
        <v>5</v>
      </c>
      <c r="R5456" s="65" t="str">
        <f t="shared" si="12"/>
        <v>21.489.725/0001-65</v>
      </c>
      <c r="S5456" s="84"/>
      <c r="T5456" s="84" t="str">
        <f t="shared" si="10"/>
        <v/>
      </c>
      <c r="U5456" s="84" t="str">
        <f t="shared" si="11"/>
        <v/>
      </c>
      <c r="V5456" s="65" t="str">
        <f t="shared" si="5"/>
        <v/>
      </c>
      <c r="W5456" s="84"/>
      <c r="X5456" s="84"/>
      <c r="Y5456" s="85"/>
      <c r="Z5456" s="85"/>
      <c r="AA5456" s="65" t="str">
        <f t="shared" si="6"/>
        <v/>
      </c>
      <c r="AB5456" s="65" t="str">
        <f t="shared" si="7"/>
        <v/>
      </c>
      <c r="AC5456" s="86"/>
      <c r="AD5456" s="87" t="str">
        <f t="shared" si="8"/>
        <v/>
      </c>
      <c r="AE5456" s="84"/>
      <c r="AF5456" s="86">
        <f>IF(AC5456&gt;0,AC5456,'⚙️ Config'!$B$10)</f>
        <v>0.0075</v>
      </c>
      <c r="AG5456" s="88">
        <f t="shared" si="9"/>
        <v>22173.5841</v>
      </c>
      <c r="AH5456" s="88">
        <f>AG5456*'⚙️ Config'!$B$11</f>
        <v>110867.9205</v>
      </c>
      <c r="AI5456" s="88">
        <f>AH5456*'⚙️ Config'!$B$12</f>
        <v>33260.37615</v>
      </c>
      <c r="AJ5456" s="64"/>
      <c r="AK5456" s="84"/>
      <c r="AL5456" s="84"/>
      <c r="AM5456" s="84"/>
      <c r="AN5456" s="84"/>
      <c r="AO5456" s="84"/>
      <c r="AP5456" s="84"/>
      <c r="AQ5456" s="84"/>
    </row>
    <row r="5457" ht="15.0" customHeight="1">
      <c r="A5457" s="98">
        <v>5454.0</v>
      </c>
      <c r="B5457" s="99" t="s">
        <v>11453</v>
      </c>
      <c r="C5457" s="98" t="s">
        <v>141</v>
      </c>
      <c r="D5457" s="98" t="s">
        <v>11454</v>
      </c>
      <c r="E5457" s="100">
        <v>34.08</v>
      </c>
      <c r="F5457" s="98" t="s">
        <v>86</v>
      </c>
      <c r="G5457" s="98" t="s">
        <v>606</v>
      </c>
      <c r="H5457" s="101">
        <v>2955741.71</v>
      </c>
      <c r="I5457" s="98">
        <v>1.0</v>
      </c>
      <c r="J5457" s="102">
        <v>4.5</v>
      </c>
      <c r="K5457" s="99">
        <v>2021.0</v>
      </c>
      <c r="L5457" s="98" t="s">
        <v>6255</v>
      </c>
      <c r="M5457" s="98">
        <v>2021.0</v>
      </c>
      <c r="N5457" s="98" t="s">
        <v>145</v>
      </c>
      <c r="O5457" s="65" t="str">
        <f t="shared" si="1"/>
        <v>535245340001</v>
      </c>
      <c r="P5457" s="65">
        <f t="shared" si="2"/>
        <v>8</v>
      </c>
      <c r="Q5457" s="65">
        <f t="shared" si="3"/>
        <v>3</v>
      </c>
      <c r="R5457" s="65" t="str">
        <f t="shared" si="12"/>
        <v>53.524.534/0001-83</v>
      </c>
      <c r="S5457" s="84"/>
      <c r="T5457" s="84" t="str">
        <f t="shared" si="10"/>
        <v/>
      </c>
      <c r="U5457" s="84" t="str">
        <f t="shared" si="11"/>
        <v/>
      </c>
      <c r="V5457" s="65" t="str">
        <f t="shared" si="5"/>
        <v/>
      </c>
      <c r="W5457" s="84"/>
      <c r="X5457" s="84"/>
      <c r="Y5457" s="85"/>
      <c r="Z5457" s="85"/>
      <c r="AA5457" s="65" t="str">
        <f t="shared" si="6"/>
        <v/>
      </c>
      <c r="AB5457" s="65" t="str">
        <f t="shared" si="7"/>
        <v/>
      </c>
      <c r="AC5457" s="86"/>
      <c r="AD5457" s="87" t="str">
        <f t="shared" si="8"/>
        <v/>
      </c>
      <c r="AE5457" s="84"/>
      <c r="AF5457" s="86">
        <f>IF(AC5457&gt;0,AC5457,'⚙️ Config'!$B$10)</f>
        <v>0.0075</v>
      </c>
      <c r="AG5457" s="88">
        <f t="shared" si="9"/>
        <v>22168.06283</v>
      </c>
      <c r="AH5457" s="88">
        <f>AG5457*'⚙️ Config'!$B$11</f>
        <v>110840.3141</v>
      </c>
      <c r="AI5457" s="88">
        <f>AH5457*'⚙️ Config'!$B$12</f>
        <v>33252.09424</v>
      </c>
      <c r="AJ5457" s="64"/>
      <c r="AK5457" s="84"/>
      <c r="AL5457" s="84"/>
      <c r="AM5457" s="84"/>
      <c r="AN5457" s="84"/>
      <c r="AO5457" s="84"/>
      <c r="AP5457" s="84"/>
      <c r="AQ5457" s="84"/>
    </row>
    <row r="5458" ht="15.0" customHeight="1">
      <c r="A5458" s="98">
        <v>5455.0</v>
      </c>
      <c r="B5458" s="99" t="s">
        <v>11455</v>
      </c>
      <c r="C5458" s="98" t="s">
        <v>141</v>
      </c>
      <c r="D5458" s="98" t="s">
        <v>11456</v>
      </c>
      <c r="E5458" s="100">
        <v>34.08</v>
      </c>
      <c r="F5458" s="98" t="s">
        <v>86</v>
      </c>
      <c r="G5458" s="98" t="s">
        <v>606</v>
      </c>
      <c r="H5458" s="101">
        <v>2954955.76</v>
      </c>
      <c r="I5458" s="98">
        <v>1.0</v>
      </c>
      <c r="J5458" s="102">
        <v>4.5</v>
      </c>
      <c r="K5458" s="99">
        <v>2021.0</v>
      </c>
      <c r="L5458" s="98" t="s">
        <v>197</v>
      </c>
      <c r="M5458" s="98">
        <v>2021.0</v>
      </c>
      <c r="N5458" s="98" t="s">
        <v>161</v>
      </c>
      <c r="O5458" s="65" t="str">
        <f t="shared" si="1"/>
        <v>175897430001</v>
      </c>
      <c r="P5458" s="65">
        <f t="shared" si="2"/>
        <v>4</v>
      </c>
      <c r="Q5458" s="65">
        <f t="shared" si="3"/>
        <v>1</v>
      </c>
      <c r="R5458" s="65" t="str">
        <f t="shared" si="12"/>
        <v>17.589.743/0001-41</v>
      </c>
      <c r="S5458" s="84"/>
      <c r="T5458" s="84" t="str">
        <f t="shared" si="10"/>
        <v/>
      </c>
      <c r="U5458" s="84" t="str">
        <f t="shared" si="11"/>
        <v/>
      </c>
      <c r="V5458" s="65" t="str">
        <f t="shared" si="5"/>
        <v/>
      </c>
      <c r="W5458" s="84"/>
      <c r="X5458" s="84"/>
      <c r="Y5458" s="85"/>
      <c r="Z5458" s="85"/>
      <c r="AA5458" s="65" t="str">
        <f t="shared" si="6"/>
        <v/>
      </c>
      <c r="AB5458" s="65" t="str">
        <f t="shared" si="7"/>
        <v/>
      </c>
      <c r="AC5458" s="86"/>
      <c r="AD5458" s="87" t="str">
        <f t="shared" si="8"/>
        <v/>
      </c>
      <c r="AE5458" s="84"/>
      <c r="AF5458" s="86">
        <f>IF(AC5458&gt;0,AC5458,'⚙️ Config'!$B$10)</f>
        <v>0.0075</v>
      </c>
      <c r="AG5458" s="88">
        <f t="shared" si="9"/>
        <v>22162.1682</v>
      </c>
      <c r="AH5458" s="88">
        <f>AG5458*'⚙️ Config'!$B$11</f>
        <v>110810.841</v>
      </c>
      <c r="AI5458" s="88">
        <f>AH5458*'⚙️ Config'!$B$12</f>
        <v>33243.2523</v>
      </c>
      <c r="AJ5458" s="64"/>
      <c r="AK5458" s="84"/>
      <c r="AL5458" s="84"/>
      <c r="AM5458" s="84"/>
      <c r="AN5458" s="84"/>
      <c r="AO5458" s="84"/>
      <c r="AP5458" s="84"/>
      <c r="AQ5458" s="84"/>
    </row>
    <row r="5459" ht="15.0" customHeight="1">
      <c r="A5459" s="98">
        <v>5456.0</v>
      </c>
      <c r="B5459" s="99" t="s">
        <v>11457</v>
      </c>
      <c r="C5459" s="98" t="s">
        <v>141</v>
      </c>
      <c r="D5459" s="98" t="s">
        <v>11458</v>
      </c>
      <c r="E5459" s="100">
        <v>33.42</v>
      </c>
      <c r="F5459" s="98" t="s">
        <v>86</v>
      </c>
      <c r="G5459" s="98" t="s">
        <v>606</v>
      </c>
      <c r="H5459" s="101">
        <v>2951618.72</v>
      </c>
      <c r="I5459" s="98">
        <v>2.0</v>
      </c>
      <c r="J5459" s="102">
        <v>4.8</v>
      </c>
      <c r="K5459" s="99">
        <v>2024.0</v>
      </c>
      <c r="L5459" s="98" t="s">
        <v>630</v>
      </c>
      <c r="M5459" s="98">
        <v>2021.0</v>
      </c>
      <c r="N5459" s="98" t="s">
        <v>161</v>
      </c>
      <c r="O5459" s="65" t="str">
        <f t="shared" si="1"/>
        <v>126210510001</v>
      </c>
      <c r="P5459" s="65">
        <f t="shared" si="2"/>
        <v>1</v>
      </c>
      <c r="Q5459" s="65">
        <f t="shared" si="3"/>
        <v>0</v>
      </c>
      <c r="R5459" s="65" t="str">
        <f t="shared" si="12"/>
        <v>12.621.051/0001-10</v>
      </c>
      <c r="S5459" s="84"/>
      <c r="T5459" s="84" t="str">
        <f t="shared" si="10"/>
        <v/>
      </c>
      <c r="U5459" s="84" t="str">
        <f t="shared" si="11"/>
        <v/>
      </c>
      <c r="V5459" s="65" t="str">
        <f t="shared" si="5"/>
        <v/>
      </c>
      <c r="W5459" s="84"/>
      <c r="X5459" s="84"/>
      <c r="Y5459" s="85"/>
      <c r="Z5459" s="85"/>
      <c r="AA5459" s="65" t="str">
        <f t="shared" si="6"/>
        <v/>
      </c>
      <c r="AB5459" s="65" t="str">
        <f t="shared" si="7"/>
        <v/>
      </c>
      <c r="AC5459" s="86"/>
      <c r="AD5459" s="87" t="str">
        <f t="shared" si="8"/>
        <v/>
      </c>
      <c r="AE5459" s="84"/>
      <c r="AF5459" s="86">
        <f>IF(AC5459&gt;0,AC5459,'⚙️ Config'!$B$10)</f>
        <v>0.0075</v>
      </c>
      <c r="AG5459" s="88">
        <f t="shared" si="9"/>
        <v>22137.1404</v>
      </c>
      <c r="AH5459" s="88">
        <f>AG5459*'⚙️ Config'!$B$11</f>
        <v>110685.702</v>
      </c>
      <c r="AI5459" s="88">
        <f>AH5459*'⚙️ Config'!$B$12</f>
        <v>33205.7106</v>
      </c>
      <c r="AJ5459" s="64"/>
      <c r="AK5459" s="84"/>
      <c r="AL5459" s="84"/>
      <c r="AM5459" s="84"/>
      <c r="AN5459" s="84"/>
      <c r="AO5459" s="84"/>
      <c r="AP5459" s="84"/>
      <c r="AQ5459" s="84"/>
    </row>
    <row r="5460" ht="15.0" customHeight="1">
      <c r="A5460" s="103">
        <v>5457.0</v>
      </c>
      <c r="B5460" s="104" t="s">
        <v>11459</v>
      </c>
      <c r="C5460" s="103" t="s">
        <v>141</v>
      </c>
      <c r="D5460" s="103" t="s">
        <v>11460</v>
      </c>
      <c r="E5460" s="105">
        <v>36.38</v>
      </c>
      <c r="F5460" s="103" t="s">
        <v>86</v>
      </c>
      <c r="G5460" s="103" t="s">
        <v>606</v>
      </c>
      <c r="H5460" s="106">
        <v>2939263.47</v>
      </c>
      <c r="I5460" s="103">
        <v>2.0</v>
      </c>
      <c r="J5460" s="107">
        <v>4.8</v>
      </c>
      <c r="K5460" s="104">
        <v>2025.0</v>
      </c>
      <c r="L5460" s="103" t="s">
        <v>5111</v>
      </c>
      <c r="M5460" s="103">
        <v>2021.0</v>
      </c>
      <c r="N5460" s="103" t="s">
        <v>189</v>
      </c>
      <c r="O5460" s="65" t="str">
        <f t="shared" si="1"/>
        <v>051617370001</v>
      </c>
      <c r="P5460" s="65">
        <f t="shared" si="2"/>
        <v>0</v>
      </c>
      <c r="Q5460" s="65">
        <f t="shared" si="3"/>
        <v>0</v>
      </c>
      <c r="R5460" s="65" t="str">
        <f t="shared" si="12"/>
        <v>05.161.737/0001-00</v>
      </c>
      <c r="S5460" s="84"/>
      <c r="T5460" s="84" t="str">
        <f t="shared" si="10"/>
        <v/>
      </c>
      <c r="U5460" s="84" t="str">
        <f t="shared" si="11"/>
        <v/>
      </c>
      <c r="V5460" s="65" t="str">
        <f t="shared" si="5"/>
        <v/>
      </c>
      <c r="W5460" s="84"/>
      <c r="X5460" s="84"/>
      <c r="Y5460" s="85"/>
      <c r="Z5460" s="85"/>
      <c r="AA5460" s="65" t="str">
        <f t="shared" si="6"/>
        <v/>
      </c>
      <c r="AB5460" s="65" t="str">
        <f t="shared" si="7"/>
        <v/>
      </c>
      <c r="AC5460" s="86"/>
      <c r="AD5460" s="87" t="str">
        <f t="shared" si="8"/>
        <v/>
      </c>
      <c r="AE5460" s="84"/>
      <c r="AF5460" s="86">
        <f>IF(AC5460&gt;0,AC5460,'⚙️ Config'!$B$10)</f>
        <v>0.0075</v>
      </c>
      <c r="AG5460" s="88">
        <f t="shared" si="9"/>
        <v>22044.47603</v>
      </c>
      <c r="AH5460" s="88">
        <f>AG5460*'⚙️ Config'!$B$11</f>
        <v>110222.3801</v>
      </c>
      <c r="AI5460" s="88">
        <f>AH5460*'⚙️ Config'!$B$12</f>
        <v>33066.71404</v>
      </c>
      <c r="AJ5460" s="64"/>
      <c r="AK5460" s="84"/>
      <c r="AL5460" s="84"/>
      <c r="AM5460" s="84"/>
      <c r="AN5460" s="84"/>
      <c r="AO5460" s="84"/>
      <c r="AP5460" s="84"/>
      <c r="AQ5460" s="84"/>
    </row>
    <row r="5461" ht="15.0" customHeight="1">
      <c r="A5461" s="98">
        <v>5458.0</v>
      </c>
      <c r="B5461" s="99" t="s">
        <v>11461</v>
      </c>
      <c r="C5461" s="98" t="s">
        <v>154</v>
      </c>
      <c r="D5461" s="98" t="s">
        <v>11462</v>
      </c>
      <c r="E5461" s="100">
        <v>31.09</v>
      </c>
      <c r="F5461" s="98" t="s">
        <v>86</v>
      </c>
      <c r="G5461" s="98" t="s">
        <v>606</v>
      </c>
      <c r="H5461" s="101">
        <v>2938414.42</v>
      </c>
      <c r="I5461" s="98">
        <v>2.0</v>
      </c>
      <c r="J5461" s="102">
        <v>4.2</v>
      </c>
      <c r="K5461" s="99">
        <v>2024.0</v>
      </c>
      <c r="L5461" s="98" t="s">
        <v>448</v>
      </c>
      <c r="M5461" s="98">
        <v>2022.0</v>
      </c>
      <c r="N5461" s="98" t="s">
        <v>189</v>
      </c>
      <c r="O5461" s="65" t="str">
        <f t="shared" si="1"/>
        <v>083987530001</v>
      </c>
      <c r="P5461" s="65">
        <f t="shared" si="2"/>
        <v>0</v>
      </c>
      <c r="Q5461" s="65">
        <f t="shared" si="3"/>
        <v>9</v>
      </c>
      <c r="R5461" s="65" t="str">
        <f t="shared" si="12"/>
        <v>08.398.753/0001-09</v>
      </c>
      <c r="S5461" s="84"/>
      <c r="T5461" s="84" t="str">
        <f t="shared" si="10"/>
        <v/>
      </c>
      <c r="U5461" s="84" t="str">
        <f t="shared" si="11"/>
        <v/>
      </c>
      <c r="V5461" s="65" t="str">
        <f t="shared" si="5"/>
        <v/>
      </c>
      <c r="W5461" s="84"/>
      <c r="X5461" s="84"/>
      <c r="Y5461" s="85"/>
      <c r="Z5461" s="85"/>
      <c r="AA5461" s="65" t="str">
        <f t="shared" si="6"/>
        <v/>
      </c>
      <c r="AB5461" s="65" t="str">
        <f t="shared" si="7"/>
        <v/>
      </c>
      <c r="AC5461" s="86"/>
      <c r="AD5461" s="87" t="str">
        <f t="shared" si="8"/>
        <v/>
      </c>
      <c r="AE5461" s="84"/>
      <c r="AF5461" s="86">
        <f>IF(AC5461&gt;0,AC5461,'⚙️ Config'!$B$10)</f>
        <v>0.0075</v>
      </c>
      <c r="AG5461" s="88">
        <f t="shared" si="9"/>
        <v>22038.10815</v>
      </c>
      <c r="AH5461" s="88">
        <f>AG5461*'⚙️ Config'!$B$11</f>
        <v>110190.5408</v>
      </c>
      <c r="AI5461" s="88">
        <f>AH5461*'⚙️ Config'!$B$12</f>
        <v>33057.16223</v>
      </c>
      <c r="AJ5461" s="64"/>
      <c r="AK5461" s="84"/>
      <c r="AL5461" s="84"/>
      <c r="AM5461" s="84"/>
      <c r="AN5461" s="84"/>
      <c r="AO5461" s="84"/>
      <c r="AP5461" s="84"/>
      <c r="AQ5461" s="84"/>
    </row>
    <row r="5462" ht="15.0" customHeight="1">
      <c r="A5462" s="98">
        <v>5459.0</v>
      </c>
      <c r="B5462" s="99" t="s">
        <v>11463</v>
      </c>
      <c r="C5462" s="98" t="s">
        <v>141</v>
      </c>
      <c r="D5462" s="98" t="s">
        <v>11464</v>
      </c>
      <c r="E5462" s="100">
        <v>35.3</v>
      </c>
      <c r="F5462" s="98" t="s">
        <v>86</v>
      </c>
      <c r="G5462" s="98" t="s">
        <v>606</v>
      </c>
      <c r="H5462" s="101">
        <v>2936400.64</v>
      </c>
      <c r="I5462" s="98">
        <v>1.0</v>
      </c>
      <c r="J5462" s="102">
        <v>4.1</v>
      </c>
      <c r="K5462" s="99">
        <v>2022.0</v>
      </c>
      <c r="L5462" s="98" t="s">
        <v>177</v>
      </c>
      <c r="M5462" s="98">
        <v>2022.0</v>
      </c>
      <c r="N5462" s="98" t="s">
        <v>161</v>
      </c>
      <c r="O5462" s="65" t="str">
        <f t="shared" si="1"/>
        <v>175495660001</v>
      </c>
      <c r="P5462" s="65">
        <f t="shared" si="2"/>
        <v>7</v>
      </c>
      <c r="Q5462" s="65">
        <f t="shared" si="3"/>
        <v>0</v>
      </c>
      <c r="R5462" s="65" t="str">
        <f t="shared" si="12"/>
        <v>17.549.566/0001-70</v>
      </c>
      <c r="S5462" s="84"/>
      <c r="T5462" s="84" t="str">
        <f t="shared" si="10"/>
        <v/>
      </c>
      <c r="U5462" s="84" t="str">
        <f t="shared" si="11"/>
        <v/>
      </c>
      <c r="V5462" s="65" t="str">
        <f t="shared" si="5"/>
        <v/>
      </c>
      <c r="W5462" s="84"/>
      <c r="X5462" s="84"/>
      <c r="Y5462" s="85"/>
      <c r="Z5462" s="85"/>
      <c r="AA5462" s="65" t="str">
        <f t="shared" si="6"/>
        <v/>
      </c>
      <c r="AB5462" s="65" t="str">
        <f t="shared" si="7"/>
        <v/>
      </c>
      <c r="AC5462" s="86"/>
      <c r="AD5462" s="87" t="str">
        <f t="shared" si="8"/>
        <v/>
      </c>
      <c r="AE5462" s="84"/>
      <c r="AF5462" s="86">
        <f>IF(AC5462&gt;0,AC5462,'⚙️ Config'!$B$10)</f>
        <v>0.0075</v>
      </c>
      <c r="AG5462" s="88">
        <f t="shared" si="9"/>
        <v>22023.0048</v>
      </c>
      <c r="AH5462" s="88">
        <f>AG5462*'⚙️ Config'!$B$11</f>
        <v>110115.024</v>
      </c>
      <c r="AI5462" s="88">
        <f>AH5462*'⚙️ Config'!$B$12</f>
        <v>33034.5072</v>
      </c>
      <c r="AJ5462" s="64"/>
      <c r="AK5462" s="84"/>
      <c r="AL5462" s="84"/>
      <c r="AM5462" s="84"/>
      <c r="AN5462" s="84"/>
      <c r="AO5462" s="84"/>
      <c r="AP5462" s="84"/>
      <c r="AQ5462" s="84"/>
    </row>
    <row r="5463" ht="15.0" customHeight="1">
      <c r="A5463" s="98">
        <v>5460.0</v>
      </c>
      <c r="B5463" s="99" t="s">
        <v>11465</v>
      </c>
      <c r="C5463" s="98" t="s">
        <v>141</v>
      </c>
      <c r="D5463" s="98" t="s">
        <v>11466</v>
      </c>
      <c r="E5463" s="100">
        <v>23.29</v>
      </c>
      <c r="F5463" s="98" t="s">
        <v>86</v>
      </c>
      <c r="G5463" s="98" t="s">
        <v>606</v>
      </c>
      <c r="H5463" s="101">
        <v>2934771.02</v>
      </c>
      <c r="I5463" s="98">
        <v>2.0</v>
      </c>
      <c r="J5463" s="102">
        <v>4.8</v>
      </c>
      <c r="K5463" s="99">
        <v>2021.0</v>
      </c>
      <c r="L5463" s="98" t="s">
        <v>812</v>
      </c>
      <c r="M5463" s="98">
        <v>2021.0</v>
      </c>
      <c r="N5463" s="98" t="s">
        <v>161</v>
      </c>
      <c r="O5463" s="65" t="str">
        <f t="shared" si="1"/>
        <v>555127270001</v>
      </c>
      <c r="P5463" s="65">
        <f t="shared" si="2"/>
        <v>4</v>
      </c>
      <c r="Q5463" s="65">
        <f t="shared" si="3"/>
        <v>0</v>
      </c>
      <c r="R5463" s="65" t="str">
        <f t="shared" si="12"/>
        <v>55.512.727/0001-40</v>
      </c>
      <c r="S5463" s="84"/>
      <c r="T5463" s="84" t="str">
        <f t="shared" si="10"/>
        <v/>
      </c>
      <c r="U5463" s="84" t="str">
        <f t="shared" si="11"/>
        <v/>
      </c>
      <c r="V5463" s="65" t="str">
        <f t="shared" si="5"/>
        <v/>
      </c>
      <c r="W5463" s="84"/>
      <c r="X5463" s="84"/>
      <c r="Y5463" s="85"/>
      <c r="Z5463" s="85"/>
      <c r="AA5463" s="65" t="str">
        <f t="shared" si="6"/>
        <v/>
      </c>
      <c r="AB5463" s="65" t="str">
        <f t="shared" si="7"/>
        <v/>
      </c>
      <c r="AC5463" s="86"/>
      <c r="AD5463" s="87" t="str">
        <f t="shared" si="8"/>
        <v/>
      </c>
      <c r="AE5463" s="84"/>
      <c r="AF5463" s="86">
        <f>IF(AC5463&gt;0,AC5463,'⚙️ Config'!$B$10)</f>
        <v>0.0075</v>
      </c>
      <c r="AG5463" s="88">
        <f t="shared" si="9"/>
        <v>22010.78265</v>
      </c>
      <c r="AH5463" s="88">
        <f>AG5463*'⚙️ Config'!$B$11</f>
        <v>110053.9133</v>
      </c>
      <c r="AI5463" s="88">
        <f>AH5463*'⚙️ Config'!$B$12</f>
        <v>33016.17398</v>
      </c>
      <c r="AJ5463" s="64"/>
      <c r="AK5463" s="84"/>
      <c r="AL5463" s="84"/>
      <c r="AM5463" s="84"/>
      <c r="AN5463" s="84"/>
      <c r="AO5463" s="84"/>
      <c r="AP5463" s="84"/>
      <c r="AQ5463" s="84"/>
    </row>
    <row r="5464" ht="15.0" customHeight="1">
      <c r="A5464" s="103">
        <v>5461.0</v>
      </c>
      <c r="B5464" s="104" t="s">
        <v>11467</v>
      </c>
      <c r="C5464" s="103" t="s">
        <v>141</v>
      </c>
      <c r="D5464" s="103" t="s">
        <v>11468</v>
      </c>
      <c r="E5464" s="105">
        <v>23.63</v>
      </c>
      <c r="F5464" s="103" t="s">
        <v>86</v>
      </c>
      <c r="G5464" s="103" t="s">
        <v>606</v>
      </c>
      <c r="H5464" s="106">
        <v>2928259.8</v>
      </c>
      <c r="I5464" s="103">
        <v>2.0</v>
      </c>
      <c r="J5464" s="107">
        <v>4.8</v>
      </c>
      <c r="K5464" s="104">
        <v>2021.0</v>
      </c>
      <c r="L5464" s="103" t="s">
        <v>630</v>
      </c>
      <c r="M5464" s="103">
        <v>2021.0</v>
      </c>
      <c r="N5464" s="103" t="s">
        <v>161</v>
      </c>
      <c r="O5464" s="65" t="str">
        <f t="shared" si="1"/>
        <v>085335670001</v>
      </c>
      <c r="P5464" s="65">
        <f t="shared" si="2"/>
        <v>3</v>
      </c>
      <c r="Q5464" s="65">
        <f t="shared" si="3"/>
        <v>5</v>
      </c>
      <c r="R5464" s="65" t="str">
        <f t="shared" si="12"/>
        <v>08.533.567/0001-35</v>
      </c>
      <c r="S5464" s="84"/>
      <c r="T5464" s="84" t="str">
        <f t="shared" si="10"/>
        <v/>
      </c>
      <c r="U5464" s="84" t="str">
        <f t="shared" si="11"/>
        <v/>
      </c>
      <c r="V5464" s="65" t="str">
        <f t="shared" si="5"/>
        <v/>
      </c>
      <c r="W5464" s="84"/>
      <c r="X5464" s="84"/>
      <c r="Y5464" s="85"/>
      <c r="Z5464" s="85"/>
      <c r="AA5464" s="65" t="str">
        <f t="shared" si="6"/>
        <v/>
      </c>
      <c r="AB5464" s="65" t="str">
        <f t="shared" si="7"/>
        <v/>
      </c>
      <c r="AC5464" s="86"/>
      <c r="AD5464" s="87" t="str">
        <f t="shared" si="8"/>
        <v/>
      </c>
      <c r="AE5464" s="84"/>
      <c r="AF5464" s="86">
        <f>IF(AC5464&gt;0,AC5464,'⚙️ Config'!$B$10)</f>
        <v>0.0075</v>
      </c>
      <c r="AG5464" s="88">
        <f t="shared" si="9"/>
        <v>21961.9485</v>
      </c>
      <c r="AH5464" s="88">
        <f>AG5464*'⚙️ Config'!$B$11</f>
        <v>109809.7425</v>
      </c>
      <c r="AI5464" s="88">
        <f>AH5464*'⚙️ Config'!$B$12</f>
        <v>32942.92275</v>
      </c>
      <c r="AJ5464" s="64"/>
      <c r="AK5464" s="84"/>
      <c r="AL5464" s="84"/>
      <c r="AM5464" s="84"/>
      <c r="AN5464" s="84"/>
      <c r="AO5464" s="84"/>
      <c r="AP5464" s="84"/>
      <c r="AQ5464" s="84"/>
    </row>
    <row r="5465" ht="15.0" customHeight="1">
      <c r="A5465" s="98">
        <v>5462.0</v>
      </c>
      <c r="B5465" s="99" t="s">
        <v>11469</v>
      </c>
      <c r="C5465" s="98" t="s">
        <v>141</v>
      </c>
      <c r="D5465" s="98" t="s">
        <v>11470</v>
      </c>
      <c r="E5465" s="100">
        <v>22.45</v>
      </c>
      <c r="F5465" s="98" t="s">
        <v>86</v>
      </c>
      <c r="G5465" s="98" t="s">
        <v>606</v>
      </c>
      <c r="H5465" s="101">
        <v>2927952.67</v>
      </c>
      <c r="I5465" s="98">
        <v>2.0</v>
      </c>
      <c r="J5465" s="102">
        <v>5.2</v>
      </c>
      <c r="K5465" s="99">
        <v>2021.0</v>
      </c>
      <c r="L5465" s="98" t="s">
        <v>691</v>
      </c>
      <c r="M5465" s="98">
        <v>2021.0</v>
      </c>
      <c r="N5465" s="98" t="s">
        <v>161</v>
      </c>
      <c r="O5465" s="65" t="str">
        <f t="shared" si="1"/>
        <v>192843180001</v>
      </c>
      <c r="P5465" s="65">
        <f t="shared" si="2"/>
        <v>7</v>
      </c>
      <c r="Q5465" s="65">
        <f t="shared" si="3"/>
        <v>0</v>
      </c>
      <c r="R5465" s="65" t="str">
        <f t="shared" si="12"/>
        <v>19.284.318/0001-70</v>
      </c>
      <c r="S5465" s="84"/>
      <c r="T5465" s="84" t="str">
        <f t="shared" si="10"/>
        <v/>
      </c>
      <c r="U5465" s="84" t="str">
        <f t="shared" si="11"/>
        <v/>
      </c>
      <c r="V5465" s="65" t="str">
        <f t="shared" si="5"/>
        <v/>
      </c>
      <c r="W5465" s="84"/>
      <c r="X5465" s="84"/>
      <c r="Y5465" s="85"/>
      <c r="Z5465" s="85"/>
      <c r="AA5465" s="65" t="str">
        <f t="shared" si="6"/>
        <v/>
      </c>
      <c r="AB5465" s="65" t="str">
        <f t="shared" si="7"/>
        <v/>
      </c>
      <c r="AC5465" s="86"/>
      <c r="AD5465" s="87" t="str">
        <f t="shared" si="8"/>
        <v/>
      </c>
      <c r="AE5465" s="84"/>
      <c r="AF5465" s="86">
        <f>IF(AC5465&gt;0,AC5465,'⚙️ Config'!$B$10)</f>
        <v>0.0075</v>
      </c>
      <c r="AG5465" s="88">
        <f t="shared" si="9"/>
        <v>21959.64503</v>
      </c>
      <c r="AH5465" s="88">
        <f>AG5465*'⚙️ Config'!$B$11</f>
        <v>109798.2251</v>
      </c>
      <c r="AI5465" s="88">
        <f>AH5465*'⚙️ Config'!$B$12</f>
        <v>32939.46754</v>
      </c>
      <c r="AJ5465" s="64"/>
      <c r="AK5465" s="84"/>
      <c r="AL5465" s="84"/>
      <c r="AM5465" s="84"/>
      <c r="AN5465" s="84"/>
      <c r="AO5465" s="84"/>
      <c r="AP5465" s="84"/>
      <c r="AQ5465" s="84"/>
    </row>
    <row r="5466" ht="15.0" customHeight="1">
      <c r="A5466" s="103">
        <v>5463.0</v>
      </c>
      <c r="B5466" s="104" t="s">
        <v>11471</v>
      </c>
      <c r="C5466" s="103" t="s">
        <v>141</v>
      </c>
      <c r="D5466" s="103" t="s">
        <v>11472</v>
      </c>
      <c r="E5466" s="105">
        <v>33.56</v>
      </c>
      <c r="F5466" s="103" t="s">
        <v>86</v>
      </c>
      <c r="G5466" s="103" t="s">
        <v>606</v>
      </c>
      <c r="H5466" s="106">
        <v>2924785.57</v>
      </c>
      <c r="I5466" s="103">
        <v>2.0</v>
      </c>
      <c r="J5466" s="107">
        <v>4.7</v>
      </c>
      <c r="K5466" s="104">
        <v>2024.0</v>
      </c>
      <c r="L5466" s="103" t="s">
        <v>630</v>
      </c>
      <c r="M5466" s="103">
        <v>2021.0</v>
      </c>
      <c r="N5466" s="103" t="s">
        <v>161</v>
      </c>
      <c r="O5466" s="65" t="str">
        <f t="shared" si="1"/>
        <v>024193370001</v>
      </c>
      <c r="P5466" s="65">
        <f t="shared" si="2"/>
        <v>6</v>
      </c>
      <c r="Q5466" s="65">
        <f t="shared" si="3"/>
        <v>3</v>
      </c>
      <c r="R5466" s="65" t="str">
        <f t="shared" si="12"/>
        <v>02.419.337/0001-63</v>
      </c>
      <c r="S5466" s="84"/>
      <c r="T5466" s="84" t="str">
        <f t="shared" si="10"/>
        <v/>
      </c>
      <c r="U5466" s="84" t="str">
        <f t="shared" si="11"/>
        <v/>
      </c>
      <c r="V5466" s="65" t="str">
        <f t="shared" si="5"/>
        <v/>
      </c>
      <c r="W5466" s="84"/>
      <c r="X5466" s="84"/>
      <c r="Y5466" s="85"/>
      <c r="Z5466" s="85"/>
      <c r="AA5466" s="65" t="str">
        <f t="shared" si="6"/>
        <v/>
      </c>
      <c r="AB5466" s="65" t="str">
        <f t="shared" si="7"/>
        <v/>
      </c>
      <c r="AC5466" s="86"/>
      <c r="AD5466" s="87" t="str">
        <f t="shared" si="8"/>
        <v/>
      </c>
      <c r="AE5466" s="84"/>
      <c r="AF5466" s="86">
        <f>IF(AC5466&gt;0,AC5466,'⚙️ Config'!$B$10)</f>
        <v>0.0075</v>
      </c>
      <c r="AG5466" s="88">
        <f t="shared" si="9"/>
        <v>21935.89178</v>
      </c>
      <c r="AH5466" s="88">
        <f>AG5466*'⚙️ Config'!$B$11</f>
        <v>109679.4589</v>
      </c>
      <c r="AI5466" s="88">
        <f>AH5466*'⚙️ Config'!$B$12</f>
        <v>32903.83766</v>
      </c>
      <c r="AJ5466" s="64"/>
      <c r="AK5466" s="84"/>
      <c r="AL5466" s="84"/>
      <c r="AM5466" s="84"/>
      <c r="AN5466" s="84"/>
      <c r="AO5466" s="84"/>
      <c r="AP5466" s="84"/>
      <c r="AQ5466" s="84"/>
    </row>
    <row r="5467" ht="15.0" customHeight="1">
      <c r="A5467" s="103">
        <v>5464.0</v>
      </c>
      <c r="B5467" s="104" t="s">
        <v>11473</v>
      </c>
      <c r="C5467" s="103" t="s">
        <v>141</v>
      </c>
      <c r="D5467" s="103" t="s">
        <v>11474</v>
      </c>
      <c r="E5467" s="105">
        <v>34.08</v>
      </c>
      <c r="F5467" s="103" t="s">
        <v>86</v>
      </c>
      <c r="G5467" s="103" t="s">
        <v>606</v>
      </c>
      <c r="H5467" s="106">
        <v>2918813.66</v>
      </c>
      <c r="I5467" s="103">
        <v>1.0</v>
      </c>
      <c r="J5467" s="107">
        <v>4.5</v>
      </c>
      <c r="K5467" s="104">
        <v>2021.0</v>
      </c>
      <c r="L5467" s="103" t="s">
        <v>630</v>
      </c>
      <c r="M5467" s="103">
        <v>2021.0</v>
      </c>
      <c r="N5467" s="103" t="s">
        <v>161</v>
      </c>
      <c r="O5467" s="65" t="str">
        <f t="shared" si="1"/>
        <v>262249120001</v>
      </c>
      <c r="P5467" s="65">
        <f t="shared" si="2"/>
        <v>3</v>
      </c>
      <c r="Q5467" s="65">
        <f t="shared" si="3"/>
        <v>0</v>
      </c>
      <c r="R5467" s="65" t="str">
        <f t="shared" si="12"/>
        <v>26.224.912/0001-30</v>
      </c>
      <c r="S5467" s="84"/>
      <c r="T5467" s="84" t="str">
        <f t="shared" si="10"/>
        <v/>
      </c>
      <c r="U5467" s="84" t="str">
        <f t="shared" si="11"/>
        <v/>
      </c>
      <c r="V5467" s="65" t="str">
        <f t="shared" si="5"/>
        <v/>
      </c>
      <c r="W5467" s="84"/>
      <c r="X5467" s="84"/>
      <c r="Y5467" s="85"/>
      <c r="Z5467" s="85"/>
      <c r="AA5467" s="65" t="str">
        <f t="shared" si="6"/>
        <v/>
      </c>
      <c r="AB5467" s="65" t="str">
        <f t="shared" si="7"/>
        <v/>
      </c>
      <c r="AC5467" s="86"/>
      <c r="AD5467" s="87" t="str">
        <f t="shared" si="8"/>
        <v/>
      </c>
      <c r="AE5467" s="84"/>
      <c r="AF5467" s="86">
        <f>IF(AC5467&gt;0,AC5467,'⚙️ Config'!$B$10)</f>
        <v>0.0075</v>
      </c>
      <c r="AG5467" s="88">
        <f t="shared" si="9"/>
        <v>21891.10245</v>
      </c>
      <c r="AH5467" s="88">
        <f>AG5467*'⚙️ Config'!$B$11</f>
        <v>109455.5123</v>
      </c>
      <c r="AI5467" s="88">
        <f>AH5467*'⚙️ Config'!$B$12</f>
        <v>32836.65368</v>
      </c>
      <c r="AJ5467" s="64"/>
      <c r="AK5467" s="84"/>
      <c r="AL5467" s="84"/>
      <c r="AM5467" s="84"/>
      <c r="AN5467" s="84"/>
      <c r="AO5467" s="84"/>
      <c r="AP5467" s="84"/>
      <c r="AQ5467" s="84"/>
    </row>
    <row r="5468" ht="15.0" customHeight="1">
      <c r="A5468" s="98">
        <v>5465.0</v>
      </c>
      <c r="B5468" s="99" t="s">
        <v>11475</v>
      </c>
      <c r="C5468" s="98" t="s">
        <v>141</v>
      </c>
      <c r="D5468" s="98" t="s">
        <v>11476</v>
      </c>
      <c r="E5468" s="100">
        <v>32.81</v>
      </c>
      <c r="F5468" s="98" t="s">
        <v>86</v>
      </c>
      <c r="G5468" s="98" t="s">
        <v>606</v>
      </c>
      <c r="H5468" s="101">
        <v>2917833.97</v>
      </c>
      <c r="I5468" s="98">
        <v>1.0</v>
      </c>
      <c r="J5468" s="102">
        <v>5.0</v>
      </c>
      <c r="K5468" s="99">
        <v>2021.0</v>
      </c>
      <c r="L5468" s="98" t="s">
        <v>630</v>
      </c>
      <c r="M5468" s="98">
        <v>2021.0</v>
      </c>
      <c r="N5468" s="98" t="s">
        <v>161</v>
      </c>
      <c r="O5468" s="65" t="str">
        <f t="shared" si="1"/>
        <v>152693520001</v>
      </c>
      <c r="P5468" s="65">
        <f t="shared" si="2"/>
        <v>1</v>
      </c>
      <c r="Q5468" s="65">
        <f t="shared" si="3"/>
        <v>4</v>
      </c>
      <c r="R5468" s="65" t="str">
        <f t="shared" si="12"/>
        <v>15.269.352/0001-14</v>
      </c>
      <c r="S5468" s="84"/>
      <c r="T5468" s="84" t="str">
        <f t="shared" si="10"/>
        <v/>
      </c>
      <c r="U5468" s="84" t="str">
        <f t="shared" si="11"/>
        <v/>
      </c>
      <c r="V5468" s="65" t="str">
        <f t="shared" si="5"/>
        <v/>
      </c>
      <c r="W5468" s="84"/>
      <c r="X5468" s="84"/>
      <c r="Y5468" s="85"/>
      <c r="Z5468" s="85"/>
      <c r="AA5468" s="65" t="str">
        <f t="shared" si="6"/>
        <v/>
      </c>
      <c r="AB5468" s="65" t="str">
        <f t="shared" si="7"/>
        <v/>
      </c>
      <c r="AC5468" s="86"/>
      <c r="AD5468" s="87" t="str">
        <f t="shared" si="8"/>
        <v/>
      </c>
      <c r="AE5468" s="84"/>
      <c r="AF5468" s="86">
        <f>IF(AC5468&gt;0,AC5468,'⚙️ Config'!$B$10)</f>
        <v>0.0075</v>
      </c>
      <c r="AG5468" s="88">
        <f t="shared" si="9"/>
        <v>21883.75478</v>
      </c>
      <c r="AH5468" s="88">
        <f>AG5468*'⚙️ Config'!$B$11</f>
        <v>109418.7739</v>
      </c>
      <c r="AI5468" s="88">
        <f>AH5468*'⚙️ Config'!$B$12</f>
        <v>32825.63216</v>
      </c>
      <c r="AJ5468" s="64"/>
      <c r="AK5468" s="84"/>
      <c r="AL5468" s="84"/>
      <c r="AM5468" s="84"/>
      <c r="AN5468" s="84"/>
      <c r="AO5468" s="84"/>
      <c r="AP5468" s="84"/>
      <c r="AQ5468" s="84"/>
    </row>
    <row r="5469" ht="15.0" customHeight="1">
      <c r="A5469" s="103">
        <v>5466.0</v>
      </c>
      <c r="B5469" s="104" t="s">
        <v>11477</v>
      </c>
      <c r="C5469" s="103" t="s">
        <v>141</v>
      </c>
      <c r="D5469" s="103" t="s">
        <v>11478</v>
      </c>
      <c r="E5469" s="105">
        <v>26.31</v>
      </c>
      <c r="F5469" s="103" t="s">
        <v>86</v>
      </c>
      <c r="G5469" s="103" t="s">
        <v>606</v>
      </c>
      <c r="H5469" s="106">
        <v>2914025.76</v>
      </c>
      <c r="I5469" s="103">
        <v>2.0</v>
      </c>
      <c r="J5469" s="107">
        <v>4.9</v>
      </c>
      <c r="K5469" s="104">
        <v>2023.0</v>
      </c>
      <c r="L5469" s="103" t="s">
        <v>448</v>
      </c>
      <c r="M5469" s="103">
        <v>2021.0</v>
      </c>
      <c r="N5469" s="103" t="s">
        <v>189</v>
      </c>
      <c r="O5469" s="65" t="str">
        <f t="shared" si="1"/>
        <v>114840700001</v>
      </c>
      <c r="P5469" s="65">
        <f t="shared" si="2"/>
        <v>8</v>
      </c>
      <c r="Q5469" s="65">
        <f t="shared" si="3"/>
        <v>9</v>
      </c>
      <c r="R5469" s="65" t="str">
        <f t="shared" si="12"/>
        <v>11.484.070/0001-89</v>
      </c>
      <c r="S5469" s="84"/>
      <c r="T5469" s="84" t="str">
        <f t="shared" si="10"/>
        <v/>
      </c>
      <c r="U5469" s="84" t="str">
        <f t="shared" si="11"/>
        <v/>
      </c>
      <c r="V5469" s="65" t="str">
        <f t="shared" si="5"/>
        <v/>
      </c>
      <c r="W5469" s="84"/>
      <c r="X5469" s="84"/>
      <c r="Y5469" s="85"/>
      <c r="Z5469" s="85"/>
      <c r="AA5469" s="65" t="str">
        <f t="shared" si="6"/>
        <v/>
      </c>
      <c r="AB5469" s="65" t="str">
        <f t="shared" si="7"/>
        <v/>
      </c>
      <c r="AC5469" s="86"/>
      <c r="AD5469" s="87" t="str">
        <f t="shared" si="8"/>
        <v/>
      </c>
      <c r="AE5469" s="84"/>
      <c r="AF5469" s="86">
        <f>IF(AC5469&gt;0,AC5469,'⚙️ Config'!$B$10)</f>
        <v>0.0075</v>
      </c>
      <c r="AG5469" s="88">
        <f t="shared" si="9"/>
        <v>21855.1932</v>
      </c>
      <c r="AH5469" s="88">
        <f>AG5469*'⚙️ Config'!$B$11</f>
        <v>109275.966</v>
      </c>
      <c r="AI5469" s="88">
        <f>AH5469*'⚙️ Config'!$B$12</f>
        <v>32782.7898</v>
      </c>
      <c r="AJ5469" s="64"/>
      <c r="AK5469" s="84"/>
      <c r="AL5469" s="84"/>
      <c r="AM5469" s="84"/>
      <c r="AN5469" s="84"/>
      <c r="AO5469" s="84"/>
      <c r="AP5469" s="84"/>
      <c r="AQ5469" s="84"/>
    </row>
    <row r="5470" ht="15.0" customHeight="1">
      <c r="A5470" s="103">
        <v>5467.0</v>
      </c>
      <c r="B5470" s="104" t="s">
        <v>11479</v>
      </c>
      <c r="C5470" s="103" t="s">
        <v>141</v>
      </c>
      <c r="D5470" s="103" t="s">
        <v>11480</v>
      </c>
      <c r="E5470" s="105">
        <v>23.54</v>
      </c>
      <c r="F5470" s="103" t="s">
        <v>86</v>
      </c>
      <c r="G5470" s="103" t="s">
        <v>606</v>
      </c>
      <c r="H5470" s="106">
        <v>2904434.88</v>
      </c>
      <c r="I5470" s="103">
        <v>2.0</v>
      </c>
      <c r="J5470" s="107">
        <v>4.7</v>
      </c>
      <c r="K5470" s="104">
        <v>2021.0</v>
      </c>
      <c r="L5470" s="103" t="s">
        <v>508</v>
      </c>
      <c r="M5470" s="103">
        <v>2021.0</v>
      </c>
      <c r="N5470" s="103" t="s">
        <v>161</v>
      </c>
      <c r="O5470" s="65" t="str">
        <f t="shared" si="1"/>
        <v>124874810001</v>
      </c>
      <c r="P5470" s="65">
        <f t="shared" si="2"/>
        <v>9</v>
      </c>
      <c r="Q5470" s="65">
        <f t="shared" si="3"/>
        <v>0</v>
      </c>
      <c r="R5470" s="65" t="str">
        <f t="shared" si="12"/>
        <v>12.487.481/0001-90</v>
      </c>
      <c r="S5470" s="84"/>
      <c r="T5470" s="84" t="str">
        <f t="shared" si="10"/>
        <v/>
      </c>
      <c r="U5470" s="84" t="str">
        <f t="shared" si="11"/>
        <v/>
      </c>
      <c r="V5470" s="65" t="str">
        <f t="shared" si="5"/>
        <v/>
      </c>
      <c r="W5470" s="84"/>
      <c r="X5470" s="84"/>
      <c r="Y5470" s="85"/>
      <c r="Z5470" s="85"/>
      <c r="AA5470" s="65" t="str">
        <f t="shared" si="6"/>
        <v/>
      </c>
      <c r="AB5470" s="65" t="str">
        <f t="shared" si="7"/>
        <v/>
      </c>
      <c r="AC5470" s="86"/>
      <c r="AD5470" s="87" t="str">
        <f t="shared" si="8"/>
        <v/>
      </c>
      <c r="AE5470" s="84"/>
      <c r="AF5470" s="86">
        <f>IF(AC5470&gt;0,AC5470,'⚙️ Config'!$B$10)</f>
        <v>0.0075</v>
      </c>
      <c r="AG5470" s="88">
        <f t="shared" si="9"/>
        <v>21783.2616</v>
      </c>
      <c r="AH5470" s="88">
        <f>AG5470*'⚙️ Config'!$B$11</f>
        <v>108916.308</v>
      </c>
      <c r="AI5470" s="88">
        <f>AH5470*'⚙️ Config'!$B$12</f>
        <v>32674.8924</v>
      </c>
      <c r="AJ5470" s="64"/>
      <c r="AK5470" s="84"/>
      <c r="AL5470" s="84"/>
      <c r="AM5470" s="84"/>
      <c r="AN5470" s="84"/>
      <c r="AO5470" s="84"/>
      <c r="AP5470" s="84"/>
      <c r="AQ5470" s="84"/>
    </row>
    <row r="5471" ht="15.0" customHeight="1">
      <c r="A5471" s="103">
        <v>5468.0</v>
      </c>
      <c r="B5471" s="104" t="s">
        <v>11481</v>
      </c>
      <c r="C5471" s="103" t="s">
        <v>141</v>
      </c>
      <c r="D5471" s="103" t="s">
        <v>11482</v>
      </c>
      <c r="E5471" s="105">
        <v>22.58</v>
      </c>
      <c r="F5471" s="103" t="s">
        <v>86</v>
      </c>
      <c r="G5471" s="103" t="s">
        <v>606</v>
      </c>
      <c r="H5471" s="106">
        <v>2896568.59</v>
      </c>
      <c r="I5471" s="103">
        <v>2.0</v>
      </c>
      <c r="J5471" s="107">
        <v>5.1</v>
      </c>
      <c r="K5471" s="104">
        <v>2021.0</v>
      </c>
      <c r="L5471" s="103" t="s">
        <v>387</v>
      </c>
      <c r="M5471" s="103">
        <v>2021.0</v>
      </c>
      <c r="N5471" s="103" t="s">
        <v>145</v>
      </c>
      <c r="O5471" s="65" t="str">
        <f t="shared" si="1"/>
        <v>007384940001</v>
      </c>
      <c r="P5471" s="65">
        <f t="shared" si="2"/>
        <v>0</v>
      </c>
      <c r="Q5471" s="65">
        <f t="shared" si="3"/>
        <v>6</v>
      </c>
      <c r="R5471" s="65" t="str">
        <f t="shared" si="12"/>
        <v>00.738.494/0001-06</v>
      </c>
      <c r="S5471" s="84"/>
      <c r="T5471" s="84" t="str">
        <f t="shared" si="10"/>
        <v/>
      </c>
      <c r="U5471" s="84" t="str">
        <f t="shared" si="11"/>
        <v/>
      </c>
      <c r="V5471" s="65" t="str">
        <f t="shared" si="5"/>
        <v/>
      </c>
      <c r="W5471" s="84"/>
      <c r="X5471" s="84"/>
      <c r="Y5471" s="85"/>
      <c r="Z5471" s="85"/>
      <c r="AA5471" s="65" t="str">
        <f t="shared" si="6"/>
        <v/>
      </c>
      <c r="AB5471" s="65" t="str">
        <f t="shared" si="7"/>
        <v/>
      </c>
      <c r="AC5471" s="86"/>
      <c r="AD5471" s="87" t="str">
        <f t="shared" si="8"/>
        <v/>
      </c>
      <c r="AE5471" s="84"/>
      <c r="AF5471" s="86">
        <f>IF(AC5471&gt;0,AC5471,'⚙️ Config'!$B$10)</f>
        <v>0.0075</v>
      </c>
      <c r="AG5471" s="88">
        <f t="shared" si="9"/>
        <v>21724.26443</v>
      </c>
      <c r="AH5471" s="88">
        <f>AG5471*'⚙️ Config'!$B$11</f>
        <v>108621.3221</v>
      </c>
      <c r="AI5471" s="88">
        <f>AH5471*'⚙️ Config'!$B$12</f>
        <v>32586.39664</v>
      </c>
      <c r="AJ5471" s="64"/>
      <c r="AK5471" s="84"/>
      <c r="AL5471" s="84"/>
      <c r="AM5471" s="84"/>
      <c r="AN5471" s="84"/>
      <c r="AO5471" s="84"/>
      <c r="AP5471" s="84"/>
      <c r="AQ5471" s="84"/>
    </row>
    <row r="5472" ht="15.0" customHeight="1">
      <c r="A5472" s="103">
        <v>5469.0</v>
      </c>
      <c r="B5472" s="104" t="s">
        <v>11483</v>
      </c>
      <c r="C5472" s="103" t="s">
        <v>141</v>
      </c>
      <c r="D5472" s="103" t="s">
        <v>11484</v>
      </c>
      <c r="E5472" s="105">
        <v>32.8</v>
      </c>
      <c r="F5472" s="103" t="s">
        <v>86</v>
      </c>
      <c r="G5472" s="103" t="s">
        <v>606</v>
      </c>
      <c r="H5472" s="106">
        <v>2895609.81</v>
      </c>
      <c r="I5472" s="103">
        <v>1.0</v>
      </c>
      <c r="J5472" s="107">
        <v>5.0</v>
      </c>
      <c r="K5472" s="104">
        <v>2021.0</v>
      </c>
      <c r="L5472" s="103" t="s">
        <v>630</v>
      </c>
      <c r="M5472" s="103">
        <v>2021.0</v>
      </c>
      <c r="N5472" s="103" t="s">
        <v>161</v>
      </c>
      <c r="O5472" s="65" t="str">
        <f t="shared" si="1"/>
        <v>046129630001</v>
      </c>
      <c r="P5472" s="65">
        <f t="shared" si="2"/>
        <v>0</v>
      </c>
      <c r="Q5472" s="65">
        <f t="shared" si="3"/>
        <v>5</v>
      </c>
      <c r="R5472" s="65" t="str">
        <f t="shared" si="12"/>
        <v>04.612.963/0001-05</v>
      </c>
      <c r="S5472" s="84"/>
      <c r="T5472" s="84" t="str">
        <f t="shared" si="10"/>
        <v/>
      </c>
      <c r="U5472" s="84" t="str">
        <f t="shared" si="11"/>
        <v/>
      </c>
      <c r="V5472" s="65" t="str">
        <f t="shared" si="5"/>
        <v/>
      </c>
      <c r="W5472" s="84"/>
      <c r="X5472" s="84"/>
      <c r="Y5472" s="85"/>
      <c r="Z5472" s="85"/>
      <c r="AA5472" s="65" t="str">
        <f t="shared" si="6"/>
        <v/>
      </c>
      <c r="AB5472" s="65" t="str">
        <f t="shared" si="7"/>
        <v/>
      </c>
      <c r="AC5472" s="86"/>
      <c r="AD5472" s="87" t="str">
        <f t="shared" si="8"/>
        <v/>
      </c>
      <c r="AE5472" s="84"/>
      <c r="AF5472" s="86">
        <f>IF(AC5472&gt;0,AC5472,'⚙️ Config'!$B$10)</f>
        <v>0.0075</v>
      </c>
      <c r="AG5472" s="88">
        <f t="shared" si="9"/>
        <v>21717.07358</v>
      </c>
      <c r="AH5472" s="88">
        <f>AG5472*'⚙️ Config'!$B$11</f>
        <v>108585.3679</v>
      </c>
      <c r="AI5472" s="88">
        <f>AH5472*'⚙️ Config'!$B$12</f>
        <v>32575.61036</v>
      </c>
      <c r="AJ5472" s="64"/>
      <c r="AK5472" s="84"/>
      <c r="AL5472" s="84"/>
      <c r="AM5472" s="84"/>
      <c r="AN5472" s="84"/>
      <c r="AO5472" s="84"/>
      <c r="AP5472" s="84"/>
      <c r="AQ5472" s="84"/>
    </row>
    <row r="5473" ht="15.0" customHeight="1">
      <c r="A5473" s="98">
        <v>5470.0</v>
      </c>
      <c r="B5473" s="99" t="s">
        <v>11485</v>
      </c>
      <c r="C5473" s="98" t="s">
        <v>141</v>
      </c>
      <c r="D5473" s="98" t="s">
        <v>11486</v>
      </c>
      <c r="E5473" s="100">
        <v>33.54</v>
      </c>
      <c r="F5473" s="98" t="s">
        <v>86</v>
      </c>
      <c r="G5473" s="98" t="s">
        <v>606</v>
      </c>
      <c r="H5473" s="101">
        <v>2894938.54</v>
      </c>
      <c r="I5473" s="98">
        <v>1.0</v>
      </c>
      <c r="J5473" s="102">
        <v>4.7</v>
      </c>
      <c r="K5473" s="99">
        <v>2021.0</v>
      </c>
      <c r="L5473" s="98" t="s">
        <v>295</v>
      </c>
      <c r="M5473" s="98">
        <v>2021.0</v>
      </c>
      <c r="N5473" s="98" t="s">
        <v>161</v>
      </c>
      <c r="O5473" s="65" t="str">
        <f t="shared" si="1"/>
        <v>452940550001</v>
      </c>
      <c r="P5473" s="65">
        <f t="shared" si="2"/>
        <v>9</v>
      </c>
      <c r="Q5473" s="65">
        <f t="shared" si="3"/>
        <v>0</v>
      </c>
      <c r="R5473" s="65" t="str">
        <f t="shared" si="12"/>
        <v>45.294.055/0001-90</v>
      </c>
      <c r="S5473" s="84"/>
      <c r="T5473" s="84" t="str">
        <f t="shared" si="10"/>
        <v/>
      </c>
      <c r="U5473" s="84" t="str">
        <f t="shared" si="11"/>
        <v/>
      </c>
      <c r="V5473" s="65" t="str">
        <f t="shared" si="5"/>
        <v/>
      </c>
      <c r="W5473" s="84"/>
      <c r="X5473" s="84"/>
      <c r="Y5473" s="85"/>
      <c r="Z5473" s="85"/>
      <c r="AA5473" s="65" t="str">
        <f t="shared" si="6"/>
        <v/>
      </c>
      <c r="AB5473" s="65" t="str">
        <f t="shared" si="7"/>
        <v/>
      </c>
      <c r="AC5473" s="86"/>
      <c r="AD5473" s="87" t="str">
        <f t="shared" si="8"/>
        <v/>
      </c>
      <c r="AE5473" s="84"/>
      <c r="AF5473" s="86">
        <f>IF(AC5473&gt;0,AC5473,'⚙️ Config'!$B$10)</f>
        <v>0.0075</v>
      </c>
      <c r="AG5473" s="88">
        <f t="shared" si="9"/>
        <v>21712.03905</v>
      </c>
      <c r="AH5473" s="88">
        <f>AG5473*'⚙️ Config'!$B$11</f>
        <v>108560.1953</v>
      </c>
      <c r="AI5473" s="88">
        <f>AH5473*'⚙️ Config'!$B$12</f>
        <v>32568.05858</v>
      </c>
      <c r="AJ5473" s="64"/>
      <c r="AK5473" s="84"/>
      <c r="AL5473" s="84"/>
      <c r="AM5473" s="84"/>
      <c r="AN5473" s="84"/>
      <c r="AO5473" s="84"/>
      <c r="AP5473" s="84"/>
      <c r="AQ5473" s="84"/>
    </row>
    <row r="5474" ht="15.0" customHeight="1">
      <c r="A5474" s="103">
        <v>5471.0</v>
      </c>
      <c r="B5474" s="104" t="s">
        <v>11487</v>
      </c>
      <c r="C5474" s="103" t="s">
        <v>141</v>
      </c>
      <c r="D5474" s="103" t="s">
        <v>11488</v>
      </c>
      <c r="E5474" s="105">
        <v>33.8</v>
      </c>
      <c r="F5474" s="103" t="s">
        <v>86</v>
      </c>
      <c r="G5474" s="103" t="s">
        <v>606</v>
      </c>
      <c r="H5474" s="106">
        <v>2890405.21</v>
      </c>
      <c r="I5474" s="103">
        <v>1.0</v>
      </c>
      <c r="J5474" s="107">
        <v>4.6</v>
      </c>
      <c r="K5474" s="104">
        <v>2021.0</v>
      </c>
      <c r="L5474" s="103" t="s">
        <v>177</v>
      </c>
      <c r="M5474" s="103">
        <v>2021.0</v>
      </c>
      <c r="N5474" s="103" t="s">
        <v>161</v>
      </c>
      <c r="O5474" s="65" t="str">
        <f t="shared" si="1"/>
        <v>088001340001</v>
      </c>
      <c r="P5474" s="65">
        <f t="shared" si="2"/>
        <v>0</v>
      </c>
      <c r="Q5474" s="65">
        <f t="shared" si="3"/>
        <v>7</v>
      </c>
      <c r="R5474" s="65" t="str">
        <f t="shared" si="12"/>
        <v>08.800.134/0001-07</v>
      </c>
      <c r="S5474" s="84"/>
      <c r="T5474" s="84" t="str">
        <f t="shared" si="10"/>
        <v/>
      </c>
      <c r="U5474" s="84" t="str">
        <f t="shared" si="11"/>
        <v/>
      </c>
      <c r="V5474" s="65" t="str">
        <f t="shared" si="5"/>
        <v/>
      </c>
      <c r="W5474" s="84"/>
      <c r="X5474" s="84"/>
      <c r="Y5474" s="85"/>
      <c r="Z5474" s="85"/>
      <c r="AA5474" s="65" t="str">
        <f t="shared" si="6"/>
        <v/>
      </c>
      <c r="AB5474" s="65" t="str">
        <f t="shared" si="7"/>
        <v/>
      </c>
      <c r="AC5474" s="86"/>
      <c r="AD5474" s="87" t="str">
        <f t="shared" si="8"/>
        <v/>
      </c>
      <c r="AE5474" s="84"/>
      <c r="AF5474" s="86">
        <f>IF(AC5474&gt;0,AC5474,'⚙️ Config'!$B$10)</f>
        <v>0.0075</v>
      </c>
      <c r="AG5474" s="88">
        <f t="shared" si="9"/>
        <v>21678.03908</v>
      </c>
      <c r="AH5474" s="88">
        <f>AG5474*'⚙️ Config'!$B$11</f>
        <v>108390.1954</v>
      </c>
      <c r="AI5474" s="88">
        <f>AH5474*'⚙️ Config'!$B$12</f>
        <v>32517.05861</v>
      </c>
      <c r="AJ5474" s="64"/>
      <c r="AK5474" s="84"/>
      <c r="AL5474" s="84"/>
      <c r="AM5474" s="84"/>
      <c r="AN5474" s="84"/>
      <c r="AO5474" s="84"/>
      <c r="AP5474" s="84"/>
      <c r="AQ5474" s="84"/>
    </row>
    <row r="5475" ht="15.0" customHeight="1">
      <c r="A5475" s="98">
        <v>5472.0</v>
      </c>
      <c r="B5475" s="99" t="s">
        <v>11489</v>
      </c>
      <c r="C5475" s="98" t="s">
        <v>141</v>
      </c>
      <c r="D5475" s="98" t="s">
        <v>11490</v>
      </c>
      <c r="E5475" s="100">
        <v>33.54</v>
      </c>
      <c r="F5475" s="98" t="s">
        <v>86</v>
      </c>
      <c r="G5475" s="98" t="s">
        <v>606</v>
      </c>
      <c r="H5475" s="101">
        <v>2886296.08</v>
      </c>
      <c r="I5475" s="98">
        <v>1.0</v>
      </c>
      <c r="J5475" s="102">
        <v>4.7</v>
      </c>
      <c r="K5475" s="99">
        <v>2021.0</v>
      </c>
      <c r="L5475" s="98" t="s">
        <v>202</v>
      </c>
      <c r="M5475" s="98">
        <v>2021.0</v>
      </c>
      <c r="N5475" s="98" t="s">
        <v>161</v>
      </c>
      <c r="O5475" s="65" t="str">
        <f t="shared" si="1"/>
        <v>690060390001</v>
      </c>
      <c r="P5475" s="65">
        <f t="shared" si="2"/>
        <v>1</v>
      </c>
      <c r="Q5475" s="65">
        <f t="shared" si="3"/>
        <v>2</v>
      </c>
      <c r="R5475" s="65" t="str">
        <f t="shared" si="12"/>
        <v>69.006.039/0001-12</v>
      </c>
      <c r="S5475" s="84"/>
      <c r="T5475" s="84" t="str">
        <f t="shared" si="10"/>
        <v/>
      </c>
      <c r="U5475" s="84" t="str">
        <f t="shared" si="11"/>
        <v/>
      </c>
      <c r="V5475" s="65" t="str">
        <f t="shared" si="5"/>
        <v/>
      </c>
      <c r="W5475" s="84"/>
      <c r="X5475" s="84"/>
      <c r="Y5475" s="85"/>
      <c r="Z5475" s="85"/>
      <c r="AA5475" s="65" t="str">
        <f t="shared" si="6"/>
        <v/>
      </c>
      <c r="AB5475" s="65" t="str">
        <f t="shared" si="7"/>
        <v/>
      </c>
      <c r="AC5475" s="86"/>
      <c r="AD5475" s="87" t="str">
        <f t="shared" si="8"/>
        <v/>
      </c>
      <c r="AE5475" s="84"/>
      <c r="AF5475" s="86">
        <f>IF(AC5475&gt;0,AC5475,'⚙️ Config'!$B$10)</f>
        <v>0.0075</v>
      </c>
      <c r="AG5475" s="88">
        <f t="shared" si="9"/>
        <v>21647.2206</v>
      </c>
      <c r="AH5475" s="88">
        <f>AG5475*'⚙️ Config'!$B$11</f>
        <v>108236.103</v>
      </c>
      <c r="AI5475" s="88">
        <f>AH5475*'⚙️ Config'!$B$12</f>
        <v>32470.8309</v>
      </c>
      <c r="AJ5475" s="64"/>
      <c r="AK5475" s="84"/>
      <c r="AL5475" s="84"/>
      <c r="AM5475" s="84"/>
      <c r="AN5475" s="84"/>
      <c r="AO5475" s="84"/>
      <c r="AP5475" s="84"/>
      <c r="AQ5475" s="84"/>
    </row>
    <row r="5476" ht="15.0" customHeight="1">
      <c r="A5476" s="98">
        <v>5473.0</v>
      </c>
      <c r="B5476" s="99" t="s">
        <v>11491</v>
      </c>
      <c r="C5476" s="98" t="s">
        <v>141</v>
      </c>
      <c r="D5476" s="98" t="s">
        <v>11492</v>
      </c>
      <c r="E5476" s="100">
        <v>33.56</v>
      </c>
      <c r="F5476" s="98" t="s">
        <v>86</v>
      </c>
      <c r="G5476" s="98" t="s">
        <v>606</v>
      </c>
      <c r="H5476" s="101">
        <v>2886111.07</v>
      </c>
      <c r="I5476" s="98">
        <v>2.0</v>
      </c>
      <c r="J5476" s="102">
        <v>4.7</v>
      </c>
      <c r="K5476" s="99">
        <v>2024.0</v>
      </c>
      <c r="L5476" s="98" t="s">
        <v>268</v>
      </c>
      <c r="M5476" s="98">
        <v>2021.0</v>
      </c>
      <c r="N5476" s="98" t="s">
        <v>161</v>
      </c>
      <c r="O5476" s="65" t="str">
        <f t="shared" si="1"/>
        <v>433647850001</v>
      </c>
      <c r="P5476" s="65">
        <f t="shared" si="2"/>
        <v>9</v>
      </c>
      <c r="Q5476" s="65">
        <f t="shared" si="3"/>
        <v>4</v>
      </c>
      <c r="R5476" s="65" t="str">
        <f t="shared" si="12"/>
        <v>43.364.785/0001-94</v>
      </c>
      <c r="S5476" s="84"/>
      <c r="T5476" s="84" t="str">
        <f t="shared" si="10"/>
        <v/>
      </c>
      <c r="U5476" s="84" t="str">
        <f t="shared" si="11"/>
        <v/>
      </c>
      <c r="V5476" s="65" t="str">
        <f t="shared" si="5"/>
        <v/>
      </c>
      <c r="W5476" s="84"/>
      <c r="X5476" s="84"/>
      <c r="Y5476" s="85"/>
      <c r="Z5476" s="85"/>
      <c r="AA5476" s="65" t="str">
        <f t="shared" si="6"/>
        <v/>
      </c>
      <c r="AB5476" s="65" t="str">
        <f t="shared" si="7"/>
        <v/>
      </c>
      <c r="AC5476" s="86"/>
      <c r="AD5476" s="87" t="str">
        <f t="shared" si="8"/>
        <v/>
      </c>
      <c r="AE5476" s="84"/>
      <c r="AF5476" s="86">
        <f>IF(AC5476&gt;0,AC5476,'⚙️ Config'!$B$10)</f>
        <v>0.0075</v>
      </c>
      <c r="AG5476" s="88">
        <f t="shared" si="9"/>
        <v>21645.83303</v>
      </c>
      <c r="AH5476" s="88">
        <f>AG5476*'⚙️ Config'!$B$11</f>
        <v>108229.1651</v>
      </c>
      <c r="AI5476" s="88">
        <f>AH5476*'⚙️ Config'!$B$12</f>
        <v>32468.74954</v>
      </c>
      <c r="AJ5476" s="64"/>
      <c r="AK5476" s="84"/>
      <c r="AL5476" s="84"/>
      <c r="AM5476" s="84"/>
      <c r="AN5476" s="84"/>
      <c r="AO5476" s="84"/>
      <c r="AP5476" s="84"/>
      <c r="AQ5476" s="84"/>
    </row>
    <row r="5477" ht="15.0" customHeight="1">
      <c r="A5477" s="103">
        <v>5474.0</v>
      </c>
      <c r="B5477" s="104" t="s">
        <v>11493</v>
      </c>
      <c r="C5477" s="103" t="s">
        <v>141</v>
      </c>
      <c r="D5477" s="103" t="s">
        <v>11494</v>
      </c>
      <c r="E5477" s="105">
        <v>23.04</v>
      </c>
      <c r="F5477" s="103" t="s">
        <v>86</v>
      </c>
      <c r="G5477" s="103" t="s">
        <v>606</v>
      </c>
      <c r="H5477" s="106">
        <v>2884239.48</v>
      </c>
      <c r="I5477" s="103">
        <v>2.0</v>
      </c>
      <c r="J5477" s="107">
        <v>4.9</v>
      </c>
      <c r="K5477" s="104">
        <v>2021.0</v>
      </c>
      <c r="L5477" s="103" t="s">
        <v>387</v>
      </c>
      <c r="M5477" s="103">
        <v>2021.0</v>
      </c>
      <c r="N5477" s="103" t="s">
        <v>161</v>
      </c>
      <c r="O5477" s="65" t="str">
        <f t="shared" si="1"/>
        <v>146269590001</v>
      </c>
      <c r="P5477" s="65">
        <f t="shared" si="2"/>
        <v>4</v>
      </c>
      <c r="Q5477" s="65">
        <f t="shared" si="3"/>
        <v>1</v>
      </c>
      <c r="R5477" s="65" t="str">
        <f t="shared" si="12"/>
        <v>14.626.959/0001-41</v>
      </c>
      <c r="S5477" s="84"/>
      <c r="T5477" s="84" t="str">
        <f t="shared" si="10"/>
        <v/>
      </c>
      <c r="U5477" s="84" t="str">
        <f t="shared" si="11"/>
        <v/>
      </c>
      <c r="V5477" s="65" t="str">
        <f t="shared" si="5"/>
        <v/>
      </c>
      <c r="W5477" s="84"/>
      <c r="X5477" s="84"/>
      <c r="Y5477" s="85"/>
      <c r="Z5477" s="85"/>
      <c r="AA5477" s="65" t="str">
        <f t="shared" si="6"/>
        <v/>
      </c>
      <c r="AB5477" s="65" t="str">
        <f t="shared" si="7"/>
        <v/>
      </c>
      <c r="AC5477" s="86"/>
      <c r="AD5477" s="87" t="str">
        <f t="shared" si="8"/>
        <v/>
      </c>
      <c r="AE5477" s="84"/>
      <c r="AF5477" s="86">
        <f>IF(AC5477&gt;0,AC5477,'⚙️ Config'!$B$10)</f>
        <v>0.0075</v>
      </c>
      <c r="AG5477" s="88">
        <f t="shared" si="9"/>
        <v>21631.7961</v>
      </c>
      <c r="AH5477" s="88">
        <f>AG5477*'⚙️ Config'!$B$11</f>
        <v>108158.9805</v>
      </c>
      <c r="AI5477" s="88">
        <f>AH5477*'⚙️ Config'!$B$12</f>
        <v>32447.69415</v>
      </c>
      <c r="AJ5477" s="64"/>
      <c r="AK5477" s="84"/>
      <c r="AL5477" s="84"/>
      <c r="AM5477" s="84"/>
      <c r="AN5477" s="84"/>
      <c r="AO5477" s="84"/>
      <c r="AP5477" s="84"/>
      <c r="AQ5477" s="84"/>
    </row>
    <row r="5478" ht="15.0" customHeight="1">
      <c r="A5478" s="98">
        <v>5475.0</v>
      </c>
      <c r="B5478" s="99" t="s">
        <v>11495</v>
      </c>
      <c r="C5478" s="98" t="s">
        <v>141</v>
      </c>
      <c r="D5478" s="98" t="s">
        <v>11496</v>
      </c>
      <c r="E5478" s="100">
        <v>26.44</v>
      </c>
      <c r="F5478" s="98" t="s">
        <v>86</v>
      </c>
      <c r="G5478" s="98" t="s">
        <v>606</v>
      </c>
      <c r="H5478" s="101">
        <v>2882444.14</v>
      </c>
      <c r="I5478" s="98">
        <v>2.0</v>
      </c>
      <c r="J5478" s="102">
        <v>5.0</v>
      </c>
      <c r="K5478" s="99">
        <v>2023.0</v>
      </c>
      <c r="L5478" s="98" t="s">
        <v>630</v>
      </c>
      <c r="M5478" s="98">
        <v>2021.0</v>
      </c>
      <c r="N5478" s="98" t="s">
        <v>161</v>
      </c>
      <c r="O5478" s="65" t="str">
        <f t="shared" si="1"/>
        <v>213083320001</v>
      </c>
      <c r="P5478" s="65">
        <f t="shared" si="2"/>
        <v>0</v>
      </c>
      <c r="Q5478" s="65">
        <f t="shared" si="3"/>
        <v>8</v>
      </c>
      <c r="R5478" s="65" t="str">
        <f t="shared" si="12"/>
        <v>21.308.332/0001-08</v>
      </c>
      <c r="S5478" s="84"/>
      <c r="T5478" s="84" t="str">
        <f t="shared" si="10"/>
        <v/>
      </c>
      <c r="U5478" s="84" t="str">
        <f t="shared" si="11"/>
        <v/>
      </c>
      <c r="V5478" s="65" t="str">
        <f t="shared" si="5"/>
        <v/>
      </c>
      <c r="W5478" s="84"/>
      <c r="X5478" s="84"/>
      <c r="Y5478" s="85"/>
      <c r="Z5478" s="85"/>
      <c r="AA5478" s="65" t="str">
        <f t="shared" si="6"/>
        <v/>
      </c>
      <c r="AB5478" s="65" t="str">
        <f t="shared" si="7"/>
        <v/>
      </c>
      <c r="AC5478" s="86"/>
      <c r="AD5478" s="87" t="str">
        <f t="shared" si="8"/>
        <v/>
      </c>
      <c r="AE5478" s="84"/>
      <c r="AF5478" s="86">
        <f>IF(AC5478&gt;0,AC5478,'⚙️ Config'!$B$10)</f>
        <v>0.0075</v>
      </c>
      <c r="AG5478" s="88">
        <f t="shared" si="9"/>
        <v>21618.33105</v>
      </c>
      <c r="AH5478" s="88">
        <f>AG5478*'⚙️ Config'!$B$11</f>
        <v>108091.6553</v>
      </c>
      <c r="AI5478" s="88">
        <f>AH5478*'⚙️ Config'!$B$12</f>
        <v>32427.49658</v>
      </c>
      <c r="AJ5478" s="64"/>
      <c r="AK5478" s="84"/>
      <c r="AL5478" s="84"/>
      <c r="AM5478" s="84"/>
      <c r="AN5478" s="84"/>
      <c r="AO5478" s="84"/>
      <c r="AP5478" s="84"/>
      <c r="AQ5478" s="84"/>
    </row>
    <row r="5479" ht="15.0" customHeight="1">
      <c r="A5479" s="98">
        <v>5476.0</v>
      </c>
      <c r="B5479" s="99" t="s">
        <v>11497</v>
      </c>
      <c r="C5479" s="98" t="s">
        <v>978</v>
      </c>
      <c r="D5479" s="98" t="s">
        <v>11498</v>
      </c>
      <c r="E5479" s="100">
        <v>25.05</v>
      </c>
      <c r="F5479" s="98" t="s">
        <v>86</v>
      </c>
      <c r="G5479" s="98" t="s">
        <v>606</v>
      </c>
      <c r="H5479" s="101">
        <v>2881655.75</v>
      </c>
      <c r="I5479" s="98">
        <v>2.0</v>
      </c>
      <c r="J5479" s="102">
        <v>4.5</v>
      </c>
      <c r="K5479" s="99">
        <v>2022.0</v>
      </c>
      <c r="L5479" s="98" t="s">
        <v>5589</v>
      </c>
      <c r="M5479" s="98">
        <v>2021.0</v>
      </c>
      <c r="N5479" s="98" t="s">
        <v>161</v>
      </c>
      <c r="O5479" s="65" t="str">
        <f t="shared" si="1"/>
        <v>839442720001</v>
      </c>
      <c r="P5479" s="65">
        <f t="shared" si="2"/>
        <v>7</v>
      </c>
      <c r="Q5479" s="65">
        <f t="shared" si="3"/>
        <v>7</v>
      </c>
      <c r="R5479" s="65" t="str">
        <f t="shared" si="12"/>
        <v>83.944.272/0001-77</v>
      </c>
      <c r="S5479" s="84"/>
      <c r="T5479" s="84" t="str">
        <f t="shared" si="10"/>
        <v/>
      </c>
      <c r="U5479" s="84" t="str">
        <f t="shared" si="11"/>
        <v/>
      </c>
      <c r="V5479" s="65" t="str">
        <f t="shared" si="5"/>
        <v/>
      </c>
      <c r="W5479" s="84"/>
      <c r="X5479" s="84"/>
      <c r="Y5479" s="85"/>
      <c r="Z5479" s="85"/>
      <c r="AA5479" s="65" t="str">
        <f t="shared" si="6"/>
        <v/>
      </c>
      <c r="AB5479" s="65" t="str">
        <f t="shared" si="7"/>
        <v/>
      </c>
      <c r="AC5479" s="86"/>
      <c r="AD5479" s="87" t="str">
        <f t="shared" si="8"/>
        <v/>
      </c>
      <c r="AE5479" s="84"/>
      <c r="AF5479" s="86">
        <f>IF(AC5479&gt;0,AC5479,'⚙️ Config'!$B$10)</f>
        <v>0.0075</v>
      </c>
      <c r="AG5479" s="88">
        <f t="shared" si="9"/>
        <v>21612.41813</v>
      </c>
      <c r="AH5479" s="88">
        <f>AG5479*'⚙️ Config'!$B$11</f>
        <v>108062.0906</v>
      </c>
      <c r="AI5479" s="88">
        <f>AH5479*'⚙️ Config'!$B$12</f>
        <v>32418.62719</v>
      </c>
      <c r="AJ5479" s="64"/>
      <c r="AK5479" s="84"/>
      <c r="AL5479" s="84"/>
      <c r="AM5479" s="84"/>
      <c r="AN5479" s="84"/>
      <c r="AO5479" s="84"/>
      <c r="AP5479" s="84"/>
      <c r="AQ5479" s="84"/>
    </row>
    <row r="5480" ht="15.0" customHeight="1">
      <c r="A5480" s="98">
        <v>5477.0</v>
      </c>
      <c r="B5480" s="99" t="s">
        <v>11499</v>
      </c>
      <c r="C5480" s="98" t="s">
        <v>141</v>
      </c>
      <c r="D5480" s="98" t="s">
        <v>11500</v>
      </c>
      <c r="E5480" s="100">
        <v>33.28</v>
      </c>
      <c r="F5480" s="98" t="s">
        <v>86</v>
      </c>
      <c r="G5480" s="98" t="s">
        <v>606</v>
      </c>
      <c r="H5480" s="101">
        <v>2881497.49</v>
      </c>
      <c r="I5480" s="98">
        <v>1.0</v>
      </c>
      <c r="J5480" s="102">
        <v>4.8</v>
      </c>
      <c r="K5480" s="99">
        <v>2021.0</v>
      </c>
      <c r="L5480" s="98" t="s">
        <v>630</v>
      </c>
      <c r="M5480" s="98">
        <v>2021.0</v>
      </c>
      <c r="N5480" s="98" t="s">
        <v>161</v>
      </c>
      <c r="O5480" s="65" t="str">
        <f t="shared" si="1"/>
        <v>095718230001</v>
      </c>
      <c r="P5480" s="65">
        <f t="shared" si="2"/>
        <v>4</v>
      </c>
      <c r="Q5480" s="65">
        <f t="shared" si="3"/>
        <v>1</v>
      </c>
      <c r="R5480" s="65" t="str">
        <f t="shared" si="12"/>
        <v>09.571.823/0001-41</v>
      </c>
      <c r="S5480" s="84"/>
      <c r="T5480" s="84" t="str">
        <f t="shared" si="10"/>
        <v/>
      </c>
      <c r="U5480" s="84" t="str">
        <f t="shared" si="11"/>
        <v/>
      </c>
      <c r="V5480" s="65" t="str">
        <f t="shared" si="5"/>
        <v/>
      </c>
      <c r="W5480" s="84"/>
      <c r="X5480" s="84"/>
      <c r="Y5480" s="85"/>
      <c r="Z5480" s="85"/>
      <c r="AA5480" s="65" t="str">
        <f t="shared" si="6"/>
        <v/>
      </c>
      <c r="AB5480" s="65" t="str">
        <f t="shared" si="7"/>
        <v/>
      </c>
      <c r="AC5480" s="86"/>
      <c r="AD5480" s="87" t="str">
        <f t="shared" si="8"/>
        <v/>
      </c>
      <c r="AE5480" s="84"/>
      <c r="AF5480" s="86">
        <f>IF(AC5480&gt;0,AC5480,'⚙️ Config'!$B$10)</f>
        <v>0.0075</v>
      </c>
      <c r="AG5480" s="88">
        <f t="shared" si="9"/>
        <v>21611.23118</v>
      </c>
      <c r="AH5480" s="88">
        <f>AG5480*'⚙️ Config'!$B$11</f>
        <v>108056.1559</v>
      </c>
      <c r="AI5480" s="88">
        <f>AH5480*'⚙️ Config'!$B$12</f>
        <v>32416.84676</v>
      </c>
      <c r="AJ5480" s="64"/>
      <c r="AK5480" s="84"/>
      <c r="AL5480" s="84"/>
      <c r="AM5480" s="84"/>
      <c r="AN5480" s="84"/>
      <c r="AO5480" s="84"/>
      <c r="AP5480" s="84"/>
      <c r="AQ5480" s="84"/>
    </row>
    <row r="5481" ht="15.0" customHeight="1">
      <c r="A5481" s="103">
        <v>5478.0</v>
      </c>
      <c r="B5481" s="104" t="s">
        <v>11501</v>
      </c>
      <c r="C5481" s="103" t="s">
        <v>141</v>
      </c>
      <c r="D5481" s="103" t="s">
        <v>11502</v>
      </c>
      <c r="E5481" s="105">
        <v>32.48</v>
      </c>
      <c r="F5481" s="103" t="s">
        <v>86</v>
      </c>
      <c r="G5481" s="103" t="s">
        <v>606</v>
      </c>
      <c r="H5481" s="106">
        <v>2877640.69</v>
      </c>
      <c r="I5481" s="103">
        <v>2.0</v>
      </c>
      <c r="J5481" s="107">
        <v>4.9</v>
      </c>
      <c r="K5481" s="104">
        <v>2024.0</v>
      </c>
      <c r="L5481" s="103" t="s">
        <v>508</v>
      </c>
      <c r="M5481" s="103">
        <v>2021.0</v>
      </c>
      <c r="N5481" s="103" t="s">
        <v>161</v>
      </c>
      <c r="O5481" s="65" t="str">
        <f t="shared" si="1"/>
        <v>005915310001</v>
      </c>
      <c r="P5481" s="65">
        <f t="shared" si="2"/>
        <v>0</v>
      </c>
      <c r="Q5481" s="65">
        <f t="shared" si="3"/>
        <v>4</v>
      </c>
      <c r="R5481" s="65" t="str">
        <f t="shared" si="12"/>
        <v>00.591.531/0001-04</v>
      </c>
      <c r="S5481" s="84"/>
      <c r="T5481" s="84" t="str">
        <f t="shared" si="10"/>
        <v/>
      </c>
      <c r="U5481" s="84" t="str">
        <f t="shared" si="11"/>
        <v/>
      </c>
      <c r="V5481" s="65" t="str">
        <f t="shared" si="5"/>
        <v/>
      </c>
      <c r="W5481" s="84"/>
      <c r="X5481" s="84"/>
      <c r="Y5481" s="85"/>
      <c r="Z5481" s="85"/>
      <c r="AA5481" s="65" t="str">
        <f t="shared" si="6"/>
        <v/>
      </c>
      <c r="AB5481" s="65" t="str">
        <f t="shared" si="7"/>
        <v/>
      </c>
      <c r="AC5481" s="86"/>
      <c r="AD5481" s="87" t="str">
        <f t="shared" si="8"/>
        <v/>
      </c>
      <c r="AE5481" s="84"/>
      <c r="AF5481" s="86">
        <f>IF(AC5481&gt;0,AC5481,'⚙️ Config'!$B$10)</f>
        <v>0.0075</v>
      </c>
      <c r="AG5481" s="88">
        <f t="shared" si="9"/>
        <v>21582.30518</v>
      </c>
      <c r="AH5481" s="88">
        <f>AG5481*'⚙️ Config'!$B$11</f>
        <v>107911.5259</v>
      </c>
      <c r="AI5481" s="88">
        <f>AH5481*'⚙️ Config'!$B$12</f>
        <v>32373.45776</v>
      </c>
      <c r="AJ5481" s="64"/>
      <c r="AK5481" s="84"/>
      <c r="AL5481" s="84"/>
      <c r="AM5481" s="84"/>
      <c r="AN5481" s="84"/>
      <c r="AO5481" s="84"/>
      <c r="AP5481" s="84"/>
      <c r="AQ5481" s="84"/>
    </row>
    <row r="5482" ht="15.0" customHeight="1">
      <c r="A5482" s="98">
        <v>5479.0</v>
      </c>
      <c r="B5482" s="99" t="s">
        <v>11503</v>
      </c>
      <c r="C5482" s="98" t="s">
        <v>141</v>
      </c>
      <c r="D5482" s="98" t="s">
        <v>11504</v>
      </c>
      <c r="E5482" s="100">
        <v>23.8</v>
      </c>
      <c r="F5482" s="98" t="s">
        <v>86</v>
      </c>
      <c r="G5482" s="98" t="s">
        <v>606</v>
      </c>
      <c r="H5482" s="101">
        <v>2873831.56</v>
      </c>
      <c r="I5482" s="98">
        <v>2.0</v>
      </c>
      <c r="J5482" s="102">
        <v>4.6</v>
      </c>
      <c r="K5482" s="99">
        <v>2021.0</v>
      </c>
      <c r="L5482" s="98" t="s">
        <v>387</v>
      </c>
      <c r="M5482" s="98">
        <v>2021.0</v>
      </c>
      <c r="N5482" s="98" t="s">
        <v>161</v>
      </c>
      <c r="O5482" s="65" t="str">
        <f t="shared" si="1"/>
        <v>019043570001</v>
      </c>
      <c r="P5482" s="65">
        <f t="shared" si="2"/>
        <v>6</v>
      </c>
      <c r="Q5482" s="65">
        <f t="shared" si="3"/>
        <v>7</v>
      </c>
      <c r="R5482" s="65" t="str">
        <f t="shared" si="12"/>
        <v>01.904.357/0001-67</v>
      </c>
      <c r="S5482" s="84"/>
      <c r="T5482" s="84" t="str">
        <f t="shared" si="10"/>
        <v/>
      </c>
      <c r="U5482" s="84" t="str">
        <f t="shared" si="11"/>
        <v/>
      </c>
      <c r="V5482" s="65" t="str">
        <f t="shared" si="5"/>
        <v/>
      </c>
      <c r="W5482" s="84"/>
      <c r="X5482" s="84"/>
      <c r="Y5482" s="85"/>
      <c r="Z5482" s="85"/>
      <c r="AA5482" s="65" t="str">
        <f t="shared" si="6"/>
        <v/>
      </c>
      <c r="AB5482" s="65" t="str">
        <f t="shared" si="7"/>
        <v/>
      </c>
      <c r="AC5482" s="86"/>
      <c r="AD5482" s="87" t="str">
        <f t="shared" si="8"/>
        <v/>
      </c>
      <c r="AE5482" s="84"/>
      <c r="AF5482" s="86">
        <f>IF(AC5482&gt;0,AC5482,'⚙️ Config'!$B$10)</f>
        <v>0.0075</v>
      </c>
      <c r="AG5482" s="88">
        <f t="shared" si="9"/>
        <v>21553.7367</v>
      </c>
      <c r="AH5482" s="88">
        <f>AG5482*'⚙️ Config'!$B$11</f>
        <v>107768.6835</v>
      </c>
      <c r="AI5482" s="88">
        <f>AH5482*'⚙️ Config'!$B$12</f>
        <v>32330.60505</v>
      </c>
      <c r="AJ5482" s="64"/>
      <c r="AK5482" s="84"/>
      <c r="AL5482" s="84"/>
      <c r="AM5482" s="84"/>
      <c r="AN5482" s="84"/>
      <c r="AO5482" s="84"/>
      <c r="AP5482" s="84"/>
      <c r="AQ5482" s="84"/>
    </row>
    <row r="5483" ht="15.0" customHeight="1">
      <c r="A5483" s="98">
        <v>5480.0</v>
      </c>
      <c r="B5483" s="99" t="s">
        <v>11505</v>
      </c>
      <c r="C5483" s="98" t="s">
        <v>141</v>
      </c>
      <c r="D5483" s="98" t="s">
        <v>11506</v>
      </c>
      <c r="E5483" s="100">
        <v>23.8</v>
      </c>
      <c r="F5483" s="98" t="s">
        <v>86</v>
      </c>
      <c r="G5483" s="98" t="s">
        <v>606</v>
      </c>
      <c r="H5483" s="101">
        <v>2868998.77</v>
      </c>
      <c r="I5483" s="98">
        <v>2.0</v>
      </c>
      <c r="J5483" s="102">
        <v>4.6</v>
      </c>
      <c r="K5483" s="99">
        <v>2021.0</v>
      </c>
      <c r="L5483" s="98" t="s">
        <v>11140</v>
      </c>
      <c r="M5483" s="98">
        <v>2021.0</v>
      </c>
      <c r="N5483" s="98" t="s">
        <v>161</v>
      </c>
      <c r="O5483" s="65" t="str">
        <f t="shared" si="1"/>
        <v>145230830001</v>
      </c>
      <c r="P5483" s="65">
        <f t="shared" si="2"/>
        <v>0</v>
      </c>
      <c r="Q5483" s="65">
        <f t="shared" si="3"/>
        <v>8</v>
      </c>
      <c r="R5483" s="65" t="str">
        <f t="shared" si="12"/>
        <v>14.523.083/0001-08</v>
      </c>
      <c r="S5483" s="84"/>
      <c r="T5483" s="84" t="str">
        <f t="shared" si="10"/>
        <v/>
      </c>
      <c r="U5483" s="84" t="str">
        <f t="shared" si="11"/>
        <v/>
      </c>
      <c r="V5483" s="65" t="str">
        <f t="shared" si="5"/>
        <v/>
      </c>
      <c r="W5483" s="84"/>
      <c r="X5483" s="84"/>
      <c r="Y5483" s="85"/>
      <c r="Z5483" s="85"/>
      <c r="AA5483" s="65" t="str">
        <f t="shared" si="6"/>
        <v/>
      </c>
      <c r="AB5483" s="65" t="str">
        <f t="shared" si="7"/>
        <v/>
      </c>
      <c r="AC5483" s="86"/>
      <c r="AD5483" s="87" t="str">
        <f t="shared" si="8"/>
        <v/>
      </c>
      <c r="AE5483" s="84"/>
      <c r="AF5483" s="86">
        <f>IF(AC5483&gt;0,AC5483,'⚙️ Config'!$B$10)</f>
        <v>0.0075</v>
      </c>
      <c r="AG5483" s="88">
        <f t="shared" si="9"/>
        <v>21517.49078</v>
      </c>
      <c r="AH5483" s="88">
        <f>AG5483*'⚙️ Config'!$B$11</f>
        <v>107587.4539</v>
      </c>
      <c r="AI5483" s="88">
        <f>AH5483*'⚙️ Config'!$B$12</f>
        <v>32276.23616</v>
      </c>
      <c r="AJ5483" s="64"/>
      <c r="AK5483" s="84"/>
      <c r="AL5483" s="84"/>
      <c r="AM5483" s="84"/>
      <c r="AN5483" s="84"/>
      <c r="AO5483" s="84"/>
      <c r="AP5483" s="84"/>
      <c r="AQ5483" s="84"/>
    </row>
    <row r="5484" ht="15.0" customHeight="1">
      <c r="A5484" s="103">
        <v>5481.0</v>
      </c>
      <c r="B5484" s="104" t="s">
        <v>11507</v>
      </c>
      <c r="C5484" s="103" t="s">
        <v>141</v>
      </c>
      <c r="D5484" s="103" t="s">
        <v>11508</v>
      </c>
      <c r="E5484" s="105">
        <v>23.01</v>
      </c>
      <c r="F5484" s="103" t="s">
        <v>86</v>
      </c>
      <c r="G5484" s="103" t="s">
        <v>606</v>
      </c>
      <c r="H5484" s="106">
        <v>2866198.22</v>
      </c>
      <c r="I5484" s="103">
        <v>2.0</v>
      </c>
      <c r="J5484" s="107">
        <v>5.0</v>
      </c>
      <c r="K5484" s="104">
        <v>2021.0</v>
      </c>
      <c r="L5484" s="103" t="s">
        <v>630</v>
      </c>
      <c r="M5484" s="103">
        <v>2021.0</v>
      </c>
      <c r="N5484" s="103" t="s">
        <v>161</v>
      </c>
      <c r="O5484" s="65" t="str">
        <f t="shared" si="1"/>
        <v>114213050001</v>
      </c>
      <c r="P5484" s="65">
        <f t="shared" si="2"/>
        <v>9</v>
      </c>
      <c r="Q5484" s="65">
        <f t="shared" si="3"/>
        <v>3</v>
      </c>
      <c r="R5484" s="65" t="str">
        <f t="shared" si="12"/>
        <v>11.421.305/0001-93</v>
      </c>
      <c r="S5484" s="84"/>
      <c r="T5484" s="84" t="str">
        <f t="shared" si="10"/>
        <v/>
      </c>
      <c r="U5484" s="84" t="str">
        <f t="shared" si="11"/>
        <v/>
      </c>
      <c r="V5484" s="65" t="str">
        <f t="shared" si="5"/>
        <v/>
      </c>
      <c r="W5484" s="84"/>
      <c r="X5484" s="84"/>
      <c r="Y5484" s="85"/>
      <c r="Z5484" s="85"/>
      <c r="AA5484" s="65" t="str">
        <f t="shared" si="6"/>
        <v/>
      </c>
      <c r="AB5484" s="65" t="str">
        <f t="shared" si="7"/>
        <v/>
      </c>
      <c r="AC5484" s="86"/>
      <c r="AD5484" s="87" t="str">
        <f t="shared" si="8"/>
        <v/>
      </c>
      <c r="AE5484" s="84"/>
      <c r="AF5484" s="86">
        <f>IF(AC5484&gt;0,AC5484,'⚙️ Config'!$B$10)</f>
        <v>0.0075</v>
      </c>
      <c r="AG5484" s="88">
        <f t="shared" si="9"/>
        <v>21496.48665</v>
      </c>
      <c r="AH5484" s="88">
        <f>AG5484*'⚙️ Config'!$B$11</f>
        <v>107482.4333</v>
      </c>
      <c r="AI5484" s="88">
        <f>AH5484*'⚙️ Config'!$B$12</f>
        <v>32244.72998</v>
      </c>
      <c r="AJ5484" s="64"/>
      <c r="AK5484" s="84"/>
      <c r="AL5484" s="84"/>
      <c r="AM5484" s="84"/>
      <c r="AN5484" s="84"/>
      <c r="AO5484" s="84"/>
      <c r="AP5484" s="84"/>
      <c r="AQ5484" s="84"/>
    </row>
    <row r="5485" ht="15.0" customHeight="1">
      <c r="A5485" s="98">
        <v>5482.0</v>
      </c>
      <c r="B5485" s="99" t="s">
        <v>11509</v>
      </c>
      <c r="C5485" s="98" t="s">
        <v>141</v>
      </c>
      <c r="D5485" s="98" t="s">
        <v>11510</v>
      </c>
      <c r="E5485" s="100">
        <v>23.12</v>
      </c>
      <c r="F5485" s="98" t="s">
        <v>86</v>
      </c>
      <c r="G5485" s="98" t="s">
        <v>606</v>
      </c>
      <c r="H5485" s="101">
        <v>2864337.52</v>
      </c>
      <c r="I5485" s="98">
        <v>2.0</v>
      </c>
      <c r="J5485" s="102">
        <v>5.0</v>
      </c>
      <c r="K5485" s="99">
        <v>2021.0</v>
      </c>
      <c r="L5485" s="98" t="s">
        <v>856</v>
      </c>
      <c r="M5485" s="98">
        <v>2021.0</v>
      </c>
      <c r="N5485" s="98" t="s">
        <v>161</v>
      </c>
      <c r="O5485" s="65" t="str">
        <f t="shared" si="1"/>
        <v>139532180001</v>
      </c>
      <c r="P5485" s="65">
        <f t="shared" si="2"/>
        <v>0</v>
      </c>
      <c r="Q5485" s="65">
        <f t="shared" si="3"/>
        <v>2</v>
      </c>
      <c r="R5485" s="65" t="str">
        <f t="shared" si="12"/>
        <v>13.953.218/0001-02</v>
      </c>
      <c r="S5485" s="84"/>
      <c r="T5485" s="84" t="str">
        <f t="shared" si="10"/>
        <v/>
      </c>
      <c r="U5485" s="84" t="str">
        <f t="shared" si="11"/>
        <v/>
      </c>
      <c r="V5485" s="65" t="str">
        <f t="shared" si="5"/>
        <v/>
      </c>
      <c r="W5485" s="84"/>
      <c r="X5485" s="84"/>
      <c r="Y5485" s="85"/>
      <c r="Z5485" s="85"/>
      <c r="AA5485" s="65" t="str">
        <f t="shared" si="6"/>
        <v/>
      </c>
      <c r="AB5485" s="65" t="str">
        <f t="shared" si="7"/>
        <v/>
      </c>
      <c r="AC5485" s="86"/>
      <c r="AD5485" s="87" t="str">
        <f t="shared" si="8"/>
        <v/>
      </c>
      <c r="AE5485" s="84"/>
      <c r="AF5485" s="86">
        <f>IF(AC5485&gt;0,AC5485,'⚙️ Config'!$B$10)</f>
        <v>0.0075</v>
      </c>
      <c r="AG5485" s="88">
        <f t="shared" si="9"/>
        <v>21482.5314</v>
      </c>
      <c r="AH5485" s="88">
        <f>AG5485*'⚙️ Config'!$B$11</f>
        <v>107412.657</v>
      </c>
      <c r="AI5485" s="88">
        <f>AH5485*'⚙️ Config'!$B$12</f>
        <v>32223.7971</v>
      </c>
      <c r="AJ5485" s="64"/>
      <c r="AK5485" s="84"/>
      <c r="AL5485" s="84"/>
      <c r="AM5485" s="84"/>
      <c r="AN5485" s="84"/>
      <c r="AO5485" s="84"/>
      <c r="AP5485" s="84"/>
      <c r="AQ5485" s="84"/>
    </row>
    <row r="5486" ht="15.0" customHeight="1">
      <c r="A5486" s="98">
        <v>5483.0</v>
      </c>
      <c r="B5486" s="99" t="s">
        <v>11511</v>
      </c>
      <c r="C5486" s="98" t="s">
        <v>141</v>
      </c>
      <c r="D5486" s="98" t="s">
        <v>11512</v>
      </c>
      <c r="E5486" s="100">
        <v>23.25</v>
      </c>
      <c r="F5486" s="98" t="s">
        <v>86</v>
      </c>
      <c r="G5486" s="98" t="s">
        <v>606</v>
      </c>
      <c r="H5486" s="101">
        <v>2858454.84</v>
      </c>
      <c r="I5486" s="98">
        <v>2.0</v>
      </c>
      <c r="J5486" s="102">
        <v>4.9</v>
      </c>
      <c r="K5486" s="99">
        <v>2021.0</v>
      </c>
      <c r="L5486" s="98" t="s">
        <v>448</v>
      </c>
      <c r="M5486" s="98">
        <v>2021.0</v>
      </c>
      <c r="N5486" s="98" t="s">
        <v>189</v>
      </c>
      <c r="O5486" s="65" t="str">
        <f t="shared" si="1"/>
        <v>605007250001</v>
      </c>
      <c r="P5486" s="65">
        <f t="shared" si="2"/>
        <v>7</v>
      </c>
      <c r="Q5486" s="65">
        <f t="shared" si="3"/>
        <v>0</v>
      </c>
      <c r="R5486" s="65" t="str">
        <f t="shared" si="12"/>
        <v>60.500.725/0001-70</v>
      </c>
      <c r="S5486" s="84"/>
      <c r="T5486" s="84" t="str">
        <f t="shared" si="10"/>
        <v/>
      </c>
      <c r="U5486" s="84" t="str">
        <f t="shared" si="11"/>
        <v/>
      </c>
      <c r="V5486" s="65" t="str">
        <f t="shared" si="5"/>
        <v/>
      </c>
      <c r="W5486" s="84"/>
      <c r="X5486" s="84"/>
      <c r="Y5486" s="85"/>
      <c r="Z5486" s="85"/>
      <c r="AA5486" s="65" t="str">
        <f t="shared" si="6"/>
        <v/>
      </c>
      <c r="AB5486" s="65" t="str">
        <f t="shared" si="7"/>
        <v/>
      </c>
      <c r="AC5486" s="86"/>
      <c r="AD5486" s="87" t="str">
        <f t="shared" si="8"/>
        <v/>
      </c>
      <c r="AE5486" s="84"/>
      <c r="AF5486" s="86">
        <f>IF(AC5486&gt;0,AC5486,'⚙️ Config'!$B$10)</f>
        <v>0.0075</v>
      </c>
      <c r="AG5486" s="88">
        <f t="shared" si="9"/>
        <v>21438.4113</v>
      </c>
      <c r="AH5486" s="88">
        <f>AG5486*'⚙️ Config'!$B$11</f>
        <v>107192.0565</v>
      </c>
      <c r="AI5486" s="88">
        <f>AH5486*'⚙️ Config'!$B$12</f>
        <v>32157.61695</v>
      </c>
      <c r="AJ5486" s="64"/>
      <c r="AK5486" s="84"/>
      <c r="AL5486" s="84"/>
      <c r="AM5486" s="84"/>
      <c r="AN5486" s="84"/>
      <c r="AO5486" s="84"/>
      <c r="AP5486" s="84"/>
      <c r="AQ5486" s="84"/>
    </row>
    <row r="5487" ht="15.0" customHeight="1">
      <c r="A5487" s="103">
        <v>5484.0</v>
      </c>
      <c r="B5487" s="104" t="s">
        <v>11513</v>
      </c>
      <c r="C5487" s="103" t="s">
        <v>141</v>
      </c>
      <c r="D5487" s="103" t="s">
        <v>11514</v>
      </c>
      <c r="E5487" s="105">
        <v>24.74</v>
      </c>
      <c r="F5487" s="103" t="s">
        <v>86</v>
      </c>
      <c r="G5487" s="103" t="s">
        <v>606</v>
      </c>
      <c r="H5487" s="106">
        <v>2855531.95</v>
      </c>
      <c r="I5487" s="103">
        <v>2.0</v>
      </c>
      <c r="J5487" s="107">
        <v>4.5</v>
      </c>
      <c r="K5487" s="104">
        <v>2022.0</v>
      </c>
      <c r="L5487" s="103" t="s">
        <v>448</v>
      </c>
      <c r="M5487" s="103">
        <v>2021.0</v>
      </c>
      <c r="N5487" s="103" t="s">
        <v>145</v>
      </c>
      <c r="O5487" s="65" t="str">
        <f t="shared" si="1"/>
        <v>034964400001</v>
      </c>
      <c r="P5487" s="65">
        <f t="shared" si="2"/>
        <v>7</v>
      </c>
      <c r="Q5487" s="65">
        <f t="shared" si="3"/>
        <v>0</v>
      </c>
      <c r="R5487" s="65" t="str">
        <f t="shared" si="12"/>
        <v>03.496.440/0001-70</v>
      </c>
      <c r="S5487" s="84"/>
      <c r="T5487" s="84" t="str">
        <f t="shared" si="10"/>
        <v/>
      </c>
      <c r="U5487" s="84" t="str">
        <f t="shared" si="11"/>
        <v/>
      </c>
      <c r="V5487" s="65" t="str">
        <f t="shared" si="5"/>
        <v/>
      </c>
      <c r="W5487" s="84"/>
      <c r="X5487" s="84"/>
      <c r="Y5487" s="85"/>
      <c r="Z5487" s="85"/>
      <c r="AA5487" s="65" t="str">
        <f t="shared" si="6"/>
        <v/>
      </c>
      <c r="AB5487" s="65" t="str">
        <f t="shared" si="7"/>
        <v/>
      </c>
      <c r="AC5487" s="86"/>
      <c r="AD5487" s="87" t="str">
        <f t="shared" si="8"/>
        <v/>
      </c>
      <c r="AE5487" s="84"/>
      <c r="AF5487" s="86">
        <f>IF(AC5487&gt;0,AC5487,'⚙️ Config'!$B$10)</f>
        <v>0.0075</v>
      </c>
      <c r="AG5487" s="88">
        <f t="shared" si="9"/>
        <v>21416.48963</v>
      </c>
      <c r="AH5487" s="88">
        <f>AG5487*'⚙️ Config'!$B$11</f>
        <v>107082.4481</v>
      </c>
      <c r="AI5487" s="88">
        <f>AH5487*'⚙️ Config'!$B$12</f>
        <v>32124.73444</v>
      </c>
      <c r="AJ5487" s="64"/>
      <c r="AK5487" s="84"/>
      <c r="AL5487" s="84"/>
      <c r="AM5487" s="84"/>
      <c r="AN5487" s="84"/>
      <c r="AO5487" s="84"/>
      <c r="AP5487" s="84"/>
      <c r="AQ5487" s="84"/>
    </row>
    <row r="5488" ht="15.0" customHeight="1">
      <c r="A5488" s="103">
        <v>5485.0</v>
      </c>
      <c r="B5488" s="104" t="s">
        <v>11515</v>
      </c>
      <c r="C5488" s="103" t="s">
        <v>141</v>
      </c>
      <c r="D5488" s="103" t="s">
        <v>11516</v>
      </c>
      <c r="E5488" s="105">
        <v>33.28</v>
      </c>
      <c r="F5488" s="103" t="s">
        <v>86</v>
      </c>
      <c r="G5488" s="103" t="s">
        <v>606</v>
      </c>
      <c r="H5488" s="106">
        <v>2847542.28</v>
      </c>
      <c r="I5488" s="103">
        <v>1.0</v>
      </c>
      <c r="J5488" s="107">
        <v>4.8</v>
      </c>
      <c r="K5488" s="104">
        <v>2021.0</v>
      </c>
      <c r="L5488" s="103" t="s">
        <v>202</v>
      </c>
      <c r="M5488" s="103">
        <v>2021.0</v>
      </c>
      <c r="N5488" s="103" t="s">
        <v>161</v>
      </c>
      <c r="O5488" s="65" t="str">
        <f t="shared" si="1"/>
        <v>223930130001</v>
      </c>
      <c r="P5488" s="65">
        <f t="shared" si="2"/>
        <v>0</v>
      </c>
      <c r="Q5488" s="65">
        <f t="shared" si="3"/>
        <v>0</v>
      </c>
      <c r="R5488" s="65" t="str">
        <f t="shared" si="12"/>
        <v>22.393.013/0001-00</v>
      </c>
      <c r="S5488" s="84"/>
      <c r="T5488" s="84" t="str">
        <f t="shared" si="10"/>
        <v/>
      </c>
      <c r="U5488" s="84" t="str">
        <f t="shared" si="11"/>
        <v/>
      </c>
      <c r="V5488" s="65" t="str">
        <f t="shared" si="5"/>
        <v/>
      </c>
      <c r="W5488" s="84"/>
      <c r="X5488" s="84"/>
      <c r="Y5488" s="85"/>
      <c r="Z5488" s="85"/>
      <c r="AA5488" s="65" t="str">
        <f t="shared" si="6"/>
        <v/>
      </c>
      <c r="AB5488" s="65" t="str">
        <f t="shared" si="7"/>
        <v/>
      </c>
      <c r="AC5488" s="86"/>
      <c r="AD5488" s="87" t="str">
        <f t="shared" si="8"/>
        <v/>
      </c>
      <c r="AE5488" s="84"/>
      <c r="AF5488" s="86">
        <f>IF(AC5488&gt;0,AC5488,'⚙️ Config'!$B$10)</f>
        <v>0.0075</v>
      </c>
      <c r="AG5488" s="88">
        <f t="shared" si="9"/>
        <v>21356.5671</v>
      </c>
      <c r="AH5488" s="88">
        <f>AG5488*'⚙️ Config'!$B$11</f>
        <v>106782.8355</v>
      </c>
      <c r="AI5488" s="88">
        <f>AH5488*'⚙️ Config'!$B$12</f>
        <v>32034.85065</v>
      </c>
      <c r="AJ5488" s="64"/>
      <c r="AK5488" s="84"/>
      <c r="AL5488" s="84"/>
      <c r="AM5488" s="84"/>
      <c r="AN5488" s="84"/>
      <c r="AO5488" s="84"/>
      <c r="AP5488" s="84"/>
      <c r="AQ5488" s="84"/>
    </row>
    <row r="5489" ht="15.0" customHeight="1">
      <c r="A5489" s="103">
        <v>5486.0</v>
      </c>
      <c r="B5489" s="104" t="s">
        <v>11517</v>
      </c>
      <c r="C5489" s="103" t="s">
        <v>141</v>
      </c>
      <c r="D5489" s="103" t="s">
        <v>11518</v>
      </c>
      <c r="E5489" s="105">
        <v>33.14</v>
      </c>
      <c r="F5489" s="103" t="s">
        <v>86</v>
      </c>
      <c r="G5489" s="103" t="s">
        <v>606</v>
      </c>
      <c r="H5489" s="106">
        <v>2844895.48</v>
      </c>
      <c r="I5489" s="103">
        <v>2.0</v>
      </c>
      <c r="J5489" s="107">
        <v>5.0</v>
      </c>
      <c r="K5489" s="104">
        <v>2024.0</v>
      </c>
      <c r="L5489" s="103" t="s">
        <v>630</v>
      </c>
      <c r="M5489" s="103">
        <v>2021.0</v>
      </c>
      <c r="N5489" s="103" t="s">
        <v>161</v>
      </c>
      <c r="O5489" s="65" t="str">
        <f t="shared" si="1"/>
        <v>173488100001</v>
      </c>
      <c r="P5489" s="65">
        <f t="shared" si="2"/>
        <v>3</v>
      </c>
      <c r="Q5489" s="65">
        <f t="shared" si="3"/>
        <v>6</v>
      </c>
      <c r="R5489" s="65" t="str">
        <f t="shared" si="12"/>
        <v>17.348.810/0001-36</v>
      </c>
      <c r="S5489" s="84"/>
      <c r="T5489" s="84" t="str">
        <f t="shared" si="10"/>
        <v/>
      </c>
      <c r="U5489" s="84" t="str">
        <f t="shared" si="11"/>
        <v/>
      </c>
      <c r="V5489" s="65" t="str">
        <f t="shared" si="5"/>
        <v/>
      </c>
      <c r="W5489" s="84"/>
      <c r="X5489" s="84"/>
      <c r="Y5489" s="85"/>
      <c r="Z5489" s="85"/>
      <c r="AA5489" s="65" t="str">
        <f t="shared" si="6"/>
        <v/>
      </c>
      <c r="AB5489" s="65" t="str">
        <f t="shared" si="7"/>
        <v/>
      </c>
      <c r="AC5489" s="86"/>
      <c r="AD5489" s="87" t="str">
        <f t="shared" si="8"/>
        <v/>
      </c>
      <c r="AE5489" s="84"/>
      <c r="AF5489" s="86">
        <f>IF(AC5489&gt;0,AC5489,'⚙️ Config'!$B$10)</f>
        <v>0.0075</v>
      </c>
      <c r="AG5489" s="88">
        <f t="shared" si="9"/>
        <v>21336.7161</v>
      </c>
      <c r="AH5489" s="88">
        <f>AG5489*'⚙️ Config'!$B$11</f>
        <v>106683.5805</v>
      </c>
      <c r="AI5489" s="88">
        <f>AH5489*'⚙️ Config'!$B$12</f>
        <v>32005.07415</v>
      </c>
      <c r="AJ5489" s="64"/>
      <c r="AK5489" s="84"/>
      <c r="AL5489" s="84"/>
      <c r="AM5489" s="84"/>
      <c r="AN5489" s="84"/>
      <c r="AO5489" s="84"/>
      <c r="AP5489" s="84"/>
      <c r="AQ5489" s="84"/>
    </row>
    <row r="5490" ht="15.0" customHeight="1">
      <c r="A5490" s="98">
        <v>5487.0</v>
      </c>
      <c r="B5490" s="99" t="s">
        <v>11519</v>
      </c>
      <c r="C5490" s="98" t="s">
        <v>141</v>
      </c>
      <c r="D5490" s="98" t="s">
        <v>11520</v>
      </c>
      <c r="E5490" s="100">
        <v>24.91</v>
      </c>
      <c r="F5490" s="98" t="s">
        <v>86</v>
      </c>
      <c r="G5490" s="98" t="s">
        <v>606</v>
      </c>
      <c r="H5490" s="101">
        <v>2837149.44</v>
      </c>
      <c r="I5490" s="98">
        <v>2.0</v>
      </c>
      <c r="J5490" s="102">
        <v>4.7</v>
      </c>
      <c r="K5490" s="99">
        <v>2022.0</v>
      </c>
      <c r="L5490" s="98" t="s">
        <v>448</v>
      </c>
      <c r="M5490" s="98">
        <v>2021.0</v>
      </c>
      <c r="N5490" s="98" t="s">
        <v>145</v>
      </c>
      <c r="O5490" s="65" t="str">
        <f t="shared" si="1"/>
        <v>460479160001</v>
      </c>
      <c r="P5490" s="65">
        <f t="shared" si="2"/>
        <v>0</v>
      </c>
      <c r="Q5490" s="65">
        <f t="shared" si="3"/>
        <v>6</v>
      </c>
      <c r="R5490" s="65" t="str">
        <f t="shared" si="12"/>
        <v>46.047.916/0001-06</v>
      </c>
      <c r="S5490" s="84"/>
      <c r="T5490" s="84" t="str">
        <f t="shared" si="10"/>
        <v/>
      </c>
      <c r="U5490" s="84" t="str">
        <f t="shared" si="11"/>
        <v/>
      </c>
      <c r="V5490" s="65" t="str">
        <f t="shared" si="5"/>
        <v/>
      </c>
      <c r="W5490" s="84"/>
      <c r="X5490" s="84"/>
      <c r="Y5490" s="85"/>
      <c r="Z5490" s="85"/>
      <c r="AA5490" s="65" t="str">
        <f t="shared" si="6"/>
        <v/>
      </c>
      <c r="AB5490" s="65" t="str">
        <f t="shared" si="7"/>
        <v/>
      </c>
      <c r="AC5490" s="86"/>
      <c r="AD5490" s="87" t="str">
        <f t="shared" si="8"/>
        <v/>
      </c>
      <c r="AE5490" s="84"/>
      <c r="AF5490" s="86">
        <f>IF(AC5490&gt;0,AC5490,'⚙️ Config'!$B$10)</f>
        <v>0.0075</v>
      </c>
      <c r="AG5490" s="88">
        <f t="shared" si="9"/>
        <v>21278.6208</v>
      </c>
      <c r="AH5490" s="88">
        <f>AG5490*'⚙️ Config'!$B$11</f>
        <v>106393.104</v>
      </c>
      <c r="AI5490" s="88">
        <f>AH5490*'⚙️ Config'!$B$12</f>
        <v>31917.9312</v>
      </c>
      <c r="AJ5490" s="64"/>
      <c r="AK5490" s="84"/>
      <c r="AL5490" s="84"/>
      <c r="AM5490" s="84"/>
      <c r="AN5490" s="84"/>
      <c r="AO5490" s="84"/>
      <c r="AP5490" s="84"/>
      <c r="AQ5490" s="84"/>
    </row>
    <row r="5491" ht="15.0" customHeight="1">
      <c r="A5491" s="98">
        <v>5488.0</v>
      </c>
      <c r="B5491" s="99" t="s">
        <v>11521</v>
      </c>
      <c r="C5491" s="98" t="s">
        <v>141</v>
      </c>
      <c r="D5491" s="98" t="s">
        <v>11522</v>
      </c>
      <c r="E5491" s="100">
        <v>23.28</v>
      </c>
      <c r="F5491" s="98" t="s">
        <v>86</v>
      </c>
      <c r="G5491" s="98" t="s">
        <v>606</v>
      </c>
      <c r="H5491" s="101">
        <v>2836463.07</v>
      </c>
      <c r="I5491" s="98">
        <v>2.0</v>
      </c>
      <c r="J5491" s="102">
        <v>4.8</v>
      </c>
      <c r="K5491" s="99">
        <v>2021.0</v>
      </c>
      <c r="L5491" s="98" t="s">
        <v>387</v>
      </c>
      <c r="M5491" s="98">
        <v>2021.0</v>
      </c>
      <c r="N5491" s="98" t="s">
        <v>4351</v>
      </c>
      <c r="O5491" s="65" t="str">
        <f t="shared" si="1"/>
        <v>183850950001</v>
      </c>
      <c r="P5491" s="65">
        <f t="shared" si="2"/>
        <v>7</v>
      </c>
      <c r="Q5491" s="65">
        <f t="shared" si="3"/>
        <v>4</v>
      </c>
      <c r="R5491" s="65" t="str">
        <f t="shared" si="12"/>
        <v>18.385.095/0001-74</v>
      </c>
      <c r="S5491" s="84"/>
      <c r="T5491" s="84" t="str">
        <f t="shared" si="10"/>
        <v/>
      </c>
      <c r="U5491" s="84" t="str">
        <f t="shared" si="11"/>
        <v/>
      </c>
      <c r="V5491" s="65" t="str">
        <f t="shared" si="5"/>
        <v/>
      </c>
      <c r="W5491" s="84"/>
      <c r="X5491" s="84"/>
      <c r="Y5491" s="85"/>
      <c r="Z5491" s="85"/>
      <c r="AA5491" s="65" t="str">
        <f t="shared" si="6"/>
        <v/>
      </c>
      <c r="AB5491" s="65" t="str">
        <f t="shared" si="7"/>
        <v/>
      </c>
      <c r="AC5491" s="86"/>
      <c r="AD5491" s="87" t="str">
        <f t="shared" si="8"/>
        <v/>
      </c>
      <c r="AE5491" s="84"/>
      <c r="AF5491" s="86">
        <f>IF(AC5491&gt;0,AC5491,'⚙️ Config'!$B$10)</f>
        <v>0.0075</v>
      </c>
      <c r="AG5491" s="88">
        <f t="shared" si="9"/>
        <v>21273.47303</v>
      </c>
      <c r="AH5491" s="88">
        <f>AG5491*'⚙️ Config'!$B$11</f>
        <v>106367.3651</v>
      </c>
      <c r="AI5491" s="88">
        <f>AH5491*'⚙️ Config'!$B$12</f>
        <v>31910.20954</v>
      </c>
      <c r="AJ5491" s="64"/>
      <c r="AK5491" s="84"/>
      <c r="AL5491" s="84"/>
      <c r="AM5491" s="84"/>
      <c r="AN5491" s="84"/>
      <c r="AO5491" s="84"/>
      <c r="AP5491" s="84"/>
      <c r="AQ5491" s="84"/>
    </row>
    <row r="5492" ht="15.0" customHeight="1">
      <c r="A5492" s="103">
        <v>5489.0</v>
      </c>
      <c r="B5492" s="104" t="s">
        <v>11523</v>
      </c>
      <c r="C5492" s="103" t="s">
        <v>141</v>
      </c>
      <c r="D5492" s="103" t="s">
        <v>11524</v>
      </c>
      <c r="E5492" s="105">
        <v>22.8</v>
      </c>
      <c r="F5492" s="103" t="s">
        <v>86</v>
      </c>
      <c r="G5492" s="103" t="s">
        <v>606</v>
      </c>
      <c r="H5492" s="106">
        <v>2834264.03</v>
      </c>
      <c r="I5492" s="103">
        <v>2.0</v>
      </c>
      <c r="J5492" s="107">
        <v>5.0</v>
      </c>
      <c r="K5492" s="104">
        <v>2021.0</v>
      </c>
      <c r="L5492" s="103" t="s">
        <v>448</v>
      </c>
      <c r="M5492" s="103">
        <v>2021.0</v>
      </c>
      <c r="N5492" s="103" t="s">
        <v>161</v>
      </c>
      <c r="O5492" s="65" t="str">
        <f t="shared" si="1"/>
        <v>033697460001</v>
      </c>
      <c r="P5492" s="65">
        <f t="shared" si="2"/>
        <v>6</v>
      </c>
      <c r="Q5492" s="65">
        <f t="shared" si="3"/>
        <v>5</v>
      </c>
      <c r="R5492" s="65" t="str">
        <f t="shared" si="12"/>
        <v>03.369.746/0001-65</v>
      </c>
      <c r="S5492" s="84"/>
      <c r="T5492" s="84" t="str">
        <f t="shared" si="10"/>
        <v/>
      </c>
      <c r="U5492" s="84" t="str">
        <f t="shared" si="11"/>
        <v/>
      </c>
      <c r="V5492" s="65" t="str">
        <f t="shared" si="5"/>
        <v/>
      </c>
      <c r="W5492" s="84"/>
      <c r="X5492" s="84"/>
      <c r="Y5492" s="85"/>
      <c r="Z5492" s="85"/>
      <c r="AA5492" s="65" t="str">
        <f t="shared" si="6"/>
        <v/>
      </c>
      <c r="AB5492" s="65" t="str">
        <f t="shared" si="7"/>
        <v/>
      </c>
      <c r="AC5492" s="86"/>
      <c r="AD5492" s="87" t="str">
        <f t="shared" si="8"/>
        <v/>
      </c>
      <c r="AE5492" s="84"/>
      <c r="AF5492" s="86">
        <f>IF(AC5492&gt;0,AC5492,'⚙️ Config'!$B$10)</f>
        <v>0.0075</v>
      </c>
      <c r="AG5492" s="88">
        <f t="shared" si="9"/>
        <v>21256.98023</v>
      </c>
      <c r="AH5492" s="88">
        <f>AG5492*'⚙️ Config'!$B$11</f>
        <v>106284.9011</v>
      </c>
      <c r="AI5492" s="88">
        <f>AH5492*'⚙️ Config'!$B$12</f>
        <v>31885.47034</v>
      </c>
      <c r="AJ5492" s="64"/>
      <c r="AK5492" s="84"/>
      <c r="AL5492" s="84"/>
      <c r="AM5492" s="84"/>
      <c r="AN5492" s="84"/>
      <c r="AO5492" s="84"/>
      <c r="AP5492" s="84"/>
      <c r="AQ5492" s="84"/>
    </row>
    <row r="5493" ht="15.0" customHeight="1">
      <c r="A5493" s="103">
        <v>5490.0</v>
      </c>
      <c r="B5493" s="104" t="s">
        <v>11525</v>
      </c>
      <c r="C5493" s="103" t="s">
        <v>141</v>
      </c>
      <c r="D5493" s="103" t="s">
        <v>11526</v>
      </c>
      <c r="E5493" s="105">
        <v>35.29</v>
      </c>
      <c r="F5493" s="103" t="s">
        <v>86</v>
      </c>
      <c r="G5493" s="103" t="s">
        <v>606</v>
      </c>
      <c r="H5493" s="106">
        <v>2833583.76</v>
      </c>
      <c r="I5493" s="103">
        <v>1.0</v>
      </c>
      <c r="J5493" s="107">
        <v>4.1</v>
      </c>
      <c r="K5493" s="104">
        <v>2022.0</v>
      </c>
      <c r="L5493" s="103" t="s">
        <v>630</v>
      </c>
      <c r="M5493" s="103">
        <v>2022.0</v>
      </c>
      <c r="N5493" s="103" t="s">
        <v>145</v>
      </c>
      <c r="O5493" s="65" t="str">
        <f t="shared" si="1"/>
        <v>070177610001</v>
      </c>
      <c r="P5493" s="65">
        <f t="shared" si="2"/>
        <v>0</v>
      </c>
      <c r="Q5493" s="65">
        <f t="shared" si="3"/>
        <v>3</v>
      </c>
      <c r="R5493" s="65" t="str">
        <f t="shared" si="12"/>
        <v>07.017.761/0001-03</v>
      </c>
      <c r="S5493" s="84"/>
      <c r="T5493" s="84" t="str">
        <f t="shared" si="10"/>
        <v/>
      </c>
      <c r="U5493" s="84" t="str">
        <f t="shared" si="11"/>
        <v/>
      </c>
      <c r="V5493" s="65" t="str">
        <f t="shared" si="5"/>
        <v/>
      </c>
      <c r="W5493" s="84"/>
      <c r="X5493" s="84"/>
      <c r="Y5493" s="85"/>
      <c r="Z5493" s="85"/>
      <c r="AA5493" s="65" t="str">
        <f t="shared" si="6"/>
        <v/>
      </c>
      <c r="AB5493" s="65" t="str">
        <f t="shared" si="7"/>
        <v/>
      </c>
      <c r="AC5493" s="86"/>
      <c r="AD5493" s="87" t="str">
        <f t="shared" si="8"/>
        <v/>
      </c>
      <c r="AE5493" s="84"/>
      <c r="AF5493" s="86">
        <f>IF(AC5493&gt;0,AC5493,'⚙️ Config'!$B$10)</f>
        <v>0.0075</v>
      </c>
      <c r="AG5493" s="88">
        <f t="shared" si="9"/>
        <v>21251.8782</v>
      </c>
      <c r="AH5493" s="88">
        <f>AG5493*'⚙️ Config'!$B$11</f>
        <v>106259.391</v>
      </c>
      <c r="AI5493" s="88">
        <f>AH5493*'⚙️ Config'!$B$12</f>
        <v>31877.8173</v>
      </c>
      <c r="AJ5493" s="64"/>
      <c r="AK5493" s="84"/>
      <c r="AL5493" s="84"/>
      <c r="AM5493" s="84"/>
      <c r="AN5493" s="84"/>
      <c r="AO5493" s="84"/>
      <c r="AP5493" s="84"/>
      <c r="AQ5493" s="84"/>
    </row>
    <row r="5494" ht="15.0" customHeight="1">
      <c r="A5494" s="103">
        <v>5491.0</v>
      </c>
      <c r="B5494" s="104" t="s">
        <v>11527</v>
      </c>
      <c r="C5494" s="103" t="s">
        <v>141</v>
      </c>
      <c r="D5494" s="103" t="s">
        <v>11528</v>
      </c>
      <c r="E5494" s="105">
        <v>23.28</v>
      </c>
      <c r="F5494" s="103" t="s">
        <v>86</v>
      </c>
      <c r="G5494" s="103" t="s">
        <v>606</v>
      </c>
      <c r="H5494" s="106">
        <v>2831916.57</v>
      </c>
      <c r="I5494" s="103">
        <v>2.0</v>
      </c>
      <c r="J5494" s="107">
        <v>4.8</v>
      </c>
      <c r="K5494" s="104">
        <v>2021.0</v>
      </c>
      <c r="L5494" s="103" t="s">
        <v>615</v>
      </c>
      <c r="M5494" s="103">
        <v>2021.0</v>
      </c>
      <c r="N5494" s="103" t="s">
        <v>161</v>
      </c>
      <c r="O5494" s="65" t="str">
        <f t="shared" si="1"/>
        <v>592936620001</v>
      </c>
      <c r="P5494" s="65">
        <f t="shared" si="2"/>
        <v>4</v>
      </c>
      <c r="Q5494" s="65">
        <f t="shared" si="3"/>
        <v>0</v>
      </c>
      <c r="R5494" s="65" t="str">
        <f t="shared" si="12"/>
        <v>59.293.662/0001-40</v>
      </c>
      <c r="S5494" s="84"/>
      <c r="T5494" s="84" t="str">
        <f t="shared" si="10"/>
        <v/>
      </c>
      <c r="U5494" s="84" t="str">
        <f t="shared" si="11"/>
        <v/>
      </c>
      <c r="V5494" s="65" t="str">
        <f t="shared" si="5"/>
        <v/>
      </c>
      <c r="W5494" s="84"/>
      <c r="X5494" s="84"/>
      <c r="Y5494" s="85"/>
      <c r="Z5494" s="85"/>
      <c r="AA5494" s="65" t="str">
        <f t="shared" si="6"/>
        <v/>
      </c>
      <c r="AB5494" s="65" t="str">
        <f t="shared" si="7"/>
        <v/>
      </c>
      <c r="AC5494" s="86"/>
      <c r="AD5494" s="87" t="str">
        <f t="shared" si="8"/>
        <v/>
      </c>
      <c r="AE5494" s="84"/>
      <c r="AF5494" s="86">
        <f>IF(AC5494&gt;0,AC5494,'⚙️ Config'!$B$10)</f>
        <v>0.0075</v>
      </c>
      <c r="AG5494" s="88">
        <f t="shared" si="9"/>
        <v>21239.37428</v>
      </c>
      <c r="AH5494" s="88">
        <f>AG5494*'⚙️ Config'!$B$11</f>
        <v>106196.8714</v>
      </c>
      <c r="AI5494" s="88">
        <f>AH5494*'⚙️ Config'!$B$12</f>
        <v>31859.06141</v>
      </c>
      <c r="AJ5494" s="64"/>
      <c r="AK5494" s="84"/>
      <c r="AL5494" s="84"/>
      <c r="AM5494" s="84"/>
      <c r="AN5494" s="84"/>
      <c r="AO5494" s="84"/>
      <c r="AP5494" s="84"/>
      <c r="AQ5494" s="84"/>
    </row>
    <row r="5495" ht="15.0" customHeight="1">
      <c r="A5495" s="103">
        <v>5492.0</v>
      </c>
      <c r="B5495" s="104" t="s">
        <v>11529</v>
      </c>
      <c r="C5495" s="103" t="s">
        <v>141</v>
      </c>
      <c r="D5495" s="103" t="s">
        <v>11530</v>
      </c>
      <c r="E5495" s="105">
        <v>33.56</v>
      </c>
      <c r="F5495" s="103" t="s">
        <v>86</v>
      </c>
      <c r="G5495" s="103" t="s">
        <v>606</v>
      </c>
      <c r="H5495" s="106">
        <v>2831830.26</v>
      </c>
      <c r="I5495" s="103">
        <v>2.0</v>
      </c>
      <c r="J5495" s="107">
        <v>4.7</v>
      </c>
      <c r="K5495" s="104">
        <v>2024.0</v>
      </c>
      <c r="L5495" s="103" t="s">
        <v>202</v>
      </c>
      <c r="M5495" s="103">
        <v>2021.0</v>
      </c>
      <c r="N5495" s="103" t="s">
        <v>161</v>
      </c>
      <c r="O5495" s="65" t="str">
        <f t="shared" si="1"/>
        <v>172376410001</v>
      </c>
      <c r="P5495" s="65">
        <f t="shared" si="2"/>
        <v>6</v>
      </c>
      <c r="Q5495" s="65">
        <f t="shared" si="3"/>
        <v>7</v>
      </c>
      <c r="R5495" s="65" t="str">
        <f t="shared" si="12"/>
        <v>17.237.641/0001-67</v>
      </c>
      <c r="S5495" s="84"/>
      <c r="T5495" s="84" t="str">
        <f t="shared" si="10"/>
        <v/>
      </c>
      <c r="U5495" s="84" t="str">
        <f t="shared" si="11"/>
        <v/>
      </c>
      <c r="V5495" s="65" t="str">
        <f t="shared" si="5"/>
        <v/>
      </c>
      <c r="W5495" s="84"/>
      <c r="X5495" s="84"/>
      <c r="Y5495" s="85"/>
      <c r="Z5495" s="85"/>
      <c r="AA5495" s="65" t="str">
        <f t="shared" si="6"/>
        <v/>
      </c>
      <c r="AB5495" s="65" t="str">
        <f t="shared" si="7"/>
        <v/>
      </c>
      <c r="AC5495" s="86"/>
      <c r="AD5495" s="87" t="str">
        <f t="shared" si="8"/>
        <v/>
      </c>
      <c r="AE5495" s="84"/>
      <c r="AF5495" s="86">
        <f>IF(AC5495&gt;0,AC5495,'⚙️ Config'!$B$10)</f>
        <v>0.0075</v>
      </c>
      <c r="AG5495" s="88">
        <f t="shared" si="9"/>
        <v>21238.72695</v>
      </c>
      <c r="AH5495" s="88">
        <f>AG5495*'⚙️ Config'!$B$11</f>
        <v>106193.6348</v>
      </c>
      <c r="AI5495" s="88">
        <f>AH5495*'⚙️ Config'!$B$12</f>
        <v>31858.09043</v>
      </c>
      <c r="AJ5495" s="64"/>
      <c r="AK5495" s="84"/>
      <c r="AL5495" s="84"/>
      <c r="AM5495" s="84"/>
      <c r="AN5495" s="84"/>
      <c r="AO5495" s="84"/>
      <c r="AP5495" s="84"/>
      <c r="AQ5495" s="84"/>
    </row>
    <row r="5496" ht="15.0" customHeight="1">
      <c r="A5496" s="103">
        <v>5493.0</v>
      </c>
      <c r="B5496" s="104" t="s">
        <v>11531</v>
      </c>
      <c r="C5496" s="103" t="s">
        <v>141</v>
      </c>
      <c r="D5496" s="103" t="s">
        <v>11532</v>
      </c>
      <c r="E5496" s="105">
        <v>33.28</v>
      </c>
      <c r="F5496" s="103" t="s">
        <v>86</v>
      </c>
      <c r="G5496" s="103" t="s">
        <v>606</v>
      </c>
      <c r="H5496" s="106">
        <v>2830942.47</v>
      </c>
      <c r="I5496" s="103">
        <v>1.0</v>
      </c>
      <c r="J5496" s="107">
        <v>4.8</v>
      </c>
      <c r="K5496" s="104">
        <v>2021.0</v>
      </c>
      <c r="L5496" s="103" t="s">
        <v>630</v>
      </c>
      <c r="M5496" s="103">
        <v>2021.0</v>
      </c>
      <c r="N5496" s="103" t="s">
        <v>161</v>
      </c>
      <c r="O5496" s="65" t="str">
        <f t="shared" si="1"/>
        <v>057539290001</v>
      </c>
      <c r="P5496" s="65">
        <f t="shared" si="2"/>
        <v>0</v>
      </c>
      <c r="Q5496" s="65">
        <f t="shared" si="3"/>
        <v>5</v>
      </c>
      <c r="R5496" s="65" t="str">
        <f t="shared" si="12"/>
        <v>05.753.929/0001-05</v>
      </c>
      <c r="S5496" s="84"/>
      <c r="T5496" s="84" t="str">
        <f t="shared" si="10"/>
        <v/>
      </c>
      <c r="U5496" s="84" t="str">
        <f t="shared" si="11"/>
        <v/>
      </c>
      <c r="V5496" s="65" t="str">
        <f t="shared" si="5"/>
        <v/>
      </c>
      <c r="W5496" s="84"/>
      <c r="X5496" s="84"/>
      <c r="Y5496" s="85"/>
      <c r="Z5496" s="85"/>
      <c r="AA5496" s="65" t="str">
        <f t="shared" si="6"/>
        <v/>
      </c>
      <c r="AB5496" s="65" t="str">
        <f t="shared" si="7"/>
        <v/>
      </c>
      <c r="AC5496" s="86"/>
      <c r="AD5496" s="87" t="str">
        <f t="shared" si="8"/>
        <v/>
      </c>
      <c r="AE5496" s="84"/>
      <c r="AF5496" s="86">
        <f>IF(AC5496&gt;0,AC5496,'⚙️ Config'!$B$10)</f>
        <v>0.0075</v>
      </c>
      <c r="AG5496" s="88">
        <f t="shared" si="9"/>
        <v>21232.06853</v>
      </c>
      <c r="AH5496" s="88">
        <f>AG5496*'⚙️ Config'!$B$11</f>
        <v>106160.3426</v>
      </c>
      <c r="AI5496" s="88">
        <f>AH5496*'⚙️ Config'!$B$12</f>
        <v>31848.10279</v>
      </c>
      <c r="AJ5496" s="64"/>
      <c r="AK5496" s="84"/>
      <c r="AL5496" s="84"/>
      <c r="AM5496" s="84"/>
      <c r="AN5496" s="84"/>
      <c r="AO5496" s="84"/>
      <c r="AP5496" s="84"/>
      <c r="AQ5496" s="84"/>
    </row>
    <row r="5497" ht="15.0" customHeight="1">
      <c r="A5497" s="103">
        <v>5494.0</v>
      </c>
      <c r="B5497" s="104" t="s">
        <v>11533</v>
      </c>
      <c r="C5497" s="103" t="s">
        <v>141</v>
      </c>
      <c r="D5497" s="103" t="s">
        <v>11534</v>
      </c>
      <c r="E5497" s="105">
        <v>30.27</v>
      </c>
      <c r="F5497" s="103" t="s">
        <v>86</v>
      </c>
      <c r="G5497" s="103" t="s">
        <v>606</v>
      </c>
      <c r="H5497" s="106">
        <v>2820455.98</v>
      </c>
      <c r="I5497" s="103">
        <v>2.0</v>
      </c>
      <c r="J5497" s="107">
        <v>4.7</v>
      </c>
      <c r="K5497" s="104">
        <v>2024.0</v>
      </c>
      <c r="L5497" s="103" t="s">
        <v>295</v>
      </c>
      <c r="M5497" s="103">
        <v>2021.0</v>
      </c>
      <c r="N5497" s="103" t="s">
        <v>161</v>
      </c>
      <c r="O5497" s="65" t="str">
        <f t="shared" si="1"/>
        <v>008015090001</v>
      </c>
      <c r="P5497" s="65">
        <f t="shared" si="2"/>
        <v>3</v>
      </c>
      <c r="Q5497" s="65">
        <f t="shared" si="3"/>
        <v>3</v>
      </c>
      <c r="R5497" s="65" t="str">
        <f t="shared" si="12"/>
        <v>00.801.509/0001-33</v>
      </c>
      <c r="S5497" s="84"/>
      <c r="T5497" s="84" t="str">
        <f t="shared" si="10"/>
        <v/>
      </c>
      <c r="U5497" s="84" t="str">
        <f t="shared" si="11"/>
        <v/>
      </c>
      <c r="V5497" s="65" t="str">
        <f t="shared" si="5"/>
        <v/>
      </c>
      <c r="W5497" s="84"/>
      <c r="X5497" s="84"/>
      <c r="Y5497" s="85"/>
      <c r="Z5497" s="85"/>
      <c r="AA5497" s="65" t="str">
        <f t="shared" si="6"/>
        <v/>
      </c>
      <c r="AB5497" s="65" t="str">
        <f t="shared" si="7"/>
        <v/>
      </c>
      <c r="AC5497" s="86"/>
      <c r="AD5497" s="87" t="str">
        <f t="shared" si="8"/>
        <v/>
      </c>
      <c r="AE5497" s="84"/>
      <c r="AF5497" s="86">
        <f>IF(AC5497&gt;0,AC5497,'⚙️ Config'!$B$10)</f>
        <v>0.0075</v>
      </c>
      <c r="AG5497" s="88">
        <f t="shared" si="9"/>
        <v>21153.41985</v>
      </c>
      <c r="AH5497" s="88">
        <f>AG5497*'⚙️ Config'!$B$11</f>
        <v>105767.0993</v>
      </c>
      <c r="AI5497" s="88">
        <f>AH5497*'⚙️ Config'!$B$12</f>
        <v>31730.12978</v>
      </c>
      <c r="AJ5497" s="64"/>
      <c r="AK5497" s="84"/>
      <c r="AL5497" s="84"/>
      <c r="AM5497" s="84"/>
      <c r="AN5497" s="84"/>
      <c r="AO5497" s="84"/>
      <c r="AP5497" s="84"/>
      <c r="AQ5497" s="84"/>
    </row>
    <row r="5498" ht="15.0" customHeight="1">
      <c r="A5498" s="98">
        <v>5495.0</v>
      </c>
      <c r="B5498" s="99" t="s">
        <v>11535</v>
      </c>
      <c r="C5498" s="98" t="s">
        <v>141</v>
      </c>
      <c r="D5498" s="98" t="s">
        <v>11536</v>
      </c>
      <c r="E5498" s="100">
        <v>33.08</v>
      </c>
      <c r="F5498" s="98" t="s">
        <v>86</v>
      </c>
      <c r="G5498" s="98" t="s">
        <v>606</v>
      </c>
      <c r="H5498" s="101">
        <v>2818454.39</v>
      </c>
      <c r="I5498" s="98">
        <v>2.0</v>
      </c>
      <c r="J5498" s="102">
        <v>4.5</v>
      </c>
      <c r="K5498" s="99">
        <v>2024.0</v>
      </c>
      <c r="L5498" s="98" t="s">
        <v>356</v>
      </c>
      <c r="M5498" s="98">
        <v>2021.0</v>
      </c>
      <c r="N5498" s="98" t="s">
        <v>189</v>
      </c>
      <c r="O5498" s="65" t="str">
        <f t="shared" si="1"/>
        <v>470149230001</v>
      </c>
      <c r="P5498" s="65">
        <f t="shared" si="2"/>
        <v>6</v>
      </c>
      <c r="Q5498" s="65">
        <f t="shared" si="3"/>
        <v>6</v>
      </c>
      <c r="R5498" s="65" t="str">
        <f t="shared" si="12"/>
        <v>47.014.923/0001-66</v>
      </c>
      <c r="S5498" s="84"/>
      <c r="T5498" s="84" t="str">
        <f t="shared" si="10"/>
        <v/>
      </c>
      <c r="U5498" s="84" t="str">
        <f t="shared" si="11"/>
        <v/>
      </c>
      <c r="V5498" s="65" t="str">
        <f t="shared" si="5"/>
        <v/>
      </c>
      <c r="W5498" s="84"/>
      <c r="X5498" s="84"/>
      <c r="Y5498" s="85"/>
      <c r="Z5498" s="85"/>
      <c r="AA5498" s="65" t="str">
        <f t="shared" si="6"/>
        <v/>
      </c>
      <c r="AB5498" s="65" t="str">
        <f t="shared" si="7"/>
        <v/>
      </c>
      <c r="AC5498" s="86"/>
      <c r="AD5498" s="87" t="str">
        <f t="shared" si="8"/>
        <v/>
      </c>
      <c r="AE5498" s="84"/>
      <c r="AF5498" s="86">
        <f>IF(AC5498&gt;0,AC5498,'⚙️ Config'!$B$10)</f>
        <v>0.0075</v>
      </c>
      <c r="AG5498" s="88">
        <f t="shared" si="9"/>
        <v>21138.40793</v>
      </c>
      <c r="AH5498" s="88">
        <f>AG5498*'⚙️ Config'!$B$11</f>
        <v>105692.0396</v>
      </c>
      <c r="AI5498" s="88">
        <f>AH5498*'⚙️ Config'!$B$12</f>
        <v>31707.61189</v>
      </c>
      <c r="AJ5498" s="64"/>
      <c r="AK5498" s="84"/>
      <c r="AL5498" s="84"/>
      <c r="AM5498" s="84"/>
      <c r="AN5498" s="84"/>
      <c r="AO5498" s="84"/>
      <c r="AP5498" s="84"/>
      <c r="AQ5498" s="84"/>
    </row>
    <row r="5499" ht="15.0" customHeight="1">
      <c r="A5499" s="98">
        <v>5496.0</v>
      </c>
      <c r="B5499" s="99" t="s">
        <v>11537</v>
      </c>
      <c r="C5499" s="98" t="s">
        <v>141</v>
      </c>
      <c r="D5499" s="98" t="s">
        <v>11538</v>
      </c>
      <c r="E5499" s="100">
        <v>32.8</v>
      </c>
      <c r="F5499" s="98" t="s">
        <v>86</v>
      </c>
      <c r="G5499" s="98" t="s">
        <v>606</v>
      </c>
      <c r="H5499" s="101">
        <v>2815416.5</v>
      </c>
      <c r="I5499" s="98">
        <v>1.0</v>
      </c>
      <c r="J5499" s="102">
        <v>5.0</v>
      </c>
      <c r="K5499" s="99">
        <v>2021.0</v>
      </c>
      <c r="L5499" s="98" t="s">
        <v>630</v>
      </c>
      <c r="M5499" s="98">
        <v>2021.0</v>
      </c>
      <c r="N5499" s="98" t="s">
        <v>342</v>
      </c>
      <c r="O5499" s="65" t="str">
        <f t="shared" si="1"/>
        <v>225248510001</v>
      </c>
      <c r="P5499" s="65">
        <f t="shared" si="2"/>
        <v>7</v>
      </c>
      <c r="Q5499" s="65">
        <f t="shared" si="3"/>
        <v>6</v>
      </c>
      <c r="R5499" s="65" t="str">
        <f t="shared" si="12"/>
        <v>22.524.851/0001-76</v>
      </c>
      <c r="S5499" s="84"/>
      <c r="T5499" s="84" t="str">
        <f t="shared" si="10"/>
        <v/>
      </c>
      <c r="U5499" s="84" t="str">
        <f t="shared" si="11"/>
        <v/>
      </c>
      <c r="V5499" s="65" t="str">
        <f t="shared" si="5"/>
        <v/>
      </c>
      <c r="W5499" s="84"/>
      <c r="X5499" s="84"/>
      <c r="Y5499" s="85"/>
      <c r="Z5499" s="85"/>
      <c r="AA5499" s="65" t="str">
        <f t="shared" si="6"/>
        <v/>
      </c>
      <c r="AB5499" s="65" t="str">
        <f t="shared" si="7"/>
        <v/>
      </c>
      <c r="AC5499" s="86"/>
      <c r="AD5499" s="87" t="str">
        <f t="shared" si="8"/>
        <v/>
      </c>
      <c r="AE5499" s="84"/>
      <c r="AF5499" s="86">
        <f>IF(AC5499&gt;0,AC5499,'⚙️ Config'!$B$10)</f>
        <v>0.0075</v>
      </c>
      <c r="AG5499" s="88">
        <f t="shared" si="9"/>
        <v>21115.62375</v>
      </c>
      <c r="AH5499" s="88">
        <f>AG5499*'⚙️ Config'!$B$11</f>
        <v>105578.1188</v>
      </c>
      <c r="AI5499" s="88">
        <f>AH5499*'⚙️ Config'!$B$12</f>
        <v>31673.43563</v>
      </c>
      <c r="AJ5499" s="64"/>
      <c r="AK5499" s="84"/>
      <c r="AL5499" s="84"/>
      <c r="AM5499" s="84"/>
      <c r="AN5499" s="84"/>
      <c r="AO5499" s="84"/>
      <c r="AP5499" s="84"/>
      <c r="AQ5499" s="84"/>
    </row>
    <row r="5500" ht="15.0" customHeight="1">
      <c r="A5500" s="103">
        <v>5497.0</v>
      </c>
      <c r="B5500" s="104" t="s">
        <v>11539</v>
      </c>
      <c r="C5500" s="103" t="s">
        <v>141</v>
      </c>
      <c r="D5500" s="103" t="s">
        <v>11540</v>
      </c>
      <c r="E5500" s="105">
        <v>34.97</v>
      </c>
      <c r="F5500" s="103" t="s">
        <v>86</v>
      </c>
      <c r="G5500" s="103" t="s">
        <v>606</v>
      </c>
      <c r="H5500" s="106">
        <v>2810835.5</v>
      </c>
      <c r="I5500" s="103">
        <v>1.0</v>
      </c>
      <c r="J5500" s="107">
        <v>4.2</v>
      </c>
      <c r="K5500" s="104">
        <v>2021.0</v>
      </c>
      <c r="L5500" s="103" t="s">
        <v>630</v>
      </c>
      <c r="M5500" s="103">
        <v>2021.0</v>
      </c>
      <c r="N5500" s="103" t="s">
        <v>161</v>
      </c>
      <c r="O5500" s="65" t="str">
        <f t="shared" si="1"/>
        <v>267281170001</v>
      </c>
      <c r="P5500" s="65">
        <f t="shared" si="2"/>
        <v>8</v>
      </c>
      <c r="Q5500" s="65">
        <f t="shared" si="3"/>
        <v>0</v>
      </c>
      <c r="R5500" s="65" t="str">
        <f t="shared" si="12"/>
        <v>26.728.117/0001-80</v>
      </c>
      <c r="S5500" s="84"/>
      <c r="T5500" s="84" t="str">
        <f t="shared" si="10"/>
        <v/>
      </c>
      <c r="U5500" s="84" t="str">
        <f t="shared" si="11"/>
        <v/>
      </c>
      <c r="V5500" s="65" t="str">
        <f t="shared" si="5"/>
        <v/>
      </c>
      <c r="W5500" s="84"/>
      <c r="X5500" s="84"/>
      <c r="Y5500" s="85"/>
      <c r="Z5500" s="85"/>
      <c r="AA5500" s="65" t="str">
        <f t="shared" si="6"/>
        <v/>
      </c>
      <c r="AB5500" s="65" t="str">
        <f t="shared" si="7"/>
        <v/>
      </c>
      <c r="AC5500" s="86"/>
      <c r="AD5500" s="87" t="str">
        <f t="shared" si="8"/>
        <v/>
      </c>
      <c r="AE5500" s="84"/>
      <c r="AF5500" s="86">
        <f>IF(AC5500&gt;0,AC5500,'⚙️ Config'!$B$10)</f>
        <v>0.0075</v>
      </c>
      <c r="AG5500" s="88">
        <f t="shared" si="9"/>
        <v>21081.26625</v>
      </c>
      <c r="AH5500" s="88">
        <f>AG5500*'⚙️ Config'!$B$11</f>
        <v>105406.3313</v>
      </c>
      <c r="AI5500" s="88">
        <f>AH5500*'⚙️ Config'!$B$12</f>
        <v>31621.89938</v>
      </c>
      <c r="AJ5500" s="64"/>
      <c r="AK5500" s="84"/>
      <c r="AL5500" s="84"/>
      <c r="AM5500" s="84"/>
      <c r="AN5500" s="84"/>
      <c r="AO5500" s="84"/>
      <c r="AP5500" s="84"/>
      <c r="AQ5500" s="84"/>
    </row>
    <row r="5501" ht="15.0" customHeight="1">
      <c r="A5501" s="103">
        <v>5498.0</v>
      </c>
      <c r="B5501" s="104" t="s">
        <v>11541</v>
      </c>
      <c r="C5501" s="103" t="s">
        <v>141</v>
      </c>
      <c r="D5501" s="103" t="s">
        <v>11542</v>
      </c>
      <c r="E5501" s="105">
        <v>26.19</v>
      </c>
      <c r="F5501" s="103" t="s">
        <v>86</v>
      </c>
      <c r="G5501" s="103" t="s">
        <v>606</v>
      </c>
      <c r="H5501" s="106">
        <v>2807314.22</v>
      </c>
      <c r="I5501" s="103">
        <v>2.0</v>
      </c>
      <c r="J5501" s="107">
        <v>4.8</v>
      </c>
      <c r="K5501" s="104">
        <v>2023.0</v>
      </c>
      <c r="L5501" s="103" t="s">
        <v>268</v>
      </c>
      <c r="M5501" s="103">
        <v>2021.0</v>
      </c>
      <c r="N5501" s="103" t="s">
        <v>161</v>
      </c>
      <c r="O5501" s="65" t="str">
        <f t="shared" si="1"/>
        <v>132350030001</v>
      </c>
      <c r="P5501" s="65">
        <f t="shared" si="2"/>
        <v>5</v>
      </c>
      <c r="Q5501" s="65">
        <f t="shared" si="3"/>
        <v>6</v>
      </c>
      <c r="R5501" s="65" t="str">
        <f t="shared" si="12"/>
        <v>13.235.003/0001-56</v>
      </c>
      <c r="S5501" s="84"/>
      <c r="T5501" s="84" t="str">
        <f t="shared" si="10"/>
        <v/>
      </c>
      <c r="U5501" s="84" t="str">
        <f t="shared" si="11"/>
        <v/>
      </c>
      <c r="V5501" s="65" t="str">
        <f t="shared" si="5"/>
        <v/>
      </c>
      <c r="W5501" s="84"/>
      <c r="X5501" s="84"/>
      <c r="Y5501" s="85"/>
      <c r="Z5501" s="85"/>
      <c r="AA5501" s="65" t="str">
        <f t="shared" si="6"/>
        <v/>
      </c>
      <c r="AB5501" s="65" t="str">
        <f t="shared" si="7"/>
        <v/>
      </c>
      <c r="AC5501" s="86"/>
      <c r="AD5501" s="87" t="str">
        <f t="shared" si="8"/>
        <v/>
      </c>
      <c r="AE5501" s="84"/>
      <c r="AF5501" s="86">
        <f>IF(AC5501&gt;0,AC5501,'⚙️ Config'!$B$10)</f>
        <v>0.0075</v>
      </c>
      <c r="AG5501" s="88">
        <f t="shared" si="9"/>
        <v>21054.85665</v>
      </c>
      <c r="AH5501" s="88">
        <f>AG5501*'⚙️ Config'!$B$11</f>
        <v>105274.2833</v>
      </c>
      <c r="AI5501" s="88">
        <f>AH5501*'⚙️ Config'!$B$12</f>
        <v>31582.28498</v>
      </c>
      <c r="AJ5501" s="64"/>
      <c r="AK5501" s="84"/>
      <c r="AL5501" s="84"/>
      <c r="AM5501" s="84"/>
      <c r="AN5501" s="84"/>
      <c r="AO5501" s="84"/>
      <c r="AP5501" s="84"/>
      <c r="AQ5501" s="84"/>
    </row>
    <row r="5502" ht="15.0" customHeight="1">
      <c r="A5502" s="98">
        <v>5499.0</v>
      </c>
      <c r="B5502" s="99" t="s">
        <v>11543</v>
      </c>
      <c r="C5502" s="98" t="s">
        <v>141</v>
      </c>
      <c r="D5502" s="98" t="s">
        <v>11544</v>
      </c>
      <c r="E5502" s="100">
        <v>23.77</v>
      </c>
      <c r="F5502" s="98" t="s">
        <v>86</v>
      </c>
      <c r="G5502" s="98" t="s">
        <v>606</v>
      </c>
      <c r="H5502" s="101">
        <v>2805368.57</v>
      </c>
      <c r="I5502" s="98">
        <v>2.0</v>
      </c>
      <c r="J5502" s="102">
        <v>4.7</v>
      </c>
      <c r="K5502" s="99">
        <v>2021.0</v>
      </c>
      <c r="L5502" s="98" t="s">
        <v>630</v>
      </c>
      <c r="M5502" s="98">
        <v>2021.0</v>
      </c>
      <c r="N5502" s="98" t="s">
        <v>161</v>
      </c>
      <c r="O5502" s="65" t="str">
        <f t="shared" si="1"/>
        <v>155491330001</v>
      </c>
      <c r="P5502" s="65">
        <f t="shared" si="2"/>
        <v>9</v>
      </c>
      <c r="Q5502" s="65">
        <f t="shared" si="3"/>
        <v>9</v>
      </c>
      <c r="R5502" s="65" t="str">
        <f t="shared" si="12"/>
        <v>15.549.133/0001-99</v>
      </c>
      <c r="S5502" s="84"/>
      <c r="T5502" s="84" t="str">
        <f t="shared" si="10"/>
        <v/>
      </c>
      <c r="U5502" s="84" t="str">
        <f t="shared" si="11"/>
        <v/>
      </c>
      <c r="V5502" s="65" t="str">
        <f t="shared" si="5"/>
        <v/>
      </c>
      <c r="W5502" s="84"/>
      <c r="X5502" s="84"/>
      <c r="Y5502" s="85"/>
      <c r="Z5502" s="85"/>
      <c r="AA5502" s="65" t="str">
        <f t="shared" si="6"/>
        <v/>
      </c>
      <c r="AB5502" s="65" t="str">
        <f t="shared" si="7"/>
        <v/>
      </c>
      <c r="AC5502" s="86"/>
      <c r="AD5502" s="87" t="str">
        <f t="shared" si="8"/>
        <v/>
      </c>
      <c r="AE5502" s="84"/>
      <c r="AF5502" s="86">
        <f>IF(AC5502&gt;0,AC5502,'⚙️ Config'!$B$10)</f>
        <v>0.0075</v>
      </c>
      <c r="AG5502" s="88">
        <f t="shared" si="9"/>
        <v>21040.26428</v>
      </c>
      <c r="AH5502" s="88">
        <f>AG5502*'⚙️ Config'!$B$11</f>
        <v>105201.3214</v>
      </c>
      <c r="AI5502" s="88">
        <f>AH5502*'⚙️ Config'!$B$12</f>
        <v>31560.39641</v>
      </c>
      <c r="AJ5502" s="64"/>
      <c r="AK5502" s="84"/>
      <c r="AL5502" s="84"/>
      <c r="AM5502" s="84"/>
      <c r="AN5502" s="84"/>
      <c r="AO5502" s="84"/>
      <c r="AP5502" s="84"/>
      <c r="AQ5502" s="84"/>
    </row>
    <row r="5503" ht="15.0" customHeight="1">
      <c r="A5503" s="103">
        <v>5500.0</v>
      </c>
      <c r="B5503" s="104" t="s">
        <v>11545</v>
      </c>
      <c r="C5503" s="103" t="s">
        <v>141</v>
      </c>
      <c r="D5503" s="103" t="s">
        <v>11546</v>
      </c>
      <c r="E5503" s="105">
        <v>32.77</v>
      </c>
      <c r="F5503" s="103" t="s">
        <v>86</v>
      </c>
      <c r="G5503" s="103" t="s">
        <v>606</v>
      </c>
      <c r="H5503" s="106">
        <v>2805282.41</v>
      </c>
      <c r="I5503" s="103">
        <v>2.0</v>
      </c>
      <c r="J5503" s="107">
        <v>4.7</v>
      </c>
      <c r="K5503" s="104">
        <v>2024.0</v>
      </c>
      <c r="L5503" s="103" t="s">
        <v>448</v>
      </c>
      <c r="M5503" s="103">
        <v>2021.0</v>
      </c>
      <c r="N5503" s="103" t="s">
        <v>161</v>
      </c>
      <c r="O5503" s="65" t="str">
        <f t="shared" si="1"/>
        <v>123560980001</v>
      </c>
      <c r="P5503" s="65">
        <f t="shared" si="2"/>
        <v>0</v>
      </c>
      <c r="Q5503" s="65">
        <f t="shared" si="3"/>
        <v>1</v>
      </c>
      <c r="R5503" s="65" t="str">
        <f t="shared" si="12"/>
        <v>12.356.098/0001-01</v>
      </c>
      <c r="S5503" s="84"/>
      <c r="T5503" s="84" t="str">
        <f t="shared" si="10"/>
        <v/>
      </c>
      <c r="U5503" s="84" t="str">
        <f t="shared" si="11"/>
        <v/>
      </c>
      <c r="V5503" s="65" t="str">
        <f t="shared" si="5"/>
        <v/>
      </c>
      <c r="W5503" s="84"/>
      <c r="X5503" s="84"/>
      <c r="Y5503" s="85"/>
      <c r="Z5503" s="85"/>
      <c r="AA5503" s="65" t="str">
        <f t="shared" si="6"/>
        <v/>
      </c>
      <c r="AB5503" s="65" t="str">
        <f t="shared" si="7"/>
        <v/>
      </c>
      <c r="AC5503" s="86"/>
      <c r="AD5503" s="87" t="str">
        <f t="shared" si="8"/>
        <v/>
      </c>
      <c r="AE5503" s="84"/>
      <c r="AF5503" s="86">
        <f>IF(AC5503&gt;0,AC5503,'⚙️ Config'!$B$10)</f>
        <v>0.0075</v>
      </c>
      <c r="AG5503" s="88">
        <f t="shared" si="9"/>
        <v>21039.61808</v>
      </c>
      <c r="AH5503" s="88">
        <f>AG5503*'⚙️ Config'!$B$11</f>
        <v>105198.0904</v>
      </c>
      <c r="AI5503" s="88">
        <f>AH5503*'⚙️ Config'!$B$12</f>
        <v>31559.42711</v>
      </c>
      <c r="AJ5503" s="64"/>
      <c r="AK5503" s="84"/>
      <c r="AL5503" s="84"/>
      <c r="AM5503" s="84"/>
      <c r="AN5503" s="84"/>
      <c r="AO5503" s="84"/>
      <c r="AP5503" s="84"/>
      <c r="AQ5503" s="84"/>
    </row>
    <row r="5504" ht="15.0" customHeight="1">
      <c r="A5504" s="103">
        <v>5501.0</v>
      </c>
      <c r="B5504" s="104" t="s">
        <v>11547</v>
      </c>
      <c r="C5504" s="103" t="s">
        <v>141</v>
      </c>
      <c r="D5504" s="103" t="s">
        <v>11548</v>
      </c>
      <c r="E5504" s="105">
        <v>29.85</v>
      </c>
      <c r="F5504" s="103" t="s">
        <v>86</v>
      </c>
      <c r="G5504" s="103" t="s">
        <v>606</v>
      </c>
      <c r="H5504" s="106">
        <v>2802366.34</v>
      </c>
      <c r="I5504" s="103">
        <v>2.0</v>
      </c>
      <c r="J5504" s="107">
        <v>5.0</v>
      </c>
      <c r="K5504" s="104">
        <v>2024.0</v>
      </c>
      <c r="L5504" s="103" t="s">
        <v>856</v>
      </c>
      <c r="M5504" s="103">
        <v>2021.0</v>
      </c>
      <c r="N5504" s="103" t="s">
        <v>161</v>
      </c>
      <c r="O5504" s="65" t="str">
        <f t="shared" si="1"/>
        <v>225757370001</v>
      </c>
      <c r="P5504" s="65">
        <f t="shared" si="2"/>
        <v>7</v>
      </c>
      <c r="Q5504" s="65">
        <f t="shared" si="3"/>
        <v>5</v>
      </c>
      <c r="R5504" s="65" t="str">
        <f t="shared" si="12"/>
        <v>22.575.737/0001-75</v>
      </c>
      <c r="S5504" s="84"/>
      <c r="T5504" s="84" t="str">
        <f t="shared" si="10"/>
        <v/>
      </c>
      <c r="U5504" s="84" t="str">
        <f t="shared" si="11"/>
        <v/>
      </c>
      <c r="V5504" s="65" t="str">
        <f t="shared" si="5"/>
        <v/>
      </c>
      <c r="W5504" s="84"/>
      <c r="X5504" s="84"/>
      <c r="Y5504" s="85"/>
      <c r="Z5504" s="85"/>
      <c r="AA5504" s="65" t="str">
        <f t="shared" si="6"/>
        <v/>
      </c>
      <c r="AB5504" s="65" t="str">
        <f t="shared" si="7"/>
        <v/>
      </c>
      <c r="AC5504" s="86"/>
      <c r="AD5504" s="87" t="str">
        <f t="shared" si="8"/>
        <v/>
      </c>
      <c r="AE5504" s="84"/>
      <c r="AF5504" s="86">
        <f>IF(AC5504&gt;0,AC5504,'⚙️ Config'!$B$10)</f>
        <v>0.0075</v>
      </c>
      <c r="AG5504" s="88">
        <f t="shared" si="9"/>
        <v>21017.74755</v>
      </c>
      <c r="AH5504" s="88">
        <f>AG5504*'⚙️ Config'!$B$11</f>
        <v>105088.7378</v>
      </c>
      <c r="AI5504" s="88">
        <f>AH5504*'⚙️ Config'!$B$12</f>
        <v>31526.62133</v>
      </c>
      <c r="AJ5504" s="64"/>
      <c r="AK5504" s="84"/>
      <c r="AL5504" s="84"/>
      <c r="AM5504" s="84"/>
      <c r="AN5504" s="84"/>
      <c r="AO5504" s="84"/>
      <c r="AP5504" s="84"/>
      <c r="AQ5504" s="84"/>
    </row>
    <row r="5505" ht="15.0" customHeight="1">
      <c r="A5505" s="98">
        <v>5502.0</v>
      </c>
      <c r="B5505" s="99" t="s">
        <v>11549</v>
      </c>
      <c r="C5505" s="98" t="s">
        <v>141</v>
      </c>
      <c r="D5505" s="98" t="s">
        <v>11550</v>
      </c>
      <c r="E5505" s="100">
        <v>54.98</v>
      </c>
      <c r="F5505" s="98" t="s">
        <v>86</v>
      </c>
      <c r="G5505" s="98" t="s">
        <v>606</v>
      </c>
      <c r="H5505" s="101">
        <v>2796758.96</v>
      </c>
      <c r="I5505" s="98">
        <v>2.0</v>
      </c>
      <c r="J5505" s="102">
        <v>4.9</v>
      </c>
      <c r="K5505" s="99">
        <v>2025.0</v>
      </c>
      <c r="L5505" s="98" t="s">
        <v>508</v>
      </c>
      <c r="M5505" s="98">
        <v>2021.0</v>
      </c>
      <c r="N5505" s="98" t="s">
        <v>208</v>
      </c>
      <c r="O5505" s="65" t="str">
        <f t="shared" si="1"/>
        <v>028577710001</v>
      </c>
      <c r="P5505" s="65">
        <f t="shared" si="2"/>
        <v>2</v>
      </c>
      <c r="Q5505" s="65">
        <f t="shared" si="3"/>
        <v>5</v>
      </c>
      <c r="R5505" s="65" t="str">
        <f t="shared" si="12"/>
        <v>02.857.771/0001-25</v>
      </c>
      <c r="S5505" s="84"/>
      <c r="T5505" s="84" t="str">
        <f t="shared" si="10"/>
        <v/>
      </c>
      <c r="U5505" s="84" t="str">
        <f t="shared" si="11"/>
        <v/>
      </c>
      <c r="V5505" s="65" t="str">
        <f t="shared" si="5"/>
        <v/>
      </c>
      <c r="W5505" s="84"/>
      <c r="X5505" s="84"/>
      <c r="Y5505" s="85"/>
      <c r="Z5505" s="85"/>
      <c r="AA5505" s="65" t="str">
        <f t="shared" si="6"/>
        <v/>
      </c>
      <c r="AB5505" s="65" t="str">
        <f t="shared" si="7"/>
        <v/>
      </c>
      <c r="AC5505" s="86"/>
      <c r="AD5505" s="87" t="str">
        <f t="shared" si="8"/>
        <v/>
      </c>
      <c r="AE5505" s="84"/>
      <c r="AF5505" s="86">
        <f>IF(AC5505&gt;0,AC5505,'⚙️ Config'!$B$10)</f>
        <v>0.0075</v>
      </c>
      <c r="AG5505" s="88">
        <f t="shared" si="9"/>
        <v>20975.6922</v>
      </c>
      <c r="AH5505" s="88">
        <f>AG5505*'⚙️ Config'!$B$11</f>
        <v>104878.461</v>
      </c>
      <c r="AI5505" s="88">
        <f>AH5505*'⚙️ Config'!$B$12</f>
        <v>31463.5383</v>
      </c>
      <c r="AJ5505" s="64"/>
      <c r="AK5505" s="84"/>
      <c r="AL5505" s="84"/>
      <c r="AM5505" s="84"/>
      <c r="AN5505" s="84"/>
      <c r="AO5505" s="84"/>
      <c r="AP5505" s="84"/>
      <c r="AQ5505" s="84"/>
    </row>
    <row r="5506" ht="15.0" customHeight="1">
      <c r="A5506" s="98">
        <v>5503.0</v>
      </c>
      <c r="B5506" s="99" t="s">
        <v>11551</v>
      </c>
      <c r="C5506" s="98" t="s">
        <v>141</v>
      </c>
      <c r="D5506" s="98" t="s">
        <v>11552</v>
      </c>
      <c r="E5506" s="100">
        <v>31.12</v>
      </c>
      <c r="F5506" s="98" t="s">
        <v>86</v>
      </c>
      <c r="G5506" s="98" t="s">
        <v>606</v>
      </c>
      <c r="H5506" s="101">
        <v>2790205.63</v>
      </c>
      <c r="I5506" s="98">
        <v>2.0</v>
      </c>
      <c r="J5506" s="102">
        <v>4.9</v>
      </c>
      <c r="K5506" s="99">
        <v>2024.0</v>
      </c>
      <c r="L5506" s="98" t="s">
        <v>295</v>
      </c>
      <c r="M5506" s="98">
        <v>2021.0</v>
      </c>
      <c r="N5506" s="98" t="s">
        <v>161</v>
      </c>
      <c r="O5506" s="65" t="str">
        <f t="shared" si="1"/>
        <v>119569690001</v>
      </c>
      <c r="P5506" s="65">
        <f t="shared" si="2"/>
        <v>5</v>
      </c>
      <c r="Q5506" s="65">
        <f t="shared" si="3"/>
        <v>7</v>
      </c>
      <c r="R5506" s="65" t="str">
        <f t="shared" si="12"/>
        <v>11.956.969/0001-57</v>
      </c>
      <c r="S5506" s="84"/>
      <c r="T5506" s="84" t="str">
        <f t="shared" si="10"/>
        <v/>
      </c>
      <c r="U5506" s="84" t="str">
        <f t="shared" si="11"/>
        <v/>
      </c>
      <c r="V5506" s="65" t="str">
        <f t="shared" si="5"/>
        <v/>
      </c>
      <c r="W5506" s="84"/>
      <c r="X5506" s="84"/>
      <c r="Y5506" s="85"/>
      <c r="Z5506" s="85"/>
      <c r="AA5506" s="65" t="str">
        <f t="shared" si="6"/>
        <v/>
      </c>
      <c r="AB5506" s="65" t="str">
        <f t="shared" si="7"/>
        <v/>
      </c>
      <c r="AC5506" s="86"/>
      <c r="AD5506" s="87" t="str">
        <f t="shared" si="8"/>
        <v/>
      </c>
      <c r="AE5506" s="84"/>
      <c r="AF5506" s="86">
        <f>IF(AC5506&gt;0,AC5506,'⚙️ Config'!$B$10)</f>
        <v>0.0075</v>
      </c>
      <c r="AG5506" s="88">
        <f t="shared" si="9"/>
        <v>20926.54223</v>
      </c>
      <c r="AH5506" s="88">
        <f>AG5506*'⚙️ Config'!$B$11</f>
        <v>104632.7111</v>
      </c>
      <c r="AI5506" s="88">
        <f>AH5506*'⚙️ Config'!$B$12</f>
        <v>31389.81334</v>
      </c>
      <c r="AJ5506" s="64"/>
      <c r="AK5506" s="84"/>
      <c r="AL5506" s="84"/>
      <c r="AM5506" s="84"/>
      <c r="AN5506" s="84"/>
      <c r="AO5506" s="84"/>
      <c r="AP5506" s="84"/>
      <c r="AQ5506" s="84"/>
    </row>
    <row r="5507" ht="15.0" customHeight="1">
      <c r="A5507" s="98">
        <v>5504.0</v>
      </c>
      <c r="B5507" s="99" t="s">
        <v>11553</v>
      </c>
      <c r="C5507" s="98" t="s">
        <v>141</v>
      </c>
      <c r="D5507" s="98" t="s">
        <v>11554</v>
      </c>
      <c r="E5507" s="100">
        <v>33.54</v>
      </c>
      <c r="F5507" s="98" t="s">
        <v>86</v>
      </c>
      <c r="G5507" s="98" t="s">
        <v>606</v>
      </c>
      <c r="H5507" s="101">
        <v>2787066.67</v>
      </c>
      <c r="I5507" s="98">
        <v>1.0</v>
      </c>
      <c r="J5507" s="102">
        <v>4.7</v>
      </c>
      <c r="K5507" s="99">
        <v>2021.0</v>
      </c>
      <c r="L5507" s="98" t="s">
        <v>202</v>
      </c>
      <c r="M5507" s="98">
        <v>2021.0</v>
      </c>
      <c r="N5507" s="98" t="s">
        <v>161</v>
      </c>
      <c r="O5507" s="65" t="str">
        <f t="shared" si="1"/>
        <v>056108250001</v>
      </c>
      <c r="P5507" s="65">
        <f t="shared" si="2"/>
        <v>4</v>
      </c>
      <c r="Q5507" s="65">
        <f t="shared" si="3"/>
        <v>1</v>
      </c>
      <c r="R5507" s="65" t="str">
        <f t="shared" si="12"/>
        <v>05.610.825/0001-41</v>
      </c>
      <c r="S5507" s="84"/>
      <c r="T5507" s="84" t="str">
        <f t="shared" si="10"/>
        <v/>
      </c>
      <c r="U5507" s="84" t="str">
        <f t="shared" si="11"/>
        <v/>
      </c>
      <c r="V5507" s="65" t="str">
        <f t="shared" si="5"/>
        <v/>
      </c>
      <c r="W5507" s="84"/>
      <c r="X5507" s="84"/>
      <c r="Y5507" s="85"/>
      <c r="Z5507" s="85"/>
      <c r="AA5507" s="65" t="str">
        <f t="shared" si="6"/>
        <v/>
      </c>
      <c r="AB5507" s="65" t="str">
        <f t="shared" si="7"/>
        <v/>
      </c>
      <c r="AC5507" s="86"/>
      <c r="AD5507" s="87" t="str">
        <f t="shared" si="8"/>
        <v/>
      </c>
      <c r="AE5507" s="84"/>
      <c r="AF5507" s="86">
        <f>IF(AC5507&gt;0,AC5507,'⚙️ Config'!$B$10)</f>
        <v>0.0075</v>
      </c>
      <c r="AG5507" s="88">
        <f t="shared" si="9"/>
        <v>20903.00003</v>
      </c>
      <c r="AH5507" s="88">
        <f>AG5507*'⚙️ Config'!$B$11</f>
        <v>104515.0001</v>
      </c>
      <c r="AI5507" s="88">
        <f>AH5507*'⚙️ Config'!$B$12</f>
        <v>31354.50004</v>
      </c>
      <c r="AJ5507" s="64"/>
      <c r="AK5507" s="84"/>
      <c r="AL5507" s="84"/>
      <c r="AM5507" s="84"/>
      <c r="AN5507" s="84"/>
      <c r="AO5507" s="84"/>
      <c r="AP5507" s="84"/>
      <c r="AQ5507" s="84"/>
    </row>
    <row r="5508" ht="15.0" customHeight="1">
      <c r="A5508" s="103">
        <v>5505.0</v>
      </c>
      <c r="B5508" s="104" t="s">
        <v>11555</v>
      </c>
      <c r="C5508" s="103" t="s">
        <v>141</v>
      </c>
      <c r="D5508" s="103" t="s">
        <v>11556</v>
      </c>
      <c r="E5508" s="105">
        <v>27.17</v>
      </c>
      <c r="F5508" s="103" t="s">
        <v>86</v>
      </c>
      <c r="G5508" s="103" t="s">
        <v>606</v>
      </c>
      <c r="H5508" s="106">
        <v>2782205.5</v>
      </c>
      <c r="I5508" s="103">
        <v>2.0</v>
      </c>
      <c r="J5508" s="107">
        <v>4.5</v>
      </c>
      <c r="K5508" s="104">
        <v>2023.0</v>
      </c>
      <c r="L5508" s="103" t="s">
        <v>202</v>
      </c>
      <c r="M5508" s="103">
        <v>2021.0</v>
      </c>
      <c r="N5508" s="103" t="s">
        <v>161</v>
      </c>
      <c r="O5508" s="65" t="str">
        <f t="shared" si="1"/>
        <v>375571100001</v>
      </c>
      <c r="P5508" s="65">
        <f t="shared" si="2"/>
        <v>6</v>
      </c>
      <c r="Q5508" s="65">
        <f t="shared" si="3"/>
        <v>9</v>
      </c>
      <c r="R5508" s="65" t="str">
        <f t="shared" si="12"/>
        <v>37.557.110/0001-69</v>
      </c>
      <c r="S5508" s="84"/>
      <c r="T5508" s="84" t="str">
        <f t="shared" si="10"/>
        <v/>
      </c>
      <c r="U5508" s="84" t="str">
        <f t="shared" si="11"/>
        <v/>
      </c>
      <c r="V5508" s="65" t="str">
        <f t="shared" si="5"/>
        <v/>
      </c>
      <c r="W5508" s="84"/>
      <c r="X5508" s="84"/>
      <c r="Y5508" s="85"/>
      <c r="Z5508" s="85"/>
      <c r="AA5508" s="65" t="str">
        <f t="shared" si="6"/>
        <v/>
      </c>
      <c r="AB5508" s="65" t="str">
        <f t="shared" si="7"/>
        <v/>
      </c>
      <c r="AC5508" s="86"/>
      <c r="AD5508" s="87" t="str">
        <f t="shared" si="8"/>
        <v/>
      </c>
      <c r="AE5508" s="84"/>
      <c r="AF5508" s="86">
        <f>IF(AC5508&gt;0,AC5508,'⚙️ Config'!$B$10)</f>
        <v>0.0075</v>
      </c>
      <c r="AG5508" s="88">
        <f t="shared" si="9"/>
        <v>20866.54125</v>
      </c>
      <c r="AH5508" s="88">
        <f>AG5508*'⚙️ Config'!$B$11</f>
        <v>104332.7063</v>
      </c>
      <c r="AI5508" s="88">
        <f>AH5508*'⚙️ Config'!$B$12</f>
        <v>31299.81188</v>
      </c>
      <c r="AJ5508" s="64"/>
      <c r="AK5508" s="84"/>
      <c r="AL5508" s="84"/>
      <c r="AM5508" s="84"/>
      <c r="AN5508" s="84"/>
      <c r="AO5508" s="84"/>
      <c r="AP5508" s="84"/>
      <c r="AQ5508" s="84"/>
    </row>
    <row r="5509" ht="15.0" customHeight="1">
      <c r="A5509" s="98">
        <v>5506.0</v>
      </c>
      <c r="B5509" s="99" t="s">
        <v>11557</v>
      </c>
      <c r="C5509" s="98" t="s">
        <v>141</v>
      </c>
      <c r="D5509" s="98" t="s">
        <v>11558</v>
      </c>
      <c r="E5509" s="100">
        <v>25.38</v>
      </c>
      <c r="F5509" s="98" t="s">
        <v>86</v>
      </c>
      <c r="G5509" s="98" t="s">
        <v>606</v>
      </c>
      <c r="H5509" s="101">
        <v>2775656.8</v>
      </c>
      <c r="I5509" s="98">
        <v>2.0</v>
      </c>
      <c r="J5509" s="102">
        <v>4.9</v>
      </c>
      <c r="K5509" s="99">
        <v>2022.0</v>
      </c>
      <c r="L5509" s="98" t="s">
        <v>10838</v>
      </c>
      <c r="M5509" s="98">
        <v>2021.0</v>
      </c>
      <c r="N5509" s="98" t="s">
        <v>161</v>
      </c>
      <c r="O5509" s="65" t="str">
        <f t="shared" si="1"/>
        <v>078656990001</v>
      </c>
      <c r="P5509" s="65">
        <f t="shared" si="2"/>
        <v>0</v>
      </c>
      <c r="Q5509" s="65">
        <f t="shared" si="3"/>
        <v>0</v>
      </c>
      <c r="R5509" s="65" t="str">
        <f t="shared" si="12"/>
        <v>07.865.699/0001-00</v>
      </c>
      <c r="S5509" s="84"/>
      <c r="T5509" s="84" t="str">
        <f t="shared" si="10"/>
        <v/>
      </c>
      <c r="U5509" s="84" t="str">
        <f t="shared" si="11"/>
        <v/>
      </c>
      <c r="V5509" s="65" t="str">
        <f t="shared" si="5"/>
        <v/>
      </c>
      <c r="W5509" s="84"/>
      <c r="X5509" s="84"/>
      <c r="Y5509" s="85"/>
      <c r="Z5509" s="85"/>
      <c r="AA5509" s="65" t="str">
        <f t="shared" si="6"/>
        <v/>
      </c>
      <c r="AB5509" s="65" t="str">
        <f t="shared" si="7"/>
        <v/>
      </c>
      <c r="AC5509" s="86"/>
      <c r="AD5509" s="87" t="str">
        <f t="shared" si="8"/>
        <v/>
      </c>
      <c r="AE5509" s="84"/>
      <c r="AF5509" s="86">
        <f>IF(AC5509&gt;0,AC5509,'⚙️ Config'!$B$10)</f>
        <v>0.0075</v>
      </c>
      <c r="AG5509" s="88">
        <f t="shared" si="9"/>
        <v>20817.426</v>
      </c>
      <c r="AH5509" s="88">
        <f>AG5509*'⚙️ Config'!$B$11</f>
        <v>104087.13</v>
      </c>
      <c r="AI5509" s="88">
        <f>AH5509*'⚙️ Config'!$B$12</f>
        <v>31226.139</v>
      </c>
      <c r="AJ5509" s="64"/>
      <c r="AK5509" s="84"/>
      <c r="AL5509" s="84"/>
      <c r="AM5509" s="84"/>
      <c r="AN5509" s="84"/>
      <c r="AO5509" s="84"/>
      <c r="AP5509" s="84"/>
      <c r="AQ5509" s="84"/>
    </row>
    <row r="5510" ht="15.0" customHeight="1">
      <c r="A5510" s="103">
        <v>5507.0</v>
      </c>
      <c r="B5510" s="104" t="s">
        <v>11559</v>
      </c>
      <c r="C5510" s="103" t="s">
        <v>141</v>
      </c>
      <c r="D5510" s="103" t="s">
        <v>11560</v>
      </c>
      <c r="E5510" s="105">
        <v>24.76</v>
      </c>
      <c r="F5510" s="103" t="s">
        <v>86</v>
      </c>
      <c r="G5510" s="103" t="s">
        <v>606</v>
      </c>
      <c r="H5510" s="106">
        <v>2773945.46</v>
      </c>
      <c r="I5510" s="103">
        <v>2.0</v>
      </c>
      <c r="J5510" s="107">
        <v>4.8</v>
      </c>
      <c r="K5510" s="104">
        <v>2022.0</v>
      </c>
      <c r="L5510" s="103" t="s">
        <v>630</v>
      </c>
      <c r="M5510" s="103">
        <v>2021.0</v>
      </c>
      <c r="N5510" s="103" t="s">
        <v>161</v>
      </c>
      <c r="O5510" s="65" t="str">
        <f t="shared" si="1"/>
        <v>107663360001</v>
      </c>
      <c r="P5510" s="65">
        <f t="shared" si="2"/>
        <v>1</v>
      </c>
      <c r="Q5510" s="65">
        <f t="shared" si="3"/>
        <v>3</v>
      </c>
      <c r="R5510" s="65" t="str">
        <f t="shared" si="12"/>
        <v>10.766.336/0001-13</v>
      </c>
      <c r="S5510" s="84"/>
      <c r="T5510" s="84" t="str">
        <f t="shared" si="10"/>
        <v/>
      </c>
      <c r="U5510" s="84" t="str">
        <f t="shared" si="11"/>
        <v/>
      </c>
      <c r="V5510" s="65" t="str">
        <f t="shared" si="5"/>
        <v/>
      </c>
      <c r="W5510" s="84"/>
      <c r="X5510" s="84"/>
      <c r="Y5510" s="85"/>
      <c r="Z5510" s="85"/>
      <c r="AA5510" s="65" t="str">
        <f t="shared" si="6"/>
        <v/>
      </c>
      <c r="AB5510" s="65" t="str">
        <f t="shared" si="7"/>
        <v/>
      </c>
      <c r="AC5510" s="86"/>
      <c r="AD5510" s="87" t="str">
        <f t="shared" si="8"/>
        <v/>
      </c>
      <c r="AE5510" s="84"/>
      <c r="AF5510" s="86">
        <f>IF(AC5510&gt;0,AC5510,'⚙️ Config'!$B$10)</f>
        <v>0.0075</v>
      </c>
      <c r="AG5510" s="88">
        <f t="shared" si="9"/>
        <v>20804.59095</v>
      </c>
      <c r="AH5510" s="88">
        <f>AG5510*'⚙️ Config'!$B$11</f>
        <v>104022.9548</v>
      </c>
      <c r="AI5510" s="88">
        <f>AH5510*'⚙️ Config'!$B$12</f>
        <v>31206.88643</v>
      </c>
      <c r="AJ5510" s="64"/>
      <c r="AK5510" s="84"/>
      <c r="AL5510" s="84"/>
      <c r="AM5510" s="84"/>
      <c r="AN5510" s="84"/>
      <c r="AO5510" s="84"/>
      <c r="AP5510" s="84"/>
      <c r="AQ5510" s="84"/>
    </row>
    <row r="5511" ht="15.0" customHeight="1">
      <c r="A5511" s="98">
        <v>5508.0</v>
      </c>
      <c r="B5511" s="99" t="s">
        <v>11561</v>
      </c>
      <c r="C5511" s="98" t="s">
        <v>141</v>
      </c>
      <c r="D5511" s="98" t="s">
        <v>11562</v>
      </c>
      <c r="E5511" s="100">
        <v>32.8</v>
      </c>
      <c r="F5511" s="98" t="s">
        <v>86</v>
      </c>
      <c r="G5511" s="98" t="s">
        <v>606</v>
      </c>
      <c r="H5511" s="101">
        <v>2769474.56</v>
      </c>
      <c r="I5511" s="98">
        <v>1.0</v>
      </c>
      <c r="J5511" s="102">
        <v>5.0</v>
      </c>
      <c r="K5511" s="99">
        <v>2021.0</v>
      </c>
      <c r="L5511" s="98" t="s">
        <v>202</v>
      </c>
      <c r="M5511" s="98">
        <v>2021.0</v>
      </c>
      <c r="N5511" s="98" t="s">
        <v>161</v>
      </c>
      <c r="O5511" s="65" t="str">
        <f t="shared" si="1"/>
        <v>027848630001</v>
      </c>
      <c r="P5511" s="65">
        <f t="shared" si="2"/>
        <v>2</v>
      </c>
      <c r="Q5511" s="65">
        <f t="shared" si="3"/>
        <v>2</v>
      </c>
      <c r="R5511" s="65" t="str">
        <f t="shared" si="12"/>
        <v>02.784.863/0001-22</v>
      </c>
      <c r="S5511" s="84"/>
      <c r="T5511" s="84" t="str">
        <f t="shared" si="10"/>
        <v/>
      </c>
      <c r="U5511" s="84" t="str">
        <f t="shared" si="11"/>
        <v/>
      </c>
      <c r="V5511" s="65" t="str">
        <f t="shared" si="5"/>
        <v/>
      </c>
      <c r="W5511" s="84"/>
      <c r="X5511" s="84"/>
      <c r="Y5511" s="85"/>
      <c r="Z5511" s="85"/>
      <c r="AA5511" s="65" t="str">
        <f t="shared" si="6"/>
        <v/>
      </c>
      <c r="AB5511" s="65" t="str">
        <f t="shared" si="7"/>
        <v/>
      </c>
      <c r="AC5511" s="86"/>
      <c r="AD5511" s="87" t="str">
        <f t="shared" si="8"/>
        <v/>
      </c>
      <c r="AE5511" s="84"/>
      <c r="AF5511" s="86">
        <f>IF(AC5511&gt;0,AC5511,'⚙️ Config'!$B$10)</f>
        <v>0.0075</v>
      </c>
      <c r="AG5511" s="88">
        <f t="shared" si="9"/>
        <v>20771.0592</v>
      </c>
      <c r="AH5511" s="88">
        <f>AG5511*'⚙️ Config'!$B$11</f>
        <v>103855.296</v>
      </c>
      <c r="AI5511" s="88">
        <f>AH5511*'⚙️ Config'!$B$12</f>
        <v>31156.5888</v>
      </c>
      <c r="AJ5511" s="64"/>
      <c r="AK5511" s="84"/>
      <c r="AL5511" s="84"/>
      <c r="AM5511" s="84"/>
      <c r="AN5511" s="84"/>
      <c r="AO5511" s="84"/>
      <c r="AP5511" s="84"/>
      <c r="AQ5511" s="84"/>
    </row>
    <row r="5512" ht="15.0" customHeight="1">
      <c r="A5512" s="103">
        <v>5509.0</v>
      </c>
      <c r="B5512" s="104" t="s">
        <v>11563</v>
      </c>
      <c r="C5512" s="103" t="s">
        <v>141</v>
      </c>
      <c r="D5512" s="103" t="s">
        <v>11564</v>
      </c>
      <c r="E5512" s="105">
        <v>27.23</v>
      </c>
      <c r="F5512" s="103" t="s">
        <v>86</v>
      </c>
      <c r="G5512" s="103" t="s">
        <v>606</v>
      </c>
      <c r="H5512" s="106">
        <v>2766054.75</v>
      </c>
      <c r="I5512" s="103">
        <v>2.0</v>
      </c>
      <c r="J5512" s="107">
        <v>4.3</v>
      </c>
      <c r="K5512" s="104">
        <v>2023.0</v>
      </c>
      <c r="L5512" s="103" t="s">
        <v>856</v>
      </c>
      <c r="M5512" s="103">
        <v>2021.0</v>
      </c>
      <c r="N5512" s="103" t="s">
        <v>161</v>
      </c>
      <c r="O5512" s="65" t="str">
        <f t="shared" si="1"/>
        <v>302310220001</v>
      </c>
      <c r="P5512" s="65">
        <f t="shared" si="2"/>
        <v>2</v>
      </c>
      <c r="Q5512" s="65">
        <f t="shared" si="3"/>
        <v>3</v>
      </c>
      <c r="R5512" s="65" t="str">
        <f t="shared" si="12"/>
        <v>30.231.022/0001-23</v>
      </c>
      <c r="S5512" s="84"/>
      <c r="T5512" s="84" t="str">
        <f t="shared" si="10"/>
        <v/>
      </c>
      <c r="U5512" s="84" t="str">
        <f t="shared" si="11"/>
        <v/>
      </c>
      <c r="V5512" s="65" t="str">
        <f t="shared" si="5"/>
        <v/>
      </c>
      <c r="W5512" s="84"/>
      <c r="X5512" s="84"/>
      <c r="Y5512" s="85"/>
      <c r="Z5512" s="85"/>
      <c r="AA5512" s="65" t="str">
        <f t="shared" si="6"/>
        <v/>
      </c>
      <c r="AB5512" s="65" t="str">
        <f t="shared" si="7"/>
        <v/>
      </c>
      <c r="AC5512" s="86"/>
      <c r="AD5512" s="87" t="str">
        <f t="shared" si="8"/>
        <v/>
      </c>
      <c r="AE5512" s="84"/>
      <c r="AF5512" s="86">
        <f>IF(AC5512&gt;0,AC5512,'⚙️ Config'!$B$10)</f>
        <v>0.0075</v>
      </c>
      <c r="AG5512" s="88">
        <f t="shared" si="9"/>
        <v>20745.41063</v>
      </c>
      <c r="AH5512" s="88">
        <f>AG5512*'⚙️ Config'!$B$11</f>
        <v>103727.0531</v>
      </c>
      <c r="AI5512" s="88">
        <f>AH5512*'⚙️ Config'!$B$12</f>
        <v>31118.11594</v>
      </c>
      <c r="AJ5512" s="64"/>
      <c r="AK5512" s="84"/>
      <c r="AL5512" s="84"/>
      <c r="AM5512" s="84"/>
      <c r="AN5512" s="84"/>
      <c r="AO5512" s="84"/>
      <c r="AP5512" s="84"/>
      <c r="AQ5512" s="84"/>
    </row>
    <row r="5513" ht="15.0" customHeight="1">
      <c r="A5513" s="103">
        <v>5510.0</v>
      </c>
      <c r="B5513" s="104" t="s">
        <v>11565</v>
      </c>
      <c r="C5513" s="103" t="s">
        <v>141</v>
      </c>
      <c r="D5513" s="103" t="s">
        <v>11566</v>
      </c>
      <c r="E5513" s="105">
        <v>25.46</v>
      </c>
      <c r="F5513" s="103" t="s">
        <v>86</v>
      </c>
      <c r="G5513" s="103" t="s">
        <v>606</v>
      </c>
      <c r="H5513" s="106">
        <v>2763566.57</v>
      </c>
      <c r="I5513" s="103">
        <v>2.0</v>
      </c>
      <c r="J5513" s="107">
        <v>4.7</v>
      </c>
      <c r="K5513" s="104">
        <v>2022.0</v>
      </c>
      <c r="L5513" s="103" t="s">
        <v>630</v>
      </c>
      <c r="M5513" s="103">
        <v>2021.0</v>
      </c>
      <c r="N5513" s="103" t="s">
        <v>161</v>
      </c>
      <c r="O5513" s="65" t="str">
        <f t="shared" si="1"/>
        <v>130319440001</v>
      </c>
      <c r="P5513" s="65">
        <f t="shared" si="2"/>
        <v>7</v>
      </c>
      <c r="Q5513" s="65">
        <f t="shared" si="3"/>
        <v>8</v>
      </c>
      <c r="R5513" s="65" t="str">
        <f t="shared" si="12"/>
        <v>13.031.944/0001-78</v>
      </c>
      <c r="S5513" s="84"/>
      <c r="T5513" s="84" t="str">
        <f t="shared" si="10"/>
        <v/>
      </c>
      <c r="U5513" s="84" t="str">
        <f t="shared" si="11"/>
        <v/>
      </c>
      <c r="V5513" s="65" t="str">
        <f t="shared" si="5"/>
        <v/>
      </c>
      <c r="W5513" s="84"/>
      <c r="X5513" s="84"/>
      <c r="Y5513" s="85"/>
      <c r="Z5513" s="85"/>
      <c r="AA5513" s="65" t="str">
        <f t="shared" si="6"/>
        <v/>
      </c>
      <c r="AB5513" s="65" t="str">
        <f t="shared" si="7"/>
        <v/>
      </c>
      <c r="AC5513" s="86"/>
      <c r="AD5513" s="87" t="str">
        <f t="shared" si="8"/>
        <v/>
      </c>
      <c r="AE5513" s="84"/>
      <c r="AF5513" s="86">
        <f>IF(AC5513&gt;0,AC5513,'⚙️ Config'!$B$10)</f>
        <v>0.0075</v>
      </c>
      <c r="AG5513" s="88">
        <f t="shared" si="9"/>
        <v>20726.74928</v>
      </c>
      <c r="AH5513" s="88">
        <f>AG5513*'⚙️ Config'!$B$11</f>
        <v>103633.7464</v>
      </c>
      <c r="AI5513" s="88">
        <f>AH5513*'⚙️ Config'!$B$12</f>
        <v>31090.12391</v>
      </c>
      <c r="AJ5513" s="64"/>
      <c r="AK5513" s="84"/>
      <c r="AL5513" s="84"/>
      <c r="AM5513" s="84"/>
      <c r="AN5513" s="84"/>
      <c r="AO5513" s="84"/>
      <c r="AP5513" s="84"/>
      <c r="AQ5513" s="84"/>
    </row>
    <row r="5514" ht="15.0" customHeight="1">
      <c r="A5514" s="98">
        <v>5511.0</v>
      </c>
      <c r="B5514" s="99" t="s">
        <v>11567</v>
      </c>
      <c r="C5514" s="98" t="s">
        <v>141</v>
      </c>
      <c r="D5514" s="98" t="s">
        <v>11568</v>
      </c>
      <c r="E5514" s="100">
        <v>26.57</v>
      </c>
      <c r="F5514" s="98" t="s">
        <v>86</v>
      </c>
      <c r="G5514" s="98" t="s">
        <v>606</v>
      </c>
      <c r="H5514" s="101">
        <v>2763283.22</v>
      </c>
      <c r="I5514" s="98">
        <v>2.0</v>
      </c>
      <c r="J5514" s="102">
        <v>4.9</v>
      </c>
      <c r="K5514" s="99">
        <v>2023.0</v>
      </c>
      <c r="L5514" s="98" t="s">
        <v>387</v>
      </c>
      <c r="M5514" s="98">
        <v>2021.0</v>
      </c>
      <c r="N5514" s="98" t="s">
        <v>161</v>
      </c>
      <c r="O5514" s="65" t="str">
        <f t="shared" si="1"/>
        <v>538956780001</v>
      </c>
      <c r="P5514" s="65">
        <f t="shared" si="2"/>
        <v>4</v>
      </c>
      <c r="Q5514" s="65">
        <f t="shared" si="3"/>
        <v>6</v>
      </c>
      <c r="R5514" s="65" t="str">
        <f t="shared" si="12"/>
        <v>53.895.678/0001-46</v>
      </c>
      <c r="S5514" s="84"/>
      <c r="T5514" s="84" t="str">
        <f t="shared" si="10"/>
        <v/>
      </c>
      <c r="U5514" s="84" t="str">
        <f t="shared" si="11"/>
        <v/>
      </c>
      <c r="V5514" s="65" t="str">
        <f t="shared" si="5"/>
        <v/>
      </c>
      <c r="W5514" s="84"/>
      <c r="X5514" s="84"/>
      <c r="Y5514" s="85"/>
      <c r="Z5514" s="85"/>
      <c r="AA5514" s="65" t="str">
        <f t="shared" si="6"/>
        <v/>
      </c>
      <c r="AB5514" s="65" t="str">
        <f t="shared" si="7"/>
        <v/>
      </c>
      <c r="AC5514" s="86"/>
      <c r="AD5514" s="87" t="str">
        <f t="shared" si="8"/>
        <v/>
      </c>
      <c r="AE5514" s="84"/>
      <c r="AF5514" s="86">
        <f>IF(AC5514&gt;0,AC5514,'⚙️ Config'!$B$10)</f>
        <v>0.0075</v>
      </c>
      <c r="AG5514" s="88">
        <f t="shared" si="9"/>
        <v>20724.62415</v>
      </c>
      <c r="AH5514" s="88">
        <f>AG5514*'⚙️ Config'!$B$11</f>
        <v>103623.1208</v>
      </c>
      <c r="AI5514" s="88">
        <f>AH5514*'⚙️ Config'!$B$12</f>
        <v>31086.93623</v>
      </c>
      <c r="AJ5514" s="64"/>
      <c r="AK5514" s="84"/>
      <c r="AL5514" s="84"/>
      <c r="AM5514" s="84"/>
      <c r="AN5514" s="84"/>
      <c r="AO5514" s="84"/>
      <c r="AP5514" s="84"/>
      <c r="AQ5514" s="84"/>
    </row>
    <row r="5515" ht="15.0" customHeight="1">
      <c r="A5515" s="103">
        <v>5512.0</v>
      </c>
      <c r="B5515" s="104" t="s">
        <v>11569</v>
      </c>
      <c r="C5515" s="103" t="s">
        <v>141</v>
      </c>
      <c r="D5515" s="103" t="s">
        <v>11570</v>
      </c>
      <c r="E5515" s="105">
        <v>34.66</v>
      </c>
      <c r="F5515" s="103" t="s">
        <v>86</v>
      </c>
      <c r="G5515" s="103" t="s">
        <v>606</v>
      </c>
      <c r="H5515" s="106">
        <v>2761690.55</v>
      </c>
      <c r="I5515" s="103">
        <v>1.0</v>
      </c>
      <c r="J5515" s="107">
        <v>4.3</v>
      </c>
      <c r="K5515" s="104">
        <v>2021.0</v>
      </c>
      <c r="L5515" s="103" t="s">
        <v>295</v>
      </c>
      <c r="M5515" s="103">
        <v>2021.0</v>
      </c>
      <c r="N5515" s="103" t="s">
        <v>161</v>
      </c>
      <c r="O5515" s="65" t="str">
        <f t="shared" si="1"/>
        <v>252442040001</v>
      </c>
      <c r="P5515" s="65">
        <f t="shared" si="2"/>
        <v>0</v>
      </c>
      <c r="Q5515" s="65">
        <f t="shared" si="3"/>
        <v>7</v>
      </c>
      <c r="R5515" s="65" t="str">
        <f t="shared" si="12"/>
        <v>25.244.204/0001-07</v>
      </c>
      <c r="S5515" s="84"/>
      <c r="T5515" s="84" t="str">
        <f t="shared" si="10"/>
        <v/>
      </c>
      <c r="U5515" s="84" t="str">
        <f t="shared" si="11"/>
        <v/>
      </c>
      <c r="V5515" s="65" t="str">
        <f t="shared" si="5"/>
        <v/>
      </c>
      <c r="W5515" s="84"/>
      <c r="X5515" s="84"/>
      <c r="Y5515" s="85"/>
      <c r="Z5515" s="85"/>
      <c r="AA5515" s="65" t="str">
        <f t="shared" si="6"/>
        <v/>
      </c>
      <c r="AB5515" s="65" t="str">
        <f t="shared" si="7"/>
        <v/>
      </c>
      <c r="AC5515" s="86"/>
      <c r="AD5515" s="87" t="str">
        <f t="shared" si="8"/>
        <v/>
      </c>
      <c r="AE5515" s="84"/>
      <c r="AF5515" s="86">
        <f>IF(AC5515&gt;0,AC5515,'⚙️ Config'!$B$10)</f>
        <v>0.0075</v>
      </c>
      <c r="AG5515" s="88">
        <f t="shared" si="9"/>
        <v>20712.67913</v>
      </c>
      <c r="AH5515" s="88">
        <f>AG5515*'⚙️ Config'!$B$11</f>
        <v>103563.3956</v>
      </c>
      <c r="AI5515" s="88">
        <f>AH5515*'⚙️ Config'!$B$12</f>
        <v>31069.01869</v>
      </c>
      <c r="AJ5515" s="64"/>
      <c r="AK5515" s="84"/>
      <c r="AL5515" s="84"/>
      <c r="AM5515" s="84"/>
      <c r="AN5515" s="84"/>
      <c r="AO5515" s="84"/>
      <c r="AP5515" s="84"/>
      <c r="AQ5515" s="84"/>
    </row>
    <row r="5516" ht="15.0" customHeight="1">
      <c r="A5516" s="103">
        <v>5513.0</v>
      </c>
      <c r="B5516" s="104" t="s">
        <v>11571</v>
      </c>
      <c r="C5516" s="103" t="s">
        <v>141</v>
      </c>
      <c r="D5516" s="103" t="s">
        <v>11572</v>
      </c>
      <c r="E5516" s="105">
        <v>24.76</v>
      </c>
      <c r="F5516" s="103" t="s">
        <v>86</v>
      </c>
      <c r="G5516" s="103" t="s">
        <v>606</v>
      </c>
      <c r="H5516" s="106">
        <v>2759481.72</v>
      </c>
      <c r="I5516" s="103">
        <v>2.0</v>
      </c>
      <c r="J5516" s="107">
        <v>4.8</v>
      </c>
      <c r="K5516" s="104">
        <v>2022.0</v>
      </c>
      <c r="L5516" s="103" t="s">
        <v>630</v>
      </c>
      <c r="M5516" s="103">
        <v>2021.0</v>
      </c>
      <c r="N5516" s="103" t="s">
        <v>161</v>
      </c>
      <c r="O5516" s="65" t="str">
        <f t="shared" si="1"/>
        <v>274258570001</v>
      </c>
      <c r="P5516" s="65">
        <f t="shared" si="2"/>
        <v>0</v>
      </c>
      <c r="Q5516" s="65">
        <f t="shared" si="3"/>
        <v>0</v>
      </c>
      <c r="R5516" s="65" t="str">
        <f t="shared" si="12"/>
        <v>27.425.857/0001-00</v>
      </c>
      <c r="S5516" s="84"/>
      <c r="T5516" s="84" t="str">
        <f t="shared" si="10"/>
        <v/>
      </c>
      <c r="U5516" s="84" t="str">
        <f t="shared" si="11"/>
        <v/>
      </c>
      <c r="V5516" s="65" t="str">
        <f t="shared" si="5"/>
        <v/>
      </c>
      <c r="W5516" s="84"/>
      <c r="X5516" s="84"/>
      <c r="Y5516" s="85"/>
      <c r="Z5516" s="85"/>
      <c r="AA5516" s="65" t="str">
        <f t="shared" si="6"/>
        <v/>
      </c>
      <c r="AB5516" s="65" t="str">
        <f t="shared" si="7"/>
        <v/>
      </c>
      <c r="AC5516" s="86"/>
      <c r="AD5516" s="87" t="str">
        <f t="shared" si="8"/>
        <v/>
      </c>
      <c r="AE5516" s="84"/>
      <c r="AF5516" s="86">
        <f>IF(AC5516&gt;0,AC5516,'⚙️ Config'!$B$10)</f>
        <v>0.0075</v>
      </c>
      <c r="AG5516" s="88">
        <f t="shared" si="9"/>
        <v>20696.1129</v>
      </c>
      <c r="AH5516" s="88">
        <f>AG5516*'⚙️ Config'!$B$11</f>
        <v>103480.5645</v>
      </c>
      <c r="AI5516" s="88">
        <f>AH5516*'⚙️ Config'!$B$12</f>
        <v>31044.16935</v>
      </c>
      <c r="AJ5516" s="64"/>
      <c r="AK5516" s="84"/>
      <c r="AL5516" s="84"/>
      <c r="AM5516" s="84"/>
      <c r="AN5516" s="84"/>
      <c r="AO5516" s="84"/>
      <c r="AP5516" s="84"/>
      <c r="AQ5516" s="84"/>
    </row>
    <row r="5517" ht="15.0" customHeight="1">
      <c r="A5517" s="103">
        <v>5514.0</v>
      </c>
      <c r="B5517" s="104" t="s">
        <v>11573</v>
      </c>
      <c r="C5517" s="103" t="s">
        <v>141</v>
      </c>
      <c r="D5517" s="103" t="s">
        <v>11574</v>
      </c>
      <c r="E5517" s="105">
        <v>33.54</v>
      </c>
      <c r="F5517" s="103" t="s">
        <v>86</v>
      </c>
      <c r="G5517" s="103" t="s">
        <v>606</v>
      </c>
      <c r="H5517" s="106">
        <v>2758428.34</v>
      </c>
      <c r="I5517" s="103">
        <v>1.0</v>
      </c>
      <c r="J5517" s="107">
        <v>4.7</v>
      </c>
      <c r="K5517" s="104">
        <v>2021.0</v>
      </c>
      <c r="L5517" s="103" t="s">
        <v>202</v>
      </c>
      <c r="M5517" s="103">
        <v>2021.0</v>
      </c>
      <c r="N5517" s="103" t="s">
        <v>161</v>
      </c>
      <c r="O5517" s="65" t="str">
        <f t="shared" si="1"/>
        <v>016250340001</v>
      </c>
      <c r="P5517" s="65">
        <f t="shared" si="2"/>
        <v>3</v>
      </c>
      <c r="Q5517" s="65">
        <f t="shared" si="3"/>
        <v>4</v>
      </c>
      <c r="R5517" s="65" t="str">
        <f t="shared" si="12"/>
        <v>01.625.034/0001-34</v>
      </c>
      <c r="S5517" s="84"/>
      <c r="T5517" s="84" t="str">
        <f t="shared" si="10"/>
        <v/>
      </c>
      <c r="U5517" s="84" t="str">
        <f t="shared" si="11"/>
        <v/>
      </c>
      <c r="V5517" s="65" t="str">
        <f t="shared" si="5"/>
        <v/>
      </c>
      <c r="W5517" s="84"/>
      <c r="X5517" s="84"/>
      <c r="Y5517" s="85"/>
      <c r="Z5517" s="85"/>
      <c r="AA5517" s="65" t="str">
        <f t="shared" si="6"/>
        <v/>
      </c>
      <c r="AB5517" s="65" t="str">
        <f t="shared" si="7"/>
        <v/>
      </c>
      <c r="AC5517" s="86"/>
      <c r="AD5517" s="87" t="str">
        <f t="shared" si="8"/>
        <v/>
      </c>
      <c r="AE5517" s="84"/>
      <c r="AF5517" s="86">
        <f>IF(AC5517&gt;0,AC5517,'⚙️ Config'!$B$10)</f>
        <v>0.0075</v>
      </c>
      <c r="AG5517" s="88">
        <f t="shared" si="9"/>
        <v>20688.21255</v>
      </c>
      <c r="AH5517" s="88">
        <f>AG5517*'⚙️ Config'!$B$11</f>
        <v>103441.0628</v>
      </c>
      <c r="AI5517" s="88">
        <f>AH5517*'⚙️ Config'!$B$12</f>
        <v>31032.31883</v>
      </c>
      <c r="AJ5517" s="64"/>
      <c r="AK5517" s="84"/>
      <c r="AL5517" s="84"/>
      <c r="AM5517" s="84"/>
      <c r="AN5517" s="84"/>
      <c r="AO5517" s="84"/>
      <c r="AP5517" s="84"/>
      <c r="AQ5517" s="84"/>
    </row>
    <row r="5518" ht="15.0" customHeight="1">
      <c r="A5518" s="98">
        <v>5515.0</v>
      </c>
      <c r="B5518" s="99" t="s">
        <v>11575</v>
      </c>
      <c r="C5518" s="98" t="s">
        <v>141</v>
      </c>
      <c r="D5518" s="98" t="s">
        <v>11576</v>
      </c>
      <c r="E5518" s="100">
        <v>23.28</v>
      </c>
      <c r="F5518" s="98" t="s">
        <v>86</v>
      </c>
      <c r="G5518" s="98" t="s">
        <v>606</v>
      </c>
      <c r="H5518" s="101">
        <v>2756741.52</v>
      </c>
      <c r="I5518" s="98">
        <v>2.0</v>
      </c>
      <c r="J5518" s="102">
        <v>4.8</v>
      </c>
      <c r="K5518" s="99">
        <v>2021.0</v>
      </c>
      <c r="L5518" s="98" t="s">
        <v>890</v>
      </c>
      <c r="M5518" s="98">
        <v>2021.0</v>
      </c>
      <c r="N5518" s="98" t="s">
        <v>161</v>
      </c>
      <c r="O5518" s="65" t="str">
        <f t="shared" si="1"/>
        <v>675061050001</v>
      </c>
      <c r="P5518" s="65">
        <f t="shared" si="2"/>
        <v>9</v>
      </c>
      <c r="Q5518" s="65">
        <f t="shared" si="3"/>
        <v>8</v>
      </c>
      <c r="R5518" s="65" t="str">
        <f t="shared" si="12"/>
        <v>67.506.105/0001-98</v>
      </c>
      <c r="S5518" s="84"/>
      <c r="T5518" s="84" t="str">
        <f t="shared" si="10"/>
        <v/>
      </c>
      <c r="U5518" s="84" t="str">
        <f t="shared" si="11"/>
        <v/>
      </c>
      <c r="V5518" s="65" t="str">
        <f t="shared" si="5"/>
        <v/>
      </c>
      <c r="W5518" s="84"/>
      <c r="X5518" s="84"/>
      <c r="Y5518" s="85"/>
      <c r="Z5518" s="85"/>
      <c r="AA5518" s="65" t="str">
        <f t="shared" si="6"/>
        <v/>
      </c>
      <c r="AB5518" s="65" t="str">
        <f t="shared" si="7"/>
        <v/>
      </c>
      <c r="AC5518" s="86"/>
      <c r="AD5518" s="87" t="str">
        <f t="shared" si="8"/>
        <v/>
      </c>
      <c r="AE5518" s="84"/>
      <c r="AF5518" s="86">
        <f>IF(AC5518&gt;0,AC5518,'⚙️ Config'!$B$10)</f>
        <v>0.0075</v>
      </c>
      <c r="AG5518" s="88">
        <f t="shared" si="9"/>
        <v>20675.5614</v>
      </c>
      <c r="AH5518" s="88">
        <f>AG5518*'⚙️ Config'!$B$11</f>
        <v>103377.807</v>
      </c>
      <c r="AI5518" s="88">
        <f>AH5518*'⚙️ Config'!$B$12</f>
        <v>31013.3421</v>
      </c>
      <c r="AJ5518" s="64"/>
      <c r="AK5518" s="84"/>
      <c r="AL5518" s="84"/>
      <c r="AM5518" s="84"/>
      <c r="AN5518" s="84"/>
      <c r="AO5518" s="84"/>
      <c r="AP5518" s="84"/>
      <c r="AQ5518" s="84"/>
    </row>
    <row r="5519" ht="15.0" customHeight="1">
      <c r="A5519" s="103">
        <v>5516.0</v>
      </c>
      <c r="B5519" s="104" t="s">
        <v>11577</v>
      </c>
      <c r="C5519" s="103" t="s">
        <v>141</v>
      </c>
      <c r="D5519" s="103" t="s">
        <v>11578</v>
      </c>
      <c r="E5519" s="105">
        <v>29.62</v>
      </c>
      <c r="F5519" s="103" t="s">
        <v>86</v>
      </c>
      <c r="G5519" s="103" t="s">
        <v>606</v>
      </c>
      <c r="H5519" s="106">
        <v>2754535.28</v>
      </c>
      <c r="I5519" s="103">
        <v>2.0</v>
      </c>
      <c r="J5519" s="107">
        <v>4.8</v>
      </c>
      <c r="K5519" s="104">
        <v>2024.0</v>
      </c>
      <c r="L5519" s="103" t="s">
        <v>630</v>
      </c>
      <c r="M5519" s="103">
        <v>2021.0</v>
      </c>
      <c r="N5519" s="103" t="s">
        <v>189</v>
      </c>
      <c r="O5519" s="65" t="str">
        <f t="shared" si="1"/>
        <v>590605660001</v>
      </c>
      <c r="P5519" s="65">
        <f t="shared" si="2"/>
        <v>5</v>
      </c>
      <c r="Q5519" s="65">
        <f t="shared" si="3"/>
        <v>1</v>
      </c>
      <c r="R5519" s="65" t="str">
        <f t="shared" si="12"/>
        <v>59.060.566/0001-51</v>
      </c>
      <c r="S5519" s="84"/>
      <c r="T5519" s="84" t="str">
        <f t="shared" si="10"/>
        <v/>
      </c>
      <c r="U5519" s="84" t="str">
        <f t="shared" si="11"/>
        <v/>
      </c>
      <c r="V5519" s="65" t="str">
        <f t="shared" si="5"/>
        <v/>
      </c>
      <c r="W5519" s="84"/>
      <c r="X5519" s="84"/>
      <c r="Y5519" s="85"/>
      <c r="Z5519" s="85"/>
      <c r="AA5519" s="65" t="str">
        <f t="shared" si="6"/>
        <v/>
      </c>
      <c r="AB5519" s="65" t="str">
        <f t="shared" si="7"/>
        <v/>
      </c>
      <c r="AC5519" s="86"/>
      <c r="AD5519" s="87" t="str">
        <f t="shared" si="8"/>
        <v/>
      </c>
      <c r="AE5519" s="84"/>
      <c r="AF5519" s="86">
        <f>IF(AC5519&gt;0,AC5519,'⚙️ Config'!$B$10)</f>
        <v>0.0075</v>
      </c>
      <c r="AG5519" s="88">
        <f t="shared" si="9"/>
        <v>20659.0146</v>
      </c>
      <c r="AH5519" s="88">
        <f>AG5519*'⚙️ Config'!$B$11</f>
        <v>103295.073</v>
      </c>
      <c r="AI5519" s="88">
        <f>AH5519*'⚙️ Config'!$B$12</f>
        <v>30988.5219</v>
      </c>
      <c r="AJ5519" s="64"/>
      <c r="AK5519" s="84"/>
      <c r="AL5519" s="84"/>
      <c r="AM5519" s="84"/>
      <c r="AN5519" s="84"/>
      <c r="AO5519" s="84"/>
      <c r="AP5519" s="84"/>
      <c r="AQ5519" s="84"/>
    </row>
    <row r="5520" ht="15.0" customHeight="1">
      <c r="A5520" s="103">
        <v>5517.0</v>
      </c>
      <c r="B5520" s="104" t="s">
        <v>11579</v>
      </c>
      <c r="C5520" s="103" t="s">
        <v>141</v>
      </c>
      <c r="D5520" s="103" t="s">
        <v>11580</v>
      </c>
      <c r="E5520" s="105">
        <v>30.42</v>
      </c>
      <c r="F5520" s="103" t="s">
        <v>86</v>
      </c>
      <c r="G5520" s="103" t="s">
        <v>606</v>
      </c>
      <c r="H5520" s="106">
        <v>2752947.84</v>
      </c>
      <c r="I5520" s="103">
        <v>2.0</v>
      </c>
      <c r="J5520" s="107">
        <v>4.6</v>
      </c>
      <c r="K5520" s="104">
        <v>2024.0</v>
      </c>
      <c r="L5520" s="103" t="s">
        <v>508</v>
      </c>
      <c r="M5520" s="103">
        <v>2021.0</v>
      </c>
      <c r="N5520" s="103" t="s">
        <v>161</v>
      </c>
      <c r="O5520" s="65" t="str">
        <f t="shared" si="1"/>
        <v>076181660001</v>
      </c>
      <c r="P5520" s="65">
        <f t="shared" si="2"/>
        <v>1</v>
      </c>
      <c r="Q5520" s="65">
        <f t="shared" si="3"/>
        <v>5</v>
      </c>
      <c r="R5520" s="65" t="str">
        <f t="shared" si="12"/>
        <v>07.618.166/0001-15</v>
      </c>
      <c r="S5520" s="84"/>
      <c r="T5520" s="84" t="str">
        <f t="shared" si="10"/>
        <v/>
      </c>
      <c r="U5520" s="84" t="str">
        <f t="shared" si="11"/>
        <v/>
      </c>
      <c r="V5520" s="65" t="str">
        <f t="shared" si="5"/>
        <v/>
      </c>
      <c r="W5520" s="84"/>
      <c r="X5520" s="84"/>
      <c r="Y5520" s="85"/>
      <c r="Z5520" s="85"/>
      <c r="AA5520" s="65" t="str">
        <f t="shared" si="6"/>
        <v/>
      </c>
      <c r="AB5520" s="65" t="str">
        <f t="shared" si="7"/>
        <v/>
      </c>
      <c r="AC5520" s="86"/>
      <c r="AD5520" s="87" t="str">
        <f t="shared" si="8"/>
        <v/>
      </c>
      <c r="AE5520" s="84"/>
      <c r="AF5520" s="86">
        <f>IF(AC5520&gt;0,AC5520,'⚙️ Config'!$B$10)</f>
        <v>0.0075</v>
      </c>
      <c r="AG5520" s="88">
        <f t="shared" si="9"/>
        <v>20647.1088</v>
      </c>
      <c r="AH5520" s="88">
        <f>AG5520*'⚙️ Config'!$B$11</f>
        <v>103235.544</v>
      </c>
      <c r="AI5520" s="88">
        <f>AH5520*'⚙️ Config'!$B$12</f>
        <v>30970.6632</v>
      </c>
      <c r="AJ5520" s="64"/>
      <c r="AK5520" s="84"/>
      <c r="AL5520" s="84"/>
      <c r="AM5520" s="84"/>
      <c r="AN5520" s="84"/>
      <c r="AO5520" s="84"/>
      <c r="AP5520" s="84"/>
      <c r="AQ5520" s="84"/>
    </row>
    <row r="5521" ht="15.0" customHeight="1">
      <c r="A5521" s="98">
        <v>5518.0</v>
      </c>
      <c r="B5521" s="99" t="s">
        <v>11581</v>
      </c>
      <c r="C5521" s="98" t="s">
        <v>141</v>
      </c>
      <c r="D5521" s="98" t="s">
        <v>11582</v>
      </c>
      <c r="E5521" s="100">
        <v>29.98</v>
      </c>
      <c r="F5521" s="98" t="s">
        <v>86</v>
      </c>
      <c r="G5521" s="98" t="s">
        <v>606</v>
      </c>
      <c r="H5521" s="101">
        <v>2750672.88</v>
      </c>
      <c r="I5521" s="98">
        <v>2.0</v>
      </c>
      <c r="J5521" s="102">
        <v>4.9</v>
      </c>
      <c r="K5521" s="99">
        <v>2024.0</v>
      </c>
      <c r="L5521" s="98" t="s">
        <v>448</v>
      </c>
      <c r="M5521" s="98">
        <v>2021.0</v>
      </c>
      <c r="N5521" s="98" t="s">
        <v>161</v>
      </c>
      <c r="O5521" s="65" t="str">
        <f t="shared" si="1"/>
        <v>087221170001</v>
      </c>
      <c r="P5521" s="65">
        <f t="shared" si="2"/>
        <v>9</v>
      </c>
      <c r="Q5521" s="65">
        <f t="shared" si="3"/>
        <v>0</v>
      </c>
      <c r="R5521" s="65" t="str">
        <f t="shared" si="12"/>
        <v>08.722.117/0001-90</v>
      </c>
      <c r="S5521" s="84"/>
      <c r="T5521" s="84" t="str">
        <f t="shared" si="10"/>
        <v/>
      </c>
      <c r="U5521" s="84" t="str">
        <f t="shared" si="11"/>
        <v/>
      </c>
      <c r="V5521" s="65" t="str">
        <f t="shared" si="5"/>
        <v/>
      </c>
      <c r="W5521" s="84"/>
      <c r="X5521" s="84"/>
      <c r="Y5521" s="85"/>
      <c r="Z5521" s="85"/>
      <c r="AA5521" s="65" t="str">
        <f t="shared" si="6"/>
        <v/>
      </c>
      <c r="AB5521" s="65" t="str">
        <f t="shared" si="7"/>
        <v/>
      </c>
      <c r="AC5521" s="86"/>
      <c r="AD5521" s="87" t="str">
        <f t="shared" si="8"/>
        <v/>
      </c>
      <c r="AE5521" s="84"/>
      <c r="AF5521" s="86">
        <f>IF(AC5521&gt;0,AC5521,'⚙️ Config'!$B$10)</f>
        <v>0.0075</v>
      </c>
      <c r="AG5521" s="88">
        <f t="shared" si="9"/>
        <v>20630.0466</v>
      </c>
      <c r="AH5521" s="88">
        <f>AG5521*'⚙️ Config'!$B$11</f>
        <v>103150.233</v>
      </c>
      <c r="AI5521" s="88">
        <f>AH5521*'⚙️ Config'!$B$12</f>
        <v>30945.0699</v>
      </c>
      <c r="AJ5521" s="64"/>
      <c r="AK5521" s="84"/>
      <c r="AL5521" s="84"/>
      <c r="AM5521" s="84"/>
      <c r="AN5521" s="84"/>
      <c r="AO5521" s="84"/>
      <c r="AP5521" s="84"/>
      <c r="AQ5521" s="84"/>
    </row>
    <row r="5522" ht="15.0" customHeight="1">
      <c r="A5522" s="103">
        <v>5519.0</v>
      </c>
      <c r="B5522" s="104" t="s">
        <v>11583</v>
      </c>
      <c r="C5522" s="103" t="s">
        <v>141</v>
      </c>
      <c r="D5522" s="103" t="s">
        <v>11584</v>
      </c>
      <c r="E5522" s="105">
        <v>33.04</v>
      </c>
      <c r="F5522" s="103" t="s">
        <v>86</v>
      </c>
      <c r="G5522" s="103" t="s">
        <v>606</v>
      </c>
      <c r="H5522" s="106">
        <v>2750123.46</v>
      </c>
      <c r="I5522" s="103">
        <v>1.0</v>
      </c>
      <c r="J5522" s="107">
        <v>4.9</v>
      </c>
      <c r="K5522" s="104">
        <v>2021.0</v>
      </c>
      <c r="L5522" s="103" t="s">
        <v>448</v>
      </c>
      <c r="M5522" s="103">
        <v>2021.0</v>
      </c>
      <c r="N5522" s="103" t="s">
        <v>145</v>
      </c>
      <c r="O5522" s="65" t="str">
        <f t="shared" si="1"/>
        <v>051217250001</v>
      </c>
      <c r="P5522" s="65">
        <f t="shared" si="2"/>
        <v>5</v>
      </c>
      <c r="Q5522" s="65">
        <f t="shared" si="3"/>
        <v>1</v>
      </c>
      <c r="R5522" s="65" t="str">
        <f t="shared" si="12"/>
        <v>05.121.725/0001-51</v>
      </c>
      <c r="S5522" s="84"/>
      <c r="T5522" s="84" t="str">
        <f t="shared" si="10"/>
        <v/>
      </c>
      <c r="U5522" s="84" t="str">
        <f t="shared" si="11"/>
        <v/>
      </c>
      <c r="V5522" s="65" t="str">
        <f t="shared" si="5"/>
        <v/>
      </c>
      <c r="W5522" s="84"/>
      <c r="X5522" s="84"/>
      <c r="Y5522" s="85"/>
      <c r="Z5522" s="85"/>
      <c r="AA5522" s="65" t="str">
        <f t="shared" si="6"/>
        <v/>
      </c>
      <c r="AB5522" s="65" t="str">
        <f t="shared" si="7"/>
        <v/>
      </c>
      <c r="AC5522" s="86"/>
      <c r="AD5522" s="87" t="str">
        <f t="shared" si="8"/>
        <v/>
      </c>
      <c r="AE5522" s="84"/>
      <c r="AF5522" s="86">
        <f>IF(AC5522&gt;0,AC5522,'⚙️ Config'!$B$10)</f>
        <v>0.0075</v>
      </c>
      <c r="AG5522" s="88">
        <f t="shared" si="9"/>
        <v>20625.92595</v>
      </c>
      <c r="AH5522" s="88">
        <f>AG5522*'⚙️ Config'!$B$11</f>
        <v>103129.6298</v>
      </c>
      <c r="AI5522" s="88">
        <f>AH5522*'⚙️ Config'!$B$12</f>
        <v>30938.88893</v>
      </c>
      <c r="AJ5522" s="64"/>
      <c r="AK5522" s="84"/>
      <c r="AL5522" s="84"/>
      <c r="AM5522" s="84"/>
      <c r="AN5522" s="84"/>
      <c r="AO5522" s="84"/>
      <c r="AP5522" s="84"/>
      <c r="AQ5522" s="84"/>
    </row>
    <row r="5523" ht="15.0" customHeight="1">
      <c r="A5523" s="103">
        <v>5520.0</v>
      </c>
      <c r="B5523" s="104" t="s">
        <v>11585</v>
      </c>
      <c r="C5523" s="103" t="s">
        <v>141</v>
      </c>
      <c r="D5523" s="103" t="s">
        <v>11586</v>
      </c>
      <c r="E5523" s="105">
        <v>32.8</v>
      </c>
      <c r="F5523" s="103" t="s">
        <v>86</v>
      </c>
      <c r="G5523" s="103" t="s">
        <v>606</v>
      </c>
      <c r="H5523" s="106">
        <v>2748233.31</v>
      </c>
      <c r="I5523" s="103">
        <v>1.0</v>
      </c>
      <c r="J5523" s="107">
        <v>5.0</v>
      </c>
      <c r="K5523" s="104">
        <v>2021.0</v>
      </c>
      <c r="L5523" s="103" t="s">
        <v>630</v>
      </c>
      <c r="M5523" s="103">
        <v>2021.0</v>
      </c>
      <c r="N5523" s="103" t="s">
        <v>161</v>
      </c>
      <c r="O5523" s="65" t="str">
        <f t="shared" si="1"/>
        <v>156015260001</v>
      </c>
      <c r="P5523" s="65">
        <f t="shared" si="2"/>
        <v>0</v>
      </c>
      <c r="Q5523" s="65">
        <f t="shared" si="3"/>
        <v>2</v>
      </c>
      <c r="R5523" s="65" t="str">
        <f t="shared" si="12"/>
        <v>15.601.526/0001-02</v>
      </c>
      <c r="S5523" s="84"/>
      <c r="T5523" s="84" t="str">
        <f t="shared" si="10"/>
        <v/>
      </c>
      <c r="U5523" s="84" t="str">
        <f t="shared" si="11"/>
        <v/>
      </c>
      <c r="V5523" s="65" t="str">
        <f t="shared" si="5"/>
        <v/>
      </c>
      <c r="W5523" s="84"/>
      <c r="X5523" s="84"/>
      <c r="Y5523" s="85"/>
      <c r="Z5523" s="85"/>
      <c r="AA5523" s="65" t="str">
        <f t="shared" si="6"/>
        <v/>
      </c>
      <c r="AB5523" s="65" t="str">
        <f t="shared" si="7"/>
        <v/>
      </c>
      <c r="AC5523" s="86"/>
      <c r="AD5523" s="87" t="str">
        <f t="shared" si="8"/>
        <v/>
      </c>
      <c r="AE5523" s="84"/>
      <c r="AF5523" s="86">
        <f>IF(AC5523&gt;0,AC5523,'⚙️ Config'!$B$10)</f>
        <v>0.0075</v>
      </c>
      <c r="AG5523" s="88">
        <f t="shared" si="9"/>
        <v>20611.74983</v>
      </c>
      <c r="AH5523" s="88">
        <f>AG5523*'⚙️ Config'!$B$11</f>
        <v>103058.7491</v>
      </c>
      <c r="AI5523" s="88">
        <f>AH5523*'⚙️ Config'!$B$12</f>
        <v>30917.62474</v>
      </c>
      <c r="AJ5523" s="64"/>
      <c r="AK5523" s="84"/>
      <c r="AL5523" s="84"/>
      <c r="AM5523" s="84"/>
      <c r="AN5523" s="84"/>
      <c r="AO5523" s="84"/>
      <c r="AP5523" s="84"/>
      <c r="AQ5523" s="84"/>
    </row>
    <row r="5524" ht="15.0" customHeight="1">
      <c r="A5524" s="98">
        <v>5521.0</v>
      </c>
      <c r="B5524" s="99" t="s">
        <v>11587</v>
      </c>
      <c r="C5524" s="98" t="s">
        <v>141</v>
      </c>
      <c r="D5524" s="98" t="s">
        <v>11588</v>
      </c>
      <c r="E5524" s="100">
        <v>34.29</v>
      </c>
      <c r="F5524" s="98" t="s">
        <v>86</v>
      </c>
      <c r="G5524" s="98" t="s">
        <v>606</v>
      </c>
      <c r="H5524" s="101">
        <v>2746719.35</v>
      </c>
      <c r="I5524" s="98">
        <v>2.0</v>
      </c>
      <c r="J5524" s="102">
        <v>4.8</v>
      </c>
      <c r="K5524" s="99">
        <v>2024.0</v>
      </c>
      <c r="L5524" s="98" t="s">
        <v>508</v>
      </c>
      <c r="M5524" s="98">
        <v>2021.0</v>
      </c>
      <c r="N5524" s="98" t="s">
        <v>161</v>
      </c>
      <c r="O5524" s="65" t="str">
        <f t="shared" si="1"/>
        <v>231718630001</v>
      </c>
      <c r="P5524" s="65">
        <f t="shared" si="2"/>
        <v>2</v>
      </c>
      <c r="Q5524" s="65">
        <f t="shared" si="3"/>
        <v>7</v>
      </c>
      <c r="R5524" s="65" t="str">
        <f t="shared" si="12"/>
        <v>23.171.863/0001-27</v>
      </c>
      <c r="S5524" s="84"/>
      <c r="T5524" s="84" t="str">
        <f t="shared" si="10"/>
        <v/>
      </c>
      <c r="U5524" s="84" t="str">
        <f t="shared" si="11"/>
        <v/>
      </c>
      <c r="V5524" s="65" t="str">
        <f t="shared" si="5"/>
        <v/>
      </c>
      <c r="W5524" s="84"/>
      <c r="X5524" s="84"/>
      <c r="Y5524" s="85"/>
      <c r="Z5524" s="85"/>
      <c r="AA5524" s="65" t="str">
        <f t="shared" si="6"/>
        <v/>
      </c>
      <c r="AB5524" s="65" t="str">
        <f t="shared" si="7"/>
        <v/>
      </c>
      <c r="AC5524" s="86"/>
      <c r="AD5524" s="87" t="str">
        <f t="shared" si="8"/>
        <v/>
      </c>
      <c r="AE5524" s="84"/>
      <c r="AF5524" s="86">
        <f>IF(AC5524&gt;0,AC5524,'⚙️ Config'!$B$10)</f>
        <v>0.0075</v>
      </c>
      <c r="AG5524" s="88">
        <f t="shared" si="9"/>
        <v>20600.39513</v>
      </c>
      <c r="AH5524" s="88">
        <f>AG5524*'⚙️ Config'!$B$11</f>
        <v>103001.9756</v>
      </c>
      <c r="AI5524" s="88">
        <f>AH5524*'⚙️ Config'!$B$12</f>
        <v>30900.59269</v>
      </c>
      <c r="AJ5524" s="64"/>
      <c r="AK5524" s="84"/>
      <c r="AL5524" s="84"/>
      <c r="AM5524" s="84"/>
      <c r="AN5524" s="84"/>
      <c r="AO5524" s="84"/>
      <c r="AP5524" s="84"/>
      <c r="AQ5524" s="84"/>
    </row>
    <row r="5525" ht="15.0" customHeight="1">
      <c r="A5525" s="98">
        <v>5522.0</v>
      </c>
      <c r="B5525" s="99" t="s">
        <v>11589</v>
      </c>
      <c r="C5525" s="98" t="s">
        <v>141</v>
      </c>
      <c r="D5525" s="98" t="s">
        <v>11590</v>
      </c>
      <c r="E5525" s="100">
        <v>31.77</v>
      </c>
      <c r="F5525" s="98" t="s">
        <v>86</v>
      </c>
      <c r="G5525" s="98" t="s">
        <v>606</v>
      </c>
      <c r="H5525" s="101">
        <v>2746586.55</v>
      </c>
      <c r="I5525" s="98">
        <v>2.0</v>
      </c>
      <c r="J5525" s="102">
        <v>4.9</v>
      </c>
      <c r="K5525" s="99">
        <v>2024.0</v>
      </c>
      <c r="L5525" s="98" t="s">
        <v>202</v>
      </c>
      <c r="M5525" s="98">
        <v>2021.0</v>
      </c>
      <c r="N5525" s="98" t="s">
        <v>161</v>
      </c>
      <c r="O5525" s="65" t="str">
        <f t="shared" si="1"/>
        <v>013978520001</v>
      </c>
      <c r="P5525" s="65">
        <f t="shared" si="2"/>
        <v>2</v>
      </c>
      <c r="Q5525" s="65">
        <f t="shared" si="3"/>
        <v>7</v>
      </c>
      <c r="R5525" s="65" t="str">
        <f t="shared" si="12"/>
        <v>01.397.852/0001-27</v>
      </c>
      <c r="S5525" s="84"/>
      <c r="T5525" s="84" t="str">
        <f t="shared" si="10"/>
        <v/>
      </c>
      <c r="U5525" s="84" t="str">
        <f t="shared" si="11"/>
        <v/>
      </c>
      <c r="V5525" s="65" t="str">
        <f t="shared" si="5"/>
        <v/>
      </c>
      <c r="W5525" s="84"/>
      <c r="X5525" s="84"/>
      <c r="Y5525" s="85"/>
      <c r="Z5525" s="85"/>
      <c r="AA5525" s="65" t="str">
        <f t="shared" si="6"/>
        <v/>
      </c>
      <c r="AB5525" s="65" t="str">
        <f t="shared" si="7"/>
        <v/>
      </c>
      <c r="AC5525" s="86"/>
      <c r="AD5525" s="87" t="str">
        <f t="shared" si="8"/>
        <v/>
      </c>
      <c r="AE5525" s="84"/>
      <c r="AF5525" s="86">
        <f>IF(AC5525&gt;0,AC5525,'⚙️ Config'!$B$10)</f>
        <v>0.0075</v>
      </c>
      <c r="AG5525" s="88">
        <f t="shared" si="9"/>
        <v>20599.39913</v>
      </c>
      <c r="AH5525" s="88">
        <f>AG5525*'⚙️ Config'!$B$11</f>
        <v>102996.9956</v>
      </c>
      <c r="AI5525" s="88">
        <f>AH5525*'⚙️ Config'!$B$12</f>
        <v>30899.09869</v>
      </c>
      <c r="AJ5525" s="64"/>
      <c r="AK5525" s="84"/>
      <c r="AL5525" s="84"/>
      <c r="AM5525" s="84"/>
      <c r="AN5525" s="84"/>
      <c r="AO5525" s="84"/>
      <c r="AP5525" s="84"/>
      <c r="AQ5525" s="84"/>
    </row>
    <row r="5526" ht="15.0" customHeight="1">
      <c r="A5526" s="98">
        <v>5523.0</v>
      </c>
      <c r="B5526" s="99" t="s">
        <v>11591</v>
      </c>
      <c r="C5526" s="98" t="s">
        <v>141</v>
      </c>
      <c r="D5526" s="98" t="s">
        <v>11592</v>
      </c>
      <c r="E5526" s="100">
        <v>33.54</v>
      </c>
      <c r="F5526" s="98" t="s">
        <v>86</v>
      </c>
      <c r="G5526" s="98" t="s">
        <v>606</v>
      </c>
      <c r="H5526" s="101">
        <v>2746520.1</v>
      </c>
      <c r="I5526" s="98">
        <v>1.0</v>
      </c>
      <c r="J5526" s="102">
        <v>4.7</v>
      </c>
      <c r="K5526" s="99">
        <v>2021.0</v>
      </c>
      <c r="L5526" s="98" t="s">
        <v>630</v>
      </c>
      <c r="M5526" s="98">
        <v>2021.0</v>
      </c>
      <c r="N5526" s="98" t="s">
        <v>161</v>
      </c>
      <c r="O5526" s="65" t="str">
        <f t="shared" si="1"/>
        <v>019121770001</v>
      </c>
      <c r="P5526" s="65">
        <f t="shared" si="2"/>
        <v>2</v>
      </c>
      <c r="Q5526" s="65">
        <f t="shared" si="3"/>
        <v>7</v>
      </c>
      <c r="R5526" s="65" t="str">
        <f t="shared" si="12"/>
        <v>01.912.177/0001-27</v>
      </c>
      <c r="S5526" s="84"/>
      <c r="T5526" s="84" t="str">
        <f t="shared" si="10"/>
        <v/>
      </c>
      <c r="U5526" s="84" t="str">
        <f t="shared" si="11"/>
        <v/>
      </c>
      <c r="V5526" s="65" t="str">
        <f t="shared" si="5"/>
        <v/>
      </c>
      <c r="W5526" s="84"/>
      <c r="X5526" s="84"/>
      <c r="Y5526" s="85"/>
      <c r="Z5526" s="85"/>
      <c r="AA5526" s="65" t="str">
        <f t="shared" si="6"/>
        <v/>
      </c>
      <c r="AB5526" s="65" t="str">
        <f t="shared" si="7"/>
        <v/>
      </c>
      <c r="AC5526" s="86"/>
      <c r="AD5526" s="87" t="str">
        <f t="shared" si="8"/>
        <v/>
      </c>
      <c r="AE5526" s="84"/>
      <c r="AF5526" s="86">
        <f>IF(AC5526&gt;0,AC5526,'⚙️ Config'!$B$10)</f>
        <v>0.0075</v>
      </c>
      <c r="AG5526" s="88">
        <f t="shared" si="9"/>
        <v>20598.90075</v>
      </c>
      <c r="AH5526" s="88">
        <f>AG5526*'⚙️ Config'!$B$11</f>
        <v>102994.5038</v>
      </c>
      <c r="AI5526" s="88">
        <f>AH5526*'⚙️ Config'!$B$12</f>
        <v>30898.35113</v>
      </c>
      <c r="AJ5526" s="64"/>
      <c r="AK5526" s="84"/>
      <c r="AL5526" s="84"/>
      <c r="AM5526" s="84"/>
      <c r="AN5526" s="84"/>
      <c r="AO5526" s="84"/>
      <c r="AP5526" s="84"/>
      <c r="AQ5526" s="84"/>
    </row>
    <row r="5527" ht="15.0" customHeight="1">
      <c r="A5527" s="103">
        <v>5524.0</v>
      </c>
      <c r="B5527" s="104" t="s">
        <v>11593</v>
      </c>
      <c r="C5527" s="103" t="s">
        <v>141</v>
      </c>
      <c r="D5527" s="103" t="s">
        <v>11594</v>
      </c>
      <c r="E5527" s="105">
        <v>27.3</v>
      </c>
      <c r="F5527" s="103" t="s">
        <v>86</v>
      </c>
      <c r="G5527" s="103" t="s">
        <v>606</v>
      </c>
      <c r="H5527" s="106">
        <v>2742017.72</v>
      </c>
      <c r="I5527" s="103">
        <v>2.0</v>
      </c>
      <c r="J5527" s="107">
        <v>4.8</v>
      </c>
      <c r="K5527" s="104">
        <v>2023.0</v>
      </c>
      <c r="L5527" s="103" t="s">
        <v>295</v>
      </c>
      <c r="M5527" s="103">
        <v>2021.0</v>
      </c>
      <c r="N5527" s="103" t="s">
        <v>161</v>
      </c>
      <c r="O5527" s="65" t="str">
        <f t="shared" si="1"/>
        <v>107343080001</v>
      </c>
      <c r="P5527" s="65">
        <f t="shared" si="2"/>
        <v>1</v>
      </c>
      <c r="Q5527" s="65">
        <f t="shared" si="3"/>
        <v>4</v>
      </c>
      <c r="R5527" s="65" t="str">
        <f t="shared" si="12"/>
        <v>10.734.308/0001-14</v>
      </c>
      <c r="S5527" s="84"/>
      <c r="T5527" s="84" t="str">
        <f t="shared" si="10"/>
        <v/>
      </c>
      <c r="U5527" s="84" t="str">
        <f t="shared" si="11"/>
        <v/>
      </c>
      <c r="V5527" s="65" t="str">
        <f t="shared" si="5"/>
        <v/>
      </c>
      <c r="W5527" s="84"/>
      <c r="X5527" s="84"/>
      <c r="Y5527" s="85"/>
      <c r="Z5527" s="85"/>
      <c r="AA5527" s="65" t="str">
        <f t="shared" si="6"/>
        <v/>
      </c>
      <c r="AB5527" s="65" t="str">
        <f t="shared" si="7"/>
        <v/>
      </c>
      <c r="AC5527" s="86"/>
      <c r="AD5527" s="87" t="str">
        <f t="shared" si="8"/>
        <v/>
      </c>
      <c r="AE5527" s="84"/>
      <c r="AF5527" s="86">
        <f>IF(AC5527&gt;0,AC5527,'⚙️ Config'!$B$10)</f>
        <v>0.0075</v>
      </c>
      <c r="AG5527" s="88">
        <f t="shared" si="9"/>
        <v>20565.1329</v>
      </c>
      <c r="AH5527" s="88">
        <f>AG5527*'⚙️ Config'!$B$11</f>
        <v>102825.6645</v>
      </c>
      <c r="AI5527" s="88">
        <f>AH5527*'⚙️ Config'!$B$12</f>
        <v>30847.69935</v>
      </c>
      <c r="AJ5527" s="64"/>
      <c r="AK5527" s="84"/>
      <c r="AL5527" s="84"/>
      <c r="AM5527" s="84"/>
      <c r="AN5527" s="84"/>
      <c r="AO5527" s="84"/>
      <c r="AP5527" s="84"/>
      <c r="AQ5527" s="84"/>
    </row>
    <row r="5528" ht="15.0" customHeight="1">
      <c r="A5528" s="103">
        <v>5525.0</v>
      </c>
      <c r="B5528" s="104" t="s">
        <v>11595</v>
      </c>
      <c r="C5528" s="103" t="s">
        <v>8495</v>
      </c>
      <c r="D5528" s="103" t="s">
        <v>11596</v>
      </c>
      <c r="E5528" s="105">
        <v>23.28</v>
      </c>
      <c r="F5528" s="103" t="s">
        <v>86</v>
      </c>
      <c r="G5528" s="103" t="s">
        <v>606</v>
      </c>
      <c r="H5528" s="106">
        <v>2739847.23</v>
      </c>
      <c r="I5528" s="103">
        <v>2.0</v>
      </c>
      <c r="J5528" s="107">
        <v>4.8</v>
      </c>
      <c r="K5528" s="104">
        <v>2021.0</v>
      </c>
      <c r="L5528" s="103" t="s">
        <v>508</v>
      </c>
      <c r="M5528" s="103">
        <v>2021.0</v>
      </c>
      <c r="N5528" s="103" t="s">
        <v>161</v>
      </c>
      <c r="O5528" s="65" t="str">
        <f t="shared" si="1"/>
        <v>678555850001</v>
      </c>
      <c r="P5528" s="65">
        <f t="shared" si="2"/>
        <v>0</v>
      </c>
      <c r="Q5528" s="65">
        <f t="shared" si="3"/>
        <v>0</v>
      </c>
      <c r="R5528" s="65" t="str">
        <f t="shared" si="12"/>
        <v>67.855.585/0001-00</v>
      </c>
      <c r="S5528" s="84"/>
      <c r="T5528" s="84" t="str">
        <f t="shared" si="10"/>
        <v/>
      </c>
      <c r="U5528" s="84" t="str">
        <f t="shared" si="11"/>
        <v/>
      </c>
      <c r="V5528" s="65" t="str">
        <f t="shared" si="5"/>
        <v/>
      </c>
      <c r="W5528" s="84"/>
      <c r="X5528" s="84"/>
      <c r="Y5528" s="85"/>
      <c r="Z5528" s="85"/>
      <c r="AA5528" s="65" t="str">
        <f t="shared" si="6"/>
        <v/>
      </c>
      <c r="AB5528" s="65" t="str">
        <f t="shared" si="7"/>
        <v/>
      </c>
      <c r="AC5528" s="86"/>
      <c r="AD5528" s="87" t="str">
        <f t="shared" si="8"/>
        <v/>
      </c>
      <c r="AE5528" s="84"/>
      <c r="AF5528" s="86">
        <f>IF(AC5528&gt;0,AC5528,'⚙️ Config'!$B$10)</f>
        <v>0.0075</v>
      </c>
      <c r="AG5528" s="88">
        <f t="shared" si="9"/>
        <v>20548.85423</v>
      </c>
      <c r="AH5528" s="88">
        <f>AG5528*'⚙️ Config'!$B$11</f>
        <v>102744.2711</v>
      </c>
      <c r="AI5528" s="88">
        <f>AH5528*'⚙️ Config'!$B$12</f>
        <v>30823.28134</v>
      </c>
      <c r="AJ5528" s="64"/>
      <c r="AK5528" s="84"/>
      <c r="AL5528" s="84"/>
      <c r="AM5528" s="84"/>
      <c r="AN5528" s="84"/>
      <c r="AO5528" s="84"/>
      <c r="AP5528" s="84"/>
      <c r="AQ5528" s="84"/>
    </row>
    <row r="5529" ht="15.0" customHeight="1">
      <c r="A5529" s="103">
        <v>5526.0</v>
      </c>
      <c r="B5529" s="104" t="s">
        <v>11597</v>
      </c>
      <c r="C5529" s="103" t="s">
        <v>141</v>
      </c>
      <c r="D5529" s="103" t="s">
        <v>11598</v>
      </c>
      <c r="E5529" s="105">
        <v>33.54</v>
      </c>
      <c r="F5529" s="103" t="s">
        <v>86</v>
      </c>
      <c r="G5529" s="103" t="s">
        <v>606</v>
      </c>
      <c r="H5529" s="106">
        <v>2738737.74</v>
      </c>
      <c r="I5529" s="103">
        <v>1.0</v>
      </c>
      <c r="J5529" s="107">
        <v>4.7</v>
      </c>
      <c r="K5529" s="104">
        <v>2021.0</v>
      </c>
      <c r="L5529" s="103" t="s">
        <v>197</v>
      </c>
      <c r="M5529" s="103">
        <v>2021.0</v>
      </c>
      <c r="N5529" s="103" t="s">
        <v>145</v>
      </c>
      <c r="O5529" s="65" t="str">
        <f t="shared" si="1"/>
        <v>455223640001</v>
      </c>
      <c r="P5529" s="65">
        <f t="shared" si="2"/>
        <v>7</v>
      </c>
      <c r="Q5529" s="65">
        <f t="shared" si="3"/>
        <v>0</v>
      </c>
      <c r="R5529" s="65" t="str">
        <f t="shared" si="12"/>
        <v>45.522.364/0001-70</v>
      </c>
      <c r="S5529" s="84"/>
      <c r="T5529" s="84" t="str">
        <f t="shared" si="10"/>
        <v/>
      </c>
      <c r="U5529" s="84" t="str">
        <f t="shared" si="11"/>
        <v/>
      </c>
      <c r="V5529" s="65" t="str">
        <f t="shared" si="5"/>
        <v/>
      </c>
      <c r="W5529" s="84"/>
      <c r="X5529" s="84"/>
      <c r="Y5529" s="85"/>
      <c r="Z5529" s="85"/>
      <c r="AA5529" s="65" t="str">
        <f t="shared" si="6"/>
        <v/>
      </c>
      <c r="AB5529" s="65" t="str">
        <f t="shared" si="7"/>
        <v/>
      </c>
      <c r="AC5529" s="86"/>
      <c r="AD5529" s="87" t="str">
        <f t="shared" si="8"/>
        <v/>
      </c>
      <c r="AE5529" s="84"/>
      <c r="AF5529" s="86">
        <f>IF(AC5529&gt;0,AC5529,'⚙️ Config'!$B$10)</f>
        <v>0.0075</v>
      </c>
      <c r="AG5529" s="88">
        <f t="shared" si="9"/>
        <v>20540.53305</v>
      </c>
      <c r="AH5529" s="88">
        <f>AG5529*'⚙️ Config'!$B$11</f>
        <v>102702.6653</v>
      </c>
      <c r="AI5529" s="88">
        <f>AH5529*'⚙️ Config'!$B$12</f>
        <v>30810.79958</v>
      </c>
      <c r="AJ5529" s="64"/>
      <c r="AK5529" s="84"/>
      <c r="AL5529" s="84"/>
      <c r="AM5529" s="84"/>
      <c r="AN5529" s="84"/>
      <c r="AO5529" s="84"/>
      <c r="AP5529" s="84"/>
      <c r="AQ5529" s="84"/>
    </row>
    <row r="5530" ht="15.0" customHeight="1">
      <c r="A5530" s="98">
        <v>5527.0</v>
      </c>
      <c r="B5530" s="99" t="s">
        <v>11599</v>
      </c>
      <c r="C5530" s="98" t="s">
        <v>141</v>
      </c>
      <c r="D5530" s="98" t="s">
        <v>11600</v>
      </c>
      <c r="E5530" s="100">
        <v>23.28</v>
      </c>
      <c r="F5530" s="98" t="s">
        <v>86</v>
      </c>
      <c r="G5530" s="98" t="s">
        <v>606</v>
      </c>
      <c r="H5530" s="101">
        <v>2734115.57</v>
      </c>
      <c r="I5530" s="98">
        <v>2.0</v>
      </c>
      <c r="J5530" s="102">
        <v>4.8</v>
      </c>
      <c r="K5530" s="99">
        <v>2021.0</v>
      </c>
      <c r="L5530" s="98" t="s">
        <v>812</v>
      </c>
      <c r="M5530" s="98">
        <v>2021.0</v>
      </c>
      <c r="N5530" s="98" t="s">
        <v>161</v>
      </c>
      <c r="O5530" s="65" t="str">
        <f t="shared" si="1"/>
        <v>514640220001</v>
      </c>
      <c r="P5530" s="65">
        <f t="shared" si="2"/>
        <v>4</v>
      </c>
      <c r="Q5530" s="65">
        <f t="shared" si="3"/>
        <v>3</v>
      </c>
      <c r="R5530" s="65" t="str">
        <f t="shared" si="12"/>
        <v>51.464.022/0001-43</v>
      </c>
      <c r="S5530" s="84"/>
      <c r="T5530" s="84" t="str">
        <f t="shared" si="10"/>
        <v/>
      </c>
      <c r="U5530" s="84" t="str">
        <f t="shared" si="11"/>
        <v/>
      </c>
      <c r="V5530" s="65" t="str">
        <f t="shared" si="5"/>
        <v/>
      </c>
      <c r="W5530" s="84"/>
      <c r="X5530" s="84"/>
      <c r="Y5530" s="85"/>
      <c r="Z5530" s="85"/>
      <c r="AA5530" s="65" t="str">
        <f t="shared" si="6"/>
        <v/>
      </c>
      <c r="AB5530" s="65" t="str">
        <f t="shared" si="7"/>
        <v/>
      </c>
      <c r="AC5530" s="86"/>
      <c r="AD5530" s="87" t="str">
        <f t="shared" si="8"/>
        <v/>
      </c>
      <c r="AE5530" s="84"/>
      <c r="AF5530" s="86">
        <f>IF(AC5530&gt;0,AC5530,'⚙️ Config'!$B$10)</f>
        <v>0.0075</v>
      </c>
      <c r="AG5530" s="88">
        <f t="shared" si="9"/>
        <v>20505.86678</v>
      </c>
      <c r="AH5530" s="88">
        <f>AG5530*'⚙️ Config'!$B$11</f>
        <v>102529.3339</v>
      </c>
      <c r="AI5530" s="88">
        <f>AH5530*'⚙️ Config'!$B$12</f>
        <v>30758.80016</v>
      </c>
      <c r="AJ5530" s="64"/>
      <c r="AK5530" s="84"/>
      <c r="AL5530" s="84"/>
      <c r="AM5530" s="84"/>
      <c r="AN5530" s="84"/>
      <c r="AO5530" s="84"/>
      <c r="AP5530" s="84"/>
      <c r="AQ5530" s="84"/>
    </row>
    <row r="5531" ht="15.0" customHeight="1">
      <c r="A5531" s="103">
        <v>5528.0</v>
      </c>
      <c r="B5531" s="104" t="s">
        <v>11601</v>
      </c>
      <c r="C5531" s="103" t="s">
        <v>141</v>
      </c>
      <c r="D5531" s="103" t="s">
        <v>11602</v>
      </c>
      <c r="E5531" s="105">
        <v>23.28</v>
      </c>
      <c r="F5531" s="103" t="s">
        <v>86</v>
      </c>
      <c r="G5531" s="103" t="s">
        <v>606</v>
      </c>
      <c r="H5531" s="106">
        <v>2718613.88</v>
      </c>
      <c r="I5531" s="103">
        <v>2.0</v>
      </c>
      <c r="J5531" s="107">
        <v>4.8</v>
      </c>
      <c r="K5531" s="104">
        <v>2021.0</v>
      </c>
      <c r="L5531" s="103" t="s">
        <v>5589</v>
      </c>
      <c r="M5531" s="103">
        <v>2021.0</v>
      </c>
      <c r="N5531" s="103" t="s">
        <v>161</v>
      </c>
      <c r="O5531" s="65" t="str">
        <f t="shared" si="1"/>
        <v>278573960001</v>
      </c>
      <c r="P5531" s="65">
        <f t="shared" si="2"/>
        <v>4</v>
      </c>
      <c r="Q5531" s="65">
        <f t="shared" si="3"/>
        <v>4</v>
      </c>
      <c r="R5531" s="65" t="str">
        <f t="shared" si="12"/>
        <v>27.857.396/0001-44</v>
      </c>
      <c r="S5531" s="84"/>
      <c r="T5531" s="84" t="str">
        <f t="shared" si="10"/>
        <v/>
      </c>
      <c r="U5531" s="84" t="str">
        <f t="shared" si="11"/>
        <v/>
      </c>
      <c r="V5531" s="65" t="str">
        <f t="shared" si="5"/>
        <v/>
      </c>
      <c r="W5531" s="84"/>
      <c r="X5531" s="84"/>
      <c r="Y5531" s="85"/>
      <c r="Z5531" s="85"/>
      <c r="AA5531" s="65" t="str">
        <f t="shared" si="6"/>
        <v/>
      </c>
      <c r="AB5531" s="65" t="str">
        <f t="shared" si="7"/>
        <v/>
      </c>
      <c r="AC5531" s="86"/>
      <c r="AD5531" s="87" t="str">
        <f t="shared" si="8"/>
        <v/>
      </c>
      <c r="AE5531" s="84"/>
      <c r="AF5531" s="86">
        <f>IF(AC5531&gt;0,AC5531,'⚙️ Config'!$B$10)</f>
        <v>0.0075</v>
      </c>
      <c r="AG5531" s="88">
        <f t="shared" si="9"/>
        <v>20389.6041</v>
      </c>
      <c r="AH5531" s="88">
        <f>AG5531*'⚙️ Config'!$B$11</f>
        <v>101948.0205</v>
      </c>
      <c r="AI5531" s="88">
        <f>AH5531*'⚙️ Config'!$B$12</f>
        <v>30584.40615</v>
      </c>
      <c r="AJ5531" s="64"/>
      <c r="AK5531" s="84"/>
      <c r="AL5531" s="84"/>
      <c r="AM5531" s="84"/>
      <c r="AN5531" s="84"/>
      <c r="AO5531" s="84"/>
      <c r="AP5531" s="84"/>
      <c r="AQ5531" s="84"/>
    </row>
    <row r="5532" ht="15.0" customHeight="1">
      <c r="A5532" s="103">
        <v>5529.0</v>
      </c>
      <c r="B5532" s="104" t="s">
        <v>11603</v>
      </c>
      <c r="C5532" s="103" t="s">
        <v>141</v>
      </c>
      <c r="D5532" s="103" t="s">
        <v>11604</v>
      </c>
      <c r="E5532" s="105">
        <v>29.98</v>
      </c>
      <c r="F5532" s="103" t="s">
        <v>86</v>
      </c>
      <c r="G5532" s="103" t="s">
        <v>606</v>
      </c>
      <c r="H5532" s="106">
        <v>2718398.96</v>
      </c>
      <c r="I5532" s="103">
        <v>2.0</v>
      </c>
      <c r="J5532" s="107">
        <v>4.9</v>
      </c>
      <c r="K5532" s="104">
        <v>2024.0</v>
      </c>
      <c r="L5532" s="103" t="s">
        <v>202</v>
      </c>
      <c r="M5532" s="103">
        <v>2021.0</v>
      </c>
      <c r="N5532" s="103" t="s">
        <v>161</v>
      </c>
      <c r="O5532" s="65" t="str">
        <f t="shared" si="1"/>
        <v>020670550001</v>
      </c>
      <c r="P5532" s="65">
        <f t="shared" si="2"/>
        <v>4</v>
      </c>
      <c r="Q5532" s="65">
        <f t="shared" si="3"/>
        <v>4</v>
      </c>
      <c r="R5532" s="65" t="str">
        <f t="shared" si="12"/>
        <v>02.067.055/0001-44</v>
      </c>
      <c r="S5532" s="84"/>
      <c r="T5532" s="84" t="str">
        <f t="shared" si="10"/>
        <v/>
      </c>
      <c r="U5532" s="84" t="str">
        <f t="shared" si="11"/>
        <v/>
      </c>
      <c r="V5532" s="65" t="str">
        <f t="shared" si="5"/>
        <v/>
      </c>
      <c r="W5532" s="84"/>
      <c r="X5532" s="84"/>
      <c r="Y5532" s="85"/>
      <c r="Z5532" s="85"/>
      <c r="AA5532" s="65" t="str">
        <f t="shared" si="6"/>
        <v/>
      </c>
      <c r="AB5532" s="65" t="str">
        <f t="shared" si="7"/>
        <v/>
      </c>
      <c r="AC5532" s="86"/>
      <c r="AD5532" s="87" t="str">
        <f t="shared" si="8"/>
        <v/>
      </c>
      <c r="AE5532" s="84"/>
      <c r="AF5532" s="86">
        <f>IF(AC5532&gt;0,AC5532,'⚙️ Config'!$B$10)</f>
        <v>0.0075</v>
      </c>
      <c r="AG5532" s="88">
        <f t="shared" si="9"/>
        <v>20387.9922</v>
      </c>
      <c r="AH5532" s="88">
        <f>AG5532*'⚙️ Config'!$B$11</f>
        <v>101939.961</v>
      </c>
      <c r="AI5532" s="88">
        <f>AH5532*'⚙️ Config'!$B$12</f>
        <v>30581.9883</v>
      </c>
      <c r="AJ5532" s="64"/>
      <c r="AK5532" s="84"/>
      <c r="AL5532" s="84"/>
      <c r="AM5532" s="84"/>
      <c r="AN5532" s="84"/>
      <c r="AO5532" s="84"/>
      <c r="AP5532" s="84"/>
      <c r="AQ5532" s="84"/>
    </row>
    <row r="5533" ht="15.0" customHeight="1">
      <c r="A5533" s="103">
        <v>5530.0</v>
      </c>
      <c r="B5533" s="104" t="s">
        <v>11605</v>
      </c>
      <c r="C5533" s="103" t="s">
        <v>141</v>
      </c>
      <c r="D5533" s="103" t="s">
        <v>11606</v>
      </c>
      <c r="E5533" s="105">
        <v>33.53</v>
      </c>
      <c r="F5533" s="103" t="s">
        <v>86</v>
      </c>
      <c r="G5533" s="103" t="s">
        <v>606</v>
      </c>
      <c r="H5533" s="106">
        <v>2697596.36</v>
      </c>
      <c r="I5533" s="103">
        <v>1.0</v>
      </c>
      <c r="J5533" s="107">
        <v>4.7</v>
      </c>
      <c r="K5533" s="104">
        <v>2021.0</v>
      </c>
      <c r="L5533" s="103" t="s">
        <v>630</v>
      </c>
      <c r="M5533" s="103">
        <v>2021.0</v>
      </c>
      <c r="N5533" s="103" t="s">
        <v>161</v>
      </c>
      <c r="O5533" s="65" t="str">
        <f t="shared" si="1"/>
        <v>016554760001</v>
      </c>
      <c r="P5533" s="65">
        <f t="shared" si="2"/>
        <v>2</v>
      </c>
      <c r="Q5533" s="65">
        <f t="shared" si="3"/>
        <v>3</v>
      </c>
      <c r="R5533" s="65" t="str">
        <f t="shared" si="12"/>
        <v>01.655.476/0001-23</v>
      </c>
      <c r="S5533" s="84"/>
      <c r="T5533" s="84" t="str">
        <f t="shared" si="10"/>
        <v/>
      </c>
      <c r="U5533" s="84" t="str">
        <f t="shared" si="11"/>
        <v/>
      </c>
      <c r="V5533" s="65" t="str">
        <f t="shared" si="5"/>
        <v/>
      </c>
      <c r="W5533" s="84"/>
      <c r="X5533" s="84"/>
      <c r="Y5533" s="85"/>
      <c r="Z5533" s="85"/>
      <c r="AA5533" s="65" t="str">
        <f t="shared" si="6"/>
        <v/>
      </c>
      <c r="AB5533" s="65" t="str">
        <f t="shared" si="7"/>
        <v/>
      </c>
      <c r="AC5533" s="86"/>
      <c r="AD5533" s="87" t="str">
        <f t="shared" si="8"/>
        <v/>
      </c>
      <c r="AE5533" s="84"/>
      <c r="AF5533" s="86">
        <f>IF(AC5533&gt;0,AC5533,'⚙️ Config'!$B$10)</f>
        <v>0.0075</v>
      </c>
      <c r="AG5533" s="88">
        <f t="shared" si="9"/>
        <v>20231.9727</v>
      </c>
      <c r="AH5533" s="88">
        <f>AG5533*'⚙️ Config'!$B$11</f>
        <v>101159.8635</v>
      </c>
      <c r="AI5533" s="88">
        <f>AH5533*'⚙️ Config'!$B$12</f>
        <v>30347.95905</v>
      </c>
      <c r="AJ5533" s="64"/>
      <c r="AK5533" s="84"/>
      <c r="AL5533" s="84"/>
      <c r="AM5533" s="84"/>
      <c r="AN5533" s="84"/>
      <c r="AO5533" s="84"/>
      <c r="AP5533" s="84"/>
      <c r="AQ5533" s="84"/>
    </row>
    <row r="5534" ht="15.0" customHeight="1">
      <c r="A5534" s="98">
        <v>5531.0</v>
      </c>
      <c r="B5534" s="99" t="s">
        <v>11607</v>
      </c>
      <c r="C5534" s="98" t="s">
        <v>141</v>
      </c>
      <c r="D5534" s="98" t="s">
        <v>11608</v>
      </c>
      <c r="E5534" s="100">
        <v>33.53</v>
      </c>
      <c r="F5534" s="98" t="s">
        <v>86</v>
      </c>
      <c r="G5534" s="98" t="s">
        <v>606</v>
      </c>
      <c r="H5534" s="101">
        <v>2693408.43</v>
      </c>
      <c r="I5534" s="98">
        <v>1.0</v>
      </c>
      <c r="J5534" s="102">
        <v>4.7</v>
      </c>
      <c r="K5534" s="99">
        <v>2021.0</v>
      </c>
      <c r="L5534" s="98" t="s">
        <v>630</v>
      </c>
      <c r="M5534" s="98">
        <v>2021.0</v>
      </c>
      <c r="N5534" s="98" t="s">
        <v>161</v>
      </c>
      <c r="O5534" s="65" t="str">
        <f t="shared" si="1"/>
        <v>301623730001</v>
      </c>
      <c r="P5534" s="65">
        <f t="shared" si="2"/>
        <v>2</v>
      </c>
      <c r="Q5534" s="65">
        <f t="shared" si="3"/>
        <v>0</v>
      </c>
      <c r="R5534" s="65" t="str">
        <f t="shared" si="12"/>
        <v>30.162.373/0001-20</v>
      </c>
      <c r="S5534" s="84"/>
      <c r="T5534" s="84" t="str">
        <f t="shared" si="10"/>
        <v/>
      </c>
      <c r="U5534" s="84" t="str">
        <f t="shared" si="11"/>
        <v/>
      </c>
      <c r="V5534" s="65" t="str">
        <f t="shared" si="5"/>
        <v/>
      </c>
      <c r="W5534" s="84"/>
      <c r="X5534" s="84"/>
      <c r="Y5534" s="85"/>
      <c r="Z5534" s="85"/>
      <c r="AA5534" s="65" t="str">
        <f t="shared" si="6"/>
        <v/>
      </c>
      <c r="AB5534" s="65" t="str">
        <f t="shared" si="7"/>
        <v/>
      </c>
      <c r="AC5534" s="86"/>
      <c r="AD5534" s="87" t="str">
        <f t="shared" si="8"/>
        <v/>
      </c>
      <c r="AE5534" s="84"/>
      <c r="AF5534" s="86">
        <f>IF(AC5534&gt;0,AC5534,'⚙️ Config'!$B$10)</f>
        <v>0.0075</v>
      </c>
      <c r="AG5534" s="88">
        <f t="shared" si="9"/>
        <v>20200.56323</v>
      </c>
      <c r="AH5534" s="88">
        <f>AG5534*'⚙️ Config'!$B$11</f>
        <v>101002.8161</v>
      </c>
      <c r="AI5534" s="88">
        <f>AH5534*'⚙️ Config'!$B$12</f>
        <v>30300.84484</v>
      </c>
      <c r="AJ5534" s="64"/>
      <c r="AK5534" s="84"/>
      <c r="AL5534" s="84"/>
      <c r="AM5534" s="84"/>
      <c r="AN5534" s="84"/>
      <c r="AO5534" s="84"/>
      <c r="AP5534" s="84"/>
      <c r="AQ5534" s="84"/>
    </row>
    <row r="5535" ht="15.0" customHeight="1">
      <c r="A5535" s="98">
        <v>5532.0</v>
      </c>
      <c r="B5535" s="99" t="s">
        <v>11609</v>
      </c>
      <c r="C5535" s="98" t="s">
        <v>141</v>
      </c>
      <c r="D5535" s="98" t="s">
        <v>11610</v>
      </c>
      <c r="E5535" s="100">
        <v>33.28</v>
      </c>
      <c r="F5535" s="98" t="s">
        <v>86</v>
      </c>
      <c r="G5535" s="98" t="s">
        <v>606</v>
      </c>
      <c r="H5535" s="101">
        <v>2693095.8</v>
      </c>
      <c r="I5535" s="98">
        <v>1.0</v>
      </c>
      <c r="J5535" s="102">
        <v>4.8</v>
      </c>
      <c r="K5535" s="99">
        <v>2021.0</v>
      </c>
      <c r="L5535" s="98" t="s">
        <v>268</v>
      </c>
      <c r="M5535" s="98">
        <v>2021.0</v>
      </c>
      <c r="N5535" s="98" t="s">
        <v>161</v>
      </c>
      <c r="O5535" s="65" t="str">
        <f t="shared" si="1"/>
        <v>536444560001</v>
      </c>
      <c r="P5535" s="65">
        <f t="shared" si="2"/>
        <v>5</v>
      </c>
      <c r="Q5535" s="65">
        <f t="shared" si="3"/>
        <v>0</v>
      </c>
      <c r="R5535" s="65" t="str">
        <f t="shared" si="12"/>
        <v>53.644.456/0001-50</v>
      </c>
      <c r="S5535" s="84"/>
      <c r="T5535" s="84" t="str">
        <f t="shared" si="10"/>
        <v/>
      </c>
      <c r="U5535" s="84" t="str">
        <f t="shared" si="11"/>
        <v/>
      </c>
      <c r="V5535" s="65" t="str">
        <f t="shared" si="5"/>
        <v/>
      </c>
      <c r="W5535" s="84"/>
      <c r="X5535" s="84"/>
      <c r="Y5535" s="85"/>
      <c r="Z5535" s="85"/>
      <c r="AA5535" s="65" t="str">
        <f t="shared" si="6"/>
        <v/>
      </c>
      <c r="AB5535" s="65" t="str">
        <f t="shared" si="7"/>
        <v/>
      </c>
      <c r="AC5535" s="86"/>
      <c r="AD5535" s="87" t="str">
        <f t="shared" si="8"/>
        <v/>
      </c>
      <c r="AE5535" s="84"/>
      <c r="AF5535" s="86">
        <f>IF(AC5535&gt;0,AC5535,'⚙️ Config'!$B$10)</f>
        <v>0.0075</v>
      </c>
      <c r="AG5535" s="88">
        <f t="shared" si="9"/>
        <v>20198.2185</v>
      </c>
      <c r="AH5535" s="88">
        <f>AG5535*'⚙️ Config'!$B$11</f>
        <v>100991.0925</v>
      </c>
      <c r="AI5535" s="88">
        <f>AH5535*'⚙️ Config'!$B$12</f>
        <v>30297.32775</v>
      </c>
      <c r="AJ5535" s="64"/>
      <c r="AK5535" s="84"/>
      <c r="AL5535" s="84"/>
      <c r="AM5535" s="84"/>
      <c r="AN5535" s="84"/>
      <c r="AO5535" s="84"/>
      <c r="AP5535" s="84"/>
      <c r="AQ5535" s="84"/>
    </row>
    <row r="5536" ht="15.0" customHeight="1">
      <c r="A5536" s="103">
        <v>5533.0</v>
      </c>
      <c r="B5536" s="104" t="s">
        <v>11611</v>
      </c>
      <c r="C5536" s="103" t="s">
        <v>141</v>
      </c>
      <c r="D5536" s="103" t="s">
        <v>11612</v>
      </c>
      <c r="E5536" s="105">
        <v>34.07</v>
      </c>
      <c r="F5536" s="103" t="s">
        <v>86</v>
      </c>
      <c r="G5536" s="103" t="s">
        <v>606</v>
      </c>
      <c r="H5536" s="106">
        <v>2691293.18</v>
      </c>
      <c r="I5536" s="103">
        <v>1.0</v>
      </c>
      <c r="J5536" s="107">
        <v>4.5</v>
      </c>
      <c r="K5536" s="104">
        <v>2021.0</v>
      </c>
      <c r="L5536" s="103" t="s">
        <v>448</v>
      </c>
      <c r="M5536" s="103">
        <v>2021.0</v>
      </c>
      <c r="N5536" s="103" t="s">
        <v>161</v>
      </c>
      <c r="O5536" s="65" t="str">
        <f t="shared" si="1"/>
        <v>089851770001</v>
      </c>
      <c r="P5536" s="65">
        <f t="shared" si="2"/>
        <v>0</v>
      </c>
      <c r="Q5536" s="65">
        <f t="shared" si="3"/>
        <v>4</v>
      </c>
      <c r="R5536" s="65" t="str">
        <f t="shared" si="12"/>
        <v>08.985.177/0001-04</v>
      </c>
      <c r="S5536" s="84"/>
      <c r="T5536" s="84" t="str">
        <f t="shared" si="10"/>
        <v/>
      </c>
      <c r="U5536" s="84" t="str">
        <f t="shared" si="11"/>
        <v/>
      </c>
      <c r="V5536" s="65" t="str">
        <f t="shared" si="5"/>
        <v/>
      </c>
      <c r="W5536" s="84"/>
      <c r="X5536" s="84"/>
      <c r="Y5536" s="85"/>
      <c r="Z5536" s="85"/>
      <c r="AA5536" s="65" t="str">
        <f t="shared" si="6"/>
        <v/>
      </c>
      <c r="AB5536" s="65" t="str">
        <f t="shared" si="7"/>
        <v/>
      </c>
      <c r="AC5536" s="86"/>
      <c r="AD5536" s="87" t="str">
        <f t="shared" si="8"/>
        <v/>
      </c>
      <c r="AE5536" s="84"/>
      <c r="AF5536" s="86">
        <f>IF(AC5536&gt;0,AC5536,'⚙️ Config'!$B$10)</f>
        <v>0.0075</v>
      </c>
      <c r="AG5536" s="88">
        <f t="shared" si="9"/>
        <v>20184.69885</v>
      </c>
      <c r="AH5536" s="88">
        <f>AG5536*'⚙️ Config'!$B$11</f>
        <v>100923.4943</v>
      </c>
      <c r="AI5536" s="88">
        <f>AH5536*'⚙️ Config'!$B$12</f>
        <v>30277.04828</v>
      </c>
      <c r="AJ5536" s="64"/>
      <c r="AK5536" s="84"/>
      <c r="AL5536" s="84"/>
      <c r="AM5536" s="84"/>
      <c r="AN5536" s="84"/>
      <c r="AO5536" s="84"/>
      <c r="AP5536" s="84"/>
      <c r="AQ5536" s="84"/>
    </row>
    <row r="5537" ht="15.0" customHeight="1">
      <c r="A5537" s="98">
        <v>5534.0</v>
      </c>
      <c r="B5537" s="99" t="s">
        <v>11613</v>
      </c>
      <c r="C5537" s="98" t="s">
        <v>141</v>
      </c>
      <c r="D5537" s="98" t="s">
        <v>11614</v>
      </c>
      <c r="E5537" s="100">
        <v>32.76</v>
      </c>
      <c r="F5537" s="98" t="s">
        <v>86</v>
      </c>
      <c r="G5537" s="98" t="s">
        <v>606</v>
      </c>
      <c r="H5537" s="101">
        <v>2690342.66</v>
      </c>
      <c r="I5537" s="98">
        <v>2.0</v>
      </c>
      <c r="J5537" s="102">
        <v>4.7</v>
      </c>
      <c r="K5537" s="99">
        <v>2024.0</v>
      </c>
      <c r="L5537" s="98" t="s">
        <v>295</v>
      </c>
      <c r="M5537" s="98">
        <v>2021.0</v>
      </c>
      <c r="N5537" s="98" t="s">
        <v>161</v>
      </c>
      <c r="O5537" s="65" t="str">
        <f t="shared" si="1"/>
        <v>445990660001</v>
      </c>
      <c r="P5537" s="65">
        <f t="shared" si="2"/>
        <v>1</v>
      </c>
      <c r="Q5537" s="65">
        <f t="shared" si="3"/>
        <v>5</v>
      </c>
      <c r="R5537" s="65" t="str">
        <f t="shared" si="12"/>
        <v>44.599.066/0001-15</v>
      </c>
      <c r="S5537" s="84"/>
      <c r="T5537" s="84" t="str">
        <f t="shared" si="10"/>
        <v/>
      </c>
      <c r="U5537" s="84" t="str">
        <f t="shared" si="11"/>
        <v/>
      </c>
      <c r="V5537" s="65" t="str">
        <f t="shared" si="5"/>
        <v/>
      </c>
      <c r="W5537" s="84"/>
      <c r="X5537" s="84"/>
      <c r="Y5537" s="85"/>
      <c r="Z5537" s="85"/>
      <c r="AA5537" s="65" t="str">
        <f t="shared" si="6"/>
        <v/>
      </c>
      <c r="AB5537" s="65" t="str">
        <f t="shared" si="7"/>
        <v/>
      </c>
      <c r="AC5537" s="86"/>
      <c r="AD5537" s="87" t="str">
        <f t="shared" si="8"/>
        <v/>
      </c>
      <c r="AE5537" s="84"/>
      <c r="AF5537" s="86">
        <f>IF(AC5537&gt;0,AC5537,'⚙️ Config'!$B$10)</f>
        <v>0.0075</v>
      </c>
      <c r="AG5537" s="88">
        <f t="shared" si="9"/>
        <v>20177.56995</v>
      </c>
      <c r="AH5537" s="88">
        <f>AG5537*'⚙️ Config'!$B$11</f>
        <v>100887.8498</v>
      </c>
      <c r="AI5537" s="88">
        <f>AH5537*'⚙️ Config'!$B$12</f>
        <v>30266.35493</v>
      </c>
      <c r="AJ5537" s="64"/>
      <c r="AK5537" s="84"/>
      <c r="AL5537" s="84"/>
      <c r="AM5537" s="84"/>
      <c r="AN5537" s="84"/>
      <c r="AO5537" s="84"/>
      <c r="AP5537" s="84"/>
      <c r="AQ5537" s="84"/>
    </row>
    <row r="5538" ht="15.0" customHeight="1">
      <c r="A5538" s="98">
        <v>5535.0</v>
      </c>
      <c r="B5538" s="99" t="s">
        <v>11615</v>
      </c>
      <c r="C5538" s="98" t="s">
        <v>141</v>
      </c>
      <c r="D5538" s="98" t="s">
        <v>11616</v>
      </c>
      <c r="E5538" s="100">
        <v>22.57</v>
      </c>
      <c r="F5538" s="98" t="s">
        <v>86</v>
      </c>
      <c r="G5538" s="98" t="s">
        <v>606</v>
      </c>
      <c r="H5538" s="101">
        <v>2688846.8</v>
      </c>
      <c r="I5538" s="98">
        <v>2.0</v>
      </c>
      <c r="J5538" s="102">
        <v>5.1</v>
      </c>
      <c r="K5538" s="99">
        <v>2021.0</v>
      </c>
      <c r="L5538" s="98" t="s">
        <v>339</v>
      </c>
      <c r="M5538" s="98">
        <v>2021.0</v>
      </c>
      <c r="N5538" s="98" t="s">
        <v>145</v>
      </c>
      <c r="O5538" s="65" t="str">
        <f t="shared" si="1"/>
        <v>525018220001</v>
      </c>
      <c r="P5538" s="65">
        <f t="shared" si="2"/>
        <v>5</v>
      </c>
      <c r="Q5538" s="65">
        <f t="shared" si="3"/>
        <v>0</v>
      </c>
      <c r="R5538" s="65" t="str">
        <f t="shared" si="12"/>
        <v>52.501.822/0001-50</v>
      </c>
      <c r="S5538" s="84"/>
      <c r="T5538" s="84" t="str">
        <f t="shared" si="10"/>
        <v/>
      </c>
      <c r="U5538" s="84" t="str">
        <f t="shared" si="11"/>
        <v/>
      </c>
      <c r="V5538" s="65" t="str">
        <f t="shared" si="5"/>
        <v/>
      </c>
      <c r="W5538" s="84"/>
      <c r="X5538" s="84"/>
      <c r="Y5538" s="85"/>
      <c r="Z5538" s="85"/>
      <c r="AA5538" s="65" t="str">
        <f t="shared" si="6"/>
        <v/>
      </c>
      <c r="AB5538" s="65" t="str">
        <f t="shared" si="7"/>
        <v/>
      </c>
      <c r="AC5538" s="86"/>
      <c r="AD5538" s="87" t="str">
        <f t="shared" si="8"/>
        <v/>
      </c>
      <c r="AE5538" s="84"/>
      <c r="AF5538" s="86">
        <f>IF(AC5538&gt;0,AC5538,'⚙️ Config'!$B$10)</f>
        <v>0.0075</v>
      </c>
      <c r="AG5538" s="88">
        <f t="shared" si="9"/>
        <v>20166.351</v>
      </c>
      <c r="AH5538" s="88">
        <f>AG5538*'⚙️ Config'!$B$11</f>
        <v>100831.755</v>
      </c>
      <c r="AI5538" s="88">
        <f>AH5538*'⚙️ Config'!$B$12</f>
        <v>30249.5265</v>
      </c>
      <c r="AJ5538" s="64"/>
      <c r="AK5538" s="84"/>
      <c r="AL5538" s="84"/>
      <c r="AM5538" s="84"/>
      <c r="AN5538" s="84"/>
      <c r="AO5538" s="84"/>
      <c r="AP5538" s="84"/>
      <c r="AQ5538" s="84"/>
    </row>
    <row r="5539" ht="15.0" customHeight="1">
      <c r="A5539" s="98">
        <v>5536.0</v>
      </c>
      <c r="B5539" s="99" t="s">
        <v>11617</v>
      </c>
      <c r="C5539" s="98" t="s">
        <v>141</v>
      </c>
      <c r="D5539" s="98" t="s">
        <v>11618</v>
      </c>
      <c r="E5539" s="100">
        <v>33.53</v>
      </c>
      <c r="F5539" s="98" t="s">
        <v>86</v>
      </c>
      <c r="G5539" s="98" t="s">
        <v>606</v>
      </c>
      <c r="H5539" s="101">
        <v>2679403.74</v>
      </c>
      <c r="I5539" s="98">
        <v>1.0</v>
      </c>
      <c r="J5539" s="102">
        <v>4.7</v>
      </c>
      <c r="K5539" s="99">
        <v>2021.0</v>
      </c>
      <c r="L5539" s="98" t="s">
        <v>630</v>
      </c>
      <c r="M5539" s="98">
        <v>2021.0</v>
      </c>
      <c r="N5539" s="98" t="s">
        <v>161</v>
      </c>
      <c r="O5539" s="65" t="str">
        <f t="shared" si="1"/>
        <v>566394530001</v>
      </c>
      <c r="P5539" s="65">
        <f t="shared" si="2"/>
        <v>1</v>
      </c>
      <c r="Q5539" s="65">
        <f t="shared" si="3"/>
        <v>7</v>
      </c>
      <c r="R5539" s="65" t="str">
        <f t="shared" si="12"/>
        <v>56.639.453/0001-17</v>
      </c>
      <c r="S5539" s="84"/>
      <c r="T5539" s="84" t="str">
        <f t="shared" si="10"/>
        <v/>
      </c>
      <c r="U5539" s="84" t="str">
        <f t="shared" si="11"/>
        <v/>
      </c>
      <c r="V5539" s="65" t="str">
        <f t="shared" si="5"/>
        <v/>
      </c>
      <c r="W5539" s="84"/>
      <c r="X5539" s="84"/>
      <c r="Y5539" s="85"/>
      <c r="Z5539" s="85"/>
      <c r="AA5539" s="65" t="str">
        <f t="shared" si="6"/>
        <v/>
      </c>
      <c r="AB5539" s="65" t="str">
        <f t="shared" si="7"/>
        <v/>
      </c>
      <c r="AC5539" s="86"/>
      <c r="AD5539" s="87" t="str">
        <f t="shared" si="8"/>
        <v/>
      </c>
      <c r="AE5539" s="84"/>
      <c r="AF5539" s="86">
        <f>IF(AC5539&gt;0,AC5539,'⚙️ Config'!$B$10)</f>
        <v>0.0075</v>
      </c>
      <c r="AG5539" s="88">
        <f t="shared" si="9"/>
        <v>20095.52805</v>
      </c>
      <c r="AH5539" s="88">
        <f>AG5539*'⚙️ Config'!$B$11</f>
        <v>100477.6403</v>
      </c>
      <c r="AI5539" s="88">
        <f>AH5539*'⚙️ Config'!$B$12</f>
        <v>30143.29208</v>
      </c>
      <c r="AJ5539" s="64"/>
      <c r="AK5539" s="84"/>
      <c r="AL5539" s="84"/>
      <c r="AM5539" s="84"/>
      <c r="AN5539" s="84"/>
      <c r="AO5539" s="84"/>
      <c r="AP5539" s="84"/>
      <c r="AQ5539" s="84"/>
    </row>
    <row r="5540" ht="15.0" customHeight="1">
      <c r="A5540" s="103">
        <v>5537.0</v>
      </c>
      <c r="B5540" s="104" t="s">
        <v>11619</v>
      </c>
      <c r="C5540" s="103" t="s">
        <v>141</v>
      </c>
      <c r="D5540" s="103" t="s">
        <v>11620</v>
      </c>
      <c r="E5540" s="105">
        <v>26.74</v>
      </c>
      <c r="F5540" s="103" t="s">
        <v>86</v>
      </c>
      <c r="G5540" s="103" t="s">
        <v>606</v>
      </c>
      <c r="H5540" s="106">
        <v>2674758.76</v>
      </c>
      <c r="I5540" s="103">
        <v>2.0</v>
      </c>
      <c r="J5540" s="107">
        <v>4.6</v>
      </c>
      <c r="K5540" s="104">
        <v>2023.0</v>
      </c>
      <c r="L5540" s="103" t="s">
        <v>5589</v>
      </c>
      <c r="M5540" s="103">
        <v>2021.0</v>
      </c>
      <c r="N5540" s="103" t="s">
        <v>161</v>
      </c>
      <c r="O5540" s="65" t="str">
        <f t="shared" si="1"/>
        <v>170860540001</v>
      </c>
      <c r="P5540" s="65">
        <f t="shared" si="2"/>
        <v>1</v>
      </c>
      <c r="Q5540" s="65">
        <f t="shared" si="3"/>
        <v>4</v>
      </c>
      <c r="R5540" s="65" t="str">
        <f t="shared" si="12"/>
        <v>17.086.054/0001-14</v>
      </c>
      <c r="S5540" s="84"/>
      <c r="T5540" s="84" t="str">
        <f t="shared" si="10"/>
        <v/>
      </c>
      <c r="U5540" s="84" t="str">
        <f t="shared" si="11"/>
        <v/>
      </c>
      <c r="V5540" s="65" t="str">
        <f t="shared" si="5"/>
        <v/>
      </c>
      <c r="W5540" s="84"/>
      <c r="X5540" s="84"/>
      <c r="Y5540" s="85"/>
      <c r="Z5540" s="85"/>
      <c r="AA5540" s="65" t="str">
        <f t="shared" si="6"/>
        <v/>
      </c>
      <c r="AB5540" s="65" t="str">
        <f t="shared" si="7"/>
        <v/>
      </c>
      <c r="AC5540" s="86"/>
      <c r="AD5540" s="87" t="str">
        <f t="shared" si="8"/>
        <v/>
      </c>
      <c r="AE5540" s="84"/>
      <c r="AF5540" s="86">
        <f>IF(AC5540&gt;0,AC5540,'⚙️ Config'!$B$10)</f>
        <v>0.0075</v>
      </c>
      <c r="AG5540" s="88">
        <f t="shared" si="9"/>
        <v>20060.6907</v>
      </c>
      <c r="AH5540" s="88">
        <f>AG5540*'⚙️ Config'!$B$11</f>
        <v>100303.4535</v>
      </c>
      <c r="AI5540" s="88">
        <f>AH5540*'⚙️ Config'!$B$12</f>
        <v>30091.03605</v>
      </c>
      <c r="AJ5540" s="64"/>
      <c r="AK5540" s="84"/>
      <c r="AL5540" s="84"/>
      <c r="AM5540" s="84"/>
      <c r="AN5540" s="84"/>
      <c r="AO5540" s="84"/>
      <c r="AP5540" s="84"/>
      <c r="AQ5540" s="84"/>
    </row>
    <row r="5541" ht="15.0" customHeight="1">
      <c r="A5541" s="98">
        <v>5538.0</v>
      </c>
      <c r="B5541" s="99" t="s">
        <v>11621</v>
      </c>
      <c r="C5541" s="98" t="s">
        <v>141</v>
      </c>
      <c r="D5541" s="98" t="s">
        <v>11622</v>
      </c>
      <c r="E5541" s="100">
        <v>24.44</v>
      </c>
      <c r="F5541" s="98" t="s">
        <v>86</v>
      </c>
      <c r="G5541" s="98" t="s">
        <v>606</v>
      </c>
      <c r="H5541" s="101">
        <v>2673580.57</v>
      </c>
      <c r="I5541" s="98">
        <v>2.0</v>
      </c>
      <c r="J5541" s="102">
        <v>4.8</v>
      </c>
      <c r="K5541" s="99">
        <v>2022.0</v>
      </c>
      <c r="L5541" s="98" t="s">
        <v>202</v>
      </c>
      <c r="M5541" s="98">
        <v>2021.0</v>
      </c>
      <c r="N5541" s="98" t="s">
        <v>4351</v>
      </c>
      <c r="O5541" s="65" t="str">
        <f t="shared" si="1"/>
        <v>137958630001</v>
      </c>
      <c r="P5541" s="65">
        <f t="shared" si="2"/>
        <v>4</v>
      </c>
      <c r="Q5541" s="65">
        <f t="shared" si="3"/>
        <v>4</v>
      </c>
      <c r="R5541" s="65" t="str">
        <f t="shared" si="12"/>
        <v>13.795.863/0001-44</v>
      </c>
      <c r="S5541" s="84"/>
      <c r="T5541" s="84" t="str">
        <f t="shared" si="10"/>
        <v/>
      </c>
      <c r="U5541" s="84" t="str">
        <f t="shared" si="11"/>
        <v/>
      </c>
      <c r="V5541" s="65" t="str">
        <f t="shared" si="5"/>
        <v/>
      </c>
      <c r="W5541" s="84"/>
      <c r="X5541" s="84"/>
      <c r="Y5541" s="85"/>
      <c r="Z5541" s="85"/>
      <c r="AA5541" s="65" t="str">
        <f t="shared" si="6"/>
        <v/>
      </c>
      <c r="AB5541" s="65" t="str">
        <f t="shared" si="7"/>
        <v/>
      </c>
      <c r="AC5541" s="86"/>
      <c r="AD5541" s="87" t="str">
        <f t="shared" si="8"/>
        <v/>
      </c>
      <c r="AE5541" s="84"/>
      <c r="AF5541" s="86">
        <f>IF(AC5541&gt;0,AC5541,'⚙️ Config'!$B$10)</f>
        <v>0.0075</v>
      </c>
      <c r="AG5541" s="88">
        <f t="shared" si="9"/>
        <v>20051.85428</v>
      </c>
      <c r="AH5541" s="88">
        <f>AG5541*'⚙️ Config'!$B$11</f>
        <v>100259.2714</v>
      </c>
      <c r="AI5541" s="88">
        <f>AH5541*'⚙️ Config'!$B$12</f>
        <v>30077.78141</v>
      </c>
      <c r="AJ5541" s="64"/>
      <c r="AK5541" s="84"/>
      <c r="AL5541" s="84"/>
      <c r="AM5541" s="84"/>
      <c r="AN5541" s="84"/>
      <c r="AO5541" s="84"/>
      <c r="AP5541" s="84"/>
      <c r="AQ5541" s="84"/>
    </row>
    <row r="5542" ht="15.0" customHeight="1">
      <c r="A5542" s="98">
        <v>5539.0</v>
      </c>
      <c r="B5542" s="99" t="s">
        <v>11623</v>
      </c>
      <c r="C5542" s="98" t="s">
        <v>141</v>
      </c>
      <c r="D5542" s="98" t="s">
        <v>11624</v>
      </c>
      <c r="E5542" s="100">
        <v>31.4</v>
      </c>
      <c r="F5542" s="98" t="s">
        <v>86</v>
      </c>
      <c r="G5542" s="98" t="s">
        <v>606</v>
      </c>
      <c r="H5542" s="101">
        <v>2673300.98</v>
      </c>
      <c r="I5542" s="98">
        <v>2.0</v>
      </c>
      <c r="J5542" s="102">
        <v>4.7</v>
      </c>
      <c r="K5542" s="99">
        <v>2024.0</v>
      </c>
      <c r="L5542" s="98" t="s">
        <v>387</v>
      </c>
      <c r="M5542" s="98">
        <v>2021.0</v>
      </c>
      <c r="N5542" s="98" t="s">
        <v>161</v>
      </c>
      <c r="O5542" s="65" t="str">
        <f t="shared" si="1"/>
        <v>149040900001</v>
      </c>
      <c r="P5542" s="65">
        <f t="shared" si="2"/>
        <v>5</v>
      </c>
      <c r="Q5542" s="65">
        <f t="shared" si="3"/>
        <v>0</v>
      </c>
      <c r="R5542" s="65" t="str">
        <f t="shared" si="12"/>
        <v>14.904.090/0001-50</v>
      </c>
      <c r="S5542" s="84"/>
      <c r="T5542" s="84" t="str">
        <f t="shared" si="10"/>
        <v/>
      </c>
      <c r="U5542" s="84" t="str">
        <f t="shared" si="11"/>
        <v/>
      </c>
      <c r="V5542" s="65" t="str">
        <f t="shared" si="5"/>
        <v/>
      </c>
      <c r="W5542" s="84"/>
      <c r="X5542" s="84"/>
      <c r="Y5542" s="85"/>
      <c r="Z5542" s="85"/>
      <c r="AA5542" s="65" t="str">
        <f t="shared" si="6"/>
        <v/>
      </c>
      <c r="AB5542" s="65" t="str">
        <f t="shared" si="7"/>
        <v/>
      </c>
      <c r="AC5542" s="86"/>
      <c r="AD5542" s="87" t="str">
        <f t="shared" si="8"/>
        <v/>
      </c>
      <c r="AE5542" s="84"/>
      <c r="AF5542" s="86">
        <f>IF(AC5542&gt;0,AC5542,'⚙️ Config'!$B$10)</f>
        <v>0.0075</v>
      </c>
      <c r="AG5542" s="88">
        <f t="shared" si="9"/>
        <v>20049.75735</v>
      </c>
      <c r="AH5542" s="88">
        <f>AG5542*'⚙️ Config'!$B$11</f>
        <v>100248.7868</v>
      </c>
      <c r="AI5542" s="88">
        <f>AH5542*'⚙️ Config'!$B$12</f>
        <v>30074.63603</v>
      </c>
      <c r="AJ5542" s="64"/>
      <c r="AK5542" s="84"/>
      <c r="AL5542" s="84"/>
      <c r="AM5542" s="84"/>
      <c r="AN5542" s="84"/>
      <c r="AO5542" s="84"/>
      <c r="AP5542" s="84"/>
      <c r="AQ5542" s="84"/>
    </row>
    <row r="5543" ht="15.0" customHeight="1">
      <c r="A5543" s="98">
        <v>5540.0</v>
      </c>
      <c r="B5543" s="99" t="s">
        <v>11625</v>
      </c>
      <c r="C5543" s="98" t="s">
        <v>141</v>
      </c>
      <c r="D5543" s="98" t="s">
        <v>11626</v>
      </c>
      <c r="E5543" s="100">
        <v>31.25</v>
      </c>
      <c r="F5543" s="98" t="s">
        <v>86</v>
      </c>
      <c r="G5543" s="98" t="s">
        <v>606</v>
      </c>
      <c r="H5543" s="101">
        <v>2659230.02</v>
      </c>
      <c r="I5543" s="98">
        <v>2.0</v>
      </c>
      <c r="J5543" s="102">
        <v>4.8</v>
      </c>
      <c r="K5543" s="99">
        <v>2024.0</v>
      </c>
      <c r="L5543" s="98" t="s">
        <v>856</v>
      </c>
      <c r="M5543" s="98">
        <v>2021.0</v>
      </c>
      <c r="N5543" s="98" t="s">
        <v>189</v>
      </c>
      <c r="O5543" s="65" t="str">
        <f t="shared" si="1"/>
        <v>237504050001</v>
      </c>
      <c r="P5543" s="65">
        <f t="shared" si="2"/>
        <v>4</v>
      </c>
      <c r="Q5543" s="65">
        <f t="shared" si="3"/>
        <v>2</v>
      </c>
      <c r="R5543" s="65" t="str">
        <f t="shared" si="12"/>
        <v>23.750.405/0001-42</v>
      </c>
      <c r="S5543" s="84"/>
      <c r="T5543" s="84" t="str">
        <f t="shared" si="10"/>
        <v/>
      </c>
      <c r="U5543" s="84" t="str">
        <f t="shared" si="11"/>
        <v/>
      </c>
      <c r="V5543" s="65" t="str">
        <f t="shared" si="5"/>
        <v/>
      </c>
      <c r="W5543" s="84"/>
      <c r="X5543" s="84"/>
      <c r="Y5543" s="85"/>
      <c r="Z5543" s="85"/>
      <c r="AA5543" s="65" t="str">
        <f t="shared" si="6"/>
        <v/>
      </c>
      <c r="AB5543" s="65" t="str">
        <f t="shared" si="7"/>
        <v/>
      </c>
      <c r="AC5543" s="86"/>
      <c r="AD5543" s="87" t="str">
        <f t="shared" si="8"/>
        <v/>
      </c>
      <c r="AE5543" s="84"/>
      <c r="AF5543" s="86">
        <f>IF(AC5543&gt;0,AC5543,'⚙️ Config'!$B$10)</f>
        <v>0.0075</v>
      </c>
      <c r="AG5543" s="88">
        <f t="shared" si="9"/>
        <v>19944.22515</v>
      </c>
      <c r="AH5543" s="88">
        <f>AG5543*'⚙️ Config'!$B$11</f>
        <v>99721.12575</v>
      </c>
      <c r="AI5543" s="88">
        <f>AH5543*'⚙️ Config'!$B$12</f>
        <v>29916.33773</v>
      </c>
      <c r="AJ5543" s="64"/>
      <c r="AK5543" s="84"/>
      <c r="AL5543" s="84"/>
      <c r="AM5543" s="84"/>
      <c r="AN5543" s="84"/>
      <c r="AO5543" s="84"/>
      <c r="AP5543" s="84"/>
      <c r="AQ5543" s="84"/>
    </row>
    <row r="5544" ht="15.0" customHeight="1">
      <c r="A5544" s="98">
        <v>5541.0</v>
      </c>
      <c r="B5544" s="99" t="s">
        <v>11627</v>
      </c>
      <c r="C5544" s="98" t="s">
        <v>141</v>
      </c>
      <c r="D5544" s="98" t="s">
        <v>11628</v>
      </c>
      <c r="E5544" s="100">
        <v>26.51</v>
      </c>
      <c r="F5544" s="98" t="s">
        <v>86</v>
      </c>
      <c r="G5544" s="98" t="s">
        <v>606</v>
      </c>
      <c r="H5544" s="101">
        <v>2659062.29</v>
      </c>
      <c r="I5544" s="98">
        <v>2.0</v>
      </c>
      <c r="J5544" s="102">
        <v>4.3</v>
      </c>
      <c r="K5544" s="99">
        <v>2023.0</v>
      </c>
      <c r="L5544" s="98" t="s">
        <v>918</v>
      </c>
      <c r="M5544" s="98">
        <v>2021.0</v>
      </c>
      <c r="N5544" s="98" t="s">
        <v>161</v>
      </c>
      <c r="O5544" s="65" t="str">
        <f t="shared" si="1"/>
        <v>341701410001</v>
      </c>
      <c r="P5544" s="65">
        <f t="shared" si="2"/>
        <v>7</v>
      </c>
      <c r="Q5544" s="65">
        <f t="shared" si="3"/>
        <v>4</v>
      </c>
      <c r="R5544" s="65" t="str">
        <f t="shared" si="12"/>
        <v>34.170.141/0001-74</v>
      </c>
      <c r="S5544" s="84"/>
      <c r="T5544" s="84" t="str">
        <f t="shared" si="10"/>
        <v/>
      </c>
      <c r="U5544" s="84" t="str">
        <f t="shared" si="11"/>
        <v/>
      </c>
      <c r="V5544" s="65" t="str">
        <f t="shared" si="5"/>
        <v/>
      </c>
      <c r="W5544" s="84"/>
      <c r="X5544" s="84"/>
      <c r="Y5544" s="85"/>
      <c r="Z5544" s="85"/>
      <c r="AA5544" s="65" t="str">
        <f t="shared" si="6"/>
        <v/>
      </c>
      <c r="AB5544" s="65" t="str">
        <f t="shared" si="7"/>
        <v/>
      </c>
      <c r="AC5544" s="86"/>
      <c r="AD5544" s="87" t="str">
        <f t="shared" si="8"/>
        <v/>
      </c>
      <c r="AE5544" s="84"/>
      <c r="AF5544" s="86">
        <f>IF(AC5544&gt;0,AC5544,'⚙️ Config'!$B$10)</f>
        <v>0.0075</v>
      </c>
      <c r="AG5544" s="88">
        <f t="shared" si="9"/>
        <v>19942.96718</v>
      </c>
      <c r="AH5544" s="88">
        <f>AG5544*'⚙️ Config'!$B$11</f>
        <v>99714.83588</v>
      </c>
      <c r="AI5544" s="88">
        <f>AH5544*'⚙️ Config'!$B$12</f>
        <v>29914.45076</v>
      </c>
      <c r="AJ5544" s="64"/>
      <c r="AK5544" s="84"/>
      <c r="AL5544" s="84"/>
      <c r="AM5544" s="84"/>
      <c r="AN5544" s="84"/>
      <c r="AO5544" s="84"/>
      <c r="AP5544" s="84"/>
      <c r="AQ5544" s="84"/>
    </row>
    <row r="5545" ht="15.0" customHeight="1">
      <c r="A5545" s="98">
        <v>5542.0</v>
      </c>
      <c r="B5545" s="99" t="s">
        <v>11629</v>
      </c>
      <c r="C5545" s="98" t="s">
        <v>141</v>
      </c>
      <c r="D5545" s="98" t="s">
        <v>11630</v>
      </c>
      <c r="E5545" s="100">
        <v>31.9</v>
      </c>
      <c r="F5545" s="98" t="s">
        <v>86</v>
      </c>
      <c r="G5545" s="98" t="s">
        <v>606</v>
      </c>
      <c r="H5545" s="101">
        <v>2653973.36</v>
      </c>
      <c r="I5545" s="98">
        <v>2.0</v>
      </c>
      <c r="J5545" s="102">
        <v>4.8</v>
      </c>
      <c r="K5545" s="99">
        <v>2024.0</v>
      </c>
      <c r="L5545" s="98" t="s">
        <v>630</v>
      </c>
      <c r="M5545" s="98">
        <v>2021.0</v>
      </c>
      <c r="N5545" s="98" t="s">
        <v>161</v>
      </c>
      <c r="O5545" s="65" t="str">
        <f t="shared" si="1"/>
        <v>085971430001</v>
      </c>
      <c r="P5545" s="65">
        <f t="shared" si="2"/>
        <v>3</v>
      </c>
      <c r="Q5545" s="65">
        <f t="shared" si="3"/>
        <v>4</v>
      </c>
      <c r="R5545" s="65" t="str">
        <f t="shared" si="12"/>
        <v>08.597.143/0001-34</v>
      </c>
      <c r="S5545" s="84"/>
      <c r="T5545" s="84" t="str">
        <f t="shared" si="10"/>
        <v/>
      </c>
      <c r="U5545" s="84" t="str">
        <f t="shared" si="11"/>
        <v/>
      </c>
      <c r="V5545" s="65" t="str">
        <f t="shared" si="5"/>
        <v/>
      </c>
      <c r="W5545" s="84"/>
      <c r="X5545" s="84"/>
      <c r="Y5545" s="85"/>
      <c r="Z5545" s="85"/>
      <c r="AA5545" s="65" t="str">
        <f t="shared" si="6"/>
        <v/>
      </c>
      <c r="AB5545" s="65" t="str">
        <f t="shared" si="7"/>
        <v/>
      </c>
      <c r="AC5545" s="86"/>
      <c r="AD5545" s="87" t="str">
        <f t="shared" si="8"/>
        <v/>
      </c>
      <c r="AE5545" s="84"/>
      <c r="AF5545" s="86">
        <f>IF(AC5545&gt;0,AC5545,'⚙️ Config'!$B$10)</f>
        <v>0.0075</v>
      </c>
      <c r="AG5545" s="88">
        <f t="shared" si="9"/>
        <v>19904.8002</v>
      </c>
      <c r="AH5545" s="88">
        <f>AG5545*'⚙️ Config'!$B$11</f>
        <v>99524.001</v>
      </c>
      <c r="AI5545" s="88">
        <f>AH5545*'⚙️ Config'!$B$12</f>
        <v>29857.2003</v>
      </c>
      <c r="AJ5545" s="64"/>
      <c r="AK5545" s="84"/>
      <c r="AL5545" s="84"/>
      <c r="AM5545" s="84"/>
      <c r="AN5545" s="84"/>
      <c r="AO5545" s="84"/>
      <c r="AP5545" s="84"/>
      <c r="AQ5545" s="84"/>
    </row>
    <row r="5546" ht="15.0" customHeight="1">
      <c r="A5546" s="103">
        <v>5543.0</v>
      </c>
      <c r="B5546" s="104" t="s">
        <v>11631</v>
      </c>
      <c r="C5546" s="103" t="s">
        <v>141</v>
      </c>
      <c r="D5546" s="103" t="s">
        <v>11632</v>
      </c>
      <c r="E5546" s="105">
        <v>24.94</v>
      </c>
      <c r="F5546" s="103" t="s">
        <v>86</v>
      </c>
      <c r="G5546" s="103" t="s">
        <v>606</v>
      </c>
      <c r="H5546" s="106">
        <v>2640229.83</v>
      </c>
      <c r="I5546" s="103">
        <v>2.0</v>
      </c>
      <c r="J5546" s="107">
        <v>4.8</v>
      </c>
      <c r="K5546" s="104">
        <v>2022.0</v>
      </c>
      <c r="L5546" s="103" t="s">
        <v>458</v>
      </c>
      <c r="M5546" s="103">
        <v>2021.0</v>
      </c>
      <c r="N5546" s="103" t="s">
        <v>161</v>
      </c>
      <c r="O5546" s="65" t="str">
        <f t="shared" si="1"/>
        <v>230207120001</v>
      </c>
      <c r="P5546" s="65">
        <f t="shared" si="2"/>
        <v>7</v>
      </c>
      <c r="Q5546" s="65">
        <f t="shared" si="3"/>
        <v>8</v>
      </c>
      <c r="R5546" s="65" t="str">
        <f t="shared" si="12"/>
        <v>23.020.712/0001-78</v>
      </c>
      <c r="S5546" s="84"/>
      <c r="T5546" s="84" t="str">
        <f t="shared" si="10"/>
        <v/>
      </c>
      <c r="U5546" s="84" t="str">
        <f t="shared" si="11"/>
        <v/>
      </c>
      <c r="V5546" s="65" t="str">
        <f t="shared" si="5"/>
        <v/>
      </c>
      <c r="W5546" s="84"/>
      <c r="X5546" s="84"/>
      <c r="Y5546" s="85"/>
      <c r="Z5546" s="85"/>
      <c r="AA5546" s="65" t="str">
        <f t="shared" si="6"/>
        <v/>
      </c>
      <c r="AB5546" s="65" t="str">
        <f t="shared" si="7"/>
        <v/>
      </c>
      <c r="AC5546" s="86"/>
      <c r="AD5546" s="87" t="str">
        <f t="shared" si="8"/>
        <v/>
      </c>
      <c r="AE5546" s="84"/>
      <c r="AF5546" s="86">
        <f>IF(AC5546&gt;0,AC5546,'⚙️ Config'!$B$10)</f>
        <v>0.0075</v>
      </c>
      <c r="AG5546" s="88">
        <f t="shared" si="9"/>
        <v>19801.72373</v>
      </c>
      <c r="AH5546" s="88">
        <f>AG5546*'⚙️ Config'!$B$11</f>
        <v>99008.61863</v>
      </c>
      <c r="AI5546" s="88">
        <f>AH5546*'⚙️ Config'!$B$12</f>
        <v>29702.58559</v>
      </c>
      <c r="AJ5546" s="64"/>
      <c r="AK5546" s="84"/>
      <c r="AL5546" s="84"/>
      <c r="AM5546" s="84"/>
      <c r="AN5546" s="84"/>
      <c r="AO5546" s="84"/>
      <c r="AP5546" s="84"/>
      <c r="AQ5546" s="84"/>
    </row>
    <row r="5547" ht="15.0" customHeight="1">
      <c r="A5547" s="98">
        <v>5544.0</v>
      </c>
      <c r="B5547" s="99" t="s">
        <v>11633</v>
      </c>
      <c r="C5547" s="98" t="s">
        <v>141</v>
      </c>
      <c r="D5547" s="98" t="s">
        <v>11634</v>
      </c>
      <c r="E5547" s="100">
        <v>24.91</v>
      </c>
      <c r="F5547" s="98" t="s">
        <v>86</v>
      </c>
      <c r="G5547" s="98" t="s">
        <v>606</v>
      </c>
      <c r="H5547" s="101">
        <v>2638767.56</v>
      </c>
      <c r="I5547" s="98">
        <v>2.0</v>
      </c>
      <c r="J5547" s="102">
        <v>4.7</v>
      </c>
      <c r="K5547" s="99">
        <v>2022.0</v>
      </c>
      <c r="L5547" s="98" t="s">
        <v>630</v>
      </c>
      <c r="M5547" s="98">
        <v>2021.0</v>
      </c>
      <c r="N5547" s="98" t="s">
        <v>161</v>
      </c>
      <c r="O5547" s="65" t="str">
        <f t="shared" si="1"/>
        <v>036707500001</v>
      </c>
      <c r="P5547" s="65">
        <f t="shared" si="2"/>
        <v>6</v>
      </c>
      <c r="Q5547" s="65">
        <f t="shared" si="3"/>
        <v>9</v>
      </c>
      <c r="R5547" s="65" t="str">
        <f t="shared" si="12"/>
        <v>03.670.750/0001-69</v>
      </c>
      <c r="S5547" s="84"/>
      <c r="T5547" s="84" t="str">
        <f t="shared" si="10"/>
        <v/>
      </c>
      <c r="U5547" s="84" t="str">
        <f t="shared" si="11"/>
        <v/>
      </c>
      <c r="V5547" s="65" t="str">
        <f t="shared" si="5"/>
        <v/>
      </c>
      <c r="W5547" s="84"/>
      <c r="X5547" s="84"/>
      <c r="Y5547" s="85"/>
      <c r="Z5547" s="85"/>
      <c r="AA5547" s="65" t="str">
        <f t="shared" si="6"/>
        <v/>
      </c>
      <c r="AB5547" s="65" t="str">
        <f t="shared" si="7"/>
        <v/>
      </c>
      <c r="AC5547" s="86"/>
      <c r="AD5547" s="87" t="str">
        <f t="shared" si="8"/>
        <v/>
      </c>
      <c r="AE5547" s="84"/>
      <c r="AF5547" s="86">
        <f>IF(AC5547&gt;0,AC5547,'⚙️ Config'!$B$10)</f>
        <v>0.0075</v>
      </c>
      <c r="AG5547" s="88">
        <f t="shared" si="9"/>
        <v>19790.7567</v>
      </c>
      <c r="AH5547" s="88">
        <f>AG5547*'⚙️ Config'!$B$11</f>
        <v>98953.7835</v>
      </c>
      <c r="AI5547" s="88">
        <f>AH5547*'⚙️ Config'!$B$12</f>
        <v>29686.13505</v>
      </c>
      <c r="AJ5547" s="64"/>
      <c r="AK5547" s="84"/>
      <c r="AL5547" s="84"/>
      <c r="AM5547" s="84"/>
      <c r="AN5547" s="84"/>
      <c r="AO5547" s="84"/>
      <c r="AP5547" s="84"/>
      <c r="AQ5547" s="84"/>
    </row>
    <row r="5548" ht="15.0" customHeight="1">
      <c r="A5548" s="103">
        <v>5545.0</v>
      </c>
      <c r="B5548" s="104" t="s">
        <v>11635</v>
      </c>
      <c r="C5548" s="103" t="s">
        <v>141</v>
      </c>
      <c r="D5548" s="103" t="s">
        <v>11636</v>
      </c>
      <c r="E5548" s="105">
        <v>32.57</v>
      </c>
      <c r="F5548" s="103" t="s">
        <v>86</v>
      </c>
      <c r="G5548" s="103" t="s">
        <v>606</v>
      </c>
      <c r="H5548" s="106">
        <v>2635525.2</v>
      </c>
      <c r="I5548" s="103">
        <v>1.0</v>
      </c>
      <c r="J5548" s="107">
        <v>5.1</v>
      </c>
      <c r="K5548" s="104">
        <v>2021.0</v>
      </c>
      <c r="L5548" s="103" t="s">
        <v>197</v>
      </c>
      <c r="M5548" s="103">
        <v>2021.0</v>
      </c>
      <c r="N5548" s="103" t="s">
        <v>145</v>
      </c>
      <c r="O5548" s="65" t="str">
        <f t="shared" si="1"/>
        <v>055911630001</v>
      </c>
      <c r="P5548" s="65">
        <f t="shared" si="2"/>
        <v>0</v>
      </c>
      <c r="Q5548" s="65">
        <f t="shared" si="3"/>
        <v>0</v>
      </c>
      <c r="R5548" s="65" t="str">
        <f t="shared" si="12"/>
        <v>05.591.163/0001-00</v>
      </c>
      <c r="S5548" s="84"/>
      <c r="T5548" s="84" t="str">
        <f t="shared" si="10"/>
        <v/>
      </c>
      <c r="U5548" s="84" t="str">
        <f t="shared" si="11"/>
        <v/>
      </c>
      <c r="V5548" s="65" t="str">
        <f t="shared" si="5"/>
        <v/>
      </c>
      <c r="W5548" s="84"/>
      <c r="X5548" s="84"/>
      <c r="Y5548" s="85"/>
      <c r="Z5548" s="85"/>
      <c r="AA5548" s="65" t="str">
        <f t="shared" si="6"/>
        <v/>
      </c>
      <c r="AB5548" s="65" t="str">
        <f t="shared" si="7"/>
        <v/>
      </c>
      <c r="AC5548" s="86"/>
      <c r="AD5548" s="87" t="str">
        <f t="shared" si="8"/>
        <v/>
      </c>
      <c r="AE5548" s="84"/>
      <c r="AF5548" s="86">
        <f>IF(AC5548&gt;0,AC5548,'⚙️ Config'!$B$10)</f>
        <v>0.0075</v>
      </c>
      <c r="AG5548" s="88">
        <f t="shared" si="9"/>
        <v>19766.439</v>
      </c>
      <c r="AH5548" s="88">
        <f>AG5548*'⚙️ Config'!$B$11</f>
        <v>98832.195</v>
      </c>
      <c r="AI5548" s="88">
        <f>AH5548*'⚙️ Config'!$B$12</f>
        <v>29649.6585</v>
      </c>
      <c r="AJ5548" s="64"/>
      <c r="AK5548" s="84"/>
      <c r="AL5548" s="84"/>
      <c r="AM5548" s="84"/>
      <c r="AN5548" s="84"/>
      <c r="AO5548" s="84"/>
      <c r="AP5548" s="84"/>
      <c r="AQ5548" s="84"/>
    </row>
    <row r="5549" ht="15.0" customHeight="1">
      <c r="A5549" s="98">
        <v>5546.0</v>
      </c>
      <c r="B5549" s="99" t="s">
        <v>11637</v>
      </c>
      <c r="C5549" s="98" t="s">
        <v>141</v>
      </c>
      <c r="D5549" s="98" t="s">
        <v>11638</v>
      </c>
      <c r="E5549" s="100">
        <v>33.53</v>
      </c>
      <c r="F5549" s="98" t="s">
        <v>86</v>
      </c>
      <c r="G5549" s="98" t="s">
        <v>606</v>
      </c>
      <c r="H5549" s="101">
        <v>2629884.24</v>
      </c>
      <c r="I5549" s="98">
        <v>1.0</v>
      </c>
      <c r="J5549" s="102">
        <v>4.7</v>
      </c>
      <c r="K5549" s="99">
        <v>2021.0</v>
      </c>
      <c r="L5549" s="98" t="s">
        <v>448</v>
      </c>
      <c r="M5549" s="98">
        <v>2021.0</v>
      </c>
      <c r="N5549" s="98" t="s">
        <v>145</v>
      </c>
      <c r="O5549" s="65" t="str">
        <f t="shared" si="1"/>
        <v>224677790001</v>
      </c>
      <c r="P5549" s="65">
        <f t="shared" si="2"/>
        <v>9</v>
      </c>
      <c r="Q5549" s="65">
        <f t="shared" si="3"/>
        <v>2</v>
      </c>
      <c r="R5549" s="65" t="str">
        <f t="shared" si="12"/>
        <v>22.467.779/0001-92</v>
      </c>
      <c r="S5549" s="84"/>
      <c r="T5549" s="84" t="str">
        <f t="shared" si="10"/>
        <v/>
      </c>
      <c r="U5549" s="84" t="str">
        <f t="shared" si="11"/>
        <v/>
      </c>
      <c r="V5549" s="65" t="str">
        <f t="shared" si="5"/>
        <v/>
      </c>
      <c r="W5549" s="84"/>
      <c r="X5549" s="84"/>
      <c r="Y5549" s="85"/>
      <c r="Z5549" s="85"/>
      <c r="AA5549" s="65" t="str">
        <f t="shared" si="6"/>
        <v/>
      </c>
      <c r="AB5549" s="65" t="str">
        <f t="shared" si="7"/>
        <v/>
      </c>
      <c r="AC5549" s="86"/>
      <c r="AD5549" s="87" t="str">
        <f t="shared" si="8"/>
        <v/>
      </c>
      <c r="AE5549" s="84"/>
      <c r="AF5549" s="86">
        <f>IF(AC5549&gt;0,AC5549,'⚙️ Config'!$B$10)</f>
        <v>0.0075</v>
      </c>
      <c r="AG5549" s="88">
        <f t="shared" si="9"/>
        <v>19724.1318</v>
      </c>
      <c r="AH5549" s="88">
        <f>AG5549*'⚙️ Config'!$B$11</f>
        <v>98620.659</v>
      </c>
      <c r="AI5549" s="88">
        <f>AH5549*'⚙️ Config'!$B$12</f>
        <v>29586.1977</v>
      </c>
      <c r="AJ5549" s="64"/>
      <c r="AK5549" s="84"/>
      <c r="AL5549" s="84"/>
      <c r="AM5549" s="84"/>
      <c r="AN5549" s="84"/>
      <c r="AO5549" s="84"/>
      <c r="AP5549" s="84"/>
      <c r="AQ5549" s="84"/>
    </row>
    <row r="5550" ht="15.0" customHeight="1">
      <c r="A5550" s="103">
        <v>5547.0</v>
      </c>
      <c r="B5550" s="104" t="s">
        <v>11639</v>
      </c>
      <c r="C5550" s="103" t="s">
        <v>141</v>
      </c>
      <c r="D5550" s="103" t="s">
        <v>11640</v>
      </c>
      <c r="E5550" s="105">
        <v>23.0</v>
      </c>
      <c r="F5550" s="103" t="s">
        <v>86</v>
      </c>
      <c r="G5550" s="103" t="s">
        <v>606</v>
      </c>
      <c r="H5550" s="106">
        <v>2628608.5</v>
      </c>
      <c r="I5550" s="103">
        <v>2.0</v>
      </c>
      <c r="J5550" s="107">
        <v>5.0</v>
      </c>
      <c r="K5550" s="104">
        <v>2021.0</v>
      </c>
      <c r="L5550" s="103" t="s">
        <v>177</v>
      </c>
      <c r="M5550" s="103">
        <v>2021.0</v>
      </c>
      <c r="N5550" s="103" t="s">
        <v>161</v>
      </c>
      <c r="O5550" s="65" t="str">
        <f t="shared" si="1"/>
        <v>590699140001</v>
      </c>
      <c r="P5550" s="65">
        <f t="shared" si="2"/>
        <v>5</v>
      </c>
      <c r="Q5550" s="65">
        <f t="shared" si="3"/>
        <v>1</v>
      </c>
      <c r="R5550" s="65" t="str">
        <f t="shared" si="12"/>
        <v>59.069.914/0001-51</v>
      </c>
      <c r="S5550" s="84"/>
      <c r="T5550" s="84" t="str">
        <f t="shared" si="10"/>
        <v/>
      </c>
      <c r="U5550" s="84" t="str">
        <f t="shared" si="11"/>
        <v/>
      </c>
      <c r="V5550" s="65" t="str">
        <f t="shared" si="5"/>
        <v/>
      </c>
      <c r="W5550" s="84"/>
      <c r="X5550" s="84"/>
      <c r="Y5550" s="85"/>
      <c r="Z5550" s="85"/>
      <c r="AA5550" s="65" t="str">
        <f t="shared" si="6"/>
        <v/>
      </c>
      <c r="AB5550" s="65" t="str">
        <f t="shared" si="7"/>
        <v/>
      </c>
      <c r="AC5550" s="86"/>
      <c r="AD5550" s="87" t="str">
        <f t="shared" si="8"/>
        <v/>
      </c>
      <c r="AE5550" s="84"/>
      <c r="AF5550" s="86">
        <f>IF(AC5550&gt;0,AC5550,'⚙️ Config'!$B$10)</f>
        <v>0.0075</v>
      </c>
      <c r="AG5550" s="88">
        <f t="shared" si="9"/>
        <v>19714.56375</v>
      </c>
      <c r="AH5550" s="88">
        <f>AG5550*'⚙️ Config'!$B$11</f>
        <v>98572.81875</v>
      </c>
      <c r="AI5550" s="88">
        <f>AH5550*'⚙️ Config'!$B$12</f>
        <v>29571.84563</v>
      </c>
      <c r="AJ5550" s="64"/>
      <c r="AK5550" s="84"/>
      <c r="AL5550" s="84"/>
      <c r="AM5550" s="84"/>
      <c r="AN5550" s="84"/>
      <c r="AO5550" s="84"/>
      <c r="AP5550" s="84"/>
      <c r="AQ5550" s="84"/>
    </row>
    <row r="5551" ht="15.0" customHeight="1">
      <c r="A5551" s="98">
        <v>5548.0</v>
      </c>
      <c r="B5551" s="99" t="s">
        <v>11641</v>
      </c>
      <c r="C5551" s="98" t="s">
        <v>141</v>
      </c>
      <c r="D5551" s="98" t="s">
        <v>11642</v>
      </c>
      <c r="E5551" s="100">
        <v>23.53</v>
      </c>
      <c r="F5551" s="98" t="s">
        <v>86</v>
      </c>
      <c r="G5551" s="98" t="s">
        <v>606</v>
      </c>
      <c r="H5551" s="101">
        <v>2627506.76</v>
      </c>
      <c r="I5551" s="98">
        <v>2.0</v>
      </c>
      <c r="J5551" s="102">
        <v>4.7</v>
      </c>
      <c r="K5551" s="99">
        <v>2021.0</v>
      </c>
      <c r="L5551" s="98" t="s">
        <v>4983</v>
      </c>
      <c r="M5551" s="98">
        <v>2021.0</v>
      </c>
      <c r="N5551" s="98" t="s">
        <v>161</v>
      </c>
      <c r="O5551" s="65" t="str">
        <f t="shared" si="1"/>
        <v>731229960001</v>
      </c>
      <c r="P5551" s="65">
        <f t="shared" si="2"/>
        <v>8</v>
      </c>
      <c r="Q5551" s="65">
        <f t="shared" si="3"/>
        <v>1</v>
      </c>
      <c r="R5551" s="65" t="str">
        <f t="shared" si="12"/>
        <v>73.122.996/0001-81</v>
      </c>
      <c r="S5551" s="84"/>
      <c r="T5551" s="84" t="str">
        <f t="shared" si="10"/>
        <v/>
      </c>
      <c r="U5551" s="84" t="str">
        <f t="shared" si="11"/>
        <v/>
      </c>
      <c r="V5551" s="65" t="str">
        <f t="shared" si="5"/>
        <v/>
      </c>
      <c r="W5551" s="84"/>
      <c r="X5551" s="84"/>
      <c r="Y5551" s="85"/>
      <c r="Z5551" s="85"/>
      <c r="AA5551" s="65" t="str">
        <f t="shared" si="6"/>
        <v/>
      </c>
      <c r="AB5551" s="65" t="str">
        <f t="shared" si="7"/>
        <v/>
      </c>
      <c r="AC5551" s="86"/>
      <c r="AD5551" s="87" t="str">
        <f t="shared" si="8"/>
        <v/>
      </c>
      <c r="AE5551" s="84"/>
      <c r="AF5551" s="86">
        <f>IF(AC5551&gt;0,AC5551,'⚙️ Config'!$B$10)</f>
        <v>0.0075</v>
      </c>
      <c r="AG5551" s="88">
        <f t="shared" si="9"/>
        <v>19706.3007</v>
      </c>
      <c r="AH5551" s="88">
        <f>AG5551*'⚙️ Config'!$B$11</f>
        <v>98531.5035</v>
      </c>
      <c r="AI5551" s="88">
        <f>AH5551*'⚙️ Config'!$B$12</f>
        <v>29559.45105</v>
      </c>
      <c r="AJ5551" s="64"/>
      <c r="AK5551" s="84"/>
      <c r="AL5551" s="84"/>
      <c r="AM5551" s="84"/>
      <c r="AN5551" s="84"/>
      <c r="AO5551" s="84"/>
      <c r="AP5551" s="84"/>
      <c r="AQ5551" s="84"/>
    </row>
    <row r="5552" ht="15.0" customHeight="1">
      <c r="A5552" s="98">
        <v>5549.0</v>
      </c>
      <c r="B5552" s="99" t="s">
        <v>11643</v>
      </c>
      <c r="C5552" s="98" t="s">
        <v>141</v>
      </c>
      <c r="D5552" s="98" t="s">
        <v>11644</v>
      </c>
      <c r="E5552" s="100">
        <v>32.8</v>
      </c>
      <c r="F5552" s="98" t="s">
        <v>86</v>
      </c>
      <c r="G5552" s="98" t="s">
        <v>606</v>
      </c>
      <c r="H5552" s="101">
        <v>2624041.26</v>
      </c>
      <c r="I5552" s="98">
        <v>1.0</v>
      </c>
      <c r="J5552" s="102">
        <v>5.0</v>
      </c>
      <c r="K5552" s="99">
        <v>2021.0</v>
      </c>
      <c r="L5552" s="98" t="s">
        <v>630</v>
      </c>
      <c r="M5552" s="98">
        <v>2021.0</v>
      </c>
      <c r="N5552" s="98" t="s">
        <v>161</v>
      </c>
      <c r="O5552" s="65" t="str">
        <f t="shared" si="1"/>
        <v>077515170001</v>
      </c>
      <c r="P5552" s="65">
        <f t="shared" si="2"/>
        <v>6</v>
      </c>
      <c r="Q5552" s="65">
        <f t="shared" si="3"/>
        <v>1</v>
      </c>
      <c r="R5552" s="65" t="str">
        <f t="shared" si="12"/>
        <v>07.751.517/0001-61</v>
      </c>
      <c r="S5552" s="84"/>
      <c r="T5552" s="84" t="str">
        <f t="shared" si="10"/>
        <v/>
      </c>
      <c r="U5552" s="84" t="str">
        <f t="shared" si="11"/>
        <v/>
      </c>
      <c r="V5552" s="65" t="str">
        <f t="shared" si="5"/>
        <v/>
      </c>
      <c r="W5552" s="84"/>
      <c r="X5552" s="84"/>
      <c r="Y5552" s="85"/>
      <c r="Z5552" s="85"/>
      <c r="AA5552" s="65" t="str">
        <f t="shared" si="6"/>
        <v/>
      </c>
      <c r="AB5552" s="65" t="str">
        <f t="shared" si="7"/>
        <v/>
      </c>
      <c r="AC5552" s="86"/>
      <c r="AD5552" s="87" t="str">
        <f t="shared" si="8"/>
        <v/>
      </c>
      <c r="AE5552" s="84"/>
      <c r="AF5552" s="86">
        <f>IF(AC5552&gt;0,AC5552,'⚙️ Config'!$B$10)</f>
        <v>0.0075</v>
      </c>
      <c r="AG5552" s="88">
        <f t="shared" si="9"/>
        <v>19680.30945</v>
      </c>
      <c r="AH5552" s="88">
        <f>AG5552*'⚙️ Config'!$B$11</f>
        <v>98401.54725</v>
      </c>
      <c r="AI5552" s="88">
        <f>AH5552*'⚙️ Config'!$B$12</f>
        <v>29520.46418</v>
      </c>
      <c r="AJ5552" s="64"/>
      <c r="AK5552" s="84"/>
      <c r="AL5552" s="84"/>
      <c r="AM5552" s="84"/>
      <c r="AN5552" s="84"/>
      <c r="AO5552" s="84"/>
      <c r="AP5552" s="84"/>
      <c r="AQ5552" s="84"/>
    </row>
    <row r="5553" ht="15.0" customHeight="1">
      <c r="A5553" s="103">
        <v>5550.0</v>
      </c>
      <c r="B5553" s="104" t="s">
        <v>11645</v>
      </c>
      <c r="C5553" s="103" t="s">
        <v>141</v>
      </c>
      <c r="D5553" s="103" t="s">
        <v>11646</v>
      </c>
      <c r="E5553" s="105">
        <v>23.62</v>
      </c>
      <c r="F5553" s="103" t="s">
        <v>86</v>
      </c>
      <c r="G5553" s="103" t="s">
        <v>606</v>
      </c>
      <c r="H5553" s="106">
        <v>2621123.4</v>
      </c>
      <c r="I5553" s="103">
        <v>2.0</v>
      </c>
      <c r="J5553" s="107">
        <v>4.8</v>
      </c>
      <c r="K5553" s="104">
        <v>2021.0</v>
      </c>
      <c r="L5553" s="103" t="s">
        <v>202</v>
      </c>
      <c r="M5553" s="103">
        <v>2021.0</v>
      </c>
      <c r="N5553" s="103" t="s">
        <v>161</v>
      </c>
      <c r="O5553" s="65" t="str">
        <f t="shared" si="1"/>
        <v>590496270001</v>
      </c>
      <c r="P5553" s="65">
        <f t="shared" si="2"/>
        <v>8</v>
      </c>
      <c r="Q5553" s="65">
        <f t="shared" si="3"/>
        <v>0</v>
      </c>
      <c r="R5553" s="65" t="str">
        <f t="shared" si="12"/>
        <v>59.049.627/0001-80</v>
      </c>
      <c r="S5553" s="84"/>
      <c r="T5553" s="84" t="str">
        <f t="shared" si="10"/>
        <v/>
      </c>
      <c r="U5553" s="84" t="str">
        <f t="shared" si="11"/>
        <v/>
      </c>
      <c r="V5553" s="65" t="str">
        <f t="shared" si="5"/>
        <v/>
      </c>
      <c r="W5553" s="84"/>
      <c r="X5553" s="84"/>
      <c r="Y5553" s="85"/>
      <c r="Z5553" s="85"/>
      <c r="AA5553" s="65" t="str">
        <f t="shared" si="6"/>
        <v/>
      </c>
      <c r="AB5553" s="65" t="str">
        <f t="shared" si="7"/>
        <v/>
      </c>
      <c r="AC5553" s="86"/>
      <c r="AD5553" s="87" t="str">
        <f t="shared" si="8"/>
        <v/>
      </c>
      <c r="AE5553" s="84"/>
      <c r="AF5553" s="86">
        <f>IF(AC5553&gt;0,AC5553,'⚙️ Config'!$B$10)</f>
        <v>0.0075</v>
      </c>
      <c r="AG5553" s="88">
        <f t="shared" si="9"/>
        <v>19658.4255</v>
      </c>
      <c r="AH5553" s="88">
        <f>AG5553*'⚙️ Config'!$B$11</f>
        <v>98292.1275</v>
      </c>
      <c r="AI5553" s="88">
        <f>AH5553*'⚙️ Config'!$B$12</f>
        <v>29487.63825</v>
      </c>
      <c r="AJ5553" s="64"/>
      <c r="AK5553" s="84"/>
      <c r="AL5553" s="84"/>
      <c r="AM5553" s="84"/>
      <c r="AN5553" s="84"/>
      <c r="AO5553" s="84"/>
      <c r="AP5553" s="84"/>
      <c r="AQ5553" s="84"/>
    </row>
    <row r="5554" ht="15.0" customHeight="1">
      <c r="A5554" s="103">
        <v>5551.0</v>
      </c>
      <c r="B5554" s="104" t="s">
        <v>11647</v>
      </c>
      <c r="C5554" s="103" t="s">
        <v>141</v>
      </c>
      <c r="D5554" s="103" t="s">
        <v>11648</v>
      </c>
      <c r="E5554" s="105">
        <v>23.39</v>
      </c>
      <c r="F5554" s="103" t="s">
        <v>86</v>
      </c>
      <c r="G5554" s="103" t="s">
        <v>606</v>
      </c>
      <c r="H5554" s="106">
        <v>2617601.26</v>
      </c>
      <c r="I5554" s="103">
        <v>2.0</v>
      </c>
      <c r="J5554" s="107">
        <v>4.8</v>
      </c>
      <c r="K5554" s="104">
        <v>2021.0</v>
      </c>
      <c r="L5554" s="103" t="s">
        <v>295</v>
      </c>
      <c r="M5554" s="103">
        <v>2021.0</v>
      </c>
      <c r="N5554" s="103" t="s">
        <v>161</v>
      </c>
      <c r="O5554" s="65" t="str">
        <f t="shared" si="1"/>
        <v>615508690001</v>
      </c>
      <c r="P5554" s="65">
        <f t="shared" si="2"/>
        <v>0</v>
      </c>
      <c r="Q5554" s="65">
        <f t="shared" si="3"/>
        <v>2</v>
      </c>
      <c r="R5554" s="65" t="str">
        <f t="shared" si="12"/>
        <v>61.550.869/0001-02</v>
      </c>
      <c r="S5554" s="84"/>
      <c r="T5554" s="84" t="str">
        <f t="shared" si="10"/>
        <v/>
      </c>
      <c r="U5554" s="84" t="str">
        <f t="shared" si="11"/>
        <v/>
      </c>
      <c r="V5554" s="65" t="str">
        <f t="shared" si="5"/>
        <v/>
      </c>
      <c r="W5554" s="84"/>
      <c r="X5554" s="84"/>
      <c r="Y5554" s="85"/>
      <c r="Z5554" s="85"/>
      <c r="AA5554" s="65" t="str">
        <f t="shared" si="6"/>
        <v/>
      </c>
      <c r="AB5554" s="65" t="str">
        <f t="shared" si="7"/>
        <v/>
      </c>
      <c r="AC5554" s="86"/>
      <c r="AD5554" s="87" t="str">
        <f t="shared" si="8"/>
        <v/>
      </c>
      <c r="AE5554" s="84"/>
      <c r="AF5554" s="86">
        <f>IF(AC5554&gt;0,AC5554,'⚙️ Config'!$B$10)</f>
        <v>0.0075</v>
      </c>
      <c r="AG5554" s="88">
        <f t="shared" si="9"/>
        <v>19632.00945</v>
      </c>
      <c r="AH5554" s="88">
        <f>AG5554*'⚙️ Config'!$B$11</f>
        <v>98160.04725</v>
      </c>
      <c r="AI5554" s="88">
        <f>AH5554*'⚙️ Config'!$B$12</f>
        <v>29448.01418</v>
      </c>
      <c r="AJ5554" s="64"/>
      <c r="AK5554" s="84"/>
      <c r="AL5554" s="84"/>
      <c r="AM5554" s="84"/>
      <c r="AN5554" s="84"/>
      <c r="AO5554" s="84"/>
      <c r="AP5554" s="84"/>
      <c r="AQ5554" s="84"/>
    </row>
    <row r="5555" ht="15.0" customHeight="1">
      <c r="A5555" s="103">
        <v>5552.0</v>
      </c>
      <c r="B5555" s="104" t="s">
        <v>11649</v>
      </c>
      <c r="C5555" s="103" t="s">
        <v>141</v>
      </c>
      <c r="D5555" s="103" t="s">
        <v>11650</v>
      </c>
      <c r="E5555" s="105">
        <v>29.16</v>
      </c>
      <c r="F5555" s="103" t="s">
        <v>86</v>
      </c>
      <c r="G5555" s="103" t="s">
        <v>606</v>
      </c>
      <c r="H5555" s="106">
        <v>2616710.32</v>
      </c>
      <c r="I5555" s="103">
        <v>2.0</v>
      </c>
      <c r="J5555" s="107">
        <v>4.8</v>
      </c>
      <c r="K5555" s="104">
        <v>2024.0</v>
      </c>
      <c r="L5555" s="103" t="s">
        <v>630</v>
      </c>
      <c r="M5555" s="103">
        <v>2021.0</v>
      </c>
      <c r="N5555" s="103" t="s">
        <v>161</v>
      </c>
      <c r="O5555" s="65" t="str">
        <f t="shared" si="1"/>
        <v>051962130001</v>
      </c>
      <c r="P5555" s="65">
        <f t="shared" si="2"/>
        <v>5</v>
      </c>
      <c r="Q5555" s="65">
        <f t="shared" si="3"/>
        <v>4</v>
      </c>
      <c r="R5555" s="65" t="str">
        <f t="shared" si="12"/>
        <v>05.196.213/0001-54</v>
      </c>
      <c r="S5555" s="84"/>
      <c r="T5555" s="84" t="str">
        <f t="shared" si="10"/>
        <v/>
      </c>
      <c r="U5555" s="84" t="str">
        <f t="shared" si="11"/>
        <v/>
      </c>
      <c r="V5555" s="65" t="str">
        <f t="shared" si="5"/>
        <v/>
      </c>
      <c r="W5555" s="84"/>
      <c r="X5555" s="84"/>
      <c r="Y5555" s="85"/>
      <c r="Z5555" s="85"/>
      <c r="AA5555" s="65" t="str">
        <f t="shared" si="6"/>
        <v/>
      </c>
      <c r="AB5555" s="65" t="str">
        <f t="shared" si="7"/>
        <v/>
      </c>
      <c r="AC5555" s="86"/>
      <c r="AD5555" s="87" t="str">
        <f t="shared" si="8"/>
        <v/>
      </c>
      <c r="AE5555" s="84"/>
      <c r="AF5555" s="86">
        <f>IF(AC5555&gt;0,AC5555,'⚙️ Config'!$B$10)</f>
        <v>0.0075</v>
      </c>
      <c r="AG5555" s="88">
        <f t="shared" si="9"/>
        <v>19625.3274</v>
      </c>
      <c r="AH5555" s="88">
        <f>AG5555*'⚙️ Config'!$B$11</f>
        <v>98126.637</v>
      </c>
      <c r="AI5555" s="88">
        <f>AH5555*'⚙️ Config'!$B$12</f>
        <v>29437.9911</v>
      </c>
      <c r="AJ5555" s="64"/>
      <c r="AK5555" s="84"/>
      <c r="AL5555" s="84"/>
      <c r="AM5555" s="84"/>
      <c r="AN5555" s="84"/>
      <c r="AO5555" s="84"/>
      <c r="AP5555" s="84"/>
      <c r="AQ5555" s="84"/>
    </row>
    <row r="5556" ht="15.0" customHeight="1">
      <c r="A5556" s="98">
        <v>5553.0</v>
      </c>
      <c r="B5556" s="99" t="s">
        <v>11651</v>
      </c>
      <c r="C5556" s="98" t="s">
        <v>154</v>
      </c>
      <c r="D5556" s="98" t="s">
        <v>11652</v>
      </c>
      <c r="E5556" s="100">
        <v>24.74</v>
      </c>
      <c r="F5556" s="98" t="s">
        <v>86</v>
      </c>
      <c r="G5556" s="98" t="s">
        <v>606</v>
      </c>
      <c r="H5556" s="101">
        <v>2614491.68</v>
      </c>
      <c r="I5556" s="98">
        <v>2.0</v>
      </c>
      <c r="J5556" s="102">
        <v>4.7</v>
      </c>
      <c r="K5556" s="99">
        <v>2022.0</v>
      </c>
      <c r="L5556" s="98" t="s">
        <v>202</v>
      </c>
      <c r="M5556" s="98">
        <v>2021.0</v>
      </c>
      <c r="N5556" s="98" t="s">
        <v>161</v>
      </c>
      <c r="O5556" s="65" t="str">
        <f t="shared" si="1"/>
        <v>192977050001</v>
      </c>
      <c r="P5556" s="65">
        <f t="shared" si="2"/>
        <v>4</v>
      </c>
      <c r="Q5556" s="65">
        <f t="shared" si="3"/>
        <v>0</v>
      </c>
      <c r="R5556" s="65" t="str">
        <f t="shared" si="12"/>
        <v>19.297.705/0001-40</v>
      </c>
      <c r="S5556" s="84"/>
      <c r="T5556" s="84" t="str">
        <f t="shared" si="10"/>
        <v/>
      </c>
      <c r="U5556" s="84" t="str">
        <f t="shared" si="11"/>
        <v/>
      </c>
      <c r="V5556" s="65" t="str">
        <f t="shared" si="5"/>
        <v/>
      </c>
      <c r="W5556" s="84"/>
      <c r="X5556" s="84"/>
      <c r="Y5556" s="85"/>
      <c r="Z5556" s="85"/>
      <c r="AA5556" s="65" t="str">
        <f t="shared" si="6"/>
        <v/>
      </c>
      <c r="AB5556" s="65" t="str">
        <f t="shared" si="7"/>
        <v/>
      </c>
      <c r="AC5556" s="86"/>
      <c r="AD5556" s="87" t="str">
        <f t="shared" si="8"/>
        <v/>
      </c>
      <c r="AE5556" s="84"/>
      <c r="AF5556" s="86">
        <f>IF(AC5556&gt;0,AC5556,'⚙️ Config'!$B$10)</f>
        <v>0.0075</v>
      </c>
      <c r="AG5556" s="88">
        <f t="shared" si="9"/>
        <v>19608.6876</v>
      </c>
      <c r="AH5556" s="88">
        <f>AG5556*'⚙️ Config'!$B$11</f>
        <v>98043.438</v>
      </c>
      <c r="AI5556" s="88">
        <f>AH5556*'⚙️ Config'!$B$12</f>
        <v>29413.0314</v>
      </c>
      <c r="AJ5556" s="64"/>
      <c r="AK5556" s="84"/>
      <c r="AL5556" s="84"/>
      <c r="AM5556" s="84"/>
      <c r="AN5556" s="84"/>
      <c r="AO5556" s="84"/>
      <c r="AP5556" s="84"/>
      <c r="AQ5556" s="84"/>
    </row>
    <row r="5557" ht="15.0" customHeight="1">
      <c r="A5557" s="98">
        <v>5554.0</v>
      </c>
      <c r="B5557" s="99" t="s">
        <v>11653</v>
      </c>
      <c r="C5557" s="98" t="s">
        <v>141</v>
      </c>
      <c r="D5557" s="98" t="s">
        <v>11654</v>
      </c>
      <c r="E5557" s="100">
        <v>36.23</v>
      </c>
      <c r="F5557" s="98" t="s">
        <v>86</v>
      </c>
      <c r="G5557" s="98" t="s">
        <v>606</v>
      </c>
      <c r="H5557" s="101">
        <v>2607918.74</v>
      </c>
      <c r="I5557" s="98">
        <v>2.0</v>
      </c>
      <c r="J5557" s="102">
        <v>4.9</v>
      </c>
      <c r="K5557" s="99">
        <v>2025.0</v>
      </c>
      <c r="L5557" s="98" t="s">
        <v>630</v>
      </c>
      <c r="M5557" s="98">
        <v>2021.0</v>
      </c>
      <c r="N5557" s="98" t="s">
        <v>161</v>
      </c>
      <c r="O5557" s="65" t="str">
        <f t="shared" si="1"/>
        <v>094141840001</v>
      </c>
      <c r="P5557" s="65">
        <f t="shared" si="2"/>
        <v>0</v>
      </c>
      <c r="Q5557" s="65">
        <f t="shared" si="3"/>
        <v>0</v>
      </c>
      <c r="R5557" s="65" t="str">
        <f t="shared" si="12"/>
        <v>09.414.184/0001-00</v>
      </c>
      <c r="S5557" s="84"/>
      <c r="T5557" s="84" t="str">
        <f t="shared" si="10"/>
        <v/>
      </c>
      <c r="U5557" s="84" t="str">
        <f t="shared" si="11"/>
        <v/>
      </c>
      <c r="V5557" s="65" t="str">
        <f t="shared" si="5"/>
        <v/>
      </c>
      <c r="W5557" s="84"/>
      <c r="X5557" s="84"/>
      <c r="Y5557" s="85"/>
      <c r="Z5557" s="85"/>
      <c r="AA5557" s="65" t="str">
        <f t="shared" si="6"/>
        <v/>
      </c>
      <c r="AB5557" s="65" t="str">
        <f t="shared" si="7"/>
        <v/>
      </c>
      <c r="AC5557" s="86"/>
      <c r="AD5557" s="87" t="str">
        <f t="shared" si="8"/>
        <v/>
      </c>
      <c r="AE5557" s="84"/>
      <c r="AF5557" s="86">
        <f>IF(AC5557&gt;0,AC5557,'⚙️ Config'!$B$10)</f>
        <v>0.0075</v>
      </c>
      <c r="AG5557" s="88">
        <f t="shared" si="9"/>
        <v>19559.39055</v>
      </c>
      <c r="AH5557" s="88">
        <f>AG5557*'⚙️ Config'!$B$11</f>
        <v>97796.95275</v>
      </c>
      <c r="AI5557" s="88">
        <f>AH5557*'⚙️ Config'!$B$12</f>
        <v>29339.08583</v>
      </c>
      <c r="AJ5557" s="64"/>
      <c r="AK5557" s="84"/>
      <c r="AL5557" s="84"/>
      <c r="AM5557" s="84"/>
      <c r="AN5557" s="84"/>
      <c r="AO5557" s="84"/>
      <c r="AP5557" s="84"/>
      <c r="AQ5557" s="84"/>
    </row>
    <row r="5558" ht="15.0" customHeight="1">
      <c r="A5558" s="98">
        <v>5555.0</v>
      </c>
      <c r="B5558" s="99" t="s">
        <v>11655</v>
      </c>
      <c r="C5558" s="98" t="s">
        <v>141</v>
      </c>
      <c r="D5558" s="98" t="s">
        <v>11656</v>
      </c>
      <c r="E5558" s="100">
        <v>33.53</v>
      </c>
      <c r="F5558" s="98" t="s">
        <v>86</v>
      </c>
      <c r="G5558" s="98" t="s">
        <v>606</v>
      </c>
      <c r="H5558" s="101">
        <v>2607317.46</v>
      </c>
      <c r="I5558" s="98">
        <v>1.0</v>
      </c>
      <c r="J5558" s="102">
        <v>4.7</v>
      </c>
      <c r="K5558" s="99">
        <v>2021.0</v>
      </c>
      <c r="L5558" s="98" t="s">
        <v>202</v>
      </c>
      <c r="M5558" s="98">
        <v>2021.0</v>
      </c>
      <c r="N5558" s="98" t="s">
        <v>145</v>
      </c>
      <c r="O5558" s="65" t="str">
        <f t="shared" si="1"/>
        <v>154282810001</v>
      </c>
      <c r="P5558" s="65">
        <f t="shared" si="2"/>
        <v>5</v>
      </c>
      <c r="Q5558" s="65">
        <f t="shared" si="3"/>
        <v>5</v>
      </c>
      <c r="R5558" s="65" t="str">
        <f t="shared" si="12"/>
        <v>15.428.281/0001-55</v>
      </c>
      <c r="S5558" s="84"/>
      <c r="T5558" s="84" t="str">
        <f t="shared" si="10"/>
        <v/>
      </c>
      <c r="U5558" s="84" t="str">
        <f t="shared" si="11"/>
        <v/>
      </c>
      <c r="V5558" s="65" t="str">
        <f t="shared" si="5"/>
        <v/>
      </c>
      <c r="W5558" s="84"/>
      <c r="X5558" s="84"/>
      <c r="Y5558" s="85"/>
      <c r="Z5558" s="85"/>
      <c r="AA5558" s="65" t="str">
        <f t="shared" si="6"/>
        <v/>
      </c>
      <c r="AB5558" s="65" t="str">
        <f t="shared" si="7"/>
        <v/>
      </c>
      <c r="AC5558" s="86"/>
      <c r="AD5558" s="87" t="str">
        <f t="shared" si="8"/>
        <v/>
      </c>
      <c r="AE5558" s="84"/>
      <c r="AF5558" s="86">
        <f>IF(AC5558&gt;0,AC5558,'⚙️ Config'!$B$10)</f>
        <v>0.0075</v>
      </c>
      <c r="AG5558" s="88">
        <f t="shared" si="9"/>
        <v>19554.88095</v>
      </c>
      <c r="AH5558" s="88">
        <f>AG5558*'⚙️ Config'!$B$11</f>
        <v>97774.40475</v>
      </c>
      <c r="AI5558" s="88">
        <f>AH5558*'⚙️ Config'!$B$12</f>
        <v>29332.32143</v>
      </c>
      <c r="AJ5558" s="64"/>
      <c r="AK5558" s="84"/>
      <c r="AL5558" s="84"/>
      <c r="AM5558" s="84"/>
      <c r="AN5558" s="84"/>
      <c r="AO5558" s="84"/>
      <c r="AP5558" s="84"/>
      <c r="AQ5558" s="84"/>
    </row>
    <row r="5559" ht="15.0" customHeight="1">
      <c r="A5559" s="103">
        <v>5556.0</v>
      </c>
      <c r="B5559" s="104" t="s">
        <v>11657</v>
      </c>
      <c r="C5559" s="103" t="s">
        <v>141</v>
      </c>
      <c r="D5559" s="103" t="s">
        <v>11658</v>
      </c>
      <c r="E5559" s="105">
        <v>26.33</v>
      </c>
      <c r="F5559" s="103" t="s">
        <v>86</v>
      </c>
      <c r="G5559" s="103" t="s">
        <v>606</v>
      </c>
      <c r="H5559" s="106">
        <v>2606706.57</v>
      </c>
      <c r="I5559" s="103">
        <v>2.0</v>
      </c>
      <c r="J5559" s="107">
        <v>4.7</v>
      </c>
      <c r="K5559" s="104">
        <v>2023.0</v>
      </c>
      <c r="L5559" s="103" t="s">
        <v>448</v>
      </c>
      <c r="M5559" s="103">
        <v>2021.0</v>
      </c>
      <c r="N5559" s="103" t="s">
        <v>161</v>
      </c>
      <c r="O5559" s="65" t="str">
        <f t="shared" si="1"/>
        <v>077563780001</v>
      </c>
      <c r="P5559" s="65">
        <f t="shared" si="2"/>
        <v>6</v>
      </c>
      <c r="Q5559" s="65">
        <f t="shared" si="3"/>
        <v>9</v>
      </c>
      <c r="R5559" s="65" t="str">
        <f t="shared" si="12"/>
        <v>07.756.378/0001-69</v>
      </c>
      <c r="S5559" s="84"/>
      <c r="T5559" s="84" t="str">
        <f t="shared" si="10"/>
        <v/>
      </c>
      <c r="U5559" s="84" t="str">
        <f t="shared" si="11"/>
        <v/>
      </c>
      <c r="V5559" s="65" t="str">
        <f t="shared" si="5"/>
        <v/>
      </c>
      <c r="W5559" s="84"/>
      <c r="X5559" s="84"/>
      <c r="Y5559" s="85"/>
      <c r="Z5559" s="85"/>
      <c r="AA5559" s="65" t="str">
        <f t="shared" si="6"/>
        <v/>
      </c>
      <c r="AB5559" s="65" t="str">
        <f t="shared" si="7"/>
        <v/>
      </c>
      <c r="AC5559" s="86"/>
      <c r="AD5559" s="87" t="str">
        <f t="shared" si="8"/>
        <v/>
      </c>
      <c r="AE5559" s="84"/>
      <c r="AF5559" s="86">
        <f>IF(AC5559&gt;0,AC5559,'⚙️ Config'!$B$10)</f>
        <v>0.0075</v>
      </c>
      <c r="AG5559" s="88">
        <f t="shared" si="9"/>
        <v>19550.29928</v>
      </c>
      <c r="AH5559" s="88">
        <f>AG5559*'⚙️ Config'!$B$11</f>
        <v>97751.49638</v>
      </c>
      <c r="AI5559" s="88">
        <f>AH5559*'⚙️ Config'!$B$12</f>
        <v>29325.44891</v>
      </c>
      <c r="AJ5559" s="64"/>
      <c r="AK5559" s="84"/>
      <c r="AL5559" s="84"/>
      <c r="AM5559" s="84"/>
      <c r="AN5559" s="84"/>
      <c r="AO5559" s="84"/>
      <c r="AP5559" s="84"/>
      <c r="AQ5559" s="84"/>
    </row>
    <row r="5560" ht="15.0" customHeight="1">
      <c r="A5560" s="103">
        <v>5557.0</v>
      </c>
      <c r="B5560" s="104" t="s">
        <v>11659</v>
      </c>
      <c r="C5560" s="103" t="s">
        <v>141</v>
      </c>
      <c r="D5560" s="103" t="s">
        <v>11660</v>
      </c>
      <c r="E5560" s="105">
        <v>33.28</v>
      </c>
      <c r="F5560" s="103" t="s">
        <v>86</v>
      </c>
      <c r="G5560" s="103" t="s">
        <v>606</v>
      </c>
      <c r="H5560" s="106">
        <v>2602212.42</v>
      </c>
      <c r="I5560" s="103">
        <v>1.0</v>
      </c>
      <c r="J5560" s="107">
        <v>4.8</v>
      </c>
      <c r="K5560" s="104">
        <v>2021.0</v>
      </c>
      <c r="L5560" s="103" t="s">
        <v>268</v>
      </c>
      <c r="M5560" s="103">
        <v>2021.0</v>
      </c>
      <c r="N5560" s="103" t="s">
        <v>161</v>
      </c>
      <c r="O5560" s="65" t="str">
        <f t="shared" si="1"/>
        <v>627456090001</v>
      </c>
      <c r="P5560" s="65">
        <f t="shared" si="2"/>
        <v>4</v>
      </c>
      <c r="Q5560" s="65">
        <f t="shared" si="3"/>
        <v>7</v>
      </c>
      <c r="R5560" s="65" t="str">
        <f t="shared" si="12"/>
        <v>62.745.609/0001-47</v>
      </c>
      <c r="S5560" s="84"/>
      <c r="T5560" s="84" t="str">
        <f t="shared" si="10"/>
        <v/>
      </c>
      <c r="U5560" s="84" t="str">
        <f t="shared" si="11"/>
        <v/>
      </c>
      <c r="V5560" s="65" t="str">
        <f t="shared" si="5"/>
        <v/>
      </c>
      <c r="W5560" s="84"/>
      <c r="X5560" s="84"/>
      <c r="Y5560" s="85"/>
      <c r="Z5560" s="85"/>
      <c r="AA5560" s="65" t="str">
        <f t="shared" si="6"/>
        <v/>
      </c>
      <c r="AB5560" s="65" t="str">
        <f t="shared" si="7"/>
        <v/>
      </c>
      <c r="AC5560" s="86"/>
      <c r="AD5560" s="87" t="str">
        <f t="shared" si="8"/>
        <v/>
      </c>
      <c r="AE5560" s="84"/>
      <c r="AF5560" s="86">
        <f>IF(AC5560&gt;0,AC5560,'⚙️ Config'!$B$10)</f>
        <v>0.0075</v>
      </c>
      <c r="AG5560" s="88">
        <f t="shared" si="9"/>
        <v>19516.59315</v>
      </c>
      <c r="AH5560" s="88">
        <f>AG5560*'⚙️ Config'!$B$11</f>
        <v>97582.96575</v>
      </c>
      <c r="AI5560" s="88">
        <f>AH5560*'⚙️ Config'!$B$12</f>
        <v>29274.88973</v>
      </c>
      <c r="AJ5560" s="64"/>
      <c r="AK5560" s="84"/>
      <c r="AL5560" s="84"/>
      <c r="AM5560" s="84"/>
      <c r="AN5560" s="84"/>
      <c r="AO5560" s="84"/>
      <c r="AP5560" s="84"/>
      <c r="AQ5560" s="84"/>
    </row>
    <row r="5561" ht="15.0" customHeight="1">
      <c r="A5561" s="103">
        <v>5558.0</v>
      </c>
      <c r="B5561" s="104" t="s">
        <v>11661</v>
      </c>
      <c r="C5561" s="103" t="s">
        <v>141</v>
      </c>
      <c r="D5561" s="103" t="s">
        <v>11662</v>
      </c>
      <c r="E5561" s="105">
        <v>33.41</v>
      </c>
      <c r="F5561" s="103" t="s">
        <v>86</v>
      </c>
      <c r="G5561" s="103" t="s">
        <v>606</v>
      </c>
      <c r="H5561" s="106">
        <v>2600068.13</v>
      </c>
      <c r="I5561" s="103">
        <v>2.0</v>
      </c>
      <c r="J5561" s="107">
        <v>4.8</v>
      </c>
      <c r="K5561" s="104">
        <v>2024.0</v>
      </c>
      <c r="L5561" s="103" t="s">
        <v>856</v>
      </c>
      <c r="M5561" s="103">
        <v>2021.0</v>
      </c>
      <c r="N5561" s="103" t="s">
        <v>161</v>
      </c>
      <c r="O5561" s="65" t="str">
        <f t="shared" si="1"/>
        <v>262554470001</v>
      </c>
      <c r="P5561" s="65">
        <f t="shared" si="2"/>
        <v>0</v>
      </c>
      <c r="Q5561" s="65">
        <f t="shared" si="3"/>
        <v>3</v>
      </c>
      <c r="R5561" s="65" t="str">
        <f t="shared" si="12"/>
        <v>26.255.447/0001-03</v>
      </c>
      <c r="S5561" s="84"/>
      <c r="T5561" s="84" t="str">
        <f t="shared" si="10"/>
        <v/>
      </c>
      <c r="U5561" s="84" t="str">
        <f t="shared" si="11"/>
        <v/>
      </c>
      <c r="V5561" s="65" t="str">
        <f t="shared" si="5"/>
        <v/>
      </c>
      <c r="W5561" s="84"/>
      <c r="X5561" s="84"/>
      <c r="Y5561" s="85"/>
      <c r="Z5561" s="85"/>
      <c r="AA5561" s="65" t="str">
        <f t="shared" si="6"/>
        <v/>
      </c>
      <c r="AB5561" s="65" t="str">
        <f t="shared" si="7"/>
        <v/>
      </c>
      <c r="AC5561" s="86"/>
      <c r="AD5561" s="87" t="str">
        <f t="shared" si="8"/>
        <v/>
      </c>
      <c r="AE5561" s="84"/>
      <c r="AF5561" s="86">
        <f>IF(AC5561&gt;0,AC5561,'⚙️ Config'!$B$10)</f>
        <v>0.0075</v>
      </c>
      <c r="AG5561" s="88">
        <f t="shared" si="9"/>
        <v>19500.51098</v>
      </c>
      <c r="AH5561" s="88">
        <f>AG5561*'⚙️ Config'!$B$11</f>
        <v>97502.55488</v>
      </c>
      <c r="AI5561" s="88">
        <f>AH5561*'⚙️ Config'!$B$12</f>
        <v>29250.76646</v>
      </c>
      <c r="AJ5561" s="64"/>
      <c r="AK5561" s="84"/>
      <c r="AL5561" s="84"/>
      <c r="AM5561" s="84"/>
      <c r="AN5561" s="84"/>
      <c r="AO5561" s="84"/>
      <c r="AP5561" s="84"/>
      <c r="AQ5561" s="84"/>
    </row>
    <row r="5562" ht="15.0" customHeight="1">
      <c r="A5562" s="103">
        <v>5559.0</v>
      </c>
      <c r="B5562" s="104" t="s">
        <v>11663</v>
      </c>
      <c r="C5562" s="103" t="s">
        <v>141</v>
      </c>
      <c r="D5562" s="103" t="s">
        <v>11664</v>
      </c>
      <c r="E5562" s="105">
        <v>25.37</v>
      </c>
      <c r="F5562" s="103" t="s">
        <v>86</v>
      </c>
      <c r="G5562" s="103" t="s">
        <v>606</v>
      </c>
      <c r="H5562" s="106">
        <v>2594505.2</v>
      </c>
      <c r="I5562" s="103">
        <v>2.0</v>
      </c>
      <c r="J5562" s="107">
        <v>4.9</v>
      </c>
      <c r="K5562" s="104">
        <v>2022.0</v>
      </c>
      <c r="L5562" s="103" t="s">
        <v>197</v>
      </c>
      <c r="M5562" s="103">
        <v>2021.0</v>
      </c>
      <c r="N5562" s="103" t="s">
        <v>189</v>
      </c>
      <c r="O5562" s="65" t="str">
        <f t="shared" si="1"/>
        <v>648405230001</v>
      </c>
      <c r="P5562" s="65">
        <f t="shared" si="2"/>
        <v>2</v>
      </c>
      <c r="Q5562" s="65">
        <f t="shared" si="3"/>
        <v>9</v>
      </c>
      <c r="R5562" s="65" t="str">
        <f t="shared" si="12"/>
        <v>64.840.523/0001-29</v>
      </c>
      <c r="S5562" s="84"/>
      <c r="T5562" s="84" t="str">
        <f t="shared" si="10"/>
        <v/>
      </c>
      <c r="U5562" s="84" t="str">
        <f t="shared" si="11"/>
        <v/>
      </c>
      <c r="V5562" s="65" t="str">
        <f t="shared" si="5"/>
        <v/>
      </c>
      <c r="W5562" s="84"/>
      <c r="X5562" s="84"/>
      <c r="Y5562" s="85"/>
      <c r="Z5562" s="85"/>
      <c r="AA5562" s="65" t="str">
        <f t="shared" si="6"/>
        <v/>
      </c>
      <c r="AB5562" s="65" t="str">
        <f t="shared" si="7"/>
        <v/>
      </c>
      <c r="AC5562" s="86"/>
      <c r="AD5562" s="87" t="str">
        <f t="shared" si="8"/>
        <v/>
      </c>
      <c r="AE5562" s="84"/>
      <c r="AF5562" s="86">
        <f>IF(AC5562&gt;0,AC5562,'⚙️ Config'!$B$10)</f>
        <v>0.0075</v>
      </c>
      <c r="AG5562" s="88">
        <f t="shared" si="9"/>
        <v>19458.789</v>
      </c>
      <c r="AH5562" s="88">
        <f>AG5562*'⚙️ Config'!$B$11</f>
        <v>97293.945</v>
      </c>
      <c r="AI5562" s="88">
        <f>AH5562*'⚙️ Config'!$B$12</f>
        <v>29188.1835</v>
      </c>
      <c r="AJ5562" s="64"/>
      <c r="AK5562" s="84"/>
      <c r="AL5562" s="84"/>
      <c r="AM5562" s="84"/>
      <c r="AN5562" s="84"/>
      <c r="AO5562" s="84"/>
      <c r="AP5562" s="84"/>
      <c r="AQ5562" s="84"/>
    </row>
    <row r="5563" ht="15.0" customHeight="1">
      <c r="A5563" s="103">
        <v>5560.0</v>
      </c>
      <c r="B5563" s="104" t="s">
        <v>11665</v>
      </c>
      <c r="C5563" s="103" t="s">
        <v>141</v>
      </c>
      <c r="D5563" s="103" t="s">
        <v>11666</v>
      </c>
      <c r="E5563" s="105">
        <v>23.53</v>
      </c>
      <c r="F5563" s="103" t="s">
        <v>86</v>
      </c>
      <c r="G5563" s="103" t="s">
        <v>606</v>
      </c>
      <c r="H5563" s="106">
        <v>2593138.11</v>
      </c>
      <c r="I5563" s="103">
        <v>2.0</v>
      </c>
      <c r="J5563" s="107">
        <v>4.7</v>
      </c>
      <c r="K5563" s="104">
        <v>2021.0</v>
      </c>
      <c r="L5563" s="103" t="s">
        <v>508</v>
      </c>
      <c r="M5563" s="103">
        <v>2021.0</v>
      </c>
      <c r="N5563" s="103" t="s">
        <v>161</v>
      </c>
      <c r="O5563" s="65" t="str">
        <f t="shared" si="1"/>
        <v>625908720001</v>
      </c>
      <c r="P5563" s="65">
        <f t="shared" si="2"/>
        <v>0</v>
      </c>
      <c r="Q5563" s="65">
        <f t="shared" si="3"/>
        <v>4</v>
      </c>
      <c r="R5563" s="65" t="str">
        <f t="shared" si="12"/>
        <v>62.590.872/0001-04</v>
      </c>
      <c r="S5563" s="84"/>
      <c r="T5563" s="84" t="str">
        <f t="shared" si="10"/>
        <v/>
      </c>
      <c r="U5563" s="84" t="str">
        <f t="shared" si="11"/>
        <v/>
      </c>
      <c r="V5563" s="65" t="str">
        <f t="shared" si="5"/>
        <v/>
      </c>
      <c r="W5563" s="84"/>
      <c r="X5563" s="84"/>
      <c r="Y5563" s="85"/>
      <c r="Z5563" s="85"/>
      <c r="AA5563" s="65" t="str">
        <f t="shared" si="6"/>
        <v/>
      </c>
      <c r="AB5563" s="65" t="str">
        <f t="shared" si="7"/>
        <v/>
      </c>
      <c r="AC5563" s="86"/>
      <c r="AD5563" s="87" t="str">
        <f t="shared" si="8"/>
        <v/>
      </c>
      <c r="AE5563" s="84"/>
      <c r="AF5563" s="86">
        <f>IF(AC5563&gt;0,AC5563,'⚙️ Config'!$B$10)</f>
        <v>0.0075</v>
      </c>
      <c r="AG5563" s="88">
        <f t="shared" si="9"/>
        <v>19448.53583</v>
      </c>
      <c r="AH5563" s="88">
        <f>AG5563*'⚙️ Config'!$B$11</f>
        <v>97242.67913</v>
      </c>
      <c r="AI5563" s="88">
        <f>AH5563*'⚙️ Config'!$B$12</f>
        <v>29172.80374</v>
      </c>
      <c r="AJ5563" s="64"/>
      <c r="AK5563" s="84"/>
      <c r="AL5563" s="84"/>
      <c r="AM5563" s="84"/>
      <c r="AN5563" s="84"/>
      <c r="AO5563" s="84"/>
      <c r="AP5563" s="84"/>
      <c r="AQ5563" s="84"/>
    </row>
    <row r="5564" ht="15.0" customHeight="1">
      <c r="A5564" s="98">
        <v>5561.0</v>
      </c>
      <c r="B5564" s="99" t="s">
        <v>11667</v>
      </c>
      <c r="C5564" s="98" t="s">
        <v>141</v>
      </c>
      <c r="D5564" s="98" t="s">
        <v>11668</v>
      </c>
      <c r="E5564" s="100">
        <v>32.8</v>
      </c>
      <c r="F5564" s="98" t="s">
        <v>86</v>
      </c>
      <c r="G5564" s="98" t="s">
        <v>606</v>
      </c>
      <c r="H5564" s="101">
        <v>2593056.81</v>
      </c>
      <c r="I5564" s="98">
        <v>1.0</v>
      </c>
      <c r="J5564" s="102">
        <v>5.0</v>
      </c>
      <c r="K5564" s="99">
        <v>2021.0</v>
      </c>
      <c r="L5564" s="98" t="s">
        <v>630</v>
      </c>
      <c r="M5564" s="98">
        <v>2021.0</v>
      </c>
      <c r="N5564" s="98" t="s">
        <v>161</v>
      </c>
      <c r="O5564" s="65" t="str">
        <f t="shared" si="1"/>
        <v>136901940001</v>
      </c>
      <c r="P5564" s="65">
        <f t="shared" si="2"/>
        <v>4</v>
      </c>
      <c r="Q5564" s="65">
        <f t="shared" si="3"/>
        <v>6</v>
      </c>
      <c r="R5564" s="65" t="str">
        <f t="shared" si="12"/>
        <v>13.690.194/0001-46</v>
      </c>
      <c r="S5564" s="84"/>
      <c r="T5564" s="84" t="str">
        <f t="shared" si="10"/>
        <v/>
      </c>
      <c r="U5564" s="84" t="str">
        <f t="shared" si="11"/>
        <v/>
      </c>
      <c r="V5564" s="65" t="str">
        <f t="shared" si="5"/>
        <v/>
      </c>
      <c r="W5564" s="84"/>
      <c r="X5564" s="84"/>
      <c r="Y5564" s="85"/>
      <c r="Z5564" s="85"/>
      <c r="AA5564" s="65" t="str">
        <f t="shared" si="6"/>
        <v/>
      </c>
      <c r="AB5564" s="65" t="str">
        <f t="shared" si="7"/>
        <v/>
      </c>
      <c r="AC5564" s="86"/>
      <c r="AD5564" s="87" t="str">
        <f t="shared" si="8"/>
        <v/>
      </c>
      <c r="AE5564" s="84"/>
      <c r="AF5564" s="86">
        <f>IF(AC5564&gt;0,AC5564,'⚙️ Config'!$B$10)</f>
        <v>0.0075</v>
      </c>
      <c r="AG5564" s="88">
        <f t="shared" si="9"/>
        <v>19447.92608</v>
      </c>
      <c r="AH5564" s="88">
        <f>AG5564*'⚙️ Config'!$B$11</f>
        <v>97239.63038</v>
      </c>
      <c r="AI5564" s="88">
        <f>AH5564*'⚙️ Config'!$B$12</f>
        <v>29171.88911</v>
      </c>
      <c r="AJ5564" s="64"/>
      <c r="AK5564" s="84"/>
      <c r="AL5564" s="84"/>
      <c r="AM5564" s="84"/>
      <c r="AN5564" s="84"/>
      <c r="AO5564" s="84"/>
      <c r="AP5564" s="84"/>
      <c r="AQ5564" s="84"/>
    </row>
    <row r="5565" ht="15.0" customHeight="1">
      <c r="A5565" s="98">
        <v>5562.0</v>
      </c>
      <c r="B5565" s="99" t="s">
        <v>11669</v>
      </c>
      <c r="C5565" s="98" t="s">
        <v>141</v>
      </c>
      <c r="D5565" s="98" t="s">
        <v>11670</v>
      </c>
      <c r="E5565" s="100">
        <v>35.29</v>
      </c>
      <c r="F5565" s="98" t="s">
        <v>86</v>
      </c>
      <c r="G5565" s="98" t="s">
        <v>606</v>
      </c>
      <c r="H5565" s="101">
        <v>2590140.61</v>
      </c>
      <c r="I5565" s="98">
        <v>1.0</v>
      </c>
      <c r="J5565" s="102">
        <v>4.1</v>
      </c>
      <c r="K5565" s="99">
        <v>2022.0</v>
      </c>
      <c r="L5565" s="98" t="s">
        <v>197</v>
      </c>
      <c r="M5565" s="98">
        <v>2022.0</v>
      </c>
      <c r="N5565" s="98" t="s">
        <v>161</v>
      </c>
      <c r="O5565" s="65" t="str">
        <f t="shared" si="1"/>
        <v>578668990001</v>
      </c>
      <c r="P5565" s="65">
        <f t="shared" si="2"/>
        <v>4</v>
      </c>
      <c r="Q5565" s="65">
        <f t="shared" si="3"/>
        <v>7</v>
      </c>
      <c r="R5565" s="65" t="str">
        <f t="shared" si="12"/>
        <v>57.866.899/0001-47</v>
      </c>
      <c r="S5565" s="84"/>
      <c r="T5565" s="84" t="str">
        <f t="shared" si="10"/>
        <v/>
      </c>
      <c r="U5565" s="84" t="str">
        <f t="shared" si="11"/>
        <v/>
      </c>
      <c r="V5565" s="65" t="str">
        <f t="shared" si="5"/>
        <v/>
      </c>
      <c r="W5565" s="84"/>
      <c r="X5565" s="84"/>
      <c r="Y5565" s="85"/>
      <c r="Z5565" s="85"/>
      <c r="AA5565" s="65" t="str">
        <f t="shared" si="6"/>
        <v/>
      </c>
      <c r="AB5565" s="65" t="str">
        <f t="shared" si="7"/>
        <v/>
      </c>
      <c r="AC5565" s="86"/>
      <c r="AD5565" s="87" t="str">
        <f t="shared" si="8"/>
        <v/>
      </c>
      <c r="AE5565" s="84"/>
      <c r="AF5565" s="86">
        <f>IF(AC5565&gt;0,AC5565,'⚙️ Config'!$B$10)</f>
        <v>0.0075</v>
      </c>
      <c r="AG5565" s="88">
        <f t="shared" si="9"/>
        <v>19426.05458</v>
      </c>
      <c r="AH5565" s="88">
        <f>AG5565*'⚙️ Config'!$B$11</f>
        <v>97130.27288</v>
      </c>
      <c r="AI5565" s="88">
        <f>AH5565*'⚙️ Config'!$B$12</f>
        <v>29139.08186</v>
      </c>
      <c r="AJ5565" s="64"/>
      <c r="AK5565" s="84"/>
      <c r="AL5565" s="84"/>
      <c r="AM5565" s="84"/>
      <c r="AN5565" s="84"/>
      <c r="AO5565" s="84"/>
      <c r="AP5565" s="84"/>
      <c r="AQ5565" s="84"/>
    </row>
    <row r="5566" ht="15.0" customHeight="1">
      <c r="A5566" s="103">
        <v>5563.0</v>
      </c>
      <c r="B5566" s="104" t="s">
        <v>11671</v>
      </c>
      <c r="C5566" s="103" t="s">
        <v>141</v>
      </c>
      <c r="D5566" s="103" t="s">
        <v>11672</v>
      </c>
      <c r="E5566" s="105">
        <v>23.28</v>
      </c>
      <c r="F5566" s="103" t="s">
        <v>86</v>
      </c>
      <c r="G5566" s="103" t="s">
        <v>606</v>
      </c>
      <c r="H5566" s="106">
        <v>2585036.48</v>
      </c>
      <c r="I5566" s="103">
        <v>2.0</v>
      </c>
      <c r="J5566" s="107">
        <v>4.8</v>
      </c>
      <c r="K5566" s="104">
        <v>2021.0</v>
      </c>
      <c r="L5566" s="103" t="s">
        <v>508</v>
      </c>
      <c r="M5566" s="103">
        <v>2021.0</v>
      </c>
      <c r="N5566" s="103" t="s">
        <v>161</v>
      </c>
      <c r="O5566" s="65" t="str">
        <f t="shared" si="1"/>
        <v>072573620001</v>
      </c>
      <c r="P5566" s="65">
        <f t="shared" si="2"/>
        <v>0</v>
      </c>
      <c r="Q5566" s="65">
        <f t="shared" si="3"/>
        <v>1</v>
      </c>
      <c r="R5566" s="65" t="str">
        <f t="shared" si="12"/>
        <v>07.257.362/0001-01</v>
      </c>
      <c r="S5566" s="84"/>
      <c r="T5566" s="84" t="str">
        <f t="shared" si="10"/>
        <v/>
      </c>
      <c r="U5566" s="84" t="str">
        <f t="shared" si="11"/>
        <v/>
      </c>
      <c r="V5566" s="65" t="str">
        <f t="shared" si="5"/>
        <v/>
      </c>
      <c r="W5566" s="84"/>
      <c r="X5566" s="84"/>
      <c r="Y5566" s="85"/>
      <c r="Z5566" s="85"/>
      <c r="AA5566" s="65" t="str">
        <f t="shared" si="6"/>
        <v/>
      </c>
      <c r="AB5566" s="65" t="str">
        <f t="shared" si="7"/>
        <v/>
      </c>
      <c r="AC5566" s="86"/>
      <c r="AD5566" s="87" t="str">
        <f t="shared" si="8"/>
        <v/>
      </c>
      <c r="AE5566" s="84"/>
      <c r="AF5566" s="86">
        <f>IF(AC5566&gt;0,AC5566,'⚙️ Config'!$B$10)</f>
        <v>0.0075</v>
      </c>
      <c r="AG5566" s="88">
        <f t="shared" si="9"/>
        <v>19387.7736</v>
      </c>
      <c r="AH5566" s="88">
        <f>AG5566*'⚙️ Config'!$B$11</f>
        <v>96938.868</v>
      </c>
      <c r="AI5566" s="88">
        <f>AH5566*'⚙️ Config'!$B$12</f>
        <v>29081.6604</v>
      </c>
      <c r="AJ5566" s="64"/>
      <c r="AK5566" s="84"/>
      <c r="AL5566" s="84"/>
      <c r="AM5566" s="84"/>
      <c r="AN5566" s="84"/>
      <c r="AO5566" s="84"/>
      <c r="AP5566" s="84"/>
      <c r="AQ5566" s="84"/>
    </row>
    <row r="5567" ht="15.0" customHeight="1">
      <c r="A5567" s="103">
        <v>5564.0</v>
      </c>
      <c r="B5567" s="104" t="s">
        <v>11673</v>
      </c>
      <c r="C5567" s="103" t="s">
        <v>141</v>
      </c>
      <c r="D5567" s="103" t="s">
        <v>11674</v>
      </c>
      <c r="E5567" s="105">
        <v>33.53</v>
      </c>
      <c r="F5567" s="103" t="s">
        <v>86</v>
      </c>
      <c r="G5567" s="103" t="s">
        <v>606</v>
      </c>
      <c r="H5567" s="106">
        <v>2583933.99</v>
      </c>
      <c r="I5567" s="103">
        <v>1.0</v>
      </c>
      <c r="J5567" s="107">
        <v>4.7</v>
      </c>
      <c r="K5567" s="104">
        <v>2021.0</v>
      </c>
      <c r="L5567" s="103" t="s">
        <v>630</v>
      </c>
      <c r="M5567" s="103">
        <v>2021.0</v>
      </c>
      <c r="N5567" s="103" t="s">
        <v>145</v>
      </c>
      <c r="O5567" s="65" t="str">
        <f t="shared" si="1"/>
        <v>138122090001</v>
      </c>
      <c r="P5567" s="65">
        <f t="shared" si="2"/>
        <v>0</v>
      </c>
      <c r="Q5567" s="65">
        <f t="shared" si="3"/>
        <v>0</v>
      </c>
      <c r="R5567" s="65" t="str">
        <f t="shared" si="12"/>
        <v>13.812.209/0001-00</v>
      </c>
      <c r="S5567" s="84"/>
      <c r="T5567" s="84" t="str">
        <f t="shared" si="10"/>
        <v/>
      </c>
      <c r="U5567" s="84" t="str">
        <f t="shared" si="11"/>
        <v/>
      </c>
      <c r="V5567" s="65" t="str">
        <f t="shared" si="5"/>
        <v/>
      </c>
      <c r="W5567" s="84"/>
      <c r="X5567" s="84"/>
      <c r="Y5567" s="85"/>
      <c r="Z5567" s="85"/>
      <c r="AA5567" s="65" t="str">
        <f t="shared" si="6"/>
        <v/>
      </c>
      <c r="AB5567" s="65" t="str">
        <f t="shared" si="7"/>
        <v/>
      </c>
      <c r="AC5567" s="86"/>
      <c r="AD5567" s="87" t="str">
        <f t="shared" si="8"/>
        <v/>
      </c>
      <c r="AE5567" s="84"/>
      <c r="AF5567" s="86">
        <f>IF(AC5567&gt;0,AC5567,'⚙️ Config'!$B$10)</f>
        <v>0.0075</v>
      </c>
      <c r="AG5567" s="88">
        <f t="shared" si="9"/>
        <v>19379.50493</v>
      </c>
      <c r="AH5567" s="88">
        <f>AG5567*'⚙️ Config'!$B$11</f>
        <v>96897.52463</v>
      </c>
      <c r="AI5567" s="88">
        <f>AH5567*'⚙️ Config'!$B$12</f>
        <v>29069.25739</v>
      </c>
      <c r="AJ5567" s="64"/>
      <c r="AK5567" s="84"/>
      <c r="AL5567" s="84"/>
      <c r="AM5567" s="84"/>
      <c r="AN5567" s="84"/>
      <c r="AO5567" s="84"/>
      <c r="AP5567" s="84"/>
      <c r="AQ5567" s="84"/>
    </row>
    <row r="5568" ht="15.0" customHeight="1">
      <c r="A5568" s="103">
        <v>5565.0</v>
      </c>
      <c r="B5568" s="104" t="s">
        <v>11675</v>
      </c>
      <c r="C5568" s="103" t="s">
        <v>141</v>
      </c>
      <c r="D5568" s="103" t="s">
        <v>11676</v>
      </c>
      <c r="E5568" s="105">
        <v>24.76</v>
      </c>
      <c r="F5568" s="103" t="s">
        <v>86</v>
      </c>
      <c r="G5568" s="103" t="s">
        <v>606</v>
      </c>
      <c r="H5568" s="106">
        <v>2580053.36</v>
      </c>
      <c r="I5568" s="103">
        <v>2.0</v>
      </c>
      <c r="J5568" s="107">
        <v>4.8</v>
      </c>
      <c r="K5568" s="104">
        <v>2022.0</v>
      </c>
      <c r="L5568" s="103" t="s">
        <v>630</v>
      </c>
      <c r="M5568" s="103">
        <v>2021.0</v>
      </c>
      <c r="N5568" s="103" t="s">
        <v>161</v>
      </c>
      <c r="O5568" s="65" t="str">
        <f t="shared" si="1"/>
        <v>039613050001</v>
      </c>
      <c r="P5568" s="65">
        <f t="shared" si="2"/>
        <v>5</v>
      </c>
      <c r="Q5568" s="65">
        <f t="shared" si="3"/>
        <v>8</v>
      </c>
      <c r="R5568" s="65" t="str">
        <f t="shared" si="12"/>
        <v>03.961.305/0001-58</v>
      </c>
      <c r="S5568" s="84"/>
      <c r="T5568" s="84" t="str">
        <f t="shared" si="10"/>
        <v/>
      </c>
      <c r="U5568" s="84" t="str">
        <f t="shared" si="11"/>
        <v/>
      </c>
      <c r="V5568" s="65" t="str">
        <f t="shared" si="5"/>
        <v/>
      </c>
      <c r="W5568" s="84"/>
      <c r="X5568" s="84"/>
      <c r="Y5568" s="85"/>
      <c r="Z5568" s="85"/>
      <c r="AA5568" s="65" t="str">
        <f t="shared" si="6"/>
        <v/>
      </c>
      <c r="AB5568" s="65" t="str">
        <f t="shared" si="7"/>
        <v/>
      </c>
      <c r="AC5568" s="86"/>
      <c r="AD5568" s="87" t="str">
        <f t="shared" si="8"/>
        <v/>
      </c>
      <c r="AE5568" s="84"/>
      <c r="AF5568" s="86">
        <f>IF(AC5568&gt;0,AC5568,'⚙️ Config'!$B$10)</f>
        <v>0.0075</v>
      </c>
      <c r="AG5568" s="88">
        <f t="shared" si="9"/>
        <v>19350.4002</v>
      </c>
      <c r="AH5568" s="88">
        <f>AG5568*'⚙️ Config'!$B$11</f>
        <v>96752.001</v>
      </c>
      <c r="AI5568" s="88">
        <f>AH5568*'⚙️ Config'!$B$12</f>
        <v>29025.6003</v>
      </c>
      <c r="AJ5568" s="64"/>
      <c r="AK5568" s="84"/>
      <c r="AL5568" s="84"/>
      <c r="AM5568" s="84"/>
      <c r="AN5568" s="84"/>
      <c r="AO5568" s="84"/>
      <c r="AP5568" s="84"/>
      <c r="AQ5568" s="84"/>
    </row>
    <row r="5569" ht="15.0" customHeight="1">
      <c r="A5569" s="98">
        <v>5566.0</v>
      </c>
      <c r="B5569" s="99" t="s">
        <v>11677</v>
      </c>
      <c r="C5569" s="98" t="s">
        <v>141</v>
      </c>
      <c r="D5569" s="98" t="s">
        <v>11678</v>
      </c>
      <c r="E5569" s="100">
        <v>33.53</v>
      </c>
      <c r="F5569" s="98" t="s">
        <v>86</v>
      </c>
      <c r="G5569" s="98" t="s">
        <v>606</v>
      </c>
      <c r="H5569" s="101">
        <v>2579169.02</v>
      </c>
      <c r="I5569" s="98">
        <v>1.0</v>
      </c>
      <c r="J5569" s="102">
        <v>4.7</v>
      </c>
      <c r="K5569" s="99">
        <v>2021.0</v>
      </c>
      <c r="L5569" s="98" t="s">
        <v>630</v>
      </c>
      <c r="M5569" s="98">
        <v>2021.0</v>
      </c>
      <c r="N5569" s="98" t="s">
        <v>145</v>
      </c>
      <c r="O5569" s="65" t="str">
        <f t="shared" si="1"/>
        <v>021363410001</v>
      </c>
      <c r="P5569" s="65">
        <f t="shared" si="2"/>
        <v>1</v>
      </c>
      <c r="Q5569" s="65">
        <f t="shared" si="3"/>
        <v>4</v>
      </c>
      <c r="R5569" s="65" t="str">
        <f t="shared" si="12"/>
        <v>02.136.341/0001-14</v>
      </c>
      <c r="S5569" s="84"/>
      <c r="T5569" s="84" t="str">
        <f t="shared" si="10"/>
        <v/>
      </c>
      <c r="U5569" s="84" t="str">
        <f t="shared" si="11"/>
        <v/>
      </c>
      <c r="V5569" s="65" t="str">
        <f t="shared" si="5"/>
        <v/>
      </c>
      <c r="W5569" s="84"/>
      <c r="X5569" s="84"/>
      <c r="Y5569" s="85"/>
      <c r="Z5569" s="85"/>
      <c r="AA5569" s="65" t="str">
        <f t="shared" si="6"/>
        <v/>
      </c>
      <c r="AB5569" s="65" t="str">
        <f t="shared" si="7"/>
        <v/>
      </c>
      <c r="AC5569" s="86"/>
      <c r="AD5569" s="87" t="str">
        <f t="shared" si="8"/>
        <v/>
      </c>
      <c r="AE5569" s="84"/>
      <c r="AF5569" s="86">
        <f>IF(AC5569&gt;0,AC5569,'⚙️ Config'!$B$10)</f>
        <v>0.0075</v>
      </c>
      <c r="AG5569" s="88">
        <f t="shared" si="9"/>
        <v>19343.76765</v>
      </c>
      <c r="AH5569" s="88">
        <f>AG5569*'⚙️ Config'!$B$11</f>
        <v>96718.83825</v>
      </c>
      <c r="AI5569" s="88">
        <f>AH5569*'⚙️ Config'!$B$12</f>
        <v>29015.65148</v>
      </c>
      <c r="AJ5569" s="64"/>
      <c r="AK5569" s="84"/>
      <c r="AL5569" s="84"/>
      <c r="AM5569" s="84"/>
      <c r="AN5569" s="84"/>
      <c r="AO5569" s="84"/>
      <c r="AP5569" s="84"/>
      <c r="AQ5569" s="84"/>
    </row>
    <row r="5570" ht="15.0" customHeight="1">
      <c r="A5570" s="103">
        <v>5567.0</v>
      </c>
      <c r="B5570" s="104" t="s">
        <v>11679</v>
      </c>
      <c r="C5570" s="103" t="s">
        <v>141</v>
      </c>
      <c r="D5570" s="103" t="s">
        <v>11680</v>
      </c>
      <c r="E5570" s="105">
        <v>26.71</v>
      </c>
      <c r="F5570" s="103" t="s">
        <v>86</v>
      </c>
      <c r="G5570" s="103" t="s">
        <v>606</v>
      </c>
      <c r="H5570" s="106">
        <v>2576897.94</v>
      </c>
      <c r="I5570" s="103">
        <v>2.0</v>
      </c>
      <c r="J5570" s="107">
        <v>4.8</v>
      </c>
      <c r="K5570" s="104">
        <v>2023.0</v>
      </c>
      <c r="L5570" s="103" t="s">
        <v>339</v>
      </c>
      <c r="M5570" s="103">
        <v>2021.0</v>
      </c>
      <c r="N5570" s="103" t="s">
        <v>189</v>
      </c>
      <c r="O5570" s="65" t="str">
        <f t="shared" si="1"/>
        <v>031399320001</v>
      </c>
      <c r="P5570" s="65">
        <f t="shared" si="2"/>
        <v>0</v>
      </c>
      <c r="Q5570" s="65">
        <f t="shared" si="3"/>
        <v>8</v>
      </c>
      <c r="R5570" s="65" t="str">
        <f t="shared" si="12"/>
        <v>03.139.932/0001-08</v>
      </c>
      <c r="S5570" s="84"/>
      <c r="T5570" s="84" t="str">
        <f t="shared" si="10"/>
        <v/>
      </c>
      <c r="U5570" s="84" t="str">
        <f t="shared" si="11"/>
        <v/>
      </c>
      <c r="V5570" s="65" t="str">
        <f t="shared" si="5"/>
        <v/>
      </c>
      <c r="W5570" s="84"/>
      <c r="X5570" s="84"/>
      <c r="Y5570" s="85"/>
      <c r="Z5570" s="85"/>
      <c r="AA5570" s="65" t="str">
        <f t="shared" si="6"/>
        <v/>
      </c>
      <c r="AB5570" s="65" t="str">
        <f t="shared" si="7"/>
        <v/>
      </c>
      <c r="AC5570" s="86"/>
      <c r="AD5570" s="87" t="str">
        <f t="shared" si="8"/>
        <v/>
      </c>
      <c r="AE5570" s="84"/>
      <c r="AF5570" s="86">
        <f>IF(AC5570&gt;0,AC5570,'⚙️ Config'!$B$10)</f>
        <v>0.0075</v>
      </c>
      <c r="AG5570" s="88">
        <f t="shared" si="9"/>
        <v>19326.73455</v>
      </c>
      <c r="AH5570" s="88">
        <f>AG5570*'⚙️ Config'!$B$11</f>
        <v>96633.67275</v>
      </c>
      <c r="AI5570" s="88">
        <f>AH5570*'⚙️ Config'!$B$12</f>
        <v>28990.10183</v>
      </c>
      <c r="AJ5570" s="64"/>
      <c r="AK5570" s="84"/>
      <c r="AL5570" s="84"/>
      <c r="AM5570" s="84"/>
      <c r="AN5570" s="84"/>
      <c r="AO5570" s="84"/>
      <c r="AP5570" s="84"/>
      <c r="AQ5570" s="84"/>
    </row>
    <row r="5571" ht="15.0" customHeight="1">
      <c r="A5571" s="98">
        <v>5568.0</v>
      </c>
      <c r="B5571" s="99" t="s">
        <v>11681</v>
      </c>
      <c r="C5571" s="98" t="s">
        <v>141</v>
      </c>
      <c r="D5571" s="98" t="s">
        <v>11682</v>
      </c>
      <c r="E5571" s="100">
        <v>24.76</v>
      </c>
      <c r="F5571" s="98" t="s">
        <v>86</v>
      </c>
      <c r="G5571" s="98" t="s">
        <v>606</v>
      </c>
      <c r="H5571" s="101">
        <v>2576860.6</v>
      </c>
      <c r="I5571" s="98">
        <v>2.0</v>
      </c>
      <c r="J5571" s="102">
        <v>4.8</v>
      </c>
      <c r="K5571" s="99">
        <v>2022.0</v>
      </c>
      <c r="L5571" s="98" t="s">
        <v>630</v>
      </c>
      <c r="M5571" s="98">
        <v>2021.0</v>
      </c>
      <c r="N5571" s="98" t="s">
        <v>161</v>
      </c>
      <c r="O5571" s="65" t="str">
        <f t="shared" si="1"/>
        <v>260489430001</v>
      </c>
      <c r="P5571" s="65">
        <f t="shared" si="2"/>
        <v>8</v>
      </c>
      <c r="Q5571" s="65">
        <f t="shared" si="3"/>
        <v>8</v>
      </c>
      <c r="R5571" s="65" t="str">
        <f t="shared" si="12"/>
        <v>26.048.943/0001-88</v>
      </c>
      <c r="S5571" s="84"/>
      <c r="T5571" s="84" t="str">
        <f t="shared" si="10"/>
        <v/>
      </c>
      <c r="U5571" s="84" t="str">
        <f t="shared" si="11"/>
        <v/>
      </c>
      <c r="V5571" s="65" t="str">
        <f t="shared" si="5"/>
        <v/>
      </c>
      <c r="W5571" s="84"/>
      <c r="X5571" s="84"/>
      <c r="Y5571" s="85"/>
      <c r="Z5571" s="85"/>
      <c r="AA5571" s="65" t="str">
        <f t="shared" si="6"/>
        <v/>
      </c>
      <c r="AB5571" s="65" t="str">
        <f t="shared" si="7"/>
        <v/>
      </c>
      <c r="AC5571" s="86"/>
      <c r="AD5571" s="87" t="str">
        <f t="shared" si="8"/>
        <v/>
      </c>
      <c r="AE5571" s="84"/>
      <c r="AF5571" s="86">
        <f>IF(AC5571&gt;0,AC5571,'⚙️ Config'!$B$10)</f>
        <v>0.0075</v>
      </c>
      <c r="AG5571" s="88">
        <f t="shared" si="9"/>
        <v>19326.4545</v>
      </c>
      <c r="AH5571" s="88">
        <f>AG5571*'⚙️ Config'!$B$11</f>
        <v>96632.2725</v>
      </c>
      <c r="AI5571" s="88">
        <f>AH5571*'⚙️ Config'!$B$12</f>
        <v>28989.68175</v>
      </c>
      <c r="AJ5571" s="64"/>
      <c r="AK5571" s="84"/>
      <c r="AL5571" s="84"/>
      <c r="AM5571" s="84"/>
      <c r="AN5571" s="84"/>
      <c r="AO5571" s="84"/>
      <c r="AP5571" s="84"/>
      <c r="AQ5571" s="84"/>
    </row>
    <row r="5572" ht="15.0" customHeight="1">
      <c r="A5572" s="103">
        <v>5569.0</v>
      </c>
      <c r="B5572" s="104" t="s">
        <v>11683</v>
      </c>
      <c r="C5572" s="103" t="s">
        <v>141</v>
      </c>
      <c r="D5572" s="103" t="s">
        <v>11684</v>
      </c>
      <c r="E5572" s="105">
        <v>23.79</v>
      </c>
      <c r="F5572" s="103" t="s">
        <v>86</v>
      </c>
      <c r="G5572" s="103" t="s">
        <v>606</v>
      </c>
      <c r="H5572" s="106">
        <v>2576760.99</v>
      </c>
      <c r="I5572" s="103">
        <v>2.0</v>
      </c>
      <c r="J5572" s="107">
        <v>4.6</v>
      </c>
      <c r="K5572" s="104">
        <v>2021.0</v>
      </c>
      <c r="L5572" s="103" t="s">
        <v>387</v>
      </c>
      <c r="M5572" s="103">
        <v>2021.0</v>
      </c>
      <c r="N5572" s="103" t="s">
        <v>161</v>
      </c>
      <c r="O5572" s="65" t="str">
        <f t="shared" si="1"/>
        <v>125235380001</v>
      </c>
      <c r="P5572" s="65">
        <f t="shared" si="2"/>
        <v>6</v>
      </c>
      <c r="Q5572" s="65">
        <f t="shared" si="3"/>
        <v>0</v>
      </c>
      <c r="R5572" s="65" t="str">
        <f t="shared" si="12"/>
        <v>12.523.538/0001-60</v>
      </c>
      <c r="S5572" s="84"/>
      <c r="T5572" s="84" t="str">
        <f t="shared" si="10"/>
        <v/>
      </c>
      <c r="U5572" s="84" t="str">
        <f t="shared" si="11"/>
        <v/>
      </c>
      <c r="V5572" s="65" t="str">
        <f t="shared" si="5"/>
        <v/>
      </c>
      <c r="W5572" s="84"/>
      <c r="X5572" s="84"/>
      <c r="Y5572" s="85"/>
      <c r="Z5572" s="85"/>
      <c r="AA5572" s="65" t="str">
        <f t="shared" si="6"/>
        <v/>
      </c>
      <c r="AB5572" s="65" t="str">
        <f t="shared" si="7"/>
        <v/>
      </c>
      <c r="AC5572" s="86"/>
      <c r="AD5572" s="87" t="str">
        <f t="shared" si="8"/>
        <v/>
      </c>
      <c r="AE5572" s="84"/>
      <c r="AF5572" s="86">
        <f>IF(AC5572&gt;0,AC5572,'⚙️ Config'!$B$10)</f>
        <v>0.0075</v>
      </c>
      <c r="AG5572" s="88">
        <f t="shared" si="9"/>
        <v>19325.70743</v>
      </c>
      <c r="AH5572" s="88">
        <f>AG5572*'⚙️ Config'!$B$11</f>
        <v>96628.53713</v>
      </c>
      <c r="AI5572" s="88">
        <f>AH5572*'⚙️ Config'!$B$12</f>
        <v>28988.56114</v>
      </c>
      <c r="AJ5572" s="64"/>
      <c r="AK5572" s="84"/>
      <c r="AL5572" s="84"/>
      <c r="AM5572" s="84"/>
      <c r="AN5572" s="84"/>
      <c r="AO5572" s="84"/>
      <c r="AP5572" s="84"/>
      <c r="AQ5572" s="84"/>
    </row>
    <row r="5573" ht="15.0" customHeight="1">
      <c r="A5573" s="103">
        <v>5570.0</v>
      </c>
      <c r="B5573" s="104" t="s">
        <v>11685</v>
      </c>
      <c r="C5573" s="103" t="s">
        <v>141</v>
      </c>
      <c r="D5573" s="103" t="s">
        <v>11686</v>
      </c>
      <c r="E5573" s="105">
        <v>34.74</v>
      </c>
      <c r="F5573" s="103" t="s">
        <v>86</v>
      </c>
      <c r="G5573" s="103" t="s">
        <v>606</v>
      </c>
      <c r="H5573" s="106">
        <v>2576460.66</v>
      </c>
      <c r="I5573" s="103">
        <v>2.0</v>
      </c>
      <c r="J5573" s="107">
        <v>4.5</v>
      </c>
      <c r="K5573" s="104">
        <v>2024.0</v>
      </c>
      <c r="L5573" s="103" t="s">
        <v>177</v>
      </c>
      <c r="M5573" s="103">
        <v>2021.0</v>
      </c>
      <c r="N5573" s="103" t="s">
        <v>145</v>
      </c>
      <c r="O5573" s="65" t="str">
        <f t="shared" si="1"/>
        <v>137774370001</v>
      </c>
      <c r="P5573" s="65">
        <f t="shared" si="2"/>
        <v>8</v>
      </c>
      <c r="Q5573" s="65">
        <f t="shared" si="3"/>
        <v>8</v>
      </c>
      <c r="R5573" s="65" t="str">
        <f t="shared" si="12"/>
        <v>13.777.437/0001-88</v>
      </c>
      <c r="S5573" s="84"/>
      <c r="T5573" s="84" t="str">
        <f t="shared" si="10"/>
        <v/>
      </c>
      <c r="U5573" s="84" t="str">
        <f t="shared" si="11"/>
        <v/>
      </c>
      <c r="V5573" s="65" t="str">
        <f t="shared" si="5"/>
        <v/>
      </c>
      <c r="W5573" s="84"/>
      <c r="X5573" s="84"/>
      <c r="Y5573" s="85"/>
      <c r="Z5573" s="85"/>
      <c r="AA5573" s="65" t="str">
        <f t="shared" si="6"/>
        <v/>
      </c>
      <c r="AB5573" s="65" t="str">
        <f t="shared" si="7"/>
        <v/>
      </c>
      <c r="AC5573" s="86"/>
      <c r="AD5573" s="87" t="str">
        <f t="shared" si="8"/>
        <v/>
      </c>
      <c r="AE5573" s="84"/>
      <c r="AF5573" s="86">
        <f>IF(AC5573&gt;0,AC5573,'⚙️ Config'!$B$10)</f>
        <v>0.0075</v>
      </c>
      <c r="AG5573" s="88">
        <f t="shared" si="9"/>
        <v>19323.45495</v>
      </c>
      <c r="AH5573" s="88">
        <f>AG5573*'⚙️ Config'!$B$11</f>
        <v>96617.27475</v>
      </c>
      <c r="AI5573" s="88">
        <f>AH5573*'⚙️ Config'!$B$12</f>
        <v>28985.18243</v>
      </c>
      <c r="AJ5573" s="64"/>
      <c r="AK5573" s="84"/>
      <c r="AL5573" s="84"/>
      <c r="AM5573" s="84"/>
      <c r="AN5573" s="84"/>
      <c r="AO5573" s="84"/>
      <c r="AP5573" s="84"/>
      <c r="AQ5573" s="84"/>
    </row>
    <row r="5574" ht="15.0" customHeight="1">
      <c r="A5574" s="103">
        <v>5571.0</v>
      </c>
      <c r="B5574" s="104" t="s">
        <v>11687</v>
      </c>
      <c r="C5574" s="103" t="s">
        <v>141</v>
      </c>
      <c r="D5574" s="103" t="s">
        <v>11688</v>
      </c>
      <c r="E5574" s="105">
        <v>32.76</v>
      </c>
      <c r="F5574" s="103" t="s">
        <v>86</v>
      </c>
      <c r="G5574" s="103" t="s">
        <v>606</v>
      </c>
      <c r="H5574" s="106">
        <v>2574604.78</v>
      </c>
      <c r="I5574" s="103">
        <v>2.0</v>
      </c>
      <c r="J5574" s="107">
        <v>4.7</v>
      </c>
      <c r="K5574" s="104">
        <v>2024.0</v>
      </c>
      <c r="L5574" s="103" t="s">
        <v>448</v>
      </c>
      <c r="M5574" s="103">
        <v>2021.0</v>
      </c>
      <c r="N5574" s="103" t="s">
        <v>161</v>
      </c>
      <c r="O5574" s="65" t="str">
        <f t="shared" si="1"/>
        <v>254122220001</v>
      </c>
      <c r="P5574" s="65">
        <f t="shared" si="2"/>
        <v>4</v>
      </c>
      <c r="Q5574" s="65">
        <f t="shared" si="3"/>
        <v>2</v>
      </c>
      <c r="R5574" s="65" t="str">
        <f t="shared" si="12"/>
        <v>25.412.222/0001-42</v>
      </c>
      <c r="S5574" s="84"/>
      <c r="T5574" s="84" t="str">
        <f t="shared" si="10"/>
        <v/>
      </c>
      <c r="U5574" s="84" t="str">
        <f t="shared" si="11"/>
        <v/>
      </c>
      <c r="V5574" s="65" t="str">
        <f t="shared" si="5"/>
        <v/>
      </c>
      <c r="W5574" s="84"/>
      <c r="X5574" s="84"/>
      <c r="Y5574" s="85"/>
      <c r="Z5574" s="85"/>
      <c r="AA5574" s="65" t="str">
        <f t="shared" si="6"/>
        <v/>
      </c>
      <c r="AB5574" s="65" t="str">
        <f t="shared" si="7"/>
        <v/>
      </c>
      <c r="AC5574" s="86"/>
      <c r="AD5574" s="87" t="str">
        <f t="shared" si="8"/>
        <v/>
      </c>
      <c r="AE5574" s="84"/>
      <c r="AF5574" s="86">
        <f>IF(AC5574&gt;0,AC5574,'⚙️ Config'!$B$10)</f>
        <v>0.0075</v>
      </c>
      <c r="AG5574" s="88">
        <f t="shared" si="9"/>
        <v>19309.53585</v>
      </c>
      <c r="AH5574" s="88">
        <f>AG5574*'⚙️ Config'!$B$11</f>
        <v>96547.67925</v>
      </c>
      <c r="AI5574" s="88">
        <f>AH5574*'⚙️ Config'!$B$12</f>
        <v>28964.30378</v>
      </c>
      <c r="AJ5574" s="64"/>
      <c r="AK5574" s="84"/>
      <c r="AL5574" s="84"/>
      <c r="AM5574" s="84"/>
      <c r="AN5574" s="84"/>
      <c r="AO5574" s="84"/>
      <c r="AP5574" s="84"/>
      <c r="AQ5574" s="84"/>
    </row>
    <row r="5575" ht="15.0" customHeight="1">
      <c r="A5575" s="103">
        <v>5572.0</v>
      </c>
      <c r="B5575" s="104" t="s">
        <v>11689</v>
      </c>
      <c r="C5575" s="103" t="s">
        <v>141</v>
      </c>
      <c r="D5575" s="103" t="s">
        <v>11690</v>
      </c>
      <c r="E5575" s="105">
        <v>32.35</v>
      </c>
      <c r="F5575" s="103" t="s">
        <v>86</v>
      </c>
      <c r="G5575" s="103" t="s">
        <v>606</v>
      </c>
      <c r="H5575" s="106">
        <v>2570531.83</v>
      </c>
      <c r="I5575" s="103">
        <v>1.0</v>
      </c>
      <c r="J5575" s="107">
        <v>5.2</v>
      </c>
      <c r="K5575" s="104">
        <v>2021.0</v>
      </c>
      <c r="L5575" s="103" t="s">
        <v>630</v>
      </c>
      <c r="M5575" s="103">
        <v>2021.0</v>
      </c>
      <c r="N5575" s="103" t="s">
        <v>161</v>
      </c>
      <c r="O5575" s="65" t="str">
        <f t="shared" si="1"/>
        <v>095393290001</v>
      </c>
      <c r="P5575" s="65">
        <f t="shared" si="2"/>
        <v>0</v>
      </c>
      <c r="Q5575" s="65">
        <f t="shared" si="3"/>
        <v>8</v>
      </c>
      <c r="R5575" s="65" t="str">
        <f t="shared" si="12"/>
        <v>09.539.329/0001-08</v>
      </c>
      <c r="S5575" s="84"/>
      <c r="T5575" s="84" t="str">
        <f t="shared" si="10"/>
        <v/>
      </c>
      <c r="U5575" s="84" t="str">
        <f t="shared" si="11"/>
        <v/>
      </c>
      <c r="V5575" s="65" t="str">
        <f t="shared" si="5"/>
        <v/>
      </c>
      <c r="W5575" s="84"/>
      <c r="X5575" s="84"/>
      <c r="Y5575" s="85"/>
      <c r="Z5575" s="85"/>
      <c r="AA5575" s="65" t="str">
        <f t="shared" si="6"/>
        <v/>
      </c>
      <c r="AB5575" s="65" t="str">
        <f t="shared" si="7"/>
        <v/>
      </c>
      <c r="AC5575" s="86"/>
      <c r="AD5575" s="87" t="str">
        <f t="shared" si="8"/>
        <v/>
      </c>
      <c r="AE5575" s="84"/>
      <c r="AF5575" s="86">
        <f>IF(AC5575&gt;0,AC5575,'⚙️ Config'!$B$10)</f>
        <v>0.0075</v>
      </c>
      <c r="AG5575" s="88">
        <f t="shared" si="9"/>
        <v>19278.98873</v>
      </c>
      <c r="AH5575" s="88">
        <f>AG5575*'⚙️ Config'!$B$11</f>
        <v>96394.94363</v>
      </c>
      <c r="AI5575" s="88">
        <f>AH5575*'⚙️ Config'!$B$12</f>
        <v>28918.48309</v>
      </c>
      <c r="AJ5575" s="64"/>
      <c r="AK5575" s="84"/>
      <c r="AL5575" s="84"/>
      <c r="AM5575" s="84"/>
      <c r="AN5575" s="84"/>
      <c r="AO5575" s="84"/>
      <c r="AP5575" s="84"/>
      <c r="AQ5575" s="84"/>
    </row>
    <row r="5576" ht="15.0" customHeight="1">
      <c r="A5576" s="103">
        <v>5573.0</v>
      </c>
      <c r="B5576" s="104" t="s">
        <v>11691</v>
      </c>
      <c r="C5576" s="103" t="s">
        <v>141</v>
      </c>
      <c r="D5576" s="103" t="s">
        <v>11692</v>
      </c>
      <c r="E5576" s="105">
        <v>32.8</v>
      </c>
      <c r="F5576" s="103" t="s">
        <v>86</v>
      </c>
      <c r="G5576" s="103" t="s">
        <v>606</v>
      </c>
      <c r="H5576" s="106">
        <v>2566556.7</v>
      </c>
      <c r="I5576" s="103">
        <v>1.0</v>
      </c>
      <c r="J5576" s="107">
        <v>5.0</v>
      </c>
      <c r="K5576" s="104">
        <v>2021.0</v>
      </c>
      <c r="L5576" s="103" t="s">
        <v>630</v>
      </c>
      <c r="M5576" s="103">
        <v>2021.0</v>
      </c>
      <c r="N5576" s="103" t="s">
        <v>161</v>
      </c>
      <c r="O5576" s="65" t="str">
        <f t="shared" si="1"/>
        <v>136253120001</v>
      </c>
      <c r="P5576" s="65">
        <f t="shared" si="2"/>
        <v>3</v>
      </c>
      <c r="Q5576" s="65">
        <f t="shared" si="3"/>
        <v>2</v>
      </c>
      <c r="R5576" s="65" t="str">
        <f t="shared" si="12"/>
        <v>13.625.312/0001-32</v>
      </c>
      <c r="S5576" s="84"/>
      <c r="T5576" s="84" t="str">
        <f t="shared" si="10"/>
        <v/>
      </c>
      <c r="U5576" s="84" t="str">
        <f t="shared" si="11"/>
        <v/>
      </c>
      <c r="V5576" s="65" t="str">
        <f t="shared" si="5"/>
        <v/>
      </c>
      <c r="W5576" s="84"/>
      <c r="X5576" s="84"/>
      <c r="Y5576" s="85"/>
      <c r="Z5576" s="85"/>
      <c r="AA5576" s="65" t="str">
        <f t="shared" si="6"/>
        <v/>
      </c>
      <c r="AB5576" s="65" t="str">
        <f t="shared" si="7"/>
        <v/>
      </c>
      <c r="AC5576" s="86"/>
      <c r="AD5576" s="87" t="str">
        <f t="shared" si="8"/>
        <v/>
      </c>
      <c r="AE5576" s="84"/>
      <c r="AF5576" s="86">
        <f>IF(AC5576&gt;0,AC5576,'⚙️ Config'!$B$10)</f>
        <v>0.0075</v>
      </c>
      <c r="AG5576" s="88">
        <f t="shared" si="9"/>
        <v>19249.17525</v>
      </c>
      <c r="AH5576" s="88">
        <f>AG5576*'⚙️ Config'!$B$11</f>
        <v>96245.87625</v>
      </c>
      <c r="AI5576" s="88">
        <f>AH5576*'⚙️ Config'!$B$12</f>
        <v>28873.76288</v>
      </c>
      <c r="AJ5576" s="64"/>
      <c r="AK5576" s="84"/>
      <c r="AL5576" s="84"/>
      <c r="AM5576" s="84"/>
      <c r="AN5576" s="84"/>
      <c r="AO5576" s="84"/>
      <c r="AP5576" s="84"/>
      <c r="AQ5576" s="84"/>
    </row>
    <row r="5577" ht="15.0" customHeight="1">
      <c r="A5577" s="98">
        <v>5574.0</v>
      </c>
      <c r="B5577" s="99" t="s">
        <v>11693</v>
      </c>
      <c r="C5577" s="98" t="s">
        <v>141</v>
      </c>
      <c r="D5577" s="98" t="s">
        <v>11694</v>
      </c>
      <c r="E5577" s="100">
        <v>23.79</v>
      </c>
      <c r="F5577" s="98" t="s">
        <v>86</v>
      </c>
      <c r="G5577" s="98" t="s">
        <v>606</v>
      </c>
      <c r="H5577" s="101">
        <v>2562860.31</v>
      </c>
      <c r="I5577" s="98">
        <v>2.0</v>
      </c>
      <c r="J5577" s="102">
        <v>4.6</v>
      </c>
      <c r="K5577" s="99">
        <v>2021.0</v>
      </c>
      <c r="L5577" s="98" t="s">
        <v>387</v>
      </c>
      <c r="M5577" s="98">
        <v>2021.0</v>
      </c>
      <c r="N5577" s="98" t="s">
        <v>4351</v>
      </c>
      <c r="O5577" s="65" t="str">
        <f t="shared" si="1"/>
        <v>639832410001</v>
      </c>
      <c r="P5577" s="65">
        <f t="shared" si="2"/>
        <v>1</v>
      </c>
      <c r="Q5577" s="65">
        <f t="shared" si="3"/>
        <v>8</v>
      </c>
      <c r="R5577" s="65" t="str">
        <f t="shared" si="12"/>
        <v>63.983.241/0001-18</v>
      </c>
      <c r="S5577" s="84"/>
      <c r="T5577" s="84" t="str">
        <f t="shared" si="10"/>
        <v/>
      </c>
      <c r="U5577" s="84" t="str">
        <f t="shared" si="11"/>
        <v/>
      </c>
      <c r="V5577" s="65" t="str">
        <f t="shared" si="5"/>
        <v/>
      </c>
      <c r="W5577" s="84"/>
      <c r="X5577" s="84"/>
      <c r="Y5577" s="85"/>
      <c r="Z5577" s="85"/>
      <c r="AA5577" s="65" t="str">
        <f t="shared" si="6"/>
        <v/>
      </c>
      <c r="AB5577" s="65" t="str">
        <f t="shared" si="7"/>
        <v/>
      </c>
      <c r="AC5577" s="86"/>
      <c r="AD5577" s="87" t="str">
        <f t="shared" si="8"/>
        <v/>
      </c>
      <c r="AE5577" s="84"/>
      <c r="AF5577" s="86">
        <f>IF(AC5577&gt;0,AC5577,'⚙️ Config'!$B$10)</f>
        <v>0.0075</v>
      </c>
      <c r="AG5577" s="88">
        <f t="shared" si="9"/>
        <v>19221.45233</v>
      </c>
      <c r="AH5577" s="88">
        <f>AG5577*'⚙️ Config'!$B$11</f>
        <v>96107.26163</v>
      </c>
      <c r="AI5577" s="88">
        <f>AH5577*'⚙️ Config'!$B$12</f>
        <v>28832.17849</v>
      </c>
      <c r="AJ5577" s="64"/>
      <c r="AK5577" s="84"/>
      <c r="AL5577" s="84"/>
      <c r="AM5577" s="84"/>
      <c r="AN5577" s="84"/>
      <c r="AO5577" s="84"/>
      <c r="AP5577" s="84"/>
      <c r="AQ5577" s="84"/>
    </row>
    <row r="5578" ht="15.0" customHeight="1">
      <c r="A5578" s="98">
        <v>5575.0</v>
      </c>
      <c r="B5578" s="99" t="s">
        <v>11695</v>
      </c>
      <c r="C5578" s="98" t="s">
        <v>141</v>
      </c>
      <c r="D5578" s="98" t="s">
        <v>11696</v>
      </c>
      <c r="E5578" s="100">
        <v>22.8</v>
      </c>
      <c r="F5578" s="98" t="s">
        <v>86</v>
      </c>
      <c r="G5578" s="98" t="s">
        <v>606</v>
      </c>
      <c r="H5578" s="101">
        <v>2561755.66</v>
      </c>
      <c r="I5578" s="98">
        <v>2.0</v>
      </c>
      <c r="J5578" s="102">
        <v>5.0</v>
      </c>
      <c r="K5578" s="99">
        <v>2021.0</v>
      </c>
      <c r="L5578" s="98" t="s">
        <v>615</v>
      </c>
      <c r="M5578" s="98">
        <v>2021.0</v>
      </c>
      <c r="N5578" s="98" t="s">
        <v>161</v>
      </c>
      <c r="O5578" s="65" t="str">
        <f t="shared" si="1"/>
        <v>176533700001</v>
      </c>
      <c r="P5578" s="65">
        <f t="shared" si="2"/>
        <v>2</v>
      </c>
      <c r="Q5578" s="65">
        <f t="shared" si="3"/>
        <v>0</v>
      </c>
      <c r="R5578" s="65" t="str">
        <f t="shared" si="12"/>
        <v>17.653.370/0001-20</v>
      </c>
      <c r="S5578" s="84"/>
      <c r="T5578" s="84" t="str">
        <f t="shared" si="10"/>
        <v/>
      </c>
      <c r="U5578" s="84" t="str">
        <f t="shared" si="11"/>
        <v/>
      </c>
      <c r="V5578" s="65" t="str">
        <f t="shared" si="5"/>
        <v/>
      </c>
      <c r="W5578" s="84"/>
      <c r="X5578" s="84"/>
      <c r="Y5578" s="85"/>
      <c r="Z5578" s="85"/>
      <c r="AA5578" s="65" t="str">
        <f t="shared" si="6"/>
        <v/>
      </c>
      <c r="AB5578" s="65" t="str">
        <f t="shared" si="7"/>
        <v/>
      </c>
      <c r="AC5578" s="86"/>
      <c r="AD5578" s="87" t="str">
        <f t="shared" si="8"/>
        <v/>
      </c>
      <c r="AE5578" s="84"/>
      <c r="AF5578" s="86">
        <f>IF(AC5578&gt;0,AC5578,'⚙️ Config'!$B$10)</f>
        <v>0.0075</v>
      </c>
      <c r="AG5578" s="88">
        <f t="shared" si="9"/>
        <v>19213.16745</v>
      </c>
      <c r="AH5578" s="88">
        <f>AG5578*'⚙️ Config'!$B$11</f>
        <v>96065.83725</v>
      </c>
      <c r="AI5578" s="88">
        <f>AH5578*'⚙️ Config'!$B$12</f>
        <v>28819.75118</v>
      </c>
      <c r="AJ5578" s="64"/>
      <c r="AK5578" s="84"/>
      <c r="AL5578" s="84"/>
      <c r="AM5578" s="84"/>
      <c r="AN5578" s="84"/>
      <c r="AO5578" s="84"/>
      <c r="AP5578" s="84"/>
      <c r="AQ5578" s="84"/>
    </row>
    <row r="5579" ht="15.0" customHeight="1">
      <c r="A5579" s="98">
        <v>5576.0</v>
      </c>
      <c r="B5579" s="99" t="s">
        <v>11697</v>
      </c>
      <c r="C5579" s="98" t="s">
        <v>141</v>
      </c>
      <c r="D5579" s="98" t="s">
        <v>11698</v>
      </c>
      <c r="E5579" s="100">
        <v>26.44</v>
      </c>
      <c r="F5579" s="98" t="s">
        <v>86</v>
      </c>
      <c r="G5579" s="98" t="s">
        <v>606</v>
      </c>
      <c r="H5579" s="101">
        <v>2560381.37</v>
      </c>
      <c r="I5579" s="98">
        <v>2.0</v>
      </c>
      <c r="J5579" s="102">
        <v>4.8</v>
      </c>
      <c r="K5579" s="99">
        <v>2023.0</v>
      </c>
      <c r="L5579" s="98" t="s">
        <v>295</v>
      </c>
      <c r="M5579" s="98">
        <v>2021.0</v>
      </c>
      <c r="N5579" s="98" t="s">
        <v>161</v>
      </c>
      <c r="O5579" s="65" t="str">
        <f t="shared" si="1"/>
        <v>044168590001</v>
      </c>
      <c r="P5579" s="65">
        <f t="shared" si="2"/>
        <v>3</v>
      </c>
      <c r="Q5579" s="65">
        <f t="shared" si="3"/>
        <v>7</v>
      </c>
      <c r="R5579" s="65" t="str">
        <f t="shared" si="12"/>
        <v>04.416.859/0001-37</v>
      </c>
      <c r="S5579" s="84"/>
      <c r="T5579" s="84" t="str">
        <f t="shared" si="10"/>
        <v/>
      </c>
      <c r="U5579" s="84" t="str">
        <f t="shared" si="11"/>
        <v/>
      </c>
      <c r="V5579" s="65" t="str">
        <f t="shared" si="5"/>
        <v/>
      </c>
      <c r="W5579" s="84"/>
      <c r="X5579" s="84"/>
      <c r="Y5579" s="85"/>
      <c r="Z5579" s="85"/>
      <c r="AA5579" s="65" t="str">
        <f t="shared" si="6"/>
        <v/>
      </c>
      <c r="AB5579" s="65" t="str">
        <f t="shared" si="7"/>
        <v/>
      </c>
      <c r="AC5579" s="86"/>
      <c r="AD5579" s="87" t="str">
        <f t="shared" si="8"/>
        <v/>
      </c>
      <c r="AE5579" s="84"/>
      <c r="AF5579" s="86">
        <f>IF(AC5579&gt;0,AC5579,'⚙️ Config'!$B$10)</f>
        <v>0.0075</v>
      </c>
      <c r="AG5579" s="88">
        <f t="shared" si="9"/>
        <v>19202.86028</v>
      </c>
      <c r="AH5579" s="88">
        <f>AG5579*'⚙️ Config'!$B$11</f>
        <v>96014.30138</v>
      </c>
      <c r="AI5579" s="88">
        <f>AH5579*'⚙️ Config'!$B$12</f>
        <v>28804.29041</v>
      </c>
      <c r="AJ5579" s="64"/>
      <c r="AK5579" s="84"/>
      <c r="AL5579" s="84"/>
      <c r="AM5579" s="84"/>
      <c r="AN5579" s="84"/>
      <c r="AO5579" s="84"/>
      <c r="AP5579" s="84"/>
      <c r="AQ5579" s="84"/>
    </row>
    <row r="5580" ht="15.0" customHeight="1">
      <c r="A5580" s="98">
        <v>5577.0</v>
      </c>
      <c r="B5580" s="99" t="s">
        <v>11699</v>
      </c>
      <c r="C5580" s="98" t="s">
        <v>141</v>
      </c>
      <c r="D5580" s="98" t="s">
        <v>11700</v>
      </c>
      <c r="E5580" s="100">
        <v>28.19</v>
      </c>
      <c r="F5580" s="98" t="s">
        <v>86</v>
      </c>
      <c r="G5580" s="98" t="s">
        <v>606</v>
      </c>
      <c r="H5580" s="101">
        <v>2557220.37</v>
      </c>
      <c r="I5580" s="98">
        <v>2.0</v>
      </c>
      <c r="J5580" s="102">
        <v>4.9</v>
      </c>
      <c r="K5580" s="99">
        <v>2023.0</v>
      </c>
      <c r="L5580" s="98" t="s">
        <v>508</v>
      </c>
      <c r="M5580" s="98">
        <v>2021.0</v>
      </c>
      <c r="N5580" s="98" t="s">
        <v>161</v>
      </c>
      <c r="O5580" s="65" t="str">
        <f t="shared" si="1"/>
        <v>002219900001</v>
      </c>
      <c r="P5580" s="65">
        <f t="shared" si="2"/>
        <v>9</v>
      </c>
      <c r="Q5580" s="65">
        <f t="shared" si="3"/>
        <v>8</v>
      </c>
      <c r="R5580" s="65" t="str">
        <f t="shared" si="12"/>
        <v>00.221.990/0001-98</v>
      </c>
      <c r="S5580" s="84"/>
      <c r="T5580" s="84" t="str">
        <f t="shared" si="10"/>
        <v/>
      </c>
      <c r="U5580" s="84" t="str">
        <f t="shared" si="11"/>
        <v/>
      </c>
      <c r="V5580" s="65" t="str">
        <f t="shared" si="5"/>
        <v/>
      </c>
      <c r="W5580" s="84"/>
      <c r="X5580" s="84"/>
      <c r="Y5580" s="85"/>
      <c r="Z5580" s="85"/>
      <c r="AA5580" s="65" t="str">
        <f t="shared" si="6"/>
        <v/>
      </c>
      <c r="AB5580" s="65" t="str">
        <f t="shared" si="7"/>
        <v/>
      </c>
      <c r="AC5580" s="86"/>
      <c r="AD5580" s="87" t="str">
        <f t="shared" si="8"/>
        <v/>
      </c>
      <c r="AE5580" s="84"/>
      <c r="AF5580" s="86">
        <f>IF(AC5580&gt;0,AC5580,'⚙️ Config'!$B$10)</f>
        <v>0.0075</v>
      </c>
      <c r="AG5580" s="88">
        <f t="shared" si="9"/>
        <v>19179.15278</v>
      </c>
      <c r="AH5580" s="88">
        <f>AG5580*'⚙️ Config'!$B$11</f>
        <v>95895.76388</v>
      </c>
      <c r="AI5580" s="88">
        <f>AH5580*'⚙️ Config'!$B$12</f>
        <v>28768.72916</v>
      </c>
      <c r="AJ5580" s="64"/>
      <c r="AK5580" s="84"/>
      <c r="AL5580" s="84"/>
      <c r="AM5580" s="84"/>
      <c r="AN5580" s="84"/>
      <c r="AO5580" s="84"/>
      <c r="AP5580" s="84"/>
      <c r="AQ5580" s="84"/>
    </row>
    <row r="5581" ht="15.0" customHeight="1">
      <c r="A5581" s="98">
        <v>5578.0</v>
      </c>
      <c r="B5581" s="99" t="s">
        <v>11701</v>
      </c>
      <c r="C5581" s="98" t="s">
        <v>141</v>
      </c>
      <c r="D5581" s="98" t="s">
        <v>11702</v>
      </c>
      <c r="E5581" s="100">
        <v>23.53</v>
      </c>
      <c r="F5581" s="98" t="s">
        <v>86</v>
      </c>
      <c r="G5581" s="98" t="s">
        <v>606</v>
      </c>
      <c r="H5581" s="101">
        <v>2556036.87</v>
      </c>
      <c r="I5581" s="98">
        <v>2.0</v>
      </c>
      <c r="J5581" s="102">
        <v>4.7</v>
      </c>
      <c r="K5581" s="99">
        <v>2021.0</v>
      </c>
      <c r="L5581" s="98" t="s">
        <v>387</v>
      </c>
      <c r="M5581" s="98">
        <v>2021.0</v>
      </c>
      <c r="N5581" s="98" t="s">
        <v>161</v>
      </c>
      <c r="O5581" s="65" t="str">
        <f t="shared" si="1"/>
        <v>562189510001</v>
      </c>
      <c r="P5581" s="65">
        <f t="shared" si="2"/>
        <v>9</v>
      </c>
      <c r="Q5581" s="65">
        <f t="shared" si="3"/>
        <v>6</v>
      </c>
      <c r="R5581" s="65" t="str">
        <f t="shared" si="12"/>
        <v>56.218.951/0001-96</v>
      </c>
      <c r="S5581" s="84"/>
      <c r="T5581" s="84" t="str">
        <f t="shared" si="10"/>
        <v/>
      </c>
      <c r="U5581" s="84" t="str">
        <f t="shared" si="11"/>
        <v/>
      </c>
      <c r="V5581" s="65" t="str">
        <f t="shared" si="5"/>
        <v/>
      </c>
      <c r="W5581" s="84"/>
      <c r="X5581" s="84"/>
      <c r="Y5581" s="85"/>
      <c r="Z5581" s="85"/>
      <c r="AA5581" s="65" t="str">
        <f t="shared" si="6"/>
        <v/>
      </c>
      <c r="AB5581" s="65" t="str">
        <f t="shared" si="7"/>
        <v/>
      </c>
      <c r="AC5581" s="86"/>
      <c r="AD5581" s="87" t="str">
        <f t="shared" si="8"/>
        <v/>
      </c>
      <c r="AE5581" s="84"/>
      <c r="AF5581" s="86">
        <f>IF(AC5581&gt;0,AC5581,'⚙️ Config'!$B$10)</f>
        <v>0.0075</v>
      </c>
      <c r="AG5581" s="88">
        <f t="shared" si="9"/>
        <v>19170.27653</v>
      </c>
      <c r="AH5581" s="88">
        <f>AG5581*'⚙️ Config'!$B$11</f>
        <v>95851.38263</v>
      </c>
      <c r="AI5581" s="88">
        <f>AH5581*'⚙️ Config'!$B$12</f>
        <v>28755.41479</v>
      </c>
      <c r="AJ5581" s="64"/>
      <c r="AK5581" s="84"/>
      <c r="AL5581" s="84"/>
      <c r="AM5581" s="84"/>
      <c r="AN5581" s="84"/>
      <c r="AO5581" s="84"/>
      <c r="AP5581" s="84"/>
      <c r="AQ5581" s="84"/>
    </row>
    <row r="5582" ht="15.0" customHeight="1">
      <c r="A5582" s="98">
        <v>5579.0</v>
      </c>
      <c r="B5582" s="99" t="s">
        <v>11703</v>
      </c>
      <c r="C5582" s="98" t="s">
        <v>141</v>
      </c>
      <c r="D5582" s="98" t="s">
        <v>11704</v>
      </c>
      <c r="E5582" s="100">
        <v>33.55</v>
      </c>
      <c r="F5582" s="98" t="s">
        <v>86</v>
      </c>
      <c r="G5582" s="98" t="s">
        <v>606</v>
      </c>
      <c r="H5582" s="101">
        <v>2552734.72</v>
      </c>
      <c r="I5582" s="98">
        <v>2.0</v>
      </c>
      <c r="J5582" s="102">
        <v>4.7</v>
      </c>
      <c r="K5582" s="99">
        <v>2024.0</v>
      </c>
      <c r="L5582" s="98" t="s">
        <v>691</v>
      </c>
      <c r="M5582" s="98">
        <v>2021.0</v>
      </c>
      <c r="N5582" s="98" t="s">
        <v>161</v>
      </c>
      <c r="O5582" s="65" t="str">
        <f t="shared" si="1"/>
        <v>108265650001</v>
      </c>
      <c r="P5582" s="65">
        <f t="shared" si="2"/>
        <v>8</v>
      </c>
      <c r="Q5582" s="65">
        <f t="shared" si="3"/>
        <v>6</v>
      </c>
      <c r="R5582" s="65" t="str">
        <f t="shared" si="12"/>
        <v>10.826.565/0001-86</v>
      </c>
      <c r="S5582" s="84"/>
      <c r="T5582" s="84" t="str">
        <f t="shared" si="10"/>
        <v/>
      </c>
      <c r="U5582" s="84" t="str">
        <f t="shared" si="11"/>
        <v/>
      </c>
      <c r="V5582" s="65" t="str">
        <f t="shared" si="5"/>
        <v/>
      </c>
      <c r="W5582" s="84"/>
      <c r="X5582" s="84"/>
      <c r="Y5582" s="85"/>
      <c r="Z5582" s="85"/>
      <c r="AA5582" s="65" t="str">
        <f t="shared" si="6"/>
        <v/>
      </c>
      <c r="AB5582" s="65" t="str">
        <f t="shared" si="7"/>
        <v/>
      </c>
      <c r="AC5582" s="86"/>
      <c r="AD5582" s="87" t="str">
        <f t="shared" si="8"/>
        <v/>
      </c>
      <c r="AE5582" s="84"/>
      <c r="AF5582" s="86">
        <f>IF(AC5582&gt;0,AC5582,'⚙️ Config'!$B$10)</f>
        <v>0.0075</v>
      </c>
      <c r="AG5582" s="88">
        <f t="shared" si="9"/>
        <v>19145.5104</v>
      </c>
      <c r="AH5582" s="88">
        <f>AG5582*'⚙️ Config'!$B$11</f>
        <v>95727.552</v>
      </c>
      <c r="AI5582" s="88">
        <f>AH5582*'⚙️ Config'!$B$12</f>
        <v>28718.2656</v>
      </c>
      <c r="AJ5582" s="64"/>
      <c r="AK5582" s="84"/>
      <c r="AL5582" s="84"/>
      <c r="AM5582" s="84"/>
      <c r="AN5582" s="84"/>
      <c r="AO5582" s="84"/>
      <c r="AP5582" s="84"/>
      <c r="AQ5582" s="84"/>
    </row>
    <row r="5583" ht="15.0" customHeight="1">
      <c r="A5583" s="103">
        <v>5580.0</v>
      </c>
      <c r="B5583" s="104" t="s">
        <v>11705</v>
      </c>
      <c r="C5583" s="103" t="s">
        <v>141</v>
      </c>
      <c r="D5583" s="103" t="s">
        <v>11706</v>
      </c>
      <c r="E5583" s="105">
        <v>33.79</v>
      </c>
      <c r="F5583" s="103" t="s">
        <v>86</v>
      </c>
      <c r="G5583" s="103" t="s">
        <v>606</v>
      </c>
      <c r="H5583" s="106">
        <v>2550744.15</v>
      </c>
      <c r="I5583" s="103">
        <v>1.0</v>
      </c>
      <c r="J5583" s="107">
        <v>4.6</v>
      </c>
      <c r="K5583" s="104">
        <v>2021.0</v>
      </c>
      <c r="L5583" s="103" t="s">
        <v>448</v>
      </c>
      <c r="M5583" s="103">
        <v>2021.0</v>
      </c>
      <c r="N5583" s="103" t="s">
        <v>145</v>
      </c>
      <c r="O5583" s="65" t="str">
        <f t="shared" si="1"/>
        <v>358140330001</v>
      </c>
      <c r="P5583" s="65">
        <f t="shared" si="2"/>
        <v>5</v>
      </c>
      <c r="Q5583" s="65">
        <f t="shared" si="3"/>
        <v>0</v>
      </c>
      <c r="R5583" s="65" t="str">
        <f t="shared" si="12"/>
        <v>35.814.033/0001-50</v>
      </c>
      <c r="S5583" s="84"/>
      <c r="T5583" s="84" t="str">
        <f t="shared" si="10"/>
        <v/>
      </c>
      <c r="U5583" s="84" t="str">
        <f t="shared" si="11"/>
        <v/>
      </c>
      <c r="V5583" s="65" t="str">
        <f t="shared" si="5"/>
        <v/>
      </c>
      <c r="W5583" s="84"/>
      <c r="X5583" s="84"/>
      <c r="Y5583" s="85"/>
      <c r="Z5583" s="85"/>
      <c r="AA5583" s="65" t="str">
        <f t="shared" si="6"/>
        <v/>
      </c>
      <c r="AB5583" s="65" t="str">
        <f t="shared" si="7"/>
        <v/>
      </c>
      <c r="AC5583" s="86"/>
      <c r="AD5583" s="87" t="str">
        <f t="shared" si="8"/>
        <v/>
      </c>
      <c r="AE5583" s="84"/>
      <c r="AF5583" s="86">
        <f>IF(AC5583&gt;0,AC5583,'⚙️ Config'!$B$10)</f>
        <v>0.0075</v>
      </c>
      <c r="AG5583" s="88">
        <f t="shared" si="9"/>
        <v>19130.58113</v>
      </c>
      <c r="AH5583" s="88">
        <f>AG5583*'⚙️ Config'!$B$11</f>
        <v>95652.90563</v>
      </c>
      <c r="AI5583" s="88">
        <f>AH5583*'⚙️ Config'!$B$12</f>
        <v>28695.87169</v>
      </c>
      <c r="AJ5583" s="64"/>
      <c r="AK5583" s="84"/>
      <c r="AL5583" s="84"/>
      <c r="AM5583" s="84"/>
      <c r="AN5583" s="84"/>
      <c r="AO5583" s="84"/>
      <c r="AP5583" s="84"/>
      <c r="AQ5583" s="84"/>
    </row>
    <row r="5584" ht="15.0" customHeight="1">
      <c r="A5584" s="103">
        <v>5581.0</v>
      </c>
      <c r="B5584" s="104" t="s">
        <v>11707</v>
      </c>
      <c r="C5584" s="103" t="s">
        <v>141</v>
      </c>
      <c r="D5584" s="103" t="s">
        <v>11708</v>
      </c>
      <c r="E5584" s="105">
        <v>32.8</v>
      </c>
      <c r="F5584" s="103" t="s">
        <v>86</v>
      </c>
      <c r="G5584" s="103" t="s">
        <v>606</v>
      </c>
      <c r="H5584" s="106">
        <v>2545395.11</v>
      </c>
      <c r="I5584" s="103">
        <v>1.0</v>
      </c>
      <c r="J5584" s="107">
        <v>5.0</v>
      </c>
      <c r="K5584" s="104">
        <v>2021.0</v>
      </c>
      <c r="L5584" s="103" t="s">
        <v>202</v>
      </c>
      <c r="M5584" s="103">
        <v>2021.0</v>
      </c>
      <c r="N5584" s="103" t="s">
        <v>145</v>
      </c>
      <c r="O5584" s="65" t="str">
        <f t="shared" si="1"/>
        <v>018077740001</v>
      </c>
      <c r="P5584" s="65">
        <f t="shared" si="2"/>
        <v>9</v>
      </c>
      <c r="Q5584" s="65">
        <f t="shared" si="3"/>
        <v>1</v>
      </c>
      <c r="R5584" s="65" t="str">
        <f t="shared" si="12"/>
        <v>01.807.774/0001-91</v>
      </c>
      <c r="S5584" s="84"/>
      <c r="T5584" s="84" t="str">
        <f t="shared" si="10"/>
        <v/>
      </c>
      <c r="U5584" s="84" t="str">
        <f t="shared" si="11"/>
        <v/>
      </c>
      <c r="V5584" s="65" t="str">
        <f t="shared" si="5"/>
        <v/>
      </c>
      <c r="W5584" s="84"/>
      <c r="X5584" s="84"/>
      <c r="Y5584" s="85"/>
      <c r="Z5584" s="85"/>
      <c r="AA5584" s="65" t="str">
        <f t="shared" si="6"/>
        <v/>
      </c>
      <c r="AB5584" s="65" t="str">
        <f t="shared" si="7"/>
        <v/>
      </c>
      <c r="AC5584" s="86"/>
      <c r="AD5584" s="87" t="str">
        <f t="shared" si="8"/>
        <v/>
      </c>
      <c r="AE5584" s="84"/>
      <c r="AF5584" s="86">
        <f>IF(AC5584&gt;0,AC5584,'⚙️ Config'!$B$10)</f>
        <v>0.0075</v>
      </c>
      <c r="AG5584" s="88">
        <f t="shared" si="9"/>
        <v>19090.46333</v>
      </c>
      <c r="AH5584" s="88">
        <f>AG5584*'⚙️ Config'!$B$11</f>
        <v>95452.31663</v>
      </c>
      <c r="AI5584" s="88">
        <f>AH5584*'⚙️ Config'!$B$12</f>
        <v>28635.69499</v>
      </c>
      <c r="AJ5584" s="64"/>
      <c r="AK5584" s="84"/>
      <c r="AL5584" s="84"/>
      <c r="AM5584" s="84"/>
      <c r="AN5584" s="84"/>
      <c r="AO5584" s="84"/>
      <c r="AP5584" s="84"/>
      <c r="AQ5584" s="84"/>
    </row>
    <row r="5585" ht="15.0" customHeight="1">
      <c r="A5585" s="98">
        <v>5582.0</v>
      </c>
      <c r="B5585" s="99" t="s">
        <v>11709</v>
      </c>
      <c r="C5585" s="98" t="s">
        <v>141</v>
      </c>
      <c r="D5585" s="98" t="s">
        <v>11710</v>
      </c>
      <c r="E5585" s="100">
        <v>25.72</v>
      </c>
      <c r="F5585" s="98" t="s">
        <v>86</v>
      </c>
      <c r="G5585" s="98" t="s">
        <v>606</v>
      </c>
      <c r="H5585" s="101">
        <v>2544924.02</v>
      </c>
      <c r="I5585" s="98">
        <v>2.0</v>
      </c>
      <c r="J5585" s="102">
        <v>4.8</v>
      </c>
      <c r="K5585" s="99">
        <v>2023.0</v>
      </c>
      <c r="L5585" s="98" t="s">
        <v>890</v>
      </c>
      <c r="M5585" s="98">
        <v>2021.0</v>
      </c>
      <c r="N5585" s="98" t="s">
        <v>161</v>
      </c>
      <c r="O5585" s="65" t="str">
        <f t="shared" si="1"/>
        <v>069795770001</v>
      </c>
      <c r="P5585" s="65">
        <f t="shared" si="2"/>
        <v>7</v>
      </c>
      <c r="Q5585" s="65">
        <f t="shared" si="3"/>
        <v>3</v>
      </c>
      <c r="R5585" s="65" t="str">
        <f t="shared" si="12"/>
        <v>06.979.577/0001-73</v>
      </c>
      <c r="S5585" s="84"/>
      <c r="T5585" s="84" t="str">
        <f t="shared" si="10"/>
        <v/>
      </c>
      <c r="U5585" s="84" t="str">
        <f t="shared" si="11"/>
        <v/>
      </c>
      <c r="V5585" s="65" t="str">
        <f t="shared" si="5"/>
        <v/>
      </c>
      <c r="W5585" s="84"/>
      <c r="X5585" s="84"/>
      <c r="Y5585" s="85"/>
      <c r="Z5585" s="85"/>
      <c r="AA5585" s="65" t="str">
        <f t="shared" si="6"/>
        <v/>
      </c>
      <c r="AB5585" s="65" t="str">
        <f t="shared" si="7"/>
        <v/>
      </c>
      <c r="AC5585" s="86"/>
      <c r="AD5585" s="87" t="str">
        <f t="shared" si="8"/>
        <v/>
      </c>
      <c r="AE5585" s="84"/>
      <c r="AF5585" s="86">
        <f>IF(AC5585&gt;0,AC5585,'⚙️ Config'!$B$10)</f>
        <v>0.0075</v>
      </c>
      <c r="AG5585" s="88">
        <f t="shared" si="9"/>
        <v>19086.93015</v>
      </c>
      <c r="AH5585" s="88">
        <f>AG5585*'⚙️ Config'!$B$11</f>
        <v>95434.65075</v>
      </c>
      <c r="AI5585" s="88">
        <f>AH5585*'⚙️ Config'!$B$12</f>
        <v>28630.39523</v>
      </c>
      <c r="AJ5585" s="64"/>
      <c r="AK5585" s="84"/>
      <c r="AL5585" s="84"/>
      <c r="AM5585" s="84"/>
      <c r="AN5585" s="84"/>
      <c r="AO5585" s="84"/>
      <c r="AP5585" s="84"/>
      <c r="AQ5585" s="84"/>
    </row>
    <row r="5586" ht="15.0" customHeight="1">
      <c r="A5586" s="98">
        <v>5583.0</v>
      </c>
      <c r="B5586" s="99" t="s">
        <v>11711</v>
      </c>
      <c r="C5586" s="98" t="s">
        <v>141</v>
      </c>
      <c r="D5586" s="98" t="s">
        <v>11712</v>
      </c>
      <c r="E5586" s="100">
        <v>33.53</v>
      </c>
      <c r="F5586" s="98" t="s">
        <v>86</v>
      </c>
      <c r="G5586" s="98" t="s">
        <v>606</v>
      </c>
      <c r="H5586" s="101">
        <v>2542436.41</v>
      </c>
      <c r="I5586" s="98">
        <v>1.0</v>
      </c>
      <c r="J5586" s="102">
        <v>4.7</v>
      </c>
      <c r="K5586" s="99">
        <v>2021.0</v>
      </c>
      <c r="L5586" s="98" t="s">
        <v>630</v>
      </c>
      <c r="M5586" s="98">
        <v>2021.0</v>
      </c>
      <c r="N5586" s="98" t="s">
        <v>161</v>
      </c>
      <c r="O5586" s="65" t="str">
        <f t="shared" si="1"/>
        <v>074229510001</v>
      </c>
      <c r="P5586" s="65">
        <f t="shared" si="2"/>
        <v>0</v>
      </c>
      <c r="Q5586" s="65">
        <f t="shared" si="3"/>
        <v>6</v>
      </c>
      <c r="R5586" s="65" t="str">
        <f t="shared" si="12"/>
        <v>07.422.951/0001-06</v>
      </c>
      <c r="S5586" s="84"/>
      <c r="T5586" s="84" t="str">
        <f t="shared" si="10"/>
        <v/>
      </c>
      <c r="U5586" s="84" t="str">
        <f t="shared" si="11"/>
        <v/>
      </c>
      <c r="V5586" s="65" t="str">
        <f t="shared" si="5"/>
        <v/>
      </c>
      <c r="W5586" s="84"/>
      <c r="X5586" s="84"/>
      <c r="Y5586" s="85"/>
      <c r="Z5586" s="85"/>
      <c r="AA5586" s="65" t="str">
        <f t="shared" si="6"/>
        <v/>
      </c>
      <c r="AB5586" s="65" t="str">
        <f t="shared" si="7"/>
        <v/>
      </c>
      <c r="AC5586" s="86"/>
      <c r="AD5586" s="87" t="str">
        <f t="shared" si="8"/>
        <v/>
      </c>
      <c r="AE5586" s="84"/>
      <c r="AF5586" s="86">
        <f>IF(AC5586&gt;0,AC5586,'⚙️ Config'!$B$10)</f>
        <v>0.0075</v>
      </c>
      <c r="AG5586" s="88">
        <f t="shared" si="9"/>
        <v>19068.27308</v>
      </c>
      <c r="AH5586" s="88">
        <f>AG5586*'⚙️ Config'!$B$11</f>
        <v>95341.36538</v>
      </c>
      <c r="AI5586" s="88">
        <f>AH5586*'⚙️ Config'!$B$12</f>
        <v>28602.40961</v>
      </c>
      <c r="AJ5586" s="64"/>
      <c r="AK5586" s="84"/>
      <c r="AL5586" s="84"/>
      <c r="AM5586" s="84"/>
      <c r="AN5586" s="84"/>
      <c r="AO5586" s="84"/>
      <c r="AP5586" s="84"/>
      <c r="AQ5586" s="84"/>
    </row>
    <row r="5587" ht="15.0" customHeight="1">
      <c r="A5587" s="103">
        <v>5584.0</v>
      </c>
      <c r="B5587" s="104" t="s">
        <v>11713</v>
      </c>
      <c r="C5587" s="103" t="s">
        <v>141</v>
      </c>
      <c r="D5587" s="103" t="s">
        <v>11714</v>
      </c>
      <c r="E5587" s="105">
        <v>23.59</v>
      </c>
      <c r="F5587" s="103" t="s">
        <v>86</v>
      </c>
      <c r="G5587" s="103" t="s">
        <v>606</v>
      </c>
      <c r="H5587" s="106">
        <v>2536605.75</v>
      </c>
      <c r="I5587" s="103">
        <v>2.0</v>
      </c>
      <c r="J5587" s="107">
        <v>5.0</v>
      </c>
      <c r="K5587" s="104">
        <v>2021.0</v>
      </c>
      <c r="L5587" s="103" t="s">
        <v>716</v>
      </c>
      <c r="M5587" s="103">
        <v>2021.0</v>
      </c>
      <c r="N5587" s="103" t="s">
        <v>161</v>
      </c>
      <c r="O5587" s="65" t="str">
        <f t="shared" si="1"/>
        <v>053585880001</v>
      </c>
      <c r="P5587" s="65">
        <f t="shared" si="2"/>
        <v>7</v>
      </c>
      <c r="Q5587" s="65">
        <f t="shared" si="3"/>
        <v>3</v>
      </c>
      <c r="R5587" s="65" t="str">
        <f t="shared" si="12"/>
        <v>05.358.588/0001-73</v>
      </c>
      <c r="S5587" s="84"/>
      <c r="T5587" s="84" t="str">
        <f t="shared" si="10"/>
        <v/>
      </c>
      <c r="U5587" s="84" t="str">
        <f t="shared" si="11"/>
        <v/>
      </c>
      <c r="V5587" s="65" t="str">
        <f t="shared" si="5"/>
        <v/>
      </c>
      <c r="W5587" s="84"/>
      <c r="X5587" s="84"/>
      <c r="Y5587" s="85"/>
      <c r="Z5587" s="85"/>
      <c r="AA5587" s="65" t="str">
        <f t="shared" si="6"/>
        <v/>
      </c>
      <c r="AB5587" s="65" t="str">
        <f t="shared" si="7"/>
        <v/>
      </c>
      <c r="AC5587" s="86"/>
      <c r="AD5587" s="87" t="str">
        <f t="shared" si="8"/>
        <v/>
      </c>
      <c r="AE5587" s="84"/>
      <c r="AF5587" s="86">
        <f>IF(AC5587&gt;0,AC5587,'⚙️ Config'!$B$10)</f>
        <v>0.0075</v>
      </c>
      <c r="AG5587" s="88">
        <f t="shared" si="9"/>
        <v>19024.54313</v>
      </c>
      <c r="AH5587" s="88">
        <f>AG5587*'⚙️ Config'!$B$11</f>
        <v>95122.71563</v>
      </c>
      <c r="AI5587" s="88">
        <f>AH5587*'⚙️ Config'!$B$12</f>
        <v>28536.81469</v>
      </c>
      <c r="AJ5587" s="64"/>
      <c r="AK5587" s="84"/>
      <c r="AL5587" s="84"/>
      <c r="AM5587" s="84"/>
      <c r="AN5587" s="84"/>
      <c r="AO5587" s="84"/>
      <c r="AP5587" s="84"/>
      <c r="AQ5587" s="84"/>
    </row>
    <row r="5588" ht="15.0" customHeight="1">
      <c r="A5588" s="98">
        <v>5585.0</v>
      </c>
      <c r="B5588" s="99" t="s">
        <v>11715</v>
      </c>
      <c r="C5588" s="98" t="s">
        <v>141</v>
      </c>
      <c r="D5588" s="98" t="s">
        <v>11716</v>
      </c>
      <c r="E5588" s="100">
        <v>33.53</v>
      </c>
      <c r="F5588" s="98" t="s">
        <v>86</v>
      </c>
      <c r="G5588" s="98" t="s">
        <v>606</v>
      </c>
      <c r="H5588" s="101">
        <v>2530201.77</v>
      </c>
      <c r="I5588" s="98">
        <v>1.0</v>
      </c>
      <c r="J5588" s="102">
        <v>4.7</v>
      </c>
      <c r="K5588" s="99">
        <v>2021.0</v>
      </c>
      <c r="L5588" s="98" t="s">
        <v>177</v>
      </c>
      <c r="M5588" s="98">
        <v>2021.0</v>
      </c>
      <c r="N5588" s="98" t="s">
        <v>342</v>
      </c>
      <c r="O5588" s="65" t="str">
        <f t="shared" si="1"/>
        <v>108997780001</v>
      </c>
      <c r="P5588" s="65">
        <f t="shared" si="2"/>
        <v>3</v>
      </c>
      <c r="Q5588" s="65">
        <f t="shared" si="3"/>
        <v>8</v>
      </c>
      <c r="R5588" s="65" t="str">
        <f t="shared" si="12"/>
        <v>10.899.778/0001-38</v>
      </c>
      <c r="S5588" s="84"/>
      <c r="T5588" s="84" t="str">
        <f t="shared" si="10"/>
        <v/>
      </c>
      <c r="U5588" s="84" t="str">
        <f t="shared" si="11"/>
        <v/>
      </c>
      <c r="V5588" s="65" t="str">
        <f t="shared" si="5"/>
        <v/>
      </c>
      <c r="W5588" s="84"/>
      <c r="X5588" s="84"/>
      <c r="Y5588" s="85"/>
      <c r="Z5588" s="85"/>
      <c r="AA5588" s="65" t="str">
        <f t="shared" si="6"/>
        <v/>
      </c>
      <c r="AB5588" s="65" t="str">
        <f t="shared" si="7"/>
        <v/>
      </c>
      <c r="AC5588" s="86"/>
      <c r="AD5588" s="87" t="str">
        <f t="shared" si="8"/>
        <v/>
      </c>
      <c r="AE5588" s="84"/>
      <c r="AF5588" s="86">
        <f>IF(AC5588&gt;0,AC5588,'⚙️ Config'!$B$10)</f>
        <v>0.0075</v>
      </c>
      <c r="AG5588" s="88">
        <f t="shared" si="9"/>
        <v>18976.51328</v>
      </c>
      <c r="AH5588" s="88">
        <f>AG5588*'⚙️ Config'!$B$11</f>
        <v>94882.56638</v>
      </c>
      <c r="AI5588" s="88">
        <f>AH5588*'⚙️ Config'!$B$12</f>
        <v>28464.76991</v>
      </c>
      <c r="AJ5588" s="64"/>
      <c r="AK5588" s="84"/>
      <c r="AL5588" s="84"/>
      <c r="AM5588" s="84"/>
      <c r="AN5588" s="84"/>
      <c r="AO5588" s="84"/>
      <c r="AP5588" s="84"/>
      <c r="AQ5588" s="84"/>
    </row>
    <row r="5589" ht="15.0" customHeight="1">
      <c r="A5589" s="98">
        <v>5586.0</v>
      </c>
      <c r="B5589" s="99" t="s">
        <v>11717</v>
      </c>
      <c r="C5589" s="98" t="s">
        <v>141</v>
      </c>
      <c r="D5589" s="98" t="s">
        <v>11718</v>
      </c>
      <c r="E5589" s="100">
        <v>23.11</v>
      </c>
      <c r="F5589" s="98" t="s">
        <v>86</v>
      </c>
      <c r="G5589" s="98" t="s">
        <v>606</v>
      </c>
      <c r="H5589" s="101">
        <v>2508318.74</v>
      </c>
      <c r="I5589" s="98">
        <v>2.0</v>
      </c>
      <c r="J5589" s="102">
        <v>5.0</v>
      </c>
      <c r="K5589" s="99">
        <v>2021.0</v>
      </c>
      <c r="L5589" s="98" t="s">
        <v>448</v>
      </c>
      <c r="M5589" s="98">
        <v>2021.0</v>
      </c>
      <c r="N5589" s="98" t="s">
        <v>161</v>
      </c>
      <c r="O5589" s="65" t="str">
        <f t="shared" si="1"/>
        <v>566391070001</v>
      </c>
      <c r="P5589" s="65">
        <f t="shared" si="2"/>
        <v>3</v>
      </c>
      <c r="Q5589" s="65">
        <f t="shared" si="3"/>
        <v>9</v>
      </c>
      <c r="R5589" s="65" t="str">
        <f t="shared" si="12"/>
        <v>56.639.107/0001-39</v>
      </c>
      <c r="S5589" s="84"/>
      <c r="T5589" s="84" t="str">
        <f t="shared" si="10"/>
        <v/>
      </c>
      <c r="U5589" s="84" t="str">
        <f t="shared" si="11"/>
        <v/>
      </c>
      <c r="V5589" s="65" t="str">
        <f t="shared" si="5"/>
        <v/>
      </c>
      <c r="W5589" s="84"/>
      <c r="X5589" s="84"/>
      <c r="Y5589" s="85"/>
      <c r="Z5589" s="85"/>
      <c r="AA5589" s="65" t="str">
        <f t="shared" si="6"/>
        <v/>
      </c>
      <c r="AB5589" s="65" t="str">
        <f t="shared" si="7"/>
        <v/>
      </c>
      <c r="AC5589" s="86"/>
      <c r="AD5589" s="87" t="str">
        <f t="shared" si="8"/>
        <v/>
      </c>
      <c r="AE5589" s="84"/>
      <c r="AF5589" s="86">
        <f>IF(AC5589&gt;0,AC5589,'⚙️ Config'!$B$10)</f>
        <v>0.0075</v>
      </c>
      <c r="AG5589" s="88">
        <f t="shared" si="9"/>
        <v>18812.39055</v>
      </c>
      <c r="AH5589" s="88">
        <f>AG5589*'⚙️ Config'!$B$11</f>
        <v>94061.95275</v>
      </c>
      <c r="AI5589" s="88">
        <f>AH5589*'⚙️ Config'!$B$12</f>
        <v>28218.58583</v>
      </c>
      <c r="AJ5589" s="64"/>
      <c r="AK5589" s="84"/>
      <c r="AL5589" s="84"/>
      <c r="AM5589" s="84"/>
      <c r="AN5589" s="84"/>
      <c r="AO5589" s="84"/>
      <c r="AP5589" s="84"/>
      <c r="AQ5589" s="84"/>
    </row>
    <row r="5590" ht="15.0" customHeight="1">
      <c r="A5590" s="98">
        <v>5587.0</v>
      </c>
      <c r="B5590" s="99" t="s">
        <v>11719</v>
      </c>
      <c r="C5590" s="98" t="s">
        <v>141</v>
      </c>
      <c r="D5590" s="98" t="s">
        <v>11720</v>
      </c>
      <c r="E5590" s="100">
        <v>33.27</v>
      </c>
      <c r="F5590" s="98" t="s">
        <v>86</v>
      </c>
      <c r="G5590" s="98" t="s">
        <v>606</v>
      </c>
      <c r="H5590" s="101">
        <v>2503383.32</v>
      </c>
      <c r="I5590" s="98">
        <v>1.0</v>
      </c>
      <c r="J5590" s="102">
        <v>4.8</v>
      </c>
      <c r="K5590" s="99">
        <v>2021.0</v>
      </c>
      <c r="L5590" s="98" t="s">
        <v>630</v>
      </c>
      <c r="M5590" s="98">
        <v>2021.0</v>
      </c>
      <c r="N5590" s="98" t="s">
        <v>145</v>
      </c>
      <c r="O5590" s="65" t="str">
        <f t="shared" si="1"/>
        <v>317095840001</v>
      </c>
      <c r="P5590" s="65">
        <f t="shared" si="2"/>
        <v>0</v>
      </c>
      <c r="Q5590" s="65">
        <f t="shared" si="3"/>
        <v>0</v>
      </c>
      <c r="R5590" s="65" t="str">
        <f t="shared" si="12"/>
        <v>31.709.584/0001-00</v>
      </c>
      <c r="S5590" s="84"/>
      <c r="T5590" s="84" t="str">
        <f t="shared" si="10"/>
        <v/>
      </c>
      <c r="U5590" s="84" t="str">
        <f t="shared" si="11"/>
        <v/>
      </c>
      <c r="V5590" s="65" t="str">
        <f t="shared" si="5"/>
        <v/>
      </c>
      <c r="W5590" s="84"/>
      <c r="X5590" s="84"/>
      <c r="Y5590" s="85"/>
      <c r="Z5590" s="85"/>
      <c r="AA5590" s="65" t="str">
        <f t="shared" si="6"/>
        <v/>
      </c>
      <c r="AB5590" s="65" t="str">
        <f t="shared" si="7"/>
        <v/>
      </c>
      <c r="AC5590" s="86"/>
      <c r="AD5590" s="87" t="str">
        <f t="shared" si="8"/>
        <v/>
      </c>
      <c r="AE5590" s="84"/>
      <c r="AF5590" s="86">
        <f>IF(AC5590&gt;0,AC5590,'⚙️ Config'!$B$10)</f>
        <v>0.0075</v>
      </c>
      <c r="AG5590" s="88">
        <f t="shared" si="9"/>
        <v>18775.3749</v>
      </c>
      <c r="AH5590" s="88">
        <f>AG5590*'⚙️ Config'!$B$11</f>
        <v>93876.8745</v>
      </c>
      <c r="AI5590" s="88">
        <f>AH5590*'⚙️ Config'!$B$12</f>
        <v>28163.06235</v>
      </c>
      <c r="AJ5590" s="64"/>
      <c r="AK5590" s="84"/>
      <c r="AL5590" s="84"/>
      <c r="AM5590" s="84"/>
      <c r="AN5590" s="84"/>
      <c r="AO5590" s="84"/>
      <c r="AP5590" s="84"/>
      <c r="AQ5590" s="84"/>
    </row>
    <row r="5591" ht="15.0" customHeight="1">
      <c r="A5591" s="103">
        <v>5588.0</v>
      </c>
      <c r="B5591" s="104" t="s">
        <v>11721</v>
      </c>
      <c r="C5591" s="103" t="s">
        <v>141</v>
      </c>
      <c r="D5591" s="103" t="s">
        <v>11722</v>
      </c>
      <c r="E5591" s="105">
        <v>33.27</v>
      </c>
      <c r="F5591" s="103" t="s">
        <v>86</v>
      </c>
      <c r="G5591" s="103" t="s">
        <v>606</v>
      </c>
      <c r="H5591" s="106">
        <v>2499937.59</v>
      </c>
      <c r="I5591" s="103">
        <v>1.0</v>
      </c>
      <c r="J5591" s="107">
        <v>4.8</v>
      </c>
      <c r="K5591" s="104">
        <v>2021.0</v>
      </c>
      <c r="L5591" s="103" t="s">
        <v>295</v>
      </c>
      <c r="M5591" s="103">
        <v>2021.0</v>
      </c>
      <c r="N5591" s="103" t="s">
        <v>161</v>
      </c>
      <c r="O5591" s="65" t="str">
        <f t="shared" si="1"/>
        <v>558596560001</v>
      </c>
      <c r="P5591" s="65">
        <f t="shared" si="2"/>
        <v>5</v>
      </c>
      <c r="Q5591" s="65">
        <f t="shared" si="3"/>
        <v>6</v>
      </c>
      <c r="R5591" s="65" t="str">
        <f t="shared" si="12"/>
        <v>55.859.656/0001-56</v>
      </c>
      <c r="S5591" s="84"/>
      <c r="T5591" s="84" t="str">
        <f t="shared" si="10"/>
        <v/>
      </c>
      <c r="U5591" s="84" t="str">
        <f t="shared" si="11"/>
        <v/>
      </c>
      <c r="V5591" s="65" t="str">
        <f t="shared" si="5"/>
        <v/>
      </c>
      <c r="W5591" s="84"/>
      <c r="X5591" s="84"/>
      <c r="Y5591" s="85"/>
      <c r="Z5591" s="85"/>
      <c r="AA5591" s="65" t="str">
        <f t="shared" si="6"/>
        <v/>
      </c>
      <c r="AB5591" s="65" t="str">
        <f t="shared" si="7"/>
        <v/>
      </c>
      <c r="AC5591" s="86"/>
      <c r="AD5591" s="87" t="str">
        <f t="shared" si="8"/>
        <v/>
      </c>
      <c r="AE5591" s="84"/>
      <c r="AF5591" s="86">
        <f>IF(AC5591&gt;0,AC5591,'⚙️ Config'!$B$10)</f>
        <v>0.0075</v>
      </c>
      <c r="AG5591" s="88">
        <f t="shared" si="9"/>
        <v>18749.53193</v>
      </c>
      <c r="AH5591" s="88">
        <f>AG5591*'⚙️ Config'!$B$11</f>
        <v>93747.65963</v>
      </c>
      <c r="AI5591" s="88">
        <f>AH5591*'⚙️ Config'!$B$12</f>
        <v>28124.29789</v>
      </c>
      <c r="AJ5591" s="64"/>
      <c r="AK5591" s="84"/>
      <c r="AL5591" s="84"/>
      <c r="AM5591" s="84"/>
      <c r="AN5591" s="84"/>
      <c r="AO5591" s="84"/>
      <c r="AP5591" s="84"/>
      <c r="AQ5591" s="84"/>
    </row>
    <row r="5592" ht="15.0" customHeight="1">
      <c r="A5592" s="98">
        <v>5589.0</v>
      </c>
      <c r="B5592" s="99" t="s">
        <v>11723</v>
      </c>
      <c r="C5592" s="98" t="s">
        <v>141</v>
      </c>
      <c r="D5592" s="98" t="s">
        <v>11724</v>
      </c>
      <c r="E5592" s="100">
        <v>32.05</v>
      </c>
      <c r="F5592" s="98" t="s">
        <v>86</v>
      </c>
      <c r="G5592" s="98" t="s">
        <v>606</v>
      </c>
      <c r="H5592" s="101">
        <v>2498464.96</v>
      </c>
      <c r="I5592" s="98">
        <v>2.0</v>
      </c>
      <c r="J5592" s="102">
        <v>4.7</v>
      </c>
      <c r="K5592" s="99">
        <v>2024.0</v>
      </c>
      <c r="L5592" s="98" t="s">
        <v>448</v>
      </c>
      <c r="M5592" s="98">
        <v>2021.0</v>
      </c>
      <c r="N5592" s="98" t="s">
        <v>145</v>
      </c>
      <c r="O5592" s="65" t="str">
        <f t="shared" si="1"/>
        <v>614669830001</v>
      </c>
      <c r="P5592" s="65">
        <f t="shared" si="2"/>
        <v>4</v>
      </c>
      <c r="Q5592" s="65">
        <f t="shared" si="3"/>
        <v>0</v>
      </c>
      <c r="R5592" s="65" t="str">
        <f t="shared" si="12"/>
        <v>61.466.983/0001-40</v>
      </c>
      <c r="S5592" s="84"/>
      <c r="T5592" s="84" t="str">
        <f t="shared" si="10"/>
        <v/>
      </c>
      <c r="U5592" s="84" t="str">
        <f t="shared" si="11"/>
        <v/>
      </c>
      <c r="V5592" s="65" t="str">
        <f t="shared" si="5"/>
        <v/>
      </c>
      <c r="W5592" s="84"/>
      <c r="X5592" s="84"/>
      <c r="Y5592" s="85"/>
      <c r="Z5592" s="85"/>
      <c r="AA5592" s="65" t="str">
        <f t="shared" si="6"/>
        <v/>
      </c>
      <c r="AB5592" s="65" t="str">
        <f t="shared" si="7"/>
        <v/>
      </c>
      <c r="AC5592" s="86"/>
      <c r="AD5592" s="87" t="str">
        <f t="shared" si="8"/>
        <v/>
      </c>
      <c r="AE5592" s="84"/>
      <c r="AF5592" s="86">
        <f>IF(AC5592&gt;0,AC5592,'⚙️ Config'!$B$10)</f>
        <v>0.0075</v>
      </c>
      <c r="AG5592" s="88">
        <f t="shared" si="9"/>
        <v>18738.4872</v>
      </c>
      <c r="AH5592" s="88">
        <f>AG5592*'⚙️ Config'!$B$11</f>
        <v>93692.436</v>
      </c>
      <c r="AI5592" s="88">
        <f>AH5592*'⚙️ Config'!$B$12</f>
        <v>28107.7308</v>
      </c>
      <c r="AJ5592" s="64"/>
      <c r="AK5592" s="84"/>
      <c r="AL5592" s="84"/>
      <c r="AM5592" s="84"/>
      <c r="AN5592" s="84"/>
      <c r="AO5592" s="84"/>
      <c r="AP5592" s="84"/>
      <c r="AQ5592" s="84"/>
    </row>
    <row r="5593" ht="15.0" customHeight="1">
      <c r="A5593" s="103">
        <v>5590.0</v>
      </c>
      <c r="B5593" s="104" t="s">
        <v>11725</v>
      </c>
      <c r="C5593" s="103" t="s">
        <v>141</v>
      </c>
      <c r="D5593" s="103" t="s">
        <v>11726</v>
      </c>
      <c r="E5593" s="105">
        <v>32.76</v>
      </c>
      <c r="F5593" s="103" t="s">
        <v>86</v>
      </c>
      <c r="G5593" s="103" t="s">
        <v>606</v>
      </c>
      <c r="H5593" s="106">
        <v>2497465.7</v>
      </c>
      <c r="I5593" s="103">
        <v>2.0</v>
      </c>
      <c r="J5593" s="107">
        <v>4.7</v>
      </c>
      <c r="K5593" s="104">
        <v>2024.0</v>
      </c>
      <c r="L5593" s="103" t="s">
        <v>295</v>
      </c>
      <c r="M5593" s="103">
        <v>2021.0</v>
      </c>
      <c r="N5593" s="103" t="s">
        <v>161</v>
      </c>
      <c r="O5593" s="65" t="str">
        <f t="shared" si="1"/>
        <v>510548560001</v>
      </c>
      <c r="P5593" s="65">
        <f t="shared" si="2"/>
        <v>8</v>
      </c>
      <c r="Q5593" s="65">
        <f t="shared" si="3"/>
        <v>0</v>
      </c>
      <c r="R5593" s="65" t="str">
        <f t="shared" si="12"/>
        <v>51.054.856/0001-80</v>
      </c>
      <c r="S5593" s="84"/>
      <c r="T5593" s="84" t="str">
        <f t="shared" si="10"/>
        <v/>
      </c>
      <c r="U5593" s="84" t="str">
        <f t="shared" si="11"/>
        <v/>
      </c>
      <c r="V5593" s="65" t="str">
        <f t="shared" si="5"/>
        <v/>
      </c>
      <c r="W5593" s="84"/>
      <c r="X5593" s="84"/>
      <c r="Y5593" s="85"/>
      <c r="Z5593" s="85"/>
      <c r="AA5593" s="65" t="str">
        <f t="shared" si="6"/>
        <v/>
      </c>
      <c r="AB5593" s="65" t="str">
        <f t="shared" si="7"/>
        <v/>
      </c>
      <c r="AC5593" s="86"/>
      <c r="AD5593" s="87" t="str">
        <f t="shared" si="8"/>
        <v/>
      </c>
      <c r="AE5593" s="84"/>
      <c r="AF5593" s="86">
        <f>IF(AC5593&gt;0,AC5593,'⚙️ Config'!$B$10)</f>
        <v>0.0075</v>
      </c>
      <c r="AG5593" s="88">
        <f t="shared" si="9"/>
        <v>18730.99275</v>
      </c>
      <c r="AH5593" s="88">
        <f>AG5593*'⚙️ Config'!$B$11</f>
        <v>93654.96375</v>
      </c>
      <c r="AI5593" s="88">
        <f>AH5593*'⚙️ Config'!$B$12</f>
        <v>28096.48913</v>
      </c>
      <c r="AJ5593" s="64"/>
      <c r="AK5593" s="84"/>
      <c r="AL5593" s="84"/>
      <c r="AM5593" s="84"/>
      <c r="AN5593" s="84"/>
      <c r="AO5593" s="84"/>
      <c r="AP5593" s="84"/>
      <c r="AQ5593" s="84"/>
    </row>
    <row r="5594" ht="15.0" customHeight="1">
      <c r="A5594" s="98">
        <v>5591.0</v>
      </c>
      <c r="B5594" s="99" t="s">
        <v>11727</v>
      </c>
      <c r="C5594" s="98" t="s">
        <v>141</v>
      </c>
      <c r="D5594" s="98" t="s">
        <v>11728</v>
      </c>
      <c r="E5594" s="100">
        <v>25.21</v>
      </c>
      <c r="F5594" s="98" t="s">
        <v>86</v>
      </c>
      <c r="G5594" s="98" t="s">
        <v>606</v>
      </c>
      <c r="H5594" s="101">
        <v>2486391.55</v>
      </c>
      <c r="I5594" s="98">
        <v>2.0</v>
      </c>
      <c r="J5594" s="102">
        <v>4.4</v>
      </c>
      <c r="K5594" s="99">
        <v>2022.0</v>
      </c>
      <c r="L5594" s="98" t="s">
        <v>177</v>
      </c>
      <c r="M5594" s="98">
        <v>2021.0</v>
      </c>
      <c r="N5594" s="98" t="s">
        <v>161</v>
      </c>
      <c r="O5594" s="65" t="str">
        <f t="shared" si="1"/>
        <v>729953270001</v>
      </c>
      <c r="P5594" s="65">
        <f t="shared" si="2"/>
        <v>5</v>
      </c>
      <c r="Q5594" s="65">
        <f t="shared" si="3"/>
        <v>1</v>
      </c>
      <c r="R5594" s="65" t="str">
        <f t="shared" si="12"/>
        <v>72.995.327/0001-51</v>
      </c>
      <c r="S5594" s="84"/>
      <c r="T5594" s="84" t="str">
        <f t="shared" si="10"/>
        <v/>
      </c>
      <c r="U5594" s="84" t="str">
        <f t="shared" si="11"/>
        <v/>
      </c>
      <c r="V5594" s="65" t="str">
        <f t="shared" si="5"/>
        <v/>
      </c>
      <c r="W5594" s="84"/>
      <c r="X5594" s="84"/>
      <c r="Y5594" s="85"/>
      <c r="Z5594" s="85"/>
      <c r="AA5594" s="65" t="str">
        <f t="shared" si="6"/>
        <v/>
      </c>
      <c r="AB5594" s="65" t="str">
        <f t="shared" si="7"/>
        <v/>
      </c>
      <c r="AC5594" s="86"/>
      <c r="AD5594" s="87" t="str">
        <f t="shared" si="8"/>
        <v/>
      </c>
      <c r="AE5594" s="84"/>
      <c r="AF5594" s="86">
        <f>IF(AC5594&gt;0,AC5594,'⚙️ Config'!$B$10)</f>
        <v>0.0075</v>
      </c>
      <c r="AG5594" s="88">
        <f t="shared" si="9"/>
        <v>18647.93663</v>
      </c>
      <c r="AH5594" s="88">
        <f>AG5594*'⚙️ Config'!$B$11</f>
        <v>93239.68313</v>
      </c>
      <c r="AI5594" s="88">
        <f>AH5594*'⚙️ Config'!$B$12</f>
        <v>27971.90494</v>
      </c>
      <c r="AJ5594" s="64"/>
      <c r="AK5594" s="84"/>
      <c r="AL5594" s="84"/>
      <c r="AM5594" s="84"/>
      <c r="AN5594" s="84"/>
      <c r="AO5594" s="84"/>
      <c r="AP5594" s="84"/>
      <c r="AQ5594" s="84"/>
    </row>
    <row r="5595" ht="15.0" customHeight="1">
      <c r="A5595" s="98">
        <v>5592.0</v>
      </c>
      <c r="B5595" s="99" t="s">
        <v>11729</v>
      </c>
      <c r="C5595" s="98" t="s">
        <v>141</v>
      </c>
      <c r="D5595" s="98" t="s">
        <v>11730</v>
      </c>
      <c r="E5595" s="100">
        <v>32.08</v>
      </c>
      <c r="F5595" s="98" t="s">
        <v>86</v>
      </c>
      <c r="G5595" s="98" t="s">
        <v>606</v>
      </c>
      <c r="H5595" s="101">
        <v>2485568.77</v>
      </c>
      <c r="I5595" s="98">
        <v>2.0</v>
      </c>
      <c r="J5595" s="102">
        <v>5.2</v>
      </c>
      <c r="K5595" s="99">
        <v>2024.0</v>
      </c>
      <c r="L5595" s="98" t="s">
        <v>202</v>
      </c>
      <c r="M5595" s="98">
        <v>2021.0</v>
      </c>
      <c r="N5595" s="98" t="s">
        <v>189</v>
      </c>
      <c r="O5595" s="65" t="str">
        <f t="shared" si="1"/>
        <v>035609520001</v>
      </c>
      <c r="P5595" s="65">
        <f t="shared" si="2"/>
        <v>5</v>
      </c>
      <c r="Q5595" s="65">
        <f t="shared" si="3"/>
        <v>8</v>
      </c>
      <c r="R5595" s="65" t="str">
        <f t="shared" si="12"/>
        <v>03.560.952/0001-58</v>
      </c>
      <c r="S5595" s="84"/>
      <c r="T5595" s="84" t="str">
        <f t="shared" si="10"/>
        <v/>
      </c>
      <c r="U5595" s="84" t="str">
        <f t="shared" si="11"/>
        <v/>
      </c>
      <c r="V5595" s="65" t="str">
        <f t="shared" si="5"/>
        <v/>
      </c>
      <c r="W5595" s="84"/>
      <c r="X5595" s="84"/>
      <c r="Y5595" s="85"/>
      <c r="Z5595" s="85"/>
      <c r="AA5595" s="65" t="str">
        <f t="shared" si="6"/>
        <v/>
      </c>
      <c r="AB5595" s="65" t="str">
        <f t="shared" si="7"/>
        <v/>
      </c>
      <c r="AC5595" s="86"/>
      <c r="AD5595" s="87" t="str">
        <f t="shared" si="8"/>
        <v/>
      </c>
      <c r="AE5595" s="84"/>
      <c r="AF5595" s="86">
        <f>IF(AC5595&gt;0,AC5595,'⚙️ Config'!$B$10)</f>
        <v>0.0075</v>
      </c>
      <c r="AG5595" s="88">
        <f t="shared" si="9"/>
        <v>18641.76578</v>
      </c>
      <c r="AH5595" s="88">
        <f>AG5595*'⚙️ Config'!$B$11</f>
        <v>93208.82888</v>
      </c>
      <c r="AI5595" s="88">
        <f>AH5595*'⚙️ Config'!$B$12</f>
        <v>27962.64866</v>
      </c>
      <c r="AJ5595" s="64"/>
      <c r="AK5595" s="84"/>
      <c r="AL5595" s="84"/>
      <c r="AM5595" s="84"/>
      <c r="AN5595" s="84"/>
      <c r="AO5595" s="84"/>
      <c r="AP5595" s="84"/>
      <c r="AQ5595" s="84"/>
    </row>
    <row r="5596" ht="15.0" customHeight="1">
      <c r="A5596" s="98">
        <v>5593.0</v>
      </c>
      <c r="B5596" s="99" t="s">
        <v>11731</v>
      </c>
      <c r="C5596" s="98" t="s">
        <v>141</v>
      </c>
      <c r="D5596" s="98" t="s">
        <v>11732</v>
      </c>
      <c r="E5596" s="100">
        <v>24.93</v>
      </c>
      <c r="F5596" s="98" t="s">
        <v>86</v>
      </c>
      <c r="G5596" s="98" t="s">
        <v>606</v>
      </c>
      <c r="H5596" s="101">
        <v>2478998.5</v>
      </c>
      <c r="I5596" s="98">
        <v>2.0</v>
      </c>
      <c r="J5596" s="102">
        <v>4.8</v>
      </c>
      <c r="K5596" s="99">
        <v>2022.0</v>
      </c>
      <c r="L5596" s="98" t="s">
        <v>5589</v>
      </c>
      <c r="M5596" s="98">
        <v>2021.0</v>
      </c>
      <c r="N5596" s="98" t="s">
        <v>161</v>
      </c>
      <c r="O5596" s="65" t="str">
        <f t="shared" si="1"/>
        <v>161059520001</v>
      </c>
      <c r="P5596" s="65">
        <f t="shared" si="2"/>
        <v>0</v>
      </c>
      <c r="Q5596" s="65">
        <f t="shared" si="3"/>
        <v>0</v>
      </c>
      <c r="R5596" s="65" t="str">
        <f t="shared" si="12"/>
        <v>16.105.952/0001-00</v>
      </c>
      <c r="S5596" s="84"/>
      <c r="T5596" s="84" t="str">
        <f t="shared" si="10"/>
        <v/>
      </c>
      <c r="U5596" s="84" t="str">
        <f t="shared" si="11"/>
        <v/>
      </c>
      <c r="V5596" s="65" t="str">
        <f t="shared" si="5"/>
        <v/>
      </c>
      <c r="W5596" s="84"/>
      <c r="X5596" s="84"/>
      <c r="Y5596" s="85"/>
      <c r="Z5596" s="85"/>
      <c r="AA5596" s="65" t="str">
        <f t="shared" si="6"/>
        <v/>
      </c>
      <c r="AB5596" s="65" t="str">
        <f t="shared" si="7"/>
        <v/>
      </c>
      <c r="AC5596" s="86"/>
      <c r="AD5596" s="87" t="str">
        <f t="shared" si="8"/>
        <v/>
      </c>
      <c r="AE5596" s="84"/>
      <c r="AF5596" s="86">
        <f>IF(AC5596&gt;0,AC5596,'⚙️ Config'!$B$10)</f>
        <v>0.0075</v>
      </c>
      <c r="AG5596" s="88">
        <f t="shared" si="9"/>
        <v>18592.48875</v>
      </c>
      <c r="AH5596" s="88">
        <f>AG5596*'⚙️ Config'!$B$11</f>
        <v>92962.44375</v>
      </c>
      <c r="AI5596" s="88">
        <f>AH5596*'⚙️ Config'!$B$12</f>
        <v>27888.73313</v>
      </c>
      <c r="AJ5596" s="64"/>
      <c r="AK5596" s="84"/>
      <c r="AL5596" s="84"/>
      <c r="AM5596" s="84"/>
      <c r="AN5596" s="84"/>
      <c r="AO5596" s="84"/>
      <c r="AP5596" s="84"/>
      <c r="AQ5596" s="84"/>
    </row>
    <row r="5597" ht="15.0" customHeight="1">
      <c r="A5597" s="103">
        <v>5594.0</v>
      </c>
      <c r="B5597" s="104" t="s">
        <v>11733</v>
      </c>
      <c r="C5597" s="103" t="s">
        <v>141</v>
      </c>
      <c r="D5597" s="103" t="s">
        <v>11734</v>
      </c>
      <c r="E5597" s="105">
        <v>34.35</v>
      </c>
      <c r="F5597" s="103" t="s">
        <v>86</v>
      </c>
      <c r="G5597" s="103" t="s">
        <v>606</v>
      </c>
      <c r="H5597" s="106">
        <v>2476536.91</v>
      </c>
      <c r="I5597" s="103">
        <v>1.0</v>
      </c>
      <c r="J5597" s="107">
        <v>4.4</v>
      </c>
      <c r="K5597" s="104">
        <v>2021.0</v>
      </c>
      <c r="L5597" s="103" t="s">
        <v>726</v>
      </c>
      <c r="M5597" s="103">
        <v>2021.0</v>
      </c>
      <c r="N5597" s="103" t="s">
        <v>161</v>
      </c>
      <c r="O5597" s="65" t="str">
        <f t="shared" si="1"/>
        <v>673352320001</v>
      </c>
      <c r="P5597" s="65">
        <f t="shared" si="2"/>
        <v>7</v>
      </c>
      <c r="Q5597" s="65">
        <f t="shared" si="3"/>
        <v>1</v>
      </c>
      <c r="R5597" s="65" t="str">
        <f t="shared" si="12"/>
        <v>67.335.232/0001-71</v>
      </c>
      <c r="S5597" s="84"/>
      <c r="T5597" s="84" t="str">
        <f t="shared" si="10"/>
        <v/>
      </c>
      <c r="U5597" s="84" t="str">
        <f t="shared" si="11"/>
        <v/>
      </c>
      <c r="V5597" s="65" t="str">
        <f t="shared" si="5"/>
        <v/>
      </c>
      <c r="W5597" s="84"/>
      <c r="X5597" s="84"/>
      <c r="Y5597" s="85"/>
      <c r="Z5597" s="85"/>
      <c r="AA5597" s="65" t="str">
        <f t="shared" si="6"/>
        <v/>
      </c>
      <c r="AB5597" s="65" t="str">
        <f t="shared" si="7"/>
        <v/>
      </c>
      <c r="AC5597" s="86"/>
      <c r="AD5597" s="87" t="str">
        <f t="shared" si="8"/>
        <v/>
      </c>
      <c r="AE5597" s="84"/>
      <c r="AF5597" s="86">
        <f>IF(AC5597&gt;0,AC5597,'⚙️ Config'!$B$10)</f>
        <v>0.0075</v>
      </c>
      <c r="AG5597" s="88">
        <f t="shared" si="9"/>
        <v>18574.02683</v>
      </c>
      <c r="AH5597" s="88">
        <f>AG5597*'⚙️ Config'!$B$11</f>
        <v>92870.13413</v>
      </c>
      <c r="AI5597" s="88">
        <f>AH5597*'⚙️ Config'!$B$12</f>
        <v>27861.04024</v>
      </c>
      <c r="AJ5597" s="64"/>
      <c r="AK5597" s="84"/>
      <c r="AL5597" s="84"/>
      <c r="AM5597" s="84"/>
      <c r="AN5597" s="84"/>
      <c r="AO5597" s="84"/>
      <c r="AP5597" s="84"/>
      <c r="AQ5597" s="84"/>
    </row>
    <row r="5598" ht="15.0" customHeight="1">
      <c r="A5598" s="103">
        <v>5595.0</v>
      </c>
      <c r="B5598" s="104" t="s">
        <v>11735</v>
      </c>
      <c r="C5598" s="103" t="s">
        <v>141</v>
      </c>
      <c r="D5598" s="103" t="s">
        <v>11736</v>
      </c>
      <c r="E5598" s="105">
        <v>33.53</v>
      </c>
      <c r="F5598" s="103" t="s">
        <v>86</v>
      </c>
      <c r="G5598" s="103" t="s">
        <v>606</v>
      </c>
      <c r="H5598" s="106">
        <v>2476104.98</v>
      </c>
      <c r="I5598" s="103">
        <v>1.0</v>
      </c>
      <c r="J5598" s="107">
        <v>4.7</v>
      </c>
      <c r="K5598" s="104">
        <v>2021.0</v>
      </c>
      <c r="L5598" s="103" t="s">
        <v>630</v>
      </c>
      <c r="M5598" s="103">
        <v>2021.0</v>
      </c>
      <c r="N5598" s="103" t="s">
        <v>145</v>
      </c>
      <c r="O5598" s="65" t="str">
        <f t="shared" si="1"/>
        <v>252635570001</v>
      </c>
      <c r="P5598" s="65">
        <f t="shared" si="2"/>
        <v>4</v>
      </c>
      <c r="Q5598" s="65">
        <f t="shared" si="3"/>
        <v>6</v>
      </c>
      <c r="R5598" s="65" t="str">
        <f t="shared" si="12"/>
        <v>25.263.557/0001-46</v>
      </c>
      <c r="S5598" s="84"/>
      <c r="T5598" s="84" t="str">
        <f t="shared" si="10"/>
        <v/>
      </c>
      <c r="U5598" s="84" t="str">
        <f t="shared" si="11"/>
        <v/>
      </c>
      <c r="V5598" s="65" t="str">
        <f t="shared" si="5"/>
        <v/>
      </c>
      <c r="W5598" s="84"/>
      <c r="X5598" s="84"/>
      <c r="Y5598" s="85"/>
      <c r="Z5598" s="85"/>
      <c r="AA5598" s="65" t="str">
        <f t="shared" si="6"/>
        <v/>
      </c>
      <c r="AB5598" s="65" t="str">
        <f t="shared" si="7"/>
        <v/>
      </c>
      <c r="AC5598" s="86"/>
      <c r="AD5598" s="87" t="str">
        <f t="shared" si="8"/>
        <v/>
      </c>
      <c r="AE5598" s="84"/>
      <c r="AF5598" s="86">
        <f>IF(AC5598&gt;0,AC5598,'⚙️ Config'!$B$10)</f>
        <v>0.0075</v>
      </c>
      <c r="AG5598" s="88">
        <f t="shared" si="9"/>
        <v>18570.78735</v>
      </c>
      <c r="AH5598" s="88">
        <f>AG5598*'⚙️ Config'!$B$11</f>
        <v>92853.93675</v>
      </c>
      <c r="AI5598" s="88">
        <f>AH5598*'⚙️ Config'!$B$12</f>
        <v>27856.18103</v>
      </c>
      <c r="AJ5598" s="64"/>
      <c r="AK5598" s="84"/>
      <c r="AL5598" s="84"/>
      <c r="AM5598" s="84"/>
      <c r="AN5598" s="84"/>
      <c r="AO5598" s="84"/>
      <c r="AP5598" s="84"/>
      <c r="AQ5598" s="84"/>
    </row>
    <row r="5599" ht="15.0" customHeight="1">
      <c r="A5599" s="103">
        <v>5596.0</v>
      </c>
      <c r="B5599" s="104" t="s">
        <v>11737</v>
      </c>
      <c r="C5599" s="103" t="s">
        <v>141</v>
      </c>
      <c r="D5599" s="103" t="s">
        <v>11738</v>
      </c>
      <c r="E5599" s="105">
        <v>27.49</v>
      </c>
      <c r="F5599" s="103" t="s">
        <v>86</v>
      </c>
      <c r="G5599" s="103" t="s">
        <v>606</v>
      </c>
      <c r="H5599" s="106">
        <v>2466421.68</v>
      </c>
      <c r="I5599" s="103">
        <v>2.0</v>
      </c>
      <c r="J5599" s="107">
        <v>4.3</v>
      </c>
      <c r="K5599" s="104">
        <v>2023.0</v>
      </c>
      <c r="L5599" s="103" t="s">
        <v>918</v>
      </c>
      <c r="M5599" s="103">
        <v>2021.0</v>
      </c>
      <c r="N5599" s="103" t="s">
        <v>161</v>
      </c>
      <c r="O5599" s="65" t="str">
        <f t="shared" si="1"/>
        <v>206772540001</v>
      </c>
      <c r="P5599" s="65">
        <f t="shared" si="2"/>
        <v>5</v>
      </c>
      <c r="Q5599" s="65">
        <f t="shared" si="3"/>
        <v>6</v>
      </c>
      <c r="R5599" s="65" t="str">
        <f t="shared" si="12"/>
        <v>20.677.254/0001-56</v>
      </c>
      <c r="S5599" s="84"/>
      <c r="T5599" s="84" t="str">
        <f t="shared" si="10"/>
        <v/>
      </c>
      <c r="U5599" s="84" t="str">
        <f t="shared" si="11"/>
        <v/>
      </c>
      <c r="V5599" s="65" t="str">
        <f t="shared" si="5"/>
        <v/>
      </c>
      <c r="W5599" s="84"/>
      <c r="X5599" s="84"/>
      <c r="Y5599" s="85"/>
      <c r="Z5599" s="85"/>
      <c r="AA5599" s="65" t="str">
        <f t="shared" si="6"/>
        <v/>
      </c>
      <c r="AB5599" s="65" t="str">
        <f t="shared" si="7"/>
        <v/>
      </c>
      <c r="AC5599" s="86"/>
      <c r="AD5599" s="87" t="str">
        <f t="shared" si="8"/>
        <v/>
      </c>
      <c r="AE5599" s="84"/>
      <c r="AF5599" s="86">
        <f>IF(AC5599&gt;0,AC5599,'⚙️ Config'!$B$10)</f>
        <v>0.0075</v>
      </c>
      <c r="AG5599" s="88">
        <f t="shared" si="9"/>
        <v>18498.1626</v>
      </c>
      <c r="AH5599" s="88">
        <f>AG5599*'⚙️ Config'!$B$11</f>
        <v>92490.813</v>
      </c>
      <c r="AI5599" s="88">
        <f>AH5599*'⚙️ Config'!$B$12</f>
        <v>27747.2439</v>
      </c>
      <c r="AJ5599" s="64"/>
      <c r="AK5599" s="84"/>
      <c r="AL5599" s="84"/>
      <c r="AM5599" s="84"/>
      <c r="AN5599" s="84"/>
      <c r="AO5599" s="84"/>
      <c r="AP5599" s="84"/>
      <c r="AQ5599" s="84"/>
    </row>
    <row r="5600" ht="15.0" customHeight="1">
      <c r="A5600" s="98">
        <v>5597.0</v>
      </c>
      <c r="B5600" s="99" t="s">
        <v>11739</v>
      </c>
      <c r="C5600" s="98" t="s">
        <v>141</v>
      </c>
      <c r="D5600" s="98" t="s">
        <v>11740</v>
      </c>
      <c r="E5600" s="100">
        <v>30.11</v>
      </c>
      <c r="F5600" s="98" t="s">
        <v>86</v>
      </c>
      <c r="G5600" s="98" t="s">
        <v>606</v>
      </c>
      <c r="H5600" s="101">
        <v>2456358.31</v>
      </c>
      <c r="I5600" s="98">
        <v>2.0</v>
      </c>
      <c r="J5600" s="102">
        <v>4.8</v>
      </c>
      <c r="K5600" s="99">
        <v>2024.0</v>
      </c>
      <c r="L5600" s="98" t="s">
        <v>837</v>
      </c>
      <c r="M5600" s="98">
        <v>2021.0</v>
      </c>
      <c r="N5600" s="98" t="s">
        <v>189</v>
      </c>
      <c r="O5600" s="65" t="str">
        <f t="shared" si="1"/>
        <v>268475670001</v>
      </c>
      <c r="P5600" s="65">
        <f t="shared" si="2"/>
        <v>9</v>
      </c>
      <c r="Q5600" s="65">
        <f t="shared" si="3"/>
        <v>1</v>
      </c>
      <c r="R5600" s="65" t="str">
        <f t="shared" si="12"/>
        <v>26.847.567/0001-91</v>
      </c>
      <c r="S5600" s="84"/>
      <c r="T5600" s="84" t="str">
        <f t="shared" si="10"/>
        <v/>
      </c>
      <c r="U5600" s="84" t="str">
        <f t="shared" si="11"/>
        <v/>
      </c>
      <c r="V5600" s="65" t="str">
        <f t="shared" si="5"/>
        <v/>
      </c>
      <c r="W5600" s="84"/>
      <c r="X5600" s="84"/>
      <c r="Y5600" s="85"/>
      <c r="Z5600" s="85"/>
      <c r="AA5600" s="65" t="str">
        <f t="shared" si="6"/>
        <v/>
      </c>
      <c r="AB5600" s="65" t="str">
        <f t="shared" si="7"/>
        <v/>
      </c>
      <c r="AC5600" s="86"/>
      <c r="AD5600" s="87" t="str">
        <f t="shared" si="8"/>
        <v/>
      </c>
      <c r="AE5600" s="84"/>
      <c r="AF5600" s="86">
        <f>IF(AC5600&gt;0,AC5600,'⚙️ Config'!$B$10)</f>
        <v>0.0075</v>
      </c>
      <c r="AG5600" s="88">
        <f t="shared" si="9"/>
        <v>18422.68733</v>
      </c>
      <c r="AH5600" s="88">
        <f>AG5600*'⚙️ Config'!$B$11</f>
        <v>92113.43663</v>
      </c>
      <c r="AI5600" s="88">
        <f>AH5600*'⚙️ Config'!$B$12</f>
        <v>27634.03099</v>
      </c>
      <c r="AJ5600" s="64"/>
      <c r="AK5600" s="84"/>
      <c r="AL5600" s="84"/>
      <c r="AM5600" s="84"/>
      <c r="AN5600" s="84"/>
      <c r="AO5600" s="84"/>
      <c r="AP5600" s="84"/>
      <c r="AQ5600" s="84"/>
    </row>
    <row r="5601" ht="15.0" customHeight="1">
      <c r="A5601" s="98">
        <v>5598.0</v>
      </c>
      <c r="B5601" s="99" t="s">
        <v>11741</v>
      </c>
      <c r="C5601" s="98" t="s">
        <v>141</v>
      </c>
      <c r="D5601" s="98" t="s">
        <v>11742</v>
      </c>
      <c r="E5601" s="100">
        <v>23.0</v>
      </c>
      <c r="F5601" s="98" t="s">
        <v>86</v>
      </c>
      <c r="G5601" s="98" t="s">
        <v>606</v>
      </c>
      <c r="H5601" s="101">
        <v>2451737.1</v>
      </c>
      <c r="I5601" s="98">
        <v>2.0</v>
      </c>
      <c r="J5601" s="102">
        <v>5.0</v>
      </c>
      <c r="K5601" s="99">
        <v>2021.0</v>
      </c>
      <c r="L5601" s="98" t="s">
        <v>268</v>
      </c>
      <c r="M5601" s="98">
        <v>2021.0</v>
      </c>
      <c r="N5601" s="98" t="s">
        <v>161</v>
      </c>
      <c r="O5601" s="65" t="str">
        <f t="shared" si="1"/>
        <v>103508180001</v>
      </c>
      <c r="P5601" s="65">
        <f t="shared" si="2"/>
        <v>9</v>
      </c>
      <c r="Q5601" s="65">
        <f t="shared" si="3"/>
        <v>8</v>
      </c>
      <c r="R5601" s="65" t="str">
        <f t="shared" si="12"/>
        <v>10.350.818/0001-98</v>
      </c>
      <c r="S5601" s="84"/>
      <c r="T5601" s="84" t="str">
        <f t="shared" si="10"/>
        <v/>
      </c>
      <c r="U5601" s="84" t="str">
        <f t="shared" si="11"/>
        <v/>
      </c>
      <c r="V5601" s="65" t="str">
        <f t="shared" si="5"/>
        <v/>
      </c>
      <c r="W5601" s="84"/>
      <c r="X5601" s="84"/>
      <c r="Y5601" s="85"/>
      <c r="Z5601" s="85"/>
      <c r="AA5601" s="65" t="str">
        <f t="shared" si="6"/>
        <v/>
      </c>
      <c r="AB5601" s="65" t="str">
        <f t="shared" si="7"/>
        <v/>
      </c>
      <c r="AC5601" s="86"/>
      <c r="AD5601" s="87" t="str">
        <f t="shared" si="8"/>
        <v/>
      </c>
      <c r="AE5601" s="84"/>
      <c r="AF5601" s="86">
        <f>IF(AC5601&gt;0,AC5601,'⚙️ Config'!$B$10)</f>
        <v>0.0075</v>
      </c>
      <c r="AG5601" s="88">
        <f t="shared" si="9"/>
        <v>18388.02825</v>
      </c>
      <c r="AH5601" s="88">
        <f>AG5601*'⚙️ Config'!$B$11</f>
        <v>91940.14125</v>
      </c>
      <c r="AI5601" s="88">
        <f>AH5601*'⚙️ Config'!$B$12</f>
        <v>27582.04238</v>
      </c>
      <c r="AJ5601" s="64"/>
      <c r="AK5601" s="84"/>
      <c r="AL5601" s="84"/>
      <c r="AM5601" s="84"/>
      <c r="AN5601" s="84"/>
      <c r="AO5601" s="84"/>
      <c r="AP5601" s="84"/>
      <c r="AQ5601" s="84"/>
    </row>
    <row r="5602" ht="15.0" customHeight="1">
      <c r="A5602" s="103">
        <v>5599.0</v>
      </c>
      <c r="B5602" s="104" t="s">
        <v>11743</v>
      </c>
      <c r="C5602" s="103" t="s">
        <v>141</v>
      </c>
      <c r="D5602" s="103" t="s">
        <v>11744</v>
      </c>
      <c r="E5602" s="105">
        <v>23.27</v>
      </c>
      <c r="F5602" s="103" t="s">
        <v>86</v>
      </c>
      <c r="G5602" s="103" t="s">
        <v>606</v>
      </c>
      <c r="H5602" s="106">
        <v>2450720.03</v>
      </c>
      <c r="I5602" s="103">
        <v>2.0</v>
      </c>
      <c r="J5602" s="107">
        <v>4.8</v>
      </c>
      <c r="K5602" s="104">
        <v>2021.0</v>
      </c>
      <c r="L5602" s="103" t="s">
        <v>387</v>
      </c>
      <c r="M5602" s="103">
        <v>2021.0</v>
      </c>
      <c r="N5602" s="103" t="s">
        <v>145</v>
      </c>
      <c r="O5602" s="65" t="str">
        <f t="shared" si="1"/>
        <v>034941210001</v>
      </c>
      <c r="P5602" s="65">
        <f t="shared" si="2"/>
        <v>2</v>
      </c>
      <c r="Q5602" s="65">
        <f t="shared" si="3"/>
        <v>5</v>
      </c>
      <c r="R5602" s="65" t="str">
        <f t="shared" si="12"/>
        <v>03.494.121/0001-25</v>
      </c>
      <c r="S5602" s="84"/>
      <c r="T5602" s="84" t="str">
        <f t="shared" si="10"/>
        <v/>
      </c>
      <c r="U5602" s="84" t="str">
        <f t="shared" si="11"/>
        <v/>
      </c>
      <c r="V5602" s="65" t="str">
        <f t="shared" si="5"/>
        <v/>
      </c>
      <c r="W5602" s="84"/>
      <c r="X5602" s="84"/>
      <c r="Y5602" s="85"/>
      <c r="Z5602" s="85"/>
      <c r="AA5602" s="65" t="str">
        <f t="shared" si="6"/>
        <v/>
      </c>
      <c r="AB5602" s="65" t="str">
        <f t="shared" si="7"/>
        <v/>
      </c>
      <c r="AC5602" s="86"/>
      <c r="AD5602" s="87" t="str">
        <f t="shared" si="8"/>
        <v/>
      </c>
      <c r="AE5602" s="84"/>
      <c r="AF5602" s="86">
        <f>IF(AC5602&gt;0,AC5602,'⚙️ Config'!$B$10)</f>
        <v>0.0075</v>
      </c>
      <c r="AG5602" s="88">
        <f t="shared" si="9"/>
        <v>18380.40023</v>
      </c>
      <c r="AH5602" s="88">
        <f>AG5602*'⚙️ Config'!$B$11</f>
        <v>91902.00113</v>
      </c>
      <c r="AI5602" s="88">
        <f>AH5602*'⚙️ Config'!$B$12</f>
        <v>27570.60034</v>
      </c>
      <c r="AJ5602" s="64"/>
      <c r="AK5602" s="84"/>
      <c r="AL5602" s="84"/>
      <c r="AM5602" s="84"/>
      <c r="AN5602" s="84"/>
      <c r="AO5602" s="84"/>
      <c r="AP5602" s="84"/>
      <c r="AQ5602" s="84"/>
    </row>
    <row r="5603" ht="15.0" customHeight="1">
      <c r="A5603" s="98">
        <v>5600.0</v>
      </c>
      <c r="B5603" s="99" t="s">
        <v>11745</v>
      </c>
      <c r="C5603" s="98" t="s">
        <v>141</v>
      </c>
      <c r="D5603" s="98" t="s">
        <v>11746</v>
      </c>
      <c r="E5603" s="100">
        <v>25.58</v>
      </c>
      <c r="F5603" s="98" t="s">
        <v>86</v>
      </c>
      <c r="G5603" s="98" t="s">
        <v>606</v>
      </c>
      <c r="H5603" s="101">
        <v>2446068.2</v>
      </c>
      <c r="I5603" s="98">
        <v>2.0</v>
      </c>
      <c r="J5603" s="102">
        <v>4.9</v>
      </c>
      <c r="K5603" s="99">
        <v>2023.0</v>
      </c>
      <c r="L5603" s="98" t="s">
        <v>202</v>
      </c>
      <c r="M5603" s="98">
        <v>2021.0</v>
      </c>
      <c r="N5603" s="98" t="s">
        <v>161</v>
      </c>
      <c r="O5603" s="65" t="str">
        <f t="shared" si="1"/>
        <v>302773190001</v>
      </c>
      <c r="P5603" s="65">
        <f t="shared" si="2"/>
        <v>2</v>
      </c>
      <c r="Q5603" s="65">
        <f t="shared" si="3"/>
        <v>0</v>
      </c>
      <c r="R5603" s="65" t="str">
        <f t="shared" si="12"/>
        <v>30.277.319/0001-20</v>
      </c>
      <c r="S5603" s="84"/>
      <c r="T5603" s="84" t="str">
        <f t="shared" si="10"/>
        <v/>
      </c>
      <c r="U5603" s="84" t="str">
        <f t="shared" si="11"/>
        <v/>
      </c>
      <c r="V5603" s="65" t="str">
        <f t="shared" si="5"/>
        <v/>
      </c>
      <c r="W5603" s="84"/>
      <c r="X5603" s="84"/>
      <c r="Y5603" s="85"/>
      <c r="Z5603" s="85"/>
      <c r="AA5603" s="65" t="str">
        <f t="shared" si="6"/>
        <v/>
      </c>
      <c r="AB5603" s="65" t="str">
        <f t="shared" si="7"/>
        <v/>
      </c>
      <c r="AC5603" s="86"/>
      <c r="AD5603" s="87" t="str">
        <f t="shared" si="8"/>
        <v/>
      </c>
      <c r="AE5603" s="84"/>
      <c r="AF5603" s="86">
        <f>IF(AC5603&gt;0,AC5603,'⚙️ Config'!$B$10)</f>
        <v>0.0075</v>
      </c>
      <c r="AG5603" s="88">
        <f t="shared" si="9"/>
        <v>18345.5115</v>
      </c>
      <c r="AH5603" s="88">
        <f>AG5603*'⚙️ Config'!$B$11</f>
        <v>91727.5575</v>
      </c>
      <c r="AI5603" s="88">
        <f>AH5603*'⚙️ Config'!$B$12</f>
        <v>27518.26725</v>
      </c>
      <c r="AJ5603" s="64"/>
      <c r="AK5603" s="84"/>
      <c r="AL5603" s="84"/>
      <c r="AM5603" s="84"/>
      <c r="AN5603" s="84"/>
      <c r="AO5603" s="84"/>
      <c r="AP5603" s="84"/>
      <c r="AQ5603" s="84"/>
    </row>
    <row r="5604" ht="15.0" customHeight="1">
      <c r="A5604" s="98">
        <v>5601.0</v>
      </c>
      <c r="B5604" s="99" t="s">
        <v>11747</v>
      </c>
      <c r="C5604" s="98" t="s">
        <v>141</v>
      </c>
      <c r="D5604" s="98" t="s">
        <v>11748</v>
      </c>
      <c r="E5604" s="100">
        <v>33.53</v>
      </c>
      <c r="F5604" s="98" t="s">
        <v>86</v>
      </c>
      <c r="G5604" s="98" t="s">
        <v>606</v>
      </c>
      <c r="H5604" s="101">
        <v>2441101.92</v>
      </c>
      <c r="I5604" s="98">
        <v>1.0</v>
      </c>
      <c r="J5604" s="102">
        <v>4.7</v>
      </c>
      <c r="K5604" s="99">
        <v>2021.0</v>
      </c>
      <c r="L5604" s="98" t="s">
        <v>202</v>
      </c>
      <c r="M5604" s="98">
        <v>2021.0</v>
      </c>
      <c r="N5604" s="98" t="s">
        <v>161</v>
      </c>
      <c r="O5604" s="65" t="str">
        <f t="shared" si="1"/>
        <v>510323990001</v>
      </c>
      <c r="P5604" s="65">
        <f t="shared" si="2"/>
        <v>2</v>
      </c>
      <c r="Q5604" s="65">
        <f t="shared" si="3"/>
        <v>3</v>
      </c>
      <c r="R5604" s="65" t="str">
        <f t="shared" si="12"/>
        <v>51.032.399/0001-23</v>
      </c>
      <c r="S5604" s="84"/>
      <c r="T5604" s="84" t="str">
        <f t="shared" si="10"/>
        <v/>
      </c>
      <c r="U5604" s="84" t="str">
        <f t="shared" si="11"/>
        <v/>
      </c>
      <c r="V5604" s="65" t="str">
        <f t="shared" si="5"/>
        <v/>
      </c>
      <c r="W5604" s="84"/>
      <c r="X5604" s="84"/>
      <c r="Y5604" s="85"/>
      <c r="Z5604" s="85"/>
      <c r="AA5604" s="65" t="str">
        <f t="shared" si="6"/>
        <v/>
      </c>
      <c r="AB5604" s="65" t="str">
        <f t="shared" si="7"/>
        <v/>
      </c>
      <c r="AC5604" s="86"/>
      <c r="AD5604" s="87" t="str">
        <f t="shared" si="8"/>
        <v/>
      </c>
      <c r="AE5604" s="84"/>
      <c r="AF5604" s="86">
        <f>IF(AC5604&gt;0,AC5604,'⚙️ Config'!$B$10)</f>
        <v>0.0075</v>
      </c>
      <c r="AG5604" s="88">
        <f t="shared" si="9"/>
        <v>18308.2644</v>
      </c>
      <c r="AH5604" s="88">
        <f>AG5604*'⚙️ Config'!$B$11</f>
        <v>91541.322</v>
      </c>
      <c r="AI5604" s="88">
        <f>AH5604*'⚙️ Config'!$B$12</f>
        <v>27462.3966</v>
      </c>
      <c r="AJ5604" s="64"/>
      <c r="AK5604" s="84"/>
      <c r="AL5604" s="84"/>
      <c r="AM5604" s="84"/>
      <c r="AN5604" s="84"/>
      <c r="AO5604" s="84"/>
      <c r="AP5604" s="84"/>
      <c r="AQ5604" s="84"/>
    </row>
    <row r="5605" ht="15.0" customHeight="1">
      <c r="A5605" s="103">
        <v>5602.0</v>
      </c>
      <c r="B5605" s="104" t="s">
        <v>11749</v>
      </c>
      <c r="C5605" s="103" t="s">
        <v>141</v>
      </c>
      <c r="D5605" s="103" t="s">
        <v>11750</v>
      </c>
      <c r="E5605" s="105">
        <v>32.79</v>
      </c>
      <c r="F5605" s="103" t="s">
        <v>86</v>
      </c>
      <c r="G5605" s="103" t="s">
        <v>606</v>
      </c>
      <c r="H5605" s="106">
        <v>2437290.74</v>
      </c>
      <c r="I5605" s="103">
        <v>1.0</v>
      </c>
      <c r="J5605" s="107">
        <v>5.0</v>
      </c>
      <c r="K5605" s="104">
        <v>2021.0</v>
      </c>
      <c r="L5605" s="103" t="s">
        <v>202</v>
      </c>
      <c r="M5605" s="103">
        <v>2021.0</v>
      </c>
      <c r="N5605" s="103" t="s">
        <v>161</v>
      </c>
      <c r="O5605" s="65" t="str">
        <f t="shared" si="1"/>
        <v>110658810001</v>
      </c>
      <c r="P5605" s="65">
        <f t="shared" si="2"/>
        <v>4</v>
      </c>
      <c r="Q5605" s="65">
        <f t="shared" si="3"/>
        <v>5</v>
      </c>
      <c r="R5605" s="65" t="str">
        <f t="shared" si="12"/>
        <v>11.065.881/0001-45</v>
      </c>
      <c r="S5605" s="84"/>
      <c r="T5605" s="84" t="str">
        <f t="shared" si="10"/>
        <v/>
      </c>
      <c r="U5605" s="84" t="str">
        <f t="shared" si="11"/>
        <v/>
      </c>
      <c r="V5605" s="65" t="str">
        <f t="shared" si="5"/>
        <v/>
      </c>
      <c r="W5605" s="84"/>
      <c r="X5605" s="84"/>
      <c r="Y5605" s="85"/>
      <c r="Z5605" s="85"/>
      <c r="AA5605" s="65" t="str">
        <f t="shared" si="6"/>
        <v/>
      </c>
      <c r="AB5605" s="65" t="str">
        <f t="shared" si="7"/>
        <v/>
      </c>
      <c r="AC5605" s="86"/>
      <c r="AD5605" s="87" t="str">
        <f t="shared" si="8"/>
        <v/>
      </c>
      <c r="AE5605" s="84"/>
      <c r="AF5605" s="86">
        <f>IF(AC5605&gt;0,AC5605,'⚙️ Config'!$B$10)</f>
        <v>0.0075</v>
      </c>
      <c r="AG5605" s="88">
        <f t="shared" si="9"/>
        <v>18279.68055</v>
      </c>
      <c r="AH5605" s="88">
        <f>AG5605*'⚙️ Config'!$B$11</f>
        <v>91398.40275</v>
      </c>
      <c r="AI5605" s="88">
        <f>AH5605*'⚙️ Config'!$B$12</f>
        <v>27419.52083</v>
      </c>
      <c r="AJ5605" s="64"/>
      <c r="AK5605" s="84"/>
      <c r="AL5605" s="84"/>
      <c r="AM5605" s="84"/>
      <c r="AN5605" s="84"/>
      <c r="AO5605" s="84"/>
      <c r="AP5605" s="84"/>
      <c r="AQ5605" s="84"/>
    </row>
    <row r="5606" ht="15.0" customHeight="1">
      <c r="A5606" s="98">
        <v>5603.0</v>
      </c>
      <c r="B5606" s="99" t="s">
        <v>11751</v>
      </c>
      <c r="C5606" s="98" t="s">
        <v>141</v>
      </c>
      <c r="D5606" s="98" t="s">
        <v>11752</v>
      </c>
      <c r="E5606" s="100">
        <v>26.43</v>
      </c>
      <c r="F5606" s="98" t="s">
        <v>86</v>
      </c>
      <c r="G5606" s="98" t="s">
        <v>606</v>
      </c>
      <c r="H5606" s="101">
        <v>2437127.67</v>
      </c>
      <c r="I5606" s="98">
        <v>2.0</v>
      </c>
      <c r="J5606" s="102">
        <v>5.0</v>
      </c>
      <c r="K5606" s="99">
        <v>2023.0</v>
      </c>
      <c r="L5606" s="98" t="s">
        <v>630</v>
      </c>
      <c r="M5606" s="98">
        <v>2021.0</v>
      </c>
      <c r="N5606" s="98" t="s">
        <v>161</v>
      </c>
      <c r="O5606" s="65" t="str">
        <f t="shared" si="1"/>
        <v>052611760001</v>
      </c>
      <c r="P5606" s="65">
        <f t="shared" si="2"/>
        <v>1</v>
      </c>
      <c r="Q5606" s="65">
        <f t="shared" si="3"/>
        <v>0</v>
      </c>
      <c r="R5606" s="65" t="str">
        <f t="shared" si="12"/>
        <v>05.261.176/0001-10</v>
      </c>
      <c r="S5606" s="84"/>
      <c r="T5606" s="84" t="str">
        <f t="shared" si="10"/>
        <v/>
      </c>
      <c r="U5606" s="84" t="str">
        <f t="shared" si="11"/>
        <v/>
      </c>
      <c r="V5606" s="65" t="str">
        <f t="shared" si="5"/>
        <v/>
      </c>
      <c r="W5606" s="84"/>
      <c r="X5606" s="84"/>
      <c r="Y5606" s="85"/>
      <c r="Z5606" s="85"/>
      <c r="AA5606" s="65" t="str">
        <f t="shared" si="6"/>
        <v/>
      </c>
      <c r="AB5606" s="65" t="str">
        <f t="shared" si="7"/>
        <v/>
      </c>
      <c r="AC5606" s="86"/>
      <c r="AD5606" s="87" t="str">
        <f t="shared" si="8"/>
        <v/>
      </c>
      <c r="AE5606" s="84"/>
      <c r="AF5606" s="86">
        <f>IF(AC5606&gt;0,AC5606,'⚙️ Config'!$B$10)</f>
        <v>0.0075</v>
      </c>
      <c r="AG5606" s="88">
        <f t="shared" si="9"/>
        <v>18278.45753</v>
      </c>
      <c r="AH5606" s="88">
        <f>AG5606*'⚙️ Config'!$B$11</f>
        <v>91392.28763</v>
      </c>
      <c r="AI5606" s="88">
        <f>AH5606*'⚙️ Config'!$B$12</f>
        <v>27417.68629</v>
      </c>
      <c r="AJ5606" s="64"/>
      <c r="AK5606" s="84"/>
      <c r="AL5606" s="84"/>
      <c r="AM5606" s="84"/>
      <c r="AN5606" s="84"/>
      <c r="AO5606" s="84"/>
      <c r="AP5606" s="84"/>
      <c r="AQ5606" s="84"/>
    </row>
    <row r="5607" ht="15.0" customHeight="1">
      <c r="A5607" s="98">
        <v>5604.0</v>
      </c>
      <c r="B5607" s="99" t="s">
        <v>11753</v>
      </c>
      <c r="C5607" s="98" t="s">
        <v>141</v>
      </c>
      <c r="D5607" s="98" t="s">
        <v>11754</v>
      </c>
      <c r="E5607" s="100">
        <v>23.64</v>
      </c>
      <c r="F5607" s="98" t="s">
        <v>86</v>
      </c>
      <c r="G5607" s="98" t="s">
        <v>606</v>
      </c>
      <c r="H5607" s="101">
        <v>2432176.95</v>
      </c>
      <c r="I5607" s="98">
        <v>2.0</v>
      </c>
      <c r="J5607" s="102">
        <v>4.7</v>
      </c>
      <c r="K5607" s="99">
        <v>2021.0</v>
      </c>
      <c r="L5607" s="98" t="s">
        <v>202</v>
      </c>
      <c r="M5607" s="98">
        <v>2021.0</v>
      </c>
      <c r="N5607" s="98" t="s">
        <v>145</v>
      </c>
      <c r="O5607" s="65" t="str">
        <f t="shared" si="1"/>
        <v>117949400001</v>
      </c>
      <c r="P5607" s="65">
        <f t="shared" si="2"/>
        <v>1</v>
      </c>
      <c r="Q5607" s="65">
        <f t="shared" si="3"/>
        <v>6</v>
      </c>
      <c r="R5607" s="65" t="str">
        <f t="shared" si="12"/>
        <v>11.794.940/0001-16</v>
      </c>
      <c r="S5607" s="84"/>
      <c r="T5607" s="84" t="str">
        <f t="shared" si="10"/>
        <v/>
      </c>
      <c r="U5607" s="84" t="str">
        <f t="shared" si="11"/>
        <v/>
      </c>
      <c r="V5607" s="65" t="str">
        <f t="shared" si="5"/>
        <v/>
      </c>
      <c r="W5607" s="84"/>
      <c r="X5607" s="84"/>
      <c r="Y5607" s="85"/>
      <c r="Z5607" s="85"/>
      <c r="AA5607" s="65" t="str">
        <f t="shared" si="6"/>
        <v/>
      </c>
      <c r="AB5607" s="65" t="str">
        <f t="shared" si="7"/>
        <v/>
      </c>
      <c r="AC5607" s="86"/>
      <c r="AD5607" s="87" t="str">
        <f t="shared" si="8"/>
        <v/>
      </c>
      <c r="AE5607" s="84"/>
      <c r="AF5607" s="86">
        <f>IF(AC5607&gt;0,AC5607,'⚙️ Config'!$B$10)</f>
        <v>0.0075</v>
      </c>
      <c r="AG5607" s="88">
        <f t="shared" si="9"/>
        <v>18241.32713</v>
      </c>
      <c r="AH5607" s="88">
        <f>AG5607*'⚙️ Config'!$B$11</f>
        <v>91206.63563</v>
      </c>
      <c r="AI5607" s="88">
        <f>AH5607*'⚙️ Config'!$B$12</f>
        <v>27361.99069</v>
      </c>
      <c r="AJ5607" s="64"/>
      <c r="AK5607" s="84"/>
      <c r="AL5607" s="84"/>
      <c r="AM5607" s="84"/>
      <c r="AN5607" s="84"/>
      <c r="AO5607" s="84"/>
      <c r="AP5607" s="84"/>
      <c r="AQ5607" s="84"/>
    </row>
    <row r="5608" ht="15.0" customHeight="1">
      <c r="A5608" s="98">
        <v>5605.0</v>
      </c>
      <c r="B5608" s="99" t="s">
        <v>11755</v>
      </c>
      <c r="C5608" s="98" t="s">
        <v>141</v>
      </c>
      <c r="D5608" s="98" t="s">
        <v>11756</v>
      </c>
      <c r="E5608" s="100">
        <v>28.1</v>
      </c>
      <c r="F5608" s="98" t="s">
        <v>86</v>
      </c>
      <c r="G5608" s="98" t="s">
        <v>606</v>
      </c>
      <c r="H5608" s="101">
        <v>2429882.9</v>
      </c>
      <c r="I5608" s="98">
        <v>2.0</v>
      </c>
      <c r="J5608" s="102">
        <v>4.7</v>
      </c>
      <c r="K5608" s="99">
        <v>2023.0</v>
      </c>
      <c r="L5608" s="98" t="s">
        <v>691</v>
      </c>
      <c r="M5608" s="98">
        <v>2021.0</v>
      </c>
      <c r="N5608" s="98" t="s">
        <v>189</v>
      </c>
      <c r="O5608" s="65" t="str">
        <f t="shared" si="1"/>
        <v>228324090001</v>
      </c>
      <c r="P5608" s="65">
        <f t="shared" si="2"/>
        <v>0</v>
      </c>
      <c r="Q5608" s="65">
        <f t="shared" si="3"/>
        <v>7</v>
      </c>
      <c r="R5608" s="65" t="str">
        <f t="shared" si="12"/>
        <v>22.832.409/0001-07</v>
      </c>
      <c r="S5608" s="84"/>
      <c r="T5608" s="84" t="str">
        <f t="shared" si="10"/>
        <v/>
      </c>
      <c r="U5608" s="84" t="str">
        <f t="shared" si="11"/>
        <v/>
      </c>
      <c r="V5608" s="65" t="str">
        <f t="shared" si="5"/>
        <v/>
      </c>
      <c r="W5608" s="84"/>
      <c r="X5608" s="84"/>
      <c r="Y5608" s="85"/>
      <c r="Z5608" s="85"/>
      <c r="AA5608" s="65" t="str">
        <f t="shared" si="6"/>
        <v/>
      </c>
      <c r="AB5608" s="65" t="str">
        <f t="shared" si="7"/>
        <v/>
      </c>
      <c r="AC5608" s="86"/>
      <c r="AD5608" s="87" t="str">
        <f t="shared" si="8"/>
        <v/>
      </c>
      <c r="AE5608" s="84"/>
      <c r="AF5608" s="86">
        <f>IF(AC5608&gt;0,AC5608,'⚙️ Config'!$B$10)</f>
        <v>0.0075</v>
      </c>
      <c r="AG5608" s="88">
        <f t="shared" si="9"/>
        <v>18224.12175</v>
      </c>
      <c r="AH5608" s="88">
        <f>AG5608*'⚙️ Config'!$B$11</f>
        <v>91120.60875</v>
      </c>
      <c r="AI5608" s="88">
        <f>AH5608*'⚙️ Config'!$B$12</f>
        <v>27336.18263</v>
      </c>
      <c r="AJ5608" s="64"/>
      <c r="AK5608" s="84"/>
      <c r="AL5608" s="84"/>
      <c r="AM5608" s="84"/>
      <c r="AN5608" s="84"/>
      <c r="AO5608" s="84"/>
      <c r="AP5608" s="84"/>
      <c r="AQ5608" s="84"/>
    </row>
    <row r="5609" ht="15.0" customHeight="1">
      <c r="A5609" s="98">
        <v>5606.0</v>
      </c>
      <c r="B5609" s="99" t="s">
        <v>11757</v>
      </c>
      <c r="C5609" s="98" t="s">
        <v>141</v>
      </c>
      <c r="D5609" s="98" t="s">
        <v>11758</v>
      </c>
      <c r="E5609" s="100">
        <v>23.61</v>
      </c>
      <c r="F5609" s="98" t="s">
        <v>86</v>
      </c>
      <c r="G5609" s="98" t="s">
        <v>606</v>
      </c>
      <c r="H5609" s="101">
        <v>2429218.14</v>
      </c>
      <c r="I5609" s="98">
        <v>2.0</v>
      </c>
      <c r="J5609" s="102">
        <v>4.8</v>
      </c>
      <c r="K5609" s="99">
        <v>2021.0</v>
      </c>
      <c r="L5609" s="98" t="s">
        <v>630</v>
      </c>
      <c r="M5609" s="98">
        <v>2021.0</v>
      </c>
      <c r="N5609" s="98" t="s">
        <v>161</v>
      </c>
      <c r="O5609" s="65" t="str">
        <f t="shared" si="1"/>
        <v>153313690001</v>
      </c>
      <c r="P5609" s="65">
        <f t="shared" si="2"/>
        <v>5</v>
      </c>
      <c r="Q5609" s="65">
        <f t="shared" si="3"/>
        <v>4</v>
      </c>
      <c r="R5609" s="65" t="str">
        <f t="shared" si="12"/>
        <v>15.331.369/0001-54</v>
      </c>
      <c r="S5609" s="84"/>
      <c r="T5609" s="84" t="str">
        <f t="shared" si="10"/>
        <v/>
      </c>
      <c r="U5609" s="84" t="str">
        <f t="shared" si="11"/>
        <v/>
      </c>
      <c r="V5609" s="65" t="str">
        <f t="shared" si="5"/>
        <v/>
      </c>
      <c r="W5609" s="84"/>
      <c r="X5609" s="84"/>
      <c r="Y5609" s="85"/>
      <c r="Z5609" s="85"/>
      <c r="AA5609" s="65" t="str">
        <f t="shared" si="6"/>
        <v/>
      </c>
      <c r="AB5609" s="65" t="str">
        <f t="shared" si="7"/>
        <v/>
      </c>
      <c r="AC5609" s="86"/>
      <c r="AD5609" s="87" t="str">
        <f t="shared" si="8"/>
        <v/>
      </c>
      <c r="AE5609" s="84"/>
      <c r="AF5609" s="86">
        <f>IF(AC5609&gt;0,AC5609,'⚙️ Config'!$B$10)</f>
        <v>0.0075</v>
      </c>
      <c r="AG5609" s="88">
        <f t="shared" si="9"/>
        <v>18219.13605</v>
      </c>
      <c r="AH5609" s="88">
        <f>AG5609*'⚙️ Config'!$B$11</f>
        <v>91095.68025</v>
      </c>
      <c r="AI5609" s="88">
        <f>AH5609*'⚙️ Config'!$B$12</f>
        <v>27328.70408</v>
      </c>
      <c r="AJ5609" s="64"/>
      <c r="AK5609" s="84"/>
      <c r="AL5609" s="84"/>
      <c r="AM5609" s="84"/>
      <c r="AN5609" s="84"/>
      <c r="AO5609" s="84"/>
      <c r="AP5609" s="84"/>
      <c r="AQ5609" s="84"/>
    </row>
    <row r="5610" ht="15.0" customHeight="1">
      <c r="A5610" s="103">
        <v>5607.0</v>
      </c>
      <c r="B5610" s="104" t="s">
        <v>11759</v>
      </c>
      <c r="C5610" s="103" t="s">
        <v>141</v>
      </c>
      <c r="D5610" s="103" t="s">
        <v>11760</v>
      </c>
      <c r="E5610" s="105">
        <v>23.53</v>
      </c>
      <c r="F5610" s="103" t="s">
        <v>86</v>
      </c>
      <c r="G5610" s="103" t="s">
        <v>606</v>
      </c>
      <c r="H5610" s="106">
        <v>2423959.75</v>
      </c>
      <c r="I5610" s="103">
        <v>2.0</v>
      </c>
      <c r="J5610" s="107">
        <v>4.7</v>
      </c>
      <c r="K5610" s="104">
        <v>2021.0</v>
      </c>
      <c r="L5610" s="103" t="s">
        <v>812</v>
      </c>
      <c r="M5610" s="103">
        <v>2021.0</v>
      </c>
      <c r="N5610" s="103" t="s">
        <v>161</v>
      </c>
      <c r="O5610" s="65" t="str">
        <f t="shared" si="1"/>
        <v>198688100001</v>
      </c>
      <c r="P5610" s="65">
        <f t="shared" si="2"/>
        <v>9</v>
      </c>
      <c r="Q5610" s="65">
        <f t="shared" si="3"/>
        <v>2</v>
      </c>
      <c r="R5610" s="65" t="str">
        <f t="shared" si="12"/>
        <v>19.868.810/0001-92</v>
      </c>
      <c r="S5610" s="84"/>
      <c r="T5610" s="84" t="str">
        <f t="shared" si="10"/>
        <v/>
      </c>
      <c r="U5610" s="84" t="str">
        <f t="shared" si="11"/>
        <v/>
      </c>
      <c r="V5610" s="65" t="str">
        <f t="shared" si="5"/>
        <v/>
      </c>
      <c r="W5610" s="84"/>
      <c r="X5610" s="84"/>
      <c r="Y5610" s="85"/>
      <c r="Z5610" s="85"/>
      <c r="AA5610" s="65" t="str">
        <f t="shared" si="6"/>
        <v/>
      </c>
      <c r="AB5610" s="65" t="str">
        <f t="shared" si="7"/>
        <v/>
      </c>
      <c r="AC5610" s="86"/>
      <c r="AD5610" s="87" t="str">
        <f t="shared" si="8"/>
        <v/>
      </c>
      <c r="AE5610" s="84"/>
      <c r="AF5610" s="86">
        <f>IF(AC5610&gt;0,AC5610,'⚙️ Config'!$B$10)</f>
        <v>0.0075</v>
      </c>
      <c r="AG5610" s="88">
        <f t="shared" si="9"/>
        <v>18179.69813</v>
      </c>
      <c r="AH5610" s="88">
        <f>AG5610*'⚙️ Config'!$B$11</f>
        <v>90898.49063</v>
      </c>
      <c r="AI5610" s="88">
        <f>AH5610*'⚙️ Config'!$B$12</f>
        <v>27269.54719</v>
      </c>
      <c r="AJ5610" s="64"/>
      <c r="AK5610" s="84"/>
      <c r="AL5610" s="84"/>
      <c r="AM5610" s="84"/>
      <c r="AN5610" s="84"/>
      <c r="AO5610" s="84"/>
      <c r="AP5610" s="84"/>
      <c r="AQ5610" s="84"/>
    </row>
    <row r="5611" ht="15.0" customHeight="1">
      <c r="A5611" s="103">
        <v>5608.0</v>
      </c>
      <c r="B5611" s="104" t="s">
        <v>11761</v>
      </c>
      <c r="C5611" s="103" t="s">
        <v>141</v>
      </c>
      <c r="D5611" s="103" t="s">
        <v>11762</v>
      </c>
      <c r="E5611" s="105">
        <v>32.79</v>
      </c>
      <c r="F5611" s="103" t="s">
        <v>86</v>
      </c>
      <c r="G5611" s="103" t="s">
        <v>606</v>
      </c>
      <c r="H5611" s="106">
        <v>2420610.3</v>
      </c>
      <c r="I5611" s="103">
        <v>1.0</v>
      </c>
      <c r="J5611" s="107">
        <v>5.0</v>
      </c>
      <c r="K5611" s="104">
        <v>2021.0</v>
      </c>
      <c r="L5611" s="103" t="s">
        <v>202</v>
      </c>
      <c r="M5611" s="103">
        <v>2021.0</v>
      </c>
      <c r="N5611" s="103" t="s">
        <v>161</v>
      </c>
      <c r="O5611" s="65" t="str">
        <f t="shared" si="1"/>
        <v>013828840001</v>
      </c>
      <c r="P5611" s="65">
        <f t="shared" si="2"/>
        <v>5</v>
      </c>
      <c r="Q5611" s="65">
        <f t="shared" si="3"/>
        <v>9</v>
      </c>
      <c r="R5611" s="65" t="str">
        <f t="shared" si="12"/>
        <v>01.382.884/0001-59</v>
      </c>
      <c r="S5611" s="84"/>
      <c r="T5611" s="84" t="str">
        <f t="shared" si="10"/>
        <v/>
      </c>
      <c r="U5611" s="84" t="str">
        <f t="shared" si="11"/>
        <v/>
      </c>
      <c r="V5611" s="65" t="str">
        <f t="shared" si="5"/>
        <v/>
      </c>
      <c r="W5611" s="84"/>
      <c r="X5611" s="84"/>
      <c r="Y5611" s="85"/>
      <c r="Z5611" s="85"/>
      <c r="AA5611" s="65" t="str">
        <f t="shared" si="6"/>
        <v/>
      </c>
      <c r="AB5611" s="65" t="str">
        <f t="shared" si="7"/>
        <v/>
      </c>
      <c r="AC5611" s="86"/>
      <c r="AD5611" s="87" t="str">
        <f t="shared" si="8"/>
        <v/>
      </c>
      <c r="AE5611" s="84"/>
      <c r="AF5611" s="86">
        <f>IF(AC5611&gt;0,AC5611,'⚙️ Config'!$B$10)</f>
        <v>0.0075</v>
      </c>
      <c r="AG5611" s="88">
        <f t="shared" si="9"/>
        <v>18154.57725</v>
      </c>
      <c r="AH5611" s="88">
        <f>AG5611*'⚙️ Config'!$B$11</f>
        <v>90772.88625</v>
      </c>
      <c r="AI5611" s="88">
        <f>AH5611*'⚙️ Config'!$B$12</f>
        <v>27231.86588</v>
      </c>
      <c r="AJ5611" s="64"/>
      <c r="AK5611" s="84"/>
      <c r="AL5611" s="84"/>
      <c r="AM5611" s="84"/>
      <c r="AN5611" s="84"/>
      <c r="AO5611" s="84"/>
      <c r="AP5611" s="84"/>
      <c r="AQ5611" s="84"/>
    </row>
    <row r="5612" ht="15.0" customHeight="1">
      <c r="A5612" s="103">
        <v>5609.0</v>
      </c>
      <c r="B5612" s="104" t="s">
        <v>11763</v>
      </c>
      <c r="C5612" s="103" t="s">
        <v>141</v>
      </c>
      <c r="D5612" s="103" t="s">
        <v>11764</v>
      </c>
      <c r="E5612" s="105">
        <v>26.7</v>
      </c>
      <c r="F5612" s="103" t="s">
        <v>86</v>
      </c>
      <c r="G5612" s="103" t="s">
        <v>606</v>
      </c>
      <c r="H5612" s="106">
        <v>2417842.83</v>
      </c>
      <c r="I5612" s="103">
        <v>2.0</v>
      </c>
      <c r="J5612" s="107">
        <v>4.8</v>
      </c>
      <c r="K5612" s="104">
        <v>2023.0</v>
      </c>
      <c r="L5612" s="103" t="s">
        <v>630</v>
      </c>
      <c r="M5612" s="103">
        <v>2021.0</v>
      </c>
      <c r="N5612" s="103" t="s">
        <v>189</v>
      </c>
      <c r="O5612" s="65" t="str">
        <f t="shared" si="1"/>
        <v>085640270001</v>
      </c>
      <c r="P5612" s="65">
        <f t="shared" si="2"/>
        <v>1</v>
      </c>
      <c r="Q5612" s="65">
        <f t="shared" si="3"/>
        <v>9</v>
      </c>
      <c r="R5612" s="65" t="str">
        <f t="shared" si="12"/>
        <v>08.564.027/0001-19</v>
      </c>
      <c r="S5612" s="84"/>
      <c r="T5612" s="84" t="str">
        <f t="shared" si="10"/>
        <v/>
      </c>
      <c r="U5612" s="84" t="str">
        <f t="shared" si="11"/>
        <v/>
      </c>
      <c r="V5612" s="65" t="str">
        <f t="shared" si="5"/>
        <v/>
      </c>
      <c r="W5612" s="84"/>
      <c r="X5612" s="84"/>
      <c r="Y5612" s="85"/>
      <c r="Z5612" s="85"/>
      <c r="AA5612" s="65" t="str">
        <f t="shared" si="6"/>
        <v/>
      </c>
      <c r="AB5612" s="65" t="str">
        <f t="shared" si="7"/>
        <v/>
      </c>
      <c r="AC5612" s="86"/>
      <c r="AD5612" s="87" t="str">
        <f t="shared" si="8"/>
        <v/>
      </c>
      <c r="AE5612" s="84"/>
      <c r="AF5612" s="86">
        <f>IF(AC5612&gt;0,AC5612,'⚙️ Config'!$B$10)</f>
        <v>0.0075</v>
      </c>
      <c r="AG5612" s="88">
        <f t="shared" si="9"/>
        <v>18133.82123</v>
      </c>
      <c r="AH5612" s="88">
        <f>AG5612*'⚙️ Config'!$B$11</f>
        <v>90669.10613</v>
      </c>
      <c r="AI5612" s="88">
        <f>AH5612*'⚙️ Config'!$B$12</f>
        <v>27200.73184</v>
      </c>
      <c r="AJ5612" s="64"/>
      <c r="AK5612" s="84"/>
      <c r="AL5612" s="84"/>
      <c r="AM5612" s="84"/>
      <c r="AN5612" s="84"/>
      <c r="AO5612" s="84"/>
      <c r="AP5612" s="84"/>
      <c r="AQ5612" s="84"/>
    </row>
    <row r="5613" ht="15.0" customHeight="1">
      <c r="A5613" s="98">
        <v>5610.0</v>
      </c>
      <c r="B5613" s="99" t="s">
        <v>11765</v>
      </c>
      <c r="C5613" s="98" t="s">
        <v>141</v>
      </c>
      <c r="D5613" s="98" t="s">
        <v>11766</v>
      </c>
      <c r="E5613" s="100">
        <v>33.27</v>
      </c>
      <c r="F5613" s="98" t="s">
        <v>86</v>
      </c>
      <c r="G5613" s="98" t="s">
        <v>606</v>
      </c>
      <c r="H5613" s="101">
        <v>2416672.5</v>
      </c>
      <c r="I5613" s="98">
        <v>1.0</v>
      </c>
      <c r="J5613" s="102">
        <v>4.8</v>
      </c>
      <c r="K5613" s="99">
        <v>2021.0</v>
      </c>
      <c r="L5613" s="98" t="s">
        <v>197</v>
      </c>
      <c r="M5613" s="98">
        <v>2021.0</v>
      </c>
      <c r="N5613" s="98" t="s">
        <v>161</v>
      </c>
      <c r="O5613" s="65" t="str">
        <f t="shared" si="1"/>
        <v>032565270001</v>
      </c>
      <c r="P5613" s="65">
        <f t="shared" si="2"/>
        <v>7</v>
      </c>
      <c r="Q5613" s="65">
        <f t="shared" si="3"/>
        <v>0</v>
      </c>
      <c r="R5613" s="65" t="str">
        <f t="shared" si="12"/>
        <v>03.256.527/0001-70</v>
      </c>
      <c r="S5613" s="84"/>
      <c r="T5613" s="84" t="str">
        <f t="shared" si="10"/>
        <v/>
      </c>
      <c r="U5613" s="84" t="str">
        <f t="shared" si="11"/>
        <v/>
      </c>
      <c r="V5613" s="65" t="str">
        <f t="shared" si="5"/>
        <v/>
      </c>
      <c r="W5613" s="84"/>
      <c r="X5613" s="84"/>
      <c r="Y5613" s="85"/>
      <c r="Z5613" s="85"/>
      <c r="AA5613" s="65" t="str">
        <f t="shared" si="6"/>
        <v/>
      </c>
      <c r="AB5613" s="65" t="str">
        <f t="shared" si="7"/>
        <v/>
      </c>
      <c r="AC5613" s="86"/>
      <c r="AD5613" s="87" t="str">
        <f t="shared" si="8"/>
        <v/>
      </c>
      <c r="AE5613" s="84"/>
      <c r="AF5613" s="86">
        <f>IF(AC5613&gt;0,AC5613,'⚙️ Config'!$B$10)</f>
        <v>0.0075</v>
      </c>
      <c r="AG5613" s="88">
        <f t="shared" si="9"/>
        <v>18125.04375</v>
      </c>
      <c r="AH5613" s="88">
        <f>AG5613*'⚙️ Config'!$B$11</f>
        <v>90625.21875</v>
      </c>
      <c r="AI5613" s="88">
        <f>AH5613*'⚙️ Config'!$B$12</f>
        <v>27187.56563</v>
      </c>
      <c r="AJ5613" s="64"/>
      <c r="AK5613" s="84"/>
      <c r="AL5613" s="84"/>
      <c r="AM5613" s="84"/>
      <c r="AN5613" s="84"/>
      <c r="AO5613" s="84"/>
      <c r="AP5613" s="84"/>
      <c r="AQ5613" s="84"/>
    </row>
    <row r="5614" ht="15.0" customHeight="1">
      <c r="A5614" s="103">
        <v>5611.0</v>
      </c>
      <c r="B5614" s="104" t="s">
        <v>11767</v>
      </c>
      <c r="C5614" s="103" t="s">
        <v>141</v>
      </c>
      <c r="D5614" s="103" t="s">
        <v>11768</v>
      </c>
      <c r="E5614" s="105">
        <v>28.1</v>
      </c>
      <c r="F5614" s="103" t="s">
        <v>86</v>
      </c>
      <c r="G5614" s="103" t="s">
        <v>606</v>
      </c>
      <c r="H5614" s="106">
        <v>2416247.8</v>
      </c>
      <c r="I5614" s="103">
        <v>2.0</v>
      </c>
      <c r="J5614" s="107">
        <v>4.7</v>
      </c>
      <c r="K5614" s="104">
        <v>2023.0</v>
      </c>
      <c r="L5614" s="103" t="s">
        <v>630</v>
      </c>
      <c r="M5614" s="103">
        <v>2021.0</v>
      </c>
      <c r="N5614" s="103" t="s">
        <v>161</v>
      </c>
      <c r="O5614" s="65" t="str">
        <f t="shared" si="1"/>
        <v>123863310001</v>
      </c>
      <c r="P5614" s="65">
        <f t="shared" si="2"/>
        <v>9</v>
      </c>
      <c r="Q5614" s="65">
        <f t="shared" si="3"/>
        <v>0</v>
      </c>
      <c r="R5614" s="65" t="str">
        <f t="shared" si="12"/>
        <v>12.386.331/0001-90</v>
      </c>
      <c r="S5614" s="84"/>
      <c r="T5614" s="84" t="str">
        <f t="shared" si="10"/>
        <v/>
      </c>
      <c r="U5614" s="84" t="str">
        <f t="shared" si="11"/>
        <v/>
      </c>
      <c r="V5614" s="65" t="str">
        <f t="shared" si="5"/>
        <v/>
      </c>
      <c r="W5614" s="84"/>
      <c r="X5614" s="84"/>
      <c r="Y5614" s="85"/>
      <c r="Z5614" s="85"/>
      <c r="AA5614" s="65" t="str">
        <f t="shared" si="6"/>
        <v/>
      </c>
      <c r="AB5614" s="65" t="str">
        <f t="shared" si="7"/>
        <v/>
      </c>
      <c r="AC5614" s="86"/>
      <c r="AD5614" s="87" t="str">
        <f t="shared" si="8"/>
        <v/>
      </c>
      <c r="AE5614" s="84"/>
      <c r="AF5614" s="86">
        <f>IF(AC5614&gt;0,AC5614,'⚙️ Config'!$B$10)</f>
        <v>0.0075</v>
      </c>
      <c r="AG5614" s="88">
        <f t="shared" si="9"/>
        <v>18121.8585</v>
      </c>
      <c r="AH5614" s="88">
        <f>AG5614*'⚙️ Config'!$B$11</f>
        <v>90609.2925</v>
      </c>
      <c r="AI5614" s="88">
        <f>AH5614*'⚙️ Config'!$B$12</f>
        <v>27182.78775</v>
      </c>
      <c r="AJ5614" s="64"/>
      <c r="AK5614" s="84"/>
      <c r="AL5614" s="84"/>
      <c r="AM5614" s="84"/>
      <c r="AN5614" s="84"/>
      <c r="AO5614" s="84"/>
      <c r="AP5614" s="84"/>
      <c r="AQ5614" s="84"/>
    </row>
    <row r="5615" ht="15.0" customHeight="1">
      <c r="A5615" s="103">
        <v>5612.0</v>
      </c>
      <c r="B5615" s="104" t="s">
        <v>11769</v>
      </c>
      <c r="C5615" s="103" t="s">
        <v>141</v>
      </c>
      <c r="D5615" s="103" t="s">
        <v>11770</v>
      </c>
      <c r="E5615" s="105">
        <v>33.53</v>
      </c>
      <c r="F5615" s="103" t="s">
        <v>86</v>
      </c>
      <c r="G5615" s="103" t="s">
        <v>606</v>
      </c>
      <c r="H5615" s="106">
        <v>2415554.76</v>
      </c>
      <c r="I5615" s="103">
        <v>1.0</v>
      </c>
      <c r="J5615" s="107">
        <v>4.7</v>
      </c>
      <c r="K5615" s="104">
        <v>2021.0</v>
      </c>
      <c r="L5615" s="103" t="s">
        <v>268</v>
      </c>
      <c r="M5615" s="103">
        <v>2021.0</v>
      </c>
      <c r="N5615" s="103" t="s">
        <v>161</v>
      </c>
      <c r="O5615" s="65" t="str">
        <f t="shared" si="1"/>
        <v>036174410001</v>
      </c>
      <c r="P5615" s="65">
        <f t="shared" si="2"/>
        <v>2</v>
      </c>
      <c r="Q5615" s="65">
        <f t="shared" si="3"/>
        <v>5</v>
      </c>
      <c r="R5615" s="65" t="str">
        <f t="shared" si="12"/>
        <v>03.617.441/0001-25</v>
      </c>
      <c r="S5615" s="84"/>
      <c r="T5615" s="84" t="str">
        <f t="shared" si="10"/>
        <v/>
      </c>
      <c r="U5615" s="84" t="str">
        <f t="shared" si="11"/>
        <v/>
      </c>
      <c r="V5615" s="65" t="str">
        <f t="shared" si="5"/>
        <v/>
      </c>
      <c r="W5615" s="84"/>
      <c r="X5615" s="84"/>
      <c r="Y5615" s="85"/>
      <c r="Z5615" s="85"/>
      <c r="AA5615" s="65" t="str">
        <f t="shared" si="6"/>
        <v/>
      </c>
      <c r="AB5615" s="65" t="str">
        <f t="shared" si="7"/>
        <v/>
      </c>
      <c r="AC5615" s="86"/>
      <c r="AD5615" s="87" t="str">
        <f t="shared" si="8"/>
        <v/>
      </c>
      <c r="AE5615" s="84"/>
      <c r="AF5615" s="86">
        <f>IF(AC5615&gt;0,AC5615,'⚙️ Config'!$B$10)</f>
        <v>0.0075</v>
      </c>
      <c r="AG5615" s="88">
        <f t="shared" si="9"/>
        <v>18116.6607</v>
      </c>
      <c r="AH5615" s="88">
        <f>AG5615*'⚙️ Config'!$B$11</f>
        <v>90583.3035</v>
      </c>
      <c r="AI5615" s="88">
        <f>AH5615*'⚙️ Config'!$B$12</f>
        <v>27174.99105</v>
      </c>
      <c r="AJ5615" s="64"/>
      <c r="AK5615" s="84"/>
      <c r="AL5615" s="84"/>
      <c r="AM5615" s="84"/>
      <c r="AN5615" s="84"/>
      <c r="AO5615" s="84"/>
      <c r="AP5615" s="84"/>
      <c r="AQ5615" s="84"/>
    </row>
    <row r="5616" ht="15.0" customHeight="1">
      <c r="A5616" s="103">
        <v>5613.0</v>
      </c>
      <c r="B5616" s="104" t="s">
        <v>11771</v>
      </c>
      <c r="C5616" s="103" t="s">
        <v>141</v>
      </c>
      <c r="D5616" s="103" t="s">
        <v>11772</v>
      </c>
      <c r="E5616" s="105">
        <v>23.27</v>
      </c>
      <c r="F5616" s="103" t="s">
        <v>86</v>
      </c>
      <c r="G5616" s="103" t="s">
        <v>606</v>
      </c>
      <c r="H5616" s="106">
        <v>2409458.81</v>
      </c>
      <c r="I5616" s="103">
        <v>2.0</v>
      </c>
      <c r="J5616" s="107">
        <v>4.8</v>
      </c>
      <c r="K5616" s="104">
        <v>2021.0</v>
      </c>
      <c r="L5616" s="103" t="s">
        <v>387</v>
      </c>
      <c r="M5616" s="103">
        <v>2021.0</v>
      </c>
      <c r="N5616" s="103" t="s">
        <v>189</v>
      </c>
      <c r="O5616" s="65" t="str">
        <f t="shared" si="1"/>
        <v>725485060001</v>
      </c>
      <c r="P5616" s="65">
        <f t="shared" si="2"/>
        <v>4</v>
      </c>
      <c r="Q5616" s="65">
        <f t="shared" si="3"/>
        <v>0</v>
      </c>
      <c r="R5616" s="65" t="str">
        <f t="shared" si="12"/>
        <v>72.548.506/0001-40</v>
      </c>
      <c r="S5616" s="84"/>
      <c r="T5616" s="84" t="str">
        <f t="shared" si="10"/>
        <v/>
      </c>
      <c r="U5616" s="84" t="str">
        <f t="shared" si="11"/>
        <v/>
      </c>
      <c r="V5616" s="65" t="str">
        <f t="shared" si="5"/>
        <v/>
      </c>
      <c r="W5616" s="84"/>
      <c r="X5616" s="84"/>
      <c r="Y5616" s="85"/>
      <c r="Z5616" s="85"/>
      <c r="AA5616" s="65" t="str">
        <f t="shared" si="6"/>
        <v/>
      </c>
      <c r="AB5616" s="65" t="str">
        <f t="shared" si="7"/>
        <v/>
      </c>
      <c r="AC5616" s="86"/>
      <c r="AD5616" s="87" t="str">
        <f t="shared" si="8"/>
        <v/>
      </c>
      <c r="AE5616" s="84"/>
      <c r="AF5616" s="86">
        <f>IF(AC5616&gt;0,AC5616,'⚙️ Config'!$B$10)</f>
        <v>0.0075</v>
      </c>
      <c r="AG5616" s="88">
        <f t="shared" si="9"/>
        <v>18070.94108</v>
      </c>
      <c r="AH5616" s="88">
        <f>AG5616*'⚙️ Config'!$B$11</f>
        <v>90354.70538</v>
      </c>
      <c r="AI5616" s="88">
        <f>AH5616*'⚙️ Config'!$B$12</f>
        <v>27106.41161</v>
      </c>
      <c r="AJ5616" s="64"/>
      <c r="AK5616" s="84"/>
      <c r="AL5616" s="84"/>
      <c r="AM5616" s="84"/>
      <c r="AN5616" s="84"/>
      <c r="AO5616" s="84"/>
      <c r="AP5616" s="84"/>
      <c r="AQ5616" s="84"/>
    </row>
    <row r="5617" ht="15.0" customHeight="1">
      <c r="A5617" s="98">
        <v>5614.0</v>
      </c>
      <c r="B5617" s="99" t="s">
        <v>11773</v>
      </c>
      <c r="C5617" s="98" t="s">
        <v>141</v>
      </c>
      <c r="D5617" s="98" t="s">
        <v>11774</v>
      </c>
      <c r="E5617" s="100">
        <v>24.45</v>
      </c>
      <c r="F5617" s="98" t="s">
        <v>86</v>
      </c>
      <c r="G5617" s="98" t="s">
        <v>606</v>
      </c>
      <c r="H5617" s="101">
        <v>2408334.92</v>
      </c>
      <c r="I5617" s="98">
        <v>2.0</v>
      </c>
      <c r="J5617" s="102">
        <v>4.9</v>
      </c>
      <c r="K5617" s="99">
        <v>2022.0</v>
      </c>
      <c r="L5617" s="98" t="s">
        <v>448</v>
      </c>
      <c r="M5617" s="98">
        <v>2021.0</v>
      </c>
      <c r="N5617" s="98" t="s">
        <v>161</v>
      </c>
      <c r="O5617" s="65" t="str">
        <f t="shared" si="1"/>
        <v>033084190001</v>
      </c>
      <c r="P5617" s="65">
        <f t="shared" si="2"/>
        <v>0</v>
      </c>
      <c r="Q5617" s="65">
        <f t="shared" si="3"/>
        <v>1</v>
      </c>
      <c r="R5617" s="65" t="str">
        <f t="shared" si="12"/>
        <v>03.308.419/0001-01</v>
      </c>
      <c r="S5617" s="84"/>
      <c r="T5617" s="84" t="str">
        <f t="shared" si="10"/>
        <v/>
      </c>
      <c r="U5617" s="84" t="str">
        <f t="shared" si="11"/>
        <v/>
      </c>
      <c r="V5617" s="65" t="str">
        <f t="shared" si="5"/>
        <v/>
      </c>
      <c r="W5617" s="84"/>
      <c r="X5617" s="84"/>
      <c r="Y5617" s="85"/>
      <c r="Z5617" s="85"/>
      <c r="AA5617" s="65" t="str">
        <f t="shared" si="6"/>
        <v/>
      </c>
      <c r="AB5617" s="65" t="str">
        <f t="shared" si="7"/>
        <v/>
      </c>
      <c r="AC5617" s="86"/>
      <c r="AD5617" s="87" t="str">
        <f t="shared" si="8"/>
        <v/>
      </c>
      <c r="AE5617" s="84"/>
      <c r="AF5617" s="86">
        <f>IF(AC5617&gt;0,AC5617,'⚙️ Config'!$B$10)</f>
        <v>0.0075</v>
      </c>
      <c r="AG5617" s="88">
        <f t="shared" si="9"/>
        <v>18062.5119</v>
      </c>
      <c r="AH5617" s="88">
        <f>AG5617*'⚙️ Config'!$B$11</f>
        <v>90312.5595</v>
      </c>
      <c r="AI5617" s="88">
        <f>AH5617*'⚙️ Config'!$B$12</f>
        <v>27093.76785</v>
      </c>
      <c r="AJ5617" s="64"/>
      <c r="AK5617" s="84"/>
      <c r="AL5617" s="84"/>
      <c r="AM5617" s="84"/>
      <c r="AN5617" s="84"/>
      <c r="AO5617" s="84"/>
      <c r="AP5617" s="84"/>
      <c r="AQ5617" s="84"/>
    </row>
    <row r="5618" ht="15.0" customHeight="1">
      <c r="A5618" s="98">
        <v>5615.0</v>
      </c>
      <c r="B5618" s="99" t="s">
        <v>11775</v>
      </c>
      <c r="C5618" s="98" t="s">
        <v>141</v>
      </c>
      <c r="D5618" s="98" t="s">
        <v>11776</v>
      </c>
      <c r="E5618" s="100">
        <v>24.48</v>
      </c>
      <c r="F5618" s="98" t="s">
        <v>86</v>
      </c>
      <c r="G5618" s="98" t="s">
        <v>606</v>
      </c>
      <c r="H5618" s="101">
        <v>2403762.75</v>
      </c>
      <c r="I5618" s="98">
        <v>2.0</v>
      </c>
      <c r="J5618" s="102">
        <v>5.0</v>
      </c>
      <c r="K5618" s="99">
        <v>2022.0</v>
      </c>
      <c r="L5618" s="98" t="s">
        <v>630</v>
      </c>
      <c r="M5618" s="98">
        <v>2021.0</v>
      </c>
      <c r="N5618" s="98" t="s">
        <v>161</v>
      </c>
      <c r="O5618" s="65" t="str">
        <f t="shared" si="1"/>
        <v>288018850001</v>
      </c>
      <c r="P5618" s="65">
        <f t="shared" si="2"/>
        <v>4</v>
      </c>
      <c r="Q5618" s="65">
        <f t="shared" si="3"/>
        <v>7</v>
      </c>
      <c r="R5618" s="65" t="str">
        <f t="shared" si="12"/>
        <v>28.801.885/0001-47</v>
      </c>
      <c r="S5618" s="84"/>
      <c r="T5618" s="84" t="str">
        <f t="shared" si="10"/>
        <v/>
      </c>
      <c r="U5618" s="84" t="str">
        <f t="shared" si="11"/>
        <v/>
      </c>
      <c r="V5618" s="65" t="str">
        <f t="shared" si="5"/>
        <v/>
      </c>
      <c r="W5618" s="84"/>
      <c r="X5618" s="84"/>
      <c r="Y5618" s="85"/>
      <c r="Z5618" s="85"/>
      <c r="AA5618" s="65" t="str">
        <f t="shared" si="6"/>
        <v/>
      </c>
      <c r="AB5618" s="65" t="str">
        <f t="shared" si="7"/>
        <v/>
      </c>
      <c r="AC5618" s="86"/>
      <c r="AD5618" s="87" t="str">
        <f t="shared" si="8"/>
        <v/>
      </c>
      <c r="AE5618" s="84"/>
      <c r="AF5618" s="86">
        <f>IF(AC5618&gt;0,AC5618,'⚙️ Config'!$B$10)</f>
        <v>0.0075</v>
      </c>
      <c r="AG5618" s="88">
        <f t="shared" si="9"/>
        <v>18028.22063</v>
      </c>
      <c r="AH5618" s="88">
        <f>AG5618*'⚙️ Config'!$B$11</f>
        <v>90141.10313</v>
      </c>
      <c r="AI5618" s="88">
        <f>AH5618*'⚙️ Config'!$B$12</f>
        <v>27042.33094</v>
      </c>
      <c r="AJ5618" s="64"/>
      <c r="AK5618" s="84"/>
      <c r="AL5618" s="84"/>
      <c r="AM5618" s="84"/>
      <c r="AN5618" s="84"/>
      <c r="AO5618" s="84"/>
      <c r="AP5618" s="84"/>
      <c r="AQ5618" s="84"/>
    </row>
    <row r="5619" ht="15.0" customHeight="1">
      <c r="A5619" s="103">
        <v>5616.0</v>
      </c>
      <c r="B5619" s="104" t="s">
        <v>11777</v>
      </c>
      <c r="C5619" s="103" t="s">
        <v>141</v>
      </c>
      <c r="D5619" s="103" t="s">
        <v>11778</v>
      </c>
      <c r="E5619" s="105">
        <v>23.11</v>
      </c>
      <c r="F5619" s="103" t="s">
        <v>86</v>
      </c>
      <c r="G5619" s="103" t="s">
        <v>606</v>
      </c>
      <c r="H5619" s="106">
        <v>2401592.52</v>
      </c>
      <c r="I5619" s="103">
        <v>2.0</v>
      </c>
      <c r="J5619" s="107">
        <v>5.0</v>
      </c>
      <c r="K5619" s="104">
        <v>2021.0</v>
      </c>
      <c r="L5619" s="103" t="s">
        <v>387</v>
      </c>
      <c r="M5619" s="103">
        <v>2021.0</v>
      </c>
      <c r="N5619" s="103" t="s">
        <v>4351</v>
      </c>
      <c r="O5619" s="65" t="str">
        <f t="shared" si="1"/>
        <v>463669280001</v>
      </c>
      <c r="P5619" s="65">
        <f t="shared" si="2"/>
        <v>9</v>
      </c>
      <c r="Q5619" s="65">
        <f t="shared" si="3"/>
        <v>5</v>
      </c>
      <c r="R5619" s="65" t="str">
        <f t="shared" si="12"/>
        <v>46.366.928/0001-95</v>
      </c>
      <c r="S5619" s="84"/>
      <c r="T5619" s="84" t="str">
        <f t="shared" si="10"/>
        <v/>
      </c>
      <c r="U5619" s="84" t="str">
        <f t="shared" si="11"/>
        <v/>
      </c>
      <c r="V5619" s="65" t="str">
        <f t="shared" si="5"/>
        <v/>
      </c>
      <c r="W5619" s="84"/>
      <c r="X5619" s="84"/>
      <c r="Y5619" s="85"/>
      <c r="Z5619" s="85"/>
      <c r="AA5619" s="65" t="str">
        <f t="shared" si="6"/>
        <v/>
      </c>
      <c r="AB5619" s="65" t="str">
        <f t="shared" si="7"/>
        <v/>
      </c>
      <c r="AC5619" s="86"/>
      <c r="AD5619" s="87" t="str">
        <f t="shared" si="8"/>
        <v/>
      </c>
      <c r="AE5619" s="84"/>
      <c r="AF5619" s="86">
        <f>IF(AC5619&gt;0,AC5619,'⚙️ Config'!$B$10)</f>
        <v>0.0075</v>
      </c>
      <c r="AG5619" s="88">
        <f t="shared" si="9"/>
        <v>18011.9439</v>
      </c>
      <c r="AH5619" s="88">
        <f>AG5619*'⚙️ Config'!$B$11</f>
        <v>90059.7195</v>
      </c>
      <c r="AI5619" s="88">
        <f>AH5619*'⚙️ Config'!$B$12</f>
        <v>27017.91585</v>
      </c>
      <c r="AJ5619" s="64"/>
      <c r="AK5619" s="84"/>
      <c r="AL5619" s="84"/>
      <c r="AM5619" s="84"/>
      <c r="AN5619" s="84"/>
      <c r="AO5619" s="84"/>
      <c r="AP5619" s="84"/>
      <c r="AQ5619" s="84"/>
    </row>
    <row r="5620" ht="15.0" customHeight="1">
      <c r="A5620" s="103">
        <v>5617.0</v>
      </c>
      <c r="B5620" s="104" t="s">
        <v>11779</v>
      </c>
      <c r="C5620" s="103" t="s">
        <v>141</v>
      </c>
      <c r="D5620" s="103" t="s">
        <v>11780</v>
      </c>
      <c r="E5620" s="105">
        <v>33.53</v>
      </c>
      <c r="F5620" s="103" t="s">
        <v>86</v>
      </c>
      <c r="G5620" s="103" t="s">
        <v>606</v>
      </c>
      <c r="H5620" s="106">
        <v>2401139.11</v>
      </c>
      <c r="I5620" s="103">
        <v>1.0</v>
      </c>
      <c r="J5620" s="107">
        <v>4.7</v>
      </c>
      <c r="K5620" s="104">
        <v>2021.0</v>
      </c>
      <c r="L5620" s="103" t="s">
        <v>448</v>
      </c>
      <c r="M5620" s="103">
        <v>2021.0</v>
      </c>
      <c r="N5620" s="103" t="s">
        <v>161</v>
      </c>
      <c r="O5620" s="65" t="str">
        <f t="shared" si="1"/>
        <v>178391930001</v>
      </c>
      <c r="P5620" s="65">
        <f t="shared" si="2"/>
        <v>7</v>
      </c>
      <c r="Q5620" s="65">
        <f t="shared" si="3"/>
        <v>1</v>
      </c>
      <c r="R5620" s="65" t="str">
        <f t="shared" si="12"/>
        <v>17.839.193/0001-71</v>
      </c>
      <c r="S5620" s="84"/>
      <c r="T5620" s="84" t="str">
        <f t="shared" si="10"/>
        <v/>
      </c>
      <c r="U5620" s="84" t="str">
        <f t="shared" si="11"/>
        <v/>
      </c>
      <c r="V5620" s="65" t="str">
        <f t="shared" si="5"/>
        <v/>
      </c>
      <c r="W5620" s="84"/>
      <c r="X5620" s="84"/>
      <c r="Y5620" s="85"/>
      <c r="Z5620" s="85"/>
      <c r="AA5620" s="65" t="str">
        <f t="shared" si="6"/>
        <v/>
      </c>
      <c r="AB5620" s="65" t="str">
        <f t="shared" si="7"/>
        <v/>
      </c>
      <c r="AC5620" s="86"/>
      <c r="AD5620" s="87" t="str">
        <f t="shared" si="8"/>
        <v/>
      </c>
      <c r="AE5620" s="84"/>
      <c r="AF5620" s="86">
        <f>IF(AC5620&gt;0,AC5620,'⚙️ Config'!$B$10)</f>
        <v>0.0075</v>
      </c>
      <c r="AG5620" s="88">
        <f t="shared" si="9"/>
        <v>18008.54333</v>
      </c>
      <c r="AH5620" s="88">
        <f>AG5620*'⚙️ Config'!$B$11</f>
        <v>90042.71663</v>
      </c>
      <c r="AI5620" s="88">
        <f>AH5620*'⚙️ Config'!$B$12</f>
        <v>27012.81499</v>
      </c>
      <c r="AJ5620" s="64"/>
      <c r="AK5620" s="84"/>
      <c r="AL5620" s="84"/>
      <c r="AM5620" s="84"/>
      <c r="AN5620" s="84"/>
      <c r="AO5620" s="84"/>
      <c r="AP5620" s="84"/>
      <c r="AQ5620" s="84"/>
    </row>
    <row r="5621" ht="15.0" customHeight="1">
      <c r="A5621" s="103">
        <v>5618.0</v>
      </c>
      <c r="B5621" s="104" t="s">
        <v>11781</v>
      </c>
      <c r="C5621" s="103" t="s">
        <v>141</v>
      </c>
      <c r="D5621" s="103" t="s">
        <v>11782</v>
      </c>
      <c r="E5621" s="105">
        <v>33.53</v>
      </c>
      <c r="F5621" s="103" t="s">
        <v>86</v>
      </c>
      <c r="G5621" s="103" t="s">
        <v>606</v>
      </c>
      <c r="H5621" s="106">
        <v>2397262.34</v>
      </c>
      <c r="I5621" s="103">
        <v>1.0</v>
      </c>
      <c r="J5621" s="107">
        <v>4.7</v>
      </c>
      <c r="K5621" s="104">
        <v>2021.0</v>
      </c>
      <c r="L5621" s="103" t="s">
        <v>215</v>
      </c>
      <c r="M5621" s="103">
        <v>2021.0</v>
      </c>
      <c r="N5621" s="103" t="s">
        <v>145</v>
      </c>
      <c r="O5621" s="65" t="str">
        <f t="shared" si="1"/>
        <v>075701550001</v>
      </c>
      <c r="P5621" s="65">
        <f t="shared" si="2"/>
        <v>0</v>
      </c>
      <c r="Q5621" s="65">
        <f t="shared" si="3"/>
        <v>2</v>
      </c>
      <c r="R5621" s="65" t="str">
        <f t="shared" si="12"/>
        <v>07.570.155/0001-02</v>
      </c>
      <c r="S5621" s="84"/>
      <c r="T5621" s="84" t="str">
        <f t="shared" si="10"/>
        <v/>
      </c>
      <c r="U5621" s="84" t="str">
        <f t="shared" si="11"/>
        <v/>
      </c>
      <c r="V5621" s="65" t="str">
        <f t="shared" si="5"/>
        <v/>
      </c>
      <c r="W5621" s="84"/>
      <c r="X5621" s="84"/>
      <c r="Y5621" s="85"/>
      <c r="Z5621" s="85"/>
      <c r="AA5621" s="65" t="str">
        <f t="shared" si="6"/>
        <v/>
      </c>
      <c r="AB5621" s="65" t="str">
        <f t="shared" si="7"/>
        <v/>
      </c>
      <c r="AC5621" s="86"/>
      <c r="AD5621" s="87" t="str">
        <f t="shared" si="8"/>
        <v/>
      </c>
      <c r="AE5621" s="84"/>
      <c r="AF5621" s="86">
        <f>IF(AC5621&gt;0,AC5621,'⚙️ Config'!$B$10)</f>
        <v>0.0075</v>
      </c>
      <c r="AG5621" s="88">
        <f t="shared" si="9"/>
        <v>17979.46755</v>
      </c>
      <c r="AH5621" s="88">
        <f>AG5621*'⚙️ Config'!$B$11</f>
        <v>89897.33775</v>
      </c>
      <c r="AI5621" s="88">
        <f>AH5621*'⚙️ Config'!$B$12</f>
        <v>26969.20133</v>
      </c>
      <c r="AJ5621" s="64"/>
      <c r="AK5621" s="84"/>
      <c r="AL5621" s="84"/>
      <c r="AM5621" s="84"/>
      <c r="AN5621" s="84"/>
      <c r="AO5621" s="84"/>
      <c r="AP5621" s="84"/>
      <c r="AQ5621" s="84"/>
    </row>
    <row r="5622" ht="15.0" customHeight="1">
      <c r="A5622" s="103">
        <v>5619.0</v>
      </c>
      <c r="B5622" s="104" t="s">
        <v>11783</v>
      </c>
      <c r="C5622" s="103" t="s">
        <v>141</v>
      </c>
      <c r="D5622" s="103" t="s">
        <v>11784</v>
      </c>
      <c r="E5622" s="105">
        <v>33.53</v>
      </c>
      <c r="F5622" s="103" t="s">
        <v>86</v>
      </c>
      <c r="G5622" s="103" t="s">
        <v>606</v>
      </c>
      <c r="H5622" s="106">
        <v>2391866.82</v>
      </c>
      <c r="I5622" s="103">
        <v>1.0</v>
      </c>
      <c r="J5622" s="107">
        <v>4.7</v>
      </c>
      <c r="K5622" s="104">
        <v>2021.0</v>
      </c>
      <c r="L5622" s="103" t="s">
        <v>202</v>
      </c>
      <c r="M5622" s="103">
        <v>2021.0</v>
      </c>
      <c r="N5622" s="103" t="s">
        <v>145</v>
      </c>
      <c r="O5622" s="65" t="str">
        <f t="shared" si="1"/>
        <v>463577370001</v>
      </c>
      <c r="P5622" s="65">
        <f t="shared" si="2"/>
        <v>6</v>
      </c>
      <c r="Q5622" s="65">
        <f t="shared" si="3"/>
        <v>7</v>
      </c>
      <c r="R5622" s="65" t="str">
        <f t="shared" si="12"/>
        <v>46.357.737/0001-67</v>
      </c>
      <c r="S5622" s="84"/>
      <c r="T5622" s="84" t="str">
        <f t="shared" si="10"/>
        <v/>
      </c>
      <c r="U5622" s="84" t="str">
        <f t="shared" si="11"/>
        <v/>
      </c>
      <c r="V5622" s="65" t="str">
        <f t="shared" si="5"/>
        <v/>
      </c>
      <c r="W5622" s="84"/>
      <c r="X5622" s="84"/>
      <c r="Y5622" s="85"/>
      <c r="Z5622" s="85"/>
      <c r="AA5622" s="65" t="str">
        <f t="shared" si="6"/>
        <v/>
      </c>
      <c r="AB5622" s="65" t="str">
        <f t="shared" si="7"/>
        <v/>
      </c>
      <c r="AC5622" s="86"/>
      <c r="AD5622" s="87" t="str">
        <f t="shared" si="8"/>
        <v/>
      </c>
      <c r="AE5622" s="84"/>
      <c r="AF5622" s="86">
        <f>IF(AC5622&gt;0,AC5622,'⚙️ Config'!$B$10)</f>
        <v>0.0075</v>
      </c>
      <c r="AG5622" s="88">
        <f t="shared" si="9"/>
        <v>17939.00115</v>
      </c>
      <c r="AH5622" s="88">
        <f>AG5622*'⚙️ Config'!$B$11</f>
        <v>89695.00575</v>
      </c>
      <c r="AI5622" s="88">
        <f>AH5622*'⚙️ Config'!$B$12</f>
        <v>26908.50173</v>
      </c>
      <c r="AJ5622" s="64"/>
      <c r="AK5622" s="84"/>
      <c r="AL5622" s="84"/>
      <c r="AM5622" s="84"/>
      <c r="AN5622" s="84"/>
      <c r="AO5622" s="84"/>
      <c r="AP5622" s="84"/>
      <c r="AQ5622" s="84"/>
    </row>
    <row r="5623" ht="15.0" customHeight="1">
      <c r="A5623" s="103">
        <v>5620.0</v>
      </c>
      <c r="B5623" s="104" t="s">
        <v>11785</v>
      </c>
      <c r="C5623" s="103" t="s">
        <v>141</v>
      </c>
      <c r="D5623" s="103" t="s">
        <v>11786</v>
      </c>
      <c r="E5623" s="105">
        <v>27.76</v>
      </c>
      <c r="F5623" s="103" t="s">
        <v>86</v>
      </c>
      <c r="G5623" s="103" t="s">
        <v>606</v>
      </c>
      <c r="H5623" s="106">
        <v>2384642.63</v>
      </c>
      <c r="I5623" s="103">
        <v>2.0</v>
      </c>
      <c r="J5623" s="107">
        <v>4.7</v>
      </c>
      <c r="K5623" s="104">
        <v>2023.0</v>
      </c>
      <c r="L5623" s="103" t="s">
        <v>508</v>
      </c>
      <c r="M5623" s="103">
        <v>2021.0</v>
      </c>
      <c r="N5623" s="103" t="s">
        <v>161</v>
      </c>
      <c r="O5623" s="65" t="str">
        <f t="shared" si="1"/>
        <v>671177050001</v>
      </c>
      <c r="P5623" s="65">
        <f t="shared" si="2"/>
        <v>6</v>
      </c>
      <c r="Q5623" s="65">
        <f t="shared" si="3"/>
        <v>4</v>
      </c>
      <c r="R5623" s="65" t="str">
        <f t="shared" si="12"/>
        <v>67.117.705/0001-64</v>
      </c>
      <c r="S5623" s="84"/>
      <c r="T5623" s="84" t="str">
        <f t="shared" si="10"/>
        <v/>
      </c>
      <c r="U5623" s="84" t="str">
        <f t="shared" si="11"/>
        <v/>
      </c>
      <c r="V5623" s="65" t="str">
        <f t="shared" si="5"/>
        <v/>
      </c>
      <c r="W5623" s="84"/>
      <c r="X5623" s="84"/>
      <c r="Y5623" s="85"/>
      <c r="Z5623" s="85"/>
      <c r="AA5623" s="65" t="str">
        <f t="shared" si="6"/>
        <v/>
      </c>
      <c r="AB5623" s="65" t="str">
        <f t="shared" si="7"/>
        <v/>
      </c>
      <c r="AC5623" s="86"/>
      <c r="AD5623" s="87" t="str">
        <f t="shared" si="8"/>
        <v/>
      </c>
      <c r="AE5623" s="84"/>
      <c r="AF5623" s="86">
        <f>IF(AC5623&gt;0,AC5623,'⚙️ Config'!$B$10)</f>
        <v>0.0075</v>
      </c>
      <c r="AG5623" s="88">
        <f t="shared" si="9"/>
        <v>17884.81973</v>
      </c>
      <c r="AH5623" s="88">
        <f>AG5623*'⚙️ Config'!$B$11</f>
        <v>89424.09863</v>
      </c>
      <c r="AI5623" s="88">
        <f>AH5623*'⚙️ Config'!$B$12</f>
        <v>26827.22959</v>
      </c>
      <c r="AJ5623" s="64"/>
      <c r="AK5623" s="84"/>
      <c r="AL5623" s="84"/>
      <c r="AM5623" s="84"/>
      <c r="AN5623" s="84"/>
      <c r="AO5623" s="84"/>
      <c r="AP5623" s="84"/>
      <c r="AQ5623" s="84"/>
    </row>
    <row r="5624" ht="15.0" customHeight="1">
      <c r="A5624" s="103">
        <v>5621.0</v>
      </c>
      <c r="B5624" s="104" t="s">
        <v>11787</v>
      </c>
      <c r="C5624" s="103" t="s">
        <v>141</v>
      </c>
      <c r="D5624" s="103" t="s">
        <v>11788</v>
      </c>
      <c r="E5624" s="105">
        <v>33.27</v>
      </c>
      <c r="F5624" s="103" t="s">
        <v>86</v>
      </c>
      <c r="G5624" s="103" t="s">
        <v>606</v>
      </c>
      <c r="H5624" s="106">
        <v>2383272.72</v>
      </c>
      <c r="I5624" s="103">
        <v>1.0</v>
      </c>
      <c r="J5624" s="107">
        <v>4.8</v>
      </c>
      <c r="K5624" s="104">
        <v>2021.0</v>
      </c>
      <c r="L5624" s="103" t="s">
        <v>630</v>
      </c>
      <c r="M5624" s="103">
        <v>2021.0</v>
      </c>
      <c r="N5624" s="103" t="s">
        <v>161</v>
      </c>
      <c r="O5624" s="65" t="str">
        <f t="shared" si="1"/>
        <v>060623220001</v>
      </c>
      <c r="P5624" s="65">
        <f t="shared" si="2"/>
        <v>4</v>
      </c>
      <c r="Q5624" s="65">
        <f t="shared" si="3"/>
        <v>1</v>
      </c>
      <c r="R5624" s="65" t="str">
        <f t="shared" si="12"/>
        <v>06.062.322/0001-41</v>
      </c>
      <c r="S5624" s="84"/>
      <c r="T5624" s="84" t="str">
        <f t="shared" si="10"/>
        <v/>
      </c>
      <c r="U5624" s="84" t="str">
        <f t="shared" si="11"/>
        <v/>
      </c>
      <c r="V5624" s="65" t="str">
        <f t="shared" si="5"/>
        <v/>
      </c>
      <c r="W5624" s="84"/>
      <c r="X5624" s="84"/>
      <c r="Y5624" s="85"/>
      <c r="Z5624" s="85"/>
      <c r="AA5624" s="65" t="str">
        <f t="shared" si="6"/>
        <v/>
      </c>
      <c r="AB5624" s="65" t="str">
        <f t="shared" si="7"/>
        <v/>
      </c>
      <c r="AC5624" s="86"/>
      <c r="AD5624" s="87" t="str">
        <f t="shared" si="8"/>
        <v/>
      </c>
      <c r="AE5624" s="84"/>
      <c r="AF5624" s="86">
        <f>IF(AC5624&gt;0,AC5624,'⚙️ Config'!$B$10)</f>
        <v>0.0075</v>
      </c>
      <c r="AG5624" s="88">
        <f t="shared" si="9"/>
        <v>17874.5454</v>
      </c>
      <c r="AH5624" s="88">
        <f>AG5624*'⚙️ Config'!$B$11</f>
        <v>89372.727</v>
      </c>
      <c r="AI5624" s="88">
        <f>AH5624*'⚙️ Config'!$B$12</f>
        <v>26811.8181</v>
      </c>
      <c r="AJ5624" s="64"/>
      <c r="AK5624" s="84"/>
      <c r="AL5624" s="84"/>
      <c r="AM5624" s="84"/>
      <c r="AN5624" s="84"/>
      <c r="AO5624" s="84"/>
      <c r="AP5624" s="84"/>
      <c r="AQ5624" s="84"/>
    </row>
    <row r="5625" ht="15.0" customHeight="1">
      <c r="A5625" s="103">
        <v>5622.0</v>
      </c>
      <c r="B5625" s="104" t="s">
        <v>11789</v>
      </c>
      <c r="C5625" s="103" t="s">
        <v>141</v>
      </c>
      <c r="D5625" s="103" t="s">
        <v>11790</v>
      </c>
      <c r="E5625" s="105">
        <v>33.27</v>
      </c>
      <c r="F5625" s="103" t="s">
        <v>86</v>
      </c>
      <c r="G5625" s="103" t="s">
        <v>606</v>
      </c>
      <c r="H5625" s="106">
        <v>2381834.37</v>
      </c>
      <c r="I5625" s="103">
        <v>1.0</v>
      </c>
      <c r="J5625" s="107">
        <v>4.8</v>
      </c>
      <c r="K5625" s="104">
        <v>2021.0</v>
      </c>
      <c r="L5625" s="103" t="s">
        <v>630</v>
      </c>
      <c r="M5625" s="103">
        <v>2021.0</v>
      </c>
      <c r="N5625" s="103" t="s">
        <v>161</v>
      </c>
      <c r="O5625" s="65" t="str">
        <f t="shared" si="1"/>
        <v>096641820001</v>
      </c>
      <c r="P5625" s="65">
        <f t="shared" si="2"/>
        <v>7</v>
      </c>
      <c r="Q5625" s="65">
        <f t="shared" si="3"/>
        <v>0</v>
      </c>
      <c r="R5625" s="65" t="str">
        <f t="shared" si="12"/>
        <v>09.664.182/0001-70</v>
      </c>
      <c r="S5625" s="84"/>
      <c r="T5625" s="84" t="str">
        <f t="shared" si="10"/>
        <v/>
      </c>
      <c r="U5625" s="84" t="str">
        <f t="shared" si="11"/>
        <v/>
      </c>
      <c r="V5625" s="65" t="str">
        <f t="shared" si="5"/>
        <v/>
      </c>
      <c r="W5625" s="84"/>
      <c r="X5625" s="84"/>
      <c r="Y5625" s="85"/>
      <c r="Z5625" s="85"/>
      <c r="AA5625" s="65" t="str">
        <f t="shared" si="6"/>
        <v/>
      </c>
      <c r="AB5625" s="65" t="str">
        <f t="shared" si="7"/>
        <v/>
      </c>
      <c r="AC5625" s="86"/>
      <c r="AD5625" s="87" t="str">
        <f t="shared" si="8"/>
        <v/>
      </c>
      <c r="AE5625" s="84"/>
      <c r="AF5625" s="86">
        <f>IF(AC5625&gt;0,AC5625,'⚙️ Config'!$B$10)</f>
        <v>0.0075</v>
      </c>
      <c r="AG5625" s="88">
        <f t="shared" si="9"/>
        <v>17863.75778</v>
      </c>
      <c r="AH5625" s="88">
        <f>AG5625*'⚙️ Config'!$B$11</f>
        <v>89318.78888</v>
      </c>
      <c r="AI5625" s="88">
        <f>AH5625*'⚙️ Config'!$B$12</f>
        <v>26795.63666</v>
      </c>
      <c r="AJ5625" s="64"/>
      <c r="AK5625" s="84"/>
      <c r="AL5625" s="84"/>
      <c r="AM5625" s="84"/>
      <c r="AN5625" s="84"/>
      <c r="AO5625" s="84"/>
      <c r="AP5625" s="84"/>
      <c r="AQ5625" s="84"/>
    </row>
    <row r="5626" ht="15.0" customHeight="1">
      <c r="A5626" s="98">
        <v>5623.0</v>
      </c>
      <c r="B5626" s="99" t="s">
        <v>11791</v>
      </c>
      <c r="C5626" s="98" t="s">
        <v>141</v>
      </c>
      <c r="D5626" s="98" t="s">
        <v>11792</v>
      </c>
      <c r="E5626" s="100">
        <v>33.27</v>
      </c>
      <c r="F5626" s="98" t="s">
        <v>86</v>
      </c>
      <c r="G5626" s="98" t="s">
        <v>606</v>
      </c>
      <c r="H5626" s="101">
        <v>2380106.02</v>
      </c>
      <c r="I5626" s="98">
        <v>1.0</v>
      </c>
      <c r="J5626" s="102">
        <v>4.8</v>
      </c>
      <c r="K5626" s="99">
        <v>2021.0</v>
      </c>
      <c r="L5626" s="98" t="s">
        <v>630</v>
      </c>
      <c r="M5626" s="98">
        <v>2021.0</v>
      </c>
      <c r="N5626" s="98" t="s">
        <v>161</v>
      </c>
      <c r="O5626" s="65" t="str">
        <f t="shared" si="1"/>
        <v>140034690001</v>
      </c>
      <c r="P5626" s="65">
        <f t="shared" si="2"/>
        <v>9</v>
      </c>
      <c r="Q5626" s="65">
        <f t="shared" si="3"/>
        <v>9</v>
      </c>
      <c r="R5626" s="65" t="str">
        <f t="shared" si="12"/>
        <v>14.003.469/0001-99</v>
      </c>
      <c r="S5626" s="84"/>
      <c r="T5626" s="84" t="str">
        <f t="shared" si="10"/>
        <v/>
      </c>
      <c r="U5626" s="84" t="str">
        <f t="shared" si="11"/>
        <v/>
      </c>
      <c r="V5626" s="65" t="str">
        <f t="shared" si="5"/>
        <v/>
      </c>
      <c r="W5626" s="84"/>
      <c r="X5626" s="84"/>
      <c r="Y5626" s="85"/>
      <c r="Z5626" s="85"/>
      <c r="AA5626" s="65" t="str">
        <f t="shared" si="6"/>
        <v/>
      </c>
      <c r="AB5626" s="65" t="str">
        <f t="shared" si="7"/>
        <v/>
      </c>
      <c r="AC5626" s="86"/>
      <c r="AD5626" s="87" t="str">
        <f t="shared" si="8"/>
        <v/>
      </c>
      <c r="AE5626" s="84"/>
      <c r="AF5626" s="86">
        <f>IF(AC5626&gt;0,AC5626,'⚙️ Config'!$B$10)</f>
        <v>0.0075</v>
      </c>
      <c r="AG5626" s="88">
        <f t="shared" si="9"/>
        <v>17850.79515</v>
      </c>
      <c r="AH5626" s="88">
        <f>AG5626*'⚙️ Config'!$B$11</f>
        <v>89253.97575</v>
      </c>
      <c r="AI5626" s="88">
        <f>AH5626*'⚙️ Config'!$B$12</f>
        <v>26776.19273</v>
      </c>
      <c r="AJ5626" s="64"/>
      <c r="AK5626" s="84"/>
      <c r="AL5626" s="84"/>
      <c r="AM5626" s="84"/>
      <c r="AN5626" s="84"/>
      <c r="AO5626" s="84"/>
      <c r="AP5626" s="84"/>
      <c r="AQ5626" s="84"/>
    </row>
    <row r="5627" ht="15.0" customHeight="1">
      <c r="A5627" s="98">
        <v>5624.0</v>
      </c>
      <c r="B5627" s="99" t="s">
        <v>11793</v>
      </c>
      <c r="C5627" s="98" t="s">
        <v>141</v>
      </c>
      <c r="D5627" s="98" t="s">
        <v>11794</v>
      </c>
      <c r="E5627" s="100">
        <v>32.79</v>
      </c>
      <c r="F5627" s="98" t="s">
        <v>86</v>
      </c>
      <c r="G5627" s="98" t="s">
        <v>606</v>
      </c>
      <c r="H5627" s="101">
        <v>2379408.2</v>
      </c>
      <c r="I5627" s="98">
        <v>1.0</v>
      </c>
      <c r="J5627" s="102">
        <v>5.0</v>
      </c>
      <c r="K5627" s="99">
        <v>2021.0</v>
      </c>
      <c r="L5627" s="98" t="s">
        <v>268</v>
      </c>
      <c r="M5627" s="98">
        <v>2021.0</v>
      </c>
      <c r="N5627" s="98" t="s">
        <v>161</v>
      </c>
      <c r="O5627" s="65" t="str">
        <f t="shared" si="1"/>
        <v>535117540001</v>
      </c>
      <c r="P5627" s="65">
        <f t="shared" si="2"/>
        <v>7</v>
      </c>
      <c r="Q5627" s="65">
        <f t="shared" si="3"/>
        <v>2</v>
      </c>
      <c r="R5627" s="65" t="str">
        <f t="shared" si="12"/>
        <v>53.511.754/0001-72</v>
      </c>
      <c r="S5627" s="84"/>
      <c r="T5627" s="84" t="str">
        <f t="shared" si="10"/>
        <v/>
      </c>
      <c r="U5627" s="84" t="str">
        <f t="shared" si="11"/>
        <v/>
      </c>
      <c r="V5627" s="65" t="str">
        <f t="shared" si="5"/>
        <v/>
      </c>
      <c r="W5627" s="84"/>
      <c r="X5627" s="84"/>
      <c r="Y5627" s="85"/>
      <c r="Z5627" s="85"/>
      <c r="AA5627" s="65" t="str">
        <f t="shared" si="6"/>
        <v/>
      </c>
      <c r="AB5627" s="65" t="str">
        <f t="shared" si="7"/>
        <v/>
      </c>
      <c r="AC5627" s="86"/>
      <c r="AD5627" s="87" t="str">
        <f t="shared" si="8"/>
        <v/>
      </c>
      <c r="AE5627" s="84"/>
      <c r="AF5627" s="86">
        <f>IF(AC5627&gt;0,AC5627,'⚙️ Config'!$B$10)</f>
        <v>0.0075</v>
      </c>
      <c r="AG5627" s="88">
        <f t="shared" si="9"/>
        <v>17845.5615</v>
      </c>
      <c r="AH5627" s="88">
        <f>AG5627*'⚙️ Config'!$B$11</f>
        <v>89227.8075</v>
      </c>
      <c r="AI5627" s="88">
        <f>AH5627*'⚙️ Config'!$B$12</f>
        <v>26768.34225</v>
      </c>
      <c r="AJ5627" s="64"/>
      <c r="AK5627" s="84"/>
      <c r="AL5627" s="84"/>
      <c r="AM5627" s="84"/>
      <c r="AN5627" s="84"/>
      <c r="AO5627" s="84"/>
      <c r="AP5627" s="84"/>
      <c r="AQ5627" s="84"/>
    </row>
    <row r="5628" ht="15.0" customHeight="1">
      <c r="A5628" s="103">
        <v>5625.0</v>
      </c>
      <c r="B5628" s="104" t="s">
        <v>11795</v>
      </c>
      <c r="C5628" s="103" t="s">
        <v>141</v>
      </c>
      <c r="D5628" s="103" t="s">
        <v>11796</v>
      </c>
      <c r="E5628" s="105">
        <v>33.53</v>
      </c>
      <c r="F5628" s="103" t="s">
        <v>86</v>
      </c>
      <c r="G5628" s="103" t="s">
        <v>606</v>
      </c>
      <c r="H5628" s="106">
        <v>2375406.31</v>
      </c>
      <c r="I5628" s="103">
        <v>1.0</v>
      </c>
      <c r="J5628" s="107">
        <v>4.7</v>
      </c>
      <c r="K5628" s="104">
        <v>2021.0</v>
      </c>
      <c r="L5628" s="103" t="s">
        <v>177</v>
      </c>
      <c r="M5628" s="103">
        <v>2021.0</v>
      </c>
      <c r="N5628" s="103" t="s">
        <v>161</v>
      </c>
      <c r="O5628" s="65" t="str">
        <f t="shared" si="1"/>
        <v>553655630001</v>
      </c>
      <c r="P5628" s="65">
        <f t="shared" si="2"/>
        <v>7</v>
      </c>
      <c r="Q5628" s="65">
        <f t="shared" si="3"/>
        <v>5</v>
      </c>
      <c r="R5628" s="65" t="str">
        <f t="shared" si="12"/>
        <v>55.365.563/0001-75</v>
      </c>
      <c r="S5628" s="84"/>
      <c r="T5628" s="84" t="str">
        <f t="shared" si="10"/>
        <v/>
      </c>
      <c r="U5628" s="84" t="str">
        <f t="shared" si="11"/>
        <v/>
      </c>
      <c r="V5628" s="65" t="str">
        <f t="shared" si="5"/>
        <v/>
      </c>
      <c r="W5628" s="84"/>
      <c r="X5628" s="84"/>
      <c r="Y5628" s="85"/>
      <c r="Z5628" s="85"/>
      <c r="AA5628" s="65" t="str">
        <f t="shared" si="6"/>
        <v/>
      </c>
      <c r="AB5628" s="65" t="str">
        <f t="shared" si="7"/>
        <v/>
      </c>
      <c r="AC5628" s="86"/>
      <c r="AD5628" s="87" t="str">
        <f t="shared" si="8"/>
        <v/>
      </c>
      <c r="AE5628" s="84"/>
      <c r="AF5628" s="86">
        <f>IF(AC5628&gt;0,AC5628,'⚙️ Config'!$B$10)</f>
        <v>0.0075</v>
      </c>
      <c r="AG5628" s="88">
        <f t="shared" si="9"/>
        <v>17815.54733</v>
      </c>
      <c r="AH5628" s="88">
        <f>AG5628*'⚙️ Config'!$B$11</f>
        <v>89077.73663</v>
      </c>
      <c r="AI5628" s="88">
        <f>AH5628*'⚙️ Config'!$B$12</f>
        <v>26723.32099</v>
      </c>
      <c r="AJ5628" s="64"/>
      <c r="AK5628" s="84"/>
      <c r="AL5628" s="84"/>
      <c r="AM5628" s="84"/>
      <c r="AN5628" s="84"/>
      <c r="AO5628" s="84"/>
      <c r="AP5628" s="84"/>
      <c r="AQ5628" s="84"/>
    </row>
    <row r="5629" ht="15.0" customHeight="1">
      <c r="A5629" s="103">
        <v>5626.0</v>
      </c>
      <c r="B5629" s="104" t="s">
        <v>11797</v>
      </c>
      <c r="C5629" s="103" t="s">
        <v>141</v>
      </c>
      <c r="D5629" s="103" t="s">
        <v>11798</v>
      </c>
      <c r="E5629" s="105">
        <v>32.79</v>
      </c>
      <c r="F5629" s="103" t="s">
        <v>86</v>
      </c>
      <c r="G5629" s="103" t="s">
        <v>606</v>
      </c>
      <c r="H5629" s="106">
        <v>2370537.04</v>
      </c>
      <c r="I5629" s="103">
        <v>1.0</v>
      </c>
      <c r="J5629" s="107">
        <v>5.0</v>
      </c>
      <c r="K5629" s="104">
        <v>2021.0</v>
      </c>
      <c r="L5629" s="103" t="s">
        <v>630</v>
      </c>
      <c r="M5629" s="103">
        <v>2021.0</v>
      </c>
      <c r="N5629" s="103" t="s">
        <v>161</v>
      </c>
      <c r="O5629" s="65" t="str">
        <f t="shared" si="1"/>
        <v>594263610001</v>
      </c>
      <c r="P5629" s="65">
        <f t="shared" si="2"/>
        <v>4</v>
      </c>
      <c r="Q5629" s="65">
        <f t="shared" si="3"/>
        <v>7</v>
      </c>
      <c r="R5629" s="65" t="str">
        <f t="shared" si="12"/>
        <v>59.426.361/0001-47</v>
      </c>
      <c r="S5629" s="84"/>
      <c r="T5629" s="84" t="str">
        <f t="shared" si="10"/>
        <v/>
      </c>
      <c r="U5629" s="84" t="str">
        <f t="shared" si="11"/>
        <v/>
      </c>
      <c r="V5629" s="65" t="str">
        <f t="shared" si="5"/>
        <v/>
      </c>
      <c r="W5629" s="84"/>
      <c r="X5629" s="84"/>
      <c r="Y5629" s="85"/>
      <c r="Z5629" s="85"/>
      <c r="AA5629" s="65" t="str">
        <f t="shared" si="6"/>
        <v/>
      </c>
      <c r="AB5629" s="65" t="str">
        <f t="shared" si="7"/>
        <v/>
      </c>
      <c r="AC5629" s="86"/>
      <c r="AD5629" s="87" t="str">
        <f t="shared" si="8"/>
        <v/>
      </c>
      <c r="AE5629" s="84"/>
      <c r="AF5629" s="86">
        <f>IF(AC5629&gt;0,AC5629,'⚙️ Config'!$B$10)</f>
        <v>0.0075</v>
      </c>
      <c r="AG5629" s="88">
        <f t="shared" si="9"/>
        <v>17779.0278</v>
      </c>
      <c r="AH5629" s="88">
        <f>AG5629*'⚙️ Config'!$B$11</f>
        <v>88895.139</v>
      </c>
      <c r="AI5629" s="88">
        <f>AH5629*'⚙️ Config'!$B$12</f>
        <v>26668.5417</v>
      </c>
      <c r="AJ5629" s="64"/>
      <c r="AK5629" s="84"/>
      <c r="AL5629" s="84"/>
      <c r="AM5629" s="84"/>
      <c r="AN5629" s="84"/>
      <c r="AO5629" s="84"/>
      <c r="AP5629" s="84"/>
      <c r="AQ5629" s="84"/>
    </row>
    <row r="5630" ht="15.0" customHeight="1">
      <c r="A5630" s="103">
        <v>5627.0</v>
      </c>
      <c r="B5630" s="104" t="s">
        <v>11799</v>
      </c>
      <c r="C5630" s="103" t="s">
        <v>141</v>
      </c>
      <c r="D5630" s="103" t="s">
        <v>11800</v>
      </c>
      <c r="E5630" s="105">
        <v>26.58</v>
      </c>
      <c r="F5630" s="103" t="s">
        <v>86</v>
      </c>
      <c r="G5630" s="103" t="s">
        <v>606</v>
      </c>
      <c r="H5630" s="106">
        <v>2369521.3</v>
      </c>
      <c r="I5630" s="103">
        <v>2.0</v>
      </c>
      <c r="J5630" s="107">
        <v>4.7</v>
      </c>
      <c r="K5630" s="104">
        <v>2023.0</v>
      </c>
      <c r="L5630" s="103" t="s">
        <v>202</v>
      </c>
      <c r="M5630" s="103">
        <v>2021.0</v>
      </c>
      <c r="N5630" s="103" t="s">
        <v>161</v>
      </c>
      <c r="O5630" s="65" t="str">
        <f t="shared" si="1"/>
        <v>262234740001</v>
      </c>
      <c r="P5630" s="65">
        <f t="shared" si="2"/>
        <v>9</v>
      </c>
      <c r="Q5630" s="65">
        <f t="shared" si="3"/>
        <v>6</v>
      </c>
      <c r="R5630" s="65" t="str">
        <f t="shared" si="12"/>
        <v>26.223.474/0001-96</v>
      </c>
      <c r="S5630" s="84"/>
      <c r="T5630" s="84" t="str">
        <f t="shared" si="10"/>
        <v/>
      </c>
      <c r="U5630" s="84" t="str">
        <f t="shared" si="11"/>
        <v/>
      </c>
      <c r="V5630" s="65" t="str">
        <f t="shared" si="5"/>
        <v/>
      </c>
      <c r="W5630" s="84"/>
      <c r="X5630" s="84"/>
      <c r="Y5630" s="85"/>
      <c r="Z5630" s="85"/>
      <c r="AA5630" s="65" t="str">
        <f t="shared" si="6"/>
        <v/>
      </c>
      <c r="AB5630" s="65" t="str">
        <f t="shared" si="7"/>
        <v/>
      </c>
      <c r="AC5630" s="86"/>
      <c r="AD5630" s="87" t="str">
        <f t="shared" si="8"/>
        <v/>
      </c>
      <c r="AE5630" s="84"/>
      <c r="AF5630" s="86">
        <f>IF(AC5630&gt;0,AC5630,'⚙️ Config'!$B$10)</f>
        <v>0.0075</v>
      </c>
      <c r="AG5630" s="88">
        <f t="shared" si="9"/>
        <v>17771.40975</v>
      </c>
      <c r="AH5630" s="88">
        <f>AG5630*'⚙️ Config'!$B$11</f>
        <v>88857.04875</v>
      </c>
      <c r="AI5630" s="88">
        <f>AH5630*'⚙️ Config'!$B$12</f>
        <v>26657.11463</v>
      </c>
      <c r="AJ5630" s="64"/>
      <c r="AK5630" s="84"/>
      <c r="AL5630" s="84"/>
      <c r="AM5630" s="84"/>
      <c r="AN5630" s="84"/>
      <c r="AO5630" s="84"/>
      <c r="AP5630" s="84"/>
      <c r="AQ5630" s="84"/>
    </row>
    <row r="5631" ht="15.0" customHeight="1">
      <c r="A5631" s="103">
        <v>5628.0</v>
      </c>
      <c r="B5631" s="104" t="s">
        <v>11801</v>
      </c>
      <c r="C5631" s="103" t="s">
        <v>141</v>
      </c>
      <c r="D5631" s="103" t="s">
        <v>11802</v>
      </c>
      <c r="E5631" s="105">
        <v>33.03</v>
      </c>
      <c r="F5631" s="103" t="s">
        <v>86</v>
      </c>
      <c r="G5631" s="103" t="s">
        <v>606</v>
      </c>
      <c r="H5631" s="106">
        <v>2361579.37</v>
      </c>
      <c r="I5631" s="103">
        <v>1.0</v>
      </c>
      <c r="J5631" s="107">
        <v>4.9</v>
      </c>
      <c r="K5631" s="104">
        <v>2021.0</v>
      </c>
      <c r="L5631" s="103" t="s">
        <v>268</v>
      </c>
      <c r="M5631" s="103">
        <v>2021.0</v>
      </c>
      <c r="N5631" s="103" t="s">
        <v>161</v>
      </c>
      <c r="O5631" s="65" t="str">
        <f t="shared" si="1"/>
        <v>319084580001</v>
      </c>
      <c r="P5631" s="65">
        <f t="shared" si="2"/>
        <v>7</v>
      </c>
      <c r="Q5631" s="65">
        <f t="shared" si="3"/>
        <v>7</v>
      </c>
      <c r="R5631" s="65" t="str">
        <f t="shared" si="12"/>
        <v>31.908.458/0001-77</v>
      </c>
      <c r="S5631" s="84"/>
      <c r="T5631" s="84" t="str">
        <f t="shared" si="10"/>
        <v/>
      </c>
      <c r="U5631" s="84" t="str">
        <f t="shared" si="11"/>
        <v/>
      </c>
      <c r="V5631" s="65" t="str">
        <f t="shared" si="5"/>
        <v/>
      </c>
      <c r="W5631" s="84"/>
      <c r="X5631" s="84"/>
      <c r="Y5631" s="85"/>
      <c r="Z5631" s="85"/>
      <c r="AA5631" s="65" t="str">
        <f t="shared" si="6"/>
        <v/>
      </c>
      <c r="AB5631" s="65" t="str">
        <f t="shared" si="7"/>
        <v/>
      </c>
      <c r="AC5631" s="86"/>
      <c r="AD5631" s="87" t="str">
        <f t="shared" si="8"/>
        <v/>
      </c>
      <c r="AE5631" s="84"/>
      <c r="AF5631" s="86">
        <f>IF(AC5631&gt;0,AC5631,'⚙️ Config'!$B$10)</f>
        <v>0.0075</v>
      </c>
      <c r="AG5631" s="88">
        <f t="shared" si="9"/>
        <v>17711.84528</v>
      </c>
      <c r="AH5631" s="88">
        <f>AG5631*'⚙️ Config'!$B$11</f>
        <v>88559.22638</v>
      </c>
      <c r="AI5631" s="88">
        <f>AH5631*'⚙️ Config'!$B$12</f>
        <v>26567.76791</v>
      </c>
      <c r="AJ5631" s="64"/>
      <c r="AK5631" s="84"/>
      <c r="AL5631" s="84"/>
      <c r="AM5631" s="84"/>
      <c r="AN5631" s="84"/>
      <c r="AO5631" s="84"/>
      <c r="AP5631" s="84"/>
      <c r="AQ5631" s="84"/>
    </row>
    <row r="5632" ht="15.0" customHeight="1">
      <c r="A5632" s="98">
        <v>5629.0</v>
      </c>
      <c r="B5632" s="99" t="s">
        <v>11803</v>
      </c>
      <c r="C5632" s="98" t="s">
        <v>141</v>
      </c>
      <c r="D5632" s="98" t="s">
        <v>11804</v>
      </c>
      <c r="E5632" s="100">
        <v>32.79</v>
      </c>
      <c r="F5632" s="98" t="s">
        <v>86</v>
      </c>
      <c r="G5632" s="98" t="s">
        <v>606</v>
      </c>
      <c r="H5632" s="101">
        <v>2360291.83</v>
      </c>
      <c r="I5632" s="98">
        <v>1.0</v>
      </c>
      <c r="J5632" s="102">
        <v>5.0</v>
      </c>
      <c r="K5632" s="99">
        <v>2021.0</v>
      </c>
      <c r="L5632" s="98" t="s">
        <v>630</v>
      </c>
      <c r="M5632" s="98">
        <v>2021.0</v>
      </c>
      <c r="N5632" s="98" t="s">
        <v>161</v>
      </c>
      <c r="O5632" s="65" t="str">
        <f t="shared" si="1"/>
        <v>135477050001</v>
      </c>
      <c r="P5632" s="65">
        <f t="shared" si="2"/>
        <v>7</v>
      </c>
      <c r="Q5632" s="65">
        <f t="shared" si="3"/>
        <v>5</v>
      </c>
      <c r="R5632" s="65" t="str">
        <f t="shared" si="12"/>
        <v>13.547.705/0001-75</v>
      </c>
      <c r="S5632" s="84"/>
      <c r="T5632" s="84" t="str">
        <f t="shared" si="10"/>
        <v/>
      </c>
      <c r="U5632" s="84" t="str">
        <f t="shared" si="11"/>
        <v/>
      </c>
      <c r="V5632" s="65" t="str">
        <f t="shared" si="5"/>
        <v/>
      </c>
      <c r="W5632" s="84"/>
      <c r="X5632" s="84"/>
      <c r="Y5632" s="85"/>
      <c r="Z5632" s="85"/>
      <c r="AA5632" s="65" t="str">
        <f t="shared" si="6"/>
        <v/>
      </c>
      <c r="AB5632" s="65" t="str">
        <f t="shared" si="7"/>
        <v/>
      </c>
      <c r="AC5632" s="86"/>
      <c r="AD5632" s="87" t="str">
        <f t="shared" si="8"/>
        <v/>
      </c>
      <c r="AE5632" s="84"/>
      <c r="AF5632" s="86">
        <f>IF(AC5632&gt;0,AC5632,'⚙️ Config'!$B$10)</f>
        <v>0.0075</v>
      </c>
      <c r="AG5632" s="88">
        <f t="shared" si="9"/>
        <v>17702.18873</v>
      </c>
      <c r="AH5632" s="88">
        <f>AG5632*'⚙️ Config'!$B$11</f>
        <v>88510.94363</v>
      </c>
      <c r="AI5632" s="88">
        <f>AH5632*'⚙️ Config'!$B$12</f>
        <v>26553.28309</v>
      </c>
      <c r="AJ5632" s="64"/>
      <c r="AK5632" s="84"/>
      <c r="AL5632" s="84"/>
      <c r="AM5632" s="84"/>
      <c r="AN5632" s="84"/>
      <c r="AO5632" s="84"/>
      <c r="AP5632" s="84"/>
      <c r="AQ5632" s="84"/>
    </row>
    <row r="5633" ht="15.0" customHeight="1">
      <c r="A5633" s="98">
        <v>5630.0</v>
      </c>
      <c r="B5633" s="99" t="s">
        <v>11805</v>
      </c>
      <c r="C5633" s="98" t="s">
        <v>141</v>
      </c>
      <c r="D5633" s="98" t="s">
        <v>11806</v>
      </c>
      <c r="E5633" s="100">
        <v>32.34</v>
      </c>
      <c r="F5633" s="98" t="s">
        <v>86</v>
      </c>
      <c r="G5633" s="98" t="s">
        <v>606</v>
      </c>
      <c r="H5633" s="101">
        <v>2360177.69</v>
      </c>
      <c r="I5633" s="98">
        <v>1.0</v>
      </c>
      <c r="J5633" s="102">
        <v>5.2</v>
      </c>
      <c r="K5633" s="99">
        <v>2021.0</v>
      </c>
      <c r="L5633" s="98" t="s">
        <v>331</v>
      </c>
      <c r="M5633" s="98">
        <v>2021.0</v>
      </c>
      <c r="N5633" s="98" t="s">
        <v>145</v>
      </c>
      <c r="O5633" s="65" t="str">
        <f t="shared" si="1"/>
        <v>608118820001</v>
      </c>
      <c r="P5633" s="65">
        <f t="shared" si="2"/>
        <v>0</v>
      </c>
      <c r="Q5633" s="65">
        <f t="shared" si="3"/>
        <v>5</v>
      </c>
      <c r="R5633" s="65" t="str">
        <f t="shared" si="12"/>
        <v>60.811.882/0001-05</v>
      </c>
      <c r="S5633" s="84"/>
      <c r="T5633" s="84" t="str">
        <f t="shared" si="10"/>
        <v/>
      </c>
      <c r="U5633" s="84" t="str">
        <f t="shared" si="11"/>
        <v/>
      </c>
      <c r="V5633" s="65" t="str">
        <f t="shared" si="5"/>
        <v/>
      </c>
      <c r="W5633" s="84"/>
      <c r="X5633" s="84"/>
      <c r="Y5633" s="85"/>
      <c r="Z5633" s="85"/>
      <c r="AA5633" s="65" t="str">
        <f t="shared" si="6"/>
        <v/>
      </c>
      <c r="AB5633" s="65" t="str">
        <f t="shared" si="7"/>
        <v/>
      </c>
      <c r="AC5633" s="86"/>
      <c r="AD5633" s="87" t="str">
        <f t="shared" si="8"/>
        <v/>
      </c>
      <c r="AE5633" s="84"/>
      <c r="AF5633" s="86">
        <f>IF(AC5633&gt;0,AC5633,'⚙️ Config'!$B$10)</f>
        <v>0.0075</v>
      </c>
      <c r="AG5633" s="88">
        <f t="shared" si="9"/>
        <v>17701.33268</v>
      </c>
      <c r="AH5633" s="88">
        <f>AG5633*'⚙️ Config'!$B$11</f>
        <v>88506.66338</v>
      </c>
      <c r="AI5633" s="88">
        <f>AH5633*'⚙️ Config'!$B$12</f>
        <v>26551.99901</v>
      </c>
      <c r="AJ5633" s="64"/>
      <c r="AK5633" s="84"/>
      <c r="AL5633" s="84"/>
      <c r="AM5633" s="84"/>
      <c r="AN5633" s="84"/>
      <c r="AO5633" s="84"/>
      <c r="AP5633" s="84"/>
      <c r="AQ5633" s="84"/>
    </row>
    <row r="5634" ht="15.0" customHeight="1">
      <c r="A5634" s="103">
        <v>5631.0</v>
      </c>
      <c r="B5634" s="104" t="s">
        <v>11807</v>
      </c>
      <c r="C5634" s="103" t="s">
        <v>141</v>
      </c>
      <c r="D5634" s="103" t="s">
        <v>11808</v>
      </c>
      <c r="E5634" s="105">
        <v>24.48</v>
      </c>
      <c r="F5634" s="103" t="s">
        <v>86</v>
      </c>
      <c r="G5634" s="103" t="s">
        <v>606</v>
      </c>
      <c r="H5634" s="106">
        <v>2353248.25</v>
      </c>
      <c r="I5634" s="103">
        <v>2.0</v>
      </c>
      <c r="J5634" s="107">
        <v>5.0</v>
      </c>
      <c r="K5634" s="104">
        <v>2022.0</v>
      </c>
      <c r="L5634" s="103" t="s">
        <v>630</v>
      </c>
      <c r="M5634" s="103">
        <v>2021.0</v>
      </c>
      <c r="N5634" s="103" t="s">
        <v>161</v>
      </c>
      <c r="O5634" s="65" t="str">
        <f t="shared" si="1"/>
        <v>293024770001</v>
      </c>
      <c r="P5634" s="65">
        <f t="shared" si="2"/>
        <v>0</v>
      </c>
      <c r="Q5634" s="65">
        <f t="shared" si="3"/>
        <v>3</v>
      </c>
      <c r="R5634" s="65" t="str">
        <f t="shared" si="12"/>
        <v>29.302.477/0001-03</v>
      </c>
      <c r="S5634" s="84"/>
      <c r="T5634" s="84" t="str">
        <f t="shared" si="10"/>
        <v/>
      </c>
      <c r="U5634" s="84" t="str">
        <f t="shared" si="11"/>
        <v/>
      </c>
      <c r="V5634" s="65" t="str">
        <f t="shared" si="5"/>
        <v/>
      </c>
      <c r="W5634" s="84"/>
      <c r="X5634" s="84"/>
      <c r="Y5634" s="85"/>
      <c r="Z5634" s="85"/>
      <c r="AA5634" s="65" t="str">
        <f t="shared" si="6"/>
        <v/>
      </c>
      <c r="AB5634" s="65" t="str">
        <f t="shared" si="7"/>
        <v/>
      </c>
      <c r="AC5634" s="86"/>
      <c r="AD5634" s="87" t="str">
        <f t="shared" si="8"/>
        <v/>
      </c>
      <c r="AE5634" s="84"/>
      <c r="AF5634" s="86">
        <f>IF(AC5634&gt;0,AC5634,'⚙️ Config'!$B$10)</f>
        <v>0.0075</v>
      </c>
      <c r="AG5634" s="88">
        <f t="shared" si="9"/>
        <v>17649.36188</v>
      </c>
      <c r="AH5634" s="88">
        <f>AG5634*'⚙️ Config'!$B$11</f>
        <v>88246.80938</v>
      </c>
      <c r="AI5634" s="88">
        <f>AH5634*'⚙️ Config'!$B$12</f>
        <v>26474.04281</v>
      </c>
      <c r="AJ5634" s="64"/>
      <c r="AK5634" s="84"/>
      <c r="AL5634" s="84"/>
      <c r="AM5634" s="84"/>
      <c r="AN5634" s="84"/>
      <c r="AO5634" s="84"/>
      <c r="AP5634" s="84"/>
      <c r="AQ5634" s="84"/>
    </row>
    <row r="5635" ht="15.0" customHeight="1">
      <c r="A5635" s="103">
        <v>5632.0</v>
      </c>
      <c r="B5635" s="104" t="s">
        <v>11809</v>
      </c>
      <c r="C5635" s="103" t="s">
        <v>141</v>
      </c>
      <c r="D5635" s="103" t="s">
        <v>11810</v>
      </c>
      <c r="E5635" s="105">
        <v>33.52</v>
      </c>
      <c r="F5635" s="103" t="s">
        <v>86</v>
      </c>
      <c r="G5635" s="103" t="s">
        <v>606</v>
      </c>
      <c r="H5635" s="106">
        <v>2352754.98</v>
      </c>
      <c r="I5635" s="103">
        <v>1.0</v>
      </c>
      <c r="J5635" s="107">
        <v>4.7</v>
      </c>
      <c r="K5635" s="104">
        <v>2021.0</v>
      </c>
      <c r="L5635" s="103" t="s">
        <v>6214</v>
      </c>
      <c r="M5635" s="103">
        <v>2021.0</v>
      </c>
      <c r="N5635" s="103" t="s">
        <v>161</v>
      </c>
      <c r="O5635" s="65" t="str">
        <f t="shared" si="1"/>
        <v>003939120001</v>
      </c>
      <c r="P5635" s="65">
        <f t="shared" si="2"/>
        <v>7</v>
      </c>
      <c r="Q5635" s="65">
        <f t="shared" si="3"/>
        <v>0</v>
      </c>
      <c r="R5635" s="65" t="str">
        <f t="shared" si="12"/>
        <v>00.393.912/0001-70</v>
      </c>
      <c r="S5635" s="84"/>
      <c r="T5635" s="84" t="str">
        <f t="shared" si="10"/>
        <v/>
      </c>
      <c r="U5635" s="84" t="str">
        <f t="shared" si="11"/>
        <v/>
      </c>
      <c r="V5635" s="65" t="str">
        <f t="shared" si="5"/>
        <v/>
      </c>
      <c r="W5635" s="84"/>
      <c r="X5635" s="84"/>
      <c r="Y5635" s="85"/>
      <c r="Z5635" s="85"/>
      <c r="AA5635" s="65" t="str">
        <f t="shared" si="6"/>
        <v/>
      </c>
      <c r="AB5635" s="65" t="str">
        <f t="shared" si="7"/>
        <v/>
      </c>
      <c r="AC5635" s="86"/>
      <c r="AD5635" s="87" t="str">
        <f t="shared" si="8"/>
        <v/>
      </c>
      <c r="AE5635" s="84"/>
      <c r="AF5635" s="86">
        <f>IF(AC5635&gt;0,AC5635,'⚙️ Config'!$B$10)</f>
        <v>0.0075</v>
      </c>
      <c r="AG5635" s="88">
        <f t="shared" si="9"/>
        <v>17645.66235</v>
      </c>
      <c r="AH5635" s="88">
        <f>AG5635*'⚙️ Config'!$B$11</f>
        <v>88228.31175</v>
      </c>
      <c r="AI5635" s="88">
        <f>AH5635*'⚙️ Config'!$B$12</f>
        <v>26468.49353</v>
      </c>
      <c r="AJ5635" s="64"/>
      <c r="AK5635" s="84"/>
      <c r="AL5635" s="84"/>
      <c r="AM5635" s="84"/>
      <c r="AN5635" s="84"/>
      <c r="AO5635" s="84"/>
      <c r="AP5635" s="84"/>
      <c r="AQ5635" s="84"/>
    </row>
    <row r="5636" ht="15.0" customHeight="1">
      <c r="A5636" s="98">
        <v>5633.0</v>
      </c>
      <c r="B5636" s="99" t="s">
        <v>11811</v>
      </c>
      <c r="C5636" s="98" t="s">
        <v>141</v>
      </c>
      <c r="D5636" s="98" t="s">
        <v>11812</v>
      </c>
      <c r="E5636" s="100">
        <v>24.42</v>
      </c>
      <c r="F5636" s="98" t="s">
        <v>86</v>
      </c>
      <c r="G5636" s="98" t="s">
        <v>606</v>
      </c>
      <c r="H5636" s="101">
        <v>2347274.24</v>
      </c>
      <c r="I5636" s="98">
        <v>2.0</v>
      </c>
      <c r="J5636" s="102">
        <v>4.7</v>
      </c>
      <c r="K5636" s="99">
        <v>2022.0</v>
      </c>
      <c r="L5636" s="98" t="s">
        <v>202</v>
      </c>
      <c r="M5636" s="98">
        <v>2021.0</v>
      </c>
      <c r="N5636" s="98" t="s">
        <v>161</v>
      </c>
      <c r="O5636" s="65" t="str">
        <f t="shared" si="1"/>
        <v>024261410001</v>
      </c>
      <c r="P5636" s="65">
        <f t="shared" si="2"/>
        <v>0</v>
      </c>
      <c r="Q5636" s="65">
        <f t="shared" si="3"/>
        <v>4</v>
      </c>
      <c r="R5636" s="65" t="str">
        <f t="shared" si="12"/>
        <v>02.426.141/0001-04</v>
      </c>
      <c r="S5636" s="84"/>
      <c r="T5636" s="84" t="str">
        <f t="shared" si="10"/>
        <v/>
      </c>
      <c r="U5636" s="84" t="str">
        <f t="shared" si="11"/>
        <v/>
      </c>
      <c r="V5636" s="65" t="str">
        <f t="shared" si="5"/>
        <v/>
      </c>
      <c r="W5636" s="84"/>
      <c r="X5636" s="84"/>
      <c r="Y5636" s="85"/>
      <c r="Z5636" s="85"/>
      <c r="AA5636" s="65" t="str">
        <f t="shared" si="6"/>
        <v/>
      </c>
      <c r="AB5636" s="65" t="str">
        <f t="shared" si="7"/>
        <v/>
      </c>
      <c r="AC5636" s="86"/>
      <c r="AD5636" s="87" t="str">
        <f t="shared" si="8"/>
        <v/>
      </c>
      <c r="AE5636" s="84"/>
      <c r="AF5636" s="86">
        <f>IF(AC5636&gt;0,AC5636,'⚙️ Config'!$B$10)</f>
        <v>0.0075</v>
      </c>
      <c r="AG5636" s="88">
        <f t="shared" si="9"/>
        <v>17604.5568</v>
      </c>
      <c r="AH5636" s="88">
        <f>AG5636*'⚙️ Config'!$B$11</f>
        <v>88022.784</v>
      </c>
      <c r="AI5636" s="88">
        <f>AH5636*'⚙️ Config'!$B$12</f>
        <v>26406.8352</v>
      </c>
      <c r="AJ5636" s="64"/>
      <c r="AK5636" s="84"/>
      <c r="AL5636" s="84"/>
      <c r="AM5636" s="84"/>
      <c r="AN5636" s="84"/>
      <c r="AO5636" s="84"/>
      <c r="AP5636" s="84"/>
      <c r="AQ5636" s="84"/>
    </row>
    <row r="5637" ht="15.0" customHeight="1">
      <c r="A5637" s="103">
        <v>5634.0</v>
      </c>
      <c r="B5637" s="104" t="s">
        <v>11813</v>
      </c>
      <c r="C5637" s="103" t="s">
        <v>8495</v>
      </c>
      <c r="D5637" s="103" t="s">
        <v>11814</v>
      </c>
      <c r="E5637" s="105">
        <v>34.06</v>
      </c>
      <c r="F5637" s="103" t="s">
        <v>86</v>
      </c>
      <c r="G5637" s="103" t="s">
        <v>606</v>
      </c>
      <c r="H5637" s="106">
        <v>2347100.53</v>
      </c>
      <c r="I5637" s="103">
        <v>1.0</v>
      </c>
      <c r="J5637" s="107">
        <v>4.5</v>
      </c>
      <c r="K5637" s="104">
        <v>2021.0</v>
      </c>
      <c r="L5637" s="103" t="s">
        <v>458</v>
      </c>
      <c r="M5637" s="103">
        <v>2021.0</v>
      </c>
      <c r="N5637" s="103" t="s">
        <v>161</v>
      </c>
      <c r="O5637" s="65" t="str">
        <f t="shared" si="1"/>
        <v>167562610001</v>
      </c>
      <c r="P5637" s="65">
        <f t="shared" si="2"/>
        <v>7</v>
      </c>
      <c r="Q5637" s="65">
        <f t="shared" si="3"/>
        <v>6</v>
      </c>
      <c r="R5637" s="65" t="str">
        <f t="shared" si="12"/>
        <v>16.756.261/0001-76</v>
      </c>
      <c r="S5637" s="84"/>
      <c r="T5637" s="84" t="str">
        <f t="shared" si="10"/>
        <v/>
      </c>
      <c r="U5637" s="84" t="str">
        <f t="shared" si="11"/>
        <v/>
      </c>
      <c r="V5637" s="65" t="str">
        <f t="shared" si="5"/>
        <v/>
      </c>
      <c r="W5637" s="84"/>
      <c r="X5637" s="84"/>
      <c r="Y5637" s="85"/>
      <c r="Z5637" s="85"/>
      <c r="AA5637" s="65" t="str">
        <f t="shared" si="6"/>
        <v/>
      </c>
      <c r="AB5637" s="65" t="str">
        <f t="shared" si="7"/>
        <v/>
      </c>
      <c r="AC5637" s="86"/>
      <c r="AD5637" s="87" t="str">
        <f t="shared" si="8"/>
        <v/>
      </c>
      <c r="AE5637" s="84"/>
      <c r="AF5637" s="86">
        <f>IF(AC5637&gt;0,AC5637,'⚙️ Config'!$B$10)</f>
        <v>0.0075</v>
      </c>
      <c r="AG5637" s="88">
        <f t="shared" si="9"/>
        <v>17603.25398</v>
      </c>
      <c r="AH5637" s="88">
        <f>AG5637*'⚙️ Config'!$B$11</f>
        <v>88016.26988</v>
      </c>
      <c r="AI5637" s="88">
        <f>AH5637*'⚙️ Config'!$B$12</f>
        <v>26404.88096</v>
      </c>
      <c r="AJ5637" s="64"/>
      <c r="AK5637" s="84"/>
      <c r="AL5637" s="84"/>
      <c r="AM5637" s="84"/>
      <c r="AN5637" s="84"/>
      <c r="AO5637" s="84"/>
      <c r="AP5637" s="84"/>
      <c r="AQ5637" s="84"/>
    </row>
    <row r="5638" ht="15.0" customHeight="1">
      <c r="A5638" s="98">
        <v>5635.0</v>
      </c>
      <c r="B5638" s="99" t="s">
        <v>11815</v>
      </c>
      <c r="C5638" s="98" t="s">
        <v>141</v>
      </c>
      <c r="D5638" s="98" t="s">
        <v>11816</v>
      </c>
      <c r="E5638" s="100">
        <v>33.27</v>
      </c>
      <c r="F5638" s="98" t="s">
        <v>86</v>
      </c>
      <c r="G5638" s="98" t="s">
        <v>606</v>
      </c>
      <c r="H5638" s="101">
        <v>2346834.38</v>
      </c>
      <c r="I5638" s="98">
        <v>1.0</v>
      </c>
      <c r="J5638" s="102">
        <v>4.8</v>
      </c>
      <c r="K5638" s="99">
        <v>2021.0</v>
      </c>
      <c r="L5638" s="98" t="s">
        <v>268</v>
      </c>
      <c r="M5638" s="98">
        <v>2021.0</v>
      </c>
      <c r="N5638" s="98" t="s">
        <v>161</v>
      </c>
      <c r="O5638" s="65" t="str">
        <f t="shared" si="1"/>
        <v>073108970001</v>
      </c>
      <c r="P5638" s="65">
        <f t="shared" si="2"/>
        <v>0</v>
      </c>
      <c r="Q5638" s="65">
        <f t="shared" si="3"/>
        <v>7</v>
      </c>
      <c r="R5638" s="65" t="str">
        <f t="shared" si="12"/>
        <v>07.310.897/0001-07</v>
      </c>
      <c r="S5638" s="84"/>
      <c r="T5638" s="84" t="str">
        <f t="shared" si="10"/>
        <v/>
      </c>
      <c r="U5638" s="84" t="str">
        <f t="shared" si="11"/>
        <v/>
      </c>
      <c r="V5638" s="65" t="str">
        <f t="shared" si="5"/>
        <v/>
      </c>
      <c r="W5638" s="84"/>
      <c r="X5638" s="84"/>
      <c r="Y5638" s="85"/>
      <c r="Z5638" s="85"/>
      <c r="AA5638" s="65" t="str">
        <f t="shared" si="6"/>
        <v/>
      </c>
      <c r="AB5638" s="65" t="str">
        <f t="shared" si="7"/>
        <v/>
      </c>
      <c r="AC5638" s="86"/>
      <c r="AD5638" s="87" t="str">
        <f t="shared" si="8"/>
        <v/>
      </c>
      <c r="AE5638" s="84"/>
      <c r="AF5638" s="86">
        <f>IF(AC5638&gt;0,AC5638,'⚙️ Config'!$B$10)</f>
        <v>0.0075</v>
      </c>
      <c r="AG5638" s="88">
        <f t="shared" si="9"/>
        <v>17601.25785</v>
      </c>
      <c r="AH5638" s="88">
        <f>AG5638*'⚙️ Config'!$B$11</f>
        <v>88006.28925</v>
      </c>
      <c r="AI5638" s="88">
        <f>AH5638*'⚙️ Config'!$B$12</f>
        <v>26401.88678</v>
      </c>
      <c r="AJ5638" s="64"/>
      <c r="AK5638" s="84"/>
      <c r="AL5638" s="84"/>
      <c r="AM5638" s="84"/>
      <c r="AN5638" s="84"/>
      <c r="AO5638" s="84"/>
      <c r="AP5638" s="84"/>
      <c r="AQ5638" s="84"/>
    </row>
    <row r="5639" ht="15.0" customHeight="1">
      <c r="A5639" s="98">
        <v>5636.0</v>
      </c>
      <c r="B5639" s="99" t="s">
        <v>11817</v>
      </c>
      <c r="C5639" s="98" t="s">
        <v>141</v>
      </c>
      <c r="D5639" s="98" t="s">
        <v>11818</v>
      </c>
      <c r="E5639" s="100">
        <v>34.65</v>
      </c>
      <c r="F5639" s="98" t="s">
        <v>86</v>
      </c>
      <c r="G5639" s="98" t="s">
        <v>606</v>
      </c>
      <c r="H5639" s="101">
        <v>2341278.37</v>
      </c>
      <c r="I5639" s="98">
        <v>1.0</v>
      </c>
      <c r="J5639" s="102">
        <v>4.3</v>
      </c>
      <c r="K5639" s="99">
        <v>2021.0</v>
      </c>
      <c r="L5639" s="98" t="s">
        <v>630</v>
      </c>
      <c r="M5639" s="98">
        <v>2021.0</v>
      </c>
      <c r="N5639" s="98" t="s">
        <v>145</v>
      </c>
      <c r="O5639" s="65" t="str">
        <f t="shared" si="1"/>
        <v>111163410001</v>
      </c>
      <c r="P5639" s="65">
        <f t="shared" si="2"/>
        <v>4</v>
      </c>
      <c r="Q5639" s="65">
        <f t="shared" si="3"/>
        <v>3</v>
      </c>
      <c r="R5639" s="65" t="str">
        <f t="shared" si="12"/>
        <v>11.116.341/0001-43</v>
      </c>
      <c r="S5639" s="84"/>
      <c r="T5639" s="84" t="str">
        <f t="shared" si="10"/>
        <v/>
      </c>
      <c r="U5639" s="84" t="str">
        <f t="shared" si="11"/>
        <v/>
      </c>
      <c r="V5639" s="65" t="str">
        <f t="shared" si="5"/>
        <v/>
      </c>
      <c r="W5639" s="84"/>
      <c r="X5639" s="84"/>
      <c r="Y5639" s="85"/>
      <c r="Z5639" s="85"/>
      <c r="AA5639" s="65" t="str">
        <f t="shared" si="6"/>
        <v/>
      </c>
      <c r="AB5639" s="65" t="str">
        <f t="shared" si="7"/>
        <v/>
      </c>
      <c r="AC5639" s="86"/>
      <c r="AD5639" s="87" t="str">
        <f t="shared" si="8"/>
        <v/>
      </c>
      <c r="AE5639" s="84"/>
      <c r="AF5639" s="86">
        <f>IF(AC5639&gt;0,AC5639,'⚙️ Config'!$B$10)</f>
        <v>0.0075</v>
      </c>
      <c r="AG5639" s="88">
        <f t="shared" si="9"/>
        <v>17559.58778</v>
      </c>
      <c r="AH5639" s="88">
        <f>AG5639*'⚙️ Config'!$B$11</f>
        <v>87797.93888</v>
      </c>
      <c r="AI5639" s="88">
        <f>AH5639*'⚙️ Config'!$B$12</f>
        <v>26339.38166</v>
      </c>
      <c r="AJ5639" s="64"/>
      <c r="AK5639" s="84"/>
      <c r="AL5639" s="84"/>
      <c r="AM5639" s="84"/>
      <c r="AN5639" s="84"/>
      <c r="AO5639" s="84"/>
      <c r="AP5639" s="84"/>
      <c r="AQ5639" s="84"/>
    </row>
    <row r="5640" ht="15.0" customHeight="1">
      <c r="A5640" s="103">
        <v>5637.0</v>
      </c>
      <c r="B5640" s="104" t="s">
        <v>11819</v>
      </c>
      <c r="C5640" s="103" t="s">
        <v>141</v>
      </c>
      <c r="D5640" s="103" t="s">
        <v>11820</v>
      </c>
      <c r="E5640" s="105">
        <v>25.72</v>
      </c>
      <c r="F5640" s="103" t="s">
        <v>86</v>
      </c>
      <c r="G5640" s="103" t="s">
        <v>606</v>
      </c>
      <c r="H5640" s="106">
        <v>2336727.58</v>
      </c>
      <c r="I5640" s="103">
        <v>2.0</v>
      </c>
      <c r="J5640" s="107">
        <v>4.8</v>
      </c>
      <c r="K5640" s="104">
        <v>2023.0</v>
      </c>
      <c r="L5640" s="103" t="s">
        <v>448</v>
      </c>
      <c r="M5640" s="103">
        <v>2021.0</v>
      </c>
      <c r="N5640" s="103" t="s">
        <v>161</v>
      </c>
      <c r="O5640" s="65" t="str">
        <f t="shared" si="1"/>
        <v>624034310001</v>
      </c>
      <c r="P5640" s="65">
        <f t="shared" si="2"/>
        <v>5</v>
      </c>
      <c r="Q5640" s="65">
        <f t="shared" si="3"/>
        <v>6</v>
      </c>
      <c r="R5640" s="65" t="str">
        <f t="shared" si="12"/>
        <v>62.403.431/0001-56</v>
      </c>
      <c r="S5640" s="84"/>
      <c r="T5640" s="84" t="str">
        <f t="shared" si="10"/>
        <v/>
      </c>
      <c r="U5640" s="84" t="str">
        <f t="shared" si="11"/>
        <v/>
      </c>
      <c r="V5640" s="65" t="str">
        <f t="shared" si="5"/>
        <v/>
      </c>
      <c r="W5640" s="84"/>
      <c r="X5640" s="84"/>
      <c r="Y5640" s="85"/>
      <c r="Z5640" s="85"/>
      <c r="AA5640" s="65" t="str">
        <f t="shared" si="6"/>
        <v/>
      </c>
      <c r="AB5640" s="65" t="str">
        <f t="shared" si="7"/>
        <v/>
      </c>
      <c r="AC5640" s="86"/>
      <c r="AD5640" s="87" t="str">
        <f t="shared" si="8"/>
        <v/>
      </c>
      <c r="AE5640" s="84"/>
      <c r="AF5640" s="86">
        <f>IF(AC5640&gt;0,AC5640,'⚙️ Config'!$B$10)</f>
        <v>0.0075</v>
      </c>
      <c r="AG5640" s="88">
        <f t="shared" si="9"/>
        <v>17525.45685</v>
      </c>
      <c r="AH5640" s="88">
        <f>AG5640*'⚙️ Config'!$B$11</f>
        <v>87627.28425</v>
      </c>
      <c r="AI5640" s="88">
        <f>AH5640*'⚙️ Config'!$B$12</f>
        <v>26288.18528</v>
      </c>
      <c r="AJ5640" s="64"/>
      <c r="AK5640" s="84"/>
      <c r="AL5640" s="84"/>
      <c r="AM5640" s="84"/>
      <c r="AN5640" s="84"/>
      <c r="AO5640" s="84"/>
      <c r="AP5640" s="84"/>
      <c r="AQ5640" s="84"/>
    </row>
    <row r="5641" ht="15.0" customHeight="1">
      <c r="A5641" s="103">
        <v>5638.0</v>
      </c>
      <c r="B5641" s="104" t="s">
        <v>11821</v>
      </c>
      <c r="C5641" s="103" t="s">
        <v>6908</v>
      </c>
      <c r="D5641" s="103" t="s">
        <v>11822</v>
      </c>
      <c r="E5641" s="105">
        <v>33.79</v>
      </c>
      <c r="F5641" s="103" t="s">
        <v>86</v>
      </c>
      <c r="G5641" s="103" t="s">
        <v>606</v>
      </c>
      <c r="H5641" s="106">
        <v>2332125.19</v>
      </c>
      <c r="I5641" s="103">
        <v>1.0</v>
      </c>
      <c r="J5641" s="107">
        <v>4.6</v>
      </c>
      <c r="K5641" s="104">
        <v>2021.0</v>
      </c>
      <c r="L5641" s="103" t="s">
        <v>177</v>
      </c>
      <c r="M5641" s="103">
        <v>2021.0</v>
      </c>
      <c r="N5641" s="103" t="s">
        <v>161</v>
      </c>
      <c r="O5641" s="65" t="str">
        <f t="shared" si="1"/>
        <v>058886940001</v>
      </c>
      <c r="P5641" s="65">
        <f t="shared" si="2"/>
        <v>6</v>
      </c>
      <c r="Q5641" s="65">
        <f t="shared" si="3"/>
        <v>9</v>
      </c>
      <c r="R5641" s="65" t="str">
        <f t="shared" si="12"/>
        <v>05.888.694/0001-69</v>
      </c>
      <c r="S5641" s="84"/>
      <c r="T5641" s="84" t="str">
        <f t="shared" si="10"/>
        <v/>
      </c>
      <c r="U5641" s="84" t="str">
        <f t="shared" si="11"/>
        <v/>
      </c>
      <c r="V5641" s="65" t="str">
        <f t="shared" si="5"/>
        <v/>
      </c>
      <c r="W5641" s="84"/>
      <c r="X5641" s="84"/>
      <c r="Y5641" s="85"/>
      <c r="Z5641" s="85"/>
      <c r="AA5641" s="65" t="str">
        <f t="shared" si="6"/>
        <v/>
      </c>
      <c r="AB5641" s="65" t="str">
        <f t="shared" si="7"/>
        <v/>
      </c>
      <c r="AC5641" s="86"/>
      <c r="AD5641" s="87" t="str">
        <f t="shared" si="8"/>
        <v/>
      </c>
      <c r="AE5641" s="84"/>
      <c r="AF5641" s="86">
        <f>IF(AC5641&gt;0,AC5641,'⚙️ Config'!$B$10)</f>
        <v>0.0075</v>
      </c>
      <c r="AG5641" s="88">
        <f t="shared" si="9"/>
        <v>17490.93893</v>
      </c>
      <c r="AH5641" s="88">
        <f>AG5641*'⚙️ Config'!$B$11</f>
        <v>87454.69463</v>
      </c>
      <c r="AI5641" s="88">
        <f>AH5641*'⚙️ Config'!$B$12</f>
        <v>26236.40839</v>
      </c>
      <c r="AJ5641" s="64"/>
      <c r="AK5641" s="84"/>
      <c r="AL5641" s="84"/>
      <c r="AM5641" s="84"/>
      <c r="AN5641" s="84"/>
      <c r="AO5641" s="84"/>
      <c r="AP5641" s="84"/>
      <c r="AQ5641" s="84"/>
    </row>
    <row r="5642" ht="15.0" customHeight="1">
      <c r="A5642" s="103">
        <v>5639.0</v>
      </c>
      <c r="B5642" s="104" t="s">
        <v>11823</v>
      </c>
      <c r="C5642" s="103" t="s">
        <v>141</v>
      </c>
      <c r="D5642" s="103" t="s">
        <v>11824</v>
      </c>
      <c r="E5642" s="105">
        <v>33.27</v>
      </c>
      <c r="F5642" s="103" t="s">
        <v>86</v>
      </c>
      <c r="G5642" s="103" t="s">
        <v>606</v>
      </c>
      <c r="H5642" s="106">
        <v>2331224.11</v>
      </c>
      <c r="I5642" s="103">
        <v>1.0</v>
      </c>
      <c r="J5642" s="107">
        <v>4.8</v>
      </c>
      <c r="K5642" s="104">
        <v>2021.0</v>
      </c>
      <c r="L5642" s="103" t="s">
        <v>202</v>
      </c>
      <c r="M5642" s="103">
        <v>2021.0</v>
      </c>
      <c r="N5642" s="103" t="s">
        <v>342</v>
      </c>
      <c r="O5642" s="65" t="str">
        <f t="shared" si="1"/>
        <v>327527700001</v>
      </c>
      <c r="P5642" s="65">
        <f t="shared" si="2"/>
        <v>8</v>
      </c>
      <c r="Q5642" s="65">
        <f t="shared" si="3"/>
        <v>7</v>
      </c>
      <c r="R5642" s="65" t="str">
        <f t="shared" si="12"/>
        <v>32.752.770/0001-87</v>
      </c>
      <c r="S5642" s="84"/>
      <c r="T5642" s="84" t="str">
        <f t="shared" si="10"/>
        <v/>
      </c>
      <c r="U5642" s="84" t="str">
        <f t="shared" si="11"/>
        <v/>
      </c>
      <c r="V5642" s="65" t="str">
        <f t="shared" si="5"/>
        <v/>
      </c>
      <c r="W5642" s="84"/>
      <c r="X5642" s="84"/>
      <c r="Y5642" s="85"/>
      <c r="Z5642" s="85"/>
      <c r="AA5642" s="65" t="str">
        <f t="shared" si="6"/>
        <v/>
      </c>
      <c r="AB5642" s="65" t="str">
        <f t="shared" si="7"/>
        <v/>
      </c>
      <c r="AC5642" s="86"/>
      <c r="AD5642" s="87" t="str">
        <f t="shared" si="8"/>
        <v/>
      </c>
      <c r="AE5642" s="84"/>
      <c r="AF5642" s="86">
        <f>IF(AC5642&gt;0,AC5642,'⚙️ Config'!$B$10)</f>
        <v>0.0075</v>
      </c>
      <c r="AG5642" s="88">
        <f t="shared" si="9"/>
        <v>17484.18083</v>
      </c>
      <c r="AH5642" s="88">
        <f>AG5642*'⚙️ Config'!$B$11</f>
        <v>87420.90413</v>
      </c>
      <c r="AI5642" s="88">
        <f>AH5642*'⚙️ Config'!$B$12</f>
        <v>26226.27124</v>
      </c>
      <c r="AJ5642" s="64"/>
      <c r="AK5642" s="84"/>
      <c r="AL5642" s="84"/>
      <c r="AM5642" s="84"/>
      <c r="AN5642" s="84"/>
      <c r="AO5642" s="84"/>
      <c r="AP5642" s="84"/>
      <c r="AQ5642" s="84"/>
    </row>
    <row r="5643" ht="15.0" customHeight="1">
      <c r="A5643" s="98">
        <v>5640.0</v>
      </c>
      <c r="B5643" s="99" t="s">
        <v>11825</v>
      </c>
      <c r="C5643" s="98" t="s">
        <v>141</v>
      </c>
      <c r="D5643" s="98" t="s">
        <v>11826</v>
      </c>
      <c r="E5643" s="100">
        <v>27.13</v>
      </c>
      <c r="F5643" s="98" t="s">
        <v>86</v>
      </c>
      <c r="G5643" s="98" t="s">
        <v>606</v>
      </c>
      <c r="H5643" s="101">
        <v>2330891.81</v>
      </c>
      <c r="I5643" s="98">
        <v>2.0</v>
      </c>
      <c r="J5643" s="102">
        <v>4.7</v>
      </c>
      <c r="K5643" s="99">
        <v>2023.0</v>
      </c>
      <c r="L5643" s="98" t="s">
        <v>630</v>
      </c>
      <c r="M5643" s="98">
        <v>2021.0</v>
      </c>
      <c r="N5643" s="98" t="s">
        <v>161</v>
      </c>
      <c r="O5643" s="65" t="str">
        <f t="shared" si="1"/>
        <v>088103300001</v>
      </c>
      <c r="P5643" s="65">
        <f t="shared" si="2"/>
        <v>5</v>
      </c>
      <c r="Q5643" s="65">
        <f t="shared" si="3"/>
        <v>4</v>
      </c>
      <c r="R5643" s="65" t="str">
        <f t="shared" si="12"/>
        <v>08.810.330/0001-54</v>
      </c>
      <c r="S5643" s="84"/>
      <c r="T5643" s="84" t="str">
        <f t="shared" si="10"/>
        <v/>
      </c>
      <c r="U5643" s="84" t="str">
        <f t="shared" si="11"/>
        <v/>
      </c>
      <c r="V5643" s="65" t="str">
        <f t="shared" si="5"/>
        <v/>
      </c>
      <c r="W5643" s="84"/>
      <c r="X5643" s="84"/>
      <c r="Y5643" s="85"/>
      <c r="Z5643" s="85"/>
      <c r="AA5643" s="65" t="str">
        <f t="shared" si="6"/>
        <v/>
      </c>
      <c r="AB5643" s="65" t="str">
        <f t="shared" si="7"/>
        <v/>
      </c>
      <c r="AC5643" s="86"/>
      <c r="AD5643" s="87" t="str">
        <f t="shared" si="8"/>
        <v/>
      </c>
      <c r="AE5643" s="84"/>
      <c r="AF5643" s="86">
        <f>IF(AC5643&gt;0,AC5643,'⚙️ Config'!$B$10)</f>
        <v>0.0075</v>
      </c>
      <c r="AG5643" s="88">
        <f t="shared" si="9"/>
        <v>17481.68858</v>
      </c>
      <c r="AH5643" s="88">
        <f>AG5643*'⚙️ Config'!$B$11</f>
        <v>87408.44288</v>
      </c>
      <c r="AI5643" s="88">
        <f>AH5643*'⚙️ Config'!$B$12</f>
        <v>26222.53286</v>
      </c>
      <c r="AJ5643" s="64"/>
      <c r="AK5643" s="84"/>
      <c r="AL5643" s="84"/>
      <c r="AM5643" s="84"/>
      <c r="AN5643" s="84"/>
      <c r="AO5643" s="84"/>
      <c r="AP5643" s="84"/>
      <c r="AQ5643" s="84"/>
    </row>
    <row r="5644" ht="15.0" customHeight="1">
      <c r="A5644" s="103">
        <v>5641.0</v>
      </c>
      <c r="B5644" s="104" t="s">
        <v>11827</v>
      </c>
      <c r="C5644" s="103" t="s">
        <v>154</v>
      </c>
      <c r="D5644" s="103" t="s">
        <v>11828</v>
      </c>
      <c r="E5644" s="105">
        <v>32.79</v>
      </c>
      <c r="F5644" s="103" t="s">
        <v>86</v>
      </c>
      <c r="G5644" s="103" t="s">
        <v>606</v>
      </c>
      <c r="H5644" s="106">
        <v>2328978.33</v>
      </c>
      <c r="I5644" s="103">
        <v>1.0</v>
      </c>
      <c r="J5644" s="107">
        <v>5.0</v>
      </c>
      <c r="K5644" s="104">
        <v>2021.0</v>
      </c>
      <c r="L5644" s="103" t="s">
        <v>630</v>
      </c>
      <c r="M5644" s="103">
        <v>2021.0</v>
      </c>
      <c r="N5644" s="103" t="s">
        <v>161</v>
      </c>
      <c r="O5644" s="65" t="str">
        <f t="shared" si="1"/>
        <v>151845130001</v>
      </c>
      <c r="P5644" s="65">
        <f t="shared" si="2"/>
        <v>7</v>
      </c>
      <c r="Q5644" s="65">
        <f t="shared" si="3"/>
        <v>7</v>
      </c>
      <c r="R5644" s="65" t="str">
        <f t="shared" si="12"/>
        <v>15.184.513/0001-77</v>
      </c>
      <c r="S5644" s="84"/>
      <c r="T5644" s="84" t="str">
        <f t="shared" si="10"/>
        <v/>
      </c>
      <c r="U5644" s="84" t="str">
        <f t="shared" si="11"/>
        <v/>
      </c>
      <c r="V5644" s="65" t="str">
        <f t="shared" si="5"/>
        <v/>
      </c>
      <c r="W5644" s="84"/>
      <c r="X5644" s="84"/>
      <c r="Y5644" s="85"/>
      <c r="Z5644" s="85"/>
      <c r="AA5644" s="65" t="str">
        <f t="shared" si="6"/>
        <v/>
      </c>
      <c r="AB5644" s="65" t="str">
        <f t="shared" si="7"/>
        <v/>
      </c>
      <c r="AC5644" s="86"/>
      <c r="AD5644" s="87" t="str">
        <f t="shared" si="8"/>
        <v/>
      </c>
      <c r="AE5644" s="84"/>
      <c r="AF5644" s="86">
        <f>IF(AC5644&gt;0,AC5644,'⚙️ Config'!$B$10)</f>
        <v>0.0075</v>
      </c>
      <c r="AG5644" s="88">
        <f t="shared" si="9"/>
        <v>17467.33748</v>
      </c>
      <c r="AH5644" s="88">
        <f>AG5644*'⚙️ Config'!$B$11</f>
        <v>87336.68738</v>
      </c>
      <c r="AI5644" s="88">
        <f>AH5644*'⚙️ Config'!$B$12</f>
        <v>26201.00621</v>
      </c>
      <c r="AJ5644" s="64"/>
      <c r="AK5644" s="84"/>
      <c r="AL5644" s="84"/>
      <c r="AM5644" s="84"/>
      <c r="AN5644" s="84"/>
      <c r="AO5644" s="84"/>
      <c r="AP5644" s="84"/>
      <c r="AQ5644" s="84"/>
    </row>
    <row r="5645" ht="15.0" customHeight="1">
      <c r="A5645" s="103">
        <v>5642.0</v>
      </c>
      <c r="B5645" s="104" t="s">
        <v>11829</v>
      </c>
      <c r="C5645" s="103" t="s">
        <v>141</v>
      </c>
      <c r="D5645" s="103" t="s">
        <v>11830</v>
      </c>
      <c r="E5645" s="105">
        <v>25.37</v>
      </c>
      <c r="F5645" s="103" t="s">
        <v>86</v>
      </c>
      <c r="G5645" s="103" t="s">
        <v>606</v>
      </c>
      <c r="H5645" s="106">
        <v>2326229.92</v>
      </c>
      <c r="I5645" s="103">
        <v>2.0</v>
      </c>
      <c r="J5645" s="107">
        <v>4.3</v>
      </c>
      <c r="K5645" s="104">
        <v>2022.0</v>
      </c>
      <c r="L5645" s="103" t="s">
        <v>315</v>
      </c>
      <c r="M5645" s="103">
        <v>2021.0</v>
      </c>
      <c r="N5645" s="103" t="s">
        <v>161</v>
      </c>
      <c r="O5645" s="65" t="str">
        <f t="shared" si="1"/>
        <v>112926170001</v>
      </c>
      <c r="P5645" s="65">
        <f t="shared" si="2"/>
        <v>4</v>
      </c>
      <c r="Q5645" s="65">
        <f t="shared" si="3"/>
        <v>4</v>
      </c>
      <c r="R5645" s="65" t="str">
        <f t="shared" si="12"/>
        <v>11.292.617/0001-44</v>
      </c>
      <c r="S5645" s="84"/>
      <c r="T5645" s="84" t="str">
        <f t="shared" si="10"/>
        <v/>
      </c>
      <c r="U5645" s="84" t="str">
        <f t="shared" si="11"/>
        <v/>
      </c>
      <c r="V5645" s="65" t="str">
        <f t="shared" si="5"/>
        <v/>
      </c>
      <c r="W5645" s="84"/>
      <c r="X5645" s="84"/>
      <c r="Y5645" s="85"/>
      <c r="Z5645" s="85"/>
      <c r="AA5645" s="65" t="str">
        <f t="shared" si="6"/>
        <v/>
      </c>
      <c r="AB5645" s="65" t="str">
        <f t="shared" si="7"/>
        <v/>
      </c>
      <c r="AC5645" s="86"/>
      <c r="AD5645" s="87" t="str">
        <f t="shared" si="8"/>
        <v/>
      </c>
      <c r="AE5645" s="84"/>
      <c r="AF5645" s="86">
        <f>IF(AC5645&gt;0,AC5645,'⚙️ Config'!$B$10)</f>
        <v>0.0075</v>
      </c>
      <c r="AG5645" s="88">
        <f t="shared" si="9"/>
        <v>17446.7244</v>
      </c>
      <c r="AH5645" s="88">
        <f>AG5645*'⚙️ Config'!$B$11</f>
        <v>87233.622</v>
      </c>
      <c r="AI5645" s="88">
        <f>AH5645*'⚙️ Config'!$B$12</f>
        <v>26170.0866</v>
      </c>
      <c r="AJ5645" s="64"/>
      <c r="AK5645" s="84"/>
      <c r="AL5645" s="84"/>
      <c r="AM5645" s="84"/>
      <c r="AN5645" s="84"/>
      <c r="AO5645" s="84"/>
      <c r="AP5645" s="84"/>
      <c r="AQ5645" s="84"/>
    </row>
    <row r="5646" ht="15.0" customHeight="1">
      <c r="A5646" s="98">
        <v>5643.0</v>
      </c>
      <c r="B5646" s="99" t="s">
        <v>11831</v>
      </c>
      <c r="C5646" s="98" t="s">
        <v>141</v>
      </c>
      <c r="D5646" s="98" t="s">
        <v>11832</v>
      </c>
      <c r="E5646" s="100">
        <v>33.03</v>
      </c>
      <c r="F5646" s="98" t="s">
        <v>86</v>
      </c>
      <c r="G5646" s="98" t="s">
        <v>606</v>
      </c>
      <c r="H5646" s="101">
        <v>2325941.5</v>
      </c>
      <c r="I5646" s="98">
        <v>1.0</v>
      </c>
      <c r="J5646" s="102">
        <v>4.9</v>
      </c>
      <c r="K5646" s="99">
        <v>2021.0</v>
      </c>
      <c r="L5646" s="98" t="s">
        <v>202</v>
      </c>
      <c r="M5646" s="98">
        <v>2021.0</v>
      </c>
      <c r="N5646" s="98" t="s">
        <v>342</v>
      </c>
      <c r="O5646" s="65" t="str">
        <f t="shared" si="1"/>
        <v>071422900001</v>
      </c>
      <c r="P5646" s="65">
        <f t="shared" si="2"/>
        <v>5</v>
      </c>
      <c r="Q5646" s="65">
        <f t="shared" si="3"/>
        <v>7</v>
      </c>
      <c r="R5646" s="65" t="str">
        <f t="shared" si="12"/>
        <v>07.142.290/0001-57</v>
      </c>
      <c r="S5646" s="84"/>
      <c r="T5646" s="84" t="str">
        <f t="shared" si="10"/>
        <v/>
      </c>
      <c r="U5646" s="84" t="str">
        <f t="shared" si="11"/>
        <v/>
      </c>
      <c r="V5646" s="65" t="str">
        <f t="shared" si="5"/>
        <v/>
      </c>
      <c r="W5646" s="84"/>
      <c r="X5646" s="84"/>
      <c r="Y5646" s="85"/>
      <c r="Z5646" s="85"/>
      <c r="AA5646" s="65" t="str">
        <f t="shared" si="6"/>
        <v/>
      </c>
      <c r="AB5646" s="65" t="str">
        <f t="shared" si="7"/>
        <v/>
      </c>
      <c r="AC5646" s="86"/>
      <c r="AD5646" s="87" t="str">
        <f t="shared" si="8"/>
        <v/>
      </c>
      <c r="AE5646" s="84"/>
      <c r="AF5646" s="86">
        <f>IF(AC5646&gt;0,AC5646,'⚙️ Config'!$B$10)</f>
        <v>0.0075</v>
      </c>
      <c r="AG5646" s="88">
        <f t="shared" si="9"/>
        <v>17444.56125</v>
      </c>
      <c r="AH5646" s="88">
        <f>AG5646*'⚙️ Config'!$B$11</f>
        <v>87222.80625</v>
      </c>
      <c r="AI5646" s="88">
        <f>AH5646*'⚙️ Config'!$B$12</f>
        <v>26166.84188</v>
      </c>
      <c r="AJ5646" s="64"/>
      <c r="AK5646" s="84"/>
      <c r="AL5646" s="84"/>
      <c r="AM5646" s="84"/>
      <c r="AN5646" s="84"/>
      <c r="AO5646" s="84"/>
      <c r="AP5646" s="84"/>
      <c r="AQ5646" s="84"/>
    </row>
    <row r="5647" ht="15.0" customHeight="1">
      <c r="A5647" s="98">
        <v>5644.0</v>
      </c>
      <c r="B5647" s="99" t="s">
        <v>11833</v>
      </c>
      <c r="C5647" s="98" t="s">
        <v>141</v>
      </c>
      <c r="D5647" s="98" t="s">
        <v>11834</v>
      </c>
      <c r="E5647" s="100">
        <v>32.79</v>
      </c>
      <c r="F5647" s="98" t="s">
        <v>86</v>
      </c>
      <c r="G5647" s="98" t="s">
        <v>606</v>
      </c>
      <c r="H5647" s="101">
        <v>2325796.88</v>
      </c>
      <c r="I5647" s="98">
        <v>1.0</v>
      </c>
      <c r="J5647" s="102">
        <v>5.0</v>
      </c>
      <c r="K5647" s="99">
        <v>2021.0</v>
      </c>
      <c r="L5647" s="98" t="s">
        <v>197</v>
      </c>
      <c r="M5647" s="98">
        <v>2021.0</v>
      </c>
      <c r="N5647" s="98" t="s">
        <v>161</v>
      </c>
      <c r="O5647" s="65" t="str">
        <f t="shared" si="1"/>
        <v>023960640001</v>
      </c>
      <c r="P5647" s="65">
        <f t="shared" si="2"/>
        <v>8</v>
      </c>
      <c r="Q5647" s="65">
        <f t="shared" si="3"/>
        <v>9</v>
      </c>
      <c r="R5647" s="65" t="str">
        <f t="shared" si="12"/>
        <v>02.396.064/0001-89</v>
      </c>
      <c r="S5647" s="84"/>
      <c r="T5647" s="84" t="str">
        <f t="shared" si="10"/>
        <v/>
      </c>
      <c r="U5647" s="84" t="str">
        <f t="shared" si="11"/>
        <v/>
      </c>
      <c r="V5647" s="65" t="str">
        <f t="shared" si="5"/>
        <v/>
      </c>
      <c r="W5647" s="84"/>
      <c r="X5647" s="84"/>
      <c r="Y5647" s="85"/>
      <c r="Z5647" s="85"/>
      <c r="AA5647" s="65" t="str">
        <f t="shared" si="6"/>
        <v/>
      </c>
      <c r="AB5647" s="65" t="str">
        <f t="shared" si="7"/>
        <v/>
      </c>
      <c r="AC5647" s="86"/>
      <c r="AD5647" s="87" t="str">
        <f t="shared" si="8"/>
        <v/>
      </c>
      <c r="AE5647" s="84"/>
      <c r="AF5647" s="86">
        <f>IF(AC5647&gt;0,AC5647,'⚙️ Config'!$B$10)</f>
        <v>0.0075</v>
      </c>
      <c r="AG5647" s="88">
        <f t="shared" si="9"/>
        <v>17443.4766</v>
      </c>
      <c r="AH5647" s="88">
        <f>AG5647*'⚙️ Config'!$B$11</f>
        <v>87217.383</v>
      </c>
      <c r="AI5647" s="88">
        <f>AH5647*'⚙️ Config'!$B$12</f>
        <v>26165.2149</v>
      </c>
      <c r="AJ5647" s="64"/>
      <c r="AK5647" s="84"/>
      <c r="AL5647" s="84"/>
      <c r="AM5647" s="84"/>
      <c r="AN5647" s="84"/>
      <c r="AO5647" s="84"/>
      <c r="AP5647" s="84"/>
      <c r="AQ5647" s="84"/>
    </row>
    <row r="5648" ht="15.0" customHeight="1">
      <c r="A5648" s="98">
        <v>5645.0</v>
      </c>
      <c r="B5648" s="99" t="s">
        <v>11835</v>
      </c>
      <c r="C5648" s="98" t="s">
        <v>141</v>
      </c>
      <c r="D5648" s="98" t="s">
        <v>11836</v>
      </c>
      <c r="E5648" s="100">
        <v>33.4</v>
      </c>
      <c r="F5648" s="98" t="s">
        <v>86</v>
      </c>
      <c r="G5648" s="98" t="s">
        <v>606</v>
      </c>
      <c r="H5648" s="101">
        <v>2325406.23</v>
      </c>
      <c r="I5648" s="98">
        <v>2.0</v>
      </c>
      <c r="J5648" s="102">
        <v>4.8</v>
      </c>
      <c r="K5648" s="99">
        <v>2024.0</v>
      </c>
      <c r="L5648" s="98" t="s">
        <v>387</v>
      </c>
      <c r="M5648" s="98">
        <v>2021.0</v>
      </c>
      <c r="N5648" s="98" t="s">
        <v>161</v>
      </c>
      <c r="O5648" s="65" t="str">
        <f t="shared" si="1"/>
        <v>460298800001</v>
      </c>
      <c r="P5648" s="65">
        <f t="shared" si="2"/>
        <v>2</v>
      </c>
      <c r="Q5648" s="65">
        <f t="shared" si="3"/>
        <v>0</v>
      </c>
      <c r="R5648" s="65" t="str">
        <f t="shared" si="12"/>
        <v>46.029.880/0001-20</v>
      </c>
      <c r="S5648" s="84"/>
      <c r="T5648" s="84" t="str">
        <f t="shared" si="10"/>
        <v/>
      </c>
      <c r="U5648" s="84" t="str">
        <f t="shared" si="11"/>
        <v/>
      </c>
      <c r="V5648" s="65" t="str">
        <f t="shared" si="5"/>
        <v/>
      </c>
      <c r="W5648" s="84"/>
      <c r="X5648" s="84"/>
      <c r="Y5648" s="85"/>
      <c r="Z5648" s="85"/>
      <c r="AA5648" s="65" t="str">
        <f t="shared" si="6"/>
        <v/>
      </c>
      <c r="AB5648" s="65" t="str">
        <f t="shared" si="7"/>
        <v/>
      </c>
      <c r="AC5648" s="86"/>
      <c r="AD5648" s="87" t="str">
        <f t="shared" si="8"/>
        <v/>
      </c>
      <c r="AE5648" s="84"/>
      <c r="AF5648" s="86">
        <f>IF(AC5648&gt;0,AC5648,'⚙️ Config'!$B$10)</f>
        <v>0.0075</v>
      </c>
      <c r="AG5648" s="88">
        <f t="shared" si="9"/>
        <v>17440.54673</v>
      </c>
      <c r="AH5648" s="88">
        <f>AG5648*'⚙️ Config'!$B$11</f>
        <v>87202.73363</v>
      </c>
      <c r="AI5648" s="88">
        <f>AH5648*'⚙️ Config'!$B$12</f>
        <v>26160.82009</v>
      </c>
      <c r="AJ5648" s="64"/>
      <c r="AK5648" s="84"/>
      <c r="AL5648" s="84"/>
      <c r="AM5648" s="84"/>
      <c r="AN5648" s="84"/>
      <c r="AO5648" s="84"/>
      <c r="AP5648" s="84"/>
      <c r="AQ5648" s="84"/>
    </row>
    <row r="5649" ht="15.0" customHeight="1">
      <c r="A5649" s="103">
        <v>5646.0</v>
      </c>
      <c r="B5649" s="104" t="s">
        <v>11837</v>
      </c>
      <c r="C5649" s="103" t="s">
        <v>141</v>
      </c>
      <c r="D5649" s="103" t="s">
        <v>11838</v>
      </c>
      <c r="E5649" s="105">
        <v>33.27</v>
      </c>
      <c r="F5649" s="103" t="s">
        <v>86</v>
      </c>
      <c r="G5649" s="103" t="s">
        <v>606</v>
      </c>
      <c r="H5649" s="106">
        <v>2323570.95</v>
      </c>
      <c r="I5649" s="103">
        <v>1.0</v>
      </c>
      <c r="J5649" s="107">
        <v>4.8</v>
      </c>
      <c r="K5649" s="104">
        <v>2021.0</v>
      </c>
      <c r="L5649" s="103" t="s">
        <v>177</v>
      </c>
      <c r="M5649" s="103">
        <v>2021.0</v>
      </c>
      <c r="N5649" s="103" t="s">
        <v>161</v>
      </c>
      <c r="O5649" s="65" t="str">
        <f t="shared" si="1"/>
        <v>137252410001</v>
      </c>
      <c r="P5649" s="65">
        <f t="shared" si="2"/>
        <v>4</v>
      </c>
      <c r="Q5649" s="65">
        <f t="shared" si="3"/>
        <v>0</v>
      </c>
      <c r="R5649" s="65" t="str">
        <f t="shared" si="12"/>
        <v>13.725.241/0001-40</v>
      </c>
      <c r="S5649" s="84"/>
      <c r="T5649" s="84" t="str">
        <f t="shared" si="10"/>
        <v/>
      </c>
      <c r="U5649" s="84" t="str">
        <f t="shared" si="11"/>
        <v/>
      </c>
      <c r="V5649" s="65" t="str">
        <f t="shared" si="5"/>
        <v/>
      </c>
      <c r="W5649" s="84"/>
      <c r="X5649" s="84"/>
      <c r="Y5649" s="85"/>
      <c r="Z5649" s="85"/>
      <c r="AA5649" s="65" t="str">
        <f t="shared" si="6"/>
        <v/>
      </c>
      <c r="AB5649" s="65" t="str">
        <f t="shared" si="7"/>
        <v/>
      </c>
      <c r="AC5649" s="86"/>
      <c r="AD5649" s="87" t="str">
        <f t="shared" si="8"/>
        <v/>
      </c>
      <c r="AE5649" s="84"/>
      <c r="AF5649" s="86">
        <f>IF(AC5649&gt;0,AC5649,'⚙️ Config'!$B$10)</f>
        <v>0.0075</v>
      </c>
      <c r="AG5649" s="88">
        <f t="shared" si="9"/>
        <v>17426.78213</v>
      </c>
      <c r="AH5649" s="88">
        <f>AG5649*'⚙️ Config'!$B$11</f>
        <v>87133.91063</v>
      </c>
      <c r="AI5649" s="88">
        <f>AH5649*'⚙️ Config'!$B$12</f>
        <v>26140.17319</v>
      </c>
      <c r="AJ5649" s="64"/>
      <c r="AK5649" s="84"/>
      <c r="AL5649" s="84"/>
      <c r="AM5649" s="84"/>
      <c r="AN5649" s="84"/>
      <c r="AO5649" s="84"/>
      <c r="AP5649" s="84"/>
      <c r="AQ5649" s="84"/>
    </row>
    <row r="5650" ht="15.0" customHeight="1">
      <c r="A5650" s="98">
        <v>5647.0</v>
      </c>
      <c r="B5650" s="99" t="s">
        <v>11839</v>
      </c>
      <c r="C5650" s="98" t="s">
        <v>141</v>
      </c>
      <c r="D5650" s="98" t="s">
        <v>11840</v>
      </c>
      <c r="E5650" s="100">
        <v>33.79</v>
      </c>
      <c r="F5650" s="98" t="s">
        <v>86</v>
      </c>
      <c r="G5650" s="98" t="s">
        <v>606</v>
      </c>
      <c r="H5650" s="101">
        <v>2322098.92</v>
      </c>
      <c r="I5650" s="98">
        <v>1.0</v>
      </c>
      <c r="J5650" s="102">
        <v>4.6</v>
      </c>
      <c r="K5650" s="99">
        <v>2021.0</v>
      </c>
      <c r="L5650" s="98" t="s">
        <v>630</v>
      </c>
      <c r="M5650" s="98">
        <v>2021.0</v>
      </c>
      <c r="N5650" s="98" t="s">
        <v>161</v>
      </c>
      <c r="O5650" s="65" t="str">
        <f t="shared" si="1"/>
        <v>351213540001</v>
      </c>
      <c r="P5650" s="65">
        <f t="shared" si="2"/>
        <v>7</v>
      </c>
      <c r="Q5650" s="65">
        <f t="shared" si="3"/>
        <v>9</v>
      </c>
      <c r="R5650" s="65" t="str">
        <f t="shared" si="12"/>
        <v>35.121.354/0001-79</v>
      </c>
      <c r="S5650" s="84"/>
      <c r="T5650" s="84" t="str">
        <f t="shared" si="10"/>
        <v/>
      </c>
      <c r="U5650" s="84" t="str">
        <f t="shared" si="11"/>
        <v/>
      </c>
      <c r="V5650" s="65" t="str">
        <f t="shared" si="5"/>
        <v/>
      </c>
      <c r="W5650" s="84"/>
      <c r="X5650" s="84"/>
      <c r="Y5650" s="85"/>
      <c r="Z5650" s="85"/>
      <c r="AA5650" s="65" t="str">
        <f t="shared" si="6"/>
        <v/>
      </c>
      <c r="AB5650" s="65" t="str">
        <f t="shared" si="7"/>
        <v/>
      </c>
      <c r="AC5650" s="86"/>
      <c r="AD5650" s="87" t="str">
        <f t="shared" si="8"/>
        <v/>
      </c>
      <c r="AE5650" s="84"/>
      <c r="AF5650" s="86">
        <f>IF(AC5650&gt;0,AC5650,'⚙️ Config'!$B$10)</f>
        <v>0.0075</v>
      </c>
      <c r="AG5650" s="88">
        <f t="shared" si="9"/>
        <v>17415.7419</v>
      </c>
      <c r="AH5650" s="88">
        <f>AG5650*'⚙️ Config'!$B$11</f>
        <v>87078.7095</v>
      </c>
      <c r="AI5650" s="88">
        <f>AH5650*'⚙️ Config'!$B$12</f>
        <v>26123.61285</v>
      </c>
      <c r="AJ5650" s="64"/>
      <c r="AK5650" s="84"/>
      <c r="AL5650" s="84"/>
      <c r="AM5650" s="84"/>
      <c r="AN5650" s="84"/>
      <c r="AO5650" s="84"/>
      <c r="AP5650" s="84"/>
      <c r="AQ5650" s="84"/>
    </row>
    <row r="5651" ht="15.0" customHeight="1">
      <c r="A5651" s="98">
        <v>5648.0</v>
      </c>
      <c r="B5651" s="99" t="s">
        <v>11841</v>
      </c>
      <c r="C5651" s="98" t="s">
        <v>141</v>
      </c>
      <c r="D5651" s="98" t="s">
        <v>11842</v>
      </c>
      <c r="E5651" s="100">
        <v>26.43</v>
      </c>
      <c r="F5651" s="98" t="s">
        <v>86</v>
      </c>
      <c r="G5651" s="98" t="s">
        <v>606</v>
      </c>
      <c r="H5651" s="101">
        <v>2320196.55</v>
      </c>
      <c r="I5651" s="98">
        <v>2.0</v>
      </c>
      <c r="J5651" s="102">
        <v>4.8</v>
      </c>
      <c r="K5651" s="99">
        <v>2023.0</v>
      </c>
      <c r="L5651" s="98" t="s">
        <v>856</v>
      </c>
      <c r="M5651" s="98">
        <v>2021.0</v>
      </c>
      <c r="N5651" s="98" t="s">
        <v>161</v>
      </c>
      <c r="O5651" s="65" t="str">
        <f t="shared" si="1"/>
        <v>307502990001</v>
      </c>
      <c r="P5651" s="65">
        <f t="shared" si="2"/>
        <v>6</v>
      </c>
      <c r="Q5651" s="65">
        <f t="shared" si="3"/>
        <v>2</v>
      </c>
      <c r="R5651" s="65" t="str">
        <f t="shared" si="12"/>
        <v>30.750.299/0001-62</v>
      </c>
      <c r="S5651" s="84"/>
      <c r="T5651" s="84" t="str">
        <f t="shared" si="10"/>
        <v/>
      </c>
      <c r="U5651" s="84" t="str">
        <f t="shared" si="11"/>
        <v/>
      </c>
      <c r="V5651" s="65" t="str">
        <f t="shared" si="5"/>
        <v/>
      </c>
      <c r="W5651" s="84"/>
      <c r="X5651" s="84"/>
      <c r="Y5651" s="85"/>
      <c r="Z5651" s="85"/>
      <c r="AA5651" s="65" t="str">
        <f t="shared" si="6"/>
        <v/>
      </c>
      <c r="AB5651" s="65" t="str">
        <f t="shared" si="7"/>
        <v/>
      </c>
      <c r="AC5651" s="86"/>
      <c r="AD5651" s="87" t="str">
        <f t="shared" si="8"/>
        <v/>
      </c>
      <c r="AE5651" s="84"/>
      <c r="AF5651" s="86">
        <f>IF(AC5651&gt;0,AC5651,'⚙️ Config'!$B$10)</f>
        <v>0.0075</v>
      </c>
      <c r="AG5651" s="88">
        <f t="shared" si="9"/>
        <v>17401.47413</v>
      </c>
      <c r="AH5651" s="88">
        <f>AG5651*'⚙️ Config'!$B$11</f>
        <v>87007.37063</v>
      </c>
      <c r="AI5651" s="88">
        <f>AH5651*'⚙️ Config'!$B$12</f>
        <v>26102.21119</v>
      </c>
      <c r="AJ5651" s="64"/>
      <c r="AK5651" s="84"/>
      <c r="AL5651" s="84"/>
      <c r="AM5651" s="84"/>
      <c r="AN5651" s="84"/>
      <c r="AO5651" s="84"/>
      <c r="AP5651" s="84"/>
      <c r="AQ5651" s="84"/>
    </row>
    <row r="5652" ht="15.0" customHeight="1">
      <c r="A5652" s="103">
        <v>5649.0</v>
      </c>
      <c r="B5652" s="104" t="s">
        <v>11843</v>
      </c>
      <c r="C5652" s="103" t="s">
        <v>154</v>
      </c>
      <c r="D5652" s="103" t="s">
        <v>11844</v>
      </c>
      <c r="E5652" s="105">
        <v>27.0</v>
      </c>
      <c r="F5652" s="103" t="s">
        <v>86</v>
      </c>
      <c r="G5652" s="103" t="s">
        <v>606</v>
      </c>
      <c r="H5652" s="106">
        <v>2318312.32</v>
      </c>
      <c r="I5652" s="103">
        <v>2.0</v>
      </c>
      <c r="J5652" s="107">
        <v>4.6</v>
      </c>
      <c r="K5652" s="104">
        <v>2023.0</v>
      </c>
      <c r="L5652" s="103" t="s">
        <v>448</v>
      </c>
      <c r="M5652" s="103">
        <v>2021.0</v>
      </c>
      <c r="N5652" s="103" t="s">
        <v>161</v>
      </c>
      <c r="O5652" s="65" t="str">
        <f t="shared" si="1"/>
        <v>733655610001</v>
      </c>
      <c r="P5652" s="65">
        <f t="shared" si="2"/>
        <v>6</v>
      </c>
      <c r="Q5652" s="65">
        <f t="shared" si="3"/>
        <v>8</v>
      </c>
      <c r="R5652" s="65" t="str">
        <f t="shared" si="12"/>
        <v>73.365.561/0001-68</v>
      </c>
      <c r="S5652" s="84"/>
      <c r="T5652" s="84" t="str">
        <f t="shared" si="10"/>
        <v/>
      </c>
      <c r="U5652" s="84" t="str">
        <f t="shared" si="11"/>
        <v/>
      </c>
      <c r="V5652" s="65" t="str">
        <f t="shared" si="5"/>
        <v/>
      </c>
      <c r="W5652" s="84"/>
      <c r="X5652" s="84"/>
      <c r="Y5652" s="85"/>
      <c r="Z5652" s="85"/>
      <c r="AA5652" s="65" t="str">
        <f t="shared" si="6"/>
        <v/>
      </c>
      <c r="AB5652" s="65" t="str">
        <f t="shared" si="7"/>
        <v/>
      </c>
      <c r="AC5652" s="86"/>
      <c r="AD5652" s="87" t="str">
        <f t="shared" si="8"/>
        <v/>
      </c>
      <c r="AE5652" s="84"/>
      <c r="AF5652" s="86">
        <f>IF(AC5652&gt;0,AC5652,'⚙️ Config'!$B$10)</f>
        <v>0.0075</v>
      </c>
      <c r="AG5652" s="88">
        <f t="shared" si="9"/>
        <v>17387.3424</v>
      </c>
      <c r="AH5652" s="88">
        <f>AG5652*'⚙️ Config'!$B$11</f>
        <v>86936.712</v>
      </c>
      <c r="AI5652" s="88">
        <f>AH5652*'⚙️ Config'!$B$12</f>
        <v>26081.0136</v>
      </c>
      <c r="AJ5652" s="64"/>
      <c r="AK5652" s="84"/>
      <c r="AL5652" s="84"/>
      <c r="AM5652" s="84"/>
      <c r="AN5652" s="84"/>
      <c r="AO5652" s="84"/>
      <c r="AP5652" s="84"/>
      <c r="AQ5652" s="84"/>
    </row>
    <row r="5653" ht="15.0" customHeight="1">
      <c r="A5653" s="98">
        <v>5650.0</v>
      </c>
      <c r="B5653" s="99" t="s">
        <v>11845</v>
      </c>
      <c r="C5653" s="98" t="s">
        <v>141</v>
      </c>
      <c r="D5653" s="98" t="s">
        <v>11846</v>
      </c>
      <c r="E5653" s="100">
        <v>29.71</v>
      </c>
      <c r="F5653" s="98" t="s">
        <v>86</v>
      </c>
      <c r="G5653" s="98" t="s">
        <v>606</v>
      </c>
      <c r="H5653" s="101">
        <v>2317964.31</v>
      </c>
      <c r="I5653" s="98">
        <v>2.0</v>
      </c>
      <c r="J5653" s="102">
        <v>5.1</v>
      </c>
      <c r="K5653" s="99">
        <v>2024.0</v>
      </c>
      <c r="L5653" s="98" t="s">
        <v>295</v>
      </c>
      <c r="M5653" s="98">
        <v>2021.0</v>
      </c>
      <c r="N5653" s="98" t="s">
        <v>161</v>
      </c>
      <c r="O5653" s="65" t="str">
        <f t="shared" si="1"/>
        <v>475677970001</v>
      </c>
      <c r="P5653" s="65">
        <f t="shared" si="2"/>
        <v>7</v>
      </c>
      <c r="Q5653" s="65">
        <f t="shared" si="3"/>
        <v>7</v>
      </c>
      <c r="R5653" s="65" t="str">
        <f t="shared" si="12"/>
        <v>47.567.797/0001-77</v>
      </c>
      <c r="S5653" s="84"/>
      <c r="T5653" s="84" t="str">
        <f t="shared" si="10"/>
        <v/>
      </c>
      <c r="U5653" s="84" t="str">
        <f t="shared" si="11"/>
        <v/>
      </c>
      <c r="V5653" s="65" t="str">
        <f t="shared" si="5"/>
        <v/>
      </c>
      <c r="W5653" s="84"/>
      <c r="X5653" s="84"/>
      <c r="Y5653" s="85"/>
      <c r="Z5653" s="85"/>
      <c r="AA5653" s="65" t="str">
        <f t="shared" si="6"/>
        <v/>
      </c>
      <c r="AB5653" s="65" t="str">
        <f t="shared" si="7"/>
        <v/>
      </c>
      <c r="AC5653" s="86"/>
      <c r="AD5653" s="87" t="str">
        <f t="shared" si="8"/>
        <v/>
      </c>
      <c r="AE5653" s="84"/>
      <c r="AF5653" s="86">
        <f>IF(AC5653&gt;0,AC5653,'⚙️ Config'!$B$10)</f>
        <v>0.0075</v>
      </c>
      <c r="AG5653" s="88">
        <f t="shared" si="9"/>
        <v>17384.73233</v>
      </c>
      <c r="AH5653" s="88">
        <f>AG5653*'⚙️ Config'!$B$11</f>
        <v>86923.66163</v>
      </c>
      <c r="AI5653" s="88">
        <f>AH5653*'⚙️ Config'!$B$12</f>
        <v>26077.09849</v>
      </c>
      <c r="AJ5653" s="64"/>
      <c r="AK5653" s="84"/>
      <c r="AL5653" s="84"/>
      <c r="AM5653" s="84"/>
      <c r="AN5653" s="84"/>
      <c r="AO5653" s="84"/>
      <c r="AP5653" s="84"/>
      <c r="AQ5653" s="84"/>
    </row>
    <row r="5654" ht="15.0" customHeight="1">
      <c r="A5654" s="103">
        <v>5651.0</v>
      </c>
      <c r="B5654" s="104" t="s">
        <v>11847</v>
      </c>
      <c r="C5654" s="103" t="s">
        <v>141</v>
      </c>
      <c r="D5654" s="103" t="s">
        <v>11848</v>
      </c>
      <c r="E5654" s="105">
        <v>23.52</v>
      </c>
      <c r="F5654" s="103" t="s">
        <v>86</v>
      </c>
      <c r="G5654" s="103" t="s">
        <v>606</v>
      </c>
      <c r="H5654" s="106">
        <v>2317164.07</v>
      </c>
      <c r="I5654" s="103">
        <v>2.0</v>
      </c>
      <c r="J5654" s="107">
        <v>4.7</v>
      </c>
      <c r="K5654" s="104">
        <v>2021.0</v>
      </c>
      <c r="L5654" s="103" t="s">
        <v>4983</v>
      </c>
      <c r="M5654" s="103">
        <v>2021.0</v>
      </c>
      <c r="N5654" s="103" t="s">
        <v>161</v>
      </c>
      <c r="O5654" s="65" t="str">
        <f t="shared" si="1"/>
        <v>645180040001</v>
      </c>
      <c r="P5654" s="65">
        <f t="shared" si="2"/>
        <v>4</v>
      </c>
      <c r="Q5654" s="65">
        <f t="shared" si="3"/>
        <v>9</v>
      </c>
      <c r="R5654" s="65" t="str">
        <f t="shared" si="12"/>
        <v>64.518.004/0001-49</v>
      </c>
      <c r="S5654" s="84"/>
      <c r="T5654" s="84" t="str">
        <f t="shared" si="10"/>
        <v/>
      </c>
      <c r="U5654" s="84" t="str">
        <f t="shared" si="11"/>
        <v/>
      </c>
      <c r="V5654" s="65" t="str">
        <f t="shared" si="5"/>
        <v/>
      </c>
      <c r="W5654" s="84"/>
      <c r="X5654" s="84"/>
      <c r="Y5654" s="85"/>
      <c r="Z5654" s="85"/>
      <c r="AA5654" s="65" t="str">
        <f t="shared" si="6"/>
        <v/>
      </c>
      <c r="AB5654" s="65" t="str">
        <f t="shared" si="7"/>
        <v/>
      </c>
      <c r="AC5654" s="86"/>
      <c r="AD5654" s="87" t="str">
        <f t="shared" si="8"/>
        <v/>
      </c>
      <c r="AE5654" s="84"/>
      <c r="AF5654" s="86">
        <f>IF(AC5654&gt;0,AC5654,'⚙️ Config'!$B$10)</f>
        <v>0.0075</v>
      </c>
      <c r="AG5654" s="88">
        <f t="shared" si="9"/>
        <v>17378.73053</v>
      </c>
      <c r="AH5654" s="88">
        <f>AG5654*'⚙️ Config'!$B$11</f>
        <v>86893.65263</v>
      </c>
      <c r="AI5654" s="88">
        <f>AH5654*'⚙️ Config'!$B$12</f>
        <v>26068.09579</v>
      </c>
      <c r="AJ5654" s="64"/>
      <c r="AK5654" s="84"/>
      <c r="AL5654" s="84"/>
      <c r="AM5654" s="84"/>
      <c r="AN5654" s="84"/>
      <c r="AO5654" s="84"/>
      <c r="AP5654" s="84"/>
      <c r="AQ5654" s="84"/>
    </row>
    <row r="5655" ht="15.0" customHeight="1">
      <c r="A5655" s="98">
        <v>5652.0</v>
      </c>
      <c r="B5655" s="99" t="s">
        <v>11849</v>
      </c>
      <c r="C5655" s="98" t="s">
        <v>141</v>
      </c>
      <c r="D5655" s="98" t="s">
        <v>11850</v>
      </c>
      <c r="E5655" s="100">
        <v>33.52</v>
      </c>
      <c r="F5655" s="98" t="s">
        <v>86</v>
      </c>
      <c r="G5655" s="98" t="s">
        <v>606</v>
      </c>
      <c r="H5655" s="101">
        <v>2315444.43</v>
      </c>
      <c r="I5655" s="98">
        <v>1.0</v>
      </c>
      <c r="J5655" s="102">
        <v>4.7</v>
      </c>
      <c r="K5655" s="99">
        <v>2021.0</v>
      </c>
      <c r="L5655" s="98" t="s">
        <v>630</v>
      </c>
      <c r="M5655" s="98">
        <v>2021.0</v>
      </c>
      <c r="N5655" s="98" t="s">
        <v>161</v>
      </c>
      <c r="O5655" s="65" t="str">
        <f t="shared" si="1"/>
        <v>015110760001</v>
      </c>
      <c r="P5655" s="65">
        <f t="shared" si="2"/>
        <v>4</v>
      </c>
      <c r="Q5655" s="65">
        <f t="shared" si="3"/>
        <v>4</v>
      </c>
      <c r="R5655" s="65" t="str">
        <f t="shared" si="12"/>
        <v>01.511.076/0001-44</v>
      </c>
      <c r="S5655" s="84"/>
      <c r="T5655" s="84" t="str">
        <f t="shared" si="10"/>
        <v/>
      </c>
      <c r="U5655" s="84" t="str">
        <f t="shared" si="11"/>
        <v/>
      </c>
      <c r="V5655" s="65" t="str">
        <f t="shared" si="5"/>
        <v/>
      </c>
      <c r="W5655" s="84"/>
      <c r="X5655" s="84"/>
      <c r="Y5655" s="85"/>
      <c r="Z5655" s="85"/>
      <c r="AA5655" s="65" t="str">
        <f t="shared" si="6"/>
        <v/>
      </c>
      <c r="AB5655" s="65" t="str">
        <f t="shared" si="7"/>
        <v/>
      </c>
      <c r="AC5655" s="86"/>
      <c r="AD5655" s="87" t="str">
        <f t="shared" si="8"/>
        <v/>
      </c>
      <c r="AE5655" s="84"/>
      <c r="AF5655" s="86">
        <f>IF(AC5655&gt;0,AC5655,'⚙️ Config'!$B$10)</f>
        <v>0.0075</v>
      </c>
      <c r="AG5655" s="88">
        <f t="shared" si="9"/>
        <v>17365.83323</v>
      </c>
      <c r="AH5655" s="88">
        <f>AG5655*'⚙️ Config'!$B$11</f>
        <v>86829.16613</v>
      </c>
      <c r="AI5655" s="88">
        <f>AH5655*'⚙️ Config'!$B$12</f>
        <v>26048.74984</v>
      </c>
      <c r="AJ5655" s="64"/>
      <c r="AK5655" s="84"/>
      <c r="AL5655" s="84"/>
      <c r="AM5655" s="84"/>
      <c r="AN5655" s="84"/>
      <c r="AO5655" s="84"/>
      <c r="AP5655" s="84"/>
      <c r="AQ5655" s="84"/>
    </row>
    <row r="5656" ht="15.0" customHeight="1">
      <c r="A5656" s="98">
        <v>5653.0</v>
      </c>
      <c r="B5656" s="99" t="s">
        <v>11851</v>
      </c>
      <c r="C5656" s="98" t="s">
        <v>141</v>
      </c>
      <c r="D5656" s="98" t="s">
        <v>11852</v>
      </c>
      <c r="E5656" s="100">
        <v>34.0</v>
      </c>
      <c r="F5656" s="98" t="s">
        <v>86</v>
      </c>
      <c r="G5656" s="98" t="s">
        <v>606</v>
      </c>
      <c r="H5656" s="101">
        <v>2309191.23</v>
      </c>
      <c r="I5656" s="98">
        <v>2.0</v>
      </c>
      <c r="J5656" s="102">
        <v>5.0</v>
      </c>
      <c r="K5656" s="99">
        <v>2024.0</v>
      </c>
      <c r="L5656" s="98" t="s">
        <v>630</v>
      </c>
      <c r="M5656" s="98">
        <v>2021.0</v>
      </c>
      <c r="N5656" s="98" t="s">
        <v>189</v>
      </c>
      <c r="O5656" s="65" t="str">
        <f t="shared" si="1"/>
        <v>175432790001</v>
      </c>
      <c r="P5656" s="65">
        <f t="shared" si="2"/>
        <v>5</v>
      </c>
      <c r="Q5656" s="65">
        <f t="shared" si="3"/>
        <v>2</v>
      </c>
      <c r="R5656" s="65" t="str">
        <f t="shared" si="12"/>
        <v>17.543.279/0001-52</v>
      </c>
      <c r="S5656" s="84"/>
      <c r="T5656" s="84" t="str">
        <f t="shared" si="10"/>
        <v/>
      </c>
      <c r="U5656" s="84" t="str">
        <f t="shared" si="11"/>
        <v/>
      </c>
      <c r="V5656" s="65" t="str">
        <f t="shared" si="5"/>
        <v/>
      </c>
      <c r="W5656" s="84"/>
      <c r="X5656" s="84"/>
      <c r="Y5656" s="85"/>
      <c r="Z5656" s="85"/>
      <c r="AA5656" s="65" t="str">
        <f t="shared" si="6"/>
        <v/>
      </c>
      <c r="AB5656" s="65" t="str">
        <f t="shared" si="7"/>
        <v/>
      </c>
      <c r="AC5656" s="86"/>
      <c r="AD5656" s="87" t="str">
        <f t="shared" si="8"/>
        <v/>
      </c>
      <c r="AE5656" s="84"/>
      <c r="AF5656" s="86">
        <f>IF(AC5656&gt;0,AC5656,'⚙️ Config'!$B$10)</f>
        <v>0.0075</v>
      </c>
      <c r="AG5656" s="88">
        <f t="shared" si="9"/>
        <v>17318.93423</v>
      </c>
      <c r="AH5656" s="88">
        <f>AG5656*'⚙️ Config'!$B$11</f>
        <v>86594.67113</v>
      </c>
      <c r="AI5656" s="88">
        <f>AH5656*'⚙️ Config'!$B$12</f>
        <v>25978.40134</v>
      </c>
      <c r="AJ5656" s="64"/>
      <c r="AK5656" s="84"/>
      <c r="AL5656" s="84"/>
      <c r="AM5656" s="84"/>
      <c r="AN5656" s="84"/>
      <c r="AO5656" s="84"/>
      <c r="AP5656" s="84"/>
      <c r="AQ5656" s="84"/>
    </row>
    <row r="5657" ht="15.0" customHeight="1">
      <c r="A5657" s="103">
        <v>5654.0</v>
      </c>
      <c r="B5657" s="104" t="s">
        <v>11853</v>
      </c>
      <c r="C5657" s="103" t="s">
        <v>141</v>
      </c>
      <c r="D5657" s="103" t="s">
        <v>11854</v>
      </c>
      <c r="E5657" s="105">
        <v>30.11</v>
      </c>
      <c r="F5657" s="103" t="s">
        <v>86</v>
      </c>
      <c r="G5657" s="103" t="s">
        <v>606</v>
      </c>
      <c r="H5657" s="106">
        <v>2308245.65</v>
      </c>
      <c r="I5657" s="103">
        <v>2.0</v>
      </c>
      <c r="J5657" s="107">
        <v>4.8</v>
      </c>
      <c r="K5657" s="104">
        <v>2024.0</v>
      </c>
      <c r="L5657" s="103" t="s">
        <v>856</v>
      </c>
      <c r="M5657" s="103">
        <v>2021.0</v>
      </c>
      <c r="N5657" s="103" t="s">
        <v>161</v>
      </c>
      <c r="O5657" s="65" t="str">
        <f t="shared" si="1"/>
        <v>062601060001</v>
      </c>
      <c r="P5657" s="65">
        <f t="shared" si="2"/>
        <v>0</v>
      </c>
      <c r="Q5657" s="65">
        <f t="shared" si="3"/>
        <v>0</v>
      </c>
      <c r="R5657" s="65" t="str">
        <f t="shared" si="12"/>
        <v>06.260.106/0001-00</v>
      </c>
      <c r="S5657" s="84"/>
      <c r="T5657" s="84" t="str">
        <f t="shared" si="10"/>
        <v/>
      </c>
      <c r="U5657" s="84" t="str">
        <f t="shared" si="11"/>
        <v/>
      </c>
      <c r="V5657" s="65" t="str">
        <f t="shared" si="5"/>
        <v/>
      </c>
      <c r="W5657" s="84"/>
      <c r="X5657" s="84"/>
      <c r="Y5657" s="85"/>
      <c r="Z5657" s="85"/>
      <c r="AA5657" s="65" t="str">
        <f t="shared" si="6"/>
        <v/>
      </c>
      <c r="AB5657" s="65" t="str">
        <f t="shared" si="7"/>
        <v/>
      </c>
      <c r="AC5657" s="86"/>
      <c r="AD5657" s="87" t="str">
        <f t="shared" si="8"/>
        <v/>
      </c>
      <c r="AE5657" s="84"/>
      <c r="AF5657" s="86">
        <f>IF(AC5657&gt;0,AC5657,'⚙️ Config'!$B$10)</f>
        <v>0.0075</v>
      </c>
      <c r="AG5657" s="88">
        <f t="shared" si="9"/>
        <v>17311.84238</v>
      </c>
      <c r="AH5657" s="88">
        <f>AG5657*'⚙️ Config'!$B$11</f>
        <v>86559.21188</v>
      </c>
      <c r="AI5657" s="88">
        <f>AH5657*'⚙️ Config'!$B$12</f>
        <v>25967.76356</v>
      </c>
      <c r="AJ5657" s="64"/>
      <c r="AK5657" s="84"/>
      <c r="AL5657" s="84"/>
      <c r="AM5657" s="84"/>
      <c r="AN5657" s="84"/>
      <c r="AO5657" s="84"/>
      <c r="AP5657" s="84"/>
      <c r="AQ5657" s="84"/>
    </row>
    <row r="5658" ht="15.0" customHeight="1">
      <c r="A5658" s="103">
        <v>5655.0</v>
      </c>
      <c r="B5658" s="104" t="s">
        <v>11855</v>
      </c>
      <c r="C5658" s="103" t="s">
        <v>141</v>
      </c>
      <c r="D5658" s="103" t="s">
        <v>11856</v>
      </c>
      <c r="E5658" s="105">
        <v>25.86</v>
      </c>
      <c r="F5658" s="103" t="s">
        <v>86</v>
      </c>
      <c r="G5658" s="103" t="s">
        <v>606</v>
      </c>
      <c r="H5658" s="106">
        <v>2307966.08</v>
      </c>
      <c r="I5658" s="103">
        <v>2.0</v>
      </c>
      <c r="J5658" s="107">
        <v>4.7</v>
      </c>
      <c r="K5658" s="104">
        <v>2023.0</v>
      </c>
      <c r="L5658" s="103" t="s">
        <v>691</v>
      </c>
      <c r="M5658" s="103">
        <v>2021.0</v>
      </c>
      <c r="N5658" s="103" t="s">
        <v>161</v>
      </c>
      <c r="O5658" s="65" t="str">
        <f t="shared" si="1"/>
        <v>011472430001</v>
      </c>
      <c r="P5658" s="65">
        <f t="shared" si="2"/>
        <v>1</v>
      </c>
      <c r="Q5658" s="65">
        <f t="shared" si="3"/>
        <v>0</v>
      </c>
      <c r="R5658" s="65" t="str">
        <f t="shared" si="12"/>
        <v>01.147.243/0001-10</v>
      </c>
      <c r="S5658" s="84"/>
      <c r="T5658" s="84" t="str">
        <f t="shared" si="10"/>
        <v/>
      </c>
      <c r="U5658" s="84" t="str">
        <f t="shared" si="11"/>
        <v/>
      </c>
      <c r="V5658" s="65" t="str">
        <f t="shared" si="5"/>
        <v/>
      </c>
      <c r="W5658" s="84"/>
      <c r="X5658" s="84"/>
      <c r="Y5658" s="85"/>
      <c r="Z5658" s="85"/>
      <c r="AA5658" s="65" t="str">
        <f t="shared" si="6"/>
        <v/>
      </c>
      <c r="AB5658" s="65" t="str">
        <f t="shared" si="7"/>
        <v/>
      </c>
      <c r="AC5658" s="86"/>
      <c r="AD5658" s="87" t="str">
        <f t="shared" si="8"/>
        <v/>
      </c>
      <c r="AE5658" s="84"/>
      <c r="AF5658" s="86">
        <f>IF(AC5658&gt;0,AC5658,'⚙️ Config'!$B$10)</f>
        <v>0.0075</v>
      </c>
      <c r="AG5658" s="88">
        <f t="shared" si="9"/>
        <v>17309.7456</v>
      </c>
      <c r="AH5658" s="88">
        <f>AG5658*'⚙️ Config'!$B$11</f>
        <v>86548.728</v>
      </c>
      <c r="AI5658" s="88">
        <f>AH5658*'⚙️ Config'!$B$12</f>
        <v>25964.6184</v>
      </c>
      <c r="AJ5658" s="64"/>
      <c r="AK5658" s="84"/>
      <c r="AL5658" s="84"/>
      <c r="AM5658" s="84"/>
      <c r="AN5658" s="84"/>
      <c r="AO5658" s="84"/>
      <c r="AP5658" s="84"/>
      <c r="AQ5658" s="84"/>
    </row>
    <row r="5659" ht="15.0" customHeight="1">
      <c r="A5659" s="103">
        <v>5656.0</v>
      </c>
      <c r="B5659" s="104" t="s">
        <v>11857</v>
      </c>
      <c r="C5659" s="103" t="s">
        <v>141</v>
      </c>
      <c r="D5659" s="103" t="s">
        <v>11858</v>
      </c>
      <c r="E5659" s="105">
        <v>27.33</v>
      </c>
      <c r="F5659" s="103" t="s">
        <v>86</v>
      </c>
      <c r="G5659" s="103" t="s">
        <v>606</v>
      </c>
      <c r="H5659" s="106">
        <v>2305821.53</v>
      </c>
      <c r="I5659" s="103">
        <v>2.0</v>
      </c>
      <c r="J5659" s="107">
        <v>4.1</v>
      </c>
      <c r="K5659" s="104">
        <v>2023.0</v>
      </c>
      <c r="L5659" s="103" t="s">
        <v>630</v>
      </c>
      <c r="M5659" s="103">
        <v>2022.0</v>
      </c>
      <c r="N5659" s="103" t="s">
        <v>161</v>
      </c>
      <c r="O5659" s="65" t="str">
        <f t="shared" si="1"/>
        <v>361069830001</v>
      </c>
      <c r="P5659" s="65">
        <f t="shared" si="2"/>
        <v>9</v>
      </c>
      <c r="Q5659" s="65">
        <f t="shared" si="3"/>
        <v>2</v>
      </c>
      <c r="R5659" s="65" t="str">
        <f t="shared" si="12"/>
        <v>36.106.983/0001-92</v>
      </c>
      <c r="S5659" s="84"/>
      <c r="T5659" s="84" t="str">
        <f t="shared" si="10"/>
        <v/>
      </c>
      <c r="U5659" s="84" t="str">
        <f t="shared" si="11"/>
        <v/>
      </c>
      <c r="V5659" s="65" t="str">
        <f t="shared" si="5"/>
        <v/>
      </c>
      <c r="W5659" s="84"/>
      <c r="X5659" s="84"/>
      <c r="Y5659" s="85"/>
      <c r="Z5659" s="85"/>
      <c r="AA5659" s="65" t="str">
        <f t="shared" si="6"/>
        <v/>
      </c>
      <c r="AB5659" s="65" t="str">
        <f t="shared" si="7"/>
        <v/>
      </c>
      <c r="AC5659" s="86"/>
      <c r="AD5659" s="87" t="str">
        <f t="shared" si="8"/>
        <v/>
      </c>
      <c r="AE5659" s="84"/>
      <c r="AF5659" s="86">
        <f>IF(AC5659&gt;0,AC5659,'⚙️ Config'!$B$10)</f>
        <v>0.0075</v>
      </c>
      <c r="AG5659" s="88">
        <f t="shared" si="9"/>
        <v>17293.66148</v>
      </c>
      <c r="AH5659" s="88">
        <f>AG5659*'⚙️ Config'!$B$11</f>
        <v>86468.30738</v>
      </c>
      <c r="AI5659" s="88">
        <f>AH5659*'⚙️ Config'!$B$12</f>
        <v>25940.49221</v>
      </c>
      <c r="AJ5659" s="64"/>
      <c r="AK5659" s="84"/>
      <c r="AL5659" s="84"/>
      <c r="AM5659" s="84"/>
      <c r="AN5659" s="84"/>
      <c r="AO5659" s="84"/>
      <c r="AP5659" s="84"/>
      <c r="AQ5659" s="84"/>
    </row>
    <row r="5660" ht="15.0" customHeight="1">
      <c r="A5660" s="103">
        <v>5657.0</v>
      </c>
      <c r="B5660" s="104" t="s">
        <v>11859</v>
      </c>
      <c r="C5660" s="103" t="s">
        <v>141</v>
      </c>
      <c r="D5660" s="103" t="s">
        <v>11860</v>
      </c>
      <c r="E5660" s="105">
        <v>32.79</v>
      </c>
      <c r="F5660" s="103" t="s">
        <v>86</v>
      </c>
      <c r="G5660" s="103" t="s">
        <v>606</v>
      </c>
      <c r="H5660" s="106">
        <v>2305368.26</v>
      </c>
      <c r="I5660" s="103">
        <v>1.0</v>
      </c>
      <c r="J5660" s="107">
        <v>5.0</v>
      </c>
      <c r="K5660" s="104">
        <v>2021.0</v>
      </c>
      <c r="L5660" s="103" t="s">
        <v>630</v>
      </c>
      <c r="M5660" s="103">
        <v>2021.0</v>
      </c>
      <c r="N5660" s="103" t="s">
        <v>161</v>
      </c>
      <c r="O5660" s="65" t="str">
        <f t="shared" si="1"/>
        <v>040858370001</v>
      </c>
      <c r="P5660" s="65">
        <f t="shared" si="2"/>
        <v>3</v>
      </c>
      <c r="Q5660" s="65">
        <f t="shared" si="3"/>
        <v>1</v>
      </c>
      <c r="R5660" s="65" t="str">
        <f t="shared" si="12"/>
        <v>04.085.837/0001-31</v>
      </c>
      <c r="S5660" s="84"/>
      <c r="T5660" s="84" t="str">
        <f t="shared" si="10"/>
        <v/>
      </c>
      <c r="U5660" s="84" t="str">
        <f t="shared" si="11"/>
        <v/>
      </c>
      <c r="V5660" s="65" t="str">
        <f t="shared" si="5"/>
        <v/>
      </c>
      <c r="W5660" s="84"/>
      <c r="X5660" s="84"/>
      <c r="Y5660" s="85"/>
      <c r="Z5660" s="85"/>
      <c r="AA5660" s="65" t="str">
        <f t="shared" si="6"/>
        <v/>
      </c>
      <c r="AB5660" s="65" t="str">
        <f t="shared" si="7"/>
        <v/>
      </c>
      <c r="AC5660" s="86"/>
      <c r="AD5660" s="87" t="str">
        <f t="shared" si="8"/>
        <v/>
      </c>
      <c r="AE5660" s="84"/>
      <c r="AF5660" s="86">
        <f>IF(AC5660&gt;0,AC5660,'⚙️ Config'!$B$10)</f>
        <v>0.0075</v>
      </c>
      <c r="AG5660" s="88">
        <f t="shared" si="9"/>
        <v>17290.26195</v>
      </c>
      <c r="AH5660" s="88">
        <f>AG5660*'⚙️ Config'!$B$11</f>
        <v>86451.30975</v>
      </c>
      <c r="AI5660" s="88">
        <f>AH5660*'⚙️ Config'!$B$12</f>
        <v>25935.39293</v>
      </c>
      <c r="AJ5660" s="64"/>
      <c r="AK5660" s="84"/>
      <c r="AL5660" s="84"/>
      <c r="AM5660" s="84"/>
      <c r="AN5660" s="84"/>
      <c r="AO5660" s="84"/>
      <c r="AP5660" s="84"/>
      <c r="AQ5660" s="84"/>
    </row>
    <row r="5661" ht="15.0" customHeight="1">
      <c r="A5661" s="98">
        <v>5658.0</v>
      </c>
      <c r="B5661" s="99" t="s">
        <v>11861</v>
      </c>
      <c r="C5661" s="98" t="s">
        <v>141</v>
      </c>
      <c r="D5661" s="98" t="s">
        <v>11862</v>
      </c>
      <c r="E5661" s="100">
        <v>33.27</v>
      </c>
      <c r="F5661" s="98" t="s">
        <v>86</v>
      </c>
      <c r="G5661" s="98" t="s">
        <v>606</v>
      </c>
      <c r="H5661" s="101">
        <v>2296429.1</v>
      </c>
      <c r="I5661" s="98">
        <v>1.0</v>
      </c>
      <c r="J5661" s="102">
        <v>4.8</v>
      </c>
      <c r="K5661" s="99">
        <v>2021.0</v>
      </c>
      <c r="L5661" s="98" t="s">
        <v>202</v>
      </c>
      <c r="M5661" s="98">
        <v>2021.0</v>
      </c>
      <c r="N5661" s="98" t="s">
        <v>161</v>
      </c>
      <c r="O5661" s="65" t="str">
        <f t="shared" si="1"/>
        <v>076837620001</v>
      </c>
      <c r="P5661" s="65">
        <f t="shared" si="2"/>
        <v>8</v>
      </c>
      <c r="Q5661" s="65">
        <f t="shared" si="3"/>
        <v>9</v>
      </c>
      <c r="R5661" s="65" t="str">
        <f t="shared" si="12"/>
        <v>07.683.762/0001-89</v>
      </c>
      <c r="S5661" s="84"/>
      <c r="T5661" s="84" t="str">
        <f t="shared" si="10"/>
        <v/>
      </c>
      <c r="U5661" s="84" t="str">
        <f t="shared" si="11"/>
        <v/>
      </c>
      <c r="V5661" s="65" t="str">
        <f t="shared" si="5"/>
        <v/>
      </c>
      <c r="W5661" s="84"/>
      <c r="X5661" s="84"/>
      <c r="Y5661" s="85"/>
      <c r="Z5661" s="85"/>
      <c r="AA5661" s="65" t="str">
        <f t="shared" si="6"/>
        <v/>
      </c>
      <c r="AB5661" s="65" t="str">
        <f t="shared" si="7"/>
        <v/>
      </c>
      <c r="AC5661" s="86"/>
      <c r="AD5661" s="87" t="str">
        <f t="shared" si="8"/>
        <v/>
      </c>
      <c r="AE5661" s="84"/>
      <c r="AF5661" s="86">
        <f>IF(AC5661&gt;0,AC5661,'⚙️ Config'!$B$10)</f>
        <v>0.0075</v>
      </c>
      <c r="AG5661" s="88">
        <f t="shared" si="9"/>
        <v>17223.21825</v>
      </c>
      <c r="AH5661" s="88">
        <f>AG5661*'⚙️ Config'!$B$11</f>
        <v>86116.09125</v>
      </c>
      <c r="AI5661" s="88">
        <f>AH5661*'⚙️ Config'!$B$12</f>
        <v>25834.82738</v>
      </c>
      <c r="AJ5661" s="64"/>
      <c r="AK5661" s="84"/>
      <c r="AL5661" s="84"/>
      <c r="AM5661" s="84"/>
      <c r="AN5661" s="84"/>
      <c r="AO5661" s="84"/>
      <c r="AP5661" s="84"/>
      <c r="AQ5661" s="84"/>
    </row>
    <row r="5662" ht="15.0" customHeight="1">
      <c r="A5662" s="103">
        <v>5659.0</v>
      </c>
      <c r="B5662" s="104" t="s">
        <v>11863</v>
      </c>
      <c r="C5662" s="103" t="s">
        <v>141</v>
      </c>
      <c r="D5662" s="103" t="s">
        <v>11864</v>
      </c>
      <c r="E5662" s="105">
        <v>30.8</v>
      </c>
      <c r="F5662" s="103" t="s">
        <v>86</v>
      </c>
      <c r="G5662" s="103" t="s">
        <v>606</v>
      </c>
      <c r="H5662" s="106">
        <v>2292716.03</v>
      </c>
      <c r="I5662" s="103">
        <v>2.0</v>
      </c>
      <c r="J5662" s="107">
        <v>4.7</v>
      </c>
      <c r="K5662" s="104">
        <v>2024.0</v>
      </c>
      <c r="L5662" s="103" t="s">
        <v>630</v>
      </c>
      <c r="M5662" s="103">
        <v>2021.0</v>
      </c>
      <c r="N5662" s="103" t="s">
        <v>161</v>
      </c>
      <c r="O5662" s="65" t="str">
        <f t="shared" si="1"/>
        <v>169394400001</v>
      </c>
      <c r="P5662" s="65">
        <f t="shared" si="2"/>
        <v>4</v>
      </c>
      <c r="Q5662" s="65">
        <f t="shared" si="3"/>
        <v>9</v>
      </c>
      <c r="R5662" s="65" t="str">
        <f t="shared" si="12"/>
        <v>16.939.440/0001-49</v>
      </c>
      <c r="S5662" s="84"/>
      <c r="T5662" s="84" t="str">
        <f t="shared" si="10"/>
        <v/>
      </c>
      <c r="U5662" s="84" t="str">
        <f t="shared" si="11"/>
        <v/>
      </c>
      <c r="V5662" s="65" t="str">
        <f t="shared" si="5"/>
        <v/>
      </c>
      <c r="W5662" s="84"/>
      <c r="X5662" s="84"/>
      <c r="Y5662" s="85"/>
      <c r="Z5662" s="85"/>
      <c r="AA5662" s="65" t="str">
        <f t="shared" si="6"/>
        <v/>
      </c>
      <c r="AB5662" s="65" t="str">
        <f t="shared" si="7"/>
        <v/>
      </c>
      <c r="AC5662" s="86"/>
      <c r="AD5662" s="87" t="str">
        <f t="shared" si="8"/>
        <v/>
      </c>
      <c r="AE5662" s="84"/>
      <c r="AF5662" s="86">
        <f>IF(AC5662&gt;0,AC5662,'⚙️ Config'!$B$10)</f>
        <v>0.0075</v>
      </c>
      <c r="AG5662" s="88">
        <f t="shared" si="9"/>
        <v>17195.37023</v>
      </c>
      <c r="AH5662" s="88">
        <f>AG5662*'⚙️ Config'!$B$11</f>
        <v>85976.85113</v>
      </c>
      <c r="AI5662" s="88">
        <f>AH5662*'⚙️ Config'!$B$12</f>
        <v>25793.05534</v>
      </c>
      <c r="AJ5662" s="64"/>
      <c r="AK5662" s="84"/>
      <c r="AL5662" s="84"/>
      <c r="AM5662" s="84"/>
      <c r="AN5662" s="84"/>
      <c r="AO5662" s="84"/>
      <c r="AP5662" s="84"/>
      <c r="AQ5662" s="84"/>
    </row>
    <row r="5663" ht="15.0" customHeight="1">
      <c r="A5663" s="103">
        <v>5660.0</v>
      </c>
      <c r="B5663" s="104" t="s">
        <v>11865</v>
      </c>
      <c r="C5663" s="103" t="s">
        <v>141</v>
      </c>
      <c r="D5663" s="103" t="s">
        <v>11866</v>
      </c>
      <c r="E5663" s="105">
        <v>24.9</v>
      </c>
      <c r="F5663" s="103" t="s">
        <v>86</v>
      </c>
      <c r="G5663" s="103" t="s">
        <v>606</v>
      </c>
      <c r="H5663" s="106">
        <v>2292483.54</v>
      </c>
      <c r="I5663" s="103">
        <v>2.0</v>
      </c>
      <c r="J5663" s="107">
        <v>4.7</v>
      </c>
      <c r="K5663" s="104">
        <v>2022.0</v>
      </c>
      <c r="L5663" s="103" t="s">
        <v>630</v>
      </c>
      <c r="M5663" s="103">
        <v>2021.0</v>
      </c>
      <c r="N5663" s="103" t="s">
        <v>189</v>
      </c>
      <c r="O5663" s="65" t="str">
        <f t="shared" si="1"/>
        <v>123931570001</v>
      </c>
      <c r="P5663" s="65">
        <f t="shared" si="2"/>
        <v>0</v>
      </c>
      <c r="Q5663" s="65">
        <f t="shared" si="3"/>
        <v>3</v>
      </c>
      <c r="R5663" s="65" t="str">
        <f t="shared" si="12"/>
        <v>12.393.157/0001-03</v>
      </c>
      <c r="S5663" s="84"/>
      <c r="T5663" s="84" t="str">
        <f t="shared" si="10"/>
        <v/>
      </c>
      <c r="U5663" s="84" t="str">
        <f t="shared" si="11"/>
        <v/>
      </c>
      <c r="V5663" s="65" t="str">
        <f t="shared" si="5"/>
        <v/>
      </c>
      <c r="W5663" s="84"/>
      <c r="X5663" s="84"/>
      <c r="Y5663" s="85"/>
      <c r="Z5663" s="85"/>
      <c r="AA5663" s="65" t="str">
        <f t="shared" si="6"/>
        <v/>
      </c>
      <c r="AB5663" s="65" t="str">
        <f t="shared" si="7"/>
        <v/>
      </c>
      <c r="AC5663" s="86"/>
      <c r="AD5663" s="87" t="str">
        <f t="shared" si="8"/>
        <v/>
      </c>
      <c r="AE5663" s="84"/>
      <c r="AF5663" s="86">
        <f>IF(AC5663&gt;0,AC5663,'⚙️ Config'!$B$10)</f>
        <v>0.0075</v>
      </c>
      <c r="AG5663" s="88">
        <f t="shared" si="9"/>
        <v>17193.62655</v>
      </c>
      <c r="AH5663" s="88">
        <f>AG5663*'⚙️ Config'!$B$11</f>
        <v>85968.13275</v>
      </c>
      <c r="AI5663" s="88">
        <f>AH5663*'⚙️ Config'!$B$12</f>
        <v>25790.43983</v>
      </c>
      <c r="AJ5663" s="64"/>
      <c r="AK5663" s="84"/>
      <c r="AL5663" s="84"/>
      <c r="AM5663" s="84"/>
      <c r="AN5663" s="84"/>
      <c r="AO5663" s="84"/>
      <c r="AP5663" s="84"/>
      <c r="AQ5663" s="84"/>
    </row>
    <row r="5664" ht="15.0" customHeight="1">
      <c r="A5664" s="103">
        <v>5661.0</v>
      </c>
      <c r="B5664" s="104" t="s">
        <v>11867</v>
      </c>
      <c r="C5664" s="103" t="s">
        <v>141</v>
      </c>
      <c r="D5664" s="103" t="s">
        <v>11868</v>
      </c>
      <c r="E5664" s="105">
        <v>33.27</v>
      </c>
      <c r="F5664" s="103" t="s">
        <v>86</v>
      </c>
      <c r="G5664" s="103" t="s">
        <v>606</v>
      </c>
      <c r="H5664" s="106">
        <v>2289722.16</v>
      </c>
      <c r="I5664" s="103">
        <v>1.0</v>
      </c>
      <c r="J5664" s="107">
        <v>4.8</v>
      </c>
      <c r="K5664" s="104">
        <v>2021.0</v>
      </c>
      <c r="L5664" s="103" t="s">
        <v>630</v>
      </c>
      <c r="M5664" s="103">
        <v>2021.0</v>
      </c>
      <c r="N5664" s="103" t="s">
        <v>161</v>
      </c>
      <c r="O5664" s="65" t="str">
        <f t="shared" si="1"/>
        <v>142029200001</v>
      </c>
      <c r="P5664" s="65">
        <f t="shared" si="2"/>
        <v>0</v>
      </c>
      <c r="Q5664" s="65">
        <f t="shared" si="3"/>
        <v>5</v>
      </c>
      <c r="R5664" s="65" t="str">
        <f t="shared" si="12"/>
        <v>14.202.920/0001-05</v>
      </c>
      <c r="S5664" s="84"/>
      <c r="T5664" s="84" t="str">
        <f t="shared" si="10"/>
        <v/>
      </c>
      <c r="U5664" s="84" t="str">
        <f t="shared" si="11"/>
        <v/>
      </c>
      <c r="V5664" s="65" t="str">
        <f t="shared" si="5"/>
        <v/>
      </c>
      <c r="W5664" s="84"/>
      <c r="X5664" s="84"/>
      <c r="Y5664" s="85"/>
      <c r="Z5664" s="85"/>
      <c r="AA5664" s="65" t="str">
        <f t="shared" si="6"/>
        <v/>
      </c>
      <c r="AB5664" s="65" t="str">
        <f t="shared" si="7"/>
        <v/>
      </c>
      <c r="AC5664" s="86"/>
      <c r="AD5664" s="87" t="str">
        <f t="shared" si="8"/>
        <v/>
      </c>
      <c r="AE5664" s="84"/>
      <c r="AF5664" s="86">
        <f>IF(AC5664&gt;0,AC5664,'⚙️ Config'!$B$10)</f>
        <v>0.0075</v>
      </c>
      <c r="AG5664" s="88">
        <f t="shared" si="9"/>
        <v>17172.9162</v>
      </c>
      <c r="AH5664" s="88">
        <f>AG5664*'⚙️ Config'!$B$11</f>
        <v>85864.581</v>
      </c>
      <c r="AI5664" s="88">
        <f>AH5664*'⚙️ Config'!$B$12</f>
        <v>25759.3743</v>
      </c>
      <c r="AJ5664" s="64"/>
      <c r="AK5664" s="84"/>
      <c r="AL5664" s="84"/>
      <c r="AM5664" s="84"/>
      <c r="AN5664" s="84"/>
      <c r="AO5664" s="84"/>
      <c r="AP5664" s="84"/>
      <c r="AQ5664" s="84"/>
    </row>
    <row r="5665" ht="15.0" customHeight="1">
      <c r="A5665" s="103">
        <v>5662.0</v>
      </c>
      <c r="B5665" s="104" t="s">
        <v>11869</v>
      </c>
      <c r="C5665" s="103" t="s">
        <v>141</v>
      </c>
      <c r="D5665" s="103" t="s">
        <v>11870</v>
      </c>
      <c r="E5665" s="105">
        <v>23.61</v>
      </c>
      <c r="F5665" s="103" t="s">
        <v>86</v>
      </c>
      <c r="G5665" s="103" t="s">
        <v>606</v>
      </c>
      <c r="H5665" s="106">
        <v>2286575.17</v>
      </c>
      <c r="I5665" s="103">
        <v>2.0</v>
      </c>
      <c r="J5665" s="107">
        <v>4.8</v>
      </c>
      <c r="K5665" s="104">
        <v>2021.0</v>
      </c>
      <c r="L5665" s="103" t="s">
        <v>630</v>
      </c>
      <c r="M5665" s="103">
        <v>2021.0</v>
      </c>
      <c r="N5665" s="103" t="s">
        <v>145</v>
      </c>
      <c r="O5665" s="65" t="str">
        <f t="shared" si="1"/>
        <v>182454840001</v>
      </c>
      <c r="P5665" s="65">
        <f t="shared" si="2"/>
        <v>0</v>
      </c>
      <c r="Q5665" s="65">
        <f t="shared" si="3"/>
        <v>2</v>
      </c>
      <c r="R5665" s="65" t="str">
        <f t="shared" si="12"/>
        <v>18.245.484/0001-02</v>
      </c>
      <c r="S5665" s="84"/>
      <c r="T5665" s="84" t="str">
        <f t="shared" si="10"/>
        <v/>
      </c>
      <c r="U5665" s="84" t="str">
        <f t="shared" si="11"/>
        <v/>
      </c>
      <c r="V5665" s="65" t="str">
        <f t="shared" si="5"/>
        <v/>
      </c>
      <c r="W5665" s="84"/>
      <c r="X5665" s="84"/>
      <c r="Y5665" s="85"/>
      <c r="Z5665" s="85"/>
      <c r="AA5665" s="65" t="str">
        <f t="shared" si="6"/>
        <v/>
      </c>
      <c r="AB5665" s="65" t="str">
        <f t="shared" si="7"/>
        <v/>
      </c>
      <c r="AC5665" s="86"/>
      <c r="AD5665" s="87" t="str">
        <f t="shared" si="8"/>
        <v/>
      </c>
      <c r="AE5665" s="84"/>
      <c r="AF5665" s="86">
        <f>IF(AC5665&gt;0,AC5665,'⚙️ Config'!$B$10)</f>
        <v>0.0075</v>
      </c>
      <c r="AG5665" s="88">
        <f t="shared" si="9"/>
        <v>17149.31378</v>
      </c>
      <c r="AH5665" s="88">
        <f>AG5665*'⚙️ Config'!$B$11</f>
        <v>85746.56888</v>
      </c>
      <c r="AI5665" s="88">
        <f>AH5665*'⚙️ Config'!$B$12</f>
        <v>25723.97066</v>
      </c>
      <c r="AJ5665" s="64"/>
      <c r="AK5665" s="84"/>
      <c r="AL5665" s="84"/>
      <c r="AM5665" s="84"/>
      <c r="AN5665" s="84"/>
      <c r="AO5665" s="84"/>
      <c r="AP5665" s="84"/>
      <c r="AQ5665" s="84"/>
    </row>
    <row r="5666" ht="15.0" customHeight="1">
      <c r="A5666" s="98">
        <v>5663.0</v>
      </c>
      <c r="B5666" s="99" t="s">
        <v>11871</v>
      </c>
      <c r="C5666" s="98" t="s">
        <v>141</v>
      </c>
      <c r="D5666" s="98" t="s">
        <v>11872</v>
      </c>
      <c r="E5666" s="100">
        <v>30.11</v>
      </c>
      <c r="F5666" s="98" t="s">
        <v>86</v>
      </c>
      <c r="G5666" s="98" t="s">
        <v>606</v>
      </c>
      <c r="H5666" s="101">
        <v>2283922.24</v>
      </c>
      <c r="I5666" s="98">
        <v>2.0</v>
      </c>
      <c r="J5666" s="102">
        <v>4.8</v>
      </c>
      <c r="K5666" s="99">
        <v>2024.0</v>
      </c>
      <c r="L5666" s="98" t="s">
        <v>165</v>
      </c>
      <c r="M5666" s="98">
        <v>2021.0</v>
      </c>
      <c r="N5666" s="98" t="s">
        <v>189</v>
      </c>
      <c r="O5666" s="65" t="str">
        <f t="shared" si="1"/>
        <v>034902950001</v>
      </c>
      <c r="P5666" s="65">
        <f t="shared" si="2"/>
        <v>1</v>
      </c>
      <c r="Q5666" s="65">
        <f t="shared" si="3"/>
        <v>0</v>
      </c>
      <c r="R5666" s="65" t="str">
        <f t="shared" si="12"/>
        <v>03.490.295/0001-10</v>
      </c>
      <c r="S5666" s="84"/>
      <c r="T5666" s="84" t="str">
        <f t="shared" si="10"/>
        <v/>
      </c>
      <c r="U5666" s="84" t="str">
        <f t="shared" si="11"/>
        <v/>
      </c>
      <c r="V5666" s="65" t="str">
        <f t="shared" si="5"/>
        <v/>
      </c>
      <c r="W5666" s="84"/>
      <c r="X5666" s="84"/>
      <c r="Y5666" s="85"/>
      <c r="Z5666" s="85"/>
      <c r="AA5666" s="65" t="str">
        <f t="shared" si="6"/>
        <v/>
      </c>
      <c r="AB5666" s="65" t="str">
        <f t="shared" si="7"/>
        <v/>
      </c>
      <c r="AC5666" s="86"/>
      <c r="AD5666" s="87" t="str">
        <f t="shared" si="8"/>
        <v/>
      </c>
      <c r="AE5666" s="84"/>
      <c r="AF5666" s="86">
        <f>IF(AC5666&gt;0,AC5666,'⚙️ Config'!$B$10)</f>
        <v>0.0075</v>
      </c>
      <c r="AG5666" s="88">
        <f t="shared" si="9"/>
        <v>17129.4168</v>
      </c>
      <c r="AH5666" s="88">
        <f>AG5666*'⚙️ Config'!$B$11</f>
        <v>85647.084</v>
      </c>
      <c r="AI5666" s="88">
        <f>AH5666*'⚙️ Config'!$B$12</f>
        <v>25694.1252</v>
      </c>
      <c r="AJ5666" s="64"/>
      <c r="AK5666" s="84"/>
      <c r="AL5666" s="84"/>
      <c r="AM5666" s="84"/>
      <c r="AN5666" s="84"/>
      <c r="AO5666" s="84"/>
      <c r="AP5666" s="84"/>
      <c r="AQ5666" s="84"/>
    </row>
    <row r="5667" ht="15.0" customHeight="1">
      <c r="A5667" s="103">
        <v>5664.0</v>
      </c>
      <c r="B5667" s="104" t="s">
        <v>11873</v>
      </c>
      <c r="C5667" s="103" t="s">
        <v>141</v>
      </c>
      <c r="D5667" s="103" t="s">
        <v>11874</v>
      </c>
      <c r="E5667" s="105">
        <v>23.1</v>
      </c>
      <c r="F5667" s="103" t="s">
        <v>86</v>
      </c>
      <c r="G5667" s="103" t="s">
        <v>606</v>
      </c>
      <c r="H5667" s="106">
        <v>2283306.16</v>
      </c>
      <c r="I5667" s="103">
        <v>2.0</v>
      </c>
      <c r="J5667" s="107">
        <v>5.0</v>
      </c>
      <c r="K5667" s="104">
        <v>2021.0</v>
      </c>
      <c r="L5667" s="103" t="s">
        <v>630</v>
      </c>
      <c r="M5667" s="103">
        <v>2021.0</v>
      </c>
      <c r="N5667" s="103" t="s">
        <v>161</v>
      </c>
      <c r="O5667" s="65" t="str">
        <f t="shared" si="1"/>
        <v>273623400001</v>
      </c>
      <c r="P5667" s="65">
        <f t="shared" si="2"/>
        <v>1</v>
      </c>
      <c r="Q5667" s="65">
        <f t="shared" si="3"/>
        <v>9</v>
      </c>
      <c r="R5667" s="65" t="str">
        <f t="shared" si="12"/>
        <v>27.362.340/0001-19</v>
      </c>
      <c r="S5667" s="84"/>
      <c r="T5667" s="84" t="str">
        <f t="shared" si="10"/>
        <v/>
      </c>
      <c r="U5667" s="84" t="str">
        <f t="shared" si="11"/>
        <v/>
      </c>
      <c r="V5667" s="65" t="str">
        <f t="shared" si="5"/>
        <v/>
      </c>
      <c r="W5667" s="84"/>
      <c r="X5667" s="84"/>
      <c r="Y5667" s="85"/>
      <c r="Z5667" s="85"/>
      <c r="AA5667" s="65" t="str">
        <f t="shared" si="6"/>
        <v/>
      </c>
      <c r="AB5667" s="65" t="str">
        <f t="shared" si="7"/>
        <v/>
      </c>
      <c r="AC5667" s="86"/>
      <c r="AD5667" s="87" t="str">
        <f t="shared" si="8"/>
        <v/>
      </c>
      <c r="AE5667" s="84"/>
      <c r="AF5667" s="86">
        <f>IF(AC5667&gt;0,AC5667,'⚙️ Config'!$B$10)</f>
        <v>0.0075</v>
      </c>
      <c r="AG5667" s="88">
        <f t="shared" si="9"/>
        <v>17124.7962</v>
      </c>
      <c r="AH5667" s="88">
        <f>AG5667*'⚙️ Config'!$B$11</f>
        <v>85623.981</v>
      </c>
      <c r="AI5667" s="88">
        <f>AH5667*'⚙️ Config'!$B$12</f>
        <v>25687.1943</v>
      </c>
      <c r="AJ5667" s="64"/>
      <c r="AK5667" s="84"/>
      <c r="AL5667" s="84"/>
      <c r="AM5667" s="84"/>
      <c r="AN5667" s="84"/>
      <c r="AO5667" s="84"/>
      <c r="AP5667" s="84"/>
      <c r="AQ5667" s="84"/>
    </row>
    <row r="5668" ht="15.0" customHeight="1">
      <c r="A5668" s="98">
        <v>5665.0</v>
      </c>
      <c r="B5668" s="99" t="s">
        <v>11875</v>
      </c>
      <c r="C5668" s="98" t="s">
        <v>141</v>
      </c>
      <c r="D5668" s="98" t="s">
        <v>11876</v>
      </c>
      <c r="E5668" s="100">
        <v>36.5</v>
      </c>
      <c r="F5668" s="98" t="s">
        <v>86</v>
      </c>
      <c r="G5668" s="98" t="s">
        <v>606</v>
      </c>
      <c r="H5668" s="101">
        <v>2276863.91</v>
      </c>
      <c r="I5668" s="98">
        <v>2.0</v>
      </c>
      <c r="J5668" s="102">
        <v>4.7</v>
      </c>
      <c r="K5668" s="99">
        <v>2025.0</v>
      </c>
      <c r="L5668" s="98" t="s">
        <v>508</v>
      </c>
      <c r="M5668" s="98">
        <v>2021.0</v>
      </c>
      <c r="N5668" s="98" t="s">
        <v>161</v>
      </c>
      <c r="O5668" s="65" t="str">
        <f t="shared" si="1"/>
        <v>496064370001</v>
      </c>
      <c r="P5668" s="65">
        <f t="shared" si="2"/>
        <v>6</v>
      </c>
      <c r="Q5668" s="65">
        <f t="shared" si="3"/>
        <v>2</v>
      </c>
      <c r="R5668" s="65" t="str">
        <f t="shared" si="12"/>
        <v>49.606.437/0001-62</v>
      </c>
      <c r="S5668" s="84"/>
      <c r="T5668" s="84" t="str">
        <f t="shared" si="10"/>
        <v/>
      </c>
      <c r="U5668" s="84" t="str">
        <f t="shared" si="11"/>
        <v/>
      </c>
      <c r="V5668" s="65" t="str">
        <f t="shared" si="5"/>
        <v/>
      </c>
      <c r="W5668" s="84"/>
      <c r="X5668" s="84"/>
      <c r="Y5668" s="85"/>
      <c r="Z5668" s="85"/>
      <c r="AA5668" s="65" t="str">
        <f t="shared" si="6"/>
        <v/>
      </c>
      <c r="AB5668" s="65" t="str">
        <f t="shared" si="7"/>
        <v/>
      </c>
      <c r="AC5668" s="86"/>
      <c r="AD5668" s="87" t="str">
        <f t="shared" si="8"/>
        <v/>
      </c>
      <c r="AE5668" s="84"/>
      <c r="AF5668" s="86">
        <f>IF(AC5668&gt;0,AC5668,'⚙️ Config'!$B$10)</f>
        <v>0.0075</v>
      </c>
      <c r="AG5668" s="88">
        <f t="shared" si="9"/>
        <v>17076.47933</v>
      </c>
      <c r="AH5668" s="88">
        <f>AG5668*'⚙️ Config'!$B$11</f>
        <v>85382.39663</v>
      </c>
      <c r="AI5668" s="88">
        <f>AH5668*'⚙️ Config'!$B$12</f>
        <v>25614.71899</v>
      </c>
      <c r="AJ5668" s="64"/>
      <c r="AK5668" s="84"/>
      <c r="AL5668" s="84"/>
      <c r="AM5668" s="84"/>
      <c r="AN5668" s="84"/>
      <c r="AO5668" s="84"/>
      <c r="AP5668" s="84"/>
      <c r="AQ5668" s="84"/>
    </row>
    <row r="5669" ht="15.0" customHeight="1">
      <c r="A5669" s="98">
        <v>5666.0</v>
      </c>
      <c r="B5669" s="99" t="s">
        <v>11877</v>
      </c>
      <c r="C5669" s="98" t="s">
        <v>141</v>
      </c>
      <c r="D5669" s="98" t="s">
        <v>11878</v>
      </c>
      <c r="E5669" s="100">
        <v>36.36</v>
      </c>
      <c r="F5669" s="98" t="s">
        <v>86</v>
      </c>
      <c r="G5669" s="98" t="s">
        <v>606</v>
      </c>
      <c r="H5669" s="101">
        <v>2273786.38</v>
      </c>
      <c r="I5669" s="98">
        <v>2.0</v>
      </c>
      <c r="J5669" s="102">
        <v>4.8</v>
      </c>
      <c r="K5669" s="99">
        <v>2025.0</v>
      </c>
      <c r="L5669" s="98" t="s">
        <v>448</v>
      </c>
      <c r="M5669" s="98">
        <v>2021.0</v>
      </c>
      <c r="N5669" s="98" t="s">
        <v>161</v>
      </c>
      <c r="O5669" s="65" t="str">
        <f t="shared" si="1"/>
        <v>514634200001</v>
      </c>
      <c r="P5669" s="65">
        <f t="shared" si="2"/>
        <v>4</v>
      </c>
      <c r="Q5669" s="65">
        <f t="shared" si="3"/>
        <v>5</v>
      </c>
      <c r="R5669" s="65" t="str">
        <f t="shared" si="12"/>
        <v>51.463.420/0001-45</v>
      </c>
      <c r="S5669" s="84"/>
      <c r="T5669" s="84" t="str">
        <f t="shared" si="10"/>
        <v/>
      </c>
      <c r="U5669" s="84" t="str">
        <f t="shared" si="11"/>
        <v/>
      </c>
      <c r="V5669" s="65" t="str">
        <f t="shared" si="5"/>
        <v/>
      </c>
      <c r="W5669" s="84"/>
      <c r="X5669" s="84"/>
      <c r="Y5669" s="85"/>
      <c r="Z5669" s="85"/>
      <c r="AA5669" s="65" t="str">
        <f t="shared" si="6"/>
        <v/>
      </c>
      <c r="AB5669" s="65" t="str">
        <f t="shared" si="7"/>
        <v/>
      </c>
      <c r="AC5669" s="86"/>
      <c r="AD5669" s="87" t="str">
        <f t="shared" si="8"/>
        <v/>
      </c>
      <c r="AE5669" s="84"/>
      <c r="AF5669" s="86">
        <f>IF(AC5669&gt;0,AC5669,'⚙️ Config'!$B$10)</f>
        <v>0.0075</v>
      </c>
      <c r="AG5669" s="88">
        <f t="shared" si="9"/>
        <v>17053.39785</v>
      </c>
      <c r="AH5669" s="88">
        <f>AG5669*'⚙️ Config'!$B$11</f>
        <v>85266.98925</v>
      </c>
      <c r="AI5669" s="88">
        <f>AH5669*'⚙️ Config'!$B$12</f>
        <v>25580.09678</v>
      </c>
      <c r="AJ5669" s="64"/>
      <c r="AK5669" s="84"/>
      <c r="AL5669" s="84"/>
      <c r="AM5669" s="84"/>
      <c r="AN5669" s="84"/>
      <c r="AO5669" s="84"/>
      <c r="AP5669" s="84"/>
      <c r="AQ5669" s="84"/>
    </row>
    <row r="5670" ht="15.0" customHeight="1">
      <c r="A5670" s="103">
        <v>5667.0</v>
      </c>
      <c r="B5670" s="104" t="s">
        <v>11879</v>
      </c>
      <c r="C5670" s="103" t="s">
        <v>141</v>
      </c>
      <c r="D5670" s="103" t="s">
        <v>11880</v>
      </c>
      <c r="E5670" s="105">
        <v>33.27</v>
      </c>
      <c r="F5670" s="103" t="s">
        <v>86</v>
      </c>
      <c r="G5670" s="103" t="s">
        <v>606</v>
      </c>
      <c r="H5670" s="106">
        <v>2273559.57</v>
      </c>
      <c r="I5670" s="103">
        <v>1.0</v>
      </c>
      <c r="J5670" s="107">
        <v>4.8</v>
      </c>
      <c r="K5670" s="104">
        <v>2021.0</v>
      </c>
      <c r="L5670" s="103" t="s">
        <v>630</v>
      </c>
      <c r="M5670" s="103">
        <v>2021.0</v>
      </c>
      <c r="N5670" s="103" t="s">
        <v>161</v>
      </c>
      <c r="O5670" s="65" t="str">
        <f t="shared" si="1"/>
        <v>250214990001</v>
      </c>
      <c r="P5670" s="65">
        <f t="shared" si="2"/>
        <v>4</v>
      </c>
      <c r="Q5670" s="65">
        <f t="shared" si="3"/>
        <v>4</v>
      </c>
      <c r="R5670" s="65" t="str">
        <f t="shared" si="12"/>
        <v>25.021.499/0001-44</v>
      </c>
      <c r="S5670" s="84"/>
      <c r="T5670" s="84" t="str">
        <f t="shared" si="10"/>
        <v/>
      </c>
      <c r="U5670" s="84" t="str">
        <f t="shared" si="11"/>
        <v/>
      </c>
      <c r="V5670" s="65" t="str">
        <f t="shared" si="5"/>
        <v/>
      </c>
      <c r="W5670" s="84"/>
      <c r="X5670" s="84"/>
      <c r="Y5670" s="85"/>
      <c r="Z5670" s="85"/>
      <c r="AA5670" s="65" t="str">
        <f t="shared" si="6"/>
        <v/>
      </c>
      <c r="AB5670" s="65" t="str">
        <f t="shared" si="7"/>
        <v/>
      </c>
      <c r="AC5670" s="86"/>
      <c r="AD5670" s="87" t="str">
        <f t="shared" si="8"/>
        <v/>
      </c>
      <c r="AE5670" s="84"/>
      <c r="AF5670" s="86">
        <f>IF(AC5670&gt;0,AC5670,'⚙️ Config'!$B$10)</f>
        <v>0.0075</v>
      </c>
      <c r="AG5670" s="88">
        <f t="shared" si="9"/>
        <v>17051.69678</v>
      </c>
      <c r="AH5670" s="88">
        <f>AG5670*'⚙️ Config'!$B$11</f>
        <v>85258.48388</v>
      </c>
      <c r="AI5670" s="88">
        <f>AH5670*'⚙️ Config'!$B$12</f>
        <v>25577.54516</v>
      </c>
      <c r="AJ5670" s="64"/>
      <c r="AK5670" s="84"/>
      <c r="AL5670" s="84"/>
      <c r="AM5670" s="84"/>
      <c r="AN5670" s="84"/>
      <c r="AO5670" s="84"/>
      <c r="AP5670" s="84"/>
      <c r="AQ5670" s="84"/>
    </row>
    <row r="5671" ht="15.0" customHeight="1">
      <c r="A5671" s="98">
        <v>5668.0</v>
      </c>
      <c r="B5671" s="99" t="s">
        <v>11881</v>
      </c>
      <c r="C5671" s="98" t="s">
        <v>141</v>
      </c>
      <c r="D5671" s="98" t="s">
        <v>11882</v>
      </c>
      <c r="E5671" s="100">
        <v>33.27</v>
      </c>
      <c r="F5671" s="98" t="s">
        <v>86</v>
      </c>
      <c r="G5671" s="98" t="s">
        <v>606</v>
      </c>
      <c r="H5671" s="101">
        <v>2272430.94</v>
      </c>
      <c r="I5671" s="98">
        <v>1.0</v>
      </c>
      <c r="J5671" s="102">
        <v>4.8</v>
      </c>
      <c r="K5671" s="99">
        <v>2021.0</v>
      </c>
      <c r="L5671" s="98" t="s">
        <v>630</v>
      </c>
      <c r="M5671" s="98">
        <v>2021.0</v>
      </c>
      <c r="N5671" s="98" t="s">
        <v>145</v>
      </c>
      <c r="O5671" s="65" t="str">
        <f t="shared" si="1"/>
        <v>330567200001</v>
      </c>
      <c r="P5671" s="65">
        <f t="shared" si="2"/>
        <v>2</v>
      </c>
      <c r="Q5671" s="65">
        <f t="shared" si="3"/>
        <v>8</v>
      </c>
      <c r="R5671" s="65" t="str">
        <f t="shared" si="12"/>
        <v>33.056.720/0001-28</v>
      </c>
      <c r="S5671" s="84"/>
      <c r="T5671" s="84" t="str">
        <f t="shared" si="10"/>
        <v/>
      </c>
      <c r="U5671" s="84" t="str">
        <f t="shared" si="11"/>
        <v/>
      </c>
      <c r="V5671" s="65" t="str">
        <f t="shared" si="5"/>
        <v/>
      </c>
      <c r="W5671" s="84"/>
      <c r="X5671" s="84"/>
      <c r="Y5671" s="85"/>
      <c r="Z5671" s="85"/>
      <c r="AA5671" s="65" t="str">
        <f t="shared" si="6"/>
        <v/>
      </c>
      <c r="AB5671" s="65" t="str">
        <f t="shared" si="7"/>
        <v/>
      </c>
      <c r="AC5671" s="86"/>
      <c r="AD5671" s="87" t="str">
        <f t="shared" si="8"/>
        <v/>
      </c>
      <c r="AE5671" s="84"/>
      <c r="AF5671" s="86">
        <f>IF(AC5671&gt;0,AC5671,'⚙️ Config'!$B$10)</f>
        <v>0.0075</v>
      </c>
      <c r="AG5671" s="88">
        <f t="shared" si="9"/>
        <v>17043.23205</v>
      </c>
      <c r="AH5671" s="88">
        <f>AG5671*'⚙️ Config'!$B$11</f>
        <v>85216.16025</v>
      </c>
      <c r="AI5671" s="88">
        <f>AH5671*'⚙️ Config'!$B$12</f>
        <v>25564.84808</v>
      </c>
      <c r="AJ5671" s="64"/>
      <c r="AK5671" s="84"/>
      <c r="AL5671" s="84"/>
      <c r="AM5671" s="84"/>
      <c r="AN5671" s="84"/>
      <c r="AO5671" s="84"/>
      <c r="AP5671" s="84"/>
      <c r="AQ5671" s="84"/>
    </row>
    <row r="5672" ht="15.0" customHeight="1">
      <c r="A5672" s="98">
        <v>5669.0</v>
      </c>
      <c r="B5672" s="99" t="s">
        <v>11883</v>
      </c>
      <c r="C5672" s="98" t="s">
        <v>141</v>
      </c>
      <c r="D5672" s="98" t="s">
        <v>11884</v>
      </c>
      <c r="E5672" s="100">
        <v>24.31</v>
      </c>
      <c r="F5672" s="98" t="s">
        <v>86</v>
      </c>
      <c r="G5672" s="98" t="s">
        <v>606</v>
      </c>
      <c r="H5672" s="101">
        <v>2272300.6</v>
      </c>
      <c r="I5672" s="98">
        <v>2.0</v>
      </c>
      <c r="J5672" s="102">
        <v>4.5</v>
      </c>
      <c r="K5672" s="99">
        <v>2021.0</v>
      </c>
      <c r="L5672" s="98" t="s">
        <v>202</v>
      </c>
      <c r="M5672" s="98">
        <v>2021.0</v>
      </c>
      <c r="N5672" s="98" t="s">
        <v>161</v>
      </c>
      <c r="O5672" s="65" t="str">
        <f t="shared" si="1"/>
        <v>071955760001</v>
      </c>
      <c r="P5672" s="65">
        <f t="shared" si="2"/>
        <v>0</v>
      </c>
      <c r="Q5672" s="65">
        <f t="shared" si="3"/>
        <v>9</v>
      </c>
      <c r="R5672" s="65" t="str">
        <f t="shared" si="12"/>
        <v>07.195.576/0001-09</v>
      </c>
      <c r="S5672" s="84"/>
      <c r="T5672" s="84" t="str">
        <f t="shared" si="10"/>
        <v/>
      </c>
      <c r="U5672" s="84" t="str">
        <f t="shared" si="11"/>
        <v/>
      </c>
      <c r="V5672" s="65" t="str">
        <f t="shared" si="5"/>
        <v/>
      </c>
      <c r="W5672" s="84"/>
      <c r="X5672" s="84"/>
      <c r="Y5672" s="85"/>
      <c r="Z5672" s="85"/>
      <c r="AA5672" s="65" t="str">
        <f t="shared" si="6"/>
        <v/>
      </c>
      <c r="AB5672" s="65" t="str">
        <f t="shared" si="7"/>
        <v/>
      </c>
      <c r="AC5672" s="86"/>
      <c r="AD5672" s="87" t="str">
        <f t="shared" si="8"/>
        <v/>
      </c>
      <c r="AE5672" s="84"/>
      <c r="AF5672" s="86">
        <f>IF(AC5672&gt;0,AC5672,'⚙️ Config'!$B$10)</f>
        <v>0.0075</v>
      </c>
      <c r="AG5672" s="88">
        <f t="shared" si="9"/>
        <v>17042.2545</v>
      </c>
      <c r="AH5672" s="88">
        <f>AG5672*'⚙️ Config'!$B$11</f>
        <v>85211.2725</v>
      </c>
      <c r="AI5672" s="88">
        <f>AH5672*'⚙️ Config'!$B$12</f>
        <v>25563.38175</v>
      </c>
      <c r="AJ5672" s="64"/>
      <c r="AK5672" s="84"/>
      <c r="AL5672" s="84"/>
      <c r="AM5672" s="84"/>
      <c r="AN5672" s="84"/>
      <c r="AO5672" s="84"/>
      <c r="AP5672" s="84"/>
      <c r="AQ5672" s="84"/>
    </row>
    <row r="5673" ht="15.0" customHeight="1">
      <c r="A5673" s="98">
        <v>5670.0</v>
      </c>
      <c r="B5673" s="99" t="s">
        <v>11885</v>
      </c>
      <c r="C5673" s="98" t="s">
        <v>141</v>
      </c>
      <c r="D5673" s="98" t="s">
        <v>11886</v>
      </c>
      <c r="E5673" s="100">
        <v>23.02</v>
      </c>
      <c r="F5673" s="98" t="s">
        <v>86</v>
      </c>
      <c r="G5673" s="98" t="s">
        <v>606</v>
      </c>
      <c r="H5673" s="101">
        <v>2257026.13</v>
      </c>
      <c r="I5673" s="98">
        <v>2.0</v>
      </c>
      <c r="J5673" s="102">
        <v>4.9</v>
      </c>
      <c r="K5673" s="99">
        <v>2021.0</v>
      </c>
      <c r="L5673" s="98" t="s">
        <v>11887</v>
      </c>
      <c r="M5673" s="98">
        <v>2021.0</v>
      </c>
      <c r="N5673" s="98" t="s">
        <v>161</v>
      </c>
      <c r="O5673" s="65" t="str">
        <f t="shared" si="1"/>
        <v>102144120001</v>
      </c>
      <c r="P5673" s="65">
        <f t="shared" si="2"/>
        <v>8</v>
      </c>
      <c r="Q5673" s="65">
        <f t="shared" si="3"/>
        <v>8</v>
      </c>
      <c r="R5673" s="65" t="str">
        <f t="shared" si="12"/>
        <v>10.214.412/0001-88</v>
      </c>
      <c r="S5673" s="84"/>
      <c r="T5673" s="84" t="str">
        <f t="shared" si="10"/>
        <v/>
      </c>
      <c r="U5673" s="84" t="str">
        <f t="shared" si="11"/>
        <v/>
      </c>
      <c r="V5673" s="65" t="str">
        <f t="shared" si="5"/>
        <v/>
      </c>
      <c r="W5673" s="84"/>
      <c r="X5673" s="84"/>
      <c r="Y5673" s="85"/>
      <c r="Z5673" s="85"/>
      <c r="AA5673" s="65" t="str">
        <f t="shared" si="6"/>
        <v/>
      </c>
      <c r="AB5673" s="65" t="str">
        <f t="shared" si="7"/>
        <v/>
      </c>
      <c r="AC5673" s="86"/>
      <c r="AD5673" s="87" t="str">
        <f t="shared" si="8"/>
        <v/>
      </c>
      <c r="AE5673" s="84"/>
      <c r="AF5673" s="86">
        <f>IF(AC5673&gt;0,AC5673,'⚙️ Config'!$B$10)</f>
        <v>0.0075</v>
      </c>
      <c r="AG5673" s="88">
        <f t="shared" si="9"/>
        <v>16927.69598</v>
      </c>
      <c r="AH5673" s="88">
        <f>AG5673*'⚙️ Config'!$B$11</f>
        <v>84638.47988</v>
      </c>
      <c r="AI5673" s="88">
        <f>AH5673*'⚙️ Config'!$B$12</f>
        <v>25391.54396</v>
      </c>
      <c r="AJ5673" s="64"/>
      <c r="AK5673" s="84"/>
      <c r="AL5673" s="84"/>
      <c r="AM5673" s="84"/>
      <c r="AN5673" s="84"/>
      <c r="AO5673" s="84"/>
      <c r="AP5673" s="84"/>
      <c r="AQ5673" s="84"/>
    </row>
    <row r="5674" ht="15.0" customHeight="1">
      <c r="A5674" s="103">
        <v>5671.0</v>
      </c>
      <c r="B5674" s="104" t="s">
        <v>11888</v>
      </c>
      <c r="C5674" s="103" t="s">
        <v>141</v>
      </c>
      <c r="D5674" s="103" t="s">
        <v>11889</v>
      </c>
      <c r="E5674" s="105">
        <v>34.95</v>
      </c>
      <c r="F5674" s="103" t="s">
        <v>86</v>
      </c>
      <c r="G5674" s="103" t="s">
        <v>606</v>
      </c>
      <c r="H5674" s="106">
        <v>2249929.99</v>
      </c>
      <c r="I5674" s="103">
        <v>1.0</v>
      </c>
      <c r="J5674" s="107">
        <v>4.2</v>
      </c>
      <c r="K5674" s="104">
        <v>2022.0</v>
      </c>
      <c r="L5674" s="103" t="s">
        <v>197</v>
      </c>
      <c r="M5674" s="103">
        <v>2022.0</v>
      </c>
      <c r="N5674" s="103" t="s">
        <v>161</v>
      </c>
      <c r="O5674" s="65" t="str">
        <f t="shared" si="1"/>
        <v>531993600001</v>
      </c>
      <c r="P5674" s="65">
        <f t="shared" si="2"/>
        <v>2</v>
      </c>
      <c r="Q5674" s="65">
        <f t="shared" si="3"/>
        <v>0</v>
      </c>
      <c r="R5674" s="65" t="str">
        <f t="shared" si="12"/>
        <v>53.199.360/0001-20</v>
      </c>
      <c r="S5674" s="84"/>
      <c r="T5674" s="84" t="str">
        <f t="shared" si="10"/>
        <v/>
      </c>
      <c r="U5674" s="84" t="str">
        <f t="shared" si="11"/>
        <v/>
      </c>
      <c r="V5674" s="65" t="str">
        <f t="shared" si="5"/>
        <v/>
      </c>
      <c r="W5674" s="84"/>
      <c r="X5674" s="84"/>
      <c r="Y5674" s="85"/>
      <c r="Z5674" s="85"/>
      <c r="AA5674" s="65" t="str">
        <f t="shared" si="6"/>
        <v/>
      </c>
      <c r="AB5674" s="65" t="str">
        <f t="shared" si="7"/>
        <v/>
      </c>
      <c r="AC5674" s="86"/>
      <c r="AD5674" s="87" t="str">
        <f t="shared" si="8"/>
        <v/>
      </c>
      <c r="AE5674" s="84"/>
      <c r="AF5674" s="86">
        <f>IF(AC5674&gt;0,AC5674,'⚙️ Config'!$B$10)</f>
        <v>0.0075</v>
      </c>
      <c r="AG5674" s="88">
        <f t="shared" si="9"/>
        <v>16874.47493</v>
      </c>
      <c r="AH5674" s="88">
        <f>AG5674*'⚙️ Config'!$B$11</f>
        <v>84372.37463</v>
      </c>
      <c r="AI5674" s="88">
        <f>AH5674*'⚙️ Config'!$B$12</f>
        <v>25311.71239</v>
      </c>
      <c r="AJ5674" s="64"/>
      <c r="AK5674" s="84"/>
      <c r="AL5674" s="84"/>
      <c r="AM5674" s="84"/>
      <c r="AN5674" s="84"/>
      <c r="AO5674" s="84"/>
      <c r="AP5674" s="84"/>
      <c r="AQ5674" s="84"/>
    </row>
    <row r="5675" ht="15.0" customHeight="1">
      <c r="A5675" s="103">
        <v>5672.0</v>
      </c>
      <c r="B5675" s="104" t="s">
        <v>11890</v>
      </c>
      <c r="C5675" s="103" t="s">
        <v>141</v>
      </c>
      <c r="D5675" s="103" t="s">
        <v>11891</v>
      </c>
      <c r="E5675" s="105">
        <v>33.52</v>
      </c>
      <c r="F5675" s="103" t="s">
        <v>86</v>
      </c>
      <c r="G5675" s="103" t="s">
        <v>606</v>
      </c>
      <c r="H5675" s="106">
        <v>2249724.47</v>
      </c>
      <c r="I5675" s="103">
        <v>1.0</v>
      </c>
      <c r="J5675" s="107">
        <v>4.7</v>
      </c>
      <c r="K5675" s="104">
        <v>2021.0</v>
      </c>
      <c r="L5675" s="103" t="s">
        <v>197</v>
      </c>
      <c r="M5675" s="103">
        <v>2021.0</v>
      </c>
      <c r="N5675" s="103" t="s">
        <v>145</v>
      </c>
      <c r="O5675" s="65" t="str">
        <f t="shared" si="1"/>
        <v>070669160001</v>
      </c>
      <c r="P5675" s="65">
        <f t="shared" si="2"/>
        <v>9</v>
      </c>
      <c r="Q5675" s="65">
        <f t="shared" si="3"/>
        <v>3</v>
      </c>
      <c r="R5675" s="65" t="str">
        <f t="shared" si="12"/>
        <v>07.066.916/0001-93</v>
      </c>
      <c r="S5675" s="84"/>
      <c r="T5675" s="84" t="str">
        <f t="shared" si="10"/>
        <v/>
      </c>
      <c r="U5675" s="84" t="str">
        <f t="shared" si="11"/>
        <v/>
      </c>
      <c r="V5675" s="65" t="str">
        <f t="shared" si="5"/>
        <v/>
      </c>
      <c r="W5675" s="84"/>
      <c r="X5675" s="84"/>
      <c r="Y5675" s="85"/>
      <c r="Z5675" s="85"/>
      <c r="AA5675" s="65" t="str">
        <f t="shared" si="6"/>
        <v/>
      </c>
      <c r="AB5675" s="65" t="str">
        <f t="shared" si="7"/>
        <v/>
      </c>
      <c r="AC5675" s="86"/>
      <c r="AD5675" s="87" t="str">
        <f t="shared" si="8"/>
        <v/>
      </c>
      <c r="AE5675" s="84"/>
      <c r="AF5675" s="86">
        <f>IF(AC5675&gt;0,AC5675,'⚙️ Config'!$B$10)</f>
        <v>0.0075</v>
      </c>
      <c r="AG5675" s="88">
        <f t="shared" si="9"/>
        <v>16872.93353</v>
      </c>
      <c r="AH5675" s="88">
        <f>AG5675*'⚙️ Config'!$B$11</f>
        <v>84364.66763</v>
      </c>
      <c r="AI5675" s="88">
        <f>AH5675*'⚙️ Config'!$B$12</f>
        <v>25309.40029</v>
      </c>
      <c r="AJ5675" s="64"/>
      <c r="AK5675" s="84"/>
      <c r="AL5675" s="84"/>
      <c r="AM5675" s="84"/>
      <c r="AN5675" s="84"/>
      <c r="AO5675" s="84"/>
      <c r="AP5675" s="84"/>
      <c r="AQ5675" s="84"/>
    </row>
    <row r="5676" ht="15.0" customHeight="1">
      <c r="A5676" s="98">
        <v>5673.0</v>
      </c>
      <c r="B5676" s="99" t="s">
        <v>11892</v>
      </c>
      <c r="C5676" s="98" t="s">
        <v>141</v>
      </c>
      <c r="D5676" s="98" t="s">
        <v>11893</v>
      </c>
      <c r="E5676" s="100">
        <v>32.56</v>
      </c>
      <c r="F5676" s="98" t="s">
        <v>86</v>
      </c>
      <c r="G5676" s="98" t="s">
        <v>606</v>
      </c>
      <c r="H5676" s="101">
        <v>2244847.24</v>
      </c>
      <c r="I5676" s="98">
        <v>1.0</v>
      </c>
      <c r="J5676" s="102">
        <v>5.1</v>
      </c>
      <c r="K5676" s="99">
        <v>2021.0</v>
      </c>
      <c r="L5676" s="98" t="s">
        <v>2224</v>
      </c>
      <c r="M5676" s="98">
        <v>2021.0</v>
      </c>
      <c r="N5676" s="98" t="s">
        <v>161</v>
      </c>
      <c r="O5676" s="65" t="str">
        <f t="shared" si="1"/>
        <v>020263700001</v>
      </c>
      <c r="P5676" s="65">
        <f t="shared" si="2"/>
        <v>2</v>
      </c>
      <c r="Q5676" s="65">
        <f t="shared" si="3"/>
        <v>3</v>
      </c>
      <c r="R5676" s="65" t="str">
        <f t="shared" si="12"/>
        <v>02.026.370/0001-23</v>
      </c>
      <c r="S5676" s="84"/>
      <c r="T5676" s="84" t="str">
        <f t="shared" si="10"/>
        <v/>
      </c>
      <c r="U5676" s="84" t="str">
        <f t="shared" si="11"/>
        <v/>
      </c>
      <c r="V5676" s="65" t="str">
        <f t="shared" si="5"/>
        <v/>
      </c>
      <c r="W5676" s="84"/>
      <c r="X5676" s="84"/>
      <c r="Y5676" s="85"/>
      <c r="Z5676" s="85"/>
      <c r="AA5676" s="65" t="str">
        <f t="shared" si="6"/>
        <v/>
      </c>
      <c r="AB5676" s="65" t="str">
        <f t="shared" si="7"/>
        <v/>
      </c>
      <c r="AC5676" s="86"/>
      <c r="AD5676" s="87" t="str">
        <f t="shared" si="8"/>
        <v/>
      </c>
      <c r="AE5676" s="84"/>
      <c r="AF5676" s="86">
        <f>IF(AC5676&gt;0,AC5676,'⚙️ Config'!$B$10)</f>
        <v>0.0075</v>
      </c>
      <c r="AG5676" s="88">
        <f t="shared" si="9"/>
        <v>16836.3543</v>
      </c>
      <c r="AH5676" s="88">
        <f>AG5676*'⚙️ Config'!$B$11</f>
        <v>84181.7715</v>
      </c>
      <c r="AI5676" s="88">
        <f>AH5676*'⚙️ Config'!$B$12</f>
        <v>25254.53145</v>
      </c>
      <c r="AJ5676" s="64"/>
      <c r="AK5676" s="84"/>
      <c r="AL5676" s="84"/>
      <c r="AM5676" s="84"/>
      <c r="AN5676" s="84"/>
      <c r="AO5676" s="84"/>
      <c r="AP5676" s="84"/>
      <c r="AQ5676" s="84"/>
    </row>
    <row r="5677" ht="15.0" customHeight="1">
      <c r="A5677" s="103">
        <v>5674.0</v>
      </c>
      <c r="B5677" s="104" t="s">
        <v>11894</v>
      </c>
      <c r="C5677" s="103" t="s">
        <v>141</v>
      </c>
      <c r="D5677" s="103" t="s">
        <v>11895</v>
      </c>
      <c r="E5677" s="105">
        <v>33.27</v>
      </c>
      <c r="F5677" s="103" t="s">
        <v>86</v>
      </c>
      <c r="G5677" s="103" t="s">
        <v>606</v>
      </c>
      <c r="H5677" s="106">
        <v>2244307.03</v>
      </c>
      <c r="I5677" s="103">
        <v>1.0</v>
      </c>
      <c r="J5677" s="107">
        <v>4.8</v>
      </c>
      <c r="K5677" s="104">
        <v>2021.0</v>
      </c>
      <c r="L5677" s="103" t="s">
        <v>197</v>
      </c>
      <c r="M5677" s="103">
        <v>2021.0</v>
      </c>
      <c r="N5677" s="103" t="s">
        <v>145</v>
      </c>
      <c r="O5677" s="65" t="str">
        <f t="shared" si="1"/>
        <v>030779750001</v>
      </c>
      <c r="P5677" s="65">
        <f t="shared" si="2"/>
        <v>0</v>
      </c>
      <c r="Q5677" s="65">
        <f t="shared" si="3"/>
        <v>6</v>
      </c>
      <c r="R5677" s="65" t="str">
        <f t="shared" si="12"/>
        <v>03.077.975/0001-06</v>
      </c>
      <c r="S5677" s="84"/>
      <c r="T5677" s="84" t="str">
        <f t="shared" si="10"/>
        <v/>
      </c>
      <c r="U5677" s="84" t="str">
        <f t="shared" si="11"/>
        <v/>
      </c>
      <c r="V5677" s="65" t="str">
        <f t="shared" si="5"/>
        <v/>
      </c>
      <c r="W5677" s="84"/>
      <c r="X5677" s="84"/>
      <c r="Y5677" s="85"/>
      <c r="Z5677" s="85"/>
      <c r="AA5677" s="65" t="str">
        <f t="shared" si="6"/>
        <v/>
      </c>
      <c r="AB5677" s="65" t="str">
        <f t="shared" si="7"/>
        <v/>
      </c>
      <c r="AC5677" s="86"/>
      <c r="AD5677" s="87" t="str">
        <f t="shared" si="8"/>
        <v/>
      </c>
      <c r="AE5677" s="84"/>
      <c r="AF5677" s="86">
        <f>IF(AC5677&gt;0,AC5677,'⚙️ Config'!$B$10)</f>
        <v>0.0075</v>
      </c>
      <c r="AG5677" s="88">
        <f t="shared" si="9"/>
        <v>16832.30273</v>
      </c>
      <c r="AH5677" s="88">
        <f>AG5677*'⚙️ Config'!$B$11</f>
        <v>84161.51363</v>
      </c>
      <c r="AI5677" s="88">
        <f>AH5677*'⚙️ Config'!$B$12</f>
        <v>25248.45409</v>
      </c>
      <c r="AJ5677" s="64"/>
      <c r="AK5677" s="84"/>
      <c r="AL5677" s="84"/>
      <c r="AM5677" s="84"/>
      <c r="AN5677" s="84"/>
      <c r="AO5677" s="84"/>
      <c r="AP5677" s="84"/>
      <c r="AQ5677" s="84"/>
    </row>
    <row r="5678" ht="15.0" customHeight="1">
      <c r="A5678" s="98">
        <v>5675.0</v>
      </c>
      <c r="B5678" s="99" t="s">
        <v>11896</v>
      </c>
      <c r="C5678" s="98" t="s">
        <v>141</v>
      </c>
      <c r="D5678" s="98" t="s">
        <v>11897</v>
      </c>
      <c r="E5678" s="100">
        <v>24.75</v>
      </c>
      <c r="F5678" s="98" t="s">
        <v>86</v>
      </c>
      <c r="G5678" s="98" t="s">
        <v>606</v>
      </c>
      <c r="H5678" s="101">
        <v>2244209.02</v>
      </c>
      <c r="I5678" s="98">
        <v>2.0</v>
      </c>
      <c r="J5678" s="102">
        <v>4.8</v>
      </c>
      <c r="K5678" s="99">
        <v>2022.0</v>
      </c>
      <c r="L5678" s="98" t="s">
        <v>630</v>
      </c>
      <c r="M5678" s="98">
        <v>2021.0</v>
      </c>
      <c r="N5678" s="98" t="s">
        <v>161</v>
      </c>
      <c r="O5678" s="65" t="str">
        <f t="shared" si="1"/>
        <v>053131290001</v>
      </c>
      <c r="P5678" s="65">
        <f t="shared" si="2"/>
        <v>7</v>
      </c>
      <c r="Q5678" s="65">
        <f t="shared" si="3"/>
        <v>3</v>
      </c>
      <c r="R5678" s="65" t="str">
        <f t="shared" si="12"/>
        <v>05.313.129/0001-73</v>
      </c>
      <c r="S5678" s="84"/>
      <c r="T5678" s="84" t="str">
        <f t="shared" si="10"/>
        <v/>
      </c>
      <c r="U5678" s="84" t="str">
        <f t="shared" si="11"/>
        <v/>
      </c>
      <c r="V5678" s="65" t="str">
        <f t="shared" si="5"/>
        <v/>
      </c>
      <c r="W5678" s="84"/>
      <c r="X5678" s="84"/>
      <c r="Y5678" s="85"/>
      <c r="Z5678" s="85"/>
      <c r="AA5678" s="65" t="str">
        <f t="shared" si="6"/>
        <v/>
      </c>
      <c r="AB5678" s="65" t="str">
        <f t="shared" si="7"/>
        <v/>
      </c>
      <c r="AC5678" s="86"/>
      <c r="AD5678" s="87" t="str">
        <f t="shared" si="8"/>
        <v/>
      </c>
      <c r="AE5678" s="84"/>
      <c r="AF5678" s="86">
        <f>IF(AC5678&gt;0,AC5678,'⚙️ Config'!$B$10)</f>
        <v>0.0075</v>
      </c>
      <c r="AG5678" s="88">
        <f t="shared" si="9"/>
        <v>16831.56765</v>
      </c>
      <c r="AH5678" s="88">
        <f>AG5678*'⚙️ Config'!$B$11</f>
        <v>84157.83825</v>
      </c>
      <c r="AI5678" s="88">
        <f>AH5678*'⚙️ Config'!$B$12</f>
        <v>25247.35148</v>
      </c>
      <c r="AJ5678" s="64"/>
      <c r="AK5678" s="84"/>
      <c r="AL5678" s="84"/>
      <c r="AM5678" s="84"/>
      <c r="AN5678" s="84"/>
      <c r="AO5678" s="84"/>
      <c r="AP5678" s="84"/>
      <c r="AQ5678" s="84"/>
    </row>
    <row r="5679" ht="15.0" customHeight="1">
      <c r="A5679" s="98">
        <v>5676.0</v>
      </c>
      <c r="B5679" s="99" t="s">
        <v>11898</v>
      </c>
      <c r="C5679" s="98" t="s">
        <v>141</v>
      </c>
      <c r="D5679" s="98" t="s">
        <v>11899</v>
      </c>
      <c r="E5679" s="100">
        <v>33.27</v>
      </c>
      <c r="F5679" s="98" t="s">
        <v>86</v>
      </c>
      <c r="G5679" s="98" t="s">
        <v>606</v>
      </c>
      <c r="H5679" s="101">
        <v>2234815.08</v>
      </c>
      <c r="I5679" s="98">
        <v>1.0</v>
      </c>
      <c r="J5679" s="102">
        <v>4.8</v>
      </c>
      <c r="K5679" s="99">
        <v>2021.0</v>
      </c>
      <c r="L5679" s="98" t="s">
        <v>630</v>
      </c>
      <c r="M5679" s="98">
        <v>2021.0</v>
      </c>
      <c r="N5679" s="98" t="s">
        <v>161</v>
      </c>
      <c r="O5679" s="65" t="str">
        <f t="shared" si="1"/>
        <v>104052320001</v>
      </c>
      <c r="P5679" s="65">
        <f t="shared" si="2"/>
        <v>8</v>
      </c>
      <c r="Q5679" s="65">
        <f t="shared" si="3"/>
        <v>3</v>
      </c>
      <c r="R5679" s="65" t="str">
        <f t="shared" si="12"/>
        <v>10.405.232/0001-83</v>
      </c>
      <c r="S5679" s="84"/>
      <c r="T5679" s="84" t="str">
        <f t="shared" si="10"/>
        <v/>
      </c>
      <c r="U5679" s="84" t="str">
        <f t="shared" si="11"/>
        <v/>
      </c>
      <c r="V5679" s="65" t="str">
        <f t="shared" si="5"/>
        <v/>
      </c>
      <c r="W5679" s="84"/>
      <c r="X5679" s="84"/>
      <c r="Y5679" s="85"/>
      <c r="Z5679" s="85"/>
      <c r="AA5679" s="65" t="str">
        <f t="shared" si="6"/>
        <v/>
      </c>
      <c r="AB5679" s="65" t="str">
        <f t="shared" si="7"/>
        <v/>
      </c>
      <c r="AC5679" s="86"/>
      <c r="AD5679" s="87" t="str">
        <f t="shared" si="8"/>
        <v/>
      </c>
      <c r="AE5679" s="84"/>
      <c r="AF5679" s="86">
        <f>IF(AC5679&gt;0,AC5679,'⚙️ Config'!$B$10)</f>
        <v>0.0075</v>
      </c>
      <c r="AG5679" s="88">
        <f t="shared" si="9"/>
        <v>16761.1131</v>
      </c>
      <c r="AH5679" s="88">
        <f>AG5679*'⚙️ Config'!$B$11</f>
        <v>83805.5655</v>
      </c>
      <c r="AI5679" s="88">
        <f>AH5679*'⚙️ Config'!$B$12</f>
        <v>25141.66965</v>
      </c>
      <c r="AJ5679" s="64"/>
      <c r="AK5679" s="84"/>
      <c r="AL5679" s="84"/>
      <c r="AM5679" s="84"/>
      <c r="AN5679" s="84"/>
      <c r="AO5679" s="84"/>
      <c r="AP5679" s="84"/>
      <c r="AQ5679" s="84"/>
    </row>
    <row r="5680" ht="15.0" customHeight="1">
      <c r="A5680" s="98">
        <v>5677.0</v>
      </c>
      <c r="B5680" s="99" t="s">
        <v>11900</v>
      </c>
      <c r="C5680" s="98" t="s">
        <v>141</v>
      </c>
      <c r="D5680" s="98" t="s">
        <v>11901</v>
      </c>
      <c r="E5680" s="100">
        <v>24.75</v>
      </c>
      <c r="F5680" s="98" t="s">
        <v>86</v>
      </c>
      <c r="G5680" s="98" t="s">
        <v>606</v>
      </c>
      <c r="H5680" s="101">
        <v>2232447.29</v>
      </c>
      <c r="I5680" s="98">
        <v>2.0</v>
      </c>
      <c r="J5680" s="102">
        <v>4.8</v>
      </c>
      <c r="K5680" s="99">
        <v>2022.0</v>
      </c>
      <c r="L5680" s="98" t="s">
        <v>630</v>
      </c>
      <c r="M5680" s="98">
        <v>2021.0</v>
      </c>
      <c r="N5680" s="98" t="s">
        <v>161</v>
      </c>
      <c r="O5680" s="65" t="str">
        <f t="shared" si="1"/>
        <v>229404510001</v>
      </c>
      <c r="P5680" s="65">
        <f t="shared" si="2"/>
        <v>4</v>
      </c>
      <c r="Q5680" s="65">
        <f t="shared" si="3"/>
        <v>1</v>
      </c>
      <c r="R5680" s="65" t="str">
        <f t="shared" si="12"/>
        <v>22.940.451/0001-41</v>
      </c>
      <c r="S5680" s="84"/>
      <c r="T5680" s="84" t="str">
        <f t="shared" si="10"/>
        <v/>
      </c>
      <c r="U5680" s="84" t="str">
        <f t="shared" si="11"/>
        <v/>
      </c>
      <c r="V5680" s="65" t="str">
        <f t="shared" si="5"/>
        <v/>
      </c>
      <c r="W5680" s="84"/>
      <c r="X5680" s="84"/>
      <c r="Y5680" s="85"/>
      <c r="Z5680" s="85"/>
      <c r="AA5680" s="65" t="str">
        <f t="shared" si="6"/>
        <v/>
      </c>
      <c r="AB5680" s="65" t="str">
        <f t="shared" si="7"/>
        <v/>
      </c>
      <c r="AC5680" s="86"/>
      <c r="AD5680" s="87" t="str">
        <f t="shared" si="8"/>
        <v/>
      </c>
      <c r="AE5680" s="84"/>
      <c r="AF5680" s="86">
        <f>IF(AC5680&gt;0,AC5680,'⚙️ Config'!$B$10)</f>
        <v>0.0075</v>
      </c>
      <c r="AG5680" s="88">
        <f t="shared" si="9"/>
        <v>16743.35468</v>
      </c>
      <c r="AH5680" s="88">
        <f>AG5680*'⚙️ Config'!$B$11</f>
        <v>83716.77338</v>
      </c>
      <c r="AI5680" s="88">
        <f>AH5680*'⚙️ Config'!$B$12</f>
        <v>25115.03201</v>
      </c>
      <c r="AJ5680" s="64"/>
      <c r="AK5680" s="84"/>
      <c r="AL5680" s="84"/>
      <c r="AM5680" s="84"/>
      <c r="AN5680" s="84"/>
      <c r="AO5680" s="84"/>
      <c r="AP5680" s="84"/>
      <c r="AQ5680" s="84"/>
    </row>
    <row r="5681" ht="15.0" customHeight="1">
      <c r="A5681" s="103">
        <v>5678.0</v>
      </c>
      <c r="B5681" s="104" t="s">
        <v>11902</v>
      </c>
      <c r="C5681" s="103" t="s">
        <v>141</v>
      </c>
      <c r="D5681" s="103" t="s">
        <v>11903</v>
      </c>
      <c r="E5681" s="105">
        <v>33.52</v>
      </c>
      <c r="F5681" s="103" t="s">
        <v>86</v>
      </c>
      <c r="G5681" s="103" t="s">
        <v>606</v>
      </c>
      <c r="H5681" s="106">
        <v>2231746.41</v>
      </c>
      <c r="I5681" s="103">
        <v>1.0</v>
      </c>
      <c r="J5681" s="107">
        <v>4.7</v>
      </c>
      <c r="K5681" s="104">
        <v>2021.0</v>
      </c>
      <c r="L5681" s="103" t="s">
        <v>448</v>
      </c>
      <c r="M5681" s="103">
        <v>2021.0</v>
      </c>
      <c r="N5681" s="103" t="s">
        <v>161</v>
      </c>
      <c r="O5681" s="65" t="str">
        <f t="shared" si="1"/>
        <v>673956570001</v>
      </c>
      <c r="P5681" s="65">
        <f t="shared" si="2"/>
        <v>7</v>
      </c>
      <c r="Q5681" s="65">
        <f t="shared" si="3"/>
        <v>6</v>
      </c>
      <c r="R5681" s="65" t="str">
        <f t="shared" si="12"/>
        <v>67.395.657/0001-76</v>
      </c>
      <c r="S5681" s="84"/>
      <c r="T5681" s="84" t="str">
        <f t="shared" si="10"/>
        <v/>
      </c>
      <c r="U5681" s="84" t="str">
        <f t="shared" si="11"/>
        <v/>
      </c>
      <c r="V5681" s="65" t="str">
        <f t="shared" si="5"/>
        <v/>
      </c>
      <c r="W5681" s="84"/>
      <c r="X5681" s="84"/>
      <c r="Y5681" s="85"/>
      <c r="Z5681" s="85"/>
      <c r="AA5681" s="65" t="str">
        <f t="shared" si="6"/>
        <v/>
      </c>
      <c r="AB5681" s="65" t="str">
        <f t="shared" si="7"/>
        <v/>
      </c>
      <c r="AC5681" s="86"/>
      <c r="AD5681" s="87" t="str">
        <f t="shared" si="8"/>
        <v/>
      </c>
      <c r="AE5681" s="84"/>
      <c r="AF5681" s="86">
        <f>IF(AC5681&gt;0,AC5681,'⚙️ Config'!$B$10)</f>
        <v>0.0075</v>
      </c>
      <c r="AG5681" s="88">
        <f t="shared" si="9"/>
        <v>16738.09808</v>
      </c>
      <c r="AH5681" s="88">
        <f>AG5681*'⚙️ Config'!$B$11</f>
        <v>83690.49038</v>
      </c>
      <c r="AI5681" s="88">
        <f>AH5681*'⚙️ Config'!$B$12</f>
        <v>25107.14711</v>
      </c>
      <c r="AJ5681" s="64"/>
      <c r="AK5681" s="84"/>
      <c r="AL5681" s="84"/>
      <c r="AM5681" s="84"/>
      <c r="AN5681" s="84"/>
      <c r="AO5681" s="84"/>
      <c r="AP5681" s="84"/>
      <c r="AQ5681" s="84"/>
    </row>
    <row r="5682" ht="15.0" customHeight="1">
      <c r="A5682" s="98">
        <v>5679.0</v>
      </c>
      <c r="B5682" s="99" t="s">
        <v>11904</v>
      </c>
      <c r="C5682" s="98" t="s">
        <v>141</v>
      </c>
      <c r="D5682" s="98" t="s">
        <v>11905</v>
      </c>
      <c r="E5682" s="100">
        <v>33.27</v>
      </c>
      <c r="F5682" s="98" t="s">
        <v>86</v>
      </c>
      <c r="G5682" s="98" t="s">
        <v>606</v>
      </c>
      <c r="H5682" s="101">
        <v>2228792.05</v>
      </c>
      <c r="I5682" s="98">
        <v>1.0</v>
      </c>
      <c r="J5682" s="102">
        <v>4.8</v>
      </c>
      <c r="K5682" s="99">
        <v>2021.0</v>
      </c>
      <c r="L5682" s="98" t="s">
        <v>630</v>
      </c>
      <c r="M5682" s="98">
        <v>2021.0</v>
      </c>
      <c r="N5682" s="98" t="s">
        <v>161</v>
      </c>
      <c r="O5682" s="65" t="str">
        <f t="shared" si="1"/>
        <v>193074190001</v>
      </c>
      <c r="P5682" s="65">
        <f t="shared" si="2"/>
        <v>1</v>
      </c>
      <c r="Q5682" s="65">
        <f t="shared" si="3"/>
        <v>9</v>
      </c>
      <c r="R5682" s="65" t="str">
        <f t="shared" si="12"/>
        <v>19.307.419/0001-19</v>
      </c>
      <c r="S5682" s="84"/>
      <c r="T5682" s="84" t="str">
        <f t="shared" si="10"/>
        <v/>
      </c>
      <c r="U5682" s="84" t="str">
        <f t="shared" si="11"/>
        <v/>
      </c>
      <c r="V5682" s="65" t="str">
        <f t="shared" si="5"/>
        <v/>
      </c>
      <c r="W5682" s="84"/>
      <c r="X5682" s="84"/>
      <c r="Y5682" s="85"/>
      <c r="Z5682" s="85"/>
      <c r="AA5682" s="65" t="str">
        <f t="shared" si="6"/>
        <v/>
      </c>
      <c r="AB5682" s="65" t="str">
        <f t="shared" si="7"/>
        <v/>
      </c>
      <c r="AC5682" s="86"/>
      <c r="AD5682" s="87" t="str">
        <f t="shared" si="8"/>
        <v/>
      </c>
      <c r="AE5682" s="84"/>
      <c r="AF5682" s="86">
        <f>IF(AC5682&gt;0,AC5682,'⚙️ Config'!$B$10)</f>
        <v>0.0075</v>
      </c>
      <c r="AG5682" s="88">
        <f t="shared" si="9"/>
        <v>16715.94038</v>
      </c>
      <c r="AH5682" s="88">
        <f>AG5682*'⚙️ Config'!$B$11</f>
        <v>83579.70188</v>
      </c>
      <c r="AI5682" s="88">
        <f>AH5682*'⚙️ Config'!$B$12</f>
        <v>25073.91056</v>
      </c>
      <c r="AJ5682" s="64"/>
      <c r="AK5682" s="84"/>
      <c r="AL5682" s="84"/>
      <c r="AM5682" s="84"/>
      <c r="AN5682" s="84"/>
      <c r="AO5682" s="84"/>
      <c r="AP5682" s="84"/>
      <c r="AQ5682" s="84"/>
    </row>
    <row r="5683" ht="15.0" customHeight="1">
      <c r="A5683" s="98">
        <v>5680.0</v>
      </c>
      <c r="B5683" s="99" t="s">
        <v>11906</v>
      </c>
      <c r="C5683" s="98" t="s">
        <v>141</v>
      </c>
      <c r="D5683" s="98" t="s">
        <v>11907</v>
      </c>
      <c r="E5683" s="100">
        <v>33.52</v>
      </c>
      <c r="F5683" s="98" t="s">
        <v>86</v>
      </c>
      <c r="G5683" s="98" t="s">
        <v>606</v>
      </c>
      <c r="H5683" s="101">
        <v>2223090.91</v>
      </c>
      <c r="I5683" s="98">
        <v>1.0</v>
      </c>
      <c r="J5683" s="102">
        <v>4.7</v>
      </c>
      <c r="K5683" s="99">
        <v>2021.0</v>
      </c>
      <c r="L5683" s="98" t="s">
        <v>177</v>
      </c>
      <c r="M5683" s="98">
        <v>2021.0</v>
      </c>
      <c r="N5683" s="98" t="s">
        <v>145</v>
      </c>
      <c r="O5683" s="65" t="str">
        <f t="shared" si="1"/>
        <v>094939430001</v>
      </c>
      <c r="P5683" s="65">
        <f t="shared" si="2"/>
        <v>7</v>
      </c>
      <c r="Q5683" s="65">
        <f t="shared" si="3"/>
        <v>8</v>
      </c>
      <c r="R5683" s="65" t="str">
        <f t="shared" si="12"/>
        <v>09.493.943/0001-78</v>
      </c>
      <c r="S5683" s="84"/>
      <c r="T5683" s="84" t="str">
        <f t="shared" si="10"/>
        <v/>
      </c>
      <c r="U5683" s="84" t="str">
        <f t="shared" si="11"/>
        <v/>
      </c>
      <c r="V5683" s="65" t="str">
        <f t="shared" si="5"/>
        <v/>
      </c>
      <c r="W5683" s="84"/>
      <c r="X5683" s="84"/>
      <c r="Y5683" s="85"/>
      <c r="Z5683" s="85"/>
      <c r="AA5683" s="65" t="str">
        <f t="shared" si="6"/>
        <v/>
      </c>
      <c r="AB5683" s="65" t="str">
        <f t="shared" si="7"/>
        <v/>
      </c>
      <c r="AC5683" s="86"/>
      <c r="AD5683" s="87" t="str">
        <f t="shared" si="8"/>
        <v/>
      </c>
      <c r="AE5683" s="84"/>
      <c r="AF5683" s="86">
        <f>IF(AC5683&gt;0,AC5683,'⚙️ Config'!$B$10)</f>
        <v>0.0075</v>
      </c>
      <c r="AG5683" s="88">
        <f t="shared" si="9"/>
        <v>16673.18183</v>
      </c>
      <c r="AH5683" s="88">
        <f>AG5683*'⚙️ Config'!$B$11</f>
        <v>83365.90913</v>
      </c>
      <c r="AI5683" s="88">
        <f>AH5683*'⚙️ Config'!$B$12</f>
        <v>25009.77274</v>
      </c>
      <c r="AJ5683" s="64"/>
      <c r="AK5683" s="84"/>
      <c r="AL5683" s="84"/>
      <c r="AM5683" s="84"/>
      <c r="AN5683" s="84"/>
      <c r="AO5683" s="84"/>
      <c r="AP5683" s="84"/>
      <c r="AQ5683" s="84"/>
    </row>
    <row r="5684" ht="15.0" customHeight="1">
      <c r="A5684" s="98">
        <v>5681.0</v>
      </c>
      <c r="B5684" s="99" t="s">
        <v>11908</v>
      </c>
      <c r="C5684" s="98" t="s">
        <v>141</v>
      </c>
      <c r="D5684" s="98" t="s">
        <v>11909</v>
      </c>
      <c r="E5684" s="100">
        <v>35.28</v>
      </c>
      <c r="F5684" s="98" t="s">
        <v>86</v>
      </c>
      <c r="G5684" s="98" t="s">
        <v>606</v>
      </c>
      <c r="H5684" s="101">
        <v>2214598.75</v>
      </c>
      <c r="I5684" s="98">
        <v>1.0</v>
      </c>
      <c r="J5684" s="102">
        <v>4.1</v>
      </c>
      <c r="K5684" s="99">
        <v>2022.0</v>
      </c>
      <c r="L5684" s="98" t="s">
        <v>197</v>
      </c>
      <c r="M5684" s="98">
        <v>2022.0</v>
      </c>
      <c r="N5684" s="98" t="s">
        <v>161</v>
      </c>
      <c r="O5684" s="65" t="str">
        <f t="shared" si="1"/>
        <v>091742630001</v>
      </c>
      <c r="P5684" s="65">
        <f t="shared" si="2"/>
        <v>9</v>
      </c>
      <c r="Q5684" s="65">
        <f t="shared" si="3"/>
        <v>1</v>
      </c>
      <c r="R5684" s="65" t="str">
        <f t="shared" si="12"/>
        <v>09.174.263/0001-91</v>
      </c>
      <c r="S5684" s="84"/>
      <c r="T5684" s="84" t="str">
        <f t="shared" si="10"/>
        <v/>
      </c>
      <c r="U5684" s="84" t="str">
        <f t="shared" si="11"/>
        <v/>
      </c>
      <c r="V5684" s="65" t="str">
        <f t="shared" si="5"/>
        <v/>
      </c>
      <c r="W5684" s="84"/>
      <c r="X5684" s="84"/>
      <c r="Y5684" s="85"/>
      <c r="Z5684" s="85"/>
      <c r="AA5684" s="65" t="str">
        <f t="shared" si="6"/>
        <v/>
      </c>
      <c r="AB5684" s="65" t="str">
        <f t="shared" si="7"/>
        <v/>
      </c>
      <c r="AC5684" s="86"/>
      <c r="AD5684" s="87" t="str">
        <f t="shared" si="8"/>
        <v/>
      </c>
      <c r="AE5684" s="84"/>
      <c r="AF5684" s="86">
        <f>IF(AC5684&gt;0,AC5684,'⚙️ Config'!$B$10)</f>
        <v>0.0075</v>
      </c>
      <c r="AG5684" s="88">
        <f t="shared" si="9"/>
        <v>16609.49063</v>
      </c>
      <c r="AH5684" s="88">
        <f>AG5684*'⚙️ Config'!$B$11</f>
        <v>83047.45313</v>
      </c>
      <c r="AI5684" s="88">
        <f>AH5684*'⚙️ Config'!$B$12</f>
        <v>24914.23594</v>
      </c>
      <c r="AJ5684" s="64"/>
      <c r="AK5684" s="84"/>
      <c r="AL5684" s="84"/>
      <c r="AM5684" s="84"/>
      <c r="AN5684" s="84"/>
      <c r="AO5684" s="84"/>
      <c r="AP5684" s="84"/>
      <c r="AQ5684" s="84"/>
    </row>
    <row r="5685" ht="15.0" customHeight="1">
      <c r="A5685" s="103">
        <v>5682.0</v>
      </c>
      <c r="B5685" s="104" t="s">
        <v>11910</v>
      </c>
      <c r="C5685" s="103" t="s">
        <v>141</v>
      </c>
      <c r="D5685" s="103" t="s">
        <v>11911</v>
      </c>
      <c r="E5685" s="105">
        <v>33.4</v>
      </c>
      <c r="F5685" s="103" t="s">
        <v>86</v>
      </c>
      <c r="G5685" s="103" t="s">
        <v>606</v>
      </c>
      <c r="H5685" s="106">
        <v>2214042.69</v>
      </c>
      <c r="I5685" s="103">
        <v>2.0</v>
      </c>
      <c r="J5685" s="107">
        <v>4.8</v>
      </c>
      <c r="K5685" s="104">
        <v>2024.0</v>
      </c>
      <c r="L5685" s="103" t="s">
        <v>448</v>
      </c>
      <c r="M5685" s="103">
        <v>2021.0</v>
      </c>
      <c r="N5685" s="103" t="s">
        <v>161</v>
      </c>
      <c r="O5685" s="65" t="str">
        <f t="shared" si="1"/>
        <v>153180650001</v>
      </c>
      <c r="P5685" s="65">
        <f t="shared" si="2"/>
        <v>5</v>
      </c>
      <c r="Q5685" s="65">
        <f t="shared" si="3"/>
        <v>7</v>
      </c>
      <c r="R5685" s="65" t="str">
        <f t="shared" si="12"/>
        <v>15.318.065/0001-57</v>
      </c>
      <c r="S5685" s="84"/>
      <c r="T5685" s="84" t="str">
        <f t="shared" si="10"/>
        <v/>
      </c>
      <c r="U5685" s="84" t="str">
        <f t="shared" si="11"/>
        <v/>
      </c>
      <c r="V5685" s="65" t="str">
        <f t="shared" si="5"/>
        <v/>
      </c>
      <c r="W5685" s="84"/>
      <c r="X5685" s="84"/>
      <c r="Y5685" s="85"/>
      <c r="Z5685" s="85"/>
      <c r="AA5685" s="65" t="str">
        <f t="shared" si="6"/>
        <v/>
      </c>
      <c r="AB5685" s="65" t="str">
        <f t="shared" si="7"/>
        <v/>
      </c>
      <c r="AC5685" s="86"/>
      <c r="AD5685" s="87" t="str">
        <f t="shared" si="8"/>
        <v/>
      </c>
      <c r="AE5685" s="84"/>
      <c r="AF5685" s="86">
        <f>IF(AC5685&gt;0,AC5685,'⚙️ Config'!$B$10)</f>
        <v>0.0075</v>
      </c>
      <c r="AG5685" s="88">
        <f t="shared" si="9"/>
        <v>16605.32018</v>
      </c>
      <c r="AH5685" s="88">
        <f>AG5685*'⚙️ Config'!$B$11</f>
        <v>83026.60088</v>
      </c>
      <c r="AI5685" s="88">
        <f>AH5685*'⚙️ Config'!$B$12</f>
        <v>24907.98026</v>
      </c>
      <c r="AJ5685" s="64"/>
      <c r="AK5685" s="84"/>
      <c r="AL5685" s="84"/>
      <c r="AM5685" s="84"/>
      <c r="AN5685" s="84"/>
      <c r="AO5685" s="84"/>
      <c r="AP5685" s="84"/>
      <c r="AQ5685" s="84"/>
    </row>
    <row r="5686" ht="15.0" customHeight="1">
      <c r="A5686" s="103">
        <v>5683.0</v>
      </c>
      <c r="B5686" s="104" t="s">
        <v>11912</v>
      </c>
      <c r="C5686" s="103" t="s">
        <v>141</v>
      </c>
      <c r="D5686" s="103" t="s">
        <v>11913</v>
      </c>
      <c r="E5686" s="105">
        <v>32.79</v>
      </c>
      <c r="F5686" s="103" t="s">
        <v>86</v>
      </c>
      <c r="G5686" s="103" t="s">
        <v>606</v>
      </c>
      <c r="H5686" s="106">
        <v>2213577.01</v>
      </c>
      <c r="I5686" s="103">
        <v>1.0</v>
      </c>
      <c r="J5686" s="107">
        <v>5.0</v>
      </c>
      <c r="K5686" s="104">
        <v>2021.0</v>
      </c>
      <c r="L5686" s="103" t="s">
        <v>268</v>
      </c>
      <c r="M5686" s="103">
        <v>2021.0</v>
      </c>
      <c r="N5686" s="103" t="s">
        <v>161</v>
      </c>
      <c r="O5686" s="65" t="str">
        <f t="shared" si="1"/>
        <v>058724950001</v>
      </c>
      <c r="P5686" s="65">
        <f t="shared" si="2"/>
        <v>6</v>
      </c>
      <c r="Q5686" s="65">
        <f t="shared" si="3"/>
        <v>2</v>
      </c>
      <c r="R5686" s="65" t="str">
        <f t="shared" si="12"/>
        <v>05.872.495/0001-62</v>
      </c>
      <c r="S5686" s="84"/>
      <c r="T5686" s="84" t="str">
        <f t="shared" si="10"/>
        <v/>
      </c>
      <c r="U5686" s="84" t="str">
        <f t="shared" si="11"/>
        <v/>
      </c>
      <c r="V5686" s="65" t="str">
        <f t="shared" si="5"/>
        <v/>
      </c>
      <c r="W5686" s="84"/>
      <c r="X5686" s="84"/>
      <c r="Y5686" s="85"/>
      <c r="Z5686" s="85"/>
      <c r="AA5686" s="65" t="str">
        <f t="shared" si="6"/>
        <v/>
      </c>
      <c r="AB5686" s="65" t="str">
        <f t="shared" si="7"/>
        <v/>
      </c>
      <c r="AC5686" s="86"/>
      <c r="AD5686" s="87" t="str">
        <f t="shared" si="8"/>
        <v/>
      </c>
      <c r="AE5686" s="84"/>
      <c r="AF5686" s="86">
        <f>IF(AC5686&gt;0,AC5686,'⚙️ Config'!$B$10)</f>
        <v>0.0075</v>
      </c>
      <c r="AG5686" s="88">
        <f t="shared" si="9"/>
        <v>16601.82758</v>
      </c>
      <c r="AH5686" s="88">
        <f>AG5686*'⚙️ Config'!$B$11</f>
        <v>83009.13788</v>
      </c>
      <c r="AI5686" s="88">
        <f>AH5686*'⚙️ Config'!$B$12</f>
        <v>24902.74136</v>
      </c>
      <c r="AJ5686" s="64"/>
      <c r="AK5686" s="84"/>
      <c r="AL5686" s="84"/>
      <c r="AM5686" s="84"/>
      <c r="AN5686" s="84"/>
      <c r="AO5686" s="84"/>
      <c r="AP5686" s="84"/>
      <c r="AQ5686" s="84"/>
    </row>
    <row r="5687" ht="15.0" customHeight="1">
      <c r="A5687" s="98">
        <v>5684.0</v>
      </c>
      <c r="B5687" s="99" t="s">
        <v>11914</v>
      </c>
      <c r="C5687" s="98" t="s">
        <v>141</v>
      </c>
      <c r="D5687" s="98" t="s">
        <v>11915</v>
      </c>
      <c r="E5687" s="100">
        <v>26.29</v>
      </c>
      <c r="F5687" s="98" t="s">
        <v>86</v>
      </c>
      <c r="G5687" s="98" t="s">
        <v>606</v>
      </c>
      <c r="H5687" s="101">
        <v>2211272.29</v>
      </c>
      <c r="I5687" s="98">
        <v>2.0</v>
      </c>
      <c r="J5687" s="102">
        <v>4.9</v>
      </c>
      <c r="K5687" s="99">
        <v>2023.0</v>
      </c>
      <c r="L5687" s="98" t="s">
        <v>691</v>
      </c>
      <c r="M5687" s="98">
        <v>2021.0</v>
      </c>
      <c r="N5687" s="98" t="s">
        <v>161</v>
      </c>
      <c r="O5687" s="65" t="str">
        <f t="shared" si="1"/>
        <v>012230190001</v>
      </c>
      <c r="P5687" s="65">
        <f t="shared" si="2"/>
        <v>6</v>
      </c>
      <c r="Q5687" s="65">
        <f t="shared" si="3"/>
        <v>0</v>
      </c>
      <c r="R5687" s="65" t="str">
        <f t="shared" si="12"/>
        <v>01.223.019/0001-60</v>
      </c>
      <c r="S5687" s="84"/>
      <c r="T5687" s="84" t="str">
        <f t="shared" si="10"/>
        <v/>
      </c>
      <c r="U5687" s="84" t="str">
        <f t="shared" si="11"/>
        <v/>
      </c>
      <c r="V5687" s="65" t="str">
        <f t="shared" si="5"/>
        <v/>
      </c>
      <c r="W5687" s="84"/>
      <c r="X5687" s="84"/>
      <c r="Y5687" s="85"/>
      <c r="Z5687" s="85"/>
      <c r="AA5687" s="65" t="str">
        <f t="shared" si="6"/>
        <v/>
      </c>
      <c r="AB5687" s="65" t="str">
        <f t="shared" si="7"/>
        <v/>
      </c>
      <c r="AC5687" s="86"/>
      <c r="AD5687" s="87" t="str">
        <f t="shared" si="8"/>
        <v/>
      </c>
      <c r="AE5687" s="84"/>
      <c r="AF5687" s="86">
        <f>IF(AC5687&gt;0,AC5687,'⚙️ Config'!$B$10)</f>
        <v>0.0075</v>
      </c>
      <c r="AG5687" s="88">
        <f t="shared" si="9"/>
        <v>16584.54218</v>
      </c>
      <c r="AH5687" s="88">
        <f>AG5687*'⚙️ Config'!$B$11</f>
        <v>82922.71088</v>
      </c>
      <c r="AI5687" s="88">
        <f>AH5687*'⚙️ Config'!$B$12</f>
        <v>24876.81326</v>
      </c>
      <c r="AJ5687" s="64"/>
      <c r="AK5687" s="84"/>
      <c r="AL5687" s="84"/>
      <c r="AM5687" s="84"/>
      <c r="AN5687" s="84"/>
      <c r="AO5687" s="84"/>
      <c r="AP5687" s="84"/>
      <c r="AQ5687" s="84"/>
    </row>
    <row r="5688" ht="15.0" customHeight="1">
      <c r="A5688" s="103">
        <v>5685.0</v>
      </c>
      <c r="B5688" s="104" t="s">
        <v>11916</v>
      </c>
      <c r="C5688" s="103" t="s">
        <v>141</v>
      </c>
      <c r="D5688" s="103" t="s">
        <v>11917</v>
      </c>
      <c r="E5688" s="105">
        <v>32.79</v>
      </c>
      <c r="F5688" s="103" t="s">
        <v>86</v>
      </c>
      <c r="G5688" s="103" t="s">
        <v>606</v>
      </c>
      <c r="H5688" s="106">
        <v>2207989.2</v>
      </c>
      <c r="I5688" s="103">
        <v>1.0</v>
      </c>
      <c r="J5688" s="107">
        <v>5.0</v>
      </c>
      <c r="K5688" s="104">
        <v>2021.0</v>
      </c>
      <c r="L5688" s="103" t="s">
        <v>630</v>
      </c>
      <c r="M5688" s="103">
        <v>2021.0</v>
      </c>
      <c r="N5688" s="103" t="s">
        <v>161</v>
      </c>
      <c r="O5688" s="65" t="str">
        <f t="shared" si="1"/>
        <v>241165100001</v>
      </c>
      <c r="P5688" s="65">
        <f t="shared" si="2"/>
        <v>9</v>
      </c>
      <c r="Q5688" s="65">
        <f t="shared" si="3"/>
        <v>7</v>
      </c>
      <c r="R5688" s="65" t="str">
        <f t="shared" si="12"/>
        <v>24.116.510/0001-97</v>
      </c>
      <c r="S5688" s="84"/>
      <c r="T5688" s="84" t="str">
        <f t="shared" si="10"/>
        <v/>
      </c>
      <c r="U5688" s="84" t="str">
        <f t="shared" si="11"/>
        <v/>
      </c>
      <c r="V5688" s="65" t="str">
        <f t="shared" si="5"/>
        <v/>
      </c>
      <c r="W5688" s="84"/>
      <c r="X5688" s="84"/>
      <c r="Y5688" s="85"/>
      <c r="Z5688" s="85"/>
      <c r="AA5688" s="65" t="str">
        <f t="shared" si="6"/>
        <v/>
      </c>
      <c r="AB5688" s="65" t="str">
        <f t="shared" si="7"/>
        <v/>
      </c>
      <c r="AC5688" s="86"/>
      <c r="AD5688" s="87" t="str">
        <f t="shared" si="8"/>
        <v/>
      </c>
      <c r="AE5688" s="84"/>
      <c r="AF5688" s="86">
        <f>IF(AC5688&gt;0,AC5688,'⚙️ Config'!$B$10)</f>
        <v>0.0075</v>
      </c>
      <c r="AG5688" s="88">
        <f t="shared" si="9"/>
        <v>16559.919</v>
      </c>
      <c r="AH5688" s="88">
        <f>AG5688*'⚙️ Config'!$B$11</f>
        <v>82799.595</v>
      </c>
      <c r="AI5688" s="88">
        <f>AH5688*'⚙️ Config'!$B$12</f>
        <v>24839.8785</v>
      </c>
      <c r="AJ5688" s="64"/>
      <c r="AK5688" s="84"/>
      <c r="AL5688" s="84"/>
      <c r="AM5688" s="84"/>
      <c r="AN5688" s="84"/>
      <c r="AO5688" s="84"/>
      <c r="AP5688" s="84"/>
      <c r="AQ5688" s="84"/>
    </row>
    <row r="5689" ht="15.0" customHeight="1">
      <c r="A5689" s="103">
        <v>5686.0</v>
      </c>
      <c r="B5689" s="104" t="s">
        <v>11918</v>
      </c>
      <c r="C5689" s="103" t="s">
        <v>141</v>
      </c>
      <c r="D5689" s="103" t="s">
        <v>11919</v>
      </c>
      <c r="E5689" s="105">
        <v>33.52</v>
      </c>
      <c r="F5689" s="103" t="s">
        <v>86</v>
      </c>
      <c r="G5689" s="103" t="s">
        <v>606</v>
      </c>
      <c r="H5689" s="106">
        <v>2206283.84</v>
      </c>
      <c r="I5689" s="103">
        <v>1.0</v>
      </c>
      <c r="J5689" s="107">
        <v>4.7</v>
      </c>
      <c r="K5689" s="104">
        <v>2021.0</v>
      </c>
      <c r="L5689" s="103" t="s">
        <v>268</v>
      </c>
      <c r="M5689" s="103">
        <v>2021.0</v>
      </c>
      <c r="N5689" s="103" t="s">
        <v>161</v>
      </c>
      <c r="O5689" s="65" t="str">
        <f t="shared" si="1"/>
        <v>166696210001</v>
      </c>
      <c r="P5689" s="65">
        <f t="shared" si="2"/>
        <v>0</v>
      </c>
      <c r="Q5689" s="65">
        <f t="shared" si="3"/>
        <v>0</v>
      </c>
      <c r="R5689" s="65" t="str">
        <f t="shared" si="12"/>
        <v>16.669.621/0001-00</v>
      </c>
      <c r="S5689" s="84"/>
      <c r="T5689" s="84" t="str">
        <f t="shared" si="10"/>
        <v/>
      </c>
      <c r="U5689" s="84" t="str">
        <f t="shared" si="11"/>
        <v/>
      </c>
      <c r="V5689" s="65" t="str">
        <f t="shared" si="5"/>
        <v/>
      </c>
      <c r="W5689" s="84"/>
      <c r="X5689" s="84"/>
      <c r="Y5689" s="85"/>
      <c r="Z5689" s="85"/>
      <c r="AA5689" s="65" t="str">
        <f t="shared" si="6"/>
        <v/>
      </c>
      <c r="AB5689" s="65" t="str">
        <f t="shared" si="7"/>
        <v/>
      </c>
      <c r="AC5689" s="86"/>
      <c r="AD5689" s="87" t="str">
        <f t="shared" si="8"/>
        <v/>
      </c>
      <c r="AE5689" s="84"/>
      <c r="AF5689" s="86">
        <f>IF(AC5689&gt;0,AC5689,'⚙️ Config'!$B$10)</f>
        <v>0.0075</v>
      </c>
      <c r="AG5689" s="88">
        <f t="shared" si="9"/>
        <v>16547.1288</v>
      </c>
      <c r="AH5689" s="88">
        <f>AG5689*'⚙️ Config'!$B$11</f>
        <v>82735.644</v>
      </c>
      <c r="AI5689" s="88">
        <f>AH5689*'⚙️ Config'!$B$12</f>
        <v>24820.6932</v>
      </c>
      <c r="AJ5689" s="64"/>
      <c r="AK5689" s="84"/>
      <c r="AL5689" s="84"/>
      <c r="AM5689" s="84"/>
      <c r="AN5689" s="84"/>
      <c r="AO5689" s="84"/>
      <c r="AP5689" s="84"/>
      <c r="AQ5689" s="84"/>
    </row>
    <row r="5690" ht="15.0" customHeight="1">
      <c r="A5690" s="98">
        <v>5687.0</v>
      </c>
      <c r="B5690" s="99" t="s">
        <v>11920</v>
      </c>
      <c r="C5690" s="98" t="s">
        <v>141</v>
      </c>
      <c r="D5690" s="98" t="s">
        <v>11921</v>
      </c>
      <c r="E5690" s="100">
        <v>33.52</v>
      </c>
      <c r="F5690" s="98" t="s">
        <v>86</v>
      </c>
      <c r="G5690" s="98" t="s">
        <v>606</v>
      </c>
      <c r="H5690" s="101">
        <v>2204437.74</v>
      </c>
      <c r="I5690" s="98">
        <v>1.0</v>
      </c>
      <c r="J5690" s="102">
        <v>4.7</v>
      </c>
      <c r="K5690" s="99">
        <v>2021.0</v>
      </c>
      <c r="L5690" s="98" t="s">
        <v>630</v>
      </c>
      <c r="M5690" s="98">
        <v>2021.0</v>
      </c>
      <c r="N5690" s="98" t="s">
        <v>161</v>
      </c>
      <c r="O5690" s="65" t="str">
        <f t="shared" si="1"/>
        <v>074711680001</v>
      </c>
      <c r="P5690" s="65">
        <f t="shared" si="2"/>
        <v>2</v>
      </c>
      <c r="Q5690" s="65">
        <f t="shared" si="3"/>
        <v>4</v>
      </c>
      <c r="R5690" s="65" t="str">
        <f t="shared" si="12"/>
        <v>07.471.168/0001-24</v>
      </c>
      <c r="S5690" s="84"/>
      <c r="T5690" s="84" t="str">
        <f t="shared" si="10"/>
        <v/>
      </c>
      <c r="U5690" s="84" t="str">
        <f t="shared" si="11"/>
        <v/>
      </c>
      <c r="V5690" s="65" t="str">
        <f t="shared" si="5"/>
        <v/>
      </c>
      <c r="W5690" s="84"/>
      <c r="X5690" s="84"/>
      <c r="Y5690" s="85"/>
      <c r="Z5690" s="85"/>
      <c r="AA5690" s="65" t="str">
        <f t="shared" si="6"/>
        <v/>
      </c>
      <c r="AB5690" s="65" t="str">
        <f t="shared" si="7"/>
        <v/>
      </c>
      <c r="AC5690" s="86"/>
      <c r="AD5690" s="87" t="str">
        <f t="shared" si="8"/>
        <v/>
      </c>
      <c r="AE5690" s="84"/>
      <c r="AF5690" s="86">
        <f>IF(AC5690&gt;0,AC5690,'⚙️ Config'!$B$10)</f>
        <v>0.0075</v>
      </c>
      <c r="AG5690" s="88">
        <f t="shared" si="9"/>
        <v>16533.28305</v>
      </c>
      <c r="AH5690" s="88">
        <f>AG5690*'⚙️ Config'!$B$11</f>
        <v>82666.41525</v>
      </c>
      <c r="AI5690" s="88">
        <f>AH5690*'⚙️ Config'!$B$12</f>
        <v>24799.92458</v>
      </c>
      <c r="AJ5690" s="64"/>
      <c r="AK5690" s="84"/>
      <c r="AL5690" s="84"/>
      <c r="AM5690" s="84"/>
      <c r="AN5690" s="84"/>
      <c r="AO5690" s="84"/>
      <c r="AP5690" s="84"/>
      <c r="AQ5690" s="84"/>
    </row>
    <row r="5691" ht="15.0" customHeight="1">
      <c r="A5691" s="103">
        <v>5688.0</v>
      </c>
      <c r="B5691" s="104" t="s">
        <v>11922</v>
      </c>
      <c r="C5691" s="103" t="s">
        <v>141</v>
      </c>
      <c r="D5691" s="103" t="s">
        <v>11923</v>
      </c>
      <c r="E5691" s="105">
        <v>25.86</v>
      </c>
      <c r="F5691" s="103" t="s">
        <v>86</v>
      </c>
      <c r="G5691" s="103" t="s">
        <v>606</v>
      </c>
      <c r="H5691" s="106">
        <v>2202118.31</v>
      </c>
      <c r="I5691" s="103">
        <v>2.0</v>
      </c>
      <c r="J5691" s="107">
        <v>4.7</v>
      </c>
      <c r="K5691" s="104">
        <v>2023.0</v>
      </c>
      <c r="L5691" s="103" t="s">
        <v>1255</v>
      </c>
      <c r="M5691" s="103">
        <v>2021.0</v>
      </c>
      <c r="N5691" s="103" t="s">
        <v>161</v>
      </c>
      <c r="O5691" s="65" t="str">
        <f t="shared" si="1"/>
        <v>627001820001</v>
      </c>
      <c r="P5691" s="65">
        <f t="shared" si="2"/>
        <v>6</v>
      </c>
      <c r="Q5691" s="65">
        <f t="shared" si="3"/>
        <v>0</v>
      </c>
      <c r="R5691" s="65" t="str">
        <f t="shared" si="12"/>
        <v>62.700.182/0001-60</v>
      </c>
      <c r="S5691" s="84"/>
      <c r="T5691" s="84" t="str">
        <f t="shared" si="10"/>
        <v/>
      </c>
      <c r="U5691" s="84" t="str">
        <f t="shared" si="11"/>
        <v/>
      </c>
      <c r="V5691" s="65" t="str">
        <f t="shared" si="5"/>
        <v/>
      </c>
      <c r="W5691" s="84"/>
      <c r="X5691" s="84"/>
      <c r="Y5691" s="85"/>
      <c r="Z5691" s="85"/>
      <c r="AA5691" s="65" t="str">
        <f t="shared" si="6"/>
        <v/>
      </c>
      <c r="AB5691" s="65" t="str">
        <f t="shared" si="7"/>
        <v/>
      </c>
      <c r="AC5691" s="86"/>
      <c r="AD5691" s="87" t="str">
        <f t="shared" si="8"/>
        <v/>
      </c>
      <c r="AE5691" s="84"/>
      <c r="AF5691" s="86">
        <f>IF(AC5691&gt;0,AC5691,'⚙️ Config'!$B$10)</f>
        <v>0.0075</v>
      </c>
      <c r="AG5691" s="88">
        <f t="shared" si="9"/>
        <v>16515.88733</v>
      </c>
      <c r="AH5691" s="88">
        <f>AG5691*'⚙️ Config'!$B$11</f>
        <v>82579.43663</v>
      </c>
      <c r="AI5691" s="88">
        <f>AH5691*'⚙️ Config'!$B$12</f>
        <v>24773.83099</v>
      </c>
      <c r="AJ5691" s="64"/>
      <c r="AK5691" s="84"/>
      <c r="AL5691" s="84"/>
      <c r="AM5691" s="84"/>
      <c r="AN5691" s="84"/>
      <c r="AO5691" s="84"/>
      <c r="AP5691" s="84"/>
      <c r="AQ5691" s="84"/>
    </row>
    <row r="5692" ht="15.0" customHeight="1">
      <c r="A5692" s="98">
        <v>5689.0</v>
      </c>
      <c r="B5692" s="99" t="s">
        <v>11924</v>
      </c>
      <c r="C5692" s="98" t="s">
        <v>141</v>
      </c>
      <c r="D5692" s="98" t="s">
        <v>11925</v>
      </c>
      <c r="E5692" s="100">
        <v>26.7</v>
      </c>
      <c r="F5692" s="98" t="s">
        <v>86</v>
      </c>
      <c r="G5692" s="98" t="s">
        <v>606</v>
      </c>
      <c r="H5692" s="101">
        <v>2201334.23</v>
      </c>
      <c r="I5692" s="98">
        <v>2.0</v>
      </c>
      <c r="J5692" s="102">
        <v>4.8</v>
      </c>
      <c r="K5692" s="99">
        <v>2023.0</v>
      </c>
      <c r="L5692" s="98" t="s">
        <v>202</v>
      </c>
      <c r="M5692" s="98">
        <v>2021.0</v>
      </c>
      <c r="N5692" s="98" t="s">
        <v>161</v>
      </c>
      <c r="O5692" s="65" t="str">
        <f t="shared" si="1"/>
        <v>134807750001</v>
      </c>
      <c r="P5692" s="65">
        <f t="shared" si="2"/>
        <v>5</v>
      </c>
      <c r="Q5692" s="65">
        <f t="shared" si="3"/>
        <v>3</v>
      </c>
      <c r="R5692" s="65" t="str">
        <f t="shared" si="12"/>
        <v>13.480.775/0001-53</v>
      </c>
      <c r="S5692" s="84"/>
      <c r="T5692" s="84" t="str">
        <f t="shared" si="10"/>
        <v/>
      </c>
      <c r="U5692" s="84" t="str">
        <f t="shared" si="11"/>
        <v/>
      </c>
      <c r="V5692" s="65" t="str">
        <f t="shared" si="5"/>
        <v/>
      </c>
      <c r="W5692" s="84"/>
      <c r="X5692" s="84"/>
      <c r="Y5692" s="85"/>
      <c r="Z5692" s="85"/>
      <c r="AA5692" s="65" t="str">
        <f t="shared" si="6"/>
        <v/>
      </c>
      <c r="AB5692" s="65" t="str">
        <f t="shared" si="7"/>
        <v/>
      </c>
      <c r="AC5692" s="86"/>
      <c r="AD5692" s="87" t="str">
        <f t="shared" si="8"/>
        <v/>
      </c>
      <c r="AE5692" s="84"/>
      <c r="AF5692" s="86">
        <f>IF(AC5692&gt;0,AC5692,'⚙️ Config'!$B$10)</f>
        <v>0.0075</v>
      </c>
      <c r="AG5692" s="88">
        <f t="shared" si="9"/>
        <v>16510.00673</v>
      </c>
      <c r="AH5692" s="88">
        <f>AG5692*'⚙️ Config'!$B$11</f>
        <v>82550.03363</v>
      </c>
      <c r="AI5692" s="88">
        <f>AH5692*'⚙️ Config'!$B$12</f>
        <v>24765.01009</v>
      </c>
      <c r="AJ5692" s="64"/>
      <c r="AK5692" s="84"/>
      <c r="AL5692" s="84"/>
      <c r="AM5692" s="84"/>
      <c r="AN5692" s="84"/>
      <c r="AO5692" s="84"/>
      <c r="AP5692" s="84"/>
      <c r="AQ5692" s="84"/>
    </row>
    <row r="5693" ht="15.0" customHeight="1">
      <c r="A5693" s="98">
        <v>5690.0</v>
      </c>
      <c r="B5693" s="99" t="s">
        <v>11926</v>
      </c>
      <c r="C5693" s="98" t="s">
        <v>141</v>
      </c>
      <c r="D5693" s="98" t="s">
        <v>11927</v>
      </c>
      <c r="E5693" s="100">
        <v>33.52</v>
      </c>
      <c r="F5693" s="98" t="s">
        <v>86</v>
      </c>
      <c r="G5693" s="98" t="s">
        <v>606</v>
      </c>
      <c r="H5693" s="101">
        <v>2198821.33</v>
      </c>
      <c r="I5693" s="98">
        <v>1.0</v>
      </c>
      <c r="J5693" s="102">
        <v>4.7</v>
      </c>
      <c r="K5693" s="99">
        <v>2021.0</v>
      </c>
      <c r="L5693" s="98" t="s">
        <v>630</v>
      </c>
      <c r="M5693" s="98">
        <v>2021.0</v>
      </c>
      <c r="N5693" s="98" t="s">
        <v>145</v>
      </c>
      <c r="O5693" s="65" t="str">
        <f t="shared" si="1"/>
        <v>196159420001</v>
      </c>
      <c r="P5693" s="65">
        <f t="shared" si="2"/>
        <v>0</v>
      </c>
      <c r="Q5693" s="65">
        <f t="shared" si="3"/>
        <v>2</v>
      </c>
      <c r="R5693" s="65" t="str">
        <f t="shared" si="12"/>
        <v>19.615.942/0001-02</v>
      </c>
      <c r="S5693" s="84"/>
      <c r="T5693" s="84" t="str">
        <f t="shared" si="10"/>
        <v/>
      </c>
      <c r="U5693" s="84" t="str">
        <f t="shared" si="11"/>
        <v/>
      </c>
      <c r="V5693" s="65" t="str">
        <f t="shared" si="5"/>
        <v/>
      </c>
      <c r="W5693" s="84"/>
      <c r="X5693" s="84"/>
      <c r="Y5693" s="85"/>
      <c r="Z5693" s="85"/>
      <c r="AA5693" s="65" t="str">
        <f t="shared" si="6"/>
        <v/>
      </c>
      <c r="AB5693" s="65" t="str">
        <f t="shared" si="7"/>
        <v/>
      </c>
      <c r="AC5693" s="86"/>
      <c r="AD5693" s="87" t="str">
        <f t="shared" si="8"/>
        <v/>
      </c>
      <c r="AE5693" s="84"/>
      <c r="AF5693" s="86">
        <f>IF(AC5693&gt;0,AC5693,'⚙️ Config'!$B$10)</f>
        <v>0.0075</v>
      </c>
      <c r="AG5693" s="88">
        <f t="shared" si="9"/>
        <v>16491.15998</v>
      </c>
      <c r="AH5693" s="88">
        <f>AG5693*'⚙️ Config'!$B$11</f>
        <v>82455.79988</v>
      </c>
      <c r="AI5693" s="88">
        <f>AH5693*'⚙️ Config'!$B$12</f>
        <v>24736.73996</v>
      </c>
      <c r="AJ5693" s="64"/>
      <c r="AK5693" s="84"/>
      <c r="AL5693" s="84"/>
      <c r="AM5693" s="84"/>
      <c r="AN5693" s="84"/>
      <c r="AO5693" s="84"/>
      <c r="AP5693" s="84"/>
      <c r="AQ5693" s="84"/>
    </row>
    <row r="5694" ht="15.0" customHeight="1">
      <c r="A5694" s="103">
        <v>5691.0</v>
      </c>
      <c r="B5694" s="104" t="s">
        <v>11928</v>
      </c>
      <c r="C5694" s="103" t="s">
        <v>141</v>
      </c>
      <c r="D5694" s="103" t="s">
        <v>11929</v>
      </c>
      <c r="E5694" s="105">
        <v>34.95</v>
      </c>
      <c r="F5694" s="103" t="s">
        <v>86</v>
      </c>
      <c r="G5694" s="103" t="s">
        <v>606</v>
      </c>
      <c r="H5694" s="106">
        <v>2198545.44</v>
      </c>
      <c r="I5694" s="103">
        <v>1.0</v>
      </c>
      <c r="J5694" s="107">
        <v>4.2</v>
      </c>
      <c r="K5694" s="104">
        <v>2021.0</v>
      </c>
      <c r="L5694" s="103" t="s">
        <v>202</v>
      </c>
      <c r="M5694" s="103">
        <v>2021.0</v>
      </c>
      <c r="N5694" s="103" t="s">
        <v>161</v>
      </c>
      <c r="O5694" s="65" t="str">
        <f t="shared" si="1"/>
        <v>091286180001</v>
      </c>
      <c r="P5694" s="65">
        <f t="shared" si="2"/>
        <v>0</v>
      </c>
      <c r="Q5694" s="65">
        <f t="shared" si="3"/>
        <v>6</v>
      </c>
      <c r="R5694" s="65" t="str">
        <f t="shared" si="12"/>
        <v>09.128.618/0001-06</v>
      </c>
      <c r="S5694" s="84"/>
      <c r="T5694" s="84" t="str">
        <f t="shared" si="10"/>
        <v/>
      </c>
      <c r="U5694" s="84" t="str">
        <f t="shared" si="11"/>
        <v/>
      </c>
      <c r="V5694" s="65" t="str">
        <f t="shared" si="5"/>
        <v/>
      </c>
      <c r="W5694" s="84"/>
      <c r="X5694" s="84"/>
      <c r="Y5694" s="85"/>
      <c r="Z5694" s="85"/>
      <c r="AA5694" s="65" t="str">
        <f t="shared" si="6"/>
        <v/>
      </c>
      <c r="AB5694" s="65" t="str">
        <f t="shared" si="7"/>
        <v/>
      </c>
      <c r="AC5694" s="86"/>
      <c r="AD5694" s="87" t="str">
        <f t="shared" si="8"/>
        <v/>
      </c>
      <c r="AE5694" s="84"/>
      <c r="AF5694" s="86">
        <f>IF(AC5694&gt;0,AC5694,'⚙️ Config'!$B$10)</f>
        <v>0.0075</v>
      </c>
      <c r="AG5694" s="88">
        <f t="shared" si="9"/>
        <v>16489.0908</v>
      </c>
      <c r="AH5694" s="88">
        <f>AG5694*'⚙️ Config'!$B$11</f>
        <v>82445.454</v>
      </c>
      <c r="AI5694" s="88">
        <f>AH5694*'⚙️ Config'!$B$12</f>
        <v>24733.6362</v>
      </c>
      <c r="AJ5694" s="64"/>
      <c r="AK5694" s="84"/>
      <c r="AL5694" s="84"/>
      <c r="AM5694" s="84"/>
      <c r="AN5694" s="84"/>
      <c r="AO5694" s="84"/>
      <c r="AP5694" s="84"/>
      <c r="AQ5694" s="84"/>
    </row>
    <row r="5695" ht="15.0" customHeight="1">
      <c r="A5695" s="103">
        <v>5692.0</v>
      </c>
      <c r="B5695" s="104" t="s">
        <v>11930</v>
      </c>
      <c r="C5695" s="103" t="s">
        <v>141</v>
      </c>
      <c r="D5695" s="103" t="s">
        <v>11931</v>
      </c>
      <c r="E5695" s="105">
        <v>33.27</v>
      </c>
      <c r="F5695" s="103" t="s">
        <v>86</v>
      </c>
      <c r="G5695" s="103" t="s">
        <v>606</v>
      </c>
      <c r="H5695" s="106">
        <v>2197911.0</v>
      </c>
      <c r="I5695" s="103">
        <v>1.0</v>
      </c>
      <c r="J5695" s="107">
        <v>4.8</v>
      </c>
      <c r="K5695" s="104">
        <v>2021.0</v>
      </c>
      <c r="L5695" s="103" t="s">
        <v>630</v>
      </c>
      <c r="M5695" s="103">
        <v>2021.0</v>
      </c>
      <c r="N5695" s="103" t="s">
        <v>145</v>
      </c>
      <c r="O5695" s="65" t="str">
        <f t="shared" si="1"/>
        <v>073492790001</v>
      </c>
      <c r="P5695" s="65">
        <f t="shared" si="2"/>
        <v>6</v>
      </c>
      <c r="Q5695" s="65">
        <f t="shared" si="3"/>
        <v>2</v>
      </c>
      <c r="R5695" s="65" t="str">
        <f t="shared" si="12"/>
        <v>07.349.279/0001-62</v>
      </c>
      <c r="S5695" s="84"/>
      <c r="T5695" s="84" t="str">
        <f t="shared" si="10"/>
        <v/>
      </c>
      <c r="U5695" s="84" t="str">
        <f t="shared" si="11"/>
        <v/>
      </c>
      <c r="V5695" s="65" t="str">
        <f t="shared" si="5"/>
        <v/>
      </c>
      <c r="W5695" s="84"/>
      <c r="X5695" s="84"/>
      <c r="Y5695" s="85"/>
      <c r="Z5695" s="85"/>
      <c r="AA5695" s="65" t="str">
        <f t="shared" si="6"/>
        <v/>
      </c>
      <c r="AB5695" s="65" t="str">
        <f t="shared" si="7"/>
        <v/>
      </c>
      <c r="AC5695" s="86"/>
      <c r="AD5695" s="87" t="str">
        <f t="shared" si="8"/>
        <v/>
      </c>
      <c r="AE5695" s="84"/>
      <c r="AF5695" s="86">
        <f>IF(AC5695&gt;0,AC5695,'⚙️ Config'!$B$10)</f>
        <v>0.0075</v>
      </c>
      <c r="AG5695" s="88">
        <f t="shared" si="9"/>
        <v>16484.3325</v>
      </c>
      <c r="AH5695" s="88">
        <f>AG5695*'⚙️ Config'!$B$11</f>
        <v>82421.6625</v>
      </c>
      <c r="AI5695" s="88">
        <f>AH5695*'⚙️ Config'!$B$12</f>
        <v>24726.49875</v>
      </c>
      <c r="AJ5695" s="64"/>
      <c r="AK5695" s="84"/>
      <c r="AL5695" s="84"/>
      <c r="AM5695" s="84"/>
      <c r="AN5695" s="84"/>
      <c r="AO5695" s="84"/>
      <c r="AP5695" s="84"/>
      <c r="AQ5695" s="84"/>
    </row>
    <row r="5696" ht="15.0" customHeight="1">
      <c r="A5696" s="103">
        <v>5693.0</v>
      </c>
      <c r="B5696" s="104" t="s">
        <v>11932</v>
      </c>
      <c r="C5696" s="103" t="s">
        <v>141</v>
      </c>
      <c r="D5696" s="103" t="s">
        <v>11933</v>
      </c>
      <c r="E5696" s="105">
        <v>33.52</v>
      </c>
      <c r="F5696" s="103" t="s">
        <v>86</v>
      </c>
      <c r="G5696" s="103" t="s">
        <v>606</v>
      </c>
      <c r="H5696" s="106">
        <v>2196878.04</v>
      </c>
      <c r="I5696" s="103">
        <v>1.0</v>
      </c>
      <c r="J5696" s="107">
        <v>4.7</v>
      </c>
      <c r="K5696" s="104">
        <v>2021.0</v>
      </c>
      <c r="L5696" s="103" t="s">
        <v>630</v>
      </c>
      <c r="M5696" s="103">
        <v>2021.0</v>
      </c>
      <c r="N5696" s="103" t="s">
        <v>161</v>
      </c>
      <c r="O5696" s="65" t="str">
        <f t="shared" si="1"/>
        <v>209283850001</v>
      </c>
      <c r="P5696" s="65">
        <f t="shared" si="2"/>
        <v>6</v>
      </c>
      <c r="Q5696" s="65">
        <f t="shared" si="3"/>
        <v>9</v>
      </c>
      <c r="R5696" s="65" t="str">
        <f t="shared" si="12"/>
        <v>20.928.385/0001-69</v>
      </c>
      <c r="S5696" s="84"/>
      <c r="T5696" s="84" t="str">
        <f t="shared" si="10"/>
        <v/>
      </c>
      <c r="U5696" s="84" t="str">
        <f t="shared" si="11"/>
        <v/>
      </c>
      <c r="V5696" s="65" t="str">
        <f t="shared" si="5"/>
        <v/>
      </c>
      <c r="W5696" s="84"/>
      <c r="X5696" s="84"/>
      <c r="Y5696" s="85"/>
      <c r="Z5696" s="85"/>
      <c r="AA5696" s="65" t="str">
        <f t="shared" si="6"/>
        <v/>
      </c>
      <c r="AB5696" s="65" t="str">
        <f t="shared" si="7"/>
        <v/>
      </c>
      <c r="AC5696" s="86"/>
      <c r="AD5696" s="87" t="str">
        <f t="shared" si="8"/>
        <v/>
      </c>
      <c r="AE5696" s="84"/>
      <c r="AF5696" s="86">
        <f>IF(AC5696&gt;0,AC5696,'⚙️ Config'!$B$10)</f>
        <v>0.0075</v>
      </c>
      <c r="AG5696" s="88">
        <f t="shared" si="9"/>
        <v>16476.5853</v>
      </c>
      <c r="AH5696" s="88">
        <f>AG5696*'⚙️ Config'!$B$11</f>
        <v>82382.9265</v>
      </c>
      <c r="AI5696" s="88">
        <f>AH5696*'⚙️ Config'!$B$12</f>
        <v>24714.87795</v>
      </c>
      <c r="AJ5696" s="64"/>
      <c r="AK5696" s="84"/>
      <c r="AL5696" s="84"/>
      <c r="AM5696" s="84"/>
      <c r="AN5696" s="84"/>
      <c r="AO5696" s="84"/>
      <c r="AP5696" s="84"/>
      <c r="AQ5696" s="84"/>
    </row>
    <row r="5697" ht="15.0" customHeight="1">
      <c r="A5697" s="103">
        <v>5694.0</v>
      </c>
      <c r="B5697" s="104" t="s">
        <v>11934</v>
      </c>
      <c r="C5697" s="103" t="s">
        <v>141</v>
      </c>
      <c r="D5697" s="103" t="s">
        <v>11935</v>
      </c>
      <c r="E5697" s="105">
        <v>35.28</v>
      </c>
      <c r="F5697" s="103" t="s">
        <v>86</v>
      </c>
      <c r="G5697" s="103" t="s">
        <v>606</v>
      </c>
      <c r="H5697" s="106">
        <v>2196527.91</v>
      </c>
      <c r="I5697" s="103">
        <v>1.0</v>
      </c>
      <c r="J5697" s="107">
        <v>4.1</v>
      </c>
      <c r="K5697" s="104">
        <v>2022.0</v>
      </c>
      <c r="L5697" s="103" t="s">
        <v>197</v>
      </c>
      <c r="M5697" s="103">
        <v>2022.0</v>
      </c>
      <c r="N5697" s="103" t="s">
        <v>161</v>
      </c>
      <c r="O5697" s="65" t="str">
        <f t="shared" si="1"/>
        <v>057405330001</v>
      </c>
      <c r="P5697" s="65">
        <f t="shared" si="2"/>
        <v>2</v>
      </c>
      <c r="Q5697" s="65">
        <f t="shared" si="3"/>
        <v>3</v>
      </c>
      <c r="R5697" s="65" t="str">
        <f t="shared" si="12"/>
        <v>05.740.533/0001-23</v>
      </c>
      <c r="S5697" s="84"/>
      <c r="T5697" s="84" t="str">
        <f t="shared" si="10"/>
        <v/>
      </c>
      <c r="U5697" s="84" t="str">
        <f t="shared" si="11"/>
        <v/>
      </c>
      <c r="V5697" s="65" t="str">
        <f t="shared" si="5"/>
        <v/>
      </c>
      <c r="W5697" s="84"/>
      <c r="X5697" s="84"/>
      <c r="Y5697" s="85"/>
      <c r="Z5697" s="85"/>
      <c r="AA5697" s="65" t="str">
        <f t="shared" si="6"/>
        <v/>
      </c>
      <c r="AB5697" s="65" t="str">
        <f t="shared" si="7"/>
        <v/>
      </c>
      <c r="AC5697" s="86"/>
      <c r="AD5697" s="87" t="str">
        <f t="shared" si="8"/>
        <v/>
      </c>
      <c r="AE5697" s="84"/>
      <c r="AF5697" s="86">
        <f>IF(AC5697&gt;0,AC5697,'⚙️ Config'!$B$10)</f>
        <v>0.0075</v>
      </c>
      <c r="AG5697" s="88">
        <f t="shared" si="9"/>
        <v>16473.95933</v>
      </c>
      <c r="AH5697" s="88">
        <f>AG5697*'⚙️ Config'!$B$11</f>
        <v>82369.79663</v>
      </c>
      <c r="AI5697" s="88">
        <f>AH5697*'⚙️ Config'!$B$12</f>
        <v>24710.93899</v>
      </c>
      <c r="AJ5697" s="64"/>
      <c r="AK5697" s="84"/>
      <c r="AL5697" s="84"/>
      <c r="AM5697" s="84"/>
      <c r="AN5697" s="84"/>
      <c r="AO5697" s="84"/>
      <c r="AP5697" s="84"/>
      <c r="AQ5697" s="84"/>
    </row>
    <row r="5698" ht="15.0" customHeight="1">
      <c r="A5698" s="98">
        <v>5695.0</v>
      </c>
      <c r="B5698" s="99" t="s">
        <v>11936</v>
      </c>
      <c r="C5698" s="98" t="s">
        <v>141</v>
      </c>
      <c r="D5698" s="98" t="s">
        <v>11937</v>
      </c>
      <c r="E5698" s="100">
        <v>32.79</v>
      </c>
      <c r="F5698" s="98" t="s">
        <v>86</v>
      </c>
      <c r="G5698" s="98" t="s">
        <v>606</v>
      </c>
      <c r="H5698" s="101">
        <v>2193072.29</v>
      </c>
      <c r="I5698" s="98">
        <v>1.0</v>
      </c>
      <c r="J5698" s="102">
        <v>5.0</v>
      </c>
      <c r="K5698" s="99">
        <v>2021.0</v>
      </c>
      <c r="L5698" s="98" t="s">
        <v>630</v>
      </c>
      <c r="M5698" s="98">
        <v>2021.0</v>
      </c>
      <c r="N5698" s="98" t="s">
        <v>145</v>
      </c>
      <c r="O5698" s="65" t="str">
        <f t="shared" si="1"/>
        <v>187387060001</v>
      </c>
      <c r="P5698" s="65">
        <f t="shared" si="2"/>
        <v>1</v>
      </c>
      <c r="Q5698" s="65">
        <f t="shared" si="3"/>
        <v>0</v>
      </c>
      <c r="R5698" s="65" t="str">
        <f t="shared" si="12"/>
        <v>18.738.706/0001-10</v>
      </c>
      <c r="S5698" s="84"/>
      <c r="T5698" s="84" t="str">
        <f t="shared" si="10"/>
        <v/>
      </c>
      <c r="U5698" s="84" t="str">
        <f t="shared" si="11"/>
        <v/>
      </c>
      <c r="V5698" s="65" t="str">
        <f t="shared" si="5"/>
        <v/>
      </c>
      <c r="W5698" s="84"/>
      <c r="X5698" s="84"/>
      <c r="Y5698" s="85"/>
      <c r="Z5698" s="85"/>
      <c r="AA5698" s="65" t="str">
        <f t="shared" si="6"/>
        <v/>
      </c>
      <c r="AB5698" s="65" t="str">
        <f t="shared" si="7"/>
        <v/>
      </c>
      <c r="AC5698" s="86"/>
      <c r="AD5698" s="87" t="str">
        <f t="shared" si="8"/>
        <v/>
      </c>
      <c r="AE5698" s="84"/>
      <c r="AF5698" s="86">
        <f>IF(AC5698&gt;0,AC5698,'⚙️ Config'!$B$10)</f>
        <v>0.0075</v>
      </c>
      <c r="AG5698" s="88">
        <f t="shared" si="9"/>
        <v>16448.04218</v>
      </c>
      <c r="AH5698" s="88">
        <f>AG5698*'⚙️ Config'!$B$11</f>
        <v>82240.21088</v>
      </c>
      <c r="AI5698" s="88">
        <f>AH5698*'⚙️ Config'!$B$12</f>
        <v>24672.06326</v>
      </c>
      <c r="AJ5698" s="64"/>
      <c r="AK5698" s="84"/>
      <c r="AL5698" s="84"/>
      <c r="AM5698" s="84"/>
      <c r="AN5698" s="84"/>
      <c r="AO5698" s="84"/>
      <c r="AP5698" s="84"/>
      <c r="AQ5698" s="84"/>
    </row>
    <row r="5699" ht="15.0" customHeight="1">
      <c r="A5699" s="98">
        <v>5696.0</v>
      </c>
      <c r="B5699" s="99" t="s">
        <v>11938</v>
      </c>
      <c r="C5699" s="98" t="s">
        <v>141</v>
      </c>
      <c r="D5699" s="98" t="s">
        <v>11939</v>
      </c>
      <c r="E5699" s="100">
        <v>33.27</v>
      </c>
      <c r="F5699" s="98" t="s">
        <v>86</v>
      </c>
      <c r="G5699" s="98" t="s">
        <v>606</v>
      </c>
      <c r="H5699" s="101">
        <v>2190970.35</v>
      </c>
      <c r="I5699" s="98">
        <v>1.0</v>
      </c>
      <c r="J5699" s="102">
        <v>4.8</v>
      </c>
      <c r="K5699" s="99">
        <v>2021.0</v>
      </c>
      <c r="L5699" s="98" t="s">
        <v>448</v>
      </c>
      <c r="M5699" s="98">
        <v>2021.0</v>
      </c>
      <c r="N5699" s="98" t="s">
        <v>161</v>
      </c>
      <c r="O5699" s="65" t="str">
        <f t="shared" si="1"/>
        <v>244382000001</v>
      </c>
      <c r="P5699" s="65">
        <f t="shared" si="2"/>
        <v>9</v>
      </c>
      <c r="Q5699" s="65">
        <f t="shared" si="3"/>
        <v>9</v>
      </c>
      <c r="R5699" s="65" t="str">
        <f t="shared" si="12"/>
        <v>24.438.200/0001-99</v>
      </c>
      <c r="S5699" s="84"/>
      <c r="T5699" s="84" t="str">
        <f t="shared" si="10"/>
        <v/>
      </c>
      <c r="U5699" s="84" t="str">
        <f t="shared" si="11"/>
        <v/>
      </c>
      <c r="V5699" s="65" t="str">
        <f t="shared" si="5"/>
        <v/>
      </c>
      <c r="W5699" s="84"/>
      <c r="X5699" s="84"/>
      <c r="Y5699" s="85"/>
      <c r="Z5699" s="85"/>
      <c r="AA5699" s="65" t="str">
        <f t="shared" si="6"/>
        <v/>
      </c>
      <c r="AB5699" s="65" t="str">
        <f t="shared" si="7"/>
        <v/>
      </c>
      <c r="AC5699" s="86"/>
      <c r="AD5699" s="87" t="str">
        <f t="shared" si="8"/>
        <v/>
      </c>
      <c r="AE5699" s="84"/>
      <c r="AF5699" s="86">
        <f>IF(AC5699&gt;0,AC5699,'⚙️ Config'!$B$10)</f>
        <v>0.0075</v>
      </c>
      <c r="AG5699" s="88">
        <f t="shared" si="9"/>
        <v>16432.27763</v>
      </c>
      <c r="AH5699" s="88">
        <f>AG5699*'⚙️ Config'!$B$11</f>
        <v>82161.38813</v>
      </c>
      <c r="AI5699" s="88">
        <f>AH5699*'⚙️ Config'!$B$12</f>
        <v>24648.41644</v>
      </c>
      <c r="AJ5699" s="64"/>
      <c r="AK5699" s="84"/>
      <c r="AL5699" s="84"/>
      <c r="AM5699" s="84"/>
      <c r="AN5699" s="84"/>
      <c r="AO5699" s="84"/>
      <c r="AP5699" s="84"/>
      <c r="AQ5699" s="84"/>
    </row>
    <row r="5700" ht="15.0" customHeight="1">
      <c r="A5700" s="103">
        <v>5697.0</v>
      </c>
      <c r="B5700" s="104" t="s">
        <v>11940</v>
      </c>
      <c r="C5700" s="103" t="s">
        <v>141</v>
      </c>
      <c r="D5700" s="103" t="s">
        <v>11941</v>
      </c>
      <c r="E5700" s="105">
        <v>33.52</v>
      </c>
      <c r="F5700" s="103" t="s">
        <v>86</v>
      </c>
      <c r="G5700" s="103" t="s">
        <v>606</v>
      </c>
      <c r="H5700" s="106">
        <v>2178971.61</v>
      </c>
      <c r="I5700" s="103">
        <v>1.0</v>
      </c>
      <c r="J5700" s="107">
        <v>4.7</v>
      </c>
      <c r="K5700" s="104">
        <v>2021.0</v>
      </c>
      <c r="L5700" s="103" t="s">
        <v>630</v>
      </c>
      <c r="M5700" s="103">
        <v>2021.0</v>
      </c>
      <c r="N5700" s="103" t="s">
        <v>161</v>
      </c>
      <c r="O5700" s="65" t="str">
        <f t="shared" si="1"/>
        <v>135624380001</v>
      </c>
      <c r="P5700" s="65">
        <f t="shared" si="2"/>
        <v>0</v>
      </c>
      <c r="Q5700" s="65">
        <f t="shared" si="3"/>
        <v>5</v>
      </c>
      <c r="R5700" s="65" t="str">
        <f t="shared" si="12"/>
        <v>13.562.438/0001-05</v>
      </c>
      <c r="S5700" s="84"/>
      <c r="T5700" s="84" t="str">
        <f t="shared" si="10"/>
        <v/>
      </c>
      <c r="U5700" s="84" t="str">
        <f t="shared" si="11"/>
        <v/>
      </c>
      <c r="V5700" s="65" t="str">
        <f t="shared" si="5"/>
        <v/>
      </c>
      <c r="W5700" s="84"/>
      <c r="X5700" s="84"/>
      <c r="Y5700" s="85"/>
      <c r="Z5700" s="85"/>
      <c r="AA5700" s="65" t="str">
        <f t="shared" si="6"/>
        <v/>
      </c>
      <c r="AB5700" s="65" t="str">
        <f t="shared" si="7"/>
        <v/>
      </c>
      <c r="AC5700" s="86"/>
      <c r="AD5700" s="87" t="str">
        <f t="shared" si="8"/>
        <v/>
      </c>
      <c r="AE5700" s="84"/>
      <c r="AF5700" s="86">
        <f>IF(AC5700&gt;0,AC5700,'⚙️ Config'!$B$10)</f>
        <v>0.0075</v>
      </c>
      <c r="AG5700" s="88">
        <f t="shared" si="9"/>
        <v>16342.28708</v>
      </c>
      <c r="AH5700" s="88">
        <f>AG5700*'⚙️ Config'!$B$11</f>
        <v>81711.43538</v>
      </c>
      <c r="AI5700" s="88">
        <f>AH5700*'⚙️ Config'!$B$12</f>
        <v>24513.43061</v>
      </c>
      <c r="AJ5700" s="64"/>
      <c r="AK5700" s="84"/>
      <c r="AL5700" s="84"/>
      <c r="AM5700" s="84"/>
      <c r="AN5700" s="84"/>
      <c r="AO5700" s="84"/>
      <c r="AP5700" s="84"/>
      <c r="AQ5700" s="84"/>
    </row>
    <row r="5701" ht="15.0" customHeight="1">
      <c r="A5701" s="103">
        <v>5698.0</v>
      </c>
      <c r="B5701" s="104" t="s">
        <v>11942</v>
      </c>
      <c r="C5701" s="103" t="s">
        <v>141</v>
      </c>
      <c r="D5701" s="103" t="s">
        <v>11943</v>
      </c>
      <c r="E5701" s="105">
        <v>27.95</v>
      </c>
      <c r="F5701" s="103" t="s">
        <v>86</v>
      </c>
      <c r="G5701" s="103" t="s">
        <v>606</v>
      </c>
      <c r="H5701" s="106">
        <v>2176660.9</v>
      </c>
      <c r="I5701" s="103">
        <v>2.0</v>
      </c>
      <c r="J5701" s="107">
        <v>4.8</v>
      </c>
      <c r="K5701" s="104">
        <v>2023.0</v>
      </c>
      <c r="L5701" s="103" t="s">
        <v>448</v>
      </c>
      <c r="M5701" s="103">
        <v>2021.0</v>
      </c>
      <c r="N5701" s="103" t="s">
        <v>161</v>
      </c>
      <c r="O5701" s="65" t="str">
        <f t="shared" si="1"/>
        <v>072902870001</v>
      </c>
      <c r="P5701" s="65">
        <f t="shared" si="2"/>
        <v>8</v>
      </c>
      <c r="Q5701" s="65">
        <f t="shared" si="3"/>
        <v>0</v>
      </c>
      <c r="R5701" s="65" t="str">
        <f t="shared" si="12"/>
        <v>07.290.287/0001-80</v>
      </c>
      <c r="S5701" s="84"/>
      <c r="T5701" s="84" t="str">
        <f t="shared" si="10"/>
        <v/>
      </c>
      <c r="U5701" s="84" t="str">
        <f t="shared" si="11"/>
        <v/>
      </c>
      <c r="V5701" s="65" t="str">
        <f t="shared" si="5"/>
        <v/>
      </c>
      <c r="W5701" s="84"/>
      <c r="X5701" s="84"/>
      <c r="Y5701" s="85"/>
      <c r="Z5701" s="85"/>
      <c r="AA5701" s="65" t="str">
        <f t="shared" si="6"/>
        <v/>
      </c>
      <c r="AB5701" s="65" t="str">
        <f t="shared" si="7"/>
        <v/>
      </c>
      <c r="AC5701" s="86"/>
      <c r="AD5701" s="87" t="str">
        <f t="shared" si="8"/>
        <v/>
      </c>
      <c r="AE5701" s="84"/>
      <c r="AF5701" s="86">
        <f>IF(AC5701&gt;0,AC5701,'⚙️ Config'!$B$10)</f>
        <v>0.0075</v>
      </c>
      <c r="AG5701" s="88">
        <f t="shared" si="9"/>
        <v>16324.95675</v>
      </c>
      <c r="AH5701" s="88">
        <f>AG5701*'⚙️ Config'!$B$11</f>
        <v>81624.78375</v>
      </c>
      <c r="AI5701" s="88">
        <f>AH5701*'⚙️ Config'!$B$12</f>
        <v>24487.43513</v>
      </c>
      <c r="AJ5701" s="64"/>
      <c r="AK5701" s="84"/>
      <c r="AL5701" s="84"/>
      <c r="AM5701" s="84"/>
      <c r="AN5701" s="84"/>
      <c r="AO5701" s="84"/>
      <c r="AP5701" s="84"/>
      <c r="AQ5701" s="84"/>
    </row>
    <row r="5702" ht="15.0" customHeight="1">
      <c r="A5702" s="98">
        <v>5699.0</v>
      </c>
      <c r="B5702" s="99" t="s">
        <v>11944</v>
      </c>
      <c r="C5702" s="98" t="s">
        <v>978</v>
      </c>
      <c r="D5702" s="98" t="s">
        <v>11945</v>
      </c>
      <c r="E5702" s="100">
        <v>24.73</v>
      </c>
      <c r="F5702" s="98" t="s">
        <v>86</v>
      </c>
      <c r="G5702" s="98" t="s">
        <v>606</v>
      </c>
      <c r="H5702" s="101">
        <v>2173805.98</v>
      </c>
      <c r="I5702" s="98">
        <v>2.0</v>
      </c>
      <c r="J5702" s="102">
        <v>4.7</v>
      </c>
      <c r="K5702" s="99">
        <v>2022.0</v>
      </c>
      <c r="L5702" s="98" t="s">
        <v>448</v>
      </c>
      <c r="M5702" s="98">
        <v>2021.0</v>
      </c>
      <c r="N5702" s="98" t="s">
        <v>161</v>
      </c>
      <c r="O5702" s="65" t="str">
        <f t="shared" si="1"/>
        <v>489902950001</v>
      </c>
      <c r="P5702" s="65">
        <f t="shared" si="2"/>
        <v>1</v>
      </c>
      <c r="Q5702" s="65">
        <f t="shared" si="3"/>
        <v>7</v>
      </c>
      <c r="R5702" s="65" t="str">
        <f t="shared" si="12"/>
        <v>48.990.295/0001-17</v>
      </c>
      <c r="S5702" s="84"/>
      <c r="T5702" s="84" t="str">
        <f t="shared" si="10"/>
        <v/>
      </c>
      <c r="U5702" s="84" t="str">
        <f t="shared" si="11"/>
        <v/>
      </c>
      <c r="V5702" s="65" t="str">
        <f t="shared" si="5"/>
        <v/>
      </c>
      <c r="W5702" s="84"/>
      <c r="X5702" s="84"/>
      <c r="Y5702" s="85"/>
      <c r="Z5702" s="85"/>
      <c r="AA5702" s="65" t="str">
        <f t="shared" si="6"/>
        <v/>
      </c>
      <c r="AB5702" s="65" t="str">
        <f t="shared" si="7"/>
        <v/>
      </c>
      <c r="AC5702" s="86"/>
      <c r="AD5702" s="87" t="str">
        <f t="shared" si="8"/>
        <v/>
      </c>
      <c r="AE5702" s="84"/>
      <c r="AF5702" s="86">
        <f>IF(AC5702&gt;0,AC5702,'⚙️ Config'!$B$10)</f>
        <v>0.0075</v>
      </c>
      <c r="AG5702" s="88">
        <f t="shared" si="9"/>
        <v>16303.54485</v>
      </c>
      <c r="AH5702" s="88">
        <f>AG5702*'⚙️ Config'!$B$11</f>
        <v>81517.72425</v>
      </c>
      <c r="AI5702" s="88">
        <f>AH5702*'⚙️ Config'!$B$12</f>
        <v>24455.31728</v>
      </c>
      <c r="AJ5702" s="64"/>
      <c r="AK5702" s="84"/>
      <c r="AL5702" s="84"/>
      <c r="AM5702" s="84"/>
      <c r="AN5702" s="84"/>
      <c r="AO5702" s="84"/>
      <c r="AP5702" s="84"/>
      <c r="AQ5702" s="84"/>
    </row>
    <row r="5703" ht="15.0" customHeight="1">
      <c r="A5703" s="98">
        <v>5700.0</v>
      </c>
      <c r="B5703" s="99" t="s">
        <v>11946</v>
      </c>
      <c r="C5703" s="98" t="s">
        <v>141</v>
      </c>
      <c r="D5703" s="98" t="s">
        <v>11947</v>
      </c>
      <c r="E5703" s="100">
        <v>25.71</v>
      </c>
      <c r="F5703" s="98" t="s">
        <v>86</v>
      </c>
      <c r="G5703" s="98" t="s">
        <v>606</v>
      </c>
      <c r="H5703" s="101">
        <v>2172091.56</v>
      </c>
      <c r="I5703" s="98">
        <v>2.0</v>
      </c>
      <c r="J5703" s="102">
        <v>4.8</v>
      </c>
      <c r="K5703" s="99">
        <v>2023.0</v>
      </c>
      <c r="L5703" s="98" t="s">
        <v>268</v>
      </c>
      <c r="M5703" s="98">
        <v>2021.0</v>
      </c>
      <c r="N5703" s="98" t="s">
        <v>161</v>
      </c>
      <c r="O5703" s="65" t="str">
        <f t="shared" si="1"/>
        <v>620314970001</v>
      </c>
      <c r="P5703" s="65">
        <f t="shared" si="2"/>
        <v>6</v>
      </c>
      <c r="Q5703" s="65">
        <f t="shared" si="3"/>
        <v>2</v>
      </c>
      <c r="R5703" s="65" t="str">
        <f t="shared" si="12"/>
        <v>62.031.497/0001-62</v>
      </c>
      <c r="S5703" s="84"/>
      <c r="T5703" s="84" t="str">
        <f t="shared" si="10"/>
        <v/>
      </c>
      <c r="U5703" s="84" t="str">
        <f t="shared" si="11"/>
        <v/>
      </c>
      <c r="V5703" s="65" t="str">
        <f t="shared" si="5"/>
        <v/>
      </c>
      <c r="W5703" s="84"/>
      <c r="X5703" s="84"/>
      <c r="Y5703" s="85"/>
      <c r="Z5703" s="85"/>
      <c r="AA5703" s="65" t="str">
        <f t="shared" si="6"/>
        <v/>
      </c>
      <c r="AB5703" s="65" t="str">
        <f t="shared" si="7"/>
        <v/>
      </c>
      <c r="AC5703" s="86"/>
      <c r="AD5703" s="87" t="str">
        <f t="shared" si="8"/>
        <v/>
      </c>
      <c r="AE5703" s="84"/>
      <c r="AF5703" s="86">
        <f>IF(AC5703&gt;0,AC5703,'⚙️ Config'!$B$10)</f>
        <v>0.0075</v>
      </c>
      <c r="AG5703" s="88">
        <f t="shared" si="9"/>
        <v>16290.6867</v>
      </c>
      <c r="AH5703" s="88">
        <f>AG5703*'⚙️ Config'!$B$11</f>
        <v>81453.4335</v>
      </c>
      <c r="AI5703" s="88">
        <f>AH5703*'⚙️ Config'!$B$12</f>
        <v>24436.03005</v>
      </c>
      <c r="AJ5703" s="64"/>
      <c r="AK5703" s="84"/>
      <c r="AL5703" s="84"/>
      <c r="AM5703" s="84"/>
      <c r="AN5703" s="84"/>
      <c r="AO5703" s="84"/>
      <c r="AP5703" s="84"/>
      <c r="AQ5703" s="84"/>
    </row>
    <row r="5704" ht="15.0" customHeight="1">
      <c r="A5704" s="98">
        <v>5701.0</v>
      </c>
      <c r="B5704" s="99" t="s">
        <v>11948</v>
      </c>
      <c r="C5704" s="98" t="s">
        <v>141</v>
      </c>
      <c r="D5704" s="98" t="s">
        <v>11949</v>
      </c>
      <c r="E5704" s="100">
        <v>32.79</v>
      </c>
      <c r="F5704" s="98" t="s">
        <v>86</v>
      </c>
      <c r="G5704" s="98" t="s">
        <v>606</v>
      </c>
      <c r="H5704" s="101">
        <v>2171589.36</v>
      </c>
      <c r="I5704" s="98">
        <v>1.0</v>
      </c>
      <c r="J5704" s="102">
        <v>5.0</v>
      </c>
      <c r="K5704" s="99">
        <v>2021.0</v>
      </c>
      <c r="L5704" s="98" t="s">
        <v>630</v>
      </c>
      <c r="M5704" s="98">
        <v>2021.0</v>
      </c>
      <c r="N5704" s="98" t="s">
        <v>342</v>
      </c>
      <c r="O5704" s="65" t="str">
        <f t="shared" si="1"/>
        <v>108384710001</v>
      </c>
      <c r="P5704" s="65">
        <f t="shared" si="2"/>
        <v>2</v>
      </c>
      <c r="Q5704" s="65">
        <f t="shared" si="3"/>
        <v>7</v>
      </c>
      <c r="R5704" s="65" t="str">
        <f t="shared" si="12"/>
        <v>10.838.471/0001-27</v>
      </c>
      <c r="S5704" s="84"/>
      <c r="T5704" s="84" t="str">
        <f t="shared" si="10"/>
        <v/>
      </c>
      <c r="U5704" s="84" t="str">
        <f t="shared" si="11"/>
        <v/>
      </c>
      <c r="V5704" s="65" t="str">
        <f t="shared" si="5"/>
        <v/>
      </c>
      <c r="W5704" s="84"/>
      <c r="X5704" s="84"/>
      <c r="Y5704" s="85"/>
      <c r="Z5704" s="85"/>
      <c r="AA5704" s="65" t="str">
        <f t="shared" si="6"/>
        <v/>
      </c>
      <c r="AB5704" s="65" t="str">
        <f t="shared" si="7"/>
        <v/>
      </c>
      <c r="AC5704" s="86"/>
      <c r="AD5704" s="87" t="str">
        <f t="shared" si="8"/>
        <v/>
      </c>
      <c r="AE5704" s="84"/>
      <c r="AF5704" s="86">
        <f>IF(AC5704&gt;0,AC5704,'⚙️ Config'!$B$10)</f>
        <v>0.0075</v>
      </c>
      <c r="AG5704" s="88">
        <f t="shared" si="9"/>
        <v>16286.9202</v>
      </c>
      <c r="AH5704" s="88">
        <f>AG5704*'⚙️ Config'!$B$11</f>
        <v>81434.601</v>
      </c>
      <c r="AI5704" s="88">
        <f>AH5704*'⚙️ Config'!$B$12</f>
        <v>24430.3803</v>
      </c>
      <c r="AJ5704" s="64"/>
      <c r="AK5704" s="84"/>
      <c r="AL5704" s="84"/>
      <c r="AM5704" s="84"/>
      <c r="AN5704" s="84"/>
      <c r="AO5704" s="84"/>
      <c r="AP5704" s="84"/>
      <c r="AQ5704" s="84"/>
    </row>
    <row r="5705" ht="15.0" customHeight="1">
      <c r="A5705" s="103">
        <v>5702.0</v>
      </c>
      <c r="B5705" s="104" t="s">
        <v>11950</v>
      </c>
      <c r="C5705" s="103" t="s">
        <v>141</v>
      </c>
      <c r="D5705" s="103" t="s">
        <v>11951</v>
      </c>
      <c r="E5705" s="105">
        <v>33.78</v>
      </c>
      <c r="F5705" s="103" t="s">
        <v>86</v>
      </c>
      <c r="G5705" s="103" t="s">
        <v>606</v>
      </c>
      <c r="H5705" s="106">
        <v>2168698.65</v>
      </c>
      <c r="I5705" s="103">
        <v>1.0</v>
      </c>
      <c r="J5705" s="107">
        <v>4.6</v>
      </c>
      <c r="K5705" s="104">
        <v>2021.0</v>
      </c>
      <c r="L5705" s="103" t="s">
        <v>630</v>
      </c>
      <c r="M5705" s="103">
        <v>2021.0</v>
      </c>
      <c r="N5705" s="103" t="s">
        <v>161</v>
      </c>
      <c r="O5705" s="65" t="str">
        <f t="shared" si="1"/>
        <v>283017640001</v>
      </c>
      <c r="P5705" s="65">
        <f t="shared" si="2"/>
        <v>3</v>
      </c>
      <c r="Q5705" s="65">
        <f t="shared" si="3"/>
        <v>6</v>
      </c>
      <c r="R5705" s="65" t="str">
        <f t="shared" si="12"/>
        <v>28.301.764/0001-36</v>
      </c>
      <c r="S5705" s="84"/>
      <c r="T5705" s="84" t="str">
        <f t="shared" si="10"/>
        <v/>
      </c>
      <c r="U5705" s="84" t="str">
        <f t="shared" si="11"/>
        <v/>
      </c>
      <c r="V5705" s="65" t="str">
        <f t="shared" si="5"/>
        <v/>
      </c>
      <c r="W5705" s="84"/>
      <c r="X5705" s="84"/>
      <c r="Y5705" s="85"/>
      <c r="Z5705" s="85"/>
      <c r="AA5705" s="65" t="str">
        <f t="shared" si="6"/>
        <v/>
      </c>
      <c r="AB5705" s="65" t="str">
        <f t="shared" si="7"/>
        <v/>
      </c>
      <c r="AC5705" s="86"/>
      <c r="AD5705" s="87" t="str">
        <f t="shared" si="8"/>
        <v/>
      </c>
      <c r="AE5705" s="84"/>
      <c r="AF5705" s="86">
        <f>IF(AC5705&gt;0,AC5705,'⚙️ Config'!$B$10)</f>
        <v>0.0075</v>
      </c>
      <c r="AG5705" s="88">
        <f t="shared" si="9"/>
        <v>16265.23988</v>
      </c>
      <c r="AH5705" s="88">
        <f>AG5705*'⚙️ Config'!$B$11</f>
        <v>81326.19938</v>
      </c>
      <c r="AI5705" s="88">
        <f>AH5705*'⚙️ Config'!$B$12</f>
        <v>24397.85981</v>
      </c>
      <c r="AJ5705" s="64"/>
      <c r="AK5705" s="84"/>
      <c r="AL5705" s="84"/>
      <c r="AM5705" s="84"/>
      <c r="AN5705" s="84"/>
      <c r="AO5705" s="84"/>
      <c r="AP5705" s="84"/>
      <c r="AQ5705" s="84"/>
    </row>
    <row r="5706" ht="15.0" customHeight="1">
      <c r="A5706" s="98">
        <v>5703.0</v>
      </c>
      <c r="B5706" s="99" t="s">
        <v>11952</v>
      </c>
      <c r="C5706" s="98" t="s">
        <v>141</v>
      </c>
      <c r="D5706" s="98" t="s">
        <v>11953</v>
      </c>
      <c r="E5706" s="100">
        <v>24.64</v>
      </c>
      <c r="F5706" s="98" t="s">
        <v>86</v>
      </c>
      <c r="G5706" s="98" t="s">
        <v>606</v>
      </c>
      <c r="H5706" s="101">
        <v>2168455.65</v>
      </c>
      <c r="I5706" s="98">
        <v>2.0</v>
      </c>
      <c r="J5706" s="102">
        <v>4.3</v>
      </c>
      <c r="K5706" s="99">
        <v>2021.0</v>
      </c>
      <c r="L5706" s="98" t="s">
        <v>5780</v>
      </c>
      <c r="M5706" s="98">
        <v>2021.0</v>
      </c>
      <c r="N5706" s="98" t="s">
        <v>161</v>
      </c>
      <c r="O5706" s="65" t="str">
        <f t="shared" si="1"/>
        <v>062176110001</v>
      </c>
      <c r="P5706" s="65">
        <f t="shared" si="2"/>
        <v>7</v>
      </c>
      <c r="Q5706" s="65">
        <f t="shared" si="3"/>
        <v>2</v>
      </c>
      <c r="R5706" s="65" t="str">
        <f t="shared" si="12"/>
        <v>06.217.611/0001-72</v>
      </c>
      <c r="S5706" s="84"/>
      <c r="T5706" s="84" t="str">
        <f t="shared" si="10"/>
        <v/>
      </c>
      <c r="U5706" s="84" t="str">
        <f t="shared" si="11"/>
        <v/>
      </c>
      <c r="V5706" s="65" t="str">
        <f t="shared" si="5"/>
        <v/>
      </c>
      <c r="W5706" s="84"/>
      <c r="X5706" s="84"/>
      <c r="Y5706" s="85"/>
      <c r="Z5706" s="85"/>
      <c r="AA5706" s="65" t="str">
        <f t="shared" si="6"/>
        <v/>
      </c>
      <c r="AB5706" s="65" t="str">
        <f t="shared" si="7"/>
        <v/>
      </c>
      <c r="AC5706" s="86"/>
      <c r="AD5706" s="87" t="str">
        <f t="shared" si="8"/>
        <v/>
      </c>
      <c r="AE5706" s="84"/>
      <c r="AF5706" s="86">
        <f>IF(AC5706&gt;0,AC5706,'⚙️ Config'!$B$10)</f>
        <v>0.0075</v>
      </c>
      <c r="AG5706" s="88">
        <f t="shared" si="9"/>
        <v>16263.41738</v>
      </c>
      <c r="AH5706" s="88">
        <f>AG5706*'⚙️ Config'!$B$11</f>
        <v>81317.08688</v>
      </c>
      <c r="AI5706" s="88">
        <f>AH5706*'⚙️ Config'!$B$12</f>
        <v>24395.12606</v>
      </c>
      <c r="AJ5706" s="64"/>
      <c r="AK5706" s="84"/>
      <c r="AL5706" s="84"/>
      <c r="AM5706" s="84"/>
      <c r="AN5706" s="84"/>
      <c r="AO5706" s="84"/>
      <c r="AP5706" s="84"/>
      <c r="AQ5706" s="84"/>
    </row>
    <row r="5707" ht="15.0" customHeight="1">
      <c r="A5707" s="98">
        <v>5704.0</v>
      </c>
      <c r="B5707" s="99" t="s">
        <v>11954</v>
      </c>
      <c r="C5707" s="98" t="s">
        <v>141</v>
      </c>
      <c r="D5707" s="98" t="s">
        <v>11955</v>
      </c>
      <c r="E5707" s="100">
        <v>33.02</v>
      </c>
      <c r="F5707" s="98" t="s">
        <v>86</v>
      </c>
      <c r="G5707" s="98" t="s">
        <v>606</v>
      </c>
      <c r="H5707" s="101">
        <v>2168134.46</v>
      </c>
      <c r="I5707" s="98">
        <v>1.0</v>
      </c>
      <c r="J5707" s="102">
        <v>4.9</v>
      </c>
      <c r="K5707" s="99">
        <v>2021.0</v>
      </c>
      <c r="L5707" s="98" t="s">
        <v>630</v>
      </c>
      <c r="M5707" s="98">
        <v>2021.0</v>
      </c>
      <c r="N5707" s="98" t="s">
        <v>161</v>
      </c>
      <c r="O5707" s="65" t="str">
        <f t="shared" si="1"/>
        <v>087367370001</v>
      </c>
      <c r="P5707" s="65">
        <f t="shared" si="2"/>
        <v>8</v>
      </c>
      <c r="Q5707" s="65">
        <f t="shared" si="3"/>
        <v>9</v>
      </c>
      <c r="R5707" s="65" t="str">
        <f t="shared" si="12"/>
        <v>08.736.737/0001-89</v>
      </c>
      <c r="S5707" s="84"/>
      <c r="T5707" s="84" t="str">
        <f t="shared" si="10"/>
        <v/>
      </c>
      <c r="U5707" s="84" t="str">
        <f t="shared" si="11"/>
        <v/>
      </c>
      <c r="V5707" s="65" t="str">
        <f t="shared" si="5"/>
        <v/>
      </c>
      <c r="W5707" s="84"/>
      <c r="X5707" s="84"/>
      <c r="Y5707" s="85"/>
      <c r="Z5707" s="85"/>
      <c r="AA5707" s="65" t="str">
        <f t="shared" si="6"/>
        <v/>
      </c>
      <c r="AB5707" s="65" t="str">
        <f t="shared" si="7"/>
        <v/>
      </c>
      <c r="AC5707" s="86"/>
      <c r="AD5707" s="87" t="str">
        <f t="shared" si="8"/>
        <v/>
      </c>
      <c r="AE5707" s="84"/>
      <c r="AF5707" s="86">
        <f>IF(AC5707&gt;0,AC5707,'⚙️ Config'!$B$10)</f>
        <v>0.0075</v>
      </c>
      <c r="AG5707" s="88">
        <f t="shared" si="9"/>
        <v>16261.00845</v>
      </c>
      <c r="AH5707" s="88">
        <f>AG5707*'⚙️ Config'!$B$11</f>
        <v>81305.04225</v>
      </c>
      <c r="AI5707" s="88">
        <f>AH5707*'⚙️ Config'!$B$12</f>
        <v>24391.51268</v>
      </c>
      <c r="AJ5707" s="64"/>
      <c r="AK5707" s="84"/>
      <c r="AL5707" s="84"/>
      <c r="AM5707" s="84"/>
      <c r="AN5707" s="84"/>
      <c r="AO5707" s="84"/>
      <c r="AP5707" s="84"/>
      <c r="AQ5707" s="84"/>
    </row>
    <row r="5708" ht="15.0" customHeight="1">
      <c r="A5708" s="103">
        <v>5705.0</v>
      </c>
      <c r="B5708" s="104" t="s">
        <v>11956</v>
      </c>
      <c r="C5708" s="103" t="s">
        <v>141</v>
      </c>
      <c r="D5708" s="103" t="s">
        <v>11957</v>
      </c>
      <c r="E5708" s="105">
        <v>33.27</v>
      </c>
      <c r="F5708" s="103" t="s">
        <v>86</v>
      </c>
      <c r="G5708" s="103" t="s">
        <v>606</v>
      </c>
      <c r="H5708" s="106">
        <v>2166763.51</v>
      </c>
      <c r="I5708" s="103">
        <v>1.0</v>
      </c>
      <c r="J5708" s="107">
        <v>4.8</v>
      </c>
      <c r="K5708" s="104">
        <v>2021.0</v>
      </c>
      <c r="L5708" s="103" t="s">
        <v>630</v>
      </c>
      <c r="M5708" s="103">
        <v>2021.0</v>
      </c>
      <c r="N5708" s="103" t="s">
        <v>161</v>
      </c>
      <c r="O5708" s="65" t="str">
        <f t="shared" si="1"/>
        <v>199239590001</v>
      </c>
      <c r="P5708" s="65">
        <f t="shared" si="2"/>
        <v>2</v>
      </c>
      <c r="Q5708" s="65">
        <f t="shared" si="3"/>
        <v>7</v>
      </c>
      <c r="R5708" s="65" t="str">
        <f t="shared" si="12"/>
        <v>19.923.959/0001-27</v>
      </c>
      <c r="S5708" s="84"/>
      <c r="T5708" s="84" t="str">
        <f t="shared" si="10"/>
        <v/>
      </c>
      <c r="U5708" s="84" t="str">
        <f t="shared" si="11"/>
        <v/>
      </c>
      <c r="V5708" s="65" t="str">
        <f t="shared" si="5"/>
        <v/>
      </c>
      <c r="W5708" s="84"/>
      <c r="X5708" s="84"/>
      <c r="Y5708" s="85"/>
      <c r="Z5708" s="85"/>
      <c r="AA5708" s="65" t="str">
        <f t="shared" si="6"/>
        <v/>
      </c>
      <c r="AB5708" s="65" t="str">
        <f t="shared" si="7"/>
        <v/>
      </c>
      <c r="AC5708" s="86"/>
      <c r="AD5708" s="87" t="str">
        <f t="shared" si="8"/>
        <v/>
      </c>
      <c r="AE5708" s="84"/>
      <c r="AF5708" s="86">
        <f>IF(AC5708&gt;0,AC5708,'⚙️ Config'!$B$10)</f>
        <v>0.0075</v>
      </c>
      <c r="AG5708" s="88">
        <f t="shared" si="9"/>
        <v>16250.72633</v>
      </c>
      <c r="AH5708" s="88">
        <f>AG5708*'⚙️ Config'!$B$11</f>
        <v>81253.63163</v>
      </c>
      <c r="AI5708" s="88">
        <f>AH5708*'⚙️ Config'!$B$12</f>
        <v>24376.08949</v>
      </c>
      <c r="AJ5708" s="64"/>
      <c r="AK5708" s="84"/>
      <c r="AL5708" s="84"/>
      <c r="AM5708" s="84"/>
      <c r="AN5708" s="84"/>
      <c r="AO5708" s="84"/>
      <c r="AP5708" s="84"/>
      <c r="AQ5708" s="84"/>
    </row>
    <row r="5709" ht="15.0" customHeight="1">
      <c r="A5709" s="103">
        <v>5706.0</v>
      </c>
      <c r="B5709" s="104" t="s">
        <v>11958</v>
      </c>
      <c r="C5709" s="103" t="s">
        <v>141</v>
      </c>
      <c r="D5709" s="103" t="s">
        <v>11959</v>
      </c>
      <c r="E5709" s="105">
        <v>33.02</v>
      </c>
      <c r="F5709" s="103" t="s">
        <v>86</v>
      </c>
      <c r="G5709" s="103" t="s">
        <v>606</v>
      </c>
      <c r="H5709" s="106">
        <v>2166253.21</v>
      </c>
      <c r="I5709" s="103">
        <v>1.0</v>
      </c>
      <c r="J5709" s="107">
        <v>4.9</v>
      </c>
      <c r="K5709" s="104">
        <v>2021.0</v>
      </c>
      <c r="L5709" s="103" t="s">
        <v>295</v>
      </c>
      <c r="M5709" s="103">
        <v>2021.0</v>
      </c>
      <c r="N5709" s="103" t="s">
        <v>145</v>
      </c>
      <c r="O5709" s="65" t="str">
        <f t="shared" si="1"/>
        <v>155016780001</v>
      </c>
      <c r="P5709" s="65">
        <f t="shared" si="2"/>
        <v>2</v>
      </c>
      <c r="Q5709" s="65">
        <f t="shared" si="3"/>
        <v>5</v>
      </c>
      <c r="R5709" s="65" t="str">
        <f t="shared" si="12"/>
        <v>15.501.678/0001-25</v>
      </c>
      <c r="S5709" s="84"/>
      <c r="T5709" s="84" t="str">
        <f t="shared" si="10"/>
        <v/>
      </c>
      <c r="U5709" s="84" t="str">
        <f t="shared" si="11"/>
        <v/>
      </c>
      <c r="V5709" s="65" t="str">
        <f t="shared" si="5"/>
        <v/>
      </c>
      <c r="W5709" s="84"/>
      <c r="X5709" s="84"/>
      <c r="Y5709" s="85"/>
      <c r="Z5709" s="85"/>
      <c r="AA5709" s="65" t="str">
        <f t="shared" si="6"/>
        <v/>
      </c>
      <c r="AB5709" s="65" t="str">
        <f t="shared" si="7"/>
        <v/>
      </c>
      <c r="AC5709" s="86"/>
      <c r="AD5709" s="87" t="str">
        <f t="shared" si="8"/>
        <v/>
      </c>
      <c r="AE5709" s="84"/>
      <c r="AF5709" s="86">
        <f>IF(AC5709&gt;0,AC5709,'⚙️ Config'!$B$10)</f>
        <v>0.0075</v>
      </c>
      <c r="AG5709" s="88">
        <f t="shared" si="9"/>
        <v>16246.89908</v>
      </c>
      <c r="AH5709" s="88">
        <f>AG5709*'⚙️ Config'!$B$11</f>
        <v>81234.49538</v>
      </c>
      <c r="AI5709" s="88">
        <f>AH5709*'⚙️ Config'!$B$12</f>
        <v>24370.34861</v>
      </c>
      <c r="AJ5709" s="64"/>
      <c r="AK5709" s="84"/>
      <c r="AL5709" s="84"/>
      <c r="AM5709" s="84"/>
      <c r="AN5709" s="84"/>
      <c r="AO5709" s="84"/>
      <c r="AP5709" s="84"/>
      <c r="AQ5709" s="84"/>
    </row>
    <row r="5710" ht="15.0" customHeight="1">
      <c r="A5710" s="103">
        <v>5707.0</v>
      </c>
      <c r="B5710" s="104" t="s">
        <v>11960</v>
      </c>
      <c r="C5710" s="103" t="s">
        <v>141</v>
      </c>
      <c r="D5710" s="103" t="s">
        <v>11961</v>
      </c>
      <c r="E5710" s="105">
        <v>30.25</v>
      </c>
      <c r="F5710" s="103" t="s">
        <v>86</v>
      </c>
      <c r="G5710" s="103" t="s">
        <v>606</v>
      </c>
      <c r="H5710" s="106">
        <v>2165548.9</v>
      </c>
      <c r="I5710" s="103">
        <v>2.0</v>
      </c>
      <c r="J5710" s="107">
        <v>4.7</v>
      </c>
      <c r="K5710" s="104">
        <v>2024.0</v>
      </c>
      <c r="L5710" s="103" t="s">
        <v>630</v>
      </c>
      <c r="M5710" s="103">
        <v>2021.0</v>
      </c>
      <c r="N5710" s="103" t="s">
        <v>161</v>
      </c>
      <c r="O5710" s="65" t="str">
        <f t="shared" si="1"/>
        <v>496898130001</v>
      </c>
      <c r="P5710" s="65">
        <f t="shared" si="2"/>
        <v>2</v>
      </c>
      <c r="Q5710" s="65">
        <f t="shared" si="3"/>
        <v>0</v>
      </c>
      <c r="R5710" s="65" t="str">
        <f t="shared" si="12"/>
        <v>49.689.813/0001-20</v>
      </c>
      <c r="S5710" s="84"/>
      <c r="T5710" s="84" t="str">
        <f t="shared" si="10"/>
        <v/>
      </c>
      <c r="U5710" s="84" t="str">
        <f t="shared" si="11"/>
        <v/>
      </c>
      <c r="V5710" s="65" t="str">
        <f t="shared" si="5"/>
        <v/>
      </c>
      <c r="W5710" s="84"/>
      <c r="X5710" s="84"/>
      <c r="Y5710" s="85"/>
      <c r="Z5710" s="85"/>
      <c r="AA5710" s="65" t="str">
        <f t="shared" si="6"/>
        <v/>
      </c>
      <c r="AB5710" s="65" t="str">
        <f t="shared" si="7"/>
        <v/>
      </c>
      <c r="AC5710" s="86"/>
      <c r="AD5710" s="87" t="str">
        <f t="shared" si="8"/>
        <v/>
      </c>
      <c r="AE5710" s="84"/>
      <c r="AF5710" s="86">
        <f>IF(AC5710&gt;0,AC5710,'⚙️ Config'!$B$10)</f>
        <v>0.0075</v>
      </c>
      <c r="AG5710" s="88">
        <f t="shared" si="9"/>
        <v>16241.61675</v>
      </c>
      <c r="AH5710" s="88">
        <f>AG5710*'⚙️ Config'!$B$11</f>
        <v>81208.08375</v>
      </c>
      <c r="AI5710" s="88">
        <f>AH5710*'⚙️ Config'!$B$12</f>
        <v>24362.42513</v>
      </c>
      <c r="AJ5710" s="64"/>
      <c r="AK5710" s="84"/>
      <c r="AL5710" s="84"/>
      <c r="AM5710" s="84"/>
      <c r="AN5710" s="84"/>
      <c r="AO5710" s="84"/>
      <c r="AP5710" s="84"/>
      <c r="AQ5710" s="84"/>
    </row>
    <row r="5711" ht="15.0" customHeight="1">
      <c r="A5711" s="98">
        <v>5708.0</v>
      </c>
      <c r="B5711" s="99" t="s">
        <v>11962</v>
      </c>
      <c r="C5711" s="98" t="s">
        <v>141</v>
      </c>
      <c r="D5711" s="98" t="s">
        <v>11963</v>
      </c>
      <c r="E5711" s="100">
        <v>32.79</v>
      </c>
      <c r="F5711" s="98" t="s">
        <v>86</v>
      </c>
      <c r="G5711" s="98" t="s">
        <v>606</v>
      </c>
      <c r="H5711" s="101">
        <v>2164408.02</v>
      </c>
      <c r="I5711" s="98">
        <v>1.0</v>
      </c>
      <c r="J5711" s="102">
        <v>5.0</v>
      </c>
      <c r="K5711" s="99">
        <v>2021.0</v>
      </c>
      <c r="L5711" s="98" t="s">
        <v>458</v>
      </c>
      <c r="M5711" s="98">
        <v>2021.0</v>
      </c>
      <c r="N5711" s="98" t="s">
        <v>145</v>
      </c>
      <c r="O5711" s="65" t="str">
        <f t="shared" si="1"/>
        <v>659344650001</v>
      </c>
      <c r="P5711" s="65">
        <f t="shared" si="2"/>
        <v>6</v>
      </c>
      <c r="Q5711" s="65">
        <f t="shared" si="3"/>
        <v>5</v>
      </c>
      <c r="R5711" s="65" t="str">
        <f t="shared" si="12"/>
        <v>65.934.465/0001-65</v>
      </c>
      <c r="S5711" s="84"/>
      <c r="T5711" s="84" t="str">
        <f t="shared" si="10"/>
        <v/>
      </c>
      <c r="U5711" s="84" t="str">
        <f t="shared" si="11"/>
        <v/>
      </c>
      <c r="V5711" s="65" t="str">
        <f t="shared" si="5"/>
        <v/>
      </c>
      <c r="W5711" s="84"/>
      <c r="X5711" s="84"/>
      <c r="Y5711" s="85"/>
      <c r="Z5711" s="85"/>
      <c r="AA5711" s="65" t="str">
        <f t="shared" si="6"/>
        <v/>
      </c>
      <c r="AB5711" s="65" t="str">
        <f t="shared" si="7"/>
        <v/>
      </c>
      <c r="AC5711" s="86"/>
      <c r="AD5711" s="87" t="str">
        <f t="shared" si="8"/>
        <v/>
      </c>
      <c r="AE5711" s="84"/>
      <c r="AF5711" s="86">
        <f>IF(AC5711&gt;0,AC5711,'⚙️ Config'!$B$10)</f>
        <v>0.0075</v>
      </c>
      <c r="AG5711" s="88">
        <f t="shared" si="9"/>
        <v>16233.06015</v>
      </c>
      <c r="AH5711" s="88">
        <f>AG5711*'⚙️ Config'!$B$11</f>
        <v>81165.30075</v>
      </c>
      <c r="AI5711" s="88">
        <f>AH5711*'⚙️ Config'!$B$12</f>
        <v>24349.59023</v>
      </c>
      <c r="AJ5711" s="64"/>
      <c r="AK5711" s="84"/>
      <c r="AL5711" s="84"/>
      <c r="AM5711" s="84"/>
      <c r="AN5711" s="84"/>
      <c r="AO5711" s="84"/>
      <c r="AP5711" s="84"/>
      <c r="AQ5711" s="84"/>
    </row>
    <row r="5712" ht="15.0" customHeight="1">
      <c r="A5712" s="98">
        <v>5709.0</v>
      </c>
      <c r="B5712" s="99" t="s">
        <v>11964</v>
      </c>
      <c r="C5712" s="98" t="s">
        <v>141</v>
      </c>
      <c r="D5712" s="98" t="s">
        <v>11965</v>
      </c>
      <c r="E5712" s="100">
        <v>32.79</v>
      </c>
      <c r="F5712" s="98" t="s">
        <v>86</v>
      </c>
      <c r="G5712" s="98" t="s">
        <v>606</v>
      </c>
      <c r="H5712" s="101">
        <v>2161088.72</v>
      </c>
      <c r="I5712" s="98">
        <v>1.0</v>
      </c>
      <c r="J5712" s="102">
        <v>5.0</v>
      </c>
      <c r="K5712" s="99">
        <v>2021.0</v>
      </c>
      <c r="L5712" s="98" t="s">
        <v>630</v>
      </c>
      <c r="M5712" s="98">
        <v>2021.0</v>
      </c>
      <c r="N5712" s="98" t="s">
        <v>161</v>
      </c>
      <c r="O5712" s="65" t="str">
        <f t="shared" si="1"/>
        <v>077876040001</v>
      </c>
      <c r="P5712" s="65">
        <f t="shared" si="2"/>
        <v>7</v>
      </c>
      <c r="Q5712" s="65">
        <f t="shared" si="3"/>
        <v>9</v>
      </c>
      <c r="R5712" s="65" t="str">
        <f t="shared" si="12"/>
        <v>07.787.604/0001-79</v>
      </c>
      <c r="S5712" s="84"/>
      <c r="T5712" s="84" t="str">
        <f t="shared" si="10"/>
        <v/>
      </c>
      <c r="U5712" s="84" t="str">
        <f t="shared" si="11"/>
        <v/>
      </c>
      <c r="V5712" s="65" t="str">
        <f t="shared" si="5"/>
        <v/>
      </c>
      <c r="W5712" s="84"/>
      <c r="X5712" s="84"/>
      <c r="Y5712" s="85"/>
      <c r="Z5712" s="85"/>
      <c r="AA5712" s="65" t="str">
        <f t="shared" si="6"/>
        <v/>
      </c>
      <c r="AB5712" s="65" t="str">
        <f t="shared" si="7"/>
        <v/>
      </c>
      <c r="AC5712" s="86"/>
      <c r="AD5712" s="87" t="str">
        <f t="shared" si="8"/>
        <v/>
      </c>
      <c r="AE5712" s="84"/>
      <c r="AF5712" s="86">
        <f>IF(AC5712&gt;0,AC5712,'⚙️ Config'!$B$10)</f>
        <v>0.0075</v>
      </c>
      <c r="AG5712" s="88">
        <f t="shared" si="9"/>
        <v>16208.1654</v>
      </c>
      <c r="AH5712" s="88">
        <f>AG5712*'⚙️ Config'!$B$11</f>
        <v>81040.827</v>
      </c>
      <c r="AI5712" s="88">
        <f>AH5712*'⚙️ Config'!$B$12</f>
        <v>24312.2481</v>
      </c>
      <c r="AJ5712" s="64"/>
      <c r="AK5712" s="84"/>
      <c r="AL5712" s="84"/>
      <c r="AM5712" s="84"/>
      <c r="AN5712" s="84"/>
      <c r="AO5712" s="84"/>
      <c r="AP5712" s="84"/>
      <c r="AQ5712" s="84"/>
    </row>
    <row r="5713" ht="15.0" customHeight="1">
      <c r="A5713" s="98">
        <v>5710.0</v>
      </c>
      <c r="B5713" s="99" t="s">
        <v>11966</v>
      </c>
      <c r="C5713" s="98" t="s">
        <v>141</v>
      </c>
      <c r="D5713" s="98" t="s">
        <v>11967</v>
      </c>
      <c r="E5713" s="100">
        <v>32.6</v>
      </c>
      <c r="F5713" s="98" t="s">
        <v>86</v>
      </c>
      <c r="G5713" s="98" t="s">
        <v>606</v>
      </c>
      <c r="H5713" s="101">
        <v>2147453.09</v>
      </c>
      <c r="I5713" s="98">
        <v>2.0</v>
      </c>
      <c r="J5713" s="102">
        <v>4.8</v>
      </c>
      <c r="K5713" s="99">
        <v>2024.0</v>
      </c>
      <c r="L5713" s="98" t="s">
        <v>268</v>
      </c>
      <c r="M5713" s="98">
        <v>2021.0</v>
      </c>
      <c r="N5713" s="98" t="s">
        <v>145</v>
      </c>
      <c r="O5713" s="65" t="str">
        <f t="shared" si="1"/>
        <v>049926310001</v>
      </c>
      <c r="P5713" s="65">
        <f t="shared" si="2"/>
        <v>9</v>
      </c>
      <c r="Q5713" s="65">
        <f t="shared" si="3"/>
        <v>5</v>
      </c>
      <c r="R5713" s="65" t="str">
        <f t="shared" si="12"/>
        <v>04.992.631/0001-95</v>
      </c>
      <c r="S5713" s="84"/>
      <c r="T5713" s="84" t="str">
        <f t="shared" si="10"/>
        <v/>
      </c>
      <c r="U5713" s="84" t="str">
        <f t="shared" si="11"/>
        <v/>
      </c>
      <c r="V5713" s="65" t="str">
        <f t="shared" si="5"/>
        <v/>
      </c>
      <c r="W5713" s="84"/>
      <c r="X5713" s="84"/>
      <c r="Y5713" s="85"/>
      <c r="Z5713" s="85"/>
      <c r="AA5713" s="65" t="str">
        <f t="shared" si="6"/>
        <v/>
      </c>
      <c r="AB5713" s="65" t="str">
        <f t="shared" si="7"/>
        <v/>
      </c>
      <c r="AC5713" s="86"/>
      <c r="AD5713" s="87" t="str">
        <f t="shared" si="8"/>
        <v/>
      </c>
      <c r="AE5713" s="84"/>
      <c r="AF5713" s="86">
        <f>IF(AC5713&gt;0,AC5713,'⚙️ Config'!$B$10)</f>
        <v>0.0075</v>
      </c>
      <c r="AG5713" s="88">
        <f t="shared" si="9"/>
        <v>16105.89818</v>
      </c>
      <c r="AH5713" s="88">
        <f>AG5713*'⚙️ Config'!$B$11</f>
        <v>80529.49088</v>
      </c>
      <c r="AI5713" s="88">
        <f>AH5713*'⚙️ Config'!$B$12</f>
        <v>24158.84726</v>
      </c>
      <c r="AJ5713" s="64"/>
      <c r="AK5713" s="84"/>
      <c r="AL5713" s="84"/>
      <c r="AM5713" s="84"/>
      <c r="AN5713" s="84"/>
      <c r="AO5713" s="84"/>
      <c r="AP5713" s="84"/>
      <c r="AQ5713" s="84"/>
    </row>
    <row r="5714" ht="15.0" customHeight="1">
      <c r="A5714" s="103">
        <v>5711.0</v>
      </c>
      <c r="B5714" s="104" t="s">
        <v>11968</v>
      </c>
      <c r="C5714" s="103" t="s">
        <v>141</v>
      </c>
      <c r="D5714" s="103" t="s">
        <v>11969</v>
      </c>
      <c r="E5714" s="105">
        <v>26.18</v>
      </c>
      <c r="F5714" s="103" t="s">
        <v>86</v>
      </c>
      <c r="G5714" s="103" t="s">
        <v>606</v>
      </c>
      <c r="H5714" s="106">
        <v>2144154.6</v>
      </c>
      <c r="I5714" s="103">
        <v>2.0</v>
      </c>
      <c r="J5714" s="107">
        <v>4.8</v>
      </c>
      <c r="K5714" s="104">
        <v>2023.0</v>
      </c>
      <c r="L5714" s="103" t="s">
        <v>508</v>
      </c>
      <c r="M5714" s="103">
        <v>2021.0</v>
      </c>
      <c r="N5714" s="103" t="s">
        <v>161</v>
      </c>
      <c r="O5714" s="65" t="str">
        <f t="shared" si="1"/>
        <v>057561590001</v>
      </c>
      <c r="P5714" s="65">
        <f t="shared" si="2"/>
        <v>5</v>
      </c>
      <c r="Q5714" s="65">
        <f t="shared" si="3"/>
        <v>4</v>
      </c>
      <c r="R5714" s="65" t="str">
        <f t="shared" si="12"/>
        <v>05.756.159/0001-54</v>
      </c>
      <c r="S5714" s="84"/>
      <c r="T5714" s="84" t="str">
        <f t="shared" si="10"/>
        <v/>
      </c>
      <c r="U5714" s="84" t="str">
        <f t="shared" si="11"/>
        <v/>
      </c>
      <c r="V5714" s="65" t="str">
        <f t="shared" si="5"/>
        <v/>
      </c>
      <c r="W5714" s="84"/>
      <c r="X5714" s="84"/>
      <c r="Y5714" s="85"/>
      <c r="Z5714" s="85"/>
      <c r="AA5714" s="65" t="str">
        <f t="shared" si="6"/>
        <v/>
      </c>
      <c r="AB5714" s="65" t="str">
        <f t="shared" si="7"/>
        <v/>
      </c>
      <c r="AC5714" s="86"/>
      <c r="AD5714" s="87" t="str">
        <f t="shared" si="8"/>
        <v/>
      </c>
      <c r="AE5714" s="84"/>
      <c r="AF5714" s="86">
        <f>IF(AC5714&gt;0,AC5714,'⚙️ Config'!$B$10)</f>
        <v>0.0075</v>
      </c>
      <c r="AG5714" s="88">
        <f t="shared" si="9"/>
        <v>16081.1595</v>
      </c>
      <c r="AH5714" s="88">
        <f>AG5714*'⚙️ Config'!$B$11</f>
        <v>80405.7975</v>
      </c>
      <c r="AI5714" s="88">
        <f>AH5714*'⚙️ Config'!$B$12</f>
        <v>24121.73925</v>
      </c>
      <c r="AJ5714" s="64"/>
      <c r="AK5714" s="84"/>
      <c r="AL5714" s="84"/>
      <c r="AM5714" s="84"/>
      <c r="AN5714" s="84"/>
      <c r="AO5714" s="84"/>
      <c r="AP5714" s="84"/>
      <c r="AQ5714" s="84"/>
    </row>
    <row r="5715" ht="15.0" customHeight="1">
      <c r="A5715" s="98">
        <v>5712.0</v>
      </c>
      <c r="B5715" s="99" t="s">
        <v>11970</v>
      </c>
      <c r="C5715" s="98" t="s">
        <v>141</v>
      </c>
      <c r="D5715" s="98" t="s">
        <v>11971</v>
      </c>
      <c r="E5715" s="100">
        <v>25.9</v>
      </c>
      <c r="F5715" s="98" t="s">
        <v>86</v>
      </c>
      <c r="G5715" s="98" t="s">
        <v>606</v>
      </c>
      <c r="H5715" s="101">
        <v>2141736.42</v>
      </c>
      <c r="I5715" s="98">
        <v>2.0</v>
      </c>
      <c r="J5715" s="102">
        <v>5.0</v>
      </c>
      <c r="K5715" s="99">
        <v>2023.0</v>
      </c>
      <c r="L5715" s="98" t="s">
        <v>202</v>
      </c>
      <c r="M5715" s="98">
        <v>2021.0</v>
      </c>
      <c r="N5715" s="98" t="s">
        <v>161</v>
      </c>
      <c r="O5715" s="65" t="str">
        <f t="shared" si="1"/>
        <v>055892150001</v>
      </c>
      <c r="P5715" s="65">
        <f t="shared" si="2"/>
        <v>0</v>
      </c>
      <c r="Q5715" s="65">
        <f t="shared" si="3"/>
        <v>3</v>
      </c>
      <c r="R5715" s="65" t="str">
        <f t="shared" si="12"/>
        <v>05.589.215/0001-03</v>
      </c>
      <c r="S5715" s="84"/>
      <c r="T5715" s="84" t="str">
        <f t="shared" si="10"/>
        <v/>
      </c>
      <c r="U5715" s="84" t="str">
        <f t="shared" si="11"/>
        <v/>
      </c>
      <c r="V5715" s="65" t="str">
        <f t="shared" si="5"/>
        <v/>
      </c>
      <c r="W5715" s="84"/>
      <c r="X5715" s="84"/>
      <c r="Y5715" s="85"/>
      <c r="Z5715" s="85"/>
      <c r="AA5715" s="65" t="str">
        <f t="shared" si="6"/>
        <v/>
      </c>
      <c r="AB5715" s="65" t="str">
        <f t="shared" si="7"/>
        <v/>
      </c>
      <c r="AC5715" s="86"/>
      <c r="AD5715" s="87" t="str">
        <f t="shared" si="8"/>
        <v/>
      </c>
      <c r="AE5715" s="84"/>
      <c r="AF5715" s="86">
        <f>IF(AC5715&gt;0,AC5715,'⚙️ Config'!$B$10)</f>
        <v>0.0075</v>
      </c>
      <c r="AG5715" s="88">
        <f t="shared" si="9"/>
        <v>16063.02315</v>
      </c>
      <c r="AH5715" s="88">
        <f>AG5715*'⚙️ Config'!$B$11</f>
        <v>80315.11575</v>
      </c>
      <c r="AI5715" s="88">
        <f>AH5715*'⚙️ Config'!$B$12</f>
        <v>24094.53473</v>
      </c>
      <c r="AJ5715" s="64"/>
      <c r="AK5715" s="84"/>
      <c r="AL5715" s="84"/>
      <c r="AM5715" s="84"/>
      <c r="AN5715" s="84"/>
      <c r="AO5715" s="84"/>
      <c r="AP5715" s="84"/>
      <c r="AQ5715" s="84"/>
    </row>
    <row r="5716" ht="15.0" customHeight="1">
      <c r="A5716" s="98">
        <v>5713.0</v>
      </c>
      <c r="B5716" s="99" t="s">
        <v>11972</v>
      </c>
      <c r="C5716" s="98" t="s">
        <v>141</v>
      </c>
      <c r="D5716" s="98" t="s">
        <v>11973</v>
      </c>
      <c r="E5716" s="100">
        <v>32.78</v>
      </c>
      <c r="F5716" s="98" t="s">
        <v>86</v>
      </c>
      <c r="G5716" s="98" t="s">
        <v>606</v>
      </c>
      <c r="H5716" s="101">
        <v>2141432.08</v>
      </c>
      <c r="I5716" s="98">
        <v>1.0</v>
      </c>
      <c r="J5716" s="102">
        <v>5.0</v>
      </c>
      <c r="K5716" s="99">
        <v>2021.0</v>
      </c>
      <c r="L5716" s="98" t="s">
        <v>202</v>
      </c>
      <c r="M5716" s="98">
        <v>2021.0</v>
      </c>
      <c r="N5716" s="98" t="s">
        <v>145</v>
      </c>
      <c r="O5716" s="65" t="str">
        <f t="shared" si="1"/>
        <v>054772950001</v>
      </c>
      <c r="P5716" s="65">
        <f t="shared" si="2"/>
        <v>0</v>
      </c>
      <c r="Q5716" s="65">
        <f t="shared" si="3"/>
        <v>5</v>
      </c>
      <c r="R5716" s="65" t="str">
        <f t="shared" si="12"/>
        <v>05.477.295/0001-05</v>
      </c>
      <c r="S5716" s="84"/>
      <c r="T5716" s="84" t="str">
        <f t="shared" si="10"/>
        <v/>
      </c>
      <c r="U5716" s="84" t="str">
        <f t="shared" si="11"/>
        <v/>
      </c>
      <c r="V5716" s="65" t="str">
        <f t="shared" si="5"/>
        <v/>
      </c>
      <c r="W5716" s="84"/>
      <c r="X5716" s="84"/>
      <c r="Y5716" s="85"/>
      <c r="Z5716" s="85"/>
      <c r="AA5716" s="65" t="str">
        <f t="shared" si="6"/>
        <v/>
      </c>
      <c r="AB5716" s="65" t="str">
        <f t="shared" si="7"/>
        <v/>
      </c>
      <c r="AC5716" s="86"/>
      <c r="AD5716" s="87" t="str">
        <f t="shared" si="8"/>
        <v/>
      </c>
      <c r="AE5716" s="84"/>
      <c r="AF5716" s="86">
        <f>IF(AC5716&gt;0,AC5716,'⚙️ Config'!$B$10)</f>
        <v>0.0075</v>
      </c>
      <c r="AG5716" s="88">
        <f t="shared" si="9"/>
        <v>16060.7406</v>
      </c>
      <c r="AH5716" s="88">
        <f>AG5716*'⚙️ Config'!$B$11</f>
        <v>80303.703</v>
      </c>
      <c r="AI5716" s="88">
        <f>AH5716*'⚙️ Config'!$B$12</f>
        <v>24091.1109</v>
      </c>
      <c r="AJ5716" s="64"/>
      <c r="AK5716" s="84"/>
      <c r="AL5716" s="84"/>
      <c r="AM5716" s="84"/>
      <c r="AN5716" s="84"/>
      <c r="AO5716" s="84"/>
      <c r="AP5716" s="84"/>
      <c r="AQ5716" s="84"/>
    </row>
    <row r="5717" ht="15.0" customHeight="1">
      <c r="A5717" s="98">
        <v>5714.0</v>
      </c>
      <c r="B5717" s="99" t="s">
        <v>11974</v>
      </c>
      <c r="C5717" s="98" t="s">
        <v>141</v>
      </c>
      <c r="D5717" s="98" t="s">
        <v>11975</v>
      </c>
      <c r="E5717" s="100">
        <v>33.27</v>
      </c>
      <c r="F5717" s="98" t="s">
        <v>86</v>
      </c>
      <c r="G5717" s="98" t="s">
        <v>606</v>
      </c>
      <c r="H5717" s="101">
        <v>2141180.74</v>
      </c>
      <c r="I5717" s="98">
        <v>1.0</v>
      </c>
      <c r="J5717" s="102">
        <v>4.8</v>
      </c>
      <c r="K5717" s="99">
        <v>2021.0</v>
      </c>
      <c r="L5717" s="98" t="s">
        <v>202</v>
      </c>
      <c r="M5717" s="98">
        <v>2021.0</v>
      </c>
      <c r="N5717" s="98" t="s">
        <v>161</v>
      </c>
      <c r="O5717" s="65" t="str">
        <f t="shared" si="1"/>
        <v>013790030001</v>
      </c>
      <c r="P5717" s="65">
        <f t="shared" si="2"/>
        <v>4</v>
      </c>
      <c r="Q5717" s="65">
        <f t="shared" si="3"/>
        <v>0</v>
      </c>
      <c r="R5717" s="65" t="str">
        <f t="shared" si="12"/>
        <v>01.379.003/0001-40</v>
      </c>
      <c r="S5717" s="84"/>
      <c r="T5717" s="84" t="str">
        <f t="shared" si="10"/>
        <v/>
      </c>
      <c r="U5717" s="84" t="str">
        <f t="shared" si="11"/>
        <v/>
      </c>
      <c r="V5717" s="65" t="str">
        <f t="shared" si="5"/>
        <v/>
      </c>
      <c r="W5717" s="84"/>
      <c r="X5717" s="84"/>
      <c r="Y5717" s="85"/>
      <c r="Z5717" s="85"/>
      <c r="AA5717" s="65" t="str">
        <f t="shared" si="6"/>
        <v/>
      </c>
      <c r="AB5717" s="65" t="str">
        <f t="shared" si="7"/>
        <v/>
      </c>
      <c r="AC5717" s="86"/>
      <c r="AD5717" s="87" t="str">
        <f t="shared" si="8"/>
        <v/>
      </c>
      <c r="AE5717" s="84"/>
      <c r="AF5717" s="86">
        <f>IF(AC5717&gt;0,AC5717,'⚙️ Config'!$B$10)</f>
        <v>0.0075</v>
      </c>
      <c r="AG5717" s="88">
        <f t="shared" si="9"/>
        <v>16058.85555</v>
      </c>
      <c r="AH5717" s="88">
        <f>AG5717*'⚙️ Config'!$B$11</f>
        <v>80294.27775</v>
      </c>
      <c r="AI5717" s="88">
        <f>AH5717*'⚙️ Config'!$B$12</f>
        <v>24088.28333</v>
      </c>
      <c r="AJ5717" s="64"/>
      <c r="AK5717" s="84"/>
      <c r="AL5717" s="84"/>
      <c r="AM5717" s="84"/>
      <c r="AN5717" s="84"/>
      <c r="AO5717" s="84"/>
      <c r="AP5717" s="84"/>
      <c r="AQ5717" s="84"/>
    </row>
    <row r="5718" ht="15.0" customHeight="1">
      <c r="A5718" s="98">
        <v>5715.0</v>
      </c>
      <c r="B5718" s="99" t="s">
        <v>11976</v>
      </c>
      <c r="C5718" s="98" t="s">
        <v>141</v>
      </c>
      <c r="D5718" s="98" t="s">
        <v>11977</v>
      </c>
      <c r="E5718" s="100">
        <v>30.97</v>
      </c>
      <c r="F5718" s="98" t="s">
        <v>86</v>
      </c>
      <c r="G5718" s="98" t="s">
        <v>606</v>
      </c>
      <c r="H5718" s="101">
        <v>2140209.12</v>
      </c>
      <c r="I5718" s="98">
        <v>2.0</v>
      </c>
      <c r="J5718" s="102">
        <v>5.0</v>
      </c>
      <c r="K5718" s="99">
        <v>2024.0</v>
      </c>
      <c r="L5718" s="98" t="s">
        <v>630</v>
      </c>
      <c r="M5718" s="98">
        <v>2021.0</v>
      </c>
      <c r="N5718" s="98" t="s">
        <v>161</v>
      </c>
      <c r="O5718" s="65" t="str">
        <f t="shared" si="1"/>
        <v>227442670001</v>
      </c>
      <c r="P5718" s="65">
        <f t="shared" si="2"/>
        <v>2</v>
      </c>
      <c r="Q5718" s="65">
        <f t="shared" si="3"/>
        <v>6</v>
      </c>
      <c r="R5718" s="65" t="str">
        <f t="shared" si="12"/>
        <v>22.744.267/0001-26</v>
      </c>
      <c r="S5718" s="84"/>
      <c r="T5718" s="84" t="str">
        <f t="shared" si="10"/>
        <v/>
      </c>
      <c r="U5718" s="84" t="str">
        <f t="shared" si="11"/>
        <v/>
      </c>
      <c r="V5718" s="65" t="str">
        <f t="shared" si="5"/>
        <v/>
      </c>
      <c r="W5718" s="84"/>
      <c r="X5718" s="84"/>
      <c r="Y5718" s="85"/>
      <c r="Z5718" s="85"/>
      <c r="AA5718" s="65" t="str">
        <f t="shared" si="6"/>
        <v/>
      </c>
      <c r="AB5718" s="65" t="str">
        <f t="shared" si="7"/>
        <v/>
      </c>
      <c r="AC5718" s="86"/>
      <c r="AD5718" s="87" t="str">
        <f t="shared" si="8"/>
        <v/>
      </c>
      <c r="AE5718" s="84"/>
      <c r="AF5718" s="86">
        <f>IF(AC5718&gt;0,AC5718,'⚙️ Config'!$B$10)</f>
        <v>0.0075</v>
      </c>
      <c r="AG5718" s="88">
        <f t="shared" si="9"/>
        <v>16051.5684</v>
      </c>
      <c r="AH5718" s="88">
        <f>AG5718*'⚙️ Config'!$B$11</f>
        <v>80257.842</v>
      </c>
      <c r="AI5718" s="88">
        <f>AH5718*'⚙️ Config'!$B$12</f>
        <v>24077.3526</v>
      </c>
      <c r="AJ5718" s="64"/>
      <c r="AK5718" s="84"/>
      <c r="AL5718" s="84"/>
      <c r="AM5718" s="84"/>
      <c r="AN5718" s="84"/>
      <c r="AO5718" s="84"/>
      <c r="AP5718" s="84"/>
      <c r="AQ5718" s="84"/>
    </row>
    <row r="5719" ht="15.0" customHeight="1">
      <c r="A5719" s="98">
        <v>5716.0</v>
      </c>
      <c r="B5719" s="99" t="s">
        <v>11978</v>
      </c>
      <c r="C5719" s="98" t="s">
        <v>141</v>
      </c>
      <c r="D5719" s="98" t="s">
        <v>11979</v>
      </c>
      <c r="E5719" s="100">
        <v>32.78</v>
      </c>
      <c r="F5719" s="98" t="s">
        <v>86</v>
      </c>
      <c r="G5719" s="98" t="s">
        <v>606</v>
      </c>
      <c r="H5719" s="101">
        <v>2137745.91</v>
      </c>
      <c r="I5719" s="98">
        <v>1.0</v>
      </c>
      <c r="J5719" s="102">
        <v>5.0</v>
      </c>
      <c r="K5719" s="99">
        <v>2021.0</v>
      </c>
      <c r="L5719" s="98" t="s">
        <v>202</v>
      </c>
      <c r="M5719" s="98">
        <v>2021.0</v>
      </c>
      <c r="N5719" s="98" t="s">
        <v>161</v>
      </c>
      <c r="O5719" s="65" t="str">
        <f t="shared" si="1"/>
        <v>600654630001</v>
      </c>
      <c r="P5719" s="65">
        <f t="shared" si="2"/>
        <v>6</v>
      </c>
      <c r="Q5719" s="65">
        <f t="shared" si="3"/>
        <v>3</v>
      </c>
      <c r="R5719" s="65" t="str">
        <f t="shared" si="12"/>
        <v>60.065.463/0001-63</v>
      </c>
      <c r="S5719" s="84"/>
      <c r="T5719" s="84" t="str">
        <f t="shared" si="10"/>
        <v/>
      </c>
      <c r="U5719" s="84" t="str">
        <f t="shared" si="11"/>
        <v/>
      </c>
      <c r="V5719" s="65" t="str">
        <f t="shared" si="5"/>
        <v/>
      </c>
      <c r="W5719" s="84"/>
      <c r="X5719" s="84"/>
      <c r="Y5719" s="85"/>
      <c r="Z5719" s="85"/>
      <c r="AA5719" s="65" t="str">
        <f t="shared" si="6"/>
        <v/>
      </c>
      <c r="AB5719" s="65" t="str">
        <f t="shared" si="7"/>
        <v/>
      </c>
      <c r="AC5719" s="86"/>
      <c r="AD5719" s="87" t="str">
        <f t="shared" si="8"/>
        <v/>
      </c>
      <c r="AE5719" s="84"/>
      <c r="AF5719" s="86">
        <f>IF(AC5719&gt;0,AC5719,'⚙️ Config'!$B$10)</f>
        <v>0.0075</v>
      </c>
      <c r="AG5719" s="88">
        <f t="shared" si="9"/>
        <v>16033.09433</v>
      </c>
      <c r="AH5719" s="88">
        <f>AG5719*'⚙️ Config'!$B$11</f>
        <v>80165.47163</v>
      </c>
      <c r="AI5719" s="88">
        <f>AH5719*'⚙️ Config'!$B$12</f>
        <v>24049.64149</v>
      </c>
      <c r="AJ5719" s="64"/>
      <c r="AK5719" s="84"/>
      <c r="AL5719" s="84"/>
      <c r="AM5719" s="84"/>
      <c r="AN5719" s="84"/>
      <c r="AO5719" s="84"/>
      <c r="AP5719" s="84"/>
      <c r="AQ5719" s="84"/>
    </row>
    <row r="5720" ht="15.0" customHeight="1">
      <c r="A5720" s="98">
        <v>5717.0</v>
      </c>
      <c r="B5720" s="99" t="s">
        <v>11980</v>
      </c>
      <c r="C5720" s="98" t="s">
        <v>141</v>
      </c>
      <c r="D5720" s="98" t="s">
        <v>11981</v>
      </c>
      <c r="E5720" s="100">
        <v>32.78</v>
      </c>
      <c r="F5720" s="98" t="s">
        <v>86</v>
      </c>
      <c r="G5720" s="98" t="s">
        <v>606</v>
      </c>
      <c r="H5720" s="101">
        <v>2134296.84</v>
      </c>
      <c r="I5720" s="98">
        <v>1.0</v>
      </c>
      <c r="J5720" s="102">
        <v>5.0</v>
      </c>
      <c r="K5720" s="99">
        <v>2021.0</v>
      </c>
      <c r="L5720" s="98" t="s">
        <v>630</v>
      </c>
      <c r="M5720" s="98">
        <v>2021.0</v>
      </c>
      <c r="N5720" s="98" t="s">
        <v>161</v>
      </c>
      <c r="O5720" s="65" t="str">
        <f t="shared" si="1"/>
        <v>032347140001</v>
      </c>
      <c r="P5720" s="65">
        <f t="shared" si="2"/>
        <v>5</v>
      </c>
      <c r="Q5720" s="65">
        <f t="shared" si="3"/>
        <v>2</v>
      </c>
      <c r="R5720" s="65" t="str">
        <f t="shared" si="12"/>
        <v>03.234.714/0001-52</v>
      </c>
      <c r="S5720" s="84"/>
      <c r="T5720" s="84" t="str">
        <f t="shared" si="10"/>
        <v/>
      </c>
      <c r="U5720" s="84" t="str">
        <f t="shared" si="11"/>
        <v/>
      </c>
      <c r="V5720" s="65" t="str">
        <f t="shared" si="5"/>
        <v/>
      </c>
      <c r="W5720" s="84"/>
      <c r="X5720" s="84"/>
      <c r="Y5720" s="85"/>
      <c r="Z5720" s="85"/>
      <c r="AA5720" s="65" t="str">
        <f t="shared" si="6"/>
        <v/>
      </c>
      <c r="AB5720" s="65" t="str">
        <f t="shared" si="7"/>
        <v/>
      </c>
      <c r="AC5720" s="86"/>
      <c r="AD5720" s="87" t="str">
        <f t="shared" si="8"/>
        <v/>
      </c>
      <c r="AE5720" s="84"/>
      <c r="AF5720" s="86">
        <f>IF(AC5720&gt;0,AC5720,'⚙️ Config'!$B$10)</f>
        <v>0.0075</v>
      </c>
      <c r="AG5720" s="88">
        <f t="shared" si="9"/>
        <v>16007.2263</v>
      </c>
      <c r="AH5720" s="88">
        <f>AG5720*'⚙️ Config'!$B$11</f>
        <v>80036.1315</v>
      </c>
      <c r="AI5720" s="88">
        <f>AH5720*'⚙️ Config'!$B$12</f>
        <v>24010.83945</v>
      </c>
      <c r="AJ5720" s="64"/>
      <c r="AK5720" s="84"/>
      <c r="AL5720" s="84"/>
      <c r="AM5720" s="84"/>
      <c r="AN5720" s="84"/>
      <c r="AO5720" s="84"/>
      <c r="AP5720" s="84"/>
      <c r="AQ5720" s="84"/>
    </row>
    <row r="5721" ht="15.0" customHeight="1">
      <c r="A5721" s="98">
        <v>5718.0</v>
      </c>
      <c r="B5721" s="99" t="s">
        <v>11982</v>
      </c>
      <c r="C5721" s="98" t="s">
        <v>141</v>
      </c>
      <c r="D5721" s="98" t="s">
        <v>11983</v>
      </c>
      <c r="E5721" s="100">
        <v>34.06</v>
      </c>
      <c r="F5721" s="98" t="s">
        <v>86</v>
      </c>
      <c r="G5721" s="98" t="s">
        <v>606</v>
      </c>
      <c r="H5721" s="101">
        <v>2133287.46</v>
      </c>
      <c r="I5721" s="98">
        <v>1.0</v>
      </c>
      <c r="J5721" s="102">
        <v>4.5</v>
      </c>
      <c r="K5721" s="99">
        <v>2021.0</v>
      </c>
      <c r="L5721" s="98" t="s">
        <v>197</v>
      </c>
      <c r="M5721" s="98">
        <v>2021.0</v>
      </c>
      <c r="N5721" s="98" t="s">
        <v>145</v>
      </c>
      <c r="O5721" s="65" t="str">
        <f t="shared" si="1"/>
        <v>502472120001</v>
      </c>
      <c r="P5721" s="65">
        <f t="shared" si="2"/>
        <v>4</v>
      </c>
      <c r="Q5721" s="65">
        <f t="shared" si="3"/>
        <v>6</v>
      </c>
      <c r="R5721" s="65" t="str">
        <f t="shared" si="12"/>
        <v>50.247.212/0001-46</v>
      </c>
      <c r="S5721" s="84"/>
      <c r="T5721" s="84" t="str">
        <f t="shared" si="10"/>
        <v/>
      </c>
      <c r="U5721" s="84" t="str">
        <f t="shared" si="11"/>
        <v/>
      </c>
      <c r="V5721" s="65" t="str">
        <f t="shared" si="5"/>
        <v/>
      </c>
      <c r="W5721" s="84"/>
      <c r="X5721" s="84"/>
      <c r="Y5721" s="85"/>
      <c r="Z5721" s="85"/>
      <c r="AA5721" s="65" t="str">
        <f t="shared" si="6"/>
        <v/>
      </c>
      <c r="AB5721" s="65" t="str">
        <f t="shared" si="7"/>
        <v/>
      </c>
      <c r="AC5721" s="86"/>
      <c r="AD5721" s="87" t="str">
        <f t="shared" si="8"/>
        <v/>
      </c>
      <c r="AE5721" s="84"/>
      <c r="AF5721" s="86">
        <f>IF(AC5721&gt;0,AC5721,'⚙️ Config'!$B$10)</f>
        <v>0.0075</v>
      </c>
      <c r="AG5721" s="88">
        <f t="shared" si="9"/>
        <v>15999.65595</v>
      </c>
      <c r="AH5721" s="88">
        <f>AG5721*'⚙️ Config'!$B$11</f>
        <v>79998.27975</v>
      </c>
      <c r="AI5721" s="88">
        <f>AH5721*'⚙️ Config'!$B$12</f>
        <v>23999.48393</v>
      </c>
      <c r="AJ5721" s="64"/>
      <c r="AK5721" s="84"/>
      <c r="AL5721" s="84"/>
      <c r="AM5721" s="84"/>
      <c r="AN5721" s="84"/>
      <c r="AO5721" s="84"/>
      <c r="AP5721" s="84"/>
      <c r="AQ5721" s="84"/>
    </row>
    <row r="5722" ht="15.0" customHeight="1">
      <c r="A5722" s="98">
        <v>5719.0</v>
      </c>
      <c r="B5722" s="99" t="s">
        <v>11984</v>
      </c>
      <c r="C5722" s="98" t="s">
        <v>141</v>
      </c>
      <c r="D5722" s="98" t="s">
        <v>11985</v>
      </c>
      <c r="E5722" s="100">
        <v>33.02</v>
      </c>
      <c r="F5722" s="98" t="s">
        <v>86</v>
      </c>
      <c r="G5722" s="98" t="s">
        <v>606</v>
      </c>
      <c r="H5722" s="101">
        <v>2132557.54</v>
      </c>
      <c r="I5722" s="98">
        <v>1.0</v>
      </c>
      <c r="J5722" s="102">
        <v>4.9</v>
      </c>
      <c r="K5722" s="99">
        <v>2021.0</v>
      </c>
      <c r="L5722" s="98" t="s">
        <v>630</v>
      </c>
      <c r="M5722" s="98">
        <v>2021.0</v>
      </c>
      <c r="N5722" s="98" t="s">
        <v>161</v>
      </c>
      <c r="O5722" s="65" t="str">
        <f t="shared" si="1"/>
        <v>169416560001</v>
      </c>
      <c r="P5722" s="65">
        <f t="shared" si="2"/>
        <v>4</v>
      </c>
      <c r="Q5722" s="65">
        <f t="shared" si="3"/>
        <v>9</v>
      </c>
      <c r="R5722" s="65" t="str">
        <f t="shared" si="12"/>
        <v>16.941.656/0001-49</v>
      </c>
      <c r="S5722" s="84"/>
      <c r="T5722" s="84" t="str">
        <f t="shared" si="10"/>
        <v/>
      </c>
      <c r="U5722" s="84" t="str">
        <f t="shared" si="11"/>
        <v/>
      </c>
      <c r="V5722" s="65" t="str">
        <f t="shared" si="5"/>
        <v/>
      </c>
      <c r="W5722" s="84"/>
      <c r="X5722" s="84"/>
      <c r="Y5722" s="85"/>
      <c r="Z5722" s="85"/>
      <c r="AA5722" s="65" t="str">
        <f t="shared" si="6"/>
        <v/>
      </c>
      <c r="AB5722" s="65" t="str">
        <f t="shared" si="7"/>
        <v/>
      </c>
      <c r="AC5722" s="86"/>
      <c r="AD5722" s="87" t="str">
        <f t="shared" si="8"/>
        <v/>
      </c>
      <c r="AE5722" s="84"/>
      <c r="AF5722" s="86">
        <f>IF(AC5722&gt;0,AC5722,'⚙️ Config'!$B$10)</f>
        <v>0.0075</v>
      </c>
      <c r="AG5722" s="88">
        <f t="shared" si="9"/>
        <v>15994.18155</v>
      </c>
      <c r="AH5722" s="88">
        <f>AG5722*'⚙️ Config'!$B$11</f>
        <v>79970.90775</v>
      </c>
      <c r="AI5722" s="88">
        <f>AH5722*'⚙️ Config'!$B$12</f>
        <v>23991.27233</v>
      </c>
      <c r="AJ5722" s="64"/>
      <c r="AK5722" s="84"/>
      <c r="AL5722" s="84"/>
      <c r="AM5722" s="84"/>
      <c r="AN5722" s="84"/>
      <c r="AO5722" s="84"/>
      <c r="AP5722" s="84"/>
      <c r="AQ5722" s="84"/>
    </row>
    <row r="5723" ht="15.0" customHeight="1">
      <c r="A5723" s="98">
        <v>5720.0</v>
      </c>
      <c r="B5723" s="99" t="s">
        <v>11986</v>
      </c>
      <c r="C5723" s="98" t="s">
        <v>141</v>
      </c>
      <c r="D5723" s="98" t="s">
        <v>11987</v>
      </c>
      <c r="E5723" s="100">
        <v>31.89</v>
      </c>
      <c r="F5723" s="98" t="s">
        <v>86</v>
      </c>
      <c r="G5723" s="98" t="s">
        <v>606</v>
      </c>
      <c r="H5723" s="101">
        <v>2132249.91</v>
      </c>
      <c r="I5723" s="98">
        <v>2.0</v>
      </c>
      <c r="J5723" s="102">
        <v>4.8</v>
      </c>
      <c r="K5723" s="99">
        <v>2024.0</v>
      </c>
      <c r="L5723" s="98" t="s">
        <v>268</v>
      </c>
      <c r="M5723" s="98">
        <v>2021.0</v>
      </c>
      <c r="N5723" s="98" t="s">
        <v>161</v>
      </c>
      <c r="O5723" s="65" t="str">
        <f t="shared" si="1"/>
        <v>173365240001</v>
      </c>
      <c r="P5723" s="65">
        <f t="shared" si="2"/>
        <v>5</v>
      </c>
      <c r="Q5723" s="65">
        <f t="shared" si="3"/>
        <v>0</v>
      </c>
      <c r="R5723" s="65" t="str">
        <f t="shared" si="12"/>
        <v>17.336.524/0001-50</v>
      </c>
      <c r="S5723" s="84"/>
      <c r="T5723" s="84" t="str">
        <f t="shared" si="10"/>
        <v/>
      </c>
      <c r="U5723" s="84" t="str">
        <f t="shared" si="11"/>
        <v/>
      </c>
      <c r="V5723" s="65" t="str">
        <f t="shared" si="5"/>
        <v/>
      </c>
      <c r="W5723" s="84"/>
      <c r="X5723" s="84"/>
      <c r="Y5723" s="85"/>
      <c r="Z5723" s="85"/>
      <c r="AA5723" s="65" t="str">
        <f t="shared" si="6"/>
        <v/>
      </c>
      <c r="AB5723" s="65" t="str">
        <f t="shared" si="7"/>
        <v/>
      </c>
      <c r="AC5723" s="86"/>
      <c r="AD5723" s="87" t="str">
        <f t="shared" si="8"/>
        <v/>
      </c>
      <c r="AE5723" s="84"/>
      <c r="AF5723" s="86">
        <f>IF(AC5723&gt;0,AC5723,'⚙️ Config'!$B$10)</f>
        <v>0.0075</v>
      </c>
      <c r="AG5723" s="88">
        <f t="shared" si="9"/>
        <v>15991.87433</v>
      </c>
      <c r="AH5723" s="88">
        <f>AG5723*'⚙️ Config'!$B$11</f>
        <v>79959.37163</v>
      </c>
      <c r="AI5723" s="88">
        <f>AH5723*'⚙️ Config'!$B$12</f>
        <v>23987.81149</v>
      </c>
      <c r="AJ5723" s="64"/>
      <c r="AK5723" s="84"/>
      <c r="AL5723" s="84"/>
      <c r="AM5723" s="84"/>
      <c r="AN5723" s="84"/>
      <c r="AO5723" s="84"/>
      <c r="AP5723" s="84"/>
      <c r="AQ5723" s="84"/>
    </row>
    <row r="5724" ht="15.0" customHeight="1">
      <c r="A5724" s="98">
        <v>5721.0</v>
      </c>
      <c r="B5724" s="99" t="s">
        <v>11988</v>
      </c>
      <c r="C5724" s="98" t="s">
        <v>141</v>
      </c>
      <c r="D5724" s="98" t="s">
        <v>11989</v>
      </c>
      <c r="E5724" s="100">
        <v>33.54</v>
      </c>
      <c r="F5724" s="98" t="s">
        <v>86</v>
      </c>
      <c r="G5724" s="98" t="s">
        <v>606</v>
      </c>
      <c r="H5724" s="101">
        <v>2130179.83</v>
      </c>
      <c r="I5724" s="98">
        <v>2.0</v>
      </c>
      <c r="J5724" s="102">
        <v>4.7</v>
      </c>
      <c r="K5724" s="99">
        <v>2024.0</v>
      </c>
      <c r="L5724" s="98" t="s">
        <v>837</v>
      </c>
      <c r="M5724" s="98">
        <v>2021.0</v>
      </c>
      <c r="N5724" s="98" t="s">
        <v>161</v>
      </c>
      <c r="O5724" s="65" t="str">
        <f t="shared" si="1"/>
        <v>135947600001</v>
      </c>
      <c r="P5724" s="65">
        <f t="shared" si="2"/>
        <v>1</v>
      </c>
      <c r="Q5724" s="65">
        <f t="shared" si="3"/>
        <v>6</v>
      </c>
      <c r="R5724" s="65" t="str">
        <f t="shared" si="12"/>
        <v>13.594.760/0001-16</v>
      </c>
      <c r="S5724" s="84"/>
      <c r="T5724" s="84" t="str">
        <f t="shared" si="10"/>
        <v/>
      </c>
      <c r="U5724" s="84" t="str">
        <f t="shared" si="11"/>
        <v/>
      </c>
      <c r="V5724" s="65" t="str">
        <f t="shared" si="5"/>
        <v/>
      </c>
      <c r="W5724" s="84"/>
      <c r="X5724" s="84"/>
      <c r="Y5724" s="85"/>
      <c r="Z5724" s="85"/>
      <c r="AA5724" s="65" t="str">
        <f t="shared" si="6"/>
        <v/>
      </c>
      <c r="AB5724" s="65" t="str">
        <f t="shared" si="7"/>
        <v/>
      </c>
      <c r="AC5724" s="86"/>
      <c r="AD5724" s="87" t="str">
        <f t="shared" si="8"/>
        <v/>
      </c>
      <c r="AE5724" s="84"/>
      <c r="AF5724" s="86">
        <f>IF(AC5724&gt;0,AC5724,'⚙️ Config'!$B$10)</f>
        <v>0.0075</v>
      </c>
      <c r="AG5724" s="88">
        <f t="shared" si="9"/>
        <v>15976.34873</v>
      </c>
      <c r="AH5724" s="88">
        <f>AG5724*'⚙️ Config'!$B$11</f>
        <v>79881.74363</v>
      </c>
      <c r="AI5724" s="88">
        <f>AH5724*'⚙️ Config'!$B$12</f>
        <v>23964.52309</v>
      </c>
      <c r="AJ5724" s="64"/>
      <c r="AK5724" s="84"/>
      <c r="AL5724" s="84"/>
      <c r="AM5724" s="84"/>
      <c r="AN5724" s="84"/>
      <c r="AO5724" s="84"/>
      <c r="AP5724" s="84"/>
      <c r="AQ5724" s="84"/>
    </row>
    <row r="5725" ht="15.0" customHeight="1">
      <c r="A5725" s="103">
        <v>5722.0</v>
      </c>
      <c r="B5725" s="104" t="s">
        <v>11990</v>
      </c>
      <c r="C5725" s="103" t="s">
        <v>141</v>
      </c>
      <c r="D5725" s="103" t="s">
        <v>11991</v>
      </c>
      <c r="E5725" s="105">
        <v>23.75</v>
      </c>
      <c r="F5725" s="103" t="s">
        <v>86</v>
      </c>
      <c r="G5725" s="103" t="s">
        <v>606</v>
      </c>
      <c r="H5725" s="106">
        <v>2129001.86</v>
      </c>
      <c r="I5725" s="103">
        <v>2.0</v>
      </c>
      <c r="J5725" s="107">
        <v>4.7</v>
      </c>
      <c r="K5725" s="104">
        <v>2021.0</v>
      </c>
      <c r="L5725" s="103" t="s">
        <v>630</v>
      </c>
      <c r="M5725" s="103">
        <v>2021.0</v>
      </c>
      <c r="N5725" s="103" t="s">
        <v>161</v>
      </c>
      <c r="O5725" s="65" t="str">
        <f t="shared" si="1"/>
        <v>017831970001</v>
      </c>
      <c r="P5725" s="65">
        <f t="shared" si="2"/>
        <v>4</v>
      </c>
      <c r="Q5725" s="65">
        <f t="shared" si="3"/>
        <v>5</v>
      </c>
      <c r="R5725" s="65" t="str">
        <f t="shared" si="12"/>
        <v>01.783.197/0001-45</v>
      </c>
      <c r="S5725" s="84"/>
      <c r="T5725" s="84" t="str">
        <f t="shared" si="10"/>
        <v/>
      </c>
      <c r="U5725" s="84" t="str">
        <f t="shared" si="11"/>
        <v/>
      </c>
      <c r="V5725" s="65" t="str">
        <f t="shared" si="5"/>
        <v/>
      </c>
      <c r="W5725" s="84"/>
      <c r="X5725" s="84"/>
      <c r="Y5725" s="85"/>
      <c r="Z5725" s="85"/>
      <c r="AA5725" s="65" t="str">
        <f t="shared" si="6"/>
        <v/>
      </c>
      <c r="AB5725" s="65" t="str">
        <f t="shared" si="7"/>
        <v/>
      </c>
      <c r="AC5725" s="86"/>
      <c r="AD5725" s="87" t="str">
        <f t="shared" si="8"/>
        <v/>
      </c>
      <c r="AE5725" s="84"/>
      <c r="AF5725" s="86">
        <f>IF(AC5725&gt;0,AC5725,'⚙️ Config'!$B$10)</f>
        <v>0.0075</v>
      </c>
      <c r="AG5725" s="88">
        <f t="shared" si="9"/>
        <v>15967.51395</v>
      </c>
      <c r="AH5725" s="88">
        <f>AG5725*'⚙️ Config'!$B$11</f>
        <v>79837.56975</v>
      </c>
      <c r="AI5725" s="88">
        <f>AH5725*'⚙️ Config'!$B$12</f>
        <v>23951.27093</v>
      </c>
      <c r="AJ5725" s="64"/>
      <c r="AK5725" s="84"/>
      <c r="AL5725" s="84"/>
      <c r="AM5725" s="84"/>
      <c r="AN5725" s="84"/>
      <c r="AO5725" s="84"/>
      <c r="AP5725" s="84"/>
      <c r="AQ5725" s="84"/>
    </row>
    <row r="5726" ht="15.0" customHeight="1">
      <c r="A5726" s="103">
        <v>5723.0</v>
      </c>
      <c r="B5726" s="104" t="s">
        <v>11992</v>
      </c>
      <c r="C5726" s="103" t="s">
        <v>141</v>
      </c>
      <c r="D5726" s="103" t="s">
        <v>11993</v>
      </c>
      <c r="E5726" s="105">
        <v>33.25</v>
      </c>
      <c r="F5726" s="103" t="s">
        <v>86</v>
      </c>
      <c r="G5726" s="103" t="s">
        <v>606</v>
      </c>
      <c r="H5726" s="106">
        <v>2124848.84</v>
      </c>
      <c r="I5726" s="103">
        <v>2.0</v>
      </c>
      <c r="J5726" s="107">
        <v>4.9</v>
      </c>
      <c r="K5726" s="104">
        <v>2024.0</v>
      </c>
      <c r="L5726" s="103" t="s">
        <v>508</v>
      </c>
      <c r="M5726" s="103">
        <v>2021.0</v>
      </c>
      <c r="N5726" s="103" t="s">
        <v>161</v>
      </c>
      <c r="O5726" s="65" t="str">
        <f t="shared" si="1"/>
        <v>062844770001</v>
      </c>
      <c r="P5726" s="65">
        <f t="shared" si="2"/>
        <v>2</v>
      </c>
      <c r="Q5726" s="65">
        <f t="shared" si="3"/>
        <v>2</v>
      </c>
      <c r="R5726" s="65" t="str">
        <f t="shared" si="12"/>
        <v>06.284.477/0001-22</v>
      </c>
      <c r="S5726" s="84"/>
      <c r="T5726" s="84" t="str">
        <f t="shared" si="10"/>
        <v/>
      </c>
      <c r="U5726" s="84" t="str">
        <f t="shared" si="11"/>
        <v/>
      </c>
      <c r="V5726" s="65" t="str">
        <f t="shared" si="5"/>
        <v/>
      </c>
      <c r="W5726" s="84"/>
      <c r="X5726" s="84"/>
      <c r="Y5726" s="85"/>
      <c r="Z5726" s="85"/>
      <c r="AA5726" s="65" t="str">
        <f t="shared" si="6"/>
        <v/>
      </c>
      <c r="AB5726" s="65" t="str">
        <f t="shared" si="7"/>
        <v/>
      </c>
      <c r="AC5726" s="86"/>
      <c r="AD5726" s="87" t="str">
        <f t="shared" si="8"/>
        <v/>
      </c>
      <c r="AE5726" s="84"/>
      <c r="AF5726" s="86">
        <f>IF(AC5726&gt;0,AC5726,'⚙️ Config'!$B$10)</f>
        <v>0.0075</v>
      </c>
      <c r="AG5726" s="88">
        <f t="shared" si="9"/>
        <v>15936.3663</v>
      </c>
      <c r="AH5726" s="88">
        <f>AG5726*'⚙️ Config'!$B$11</f>
        <v>79681.8315</v>
      </c>
      <c r="AI5726" s="88">
        <f>AH5726*'⚙️ Config'!$B$12</f>
        <v>23904.54945</v>
      </c>
      <c r="AJ5726" s="64"/>
      <c r="AK5726" s="84"/>
      <c r="AL5726" s="84"/>
      <c r="AM5726" s="84"/>
      <c r="AN5726" s="84"/>
      <c r="AO5726" s="84"/>
      <c r="AP5726" s="84"/>
      <c r="AQ5726" s="84"/>
    </row>
    <row r="5727" ht="15.0" customHeight="1">
      <c r="A5727" s="103">
        <v>5724.0</v>
      </c>
      <c r="B5727" s="104" t="s">
        <v>11994</v>
      </c>
      <c r="C5727" s="103" t="s">
        <v>141</v>
      </c>
      <c r="D5727" s="103" t="s">
        <v>11995</v>
      </c>
      <c r="E5727" s="105">
        <v>33.52</v>
      </c>
      <c r="F5727" s="103" t="s">
        <v>86</v>
      </c>
      <c r="G5727" s="103" t="s">
        <v>606</v>
      </c>
      <c r="H5727" s="106">
        <v>2120473.02</v>
      </c>
      <c r="I5727" s="103">
        <v>1.0</v>
      </c>
      <c r="J5727" s="107">
        <v>4.7</v>
      </c>
      <c r="K5727" s="104">
        <v>2021.0</v>
      </c>
      <c r="L5727" s="103" t="s">
        <v>630</v>
      </c>
      <c r="M5727" s="103">
        <v>2021.0</v>
      </c>
      <c r="N5727" s="103" t="s">
        <v>161</v>
      </c>
      <c r="O5727" s="65" t="str">
        <f t="shared" si="1"/>
        <v>044465790001</v>
      </c>
      <c r="P5727" s="65">
        <f t="shared" si="2"/>
        <v>7</v>
      </c>
      <c r="Q5727" s="65">
        <f t="shared" si="3"/>
        <v>1</v>
      </c>
      <c r="R5727" s="65" t="str">
        <f t="shared" si="12"/>
        <v>04.446.579/0001-71</v>
      </c>
      <c r="S5727" s="84"/>
      <c r="T5727" s="84" t="str">
        <f t="shared" si="10"/>
        <v/>
      </c>
      <c r="U5727" s="84" t="str">
        <f t="shared" si="11"/>
        <v/>
      </c>
      <c r="V5727" s="65" t="str">
        <f t="shared" si="5"/>
        <v/>
      </c>
      <c r="W5727" s="84"/>
      <c r="X5727" s="84"/>
      <c r="Y5727" s="85"/>
      <c r="Z5727" s="85"/>
      <c r="AA5727" s="65" t="str">
        <f t="shared" si="6"/>
        <v/>
      </c>
      <c r="AB5727" s="65" t="str">
        <f t="shared" si="7"/>
        <v/>
      </c>
      <c r="AC5727" s="86"/>
      <c r="AD5727" s="87" t="str">
        <f t="shared" si="8"/>
        <v/>
      </c>
      <c r="AE5727" s="84"/>
      <c r="AF5727" s="86">
        <f>IF(AC5727&gt;0,AC5727,'⚙️ Config'!$B$10)</f>
        <v>0.0075</v>
      </c>
      <c r="AG5727" s="88">
        <f t="shared" si="9"/>
        <v>15903.54765</v>
      </c>
      <c r="AH5727" s="88">
        <f>AG5727*'⚙️ Config'!$B$11</f>
        <v>79517.73825</v>
      </c>
      <c r="AI5727" s="88">
        <f>AH5727*'⚙️ Config'!$B$12</f>
        <v>23855.32148</v>
      </c>
      <c r="AJ5727" s="64"/>
      <c r="AK5727" s="84"/>
      <c r="AL5727" s="84"/>
      <c r="AM5727" s="84"/>
      <c r="AN5727" s="84"/>
      <c r="AO5727" s="84"/>
      <c r="AP5727" s="84"/>
      <c r="AQ5727" s="84"/>
    </row>
    <row r="5728" ht="15.0" customHeight="1">
      <c r="A5728" s="98">
        <v>5725.0</v>
      </c>
      <c r="B5728" s="99" t="s">
        <v>11996</v>
      </c>
      <c r="C5728" s="98" t="s">
        <v>141</v>
      </c>
      <c r="D5728" s="98" t="s">
        <v>11997</v>
      </c>
      <c r="E5728" s="100">
        <v>34.06</v>
      </c>
      <c r="F5728" s="98" t="s">
        <v>86</v>
      </c>
      <c r="G5728" s="98" t="s">
        <v>606</v>
      </c>
      <c r="H5728" s="101">
        <v>2107036.0</v>
      </c>
      <c r="I5728" s="98">
        <v>1.0</v>
      </c>
      <c r="J5728" s="102">
        <v>4.5</v>
      </c>
      <c r="K5728" s="99">
        <v>2021.0</v>
      </c>
      <c r="L5728" s="98" t="s">
        <v>630</v>
      </c>
      <c r="M5728" s="98">
        <v>2021.0</v>
      </c>
      <c r="N5728" s="98" t="s">
        <v>161</v>
      </c>
      <c r="O5728" s="65" t="str">
        <f t="shared" si="1"/>
        <v>029723300001</v>
      </c>
      <c r="P5728" s="65">
        <f t="shared" si="2"/>
        <v>7</v>
      </c>
      <c r="Q5728" s="65">
        <f t="shared" si="3"/>
        <v>4</v>
      </c>
      <c r="R5728" s="65" t="str">
        <f t="shared" si="12"/>
        <v>02.972.330/0001-74</v>
      </c>
      <c r="S5728" s="84"/>
      <c r="T5728" s="84" t="str">
        <f t="shared" si="10"/>
        <v/>
      </c>
      <c r="U5728" s="84" t="str">
        <f t="shared" si="11"/>
        <v/>
      </c>
      <c r="V5728" s="65" t="str">
        <f t="shared" si="5"/>
        <v/>
      </c>
      <c r="W5728" s="84"/>
      <c r="X5728" s="84"/>
      <c r="Y5728" s="85"/>
      <c r="Z5728" s="85"/>
      <c r="AA5728" s="65" t="str">
        <f t="shared" si="6"/>
        <v/>
      </c>
      <c r="AB5728" s="65" t="str">
        <f t="shared" si="7"/>
        <v/>
      </c>
      <c r="AC5728" s="86"/>
      <c r="AD5728" s="87" t="str">
        <f t="shared" si="8"/>
        <v/>
      </c>
      <c r="AE5728" s="84"/>
      <c r="AF5728" s="86">
        <f>IF(AC5728&gt;0,AC5728,'⚙️ Config'!$B$10)</f>
        <v>0.0075</v>
      </c>
      <c r="AG5728" s="88">
        <f t="shared" si="9"/>
        <v>15802.77</v>
      </c>
      <c r="AH5728" s="88">
        <f>AG5728*'⚙️ Config'!$B$11</f>
        <v>79013.85</v>
      </c>
      <c r="AI5728" s="88">
        <f>AH5728*'⚙️ Config'!$B$12</f>
        <v>23704.155</v>
      </c>
      <c r="AJ5728" s="64"/>
      <c r="AK5728" s="84"/>
      <c r="AL5728" s="84"/>
      <c r="AM5728" s="84"/>
      <c r="AN5728" s="84"/>
      <c r="AO5728" s="84"/>
      <c r="AP5728" s="84"/>
      <c r="AQ5728" s="84"/>
    </row>
    <row r="5729" ht="15.0" customHeight="1">
      <c r="A5729" s="103">
        <v>5726.0</v>
      </c>
      <c r="B5729" s="104" t="s">
        <v>11998</v>
      </c>
      <c r="C5729" s="103" t="s">
        <v>141</v>
      </c>
      <c r="D5729" s="103" t="s">
        <v>11999</v>
      </c>
      <c r="E5729" s="105">
        <v>33.26</v>
      </c>
      <c r="F5729" s="103" t="s">
        <v>86</v>
      </c>
      <c r="G5729" s="103" t="s">
        <v>606</v>
      </c>
      <c r="H5729" s="106">
        <v>2105850.54</v>
      </c>
      <c r="I5729" s="103">
        <v>1.0</v>
      </c>
      <c r="J5729" s="107">
        <v>4.8</v>
      </c>
      <c r="K5729" s="104">
        <v>2021.0</v>
      </c>
      <c r="L5729" s="103" t="s">
        <v>630</v>
      </c>
      <c r="M5729" s="103">
        <v>2021.0</v>
      </c>
      <c r="N5729" s="103" t="s">
        <v>161</v>
      </c>
      <c r="O5729" s="65" t="str">
        <f t="shared" si="1"/>
        <v>069738780001</v>
      </c>
      <c r="P5729" s="65">
        <f t="shared" si="2"/>
        <v>9</v>
      </c>
      <c r="Q5729" s="65">
        <f t="shared" si="3"/>
        <v>0</v>
      </c>
      <c r="R5729" s="65" t="str">
        <f t="shared" si="12"/>
        <v>06.973.878/0001-90</v>
      </c>
      <c r="S5729" s="84"/>
      <c r="T5729" s="84" t="str">
        <f t="shared" si="10"/>
        <v/>
      </c>
      <c r="U5729" s="84" t="str">
        <f t="shared" si="11"/>
        <v/>
      </c>
      <c r="V5729" s="65" t="str">
        <f t="shared" si="5"/>
        <v/>
      </c>
      <c r="W5729" s="84"/>
      <c r="X5729" s="84"/>
      <c r="Y5729" s="85"/>
      <c r="Z5729" s="85"/>
      <c r="AA5729" s="65" t="str">
        <f t="shared" si="6"/>
        <v/>
      </c>
      <c r="AB5729" s="65" t="str">
        <f t="shared" si="7"/>
        <v/>
      </c>
      <c r="AC5729" s="86"/>
      <c r="AD5729" s="87" t="str">
        <f t="shared" si="8"/>
        <v/>
      </c>
      <c r="AE5729" s="84"/>
      <c r="AF5729" s="86">
        <f>IF(AC5729&gt;0,AC5729,'⚙️ Config'!$B$10)</f>
        <v>0.0075</v>
      </c>
      <c r="AG5729" s="88">
        <f t="shared" si="9"/>
        <v>15793.87905</v>
      </c>
      <c r="AH5729" s="88">
        <f>AG5729*'⚙️ Config'!$B$11</f>
        <v>78969.39525</v>
      </c>
      <c r="AI5729" s="88">
        <f>AH5729*'⚙️ Config'!$B$12</f>
        <v>23690.81858</v>
      </c>
      <c r="AJ5729" s="64"/>
      <c r="AK5729" s="84"/>
      <c r="AL5729" s="84"/>
      <c r="AM5729" s="84"/>
      <c r="AN5729" s="84"/>
      <c r="AO5729" s="84"/>
      <c r="AP5729" s="84"/>
      <c r="AQ5729" s="84"/>
    </row>
    <row r="5730" ht="15.0" customHeight="1">
      <c r="A5730" s="103">
        <v>5727.0</v>
      </c>
      <c r="B5730" s="104" t="s">
        <v>12000</v>
      </c>
      <c r="C5730" s="103" t="s">
        <v>141</v>
      </c>
      <c r="D5730" s="103" t="s">
        <v>12001</v>
      </c>
      <c r="E5730" s="105">
        <v>33.52</v>
      </c>
      <c r="F5730" s="103" t="s">
        <v>86</v>
      </c>
      <c r="G5730" s="103" t="s">
        <v>606</v>
      </c>
      <c r="H5730" s="106">
        <v>2099849.62</v>
      </c>
      <c r="I5730" s="103">
        <v>1.0</v>
      </c>
      <c r="J5730" s="107">
        <v>4.7</v>
      </c>
      <c r="K5730" s="104">
        <v>2021.0</v>
      </c>
      <c r="L5730" s="103" t="s">
        <v>630</v>
      </c>
      <c r="M5730" s="103">
        <v>2021.0</v>
      </c>
      <c r="N5730" s="103" t="s">
        <v>161</v>
      </c>
      <c r="O5730" s="65" t="str">
        <f t="shared" si="1"/>
        <v>118698420001</v>
      </c>
      <c r="P5730" s="65">
        <f t="shared" si="2"/>
        <v>0</v>
      </c>
      <c r="Q5730" s="65">
        <f t="shared" si="3"/>
        <v>9</v>
      </c>
      <c r="R5730" s="65" t="str">
        <f t="shared" si="12"/>
        <v>11.869.842/0001-09</v>
      </c>
      <c r="S5730" s="84"/>
      <c r="T5730" s="84" t="str">
        <f t="shared" si="10"/>
        <v/>
      </c>
      <c r="U5730" s="84" t="str">
        <f t="shared" si="11"/>
        <v/>
      </c>
      <c r="V5730" s="65" t="str">
        <f t="shared" si="5"/>
        <v/>
      </c>
      <c r="W5730" s="84"/>
      <c r="X5730" s="84"/>
      <c r="Y5730" s="85"/>
      <c r="Z5730" s="85"/>
      <c r="AA5730" s="65" t="str">
        <f t="shared" si="6"/>
        <v/>
      </c>
      <c r="AB5730" s="65" t="str">
        <f t="shared" si="7"/>
        <v/>
      </c>
      <c r="AC5730" s="86"/>
      <c r="AD5730" s="87" t="str">
        <f t="shared" si="8"/>
        <v/>
      </c>
      <c r="AE5730" s="84"/>
      <c r="AF5730" s="86">
        <f>IF(AC5730&gt;0,AC5730,'⚙️ Config'!$B$10)</f>
        <v>0.0075</v>
      </c>
      <c r="AG5730" s="88">
        <f t="shared" si="9"/>
        <v>15748.87215</v>
      </c>
      <c r="AH5730" s="88">
        <f>AG5730*'⚙️ Config'!$B$11</f>
        <v>78744.36075</v>
      </c>
      <c r="AI5730" s="88">
        <f>AH5730*'⚙️ Config'!$B$12</f>
        <v>23623.30823</v>
      </c>
      <c r="AJ5730" s="64"/>
      <c r="AK5730" s="84"/>
      <c r="AL5730" s="84"/>
      <c r="AM5730" s="84"/>
      <c r="AN5730" s="84"/>
      <c r="AO5730" s="84"/>
      <c r="AP5730" s="84"/>
      <c r="AQ5730" s="84"/>
    </row>
    <row r="5731" ht="15.0" customHeight="1">
      <c r="A5731" s="103">
        <v>5728.0</v>
      </c>
      <c r="B5731" s="104" t="s">
        <v>12002</v>
      </c>
      <c r="C5731" s="103" t="s">
        <v>141</v>
      </c>
      <c r="D5731" s="103" t="s">
        <v>12003</v>
      </c>
      <c r="E5731" s="105">
        <v>32.78</v>
      </c>
      <c r="F5731" s="103" t="s">
        <v>86</v>
      </c>
      <c r="G5731" s="103" t="s">
        <v>606</v>
      </c>
      <c r="H5731" s="106">
        <v>2099224.58</v>
      </c>
      <c r="I5731" s="103">
        <v>1.0</v>
      </c>
      <c r="J5731" s="107">
        <v>5.0</v>
      </c>
      <c r="K5731" s="104">
        <v>2021.0</v>
      </c>
      <c r="L5731" s="103" t="s">
        <v>630</v>
      </c>
      <c r="M5731" s="103">
        <v>2021.0</v>
      </c>
      <c r="N5731" s="103" t="s">
        <v>161</v>
      </c>
      <c r="O5731" s="65" t="str">
        <f t="shared" si="1"/>
        <v>110865440001</v>
      </c>
      <c r="P5731" s="65">
        <f t="shared" si="2"/>
        <v>3</v>
      </c>
      <c r="Q5731" s="65">
        <f t="shared" si="3"/>
        <v>4</v>
      </c>
      <c r="R5731" s="65" t="str">
        <f t="shared" si="12"/>
        <v>11.086.544/0001-34</v>
      </c>
      <c r="S5731" s="84"/>
      <c r="T5731" s="84" t="str">
        <f t="shared" si="10"/>
        <v/>
      </c>
      <c r="U5731" s="84" t="str">
        <f t="shared" si="11"/>
        <v/>
      </c>
      <c r="V5731" s="65" t="str">
        <f t="shared" si="5"/>
        <v/>
      </c>
      <c r="W5731" s="84"/>
      <c r="X5731" s="84"/>
      <c r="Y5731" s="85"/>
      <c r="Z5731" s="85"/>
      <c r="AA5731" s="65" t="str">
        <f t="shared" si="6"/>
        <v/>
      </c>
      <c r="AB5731" s="65" t="str">
        <f t="shared" si="7"/>
        <v/>
      </c>
      <c r="AC5731" s="86"/>
      <c r="AD5731" s="87" t="str">
        <f t="shared" si="8"/>
        <v/>
      </c>
      <c r="AE5731" s="84"/>
      <c r="AF5731" s="86">
        <f>IF(AC5731&gt;0,AC5731,'⚙️ Config'!$B$10)</f>
        <v>0.0075</v>
      </c>
      <c r="AG5731" s="88">
        <f t="shared" si="9"/>
        <v>15744.18435</v>
      </c>
      <c r="AH5731" s="88">
        <f>AG5731*'⚙️ Config'!$B$11</f>
        <v>78720.92175</v>
      </c>
      <c r="AI5731" s="88">
        <f>AH5731*'⚙️ Config'!$B$12</f>
        <v>23616.27653</v>
      </c>
      <c r="AJ5731" s="64"/>
      <c r="AK5731" s="84"/>
      <c r="AL5731" s="84"/>
      <c r="AM5731" s="84"/>
      <c r="AN5731" s="84"/>
      <c r="AO5731" s="84"/>
      <c r="AP5731" s="84"/>
      <c r="AQ5731" s="84"/>
    </row>
    <row r="5732" ht="15.0" customHeight="1">
      <c r="A5732" s="98">
        <v>5729.0</v>
      </c>
      <c r="B5732" s="99" t="s">
        <v>12004</v>
      </c>
      <c r="C5732" s="98" t="s">
        <v>141</v>
      </c>
      <c r="D5732" s="98" t="s">
        <v>12005</v>
      </c>
      <c r="E5732" s="100">
        <v>26.17</v>
      </c>
      <c r="F5732" s="98" t="s">
        <v>86</v>
      </c>
      <c r="G5732" s="98" t="s">
        <v>606</v>
      </c>
      <c r="H5732" s="101">
        <v>2096142.02</v>
      </c>
      <c r="I5732" s="98">
        <v>2.0</v>
      </c>
      <c r="J5732" s="102">
        <v>4.8</v>
      </c>
      <c r="K5732" s="99">
        <v>2023.0</v>
      </c>
      <c r="L5732" s="98" t="s">
        <v>630</v>
      </c>
      <c r="M5732" s="98">
        <v>2021.0</v>
      </c>
      <c r="N5732" s="98" t="s">
        <v>4351</v>
      </c>
      <c r="O5732" s="65" t="str">
        <f t="shared" si="1"/>
        <v>122437810001</v>
      </c>
      <c r="P5732" s="65">
        <f t="shared" si="2"/>
        <v>2</v>
      </c>
      <c r="Q5732" s="65">
        <f t="shared" si="3"/>
        <v>4</v>
      </c>
      <c r="R5732" s="65" t="str">
        <f t="shared" si="12"/>
        <v>12.243.781/0001-24</v>
      </c>
      <c r="S5732" s="84"/>
      <c r="T5732" s="84" t="str">
        <f t="shared" si="10"/>
        <v/>
      </c>
      <c r="U5732" s="84" t="str">
        <f t="shared" si="11"/>
        <v/>
      </c>
      <c r="V5732" s="65" t="str">
        <f t="shared" si="5"/>
        <v/>
      </c>
      <c r="W5732" s="84"/>
      <c r="X5732" s="84"/>
      <c r="Y5732" s="85"/>
      <c r="Z5732" s="85"/>
      <c r="AA5732" s="65" t="str">
        <f t="shared" si="6"/>
        <v/>
      </c>
      <c r="AB5732" s="65" t="str">
        <f t="shared" si="7"/>
        <v/>
      </c>
      <c r="AC5732" s="86"/>
      <c r="AD5732" s="87" t="str">
        <f t="shared" si="8"/>
        <v/>
      </c>
      <c r="AE5732" s="84"/>
      <c r="AF5732" s="86">
        <f>IF(AC5732&gt;0,AC5732,'⚙️ Config'!$B$10)</f>
        <v>0.0075</v>
      </c>
      <c r="AG5732" s="88">
        <f t="shared" si="9"/>
        <v>15721.06515</v>
      </c>
      <c r="AH5732" s="88">
        <f>AG5732*'⚙️ Config'!$B$11</f>
        <v>78605.32575</v>
      </c>
      <c r="AI5732" s="88">
        <f>AH5732*'⚙️ Config'!$B$12</f>
        <v>23581.59773</v>
      </c>
      <c r="AJ5732" s="64"/>
      <c r="AK5732" s="84"/>
      <c r="AL5732" s="84"/>
      <c r="AM5732" s="84"/>
      <c r="AN5732" s="84"/>
      <c r="AO5732" s="84"/>
      <c r="AP5732" s="84"/>
      <c r="AQ5732" s="84"/>
    </row>
    <row r="5733" ht="15.0" customHeight="1">
      <c r="A5733" s="98">
        <v>5730.0</v>
      </c>
      <c r="B5733" s="99" t="s">
        <v>12006</v>
      </c>
      <c r="C5733" s="98" t="s">
        <v>141</v>
      </c>
      <c r="D5733" s="98" t="s">
        <v>12007</v>
      </c>
      <c r="E5733" s="100">
        <v>32.78</v>
      </c>
      <c r="F5733" s="98" t="s">
        <v>86</v>
      </c>
      <c r="G5733" s="98" t="s">
        <v>606</v>
      </c>
      <c r="H5733" s="101">
        <v>2094376.7</v>
      </c>
      <c r="I5733" s="98">
        <v>1.0</v>
      </c>
      <c r="J5733" s="102">
        <v>5.0</v>
      </c>
      <c r="K5733" s="99">
        <v>2021.0</v>
      </c>
      <c r="L5733" s="98" t="s">
        <v>630</v>
      </c>
      <c r="M5733" s="98">
        <v>2021.0</v>
      </c>
      <c r="N5733" s="98" t="s">
        <v>161</v>
      </c>
      <c r="O5733" s="65" t="str">
        <f t="shared" si="1"/>
        <v>252180030001</v>
      </c>
      <c r="P5733" s="65">
        <f t="shared" si="2"/>
        <v>2</v>
      </c>
      <c r="Q5733" s="65">
        <f t="shared" si="3"/>
        <v>7</v>
      </c>
      <c r="R5733" s="65" t="str">
        <f t="shared" si="12"/>
        <v>25.218.003/0001-27</v>
      </c>
      <c r="S5733" s="84"/>
      <c r="T5733" s="84" t="str">
        <f t="shared" si="10"/>
        <v/>
      </c>
      <c r="U5733" s="84" t="str">
        <f t="shared" si="11"/>
        <v/>
      </c>
      <c r="V5733" s="65" t="str">
        <f t="shared" si="5"/>
        <v/>
      </c>
      <c r="W5733" s="84"/>
      <c r="X5733" s="84"/>
      <c r="Y5733" s="85"/>
      <c r="Z5733" s="85"/>
      <c r="AA5733" s="65" t="str">
        <f t="shared" si="6"/>
        <v/>
      </c>
      <c r="AB5733" s="65" t="str">
        <f t="shared" si="7"/>
        <v/>
      </c>
      <c r="AC5733" s="86"/>
      <c r="AD5733" s="87" t="str">
        <f t="shared" si="8"/>
        <v/>
      </c>
      <c r="AE5733" s="84"/>
      <c r="AF5733" s="86">
        <f>IF(AC5733&gt;0,AC5733,'⚙️ Config'!$B$10)</f>
        <v>0.0075</v>
      </c>
      <c r="AG5733" s="88">
        <f t="shared" si="9"/>
        <v>15707.82525</v>
      </c>
      <c r="AH5733" s="88">
        <f>AG5733*'⚙️ Config'!$B$11</f>
        <v>78539.12625</v>
      </c>
      <c r="AI5733" s="88">
        <f>AH5733*'⚙️ Config'!$B$12</f>
        <v>23561.73788</v>
      </c>
      <c r="AJ5733" s="64"/>
      <c r="AK5733" s="84"/>
      <c r="AL5733" s="84"/>
      <c r="AM5733" s="84"/>
      <c r="AN5733" s="84"/>
      <c r="AO5733" s="84"/>
      <c r="AP5733" s="84"/>
      <c r="AQ5733" s="84"/>
    </row>
    <row r="5734" ht="15.0" customHeight="1">
      <c r="A5734" s="98">
        <v>5731.0</v>
      </c>
      <c r="B5734" s="99" t="s">
        <v>12008</v>
      </c>
      <c r="C5734" s="98" t="s">
        <v>141</v>
      </c>
      <c r="D5734" s="98" t="s">
        <v>12009</v>
      </c>
      <c r="E5734" s="100">
        <v>32.78</v>
      </c>
      <c r="F5734" s="98" t="s">
        <v>86</v>
      </c>
      <c r="G5734" s="98" t="s">
        <v>606</v>
      </c>
      <c r="H5734" s="101">
        <v>2089039.71</v>
      </c>
      <c r="I5734" s="98">
        <v>1.0</v>
      </c>
      <c r="J5734" s="102">
        <v>5.0</v>
      </c>
      <c r="K5734" s="99">
        <v>2021.0</v>
      </c>
      <c r="L5734" s="98" t="s">
        <v>630</v>
      </c>
      <c r="M5734" s="98">
        <v>2021.0</v>
      </c>
      <c r="N5734" s="98" t="s">
        <v>161</v>
      </c>
      <c r="O5734" s="65" t="str">
        <f t="shared" si="1"/>
        <v>100140240001</v>
      </c>
      <c r="P5734" s="65">
        <f t="shared" si="2"/>
        <v>5</v>
      </c>
      <c r="Q5734" s="65">
        <f t="shared" si="3"/>
        <v>3</v>
      </c>
      <c r="R5734" s="65" t="str">
        <f t="shared" si="12"/>
        <v>10.014.024/0001-53</v>
      </c>
      <c r="S5734" s="84"/>
      <c r="T5734" s="84" t="str">
        <f t="shared" si="10"/>
        <v/>
      </c>
      <c r="U5734" s="84" t="str">
        <f t="shared" si="11"/>
        <v/>
      </c>
      <c r="V5734" s="65" t="str">
        <f t="shared" si="5"/>
        <v/>
      </c>
      <c r="W5734" s="84"/>
      <c r="X5734" s="84"/>
      <c r="Y5734" s="85"/>
      <c r="Z5734" s="85"/>
      <c r="AA5734" s="65" t="str">
        <f t="shared" si="6"/>
        <v/>
      </c>
      <c r="AB5734" s="65" t="str">
        <f t="shared" si="7"/>
        <v/>
      </c>
      <c r="AC5734" s="86"/>
      <c r="AD5734" s="87" t="str">
        <f t="shared" si="8"/>
        <v/>
      </c>
      <c r="AE5734" s="84"/>
      <c r="AF5734" s="86">
        <f>IF(AC5734&gt;0,AC5734,'⚙️ Config'!$B$10)</f>
        <v>0.0075</v>
      </c>
      <c r="AG5734" s="88">
        <f t="shared" si="9"/>
        <v>15667.79783</v>
      </c>
      <c r="AH5734" s="88">
        <f>AG5734*'⚙️ Config'!$B$11</f>
        <v>78338.98913</v>
      </c>
      <c r="AI5734" s="88">
        <f>AH5734*'⚙️ Config'!$B$12</f>
        <v>23501.69674</v>
      </c>
      <c r="AJ5734" s="64"/>
      <c r="AK5734" s="84"/>
      <c r="AL5734" s="84"/>
      <c r="AM5734" s="84"/>
      <c r="AN5734" s="84"/>
      <c r="AO5734" s="84"/>
      <c r="AP5734" s="84"/>
      <c r="AQ5734" s="84"/>
    </row>
    <row r="5735" ht="15.0" customHeight="1">
      <c r="A5735" s="98">
        <v>5732.0</v>
      </c>
      <c r="B5735" s="99" t="s">
        <v>12010</v>
      </c>
      <c r="C5735" s="98" t="s">
        <v>141</v>
      </c>
      <c r="D5735" s="98" t="s">
        <v>12011</v>
      </c>
      <c r="E5735" s="100">
        <v>33.26</v>
      </c>
      <c r="F5735" s="98" t="s">
        <v>86</v>
      </c>
      <c r="G5735" s="98" t="s">
        <v>606</v>
      </c>
      <c r="H5735" s="101">
        <v>2087417.84</v>
      </c>
      <c r="I5735" s="98">
        <v>1.0</v>
      </c>
      <c r="J5735" s="102">
        <v>4.8</v>
      </c>
      <c r="K5735" s="99">
        <v>2021.0</v>
      </c>
      <c r="L5735" s="98" t="s">
        <v>268</v>
      </c>
      <c r="M5735" s="98">
        <v>2021.0</v>
      </c>
      <c r="N5735" s="98" t="s">
        <v>161</v>
      </c>
      <c r="O5735" s="65" t="str">
        <f t="shared" si="1"/>
        <v>576256750001</v>
      </c>
      <c r="P5735" s="65">
        <f t="shared" si="2"/>
        <v>4</v>
      </c>
      <c r="Q5735" s="65">
        <f t="shared" si="3"/>
        <v>3</v>
      </c>
      <c r="R5735" s="65" t="str">
        <f t="shared" si="12"/>
        <v>57.625.675/0001-43</v>
      </c>
      <c r="S5735" s="84"/>
      <c r="T5735" s="84" t="str">
        <f t="shared" si="10"/>
        <v/>
      </c>
      <c r="U5735" s="84" t="str">
        <f t="shared" si="11"/>
        <v/>
      </c>
      <c r="V5735" s="65" t="str">
        <f t="shared" si="5"/>
        <v/>
      </c>
      <c r="W5735" s="84"/>
      <c r="X5735" s="84"/>
      <c r="Y5735" s="85"/>
      <c r="Z5735" s="85"/>
      <c r="AA5735" s="65" t="str">
        <f t="shared" si="6"/>
        <v/>
      </c>
      <c r="AB5735" s="65" t="str">
        <f t="shared" si="7"/>
        <v/>
      </c>
      <c r="AC5735" s="86"/>
      <c r="AD5735" s="87" t="str">
        <f t="shared" si="8"/>
        <v/>
      </c>
      <c r="AE5735" s="84"/>
      <c r="AF5735" s="86">
        <f>IF(AC5735&gt;0,AC5735,'⚙️ Config'!$B$10)</f>
        <v>0.0075</v>
      </c>
      <c r="AG5735" s="88">
        <f t="shared" si="9"/>
        <v>15655.6338</v>
      </c>
      <c r="AH5735" s="88">
        <f>AG5735*'⚙️ Config'!$B$11</f>
        <v>78278.169</v>
      </c>
      <c r="AI5735" s="88">
        <f>AH5735*'⚙️ Config'!$B$12</f>
        <v>23483.4507</v>
      </c>
      <c r="AJ5735" s="64"/>
      <c r="AK5735" s="84"/>
      <c r="AL5735" s="84"/>
      <c r="AM5735" s="84"/>
      <c r="AN5735" s="84"/>
      <c r="AO5735" s="84"/>
      <c r="AP5735" s="84"/>
      <c r="AQ5735" s="84"/>
    </row>
    <row r="5736" ht="15.0" customHeight="1">
      <c r="A5736" s="98">
        <v>5733.0</v>
      </c>
      <c r="B5736" s="99" t="s">
        <v>12012</v>
      </c>
      <c r="C5736" s="98" t="s">
        <v>6908</v>
      </c>
      <c r="D5736" s="98" t="s">
        <v>12013</v>
      </c>
      <c r="E5736" s="100">
        <v>33.52</v>
      </c>
      <c r="F5736" s="98" t="s">
        <v>86</v>
      </c>
      <c r="G5736" s="98" t="s">
        <v>606</v>
      </c>
      <c r="H5736" s="101">
        <v>2085586.46</v>
      </c>
      <c r="I5736" s="98">
        <v>1.0</v>
      </c>
      <c r="J5736" s="102">
        <v>4.7</v>
      </c>
      <c r="K5736" s="99">
        <v>2021.0</v>
      </c>
      <c r="L5736" s="98" t="s">
        <v>630</v>
      </c>
      <c r="M5736" s="98">
        <v>2021.0</v>
      </c>
      <c r="N5736" s="98" t="s">
        <v>161</v>
      </c>
      <c r="O5736" s="65" t="str">
        <f t="shared" si="1"/>
        <v>547845660001</v>
      </c>
      <c r="P5736" s="65">
        <f t="shared" si="2"/>
        <v>8</v>
      </c>
      <c r="Q5736" s="65">
        <f t="shared" si="3"/>
        <v>0</v>
      </c>
      <c r="R5736" s="65" t="str">
        <f t="shared" si="12"/>
        <v>54.784.566/0001-80</v>
      </c>
      <c r="S5736" s="84"/>
      <c r="T5736" s="84" t="str">
        <f t="shared" si="10"/>
        <v/>
      </c>
      <c r="U5736" s="84" t="str">
        <f t="shared" si="11"/>
        <v/>
      </c>
      <c r="V5736" s="65" t="str">
        <f t="shared" si="5"/>
        <v/>
      </c>
      <c r="W5736" s="84"/>
      <c r="X5736" s="84"/>
      <c r="Y5736" s="85"/>
      <c r="Z5736" s="85"/>
      <c r="AA5736" s="65" t="str">
        <f t="shared" si="6"/>
        <v/>
      </c>
      <c r="AB5736" s="65" t="str">
        <f t="shared" si="7"/>
        <v/>
      </c>
      <c r="AC5736" s="86"/>
      <c r="AD5736" s="87" t="str">
        <f t="shared" si="8"/>
        <v/>
      </c>
      <c r="AE5736" s="84"/>
      <c r="AF5736" s="86">
        <f>IF(AC5736&gt;0,AC5736,'⚙️ Config'!$B$10)</f>
        <v>0.0075</v>
      </c>
      <c r="AG5736" s="88">
        <f t="shared" si="9"/>
        <v>15641.89845</v>
      </c>
      <c r="AH5736" s="88">
        <f>AG5736*'⚙️ Config'!$B$11</f>
        <v>78209.49225</v>
      </c>
      <c r="AI5736" s="88">
        <f>AH5736*'⚙️ Config'!$B$12</f>
        <v>23462.84768</v>
      </c>
      <c r="AJ5736" s="64"/>
      <c r="AK5736" s="84"/>
      <c r="AL5736" s="84"/>
      <c r="AM5736" s="84"/>
      <c r="AN5736" s="84"/>
      <c r="AO5736" s="84"/>
      <c r="AP5736" s="84"/>
      <c r="AQ5736" s="84"/>
    </row>
    <row r="5737" ht="15.0" customHeight="1">
      <c r="A5737" s="103">
        <v>5734.0</v>
      </c>
      <c r="B5737" s="104" t="s">
        <v>12014</v>
      </c>
      <c r="C5737" s="103" t="s">
        <v>141</v>
      </c>
      <c r="D5737" s="103" t="s">
        <v>12015</v>
      </c>
      <c r="E5737" s="105">
        <v>35.27</v>
      </c>
      <c r="F5737" s="103" t="s">
        <v>86</v>
      </c>
      <c r="G5737" s="103" t="s">
        <v>606</v>
      </c>
      <c r="H5737" s="106">
        <v>2084977.58</v>
      </c>
      <c r="I5737" s="103">
        <v>1.0</v>
      </c>
      <c r="J5737" s="107">
        <v>4.1</v>
      </c>
      <c r="K5737" s="104">
        <v>2022.0</v>
      </c>
      <c r="L5737" s="103" t="s">
        <v>458</v>
      </c>
      <c r="M5737" s="103">
        <v>2022.0</v>
      </c>
      <c r="N5737" s="103" t="s">
        <v>161</v>
      </c>
      <c r="O5737" s="65" t="str">
        <f t="shared" si="1"/>
        <v>549644570001</v>
      </c>
      <c r="P5737" s="65">
        <f t="shared" si="2"/>
        <v>4</v>
      </c>
      <c r="Q5737" s="65">
        <f t="shared" si="3"/>
        <v>5</v>
      </c>
      <c r="R5737" s="65" t="str">
        <f t="shared" si="12"/>
        <v>54.964.457/0001-45</v>
      </c>
      <c r="S5737" s="84"/>
      <c r="T5737" s="84" t="str">
        <f t="shared" si="10"/>
        <v/>
      </c>
      <c r="U5737" s="84" t="str">
        <f t="shared" si="11"/>
        <v/>
      </c>
      <c r="V5737" s="65" t="str">
        <f t="shared" si="5"/>
        <v/>
      </c>
      <c r="W5737" s="84"/>
      <c r="X5737" s="84"/>
      <c r="Y5737" s="85"/>
      <c r="Z5737" s="85"/>
      <c r="AA5737" s="65" t="str">
        <f t="shared" si="6"/>
        <v/>
      </c>
      <c r="AB5737" s="65" t="str">
        <f t="shared" si="7"/>
        <v/>
      </c>
      <c r="AC5737" s="86"/>
      <c r="AD5737" s="87" t="str">
        <f t="shared" si="8"/>
        <v/>
      </c>
      <c r="AE5737" s="84"/>
      <c r="AF5737" s="86">
        <f>IF(AC5737&gt;0,AC5737,'⚙️ Config'!$B$10)</f>
        <v>0.0075</v>
      </c>
      <c r="AG5737" s="88">
        <f t="shared" si="9"/>
        <v>15637.33185</v>
      </c>
      <c r="AH5737" s="88">
        <f>AG5737*'⚙️ Config'!$B$11</f>
        <v>78186.65925</v>
      </c>
      <c r="AI5737" s="88">
        <f>AH5737*'⚙️ Config'!$B$12</f>
        <v>23455.99778</v>
      </c>
      <c r="AJ5737" s="64"/>
      <c r="AK5737" s="84"/>
      <c r="AL5737" s="84"/>
      <c r="AM5737" s="84"/>
      <c r="AN5737" s="84"/>
      <c r="AO5737" s="84"/>
      <c r="AP5737" s="84"/>
      <c r="AQ5737" s="84"/>
    </row>
    <row r="5738" ht="15.0" customHeight="1">
      <c r="A5738" s="103">
        <v>5735.0</v>
      </c>
      <c r="B5738" s="104" t="s">
        <v>12016</v>
      </c>
      <c r="C5738" s="103" t="s">
        <v>141</v>
      </c>
      <c r="D5738" s="103" t="s">
        <v>12017</v>
      </c>
      <c r="E5738" s="105">
        <v>25.57</v>
      </c>
      <c r="F5738" s="103" t="s">
        <v>86</v>
      </c>
      <c r="G5738" s="103" t="s">
        <v>606</v>
      </c>
      <c r="H5738" s="106">
        <v>2077776.05</v>
      </c>
      <c r="I5738" s="103">
        <v>2.0</v>
      </c>
      <c r="J5738" s="107">
        <v>4.9</v>
      </c>
      <c r="K5738" s="104">
        <v>2023.0</v>
      </c>
      <c r="L5738" s="103" t="s">
        <v>387</v>
      </c>
      <c r="M5738" s="103">
        <v>2021.0</v>
      </c>
      <c r="N5738" s="103" t="s">
        <v>161</v>
      </c>
      <c r="O5738" s="65" t="str">
        <f t="shared" si="1"/>
        <v>038879670001</v>
      </c>
      <c r="P5738" s="65">
        <f t="shared" si="2"/>
        <v>2</v>
      </c>
      <c r="Q5738" s="65">
        <f t="shared" si="3"/>
        <v>5</v>
      </c>
      <c r="R5738" s="65" t="str">
        <f t="shared" si="12"/>
        <v>03.887.967/0001-25</v>
      </c>
      <c r="S5738" s="84"/>
      <c r="T5738" s="84" t="str">
        <f t="shared" si="10"/>
        <v/>
      </c>
      <c r="U5738" s="84" t="str">
        <f t="shared" si="11"/>
        <v/>
      </c>
      <c r="V5738" s="65" t="str">
        <f t="shared" si="5"/>
        <v/>
      </c>
      <c r="W5738" s="84"/>
      <c r="X5738" s="84"/>
      <c r="Y5738" s="85"/>
      <c r="Z5738" s="85"/>
      <c r="AA5738" s="65" t="str">
        <f t="shared" si="6"/>
        <v/>
      </c>
      <c r="AB5738" s="65" t="str">
        <f t="shared" si="7"/>
        <v/>
      </c>
      <c r="AC5738" s="86"/>
      <c r="AD5738" s="87" t="str">
        <f t="shared" si="8"/>
        <v/>
      </c>
      <c r="AE5738" s="84"/>
      <c r="AF5738" s="86">
        <f>IF(AC5738&gt;0,AC5738,'⚙️ Config'!$B$10)</f>
        <v>0.0075</v>
      </c>
      <c r="AG5738" s="88">
        <f t="shared" si="9"/>
        <v>15583.32038</v>
      </c>
      <c r="AH5738" s="88">
        <f>AG5738*'⚙️ Config'!$B$11</f>
        <v>77916.60188</v>
      </c>
      <c r="AI5738" s="88">
        <f>AH5738*'⚙️ Config'!$B$12</f>
        <v>23374.98056</v>
      </c>
      <c r="AJ5738" s="64"/>
      <c r="AK5738" s="84"/>
      <c r="AL5738" s="84"/>
      <c r="AM5738" s="84"/>
      <c r="AN5738" s="84"/>
      <c r="AO5738" s="84"/>
      <c r="AP5738" s="84"/>
      <c r="AQ5738" s="84"/>
    </row>
    <row r="5739" ht="15.0" customHeight="1">
      <c r="A5739" s="103">
        <v>5736.0</v>
      </c>
      <c r="B5739" s="104" t="s">
        <v>12018</v>
      </c>
      <c r="C5739" s="103" t="s">
        <v>141</v>
      </c>
      <c r="D5739" s="103" t="s">
        <v>12019</v>
      </c>
      <c r="E5739" s="105">
        <v>32.6</v>
      </c>
      <c r="F5739" s="103" t="s">
        <v>86</v>
      </c>
      <c r="G5739" s="103" t="s">
        <v>606</v>
      </c>
      <c r="H5739" s="106">
        <v>2072405.99</v>
      </c>
      <c r="I5739" s="103">
        <v>2.0</v>
      </c>
      <c r="J5739" s="107">
        <v>4.8</v>
      </c>
      <c r="K5739" s="104">
        <v>2024.0</v>
      </c>
      <c r="L5739" s="103" t="s">
        <v>856</v>
      </c>
      <c r="M5739" s="103">
        <v>2021.0</v>
      </c>
      <c r="N5739" s="103" t="s">
        <v>161</v>
      </c>
      <c r="O5739" s="65" t="str">
        <f t="shared" si="1"/>
        <v>117156290001</v>
      </c>
      <c r="P5739" s="65">
        <f t="shared" si="2"/>
        <v>3</v>
      </c>
      <c r="Q5739" s="65">
        <f t="shared" si="3"/>
        <v>4</v>
      </c>
      <c r="R5739" s="65" t="str">
        <f t="shared" si="12"/>
        <v>11.715.629/0001-34</v>
      </c>
      <c r="S5739" s="84"/>
      <c r="T5739" s="84" t="str">
        <f t="shared" si="10"/>
        <v/>
      </c>
      <c r="U5739" s="84" t="str">
        <f t="shared" si="11"/>
        <v/>
      </c>
      <c r="V5739" s="65" t="str">
        <f t="shared" si="5"/>
        <v/>
      </c>
      <c r="W5739" s="84"/>
      <c r="X5739" s="84"/>
      <c r="Y5739" s="85"/>
      <c r="Z5739" s="85"/>
      <c r="AA5739" s="65" t="str">
        <f t="shared" si="6"/>
        <v/>
      </c>
      <c r="AB5739" s="65" t="str">
        <f t="shared" si="7"/>
        <v/>
      </c>
      <c r="AC5739" s="86"/>
      <c r="AD5739" s="87" t="str">
        <f t="shared" si="8"/>
        <v/>
      </c>
      <c r="AE5739" s="84"/>
      <c r="AF5739" s="86">
        <f>IF(AC5739&gt;0,AC5739,'⚙️ Config'!$B$10)</f>
        <v>0.0075</v>
      </c>
      <c r="AG5739" s="88">
        <f t="shared" si="9"/>
        <v>15543.04493</v>
      </c>
      <c r="AH5739" s="88">
        <f>AG5739*'⚙️ Config'!$B$11</f>
        <v>77715.22463</v>
      </c>
      <c r="AI5739" s="88">
        <f>AH5739*'⚙️ Config'!$B$12</f>
        <v>23314.56739</v>
      </c>
      <c r="AJ5739" s="64"/>
      <c r="AK5739" s="84"/>
      <c r="AL5739" s="84"/>
      <c r="AM5739" s="84"/>
      <c r="AN5739" s="84"/>
      <c r="AO5739" s="84"/>
      <c r="AP5739" s="84"/>
      <c r="AQ5739" s="84"/>
    </row>
    <row r="5740" ht="15.0" customHeight="1">
      <c r="A5740" s="103">
        <v>5737.0</v>
      </c>
      <c r="B5740" s="104" t="s">
        <v>12020</v>
      </c>
      <c r="C5740" s="103" t="s">
        <v>141</v>
      </c>
      <c r="D5740" s="103" t="s">
        <v>12021</v>
      </c>
      <c r="E5740" s="105">
        <v>33.52</v>
      </c>
      <c r="F5740" s="103" t="s">
        <v>86</v>
      </c>
      <c r="G5740" s="103" t="s">
        <v>606</v>
      </c>
      <c r="H5740" s="106">
        <v>2060959.78</v>
      </c>
      <c r="I5740" s="103">
        <v>1.0</v>
      </c>
      <c r="J5740" s="107">
        <v>4.7</v>
      </c>
      <c r="K5740" s="104">
        <v>2021.0</v>
      </c>
      <c r="L5740" s="103" t="s">
        <v>630</v>
      </c>
      <c r="M5740" s="103">
        <v>2021.0</v>
      </c>
      <c r="N5740" s="103" t="s">
        <v>161</v>
      </c>
      <c r="O5740" s="65" t="str">
        <f t="shared" si="1"/>
        <v>083607220001</v>
      </c>
      <c r="P5740" s="65">
        <f t="shared" si="2"/>
        <v>6</v>
      </c>
      <c r="Q5740" s="65">
        <f t="shared" si="3"/>
        <v>9</v>
      </c>
      <c r="R5740" s="65" t="str">
        <f t="shared" si="12"/>
        <v>08.360.722/0001-69</v>
      </c>
      <c r="S5740" s="84"/>
      <c r="T5740" s="84" t="str">
        <f t="shared" si="10"/>
        <v/>
      </c>
      <c r="U5740" s="84" t="str">
        <f t="shared" si="11"/>
        <v/>
      </c>
      <c r="V5740" s="65" t="str">
        <f t="shared" si="5"/>
        <v/>
      </c>
      <c r="W5740" s="84"/>
      <c r="X5740" s="84"/>
      <c r="Y5740" s="85"/>
      <c r="Z5740" s="85"/>
      <c r="AA5740" s="65" t="str">
        <f t="shared" si="6"/>
        <v/>
      </c>
      <c r="AB5740" s="65" t="str">
        <f t="shared" si="7"/>
        <v/>
      </c>
      <c r="AC5740" s="86"/>
      <c r="AD5740" s="87" t="str">
        <f t="shared" si="8"/>
        <v/>
      </c>
      <c r="AE5740" s="84"/>
      <c r="AF5740" s="86">
        <f>IF(AC5740&gt;0,AC5740,'⚙️ Config'!$B$10)</f>
        <v>0.0075</v>
      </c>
      <c r="AG5740" s="88">
        <f t="shared" si="9"/>
        <v>15457.19835</v>
      </c>
      <c r="AH5740" s="88">
        <f>AG5740*'⚙️ Config'!$B$11</f>
        <v>77285.99175</v>
      </c>
      <c r="AI5740" s="88">
        <f>AH5740*'⚙️ Config'!$B$12</f>
        <v>23185.79753</v>
      </c>
      <c r="AJ5740" s="64"/>
      <c r="AK5740" s="84"/>
      <c r="AL5740" s="84"/>
      <c r="AM5740" s="84"/>
      <c r="AN5740" s="84"/>
      <c r="AO5740" s="84"/>
      <c r="AP5740" s="84"/>
      <c r="AQ5740" s="84"/>
    </row>
    <row r="5741" ht="15.0" customHeight="1">
      <c r="A5741" s="98">
        <v>5738.0</v>
      </c>
      <c r="B5741" s="99" t="s">
        <v>12022</v>
      </c>
      <c r="C5741" s="98" t="s">
        <v>141</v>
      </c>
      <c r="D5741" s="98" t="s">
        <v>12023</v>
      </c>
      <c r="E5741" s="100">
        <v>29.6</v>
      </c>
      <c r="F5741" s="98" t="s">
        <v>86</v>
      </c>
      <c r="G5741" s="98" t="s">
        <v>606</v>
      </c>
      <c r="H5741" s="101">
        <v>2056430.16</v>
      </c>
      <c r="I5741" s="98">
        <v>2.0</v>
      </c>
      <c r="J5741" s="102">
        <v>4.8</v>
      </c>
      <c r="K5741" s="99">
        <v>2024.0</v>
      </c>
      <c r="L5741" s="98" t="s">
        <v>295</v>
      </c>
      <c r="M5741" s="98">
        <v>2021.0</v>
      </c>
      <c r="N5741" s="98" t="s">
        <v>161</v>
      </c>
      <c r="O5741" s="65" t="str">
        <f t="shared" si="1"/>
        <v>281315250001</v>
      </c>
      <c r="P5741" s="65">
        <f t="shared" si="2"/>
        <v>8</v>
      </c>
      <c r="Q5741" s="65">
        <f t="shared" si="3"/>
        <v>5</v>
      </c>
      <c r="R5741" s="65" t="str">
        <f t="shared" si="12"/>
        <v>28.131.525/0001-85</v>
      </c>
      <c r="S5741" s="84"/>
      <c r="T5741" s="84" t="str">
        <f t="shared" si="10"/>
        <v/>
      </c>
      <c r="U5741" s="84" t="str">
        <f t="shared" si="11"/>
        <v/>
      </c>
      <c r="V5741" s="65" t="str">
        <f t="shared" si="5"/>
        <v/>
      </c>
      <c r="W5741" s="84"/>
      <c r="X5741" s="84"/>
      <c r="Y5741" s="85"/>
      <c r="Z5741" s="85"/>
      <c r="AA5741" s="65" t="str">
        <f t="shared" si="6"/>
        <v/>
      </c>
      <c r="AB5741" s="65" t="str">
        <f t="shared" si="7"/>
        <v/>
      </c>
      <c r="AC5741" s="86"/>
      <c r="AD5741" s="87" t="str">
        <f t="shared" si="8"/>
        <v/>
      </c>
      <c r="AE5741" s="84"/>
      <c r="AF5741" s="86">
        <f>IF(AC5741&gt;0,AC5741,'⚙️ Config'!$B$10)</f>
        <v>0.0075</v>
      </c>
      <c r="AG5741" s="88">
        <f t="shared" si="9"/>
        <v>15423.2262</v>
      </c>
      <c r="AH5741" s="88">
        <f>AG5741*'⚙️ Config'!$B$11</f>
        <v>77116.131</v>
      </c>
      <c r="AI5741" s="88">
        <f>AH5741*'⚙️ Config'!$B$12</f>
        <v>23134.8393</v>
      </c>
      <c r="AJ5741" s="64"/>
      <c r="AK5741" s="84"/>
      <c r="AL5741" s="84"/>
      <c r="AM5741" s="84"/>
      <c r="AN5741" s="84"/>
      <c r="AO5741" s="84"/>
      <c r="AP5741" s="84"/>
      <c r="AQ5741" s="84"/>
    </row>
    <row r="5742" ht="15.0" customHeight="1">
      <c r="A5742" s="98">
        <v>5739.0</v>
      </c>
      <c r="B5742" s="99" t="s">
        <v>12024</v>
      </c>
      <c r="C5742" s="98" t="s">
        <v>141</v>
      </c>
      <c r="D5742" s="98" t="s">
        <v>12025</v>
      </c>
      <c r="E5742" s="100">
        <v>33.52</v>
      </c>
      <c r="F5742" s="98" t="s">
        <v>86</v>
      </c>
      <c r="G5742" s="98" t="s">
        <v>606</v>
      </c>
      <c r="H5742" s="101">
        <v>2055726.06</v>
      </c>
      <c r="I5742" s="98">
        <v>1.0</v>
      </c>
      <c r="J5742" s="102">
        <v>4.7</v>
      </c>
      <c r="K5742" s="99">
        <v>2021.0</v>
      </c>
      <c r="L5742" s="98" t="s">
        <v>630</v>
      </c>
      <c r="M5742" s="98">
        <v>2021.0</v>
      </c>
      <c r="N5742" s="98" t="s">
        <v>342</v>
      </c>
      <c r="O5742" s="65" t="str">
        <f t="shared" si="1"/>
        <v>145183140001</v>
      </c>
      <c r="P5742" s="65">
        <f t="shared" si="2"/>
        <v>9</v>
      </c>
      <c r="Q5742" s="65">
        <f t="shared" si="3"/>
        <v>5</v>
      </c>
      <c r="R5742" s="65" t="str">
        <f t="shared" si="12"/>
        <v>14.518.314/0001-95</v>
      </c>
      <c r="S5742" s="84"/>
      <c r="T5742" s="84" t="str">
        <f t="shared" si="10"/>
        <v/>
      </c>
      <c r="U5742" s="84" t="str">
        <f t="shared" si="11"/>
        <v/>
      </c>
      <c r="V5742" s="65" t="str">
        <f t="shared" si="5"/>
        <v/>
      </c>
      <c r="W5742" s="84"/>
      <c r="X5742" s="84"/>
      <c r="Y5742" s="85"/>
      <c r="Z5742" s="85"/>
      <c r="AA5742" s="65" t="str">
        <f t="shared" si="6"/>
        <v/>
      </c>
      <c r="AB5742" s="65" t="str">
        <f t="shared" si="7"/>
        <v/>
      </c>
      <c r="AC5742" s="86"/>
      <c r="AD5742" s="87" t="str">
        <f t="shared" si="8"/>
        <v/>
      </c>
      <c r="AE5742" s="84"/>
      <c r="AF5742" s="86">
        <f>IF(AC5742&gt;0,AC5742,'⚙️ Config'!$B$10)</f>
        <v>0.0075</v>
      </c>
      <c r="AG5742" s="88">
        <f t="shared" si="9"/>
        <v>15417.94545</v>
      </c>
      <c r="AH5742" s="88">
        <f>AG5742*'⚙️ Config'!$B$11</f>
        <v>77089.72725</v>
      </c>
      <c r="AI5742" s="88">
        <f>AH5742*'⚙️ Config'!$B$12</f>
        <v>23126.91818</v>
      </c>
      <c r="AJ5742" s="64"/>
      <c r="AK5742" s="84"/>
      <c r="AL5742" s="84"/>
      <c r="AM5742" s="84"/>
      <c r="AN5742" s="84"/>
      <c r="AO5742" s="84"/>
      <c r="AP5742" s="84"/>
      <c r="AQ5742" s="84"/>
    </row>
    <row r="5743" ht="15.0" customHeight="1">
      <c r="A5743" s="103">
        <v>5740.0</v>
      </c>
      <c r="B5743" s="104" t="s">
        <v>12026</v>
      </c>
      <c r="C5743" s="103" t="s">
        <v>141</v>
      </c>
      <c r="D5743" s="103" t="s">
        <v>12027</v>
      </c>
      <c r="E5743" s="105">
        <v>24.06</v>
      </c>
      <c r="F5743" s="103" t="s">
        <v>86</v>
      </c>
      <c r="G5743" s="103" t="s">
        <v>606</v>
      </c>
      <c r="H5743" s="106">
        <v>2054587.54</v>
      </c>
      <c r="I5743" s="103">
        <v>2.0</v>
      </c>
      <c r="J5743" s="107">
        <v>4.5</v>
      </c>
      <c r="K5743" s="104">
        <v>2021.0</v>
      </c>
      <c r="L5743" s="103" t="s">
        <v>387</v>
      </c>
      <c r="M5743" s="103">
        <v>2021.0</v>
      </c>
      <c r="N5743" s="103" t="s">
        <v>161</v>
      </c>
      <c r="O5743" s="65" t="str">
        <f t="shared" si="1"/>
        <v>031557560001</v>
      </c>
      <c r="P5743" s="65">
        <f t="shared" si="2"/>
        <v>0</v>
      </c>
      <c r="Q5743" s="65">
        <f t="shared" si="3"/>
        <v>6</v>
      </c>
      <c r="R5743" s="65" t="str">
        <f t="shared" si="12"/>
        <v>03.155.756/0001-06</v>
      </c>
      <c r="S5743" s="84"/>
      <c r="T5743" s="84" t="str">
        <f t="shared" si="10"/>
        <v/>
      </c>
      <c r="U5743" s="84" t="str">
        <f t="shared" si="11"/>
        <v/>
      </c>
      <c r="V5743" s="65" t="str">
        <f t="shared" si="5"/>
        <v/>
      </c>
      <c r="W5743" s="84"/>
      <c r="X5743" s="84"/>
      <c r="Y5743" s="85"/>
      <c r="Z5743" s="85"/>
      <c r="AA5743" s="65" t="str">
        <f t="shared" si="6"/>
        <v/>
      </c>
      <c r="AB5743" s="65" t="str">
        <f t="shared" si="7"/>
        <v/>
      </c>
      <c r="AC5743" s="86"/>
      <c r="AD5743" s="87" t="str">
        <f t="shared" si="8"/>
        <v/>
      </c>
      <c r="AE5743" s="84"/>
      <c r="AF5743" s="86">
        <f>IF(AC5743&gt;0,AC5743,'⚙️ Config'!$B$10)</f>
        <v>0.0075</v>
      </c>
      <c r="AG5743" s="88">
        <f t="shared" si="9"/>
        <v>15409.40655</v>
      </c>
      <c r="AH5743" s="88">
        <f>AG5743*'⚙️ Config'!$B$11</f>
        <v>77047.03275</v>
      </c>
      <c r="AI5743" s="88">
        <f>AH5743*'⚙️ Config'!$B$12</f>
        <v>23114.10983</v>
      </c>
      <c r="AJ5743" s="64"/>
      <c r="AK5743" s="84"/>
      <c r="AL5743" s="84"/>
      <c r="AM5743" s="84"/>
      <c r="AN5743" s="84"/>
      <c r="AO5743" s="84"/>
      <c r="AP5743" s="84"/>
      <c r="AQ5743" s="84"/>
    </row>
    <row r="5744" ht="15.0" customHeight="1">
      <c r="A5744" s="103">
        <v>5741.0</v>
      </c>
      <c r="B5744" s="104" t="s">
        <v>12028</v>
      </c>
      <c r="C5744" s="103" t="s">
        <v>141</v>
      </c>
      <c r="D5744" s="103" t="s">
        <v>12029</v>
      </c>
      <c r="E5744" s="105">
        <v>27.75</v>
      </c>
      <c r="F5744" s="103" t="s">
        <v>86</v>
      </c>
      <c r="G5744" s="103" t="s">
        <v>606</v>
      </c>
      <c r="H5744" s="106">
        <v>2053041.55</v>
      </c>
      <c r="I5744" s="103">
        <v>2.0</v>
      </c>
      <c r="J5744" s="107">
        <v>4.7</v>
      </c>
      <c r="K5744" s="104">
        <v>2023.0</v>
      </c>
      <c r="L5744" s="103" t="s">
        <v>202</v>
      </c>
      <c r="M5744" s="103">
        <v>2021.0</v>
      </c>
      <c r="N5744" s="103" t="s">
        <v>161</v>
      </c>
      <c r="O5744" s="65" t="str">
        <f t="shared" si="1"/>
        <v>486781630001</v>
      </c>
      <c r="P5744" s="65">
        <f t="shared" si="2"/>
        <v>5</v>
      </c>
      <c r="Q5744" s="65">
        <f t="shared" si="3"/>
        <v>4</v>
      </c>
      <c r="R5744" s="65" t="str">
        <f t="shared" si="12"/>
        <v>48.678.163/0001-54</v>
      </c>
      <c r="S5744" s="84"/>
      <c r="T5744" s="84" t="str">
        <f t="shared" si="10"/>
        <v/>
      </c>
      <c r="U5744" s="84" t="str">
        <f t="shared" si="11"/>
        <v/>
      </c>
      <c r="V5744" s="65" t="str">
        <f t="shared" si="5"/>
        <v/>
      </c>
      <c r="W5744" s="84"/>
      <c r="X5744" s="84"/>
      <c r="Y5744" s="85"/>
      <c r="Z5744" s="85"/>
      <c r="AA5744" s="65" t="str">
        <f t="shared" si="6"/>
        <v/>
      </c>
      <c r="AB5744" s="65" t="str">
        <f t="shared" si="7"/>
        <v/>
      </c>
      <c r="AC5744" s="86"/>
      <c r="AD5744" s="87" t="str">
        <f t="shared" si="8"/>
        <v/>
      </c>
      <c r="AE5744" s="84"/>
      <c r="AF5744" s="86">
        <f>IF(AC5744&gt;0,AC5744,'⚙️ Config'!$B$10)</f>
        <v>0.0075</v>
      </c>
      <c r="AG5744" s="88">
        <f t="shared" si="9"/>
        <v>15397.81163</v>
      </c>
      <c r="AH5744" s="88">
        <f>AG5744*'⚙️ Config'!$B$11</f>
        <v>76989.05813</v>
      </c>
      <c r="AI5744" s="88">
        <f>AH5744*'⚙️ Config'!$B$12</f>
        <v>23096.71744</v>
      </c>
      <c r="AJ5744" s="64"/>
      <c r="AK5744" s="84"/>
      <c r="AL5744" s="84"/>
      <c r="AM5744" s="84"/>
      <c r="AN5744" s="84"/>
      <c r="AO5744" s="84"/>
      <c r="AP5744" s="84"/>
      <c r="AQ5744" s="84"/>
    </row>
    <row r="5745" ht="15.0" customHeight="1">
      <c r="A5745" s="103">
        <v>5742.0</v>
      </c>
      <c r="B5745" s="104" t="s">
        <v>12030</v>
      </c>
      <c r="C5745" s="103" t="s">
        <v>141</v>
      </c>
      <c r="D5745" s="103" t="s">
        <v>12031</v>
      </c>
      <c r="E5745" s="105">
        <v>33.26</v>
      </c>
      <c r="F5745" s="103" t="s">
        <v>86</v>
      </c>
      <c r="G5745" s="103" t="s">
        <v>606</v>
      </c>
      <c r="H5745" s="106">
        <v>2047709.49</v>
      </c>
      <c r="I5745" s="103">
        <v>1.0</v>
      </c>
      <c r="J5745" s="107">
        <v>4.8</v>
      </c>
      <c r="K5745" s="104">
        <v>2021.0</v>
      </c>
      <c r="L5745" s="103" t="s">
        <v>202</v>
      </c>
      <c r="M5745" s="103">
        <v>2021.0</v>
      </c>
      <c r="N5745" s="103" t="s">
        <v>161</v>
      </c>
      <c r="O5745" s="65" t="str">
        <f t="shared" si="1"/>
        <v>585092820001</v>
      </c>
      <c r="P5745" s="65">
        <f t="shared" si="2"/>
        <v>3</v>
      </c>
      <c r="Q5745" s="65">
        <f t="shared" si="3"/>
        <v>7</v>
      </c>
      <c r="R5745" s="65" t="str">
        <f t="shared" si="12"/>
        <v>58.509.282/0001-37</v>
      </c>
      <c r="S5745" s="84"/>
      <c r="T5745" s="84" t="str">
        <f t="shared" si="10"/>
        <v/>
      </c>
      <c r="U5745" s="84" t="str">
        <f t="shared" si="11"/>
        <v/>
      </c>
      <c r="V5745" s="65" t="str">
        <f t="shared" si="5"/>
        <v/>
      </c>
      <c r="W5745" s="84"/>
      <c r="X5745" s="84"/>
      <c r="Y5745" s="85"/>
      <c r="Z5745" s="85"/>
      <c r="AA5745" s="65" t="str">
        <f t="shared" si="6"/>
        <v/>
      </c>
      <c r="AB5745" s="65" t="str">
        <f t="shared" si="7"/>
        <v/>
      </c>
      <c r="AC5745" s="86"/>
      <c r="AD5745" s="87" t="str">
        <f t="shared" si="8"/>
        <v/>
      </c>
      <c r="AE5745" s="84"/>
      <c r="AF5745" s="86">
        <f>IF(AC5745&gt;0,AC5745,'⚙️ Config'!$B$10)</f>
        <v>0.0075</v>
      </c>
      <c r="AG5745" s="88">
        <f t="shared" si="9"/>
        <v>15357.82118</v>
      </c>
      <c r="AH5745" s="88">
        <f>AG5745*'⚙️ Config'!$B$11</f>
        <v>76789.10588</v>
      </c>
      <c r="AI5745" s="88">
        <f>AH5745*'⚙️ Config'!$B$12</f>
        <v>23036.73176</v>
      </c>
      <c r="AJ5745" s="64"/>
      <c r="AK5745" s="84"/>
      <c r="AL5745" s="84"/>
      <c r="AM5745" s="84"/>
      <c r="AN5745" s="84"/>
      <c r="AO5745" s="84"/>
      <c r="AP5745" s="84"/>
      <c r="AQ5745" s="84"/>
    </row>
    <row r="5746" ht="15.0" customHeight="1">
      <c r="A5746" s="98">
        <v>5743.0</v>
      </c>
      <c r="B5746" s="99" t="s">
        <v>12032</v>
      </c>
      <c r="C5746" s="98" t="s">
        <v>141</v>
      </c>
      <c r="D5746" s="98" t="s">
        <v>12033</v>
      </c>
      <c r="E5746" s="100">
        <v>28.32</v>
      </c>
      <c r="F5746" s="98" t="s">
        <v>86</v>
      </c>
      <c r="G5746" s="98" t="s">
        <v>606</v>
      </c>
      <c r="H5746" s="101">
        <v>2042246.21</v>
      </c>
      <c r="I5746" s="98">
        <v>2.0</v>
      </c>
      <c r="J5746" s="102">
        <v>4.8</v>
      </c>
      <c r="K5746" s="99">
        <v>2023.0</v>
      </c>
      <c r="L5746" s="98" t="s">
        <v>630</v>
      </c>
      <c r="M5746" s="98">
        <v>2021.0</v>
      </c>
      <c r="N5746" s="98" t="s">
        <v>161</v>
      </c>
      <c r="O5746" s="65" t="str">
        <f t="shared" si="1"/>
        <v>184129250001</v>
      </c>
      <c r="P5746" s="65">
        <f t="shared" si="2"/>
        <v>0</v>
      </c>
      <c r="Q5746" s="65">
        <f t="shared" si="3"/>
        <v>5</v>
      </c>
      <c r="R5746" s="65" t="str">
        <f t="shared" si="12"/>
        <v>18.412.925/0001-05</v>
      </c>
      <c r="S5746" s="84"/>
      <c r="T5746" s="84" t="str">
        <f t="shared" si="10"/>
        <v/>
      </c>
      <c r="U5746" s="84" t="str">
        <f t="shared" si="11"/>
        <v/>
      </c>
      <c r="V5746" s="65" t="str">
        <f t="shared" si="5"/>
        <v/>
      </c>
      <c r="W5746" s="84"/>
      <c r="X5746" s="84"/>
      <c r="Y5746" s="85"/>
      <c r="Z5746" s="85"/>
      <c r="AA5746" s="65" t="str">
        <f t="shared" si="6"/>
        <v/>
      </c>
      <c r="AB5746" s="65" t="str">
        <f t="shared" si="7"/>
        <v/>
      </c>
      <c r="AC5746" s="86"/>
      <c r="AD5746" s="87" t="str">
        <f t="shared" si="8"/>
        <v/>
      </c>
      <c r="AE5746" s="84"/>
      <c r="AF5746" s="86">
        <f>IF(AC5746&gt;0,AC5746,'⚙️ Config'!$B$10)</f>
        <v>0.0075</v>
      </c>
      <c r="AG5746" s="88">
        <f t="shared" si="9"/>
        <v>15316.84658</v>
      </c>
      <c r="AH5746" s="88">
        <f>AG5746*'⚙️ Config'!$B$11</f>
        <v>76584.23288</v>
      </c>
      <c r="AI5746" s="88">
        <f>AH5746*'⚙️ Config'!$B$12</f>
        <v>22975.26986</v>
      </c>
      <c r="AJ5746" s="64"/>
      <c r="AK5746" s="84"/>
      <c r="AL5746" s="84"/>
      <c r="AM5746" s="84"/>
      <c r="AN5746" s="84"/>
      <c r="AO5746" s="84"/>
      <c r="AP5746" s="84"/>
      <c r="AQ5746" s="84"/>
    </row>
    <row r="5747" ht="15.0" customHeight="1">
      <c r="A5747" s="98">
        <v>5744.0</v>
      </c>
      <c r="B5747" s="99" t="s">
        <v>12034</v>
      </c>
      <c r="C5747" s="98" t="s">
        <v>141</v>
      </c>
      <c r="D5747" s="98" t="s">
        <v>12035</v>
      </c>
      <c r="E5747" s="100">
        <v>34.95</v>
      </c>
      <c r="F5747" s="98" t="s">
        <v>86</v>
      </c>
      <c r="G5747" s="98" t="s">
        <v>606</v>
      </c>
      <c r="H5747" s="101">
        <v>2039972.2</v>
      </c>
      <c r="I5747" s="98">
        <v>1.0</v>
      </c>
      <c r="J5747" s="102">
        <v>4.2</v>
      </c>
      <c r="K5747" s="99">
        <v>2021.0</v>
      </c>
      <c r="L5747" s="98" t="s">
        <v>875</v>
      </c>
      <c r="M5747" s="98">
        <v>2021.0</v>
      </c>
      <c r="N5747" s="98" t="s">
        <v>161</v>
      </c>
      <c r="O5747" s="65" t="str">
        <f t="shared" si="1"/>
        <v>060533520001</v>
      </c>
      <c r="P5747" s="65">
        <f t="shared" si="2"/>
        <v>9</v>
      </c>
      <c r="Q5747" s="65">
        <f t="shared" si="3"/>
        <v>1</v>
      </c>
      <c r="R5747" s="65" t="str">
        <f t="shared" si="12"/>
        <v>06.053.352/0001-91</v>
      </c>
      <c r="S5747" s="84"/>
      <c r="T5747" s="84" t="str">
        <f t="shared" si="10"/>
        <v/>
      </c>
      <c r="U5747" s="84" t="str">
        <f t="shared" si="11"/>
        <v/>
      </c>
      <c r="V5747" s="65" t="str">
        <f t="shared" si="5"/>
        <v/>
      </c>
      <c r="W5747" s="84"/>
      <c r="X5747" s="84"/>
      <c r="Y5747" s="85"/>
      <c r="Z5747" s="85"/>
      <c r="AA5747" s="65" t="str">
        <f t="shared" si="6"/>
        <v/>
      </c>
      <c r="AB5747" s="65" t="str">
        <f t="shared" si="7"/>
        <v/>
      </c>
      <c r="AC5747" s="86"/>
      <c r="AD5747" s="87" t="str">
        <f t="shared" si="8"/>
        <v/>
      </c>
      <c r="AE5747" s="84"/>
      <c r="AF5747" s="86">
        <f>IF(AC5747&gt;0,AC5747,'⚙️ Config'!$B$10)</f>
        <v>0.0075</v>
      </c>
      <c r="AG5747" s="88">
        <f t="shared" si="9"/>
        <v>15299.7915</v>
      </c>
      <c r="AH5747" s="88">
        <f>AG5747*'⚙️ Config'!$B$11</f>
        <v>76498.9575</v>
      </c>
      <c r="AI5747" s="88">
        <f>AH5747*'⚙️ Config'!$B$12</f>
        <v>22949.68725</v>
      </c>
      <c r="AJ5747" s="64"/>
      <c r="AK5747" s="84"/>
      <c r="AL5747" s="84"/>
      <c r="AM5747" s="84"/>
      <c r="AN5747" s="84"/>
      <c r="AO5747" s="84"/>
      <c r="AP5747" s="84"/>
      <c r="AQ5747" s="84"/>
    </row>
    <row r="5748" ht="15.0" customHeight="1">
      <c r="A5748" s="103">
        <v>5745.0</v>
      </c>
      <c r="B5748" s="104" t="s">
        <v>12036</v>
      </c>
      <c r="C5748" s="103" t="s">
        <v>141</v>
      </c>
      <c r="D5748" s="103" t="s">
        <v>12037</v>
      </c>
      <c r="E5748" s="105">
        <v>32.78</v>
      </c>
      <c r="F5748" s="103" t="s">
        <v>86</v>
      </c>
      <c r="G5748" s="103" t="s">
        <v>606</v>
      </c>
      <c r="H5748" s="106">
        <v>2035772.22</v>
      </c>
      <c r="I5748" s="103">
        <v>1.0</v>
      </c>
      <c r="J5748" s="107">
        <v>5.0</v>
      </c>
      <c r="K5748" s="104">
        <v>2021.0</v>
      </c>
      <c r="L5748" s="103" t="s">
        <v>202</v>
      </c>
      <c r="M5748" s="103">
        <v>2021.0</v>
      </c>
      <c r="N5748" s="103" t="s">
        <v>145</v>
      </c>
      <c r="O5748" s="65" t="str">
        <f t="shared" si="1"/>
        <v>002929680001</v>
      </c>
      <c r="P5748" s="65">
        <f t="shared" si="2"/>
        <v>3</v>
      </c>
      <c r="Q5748" s="65">
        <f t="shared" si="3"/>
        <v>9</v>
      </c>
      <c r="R5748" s="65" t="str">
        <f t="shared" si="12"/>
        <v>00.292.968/0001-39</v>
      </c>
      <c r="S5748" s="84"/>
      <c r="T5748" s="84" t="str">
        <f t="shared" si="10"/>
        <v/>
      </c>
      <c r="U5748" s="84" t="str">
        <f t="shared" si="11"/>
        <v/>
      </c>
      <c r="V5748" s="65" t="str">
        <f t="shared" si="5"/>
        <v/>
      </c>
      <c r="W5748" s="84"/>
      <c r="X5748" s="84"/>
      <c r="Y5748" s="85"/>
      <c r="Z5748" s="85"/>
      <c r="AA5748" s="65" t="str">
        <f t="shared" si="6"/>
        <v/>
      </c>
      <c r="AB5748" s="65" t="str">
        <f t="shared" si="7"/>
        <v/>
      </c>
      <c r="AC5748" s="86"/>
      <c r="AD5748" s="87" t="str">
        <f t="shared" si="8"/>
        <v/>
      </c>
      <c r="AE5748" s="84"/>
      <c r="AF5748" s="86">
        <f>IF(AC5748&gt;0,AC5748,'⚙️ Config'!$B$10)</f>
        <v>0.0075</v>
      </c>
      <c r="AG5748" s="88">
        <f t="shared" si="9"/>
        <v>15268.29165</v>
      </c>
      <c r="AH5748" s="88">
        <f>AG5748*'⚙️ Config'!$B$11</f>
        <v>76341.45825</v>
      </c>
      <c r="AI5748" s="88">
        <f>AH5748*'⚙️ Config'!$B$12</f>
        <v>22902.43748</v>
      </c>
      <c r="AJ5748" s="64"/>
      <c r="AK5748" s="84"/>
      <c r="AL5748" s="84"/>
      <c r="AM5748" s="84"/>
      <c r="AN5748" s="84"/>
      <c r="AO5748" s="84"/>
      <c r="AP5748" s="84"/>
      <c r="AQ5748" s="84"/>
    </row>
    <row r="5749" ht="15.0" customHeight="1">
      <c r="A5749" s="98">
        <v>5746.0</v>
      </c>
      <c r="B5749" s="99" t="s">
        <v>12038</v>
      </c>
      <c r="C5749" s="98" t="s">
        <v>141</v>
      </c>
      <c r="D5749" s="98" t="s">
        <v>12039</v>
      </c>
      <c r="E5749" s="100">
        <v>34.05</v>
      </c>
      <c r="F5749" s="98" t="s">
        <v>86</v>
      </c>
      <c r="G5749" s="98" t="s">
        <v>606</v>
      </c>
      <c r="H5749" s="101">
        <v>2024476.95</v>
      </c>
      <c r="I5749" s="98">
        <v>1.0</v>
      </c>
      <c r="J5749" s="102">
        <v>4.5</v>
      </c>
      <c r="K5749" s="99">
        <v>2021.0</v>
      </c>
      <c r="L5749" s="98" t="s">
        <v>202</v>
      </c>
      <c r="M5749" s="98">
        <v>2021.0</v>
      </c>
      <c r="N5749" s="98" t="s">
        <v>161</v>
      </c>
      <c r="O5749" s="65" t="str">
        <f t="shared" si="1"/>
        <v>548169620001</v>
      </c>
      <c r="P5749" s="65">
        <f t="shared" si="2"/>
        <v>4</v>
      </c>
      <c r="Q5749" s="65">
        <f t="shared" si="3"/>
        <v>2</v>
      </c>
      <c r="R5749" s="65" t="str">
        <f t="shared" si="12"/>
        <v>54.816.962/0001-42</v>
      </c>
      <c r="S5749" s="84"/>
      <c r="T5749" s="84" t="str">
        <f t="shared" si="10"/>
        <v/>
      </c>
      <c r="U5749" s="84" t="str">
        <f t="shared" si="11"/>
        <v/>
      </c>
      <c r="V5749" s="65" t="str">
        <f t="shared" si="5"/>
        <v/>
      </c>
      <c r="W5749" s="84"/>
      <c r="X5749" s="84"/>
      <c r="Y5749" s="85"/>
      <c r="Z5749" s="85"/>
      <c r="AA5749" s="65" t="str">
        <f t="shared" si="6"/>
        <v/>
      </c>
      <c r="AB5749" s="65" t="str">
        <f t="shared" si="7"/>
        <v/>
      </c>
      <c r="AC5749" s="86"/>
      <c r="AD5749" s="87" t="str">
        <f t="shared" si="8"/>
        <v/>
      </c>
      <c r="AE5749" s="84"/>
      <c r="AF5749" s="86">
        <f>IF(AC5749&gt;0,AC5749,'⚙️ Config'!$B$10)</f>
        <v>0.0075</v>
      </c>
      <c r="AG5749" s="88">
        <f t="shared" si="9"/>
        <v>15183.57713</v>
      </c>
      <c r="AH5749" s="88">
        <f>AG5749*'⚙️ Config'!$B$11</f>
        <v>75917.88563</v>
      </c>
      <c r="AI5749" s="88">
        <f>AH5749*'⚙️ Config'!$B$12</f>
        <v>22775.36569</v>
      </c>
      <c r="AJ5749" s="64"/>
      <c r="AK5749" s="84"/>
      <c r="AL5749" s="84"/>
      <c r="AM5749" s="84"/>
      <c r="AN5749" s="84"/>
      <c r="AO5749" s="84"/>
      <c r="AP5749" s="84"/>
      <c r="AQ5749" s="84"/>
    </row>
    <row r="5750" ht="15.0" customHeight="1">
      <c r="A5750" s="98">
        <v>5747.0</v>
      </c>
      <c r="B5750" s="99" t="s">
        <v>12040</v>
      </c>
      <c r="C5750" s="98" t="s">
        <v>141</v>
      </c>
      <c r="D5750" s="98" t="s">
        <v>12041</v>
      </c>
      <c r="E5750" s="100">
        <v>33.52</v>
      </c>
      <c r="F5750" s="98" t="s">
        <v>86</v>
      </c>
      <c r="G5750" s="98" t="s">
        <v>606</v>
      </c>
      <c r="H5750" s="101">
        <v>2023307.25</v>
      </c>
      <c r="I5750" s="98">
        <v>1.0</v>
      </c>
      <c r="J5750" s="102">
        <v>4.7</v>
      </c>
      <c r="K5750" s="99">
        <v>2021.0</v>
      </c>
      <c r="L5750" s="98" t="s">
        <v>202</v>
      </c>
      <c r="M5750" s="98">
        <v>2021.0</v>
      </c>
      <c r="N5750" s="98" t="s">
        <v>161</v>
      </c>
      <c r="O5750" s="65" t="str">
        <f t="shared" si="1"/>
        <v>126257500001</v>
      </c>
      <c r="P5750" s="65">
        <f t="shared" si="2"/>
        <v>3</v>
      </c>
      <c r="Q5750" s="65">
        <f t="shared" si="3"/>
        <v>8</v>
      </c>
      <c r="R5750" s="65" t="str">
        <f t="shared" si="12"/>
        <v>12.625.750/0001-38</v>
      </c>
      <c r="S5750" s="84"/>
      <c r="T5750" s="84" t="str">
        <f t="shared" si="10"/>
        <v/>
      </c>
      <c r="U5750" s="84" t="str">
        <f t="shared" si="11"/>
        <v/>
      </c>
      <c r="V5750" s="65" t="str">
        <f t="shared" si="5"/>
        <v/>
      </c>
      <c r="W5750" s="84"/>
      <c r="X5750" s="84"/>
      <c r="Y5750" s="85"/>
      <c r="Z5750" s="85"/>
      <c r="AA5750" s="65" t="str">
        <f t="shared" si="6"/>
        <v/>
      </c>
      <c r="AB5750" s="65" t="str">
        <f t="shared" si="7"/>
        <v/>
      </c>
      <c r="AC5750" s="86"/>
      <c r="AD5750" s="87" t="str">
        <f t="shared" si="8"/>
        <v/>
      </c>
      <c r="AE5750" s="84"/>
      <c r="AF5750" s="86">
        <f>IF(AC5750&gt;0,AC5750,'⚙️ Config'!$B$10)</f>
        <v>0.0075</v>
      </c>
      <c r="AG5750" s="88">
        <f t="shared" si="9"/>
        <v>15174.80438</v>
      </c>
      <c r="AH5750" s="88">
        <f>AG5750*'⚙️ Config'!$B$11</f>
        <v>75874.02188</v>
      </c>
      <c r="AI5750" s="88">
        <f>AH5750*'⚙️ Config'!$B$12</f>
        <v>22762.20656</v>
      </c>
      <c r="AJ5750" s="64"/>
      <c r="AK5750" s="84"/>
      <c r="AL5750" s="84"/>
      <c r="AM5750" s="84"/>
      <c r="AN5750" s="84"/>
      <c r="AO5750" s="84"/>
      <c r="AP5750" s="84"/>
      <c r="AQ5750" s="84"/>
    </row>
    <row r="5751" ht="15.0" customHeight="1">
      <c r="A5751" s="98">
        <v>5748.0</v>
      </c>
      <c r="B5751" s="99" t="s">
        <v>12042</v>
      </c>
      <c r="C5751" s="98" t="s">
        <v>141</v>
      </c>
      <c r="D5751" s="98" t="s">
        <v>12043</v>
      </c>
      <c r="E5751" s="100">
        <v>33.52</v>
      </c>
      <c r="F5751" s="98" t="s">
        <v>86</v>
      </c>
      <c r="G5751" s="98" t="s">
        <v>606</v>
      </c>
      <c r="H5751" s="101">
        <v>2016802.46</v>
      </c>
      <c r="I5751" s="98">
        <v>1.0</v>
      </c>
      <c r="J5751" s="102">
        <v>4.7</v>
      </c>
      <c r="K5751" s="99">
        <v>2021.0</v>
      </c>
      <c r="L5751" s="98" t="s">
        <v>630</v>
      </c>
      <c r="M5751" s="98">
        <v>2021.0</v>
      </c>
      <c r="N5751" s="98" t="s">
        <v>161</v>
      </c>
      <c r="O5751" s="65" t="str">
        <f t="shared" si="1"/>
        <v>046565630001</v>
      </c>
      <c r="P5751" s="65">
        <f t="shared" si="2"/>
        <v>9</v>
      </c>
      <c r="Q5751" s="65">
        <f t="shared" si="3"/>
        <v>3</v>
      </c>
      <c r="R5751" s="65" t="str">
        <f t="shared" si="12"/>
        <v>04.656.563/0001-93</v>
      </c>
      <c r="S5751" s="84"/>
      <c r="T5751" s="84" t="str">
        <f t="shared" si="10"/>
        <v/>
      </c>
      <c r="U5751" s="84" t="str">
        <f t="shared" si="11"/>
        <v/>
      </c>
      <c r="V5751" s="65" t="str">
        <f t="shared" si="5"/>
        <v/>
      </c>
      <c r="W5751" s="84"/>
      <c r="X5751" s="84"/>
      <c r="Y5751" s="85"/>
      <c r="Z5751" s="85"/>
      <c r="AA5751" s="65" t="str">
        <f t="shared" si="6"/>
        <v/>
      </c>
      <c r="AB5751" s="65" t="str">
        <f t="shared" si="7"/>
        <v/>
      </c>
      <c r="AC5751" s="86"/>
      <c r="AD5751" s="87" t="str">
        <f t="shared" si="8"/>
        <v/>
      </c>
      <c r="AE5751" s="84"/>
      <c r="AF5751" s="86">
        <f>IF(AC5751&gt;0,AC5751,'⚙️ Config'!$B$10)</f>
        <v>0.0075</v>
      </c>
      <c r="AG5751" s="88">
        <f t="shared" si="9"/>
        <v>15126.01845</v>
      </c>
      <c r="AH5751" s="88">
        <f>AG5751*'⚙️ Config'!$B$11</f>
        <v>75630.09225</v>
      </c>
      <c r="AI5751" s="88">
        <f>AH5751*'⚙️ Config'!$B$12</f>
        <v>22689.02768</v>
      </c>
      <c r="AJ5751" s="64"/>
      <c r="AK5751" s="84"/>
      <c r="AL5751" s="84"/>
      <c r="AM5751" s="84"/>
      <c r="AN5751" s="84"/>
      <c r="AO5751" s="84"/>
      <c r="AP5751" s="84"/>
      <c r="AQ5751" s="84"/>
    </row>
    <row r="5752" ht="15.0" customHeight="1">
      <c r="A5752" s="103">
        <v>5749.0</v>
      </c>
      <c r="B5752" s="104" t="s">
        <v>12044</v>
      </c>
      <c r="C5752" s="103" t="s">
        <v>141</v>
      </c>
      <c r="D5752" s="103" t="s">
        <v>12045</v>
      </c>
      <c r="E5752" s="105">
        <v>33.02</v>
      </c>
      <c r="F5752" s="103" t="s">
        <v>86</v>
      </c>
      <c r="G5752" s="103" t="s">
        <v>606</v>
      </c>
      <c r="H5752" s="106">
        <v>2013058.39</v>
      </c>
      <c r="I5752" s="103">
        <v>1.0</v>
      </c>
      <c r="J5752" s="107">
        <v>4.9</v>
      </c>
      <c r="K5752" s="104">
        <v>2021.0</v>
      </c>
      <c r="L5752" s="103" t="s">
        <v>630</v>
      </c>
      <c r="M5752" s="103">
        <v>2021.0</v>
      </c>
      <c r="N5752" s="103" t="s">
        <v>161</v>
      </c>
      <c r="O5752" s="65" t="str">
        <f t="shared" si="1"/>
        <v>175778880001</v>
      </c>
      <c r="P5752" s="65">
        <f t="shared" si="2"/>
        <v>2</v>
      </c>
      <c r="Q5752" s="65">
        <f t="shared" si="3"/>
        <v>2</v>
      </c>
      <c r="R5752" s="65" t="str">
        <f t="shared" si="12"/>
        <v>17.577.888/0001-22</v>
      </c>
      <c r="S5752" s="84"/>
      <c r="T5752" s="84" t="str">
        <f t="shared" si="10"/>
        <v/>
      </c>
      <c r="U5752" s="84" t="str">
        <f t="shared" si="11"/>
        <v/>
      </c>
      <c r="V5752" s="65" t="str">
        <f t="shared" si="5"/>
        <v/>
      </c>
      <c r="W5752" s="84"/>
      <c r="X5752" s="84"/>
      <c r="Y5752" s="85"/>
      <c r="Z5752" s="85"/>
      <c r="AA5752" s="65" t="str">
        <f t="shared" si="6"/>
        <v/>
      </c>
      <c r="AB5752" s="65" t="str">
        <f t="shared" si="7"/>
        <v/>
      </c>
      <c r="AC5752" s="86"/>
      <c r="AD5752" s="87" t="str">
        <f t="shared" si="8"/>
        <v/>
      </c>
      <c r="AE5752" s="84"/>
      <c r="AF5752" s="86">
        <f>IF(AC5752&gt;0,AC5752,'⚙️ Config'!$B$10)</f>
        <v>0.0075</v>
      </c>
      <c r="AG5752" s="88">
        <f t="shared" si="9"/>
        <v>15097.93793</v>
      </c>
      <c r="AH5752" s="88">
        <f>AG5752*'⚙️ Config'!$B$11</f>
        <v>75489.68963</v>
      </c>
      <c r="AI5752" s="88">
        <f>AH5752*'⚙️ Config'!$B$12</f>
        <v>22646.90689</v>
      </c>
      <c r="AJ5752" s="64"/>
      <c r="AK5752" s="84"/>
      <c r="AL5752" s="84"/>
      <c r="AM5752" s="84"/>
      <c r="AN5752" s="84"/>
      <c r="AO5752" s="84"/>
      <c r="AP5752" s="84"/>
      <c r="AQ5752" s="84"/>
    </row>
    <row r="5753" ht="15.0" customHeight="1">
      <c r="A5753" s="98">
        <v>5750.0</v>
      </c>
      <c r="B5753" s="99" t="s">
        <v>12046</v>
      </c>
      <c r="C5753" s="98" t="s">
        <v>141</v>
      </c>
      <c r="D5753" s="98" t="s">
        <v>12047</v>
      </c>
      <c r="E5753" s="100">
        <v>35.27</v>
      </c>
      <c r="F5753" s="98" t="s">
        <v>86</v>
      </c>
      <c r="G5753" s="98" t="s">
        <v>606</v>
      </c>
      <c r="H5753" s="101">
        <v>2010920.0</v>
      </c>
      <c r="I5753" s="98">
        <v>1.0</v>
      </c>
      <c r="J5753" s="102">
        <v>4.1</v>
      </c>
      <c r="K5753" s="99">
        <v>2022.0</v>
      </c>
      <c r="L5753" s="98" t="s">
        <v>295</v>
      </c>
      <c r="M5753" s="98">
        <v>2022.0</v>
      </c>
      <c r="N5753" s="98" t="s">
        <v>161</v>
      </c>
      <c r="O5753" s="65" t="str">
        <f t="shared" si="1"/>
        <v>602009790001</v>
      </c>
      <c r="P5753" s="65">
        <f t="shared" si="2"/>
        <v>7</v>
      </c>
      <c r="Q5753" s="65">
        <f t="shared" si="3"/>
        <v>3</v>
      </c>
      <c r="R5753" s="65" t="str">
        <f t="shared" si="12"/>
        <v>60.200.979/0001-73</v>
      </c>
      <c r="S5753" s="84"/>
      <c r="T5753" s="84" t="str">
        <f t="shared" si="10"/>
        <v/>
      </c>
      <c r="U5753" s="84" t="str">
        <f t="shared" si="11"/>
        <v/>
      </c>
      <c r="V5753" s="65" t="str">
        <f t="shared" si="5"/>
        <v/>
      </c>
      <c r="W5753" s="84"/>
      <c r="X5753" s="84"/>
      <c r="Y5753" s="85"/>
      <c r="Z5753" s="85"/>
      <c r="AA5753" s="65" t="str">
        <f t="shared" si="6"/>
        <v/>
      </c>
      <c r="AB5753" s="65" t="str">
        <f t="shared" si="7"/>
        <v/>
      </c>
      <c r="AC5753" s="86"/>
      <c r="AD5753" s="87" t="str">
        <f t="shared" si="8"/>
        <v/>
      </c>
      <c r="AE5753" s="84"/>
      <c r="AF5753" s="86">
        <f>IF(AC5753&gt;0,AC5753,'⚙️ Config'!$B$10)</f>
        <v>0.0075</v>
      </c>
      <c r="AG5753" s="88">
        <f t="shared" si="9"/>
        <v>15081.9</v>
      </c>
      <c r="AH5753" s="88">
        <f>AG5753*'⚙️ Config'!$B$11</f>
        <v>75409.5</v>
      </c>
      <c r="AI5753" s="88">
        <f>AH5753*'⚙️ Config'!$B$12</f>
        <v>22622.85</v>
      </c>
      <c r="AJ5753" s="64"/>
      <c r="AK5753" s="84"/>
      <c r="AL5753" s="84"/>
      <c r="AM5753" s="84"/>
      <c r="AN5753" s="84"/>
      <c r="AO5753" s="84"/>
      <c r="AP5753" s="84"/>
      <c r="AQ5753" s="84"/>
    </row>
    <row r="5754" ht="15.0" customHeight="1">
      <c r="A5754" s="103">
        <v>5751.0</v>
      </c>
      <c r="B5754" s="104" t="s">
        <v>12048</v>
      </c>
      <c r="C5754" s="103" t="s">
        <v>141</v>
      </c>
      <c r="D5754" s="103" t="s">
        <v>12049</v>
      </c>
      <c r="E5754" s="105">
        <v>32.78</v>
      </c>
      <c r="F5754" s="103" t="s">
        <v>86</v>
      </c>
      <c r="G5754" s="103" t="s">
        <v>606</v>
      </c>
      <c r="H5754" s="106">
        <v>2010332.13</v>
      </c>
      <c r="I5754" s="103">
        <v>1.0</v>
      </c>
      <c r="J5754" s="107">
        <v>5.0</v>
      </c>
      <c r="K5754" s="104">
        <v>2021.0</v>
      </c>
      <c r="L5754" s="103" t="s">
        <v>630</v>
      </c>
      <c r="M5754" s="103">
        <v>2021.0</v>
      </c>
      <c r="N5754" s="103" t="s">
        <v>161</v>
      </c>
      <c r="O5754" s="65" t="str">
        <f t="shared" si="1"/>
        <v>210371820001</v>
      </c>
      <c r="P5754" s="65">
        <f t="shared" si="2"/>
        <v>4</v>
      </c>
      <c r="Q5754" s="65">
        <f t="shared" si="3"/>
        <v>5</v>
      </c>
      <c r="R5754" s="65" t="str">
        <f t="shared" si="12"/>
        <v>21.037.182/0001-45</v>
      </c>
      <c r="S5754" s="84"/>
      <c r="T5754" s="84" t="str">
        <f t="shared" si="10"/>
        <v/>
      </c>
      <c r="U5754" s="84" t="str">
        <f t="shared" si="11"/>
        <v/>
      </c>
      <c r="V5754" s="65" t="str">
        <f t="shared" si="5"/>
        <v/>
      </c>
      <c r="W5754" s="84"/>
      <c r="X5754" s="84"/>
      <c r="Y5754" s="85"/>
      <c r="Z5754" s="85"/>
      <c r="AA5754" s="65" t="str">
        <f t="shared" si="6"/>
        <v/>
      </c>
      <c r="AB5754" s="65" t="str">
        <f t="shared" si="7"/>
        <v/>
      </c>
      <c r="AC5754" s="86"/>
      <c r="AD5754" s="87" t="str">
        <f t="shared" si="8"/>
        <v/>
      </c>
      <c r="AE5754" s="84"/>
      <c r="AF5754" s="86">
        <f>IF(AC5754&gt;0,AC5754,'⚙️ Config'!$B$10)</f>
        <v>0.0075</v>
      </c>
      <c r="AG5754" s="88">
        <f t="shared" si="9"/>
        <v>15077.49098</v>
      </c>
      <c r="AH5754" s="88">
        <f>AG5754*'⚙️ Config'!$B$11</f>
        <v>75387.45488</v>
      </c>
      <c r="AI5754" s="88">
        <f>AH5754*'⚙️ Config'!$B$12</f>
        <v>22616.23646</v>
      </c>
      <c r="AJ5754" s="64"/>
      <c r="AK5754" s="84"/>
      <c r="AL5754" s="84"/>
      <c r="AM5754" s="84"/>
      <c r="AN5754" s="84"/>
      <c r="AO5754" s="84"/>
      <c r="AP5754" s="84"/>
      <c r="AQ5754" s="84"/>
    </row>
    <row r="5755" ht="15.0" customHeight="1">
      <c r="A5755" s="103">
        <v>5752.0</v>
      </c>
      <c r="B5755" s="104" t="s">
        <v>12050</v>
      </c>
      <c r="C5755" s="103" t="s">
        <v>141</v>
      </c>
      <c r="D5755" s="103" t="s">
        <v>12051</v>
      </c>
      <c r="E5755" s="105">
        <v>32.78</v>
      </c>
      <c r="F5755" s="103" t="s">
        <v>86</v>
      </c>
      <c r="G5755" s="103" t="s">
        <v>606</v>
      </c>
      <c r="H5755" s="106">
        <v>2005670.48</v>
      </c>
      <c r="I5755" s="103">
        <v>1.0</v>
      </c>
      <c r="J5755" s="107">
        <v>5.0</v>
      </c>
      <c r="K5755" s="104">
        <v>2021.0</v>
      </c>
      <c r="L5755" s="103" t="s">
        <v>630</v>
      </c>
      <c r="M5755" s="103">
        <v>2021.0</v>
      </c>
      <c r="N5755" s="103" t="s">
        <v>161</v>
      </c>
      <c r="O5755" s="65" t="str">
        <f t="shared" si="1"/>
        <v>136014930001</v>
      </c>
      <c r="P5755" s="65">
        <f t="shared" si="2"/>
        <v>6</v>
      </c>
      <c r="Q5755" s="65">
        <f t="shared" si="3"/>
        <v>7</v>
      </c>
      <c r="R5755" s="65" t="str">
        <f t="shared" si="12"/>
        <v>13.601.493/0001-67</v>
      </c>
      <c r="S5755" s="84"/>
      <c r="T5755" s="84" t="str">
        <f t="shared" si="10"/>
        <v/>
      </c>
      <c r="U5755" s="84" t="str">
        <f t="shared" si="11"/>
        <v/>
      </c>
      <c r="V5755" s="65" t="str">
        <f t="shared" si="5"/>
        <v/>
      </c>
      <c r="W5755" s="84"/>
      <c r="X5755" s="84"/>
      <c r="Y5755" s="85"/>
      <c r="Z5755" s="85"/>
      <c r="AA5755" s="65" t="str">
        <f t="shared" si="6"/>
        <v/>
      </c>
      <c r="AB5755" s="65" t="str">
        <f t="shared" si="7"/>
        <v/>
      </c>
      <c r="AC5755" s="86"/>
      <c r="AD5755" s="87" t="str">
        <f t="shared" si="8"/>
        <v/>
      </c>
      <c r="AE5755" s="84"/>
      <c r="AF5755" s="86">
        <f>IF(AC5755&gt;0,AC5755,'⚙️ Config'!$B$10)</f>
        <v>0.0075</v>
      </c>
      <c r="AG5755" s="88">
        <f t="shared" si="9"/>
        <v>15042.5286</v>
      </c>
      <c r="AH5755" s="88">
        <f>AG5755*'⚙️ Config'!$B$11</f>
        <v>75212.643</v>
      </c>
      <c r="AI5755" s="88">
        <f>AH5755*'⚙️ Config'!$B$12</f>
        <v>22563.7929</v>
      </c>
      <c r="AJ5755" s="64"/>
      <c r="AK5755" s="84"/>
      <c r="AL5755" s="84"/>
      <c r="AM5755" s="84"/>
      <c r="AN5755" s="84"/>
      <c r="AO5755" s="84"/>
      <c r="AP5755" s="84"/>
      <c r="AQ5755" s="84"/>
    </row>
    <row r="5756" ht="15.0" customHeight="1">
      <c r="A5756" s="103">
        <v>5753.0</v>
      </c>
      <c r="B5756" s="104" t="s">
        <v>12052</v>
      </c>
      <c r="C5756" s="103" t="s">
        <v>141</v>
      </c>
      <c r="D5756" s="103" t="s">
        <v>12053</v>
      </c>
      <c r="E5756" s="105">
        <v>34.64</v>
      </c>
      <c r="F5756" s="103" t="s">
        <v>86</v>
      </c>
      <c r="G5756" s="103" t="s">
        <v>606</v>
      </c>
      <c r="H5756" s="106">
        <v>2005413.31</v>
      </c>
      <c r="I5756" s="103">
        <v>1.0</v>
      </c>
      <c r="J5756" s="107">
        <v>4.3</v>
      </c>
      <c r="K5756" s="104">
        <v>2021.0</v>
      </c>
      <c r="L5756" s="103" t="s">
        <v>630</v>
      </c>
      <c r="M5756" s="103">
        <v>2021.0</v>
      </c>
      <c r="N5756" s="103" t="s">
        <v>161</v>
      </c>
      <c r="O5756" s="65" t="str">
        <f t="shared" si="1"/>
        <v>109511140001</v>
      </c>
      <c r="P5756" s="65">
        <f t="shared" si="2"/>
        <v>7</v>
      </c>
      <c r="Q5756" s="65">
        <f t="shared" si="3"/>
        <v>0</v>
      </c>
      <c r="R5756" s="65" t="str">
        <f t="shared" si="12"/>
        <v>10.951.114/0001-70</v>
      </c>
      <c r="S5756" s="84"/>
      <c r="T5756" s="84" t="str">
        <f t="shared" si="10"/>
        <v/>
      </c>
      <c r="U5756" s="84" t="str">
        <f t="shared" si="11"/>
        <v/>
      </c>
      <c r="V5756" s="65" t="str">
        <f t="shared" si="5"/>
        <v/>
      </c>
      <c r="W5756" s="84"/>
      <c r="X5756" s="84"/>
      <c r="Y5756" s="85"/>
      <c r="Z5756" s="85"/>
      <c r="AA5756" s="65" t="str">
        <f t="shared" si="6"/>
        <v/>
      </c>
      <c r="AB5756" s="65" t="str">
        <f t="shared" si="7"/>
        <v/>
      </c>
      <c r="AC5756" s="86"/>
      <c r="AD5756" s="87" t="str">
        <f t="shared" si="8"/>
        <v/>
      </c>
      <c r="AE5756" s="84"/>
      <c r="AF5756" s="86">
        <f>IF(AC5756&gt;0,AC5756,'⚙️ Config'!$B$10)</f>
        <v>0.0075</v>
      </c>
      <c r="AG5756" s="88">
        <f t="shared" si="9"/>
        <v>15040.59983</v>
      </c>
      <c r="AH5756" s="88">
        <f>AG5756*'⚙️ Config'!$B$11</f>
        <v>75202.99913</v>
      </c>
      <c r="AI5756" s="88">
        <f>AH5756*'⚙️ Config'!$B$12</f>
        <v>22560.89974</v>
      </c>
      <c r="AJ5756" s="64"/>
      <c r="AK5756" s="84"/>
      <c r="AL5756" s="84"/>
      <c r="AM5756" s="84"/>
      <c r="AN5756" s="84"/>
      <c r="AO5756" s="84"/>
      <c r="AP5756" s="84"/>
      <c r="AQ5756" s="84"/>
    </row>
    <row r="5757" ht="15.0" customHeight="1">
      <c r="A5757" s="98">
        <v>5754.0</v>
      </c>
      <c r="B5757" s="99" t="s">
        <v>12054</v>
      </c>
      <c r="C5757" s="98" t="s">
        <v>141</v>
      </c>
      <c r="D5757" s="98" t="s">
        <v>12055</v>
      </c>
      <c r="E5757" s="100">
        <v>33.26</v>
      </c>
      <c r="F5757" s="98" t="s">
        <v>86</v>
      </c>
      <c r="G5757" s="98" t="s">
        <v>606</v>
      </c>
      <c r="H5757" s="101">
        <v>2004539.07</v>
      </c>
      <c r="I5757" s="98">
        <v>1.0</v>
      </c>
      <c r="J5757" s="102">
        <v>4.8</v>
      </c>
      <c r="K5757" s="99">
        <v>2021.0</v>
      </c>
      <c r="L5757" s="98" t="s">
        <v>630</v>
      </c>
      <c r="M5757" s="98">
        <v>2021.0</v>
      </c>
      <c r="N5757" s="98" t="s">
        <v>161</v>
      </c>
      <c r="O5757" s="65" t="str">
        <f t="shared" si="1"/>
        <v>076335260001</v>
      </c>
      <c r="P5757" s="65">
        <f t="shared" si="2"/>
        <v>5</v>
      </c>
      <c r="Q5757" s="65">
        <f t="shared" si="3"/>
        <v>8</v>
      </c>
      <c r="R5757" s="65" t="str">
        <f t="shared" si="12"/>
        <v>07.633.526/0001-58</v>
      </c>
      <c r="S5757" s="84"/>
      <c r="T5757" s="84" t="str">
        <f t="shared" si="10"/>
        <v/>
      </c>
      <c r="U5757" s="84" t="str">
        <f t="shared" si="11"/>
        <v/>
      </c>
      <c r="V5757" s="65" t="str">
        <f t="shared" si="5"/>
        <v/>
      </c>
      <c r="W5757" s="84"/>
      <c r="X5757" s="84"/>
      <c r="Y5757" s="85"/>
      <c r="Z5757" s="85"/>
      <c r="AA5757" s="65" t="str">
        <f t="shared" si="6"/>
        <v/>
      </c>
      <c r="AB5757" s="65" t="str">
        <f t="shared" si="7"/>
        <v/>
      </c>
      <c r="AC5757" s="86"/>
      <c r="AD5757" s="87" t="str">
        <f t="shared" si="8"/>
        <v/>
      </c>
      <c r="AE5757" s="84"/>
      <c r="AF5757" s="86">
        <f>IF(AC5757&gt;0,AC5757,'⚙️ Config'!$B$10)</f>
        <v>0.0075</v>
      </c>
      <c r="AG5757" s="88">
        <f t="shared" si="9"/>
        <v>15034.04303</v>
      </c>
      <c r="AH5757" s="88">
        <f>AG5757*'⚙️ Config'!$B$11</f>
        <v>75170.21513</v>
      </c>
      <c r="AI5757" s="88">
        <f>AH5757*'⚙️ Config'!$B$12</f>
        <v>22551.06454</v>
      </c>
      <c r="AJ5757" s="64"/>
      <c r="AK5757" s="84"/>
      <c r="AL5757" s="84"/>
      <c r="AM5757" s="84"/>
      <c r="AN5757" s="84"/>
      <c r="AO5757" s="84"/>
      <c r="AP5757" s="84"/>
      <c r="AQ5757" s="84"/>
    </row>
    <row r="5758" ht="15.0" customHeight="1">
      <c r="A5758" s="103">
        <v>5755.0</v>
      </c>
      <c r="B5758" s="104" t="s">
        <v>12056</v>
      </c>
      <c r="C5758" s="103" t="s">
        <v>141</v>
      </c>
      <c r="D5758" s="103" t="s">
        <v>12057</v>
      </c>
      <c r="E5758" s="105">
        <v>32.78</v>
      </c>
      <c r="F5758" s="103" t="s">
        <v>86</v>
      </c>
      <c r="G5758" s="103" t="s">
        <v>606</v>
      </c>
      <c r="H5758" s="106">
        <v>2002394.26</v>
      </c>
      <c r="I5758" s="103">
        <v>1.0</v>
      </c>
      <c r="J5758" s="107">
        <v>5.0</v>
      </c>
      <c r="K5758" s="104">
        <v>2021.0</v>
      </c>
      <c r="L5758" s="103" t="s">
        <v>268</v>
      </c>
      <c r="M5758" s="103">
        <v>2021.0</v>
      </c>
      <c r="N5758" s="103" t="s">
        <v>161</v>
      </c>
      <c r="O5758" s="65" t="str">
        <f t="shared" si="1"/>
        <v>616799650001</v>
      </c>
      <c r="P5758" s="65">
        <f t="shared" si="2"/>
        <v>4</v>
      </c>
      <c r="Q5758" s="65">
        <f t="shared" si="3"/>
        <v>7</v>
      </c>
      <c r="R5758" s="65" t="str">
        <f t="shared" si="12"/>
        <v>61.679.965/0001-47</v>
      </c>
      <c r="S5758" s="84"/>
      <c r="T5758" s="84" t="str">
        <f t="shared" si="10"/>
        <v/>
      </c>
      <c r="U5758" s="84" t="str">
        <f t="shared" si="11"/>
        <v/>
      </c>
      <c r="V5758" s="65" t="str">
        <f t="shared" si="5"/>
        <v/>
      </c>
      <c r="W5758" s="84"/>
      <c r="X5758" s="84"/>
      <c r="Y5758" s="85"/>
      <c r="Z5758" s="85"/>
      <c r="AA5758" s="65" t="str">
        <f t="shared" si="6"/>
        <v/>
      </c>
      <c r="AB5758" s="65" t="str">
        <f t="shared" si="7"/>
        <v/>
      </c>
      <c r="AC5758" s="86"/>
      <c r="AD5758" s="87" t="str">
        <f t="shared" si="8"/>
        <v/>
      </c>
      <c r="AE5758" s="84"/>
      <c r="AF5758" s="86">
        <f>IF(AC5758&gt;0,AC5758,'⚙️ Config'!$B$10)</f>
        <v>0.0075</v>
      </c>
      <c r="AG5758" s="88">
        <f t="shared" si="9"/>
        <v>15017.95695</v>
      </c>
      <c r="AH5758" s="88">
        <f>AG5758*'⚙️ Config'!$B$11</f>
        <v>75089.78475</v>
      </c>
      <c r="AI5758" s="88">
        <f>AH5758*'⚙️ Config'!$B$12</f>
        <v>22526.93543</v>
      </c>
      <c r="AJ5758" s="64"/>
      <c r="AK5758" s="84"/>
      <c r="AL5758" s="84"/>
      <c r="AM5758" s="84"/>
      <c r="AN5758" s="84"/>
      <c r="AO5758" s="84"/>
      <c r="AP5758" s="84"/>
      <c r="AQ5758" s="84"/>
    </row>
    <row r="5759" ht="15.0" customHeight="1">
      <c r="A5759" s="103">
        <v>5756.0</v>
      </c>
      <c r="B5759" s="104" t="s">
        <v>12058</v>
      </c>
      <c r="C5759" s="103" t="s">
        <v>141</v>
      </c>
      <c r="D5759" s="103" t="s">
        <v>12059</v>
      </c>
      <c r="E5759" s="105">
        <v>33.26</v>
      </c>
      <c r="F5759" s="103" t="s">
        <v>86</v>
      </c>
      <c r="G5759" s="103" t="s">
        <v>606</v>
      </c>
      <c r="H5759" s="106">
        <v>2001019.5</v>
      </c>
      <c r="I5759" s="103">
        <v>1.0</v>
      </c>
      <c r="J5759" s="107">
        <v>4.8</v>
      </c>
      <c r="K5759" s="104">
        <v>2021.0</v>
      </c>
      <c r="L5759" s="103" t="s">
        <v>630</v>
      </c>
      <c r="M5759" s="103">
        <v>2021.0</v>
      </c>
      <c r="N5759" s="103" t="s">
        <v>145</v>
      </c>
      <c r="O5759" s="65" t="str">
        <f t="shared" si="1"/>
        <v>085992740001</v>
      </c>
      <c r="P5759" s="65">
        <f t="shared" si="2"/>
        <v>5</v>
      </c>
      <c r="Q5759" s="65">
        <f t="shared" si="3"/>
        <v>0</v>
      </c>
      <c r="R5759" s="65" t="str">
        <f t="shared" si="12"/>
        <v>08.599.274/0001-50</v>
      </c>
      <c r="S5759" s="84"/>
      <c r="T5759" s="84" t="str">
        <f t="shared" si="10"/>
        <v/>
      </c>
      <c r="U5759" s="84" t="str">
        <f t="shared" si="11"/>
        <v/>
      </c>
      <c r="V5759" s="65" t="str">
        <f t="shared" si="5"/>
        <v/>
      </c>
      <c r="W5759" s="84"/>
      <c r="X5759" s="84"/>
      <c r="Y5759" s="85"/>
      <c r="Z5759" s="85"/>
      <c r="AA5759" s="65" t="str">
        <f t="shared" si="6"/>
        <v/>
      </c>
      <c r="AB5759" s="65" t="str">
        <f t="shared" si="7"/>
        <v/>
      </c>
      <c r="AC5759" s="86"/>
      <c r="AD5759" s="87" t="str">
        <f t="shared" si="8"/>
        <v/>
      </c>
      <c r="AE5759" s="84"/>
      <c r="AF5759" s="86">
        <f>IF(AC5759&gt;0,AC5759,'⚙️ Config'!$B$10)</f>
        <v>0.0075</v>
      </c>
      <c r="AG5759" s="88">
        <f t="shared" si="9"/>
        <v>15007.64625</v>
      </c>
      <c r="AH5759" s="88">
        <f>AG5759*'⚙️ Config'!$B$11</f>
        <v>75038.23125</v>
      </c>
      <c r="AI5759" s="88">
        <f>AH5759*'⚙️ Config'!$B$12</f>
        <v>22511.46938</v>
      </c>
      <c r="AJ5759" s="64"/>
      <c r="AK5759" s="84"/>
      <c r="AL5759" s="84"/>
      <c r="AM5759" s="84"/>
      <c r="AN5759" s="84"/>
      <c r="AO5759" s="84"/>
      <c r="AP5759" s="84"/>
      <c r="AQ5759" s="84"/>
    </row>
    <row r="5760" ht="15.0" customHeight="1">
      <c r="A5760" s="103">
        <v>5757.0</v>
      </c>
      <c r="B5760" s="104" t="s">
        <v>12060</v>
      </c>
      <c r="C5760" s="103" t="s">
        <v>141</v>
      </c>
      <c r="D5760" s="103" t="s">
        <v>12061</v>
      </c>
      <c r="E5760" s="105">
        <v>33.26</v>
      </c>
      <c r="F5760" s="103" t="s">
        <v>86</v>
      </c>
      <c r="G5760" s="103" t="s">
        <v>606</v>
      </c>
      <c r="H5760" s="106">
        <v>1995975.76</v>
      </c>
      <c r="I5760" s="103">
        <v>1.0</v>
      </c>
      <c r="J5760" s="107">
        <v>4.8</v>
      </c>
      <c r="K5760" s="104">
        <v>2021.0</v>
      </c>
      <c r="L5760" s="103" t="s">
        <v>268</v>
      </c>
      <c r="M5760" s="103">
        <v>2021.0</v>
      </c>
      <c r="N5760" s="103" t="s">
        <v>161</v>
      </c>
      <c r="O5760" s="65" t="str">
        <f t="shared" si="1"/>
        <v>242483700001</v>
      </c>
      <c r="P5760" s="65">
        <f t="shared" si="2"/>
        <v>0</v>
      </c>
      <c r="Q5760" s="65">
        <f t="shared" si="3"/>
        <v>0</v>
      </c>
      <c r="R5760" s="65" t="str">
        <f t="shared" si="12"/>
        <v>24.248.370/0001-00</v>
      </c>
      <c r="S5760" s="84"/>
      <c r="T5760" s="84" t="str">
        <f t="shared" si="10"/>
        <v/>
      </c>
      <c r="U5760" s="84" t="str">
        <f t="shared" si="11"/>
        <v/>
      </c>
      <c r="V5760" s="65" t="str">
        <f t="shared" si="5"/>
        <v/>
      </c>
      <c r="W5760" s="84"/>
      <c r="X5760" s="84"/>
      <c r="Y5760" s="85"/>
      <c r="Z5760" s="85"/>
      <c r="AA5760" s="65" t="str">
        <f t="shared" si="6"/>
        <v/>
      </c>
      <c r="AB5760" s="65" t="str">
        <f t="shared" si="7"/>
        <v/>
      </c>
      <c r="AC5760" s="86"/>
      <c r="AD5760" s="87" t="str">
        <f t="shared" si="8"/>
        <v/>
      </c>
      <c r="AE5760" s="84"/>
      <c r="AF5760" s="86">
        <f>IF(AC5760&gt;0,AC5760,'⚙️ Config'!$B$10)</f>
        <v>0.0075</v>
      </c>
      <c r="AG5760" s="88">
        <f t="shared" si="9"/>
        <v>14969.8182</v>
      </c>
      <c r="AH5760" s="88">
        <f>AG5760*'⚙️ Config'!$B$11</f>
        <v>74849.091</v>
      </c>
      <c r="AI5760" s="88">
        <f>AH5760*'⚙️ Config'!$B$12</f>
        <v>22454.7273</v>
      </c>
      <c r="AJ5760" s="64"/>
      <c r="AK5760" s="84"/>
      <c r="AL5760" s="84"/>
      <c r="AM5760" s="84"/>
      <c r="AN5760" s="84"/>
      <c r="AO5760" s="84"/>
      <c r="AP5760" s="84"/>
      <c r="AQ5760" s="84"/>
    </row>
    <row r="5761" ht="15.0" customHeight="1">
      <c r="A5761" s="98">
        <v>5758.0</v>
      </c>
      <c r="B5761" s="99" t="s">
        <v>12062</v>
      </c>
      <c r="C5761" s="98" t="s">
        <v>141</v>
      </c>
      <c r="D5761" s="98" t="s">
        <v>12063</v>
      </c>
      <c r="E5761" s="100">
        <v>32.78</v>
      </c>
      <c r="F5761" s="98" t="s">
        <v>86</v>
      </c>
      <c r="G5761" s="98" t="s">
        <v>606</v>
      </c>
      <c r="H5761" s="101">
        <v>1992635.6</v>
      </c>
      <c r="I5761" s="98">
        <v>1.0</v>
      </c>
      <c r="J5761" s="102">
        <v>5.0</v>
      </c>
      <c r="K5761" s="99">
        <v>2021.0</v>
      </c>
      <c r="L5761" s="98" t="s">
        <v>630</v>
      </c>
      <c r="M5761" s="98">
        <v>2021.0</v>
      </c>
      <c r="N5761" s="98" t="s">
        <v>161</v>
      </c>
      <c r="O5761" s="65" t="str">
        <f t="shared" si="1"/>
        <v>130240180001</v>
      </c>
      <c r="P5761" s="65">
        <f t="shared" si="2"/>
        <v>7</v>
      </c>
      <c r="Q5761" s="65">
        <f t="shared" si="3"/>
        <v>5</v>
      </c>
      <c r="R5761" s="65" t="str">
        <f t="shared" si="12"/>
        <v>13.024.018/0001-75</v>
      </c>
      <c r="S5761" s="84"/>
      <c r="T5761" s="84" t="str">
        <f t="shared" si="10"/>
        <v/>
      </c>
      <c r="U5761" s="84" t="str">
        <f t="shared" si="11"/>
        <v/>
      </c>
      <c r="V5761" s="65" t="str">
        <f t="shared" si="5"/>
        <v/>
      </c>
      <c r="W5761" s="84"/>
      <c r="X5761" s="84"/>
      <c r="Y5761" s="85"/>
      <c r="Z5761" s="85"/>
      <c r="AA5761" s="65" t="str">
        <f t="shared" si="6"/>
        <v/>
      </c>
      <c r="AB5761" s="65" t="str">
        <f t="shared" si="7"/>
        <v/>
      </c>
      <c r="AC5761" s="86"/>
      <c r="AD5761" s="87" t="str">
        <f t="shared" si="8"/>
        <v/>
      </c>
      <c r="AE5761" s="84"/>
      <c r="AF5761" s="86">
        <f>IF(AC5761&gt;0,AC5761,'⚙️ Config'!$B$10)</f>
        <v>0.0075</v>
      </c>
      <c r="AG5761" s="88">
        <f t="shared" si="9"/>
        <v>14944.767</v>
      </c>
      <c r="AH5761" s="88">
        <f>AG5761*'⚙️ Config'!$B$11</f>
        <v>74723.835</v>
      </c>
      <c r="AI5761" s="88">
        <f>AH5761*'⚙️ Config'!$B$12</f>
        <v>22417.1505</v>
      </c>
      <c r="AJ5761" s="64"/>
      <c r="AK5761" s="84"/>
      <c r="AL5761" s="84"/>
      <c r="AM5761" s="84"/>
      <c r="AN5761" s="84"/>
      <c r="AO5761" s="84"/>
      <c r="AP5761" s="84"/>
      <c r="AQ5761" s="84"/>
    </row>
    <row r="5762" ht="15.0" customHeight="1">
      <c r="A5762" s="103">
        <v>5759.0</v>
      </c>
      <c r="B5762" s="104" t="s">
        <v>12064</v>
      </c>
      <c r="C5762" s="103" t="s">
        <v>141</v>
      </c>
      <c r="D5762" s="103" t="s">
        <v>12065</v>
      </c>
      <c r="E5762" s="105">
        <v>33.51</v>
      </c>
      <c r="F5762" s="103" t="s">
        <v>86</v>
      </c>
      <c r="G5762" s="103" t="s">
        <v>606</v>
      </c>
      <c r="H5762" s="106">
        <v>1991884.35</v>
      </c>
      <c r="I5762" s="103">
        <v>1.0</v>
      </c>
      <c r="J5762" s="107">
        <v>4.7</v>
      </c>
      <c r="K5762" s="104">
        <v>2021.0</v>
      </c>
      <c r="L5762" s="103" t="s">
        <v>630</v>
      </c>
      <c r="M5762" s="103">
        <v>2021.0</v>
      </c>
      <c r="N5762" s="103" t="s">
        <v>161</v>
      </c>
      <c r="O5762" s="65" t="str">
        <f t="shared" si="1"/>
        <v>132652820001</v>
      </c>
      <c r="P5762" s="65">
        <f t="shared" si="2"/>
        <v>0</v>
      </c>
      <c r="Q5762" s="65">
        <f t="shared" si="3"/>
        <v>9</v>
      </c>
      <c r="R5762" s="65" t="str">
        <f t="shared" si="12"/>
        <v>13.265.282/0001-09</v>
      </c>
      <c r="S5762" s="84"/>
      <c r="T5762" s="84" t="str">
        <f t="shared" si="10"/>
        <v/>
      </c>
      <c r="U5762" s="84" t="str">
        <f t="shared" si="11"/>
        <v/>
      </c>
      <c r="V5762" s="65" t="str">
        <f t="shared" si="5"/>
        <v/>
      </c>
      <c r="W5762" s="84"/>
      <c r="X5762" s="84"/>
      <c r="Y5762" s="85"/>
      <c r="Z5762" s="85"/>
      <c r="AA5762" s="65" t="str">
        <f t="shared" si="6"/>
        <v/>
      </c>
      <c r="AB5762" s="65" t="str">
        <f t="shared" si="7"/>
        <v/>
      </c>
      <c r="AC5762" s="86"/>
      <c r="AD5762" s="87" t="str">
        <f t="shared" si="8"/>
        <v/>
      </c>
      <c r="AE5762" s="84"/>
      <c r="AF5762" s="86">
        <f>IF(AC5762&gt;0,AC5762,'⚙️ Config'!$B$10)</f>
        <v>0.0075</v>
      </c>
      <c r="AG5762" s="88">
        <f t="shared" si="9"/>
        <v>14939.13263</v>
      </c>
      <c r="AH5762" s="88">
        <f>AG5762*'⚙️ Config'!$B$11</f>
        <v>74695.66313</v>
      </c>
      <c r="AI5762" s="88">
        <f>AH5762*'⚙️ Config'!$B$12</f>
        <v>22408.69894</v>
      </c>
      <c r="AJ5762" s="64"/>
      <c r="AK5762" s="84"/>
      <c r="AL5762" s="84"/>
      <c r="AM5762" s="84"/>
      <c r="AN5762" s="84"/>
      <c r="AO5762" s="84"/>
      <c r="AP5762" s="84"/>
      <c r="AQ5762" s="84"/>
    </row>
    <row r="5763" ht="15.0" customHeight="1">
      <c r="A5763" s="98">
        <v>5760.0</v>
      </c>
      <c r="B5763" s="99" t="s">
        <v>12066</v>
      </c>
      <c r="C5763" s="98" t="s">
        <v>141</v>
      </c>
      <c r="D5763" s="98" t="s">
        <v>12067</v>
      </c>
      <c r="E5763" s="100">
        <v>32.78</v>
      </c>
      <c r="F5763" s="98" t="s">
        <v>86</v>
      </c>
      <c r="G5763" s="98" t="s">
        <v>606</v>
      </c>
      <c r="H5763" s="101">
        <v>1985362.95</v>
      </c>
      <c r="I5763" s="98">
        <v>1.0</v>
      </c>
      <c r="J5763" s="102">
        <v>5.0</v>
      </c>
      <c r="K5763" s="99">
        <v>2021.0</v>
      </c>
      <c r="L5763" s="98" t="s">
        <v>630</v>
      </c>
      <c r="M5763" s="98">
        <v>2021.0</v>
      </c>
      <c r="N5763" s="98" t="s">
        <v>161</v>
      </c>
      <c r="O5763" s="65" t="str">
        <f t="shared" si="1"/>
        <v>090888090001</v>
      </c>
      <c r="P5763" s="65">
        <f t="shared" si="2"/>
        <v>9</v>
      </c>
      <c r="Q5763" s="65">
        <f t="shared" si="3"/>
        <v>1</v>
      </c>
      <c r="R5763" s="65" t="str">
        <f t="shared" si="12"/>
        <v>09.088.809/0001-91</v>
      </c>
      <c r="S5763" s="84"/>
      <c r="T5763" s="84" t="str">
        <f t="shared" si="10"/>
        <v/>
      </c>
      <c r="U5763" s="84" t="str">
        <f t="shared" si="11"/>
        <v/>
      </c>
      <c r="V5763" s="65" t="str">
        <f t="shared" si="5"/>
        <v/>
      </c>
      <c r="W5763" s="84"/>
      <c r="X5763" s="84"/>
      <c r="Y5763" s="85"/>
      <c r="Z5763" s="85"/>
      <c r="AA5763" s="65" t="str">
        <f t="shared" si="6"/>
        <v/>
      </c>
      <c r="AB5763" s="65" t="str">
        <f t="shared" si="7"/>
        <v/>
      </c>
      <c r="AC5763" s="86"/>
      <c r="AD5763" s="87" t="str">
        <f t="shared" si="8"/>
        <v/>
      </c>
      <c r="AE5763" s="84"/>
      <c r="AF5763" s="86">
        <f>IF(AC5763&gt;0,AC5763,'⚙️ Config'!$B$10)</f>
        <v>0.0075</v>
      </c>
      <c r="AG5763" s="88">
        <f t="shared" si="9"/>
        <v>14890.22213</v>
      </c>
      <c r="AH5763" s="88">
        <f>AG5763*'⚙️ Config'!$B$11</f>
        <v>74451.11063</v>
      </c>
      <c r="AI5763" s="88">
        <f>AH5763*'⚙️ Config'!$B$12</f>
        <v>22335.33319</v>
      </c>
      <c r="AJ5763" s="64"/>
      <c r="AK5763" s="84"/>
      <c r="AL5763" s="84"/>
      <c r="AM5763" s="84"/>
      <c r="AN5763" s="84"/>
      <c r="AO5763" s="84"/>
      <c r="AP5763" s="84"/>
      <c r="AQ5763" s="84"/>
    </row>
    <row r="5764" ht="15.0" customHeight="1">
      <c r="A5764" s="103">
        <v>5761.0</v>
      </c>
      <c r="B5764" s="104" t="s">
        <v>12068</v>
      </c>
      <c r="C5764" s="103" t="s">
        <v>141</v>
      </c>
      <c r="D5764" s="103" t="s">
        <v>12069</v>
      </c>
      <c r="E5764" s="105">
        <v>33.51</v>
      </c>
      <c r="F5764" s="103" t="s">
        <v>86</v>
      </c>
      <c r="G5764" s="103" t="s">
        <v>606</v>
      </c>
      <c r="H5764" s="106">
        <v>1983572.71</v>
      </c>
      <c r="I5764" s="103">
        <v>1.0</v>
      </c>
      <c r="J5764" s="107">
        <v>4.7</v>
      </c>
      <c r="K5764" s="104">
        <v>2021.0</v>
      </c>
      <c r="L5764" s="103" t="s">
        <v>448</v>
      </c>
      <c r="M5764" s="103">
        <v>2021.0</v>
      </c>
      <c r="N5764" s="103" t="s">
        <v>161</v>
      </c>
      <c r="O5764" s="65" t="str">
        <f t="shared" si="1"/>
        <v>540414050001</v>
      </c>
      <c r="P5764" s="65">
        <f t="shared" si="2"/>
        <v>0</v>
      </c>
      <c r="Q5764" s="65">
        <f t="shared" si="3"/>
        <v>5</v>
      </c>
      <c r="R5764" s="65" t="str">
        <f t="shared" si="12"/>
        <v>54.041.405/0001-05</v>
      </c>
      <c r="S5764" s="84"/>
      <c r="T5764" s="84" t="str">
        <f t="shared" si="10"/>
        <v/>
      </c>
      <c r="U5764" s="84" t="str">
        <f t="shared" si="11"/>
        <v/>
      </c>
      <c r="V5764" s="65" t="str">
        <f t="shared" si="5"/>
        <v/>
      </c>
      <c r="W5764" s="84"/>
      <c r="X5764" s="84"/>
      <c r="Y5764" s="85"/>
      <c r="Z5764" s="85"/>
      <c r="AA5764" s="65" t="str">
        <f t="shared" si="6"/>
        <v/>
      </c>
      <c r="AB5764" s="65" t="str">
        <f t="shared" si="7"/>
        <v/>
      </c>
      <c r="AC5764" s="86"/>
      <c r="AD5764" s="87" t="str">
        <f t="shared" si="8"/>
        <v/>
      </c>
      <c r="AE5764" s="84"/>
      <c r="AF5764" s="86">
        <f>IF(AC5764&gt;0,AC5764,'⚙️ Config'!$B$10)</f>
        <v>0.0075</v>
      </c>
      <c r="AG5764" s="88">
        <f t="shared" si="9"/>
        <v>14876.79533</v>
      </c>
      <c r="AH5764" s="88">
        <f>AG5764*'⚙️ Config'!$B$11</f>
        <v>74383.97663</v>
      </c>
      <c r="AI5764" s="88">
        <f>AH5764*'⚙️ Config'!$B$12</f>
        <v>22315.19299</v>
      </c>
      <c r="AJ5764" s="64"/>
      <c r="AK5764" s="84"/>
      <c r="AL5764" s="84"/>
      <c r="AM5764" s="84"/>
      <c r="AN5764" s="84"/>
      <c r="AO5764" s="84"/>
      <c r="AP5764" s="84"/>
      <c r="AQ5764" s="84"/>
    </row>
    <row r="5765" ht="15.0" customHeight="1">
      <c r="A5765" s="98">
        <v>5762.0</v>
      </c>
      <c r="B5765" s="99" t="s">
        <v>12070</v>
      </c>
      <c r="C5765" s="98" t="s">
        <v>141</v>
      </c>
      <c r="D5765" s="98" t="s">
        <v>12071</v>
      </c>
      <c r="E5765" s="100">
        <v>33.51</v>
      </c>
      <c r="F5765" s="98" t="s">
        <v>86</v>
      </c>
      <c r="G5765" s="98" t="s">
        <v>606</v>
      </c>
      <c r="H5765" s="101">
        <v>1979999.13</v>
      </c>
      <c r="I5765" s="98">
        <v>1.0</v>
      </c>
      <c r="J5765" s="102">
        <v>4.7</v>
      </c>
      <c r="K5765" s="99">
        <v>2021.0</v>
      </c>
      <c r="L5765" s="98" t="s">
        <v>268</v>
      </c>
      <c r="M5765" s="98">
        <v>2021.0</v>
      </c>
      <c r="N5765" s="98" t="s">
        <v>161</v>
      </c>
      <c r="O5765" s="65" t="str">
        <f t="shared" si="1"/>
        <v>147824130001</v>
      </c>
      <c r="P5765" s="65">
        <f t="shared" si="2"/>
        <v>8</v>
      </c>
      <c r="Q5765" s="65">
        <f t="shared" si="3"/>
        <v>0</v>
      </c>
      <c r="R5765" s="65" t="str">
        <f t="shared" si="12"/>
        <v>14.782.413/0001-80</v>
      </c>
      <c r="S5765" s="84"/>
      <c r="T5765" s="84" t="str">
        <f t="shared" si="10"/>
        <v/>
      </c>
      <c r="U5765" s="84" t="str">
        <f t="shared" si="11"/>
        <v/>
      </c>
      <c r="V5765" s="65" t="str">
        <f t="shared" si="5"/>
        <v/>
      </c>
      <c r="W5765" s="84"/>
      <c r="X5765" s="84"/>
      <c r="Y5765" s="85"/>
      <c r="Z5765" s="85"/>
      <c r="AA5765" s="65" t="str">
        <f t="shared" si="6"/>
        <v/>
      </c>
      <c r="AB5765" s="65" t="str">
        <f t="shared" si="7"/>
        <v/>
      </c>
      <c r="AC5765" s="86"/>
      <c r="AD5765" s="87" t="str">
        <f t="shared" si="8"/>
        <v/>
      </c>
      <c r="AE5765" s="84"/>
      <c r="AF5765" s="86">
        <f>IF(AC5765&gt;0,AC5765,'⚙️ Config'!$B$10)</f>
        <v>0.0075</v>
      </c>
      <c r="AG5765" s="88">
        <f t="shared" si="9"/>
        <v>14849.99348</v>
      </c>
      <c r="AH5765" s="88">
        <f>AG5765*'⚙️ Config'!$B$11</f>
        <v>74249.96738</v>
      </c>
      <c r="AI5765" s="88">
        <f>AH5765*'⚙️ Config'!$B$12</f>
        <v>22274.99021</v>
      </c>
      <c r="AJ5765" s="64"/>
      <c r="AK5765" s="84"/>
      <c r="AL5765" s="84"/>
      <c r="AM5765" s="84"/>
      <c r="AN5765" s="84"/>
      <c r="AO5765" s="84"/>
      <c r="AP5765" s="84"/>
      <c r="AQ5765" s="84"/>
    </row>
    <row r="5766" ht="15.0" customHeight="1">
      <c r="A5766" s="103">
        <v>5763.0</v>
      </c>
      <c r="B5766" s="104" t="s">
        <v>12072</v>
      </c>
      <c r="C5766" s="103" t="s">
        <v>141</v>
      </c>
      <c r="D5766" s="103" t="s">
        <v>12073</v>
      </c>
      <c r="E5766" s="105">
        <v>33.26</v>
      </c>
      <c r="F5766" s="103" t="s">
        <v>86</v>
      </c>
      <c r="G5766" s="103" t="s">
        <v>606</v>
      </c>
      <c r="H5766" s="106">
        <v>1979157.57</v>
      </c>
      <c r="I5766" s="103">
        <v>1.0</v>
      </c>
      <c r="J5766" s="107">
        <v>4.8</v>
      </c>
      <c r="K5766" s="104">
        <v>2021.0</v>
      </c>
      <c r="L5766" s="103" t="s">
        <v>630</v>
      </c>
      <c r="M5766" s="103">
        <v>2021.0</v>
      </c>
      <c r="N5766" s="103" t="s">
        <v>161</v>
      </c>
      <c r="O5766" s="65" t="str">
        <f t="shared" si="1"/>
        <v>148783870001</v>
      </c>
      <c r="P5766" s="65">
        <f t="shared" si="2"/>
        <v>9</v>
      </c>
      <c r="Q5766" s="65">
        <f t="shared" si="3"/>
        <v>8</v>
      </c>
      <c r="R5766" s="65" t="str">
        <f t="shared" si="12"/>
        <v>14.878.387/0001-98</v>
      </c>
      <c r="S5766" s="84"/>
      <c r="T5766" s="84" t="str">
        <f t="shared" si="10"/>
        <v/>
      </c>
      <c r="U5766" s="84" t="str">
        <f t="shared" si="11"/>
        <v/>
      </c>
      <c r="V5766" s="65" t="str">
        <f t="shared" si="5"/>
        <v/>
      </c>
      <c r="W5766" s="84"/>
      <c r="X5766" s="84"/>
      <c r="Y5766" s="85"/>
      <c r="Z5766" s="85"/>
      <c r="AA5766" s="65" t="str">
        <f t="shared" si="6"/>
        <v/>
      </c>
      <c r="AB5766" s="65" t="str">
        <f t="shared" si="7"/>
        <v/>
      </c>
      <c r="AC5766" s="86"/>
      <c r="AD5766" s="87" t="str">
        <f t="shared" si="8"/>
        <v/>
      </c>
      <c r="AE5766" s="84"/>
      <c r="AF5766" s="86">
        <f>IF(AC5766&gt;0,AC5766,'⚙️ Config'!$B$10)</f>
        <v>0.0075</v>
      </c>
      <c r="AG5766" s="88">
        <f t="shared" si="9"/>
        <v>14843.68178</v>
      </c>
      <c r="AH5766" s="88">
        <f>AG5766*'⚙️ Config'!$B$11</f>
        <v>74218.40888</v>
      </c>
      <c r="AI5766" s="88">
        <f>AH5766*'⚙️ Config'!$B$12</f>
        <v>22265.52266</v>
      </c>
      <c r="AJ5766" s="64"/>
      <c r="AK5766" s="84"/>
      <c r="AL5766" s="84"/>
      <c r="AM5766" s="84"/>
      <c r="AN5766" s="84"/>
      <c r="AO5766" s="84"/>
      <c r="AP5766" s="84"/>
      <c r="AQ5766" s="84"/>
    </row>
    <row r="5767" ht="15.0" customHeight="1">
      <c r="A5767" s="103">
        <v>5764.0</v>
      </c>
      <c r="B5767" s="104" t="s">
        <v>12074</v>
      </c>
      <c r="C5767" s="103" t="s">
        <v>141</v>
      </c>
      <c r="D5767" s="103" t="s">
        <v>12075</v>
      </c>
      <c r="E5767" s="105">
        <v>33.26</v>
      </c>
      <c r="F5767" s="103" t="s">
        <v>86</v>
      </c>
      <c r="G5767" s="103" t="s">
        <v>606</v>
      </c>
      <c r="H5767" s="106">
        <v>1979066.98</v>
      </c>
      <c r="I5767" s="103">
        <v>1.0</v>
      </c>
      <c r="J5767" s="107">
        <v>4.8</v>
      </c>
      <c r="K5767" s="104">
        <v>2021.0</v>
      </c>
      <c r="L5767" s="103" t="s">
        <v>630</v>
      </c>
      <c r="M5767" s="103">
        <v>2021.0</v>
      </c>
      <c r="N5767" s="103" t="s">
        <v>161</v>
      </c>
      <c r="O5767" s="65" t="str">
        <f t="shared" si="1"/>
        <v>048145360001</v>
      </c>
      <c r="P5767" s="65">
        <f t="shared" si="2"/>
        <v>0</v>
      </c>
      <c r="Q5767" s="65">
        <f t="shared" si="3"/>
        <v>0</v>
      </c>
      <c r="R5767" s="65" t="str">
        <f t="shared" si="12"/>
        <v>04.814.536/0001-00</v>
      </c>
      <c r="S5767" s="84"/>
      <c r="T5767" s="84" t="str">
        <f t="shared" si="10"/>
        <v/>
      </c>
      <c r="U5767" s="84" t="str">
        <f t="shared" si="11"/>
        <v/>
      </c>
      <c r="V5767" s="65" t="str">
        <f t="shared" si="5"/>
        <v/>
      </c>
      <c r="W5767" s="84"/>
      <c r="X5767" s="84"/>
      <c r="Y5767" s="85"/>
      <c r="Z5767" s="85"/>
      <c r="AA5767" s="65" t="str">
        <f t="shared" si="6"/>
        <v/>
      </c>
      <c r="AB5767" s="65" t="str">
        <f t="shared" si="7"/>
        <v/>
      </c>
      <c r="AC5767" s="86"/>
      <c r="AD5767" s="87" t="str">
        <f t="shared" si="8"/>
        <v/>
      </c>
      <c r="AE5767" s="84"/>
      <c r="AF5767" s="86">
        <f>IF(AC5767&gt;0,AC5767,'⚙️ Config'!$B$10)</f>
        <v>0.0075</v>
      </c>
      <c r="AG5767" s="88">
        <f t="shared" si="9"/>
        <v>14843.00235</v>
      </c>
      <c r="AH5767" s="88">
        <f>AG5767*'⚙️ Config'!$B$11</f>
        <v>74215.01175</v>
      </c>
      <c r="AI5767" s="88">
        <f>AH5767*'⚙️ Config'!$B$12</f>
        <v>22264.50353</v>
      </c>
      <c r="AJ5767" s="64"/>
      <c r="AK5767" s="84"/>
      <c r="AL5767" s="84"/>
      <c r="AM5767" s="84"/>
      <c r="AN5767" s="84"/>
      <c r="AO5767" s="84"/>
      <c r="AP5767" s="84"/>
      <c r="AQ5767" s="84"/>
    </row>
    <row r="5768" ht="15.0" customHeight="1">
      <c r="A5768" s="98">
        <v>5765.0</v>
      </c>
      <c r="B5768" s="99" t="s">
        <v>12076</v>
      </c>
      <c r="C5768" s="98" t="s">
        <v>141</v>
      </c>
      <c r="D5768" s="98" t="s">
        <v>12077</v>
      </c>
      <c r="E5768" s="100">
        <v>33.51</v>
      </c>
      <c r="F5768" s="98" t="s">
        <v>86</v>
      </c>
      <c r="G5768" s="98" t="s">
        <v>606</v>
      </c>
      <c r="H5768" s="101">
        <v>1978794.73</v>
      </c>
      <c r="I5768" s="98">
        <v>1.0</v>
      </c>
      <c r="J5768" s="102">
        <v>4.7</v>
      </c>
      <c r="K5768" s="99">
        <v>2021.0</v>
      </c>
      <c r="L5768" s="98" t="s">
        <v>630</v>
      </c>
      <c r="M5768" s="98">
        <v>2021.0</v>
      </c>
      <c r="N5768" s="98" t="s">
        <v>161</v>
      </c>
      <c r="O5768" s="65" t="str">
        <f t="shared" si="1"/>
        <v>152958150001</v>
      </c>
      <c r="P5768" s="65">
        <f t="shared" si="2"/>
        <v>1</v>
      </c>
      <c r="Q5768" s="65">
        <f t="shared" si="3"/>
        <v>2</v>
      </c>
      <c r="R5768" s="65" t="str">
        <f t="shared" si="12"/>
        <v>15.295.815/0001-12</v>
      </c>
      <c r="S5768" s="84"/>
      <c r="T5768" s="84" t="str">
        <f t="shared" si="10"/>
        <v/>
      </c>
      <c r="U5768" s="84" t="str">
        <f t="shared" si="11"/>
        <v/>
      </c>
      <c r="V5768" s="65" t="str">
        <f t="shared" si="5"/>
        <v/>
      </c>
      <c r="W5768" s="84"/>
      <c r="X5768" s="84"/>
      <c r="Y5768" s="85"/>
      <c r="Z5768" s="85"/>
      <c r="AA5768" s="65" t="str">
        <f t="shared" si="6"/>
        <v/>
      </c>
      <c r="AB5768" s="65" t="str">
        <f t="shared" si="7"/>
        <v/>
      </c>
      <c r="AC5768" s="86"/>
      <c r="AD5768" s="87" t="str">
        <f t="shared" si="8"/>
        <v/>
      </c>
      <c r="AE5768" s="84"/>
      <c r="AF5768" s="86">
        <f>IF(AC5768&gt;0,AC5768,'⚙️ Config'!$B$10)</f>
        <v>0.0075</v>
      </c>
      <c r="AG5768" s="88">
        <f t="shared" si="9"/>
        <v>14840.96048</v>
      </c>
      <c r="AH5768" s="88">
        <f>AG5768*'⚙️ Config'!$B$11</f>
        <v>74204.80238</v>
      </c>
      <c r="AI5768" s="88">
        <f>AH5768*'⚙️ Config'!$B$12</f>
        <v>22261.44071</v>
      </c>
      <c r="AJ5768" s="64"/>
      <c r="AK5768" s="84"/>
      <c r="AL5768" s="84"/>
      <c r="AM5768" s="84"/>
      <c r="AN5768" s="84"/>
      <c r="AO5768" s="84"/>
      <c r="AP5768" s="84"/>
      <c r="AQ5768" s="84"/>
    </row>
    <row r="5769" ht="15.0" customHeight="1">
      <c r="A5769" s="103">
        <v>5766.0</v>
      </c>
      <c r="B5769" s="104" t="s">
        <v>12078</v>
      </c>
      <c r="C5769" s="103" t="s">
        <v>141</v>
      </c>
      <c r="D5769" s="103" t="s">
        <v>12079</v>
      </c>
      <c r="E5769" s="105">
        <v>33.26</v>
      </c>
      <c r="F5769" s="103" t="s">
        <v>86</v>
      </c>
      <c r="G5769" s="103" t="s">
        <v>606</v>
      </c>
      <c r="H5769" s="106">
        <v>1965286.91</v>
      </c>
      <c r="I5769" s="103">
        <v>1.0</v>
      </c>
      <c r="J5769" s="107">
        <v>4.8</v>
      </c>
      <c r="K5769" s="104">
        <v>2021.0</v>
      </c>
      <c r="L5769" s="103" t="s">
        <v>202</v>
      </c>
      <c r="M5769" s="103">
        <v>2021.0</v>
      </c>
      <c r="N5769" s="103" t="s">
        <v>145</v>
      </c>
      <c r="O5769" s="65" t="str">
        <f t="shared" si="1"/>
        <v>328313920001</v>
      </c>
      <c r="P5769" s="65">
        <f t="shared" si="2"/>
        <v>2</v>
      </c>
      <c r="Q5769" s="65">
        <f t="shared" si="3"/>
        <v>7</v>
      </c>
      <c r="R5769" s="65" t="str">
        <f t="shared" si="12"/>
        <v>32.831.392/0001-27</v>
      </c>
      <c r="S5769" s="84"/>
      <c r="T5769" s="84" t="str">
        <f t="shared" si="10"/>
        <v/>
      </c>
      <c r="U5769" s="84" t="str">
        <f t="shared" si="11"/>
        <v/>
      </c>
      <c r="V5769" s="65" t="str">
        <f t="shared" si="5"/>
        <v/>
      </c>
      <c r="W5769" s="84"/>
      <c r="X5769" s="84"/>
      <c r="Y5769" s="85"/>
      <c r="Z5769" s="85"/>
      <c r="AA5769" s="65" t="str">
        <f t="shared" si="6"/>
        <v/>
      </c>
      <c r="AB5769" s="65" t="str">
        <f t="shared" si="7"/>
        <v/>
      </c>
      <c r="AC5769" s="86"/>
      <c r="AD5769" s="87" t="str">
        <f t="shared" si="8"/>
        <v/>
      </c>
      <c r="AE5769" s="84"/>
      <c r="AF5769" s="86">
        <f>IF(AC5769&gt;0,AC5769,'⚙️ Config'!$B$10)</f>
        <v>0.0075</v>
      </c>
      <c r="AG5769" s="88">
        <f t="shared" si="9"/>
        <v>14739.65183</v>
      </c>
      <c r="AH5769" s="88">
        <f>AG5769*'⚙️ Config'!$B$11</f>
        <v>73698.25913</v>
      </c>
      <c r="AI5769" s="88">
        <f>AH5769*'⚙️ Config'!$B$12</f>
        <v>22109.47774</v>
      </c>
      <c r="AJ5769" s="64"/>
      <c r="AK5769" s="84"/>
      <c r="AL5769" s="84"/>
      <c r="AM5769" s="84"/>
      <c r="AN5769" s="84"/>
      <c r="AO5769" s="84"/>
      <c r="AP5769" s="84"/>
      <c r="AQ5769" s="84"/>
    </row>
    <row r="5770" ht="15.0" customHeight="1">
      <c r="A5770" s="103">
        <v>5767.0</v>
      </c>
      <c r="B5770" s="104" t="s">
        <v>12080</v>
      </c>
      <c r="C5770" s="103" t="s">
        <v>141</v>
      </c>
      <c r="D5770" s="103" t="s">
        <v>12081</v>
      </c>
      <c r="E5770" s="105">
        <v>32.78</v>
      </c>
      <c r="F5770" s="103" t="s">
        <v>86</v>
      </c>
      <c r="G5770" s="103" t="s">
        <v>606</v>
      </c>
      <c r="H5770" s="106">
        <v>1962561.97</v>
      </c>
      <c r="I5770" s="103">
        <v>1.0</v>
      </c>
      <c r="J5770" s="107">
        <v>5.0</v>
      </c>
      <c r="K5770" s="104">
        <v>2021.0</v>
      </c>
      <c r="L5770" s="103" t="s">
        <v>202</v>
      </c>
      <c r="M5770" s="103">
        <v>2021.0</v>
      </c>
      <c r="N5770" s="103" t="s">
        <v>145</v>
      </c>
      <c r="O5770" s="65" t="str">
        <f t="shared" si="1"/>
        <v>587465950001</v>
      </c>
      <c r="P5770" s="65">
        <f t="shared" si="2"/>
        <v>0</v>
      </c>
      <c r="Q5770" s="65">
        <f t="shared" si="3"/>
        <v>9</v>
      </c>
      <c r="R5770" s="65" t="str">
        <f t="shared" si="12"/>
        <v>58.746.595/0001-09</v>
      </c>
      <c r="S5770" s="84"/>
      <c r="T5770" s="84" t="str">
        <f t="shared" si="10"/>
        <v/>
      </c>
      <c r="U5770" s="84" t="str">
        <f t="shared" si="11"/>
        <v/>
      </c>
      <c r="V5770" s="65" t="str">
        <f t="shared" si="5"/>
        <v/>
      </c>
      <c r="W5770" s="84"/>
      <c r="X5770" s="84"/>
      <c r="Y5770" s="85"/>
      <c r="Z5770" s="85"/>
      <c r="AA5770" s="65" t="str">
        <f t="shared" si="6"/>
        <v/>
      </c>
      <c r="AB5770" s="65" t="str">
        <f t="shared" si="7"/>
        <v/>
      </c>
      <c r="AC5770" s="86"/>
      <c r="AD5770" s="87" t="str">
        <f t="shared" si="8"/>
        <v/>
      </c>
      <c r="AE5770" s="84"/>
      <c r="AF5770" s="86">
        <f>IF(AC5770&gt;0,AC5770,'⚙️ Config'!$B$10)</f>
        <v>0.0075</v>
      </c>
      <c r="AG5770" s="88">
        <f t="shared" si="9"/>
        <v>14719.21478</v>
      </c>
      <c r="AH5770" s="88">
        <f>AG5770*'⚙️ Config'!$B$11</f>
        <v>73596.07388</v>
      </c>
      <c r="AI5770" s="88">
        <f>AH5770*'⚙️ Config'!$B$12</f>
        <v>22078.82216</v>
      </c>
      <c r="AJ5770" s="64"/>
      <c r="AK5770" s="84"/>
      <c r="AL5770" s="84"/>
      <c r="AM5770" s="84"/>
      <c r="AN5770" s="84"/>
      <c r="AO5770" s="84"/>
      <c r="AP5770" s="84"/>
      <c r="AQ5770" s="84"/>
    </row>
    <row r="5771" ht="15.0" customHeight="1">
      <c r="A5771" s="103">
        <v>5768.0</v>
      </c>
      <c r="B5771" s="104" t="s">
        <v>12082</v>
      </c>
      <c r="C5771" s="103" t="s">
        <v>141</v>
      </c>
      <c r="D5771" s="103" t="s">
        <v>12083</v>
      </c>
      <c r="E5771" s="105">
        <v>32.78</v>
      </c>
      <c r="F5771" s="103" t="s">
        <v>86</v>
      </c>
      <c r="G5771" s="103" t="s">
        <v>606</v>
      </c>
      <c r="H5771" s="106">
        <v>1953627.68</v>
      </c>
      <c r="I5771" s="103">
        <v>1.0</v>
      </c>
      <c r="J5771" s="107">
        <v>5.0</v>
      </c>
      <c r="K5771" s="104">
        <v>2021.0</v>
      </c>
      <c r="L5771" s="103" t="s">
        <v>197</v>
      </c>
      <c r="M5771" s="103">
        <v>2021.0</v>
      </c>
      <c r="N5771" s="103" t="s">
        <v>145</v>
      </c>
      <c r="O5771" s="65" t="str">
        <f t="shared" si="1"/>
        <v>077554840001</v>
      </c>
      <c r="P5771" s="65">
        <f t="shared" si="2"/>
        <v>2</v>
      </c>
      <c r="Q5771" s="65">
        <f t="shared" si="3"/>
        <v>8</v>
      </c>
      <c r="R5771" s="65" t="str">
        <f t="shared" si="12"/>
        <v>07.755.484/0001-28</v>
      </c>
      <c r="S5771" s="84"/>
      <c r="T5771" s="84" t="str">
        <f t="shared" si="10"/>
        <v/>
      </c>
      <c r="U5771" s="84" t="str">
        <f t="shared" si="11"/>
        <v/>
      </c>
      <c r="V5771" s="65" t="str">
        <f t="shared" si="5"/>
        <v/>
      </c>
      <c r="W5771" s="84"/>
      <c r="X5771" s="84"/>
      <c r="Y5771" s="85"/>
      <c r="Z5771" s="85"/>
      <c r="AA5771" s="65" t="str">
        <f t="shared" si="6"/>
        <v/>
      </c>
      <c r="AB5771" s="65" t="str">
        <f t="shared" si="7"/>
        <v/>
      </c>
      <c r="AC5771" s="86"/>
      <c r="AD5771" s="87" t="str">
        <f t="shared" si="8"/>
        <v/>
      </c>
      <c r="AE5771" s="84"/>
      <c r="AF5771" s="86">
        <f>IF(AC5771&gt;0,AC5771,'⚙️ Config'!$B$10)</f>
        <v>0.0075</v>
      </c>
      <c r="AG5771" s="88">
        <f t="shared" si="9"/>
        <v>14652.2076</v>
      </c>
      <c r="AH5771" s="88">
        <f>AG5771*'⚙️ Config'!$B$11</f>
        <v>73261.038</v>
      </c>
      <c r="AI5771" s="88">
        <f>AH5771*'⚙️ Config'!$B$12</f>
        <v>21978.3114</v>
      </c>
      <c r="AJ5771" s="64"/>
      <c r="AK5771" s="84"/>
      <c r="AL5771" s="84"/>
      <c r="AM5771" s="84"/>
      <c r="AN5771" s="84"/>
      <c r="AO5771" s="84"/>
      <c r="AP5771" s="84"/>
      <c r="AQ5771" s="84"/>
    </row>
    <row r="5772" ht="15.0" customHeight="1">
      <c r="A5772" s="103">
        <v>5769.0</v>
      </c>
      <c r="B5772" s="104" t="s">
        <v>12084</v>
      </c>
      <c r="C5772" s="103" t="s">
        <v>141</v>
      </c>
      <c r="D5772" s="103" t="s">
        <v>12085</v>
      </c>
      <c r="E5772" s="105">
        <v>32.78</v>
      </c>
      <c r="F5772" s="103" t="s">
        <v>86</v>
      </c>
      <c r="G5772" s="103" t="s">
        <v>606</v>
      </c>
      <c r="H5772" s="106">
        <v>1947152.72</v>
      </c>
      <c r="I5772" s="103">
        <v>1.0</v>
      </c>
      <c r="J5772" s="107">
        <v>5.0</v>
      </c>
      <c r="K5772" s="104">
        <v>2021.0</v>
      </c>
      <c r="L5772" s="103" t="s">
        <v>630</v>
      </c>
      <c r="M5772" s="103">
        <v>2021.0</v>
      </c>
      <c r="N5772" s="103" t="s">
        <v>342</v>
      </c>
      <c r="O5772" s="65" t="str">
        <f t="shared" si="1"/>
        <v>238294640001</v>
      </c>
      <c r="P5772" s="65">
        <f t="shared" si="2"/>
        <v>0</v>
      </c>
      <c r="Q5772" s="65">
        <f t="shared" si="3"/>
        <v>0</v>
      </c>
      <c r="R5772" s="65" t="str">
        <f t="shared" si="12"/>
        <v>23.829.464/0001-00</v>
      </c>
      <c r="S5772" s="84"/>
      <c r="T5772" s="84" t="str">
        <f t="shared" si="10"/>
        <v/>
      </c>
      <c r="U5772" s="84" t="str">
        <f t="shared" si="11"/>
        <v/>
      </c>
      <c r="V5772" s="65" t="str">
        <f t="shared" si="5"/>
        <v/>
      </c>
      <c r="W5772" s="84"/>
      <c r="X5772" s="84"/>
      <c r="Y5772" s="85"/>
      <c r="Z5772" s="85"/>
      <c r="AA5772" s="65" t="str">
        <f t="shared" si="6"/>
        <v/>
      </c>
      <c r="AB5772" s="65" t="str">
        <f t="shared" si="7"/>
        <v/>
      </c>
      <c r="AC5772" s="86"/>
      <c r="AD5772" s="87" t="str">
        <f t="shared" si="8"/>
        <v/>
      </c>
      <c r="AE5772" s="84"/>
      <c r="AF5772" s="86">
        <f>IF(AC5772&gt;0,AC5772,'⚙️ Config'!$B$10)</f>
        <v>0.0075</v>
      </c>
      <c r="AG5772" s="88">
        <f t="shared" si="9"/>
        <v>14603.6454</v>
      </c>
      <c r="AH5772" s="88">
        <f>AG5772*'⚙️ Config'!$B$11</f>
        <v>73018.227</v>
      </c>
      <c r="AI5772" s="88">
        <f>AH5772*'⚙️ Config'!$B$12</f>
        <v>21905.4681</v>
      </c>
      <c r="AJ5772" s="64"/>
      <c r="AK5772" s="84"/>
      <c r="AL5772" s="84"/>
      <c r="AM5772" s="84"/>
      <c r="AN5772" s="84"/>
      <c r="AO5772" s="84"/>
      <c r="AP5772" s="84"/>
      <c r="AQ5772" s="84"/>
    </row>
    <row r="5773" ht="15.0" customHeight="1">
      <c r="A5773" s="98">
        <v>5770.0</v>
      </c>
      <c r="B5773" s="99" t="s">
        <v>12086</v>
      </c>
      <c r="C5773" s="98" t="s">
        <v>141</v>
      </c>
      <c r="D5773" s="98" t="s">
        <v>12087</v>
      </c>
      <c r="E5773" s="100">
        <v>34.95</v>
      </c>
      <c r="F5773" s="98" t="s">
        <v>86</v>
      </c>
      <c r="G5773" s="98" t="s">
        <v>606</v>
      </c>
      <c r="H5773" s="101">
        <v>1946106.13</v>
      </c>
      <c r="I5773" s="98">
        <v>1.0</v>
      </c>
      <c r="J5773" s="102">
        <v>4.2</v>
      </c>
      <c r="K5773" s="99">
        <v>2021.0</v>
      </c>
      <c r="L5773" s="98" t="s">
        <v>630</v>
      </c>
      <c r="M5773" s="98">
        <v>2021.0</v>
      </c>
      <c r="N5773" s="98" t="s">
        <v>161</v>
      </c>
      <c r="O5773" s="65" t="str">
        <f t="shared" si="1"/>
        <v>113729800001</v>
      </c>
      <c r="P5773" s="65">
        <f t="shared" si="2"/>
        <v>7</v>
      </c>
      <c r="Q5773" s="65">
        <f t="shared" si="3"/>
        <v>0</v>
      </c>
      <c r="R5773" s="65" t="str">
        <f t="shared" si="12"/>
        <v>11.372.980/0001-70</v>
      </c>
      <c r="S5773" s="84"/>
      <c r="T5773" s="84" t="str">
        <f t="shared" si="10"/>
        <v/>
      </c>
      <c r="U5773" s="84" t="str">
        <f t="shared" si="11"/>
        <v/>
      </c>
      <c r="V5773" s="65" t="str">
        <f t="shared" si="5"/>
        <v/>
      </c>
      <c r="W5773" s="84"/>
      <c r="X5773" s="84"/>
      <c r="Y5773" s="85"/>
      <c r="Z5773" s="85"/>
      <c r="AA5773" s="65" t="str">
        <f t="shared" si="6"/>
        <v/>
      </c>
      <c r="AB5773" s="65" t="str">
        <f t="shared" si="7"/>
        <v/>
      </c>
      <c r="AC5773" s="86"/>
      <c r="AD5773" s="87" t="str">
        <f t="shared" si="8"/>
        <v/>
      </c>
      <c r="AE5773" s="84"/>
      <c r="AF5773" s="86">
        <f>IF(AC5773&gt;0,AC5773,'⚙️ Config'!$B$10)</f>
        <v>0.0075</v>
      </c>
      <c r="AG5773" s="88">
        <f t="shared" si="9"/>
        <v>14595.79598</v>
      </c>
      <c r="AH5773" s="88">
        <f>AG5773*'⚙️ Config'!$B$11</f>
        <v>72978.97988</v>
      </c>
      <c r="AI5773" s="88">
        <f>AH5773*'⚙️ Config'!$B$12</f>
        <v>21893.69396</v>
      </c>
      <c r="AJ5773" s="64"/>
      <c r="AK5773" s="84"/>
      <c r="AL5773" s="84"/>
      <c r="AM5773" s="84"/>
      <c r="AN5773" s="84"/>
      <c r="AO5773" s="84"/>
      <c r="AP5773" s="84"/>
      <c r="AQ5773" s="84"/>
    </row>
    <row r="5774" ht="15.0" customHeight="1">
      <c r="A5774" s="98">
        <v>5771.0</v>
      </c>
      <c r="B5774" s="99" t="s">
        <v>12088</v>
      </c>
      <c r="C5774" s="98" t="s">
        <v>141</v>
      </c>
      <c r="D5774" s="98" t="s">
        <v>12089</v>
      </c>
      <c r="E5774" s="100">
        <v>33.51</v>
      </c>
      <c r="F5774" s="98" t="s">
        <v>86</v>
      </c>
      <c r="G5774" s="98" t="s">
        <v>606</v>
      </c>
      <c r="H5774" s="101">
        <v>1940927.23</v>
      </c>
      <c r="I5774" s="98">
        <v>1.0</v>
      </c>
      <c r="J5774" s="102">
        <v>4.7</v>
      </c>
      <c r="K5774" s="99">
        <v>2021.0</v>
      </c>
      <c r="L5774" s="98" t="s">
        <v>268</v>
      </c>
      <c r="M5774" s="98">
        <v>2021.0</v>
      </c>
      <c r="N5774" s="98" t="s">
        <v>161</v>
      </c>
      <c r="O5774" s="65" t="str">
        <f t="shared" si="1"/>
        <v>460265970001</v>
      </c>
      <c r="P5774" s="65">
        <f t="shared" si="2"/>
        <v>4</v>
      </c>
      <c r="Q5774" s="65">
        <f t="shared" si="3"/>
        <v>4</v>
      </c>
      <c r="R5774" s="65" t="str">
        <f t="shared" si="12"/>
        <v>46.026.597/0001-44</v>
      </c>
      <c r="S5774" s="84"/>
      <c r="T5774" s="84" t="str">
        <f t="shared" si="10"/>
        <v/>
      </c>
      <c r="U5774" s="84" t="str">
        <f t="shared" si="11"/>
        <v/>
      </c>
      <c r="V5774" s="65" t="str">
        <f t="shared" si="5"/>
        <v/>
      </c>
      <c r="W5774" s="84"/>
      <c r="X5774" s="84"/>
      <c r="Y5774" s="85"/>
      <c r="Z5774" s="85"/>
      <c r="AA5774" s="65" t="str">
        <f t="shared" si="6"/>
        <v/>
      </c>
      <c r="AB5774" s="65" t="str">
        <f t="shared" si="7"/>
        <v/>
      </c>
      <c r="AC5774" s="86"/>
      <c r="AD5774" s="87" t="str">
        <f t="shared" si="8"/>
        <v/>
      </c>
      <c r="AE5774" s="84"/>
      <c r="AF5774" s="86">
        <f>IF(AC5774&gt;0,AC5774,'⚙️ Config'!$B$10)</f>
        <v>0.0075</v>
      </c>
      <c r="AG5774" s="88">
        <f t="shared" si="9"/>
        <v>14556.95423</v>
      </c>
      <c r="AH5774" s="88">
        <f>AG5774*'⚙️ Config'!$B$11</f>
        <v>72784.77113</v>
      </c>
      <c r="AI5774" s="88">
        <f>AH5774*'⚙️ Config'!$B$12</f>
        <v>21835.43134</v>
      </c>
      <c r="AJ5774" s="64"/>
      <c r="AK5774" s="84"/>
      <c r="AL5774" s="84"/>
      <c r="AM5774" s="84"/>
      <c r="AN5774" s="84"/>
      <c r="AO5774" s="84"/>
      <c r="AP5774" s="84"/>
      <c r="AQ5774" s="84"/>
    </row>
    <row r="5775" ht="15.0" customHeight="1">
      <c r="A5775" s="103">
        <v>5772.0</v>
      </c>
      <c r="B5775" s="104" t="s">
        <v>12090</v>
      </c>
      <c r="C5775" s="103" t="s">
        <v>141</v>
      </c>
      <c r="D5775" s="103" t="s">
        <v>12091</v>
      </c>
      <c r="E5775" s="105">
        <v>32.78</v>
      </c>
      <c r="F5775" s="103" t="s">
        <v>86</v>
      </c>
      <c r="G5775" s="103" t="s">
        <v>606</v>
      </c>
      <c r="H5775" s="106">
        <v>1938234.65</v>
      </c>
      <c r="I5775" s="103">
        <v>1.0</v>
      </c>
      <c r="J5775" s="107">
        <v>5.0</v>
      </c>
      <c r="K5775" s="104">
        <v>2021.0</v>
      </c>
      <c r="L5775" s="103" t="s">
        <v>197</v>
      </c>
      <c r="M5775" s="103">
        <v>2021.0</v>
      </c>
      <c r="N5775" s="103" t="s">
        <v>145</v>
      </c>
      <c r="O5775" s="65" t="str">
        <f t="shared" si="1"/>
        <v>010105020001</v>
      </c>
      <c r="P5775" s="65">
        <f t="shared" si="2"/>
        <v>6</v>
      </c>
      <c r="Q5775" s="65">
        <f t="shared" si="3"/>
        <v>6</v>
      </c>
      <c r="R5775" s="65" t="str">
        <f t="shared" si="12"/>
        <v>01.010.502/0001-66</v>
      </c>
      <c r="S5775" s="84"/>
      <c r="T5775" s="84" t="str">
        <f t="shared" si="10"/>
        <v/>
      </c>
      <c r="U5775" s="84" t="str">
        <f t="shared" si="11"/>
        <v/>
      </c>
      <c r="V5775" s="65" t="str">
        <f t="shared" si="5"/>
        <v/>
      </c>
      <c r="W5775" s="84"/>
      <c r="X5775" s="84"/>
      <c r="Y5775" s="85"/>
      <c r="Z5775" s="85"/>
      <c r="AA5775" s="65" t="str">
        <f t="shared" si="6"/>
        <v/>
      </c>
      <c r="AB5775" s="65" t="str">
        <f t="shared" si="7"/>
        <v/>
      </c>
      <c r="AC5775" s="86"/>
      <c r="AD5775" s="87" t="str">
        <f t="shared" si="8"/>
        <v/>
      </c>
      <c r="AE5775" s="84"/>
      <c r="AF5775" s="86">
        <f>IF(AC5775&gt;0,AC5775,'⚙️ Config'!$B$10)</f>
        <v>0.0075</v>
      </c>
      <c r="AG5775" s="88">
        <f t="shared" si="9"/>
        <v>14536.75988</v>
      </c>
      <c r="AH5775" s="88">
        <f>AG5775*'⚙️ Config'!$B$11</f>
        <v>72683.79938</v>
      </c>
      <c r="AI5775" s="88">
        <f>AH5775*'⚙️ Config'!$B$12</f>
        <v>21805.13981</v>
      </c>
      <c r="AJ5775" s="64"/>
      <c r="AK5775" s="84"/>
      <c r="AL5775" s="84"/>
      <c r="AM5775" s="84"/>
      <c r="AN5775" s="84"/>
      <c r="AO5775" s="84"/>
      <c r="AP5775" s="84"/>
      <c r="AQ5775" s="84"/>
    </row>
    <row r="5776" ht="15.0" customHeight="1">
      <c r="A5776" s="98">
        <v>5773.0</v>
      </c>
      <c r="B5776" s="99" t="s">
        <v>12092</v>
      </c>
      <c r="C5776" s="98" t="s">
        <v>141</v>
      </c>
      <c r="D5776" s="98" t="s">
        <v>12093</v>
      </c>
      <c r="E5776" s="100">
        <v>32.78</v>
      </c>
      <c r="F5776" s="98" t="s">
        <v>86</v>
      </c>
      <c r="G5776" s="98" t="s">
        <v>606</v>
      </c>
      <c r="H5776" s="101">
        <v>1931283.92</v>
      </c>
      <c r="I5776" s="98">
        <v>1.0</v>
      </c>
      <c r="J5776" s="102">
        <v>5.0</v>
      </c>
      <c r="K5776" s="99">
        <v>2021.0</v>
      </c>
      <c r="L5776" s="98" t="s">
        <v>630</v>
      </c>
      <c r="M5776" s="98">
        <v>2021.0</v>
      </c>
      <c r="N5776" s="98" t="s">
        <v>145</v>
      </c>
      <c r="O5776" s="65" t="str">
        <f t="shared" si="1"/>
        <v>583594560001</v>
      </c>
      <c r="P5776" s="65">
        <f t="shared" si="2"/>
        <v>2</v>
      </c>
      <c r="Q5776" s="65">
        <f t="shared" si="3"/>
        <v>2</v>
      </c>
      <c r="R5776" s="65" t="str">
        <f t="shared" si="12"/>
        <v>58.359.456/0001-22</v>
      </c>
      <c r="S5776" s="84"/>
      <c r="T5776" s="84" t="str">
        <f t="shared" si="10"/>
        <v/>
      </c>
      <c r="U5776" s="84" t="str">
        <f t="shared" si="11"/>
        <v/>
      </c>
      <c r="V5776" s="65" t="str">
        <f t="shared" si="5"/>
        <v/>
      </c>
      <c r="W5776" s="84"/>
      <c r="X5776" s="84"/>
      <c r="Y5776" s="85"/>
      <c r="Z5776" s="85"/>
      <c r="AA5776" s="65" t="str">
        <f t="shared" si="6"/>
        <v/>
      </c>
      <c r="AB5776" s="65" t="str">
        <f t="shared" si="7"/>
        <v/>
      </c>
      <c r="AC5776" s="86"/>
      <c r="AD5776" s="87" t="str">
        <f t="shared" si="8"/>
        <v/>
      </c>
      <c r="AE5776" s="84"/>
      <c r="AF5776" s="86">
        <f>IF(AC5776&gt;0,AC5776,'⚙️ Config'!$B$10)</f>
        <v>0.0075</v>
      </c>
      <c r="AG5776" s="88">
        <f t="shared" si="9"/>
        <v>14484.6294</v>
      </c>
      <c r="AH5776" s="88">
        <f>AG5776*'⚙️ Config'!$B$11</f>
        <v>72423.147</v>
      </c>
      <c r="AI5776" s="88">
        <f>AH5776*'⚙️ Config'!$B$12</f>
        <v>21726.9441</v>
      </c>
      <c r="AJ5776" s="64"/>
      <c r="AK5776" s="84"/>
      <c r="AL5776" s="84"/>
      <c r="AM5776" s="84"/>
      <c r="AN5776" s="84"/>
      <c r="AO5776" s="84"/>
      <c r="AP5776" s="84"/>
      <c r="AQ5776" s="84"/>
    </row>
    <row r="5777" ht="15.0" customHeight="1">
      <c r="A5777" s="103">
        <v>5774.0</v>
      </c>
      <c r="B5777" s="104" t="s">
        <v>12094</v>
      </c>
      <c r="C5777" s="103" t="s">
        <v>141</v>
      </c>
      <c r="D5777" s="103" t="s">
        <v>12095</v>
      </c>
      <c r="E5777" s="105">
        <v>32.78</v>
      </c>
      <c r="F5777" s="103" t="s">
        <v>86</v>
      </c>
      <c r="G5777" s="103" t="s">
        <v>606</v>
      </c>
      <c r="H5777" s="106">
        <v>1928933.57</v>
      </c>
      <c r="I5777" s="103">
        <v>1.0</v>
      </c>
      <c r="J5777" s="107">
        <v>5.0</v>
      </c>
      <c r="K5777" s="104">
        <v>2021.0</v>
      </c>
      <c r="L5777" s="103" t="s">
        <v>202</v>
      </c>
      <c r="M5777" s="103">
        <v>2021.0</v>
      </c>
      <c r="N5777" s="103" t="s">
        <v>145</v>
      </c>
      <c r="O5777" s="65" t="str">
        <f t="shared" si="1"/>
        <v>460789780001</v>
      </c>
      <c r="P5777" s="65">
        <f t="shared" si="2"/>
        <v>7</v>
      </c>
      <c r="Q5777" s="65">
        <f t="shared" si="3"/>
        <v>7</v>
      </c>
      <c r="R5777" s="65" t="str">
        <f t="shared" si="12"/>
        <v>46.078.978/0001-77</v>
      </c>
      <c r="S5777" s="84"/>
      <c r="T5777" s="84" t="str">
        <f t="shared" si="10"/>
        <v/>
      </c>
      <c r="U5777" s="84" t="str">
        <f t="shared" si="11"/>
        <v/>
      </c>
      <c r="V5777" s="65" t="str">
        <f t="shared" si="5"/>
        <v/>
      </c>
      <c r="W5777" s="84"/>
      <c r="X5777" s="84"/>
      <c r="Y5777" s="85"/>
      <c r="Z5777" s="85"/>
      <c r="AA5777" s="65" t="str">
        <f t="shared" si="6"/>
        <v/>
      </c>
      <c r="AB5777" s="65" t="str">
        <f t="shared" si="7"/>
        <v/>
      </c>
      <c r="AC5777" s="86"/>
      <c r="AD5777" s="87" t="str">
        <f t="shared" si="8"/>
        <v/>
      </c>
      <c r="AE5777" s="84"/>
      <c r="AF5777" s="86">
        <f>IF(AC5777&gt;0,AC5777,'⚙️ Config'!$B$10)</f>
        <v>0.0075</v>
      </c>
      <c r="AG5777" s="88">
        <f t="shared" si="9"/>
        <v>14467.00178</v>
      </c>
      <c r="AH5777" s="88">
        <f>AG5777*'⚙️ Config'!$B$11</f>
        <v>72335.00888</v>
      </c>
      <c r="AI5777" s="88">
        <f>AH5777*'⚙️ Config'!$B$12</f>
        <v>21700.50266</v>
      </c>
      <c r="AJ5777" s="64"/>
      <c r="AK5777" s="84"/>
      <c r="AL5777" s="84"/>
      <c r="AM5777" s="84"/>
      <c r="AN5777" s="84"/>
      <c r="AO5777" s="84"/>
      <c r="AP5777" s="84"/>
      <c r="AQ5777" s="84"/>
    </row>
    <row r="5778" ht="15.0" customHeight="1">
      <c r="A5778" s="98">
        <v>5775.0</v>
      </c>
      <c r="B5778" s="99" t="s">
        <v>12096</v>
      </c>
      <c r="C5778" s="98" t="s">
        <v>141</v>
      </c>
      <c r="D5778" s="98" t="s">
        <v>12097</v>
      </c>
      <c r="E5778" s="100">
        <v>33.26</v>
      </c>
      <c r="F5778" s="98" t="s">
        <v>86</v>
      </c>
      <c r="G5778" s="98" t="s">
        <v>606</v>
      </c>
      <c r="H5778" s="101">
        <v>1927390.1</v>
      </c>
      <c r="I5778" s="98">
        <v>1.0</v>
      </c>
      <c r="J5778" s="102">
        <v>4.8</v>
      </c>
      <c r="K5778" s="99">
        <v>2021.0</v>
      </c>
      <c r="L5778" s="98" t="s">
        <v>630</v>
      </c>
      <c r="M5778" s="98">
        <v>2021.0</v>
      </c>
      <c r="N5778" s="98" t="s">
        <v>161</v>
      </c>
      <c r="O5778" s="65" t="str">
        <f t="shared" si="1"/>
        <v>062585390001</v>
      </c>
      <c r="P5778" s="65">
        <f t="shared" si="2"/>
        <v>2</v>
      </c>
      <c r="Q5778" s="65">
        <f t="shared" si="3"/>
        <v>1</v>
      </c>
      <c r="R5778" s="65" t="str">
        <f t="shared" si="12"/>
        <v>06.258.539/0001-21</v>
      </c>
      <c r="S5778" s="84"/>
      <c r="T5778" s="84" t="str">
        <f t="shared" si="10"/>
        <v/>
      </c>
      <c r="U5778" s="84" t="str">
        <f t="shared" si="11"/>
        <v/>
      </c>
      <c r="V5778" s="65" t="str">
        <f t="shared" si="5"/>
        <v/>
      </c>
      <c r="W5778" s="84"/>
      <c r="X5778" s="84"/>
      <c r="Y5778" s="85"/>
      <c r="Z5778" s="85"/>
      <c r="AA5778" s="65" t="str">
        <f t="shared" si="6"/>
        <v/>
      </c>
      <c r="AB5778" s="65" t="str">
        <f t="shared" si="7"/>
        <v/>
      </c>
      <c r="AC5778" s="86"/>
      <c r="AD5778" s="87" t="str">
        <f t="shared" si="8"/>
        <v/>
      </c>
      <c r="AE5778" s="84"/>
      <c r="AF5778" s="86">
        <f>IF(AC5778&gt;0,AC5778,'⚙️ Config'!$B$10)</f>
        <v>0.0075</v>
      </c>
      <c r="AG5778" s="88">
        <f t="shared" si="9"/>
        <v>14455.42575</v>
      </c>
      <c r="AH5778" s="88">
        <f>AG5778*'⚙️ Config'!$B$11</f>
        <v>72277.12875</v>
      </c>
      <c r="AI5778" s="88">
        <f>AH5778*'⚙️ Config'!$B$12</f>
        <v>21683.13863</v>
      </c>
      <c r="AJ5778" s="64"/>
      <c r="AK5778" s="84"/>
      <c r="AL5778" s="84"/>
      <c r="AM5778" s="84"/>
      <c r="AN5778" s="84"/>
      <c r="AO5778" s="84"/>
      <c r="AP5778" s="84"/>
      <c r="AQ5778" s="84"/>
    </row>
    <row r="5779" ht="15.0" customHeight="1">
      <c r="A5779" s="98">
        <v>5776.0</v>
      </c>
      <c r="B5779" s="99" t="s">
        <v>12098</v>
      </c>
      <c r="C5779" s="98" t="s">
        <v>141</v>
      </c>
      <c r="D5779" s="98" t="s">
        <v>12099</v>
      </c>
      <c r="E5779" s="100">
        <v>33.26</v>
      </c>
      <c r="F5779" s="98" t="s">
        <v>86</v>
      </c>
      <c r="G5779" s="98" t="s">
        <v>606</v>
      </c>
      <c r="H5779" s="101">
        <v>1926662.54</v>
      </c>
      <c r="I5779" s="98">
        <v>1.0</v>
      </c>
      <c r="J5779" s="102">
        <v>4.8</v>
      </c>
      <c r="K5779" s="99">
        <v>2021.0</v>
      </c>
      <c r="L5779" s="98" t="s">
        <v>630</v>
      </c>
      <c r="M5779" s="98">
        <v>2021.0</v>
      </c>
      <c r="N5779" s="98" t="s">
        <v>161</v>
      </c>
      <c r="O5779" s="65" t="str">
        <f t="shared" si="1"/>
        <v>201424830001</v>
      </c>
      <c r="P5779" s="65">
        <f t="shared" si="2"/>
        <v>7</v>
      </c>
      <c r="Q5779" s="65">
        <f t="shared" si="3"/>
        <v>6</v>
      </c>
      <c r="R5779" s="65" t="str">
        <f t="shared" si="12"/>
        <v>20.142.483/0001-76</v>
      </c>
      <c r="S5779" s="84"/>
      <c r="T5779" s="84" t="str">
        <f t="shared" si="10"/>
        <v/>
      </c>
      <c r="U5779" s="84" t="str">
        <f t="shared" si="11"/>
        <v/>
      </c>
      <c r="V5779" s="65" t="str">
        <f t="shared" si="5"/>
        <v/>
      </c>
      <c r="W5779" s="84"/>
      <c r="X5779" s="84"/>
      <c r="Y5779" s="85"/>
      <c r="Z5779" s="85"/>
      <c r="AA5779" s="65" t="str">
        <f t="shared" si="6"/>
        <v/>
      </c>
      <c r="AB5779" s="65" t="str">
        <f t="shared" si="7"/>
        <v/>
      </c>
      <c r="AC5779" s="86"/>
      <c r="AD5779" s="87" t="str">
        <f t="shared" si="8"/>
        <v/>
      </c>
      <c r="AE5779" s="84"/>
      <c r="AF5779" s="86">
        <f>IF(AC5779&gt;0,AC5779,'⚙️ Config'!$B$10)</f>
        <v>0.0075</v>
      </c>
      <c r="AG5779" s="88">
        <f t="shared" si="9"/>
        <v>14449.96905</v>
      </c>
      <c r="AH5779" s="88">
        <f>AG5779*'⚙️ Config'!$B$11</f>
        <v>72249.84525</v>
      </c>
      <c r="AI5779" s="88">
        <f>AH5779*'⚙️ Config'!$B$12</f>
        <v>21674.95358</v>
      </c>
      <c r="AJ5779" s="64"/>
      <c r="AK5779" s="84"/>
      <c r="AL5779" s="84"/>
      <c r="AM5779" s="84"/>
      <c r="AN5779" s="84"/>
      <c r="AO5779" s="84"/>
      <c r="AP5779" s="84"/>
      <c r="AQ5779" s="84"/>
    </row>
    <row r="5780" ht="15.0" customHeight="1">
      <c r="A5780" s="103">
        <v>5777.0</v>
      </c>
      <c r="B5780" s="104" t="s">
        <v>12100</v>
      </c>
      <c r="C5780" s="103" t="s">
        <v>141</v>
      </c>
      <c r="D5780" s="103" t="s">
        <v>12101</v>
      </c>
      <c r="E5780" s="105">
        <v>33.78</v>
      </c>
      <c r="F5780" s="103" t="s">
        <v>86</v>
      </c>
      <c r="G5780" s="103" t="s">
        <v>606</v>
      </c>
      <c r="H5780" s="106">
        <v>1925412.42</v>
      </c>
      <c r="I5780" s="103">
        <v>1.0</v>
      </c>
      <c r="J5780" s="107">
        <v>4.6</v>
      </c>
      <c r="K5780" s="104">
        <v>2021.0</v>
      </c>
      <c r="L5780" s="103" t="s">
        <v>202</v>
      </c>
      <c r="M5780" s="103">
        <v>2021.0</v>
      </c>
      <c r="N5780" s="103" t="s">
        <v>161</v>
      </c>
      <c r="O5780" s="65" t="str">
        <f t="shared" si="1"/>
        <v>056852970001</v>
      </c>
      <c r="P5780" s="65">
        <f t="shared" si="2"/>
        <v>9</v>
      </c>
      <c r="Q5780" s="65">
        <f t="shared" si="3"/>
        <v>0</v>
      </c>
      <c r="R5780" s="65" t="str">
        <f t="shared" si="12"/>
        <v>05.685.297/0001-90</v>
      </c>
      <c r="S5780" s="84"/>
      <c r="T5780" s="84" t="str">
        <f t="shared" si="10"/>
        <v/>
      </c>
      <c r="U5780" s="84" t="str">
        <f t="shared" si="11"/>
        <v/>
      </c>
      <c r="V5780" s="65" t="str">
        <f t="shared" si="5"/>
        <v/>
      </c>
      <c r="W5780" s="84"/>
      <c r="X5780" s="84"/>
      <c r="Y5780" s="85"/>
      <c r="Z5780" s="85"/>
      <c r="AA5780" s="65" t="str">
        <f t="shared" si="6"/>
        <v/>
      </c>
      <c r="AB5780" s="65" t="str">
        <f t="shared" si="7"/>
        <v/>
      </c>
      <c r="AC5780" s="86"/>
      <c r="AD5780" s="87" t="str">
        <f t="shared" si="8"/>
        <v/>
      </c>
      <c r="AE5780" s="84"/>
      <c r="AF5780" s="86">
        <f>IF(AC5780&gt;0,AC5780,'⚙️ Config'!$B$10)</f>
        <v>0.0075</v>
      </c>
      <c r="AG5780" s="88">
        <f t="shared" si="9"/>
        <v>14440.59315</v>
      </c>
      <c r="AH5780" s="88">
        <f>AG5780*'⚙️ Config'!$B$11</f>
        <v>72202.96575</v>
      </c>
      <c r="AI5780" s="88">
        <f>AH5780*'⚙️ Config'!$B$12</f>
        <v>21660.88973</v>
      </c>
      <c r="AJ5780" s="64"/>
      <c r="AK5780" s="84"/>
      <c r="AL5780" s="84"/>
      <c r="AM5780" s="84"/>
      <c r="AN5780" s="84"/>
      <c r="AO5780" s="84"/>
      <c r="AP5780" s="84"/>
      <c r="AQ5780" s="84"/>
    </row>
    <row r="5781" ht="15.0" customHeight="1">
      <c r="A5781" s="98">
        <v>5778.0</v>
      </c>
      <c r="B5781" s="99" t="s">
        <v>12102</v>
      </c>
      <c r="C5781" s="98" t="s">
        <v>6908</v>
      </c>
      <c r="D5781" s="98" t="s">
        <v>12103</v>
      </c>
      <c r="E5781" s="100">
        <v>32.78</v>
      </c>
      <c r="F5781" s="98" t="s">
        <v>86</v>
      </c>
      <c r="G5781" s="98" t="s">
        <v>606</v>
      </c>
      <c r="H5781" s="101">
        <v>1924557.96</v>
      </c>
      <c r="I5781" s="98">
        <v>1.0</v>
      </c>
      <c r="J5781" s="102">
        <v>5.0</v>
      </c>
      <c r="K5781" s="99">
        <v>2021.0</v>
      </c>
      <c r="L5781" s="98" t="s">
        <v>630</v>
      </c>
      <c r="M5781" s="98">
        <v>2021.0</v>
      </c>
      <c r="N5781" s="98" t="s">
        <v>161</v>
      </c>
      <c r="O5781" s="65" t="str">
        <f t="shared" si="1"/>
        <v>208552260001</v>
      </c>
      <c r="P5781" s="65">
        <f t="shared" si="2"/>
        <v>8</v>
      </c>
      <c r="Q5781" s="65">
        <f t="shared" si="3"/>
        <v>1</v>
      </c>
      <c r="R5781" s="65" t="str">
        <f t="shared" si="12"/>
        <v>20.855.226/0001-81</v>
      </c>
      <c r="S5781" s="84"/>
      <c r="T5781" s="84" t="str">
        <f t="shared" si="10"/>
        <v/>
      </c>
      <c r="U5781" s="84" t="str">
        <f t="shared" si="11"/>
        <v/>
      </c>
      <c r="V5781" s="65" t="str">
        <f t="shared" si="5"/>
        <v/>
      </c>
      <c r="W5781" s="84"/>
      <c r="X5781" s="84"/>
      <c r="Y5781" s="85"/>
      <c r="Z5781" s="85"/>
      <c r="AA5781" s="65" t="str">
        <f t="shared" si="6"/>
        <v/>
      </c>
      <c r="AB5781" s="65" t="str">
        <f t="shared" si="7"/>
        <v/>
      </c>
      <c r="AC5781" s="86"/>
      <c r="AD5781" s="87" t="str">
        <f t="shared" si="8"/>
        <v/>
      </c>
      <c r="AE5781" s="84"/>
      <c r="AF5781" s="86">
        <f>IF(AC5781&gt;0,AC5781,'⚙️ Config'!$B$10)</f>
        <v>0.0075</v>
      </c>
      <c r="AG5781" s="88">
        <f t="shared" si="9"/>
        <v>14434.1847</v>
      </c>
      <c r="AH5781" s="88">
        <f>AG5781*'⚙️ Config'!$B$11</f>
        <v>72170.9235</v>
      </c>
      <c r="AI5781" s="88">
        <f>AH5781*'⚙️ Config'!$B$12</f>
        <v>21651.27705</v>
      </c>
      <c r="AJ5781" s="64"/>
      <c r="AK5781" s="84"/>
      <c r="AL5781" s="84"/>
      <c r="AM5781" s="84"/>
      <c r="AN5781" s="84"/>
      <c r="AO5781" s="84"/>
      <c r="AP5781" s="84"/>
      <c r="AQ5781" s="84"/>
    </row>
    <row r="5782" ht="15.0" customHeight="1">
      <c r="A5782" s="103">
        <v>5779.0</v>
      </c>
      <c r="B5782" s="104" t="s">
        <v>12104</v>
      </c>
      <c r="C5782" s="103" t="s">
        <v>141</v>
      </c>
      <c r="D5782" s="103" t="s">
        <v>12105</v>
      </c>
      <c r="E5782" s="105">
        <v>32.78</v>
      </c>
      <c r="F5782" s="103" t="s">
        <v>86</v>
      </c>
      <c r="G5782" s="103" t="s">
        <v>606</v>
      </c>
      <c r="H5782" s="106">
        <v>1915620.38</v>
      </c>
      <c r="I5782" s="103">
        <v>1.0</v>
      </c>
      <c r="J5782" s="107">
        <v>5.0</v>
      </c>
      <c r="K5782" s="104">
        <v>2021.0</v>
      </c>
      <c r="L5782" s="103" t="s">
        <v>202</v>
      </c>
      <c r="M5782" s="103">
        <v>2021.0</v>
      </c>
      <c r="N5782" s="103" t="s">
        <v>161</v>
      </c>
      <c r="O5782" s="65" t="str">
        <f t="shared" si="1"/>
        <v>051602980001</v>
      </c>
      <c r="P5782" s="65">
        <f t="shared" si="2"/>
        <v>1</v>
      </c>
      <c r="Q5782" s="65">
        <f t="shared" si="3"/>
        <v>0</v>
      </c>
      <c r="R5782" s="65" t="str">
        <f t="shared" si="12"/>
        <v>05.160.298/0001-10</v>
      </c>
      <c r="S5782" s="84"/>
      <c r="T5782" s="84" t="str">
        <f t="shared" si="10"/>
        <v/>
      </c>
      <c r="U5782" s="84" t="str">
        <f t="shared" si="11"/>
        <v/>
      </c>
      <c r="V5782" s="65" t="str">
        <f t="shared" si="5"/>
        <v/>
      </c>
      <c r="W5782" s="84"/>
      <c r="X5782" s="84"/>
      <c r="Y5782" s="85"/>
      <c r="Z5782" s="85"/>
      <c r="AA5782" s="65" t="str">
        <f t="shared" si="6"/>
        <v/>
      </c>
      <c r="AB5782" s="65" t="str">
        <f t="shared" si="7"/>
        <v/>
      </c>
      <c r="AC5782" s="86"/>
      <c r="AD5782" s="87" t="str">
        <f t="shared" si="8"/>
        <v/>
      </c>
      <c r="AE5782" s="84"/>
      <c r="AF5782" s="86">
        <f>IF(AC5782&gt;0,AC5782,'⚙️ Config'!$B$10)</f>
        <v>0.0075</v>
      </c>
      <c r="AG5782" s="88">
        <f t="shared" si="9"/>
        <v>14367.15285</v>
      </c>
      <c r="AH5782" s="88">
        <f>AG5782*'⚙️ Config'!$B$11</f>
        <v>71835.76425</v>
      </c>
      <c r="AI5782" s="88">
        <f>AH5782*'⚙️ Config'!$B$12</f>
        <v>21550.72928</v>
      </c>
      <c r="AJ5782" s="64"/>
      <c r="AK5782" s="84"/>
      <c r="AL5782" s="84"/>
      <c r="AM5782" s="84"/>
      <c r="AN5782" s="84"/>
      <c r="AO5782" s="84"/>
      <c r="AP5782" s="84"/>
      <c r="AQ5782" s="84"/>
    </row>
    <row r="5783" ht="15.0" customHeight="1">
      <c r="A5783" s="98">
        <v>5780.0</v>
      </c>
      <c r="B5783" s="99" t="s">
        <v>12106</v>
      </c>
      <c r="C5783" s="98" t="s">
        <v>141</v>
      </c>
      <c r="D5783" s="98" t="s">
        <v>12107</v>
      </c>
      <c r="E5783" s="100">
        <v>33.26</v>
      </c>
      <c r="F5783" s="98" t="s">
        <v>86</v>
      </c>
      <c r="G5783" s="98" t="s">
        <v>606</v>
      </c>
      <c r="H5783" s="101">
        <v>1913128.34</v>
      </c>
      <c r="I5783" s="98">
        <v>1.0</v>
      </c>
      <c r="J5783" s="102">
        <v>4.8</v>
      </c>
      <c r="K5783" s="99">
        <v>2021.0</v>
      </c>
      <c r="L5783" s="98" t="s">
        <v>630</v>
      </c>
      <c r="M5783" s="98">
        <v>2021.0</v>
      </c>
      <c r="N5783" s="98" t="s">
        <v>161</v>
      </c>
      <c r="O5783" s="65" t="str">
        <f t="shared" si="1"/>
        <v>136755930001</v>
      </c>
      <c r="P5783" s="65">
        <f t="shared" si="2"/>
        <v>3</v>
      </c>
      <c r="Q5783" s="65">
        <f t="shared" si="3"/>
        <v>8</v>
      </c>
      <c r="R5783" s="65" t="str">
        <f t="shared" si="12"/>
        <v>13.675.593/0001-38</v>
      </c>
      <c r="S5783" s="84"/>
      <c r="T5783" s="84" t="str">
        <f t="shared" si="10"/>
        <v/>
      </c>
      <c r="U5783" s="84" t="str">
        <f t="shared" si="11"/>
        <v/>
      </c>
      <c r="V5783" s="65" t="str">
        <f t="shared" si="5"/>
        <v/>
      </c>
      <c r="W5783" s="84"/>
      <c r="X5783" s="84"/>
      <c r="Y5783" s="85"/>
      <c r="Z5783" s="85"/>
      <c r="AA5783" s="65" t="str">
        <f t="shared" si="6"/>
        <v/>
      </c>
      <c r="AB5783" s="65" t="str">
        <f t="shared" si="7"/>
        <v/>
      </c>
      <c r="AC5783" s="86"/>
      <c r="AD5783" s="87" t="str">
        <f t="shared" si="8"/>
        <v/>
      </c>
      <c r="AE5783" s="84"/>
      <c r="AF5783" s="86">
        <f>IF(AC5783&gt;0,AC5783,'⚙️ Config'!$B$10)</f>
        <v>0.0075</v>
      </c>
      <c r="AG5783" s="88">
        <f t="shared" si="9"/>
        <v>14348.46255</v>
      </c>
      <c r="AH5783" s="88">
        <f>AG5783*'⚙️ Config'!$B$11</f>
        <v>71742.31275</v>
      </c>
      <c r="AI5783" s="88">
        <f>AH5783*'⚙️ Config'!$B$12</f>
        <v>21522.69383</v>
      </c>
      <c r="AJ5783" s="64"/>
      <c r="AK5783" s="84"/>
      <c r="AL5783" s="84"/>
      <c r="AM5783" s="84"/>
      <c r="AN5783" s="84"/>
      <c r="AO5783" s="84"/>
      <c r="AP5783" s="84"/>
      <c r="AQ5783" s="84"/>
    </row>
    <row r="5784" ht="15.0" customHeight="1">
      <c r="A5784" s="98">
        <v>5781.0</v>
      </c>
      <c r="B5784" s="99" t="s">
        <v>12108</v>
      </c>
      <c r="C5784" s="98" t="s">
        <v>141</v>
      </c>
      <c r="D5784" s="98" t="s">
        <v>12109</v>
      </c>
      <c r="E5784" s="100">
        <v>32.78</v>
      </c>
      <c r="F5784" s="98" t="s">
        <v>86</v>
      </c>
      <c r="G5784" s="98" t="s">
        <v>606</v>
      </c>
      <c r="H5784" s="101">
        <v>1897832.42</v>
      </c>
      <c r="I5784" s="98">
        <v>1.0</v>
      </c>
      <c r="J5784" s="102">
        <v>5.0</v>
      </c>
      <c r="K5784" s="99">
        <v>2021.0</v>
      </c>
      <c r="L5784" s="98" t="s">
        <v>202</v>
      </c>
      <c r="M5784" s="98">
        <v>2021.0</v>
      </c>
      <c r="N5784" s="98" t="s">
        <v>145</v>
      </c>
      <c r="O5784" s="65" t="str">
        <f t="shared" si="1"/>
        <v>007874980001</v>
      </c>
      <c r="P5784" s="65">
        <f t="shared" si="2"/>
        <v>8</v>
      </c>
      <c r="Q5784" s="65">
        <f t="shared" si="3"/>
        <v>4</v>
      </c>
      <c r="R5784" s="65" t="str">
        <f t="shared" si="12"/>
        <v>00.787.498/0001-84</v>
      </c>
      <c r="S5784" s="84"/>
      <c r="T5784" s="84" t="str">
        <f t="shared" si="10"/>
        <v/>
      </c>
      <c r="U5784" s="84" t="str">
        <f t="shared" si="11"/>
        <v/>
      </c>
      <c r="V5784" s="65" t="str">
        <f t="shared" si="5"/>
        <v/>
      </c>
      <c r="W5784" s="84"/>
      <c r="X5784" s="84"/>
      <c r="Y5784" s="85"/>
      <c r="Z5784" s="85"/>
      <c r="AA5784" s="65" t="str">
        <f t="shared" si="6"/>
        <v/>
      </c>
      <c r="AB5784" s="65" t="str">
        <f t="shared" si="7"/>
        <v/>
      </c>
      <c r="AC5784" s="86"/>
      <c r="AD5784" s="87" t="str">
        <f t="shared" si="8"/>
        <v/>
      </c>
      <c r="AE5784" s="84"/>
      <c r="AF5784" s="86">
        <f>IF(AC5784&gt;0,AC5784,'⚙️ Config'!$B$10)</f>
        <v>0.0075</v>
      </c>
      <c r="AG5784" s="88">
        <f t="shared" si="9"/>
        <v>14233.74315</v>
      </c>
      <c r="AH5784" s="88">
        <f>AG5784*'⚙️ Config'!$B$11</f>
        <v>71168.71575</v>
      </c>
      <c r="AI5784" s="88">
        <f>AH5784*'⚙️ Config'!$B$12</f>
        <v>21350.61473</v>
      </c>
      <c r="AJ5784" s="64"/>
      <c r="AK5784" s="84"/>
      <c r="AL5784" s="84"/>
      <c r="AM5784" s="84"/>
      <c r="AN5784" s="84"/>
      <c r="AO5784" s="84"/>
      <c r="AP5784" s="84"/>
      <c r="AQ5784" s="84"/>
    </row>
    <row r="5785" ht="15.0" customHeight="1">
      <c r="A5785" s="98">
        <v>5782.0</v>
      </c>
      <c r="B5785" s="99" t="s">
        <v>12110</v>
      </c>
      <c r="C5785" s="98" t="s">
        <v>141</v>
      </c>
      <c r="D5785" s="98" t="s">
        <v>12111</v>
      </c>
      <c r="E5785" s="100">
        <v>33.51</v>
      </c>
      <c r="F5785" s="98" t="s">
        <v>86</v>
      </c>
      <c r="G5785" s="98" t="s">
        <v>606</v>
      </c>
      <c r="H5785" s="101">
        <v>1896971.64</v>
      </c>
      <c r="I5785" s="98">
        <v>1.0</v>
      </c>
      <c r="J5785" s="102">
        <v>4.7</v>
      </c>
      <c r="K5785" s="99">
        <v>2021.0</v>
      </c>
      <c r="L5785" s="98" t="s">
        <v>630</v>
      </c>
      <c r="M5785" s="98">
        <v>2021.0</v>
      </c>
      <c r="N5785" s="98" t="s">
        <v>161</v>
      </c>
      <c r="O5785" s="65" t="str">
        <f t="shared" si="1"/>
        <v>077490360001</v>
      </c>
      <c r="P5785" s="65">
        <f t="shared" si="2"/>
        <v>1</v>
      </c>
      <c r="Q5785" s="65">
        <f t="shared" si="3"/>
        <v>1</v>
      </c>
      <c r="R5785" s="65" t="str">
        <f t="shared" si="12"/>
        <v>07.749.036/0001-11</v>
      </c>
      <c r="S5785" s="84"/>
      <c r="T5785" s="84" t="str">
        <f t="shared" si="10"/>
        <v/>
      </c>
      <c r="U5785" s="84" t="str">
        <f t="shared" si="11"/>
        <v/>
      </c>
      <c r="V5785" s="65" t="str">
        <f t="shared" si="5"/>
        <v/>
      </c>
      <c r="W5785" s="84"/>
      <c r="X5785" s="84"/>
      <c r="Y5785" s="85"/>
      <c r="Z5785" s="85"/>
      <c r="AA5785" s="65" t="str">
        <f t="shared" si="6"/>
        <v/>
      </c>
      <c r="AB5785" s="65" t="str">
        <f t="shared" si="7"/>
        <v/>
      </c>
      <c r="AC5785" s="86"/>
      <c r="AD5785" s="87" t="str">
        <f t="shared" si="8"/>
        <v/>
      </c>
      <c r="AE5785" s="84"/>
      <c r="AF5785" s="86">
        <f>IF(AC5785&gt;0,AC5785,'⚙️ Config'!$B$10)</f>
        <v>0.0075</v>
      </c>
      <c r="AG5785" s="88">
        <f t="shared" si="9"/>
        <v>14227.2873</v>
      </c>
      <c r="AH5785" s="88">
        <f>AG5785*'⚙️ Config'!$B$11</f>
        <v>71136.4365</v>
      </c>
      <c r="AI5785" s="88">
        <f>AH5785*'⚙️ Config'!$B$12</f>
        <v>21340.93095</v>
      </c>
      <c r="AJ5785" s="64"/>
      <c r="AK5785" s="84"/>
      <c r="AL5785" s="84"/>
      <c r="AM5785" s="84"/>
      <c r="AN5785" s="84"/>
      <c r="AO5785" s="84"/>
      <c r="AP5785" s="84"/>
      <c r="AQ5785" s="84"/>
    </row>
    <row r="5786" ht="15.0" customHeight="1">
      <c r="A5786" s="98">
        <v>5783.0</v>
      </c>
      <c r="B5786" s="99" t="s">
        <v>12112</v>
      </c>
      <c r="C5786" s="98" t="s">
        <v>141</v>
      </c>
      <c r="D5786" s="98" t="s">
        <v>12113</v>
      </c>
      <c r="E5786" s="100">
        <v>33.51</v>
      </c>
      <c r="F5786" s="98" t="s">
        <v>86</v>
      </c>
      <c r="G5786" s="98" t="s">
        <v>606</v>
      </c>
      <c r="H5786" s="101">
        <v>1894264.66</v>
      </c>
      <c r="I5786" s="98">
        <v>1.0</v>
      </c>
      <c r="J5786" s="102">
        <v>4.7</v>
      </c>
      <c r="K5786" s="99">
        <v>2021.0</v>
      </c>
      <c r="L5786" s="98" t="s">
        <v>630</v>
      </c>
      <c r="M5786" s="98">
        <v>2021.0</v>
      </c>
      <c r="N5786" s="98" t="s">
        <v>161</v>
      </c>
      <c r="O5786" s="65" t="str">
        <f t="shared" si="1"/>
        <v>126332960001</v>
      </c>
      <c r="P5786" s="65">
        <f t="shared" si="2"/>
        <v>6</v>
      </c>
      <c r="Q5786" s="65">
        <f t="shared" si="3"/>
        <v>7</v>
      </c>
      <c r="R5786" s="65" t="str">
        <f t="shared" si="12"/>
        <v>12.633.296/0001-67</v>
      </c>
      <c r="S5786" s="84"/>
      <c r="T5786" s="84" t="str">
        <f t="shared" si="10"/>
        <v/>
      </c>
      <c r="U5786" s="84" t="str">
        <f t="shared" si="11"/>
        <v/>
      </c>
      <c r="V5786" s="65" t="str">
        <f t="shared" si="5"/>
        <v/>
      </c>
      <c r="W5786" s="84"/>
      <c r="X5786" s="84"/>
      <c r="Y5786" s="85"/>
      <c r="Z5786" s="85"/>
      <c r="AA5786" s="65" t="str">
        <f t="shared" si="6"/>
        <v/>
      </c>
      <c r="AB5786" s="65" t="str">
        <f t="shared" si="7"/>
        <v/>
      </c>
      <c r="AC5786" s="86"/>
      <c r="AD5786" s="87" t="str">
        <f t="shared" si="8"/>
        <v/>
      </c>
      <c r="AE5786" s="84"/>
      <c r="AF5786" s="86">
        <f>IF(AC5786&gt;0,AC5786,'⚙️ Config'!$B$10)</f>
        <v>0.0075</v>
      </c>
      <c r="AG5786" s="88">
        <f t="shared" si="9"/>
        <v>14206.98495</v>
      </c>
      <c r="AH5786" s="88">
        <f>AG5786*'⚙️ Config'!$B$11</f>
        <v>71034.92475</v>
      </c>
      <c r="AI5786" s="88">
        <f>AH5786*'⚙️ Config'!$B$12</f>
        <v>21310.47743</v>
      </c>
      <c r="AJ5786" s="64"/>
      <c r="AK5786" s="84"/>
      <c r="AL5786" s="84"/>
      <c r="AM5786" s="84"/>
      <c r="AN5786" s="84"/>
      <c r="AO5786" s="84"/>
      <c r="AP5786" s="84"/>
      <c r="AQ5786" s="84"/>
    </row>
    <row r="5787" ht="15.0" customHeight="1">
      <c r="A5787" s="98">
        <v>5784.0</v>
      </c>
      <c r="B5787" s="99" t="s">
        <v>12114</v>
      </c>
      <c r="C5787" s="98" t="s">
        <v>141</v>
      </c>
      <c r="D5787" s="98" t="s">
        <v>12115</v>
      </c>
      <c r="E5787" s="100">
        <v>33.26</v>
      </c>
      <c r="F5787" s="98" t="s">
        <v>86</v>
      </c>
      <c r="G5787" s="98" t="s">
        <v>606</v>
      </c>
      <c r="H5787" s="101">
        <v>1887706.75</v>
      </c>
      <c r="I5787" s="98">
        <v>1.0</v>
      </c>
      <c r="J5787" s="102">
        <v>4.8</v>
      </c>
      <c r="K5787" s="99">
        <v>2021.0</v>
      </c>
      <c r="L5787" s="98" t="s">
        <v>630</v>
      </c>
      <c r="M5787" s="98">
        <v>2021.0</v>
      </c>
      <c r="N5787" s="98" t="s">
        <v>145</v>
      </c>
      <c r="O5787" s="65" t="str">
        <f t="shared" si="1"/>
        <v>092816470001</v>
      </c>
      <c r="P5787" s="65">
        <f t="shared" si="2"/>
        <v>0</v>
      </c>
      <c r="Q5787" s="65">
        <f t="shared" si="3"/>
        <v>3</v>
      </c>
      <c r="R5787" s="65" t="str">
        <f t="shared" si="12"/>
        <v>09.281.647/0001-03</v>
      </c>
      <c r="S5787" s="84"/>
      <c r="T5787" s="84" t="str">
        <f t="shared" si="10"/>
        <v/>
      </c>
      <c r="U5787" s="84" t="str">
        <f t="shared" si="11"/>
        <v/>
      </c>
      <c r="V5787" s="65" t="str">
        <f t="shared" si="5"/>
        <v/>
      </c>
      <c r="W5787" s="84"/>
      <c r="X5787" s="84"/>
      <c r="Y5787" s="85"/>
      <c r="Z5787" s="85"/>
      <c r="AA5787" s="65" t="str">
        <f t="shared" si="6"/>
        <v/>
      </c>
      <c r="AB5787" s="65" t="str">
        <f t="shared" si="7"/>
        <v/>
      </c>
      <c r="AC5787" s="86"/>
      <c r="AD5787" s="87" t="str">
        <f t="shared" si="8"/>
        <v/>
      </c>
      <c r="AE5787" s="84"/>
      <c r="AF5787" s="86">
        <f>IF(AC5787&gt;0,AC5787,'⚙️ Config'!$B$10)</f>
        <v>0.0075</v>
      </c>
      <c r="AG5787" s="88">
        <f t="shared" si="9"/>
        <v>14157.80063</v>
      </c>
      <c r="AH5787" s="88">
        <f>AG5787*'⚙️ Config'!$B$11</f>
        <v>70789.00313</v>
      </c>
      <c r="AI5787" s="88">
        <f>AH5787*'⚙️ Config'!$B$12</f>
        <v>21236.70094</v>
      </c>
      <c r="AJ5787" s="64"/>
      <c r="AK5787" s="84"/>
      <c r="AL5787" s="84"/>
      <c r="AM5787" s="84"/>
      <c r="AN5787" s="84"/>
      <c r="AO5787" s="84"/>
      <c r="AP5787" s="84"/>
      <c r="AQ5787" s="84"/>
    </row>
    <row r="5788" ht="15.0" customHeight="1">
      <c r="A5788" s="103">
        <v>5785.0</v>
      </c>
      <c r="B5788" s="104" t="s">
        <v>12116</v>
      </c>
      <c r="C5788" s="103" t="s">
        <v>141</v>
      </c>
      <c r="D5788" s="103" t="s">
        <v>12117</v>
      </c>
      <c r="E5788" s="105">
        <v>33.26</v>
      </c>
      <c r="F5788" s="103" t="s">
        <v>86</v>
      </c>
      <c r="G5788" s="103" t="s">
        <v>606</v>
      </c>
      <c r="H5788" s="106">
        <v>1880547.58</v>
      </c>
      <c r="I5788" s="103">
        <v>1.0</v>
      </c>
      <c r="J5788" s="107">
        <v>4.8</v>
      </c>
      <c r="K5788" s="104">
        <v>2021.0</v>
      </c>
      <c r="L5788" s="103" t="s">
        <v>630</v>
      </c>
      <c r="M5788" s="103">
        <v>2021.0</v>
      </c>
      <c r="N5788" s="103" t="s">
        <v>145</v>
      </c>
      <c r="O5788" s="65" t="str">
        <f t="shared" si="1"/>
        <v>121522350001</v>
      </c>
      <c r="P5788" s="65">
        <f t="shared" si="2"/>
        <v>8</v>
      </c>
      <c r="Q5788" s="65">
        <f t="shared" si="3"/>
        <v>8</v>
      </c>
      <c r="R5788" s="65" t="str">
        <f t="shared" si="12"/>
        <v>12.152.235/0001-88</v>
      </c>
      <c r="S5788" s="84"/>
      <c r="T5788" s="84" t="str">
        <f t="shared" si="10"/>
        <v/>
      </c>
      <c r="U5788" s="84" t="str">
        <f t="shared" si="11"/>
        <v/>
      </c>
      <c r="V5788" s="65" t="str">
        <f t="shared" si="5"/>
        <v/>
      </c>
      <c r="W5788" s="84"/>
      <c r="X5788" s="84"/>
      <c r="Y5788" s="85"/>
      <c r="Z5788" s="85"/>
      <c r="AA5788" s="65" t="str">
        <f t="shared" si="6"/>
        <v/>
      </c>
      <c r="AB5788" s="65" t="str">
        <f t="shared" si="7"/>
        <v/>
      </c>
      <c r="AC5788" s="86"/>
      <c r="AD5788" s="87" t="str">
        <f t="shared" si="8"/>
        <v/>
      </c>
      <c r="AE5788" s="84"/>
      <c r="AF5788" s="86">
        <f>IF(AC5788&gt;0,AC5788,'⚙️ Config'!$B$10)</f>
        <v>0.0075</v>
      </c>
      <c r="AG5788" s="88">
        <f t="shared" si="9"/>
        <v>14104.10685</v>
      </c>
      <c r="AH5788" s="88">
        <f>AG5788*'⚙️ Config'!$B$11</f>
        <v>70520.53425</v>
      </c>
      <c r="AI5788" s="88">
        <f>AH5788*'⚙️ Config'!$B$12</f>
        <v>21156.16028</v>
      </c>
      <c r="AJ5788" s="64"/>
      <c r="AK5788" s="84"/>
      <c r="AL5788" s="84"/>
      <c r="AM5788" s="84"/>
      <c r="AN5788" s="84"/>
      <c r="AO5788" s="84"/>
      <c r="AP5788" s="84"/>
      <c r="AQ5788" s="84"/>
    </row>
    <row r="5789" ht="15.0" customHeight="1">
      <c r="A5789" s="103">
        <v>5786.0</v>
      </c>
      <c r="B5789" s="104" t="s">
        <v>12118</v>
      </c>
      <c r="C5789" s="103" t="s">
        <v>141</v>
      </c>
      <c r="D5789" s="103" t="s">
        <v>12119</v>
      </c>
      <c r="E5789" s="105">
        <v>33.51</v>
      </c>
      <c r="F5789" s="103" t="s">
        <v>86</v>
      </c>
      <c r="G5789" s="103" t="s">
        <v>606</v>
      </c>
      <c r="H5789" s="106">
        <v>1879797.91</v>
      </c>
      <c r="I5789" s="103">
        <v>1.0</v>
      </c>
      <c r="J5789" s="107">
        <v>4.7</v>
      </c>
      <c r="K5789" s="104">
        <v>2021.0</v>
      </c>
      <c r="L5789" s="103" t="s">
        <v>630</v>
      </c>
      <c r="M5789" s="103">
        <v>2021.0</v>
      </c>
      <c r="N5789" s="103" t="s">
        <v>161</v>
      </c>
      <c r="O5789" s="65" t="str">
        <f t="shared" si="1"/>
        <v>182617320001</v>
      </c>
      <c r="P5789" s="65">
        <f t="shared" si="2"/>
        <v>0</v>
      </c>
      <c r="Q5789" s="65">
        <f t="shared" si="3"/>
        <v>9</v>
      </c>
      <c r="R5789" s="65" t="str">
        <f t="shared" si="12"/>
        <v>18.261.732/0001-09</v>
      </c>
      <c r="S5789" s="84"/>
      <c r="T5789" s="84" t="str">
        <f t="shared" si="10"/>
        <v/>
      </c>
      <c r="U5789" s="84" t="str">
        <f t="shared" si="11"/>
        <v/>
      </c>
      <c r="V5789" s="65" t="str">
        <f t="shared" si="5"/>
        <v/>
      </c>
      <c r="W5789" s="84"/>
      <c r="X5789" s="84"/>
      <c r="Y5789" s="85"/>
      <c r="Z5789" s="85"/>
      <c r="AA5789" s="65" t="str">
        <f t="shared" si="6"/>
        <v/>
      </c>
      <c r="AB5789" s="65" t="str">
        <f t="shared" si="7"/>
        <v/>
      </c>
      <c r="AC5789" s="86"/>
      <c r="AD5789" s="87" t="str">
        <f t="shared" si="8"/>
        <v/>
      </c>
      <c r="AE5789" s="84"/>
      <c r="AF5789" s="86">
        <f>IF(AC5789&gt;0,AC5789,'⚙️ Config'!$B$10)</f>
        <v>0.0075</v>
      </c>
      <c r="AG5789" s="88">
        <f t="shared" si="9"/>
        <v>14098.48433</v>
      </c>
      <c r="AH5789" s="88">
        <f>AG5789*'⚙️ Config'!$B$11</f>
        <v>70492.42163</v>
      </c>
      <c r="AI5789" s="88">
        <f>AH5789*'⚙️ Config'!$B$12</f>
        <v>21147.72649</v>
      </c>
      <c r="AJ5789" s="64"/>
      <c r="AK5789" s="84"/>
      <c r="AL5789" s="84"/>
      <c r="AM5789" s="84"/>
      <c r="AN5789" s="84"/>
      <c r="AO5789" s="84"/>
      <c r="AP5789" s="84"/>
      <c r="AQ5789" s="84"/>
    </row>
    <row r="5790" ht="15.0" customHeight="1">
      <c r="A5790" s="103">
        <v>5787.0</v>
      </c>
      <c r="B5790" s="104" t="s">
        <v>12120</v>
      </c>
      <c r="C5790" s="103" t="s">
        <v>141</v>
      </c>
      <c r="D5790" s="103" t="s">
        <v>12121</v>
      </c>
      <c r="E5790" s="105">
        <v>34.05</v>
      </c>
      <c r="F5790" s="103" t="s">
        <v>86</v>
      </c>
      <c r="G5790" s="103" t="s">
        <v>606</v>
      </c>
      <c r="H5790" s="106">
        <v>1876362.38</v>
      </c>
      <c r="I5790" s="103">
        <v>1.0</v>
      </c>
      <c r="J5790" s="107">
        <v>4.5</v>
      </c>
      <c r="K5790" s="104">
        <v>2021.0</v>
      </c>
      <c r="L5790" s="103" t="s">
        <v>197</v>
      </c>
      <c r="M5790" s="103">
        <v>2021.0</v>
      </c>
      <c r="N5790" s="103" t="s">
        <v>161</v>
      </c>
      <c r="O5790" s="65" t="str">
        <f t="shared" si="1"/>
        <v>103858100001</v>
      </c>
      <c r="P5790" s="65">
        <f t="shared" si="2"/>
        <v>6</v>
      </c>
      <c r="Q5790" s="65">
        <f t="shared" si="3"/>
        <v>7</v>
      </c>
      <c r="R5790" s="65" t="str">
        <f t="shared" si="12"/>
        <v>10.385.810/0001-67</v>
      </c>
      <c r="S5790" s="84"/>
      <c r="T5790" s="84" t="str">
        <f t="shared" si="10"/>
        <v/>
      </c>
      <c r="U5790" s="84" t="str">
        <f t="shared" si="11"/>
        <v/>
      </c>
      <c r="V5790" s="65" t="str">
        <f t="shared" si="5"/>
        <v/>
      </c>
      <c r="W5790" s="84"/>
      <c r="X5790" s="84"/>
      <c r="Y5790" s="85"/>
      <c r="Z5790" s="85"/>
      <c r="AA5790" s="65" t="str">
        <f t="shared" si="6"/>
        <v/>
      </c>
      <c r="AB5790" s="65" t="str">
        <f t="shared" si="7"/>
        <v/>
      </c>
      <c r="AC5790" s="86"/>
      <c r="AD5790" s="87" t="str">
        <f t="shared" si="8"/>
        <v/>
      </c>
      <c r="AE5790" s="84"/>
      <c r="AF5790" s="86">
        <f>IF(AC5790&gt;0,AC5790,'⚙️ Config'!$B$10)</f>
        <v>0.0075</v>
      </c>
      <c r="AG5790" s="88">
        <f t="shared" si="9"/>
        <v>14072.71785</v>
      </c>
      <c r="AH5790" s="88">
        <f>AG5790*'⚙️ Config'!$B$11</f>
        <v>70363.58925</v>
      </c>
      <c r="AI5790" s="88">
        <f>AH5790*'⚙️ Config'!$B$12</f>
        <v>21109.07678</v>
      </c>
      <c r="AJ5790" s="64"/>
      <c r="AK5790" s="84"/>
      <c r="AL5790" s="84"/>
      <c r="AM5790" s="84"/>
      <c r="AN5790" s="84"/>
      <c r="AO5790" s="84"/>
      <c r="AP5790" s="84"/>
      <c r="AQ5790" s="84"/>
    </row>
    <row r="5791" ht="15.0" customHeight="1">
      <c r="A5791" s="98">
        <v>5788.0</v>
      </c>
      <c r="B5791" s="99" t="s">
        <v>12122</v>
      </c>
      <c r="C5791" s="98" t="s">
        <v>141</v>
      </c>
      <c r="D5791" s="98" t="s">
        <v>12123</v>
      </c>
      <c r="E5791" s="100">
        <v>33.51</v>
      </c>
      <c r="F5791" s="98" t="s">
        <v>86</v>
      </c>
      <c r="G5791" s="98" t="s">
        <v>606</v>
      </c>
      <c r="H5791" s="101">
        <v>1875396.19</v>
      </c>
      <c r="I5791" s="98">
        <v>1.0</v>
      </c>
      <c r="J5791" s="102">
        <v>4.7</v>
      </c>
      <c r="K5791" s="99">
        <v>2021.0</v>
      </c>
      <c r="L5791" s="98" t="s">
        <v>630</v>
      </c>
      <c r="M5791" s="98">
        <v>2021.0</v>
      </c>
      <c r="N5791" s="98" t="s">
        <v>161</v>
      </c>
      <c r="O5791" s="65" t="str">
        <f t="shared" si="1"/>
        <v>090438420001</v>
      </c>
      <c r="P5791" s="65">
        <f t="shared" si="2"/>
        <v>0</v>
      </c>
      <c r="Q5791" s="65">
        <f t="shared" si="3"/>
        <v>3</v>
      </c>
      <c r="R5791" s="65" t="str">
        <f t="shared" si="12"/>
        <v>09.043.842/0001-03</v>
      </c>
      <c r="S5791" s="84"/>
      <c r="T5791" s="84" t="str">
        <f t="shared" si="10"/>
        <v/>
      </c>
      <c r="U5791" s="84" t="str">
        <f t="shared" si="11"/>
        <v/>
      </c>
      <c r="V5791" s="65" t="str">
        <f t="shared" si="5"/>
        <v/>
      </c>
      <c r="W5791" s="84"/>
      <c r="X5791" s="84"/>
      <c r="Y5791" s="85"/>
      <c r="Z5791" s="85"/>
      <c r="AA5791" s="65" t="str">
        <f t="shared" si="6"/>
        <v/>
      </c>
      <c r="AB5791" s="65" t="str">
        <f t="shared" si="7"/>
        <v/>
      </c>
      <c r="AC5791" s="86"/>
      <c r="AD5791" s="87" t="str">
        <f t="shared" si="8"/>
        <v/>
      </c>
      <c r="AE5791" s="84"/>
      <c r="AF5791" s="86">
        <f>IF(AC5791&gt;0,AC5791,'⚙️ Config'!$B$10)</f>
        <v>0.0075</v>
      </c>
      <c r="AG5791" s="88">
        <f t="shared" si="9"/>
        <v>14065.47143</v>
      </c>
      <c r="AH5791" s="88">
        <f>AG5791*'⚙️ Config'!$B$11</f>
        <v>70327.35713</v>
      </c>
      <c r="AI5791" s="88">
        <f>AH5791*'⚙️ Config'!$B$12</f>
        <v>21098.20714</v>
      </c>
      <c r="AJ5791" s="64"/>
      <c r="AK5791" s="84"/>
      <c r="AL5791" s="84"/>
      <c r="AM5791" s="84"/>
      <c r="AN5791" s="84"/>
      <c r="AO5791" s="84"/>
      <c r="AP5791" s="84"/>
      <c r="AQ5791" s="84"/>
    </row>
    <row r="5792" ht="15.0" customHeight="1">
      <c r="A5792" s="103">
        <v>5789.0</v>
      </c>
      <c r="B5792" s="104" t="s">
        <v>12124</v>
      </c>
      <c r="C5792" s="103" t="s">
        <v>141</v>
      </c>
      <c r="D5792" s="103" t="s">
        <v>12125</v>
      </c>
      <c r="E5792" s="105">
        <v>32.78</v>
      </c>
      <c r="F5792" s="103" t="s">
        <v>86</v>
      </c>
      <c r="G5792" s="103" t="s">
        <v>606</v>
      </c>
      <c r="H5792" s="106">
        <v>1875149.03</v>
      </c>
      <c r="I5792" s="103">
        <v>1.0</v>
      </c>
      <c r="J5792" s="107">
        <v>5.0</v>
      </c>
      <c r="K5792" s="104">
        <v>2021.0</v>
      </c>
      <c r="L5792" s="103" t="s">
        <v>197</v>
      </c>
      <c r="M5792" s="103">
        <v>2021.0</v>
      </c>
      <c r="N5792" s="103" t="s">
        <v>145</v>
      </c>
      <c r="O5792" s="65" t="str">
        <f t="shared" si="1"/>
        <v>095183350001</v>
      </c>
      <c r="P5792" s="65">
        <f t="shared" si="2"/>
        <v>7</v>
      </c>
      <c r="Q5792" s="65">
        <f t="shared" si="3"/>
        <v>0</v>
      </c>
      <c r="R5792" s="65" t="str">
        <f t="shared" si="12"/>
        <v>09.518.335/0001-70</v>
      </c>
      <c r="S5792" s="84"/>
      <c r="T5792" s="84" t="str">
        <f t="shared" si="10"/>
        <v/>
      </c>
      <c r="U5792" s="84" t="str">
        <f t="shared" si="11"/>
        <v/>
      </c>
      <c r="V5792" s="65" t="str">
        <f t="shared" si="5"/>
        <v/>
      </c>
      <c r="W5792" s="84"/>
      <c r="X5792" s="84"/>
      <c r="Y5792" s="85"/>
      <c r="Z5792" s="85"/>
      <c r="AA5792" s="65" t="str">
        <f t="shared" si="6"/>
        <v/>
      </c>
      <c r="AB5792" s="65" t="str">
        <f t="shared" si="7"/>
        <v/>
      </c>
      <c r="AC5792" s="86"/>
      <c r="AD5792" s="87" t="str">
        <f t="shared" si="8"/>
        <v/>
      </c>
      <c r="AE5792" s="84"/>
      <c r="AF5792" s="86">
        <f>IF(AC5792&gt;0,AC5792,'⚙️ Config'!$B$10)</f>
        <v>0.0075</v>
      </c>
      <c r="AG5792" s="88">
        <f t="shared" si="9"/>
        <v>14063.61773</v>
      </c>
      <c r="AH5792" s="88">
        <f>AG5792*'⚙️ Config'!$B$11</f>
        <v>70318.08863</v>
      </c>
      <c r="AI5792" s="88">
        <f>AH5792*'⚙️ Config'!$B$12</f>
        <v>21095.42659</v>
      </c>
      <c r="AJ5792" s="64"/>
      <c r="AK5792" s="84"/>
      <c r="AL5792" s="84"/>
      <c r="AM5792" s="84"/>
      <c r="AN5792" s="84"/>
      <c r="AO5792" s="84"/>
      <c r="AP5792" s="84"/>
      <c r="AQ5792" s="84"/>
    </row>
    <row r="5793" ht="15.0" customHeight="1">
      <c r="A5793" s="98">
        <v>5790.0</v>
      </c>
      <c r="B5793" s="99" t="s">
        <v>12126</v>
      </c>
      <c r="C5793" s="98" t="s">
        <v>141</v>
      </c>
      <c r="D5793" s="98" t="s">
        <v>12127</v>
      </c>
      <c r="E5793" s="100">
        <v>33.26</v>
      </c>
      <c r="F5793" s="98" t="s">
        <v>86</v>
      </c>
      <c r="G5793" s="98" t="s">
        <v>606</v>
      </c>
      <c r="H5793" s="101">
        <v>1866424.81</v>
      </c>
      <c r="I5793" s="98">
        <v>1.0</v>
      </c>
      <c r="J5793" s="102">
        <v>4.8</v>
      </c>
      <c r="K5793" s="99">
        <v>2021.0</v>
      </c>
      <c r="L5793" s="98" t="s">
        <v>630</v>
      </c>
      <c r="M5793" s="98">
        <v>2021.0</v>
      </c>
      <c r="N5793" s="98" t="s">
        <v>161</v>
      </c>
      <c r="O5793" s="65" t="str">
        <f t="shared" si="1"/>
        <v>287406680001</v>
      </c>
      <c r="P5793" s="65">
        <f t="shared" si="2"/>
        <v>9</v>
      </c>
      <c r="Q5793" s="65">
        <f t="shared" si="3"/>
        <v>4</v>
      </c>
      <c r="R5793" s="65" t="str">
        <f t="shared" si="12"/>
        <v>28.740.668/0001-94</v>
      </c>
      <c r="S5793" s="84"/>
      <c r="T5793" s="84" t="str">
        <f t="shared" si="10"/>
        <v/>
      </c>
      <c r="U5793" s="84" t="str">
        <f t="shared" si="11"/>
        <v/>
      </c>
      <c r="V5793" s="65" t="str">
        <f t="shared" si="5"/>
        <v/>
      </c>
      <c r="W5793" s="84"/>
      <c r="X5793" s="84"/>
      <c r="Y5793" s="85"/>
      <c r="Z5793" s="85"/>
      <c r="AA5793" s="65" t="str">
        <f t="shared" si="6"/>
        <v/>
      </c>
      <c r="AB5793" s="65" t="str">
        <f t="shared" si="7"/>
        <v/>
      </c>
      <c r="AC5793" s="86"/>
      <c r="AD5793" s="87" t="str">
        <f t="shared" si="8"/>
        <v/>
      </c>
      <c r="AE5793" s="84"/>
      <c r="AF5793" s="86">
        <f>IF(AC5793&gt;0,AC5793,'⚙️ Config'!$B$10)</f>
        <v>0.0075</v>
      </c>
      <c r="AG5793" s="88">
        <f t="shared" si="9"/>
        <v>13998.18608</v>
      </c>
      <c r="AH5793" s="88">
        <f>AG5793*'⚙️ Config'!$B$11</f>
        <v>69990.93038</v>
      </c>
      <c r="AI5793" s="88">
        <f>AH5793*'⚙️ Config'!$B$12</f>
        <v>20997.27911</v>
      </c>
      <c r="AJ5793" s="64"/>
      <c r="AK5793" s="84"/>
      <c r="AL5793" s="84"/>
      <c r="AM5793" s="84"/>
      <c r="AN5793" s="84"/>
      <c r="AO5793" s="84"/>
      <c r="AP5793" s="84"/>
      <c r="AQ5793" s="84"/>
    </row>
    <row r="5794" ht="15.0" customHeight="1">
      <c r="A5794" s="103">
        <v>5791.0</v>
      </c>
      <c r="B5794" s="104" t="s">
        <v>12128</v>
      </c>
      <c r="C5794" s="103" t="s">
        <v>141</v>
      </c>
      <c r="D5794" s="103" t="s">
        <v>12129</v>
      </c>
      <c r="E5794" s="105">
        <v>33.51</v>
      </c>
      <c r="F5794" s="103" t="s">
        <v>86</v>
      </c>
      <c r="G5794" s="103" t="s">
        <v>606</v>
      </c>
      <c r="H5794" s="106">
        <v>1855371.07</v>
      </c>
      <c r="I5794" s="103">
        <v>1.0</v>
      </c>
      <c r="J5794" s="107">
        <v>4.7</v>
      </c>
      <c r="K5794" s="104">
        <v>2021.0</v>
      </c>
      <c r="L5794" s="103" t="s">
        <v>630</v>
      </c>
      <c r="M5794" s="103">
        <v>2021.0</v>
      </c>
      <c r="N5794" s="103" t="s">
        <v>161</v>
      </c>
      <c r="O5794" s="65" t="str">
        <f t="shared" si="1"/>
        <v>110234570001</v>
      </c>
      <c r="P5794" s="65">
        <f t="shared" si="2"/>
        <v>3</v>
      </c>
      <c r="Q5794" s="65">
        <f t="shared" si="3"/>
        <v>8</v>
      </c>
      <c r="R5794" s="65" t="str">
        <f t="shared" si="12"/>
        <v>11.023.457/0001-38</v>
      </c>
      <c r="S5794" s="84"/>
      <c r="T5794" s="84" t="str">
        <f t="shared" si="10"/>
        <v/>
      </c>
      <c r="U5794" s="84" t="str">
        <f t="shared" si="11"/>
        <v/>
      </c>
      <c r="V5794" s="65" t="str">
        <f t="shared" si="5"/>
        <v/>
      </c>
      <c r="W5794" s="84"/>
      <c r="X5794" s="84"/>
      <c r="Y5794" s="85"/>
      <c r="Z5794" s="85"/>
      <c r="AA5794" s="65" t="str">
        <f t="shared" si="6"/>
        <v/>
      </c>
      <c r="AB5794" s="65" t="str">
        <f t="shared" si="7"/>
        <v/>
      </c>
      <c r="AC5794" s="86"/>
      <c r="AD5794" s="87" t="str">
        <f t="shared" si="8"/>
        <v/>
      </c>
      <c r="AE5794" s="84"/>
      <c r="AF5794" s="86">
        <f>IF(AC5794&gt;0,AC5794,'⚙️ Config'!$B$10)</f>
        <v>0.0075</v>
      </c>
      <c r="AG5794" s="88">
        <f t="shared" si="9"/>
        <v>13915.28303</v>
      </c>
      <c r="AH5794" s="88">
        <f>AG5794*'⚙️ Config'!$B$11</f>
        <v>69576.41513</v>
      </c>
      <c r="AI5794" s="88">
        <f>AH5794*'⚙️ Config'!$B$12</f>
        <v>20872.92454</v>
      </c>
      <c r="AJ5794" s="64"/>
      <c r="AK5794" s="84"/>
      <c r="AL5794" s="84"/>
      <c r="AM5794" s="84"/>
      <c r="AN5794" s="84"/>
      <c r="AO5794" s="84"/>
      <c r="AP5794" s="84"/>
      <c r="AQ5794" s="84"/>
    </row>
    <row r="5795" ht="15.0" customHeight="1">
      <c r="A5795" s="98">
        <v>5792.0</v>
      </c>
      <c r="B5795" s="99" t="s">
        <v>12130</v>
      </c>
      <c r="C5795" s="98" t="s">
        <v>141</v>
      </c>
      <c r="D5795" s="98" t="s">
        <v>12131</v>
      </c>
      <c r="E5795" s="100">
        <v>32.78</v>
      </c>
      <c r="F5795" s="98" t="s">
        <v>86</v>
      </c>
      <c r="G5795" s="98" t="s">
        <v>606</v>
      </c>
      <c r="H5795" s="101">
        <v>1854889.24</v>
      </c>
      <c r="I5795" s="98">
        <v>1.0</v>
      </c>
      <c r="J5795" s="102">
        <v>5.0</v>
      </c>
      <c r="K5795" s="99">
        <v>2021.0</v>
      </c>
      <c r="L5795" s="98" t="s">
        <v>630</v>
      </c>
      <c r="M5795" s="98">
        <v>2021.0</v>
      </c>
      <c r="N5795" s="98" t="s">
        <v>161</v>
      </c>
      <c r="O5795" s="65" t="str">
        <f t="shared" si="1"/>
        <v>224043690001</v>
      </c>
      <c r="P5795" s="65">
        <f t="shared" si="2"/>
        <v>0</v>
      </c>
      <c r="Q5795" s="65">
        <f t="shared" si="3"/>
        <v>0</v>
      </c>
      <c r="R5795" s="65" t="str">
        <f t="shared" si="12"/>
        <v>22.404.369/0001-00</v>
      </c>
      <c r="S5795" s="84"/>
      <c r="T5795" s="84" t="str">
        <f t="shared" si="10"/>
        <v/>
      </c>
      <c r="U5795" s="84" t="str">
        <f t="shared" si="11"/>
        <v/>
      </c>
      <c r="V5795" s="65" t="str">
        <f t="shared" si="5"/>
        <v/>
      </c>
      <c r="W5795" s="84"/>
      <c r="X5795" s="84"/>
      <c r="Y5795" s="85"/>
      <c r="Z5795" s="85"/>
      <c r="AA5795" s="65" t="str">
        <f t="shared" si="6"/>
        <v/>
      </c>
      <c r="AB5795" s="65" t="str">
        <f t="shared" si="7"/>
        <v/>
      </c>
      <c r="AC5795" s="86"/>
      <c r="AD5795" s="87" t="str">
        <f t="shared" si="8"/>
        <v/>
      </c>
      <c r="AE5795" s="84"/>
      <c r="AF5795" s="86">
        <f>IF(AC5795&gt;0,AC5795,'⚙️ Config'!$B$10)</f>
        <v>0.0075</v>
      </c>
      <c r="AG5795" s="88">
        <f t="shared" si="9"/>
        <v>13911.6693</v>
      </c>
      <c r="AH5795" s="88">
        <f>AG5795*'⚙️ Config'!$B$11</f>
        <v>69558.3465</v>
      </c>
      <c r="AI5795" s="88">
        <f>AH5795*'⚙️ Config'!$B$12</f>
        <v>20867.50395</v>
      </c>
      <c r="AJ5795" s="64"/>
      <c r="AK5795" s="84"/>
      <c r="AL5795" s="84"/>
      <c r="AM5795" s="84"/>
      <c r="AN5795" s="84"/>
      <c r="AO5795" s="84"/>
      <c r="AP5795" s="84"/>
      <c r="AQ5795" s="84"/>
    </row>
    <row r="5796" ht="15.0" customHeight="1">
      <c r="A5796" s="98">
        <v>5793.0</v>
      </c>
      <c r="B5796" s="99" t="s">
        <v>12132</v>
      </c>
      <c r="C5796" s="98" t="s">
        <v>141</v>
      </c>
      <c r="D5796" s="98" t="s">
        <v>12133</v>
      </c>
      <c r="E5796" s="100">
        <v>33.78</v>
      </c>
      <c r="F5796" s="98" t="s">
        <v>86</v>
      </c>
      <c r="G5796" s="98" t="s">
        <v>606</v>
      </c>
      <c r="H5796" s="101">
        <v>1854179.11</v>
      </c>
      <c r="I5796" s="98">
        <v>1.0</v>
      </c>
      <c r="J5796" s="102">
        <v>4.6</v>
      </c>
      <c r="K5796" s="99">
        <v>2021.0</v>
      </c>
      <c r="L5796" s="98" t="s">
        <v>630</v>
      </c>
      <c r="M5796" s="98">
        <v>2021.0</v>
      </c>
      <c r="N5796" s="98" t="s">
        <v>161</v>
      </c>
      <c r="O5796" s="65" t="str">
        <f t="shared" si="1"/>
        <v>199841980001</v>
      </c>
      <c r="P5796" s="65">
        <f t="shared" si="2"/>
        <v>1</v>
      </c>
      <c r="Q5796" s="65">
        <f t="shared" si="3"/>
        <v>3</v>
      </c>
      <c r="R5796" s="65" t="str">
        <f t="shared" si="12"/>
        <v>19.984.198/0001-13</v>
      </c>
      <c r="S5796" s="84"/>
      <c r="T5796" s="84" t="str">
        <f t="shared" si="10"/>
        <v/>
      </c>
      <c r="U5796" s="84" t="str">
        <f t="shared" si="11"/>
        <v/>
      </c>
      <c r="V5796" s="65" t="str">
        <f t="shared" si="5"/>
        <v/>
      </c>
      <c r="W5796" s="84"/>
      <c r="X5796" s="84"/>
      <c r="Y5796" s="85"/>
      <c r="Z5796" s="85"/>
      <c r="AA5796" s="65" t="str">
        <f t="shared" si="6"/>
        <v/>
      </c>
      <c r="AB5796" s="65" t="str">
        <f t="shared" si="7"/>
        <v/>
      </c>
      <c r="AC5796" s="86"/>
      <c r="AD5796" s="87" t="str">
        <f t="shared" si="8"/>
        <v/>
      </c>
      <c r="AE5796" s="84"/>
      <c r="AF5796" s="86">
        <f>IF(AC5796&gt;0,AC5796,'⚙️ Config'!$B$10)</f>
        <v>0.0075</v>
      </c>
      <c r="AG5796" s="88">
        <f t="shared" si="9"/>
        <v>13906.34333</v>
      </c>
      <c r="AH5796" s="88">
        <f>AG5796*'⚙️ Config'!$B$11</f>
        <v>69531.71663</v>
      </c>
      <c r="AI5796" s="88">
        <f>AH5796*'⚙️ Config'!$B$12</f>
        <v>20859.51499</v>
      </c>
      <c r="AJ5796" s="64"/>
      <c r="AK5796" s="84"/>
      <c r="AL5796" s="84"/>
      <c r="AM5796" s="84"/>
      <c r="AN5796" s="84"/>
      <c r="AO5796" s="84"/>
      <c r="AP5796" s="84"/>
      <c r="AQ5796" s="84"/>
    </row>
    <row r="5797" ht="15.0" customHeight="1">
      <c r="A5797" s="98">
        <v>5794.0</v>
      </c>
      <c r="B5797" s="99" t="s">
        <v>12134</v>
      </c>
      <c r="C5797" s="98" t="s">
        <v>141</v>
      </c>
      <c r="D5797" s="98" t="s">
        <v>12135</v>
      </c>
      <c r="E5797" s="100">
        <v>33.26</v>
      </c>
      <c r="F5797" s="98" t="s">
        <v>86</v>
      </c>
      <c r="G5797" s="98" t="s">
        <v>606</v>
      </c>
      <c r="H5797" s="101">
        <v>1850606.71</v>
      </c>
      <c r="I5797" s="98">
        <v>1.0</v>
      </c>
      <c r="J5797" s="102">
        <v>4.8</v>
      </c>
      <c r="K5797" s="99">
        <v>2021.0</v>
      </c>
      <c r="L5797" s="98" t="s">
        <v>448</v>
      </c>
      <c r="M5797" s="98">
        <v>2021.0</v>
      </c>
      <c r="N5797" s="98" t="s">
        <v>161</v>
      </c>
      <c r="O5797" s="65" t="str">
        <f t="shared" si="1"/>
        <v>041344160001</v>
      </c>
      <c r="P5797" s="65">
        <f t="shared" si="2"/>
        <v>5</v>
      </c>
      <c r="Q5797" s="65">
        <f t="shared" si="3"/>
        <v>3</v>
      </c>
      <c r="R5797" s="65" t="str">
        <f t="shared" si="12"/>
        <v>04.134.416/0001-53</v>
      </c>
      <c r="S5797" s="84"/>
      <c r="T5797" s="84" t="str">
        <f t="shared" si="10"/>
        <v/>
      </c>
      <c r="U5797" s="84" t="str">
        <f t="shared" si="11"/>
        <v/>
      </c>
      <c r="V5797" s="65" t="str">
        <f t="shared" si="5"/>
        <v/>
      </c>
      <c r="W5797" s="84"/>
      <c r="X5797" s="84"/>
      <c r="Y5797" s="85"/>
      <c r="Z5797" s="85"/>
      <c r="AA5797" s="65" t="str">
        <f t="shared" si="6"/>
        <v/>
      </c>
      <c r="AB5797" s="65" t="str">
        <f t="shared" si="7"/>
        <v/>
      </c>
      <c r="AC5797" s="86"/>
      <c r="AD5797" s="87" t="str">
        <f t="shared" si="8"/>
        <v/>
      </c>
      <c r="AE5797" s="84"/>
      <c r="AF5797" s="86">
        <f>IF(AC5797&gt;0,AC5797,'⚙️ Config'!$B$10)</f>
        <v>0.0075</v>
      </c>
      <c r="AG5797" s="88">
        <f t="shared" si="9"/>
        <v>13879.55033</v>
      </c>
      <c r="AH5797" s="88">
        <f>AG5797*'⚙️ Config'!$B$11</f>
        <v>69397.75163</v>
      </c>
      <c r="AI5797" s="88">
        <f>AH5797*'⚙️ Config'!$B$12</f>
        <v>20819.32549</v>
      </c>
      <c r="AJ5797" s="64"/>
      <c r="AK5797" s="84"/>
      <c r="AL5797" s="84"/>
      <c r="AM5797" s="84"/>
      <c r="AN5797" s="84"/>
      <c r="AO5797" s="84"/>
      <c r="AP5797" s="84"/>
      <c r="AQ5797" s="84"/>
    </row>
    <row r="5798" ht="15.0" customHeight="1">
      <c r="A5798" s="98">
        <v>5795.0</v>
      </c>
      <c r="B5798" s="99" t="s">
        <v>12136</v>
      </c>
      <c r="C5798" s="98" t="s">
        <v>141</v>
      </c>
      <c r="D5798" s="98" t="s">
        <v>12137</v>
      </c>
      <c r="E5798" s="100">
        <v>35.27</v>
      </c>
      <c r="F5798" s="98" t="s">
        <v>86</v>
      </c>
      <c r="G5798" s="98" t="s">
        <v>606</v>
      </c>
      <c r="H5798" s="101">
        <v>1850575.52</v>
      </c>
      <c r="I5798" s="98">
        <v>1.0</v>
      </c>
      <c r="J5798" s="102">
        <v>4.1</v>
      </c>
      <c r="K5798" s="99">
        <v>2022.0</v>
      </c>
      <c r="L5798" s="98" t="s">
        <v>630</v>
      </c>
      <c r="M5798" s="98">
        <v>2022.0</v>
      </c>
      <c r="N5798" s="98" t="s">
        <v>161</v>
      </c>
      <c r="O5798" s="65" t="str">
        <f t="shared" si="1"/>
        <v>230182090001</v>
      </c>
      <c r="P5798" s="65">
        <f t="shared" si="2"/>
        <v>8</v>
      </c>
      <c r="Q5798" s="65">
        <f t="shared" si="3"/>
        <v>8</v>
      </c>
      <c r="R5798" s="65" t="str">
        <f t="shared" si="12"/>
        <v>23.018.209/0001-88</v>
      </c>
      <c r="S5798" s="84"/>
      <c r="T5798" s="84" t="str">
        <f t="shared" si="10"/>
        <v/>
      </c>
      <c r="U5798" s="84" t="str">
        <f t="shared" si="11"/>
        <v/>
      </c>
      <c r="V5798" s="65" t="str">
        <f t="shared" si="5"/>
        <v/>
      </c>
      <c r="W5798" s="84"/>
      <c r="X5798" s="84"/>
      <c r="Y5798" s="85"/>
      <c r="Z5798" s="85"/>
      <c r="AA5798" s="65" t="str">
        <f t="shared" si="6"/>
        <v/>
      </c>
      <c r="AB5798" s="65" t="str">
        <f t="shared" si="7"/>
        <v/>
      </c>
      <c r="AC5798" s="86"/>
      <c r="AD5798" s="87" t="str">
        <f t="shared" si="8"/>
        <v/>
      </c>
      <c r="AE5798" s="84"/>
      <c r="AF5798" s="86">
        <f>IF(AC5798&gt;0,AC5798,'⚙️ Config'!$B$10)</f>
        <v>0.0075</v>
      </c>
      <c r="AG5798" s="88">
        <f t="shared" si="9"/>
        <v>13879.3164</v>
      </c>
      <c r="AH5798" s="88">
        <f>AG5798*'⚙️ Config'!$B$11</f>
        <v>69396.582</v>
      </c>
      <c r="AI5798" s="88">
        <f>AH5798*'⚙️ Config'!$B$12</f>
        <v>20818.9746</v>
      </c>
      <c r="AJ5798" s="64"/>
      <c r="AK5798" s="84"/>
      <c r="AL5798" s="84"/>
      <c r="AM5798" s="84"/>
      <c r="AN5798" s="84"/>
      <c r="AO5798" s="84"/>
      <c r="AP5798" s="84"/>
      <c r="AQ5798" s="84"/>
    </row>
    <row r="5799" ht="15.0" customHeight="1">
      <c r="A5799" s="103">
        <v>5796.0</v>
      </c>
      <c r="B5799" s="104" t="s">
        <v>12138</v>
      </c>
      <c r="C5799" s="103" t="s">
        <v>141</v>
      </c>
      <c r="D5799" s="103" t="s">
        <v>12139</v>
      </c>
      <c r="E5799" s="105">
        <v>33.51</v>
      </c>
      <c r="F5799" s="103" t="s">
        <v>86</v>
      </c>
      <c r="G5799" s="103" t="s">
        <v>606</v>
      </c>
      <c r="H5799" s="106">
        <v>1846968.01</v>
      </c>
      <c r="I5799" s="103">
        <v>1.0</v>
      </c>
      <c r="J5799" s="107">
        <v>4.7</v>
      </c>
      <c r="K5799" s="104">
        <v>2021.0</v>
      </c>
      <c r="L5799" s="103" t="s">
        <v>630</v>
      </c>
      <c r="M5799" s="103">
        <v>2021.0</v>
      </c>
      <c r="N5799" s="103" t="s">
        <v>161</v>
      </c>
      <c r="O5799" s="65" t="str">
        <f t="shared" si="1"/>
        <v>077921360001</v>
      </c>
      <c r="P5799" s="65">
        <f t="shared" si="2"/>
        <v>2</v>
      </c>
      <c r="Q5799" s="65">
        <f t="shared" si="3"/>
        <v>0</v>
      </c>
      <c r="R5799" s="65" t="str">
        <f t="shared" si="12"/>
        <v>07.792.136/0001-20</v>
      </c>
      <c r="S5799" s="84"/>
      <c r="T5799" s="84" t="str">
        <f t="shared" si="10"/>
        <v/>
      </c>
      <c r="U5799" s="84" t="str">
        <f t="shared" si="11"/>
        <v/>
      </c>
      <c r="V5799" s="65" t="str">
        <f t="shared" si="5"/>
        <v/>
      </c>
      <c r="W5799" s="84"/>
      <c r="X5799" s="84"/>
      <c r="Y5799" s="85"/>
      <c r="Z5799" s="85"/>
      <c r="AA5799" s="65" t="str">
        <f t="shared" si="6"/>
        <v/>
      </c>
      <c r="AB5799" s="65" t="str">
        <f t="shared" si="7"/>
        <v/>
      </c>
      <c r="AC5799" s="86"/>
      <c r="AD5799" s="87" t="str">
        <f t="shared" si="8"/>
        <v/>
      </c>
      <c r="AE5799" s="84"/>
      <c r="AF5799" s="86">
        <f>IF(AC5799&gt;0,AC5799,'⚙️ Config'!$B$10)</f>
        <v>0.0075</v>
      </c>
      <c r="AG5799" s="88">
        <f t="shared" si="9"/>
        <v>13852.26008</v>
      </c>
      <c r="AH5799" s="88">
        <f>AG5799*'⚙️ Config'!$B$11</f>
        <v>69261.30038</v>
      </c>
      <c r="AI5799" s="88">
        <f>AH5799*'⚙️ Config'!$B$12</f>
        <v>20778.39011</v>
      </c>
      <c r="AJ5799" s="64"/>
      <c r="AK5799" s="84"/>
      <c r="AL5799" s="84"/>
      <c r="AM5799" s="84"/>
      <c r="AN5799" s="84"/>
      <c r="AO5799" s="84"/>
      <c r="AP5799" s="84"/>
      <c r="AQ5799" s="84"/>
    </row>
    <row r="5800" ht="15.0" customHeight="1">
      <c r="A5800" s="98">
        <v>5797.0</v>
      </c>
      <c r="B5800" s="99" t="s">
        <v>12140</v>
      </c>
      <c r="C5800" s="98" t="s">
        <v>141</v>
      </c>
      <c r="D5800" s="98" t="s">
        <v>12141</v>
      </c>
      <c r="E5800" s="100">
        <v>34.05</v>
      </c>
      <c r="F5800" s="98" t="s">
        <v>86</v>
      </c>
      <c r="G5800" s="98" t="s">
        <v>606</v>
      </c>
      <c r="H5800" s="101">
        <v>1845282.69</v>
      </c>
      <c r="I5800" s="98">
        <v>1.0</v>
      </c>
      <c r="J5800" s="102">
        <v>4.5</v>
      </c>
      <c r="K5800" s="99">
        <v>2021.0</v>
      </c>
      <c r="L5800" s="98" t="s">
        <v>202</v>
      </c>
      <c r="M5800" s="98">
        <v>2021.0</v>
      </c>
      <c r="N5800" s="98" t="s">
        <v>161</v>
      </c>
      <c r="O5800" s="65" t="str">
        <f t="shared" si="1"/>
        <v>114686660001</v>
      </c>
      <c r="P5800" s="65">
        <f t="shared" si="2"/>
        <v>9</v>
      </c>
      <c r="Q5800" s="65">
        <f t="shared" si="3"/>
        <v>5</v>
      </c>
      <c r="R5800" s="65" t="str">
        <f t="shared" si="12"/>
        <v>11.468.666/0001-95</v>
      </c>
      <c r="S5800" s="84"/>
      <c r="T5800" s="84" t="str">
        <f t="shared" si="10"/>
        <v/>
      </c>
      <c r="U5800" s="84" t="str">
        <f t="shared" si="11"/>
        <v/>
      </c>
      <c r="V5800" s="65" t="str">
        <f t="shared" si="5"/>
        <v/>
      </c>
      <c r="W5800" s="84"/>
      <c r="X5800" s="84"/>
      <c r="Y5800" s="85"/>
      <c r="Z5800" s="85"/>
      <c r="AA5800" s="65" t="str">
        <f t="shared" si="6"/>
        <v/>
      </c>
      <c r="AB5800" s="65" t="str">
        <f t="shared" si="7"/>
        <v/>
      </c>
      <c r="AC5800" s="86"/>
      <c r="AD5800" s="87" t="str">
        <f t="shared" si="8"/>
        <v/>
      </c>
      <c r="AE5800" s="84"/>
      <c r="AF5800" s="86">
        <f>IF(AC5800&gt;0,AC5800,'⚙️ Config'!$B$10)</f>
        <v>0.0075</v>
      </c>
      <c r="AG5800" s="88">
        <f t="shared" si="9"/>
        <v>13839.62018</v>
      </c>
      <c r="AH5800" s="88">
        <f>AG5800*'⚙️ Config'!$B$11</f>
        <v>69198.10088</v>
      </c>
      <c r="AI5800" s="88">
        <f>AH5800*'⚙️ Config'!$B$12</f>
        <v>20759.43026</v>
      </c>
      <c r="AJ5800" s="64"/>
      <c r="AK5800" s="84"/>
      <c r="AL5800" s="84"/>
      <c r="AM5800" s="84"/>
      <c r="AN5800" s="84"/>
      <c r="AO5800" s="84"/>
      <c r="AP5800" s="84"/>
      <c r="AQ5800" s="84"/>
    </row>
    <row r="5801" ht="15.0" customHeight="1">
      <c r="A5801" s="98">
        <v>5798.0</v>
      </c>
      <c r="B5801" s="99" t="s">
        <v>12142</v>
      </c>
      <c r="C5801" s="98" t="s">
        <v>141</v>
      </c>
      <c r="D5801" s="98" t="s">
        <v>12143</v>
      </c>
      <c r="E5801" s="100">
        <v>33.51</v>
      </c>
      <c r="F5801" s="98" t="s">
        <v>86</v>
      </c>
      <c r="G5801" s="98" t="s">
        <v>606</v>
      </c>
      <c r="H5801" s="101">
        <v>1844420.53</v>
      </c>
      <c r="I5801" s="98">
        <v>1.0</v>
      </c>
      <c r="J5801" s="102">
        <v>4.7</v>
      </c>
      <c r="K5801" s="99">
        <v>2021.0</v>
      </c>
      <c r="L5801" s="98" t="s">
        <v>295</v>
      </c>
      <c r="M5801" s="98">
        <v>2021.0</v>
      </c>
      <c r="N5801" s="98" t="s">
        <v>161</v>
      </c>
      <c r="O5801" s="65" t="str">
        <f t="shared" si="1"/>
        <v>540266530001</v>
      </c>
      <c r="P5801" s="65">
        <f t="shared" si="2"/>
        <v>7</v>
      </c>
      <c r="Q5801" s="65">
        <f t="shared" si="3"/>
        <v>9</v>
      </c>
      <c r="R5801" s="65" t="str">
        <f t="shared" si="12"/>
        <v>54.026.653/0001-79</v>
      </c>
      <c r="S5801" s="84"/>
      <c r="T5801" s="84" t="str">
        <f t="shared" si="10"/>
        <v/>
      </c>
      <c r="U5801" s="84" t="str">
        <f t="shared" si="11"/>
        <v/>
      </c>
      <c r="V5801" s="65" t="str">
        <f t="shared" si="5"/>
        <v/>
      </c>
      <c r="W5801" s="84"/>
      <c r="X5801" s="84"/>
      <c r="Y5801" s="85"/>
      <c r="Z5801" s="85"/>
      <c r="AA5801" s="65" t="str">
        <f t="shared" si="6"/>
        <v/>
      </c>
      <c r="AB5801" s="65" t="str">
        <f t="shared" si="7"/>
        <v/>
      </c>
      <c r="AC5801" s="86"/>
      <c r="AD5801" s="87" t="str">
        <f t="shared" si="8"/>
        <v/>
      </c>
      <c r="AE5801" s="84"/>
      <c r="AF5801" s="86">
        <f>IF(AC5801&gt;0,AC5801,'⚙️ Config'!$B$10)</f>
        <v>0.0075</v>
      </c>
      <c r="AG5801" s="88">
        <f t="shared" si="9"/>
        <v>13833.15398</v>
      </c>
      <c r="AH5801" s="88">
        <f>AG5801*'⚙️ Config'!$B$11</f>
        <v>69165.76988</v>
      </c>
      <c r="AI5801" s="88">
        <f>AH5801*'⚙️ Config'!$B$12</f>
        <v>20749.73096</v>
      </c>
      <c r="AJ5801" s="64"/>
      <c r="AK5801" s="84"/>
      <c r="AL5801" s="84"/>
      <c r="AM5801" s="84"/>
      <c r="AN5801" s="84"/>
      <c r="AO5801" s="84"/>
      <c r="AP5801" s="84"/>
      <c r="AQ5801" s="84"/>
    </row>
    <row r="5802" ht="15.0" customHeight="1">
      <c r="A5802" s="103">
        <v>5799.0</v>
      </c>
      <c r="B5802" s="104" t="s">
        <v>12144</v>
      </c>
      <c r="C5802" s="103" t="s">
        <v>141</v>
      </c>
      <c r="D5802" s="103" t="s">
        <v>12145</v>
      </c>
      <c r="E5802" s="105">
        <v>33.01</v>
      </c>
      <c r="F5802" s="103" t="s">
        <v>86</v>
      </c>
      <c r="G5802" s="103" t="s">
        <v>606</v>
      </c>
      <c r="H5802" s="106">
        <v>1840994.14</v>
      </c>
      <c r="I5802" s="103">
        <v>1.0</v>
      </c>
      <c r="J5802" s="107">
        <v>4.9</v>
      </c>
      <c r="K5802" s="104">
        <v>2021.0</v>
      </c>
      <c r="L5802" s="103" t="s">
        <v>630</v>
      </c>
      <c r="M5802" s="103">
        <v>2021.0</v>
      </c>
      <c r="N5802" s="103" t="s">
        <v>161</v>
      </c>
      <c r="O5802" s="65" t="str">
        <f t="shared" si="1"/>
        <v>030682480001</v>
      </c>
      <c r="P5802" s="65">
        <f t="shared" si="2"/>
        <v>8</v>
      </c>
      <c r="Q5802" s="65">
        <f t="shared" si="3"/>
        <v>2</v>
      </c>
      <c r="R5802" s="65" t="str">
        <f t="shared" si="12"/>
        <v>03.068.248/0001-82</v>
      </c>
      <c r="S5802" s="84"/>
      <c r="T5802" s="84" t="str">
        <f t="shared" si="10"/>
        <v/>
      </c>
      <c r="U5802" s="84" t="str">
        <f t="shared" si="11"/>
        <v/>
      </c>
      <c r="V5802" s="65" t="str">
        <f t="shared" si="5"/>
        <v/>
      </c>
      <c r="W5802" s="84"/>
      <c r="X5802" s="84"/>
      <c r="Y5802" s="85"/>
      <c r="Z5802" s="85"/>
      <c r="AA5802" s="65" t="str">
        <f t="shared" si="6"/>
        <v/>
      </c>
      <c r="AB5802" s="65" t="str">
        <f t="shared" si="7"/>
        <v/>
      </c>
      <c r="AC5802" s="86"/>
      <c r="AD5802" s="87" t="str">
        <f t="shared" si="8"/>
        <v/>
      </c>
      <c r="AE5802" s="84"/>
      <c r="AF5802" s="86">
        <f>IF(AC5802&gt;0,AC5802,'⚙️ Config'!$B$10)</f>
        <v>0.0075</v>
      </c>
      <c r="AG5802" s="88">
        <f t="shared" si="9"/>
        <v>13807.45605</v>
      </c>
      <c r="AH5802" s="88">
        <f>AG5802*'⚙️ Config'!$B$11</f>
        <v>69037.28025</v>
      </c>
      <c r="AI5802" s="88">
        <f>AH5802*'⚙️ Config'!$B$12</f>
        <v>20711.18408</v>
      </c>
      <c r="AJ5802" s="64"/>
      <c r="AK5802" s="84"/>
      <c r="AL5802" s="84"/>
      <c r="AM5802" s="84"/>
      <c r="AN5802" s="84"/>
      <c r="AO5802" s="84"/>
      <c r="AP5802" s="84"/>
      <c r="AQ5802" s="84"/>
    </row>
    <row r="5803" ht="15.0" customHeight="1">
      <c r="A5803" s="98">
        <v>5800.0</v>
      </c>
      <c r="B5803" s="99" t="s">
        <v>12146</v>
      </c>
      <c r="C5803" s="98" t="s">
        <v>141</v>
      </c>
      <c r="D5803" s="98" t="s">
        <v>12147</v>
      </c>
      <c r="E5803" s="100">
        <v>33.01</v>
      </c>
      <c r="F5803" s="98" t="s">
        <v>86</v>
      </c>
      <c r="G5803" s="98" t="s">
        <v>606</v>
      </c>
      <c r="H5803" s="101">
        <v>1834495.82</v>
      </c>
      <c r="I5803" s="98">
        <v>1.0</v>
      </c>
      <c r="J5803" s="102">
        <v>4.9</v>
      </c>
      <c r="K5803" s="99">
        <v>2021.0</v>
      </c>
      <c r="L5803" s="98" t="s">
        <v>630</v>
      </c>
      <c r="M5803" s="98">
        <v>2021.0</v>
      </c>
      <c r="N5803" s="98" t="s">
        <v>161</v>
      </c>
      <c r="O5803" s="65" t="str">
        <f t="shared" si="1"/>
        <v>106336740001</v>
      </c>
      <c r="P5803" s="65">
        <f t="shared" si="2"/>
        <v>8</v>
      </c>
      <c r="Q5803" s="65">
        <f t="shared" si="3"/>
        <v>7</v>
      </c>
      <c r="R5803" s="65" t="str">
        <f t="shared" si="12"/>
        <v>10.633.674/0001-87</v>
      </c>
      <c r="S5803" s="84"/>
      <c r="T5803" s="84" t="str">
        <f t="shared" si="10"/>
        <v/>
      </c>
      <c r="U5803" s="84" t="str">
        <f t="shared" si="11"/>
        <v/>
      </c>
      <c r="V5803" s="65" t="str">
        <f t="shared" si="5"/>
        <v/>
      </c>
      <c r="W5803" s="84"/>
      <c r="X5803" s="84"/>
      <c r="Y5803" s="85"/>
      <c r="Z5803" s="85"/>
      <c r="AA5803" s="65" t="str">
        <f t="shared" si="6"/>
        <v/>
      </c>
      <c r="AB5803" s="65" t="str">
        <f t="shared" si="7"/>
        <v/>
      </c>
      <c r="AC5803" s="86"/>
      <c r="AD5803" s="87" t="str">
        <f t="shared" si="8"/>
        <v/>
      </c>
      <c r="AE5803" s="84"/>
      <c r="AF5803" s="86">
        <f>IF(AC5803&gt;0,AC5803,'⚙️ Config'!$B$10)</f>
        <v>0.0075</v>
      </c>
      <c r="AG5803" s="88">
        <f t="shared" si="9"/>
        <v>13758.71865</v>
      </c>
      <c r="AH5803" s="88">
        <f>AG5803*'⚙️ Config'!$B$11</f>
        <v>68793.59325</v>
      </c>
      <c r="AI5803" s="88">
        <f>AH5803*'⚙️ Config'!$B$12</f>
        <v>20638.07798</v>
      </c>
      <c r="AJ5803" s="64"/>
      <c r="AK5803" s="84"/>
      <c r="AL5803" s="84"/>
      <c r="AM5803" s="84"/>
      <c r="AN5803" s="84"/>
      <c r="AO5803" s="84"/>
      <c r="AP5803" s="84"/>
      <c r="AQ5803" s="84"/>
    </row>
    <row r="5804" ht="15.0" customHeight="1">
      <c r="A5804" s="103">
        <v>5801.0</v>
      </c>
      <c r="B5804" s="104" t="s">
        <v>12148</v>
      </c>
      <c r="C5804" s="103" t="s">
        <v>141</v>
      </c>
      <c r="D5804" s="103" t="s">
        <v>12149</v>
      </c>
      <c r="E5804" s="105">
        <v>32.78</v>
      </c>
      <c r="F5804" s="103" t="s">
        <v>86</v>
      </c>
      <c r="G5804" s="103" t="s">
        <v>606</v>
      </c>
      <c r="H5804" s="106">
        <v>1828461.51</v>
      </c>
      <c r="I5804" s="103">
        <v>1.0</v>
      </c>
      <c r="J5804" s="107">
        <v>5.0</v>
      </c>
      <c r="K5804" s="104">
        <v>2021.0</v>
      </c>
      <c r="L5804" s="103" t="s">
        <v>630</v>
      </c>
      <c r="M5804" s="103">
        <v>2021.0</v>
      </c>
      <c r="N5804" s="103" t="s">
        <v>161</v>
      </c>
      <c r="O5804" s="65" t="str">
        <f t="shared" si="1"/>
        <v>265028010001</v>
      </c>
      <c r="P5804" s="65">
        <f t="shared" si="2"/>
        <v>4</v>
      </c>
      <c r="Q5804" s="65">
        <f t="shared" si="3"/>
        <v>9</v>
      </c>
      <c r="R5804" s="65" t="str">
        <f t="shared" si="12"/>
        <v>26.502.801/0001-49</v>
      </c>
      <c r="S5804" s="84"/>
      <c r="T5804" s="84" t="str">
        <f t="shared" si="10"/>
        <v/>
      </c>
      <c r="U5804" s="84" t="str">
        <f t="shared" si="11"/>
        <v/>
      </c>
      <c r="V5804" s="65" t="str">
        <f t="shared" si="5"/>
        <v/>
      </c>
      <c r="W5804" s="84"/>
      <c r="X5804" s="84"/>
      <c r="Y5804" s="85"/>
      <c r="Z5804" s="85"/>
      <c r="AA5804" s="65" t="str">
        <f t="shared" si="6"/>
        <v/>
      </c>
      <c r="AB5804" s="65" t="str">
        <f t="shared" si="7"/>
        <v/>
      </c>
      <c r="AC5804" s="86"/>
      <c r="AD5804" s="87" t="str">
        <f t="shared" si="8"/>
        <v/>
      </c>
      <c r="AE5804" s="84"/>
      <c r="AF5804" s="86">
        <f>IF(AC5804&gt;0,AC5804,'⚙️ Config'!$B$10)</f>
        <v>0.0075</v>
      </c>
      <c r="AG5804" s="88">
        <f t="shared" si="9"/>
        <v>13713.46133</v>
      </c>
      <c r="AH5804" s="88">
        <f>AG5804*'⚙️ Config'!$B$11</f>
        <v>68567.30663</v>
      </c>
      <c r="AI5804" s="88">
        <f>AH5804*'⚙️ Config'!$B$12</f>
        <v>20570.19199</v>
      </c>
      <c r="AJ5804" s="64"/>
      <c r="AK5804" s="84"/>
      <c r="AL5804" s="84"/>
      <c r="AM5804" s="84"/>
      <c r="AN5804" s="84"/>
      <c r="AO5804" s="84"/>
      <c r="AP5804" s="84"/>
      <c r="AQ5804" s="84"/>
    </row>
    <row r="5805" ht="15.0" customHeight="1">
      <c r="A5805" s="98">
        <v>5802.0</v>
      </c>
      <c r="B5805" s="99" t="s">
        <v>12150</v>
      </c>
      <c r="C5805" s="98" t="s">
        <v>141</v>
      </c>
      <c r="D5805" s="98" t="s">
        <v>12151</v>
      </c>
      <c r="E5805" s="100">
        <v>34.94</v>
      </c>
      <c r="F5805" s="98" t="s">
        <v>86</v>
      </c>
      <c r="G5805" s="98" t="s">
        <v>606</v>
      </c>
      <c r="H5805" s="101">
        <v>1816880.8</v>
      </c>
      <c r="I5805" s="98">
        <v>1.0</v>
      </c>
      <c r="J5805" s="102">
        <v>4.2</v>
      </c>
      <c r="K5805" s="99">
        <v>2022.0</v>
      </c>
      <c r="L5805" s="98" t="s">
        <v>875</v>
      </c>
      <c r="M5805" s="98">
        <v>2022.0</v>
      </c>
      <c r="N5805" s="98" t="s">
        <v>145</v>
      </c>
      <c r="O5805" s="65" t="str">
        <f t="shared" si="1"/>
        <v>042898090001</v>
      </c>
      <c r="P5805" s="65">
        <f t="shared" si="2"/>
        <v>3</v>
      </c>
      <c r="Q5805" s="65">
        <f t="shared" si="3"/>
        <v>6</v>
      </c>
      <c r="R5805" s="65" t="str">
        <f t="shared" si="12"/>
        <v>04.289.809/0001-36</v>
      </c>
      <c r="S5805" s="84"/>
      <c r="T5805" s="84" t="str">
        <f t="shared" si="10"/>
        <v/>
      </c>
      <c r="U5805" s="84" t="str">
        <f t="shared" si="11"/>
        <v/>
      </c>
      <c r="V5805" s="65" t="str">
        <f t="shared" si="5"/>
        <v/>
      </c>
      <c r="W5805" s="84"/>
      <c r="X5805" s="84"/>
      <c r="Y5805" s="85"/>
      <c r="Z5805" s="85"/>
      <c r="AA5805" s="65" t="str">
        <f t="shared" si="6"/>
        <v/>
      </c>
      <c r="AB5805" s="65" t="str">
        <f t="shared" si="7"/>
        <v/>
      </c>
      <c r="AC5805" s="86"/>
      <c r="AD5805" s="87" t="str">
        <f t="shared" si="8"/>
        <v/>
      </c>
      <c r="AE5805" s="84"/>
      <c r="AF5805" s="86">
        <f>IF(AC5805&gt;0,AC5805,'⚙️ Config'!$B$10)</f>
        <v>0.0075</v>
      </c>
      <c r="AG5805" s="88">
        <f t="shared" si="9"/>
        <v>13626.606</v>
      </c>
      <c r="AH5805" s="88">
        <f>AG5805*'⚙️ Config'!$B$11</f>
        <v>68133.03</v>
      </c>
      <c r="AI5805" s="88">
        <f>AH5805*'⚙️ Config'!$B$12</f>
        <v>20439.909</v>
      </c>
      <c r="AJ5805" s="64"/>
      <c r="AK5805" s="84"/>
      <c r="AL5805" s="84"/>
      <c r="AM5805" s="84"/>
      <c r="AN5805" s="84"/>
      <c r="AO5805" s="84"/>
      <c r="AP5805" s="84"/>
      <c r="AQ5805" s="84"/>
    </row>
    <row r="5806" ht="15.0" customHeight="1">
      <c r="A5806" s="98">
        <v>5803.0</v>
      </c>
      <c r="B5806" s="99" t="s">
        <v>12152</v>
      </c>
      <c r="C5806" s="98" t="s">
        <v>141</v>
      </c>
      <c r="D5806" s="98" t="s">
        <v>12153</v>
      </c>
      <c r="E5806" s="100">
        <v>33.01</v>
      </c>
      <c r="F5806" s="98" t="s">
        <v>86</v>
      </c>
      <c r="G5806" s="98" t="s">
        <v>606</v>
      </c>
      <c r="H5806" s="101">
        <v>1816656.86</v>
      </c>
      <c r="I5806" s="98">
        <v>1.0</v>
      </c>
      <c r="J5806" s="102">
        <v>4.9</v>
      </c>
      <c r="K5806" s="99">
        <v>2021.0</v>
      </c>
      <c r="L5806" s="98" t="s">
        <v>202</v>
      </c>
      <c r="M5806" s="98">
        <v>2021.0</v>
      </c>
      <c r="N5806" s="98" t="s">
        <v>161</v>
      </c>
      <c r="O5806" s="65" t="str">
        <f t="shared" si="1"/>
        <v>008478440001</v>
      </c>
      <c r="P5806" s="65">
        <f t="shared" si="2"/>
        <v>7</v>
      </c>
      <c r="Q5806" s="65">
        <f t="shared" si="3"/>
        <v>2</v>
      </c>
      <c r="R5806" s="65" t="str">
        <f t="shared" si="12"/>
        <v>00.847.844/0001-72</v>
      </c>
      <c r="S5806" s="84"/>
      <c r="T5806" s="84" t="str">
        <f t="shared" si="10"/>
        <v/>
      </c>
      <c r="U5806" s="84" t="str">
        <f t="shared" si="11"/>
        <v/>
      </c>
      <c r="V5806" s="65" t="str">
        <f t="shared" si="5"/>
        <v/>
      </c>
      <c r="W5806" s="84"/>
      <c r="X5806" s="84"/>
      <c r="Y5806" s="85"/>
      <c r="Z5806" s="85"/>
      <c r="AA5806" s="65" t="str">
        <f t="shared" si="6"/>
        <v/>
      </c>
      <c r="AB5806" s="65" t="str">
        <f t="shared" si="7"/>
        <v/>
      </c>
      <c r="AC5806" s="86"/>
      <c r="AD5806" s="87" t="str">
        <f t="shared" si="8"/>
        <v/>
      </c>
      <c r="AE5806" s="84"/>
      <c r="AF5806" s="86">
        <f>IF(AC5806&gt;0,AC5806,'⚙️ Config'!$B$10)</f>
        <v>0.0075</v>
      </c>
      <c r="AG5806" s="88">
        <f t="shared" si="9"/>
        <v>13624.92645</v>
      </c>
      <c r="AH5806" s="88">
        <f>AG5806*'⚙️ Config'!$B$11</f>
        <v>68124.63225</v>
      </c>
      <c r="AI5806" s="88">
        <f>AH5806*'⚙️ Config'!$B$12</f>
        <v>20437.38968</v>
      </c>
      <c r="AJ5806" s="64"/>
      <c r="AK5806" s="84"/>
      <c r="AL5806" s="84"/>
      <c r="AM5806" s="84"/>
      <c r="AN5806" s="84"/>
      <c r="AO5806" s="84"/>
      <c r="AP5806" s="84"/>
      <c r="AQ5806" s="84"/>
    </row>
    <row r="5807" ht="15.0" customHeight="1">
      <c r="A5807" s="103">
        <v>5804.0</v>
      </c>
      <c r="B5807" s="104" t="s">
        <v>12154</v>
      </c>
      <c r="C5807" s="103" t="s">
        <v>141</v>
      </c>
      <c r="D5807" s="103" t="s">
        <v>12155</v>
      </c>
      <c r="E5807" s="105">
        <v>34.63</v>
      </c>
      <c r="F5807" s="103" t="s">
        <v>86</v>
      </c>
      <c r="G5807" s="103" t="s">
        <v>606</v>
      </c>
      <c r="H5807" s="106">
        <v>1815276.71</v>
      </c>
      <c r="I5807" s="103">
        <v>1.0</v>
      </c>
      <c r="J5807" s="107">
        <v>4.3</v>
      </c>
      <c r="K5807" s="104">
        <v>2021.0</v>
      </c>
      <c r="L5807" s="103" t="s">
        <v>722</v>
      </c>
      <c r="M5807" s="103">
        <v>2021.0</v>
      </c>
      <c r="N5807" s="103" t="s">
        <v>145</v>
      </c>
      <c r="O5807" s="65" t="str">
        <f t="shared" si="1"/>
        <v>673423030001</v>
      </c>
      <c r="P5807" s="65">
        <f t="shared" si="2"/>
        <v>6</v>
      </c>
      <c r="Q5807" s="65">
        <f t="shared" si="3"/>
        <v>3</v>
      </c>
      <c r="R5807" s="65" t="str">
        <f t="shared" si="12"/>
        <v>67.342.303/0001-63</v>
      </c>
      <c r="S5807" s="84"/>
      <c r="T5807" s="84" t="str">
        <f t="shared" si="10"/>
        <v/>
      </c>
      <c r="U5807" s="84" t="str">
        <f t="shared" si="11"/>
        <v/>
      </c>
      <c r="V5807" s="65" t="str">
        <f t="shared" si="5"/>
        <v/>
      </c>
      <c r="W5807" s="84"/>
      <c r="X5807" s="84"/>
      <c r="Y5807" s="85"/>
      <c r="Z5807" s="85"/>
      <c r="AA5807" s="65" t="str">
        <f t="shared" si="6"/>
        <v/>
      </c>
      <c r="AB5807" s="65" t="str">
        <f t="shared" si="7"/>
        <v/>
      </c>
      <c r="AC5807" s="86"/>
      <c r="AD5807" s="87" t="str">
        <f t="shared" si="8"/>
        <v/>
      </c>
      <c r="AE5807" s="84"/>
      <c r="AF5807" s="86">
        <f>IF(AC5807&gt;0,AC5807,'⚙️ Config'!$B$10)</f>
        <v>0.0075</v>
      </c>
      <c r="AG5807" s="88">
        <f t="shared" si="9"/>
        <v>13614.57533</v>
      </c>
      <c r="AH5807" s="88">
        <f>AG5807*'⚙️ Config'!$B$11</f>
        <v>68072.87663</v>
      </c>
      <c r="AI5807" s="88">
        <f>AH5807*'⚙️ Config'!$B$12</f>
        <v>20421.86299</v>
      </c>
      <c r="AJ5807" s="64"/>
      <c r="AK5807" s="84"/>
      <c r="AL5807" s="84"/>
      <c r="AM5807" s="84"/>
      <c r="AN5807" s="84"/>
      <c r="AO5807" s="84"/>
      <c r="AP5807" s="84"/>
      <c r="AQ5807" s="84"/>
    </row>
    <row r="5808" ht="15.0" customHeight="1">
      <c r="A5808" s="103">
        <v>5805.0</v>
      </c>
      <c r="B5808" s="104" t="s">
        <v>12156</v>
      </c>
      <c r="C5808" s="103" t="s">
        <v>141</v>
      </c>
      <c r="D5808" s="103" t="s">
        <v>12157</v>
      </c>
      <c r="E5808" s="105">
        <v>33.51</v>
      </c>
      <c r="F5808" s="103" t="s">
        <v>86</v>
      </c>
      <c r="G5808" s="103" t="s">
        <v>606</v>
      </c>
      <c r="H5808" s="106">
        <v>1814778.91</v>
      </c>
      <c r="I5808" s="103">
        <v>1.0</v>
      </c>
      <c r="J5808" s="107">
        <v>4.7</v>
      </c>
      <c r="K5808" s="104">
        <v>2021.0</v>
      </c>
      <c r="L5808" s="103" t="s">
        <v>630</v>
      </c>
      <c r="M5808" s="103">
        <v>2021.0</v>
      </c>
      <c r="N5808" s="103" t="s">
        <v>145</v>
      </c>
      <c r="O5808" s="65" t="str">
        <f t="shared" si="1"/>
        <v>181853150001</v>
      </c>
      <c r="P5808" s="65">
        <f t="shared" si="2"/>
        <v>1</v>
      </c>
      <c r="Q5808" s="65">
        <f t="shared" si="3"/>
        <v>6</v>
      </c>
      <c r="R5808" s="65" t="str">
        <f t="shared" si="12"/>
        <v>18.185.315/0001-16</v>
      </c>
      <c r="S5808" s="84"/>
      <c r="T5808" s="84" t="str">
        <f t="shared" si="10"/>
        <v/>
      </c>
      <c r="U5808" s="84" t="str">
        <f t="shared" si="11"/>
        <v/>
      </c>
      <c r="V5808" s="65" t="str">
        <f t="shared" si="5"/>
        <v/>
      </c>
      <c r="W5808" s="84"/>
      <c r="X5808" s="84"/>
      <c r="Y5808" s="85"/>
      <c r="Z5808" s="85"/>
      <c r="AA5808" s="65" t="str">
        <f t="shared" si="6"/>
        <v/>
      </c>
      <c r="AB5808" s="65" t="str">
        <f t="shared" si="7"/>
        <v/>
      </c>
      <c r="AC5808" s="86"/>
      <c r="AD5808" s="87" t="str">
        <f t="shared" si="8"/>
        <v/>
      </c>
      <c r="AE5808" s="84"/>
      <c r="AF5808" s="86">
        <f>IF(AC5808&gt;0,AC5808,'⚙️ Config'!$B$10)</f>
        <v>0.0075</v>
      </c>
      <c r="AG5808" s="88">
        <f t="shared" si="9"/>
        <v>13610.84183</v>
      </c>
      <c r="AH5808" s="88">
        <f>AG5808*'⚙️ Config'!$B$11</f>
        <v>68054.20913</v>
      </c>
      <c r="AI5808" s="88">
        <f>AH5808*'⚙️ Config'!$B$12</f>
        <v>20416.26274</v>
      </c>
      <c r="AJ5808" s="64"/>
      <c r="AK5808" s="84"/>
      <c r="AL5808" s="84"/>
      <c r="AM5808" s="84"/>
      <c r="AN5808" s="84"/>
      <c r="AO5808" s="84"/>
      <c r="AP5808" s="84"/>
      <c r="AQ5808" s="84"/>
    </row>
    <row r="5809" ht="15.0" customHeight="1">
      <c r="A5809" s="103">
        <v>5806.0</v>
      </c>
      <c r="B5809" s="104" t="s">
        <v>12158</v>
      </c>
      <c r="C5809" s="103" t="s">
        <v>141</v>
      </c>
      <c r="D5809" s="103" t="s">
        <v>12159</v>
      </c>
      <c r="E5809" s="105">
        <v>34.63</v>
      </c>
      <c r="F5809" s="103" t="s">
        <v>86</v>
      </c>
      <c r="G5809" s="103" t="s">
        <v>606</v>
      </c>
      <c r="H5809" s="106">
        <v>1811539.11</v>
      </c>
      <c r="I5809" s="103">
        <v>1.0</v>
      </c>
      <c r="J5809" s="107">
        <v>4.3</v>
      </c>
      <c r="K5809" s="104">
        <v>2021.0</v>
      </c>
      <c r="L5809" s="103" t="s">
        <v>448</v>
      </c>
      <c r="M5809" s="103">
        <v>2021.0</v>
      </c>
      <c r="N5809" s="103" t="s">
        <v>161</v>
      </c>
      <c r="O5809" s="65" t="str">
        <f t="shared" si="1"/>
        <v>059425090001</v>
      </c>
      <c r="P5809" s="65">
        <f t="shared" si="2"/>
        <v>7</v>
      </c>
      <c r="Q5809" s="65">
        <f t="shared" si="3"/>
        <v>7</v>
      </c>
      <c r="R5809" s="65" t="str">
        <f t="shared" si="12"/>
        <v>05.942.509/0001-77</v>
      </c>
      <c r="S5809" s="84"/>
      <c r="T5809" s="84" t="str">
        <f t="shared" si="10"/>
        <v/>
      </c>
      <c r="U5809" s="84" t="str">
        <f t="shared" si="11"/>
        <v/>
      </c>
      <c r="V5809" s="65" t="str">
        <f t="shared" si="5"/>
        <v/>
      </c>
      <c r="W5809" s="84"/>
      <c r="X5809" s="84"/>
      <c r="Y5809" s="85"/>
      <c r="Z5809" s="85"/>
      <c r="AA5809" s="65" t="str">
        <f t="shared" si="6"/>
        <v/>
      </c>
      <c r="AB5809" s="65" t="str">
        <f t="shared" si="7"/>
        <v/>
      </c>
      <c r="AC5809" s="86"/>
      <c r="AD5809" s="87" t="str">
        <f t="shared" si="8"/>
        <v/>
      </c>
      <c r="AE5809" s="84"/>
      <c r="AF5809" s="86">
        <f>IF(AC5809&gt;0,AC5809,'⚙️ Config'!$B$10)</f>
        <v>0.0075</v>
      </c>
      <c r="AG5809" s="88">
        <f t="shared" si="9"/>
        <v>13586.54333</v>
      </c>
      <c r="AH5809" s="88">
        <f>AG5809*'⚙️ Config'!$B$11</f>
        <v>67932.71663</v>
      </c>
      <c r="AI5809" s="88">
        <f>AH5809*'⚙️ Config'!$B$12</f>
        <v>20379.81499</v>
      </c>
      <c r="AJ5809" s="64"/>
      <c r="AK5809" s="84"/>
      <c r="AL5809" s="84"/>
      <c r="AM5809" s="84"/>
      <c r="AN5809" s="84"/>
      <c r="AO5809" s="84"/>
      <c r="AP5809" s="84"/>
      <c r="AQ5809" s="84"/>
    </row>
    <row r="5810" ht="15.0" customHeight="1">
      <c r="A5810" s="98">
        <v>5807.0</v>
      </c>
      <c r="B5810" s="99" t="s">
        <v>12160</v>
      </c>
      <c r="C5810" s="98" t="s">
        <v>141</v>
      </c>
      <c r="D5810" s="98" t="s">
        <v>12161</v>
      </c>
      <c r="E5810" s="100">
        <v>35.27</v>
      </c>
      <c r="F5810" s="98" t="s">
        <v>86</v>
      </c>
      <c r="G5810" s="98" t="s">
        <v>606</v>
      </c>
      <c r="H5810" s="101">
        <v>1810641.96</v>
      </c>
      <c r="I5810" s="98">
        <v>1.0</v>
      </c>
      <c r="J5810" s="102">
        <v>4.1</v>
      </c>
      <c r="K5810" s="99">
        <v>2022.0</v>
      </c>
      <c r="L5810" s="98" t="s">
        <v>202</v>
      </c>
      <c r="M5810" s="98">
        <v>2022.0</v>
      </c>
      <c r="N5810" s="98" t="s">
        <v>161</v>
      </c>
      <c r="O5810" s="65" t="str">
        <f t="shared" si="1"/>
        <v>034986440001</v>
      </c>
      <c r="P5810" s="65">
        <f t="shared" si="2"/>
        <v>4</v>
      </c>
      <c r="Q5810" s="65">
        <f t="shared" si="3"/>
        <v>0</v>
      </c>
      <c r="R5810" s="65" t="str">
        <f t="shared" si="12"/>
        <v>03.498.644/0001-40</v>
      </c>
      <c r="S5810" s="84"/>
      <c r="T5810" s="84" t="str">
        <f t="shared" si="10"/>
        <v/>
      </c>
      <c r="U5810" s="84" t="str">
        <f t="shared" si="11"/>
        <v/>
      </c>
      <c r="V5810" s="65" t="str">
        <f t="shared" si="5"/>
        <v/>
      </c>
      <c r="W5810" s="84"/>
      <c r="X5810" s="84"/>
      <c r="Y5810" s="85"/>
      <c r="Z5810" s="85"/>
      <c r="AA5810" s="65" t="str">
        <f t="shared" si="6"/>
        <v/>
      </c>
      <c r="AB5810" s="65" t="str">
        <f t="shared" si="7"/>
        <v/>
      </c>
      <c r="AC5810" s="86"/>
      <c r="AD5810" s="87" t="str">
        <f t="shared" si="8"/>
        <v/>
      </c>
      <c r="AE5810" s="84"/>
      <c r="AF5810" s="86">
        <f>IF(AC5810&gt;0,AC5810,'⚙️ Config'!$B$10)</f>
        <v>0.0075</v>
      </c>
      <c r="AG5810" s="88">
        <f t="shared" si="9"/>
        <v>13579.8147</v>
      </c>
      <c r="AH5810" s="88">
        <f>AG5810*'⚙️ Config'!$B$11</f>
        <v>67899.0735</v>
      </c>
      <c r="AI5810" s="88">
        <f>AH5810*'⚙️ Config'!$B$12</f>
        <v>20369.72205</v>
      </c>
      <c r="AJ5810" s="64"/>
      <c r="AK5810" s="84"/>
      <c r="AL5810" s="84"/>
      <c r="AM5810" s="84"/>
      <c r="AN5810" s="84"/>
      <c r="AO5810" s="84"/>
      <c r="AP5810" s="84"/>
      <c r="AQ5810" s="84"/>
    </row>
    <row r="5811" ht="15.0" customHeight="1">
      <c r="A5811" s="103">
        <v>5808.0</v>
      </c>
      <c r="B5811" s="104" t="s">
        <v>12162</v>
      </c>
      <c r="C5811" s="103" t="s">
        <v>141</v>
      </c>
      <c r="D5811" s="103" t="s">
        <v>12163</v>
      </c>
      <c r="E5811" s="105">
        <v>33.77</v>
      </c>
      <c r="F5811" s="103" t="s">
        <v>86</v>
      </c>
      <c r="G5811" s="103" t="s">
        <v>606</v>
      </c>
      <c r="H5811" s="106">
        <v>1809741.73</v>
      </c>
      <c r="I5811" s="103">
        <v>1.0</v>
      </c>
      <c r="J5811" s="107">
        <v>4.6</v>
      </c>
      <c r="K5811" s="104">
        <v>2021.0</v>
      </c>
      <c r="L5811" s="103" t="s">
        <v>202</v>
      </c>
      <c r="M5811" s="103">
        <v>2021.0</v>
      </c>
      <c r="N5811" s="103" t="s">
        <v>161</v>
      </c>
      <c r="O5811" s="65" t="str">
        <f t="shared" si="1"/>
        <v>178667490001</v>
      </c>
      <c r="P5811" s="65">
        <f t="shared" si="2"/>
        <v>1</v>
      </c>
      <c r="Q5811" s="65">
        <f t="shared" si="3"/>
        <v>9</v>
      </c>
      <c r="R5811" s="65" t="str">
        <f t="shared" si="12"/>
        <v>17.866.749/0001-19</v>
      </c>
      <c r="S5811" s="84"/>
      <c r="T5811" s="84" t="str">
        <f t="shared" si="10"/>
        <v/>
      </c>
      <c r="U5811" s="84" t="str">
        <f t="shared" si="11"/>
        <v/>
      </c>
      <c r="V5811" s="65" t="str">
        <f t="shared" si="5"/>
        <v/>
      </c>
      <c r="W5811" s="84"/>
      <c r="X5811" s="84"/>
      <c r="Y5811" s="85"/>
      <c r="Z5811" s="85"/>
      <c r="AA5811" s="65" t="str">
        <f t="shared" si="6"/>
        <v/>
      </c>
      <c r="AB5811" s="65" t="str">
        <f t="shared" si="7"/>
        <v/>
      </c>
      <c r="AC5811" s="86"/>
      <c r="AD5811" s="87" t="str">
        <f t="shared" si="8"/>
        <v/>
      </c>
      <c r="AE5811" s="84"/>
      <c r="AF5811" s="86">
        <f>IF(AC5811&gt;0,AC5811,'⚙️ Config'!$B$10)</f>
        <v>0.0075</v>
      </c>
      <c r="AG5811" s="88">
        <f t="shared" si="9"/>
        <v>13573.06298</v>
      </c>
      <c r="AH5811" s="88">
        <f>AG5811*'⚙️ Config'!$B$11</f>
        <v>67865.31488</v>
      </c>
      <c r="AI5811" s="88">
        <f>AH5811*'⚙️ Config'!$B$12</f>
        <v>20359.59446</v>
      </c>
      <c r="AJ5811" s="64"/>
      <c r="AK5811" s="84"/>
      <c r="AL5811" s="84"/>
      <c r="AM5811" s="84"/>
      <c r="AN5811" s="84"/>
      <c r="AO5811" s="84"/>
      <c r="AP5811" s="84"/>
      <c r="AQ5811" s="84"/>
    </row>
    <row r="5812" ht="15.0" customHeight="1">
      <c r="A5812" s="103">
        <v>5809.0</v>
      </c>
      <c r="B5812" s="104" t="s">
        <v>12164</v>
      </c>
      <c r="C5812" s="103" t="s">
        <v>141</v>
      </c>
      <c r="D5812" s="103" t="s">
        <v>12165</v>
      </c>
      <c r="E5812" s="105">
        <v>33.51</v>
      </c>
      <c r="F5812" s="103" t="s">
        <v>86</v>
      </c>
      <c r="G5812" s="103" t="s">
        <v>606</v>
      </c>
      <c r="H5812" s="106">
        <v>1809599.73</v>
      </c>
      <c r="I5812" s="103">
        <v>1.0</v>
      </c>
      <c r="J5812" s="107">
        <v>4.7</v>
      </c>
      <c r="K5812" s="104">
        <v>2021.0</v>
      </c>
      <c r="L5812" s="103" t="s">
        <v>630</v>
      </c>
      <c r="M5812" s="103">
        <v>2021.0</v>
      </c>
      <c r="N5812" s="103" t="s">
        <v>161</v>
      </c>
      <c r="O5812" s="65" t="str">
        <f t="shared" si="1"/>
        <v>153554010001</v>
      </c>
      <c r="P5812" s="65">
        <f t="shared" si="2"/>
        <v>3</v>
      </c>
      <c r="Q5812" s="65">
        <f t="shared" si="3"/>
        <v>1</v>
      </c>
      <c r="R5812" s="65" t="str">
        <f t="shared" si="12"/>
        <v>15.355.401/0001-31</v>
      </c>
      <c r="S5812" s="84"/>
      <c r="T5812" s="84" t="str">
        <f t="shared" si="10"/>
        <v/>
      </c>
      <c r="U5812" s="84" t="str">
        <f t="shared" si="11"/>
        <v/>
      </c>
      <c r="V5812" s="65" t="str">
        <f t="shared" si="5"/>
        <v/>
      </c>
      <c r="W5812" s="84"/>
      <c r="X5812" s="84"/>
      <c r="Y5812" s="85"/>
      <c r="Z5812" s="85"/>
      <c r="AA5812" s="65" t="str">
        <f t="shared" si="6"/>
        <v/>
      </c>
      <c r="AB5812" s="65" t="str">
        <f t="shared" si="7"/>
        <v/>
      </c>
      <c r="AC5812" s="86"/>
      <c r="AD5812" s="87" t="str">
        <f t="shared" si="8"/>
        <v/>
      </c>
      <c r="AE5812" s="84"/>
      <c r="AF5812" s="86">
        <f>IF(AC5812&gt;0,AC5812,'⚙️ Config'!$B$10)</f>
        <v>0.0075</v>
      </c>
      <c r="AG5812" s="88">
        <f t="shared" si="9"/>
        <v>13571.99798</v>
      </c>
      <c r="AH5812" s="88">
        <f>AG5812*'⚙️ Config'!$B$11</f>
        <v>67859.98988</v>
      </c>
      <c r="AI5812" s="88">
        <f>AH5812*'⚙️ Config'!$B$12</f>
        <v>20357.99696</v>
      </c>
      <c r="AJ5812" s="64"/>
      <c r="AK5812" s="84"/>
      <c r="AL5812" s="84"/>
      <c r="AM5812" s="84"/>
      <c r="AN5812" s="84"/>
      <c r="AO5812" s="84"/>
      <c r="AP5812" s="84"/>
      <c r="AQ5812" s="84"/>
    </row>
    <row r="5813" ht="15.0" customHeight="1">
      <c r="A5813" s="103">
        <v>5810.0</v>
      </c>
      <c r="B5813" s="104" t="s">
        <v>12166</v>
      </c>
      <c r="C5813" s="103" t="s">
        <v>141</v>
      </c>
      <c r="D5813" s="103" t="s">
        <v>12167</v>
      </c>
      <c r="E5813" s="105">
        <v>33.01</v>
      </c>
      <c r="F5813" s="103" t="s">
        <v>86</v>
      </c>
      <c r="G5813" s="103" t="s">
        <v>606</v>
      </c>
      <c r="H5813" s="106">
        <v>1808842.08</v>
      </c>
      <c r="I5813" s="103">
        <v>1.0</v>
      </c>
      <c r="J5813" s="107">
        <v>4.9</v>
      </c>
      <c r="K5813" s="104">
        <v>2021.0</v>
      </c>
      <c r="L5813" s="103" t="s">
        <v>448</v>
      </c>
      <c r="M5813" s="103">
        <v>2021.0</v>
      </c>
      <c r="N5813" s="103" t="s">
        <v>161</v>
      </c>
      <c r="O5813" s="65" t="str">
        <f t="shared" si="1"/>
        <v>102145410001</v>
      </c>
      <c r="P5813" s="65">
        <f t="shared" si="2"/>
        <v>7</v>
      </c>
      <c r="Q5813" s="65">
        <f t="shared" si="3"/>
        <v>6</v>
      </c>
      <c r="R5813" s="65" t="str">
        <f t="shared" si="12"/>
        <v>10.214.541/0001-76</v>
      </c>
      <c r="S5813" s="84"/>
      <c r="T5813" s="84" t="str">
        <f t="shared" si="10"/>
        <v/>
      </c>
      <c r="U5813" s="84" t="str">
        <f t="shared" si="11"/>
        <v/>
      </c>
      <c r="V5813" s="65" t="str">
        <f t="shared" si="5"/>
        <v/>
      </c>
      <c r="W5813" s="84"/>
      <c r="X5813" s="84"/>
      <c r="Y5813" s="85"/>
      <c r="Z5813" s="85"/>
      <c r="AA5813" s="65" t="str">
        <f t="shared" si="6"/>
        <v/>
      </c>
      <c r="AB5813" s="65" t="str">
        <f t="shared" si="7"/>
        <v/>
      </c>
      <c r="AC5813" s="86"/>
      <c r="AD5813" s="87" t="str">
        <f t="shared" si="8"/>
        <v/>
      </c>
      <c r="AE5813" s="84"/>
      <c r="AF5813" s="86">
        <f>IF(AC5813&gt;0,AC5813,'⚙️ Config'!$B$10)</f>
        <v>0.0075</v>
      </c>
      <c r="AG5813" s="88">
        <f t="shared" si="9"/>
        <v>13566.3156</v>
      </c>
      <c r="AH5813" s="88">
        <f>AG5813*'⚙️ Config'!$B$11</f>
        <v>67831.578</v>
      </c>
      <c r="AI5813" s="88">
        <f>AH5813*'⚙️ Config'!$B$12</f>
        <v>20349.4734</v>
      </c>
      <c r="AJ5813" s="64"/>
      <c r="AK5813" s="84"/>
      <c r="AL5813" s="84"/>
      <c r="AM5813" s="84"/>
      <c r="AN5813" s="84"/>
      <c r="AO5813" s="84"/>
      <c r="AP5813" s="84"/>
      <c r="AQ5813" s="84"/>
    </row>
    <row r="5814" ht="15.0" customHeight="1">
      <c r="A5814" s="103">
        <v>5811.0</v>
      </c>
      <c r="B5814" s="104" t="s">
        <v>12168</v>
      </c>
      <c r="C5814" s="103" t="s">
        <v>141</v>
      </c>
      <c r="D5814" s="103" t="s">
        <v>12169</v>
      </c>
      <c r="E5814" s="105">
        <v>33.26</v>
      </c>
      <c r="F5814" s="103" t="s">
        <v>86</v>
      </c>
      <c r="G5814" s="103" t="s">
        <v>606</v>
      </c>
      <c r="H5814" s="106">
        <v>1808674.88</v>
      </c>
      <c r="I5814" s="103">
        <v>1.0</v>
      </c>
      <c r="J5814" s="107">
        <v>4.8</v>
      </c>
      <c r="K5814" s="104">
        <v>2021.0</v>
      </c>
      <c r="L5814" s="103" t="s">
        <v>630</v>
      </c>
      <c r="M5814" s="103">
        <v>2021.0</v>
      </c>
      <c r="N5814" s="103" t="s">
        <v>161</v>
      </c>
      <c r="O5814" s="65" t="str">
        <f t="shared" si="1"/>
        <v>075943800001</v>
      </c>
      <c r="P5814" s="65">
        <f t="shared" si="2"/>
        <v>8</v>
      </c>
      <c r="Q5814" s="65">
        <f t="shared" si="3"/>
        <v>9</v>
      </c>
      <c r="R5814" s="65" t="str">
        <f t="shared" si="12"/>
        <v>07.594.380/0001-89</v>
      </c>
      <c r="S5814" s="84"/>
      <c r="T5814" s="84" t="str">
        <f t="shared" si="10"/>
        <v/>
      </c>
      <c r="U5814" s="84" t="str">
        <f t="shared" si="11"/>
        <v/>
      </c>
      <c r="V5814" s="65" t="str">
        <f t="shared" si="5"/>
        <v/>
      </c>
      <c r="W5814" s="84"/>
      <c r="X5814" s="84"/>
      <c r="Y5814" s="85"/>
      <c r="Z5814" s="85"/>
      <c r="AA5814" s="65" t="str">
        <f t="shared" si="6"/>
        <v/>
      </c>
      <c r="AB5814" s="65" t="str">
        <f t="shared" si="7"/>
        <v/>
      </c>
      <c r="AC5814" s="86"/>
      <c r="AD5814" s="87" t="str">
        <f t="shared" si="8"/>
        <v/>
      </c>
      <c r="AE5814" s="84"/>
      <c r="AF5814" s="86">
        <f>IF(AC5814&gt;0,AC5814,'⚙️ Config'!$B$10)</f>
        <v>0.0075</v>
      </c>
      <c r="AG5814" s="88">
        <f t="shared" si="9"/>
        <v>13565.0616</v>
      </c>
      <c r="AH5814" s="88">
        <f>AG5814*'⚙️ Config'!$B$11</f>
        <v>67825.308</v>
      </c>
      <c r="AI5814" s="88">
        <f>AH5814*'⚙️ Config'!$B$12</f>
        <v>20347.5924</v>
      </c>
      <c r="AJ5814" s="64"/>
      <c r="AK5814" s="84"/>
      <c r="AL5814" s="84"/>
      <c r="AM5814" s="84"/>
      <c r="AN5814" s="84"/>
      <c r="AO5814" s="84"/>
      <c r="AP5814" s="84"/>
      <c r="AQ5814" s="84"/>
    </row>
    <row r="5815" ht="15.0" customHeight="1">
      <c r="A5815" s="98">
        <v>5812.0</v>
      </c>
      <c r="B5815" s="99" t="s">
        <v>12170</v>
      </c>
      <c r="C5815" s="98" t="s">
        <v>141</v>
      </c>
      <c r="D5815" s="98" t="s">
        <v>12171</v>
      </c>
      <c r="E5815" s="100">
        <v>33.26</v>
      </c>
      <c r="F5815" s="98" t="s">
        <v>86</v>
      </c>
      <c r="G5815" s="98" t="s">
        <v>606</v>
      </c>
      <c r="H5815" s="101">
        <v>1807860.16</v>
      </c>
      <c r="I5815" s="98">
        <v>1.0</v>
      </c>
      <c r="J5815" s="102">
        <v>4.8</v>
      </c>
      <c r="K5815" s="99">
        <v>2021.0</v>
      </c>
      <c r="L5815" s="98" t="s">
        <v>630</v>
      </c>
      <c r="M5815" s="98">
        <v>2021.0</v>
      </c>
      <c r="N5815" s="98" t="s">
        <v>161</v>
      </c>
      <c r="O5815" s="65" t="str">
        <f t="shared" si="1"/>
        <v>104687430001</v>
      </c>
      <c r="P5815" s="65">
        <f t="shared" si="2"/>
        <v>4</v>
      </c>
      <c r="Q5815" s="65">
        <f t="shared" si="3"/>
        <v>4</v>
      </c>
      <c r="R5815" s="65" t="str">
        <f t="shared" si="12"/>
        <v>10.468.743/0001-44</v>
      </c>
      <c r="S5815" s="84"/>
      <c r="T5815" s="84" t="str">
        <f t="shared" si="10"/>
        <v/>
      </c>
      <c r="U5815" s="84" t="str">
        <f t="shared" si="11"/>
        <v/>
      </c>
      <c r="V5815" s="65" t="str">
        <f t="shared" si="5"/>
        <v/>
      </c>
      <c r="W5815" s="84"/>
      <c r="X5815" s="84"/>
      <c r="Y5815" s="85"/>
      <c r="Z5815" s="85"/>
      <c r="AA5815" s="65" t="str">
        <f t="shared" si="6"/>
        <v/>
      </c>
      <c r="AB5815" s="65" t="str">
        <f t="shared" si="7"/>
        <v/>
      </c>
      <c r="AC5815" s="86"/>
      <c r="AD5815" s="87" t="str">
        <f t="shared" si="8"/>
        <v/>
      </c>
      <c r="AE5815" s="84"/>
      <c r="AF5815" s="86">
        <f>IF(AC5815&gt;0,AC5815,'⚙️ Config'!$B$10)</f>
        <v>0.0075</v>
      </c>
      <c r="AG5815" s="88">
        <f t="shared" si="9"/>
        <v>13558.9512</v>
      </c>
      <c r="AH5815" s="88">
        <f>AG5815*'⚙️ Config'!$B$11</f>
        <v>67794.756</v>
      </c>
      <c r="AI5815" s="88">
        <f>AH5815*'⚙️ Config'!$B$12</f>
        <v>20338.4268</v>
      </c>
      <c r="AJ5815" s="64"/>
      <c r="AK5815" s="84"/>
      <c r="AL5815" s="84"/>
      <c r="AM5815" s="84"/>
      <c r="AN5815" s="84"/>
      <c r="AO5815" s="84"/>
      <c r="AP5815" s="84"/>
      <c r="AQ5815" s="84"/>
    </row>
    <row r="5816" ht="15.0" customHeight="1">
      <c r="A5816" s="103">
        <v>5813.0</v>
      </c>
      <c r="B5816" s="104" t="s">
        <v>12172</v>
      </c>
      <c r="C5816" s="103" t="s">
        <v>141</v>
      </c>
      <c r="D5816" s="103" t="s">
        <v>12173</v>
      </c>
      <c r="E5816" s="105">
        <v>33.51</v>
      </c>
      <c r="F5816" s="103" t="s">
        <v>86</v>
      </c>
      <c r="G5816" s="103" t="s">
        <v>606</v>
      </c>
      <c r="H5816" s="106">
        <v>1802521.26</v>
      </c>
      <c r="I5816" s="103">
        <v>1.0</v>
      </c>
      <c r="J5816" s="107">
        <v>4.7</v>
      </c>
      <c r="K5816" s="104">
        <v>2021.0</v>
      </c>
      <c r="L5816" s="103" t="s">
        <v>268</v>
      </c>
      <c r="M5816" s="103">
        <v>2021.0</v>
      </c>
      <c r="N5816" s="103" t="s">
        <v>161</v>
      </c>
      <c r="O5816" s="65" t="str">
        <f t="shared" si="1"/>
        <v>609057910001</v>
      </c>
      <c r="P5816" s="65">
        <f t="shared" si="2"/>
        <v>2</v>
      </c>
      <c r="Q5816" s="65">
        <f t="shared" si="3"/>
        <v>0</v>
      </c>
      <c r="R5816" s="65" t="str">
        <f t="shared" si="12"/>
        <v>60.905.791/0001-20</v>
      </c>
      <c r="S5816" s="84"/>
      <c r="T5816" s="84" t="str">
        <f t="shared" si="10"/>
        <v/>
      </c>
      <c r="U5816" s="84" t="str">
        <f t="shared" si="11"/>
        <v/>
      </c>
      <c r="V5816" s="65" t="str">
        <f t="shared" si="5"/>
        <v/>
      </c>
      <c r="W5816" s="84"/>
      <c r="X5816" s="84"/>
      <c r="Y5816" s="85"/>
      <c r="Z5816" s="85"/>
      <c r="AA5816" s="65" t="str">
        <f t="shared" si="6"/>
        <v/>
      </c>
      <c r="AB5816" s="65" t="str">
        <f t="shared" si="7"/>
        <v/>
      </c>
      <c r="AC5816" s="86"/>
      <c r="AD5816" s="87" t="str">
        <f t="shared" si="8"/>
        <v/>
      </c>
      <c r="AE5816" s="84"/>
      <c r="AF5816" s="86">
        <f>IF(AC5816&gt;0,AC5816,'⚙️ Config'!$B$10)</f>
        <v>0.0075</v>
      </c>
      <c r="AG5816" s="88">
        <f t="shared" si="9"/>
        <v>13518.90945</v>
      </c>
      <c r="AH5816" s="88">
        <f>AG5816*'⚙️ Config'!$B$11</f>
        <v>67594.54725</v>
      </c>
      <c r="AI5816" s="88">
        <f>AH5816*'⚙️ Config'!$B$12</f>
        <v>20278.36418</v>
      </c>
      <c r="AJ5816" s="64"/>
      <c r="AK5816" s="84"/>
      <c r="AL5816" s="84"/>
      <c r="AM5816" s="84"/>
      <c r="AN5816" s="84"/>
      <c r="AO5816" s="84"/>
      <c r="AP5816" s="84"/>
      <c r="AQ5816" s="84"/>
    </row>
    <row r="5817" ht="15.0" customHeight="1">
      <c r="A5817" s="98">
        <v>5814.0</v>
      </c>
      <c r="B5817" s="99" t="s">
        <v>12174</v>
      </c>
      <c r="C5817" s="98" t="s">
        <v>141</v>
      </c>
      <c r="D5817" s="98" t="s">
        <v>12175</v>
      </c>
      <c r="E5817" s="100">
        <v>33.01</v>
      </c>
      <c r="F5817" s="98" t="s">
        <v>86</v>
      </c>
      <c r="G5817" s="98" t="s">
        <v>606</v>
      </c>
      <c r="H5817" s="101">
        <v>1791263.53</v>
      </c>
      <c r="I5817" s="98">
        <v>1.0</v>
      </c>
      <c r="J5817" s="102">
        <v>4.9</v>
      </c>
      <c r="K5817" s="99">
        <v>2021.0</v>
      </c>
      <c r="L5817" s="98" t="s">
        <v>630</v>
      </c>
      <c r="M5817" s="98">
        <v>2021.0</v>
      </c>
      <c r="N5817" s="98" t="s">
        <v>161</v>
      </c>
      <c r="O5817" s="65" t="str">
        <f t="shared" si="1"/>
        <v>050805950001</v>
      </c>
      <c r="P5817" s="65">
        <f t="shared" si="2"/>
        <v>5</v>
      </c>
      <c r="Q5817" s="65">
        <f t="shared" si="3"/>
        <v>6</v>
      </c>
      <c r="R5817" s="65" t="str">
        <f t="shared" si="12"/>
        <v>05.080.595/0001-56</v>
      </c>
      <c r="S5817" s="84"/>
      <c r="T5817" s="84" t="str">
        <f t="shared" si="10"/>
        <v/>
      </c>
      <c r="U5817" s="84" t="str">
        <f t="shared" si="11"/>
        <v/>
      </c>
      <c r="V5817" s="65" t="str">
        <f t="shared" si="5"/>
        <v/>
      </c>
      <c r="W5817" s="84"/>
      <c r="X5817" s="84"/>
      <c r="Y5817" s="85"/>
      <c r="Z5817" s="85"/>
      <c r="AA5817" s="65" t="str">
        <f t="shared" si="6"/>
        <v/>
      </c>
      <c r="AB5817" s="65" t="str">
        <f t="shared" si="7"/>
        <v/>
      </c>
      <c r="AC5817" s="86"/>
      <c r="AD5817" s="87" t="str">
        <f t="shared" si="8"/>
        <v/>
      </c>
      <c r="AE5817" s="84"/>
      <c r="AF5817" s="86">
        <f>IF(AC5817&gt;0,AC5817,'⚙️ Config'!$B$10)</f>
        <v>0.0075</v>
      </c>
      <c r="AG5817" s="88">
        <f t="shared" si="9"/>
        <v>13434.47648</v>
      </c>
      <c r="AH5817" s="88">
        <f>AG5817*'⚙️ Config'!$B$11</f>
        <v>67172.38238</v>
      </c>
      <c r="AI5817" s="88">
        <f>AH5817*'⚙️ Config'!$B$12</f>
        <v>20151.71471</v>
      </c>
      <c r="AJ5817" s="64"/>
      <c r="AK5817" s="84"/>
      <c r="AL5817" s="84"/>
      <c r="AM5817" s="84"/>
      <c r="AN5817" s="84"/>
      <c r="AO5817" s="84"/>
      <c r="AP5817" s="84"/>
      <c r="AQ5817" s="84"/>
    </row>
    <row r="5818" ht="15.0" customHeight="1">
      <c r="A5818" s="98">
        <v>5815.0</v>
      </c>
      <c r="B5818" s="99" t="s">
        <v>12176</v>
      </c>
      <c r="C5818" s="98" t="s">
        <v>141</v>
      </c>
      <c r="D5818" s="98" t="s">
        <v>12177</v>
      </c>
      <c r="E5818" s="100">
        <v>33.51</v>
      </c>
      <c r="F5818" s="98" t="s">
        <v>86</v>
      </c>
      <c r="G5818" s="98" t="s">
        <v>606</v>
      </c>
      <c r="H5818" s="101">
        <v>1783762.38</v>
      </c>
      <c r="I5818" s="98">
        <v>1.0</v>
      </c>
      <c r="J5818" s="102">
        <v>4.7</v>
      </c>
      <c r="K5818" s="99">
        <v>2021.0</v>
      </c>
      <c r="L5818" s="98" t="s">
        <v>202</v>
      </c>
      <c r="M5818" s="98">
        <v>2021.0</v>
      </c>
      <c r="N5818" s="98" t="s">
        <v>161</v>
      </c>
      <c r="O5818" s="65" t="str">
        <f t="shared" si="1"/>
        <v>226593570001</v>
      </c>
      <c r="P5818" s="65">
        <f t="shared" si="2"/>
        <v>1</v>
      </c>
      <c r="Q5818" s="65">
        <f t="shared" si="3"/>
        <v>9</v>
      </c>
      <c r="R5818" s="65" t="str">
        <f t="shared" si="12"/>
        <v>22.659.357/0001-19</v>
      </c>
      <c r="S5818" s="84"/>
      <c r="T5818" s="84" t="str">
        <f t="shared" si="10"/>
        <v/>
      </c>
      <c r="U5818" s="84" t="str">
        <f t="shared" si="11"/>
        <v/>
      </c>
      <c r="V5818" s="65" t="str">
        <f t="shared" si="5"/>
        <v/>
      </c>
      <c r="W5818" s="84"/>
      <c r="X5818" s="84"/>
      <c r="Y5818" s="85"/>
      <c r="Z5818" s="85"/>
      <c r="AA5818" s="65" t="str">
        <f t="shared" si="6"/>
        <v/>
      </c>
      <c r="AB5818" s="65" t="str">
        <f t="shared" si="7"/>
        <v/>
      </c>
      <c r="AC5818" s="86"/>
      <c r="AD5818" s="87" t="str">
        <f t="shared" si="8"/>
        <v/>
      </c>
      <c r="AE5818" s="84"/>
      <c r="AF5818" s="86">
        <f>IF(AC5818&gt;0,AC5818,'⚙️ Config'!$B$10)</f>
        <v>0.0075</v>
      </c>
      <c r="AG5818" s="88">
        <f t="shared" si="9"/>
        <v>13378.21785</v>
      </c>
      <c r="AH5818" s="88">
        <f>AG5818*'⚙️ Config'!$B$11</f>
        <v>66891.08925</v>
      </c>
      <c r="AI5818" s="88">
        <f>AH5818*'⚙️ Config'!$B$12</f>
        <v>20067.32678</v>
      </c>
      <c r="AJ5818" s="64"/>
      <c r="AK5818" s="84"/>
      <c r="AL5818" s="84"/>
      <c r="AM5818" s="84"/>
      <c r="AN5818" s="84"/>
      <c r="AO5818" s="84"/>
      <c r="AP5818" s="84"/>
      <c r="AQ5818" s="84"/>
    </row>
    <row r="5819" ht="15.0" customHeight="1">
      <c r="A5819" s="103">
        <v>5816.0</v>
      </c>
      <c r="B5819" s="104" t="s">
        <v>12178</v>
      </c>
      <c r="C5819" s="103" t="s">
        <v>141</v>
      </c>
      <c r="D5819" s="103" t="s">
        <v>12179</v>
      </c>
      <c r="E5819" s="105">
        <v>33.51</v>
      </c>
      <c r="F5819" s="103" t="s">
        <v>86</v>
      </c>
      <c r="G5819" s="103" t="s">
        <v>606</v>
      </c>
      <c r="H5819" s="106">
        <v>1775272.77</v>
      </c>
      <c r="I5819" s="103">
        <v>1.0</v>
      </c>
      <c r="J5819" s="107">
        <v>4.7</v>
      </c>
      <c r="K5819" s="104">
        <v>2021.0</v>
      </c>
      <c r="L5819" s="103" t="s">
        <v>268</v>
      </c>
      <c r="M5819" s="103">
        <v>2021.0</v>
      </c>
      <c r="N5819" s="103" t="s">
        <v>161</v>
      </c>
      <c r="O5819" s="65" t="str">
        <f t="shared" si="1"/>
        <v>742197420001</v>
      </c>
      <c r="P5819" s="65">
        <f t="shared" si="2"/>
        <v>4</v>
      </c>
      <c r="Q5819" s="65">
        <f t="shared" si="3"/>
        <v>9</v>
      </c>
      <c r="R5819" s="65" t="str">
        <f t="shared" si="12"/>
        <v>74.219.742/0001-49</v>
      </c>
      <c r="S5819" s="84"/>
      <c r="T5819" s="84" t="str">
        <f t="shared" si="10"/>
        <v/>
      </c>
      <c r="U5819" s="84" t="str">
        <f t="shared" si="11"/>
        <v/>
      </c>
      <c r="V5819" s="65" t="str">
        <f t="shared" si="5"/>
        <v/>
      </c>
      <c r="W5819" s="84"/>
      <c r="X5819" s="84"/>
      <c r="Y5819" s="85"/>
      <c r="Z5819" s="85"/>
      <c r="AA5819" s="65" t="str">
        <f t="shared" si="6"/>
        <v/>
      </c>
      <c r="AB5819" s="65" t="str">
        <f t="shared" si="7"/>
        <v/>
      </c>
      <c r="AC5819" s="86"/>
      <c r="AD5819" s="87" t="str">
        <f t="shared" si="8"/>
        <v/>
      </c>
      <c r="AE5819" s="84"/>
      <c r="AF5819" s="86">
        <f>IF(AC5819&gt;0,AC5819,'⚙️ Config'!$B$10)</f>
        <v>0.0075</v>
      </c>
      <c r="AG5819" s="88">
        <f t="shared" si="9"/>
        <v>13314.54578</v>
      </c>
      <c r="AH5819" s="88">
        <f>AG5819*'⚙️ Config'!$B$11</f>
        <v>66572.72888</v>
      </c>
      <c r="AI5819" s="88">
        <f>AH5819*'⚙️ Config'!$B$12</f>
        <v>19971.81866</v>
      </c>
      <c r="AJ5819" s="64"/>
      <c r="AK5819" s="84"/>
      <c r="AL5819" s="84"/>
      <c r="AM5819" s="84"/>
      <c r="AN5819" s="84"/>
      <c r="AO5819" s="84"/>
      <c r="AP5819" s="84"/>
      <c r="AQ5819" s="84"/>
    </row>
    <row r="5820" ht="15.0" customHeight="1">
      <c r="A5820" s="103">
        <v>5817.0</v>
      </c>
      <c r="B5820" s="104" t="s">
        <v>12180</v>
      </c>
      <c r="C5820" s="103" t="s">
        <v>141</v>
      </c>
      <c r="D5820" s="103" t="s">
        <v>12181</v>
      </c>
      <c r="E5820" s="105">
        <v>33.26</v>
      </c>
      <c r="F5820" s="103" t="s">
        <v>86</v>
      </c>
      <c r="G5820" s="103" t="s">
        <v>606</v>
      </c>
      <c r="H5820" s="106">
        <v>1773451.65</v>
      </c>
      <c r="I5820" s="103">
        <v>1.0</v>
      </c>
      <c r="J5820" s="107">
        <v>4.8</v>
      </c>
      <c r="K5820" s="104">
        <v>2021.0</v>
      </c>
      <c r="L5820" s="103" t="s">
        <v>202</v>
      </c>
      <c r="M5820" s="103">
        <v>2021.0</v>
      </c>
      <c r="N5820" s="103" t="s">
        <v>161</v>
      </c>
      <c r="O5820" s="65" t="str">
        <f t="shared" si="1"/>
        <v>009340050001</v>
      </c>
      <c r="P5820" s="65">
        <f t="shared" si="2"/>
        <v>9</v>
      </c>
      <c r="Q5820" s="65">
        <f t="shared" si="3"/>
        <v>1</v>
      </c>
      <c r="R5820" s="65" t="str">
        <f t="shared" si="12"/>
        <v>00.934.005/0001-91</v>
      </c>
      <c r="S5820" s="84"/>
      <c r="T5820" s="84" t="str">
        <f t="shared" si="10"/>
        <v/>
      </c>
      <c r="U5820" s="84" t="str">
        <f t="shared" si="11"/>
        <v/>
      </c>
      <c r="V5820" s="65" t="str">
        <f t="shared" si="5"/>
        <v/>
      </c>
      <c r="W5820" s="84"/>
      <c r="X5820" s="84"/>
      <c r="Y5820" s="85"/>
      <c r="Z5820" s="85"/>
      <c r="AA5820" s="65" t="str">
        <f t="shared" si="6"/>
        <v/>
      </c>
      <c r="AB5820" s="65" t="str">
        <f t="shared" si="7"/>
        <v/>
      </c>
      <c r="AC5820" s="86"/>
      <c r="AD5820" s="87" t="str">
        <f t="shared" si="8"/>
        <v/>
      </c>
      <c r="AE5820" s="84"/>
      <c r="AF5820" s="86">
        <f>IF(AC5820&gt;0,AC5820,'⚙️ Config'!$B$10)</f>
        <v>0.0075</v>
      </c>
      <c r="AG5820" s="88">
        <f t="shared" si="9"/>
        <v>13300.88738</v>
      </c>
      <c r="AH5820" s="88">
        <f>AG5820*'⚙️ Config'!$B$11</f>
        <v>66504.43688</v>
      </c>
      <c r="AI5820" s="88">
        <f>AH5820*'⚙️ Config'!$B$12</f>
        <v>19951.33106</v>
      </c>
      <c r="AJ5820" s="64"/>
      <c r="AK5820" s="84"/>
      <c r="AL5820" s="84"/>
      <c r="AM5820" s="84"/>
      <c r="AN5820" s="84"/>
      <c r="AO5820" s="84"/>
      <c r="AP5820" s="84"/>
      <c r="AQ5820" s="84"/>
    </row>
    <row r="5821" ht="15.0" customHeight="1">
      <c r="A5821" s="98">
        <v>5818.0</v>
      </c>
      <c r="B5821" s="99" t="s">
        <v>12182</v>
      </c>
      <c r="C5821" s="98" t="s">
        <v>141</v>
      </c>
      <c r="D5821" s="98" t="s">
        <v>12183</v>
      </c>
      <c r="E5821" s="100">
        <v>33.26</v>
      </c>
      <c r="F5821" s="98" t="s">
        <v>86</v>
      </c>
      <c r="G5821" s="98" t="s">
        <v>606</v>
      </c>
      <c r="H5821" s="101">
        <v>1773212.16</v>
      </c>
      <c r="I5821" s="98">
        <v>1.0</v>
      </c>
      <c r="J5821" s="102">
        <v>4.8</v>
      </c>
      <c r="K5821" s="99">
        <v>2021.0</v>
      </c>
      <c r="L5821" s="98" t="s">
        <v>448</v>
      </c>
      <c r="M5821" s="98">
        <v>2021.0</v>
      </c>
      <c r="N5821" s="98" t="s">
        <v>145</v>
      </c>
      <c r="O5821" s="65" t="str">
        <f t="shared" si="1"/>
        <v>718540870001</v>
      </c>
      <c r="P5821" s="65">
        <f t="shared" si="2"/>
        <v>0</v>
      </c>
      <c r="Q5821" s="65">
        <f t="shared" si="3"/>
        <v>2</v>
      </c>
      <c r="R5821" s="65" t="str">
        <f t="shared" si="12"/>
        <v>71.854.087/0001-02</v>
      </c>
      <c r="S5821" s="84"/>
      <c r="T5821" s="84" t="str">
        <f t="shared" si="10"/>
        <v/>
      </c>
      <c r="U5821" s="84" t="str">
        <f t="shared" si="11"/>
        <v/>
      </c>
      <c r="V5821" s="65" t="str">
        <f t="shared" si="5"/>
        <v/>
      </c>
      <c r="W5821" s="84"/>
      <c r="X5821" s="84"/>
      <c r="Y5821" s="85"/>
      <c r="Z5821" s="85"/>
      <c r="AA5821" s="65" t="str">
        <f t="shared" si="6"/>
        <v/>
      </c>
      <c r="AB5821" s="65" t="str">
        <f t="shared" si="7"/>
        <v/>
      </c>
      <c r="AC5821" s="86"/>
      <c r="AD5821" s="87" t="str">
        <f t="shared" si="8"/>
        <v/>
      </c>
      <c r="AE5821" s="84"/>
      <c r="AF5821" s="86">
        <f>IF(AC5821&gt;0,AC5821,'⚙️ Config'!$B$10)</f>
        <v>0.0075</v>
      </c>
      <c r="AG5821" s="88">
        <f t="shared" si="9"/>
        <v>13299.0912</v>
      </c>
      <c r="AH5821" s="88">
        <f>AG5821*'⚙️ Config'!$B$11</f>
        <v>66495.456</v>
      </c>
      <c r="AI5821" s="88">
        <f>AH5821*'⚙️ Config'!$B$12</f>
        <v>19948.6368</v>
      </c>
      <c r="AJ5821" s="64"/>
      <c r="AK5821" s="84"/>
      <c r="AL5821" s="84"/>
      <c r="AM5821" s="84"/>
      <c r="AN5821" s="84"/>
      <c r="AO5821" s="84"/>
      <c r="AP5821" s="84"/>
      <c r="AQ5821" s="84"/>
    </row>
    <row r="5822" ht="15.0" customHeight="1">
      <c r="A5822" s="98">
        <v>5819.0</v>
      </c>
      <c r="B5822" s="99" t="s">
        <v>12184</v>
      </c>
      <c r="C5822" s="98" t="s">
        <v>141</v>
      </c>
      <c r="D5822" s="98" t="s">
        <v>12185</v>
      </c>
      <c r="E5822" s="100">
        <v>33.51</v>
      </c>
      <c r="F5822" s="98" t="s">
        <v>86</v>
      </c>
      <c r="G5822" s="98" t="s">
        <v>606</v>
      </c>
      <c r="H5822" s="101">
        <v>1772753.82</v>
      </c>
      <c r="I5822" s="98">
        <v>1.0</v>
      </c>
      <c r="J5822" s="102">
        <v>4.7</v>
      </c>
      <c r="K5822" s="99">
        <v>2021.0</v>
      </c>
      <c r="L5822" s="98" t="s">
        <v>6255</v>
      </c>
      <c r="M5822" s="98">
        <v>2021.0</v>
      </c>
      <c r="N5822" s="98" t="s">
        <v>161</v>
      </c>
      <c r="O5822" s="65" t="str">
        <f t="shared" si="1"/>
        <v>963501940001</v>
      </c>
      <c r="P5822" s="65">
        <f t="shared" si="2"/>
        <v>2</v>
      </c>
      <c r="Q5822" s="65">
        <f t="shared" si="3"/>
        <v>4</v>
      </c>
      <c r="R5822" s="65" t="str">
        <f t="shared" si="12"/>
        <v>96.350.194/0001-24</v>
      </c>
      <c r="S5822" s="84"/>
      <c r="T5822" s="84" t="str">
        <f t="shared" si="10"/>
        <v/>
      </c>
      <c r="U5822" s="84" t="str">
        <f t="shared" si="11"/>
        <v/>
      </c>
      <c r="V5822" s="65" t="str">
        <f t="shared" si="5"/>
        <v/>
      </c>
      <c r="W5822" s="84"/>
      <c r="X5822" s="84"/>
      <c r="Y5822" s="85"/>
      <c r="Z5822" s="85"/>
      <c r="AA5822" s="65" t="str">
        <f t="shared" si="6"/>
        <v/>
      </c>
      <c r="AB5822" s="65" t="str">
        <f t="shared" si="7"/>
        <v/>
      </c>
      <c r="AC5822" s="86"/>
      <c r="AD5822" s="87" t="str">
        <f t="shared" si="8"/>
        <v/>
      </c>
      <c r="AE5822" s="84"/>
      <c r="AF5822" s="86">
        <f>IF(AC5822&gt;0,AC5822,'⚙️ Config'!$B$10)</f>
        <v>0.0075</v>
      </c>
      <c r="AG5822" s="88">
        <f t="shared" si="9"/>
        <v>13295.65365</v>
      </c>
      <c r="AH5822" s="88">
        <f>AG5822*'⚙️ Config'!$B$11</f>
        <v>66478.26825</v>
      </c>
      <c r="AI5822" s="88">
        <f>AH5822*'⚙️ Config'!$B$12</f>
        <v>19943.48048</v>
      </c>
      <c r="AJ5822" s="64"/>
      <c r="AK5822" s="84"/>
      <c r="AL5822" s="84"/>
      <c r="AM5822" s="84"/>
      <c r="AN5822" s="84"/>
      <c r="AO5822" s="84"/>
      <c r="AP5822" s="84"/>
      <c r="AQ5822" s="84"/>
    </row>
    <row r="5823" ht="15.0" customHeight="1">
      <c r="A5823" s="98">
        <v>5820.0</v>
      </c>
      <c r="B5823" s="99" t="s">
        <v>12186</v>
      </c>
      <c r="C5823" s="98" t="s">
        <v>141</v>
      </c>
      <c r="D5823" s="98" t="s">
        <v>12187</v>
      </c>
      <c r="E5823" s="100">
        <v>32.77</v>
      </c>
      <c r="F5823" s="98" t="s">
        <v>86</v>
      </c>
      <c r="G5823" s="98" t="s">
        <v>606</v>
      </c>
      <c r="H5823" s="101">
        <v>1770134.64</v>
      </c>
      <c r="I5823" s="98">
        <v>1.0</v>
      </c>
      <c r="J5823" s="102">
        <v>5.0</v>
      </c>
      <c r="K5823" s="99">
        <v>2021.0</v>
      </c>
      <c r="L5823" s="98" t="s">
        <v>448</v>
      </c>
      <c r="M5823" s="98">
        <v>2021.0</v>
      </c>
      <c r="N5823" s="98" t="s">
        <v>145</v>
      </c>
      <c r="O5823" s="65" t="str">
        <f t="shared" si="1"/>
        <v>051625740001</v>
      </c>
      <c r="P5823" s="65">
        <f t="shared" si="2"/>
        <v>8</v>
      </c>
      <c r="Q5823" s="65">
        <f t="shared" si="3"/>
        <v>0</v>
      </c>
      <c r="R5823" s="65" t="str">
        <f t="shared" si="12"/>
        <v>05.162.574/0001-80</v>
      </c>
      <c r="S5823" s="84"/>
      <c r="T5823" s="84" t="str">
        <f t="shared" si="10"/>
        <v/>
      </c>
      <c r="U5823" s="84" t="str">
        <f t="shared" si="11"/>
        <v/>
      </c>
      <c r="V5823" s="65" t="str">
        <f t="shared" si="5"/>
        <v/>
      </c>
      <c r="W5823" s="84"/>
      <c r="X5823" s="84"/>
      <c r="Y5823" s="85"/>
      <c r="Z5823" s="85"/>
      <c r="AA5823" s="65" t="str">
        <f t="shared" si="6"/>
        <v/>
      </c>
      <c r="AB5823" s="65" t="str">
        <f t="shared" si="7"/>
        <v/>
      </c>
      <c r="AC5823" s="86"/>
      <c r="AD5823" s="87" t="str">
        <f t="shared" si="8"/>
        <v/>
      </c>
      <c r="AE5823" s="84"/>
      <c r="AF5823" s="86">
        <f>IF(AC5823&gt;0,AC5823,'⚙️ Config'!$B$10)</f>
        <v>0.0075</v>
      </c>
      <c r="AG5823" s="88">
        <f t="shared" si="9"/>
        <v>13276.0098</v>
      </c>
      <c r="AH5823" s="88">
        <f>AG5823*'⚙️ Config'!$B$11</f>
        <v>66380.049</v>
      </c>
      <c r="AI5823" s="88">
        <f>AH5823*'⚙️ Config'!$B$12</f>
        <v>19914.0147</v>
      </c>
      <c r="AJ5823" s="64"/>
      <c r="AK5823" s="84"/>
      <c r="AL5823" s="84"/>
      <c r="AM5823" s="84"/>
      <c r="AN5823" s="84"/>
      <c r="AO5823" s="84"/>
      <c r="AP5823" s="84"/>
      <c r="AQ5823" s="84"/>
    </row>
    <row r="5824" ht="15.0" customHeight="1">
      <c r="A5824" s="98">
        <v>5821.0</v>
      </c>
      <c r="B5824" s="99" t="s">
        <v>12188</v>
      </c>
      <c r="C5824" s="98" t="s">
        <v>141</v>
      </c>
      <c r="D5824" s="98" t="s">
        <v>12189</v>
      </c>
      <c r="E5824" s="100">
        <v>33.51</v>
      </c>
      <c r="F5824" s="98" t="s">
        <v>86</v>
      </c>
      <c r="G5824" s="98" t="s">
        <v>606</v>
      </c>
      <c r="H5824" s="101">
        <v>1768518.99</v>
      </c>
      <c r="I5824" s="98">
        <v>1.0</v>
      </c>
      <c r="J5824" s="102">
        <v>4.7</v>
      </c>
      <c r="K5824" s="99">
        <v>2021.0</v>
      </c>
      <c r="L5824" s="98" t="s">
        <v>268</v>
      </c>
      <c r="M5824" s="98">
        <v>2021.0</v>
      </c>
      <c r="N5824" s="98" t="s">
        <v>161</v>
      </c>
      <c r="O5824" s="65" t="str">
        <f t="shared" si="1"/>
        <v>547694350001</v>
      </c>
      <c r="P5824" s="65">
        <f t="shared" si="2"/>
        <v>2</v>
      </c>
      <c r="Q5824" s="65">
        <f t="shared" si="3"/>
        <v>4</v>
      </c>
      <c r="R5824" s="65" t="str">
        <f t="shared" si="12"/>
        <v>54.769.435/0001-24</v>
      </c>
      <c r="S5824" s="84"/>
      <c r="T5824" s="84" t="str">
        <f t="shared" si="10"/>
        <v/>
      </c>
      <c r="U5824" s="84" t="str">
        <f t="shared" si="11"/>
        <v/>
      </c>
      <c r="V5824" s="65" t="str">
        <f t="shared" si="5"/>
        <v/>
      </c>
      <c r="W5824" s="84"/>
      <c r="X5824" s="84"/>
      <c r="Y5824" s="85"/>
      <c r="Z5824" s="85"/>
      <c r="AA5824" s="65" t="str">
        <f t="shared" si="6"/>
        <v/>
      </c>
      <c r="AB5824" s="65" t="str">
        <f t="shared" si="7"/>
        <v/>
      </c>
      <c r="AC5824" s="86"/>
      <c r="AD5824" s="87" t="str">
        <f t="shared" si="8"/>
        <v/>
      </c>
      <c r="AE5824" s="84"/>
      <c r="AF5824" s="86">
        <f>IF(AC5824&gt;0,AC5824,'⚙️ Config'!$B$10)</f>
        <v>0.0075</v>
      </c>
      <c r="AG5824" s="88">
        <f t="shared" si="9"/>
        <v>13263.89243</v>
      </c>
      <c r="AH5824" s="88">
        <f>AG5824*'⚙️ Config'!$B$11</f>
        <v>66319.46213</v>
      </c>
      <c r="AI5824" s="88">
        <f>AH5824*'⚙️ Config'!$B$12</f>
        <v>19895.83864</v>
      </c>
      <c r="AJ5824" s="64"/>
      <c r="AK5824" s="84"/>
      <c r="AL5824" s="84"/>
      <c r="AM5824" s="84"/>
      <c r="AN5824" s="84"/>
      <c r="AO5824" s="84"/>
      <c r="AP5824" s="84"/>
      <c r="AQ5824" s="84"/>
    </row>
    <row r="5825" ht="15.0" customHeight="1">
      <c r="A5825" s="103">
        <v>5822.0</v>
      </c>
      <c r="B5825" s="104" t="s">
        <v>12190</v>
      </c>
      <c r="C5825" s="103" t="s">
        <v>141</v>
      </c>
      <c r="D5825" s="103" t="s">
        <v>12191</v>
      </c>
      <c r="E5825" s="105">
        <v>33.25</v>
      </c>
      <c r="F5825" s="103" t="s">
        <v>86</v>
      </c>
      <c r="G5825" s="103" t="s">
        <v>606</v>
      </c>
      <c r="H5825" s="106">
        <v>1767816.49</v>
      </c>
      <c r="I5825" s="103">
        <v>1.0</v>
      </c>
      <c r="J5825" s="107">
        <v>4.8</v>
      </c>
      <c r="K5825" s="104">
        <v>2021.0</v>
      </c>
      <c r="L5825" s="103" t="s">
        <v>295</v>
      </c>
      <c r="M5825" s="103">
        <v>2021.0</v>
      </c>
      <c r="N5825" s="103" t="s">
        <v>161</v>
      </c>
      <c r="O5825" s="65" t="str">
        <f t="shared" si="1"/>
        <v>166312330001</v>
      </c>
      <c r="P5825" s="65">
        <f t="shared" si="2"/>
        <v>2</v>
      </c>
      <c r="Q5825" s="65">
        <f t="shared" si="3"/>
        <v>2</v>
      </c>
      <c r="R5825" s="65" t="str">
        <f t="shared" si="12"/>
        <v>16.631.233/0001-22</v>
      </c>
      <c r="S5825" s="84"/>
      <c r="T5825" s="84" t="str">
        <f t="shared" si="10"/>
        <v/>
      </c>
      <c r="U5825" s="84" t="str">
        <f t="shared" si="11"/>
        <v/>
      </c>
      <c r="V5825" s="65" t="str">
        <f t="shared" si="5"/>
        <v/>
      </c>
      <c r="W5825" s="84"/>
      <c r="X5825" s="84"/>
      <c r="Y5825" s="85"/>
      <c r="Z5825" s="85"/>
      <c r="AA5825" s="65" t="str">
        <f t="shared" si="6"/>
        <v/>
      </c>
      <c r="AB5825" s="65" t="str">
        <f t="shared" si="7"/>
        <v/>
      </c>
      <c r="AC5825" s="86"/>
      <c r="AD5825" s="87" t="str">
        <f t="shared" si="8"/>
        <v/>
      </c>
      <c r="AE5825" s="84"/>
      <c r="AF5825" s="86">
        <f>IF(AC5825&gt;0,AC5825,'⚙️ Config'!$B$10)</f>
        <v>0.0075</v>
      </c>
      <c r="AG5825" s="88">
        <f t="shared" si="9"/>
        <v>13258.62368</v>
      </c>
      <c r="AH5825" s="88">
        <f>AG5825*'⚙️ Config'!$B$11</f>
        <v>66293.11838</v>
      </c>
      <c r="AI5825" s="88">
        <f>AH5825*'⚙️ Config'!$B$12</f>
        <v>19887.93551</v>
      </c>
      <c r="AJ5825" s="64"/>
      <c r="AK5825" s="84"/>
      <c r="AL5825" s="84"/>
      <c r="AM5825" s="84"/>
      <c r="AN5825" s="84"/>
      <c r="AO5825" s="84"/>
      <c r="AP5825" s="84"/>
      <c r="AQ5825" s="84"/>
    </row>
    <row r="5826" ht="15.0" customHeight="1">
      <c r="A5826" s="98">
        <v>5823.0</v>
      </c>
      <c r="B5826" s="99" t="s">
        <v>12192</v>
      </c>
      <c r="C5826" s="98" t="s">
        <v>141</v>
      </c>
      <c r="D5826" s="98" t="s">
        <v>12193</v>
      </c>
      <c r="E5826" s="100">
        <v>33.25</v>
      </c>
      <c r="F5826" s="98" t="s">
        <v>86</v>
      </c>
      <c r="G5826" s="98" t="s">
        <v>606</v>
      </c>
      <c r="H5826" s="101">
        <v>1766637.61</v>
      </c>
      <c r="I5826" s="98">
        <v>1.0</v>
      </c>
      <c r="J5826" s="102">
        <v>4.8</v>
      </c>
      <c r="K5826" s="99">
        <v>2021.0</v>
      </c>
      <c r="L5826" s="98" t="s">
        <v>295</v>
      </c>
      <c r="M5826" s="98">
        <v>2021.0</v>
      </c>
      <c r="N5826" s="98" t="s">
        <v>161</v>
      </c>
      <c r="O5826" s="65" t="str">
        <f t="shared" si="1"/>
        <v>103574380001</v>
      </c>
      <c r="P5826" s="65">
        <f t="shared" si="2"/>
        <v>8</v>
      </c>
      <c r="Q5826" s="65">
        <f t="shared" si="3"/>
        <v>5</v>
      </c>
      <c r="R5826" s="65" t="str">
        <f t="shared" si="12"/>
        <v>10.357.438/0001-85</v>
      </c>
      <c r="S5826" s="84"/>
      <c r="T5826" s="84" t="str">
        <f t="shared" si="10"/>
        <v/>
      </c>
      <c r="U5826" s="84" t="str">
        <f t="shared" si="11"/>
        <v/>
      </c>
      <c r="V5826" s="65" t="str">
        <f t="shared" si="5"/>
        <v/>
      </c>
      <c r="W5826" s="84"/>
      <c r="X5826" s="84"/>
      <c r="Y5826" s="85"/>
      <c r="Z5826" s="85"/>
      <c r="AA5826" s="65" t="str">
        <f t="shared" si="6"/>
        <v/>
      </c>
      <c r="AB5826" s="65" t="str">
        <f t="shared" si="7"/>
        <v/>
      </c>
      <c r="AC5826" s="86"/>
      <c r="AD5826" s="87" t="str">
        <f t="shared" si="8"/>
        <v/>
      </c>
      <c r="AE5826" s="84"/>
      <c r="AF5826" s="86">
        <f>IF(AC5826&gt;0,AC5826,'⚙️ Config'!$B$10)</f>
        <v>0.0075</v>
      </c>
      <c r="AG5826" s="88">
        <f t="shared" si="9"/>
        <v>13249.78208</v>
      </c>
      <c r="AH5826" s="88">
        <f>AG5826*'⚙️ Config'!$B$11</f>
        <v>66248.91038</v>
      </c>
      <c r="AI5826" s="88">
        <f>AH5826*'⚙️ Config'!$B$12</f>
        <v>19874.67311</v>
      </c>
      <c r="AJ5826" s="64"/>
      <c r="AK5826" s="84"/>
      <c r="AL5826" s="84"/>
      <c r="AM5826" s="84"/>
      <c r="AN5826" s="84"/>
      <c r="AO5826" s="84"/>
      <c r="AP5826" s="84"/>
      <c r="AQ5826" s="84"/>
    </row>
    <row r="5827" ht="15.0" customHeight="1">
      <c r="A5827" s="98">
        <v>5824.0</v>
      </c>
      <c r="B5827" s="99" t="s">
        <v>12194</v>
      </c>
      <c r="C5827" s="98" t="s">
        <v>141</v>
      </c>
      <c r="D5827" s="98" t="s">
        <v>12195</v>
      </c>
      <c r="E5827" s="100">
        <v>33.25</v>
      </c>
      <c r="F5827" s="98" t="s">
        <v>86</v>
      </c>
      <c r="G5827" s="98" t="s">
        <v>606</v>
      </c>
      <c r="H5827" s="101">
        <v>1766431.56</v>
      </c>
      <c r="I5827" s="98">
        <v>1.0</v>
      </c>
      <c r="J5827" s="102">
        <v>4.8</v>
      </c>
      <c r="K5827" s="99">
        <v>2021.0</v>
      </c>
      <c r="L5827" s="98" t="s">
        <v>630</v>
      </c>
      <c r="M5827" s="98">
        <v>2021.0</v>
      </c>
      <c r="N5827" s="98" t="s">
        <v>161</v>
      </c>
      <c r="O5827" s="65" t="str">
        <f t="shared" si="1"/>
        <v>292967690001</v>
      </c>
      <c r="P5827" s="65">
        <f t="shared" si="2"/>
        <v>8</v>
      </c>
      <c r="Q5827" s="65">
        <f t="shared" si="3"/>
        <v>0</v>
      </c>
      <c r="R5827" s="65" t="str">
        <f t="shared" si="12"/>
        <v>29.296.769/0001-80</v>
      </c>
      <c r="S5827" s="84"/>
      <c r="T5827" s="84" t="str">
        <f t="shared" si="10"/>
        <v/>
      </c>
      <c r="U5827" s="84" t="str">
        <f t="shared" si="11"/>
        <v/>
      </c>
      <c r="V5827" s="65" t="str">
        <f t="shared" si="5"/>
        <v/>
      </c>
      <c r="W5827" s="84"/>
      <c r="X5827" s="84"/>
      <c r="Y5827" s="85"/>
      <c r="Z5827" s="85"/>
      <c r="AA5827" s="65" t="str">
        <f t="shared" si="6"/>
        <v/>
      </c>
      <c r="AB5827" s="65" t="str">
        <f t="shared" si="7"/>
        <v/>
      </c>
      <c r="AC5827" s="86"/>
      <c r="AD5827" s="87" t="str">
        <f t="shared" si="8"/>
        <v/>
      </c>
      <c r="AE5827" s="84"/>
      <c r="AF5827" s="86">
        <f>IF(AC5827&gt;0,AC5827,'⚙️ Config'!$B$10)</f>
        <v>0.0075</v>
      </c>
      <c r="AG5827" s="88">
        <f t="shared" si="9"/>
        <v>13248.2367</v>
      </c>
      <c r="AH5827" s="88">
        <f>AG5827*'⚙️ Config'!$B$11</f>
        <v>66241.1835</v>
      </c>
      <c r="AI5827" s="88">
        <f>AH5827*'⚙️ Config'!$B$12</f>
        <v>19872.35505</v>
      </c>
      <c r="AJ5827" s="64"/>
      <c r="AK5827" s="84"/>
      <c r="AL5827" s="84"/>
      <c r="AM5827" s="84"/>
      <c r="AN5827" s="84"/>
      <c r="AO5827" s="84"/>
      <c r="AP5827" s="84"/>
      <c r="AQ5827" s="84"/>
    </row>
    <row r="5828" ht="15.0" customHeight="1">
      <c r="A5828" s="98">
        <v>5825.0</v>
      </c>
      <c r="B5828" s="99" t="s">
        <v>12196</v>
      </c>
      <c r="C5828" s="98" t="s">
        <v>154</v>
      </c>
      <c r="D5828" s="98" t="s">
        <v>12197</v>
      </c>
      <c r="E5828" s="100">
        <v>33.25</v>
      </c>
      <c r="F5828" s="98" t="s">
        <v>86</v>
      </c>
      <c r="G5828" s="98" t="s">
        <v>606</v>
      </c>
      <c r="H5828" s="101">
        <v>1764948.18</v>
      </c>
      <c r="I5828" s="98">
        <v>1.0</v>
      </c>
      <c r="J5828" s="102">
        <v>4.8</v>
      </c>
      <c r="K5828" s="99">
        <v>2021.0</v>
      </c>
      <c r="L5828" s="98" t="s">
        <v>630</v>
      </c>
      <c r="M5828" s="98">
        <v>2021.0</v>
      </c>
      <c r="N5828" s="98" t="s">
        <v>161</v>
      </c>
      <c r="O5828" s="65" t="str">
        <f t="shared" si="1"/>
        <v>218047630001</v>
      </c>
      <c r="P5828" s="65">
        <f t="shared" si="2"/>
        <v>6</v>
      </c>
      <c r="Q5828" s="65">
        <f t="shared" si="3"/>
        <v>5</v>
      </c>
      <c r="R5828" s="65" t="str">
        <f t="shared" si="12"/>
        <v>21.804.763/0001-65</v>
      </c>
      <c r="S5828" s="84"/>
      <c r="T5828" s="84" t="str">
        <f t="shared" si="10"/>
        <v/>
      </c>
      <c r="U5828" s="84" t="str">
        <f t="shared" si="11"/>
        <v/>
      </c>
      <c r="V5828" s="65" t="str">
        <f t="shared" si="5"/>
        <v/>
      </c>
      <c r="W5828" s="84"/>
      <c r="X5828" s="84"/>
      <c r="Y5828" s="85"/>
      <c r="Z5828" s="85"/>
      <c r="AA5828" s="65" t="str">
        <f t="shared" si="6"/>
        <v/>
      </c>
      <c r="AB5828" s="65" t="str">
        <f t="shared" si="7"/>
        <v/>
      </c>
      <c r="AC5828" s="86"/>
      <c r="AD5828" s="87" t="str">
        <f t="shared" si="8"/>
        <v/>
      </c>
      <c r="AE5828" s="84"/>
      <c r="AF5828" s="86">
        <f>IF(AC5828&gt;0,AC5828,'⚙️ Config'!$B$10)</f>
        <v>0.0075</v>
      </c>
      <c r="AG5828" s="88">
        <f t="shared" si="9"/>
        <v>13237.11135</v>
      </c>
      <c r="AH5828" s="88">
        <f>AG5828*'⚙️ Config'!$B$11</f>
        <v>66185.55675</v>
      </c>
      <c r="AI5828" s="88">
        <f>AH5828*'⚙️ Config'!$B$12</f>
        <v>19855.66703</v>
      </c>
      <c r="AJ5828" s="64"/>
      <c r="AK5828" s="84"/>
      <c r="AL5828" s="84"/>
      <c r="AM5828" s="84"/>
      <c r="AN5828" s="84"/>
      <c r="AO5828" s="84"/>
      <c r="AP5828" s="84"/>
      <c r="AQ5828" s="84"/>
    </row>
    <row r="5829" ht="15.0" customHeight="1">
      <c r="A5829" s="98">
        <v>5826.0</v>
      </c>
      <c r="B5829" s="99" t="s">
        <v>12198</v>
      </c>
      <c r="C5829" s="98" t="s">
        <v>141</v>
      </c>
      <c r="D5829" s="98" t="s">
        <v>12199</v>
      </c>
      <c r="E5829" s="100">
        <v>33.25</v>
      </c>
      <c r="F5829" s="98" t="s">
        <v>86</v>
      </c>
      <c r="G5829" s="98" t="s">
        <v>606</v>
      </c>
      <c r="H5829" s="101">
        <v>1764381.45</v>
      </c>
      <c r="I5829" s="98">
        <v>1.0</v>
      </c>
      <c r="J5829" s="102">
        <v>4.8</v>
      </c>
      <c r="K5829" s="99">
        <v>2021.0</v>
      </c>
      <c r="L5829" s="98" t="s">
        <v>177</v>
      </c>
      <c r="M5829" s="98">
        <v>2021.0</v>
      </c>
      <c r="N5829" s="98" t="s">
        <v>161</v>
      </c>
      <c r="O5829" s="65" t="str">
        <f t="shared" si="1"/>
        <v>537539270001</v>
      </c>
      <c r="P5829" s="65">
        <f t="shared" si="2"/>
        <v>6</v>
      </c>
      <c r="Q5829" s="65">
        <f t="shared" si="3"/>
        <v>9</v>
      </c>
      <c r="R5829" s="65" t="str">
        <f t="shared" si="12"/>
        <v>53.753.927/0001-69</v>
      </c>
      <c r="S5829" s="84"/>
      <c r="T5829" s="84" t="str">
        <f t="shared" si="10"/>
        <v/>
      </c>
      <c r="U5829" s="84" t="str">
        <f t="shared" si="11"/>
        <v/>
      </c>
      <c r="V5829" s="65" t="str">
        <f t="shared" si="5"/>
        <v/>
      </c>
      <c r="W5829" s="84"/>
      <c r="X5829" s="84"/>
      <c r="Y5829" s="85"/>
      <c r="Z5829" s="85"/>
      <c r="AA5829" s="65" t="str">
        <f t="shared" si="6"/>
        <v/>
      </c>
      <c r="AB5829" s="65" t="str">
        <f t="shared" si="7"/>
        <v/>
      </c>
      <c r="AC5829" s="86"/>
      <c r="AD5829" s="87" t="str">
        <f t="shared" si="8"/>
        <v/>
      </c>
      <c r="AE5829" s="84"/>
      <c r="AF5829" s="86">
        <f>IF(AC5829&gt;0,AC5829,'⚙️ Config'!$B$10)</f>
        <v>0.0075</v>
      </c>
      <c r="AG5829" s="88">
        <f t="shared" si="9"/>
        <v>13232.86088</v>
      </c>
      <c r="AH5829" s="88">
        <f>AG5829*'⚙️ Config'!$B$11</f>
        <v>66164.30438</v>
      </c>
      <c r="AI5829" s="88">
        <f>AH5829*'⚙️ Config'!$B$12</f>
        <v>19849.29131</v>
      </c>
      <c r="AJ5829" s="64"/>
      <c r="AK5829" s="84"/>
      <c r="AL5829" s="84"/>
      <c r="AM5829" s="84"/>
      <c r="AN5829" s="84"/>
      <c r="AO5829" s="84"/>
      <c r="AP5829" s="84"/>
      <c r="AQ5829" s="84"/>
    </row>
    <row r="5830" ht="15.0" customHeight="1">
      <c r="A5830" s="98">
        <v>5827.0</v>
      </c>
      <c r="B5830" s="99" t="s">
        <v>12200</v>
      </c>
      <c r="C5830" s="98" t="s">
        <v>141</v>
      </c>
      <c r="D5830" s="98" t="s">
        <v>12201</v>
      </c>
      <c r="E5830" s="100">
        <v>33.25</v>
      </c>
      <c r="F5830" s="98" t="s">
        <v>86</v>
      </c>
      <c r="G5830" s="98" t="s">
        <v>606</v>
      </c>
      <c r="H5830" s="101">
        <v>1761257.43</v>
      </c>
      <c r="I5830" s="98">
        <v>1.0</v>
      </c>
      <c r="J5830" s="102">
        <v>4.8</v>
      </c>
      <c r="K5830" s="99">
        <v>2021.0</v>
      </c>
      <c r="L5830" s="98" t="s">
        <v>630</v>
      </c>
      <c r="M5830" s="98">
        <v>2021.0</v>
      </c>
      <c r="N5830" s="98" t="s">
        <v>145</v>
      </c>
      <c r="O5830" s="65" t="str">
        <f t="shared" si="1"/>
        <v>195815770001</v>
      </c>
      <c r="P5830" s="65">
        <f t="shared" si="2"/>
        <v>6</v>
      </c>
      <c r="Q5830" s="65">
        <f t="shared" si="3"/>
        <v>2</v>
      </c>
      <c r="R5830" s="65" t="str">
        <f t="shared" si="12"/>
        <v>19.581.577/0001-62</v>
      </c>
      <c r="S5830" s="84"/>
      <c r="T5830" s="84" t="str">
        <f t="shared" si="10"/>
        <v/>
      </c>
      <c r="U5830" s="84" t="str">
        <f t="shared" si="11"/>
        <v/>
      </c>
      <c r="V5830" s="65" t="str">
        <f t="shared" si="5"/>
        <v/>
      </c>
      <c r="W5830" s="84"/>
      <c r="X5830" s="84"/>
      <c r="Y5830" s="85"/>
      <c r="Z5830" s="85"/>
      <c r="AA5830" s="65" t="str">
        <f t="shared" si="6"/>
        <v/>
      </c>
      <c r="AB5830" s="65" t="str">
        <f t="shared" si="7"/>
        <v/>
      </c>
      <c r="AC5830" s="86"/>
      <c r="AD5830" s="87" t="str">
        <f t="shared" si="8"/>
        <v/>
      </c>
      <c r="AE5830" s="84"/>
      <c r="AF5830" s="86">
        <f>IF(AC5830&gt;0,AC5830,'⚙️ Config'!$B$10)</f>
        <v>0.0075</v>
      </c>
      <c r="AG5830" s="88">
        <f t="shared" si="9"/>
        <v>13209.43073</v>
      </c>
      <c r="AH5830" s="88">
        <f>AG5830*'⚙️ Config'!$B$11</f>
        <v>66047.15363</v>
      </c>
      <c r="AI5830" s="88">
        <f>AH5830*'⚙️ Config'!$B$12</f>
        <v>19814.14609</v>
      </c>
      <c r="AJ5830" s="64"/>
      <c r="AK5830" s="84"/>
      <c r="AL5830" s="84"/>
      <c r="AM5830" s="84"/>
      <c r="AN5830" s="84"/>
      <c r="AO5830" s="84"/>
      <c r="AP5830" s="84"/>
      <c r="AQ5830" s="84"/>
    </row>
    <row r="5831" ht="15.0" customHeight="1">
      <c r="A5831" s="103">
        <v>5828.0</v>
      </c>
      <c r="B5831" s="104" t="s">
        <v>12202</v>
      </c>
      <c r="C5831" s="103" t="s">
        <v>141</v>
      </c>
      <c r="D5831" s="103" t="s">
        <v>12203</v>
      </c>
      <c r="E5831" s="105">
        <v>33.51</v>
      </c>
      <c r="F5831" s="103" t="s">
        <v>86</v>
      </c>
      <c r="G5831" s="103" t="s">
        <v>606</v>
      </c>
      <c r="H5831" s="106">
        <v>1760859.6</v>
      </c>
      <c r="I5831" s="103">
        <v>1.0</v>
      </c>
      <c r="J5831" s="107">
        <v>4.7</v>
      </c>
      <c r="K5831" s="104">
        <v>2021.0</v>
      </c>
      <c r="L5831" s="103" t="s">
        <v>630</v>
      </c>
      <c r="M5831" s="103">
        <v>2021.0</v>
      </c>
      <c r="N5831" s="103" t="s">
        <v>161</v>
      </c>
      <c r="O5831" s="65" t="str">
        <f t="shared" si="1"/>
        <v>093858930001</v>
      </c>
      <c r="P5831" s="65">
        <f t="shared" si="2"/>
        <v>0</v>
      </c>
      <c r="Q5831" s="65">
        <f t="shared" si="3"/>
        <v>5</v>
      </c>
      <c r="R5831" s="65" t="str">
        <f t="shared" si="12"/>
        <v>09.385.893/0001-05</v>
      </c>
      <c r="S5831" s="84"/>
      <c r="T5831" s="84" t="str">
        <f t="shared" si="10"/>
        <v/>
      </c>
      <c r="U5831" s="84" t="str">
        <f t="shared" si="11"/>
        <v/>
      </c>
      <c r="V5831" s="65" t="str">
        <f t="shared" si="5"/>
        <v/>
      </c>
      <c r="W5831" s="84"/>
      <c r="X5831" s="84"/>
      <c r="Y5831" s="85"/>
      <c r="Z5831" s="85"/>
      <c r="AA5831" s="65" t="str">
        <f t="shared" si="6"/>
        <v/>
      </c>
      <c r="AB5831" s="65" t="str">
        <f t="shared" si="7"/>
        <v/>
      </c>
      <c r="AC5831" s="86"/>
      <c r="AD5831" s="87" t="str">
        <f t="shared" si="8"/>
        <v/>
      </c>
      <c r="AE5831" s="84"/>
      <c r="AF5831" s="86">
        <f>IF(AC5831&gt;0,AC5831,'⚙️ Config'!$B$10)</f>
        <v>0.0075</v>
      </c>
      <c r="AG5831" s="88">
        <f t="shared" si="9"/>
        <v>13206.447</v>
      </c>
      <c r="AH5831" s="88">
        <f>AG5831*'⚙️ Config'!$B$11</f>
        <v>66032.235</v>
      </c>
      <c r="AI5831" s="88">
        <f>AH5831*'⚙️ Config'!$B$12</f>
        <v>19809.6705</v>
      </c>
      <c r="AJ5831" s="64"/>
      <c r="AK5831" s="84"/>
      <c r="AL5831" s="84"/>
      <c r="AM5831" s="84"/>
      <c r="AN5831" s="84"/>
      <c r="AO5831" s="84"/>
      <c r="AP5831" s="84"/>
      <c r="AQ5831" s="84"/>
    </row>
    <row r="5832" ht="15.0" customHeight="1">
      <c r="A5832" s="98">
        <v>5829.0</v>
      </c>
      <c r="B5832" s="99" t="s">
        <v>12204</v>
      </c>
      <c r="C5832" s="98" t="s">
        <v>141</v>
      </c>
      <c r="D5832" s="98" t="s">
        <v>12205</v>
      </c>
      <c r="E5832" s="100">
        <v>33.25</v>
      </c>
      <c r="F5832" s="98" t="s">
        <v>86</v>
      </c>
      <c r="G5832" s="98" t="s">
        <v>606</v>
      </c>
      <c r="H5832" s="101">
        <v>1759351.8</v>
      </c>
      <c r="I5832" s="98">
        <v>1.0</v>
      </c>
      <c r="J5832" s="102">
        <v>4.8</v>
      </c>
      <c r="K5832" s="99">
        <v>2021.0</v>
      </c>
      <c r="L5832" s="98" t="s">
        <v>448</v>
      </c>
      <c r="M5832" s="98">
        <v>2021.0</v>
      </c>
      <c r="N5832" s="98" t="s">
        <v>161</v>
      </c>
      <c r="O5832" s="65" t="str">
        <f t="shared" si="1"/>
        <v>093722960001</v>
      </c>
      <c r="P5832" s="65">
        <f t="shared" si="2"/>
        <v>4</v>
      </c>
      <c r="Q5832" s="65">
        <f t="shared" si="3"/>
        <v>6</v>
      </c>
      <c r="R5832" s="65" t="str">
        <f t="shared" si="12"/>
        <v>09.372.296/0001-46</v>
      </c>
      <c r="S5832" s="84"/>
      <c r="T5832" s="84" t="str">
        <f t="shared" si="10"/>
        <v/>
      </c>
      <c r="U5832" s="84" t="str">
        <f t="shared" si="11"/>
        <v/>
      </c>
      <c r="V5832" s="65" t="str">
        <f t="shared" si="5"/>
        <v/>
      </c>
      <c r="W5832" s="84"/>
      <c r="X5832" s="84"/>
      <c r="Y5832" s="85"/>
      <c r="Z5832" s="85"/>
      <c r="AA5832" s="65" t="str">
        <f t="shared" si="6"/>
        <v/>
      </c>
      <c r="AB5832" s="65" t="str">
        <f t="shared" si="7"/>
        <v/>
      </c>
      <c r="AC5832" s="86"/>
      <c r="AD5832" s="87" t="str">
        <f t="shared" si="8"/>
        <v/>
      </c>
      <c r="AE5832" s="84"/>
      <c r="AF5832" s="86">
        <f>IF(AC5832&gt;0,AC5832,'⚙️ Config'!$B$10)</f>
        <v>0.0075</v>
      </c>
      <c r="AG5832" s="88">
        <f t="shared" si="9"/>
        <v>13195.1385</v>
      </c>
      <c r="AH5832" s="88">
        <f>AG5832*'⚙️ Config'!$B$11</f>
        <v>65975.6925</v>
      </c>
      <c r="AI5832" s="88">
        <f>AH5832*'⚙️ Config'!$B$12</f>
        <v>19792.70775</v>
      </c>
      <c r="AJ5832" s="64"/>
      <c r="AK5832" s="84"/>
      <c r="AL5832" s="84"/>
      <c r="AM5832" s="84"/>
      <c r="AN5832" s="84"/>
      <c r="AO5832" s="84"/>
      <c r="AP5832" s="84"/>
      <c r="AQ5832" s="84"/>
    </row>
    <row r="5833" ht="15.0" customHeight="1">
      <c r="A5833" s="98">
        <v>5830.0</v>
      </c>
      <c r="B5833" s="99" t="s">
        <v>12206</v>
      </c>
      <c r="C5833" s="98" t="s">
        <v>141</v>
      </c>
      <c r="D5833" s="98" t="s">
        <v>12207</v>
      </c>
      <c r="E5833" s="100">
        <v>33.51</v>
      </c>
      <c r="F5833" s="98" t="s">
        <v>86</v>
      </c>
      <c r="G5833" s="98" t="s">
        <v>606</v>
      </c>
      <c r="H5833" s="101">
        <v>1755982.33</v>
      </c>
      <c r="I5833" s="98">
        <v>1.0</v>
      </c>
      <c r="J5833" s="102">
        <v>4.7</v>
      </c>
      <c r="K5833" s="99">
        <v>2021.0</v>
      </c>
      <c r="L5833" s="98" t="s">
        <v>202</v>
      </c>
      <c r="M5833" s="98">
        <v>2021.0</v>
      </c>
      <c r="N5833" s="98" t="s">
        <v>145</v>
      </c>
      <c r="O5833" s="65" t="str">
        <f t="shared" si="1"/>
        <v>035244940001</v>
      </c>
      <c r="P5833" s="65">
        <f t="shared" si="2"/>
        <v>0</v>
      </c>
      <c r="Q5833" s="65">
        <f t="shared" si="3"/>
        <v>0</v>
      </c>
      <c r="R5833" s="65" t="str">
        <f t="shared" si="12"/>
        <v>03.524.494/0001-00</v>
      </c>
      <c r="S5833" s="84"/>
      <c r="T5833" s="84" t="str">
        <f t="shared" si="10"/>
        <v/>
      </c>
      <c r="U5833" s="84" t="str">
        <f t="shared" si="11"/>
        <v/>
      </c>
      <c r="V5833" s="65" t="str">
        <f t="shared" si="5"/>
        <v/>
      </c>
      <c r="W5833" s="84"/>
      <c r="X5833" s="84"/>
      <c r="Y5833" s="85"/>
      <c r="Z5833" s="85"/>
      <c r="AA5833" s="65" t="str">
        <f t="shared" si="6"/>
        <v/>
      </c>
      <c r="AB5833" s="65" t="str">
        <f t="shared" si="7"/>
        <v/>
      </c>
      <c r="AC5833" s="86"/>
      <c r="AD5833" s="87" t="str">
        <f t="shared" si="8"/>
        <v/>
      </c>
      <c r="AE5833" s="84"/>
      <c r="AF5833" s="86">
        <f>IF(AC5833&gt;0,AC5833,'⚙️ Config'!$B$10)</f>
        <v>0.0075</v>
      </c>
      <c r="AG5833" s="88">
        <f t="shared" si="9"/>
        <v>13169.86748</v>
      </c>
      <c r="AH5833" s="88">
        <f>AG5833*'⚙️ Config'!$B$11</f>
        <v>65849.33738</v>
      </c>
      <c r="AI5833" s="88">
        <f>AH5833*'⚙️ Config'!$B$12</f>
        <v>19754.80121</v>
      </c>
      <c r="AJ5833" s="64"/>
      <c r="AK5833" s="84"/>
      <c r="AL5833" s="84"/>
      <c r="AM5833" s="84"/>
      <c r="AN5833" s="84"/>
      <c r="AO5833" s="84"/>
      <c r="AP5833" s="84"/>
      <c r="AQ5833" s="84"/>
    </row>
    <row r="5834" ht="15.0" customHeight="1">
      <c r="A5834" s="103">
        <v>5831.0</v>
      </c>
      <c r="B5834" s="104" t="s">
        <v>12208</v>
      </c>
      <c r="C5834" s="103" t="s">
        <v>141</v>
      </c>
      <c r="D5834" s="103" t="s">
        <v>12209</v>
      </c>
      <c r="E5834" s="105">
        <v>33.51</v>
      </c>
      <c r="F5834" s="103" t="s">
        <v>86</v>
      </c>
      <c r="G5834" s="103" t="s">
        <v>606</v>
      </c>
      <c r="H5834" s="106">
        <v>1754418.91</v>
      </c>
      <c r="I5834" s="103">
        <v>1.0</v>
      </c>
      <c r="J5834" s="107">
        <v>4.7</v>
      </c>
      <c r="K5834" s="104">
        <v>2021.0</v>
      </c>
      <c r="L5834" s="103" t="s">
        <v>197</v>
      </c>
      <c r="M5834" s="103">
        <v>2021.0</v>
      </c>
      <c r="N5834" s="103" t="s">
        <v>145</v>
      </c>
      <c r="O5834" s="65" t="str">
        <f t="shared" si="1"/>
        <v>061924020001</v>
      </c>
      <c r="P5834" s="65">
        <f t="shared" si="2"/>
        <v>1</v>
      </c>
      <c r="Q5834" s="65">
        <f t="shared" si="3"/>
        <v>1</v>
      </c>
      <c r="R5834" s="65" t="str">
        <f t="shared" si="12"/>
        <v>06.192.402/0001-11</v>
      </c>
      <c r="S5834" s="84"/>
      <c r="T5834" s="84" t="str">
        <f t="shared" si="10"/>
        <v/>
      </c>
      <c r="U5834" s="84" t="str">
        <f t="shared" si="11"/>
        <v/>
      </c>
      <c r="V5834" s="65" t="str">
        <f t="shared" si="5"/>
        <v/>
      </c>
      <c r="W5834" s="84"/>
      <c r="X5834" s="84"/>
      <c r="Y5834" s="85"/>
      <c r="Z5834" s="85"/>
      <c r="AA5834" s="65" t="str">
        <f t="shared" si="6"/>
        <v/>
      </c>
      <c r="AB5834" s="65" t="str">
        <f t="shared" si="7"/>
        <v/>
      </c>
      <c r="AC5834" s="86"/>
      <c r="AD5834" s="87" t="str">
        <f t="shared" si="8"/>
        <v/>
      </c>
      <c r="AE5834" s="84"/>
      <c r="AF5834" s="86">
        <f>IF(AC5834&gt;0,AC5834,'⚙️ Config'!$B$10)</f>
        <v>0.0075</v>
      </c>
      <c r="AG5834" s="88">
        <f t="shared" si="9"/>
        <v>13158.14183</v>
      </c>
      <c r="AH5834" s="88">
        <f>AG5834*'⚙️ Config'!$B$11</f>
        <v>65790.70913</v>
      </c>
      <c r="AI5834" s="88">
        <f>AH5834*'⚙️ Config'!$B$12</f>
        <v>19737.21274</v>
      </c>
      <c r="AJ5834" s="64"/>
      <c r="AK5834" s="84"/>
      <c r="AL5834" s="84"/>
      <c r="AM5834" s="84"/>
      <c r="AN5834" s="84"/>
      <c r="AO5834" s="84"/>
      <c r="AP5834" s="84"/>
      <c r="AQ5834" s="84"/>
    </row>
    <row r="5835" ht="15.0" customHeight="1">
      <c r="A5835" s="98">
        <v>5832.0</v>
      </c>
      <c r="B5835" s="99" t="s">
        <v>12210</v>
      </c>
      <c r="C5835" s="98" t="s">
        <v>141</v>
      </c>
      <c r="D5835" s="98" t="s">
        <v>12211</v>
      </c>
      <c r="E5835" s="100">
        <v>34.94</v>
      </c>
      <c r="F5835" s="98" t="s">
        <v>86</v>
      </c>
      <c r="G5835" s="98" t="s">
        <v>606</v>
      </c>
      <c r="H5835" s="101">
        <v>1753106.13</v>
      </c>
      <c r="I5835" s="98">
        <v>1.0</v>
      </c>
      <c r="J5835" s="102">
        <v>4.2</v>
      </c>
      <c r="K5835" s="99">
        <v>2021.0</v>
      </c>
      <c r="L5835" s="98" t="s">
        <v>875</v>
      </c>
      <c r="M5835" s="98">
        <v>2021.0</v>
      </c>
      <c r="N5835" s="98" t="s">
        <v>145</v>
      </c>
      <c r="O5835" s="65" t="str">
        <f t="shared" si="1"/>
        <v>005447440001</v>
      </c>
      <c r="P5835" s="65">
        <f t="shared" si="2"/>
        <v>7</v>
      </c>
      <c r="Q5835" s="65">
        <f t="shared" si="3"/>
        <v>7</v>
      </c>
      <c r="R5835" s="65" t="str">
        <f t="shared" si="12"/>
        <v>00.544.744/0001-77</v>
      </c>
      <c r="S5835" s="84"/>
      <c r="T5835" s="84" t="str">
        <f t="shared" si="10"/>
        <v/>
      </c>
      <c r="U5835" s="84" t="str">
        <f t="shared" si="11"/>
        <v/>
      </c>
      <c r="V5835" s="65" t="str">
        <f t="shared" si="5"/>
        <v/>
      </c>
      <c r="W5835" s="84"/>
      <c r="X5835" s="84"/>
      <c r="Y5835" s="85"/>
      <c r="Z5835" s="85"/>
      <c r="AA5835" s="65" t="str">
        <f t="shared" si="6"/>
        <v/>
      </c>
      <c r="AB5835" s="65" t="str">
        <f t="shared" si="7"/>
        <v/>
      </c>
      <c r="AC5835" s="86"/>
      <c r="AD5835" s="87" t="str">
        <f t="shared" si="8"/>
        <v/>
      </c>
      <c r="AE5835" s="84"/>
      <c r="AF5835" s="86">
        <f>IF(AC5835&gt;0,AC5835,'⚙️ Config'!$B$10)</f>
        <v>0.0075</v>
      </c>
      <c r="AG5835" s="88">
        <f t="shared" si="9"/>
        <v>13148.29598</v>
      </c>
      <c r="AH5835" s="88">
        <f>AG5835*'⚙️ Config'!$B$11</f>
        <v>65741.47988</v>
      </c>
      <c r="AI5835" s="88">
        <f>AH5835*'⚙️ Config'!$B$12</f>
        <v>19722.44396</v>
      </c>
      <c r="AJ5835" s="64"/>
      <c r="AK5835" s="84"/>
      <c r="AL5835" s="84"/>
      <c r="AM5835" s="84"/>
      <c r="AN5835" s="84"/>
      <c r="AO5835" s="84"/>
      <c r="AP5835" s="84"/>
      <c r="AQ5835" s="84"/>
    </row>
    <row r="5836" ht="15.0" customHeight="1">
      <c r="A5836" s="98">
        <v>5833.0</v>
      </c>
      <c r="B5836" s="99" t="s">
        <v>12212</v>
      </c>
      <c r="C5836" s="98" t="s">
        <v>141</v>
      </c>
      <c r="D5836" s="98" t="s">
        <v>12213</v>
      </c>
      <c r="E5836" s="100">
        <v>33.25</v>
      </c>
      <c r="F5836" s="98" t="s">
        <v>86</v>
      </c>
      <c r="G5836" s="98" t="s">
        <v>606</v>
      </c>
      <c r="H5836" s="101">
        <v>1752298.45</v>
      </c>
      <c r="I5836" s="98">
        <v>1.0</v>
      </c>
      <c r="J5836" s="102">
        <v>4.8</v>
      </c>
      <c r="K5836" s="99">
        <v>2021.0</v>
      </c>
      <c r="L5836" s="98" t="s">
        <v>630</v>
      </c>
      <c r="M5836" s="98">
        <v>2021.0</v>
      </c>
      <c r="N5836" s="98" t="s">
        <v>161</v>
      </c>
      <c r="O5836" s="65" t="str">
        <f t="shared" si="1"/>
        <v>167535830001</v>
      </c>
      <c r="P5836" s="65">
        <f t="shared" si="2"/>
        <v>6</v>
      </c>
      <c r="Q5836" s="65">
        <f t="shared" si="3"/>
        <v>1</v>
      </c>
      <c r="R5836" s="65" t="str">
        <f t="shared" si="12"/>
        <v>16.753.583/0001-61</v>
      </c>
      <c r="S5836" s="84"/>
      <c r="T5836" s="84" t="str">
        <f t="shared" si="10"/>
        <v/>
      </c>
      <c r="U5836" s="84" t="str">
        <f t="shared" si="11"/>
        <v/>
      </c>
      <c r="V5836" s="65" t="str">
        <f t="shared" si="5"/>
        <v/>
      </c>
      <c r="W5836" s="84"/>
      <c r="X5836" s="84"/>
      <c r="Y5836" s="85"/>
      <c r="Z5836" s="85"/>
      <c r="AA5836" s="65" t="str">
        <f t="shared" si="6"/>
        <v/>
      </c>
      <c r="AB5836" s="65" t="str">
        <f t="shared" si="7"/>
        <v/>
      </c>
      <c r="AC5836" s="86"/>
      <c r="AD5836" s="87" t="str">
        <f t="shared" si="8"/>
        <v/>
      </c>
      <c r="AE5836" s="84"/>
      <c r="AF5836" s="86">
        <f>IF(AC5836&gt;0,AC5836,'⚙️ Config'!$B$10)</f>
        <v>0.0075</v>
      </c>
      <c r="AG5836" s="88">
        <f t="shared" si="9"/>
        <v>13142.23838</v>
      </c>
      <c r="AH5836" s="88">
        <f>AG5836*'⚙️ Config'!$B$11</f>
        <v>65711.19188</v>
      </c>
      <c r="AI5836" s="88">
        <f>AH5836*'⚙️ Config'!$B$12</f>
        <v>19713.35756</v>
      </c>
      <c r="AJ5836" s="64"/>
      <c r="AK5836" s="84"/>
      <c r="AL5836" s="84"/>
      <c r="AM5836" s="84"/>
      <c r="AN5836" s="84"/>
      <c r="AO5836" s="84"/>
      <c r="AP5836" s="84"/>
      <c r="AQ5836" s="84"/>
    </row>
    <row r="5837" ht="15.0" customHeight="1">
      <c r="A5837" s="103">
        <v>5834.0</v>
      </c>
      <c r="B5837" s="104" t="s">
        <v>12214</v>
      </c>
      <c r="C5837" s="103" t="s">
        <v>141</v>
      </c>
      <c r="D5837" s="103" t="s">
        <v>12215</v>
      </c>
      <c r="E5837" s="105">
        <v>33.01</v>
      </c>
      <c r="F5837" s="103" t="s">
        <v>86</v>
      </c>
      <c r="G5837" s="103" t="s">
        <v>606</v>
      </c>
      <c r="H5837" s="106">
        <v>1752005.58</v>
      </c>
      <c r="I5837" s="103">
        <v>1.0</v>
      </c>
      <c r="J5837" s="107">
        <v>4.9</v>
      </c>
      <c r="K5837" s="104">
        <v>2021.0</v>
      </c>
      <c r="L5837" s="103" t="s">
        <v>202</v>
      </c>
      <c r="M5837" s="103">
        <v>2021.0</v>
      </c>
      <c r="N5837" s="103" t="s">
        <v>161</v>
      </c>
      <c r="O5837" s="65" t="str">
        <f t="shared" si="1"/>
        <v>062813480001</v>
      </c>
      <c r="P5837" s="65">
        <f t="shared" si="2"/>
        <v>8</v>
      </c>
      <c r="Q5837" s="65">
        <f t="shared" si="3"/>
        <v>0</v>
      </c>
      <c r="R5837" s="65" t="str">
        <f t="shared" si="12"/>
        <v>06.281.348/0001-80</v>
      </c>
      <c r="S5837" s="84"/>
      <c r="T5837" s="84" t="str">
        <f t="shared" si="10"/>
        <v/>
      </c>
      <c r="U5837" s="84" t="str">
        <f t="shared" si="11"/>
        <v/>
      </c>
      <c r="V5837" s="65" t="str">
        <f t="shared" si="5"/>
        <v/>
      </c>
      <c r="W5837" s="84"/>
      <c r="X5837" s="84"/>
      <c r="Y5837" s="85"/>
      <c r="Z5837" s="85"/>
      <c r="AA5837" s="65" t="str">
        <f t="shared" si="6"/>
        <v/>
      </c>
      <c r="AB5837" s="65" t="str">
        <f t="shared" si="7"/>
        <v/>
      </c>
      <c r="AC5837" s="86"/>
      <c r="AD5837" s="87" t="str">
        <f t="shared" si="8"/>
        <v/>
      </c>
      <c r="AE5837" s="84"/>
      <c r="AF5837" s="86">
        <f>IF(AC5837&gt;0,AC5837,'⚙️ Config'!$B$10)</f>
        <v>0.0075</v>
      </c>
      <c r="AG5837" s="88">
        <f t="shared" si="9"/>
        <v>13140.04185</v>
      </c>
      <c r="AH5837" s="88">
        <f>AG5837*'⚙️ Config'!$B$11</f>
        <v>65700.20925</v>
      </c>
      <c r="AI5837" s="88">
        <f>AH5837*'⚙️ Config'!$B$12</f>
        <v>19710.06278</v>
      </c>
      <c r="AJ5837" s="64"/>
      <c r="AK5837" s="84"/>
      <c r="AL5837" s="84"/>
      <c r="AM5837" s="84"/>
      <c r="AN5837" s="84"/>
      <c r="AO5837" s="84"/>
      <c r="AP5837" s="84"/>
      <c r="AQ5837" s="84"/>
    </row>
    <row r="5838" ht="15.0" customHeight="1">
      <c r="A5838" s="98">
        <v>5835.0</v>
      </c>
      <c r="B5838" s="99" t="s">
        <v>12216</v>
      </c>
      <c r="C5838" s="98" t="s">
        <v>141</v>
      </c>
      <c r="D5838" s="98" t="s">
        <v>12217</v>
      </c>
      <c r="E5838" s="100">
        <v>33.51</v>
      </c>
      <c r="F5838" s="98" t="s">
        <v>86</v>
      </c>
      <c r="G5838" s="98" t="s">
        <v>606</v>
      </c>
      <c r="H5838" s="101">
        <v>1751571.04</v>
      </c>
      <c r="I5838" s="98">
        <v>1.0</v>
      </c>
      <c r="J5838" s="102">
        <v>4.7</v>
      </c>
      <c r="K5838" s="99">
        <v>2021.0</v>
      </c>
      <c r="L5838" s="98" t="s">
        <v>630</v>
      </c>
      <c r="M5838" s="98">
        <v>2021.0</v>
      </c>
      <c r="N5838" s="98" t="s">
        <v>145</v>
      </c>
      <c r="O5838" s="65" t="str">
        <f t="shared" si="1"/>
        <v>105353810001</v>
      </c>
      <c r="P5838" s="65">
        <f t="shared" si="2"/>
        <v>6</v>
      </c>
      <c r="Q5838" s="65">
        <f t="shared" si="3"/>
        <v>7</v>
      </c>
      <c r="R5838" s="65" t="str">
        <f t="shared" si="12"/>
        <v>10.535.381/0001-67</v>
      </c>
      <c r="S5838" s="84"/>
      <c r="T5838" s="84" t="str">
        <f t="shared" si="10"/>
        <v/>
      </c>
      <c r="U5838" s="84" t="str">
        <f t="shared" si="11"/>
        <v/>
      </c>
      <c r="V5838" s="65" t="str">
        <f t="shared" si="5"/>
        <v/>
      </c>
      <c r="W5838" s="84"/>
      <c r="X5838" s="84"/>
      <c r="Y5838" s="85"/>
      <c r="Z5838" s="85"/>
      <c r="AA5838" s="65" t="str">
        <f t="shared" si="6"/>
        <v/>
      </c>
      <c r="AB5838" s="65" t="str">
        <f t="shared" si="7"/>
        <v/>
      </c>
      <c r="AC5838" s="86"/>
      <c r="AD5838" s="87" t="str">
        <f t="shared" si="8"/>
        <v/>
      </c>
      <c r="AE5838" s="84"/>
      <c r="AF5838" s="86">
        <f>IF(AC5838&gt;0,AC5838,'⚙️ Config'!$B$10)</f>
        <v>0.0075</v>
      </c>
      <c r="AG5838" s="88">
        <f t="shared" si="9"/>
        <v>13136.7828</v>
      </c>
      <c r="AH5838" s="88">
        <f>AG5838*'⚙️ Config'!$B$11</f>
        <v>65683.914</v>
      </c>
      <c r="AI5838" s="88">
        <f>AH5838*'⚙️ Config'!$B$12</f>
        <v>19705.1742</v>
      </c>
      <c r="AJ5838" s="64"/>
      <c r="AK5838" s="84"/>
      <c r="AL5838" s="84"/>
      <c r="AM5838" s="84"/>
      <c r="AN5838" s="84"/>
      <c r="AO5838" s="84"/>
      <c r="AP5838" s="84"/>
      <c r="AQ5838" s="84"/>
    </row>
    <row r="5839" ht="15.0" customHeight="1">
      <c r="A5839" s="103">
        <v>5836.0</v>
      </c>
      <c r="B5839" s="104" t="s">
        <v>12218</v>
      </c>
      <c r="C5839" s="103" t="s">
        <v>141</v>
      </c>
      <c r="D5839" s="103" t="s">
        <v>12219</v>
      </c>
      <c r="E5839" s="105">
        <v>32.77</v>
      </c>
      <c r="F5839" s="103" t="s">
        <v>86</v>
      </c>
      <c r="G5839" s="103" t="s">
        <v>606</v>
      </c>
      <c r="H5839" s="106">
        <v>1751174.76</v>
      </c>
      <c r="I5839" s="103">
        <v>1.0</v>
      </c>
      <c r="J5839" s="107">
        <v>5.0</v>
      </c>
      <c r="K5839" s="104">
        <v>2021.0</v>
      </c>
      <c r="L5839" s="103" t="s">
        <v>202</v>
      </c>
      <c r="M5839" s="103">
        <v>2021.0</v>
      </c>
      <c r="N5839" s="103" t="s">
        <v>145</v>
      </c>
      <c r="O5839" s="65" t="str">
        <f t="shared" si="1"/>
        <v>049607720001</v>
      </c>
      <c r="P5839" s="65">
        <f t="shared" si="2"/>
        <v>2</v>
      </c>
      <c r="Q5839" s="65">
        <f t="shared" si="3"/>
        <v>6</v>
      </c>
      <c r="R5839" s="65" t="str">
        <f t="shared" si="12"/>
        <v>04.960.772/0001-26</v>
      </c>
      <c r="S5839" s="84"/>
      <c r="T5839" s="84" t="str">
        <f t="shared" si="10"/>
        <v/>
      </c>
      <c r="U5839" s="84" t="str">
        <f t="shared" si="11"/>
        <v/>
      </c>
      <c r="V5839" s="65" t="str">
        <f t="shared" si="5"/>
        <v/>
      </c>
      <c r="W5839" s="84"/>
      <c r="X5839" s="84"/>
      <c r="Y5839" s="85"/>
      <c r="Z5839" s="85"/>
      <c r="AA5839" s="65" t="str">
        <f t="shared" si="6"/>
        <v/>
      </c>
      <c r="AB5839" s="65" t="str">
        <f t="shared" si="7"/>
        <v/>
      </c>
      <c r="AC5839" s="86"/>
      <c r="AD5839" s="87" t="str">
        <f t="shared" si="8"/>
        <v/>
      </c>
      <c r="AE5839" s="84"/>
      <c r="AF5839" s="86">
        <f>IF(AC5839&gt;0,AC5839,'⚙️ Config'!$B$10)</f>
        <v>0.0075</v>
      </c>
      <c r="AG5839" s="88">
        <f t="shared" si="9"/>
        <v>13133.8107</v>
      </c>
      <c r="AH5839" s="88">
        <f>AG5839*'⚙️ Config'!$B$11</f>
        <v>65669.0535</v>
      </c>
      <c r="AI5839" s="88">
        <f>AH5839*'⚙️ Config'!$B$12</f>
        <v>19700.71605</v>
      </c>
      <c r="AJ5839" s="64"/>
      <c r="AK5839" s="84"/>
      <c r="AL5839" s="84"/>
      <c r="AM5839" s="84"/>
      <c r="AN5839" s="84"/>
      <c r="AO5839" s="84"/>
      <c r="AP5839" s="84"/>
      <c r="AQ5839" s="84"/>
    </row>
    <row r="5840" ht="15.0" customHeight="1">
      <c r="A5840" s="103">
        <v>5837.0</v>
      </c>
      <c r="B5840" s="104" t="s">
        <v>12220</v>
      </c>
      <c r="C5840" s="103" t="s">
        <v>141</v>
      </c>
      <c r="D5840" s="103" t="s">
        <v>12221</v>
      </c>
      <c r="E5840" s="105">
        <v>33.25</v>
      </c>
      <c r="F5840" s="103" t="s">
        <v>86</v>
      </c>
      <c r="G5840" s="103" t="s">
        <v>606</v>
      </c>
      <c r="H5840" s="106">
        <v>1749750.55</v>
      </c>
      <c r="I5840" s="103">
        <v>1.0</v>
      </c>
      <c r="J5840" s="107">
        <v>4.8</v>
      </c>
      <c r="K5840" s="104">
        <v>2021.0</v>
      </c>
      <c r="L5840" s="103" t="s">
        <v>630</v>
      </c>
      <c r="M5840" s="103">
        <v>2021.0</v>
      </c>
      <c r="N5840" s="103" t="s">
        <v>161</v>
      </c>
      <c r="O5840" s="65" t="str">
        <f t="shared" si="1"/>
        <v>157169830001</v>
      </c>
      <c r="P5840" s="65">
        <f t="shared" si="2"/>
        <v>3</v>
      </c>
      <c r="Q5840" s="65">
        <f t="shared" si="3"/>
        <v>4</v>
      </c>
      <c r="R5840" s="65" t="str">
        <f t="shared" si="12"/>
        <v>15.716.983/0001-34</v>
      </c>
      <c r="S5840" s="84"/>
      <c r="T5840" s="84" t="str">
        <f t="shared" si="10"/>
        <v/>
      </c>
      <c r="U5840" s="84" t="str">
        <f t="shared" si="11"/>
        <v/>
      </c>
      <c r="V5840" s="65" t="str">
        <f t="shared" si="5"/>
        <v/>
      </c>
      <c r="W5840" s="84"/>
      <c r="X5840" s="84"/>
      <c r="Y5840" s="85"/>
      <c r="Z5840" s="85"/>
      <c r="AA5840" s="65" t="str">
        <f t="shared" si="6"/>
        <v/>
      </c>
      <c r="AB5840" s="65" t="str">
        <f t="shared" si="7"/>
        <v/>
      </c>
      <c r="AC5840" s="86"/>
      <c r="AD5840" s="87" t="str">
        <f t="shared" si="8"/>
        <v/>
      </c>
      <c r="AE5840" s="84"/>
      <c r="AF5840" s="86">
        <f>IF(AC5840&gt;0,AC5840,'⚙️ Config'!$B$10)</f>
        <v>0.0075</v>
      </c>
      <c r="AG5840" s="88">
        <f t="shared" si="9"/>
        <v>13123.12913</v>
      </c>
      <c r="AH5840" s="88">
        <f>AG5840*'⚙️ Config'!$B$11</f>
        <v>65615.64563</v>
      </c>
      <c r="AI5840" s="88">
        <f>AH5840*'⚙️ Config'!$B$12</f>
        <v>19684.69369</v>
      </c>
      <c r="AJ5840" s="64"/>
      <c r="AK5840" s="84"/>
      <c r="AL5840" s="84"/>
      <c r="AM5840" s="84"/>
      <c r="AN5840" s="84"/>
      <c r="AO5840" s="84"/>
      <c r="AP5840" s="84"/>
      <c r="AQ5840" s="84"/>
    </row>
    <row r="5841" ht="15.0" customHeight="1">
      <c r="A5841" s="103">
        <v>5838.0</v>
      </c>
      <c r="B5841" s="104" t="s">
        <v>12222</v>
      </c>
      <c r="C5841" s="103" t="s">
        <v>141</v>
      </c>
      <c r="D5841" s="103" t="s">
        <v>12223</v>
      </c>
      <c r="E5841" s="105">
        <v>33.01</v>
      </c>
      <c r="F5841" s="103" t="s">
        <v>86</v>
      </c>
      <c r="G5841" s="103" t="s">
        <v>606</v>
      </c>
      <c r="H5841" s="106">
        <v>1748928.72</v>
      </c>
      <c r="I5841" s="103">
        <v>1.0</v>
      </c>
      <c r="J5841" s="107">
        <v>4.9</v>
      </c>
      <c r="K5841" s="104">
        <v>2021.0</v>
      </c>
      <c r="L5841" s="103" t="s">
        <v>197</v>
      </c>
      <c r="M5841" s="103">
        <v>2021.0</v>
      </c>
      <c r="N5841" s="103" t="s">
        <v>145</v>
      </c>
      <c r="O5841" s="65" t="str">
        <f t="shared" si="1"/>
        <v>079466650001</v>
      </c>
      <c r="P5841" s="65">
        <f t="shared" si="2"/>
        <v>3</v>
      </c>
      <c r="Q5841" s="65">
        <f t="shared" si="3"/>
        <v>1</v>
      </c>
      <c r="R5841" s="65" t="str">
        <f t="shared" si="12"/>
        <v>07.946.665/0001-31</v>
      </c>
      <c r="S5841" s="84"/>
      <c r="T5841" s="84" t="str">
        <f t="shared" si="10"/>
        <v/>
      </c>
      <c r="U5841" s="84" t="str">
        <f t="shared" si="11"/>
        <v/>
      </c>
      <c r="V5841" s="65" t="str">
        <f t="shared" si="5"/>
        <v/>
      </c>
      <c r="W5841" s="84"/>
      <c r="X5841" s="84"/>
      <c r="Y5841" s="85"/>
      <c r="Z5841" s="85"/>
      <c r="AA5841" s="65" t="str">
        <f t="shared" si="6"/>
        <v/>
      </c>
      <c r="AB5841" s="65" t="str">
        <f t="shared" si="7"/>
        <v/>
      </c>
      <c r="AC5841" s="86"/>
      <c r="AD5841" s="87" t="str">
        <f t="shared" si="8"/>
        <v/>
      </c>
      <c r="AE5841" s="84"/>
      <c r="AF5841" s="86">
        <f>IF(AC5841&gt;0,AC5841,'⚙️ Config'!$B$10)</f>
        <v>0.0075</v>
      </c>
      <c r="AG5841" s="88">
        <f t="shared" si="9"/>
        <v>13116.9654</v>
      </c>
      <c r="AH5841" s="88">
        <f>AG5841*'⚙️ Config'!$B$11</f>
        <v>65584.827</v>
      </c>
      <c r="AI5841" s="88">
        <f>AH5841*'⚙️ Config'!$B$12</f>
        <v>19675.4481</v>
      </c>
      <c r="AJ5841" s="64"/>
      <c r="AK5841" s="84"/>
      <c r="AL5841" s="84"/>
      <c r="AM5841" s="84"/>
      <c r="AN5841" s="84"/>
      <c r="AO5841" s="84"/>
      <c r="AP5841" s="84"/>
      <c r="AQ5841" s="84"/>
    </row>
    <row r="5842" ht="15.0" customHeight="1">
      <c r="A5842" s="98">
        <v>5839.0</v>
      </c>
      <c r="B5842" s="99" t="s">
        <v>12224</v>
      </c>
      <c r="C5842" s="98" t="s">
        <v>141</v>
      </c>
      <c r="D5842" s="98" t="s">
        <v>12225</v>
      </c>
      <c r="E5842" s="100">
        <v>33.51</v>
      </c>
      <c r="F5842" s="98" t="s">
        <v>86</v>
      </c>
      <c r="G5842" s="98" t="s">
        <v>606</v>
      </c>
      <c r="H5842" s="101">
        <v>1748676.9</v>
      </c>
      <c r="I5842" s="98">
        <v>1.0</v>
      </c>
      <c r="J5842" s="102">
        <v>4.7</v>
      </c>
      <c r="K5842" s="99">
        <v>2021.0</v>
      </c>
      <c r="L5842" s="98" t="s">
        <v>630</v>
      </c>
      <c r="M5842" s="98">
        <v>2021.0</v>
      </c>
      <c r="N5842" s="98" t="s">
        <v>161</v>
      </c>
      <c r="O5842" s="65" t="str">
        <f t="shared" si="1"/>
        <v>211080110001</v>
      </c>
      <c r="P5842" s="65">
        <f t="shared" si="2"/>
        <v>6</v>
      </c>
      <c r="Q5842" s="65">
        <f t="shared" si="3"/>
        <v>0</v>
      </c>
      <c r="R5842" s="65" t="str">
        <f t="shared" si="12"/>
        <v>21.108.011/0001-60</v>
      </c>
      <c r="S5842" s="84"/>
      <c r="T5842" s="84" t="str">
        <f t="shared" si="10"/>
        <v/>
      </c>
      <c r="U5842" s="84" t="str">
        <f t="shared" si="11"/>
        <v/>
      </c>
      <c r="V5842" s="65" t="str">
        <f t="shared" si="5"/>
        <v/>
      </c>
      <c r="W5842" s="84"/>
      <c r="X5842" s="84"/>
      <c r="Y5842" s="85"/>
      <c r="Z5842" s="85"/>
      <c r="AA5842" s="65" t="str">
        <f t="shared" si="6"/>
        <v/>
      </c>
      <c r="AB5842" s="65" t="str">
        <f t="shared" si="7"/>
        <v/>
      </c>
      <c r="AC5842" s="86"/>
      <c r="AD5842" s="87" t="str">
        <f t="shared" si="8"/>
        <v/>
      </c>
      <c r="AE5842" s="84"/>
      <c r="AF5842" s="86">
        <f>IF(AC5842&gt;0,AC5842,'⚙️ Config'!$B$10)</f>
        <v>0.0075</v>
      </c>
      <c r="AG5842" s="88">
        <f t="shared" si="9"/>
        <v>13115.07675</v>
      </c>
      <c r="AH5842" s="88">
        <f>AG5842*'⚙️ Config'!$B$11</f>
        <v>65575.38375</v>
      </c>
      <c r="AI5842" s="88">
        <f>AH5842*'⚙️ Config'!$B$12</f>
        <v>19672.61513</v>
      </c>
      <c r="AJ5842" s="64"/>
      <c r="AK5842" s="84"/>
      <c r="AL5842" s="84"/>
      <c r="AM5842" s="84"/>
      <c r="AN5842" s="84"/>
      <c r="AO5842" s="84"/>
      <c r="AP5842" s="84"/>
      <c r="AQ5842" s="84"/>
    </row>
    <row r="5843" ht="15.0" customHeight="1">
      <c r="A5843" s="103">
        <v>5840.0</v>
      </c>
      <c r="B5843" s="104" t="s">
        <v>12226</v>
      </c>
      <c r="C5843" s="103" t="s">
        <v>141</v>
      </c>
      <c r="D5843" s="103" t="s">
        <v>12227</v>
      </c>
      <c r="E5843" s="105">
        <v>33.51</v>
      </c>
      <c r="F5843" s="103" t="s">
        <v>86</v>
      </c>
      <c r="G5843" s="103" t="s">
        <v>606</v>
      </c>
      <c r="H5843" s="106">
        <v>1747846.26</v>
      </c>
      <c r="I5843" s="103">
        <v>1.0</v>
      </c>
      <c r="J5843" s="107">
        <v>4.7</v>
      </c>
      <c r="K5843" s="104">
        <v>2021.0</v>
      </c>
      <c r="L5843" s="103" t="s">
        <v>197</v>
      </c>
      <c r="M5843" s="103">
        <v>2021.0</v>
      </c>
      <c r="N5843" s="103" t="s">
        <v>161</v>
      </c>
      <c r="O5843" s="65" t="str">
        <f t="shared" si="1"/>
        <v>108747300001</v>
      </c>
      <c r="P5843" s="65">
        <f t="shared" si="2"/>
        <v>7</v>
      </c>
      <c r="Q5843" s="65">
        <f t="shared" si="3"/>
        <v>5</v>
      </c>
      <c r="R5843" s="65" t="str">
        <f t="shared" si="12"/>
        <v>10.874.730/0001-75</v>
      </c>
      <c r="S5843" s="84"/>
      <c r="T5843" s="84" t="str">
        <f t="shared" si="10"/>
        <v/>
      </c>
      <c r="U5843" s="84" t="str">
        <f t="shared" si="11"/>
        <v/>
      </c>
      <c r="V5843" s="65" t="str">
        <f t="shared" si="5"/>
        <v/>
      </c>
      <c r="W5843" s="84"/>
      <c r="X5843" s="84"/>
      <c r="Y5843" s="85"/>
      <c r="Z5843" s="85"/>
      <c r="AA5843" s="65" t="str">
        <f t="shared" si="6"/>
        <v/>
      </c>
      <c r="AB5843" s="65" t="str">
        <f t="shared" si="7"/>
        <v/>
      </c>
      <c r="AC5843" s="86"/>
      <c r="AD5843" s="87" t="str">
        <f t="shared" si="8"/>
        <v/>
      </c>
      <c r="AE5843" s="84"/>
      <c r="AF5843" s="86">
        <f>IF(AC5843&gt;0,AC5843,'⚙️ Config'!$B$10)</f>
        <v>0.0075</v>
      </c>
      <c r="AG5843" s="88">
        <f t="shared" si="9"/>
        <v>13108.84695</v>
      </c>
      <c r="AH5843" s="88">
        <f>AG5843*'⚙️ Config'!$B$11</f>
        <v>65544.23475</v>
      </c>
      <c r="AI5843" s="88">
        <f>AH5843*'⚙️ Config'!$B$12</f>
        <v>19663.27043</v>
      </c>
      <c r="AJ5843" s="64"/>
      <c r="AK5843" s="84"/>
      <c r="AL5843" s="84"/>
      <c r="AM5843" s="84"/>
      <c r="AN5843" s="84"/>
      <c r="AO5843" s="84"/>
      <c r="AP5843" s="84"/>
      <c r="AQ5843" s="84"/>
    </row>
    <row r="5844" ht="15.0" customHeight="1">
      <c r="A5844" s="98">
        <v>5841.0</v>
      </c>
      <c r="B5844" s="99" t="s">
        <v>12228</v>
      </c>
      <c r="C5844" s="98" t="s">
        <v>141</v>
      </c>
      <c r="D5844" s="98" t="s">
        <v>12229</v>
      </c>
      <c r="E5844" s="100">
        <v>33.51</v>
      </c>
      <c r="F5844" s="98" t="s">
        <v>86</v>
      </c>
      <c r="G5844" s="98" t="s">
        <v>606</v>
      </c>
      <c r="H5844" s="101">
        <v>1746626.74</v>
      </c>
      <c r="I5844" s="98">
        <v>1.0</v>
      </c>
      <c r="J5844" s="102">
        <v>4.7</v>
      </c>
      <c r="K5844" s="99">
        <v>2021.0</v>
      </c>
      <c r="L5844" s="98" t="s">
        <v>630</v>
      </c>
      <c r="M5844" s="98">
        <v>2021.0</v>
      </c>
      <c r="N5844" s="98" t="s">
        <v>161</v>
      </c>
      <c r="O5844" s="65" t="str">
        <f t="shared" si="1"/>
        <v>153871150001</v>
      </c>
      <c r="P5844" s="65">
        <f t="shared" si="2"/>
        <v>5</v>
      </c>
      <c r="Q5844" s="65">
        <f t="shared" si="3"/>
        <v>8</v>
      </c>
      <c r="R5844" s="65" t="str">
        <f t="shared" si="12"/>
        <v>15.387.115/0001-58</v>
      </c>
      <c r="S5844" s="84"/>
      <c r="T5844" s="84" t="str">
        <f t="shared" si="10"/>
        <v/>
      </c>
      <c r="U5844" s="84" t="str">
        <f t="shared" si="11"/>
        <v/>
      </c>
      <c r="V5844" s="65" t="str">
        <f t="shared" si="5"/>
        <v/>
      </c>
      <c r="W5844" s="84"/>
      <c r="X5844" s="84"/>
      <c r="Y5844" s="85"/>
      <c r="Z5844" s="85"/>
      <c r="AA5844" s="65" t="str">
        <f t="shared" si="6"/>
        <v/>
      </c>
      <c r="AB5844" s="65" t="str">
        <f t="shared" si="7"/>
        <v/>
      </c>
      <c r="AC5844" s="86"/>
      <c r="AD5844" s="87" t="str">
        <f t="shared" si="8"/>
        <v/>
      </c>
      <c r="AE5844" s="84"/>
      <c r="AF5844" s="86">
        <f>IF(AC5844&gt;0,AC5844,'⚙️ Config'!$B$10)</f>
        <v>0.0075</v>
      </c>
      <c r="AG5844" s="88">
        <f t="shared" si="9"/>
        <v>13099.70055</v>
      </c>
      <c r="AH5844" s="88">
        <f>AG5844*'⚙️ Config'!$B$11</f>
        <v>65498.50275</v>
      </c>
      <c r="AI5844" s="88">
        <f>AH5844*'⚙️ Config'!$B$12</f>
        <v>19649.55083</v>
      </c>
      <c r="AJ5844" s="64"/>
      <c r="AK5844" s="84"/>
      <c r="AL5844" s="84"/>
      <c r="AM5844" s="84"/>
      <c r="AN5844" s="84"/>
      <c r="AO5844" s="84"/>
      <c r="AP5844" s="84"/>
      <c r="AQ5844" s="84"/>
    </row>
    <row r="5845" ht="15.0" customHeight="1">
      <c r="A5845" s="98">
        <v>5842.0</v>
      </c>
      <c r="B5845" s="99" t="s">
        <v>12230</v>
      </c>
      <c r="C5845" s="98" t="s">
        <v>154</v>
      </c>
      <c r="D5845" s="98" t="s">
        <v>12231</v>
      </c>
      <c r="E5845" s="100">
        <v>33.01</v>
      </c>
      <c r="F5845" s="98" t="s">
        <v>86</v>
      </c>
      <c r="G5845" s="98" t="s">
        <v>606</v>
      </c>
      <c r="H5845" s="101">
        <v>1746484.32</v>
      </c>
      <c r="I5845" s="98">
        <v>1.0</v>
      </c>
      <c r="J5845" s="102">
        <v>4.9</v>
      </c>
      <c r="K5845" s="99">
        <v>2021.0</v>
      </c>
      <c r="L5845" s="98" t="s">
        <v>202</v>
      </c>
      <c r="M5845" s="98">
        <v>2021.0</v>
      </c>
      <c r="N5845" s="98" t="s">
        <v>161</v>
      </c>
      <c r="O5845" s="65" t="str">
        <f t="shared" si="1"/>
        <v>116035660001</v>
      </c>
      <c r="P5845" s="65">
        <f t="shared" si="2"/>
        <v>2</v>
      </c>
      <c r="Q5845" s="65">
        <f t="shared" si="3"/>
        <v>4</v>
      </c>
      <c r="R5845" s="65" t="str">
        <f t="shared" si="12"/>
        <v>11.603.566/0001-24</v>
      </c>
      <c r="S5845" s="84"/>
      <c r="T5845" s="84" t="str">
        <f t="shared" si="10"/>
        <v/>
      </c>
      <c r="U5845" s="84" t="str">
        <f t="shared" si="11"/>
        <v/>
      </c>
      <c r="V5845" s="65" t="str">
        <f t="shared" si="5"/>
        <v/>
      </c>
      <c r="W5845" s="84"/>
      <c r="X5845" s="84"/>
      <c r="Y5845" s="85"/>
      <c r="Z5845" s="85"/>
      <c r="AA5845" s="65" t="str">
        <f t="shared" si="6"/>
        <v/>
      </c>
      <c r="AB5845" s="65" t="str">
        <f t="shared" si="7"/>
        <v/>
      </c>
      <c r="AC5845" s="86"/>
      <c r="AD5845" s="87" t="str">
        <f t="shared" si="8"/>
        <v/>
      </c>
      <c r="AE5845" s="84"/>
      <c r="AF5845" s="86">
        <f>IF(AC5845&gt;0,AC5845,'⚙️ Config'!$B$10)</f>
        <v>0.0075</v>
      </c>
      <c r="AG5845" s="88">
        <f t="shared" si="9"/>
        <v>13098.6324</v>
      </c>
      <c r="AH5845" s="88">
        <f>AG5845*'⚙️ Config'!$B$11</f>
        <v>65493.162</v>
      </c>
      <c r="AI5845" s="88">
        <f>AH5845*'⚙️ Config'!$B$12</f>
        <v>19647.9486</v>
      </c>
      <c r="AJ5845" s="64"/>
      <c r="AK5845" s="84"/>
      <c r="AL5845" s="84"/>
      <c r="AM5845" s="84"/>
      <c r="AN5845" s="84"/>
      <c r="AO5845" s="84"/>
      <c r="AP5845" s="84"/>
      <c r="AQ5845" s="84"/>
    </row>
    <row r="5846" ht="15.0" customHeight="1">
      <c r="A5846" s="103">
        <v>5843.0</v>
      </c>
      <c r="B5846" s="104" t="s">
        <v>12232</v>
      </c>
      <c r="C5846" s="103" t="s">
        <v>141</v>
      </c>
      <c r="D5846" s="103" t="s">
        <v>12233</v>
      </c>
      <c r="E5846" s="105">
        <v>33.51</v>
      </c>
      <c r="F5846" s="103" t="s">
        <v>86</v>
      </c>
      <c r="G5846" s="103" t="s">
        <v>606</v>
      </c>
      <c r="H5846" s="106">
        <v>1745899.26</v>
      </c>
      <c r="I5846" s="103">
        <v>1.0</v>
      </c>
      <c r="J5846" s="107">
        <v>4.7</v>
      </c>
      <c r="K5846" s="104">
        <v>2021.0</v>
      </c>
      <c r="L5846" s="103" t="s">
        <v>630</v>
      </c>
      <c r="M5846" s="103">
        <v>2021.0</v>
      </c>
      <c r="N5846" s="103" t="s">
        <v>161</v>
      </c>
      <c r="O5846" s="65" t="str">
        <f t="shared" si="1"/>
        <v>169847610001</v>
      </c>
      <c r="P5846" s="65">
        <f t="shared" si="2"/>
        <v>6</v>
      </c>
      <c r="Q5846" s="65">
        <f t="shared" si="3"/>
        <v>5</v>
      </c>
      <c r="R5846" s="65" t="str">
        <f t="shared" si="12"/>
        <v>16.984.761/0001-65</v>
      </c>
      <c r="S5846" s="84"/>
      <c r="T5846" s="84" t="str">
        <f t="shared" si="10"/>
        <v/>
      </c>
      <c r="U5846" s="84" t="str">
        <f t="shared" si="11"/>
        <v/>
      </c>
      <c r="V5846" s="65" t="str">
        <f t="shared" si="5"/>
        <v/>
      </c>
      <c r="W5846" s="84"/>
      <c r="X5846" s="84"/>
      <c r="Y5846" s="85"/>
      <c r="Z5846" s="85"/>
      <c r="AA5846" s="65" t="str">
        <f t="shared" si="6"/>
        <v/>
      </c>
      <c r="AB5846" s="65" t="str">
        <f t="shared" si="7"/>
        <v/>
      </c>
      <c r="AC5846" s="86"/>
      <c r="AD5846" s="87" t="str">
        <f t="shared" si="8"/>
        <v/>
      </c>
      <c r="AE5846" s="84"/>
      <c r="AF5846" s="86">
        <f>IF(AC5846&gt;0,AC5846,'⚙️ Config'!$B$10)</f>
        <v>0.0075</v>
      </c>
      <c r="AG5846" s="88">
        <f t="shared" si="9"/>
        <v>13094.24445</v>
      </c>
      <c r="AH5846" s="88">
        <f>AG5846*'⚙️ Config'!$B$11</f>
        <v>65471.22225</v>
      </c>
      <c r="AI5846" s="88">
        <f>AH5846*'⚙️ Config'!$B$12</f>
        <v>19641.36668</v>
      </c>
      <c r="AJ5846" s="64"/>
      <c r="AK5846" s="84"/>
      <c r="AL5846" s="84"/>
      <c r="AM5846" s="84"/>
      <c r="AN5846" s="84"/>
      <c r="AO5846" s="84"/>
      <c r="AP5846" s="84"/>
      <c r="AQ5846" s="84"/>
    </row>
    <row r="5847" ht="15.0" customHeight="1">
      <c r="A5847" s="103">
        <v>5844.0</v>
      </c>
      <c r="B5847" s="104" t="s">
        <v>12234</v>
      </c>
      <c r="C5847" s="103" t="s">
        <v>141</v>
      </c>
      <c r="D5847" s="103" t="s">
        <v>12235</v>
      </c>
      <c r="E5847" s="105">
        <v>33.25</v>
      </c>
      <c r="F5847" s="103" t="s">
        <v>86</v>
      </c>
      <c r="G5847" s="103" t="s">
        <v>606</v>
      </c>
      <c r="H5847" s="106">
        <v>1744286.32</v>
      </c>
      <c r="I5847" s="103">
        <v>1.0</v>
      </c>
      <c r="J5847" s="107">
        <v>4.8</v>
      </c>
      <c r="K5847" s="104">
        <v>2021.0</v>
      </c>
      <c r="L5847" s="103" t="s">
        <v>295</v>
      </c>
      <c r="M5847" s="103">
        <v>2021.0</v>
      </c>
      <c r="N5847" s="103" t="s">
        <v>161</v>
      </c>
      <c r="O5847" s="65" t="str">
        <f t="shared" si="1"/>
        <v>020608560001</v>
      </c>
      <c r="P5847" s="65">
        <f t="shared" si="2"/>
        <v>8</v>
      </c>
      <c r="Q5847" s="65">
        <f t="shared" si="3"/>
        <v>8</v>
      </c>
      <c r="R5847" s="65" t="str">
        <f t="shared" si="12"/>
        <v>02.060.856/0001-88</v>
      </c>
      <c r="S5847" s="84"/>
      <c r="T5847" s="84" t="str">
        <f t="shared" si="10"/>
        <v/>
      </c>
      <c r="U5847" s="84" t="str">
        <f t="shared" si="11"/>
        <v/>
      </c>
      <c r="V5847" s="65" t="str">
        <f t="shared" si="5"/>
        <v/>
      </c>
      <c r="W5847" s="84"/>
      <c r="X5847" s="84"/>
      <c r="Y5847" s="85"/>
      <c r="Z5847" s="85"/>
      <c r="AA5847" s="65" t="str">
        <f t="shared" si="6"/>
        <v/>
      </c>
      <c r="AB5847" s="65" t="str">
        <f t="shared" si="7"/>
        <v/>
      </c>
      <c r="AC5847" s="86"/>
      <c r="AD5847" s="87" t="str">
        <f t="shared" si="8"/>
        <v/>
      </c>
      <c r="AE5847" s="84"/>
      <c r="AF5847" s="86">
        <f>IF(AC5847&gt;0,AC5847,'⚙️ Config'!$B$10)</f>
        <v>0.0075</v>
      </c>
      <c r="AG5847" s="88">
        <f t="shared" si="9"/>
        <v>13082.1474</v>
      </c>
      <c r="AH5847" s="88">
        <f>AG5847*'⚙️ Config'!$B$11</f>
        <v>65410.737</v>
      </c>
      <c r="AI5847" s="88">
        <f>AH5847*'⚙️ Config'!$B$12</f>
        <v>19623.2211</v>
      </c>
      <c r="AJ5847" s="64"/>
      <c r="AK5847" s="84"/>
      <c r="AL5847" s="84"/>
      <c r="AM5847" s="84"/>
      <c r="AN5847" s="84"/>
      <c r="AO5847" s="84"/>
      <c r="AP5847" s="84"/>
      <c r="AQ5847" s="84"/>
    </row>
    <row r="5848" ht="15.0" customHeight="1">
      <c r="A5848" s="98">
        <v>5845.0</v>
      </c>
      <c r="B5848" s="99" t="s">
        <v>12236</v>
      </c>
      <c r="C5848" s="98" t="s">
        <v>141</v>
      </c>
      <c r="D5848" s="98" t="s">
        <v>12237</v>
      </c>
      <c r="E5848" s="100">
        <v>32.77</v>
      </c>
      <c r="F5848" s="98" t="s">
        <v>86</v>
      </c>
      <c r="G5848" s="98" t="s">
        <v>606</v>
      </c>
      <c r="H5848" s="101">
        <v>1740720.68</v>
      </c>
      <c r="I5848" s="98">
        <v>1.0</v>
      </c>
      <c r="J5848" s="102">
        <v>5.0</v>
      </c>
      <c r="K5848" s="99">
        <v>2021.0</v>
      </c>
      <c r="L5848" s="98" t="s">
        <v>630</v>
      </c>
      <c r="M5848" s="98">
        <v>2021.0</v>
      </c>
      <c r="N5848" s="98" t="s">
        <v>161</v>
      </c>
      <c r="O5848" s="65" t="str">
        <f t="shared" si="1"/>
        <v>238557500001</v>
      </c>
      <c r="P5848" s="65">
        <f t="shared" si="2"/>
        <v>4</v>
      </c>
      <c r="Q5848" s="65">
        <f t="shared" si="3"/>
        <v>0</v>
      </c>
      <c r="R5848" s="65" t="str">
        <f t="shared" si="12"/>
        <v>23.855.750/0001-40</v>
      </c>
      <c r="S5848" s="84"/>
      <c r="T5848" s="84" t="str">
        <f t="shared" si="10"/>
        <v/>
      </c>
      <c r="U5848" s="84" t="str">
        <f t="shared" si="11"/>
        <v/>
      </c>
      <c r="V5848" s="65" t="str">
        <f t="shared" si="5"/>
        <v/>
      </c>
      <c r="W5848" s="84"/>
      <c r="X5848" s="84"/>
      <c r="Y5848" s="85"/>
      <c r="Z5848" s="85"/>
      <c r="AA5848" s="65" t="str">
        <f t="shared" si="6"/>
        <v/>
      </c>
      <c r="AB5848" s="65" t="str">
        <f t="shared" si="7"/>
        <v/>
      </c>
      <c r="AC5848" s="86"/>
      <c r="AD5848" s="87" t="str">
        <f t="shared" si="8"/>
        <v/>
      </c>
      <c r="AE5848" s="84"/>
      <c r="AF5848" s="86">
        <f>IF(AC5848&gt;0,AC5848,'⚙️ Config'!$B$10)</f>
        <v>0.0075</v>
      </c>
      <c r="AG5848" s="88">
        <f t="shared" si="9"/>
        <v>13055.4051</v>
      </c>
      <c r="AH5848" s="88">
        <f>AG5848*'⚙️ Config'!$B$11</f>
        <v>65277.0255</v>
      </c>
      <c r="AI5848" s="88">
        <f>AH5848*'⚙️ Config'!$B$12</f>
        <v>19583.10765</v>
      </c>
      <c r="AJ5848" s="64"/>
      <c r="AK5848" s="84"/>
      <c r="AL5848" s="84"/>
      <c r="AM5848" s="84"/>
      <c r="AN5848" s="84"/>
      <c r="AO5848" s="84"/>
      <c r="AP5848" s="84"/>
      <c r="AQ5848" s="84"/>
    </row>
    <row r="5849" ht="15.0" customHeight="1">
      <c r="A5849" s="103">
        <v>5846.0</v>
      </c>
      <c r="B5849" s="104" t="s">
        <v>12238</v>
      </c>
      <c r="C5849" s="103" t="s">
        <v>141</v>
      </c>
      <c r="D5849" s="103" t="s">
        <v>12239</v>
      </c>
      <c r="E5849" s="105">
        <v>34.05</v>
      </c>
      <c r="F5849" s="103" t="s">
        <v>86</v>
      </c>
      <c r="G5849" s="103" t="s">
        <v>606</v>
      </c>
      <c r="H5849" s="106">
        <v>1738894.96</v>
      </c>
      <c r="I5849" s="103">
        <v>1.0</v>
      </c>
      <c r="J5849" s="107">
        <v>4.5</v>
      </c>
      <c r="K5849" s="104">
        <v>2021.0</v>
      </c>
      <c r="L5849" s="103" t="s">
        <v>202</v>
      </c>
      <c r="M5849" s="103">
        <v>2021.0</v>
      </c>
      <c r="N5849" s="103" t="s">
        <v>161</v>
      </c>
      <c r="O5849" s="65" t="str">
        <f t="shared" si="1"/>
        <v>128397320001</v>
      </c>
      <c r="P5849" s="65">
        <f t="shared" si="2"/>
        <v>5</v>
      </c>
      <c r="Q5849" s="65">
        <f t="shared" si="3"/>
        <v>9</v>
      </c>
      <c r="R5849" s="65" t="str">
        <f t="shared" si="12"/>
        <v>12.839.732/0001-59</v>
      </c>
      <c r="S5849" s="84"/>
      <c r="T5849" s="84" t="str">
        <f t="shared" si="10"/>
        <v/>
      </c>
      <c r="U5849" s="84" t="str">
        <f t="shared" si="11"/>
        <v/>
      </c>
      <c r="V5849" s="65" t="str">
        <f t="shared" si="5"/>
        <v/>
      </c>
      <c r="W5849" s="84"/>
      <c r="X5849" s="84"/>
      <c r="Y5849" s="85"/>
      <c r="Z5849" s="85"/>
      <c r="AA5849" s="65" t="str">
        <f t="shared" si="6"/>
        <v/>
      </c>
      <c r="AB5849" s="65" t="str">
        <f t="shared" si="7"/>
        <v/>
      </c>
      <c r="AC5849" s="86"/>
      <c r="AD5849" s="87" t="str">
        <f t="shared" si="8"/>
        <v/>
      </c>
      <c r="AE5849" s="84"/>
      <c r="AF5849" s="86">
        <f>IF(AC5849&gt;0,AC5849,'⚙️ Config'!$B$10)</f>
        <v>0.0075</v>
      </c>
      <c r="AG5849" s="88">
        <f t="shared" si="9"/>
        <v>13041.7122</v>
      </c>
      <c r="AH5849" s="88">
        <f>AG5849*'⚙️ Config'!$B$11</f>
        <v>65208.561</v>
      </c>
      <c r="AI5849" s="88">
        <f>AH5849*'⚙️ Config'!$B$12</f>
        <v>19562.5683</v>
      </c>
      <c r="AJ5849" s="64"/>
      <c r="AK5849" s="84"/>
      <c r="AL5849" s="84"/>
      <c r="AM5849" s="84"/>
      <c r="AN5849" s="84"/>
      <c r="AO5849" s="84"/>
      <c r="AP5849" s="84"/>
      <c r="AQ5849" s="84"/>
    </row>
    <row r="5850" ht="15.0" customHeight="1">
      <c r="A5850" s="103">
        <v>5847.0</v>
      </c>
      <c r="B5850" s="104" t="s">
        <v>12240</v>
      </c>
      <c r="C5850" s="103" t="s">
        <v>141</v>
      </c>
      <c r="D5850" s="103" t="s">
        <v>12241</v>
      </c>
      <c r="E5850" s="105">
        <v>33.51</v>
      </c>
      <c r="F5850" s="103" t="s">
        <v>86</v>
      </c>
      <c r="G5850" s="103" t="s">
        <v>606</v>
      </c>
      <c r="H5850" s="106">
        <v>1737769.72</v>
      </c>
      <c r="I5850" s="103">
        <v>1.0</v>
      </c>
      <c r="J5850" s="107">
        <v>4.7</v>
      </c>
      <c r="K5850" s="104">
        <v>2021.0</v>
      </c>
      <c r="L5850" s="103" t="s">
        <v>630</v>
      </c>
      <c r="M5850" s="103">
        <v>2021.0</v>
      </c>
      <c r="N5850" s="103" t="s">
        <v>161</v>
      </c>
      <c r="O5850" s="65" t="str">
        <f t="shared" si="1"/>
        <v>248132770001</v>
      </c>
      <c r="P5850" s="65">
        <f t="shared" si="2"/>
        <v>0</v>
      </c>
      <c r="Q5850" s="65">
        <f t="shared" si="3"/>
        <v>0</v>
      </c>
      <c r="R5850" s="65" t="str">
        <f t="shared" si="12"/>
        <v>24.813.277/0001-00</v>
      </c>
      <c r="S5850" s="84"/>
      <c r="T5850" s="84" t="str">
        <f t="shared" si="10"/>
        <v/>
      </c>
      <c r="U5850" s="84" t="str">
        <f t="shared" si="11"/>
        <v/>
      </c>
      <c r="V5850" s="65" t="str">
        <f t="shared" si="5"/>
        <v/>
      </c>
      <c r="W5850" s="84"/>
      <c r="X5850" s="84"/>
      <c r="Y5850" s="85"/>
      <c r="Z5850" s="85"/>
      <c r="AA5850" s="65" t="str">
        <f t="shared" si="6"/>
        <v/>
      </c>
      <c r="AB5850" s="65" t="str">
        <f t="shared" si="7"/>
        <v/>
      </c>
      <c r="AC5850" s="86"/>
      <c r="AD5850" s="87" t="str">
        <f t="shared" si="8"/>
        <v/>
      </c>
      <c r="AE5850" s="84"/>
      <c r="AF5850" s="86">
        <f>IF(AC5850&gt;0,AC5850,'⚙️ Config'!$B$10)</f>
        <v>0.0075</v>
      </c>
      <c r="AG5850" s="88">
        <f t="shared" si="9"/>
        <v>13033.2729</v>
      </c>
      <c r="AH5850" s="88">
        <f>AG5850*'⚙️ Config'!$B$11</f>
        <v>65166.3645</v>
      </c>
      <c r="AI5850" s="88">
        <f>AH5850*'⚙️ Config'!$B$12</f>
        <v>19549.90935</v>
      </c>
      <c r="AJ5850" s="64"/>
      <c r="AK5850" s="84"/>
      <c r="AL5850" s="84"/>
      <c r="AM5850" s="84"/>
      <c r="AN5850" s="84"/>
      <c r="AO5850" s="84"/>
      <c r="AP5850" s="84"/>
      <c r="AQ5850" s="84"/>
    </row>
    <row r="5851" ht="15.0" customHeight="1">
      <c r="A5851" s="103">
        <v>5848.0</v>
      </c>
      <c r="B5851" s="104" t="s">
        <v>12242</v>
      </c>
      <c r="C5851" s="103" t="s">
        <v>141</v>
      </c>
      <c r="D5851" s="103" t="s">
        <v>12243</v>
      </c>
      <c r="E5851" s="105">
        <v>34.94</v>
      </c>
      <c r="F5851" s="103" t="s">
        <v>86</v>
      </c>
      <c r="G5851" s="103" t="s">
        <v>606</v>
      </c>
      <c r="H5851" s="106">
        <v>1737562.41</v>
      </c>
      <c r="I5851" s="103">
        <v>1.0</v>
      </c>
      <c r="J5851" s="107">
        <v>4.2</v>
      </c>
      <c r="K5851" s="104">
        <v>2022.0</v>
      </c>
      <c r="L5851" s="103" t="s">
        <v>448</v>
      </c>
      <c r="M5851" s="103">
        <v>2022.0</v>
      </c>
      <c r="N5851" s="103" t="s">
        <v>161</v>
      </c>
      <c r="O5851" s="65" t="str">
        <f t="shared" si="1"/>
        <v>005945650001</v>
      </c>
      <c r="P5851" s="65">
        <f t="shared" si="2"/>
        <v>4</v>
      </c>
      <c r="Q5851" s="65">
        <f t="shared" si="3"/>
        <v>4</v>
      </c>
      <c r="R5851" s="65" t="str">
        <f t="shared" si="12"/>
        <v>00.594.565/0001-44</v>
      </c>
      <c r="S5851" s="84"/>
      <c r="T5851" s="84" t="str">
        <f t="shared" si="10"/>
        <v/>
      </c>
      <c r="U5851" s="84" t="str">
        <f t="shared" si="11"/>
        <v/>
      </c>
      <c r="V5851" s="65" t="str">
        <f t="shared" si="5"/>
        <v/>
      </c>
      <c r="W5851" s="84"/>
      <c r="X5851" s="84"/>
      <c r="Y5851" s="85"/>
      <c r="Z5851" s="85"/>
      <c r="AA5851" s="65" t="str">
        <f t="shared" si="6"/>
        <v/>
      </c>
      <c r="AB5851" s="65" t="str">
        <f t="shared" si="7"/>
        <v/>
      </c>
      <c r="AC5851" s="86"/>
      <c r="AD5851" s="87" t="str">
        <f t="shared" si="8"/>
        <v/>
      </c>
      <c r="AE5851" s="84"/>
      <c r="AF5851" s="86">
        <f>IF(AC5851&gt;0,AC5851,'⚙️ Config'!$B$10)</f>
        <v>0.0075</v>
      </c>
      <c r="AG5851" s="88">
        <f t="shared" si="9"/>
        <v>13031.71808</v>
      </c>
      <c r="AH5851" s="88">
        <f>AG5851*'⚙️ Config'!$B$11</f>
        <v>65158.59038</v>
      </c>
      <c r="AI5851" s="88">
        <f>AH5851*'⚙️ Config'!$B$12</f>
        <v>19547.57711</v>
      </c>
      <c r="AJ5851" s="64"/>
      <c r="AK5851" s="84"/>
      <c r="AL5851" s="84"/>
      <c r="AM5851" s="84"/>
      <c r="AN5851" s="84"/>
      <c r="AO5851" s="84"/>
      <c r="AP5851" s="84"/>
      <c r="AQ5851" s="84"/>
    </row>
    <row r="5852" ht="15.0" customHeight="1">
      <c r="A5852" s="98">
        <v>5849.0</v>
      </c>
      <c r="B5852" s="99" t="s">
        <v>12244</v>
      </c>
      <c r="C5852" s="98" t="s">
        <v>141</v>
      </c>
      <c r="D5852" s="98" t="s">
        <v>12245</v>
      </c>
      <c r="E5852" s="100">
        <v>33.51</v>
      </c>
      <c r="F5852" s="98" t="s">
        <v>86</v>
      </c>
      <c r="G5852" s="98" t="s">
        <v>606</v>
      </c>
      <c r="H5852" s="101">
        <v>1737186.19</v>
      </c>
      <c r="I5852" s="98">
        <v>1.0</v>
      </c>
      <c r="J5852" s="102">
        <v>4.7</v>
      </c>
      <c r="K5852" s="99">
        <v>2021.0</v>
      </c>
      <c r="L5852" s="98" t="s">
        <v>630</v>
      </c>
      <c r="M5852" s="98">
        <v>2021.0</v>
      </c>
      <c r="N5852" s="98" t="s">
        <v>161</v>
      </c>
      <c r="O5852" s="65" t="str">
        <f t="shared" si="1"/>
        <v>192675840001</v>
      </c>
      <c r="P5852" s="65">
        <f t="shared" si="2"/>
        <v>9</v>
      </c>
      <c r="Q5852" s="65">
        <f t="shared" si="3"/>
        <v>4</v>
      </c>
      <c r="R5852" s="65" t="str">
        <f t="shared" si="12"/>
        <v>19.267.584/0001-94</v>
      </c>
      <c r="S5852" s="84"/>
      <c r="T5852" s="84" t="str">
        <f t="shared" si="10"/>
        <v/>
      </c>
      <c r="U5852" s="84" t="str">
        <f t="shared" si="11"/>
        <v/>
      </c>
      <c r="V5852" s="65" t="str">
        <f t="shared" si="5"/>
        <v/>
      </c>
      <c r="W5852" s="84"/>
      <c r="X5852" s="84"/>
      <c r="Y5852" s="85"/>
      <c r="Z5852" s="85"/>
      <c r="AA5852" s="65" t="str">
        <f t="shared" si="6"/>
        <v/>
      </c>
      <c r="AB5852" s="65" t="str">
        <f t="shared" si="7"/>
        <v/>
      </c>
      <c r="AC5852" s="86"/>
      <c r="AD5852" s="87" t="str">
        <f t="shared" si="8"/>
        <v/>
      </c>
      <c r="AE5852" s="84"/>
      <c r="AF5852" s="86">
        <f>IF(AC5852&gt;0,AC5852,'⚙️ Config'!$B$10)</f>
        <v>0.0075</v>
      </c>
      <c r="AG5852" s="88">
        <f t="shared" si="9"/>
        <v>13028.89643</v>
      </c>
      <c r="AH5852" s="88">
        <f>AG5852*'⚙️ Config'!$B$11</f>
        <v>65144.48213</v>
      </c>
      <c r="AI5852" s="88">
        <f>AH5852*'⚙️ Config'!$B$12</f>
        <v>19543.34464</v>
      </c>
      <c r="AJ5852" s="64"/>
      <c r="AK5852" s="84"/>
      <c r="AL5852" s="84"/>
      <c r="AM5852" s="84"/>
      <c r="AN5852" s="84"/>
      <c r="AO5852" s="84"/>
      <c r="AP5852" s="84"/>
      <c r="AQ5852" s="84"/>
    </row>
    <row r="5853" ht="15.0" customHeight="1">
      <c r="A5853" s="98">
        <v>5850.0</v>
      </c>
      <c r="B5853" s="99" t="s">
        <v>12246</v>
      </c>
      <c r="C5853" s="98" t="s">
        <v>141</v>
      </c>
      <c r="D5853" s="98" t="s">
        <v>12247</v>
      </c>
      <c r="E5853" s="100">
        <v>33.25</v>
      </c>
      <c r="F5853" s="98" t="s">
        <v>86</v>
      </c>
      <c r="G5853" s="98" t="s">
        <v>606</v>
      </c>
      <c r="H5853" s="101">
        <v>1736625.64</v>
      </c>
      <c r="I5853" s="98">
        <v>1.0</v>
      </c>
      <c r="J5853" s="102">
        <v>4.8</v>
      </c>
      <c r="K5853" s="99">
        <v>2021.0</v>
      </c>
      <c r="L5853" s="98" t="s">
        <v>630</v>
      </c>
      <c r="M5853" s="98">
        <v>2021.0</v>
      </c>
      <c r="N5853" s="98" t="s">
        <v>161</v>
      </c>
      <c r="O5853" s="65" t="str">
        <f t="shared" si="1"/>
        <v>115385040001</v>
      </c>
      <c r="P5853" s="65">
        <f t="shared" si="2"/>
        <v>8</v>
      </c>
      <c r="Q5853" s="65">
        <f t="shared" si="3"/>
        <v>6</v>
      </c>
      <c r="R5853" s="65" t="str">
        <f t="shared" si="12"/>
        <v>11.538.504/0001-86</v>
      </c>
      <c r="S5853" s="84"/>
      <c r="T5853" s="84" t="str">
        <f t="shared" si="10"/>
        <v/>
      </c>
      <c r="U5853" s="84" t="str">
        <f t="shared" si="11"/>
        <v/>
      </c>
      <c r="V5853" s="65" t="str">
        <f t="shared" si="5"/>
        <v/>
      </c>
      <c r="W5853" s="84"/>
      <c r="X5853" s="84"/>
      <c r="Y5853" s="85"/>
      <c r="Z5853" s="85"/>
      <c r="AA5853" s="65" t="str">
        <f t="shared" si="6"/>
        <v/>
      </c>
      <c r="AB5853" s="65" t="str">
        <f t="shared" si="7"/>
        <v/>
      </c>
      <c r="AC5853" s="86"/>
      <c r="AD5853" s="87" t="str">
        <f t="shared" si="8"/>
        <v/>
      </c>
      <c r="AE5853" s="84"/>
      <c r="AF5853" s="86">
        <f>IF(AC5853&gt;0,AC5853,'⚙️ Config'!$B$10)</f>
        <v>0.0075</v>
      </c>
      <c r="AG5853" s="88">
        <f t="shared" si="9"/>
        <v>13024.6923</v>
      </c>
      <c r="AH5853" s="88">
        <f>AG5853*'⚙️ Config'!$B$11</f>
        <v>65123.4615</v>
      </c>
      <c r="AI5853" s="88">
        <f>AH5853*'⚙️ Config'!$B$12</f>
        <v>19537.03845</v>
      </c>
      <c r="AJ5853" s="64"/>
      <c r="AK5853" s="84"/>
      <c r="AL5853" s="84"/>
      <c r="AM5853" s="84"/>
      <c r="AN5853" s="84"/>
      <c r="AO5853" s="84"/>
      <c r="AP5853" s="84"/>
      <c r="AQ5853" s="84"/>
    </row>
    <row r="5854" ht="15.0" customHeight="1">
      <c r="A5854" s="98">
        <v>5851.0</v>
      </c>
      <c r="B5854" s="99" t="s">
        <v>12248</v>
      </c>
      <c r="C5854" s="98" t="s">
        <v>141</v>
      </c>
      <c r="D5854" s="98" t="s">
        <v>12249</v>
      </c>
      <c r="E5854" s="100">
        <v>34.33</v>
      </c>
      <c r="F5854" s="98" t="s">
        <v>86</v>
      </c>
      <c r="G5854" s="98" t="s">
        <v>606</v>
      </c>
      <c r="H5854" s="101">
        <v>1734971.17</v>
      </c>
      <c r="I5854" s="98">
        <v>1.0</v>
      </c>
      <c r="J5854" s="102">
        <v>4.4</v>
      </c>
      <c r="K5854" s="99">
        <v>2021.0</v>
      </c>
      <c r="L5854" s="98" t="s">
        <v>630</v>
      </c>
      <c r="M5854" s="98">
        <v>2021.0</v>
      </c>
      <c r="N5854" s="98" t="s">
        <v>161</v>
      </c>
      <c r="O5854" s="65" t="str">
        <f t="shared" si="1"/>
        <v>005945710001</v>
      </c>
      <c r="P5854" s="65">
        <f t="shared" si="2"/>
        <v>0</v>
      </c>
      <c r="Q5854" s="65">
        <f t="shared" si="3"/>
        <v>0</v>
      </c>
      <c r="R5854" s="65" t="str">
        <f t="shared" si="12"/>
        <v>00.594.571/0001-00</v>
      </c>
      <c r="S5854" s="84"/>
      <c r="T5854" s="84" t="str">
        <f t="shared" si="10"/>
        <v/>
      </c>
      <c r="U5854" s="84" t="str">
        <f t="shared" si="11"/>
        <v/>
      </c>
      <c r="V5854" s="65" t="str">
        <f t="shared" si="5"/>
        <v/>
      </c>
      <c r="W5854" s="84"/>
      <c r="X5854" s="84"/>
      <c r="Y5854" s="85"/>
      <c r="Z5854" s="85"/>
      <c r="AA5854" s="65" t="str">
        <f t="shared" si="6"/>
        <v/>
      </c>
      <c r="AB5854" s="65" t="str">
        <f t="shared" si="7"/>
        <v/>
      </c>
      <c r="AC5854" s="86"/>
      <c r="AD5854" s="87" t="str">
        <f t="shared" si="8"/>
        <v/>
      </c>
      <c r="AE5854" s="84"/>
      <c r="AF5854" s="86">
        <f>IF(AC5854&gt;0,AC5854,'⚙️ Config'!$B$10)</f>
        <v>0.0075</v>
      </c>
      <c r="AG5854" s="88">
        <f t="shared" si="9"/>
        <v>13012.28378</v>
      </c>
      <c r="AH5854" s="88">
        <f>AG5854*'⚙️ Config'!$B$11</f>
        <v>65061.41888</v>
      </c>
      <c r="AI5854" s="88">
        <f>AH5854*'⚙️ Config'!$B$12</f>
        <v>19518.42566</v>
      </c>
      <c r="AJ5854" s="64"/>
      <c r="AK5854" s="84"/>
      <c r="AL5854" s="84"/>
      <c r="AM5854" s="84"/>
      <c r="AN5854" s="84"/>
      <c r="AO5854" s="84"/>
      <c r="AP5854" s="84"/>
      <c r="AQ5854" s="84"/>
    </row>
    <row r="5855" ht="15.0" customHeight="1">
      <c r="A5855" s="103">
        <v>5852.0</v>
      </c>
      <c r="B5855" s="104" t="s">
        <v>12250</v>
      </c>
      <c r="C5855" s="103" t="s">
        <v>141</v>
      </c>
      <c r="D5855" s="103" t="s">
        <v>12251</v>
      </c>
      <c r="E5855" s="105">
        <v>32.77</v>
      </c>
      <c r="F5855" s="103" t="s">
        <v>86</v>
      </c>
      <c r="G5855" s="103" t="s">
        <v>606</v>
      </c>
      <c r="H5855" s="106">
        <v>1732370.42</v>
      </c>
      <c r="I5855" s="103">
        <v>1.0</v>
      </c>
      <c r="J5855" s="107">
        <v>5.0</v>
      </c>
      <c r="K5855" s="104">
        <v>2021.0</v>
      </c>
      <c r="L5855" s="103" t="s">
        <v>630</v>
      </c>
      <c r="M5855" s="103">
        <v>2021.0</v>
      </c>
      <c r="N5855" s="103" t="s">
        <v>161</v>
      </c>
      <c r="O5855" s="65" t="str">
        <f t="shared" si="1"/>
        <v>133833180001</v>
      </c>
      <c r="P5855" s="65">
        <f t="shared" si="2"/>
        <v>4</v>
      </c>
      <c r="Q5855" s="65">
        <f t="shared" si="3"/>
        <v>0</v>
      </c>
      <c r="R5855" s="65" t="str">
        <f t="shared" si="12"/>
        <v>13.383.318/0001-40</v>
      </c>
      <c r="S5855" s="84"/>
      <c r="T5855" s="84" t="str">
        <f t="shared" si="10"/>
        <v/>
      </c>
      <c r="U5855" s="84" t="str">
        <f t="shared" si="11"/>
        <v/>
      </c>
      <c r="V5855" s="65" t="str">
        <f t="shared" si="5"/>
        <v/>
      </c>
      <c r="W5855" s="84"/>
      <c r="X5855" s="84"/>
      <c r="Y5855" s="85"/>
      <c r="Z5855" s="85"/>
      <c r="AA5855" s="65" t="str">
        <f t="shared" si="6"/>
        <v/>
      </c>
      <c r="AB5855" s="65" t="str">
        <f t="shared" si="7"/>
        <v/>
      </c>
      <c r="AC5855" s="86"/>
      <c r="AD5855" s="87" t="str">
        <f t="shared" si="8"/>
        <v/>
      </c>
      <c r="AE5855" s="84"/>
      <c r="AF5855" s="86">
        <f>IF(AC5855&gt;0,AC5855,'⚙️ Config'!$B$10)</f>
        <v>0.0075</v>
      </c>
      <c r="AG5855" s="88">
        <f t="shared" si="9"/>
        <v>12992.77815</v>
      </c>
      <c r="AH5855" s="88">
        <f>AG5855*'⚙️ Config'!$B$11</f>
        <v>64963.89075</v>
      </c>
      <c r="AI5855" s="88">
        <f>AH5855*'⚙️ Config'!$B$12</f>
        <v>19489.16723</v>
      </c>
      <c r="AJ5855" s="64"/>
      <c r="AK5855" s="84"/>
      <c r="AL5855" s="84"/>
      <c r="AM5855" s="84"/>
      <c r="AN5855" s="84"/>
      <c r="AO5855" s="84"/>
      <c r="AP5855" s="84"/>
      <c r="AQ5855" s="84"/>
    </row>
    <row r="5856" ht="15.0" customHeight="1">
      <c r="A5856" s="98">
        <v>5853.0</v>
      </c>
      <c r="B5856" s="99" t="s">
        <v>12252</v>
      </c>
      <c r="C5856" s="98" t="s">
        <v>141</v>
      </c>
      <c r="D5856" s="98" t="s">
        <v>12253</v>
      </c>
      <c r="E5856" s="100">
        <v>33.51</v>
      </c>
      <c r="F5856" s="98" t="s">
        <v>86</v>
      </c>
      <c r="G5856" s="98" t="s">
        <v>606</v>
      </c>
      <c r="H5856" s="101">
        <v>1731828.38</v>
      </c>
      <c r="I5856" s="98">
        <v>1.0</v>
      </c>
      <c r="J5856" s="102">
        <v>4.7</v>
      </c>
      <c r="K5856" s="99">
        <v>2021.0</v>
      </c>
      <c r="L5856" s="98" t="s">
        <v>630</v>
      </c>
      <c r="M5856" s="98">
        <v>2021.0</v>
      </c>
      <c r="N5856" s="98" t="s">
        <v>161</v>
      </c>
      <c r="O5856" s="65" t="str">
        <f t="shared" si="1"/>
        <v>182220950001</v>
      </c>
      <c r="P5856" s="65">
        <f t="shared" si="2"/>
        <v>5</v>
      </c>
      <c r="Q5856" s="65">
        <f t="shared" si="3"/>
        <v>3</v>
      </c>
      <c r="R5856" s="65" t="str">
        <f t="shared" si="12"/>
        <v>18.222.095/0001-53</v>
      </c>
      <c r="S5856" s="84"/>
      <c r="T5856" s="84" t="str">
        <f t="shared" si="10"/>
        <v/>
      </c>
      <c r="U5856" s="84" t="str">
        <f t="shared" si="11"/>
        <v/>
      </c>
      <c r="V5856" s="65" t="str">
        <f t="shared" si="5"/>
        <v/>
      </c>
      <c r="W5856" s="84"/>
      <c r="X5856" s="84"/>
      <c r="Y5856" s="85"/>
      <c r="Z5856" s="85"/>
      <c r="AA5856" s="65" t="str">
        <f t="shared" si="6"/>
        <v/>
      </c>
      <c r="AB5856" s="65" t="str">
        <f t="shared" si="7"/>
        <v/>
      </c>
      <c r="AC5856" s="86"/>
      <c r="AD5856" s="87" t="str">
        <f t="shared" si="8"/>
        <v/>
      </c>
      <c r="AE5856" s="84"/>
      <c r="AF5856" s="86">
        <f>IF(AC5856&gt;0,AC5856,'⚙️ Config'!$B$10)</f>
        <v>0.0075</v>
      </c>
      <c r="AG5856" s="88">
        <f t="shared" si="9"/>
        <v>12988.71285</v>
      </c>
      <c r="AH5856" s="88">
        <f>AG5856*'⚙️ Config'!$B$11</f>
        <v>64943.56425</v>
      </c>
      <c r="AI5856" s="88">
        <f>AH5856*'⚙️ Config'!$B$12</f>
        <v>19483.06928</v>
      </c>
      <c r="AJ5856" s="64"/>
      <c r="AK5856" s="84"/>
      <c r="AL5856" s="84"/>
      <c r="AM5856" s="84"/>
      <c r="AN5856" s="84"/>
      <c r="AO5856" s="84"/>
      <c r="AP5856" s="84"/>
      <c r="AQ5856" s="84"/>
    </row>
    <row r="5857" ht="15.0" customHeight="1">
      <c r="A5857" s="103">
        <v>5854.0</v>
      </c>
      <c r="B5857" s="104" t="s">
        <v>12254</v>
      </c>
      <c r="C5857" s="103" t="s">
        <v>141</v>
      </c>
      <c r="D5857" s="103" t="s">
        <v>12255</v>
      </c>
      <c r="E5857" s="105">
        <v>33.51</v>
      </c>
      <c r="F5857" s="103" t="s">
        <v>86</v>
      </c>
      <c r="G5857" s="103" t="s">
        <v>606</v>
      </c>
      <c r="H5857" s="106">
        <v>1730872.04</v>
      </c>
      <c r="I5857" s="103">
        <v>1.0</v>
      </c>
      <c r="J5857" s="107">
        <v>4.7</v>
      </c>
      <c r="K5857" s="104">
        <v>2021.0</v>
      </c>
      <c r="L5857" s="103" t="s">
        <v>630</v>
      </c>
      <c r="M5857" s="103">
        <v>2021.0</v>
      </c>
      <c r="N5857" s="103" t="s">
        <v>161</v>
      </c>
      <c r="O5857" s="65" t="str">
        <f t="shared" si="1"/>
        <v>217206720001</v>
      </c>
      <c r="P5857" s="65">
        <f t="shared" si="2"/>
        <v>4</v>
      </c>
      <c r="Q5857" s="65">
        <f t="shared" si="3"/>
        <v>1</v>
      </c>
      <c r="R5857" s="65" t="str">
        <f t="shared" si="12"/>
        <v>21.720.672/0001-41</v>
      </c>
      <c r="S5857" s="84"/>
      <c r="T5857" s="84" t="str">
        <f t="shared" si="10"/>
        <v/>
      </c>
      <c r="U5857" s="84" t="str">
        <f t="shared" si="11"/>
        <v/>
      </c>
      <c r="V5857" s="65" t="str">
        <f t="shared" si="5"/>
        <v/>
      </c>
      <c r="W5857" s="84"/>
      <c r="X5857" s="84"/>
      <c r="Y5857" s="85"/>
      <c r="Z5857" s="85"/>
      <c r="AA5857" s="65" t="str">
        <f t="shared" si="6"/>
        <v/>
      </c>
      <c r="AB5857" s="65" t="str">
        <f t="shared" si="7"/>
        <v/>
      </c>
      <c r="AC5857" s="86"/>
      <c r="AD5857" s="87" t="str">
        <f t="shared" si="8"/>
        <v/>
      </c>
      <c r="AE5857" s="84"/>
      <c r="AF5857" s="86">
        <f>IF(AC5857&gt;0,AC5857,'⚙️ Config'!$B$10)</f>
        <v>0.0075</v>
      </c>
      <c r="AG5857" s="88">
        <f t="shared" si="9"/>
        <v>12981.5403</v>
      </c>
      <c r="AH5857" s="88">
        <f>AG5857*'⚙️ Config'!$B$11</f>
        <v>64907.7015</v>
      </c>
      <c r="AI5857" s="88">
        <f>AH5857*'⚙️ Config'!$B$12</f>
        <v>19472.31045</v>
      </c>
      <c r="AJ5857" s="64"/>
      <c r="AK5857" s="84"/>
      <c r="AL5857" s="84"/>
      <c r="AM5857" s="84"/>
      <c r="AN5857" s="84"/>
      <c r="AO5857" s="84"/>
      <c r="AP5857" s="84"/>
      <c r="AQ5857" s="84"/>
    </row>
    <row r="5858" ht="15.0" customHeight="1">
      <c r="A5858" s="103">
        <v>5855.0</v>
      </c>
      <c r="B5858" s="104" t="s">
        <v>12256</v>
      </c>
      <c r="C5858" s="103" t="s">
        <v>141</v>
      </c>
      <c r="D5858" s="103" t="s">
        <v>12257</v>
      </c>
      <c r="E5858" s="105">
        <v>34.33</v>
      </c>
      <c r="F5858" s="103" t="s">
        <v>86</v>
      </c>
      <c r="G5858" s="103" t="s">
        <v>606</v>
      </c>
      <c r="H5858" s="106">
        <v>1724875.42</v>
      </c>
      <c r="I5858" s="103">
        <v>1.0</v>
      </c>
      <c r="J5858" s="107">
        <v>4.4</v>
      </c>
      <c r="K5858" s="104">
        <v>2021.0</v>
      </c>
      <c r="L5858" s="103" t="s">
        <v>458</v>
      </c>
      <c r="M5858" s="103">
        <v>2021.0</v>
      </c>
      <c r="N5858" s="103" t="s">
        <v>161</v>
      </c>
      <c r="O5858" s="65" t="str">
        <f t="shared" si="1"/>
        <v>544603570001</v>
      </c>
      <c r="P5858" s="65">
        <f t="shared" si="2"/>
        <v>8</v>
      </c>
      <c r="Q5858" s="65">
        <f t="shared" si="3"/>
        <v>1</v>
      </c>
      <c r="R5858" s="65" t="str">
        <f t="shared" si="12"/>
        <v>54.460.357/0001-81</v>
      </c>
      <c r="S5858" s="84"/>
      <c r="T5858" s="84" t="str">
        <f t="shared" si="10"/>
        <v/>
      </c>
      <c r="U5858" s="84" t="str">
        <f t="shared" si="11"/>
        <v/>
      </c>
      <c r="V5858" s="65" t="str">
        <f t="shared" si="5"/>
        <v/>
      </c>
      <c r="W5858" s="84"/>
      <c r="X5858" s="84"/>
      <c r="Y5858" s="85"/>
      <c r="Z5858" s="85"/>
      <c r="AA5858" s="65" t="str">
        <f t="shared" si="6"/>
        <v/>
      </c>
      <c r="AB5858" s="65" t="str">
        <f t="shared" si="7"/>
        <v/>
      </c>
      <c r="AC5858" s="86"/>
      <c r="AD5858" s="87" t="str">
        <f t="shared" si="8"/>
        <v/>
      </c>
      <c r="AE5858" s="84"/>
      <c r="AF5858" s="86">
        <f>IF(AC5858&gt;0,AC5858,'⚙️ Config'!$B$10)</f>
        <v>0.0075</v>
      </c>
      <c r="AG5858" s="88">
        <f t="shared" si="9"/>
        <v>12936.56565</v>
      </c>
      <c r="AH5858" s="88">
        <f>AG5858*'⚙️ Config'!$B$11</f>
        <v>64682.82825</v>
      </c>
      <c r="AI5858" s="88">
        <f>AH5858*'⚙️ Config'!$B$12</f>
        <v>19404.84848</v>
      </c>
      <c r="AJ5858" s="64"/>
      <c r="AK5858" s="84"/>
      <c r="AL5858" s="84"/>
      <c r="AM5858" s="84"/>
      <c r="AN5858" s="84"/>
      <c r="AO5858" s="84"/>
      <c r="AP5858" s="84"/>
      <c r="AQ5858" s="84"/>
    </row>
    <row r="5859" ht="15.0" customHeight="1">
      <c r="A5859" s="103">
        <v>5856.0</v>
      </c>
      <c r="B5859" s="104" t="s">
        <v>12258</v>
      </c>
      <c r="C5859" s="103" t="s">
        <v>141</v>
      </c>
      <c r="D5859" s="103" t="s">
        <v>12259</v>
      </c>
      <c r="E5859" s="105">
        <v>39.43</v>
      </c>
      <c r="F5859" s="103" t="s">
        <v>86</v>
      </c>
      <c r="G5859" s="103" t="s">
        <v>606</v>
      </c>
      <c r="H5859" s="106">
        <v>1723642.57</v>
      </c>
      <c r="I5859" s="103">
        <v>1.0</v>
      </c>
      <c r="J5859" s="107">
        <v>4.6</v>
      </c>
      <c r="K5859" s="104">
        <v>2024.0</v>
      </c>
      <c r="L5859" s="103" t="s">
        <v>202</v>
      </c>
      <c r="M5859" s="103">
        <v>2021.0</v>
      </c>
      <c r="N5859" s="103" t="s">
        <v>208</v>
      </c>
      <c r="O5859" s="65" t="str">
        <f t="shared" si="1"/>
        <v>226969230001</v>
      </c>
      <c r="P5859" s="65">
        <f t="shared" si="2"/>
        <v>6</v>
      </c>
      <c r="Q5859" s="65">
        <f t="shared" si="3"/>
        <v>2</v>
      </c>
      <c r="R5859" s="65" t="str">
        <f t="shared" si="12"/>
        <v>22.696.923/0001-62</v>
      </c>
      <c r="S5859" s="84"/>
      <c r="T5859" s="84" t="str">
        <f t="shared" si="10"/>
        <v/>
      </c>
      <c r="U5859" s="84" t="str">
        <f t="shared" si="11"/>
        <v/>
      </c>
      <c r="V5859" s="65" t="str">
        <f t="shared" si="5"/>
        <v/>
      </c>
      <c r="W5859" s="84"/>
      <c r="X5859" s="84"/>
      <c r="Y5859" s="85"/>
      <c r="Z5859" s="85"/>
      <c r="AA5859" s="65" t="str">
        <f t="shared" si="6"/>
        <v/>
      </c>
      <c r="AB5859" s="65" t="str">
        <f t="shared" si="7"/>
        <v/>
      </c>
      <c r="AC5859" s="86"/>
      <c r="AD5859" s="87" t="str">
        <f t="shared" si="8"/>
        <v/>
      </c>
      <c r="AE5859" s="84"/>
      <c r="AF5859" s="86">
        <f>IF(AC5859&gt;0,AC5859,'⚙️ Config'!$B$10)</f>
        <v>0.0075</v>
      </c>
      <c r="AG5859" s="88">
        <f t="shared" si="9"/>
        <v>12927.31928</v>
      </c>
      <c r="AH5859" s="88">
        <f>AG5859*'⚙️ Config'!$B$11</f>
        <v>64636.59638</v>
      </c>
      <c r="AI5859" s="88">
        <f>AH5859*'⚙️ Config'!$B$12</f>
        <v>19390.97891</v>
      </c>
      <c r="AJ5859" s="64"/>
      <c r="AK5859" s="84"/>
      <c r="AL5859" s="84"/>
      <c r="AM5859" s="84"/>
      <c r="AN5859" s="84"/>
      <c r="AO5859" s="84"/>
      <c r="AP5859" s="84"/>
      <c r="AQ5859" s="84"/>
    </row>
    <row r="5860" ht="15.0" customHeight="1">
      <c r="A5860" s="103">
        <v>5857.0</v>
      </c>
      <c r="B5860" s="104" t="s">
        <v>12260</v>
      </c>
      <c r="C5860" s="103" t="s">
        <v>141</v>
      </c>
      <c r="D5860" s="103" t="s">
        <v>12261</v>
      </c>
      <c r="E5860" s="105">
        <v>32.77</v>
      </c>
      <c r="F5860" s="103" t="s">
        <v>86</v>
      </c>
      <c r="G5860" s="103" t="s">
        <v>606</v>
      </c>
      <c r="H5860" s="106">
        <v>1722934.57</v>
      </c>
      <c r="I5860" s="103">
        <v>1.0</v>
      </c>
      <c r="J5860" s="107">
        <v>5.0</v>
      </c>
      <c r="K5860" s="104">
        <v>2021.0</v>
      </c>
      <c r="L5860" s="103" t="s">
        <v>630</v>
      </c>
      <c r="M5860" s="103">
        <v>2021.0</v>
      </c>
      <c r="N5860" s="103" t="s">
        <v>161</v>
      </c>
      <c r="O5860" s="65" t="str">
        <f t="shared" si="1"/>
        <v>077068530001</v>
      </c>
      <c r="P5860" s="65">
        <f t="shared" si="2"/>
        <v>9</v>
      </c>
      <c r="Q5860" s="65">
        <f t="shared" si="3"/>
        <v>2</v>
      </c>
      <c r="R5860" s="65" t="str">
        <f t="shared" si="12"/>
        <v>07.706.853/0001-92</v>
      </c>
      <c r="S5860" s="84"/>
      <c r="T5860" s="84" t="str">
        <f t="shared" si="10"/>
        <v/>
      </c>
      <c r="U5860" s="84" t="str">
        <f t="shared" si="11"/>
        <v/>
      </c>
      <c r="V5860" s="65" t="str">
        <f t="shared" si="5"/>
        <v/>
      </c>
      <c r="W5860" s="84"/>
      <c r="X5860" s="84"/>
      <c r="Y5860" s="85"/>
      <c r="Z5860" s="85"/>
      <c r="AA5860" s="65" t="str">
        <f t="shared" si="6"/>
        <v/>
      </c>
      <c r="AB5860" s="65" t="str">
        <f t="shared" si="7"/>
        <v/>
      </c>
      <c r="AC5860" s="86"/>
      <c r="AD5860" s="87" t="str">
        <f t="shared" si="8"/>
        <v/>
      </c>
      <c r="AE5860" s="84"/>
      <c r="AF5860" s="86">
        <f>IF(AC5860&gt;0,AC5860,'⚙️ Config'!$B$10)</f>
        <v>0.0075</v>
      </c>
      <c r="AG5860" s="88">
        <f t="shared" si="9"/>
        <v>12922.00928</v>
      </c>
      <c r="AH5860" s="88">
        <f>AG5860*'⚙️ Config'!$B$11</f>
        <v>64610.04638</v>
      </c>
      <c r="AI5860" s="88">
        <f>AH5860*'⚙️ Config'!$B$12</f>
        <v>19383.01391</v>
      </c>
      <c r="AJ5860" s="64"/>
      <c r="AK5860" s="84"/>
      <c r="AL5860" s="84"/>
      <c r="AM5860" s="84"/>
      <c r="AN5860" s="84"/>
      <c r="AO5860" s="84"/>
      <c r="AP5860" s="84"/>
      <c r="AQ5860" s="84"/>
    </row>
    <row r="5861" ht="15.0" customHeight="1">
      <c r="A5861" s="98">
        <v>5858.0</v>
      </c>
      <c r="B5861" s="99" t="s">
        <v>12262</v>
      </c>
      <c r="C5861" s="98" t="s">
        <v>141</v>
      </c>
      <c r="D5861" s="98" t="s">
        <v>12263</v>
      </c>
      <c r="E5861" s="100">
        <v>32.77</v>
      </c>
      <c r="F5861" s="98" t="s">
        <v>86</v>
      </c>
      <c r="G5861" s="98" t="s">
        <v>606</v>
      </c>
      <c r="H5861" s="101">
        <v>1722182.17</v>
      </c>
      <c r="I5861" s="98">
        <v>1.0</v>
      </c>
      <c r="J5861" s="102">
        <v>5.0</v>
      </c>
      <c r="K5861" s="99">
        <v>2021.0</v>
      </c>
      <c r="L5861" s="98" t="s">
        <v>202</v>
      </c>
      <c r="M5861" s="98">
        <v>2021.0</v>
      </c>
      <c r="N5861" s="98" t="s">
        <v>342</v>
      </c>
      <c r="O5861" s="65" t="str">
        <f t="shared" si="1"/>
        <v>040512960001</v>
      </c>
      <c r="P5861" s="65">
        <f t="shared" si="2"/>
        <v>2</v>
      </c>
      <c r="Q5861" s="65">
        <f t="shared" si="3"/>
        <v>0</v>
      </c>
      <c r="R5861" s="65" t="str">
        <f t="shared" si="12"/>
        <v>04.051.296/0001-20</v>
      </c>
      <c r="S5861" s="84"/>
      <c r="T5861" s="84" t="str">
        <f t="shared" si="10"/>
        <v/>
      </c>
      <c r="U5861" s="84" t="str">
        <f t="shared" si="11"/>
        <v/>
      </c>
      <c r="V5861" s="65" t="str">
        <f t="shared" si="5"/>
        <v/>
      </c>
      <c r="W5861" s="84"/>
      <c r="X5861" s="84"/>
      <c r="Y5861" s="85"/>
      <c r="Z5861" s="85"/>
      <c r="AA5861" s="65" t="str">
        <f t="shared" si="6"/>
        <v/>
      </c>
      <c r="AB5861" s="65" t="str">
        <f t="shared" si="7"/>
        <v/>
      </c>
      <c r="AC5861" s="86"/>
      <c r="AD5861" s="87" t="str">
        <f t="shared" si="8"/>
        <v/>
      </c>
      <c r="AE5861" s="84"/>
      <c r="AF5861" s="86">
        <f>IF(AC5861&gt;0,AC5861,'⚙️ Config'!$B$10)</f>
        <v>0.0075</v>
      </c>
      <c r="AG5861" s="88">
        <f t="shared" si="9"/>
        <v>12916.36628</v>
      </c>
      <c r="AH5861" s="88">
        <f>AG5861*'⚙️ Config'!$B$11</f>
        <v>64581.83138</v>
      </c>
      <c r="AI5861" s="88">
        <f>AH5861*'⚙️ Config'!$B$12</f>
        <v>19374.54941</v>
      </c>
      <c r="AJ5861" s="64"/>
      <c r="AK5861" s="84"/>
      <c r="AL5861" s="84"/>
      <c r="AM5861" s="84"/>
      <c r="AN5861" s="84"/>
      <c r="AO5861" s="84"/>
      <c r="AP5861" s="84"/>
      <c r="AQ5861" s="84"/>
    </row>
    <row r="5862" ht="15.0" customHeight="1">
      <c r="A5862" s="98">
        <v>5859.0</v>
      </c>
      <c r="B5862" s="99" t="s">
        <v>12264</v>
      </c>
      <c r="C5862" s="98" t="s">
        <v>141</v>
      </c>
      <c r="D5862" s="98" t="s">
        <v>12265</v>
      </c>
      <c r="E5862" s="100">
        <v>32.77</v>
      </c>
      <c r="F5862" s="98" t="s">
        <v>86</v>
      </c>
      <c r="G5862" s="98" t="s">
        <v>606</v>
      </c>
      <c r="H5862" s="101">
        <v>1720721.06</v>
      </c>
      <c r="I5862" s="98">
        <v>1.0</v>
      </c>
      <c r="J5862" s="102">
        <v>5.0</v>
      </c>
      <c r="K5862" s="99">
        <v>2021.0</v>
      </c>
      <c r="L5862" s="98" t="s">
        <v>630</v>
      </c>
      <c r="M5862" s="98">
        <v>2021.0</v>
      </c>
      <c r="N5862" s="98" t="s">
        <v>161</v>
      </c>
      <c r="O5862" s="65" t="str">
        <f t="shared" si="1"/>
        <v>076708900001</v>
      </c>
      <c r="P5862" s="65">
        <f t="shared" si="2"/>
        <v>9</v>
      </c>
      <c r="Q5862" s="65">
        <f t="shared" si="3"/>
        <v>8</v>
      </c>
      <c r="R5862" s="65" t="str">
        <f t="shared" si="12"/>
        <v>07.670.890/0001-98</v>
      </c>
      <c r="S5862" s="84"/>
      <c r="T5862" s="84" t="str">
        <f t="shared" si="10"/>
        <v/>
      </c>
      <c r="U5862" s="84" t="str">
        <f t="shared" si="11"/>
        <v/>
      </c>
      <c r="V5862" s="65" t="str">
        <f t="shared" si="5"/>
        <v/>
      </c>
      <c r="W5862" s="84"/>
      <c r="X5862" s="84"/>
      <c r="Y5862" s="85"/>
      <c r="Z5862" s="85"/>
      <c r="AA5862" s="65" t="str">
        <f t="shared" si="6"/>
        <v/>
      </c>
      <c r="AB5862" s="65" t="str">
        <f t="shared" si="7"/>
        <v/>
      </c>
      <c r="AC5862" s="86"/>
      <c r="AD5862" s="87" t="str">
        <f t="shared" si="8"/>
        <v/>
      </c>
      <c r="AE5862" s="84"/>
      <c r="AF5862" s="86">
        <f>IF(AC5862&gt;0,AC5862,'⚙️ Config'!$B$10)</f>
        <v>0.0075</v>
      </c>
      <c r="AG5862" s="88">
        <f t="shared" si="9"/>
        <v>12905.40795</v>
      </c>
      <c r="AH5862" s="88">
        <f>AG5862*'⚙️ Config'!$B$11</f>
        <v>64527.03975</v>
      </c>
      <c r="AI5862" s="88">
        <f>AH5862*'⚙️ Config'!$B$12</f>
        <v>19358.11193</v>
      </c>
      <c r="AJ5862" s="64"/>
      <c r="AK5862" s="84"/>
      <c r="AL5862" s="84"/>
      <c r="AM5862" s="84"/>
      <c r="AN5862" s="84"/>
      <c r="AO5862" s="84"/>
      <c r="AP5862" s="84"/>
      <c r="AQ5862" s="84"/>
    </row>
    <row r="5863" ht="15.0" customHeight="1">
      <c r="A5863" s="103">
        <v>5860.0</v>
      </c>
      <c r="B5863" s="104" t="s">
        <v>12266</v>
      </c>
      <c r="C5863" s="103" t="s">
        <v>141</v>
      </c>
      <c r="D5863" s="103" t="s">
        <v>12267</v>
      </c>
      <c r="E5863" s="105">
        <v>33.01</v>
      </c>
      <c r="F5863" s="103" t="s">
        <v>86</v>
      </c>
      <c r="G5863" s="103" t="s">
        <v>606</v>
      </c>
      <c r="H5863" s="106">
        <v>1720302.45</v>
      </c>
      <c r="I5863" s="103">
        <v>1.0</v>
      </c>
      <c r="J5863" s="107">
        <v>4.9</v>
      </c>
      <c r="K5863" s="104">
        <v>2021.0</v>
      </c>
      <c r="L5863" s="103" t="s">
        <v>630</v>
      </c>
      <c r="M5863" s="103">
        <v>2021.0</v>
      </c>
      <c r="N5863" s="103" t="s">
        <v>161</v>
      </c>
      <c r="O5863" s="65" t="str">
        <f t="shared" si="1"/>
        <v>110516970001</v>
      </c>
      <c r="P5863" s="65">
        <f t="shared" si="2"/>
        <v>4</v>
      </c>
      <c r="Q5863" s="65">
        <f t="shared" si="3"/>
        <v>6</v>
      </c>
      <c r="R5863" s="65" t="str">
        <f t="shared" si="12"/>
        <v>11.051.697/0001-46</v>
      </c>
      <c r="S5863" s="84"/>
      <c r="T5863" s="84" t="str">
        <f t="shared" si="10"/>
        <v/>
      </c>
      <c r="U5863" s="84" t="str">
        <f t="shared" si="11"/>
        <v/>
      </c>
      <c r="V5863" s="65" t="str">
        <f t="shared" si="5"/>
        <v/>
      </c>
      <c r="W5863" s="84"/>
      <c r="X5863" s="84"/>
      <c r="Y5863" s="85"/>
      <c r="Z5863" s="85"/>
      <c r="AA5863" s="65" t="str">
        <f t="shared" si="6"/>
        <v/>
      </c>
      <c r="AB5863" s="65" t="str">
        <f t="shared" si="7"/>
        <v/>
      </c>
      <c r="AC5863" s="86"/>
      <c r="AD5863" s="87" t="str">
        <f t="shared" si="8"/>
        <v/>
      </c>
      <c r="AE5863" s="84"/>
      <c r="AF5863" s="86">
        <f>IF(AC5863&gt;0,AC5863,'⚙️ Config'!$B$10)</f>
        <v>0.0075</v>
      </c>
      <c r="AG5863" s="88">
        <f t="shared" si="9"/>
        <v>12902.26838</v>
      </c>
      <c r="AH5863" s="88">
        <f>AG5863*'⚙️ Config'!$B$11</f>
        <v>64511.34188</v>
      </c>
      <c r="AI5863" s="88">
        <f>AH5863*'⚙️ Config'!$B$12</f>
        <v>19353.40256</v>
      </c>
      <c r="AJ5863" s="64"/>
      <c r="AK5863" s="84"/>
      <c r="AL5863" s="84"/>
      <c r="AM5863" s="84"/>
      <c r="AN5863" s="84"/>
      <c r="AO5863" s="84"/>
      <c r="AP5863" s="84"/>
      <c r="AQ5863" s="84"/>
    </row>
    <row r="5864" ht="15.0" customHeight="1">
      <c r="A5864" s="98">
        <v>5861.0</v>
      </c>
      <c r="B5864" s="99" t="s">
        <v>12268</v>
      </c>
      <c r="C5864" s="98" t="s">
        <v>141</v>
      </c>
      <c r="D5864" s="98" t="s">
        <v>12269</v>
      </c>
      <c r="E5864" s="100">
        <v>33.25</v>
      </c>
      <c r="F5864" s="98" t="s">
        <v>86</v>
      </c>
      <c r="G5864" s="98" t="s">
        <v>606</v>
      </c>
      <c r="H5864" s="101">
        <v>1720164.29</v>
      </c>
      <c r="I5864" s="98">
        <v>1.0</v>
      </c>
      <c r="J5864" s="102">
        <v>4.8</v>
      </c>
      <c r="K5864" s="99">
        <v>2021.0</v>
      </c>
      <c r="L5864" s="98" t="s">
        <v>197</v>
      </c>
      <c r="M5864" s="98">
        <v>2021.0</v>
      </c>
      <c r="N5864" s="98" t="s">
        <v>145</v>
      </c>
      <c r="O5864" s="65" t="str">
        <f t="shared" si="1"/>
        <v>198356190001</v>
      </c>
      <c r="P5864" s="65">
        <f t="shared" si="2"/>
        <v>4</v>
      </c>
      <c r="Q5864" s="65">
        <f t="shared" si="3"/>
        <v>4</v>
      </c>
      <c r="R5864" s="65" t="str">
        <f t="shared" si="12"/>
        <v>19.835.619/0001-44</v>
      </c>
      <c r="S5864" s="84"/>
      <c r="T5864" s="84" t="str">
        <f t="shared" si="10"/>
        <v/>
      </c>
      <c r="U5864" s="84" t="str">
        <f t="shared" si="11"/>
        <v/>
      </c>
      <c r="V5864" s="65" t="str">
        <f t="shared" si="5"/>
        <v/>
      </c>
      <c r="W5864" s="84"/>
      <c r="X5864" s="84"/>
      <c r="Y5864" s="85"/>
      <c r="Z5864" s="85"/>
      <c r="AA5864" s="65" t="str">
        <f t="shared" si="6"/>
        <v/>
      </c>
      <c r="AB5864" s="65" t="str">
        <f t="shared" si="7"/>
        <v/>
      </c>
      <c r="AC5864" s="86"/>
      <c r="AD5864" s="87" t="str">
        <f t="shared" si="8"/>
        <v/>
      </c>
      <c r="AE5864" s="84"/>
      <c r="AF5864" s="86">
        <f>IF(AC5864&gt;0,AC5864,'⚙️ Config'!$B$10)</f>
        <v>0.0075</v>
      </c>
      <c r="AG5864" s="88">
        <f t="shared" si="9"/>
        <v>12901.23218</v>
      </c>
      <c r="AH5864" s="88">
        <f>AG5864*'⚙️ Config'!$B$11</f>
        <v>64506.16088</v>
      </c>
      <c r="AI5864" s="88">
        <f>AH5864*'⚙️ Config'!$B$12</f>
        <v>19351.84826</v>
      </c>
      <c r="AJ5864" s="64"/>
      <c r="AK5864" s="84"/>
      <c r="AL5864" s="84"/>
      <c r="AM5864" s="84"/>
      <c r="AN5864" s="84"/>
      <c r="AO5864" s="84"/>
      <c r="AP5864" s="84"/>
      <c r="AQ5864" s="84"/>
    </row>
    <row r="5865" ht="15.0" customHeight="1">
      <c r="A5865" s="103">
        <v>5862.0</v>
      </c>
      <c r="B5865" s="104" t="s">
        <v>12270</v>
      </c>
      <c r="C5865" s="103" t="s">
        <v>141</v>
      </c>
      <c r="D5865" s="103" t="s">
        <v>12271</v>
      </c>
      <c r="E5865" s="105">
        <v>32.77</v>
      </c>
      <c r="F5865" s="103" t="s">
        <v>86</v>
      </c>
      <c r="G5865" s="103" t="s">
        <v>606</v>
      </c>
      <c r="H5865" s="106">
        <v>1714155.65</v>
      </c>
      <c r="I5865" s="103">
        <v>1.0</v>
      </c>
      <c r="J5865" s="107">
        <v>5.0</v>
      </c>
      <c r="K5865" s="104">
        <v>2021.0</v>
      </c>
      <c r="L5865" s="103" t="s">
        <v>630</v>
      </c>
      <c r="M5865" s="103">
        <v>2021.0</v>
      </c>
      <c r="N5865" s="103" t="s">
        <v>161</v>
      </c>
      <c r="O5865" s="65" t="str">
        <f t="shared" si="1"/>
        <v>233904070001</v>
      </c>
      <c r="P5865" s="65">
        <f t="shared" si="2"/>
        <v>7</v>
      </c>
      <c r="Q5865" s="65">
        <f t="shared" si="3"/>
        <v>8</v>
      </c>
      <c r="R5865" s="65" t="str">
        <f t="shared" si="12"/>
        <v>23.390.407/0001-78</v>
      </c>
      <c r="S5865" s="84"/>
      <c r="T5865" s="84" t="str">
        <f t="shared" si="10"/>
        <v/>
      </c>
      <c r="U5865" s="84" t="str">
        <f t="shared" si="11"/>
        <v/>
      </c>
      <c r="V5865" s="65" t="str">
        <f t="shared" si="5"/>
        <v/>
      </c>
      <c r="W5865" s="84"/>
      <c r="X5865" s="84"/>
      <c r="Y5865" s="85"/>
      <c r="Z5865" s="85"/>
      <c r="AA5865" s="65" t="str">
        <f t="shared" si="6"/>
        <v/>
      </c>
      <c r="AB5865" s="65" t="str">
        <f t="shared" si="7"/>
        <v/>
      </c>
      <c r="AC5865" s="86"/>
      <c r="AD5865" s="87" t="str">
        <f t="shared" si="8"/>
        <v/>
      </c>
      <c r="AE5865" s="84"/>
      <c r="AF5865" s="86">
        <f>IF(AC5865&gt;0,AC5865,'⚙️ Config'!$B$10)</f>
        <v>0.0075</v>
      </c>
      <c r="AG5865" s="88">
        <f t="shared" si="9"/>
        <v>12856.16738</v>
      </c>
      <c r="AH5865" s="88">
        <f>AG5865*'⚙️ Config'!$B$11</f>
        <v>64280.83688</v>
      </c>
      <c r="AI5865" s="88">
        <f>AH5865*'⚙️ Config'!$B$12</f>
        <v>19284.25106</v>
      </c>
      <c r="AJ5865" s="64"/>
      <c r="AK5865" s="84"/>
      <c r="AL5865" s="84"/>
      <c r="AM5865" s="84"/>
      <c r="AN5865" s="84"/>
      <c r="AO5865" s="84"/>
      <c r="AP5865" s="84"/>
      <c r="AQ5865" s="84"/>
    </row>
    <row r="5866" ht="15.0" customHeight="1">
      <c r="A5866" s="98">
        <v>5863.0</v>
      </c>
      <c r="B5866" s="99" t="s">
        <v>12272</v>
      </c>
      <c r="C5866" s="98" t="s">
        <v>141</v>
      </c>
      <c r="D5866" s="98" t="s">
        <v>12273</v>
      </c>
      <c r="E5866" s="100">
        <v>34.05</v>
      </c>
      <c r="F5866" s="98" t="s">
        <v>86</v>
      </c>
      <c r="G5866" s="98" t="s">
        <v>606</v>
      </c>
      <c r="H5866" s="101">
        <v>1710211.95</v>
      </c>
      <c r="I5866" s="98">
        <v>1.0</v>
      </c>
      <c r="J5866" s="102">
        <v>4.5</v>
      </c>
      <c r="K5866" s="99">
        <v>2021.0</v>
      </c>
      <c r="L5866" s="98" t="s">
        <v>630</v>
      </c>
      <c r="M5866" s="98">
        <v>2021.0</v>
      </c>
      <c r="N5866" s="98" t="s">
        <v>145</v>
      </c>
      <c r="O5866" s="65" t="str">
        <f t="shared" si="1"/>
        <v>241532570001</v>
      </c>
      <c r="P5866" s="65">
        <f t="shared" si="2"/>
        <v>4</v>
      </c>
      <c r="Q5866" s="65">
        <f t="shared" si="3"/>
        <v>1</v>
      </c>
      <c r="R5866" s="65" t="str">
        <f t="shared" si="12"/>
        <v>24.153.257/0001-41</v>
      </c>
      <c r="S5866" s="84"/>
      <c r="T5866" s="84" t="str">
        <f t="shared" si="10"/>
        <v/>
      </c>
      <c r="U5866" s="84" t="str">
        <f t="shared" si="11"/>
        <v/>
      </c>
      <c r="V5866" s="65" t="str">
        <f t="shared" si="5"/>
        <v/>
      </c>
      <c r="W5866" s="84"/>
      <c r="X5866" s="84"/>
      <c r="Y5866" s="85"/>
      <c r="Z5866" s="85"/>
      <c r="AA5866" s="65" t="str">
        <f t="shared" si="6"/>
        <v/>
      </c>
      <c r="AB5866" s="65" t="str">
        <f t="shared" si="7"/>
        <v/>
      </c>
      <c r="AC5866" s="86"/>
      <c r="AD5866" s="87" t="str">
        <f t="shared" si="8"/>
        <v/>
      </c>
      <c r="AE5866" s="84"/>
      <c r="AF5866" s="86">
        <f>IF(AC5866&gt;0,AC5866,'⚙️ Config'!$B$10)</f>
        <v>0.0075</v>
      </c>
      <c r="AG5866" s="88">
        <f t="shared" si="9"/>
        <v>12826.58963</v>
      </c>
      <c r="AH5866" s="88">
        <f>AG5866*'⚙️ Config'!$B$11</f>
        <v>64132.94813</v>
      </c>
      <c r="AI5866" s="88">
        <f>AH5866*'⚙️ Config'!$B$12</f>
        <v>19239.88444</v>
      </c>
      <c r="AJ5866" s="64"/>
      <c r="AK5866" s="84"/>
      <c r="AL5866" s="84"/>
      <c r="AM5866" s="84"/>
      <c r="AN5866" s="84"/>
      <c r="AO5866" s="84"/>
      <c r="AP5866" s="84"/>
      <c r="AQ5866" s="84"/>
    </row>
    <row r="5867" ht="15.0" customHeight="1">
      <c r="A5867" s="103">
        <v>5864.0</v>
      </c>
      <c r="B5867" s="104" t="s">
        <v>12274</v>
      </c>
      <c r="C5867" s="103" t="s">
        <v>141</v>
      </c>
      <c r="D5867" s="103" t="s">
        <v>12275</v>
      </c>
      <c r="E5867" s="105">
        <v>33.25</v>
      </c>
      <c r="F5867" s="103" t="s">
        <v>86</v>
      </c>
      <c r="G5867" s="103" t="s">
        <v>606</v>
      </c>
      <c r="H5867" s="106">
        <v>1705965.66</v>
      </c>
      <c r="I5867" s="103">
        <v>1.0</v>
      </c>
      <c r="J5867" s="107">
        <v>4.8</v>
      </c>
      <c r="K5867" s="104">
        <v>2021.0</v>
      </c>
      <c r="L5867" s="103" t="s">
        <v>630</v>
      </c>
      <c r="M5867" s="103">
        <v>2021.0</v>
      </c>
      <c r="N5867" s="103" t="s">
        <v>161</v>
      </c>
      <c r="O5867" s="65" t="str">
        <f t="shared" si="1"/>
        <v>118982540001</v>
      </c>
      <c r="P5867" s="65">
        <f t="shared" si="2"/>
        <v>9</v>
      </c>
      <c r="Q5867" s="65">
        <f t="shared" si="3"/>
        <v>5</v>
      </c>
      <c r="R5867" s="65" t="str">
        <f t="shared" si="12"/>
        <v>11.898.254/0001-95</v>
      </c>
      <c r="S5867" s="84"/>
      <c r="T5867" s="84" t="str">
        <f t="shared" si="10"/>
        <v/>
      </c>
      <c r="U5867" s="84" t="str">
        <f t="shared" si="11"/>
        <v/>
      </c>
      <c r="V5867" s="65" t="str">
        <f t="shared" si="5"/>
        <v/>
      </c>
      <c r="W5867" s="84"/>
      <c r="X5867" s="84"/>
      <c r="Y5867" s="85"/>
      <c r="Z5867" s="85"/>
      <c r="AA5867" s="65" t="str">
        <f t="shared" si="6"/>
        <v/>
      </c>
      <c r="AB5867" s="65" t="str">
        <f t="shared" si="7"/>
        <v/>
      </c>
      <c r="AC5867" s="86"/>
      <c r="AD5867" s="87" t="str">
        <f t="shared" si="8"/>
        <v/>
      </c>
      <c r="AE5867" s="84"/>
      <c r="AF5867" s="86">
        <f>IF(AC5867&gt;0,AC5867,'⚙️ Config'!$B$10)</f>
        <v>0.0075</v>
      </c>
      <c r="AG5867" s="88">
        <f t="shared" si="9"/>
        <v>12794.74245</v>
      </c>
      <c r="AH5867" s="88">
        <f>AG5867*'⚙️ Config'!$B$11</f>
        <v>63973.71225</v>
      </c>
      <c r="AI5867" s="88">
        <f>AH5867*'⚙️ Config'!$B$12</f>
        <v>19192.11368</v>
      </c>
      <c r="AJ5867" s="64"/>
      <c r="AK5867" s="84"/>
      <c r="AL5867" s="84"/>
      <c r="AM5867" s="84"/>
      <c r="AN5867" s="84"/>
      <c r="AO5867" s="84"/>
      <c r="AP5867" s="84"/>
      <c r="AQ5867" s="84"/>
    </row>
    <row r="5868" ht="15.0" customHeight="1">
      <c r="A5868" s="98">
        <v>5865.0</v>
      </c>
      <c r="B5868" s="99" t="s">
        <v>12276</v>
      </c>
      <c r="C5868" s="98" t="s">
        <v>141</v>
      </c>
      <c r="D5868" s="98" t="s">
        <v>12277</v>
      </c>
      <c r="E5868" s="100">
        <v>34.63</v>
      </c>
      <c r="F5868" s="98" t="s">
        <v>86</v>
      </c>
      <c r="G5868" s="98" t="s">
        <v>606</v>
      </c>
      <c r="H5868" s="101">
        <v>1705573.08</v>
      </c>
      <c r="I5868" s="98">
        <v>1.0</v>
      </c>
      <c r="J5868" s="102">
        <v>4.3</v>
      </c>
      <c r="K5868" s="99">
        <v>2021.0</v>
      </c>
      <c r="L5868" s="98" t="s">
        <v>197</v>
      </c>
      <c r="M5868" s="98">
        <v>2021.0</v>
      </c>
      <c r="N5868" s="98" t="s">
        <v>161</v>
      </c>
      <c r="O5868" s="65" t="str">
        <f t="shared" si="1"/>
        <v>014200460001</v>
      </c>
      <c r="P5868" s="65">
        <f t="shared" si="2"/>
        <v>2</v>
      </c>
      <c r="Q5868" s="65">
        <f t="shared" si="3"/>
        <v>2</v>
      </c>
      <c r="R5868" s="65" t="str">
        <f t="shared" si="12"/>
        <v>01.420.046/0001-22</v>
      </c>
      <c r="S5868" s="84"/>
      <c r="T5868" s="84" t="str">
        <f t="shared" si="10"/>
        <v/>
      </c>
      <c r="U5868" s="84" t="str">
        <f t="shared" si="11"/>
        <v/>
      </c>
      <c r="V5868" s="65" t="str">
        <f t="shared" si="5"/>
        <v/>
      </c>
      <c r="W5868" s="84"/>
      <c r="X5868" s="84"/>
      <c r="Y5868" s="85"/>
      <c r="Z5868" s="85"/>
      <c r="AA5868" s="65" t="str">
        <f t="shared" si="6"/>
        <v/>
      </c>
      <c r="AB5868" s="65" t="str">
        <f t="shared" si="7"/>
        <v/>
      </c>
      <c r="AC5868" s="86"/>
      <c r="AD5868" s="87" t="str">
        <f t="shared" si="8"/>
        <v/>
      </c>
      <c r="AE5868" s="84"/>
      <c r="AF5868" s="86">
        <f>IF(AC5868&gt;0,AC5868,'⚙️ Config'!$B$10)</f>
        <v>0.0075</v>
      </c>
      <c r="AG5868" s="88">
        <f t="shared" si="9"/>
        <v>12791.7981</v>
      </c>
      <c r="AH5868" s="88">
        <f>AG5868*'⚙️ Config'!$B$11</f>
        <v>63958.9905</v>
      </c>
      <c r="AI5868" s="88">
        <f>AH5868*'⚙️ Config'!$B$12</f>
        <v>19187.69715</v>
      </c>
      <c r="AJ5868" s="64"/>
      <c r="AK5868" s="84"/>
      <c r="AL5868" s="84"/>
      <c r="AM5868" s="84"/>
      <c r="AN5868" s="84"/>
      <c r="AO5868" s="84"/>
      <c r="AP5868" s="84"/>
      <c r="AQ5868" s="84"/>
    </row>
    <row r="5869" ht="15.0" customHeight="1">
      <c r="A5869" s="103">
        <v>5866.0</v>
      </c>
      <c r="B5869" s="104" t="s">
        <v>12278</v>
      </c>
      <c r="C5869" s="103" t="s">
        <v>141</v>
      </c>
      <c r="D5869" s="103" t="s">
        <v>12279</v>
      </c>
      <c r="E5869" s="105">
        <v>32.77</v>
      </c>
      <c r="F5869" s="103" t="s">
        <v>86</v>
      </c>
      <c r="G5869" s="103" t="s">
        <v>606</v>
      </c>
      <c r="H5869" s="106">
        <v>1705570.86</v>
      </c>
      <c r="I5869" s="103">
        <v>1.0</v>
      </c>
      <c r="J5869" s="107">
        <v>5.0</v>
      </c>
      <c r="K5869" s="104">
        <v>2021.0</v>
      </c>
      <c r="L5869" s="103" t="s">
        <v>630</v>
      </c>
      <c r="M5869" s="103">
        <v>2021.0</v>
      </c>
      <c r="N5869" s="103" t="s">
        <v>145</v>
      </c>
      <c r="O5869" s="65" t="str">
        <f t="shared" si="1"/>
        <v>307611720001</v>
      </c>
      <c r="P5869" s="65">
        <f t="shared" si="2"/>
        <v>4</v>
      </c>
      <c r="Q5869" s="65">
        <f t="shared" si="3"/>
        <v>9</v>
      </c>
      <c r="R5869" s="65" t="str">
        <f t="shared" si="12"/>
        <v>30.761.172/0001-49</v>
      </c>
      <c r="S5869" s="84"/>
      <c r="T5869" s="84" t="str">
        <f t="shared" si="10"/>
        <v/>
      </c>
      <c r="U5869" s="84" t="str">
        <f t="shared" si="11"/>
        <v/>
      </c>
      <c r="V5869" s="65" t="str">
        <f t="shared" si="5"/>
        <v/>
      </c>
      <c r="W5869" s="84"/>
      <c r="X5869" s="84"/>
      <c r="Y5869" s="85"/>
      <c r="Z5869" s="85"/>
      <c r="AA5869" s="65" t="str">
        <f t="shared" si="6"/>
        <v/>
      </c>
      <c r="AB5869" s="65" t="str">
        <f t="shared" si="7"/>
        <v/>
      </c>
      <c r="AC5869" s="86"/>
      <c r="AD5869" s="87" t="str">
        <f t="shared" si="8"/>
        <v/>
      </c>
      <c r="AE5869" s="84"/>
      <c r="AF5869" s="86">
        <f>IF(AC5869&gt;0,AC5869,'⚙️ Config'!$B$10)</f>
        <v>0.0075</v>
      </c>
      <c r="AG5869" s="88">
        <f t="shared" si="9"/>
        <v>12791.78145</v>
      </c>
      <c r="AH5869" s="88">
        <f>AG5869*'⚙️ Config'!$B$11</f>
        <v>63958.90725</v>
      </c>
      <c r="AI5869" s="88">
        <f>AH5869*'⚙️ Config'!$B$12</f>
        <v>19187.67218</v>
      </c>
      <c r="AJ5869" s="64"/>
      <c r="AK5869" s="84"/>
      <c r="AL5869" s="84"/>
      <c r="AM5869" s="84"/>
      <c r="AN5869" s="84"/>
      <c r="AO5869" s="84"/>
      <c r="AP5869" s="84"/>
      <c r="AQ5869" s="84"/>
    </row>
    <row r="5870" ht="15.0" customHeight="1">
      <c r="A5870" s="98">
        <v>5867.0</v>
      </c>
      <c r="B5870" s="99" t="s">
        <v>12280</v>
      </c>
      <c r="C5870" s="98" t="s">
        <v>141</v>
      </c>
      <c r="D5870" s="98" t="s">
        <v>12281</v>
      </c>
      <c r="E5870" s="100">
        <v>33.25</v>
      </c>
      <c r="F5870" s="98" t="s">
        <v>86</v>
      </c>
      <c r="G5870" s="98" t="s">
        <v>606</v>
      </c>
      <c r="H5870" s="101">
        <v>1705286.97</v>
      </c>
      <c r="I5870" s="98">
        <v>1.0</v>
      </c>
      <c r="J5870" s="102">
        <v>4.8</v>
      </c>
      <c r="K5870" s="99">
        <v>2021.0</v>
      </c>
      <c r="L5870" s="98" t="s">
        <v>630</v>
      </c>
      <c r="M5870" s="98">
        <v>2021.0</v>
      </c>
      <c r="N5870" s="98" t="s">
        <v>161</v>
      </c>
      <c r="O5870" s="65" t="str">
        <f t="shared" si="1"/>
        <v>121877980001</v>
      </c>
      <c r="P5870" s="65">
        <f t="shared" si="2"/>
        <v>0</v>
      </c>
      <c r="Q5870" s="65">
        <f t="shared" si="3"/>
        <v>1</v>
      </c>
      <c r="R5870" s="65" t="str">
        <f t="shared" si="12"/>
        <v>12.187.798/0001-01</v>
      </c>
      <c r="S5870" s="84"/>
      <c r="T5870" s="84" t="str">
        <f t="shared" si="10"/>
        <v/>
      </c>
      <c r="U5870" s="84" t="str">
        <f t="shared" si="11"/>
        <v/>
      </c>
      <c r="V5870" s="65" t="str">
        <f t="shared" si="5"/>
        <v/>
      </c>
      <c r="W5870" s="84"/>
      <c r="X5870" s="84"/>
      <c r="Y5870" s="85"/>
      <c r="Z5870" s="85"/>
      <c r="AA5870" s="65" t="str">
        <f t="shared" si="6"/>
        <v/>
      </c>
      <c r="AB5870" s="65" t="str">
        <f t="shared" si="7"/>
        <v/>
      </c>
      <c r="AC5870" s="86"/>
      <c r="AD5870" s="87" t="str">
        <f t="shared" si="8"/>
        <v/>
      </c>
      <c r="AE5870" s="84"/>
      <c r="AF5870" s="86">
        <f>IF(AC5870&gt;0,AC5870,'⚙️ Config'!$B$10)</f>
        <v>0.0075</v>
      </c>
      <c r="AG5870" s="88">
        <f t="shared" si="9"/>
        <v>12789.65228</v>
      </c>
      <c r="AH5870" s="88">
        <f>AG5870*'⚙️ Config'!$B$11</f>
        <v>63948.26138</v>
      </c>
      <c r="AI5870" s="88">
        <f>AH5870*'⚙️ Config'!$B$12</f>
        <v>19184.47841</v>
      </c>
      <c r="AJ5870" s="64"/>
      <c r="AK5870" s="84"/>
      <c r="AL5870" s="84"/>
      <c r="AM5870" s="84"/>
      <c r="AN5870" s="84"/>
      <c r="AO5870" s="84"/>
      <c r="AP5870" s="84"/>
      <c r="AQ5870" s="84"/>
    </row>
    <row r="5871" ht="15.0" customHeight="1">
      <c r="A5871" s="103">
        <v>5868.0</v>
      </c>
      <c r="B5871" s="104" t="s">
        <v>12282</v>
      </c>
      <c r="C5871" s="103" t="s">
        <v>141</v>
      </c>
      <c r="D5871" s="103" t="s">
        <v>12283</v>
      </c>
      <c r="E5871" s="105">
        <v>32.77</v>
      </c>
      <c r="F5871" s="103" t="s">
        <v>86</v>
      </c>
      <c r="G5871" s="103" t="s">
        <v>606</v>
      </c>
      <c r="H5871" s="106">
        <v>1690106.96</v>
      </c>
      <c r="I5871" s="103">
        <v>1.0</v>
      </c>
      <c r="J5871" s="107">
        <v>5.0</v>
      </c>
      <c r="K5871" s="104">
        <v>2021.0</v>
      </c>
      <c r="L5871" s="103" t="s">
        <v>197</v>
      </c>
      <c r="M5871" s="103">
        <v>2021.0</v>
      </c>
      <c r="N5871" s="103" t="s">
        <v>161</v>
      </c>
      <c r="O5871" s="65" t="str">
        <f t="shared" si="1"/>
        <v>246920610001</v>
      </c>
      <c r="P5871" s="65">
        <f t="shared" si="2"/>
        <v>2</v>
      </c>
      <c r="Q5871" s="65">
        <f t="shared" si="3"/>
        <v>5</v>
      </c>
      <c r="R5871" s="65" t="str">
        <f t="shared" si="12"/>
        <v>24.692.061/0001-25</v>
      </c>
      <c r="S5871" s="84"/>
      <c r="T5871" s="84" t="str">
        <f t="shared" si="10"/>
        <v/>
      </c>
      <c r="U5871" s="84" t="str">
        <f t="shared" si="11"/>
        <v/>
      </c>
      <c r="V5871" s="65" t="str">
        <f t="shared" si="5"/>
        <v/>
      </c>
      <c r="W5871" s="84"/>
      <c r="X5871" s="84"/>
      <c r="Y5871" s="85"/>
      <c r="Z5871" s="85"/>
      <c r="AA5871" s="65" t="str">
        <f t="shared" si="6"/>
        <v/>
      </c>
      <c r="AB5871" s="65" t="str">
        <f t="shared" si="7"/>
        <v/>
      </c>
      <c r="AC5871" s="86"/>
      <c r="AD5871" s="87" t="str">
        <f t="shared" si="8"/>
        <v/>
      </c>
      <c r="AE5871" s="84"/>
      <c r="AF5871" s="86">
        <f>IF(AC5871&gt;0,AC5871,'⚙️ Config'!$B$10)</f>
        <v>0.0075</v>
      </c>
      <c r="AG5871" s="88">
        <f t="shared" si="9"/>
        <v>12675.8022</v>
      </c>
      <c r="AH5871" s="88">
        <f>AG5871*'⚙️ Config'!$B$11</f>
        <v>63379.011</v>
      </c>
      <c r="AI5871" s="88">
        <f>AH5871*'⚙️ Config'!$B$12</f>
        <v>19013.7033</v>
      </c>
      <c r="AJ5871" s="64"/>
      <c r="AK5871" s="84"/>
      <c r="AL5871" s="84"/>
      <c r="AM5871" s="84"/>
      <c r="AN5871" s="84"/>
      <c r="AO5871" s="84"/>
      <c r="AP5871" s="84"/>
      <c r="AQ5871" s="84"/>
    </row>
    <row r="5872" ht="15.0" customHeight="1">
      <c r="A5872" s="103">
        <v>5869.0</v>
      </c>
      <c r="B5872" s="104" t="s">
        <v>12284</v>
      </c>
      <c r="C5872" s="103" t="s">
        <v>154</v>
      </c>
      <c r="D5872" s="103" t="s">
        <v>12285</v>
      </c>
      <c r="E5872" s="105">
        <v>33.25</v>
      </c>
      <c r="F5872" s="103" t="s">
        <v>86</v>
      </c>
      <c r="G5872" s="103" t="s">
        <v>606</v>
      </c>
      <c r="H5872" s="106">
        <v>1689930.94</v>
      </c>
      <c r="I5872" s="103">
        <v>1.0</v>
      </c>
      <c r="J5872" s="107">
        <v>4.8</v>
      </c>
      <c r="K5872" s="104">
        <v>2021.0</v>
      </c>
      <c r="L5872" s="103" t="s">
        <v>202</v>
      </c>
      <c r="M5872" s="103">
        <v>2021.0</v>
      </c>
      <c r="N5872" s="103" t="s">
        <v>145</v>
      </c>
      <c r="O5872" s="65" t="str">
        <f t="shared" si="1"/>
        <v>042871040001</v>
      </c>
      <c r="P5872" s="65">
        <f t="shared" si="2"/>
        <v>8</v>
      </c>
      <c r="Q5872" s="65">
        <f t="shared" si="3"/>
        <v>0</v>
      </c>
      <c r="R5872" s="65" t="str">
        <f t="shared" si="12"/>
        <v>04.287.104/0001-80</v>
      </c>
      <c r="S5872" s="84"/>
      <c r="T5872" s="84" t="str">
        <f t="shared" si="10"/>
        <v/>
      </c>
      <c r="U5872" s="84" t="str">
        <f t="shared" si="11"/>
        <v/>
      </c>
      <c r="V5872" s="65" t="str">
        <f t="shared" si="5"/>
        <v/>
      </c>
      <c r="W5872" s="84"/>
      <c r="X5872" s="84"/>
      <c r="Y5872" s="85"/>
      <c r="Z5872" s="85"/>
      <c r="AA5872" s="65" t="str">
        <f t="shared" si="6"/>
        <v/>
      </c>
      <c r="AB5872" s="65" t="str">
        <f t="shared" si="7"/>
        <v/>
      </c>
      <c r="AC5872" s="86"/>
      <c r="AD5872" s="87" t="str">
        <f t="shared" si="8"/>
        <v/>
      </c>
      <c r="AE5872" s="84"/>
      <c r="AF5872" s="86">
        <f>IF(AC5872&gt;0,AC5872,'⚙️ Config'!$B$10)</f>
        <v>0.0075</v>
      </c>
      <c r="AG5872" s="88">
        <f t="shared" si="9"/>
        <v>12674.48205</v>
      </c>
      <c r="AH5872" s="88">
        <f>AG5872*'⚙️ Config'!$B$11</f>
        <v>63372.41025</v>
      </c>
      <c r="AI5872" s="88">
        <f>AH5872*'⚙️ Config'!$B$12</f>
        <v>19011.72308</v>
      </c>
      <c r="AJ5872" s="64"/>
      <c r="AK5872" s="84"/>
      <c r="AL5872" s="84"/>
      <c r="AM5872" s="84"/>
      <c r="AN5872" s="84"/>
      <c r="AO5872" s="84"/>
      <c r="AP5872" s="84"/>
      <c r="AQ5872" s="84"/>
    </row>
    <row r="5873" ht="15.0" customHeight="1">
      <c r="A5873" s="98">
        <v>5870.0</v>
      </c>
      <c r="B5873" s="99" t="s">
        <v>12286</v>
      </c>
      <c r="C5873" s="98" t="s">
        <v>141</v>
      </c>
      <c r="D5873" s="98" t="s">
        <v>12287</v>
      </c>
      <c r="E5873" s="100">
        <v>33.25</v>
      </c>
      <c r="F5873" s="98" t="s">
        <v>86</v>
      </c>
      <c r="G5873" s="98" t="s">
        <v>606</v>
      </c>
      <c r="H5873" s="101">
        <v>1689896.02</v>
      </c>
      <c r="I5873" s="98">
        <v>1.0</v>
      </c>
      <c r="J5873" s="102">
        <v>4.8</v>
      </c>
      <c r="K5873" s="99">
        <v>2021.0</v>
      </c>
      <c r="L5873" s="98" t="s">
        <v>630</v>
      </c>
      <c r="M5873" s="98">
        <v>2021.0</v>
      </c>
      <c r="N5873" s="98" t="s">
        <v>161</v>
      </c>
      <c r="O5873" s="65" t="str">
        <f t="shared" si="1"/>
        <v>215420130001</v>
      </c>
      <c r="P5873" s="65">
        <f t="shared" si="2"/>
        <v>6</v>
      </c>
      <c r="Q5873" s="65">
        <f t="shared" si="3"/>
        <v>2</v>
      </c>
      <c r="R5873" s="65" t="str">
        <f t="shared" si="12"/>
        <v>21.542.013/0001-62</v>
      </c>
      <c r="S5873" s="84"/>
      <c r="T5873" s="84" t="str">
        <f t="shared" si="10"/>
        <v/>
      </c>
      <c r="U5873" s="84" t="str">
        <f t="shared" si="11"/>
        <v/>
      </c>
      <c r="V5873" s="65" t="str">
        <f t="shared" si="5"/>
        <v/>
      </c>
      <c r="W5873" s="84"/>
      <c r="X5873" s="84"/>
      <c r="Y5873" s="85"/>
      <c r="Z5873" s="85"/>
      <c r="AA5873" s="65" t="str">
        <f t="shared" si="6"/>
        <v/>
      </c>
      <c r="AB5873" s="65" t="str">
        <f t="shared" si="7"/>
        <v/>
      </c>
      <c r="AC5873" s="86"/>
      <c r="AD5873" s="87" t="str">
        <f t="shared" si="8"/>
        <v/>
      </c>
      <c r="AE5873" s="84"/>
      <c r="AF5873" s="86">
        <f>IF(AC5873&gt;0,AC5873,'⚙️ Config'!$B$10)</f>
        <v>0.0075</v>
      </c>
      <c r="AG5873" s="88">
        <f t="shared" si="9"/>
        <v>12674.22015</v>
      </c>
      <c r="AH5873" s="88">
        <f>AG5873*'⚙️ Config'!$B$11</f>
        <v>63371.10075</v>
      </c>
      <c r="AI5873" s="88">
        <f>AH5873*'⚙️ Config'!$B$12</f>
        <v>19011.33023</v>
      </c>
      <c r="AJ5873" s="64"/>
      <c r="AK5873" s="84"/>
      <c r="AL5873" s="84"/>
      <c r="AM5873" s="84"/>
      <c r="AN5873" s="84"/>
      <c r="AO5873" s="84"/>
      <c r="AP5873" s="84"/>
      <c r="AQ5873" s="84"/>
    </row>
    <row r="5874" ht="15.0" customHeight="1">
      <c r="A5874" s="98">
        <v>5871.0</v>
      </c>
      <c r="B5874" s="99" t="s">
        <v>12288</v>
      </c>
      <c r="C5874" s="98" t="s">
        <v>141</v>
      </c>
      <c r="D5874" s="98" t="s">
        <v>12289</v>
      </c>
      <c r="E5874" s="100">
        <v>33.25</v>
      </c>
      <c r="F5874" s="98" t="s">
        <v>86</v>
      </c>
      <c r="G5874" s="98" t="s">
        <v>606</v>
      </c>
      <c r="H5874" s="101">
        <v>1688816.96</v>
      </c>
      <c r="I5874" s="98">
        <v>1.0</v>
      </c>
      <c r="J5874" s="102">
        <v>4.8</v>
      </c>
      <c r="K5874" s="99">
        <v>2021.0</v>
      </c>
      <c r="L5874" s="98" t="s">
        <v>630</v>
      </c>
      <c r="M5874" s="98">
        <v>2021.0</v>
      </c>
      <c r="N5874" s="98" t="s">
        <v>161</v>
      </c>
      <c r="O5874" s="65" t="str">
        <f t="shared" si="1"/>
        <v>170900270001</v>
      </c>
      <c r="P5874" s="65">
        <f t="shared" si="2"/>
        <v>1</v>
      </c>
      <c r="Q5874" s="65">
        <f t="shared" si="3"/>
        <v>5</v>
      </c>
      <c r="R5874" s="65" t="str">
        <f t="shared" si="12"/>
        <v>17.090.027/0001-15</v>
      </c>
      <c r="S5874" s="84"/>
      <c r="T5874" s="84" t="str">
        <f t="shared" si="10"/>
        <v/>
      </c>
      <c r="U5874" s="84" t="str">
        <f t="shared" si="11"/>
        <v/>
      </c>
      <c r="V5874" s="65" t="str">
        <f t="shared" si="5"/>
        <v/>
      </c>
      <c r="W5874" s="84"/>
      <c r="X5874" s="84"/>
      <c r="Y5874" s="85"/>
      <c r="Z5874" s="85"/>
      <c r="AA5874" s="65" t="str">
        <f t="shared" si="6"/>
        <v/>
      </c>
      <c r="AB5874" s="65" t="str">
        <f t="shared" si="7"/>
        <v/>
      </c>
      <c r="AC5874" s="86"/>
      <c r="AD5874" s="87" t="str">
        <f t="shared" si="8"/>
        <v/>
      </c>
      <c r="AE5874" s="84"/>
      <c r="AF5874" s="86">
        <f>IF(AC5874&gt;0,AC5874,'⚙️ Config'!$B$10)</f>
        <v>0.0075</v>
      </c>
      <c r="AG5874" s="88">
        <f t="shared" si="9"/>
        <v>12666.1272</v>
      </c>
      <c r="AH5874" s="88">
        <f>AG5874*'⚙️ Config'!$B$11</f>
        <v>63330.636</v>
      </c>
      <c r="AI5874" s="88">
        <f>AH5874*'⚙️ Config'!$B$12</f>
        <v>18999.1908</v>
      </c>
      <c r="AJ5874" s="64"/>
      <c r="AK5874" s="84"/>
      <c r="AL5874" s="84"/>
      <c r="AM5874" s="84"/>
      <c r="AN5874" s="84"/>
      <c r="AO5874" s="84"/>
      <c r="AP5874" s="84"/>
      <c r="AQ5874" s="84"/>
    </row>
    <row r="5875" ht="15.0" customHeight="1">
      <c r="A5875" s="103">
        <v>5872.0</v>
      </c>
      <c r="B5875" s="104" t="s">
        <v>12290</v>
      </c>
      <c r="C5875" s="103" t="s">
        <v>141</v>
      </c>
      <c r="D5875" s="103" t="s">
        <v>12291</v>
      </c>
      <c r="E5875" s="105">
        <v>33.51</v>
      </c>
      <c r="F5875" s="103" t="s">
        <v>86</v>
      </c>
      <c r="G5875" s="103" t="s">
        <v>606</v>
      </c>
      <c r="H5875" s="106">
        <v>1684235.15</v>
      </c>
      <c r="I5875" s="103">
        <v>1.0</v>
      </c>
      <c r="J5875" s="107">
        <v>4.7</v>
      </c>
      <c r="K5875" s="104">
        <v>2021.0</v>
      </c>
      <c r="L5875" s="103" t="s">
        <v>630</v>
      </c>
      <c r="M5875" s="103">
        <v>2021.0</v>
      </c>
      <c r="N5875" s="103" t="s">
        <v>145</v>
      </c>
      <c r="O5875" s="65" t="str">
        <f t="shared" si="1"/>
        <v>198803450001</v>
      </c>
      <c r="P5875" s="65">
        <f t="shared" si="2"/>
        <v>0</v>
      </c>
      <c r="Q5875" s="65">
        <f t="shared" si="3"/>
        <v>5</v>
      </c>
      <c r="R5875" s="65" t="str">
        <f t="shared" si="12"/>
        <v>19.880.345/0001-05</v>
      </c>
      <c r="S5875" s="84"/>
      <c r="T5875" s="84" t="str">
        <f t="shared" si="10"/>
        <v/>
      </c>
      <c r="U5875" s="84" t="str">
        <f t="shared" si="11"/>
        <v/>
      </c>
      <c r="V5875" s="65" t="str">
        <f t="shared" si="5"/>
        <v/>
      </c>
      <c r="W5875" s="84"/>
      <c r="X5875" s="84"/>
      <c r="Y5875" s="85"/>
      <c r="Z5875" s="85"/>
      <c r="AA5875" s="65" t="str">
        <f t="shared" si="6"/>
        <v/>
      </c>
      <c r="AB5875" s="65" t="str">
        <f t="shared" si="7"/>
        <v/>
      </c>
      <c r="AC5875" s="86"/>
      <c r="AD5875" s="87" t="str">
        <f t="shared" si="8"/>
        <v/>
      </c>
      <c r="AE5875" s="84"/>
      <c r="AF5875" s="86">
        <f>IF(AC5875&gt;0,AC5875,'⚙️ Config'!$B$10)</f>
        <v>0.0075</v>
      </c>
      <c r="AG5875" s="88">
        <f t="shared" si="9"/>
        <v>12631.76363</v>
      </c>
      <c r="AH5875" s="88">
        <f>AG5875*'⚙️ Config'!$B$11</f>
        <v>63158.81813</v>
      </c>
      <c r="AI5875" s="88">
        <f>AH5875*'⚙️ Config'!$B$12</f>
        <v>18947.64544</v>
      </c>
      <c r="AJ5875" s="64"/>
      <c r="AK5875" s="84"/>
      <c r="AL5875" s="84"/>
      <c r="AM5875" s="84"/>
      <c r="AN5875" s="84"/>
      <c r="AO5875" s="84"/>
      <c r="AP5875" s="84"/>
      <c r="AQ5875" s="84"/>
    </row>
    <row r="5876" ht="15.0" customHeight="1">
      <c r="A5876" s="98">
        <v>5873.0</v>
      </c>
      <c r="B5876" s="99" t="s">
        <v>12292</v>
      </c>
      <c r="C5876" s="98" t="s">
        <v>141</v>
      </c>
      <c r="D5876" s="98" t="s">
        <v>12293</v>
      </c>
      <c r="E5876" s="100">
        <v>33.51</v>
      </c>
      <c r="F5876" s="98" t="s">
        <v>86</v>
      </c>
      <c r="G5876" s="98" t="s">
        <v>606</v>
      </c>
      <c r="H5876" s="101">
        <v>1683650.58</v>
      </c>
      <c r="I5876" s="98">
        <v>1.0</v>
      </c>
      <c r="J5876" s="102">
        <v>4.7</v>
      </c>
      <c r="K5876" s="99">
        <v>2021.0</v>
      </c>
      <c r="L5876" s="98" t="s">
        <v>630</v>
      </c>
      <c r="M5876" s="98">
        <v>2021.0</v>
      </c>
      <c r="N5876" s="98" t="s">
        <v>161</v>
      </c>
      <c r="O5876" s="65" t="str">
        <f t="shared" si="1"/>
        <v>176026880001</v>
      </c>
      <c r="P5876" s="65">
        <f t="shared" si="2"/>
        <v>8</v>
      </c>
      <c r="Q5876" s="65">
        <f t="shared" si="3"/>
        <v>2</v>
      </c>
      <c r="R5876" s="65" t="str">
        <f t="shared" si="12"/>
        <v>17.602.688/0001-82</v>
      </c>
      <c r="S5876" s="84"/>
      <c r="T5876" s="84" t="str">
        <f t="shared" si="10"/>
        <v/>
      </c>
      <c r="U5876" s="84" t="str">
        <f t="shared" si="11"/>
        <v/>
      </c>
      <c r="V5876" s="65" t="str">
        <f t="shared" si="5"/>
        <v/>
      </c>
      <c r="W5876" s="84"/>
      <c r="X5876" s="84"/>
      <c r="Y5876" s="85"/>
      <c r="Z5876" s="85"/>
      <c r="AA5876" s="65" t="str">
        <f t="shared" si="6"/>
        <v/>
      </c>
      <c r="AB5876" s="65" t="str">
        <f t="shared" si="7"/>
        <v/>
      </c>
      <c r="AC5876" s="86"/>
      <c r="AD5876" s="87" t="str">
        <f t="shared" si="8"/>
        <v/>
      </c>
      <c r="AE5876" s="84"/>
      <c r="AF5876" s="86">
        <f>IF(AC5876&gt;0,AC5876,'⚙️ Config'!$B$10)</f>
        <v>0.0075</v>
      </c>
      <c r="AG5876" s="88">
        <f t="shared" si="9"/>
        <v>12627.37935</v>
      </c>
      <c r="AH5876" s="88">
        <f>AG5876*'⚙️ Config'!$B$11</f>
        <v>63136.89675</v>
      </c>
      <c r="AI5876" s="88">
        <f>AH5876*'⚙️ Config'!$B$12</f>
        <v>18941.06903</v>
      </c>
      <c r="AJ5876" s="64"/>
      <c r="AK5876" s="84"/>
      <c r="AL5876" s="84"/>
      <c r="AM5876" s="84"/>
      <c r="AN5876" s="84"/>
      <c r="AO5876" s="84"/>
      <c r="AP5876" s="84"/>
      <c r="AQ5876" s="84"/>
    </row>
    <row r="5877" ht="15.0" customHeight="1">
      <c r="A5877" s="103">
        <v>5874.0</v>
      </c>
      <c r="B5877" s="104" t="s">
        <v>12294</v>
      </c>
      <c r="C5877" s="103" t="s">
        <v>141</v>
      </c>
      <c r="D5877" s="103" t="s">
        <v>12295</v>
      </c>
      <c r="E5877" s="105">
        <v>34.05</v>
      </c>
      <c r="F5877" s="103" t="s">
        <v>86</v>
      </c>
      <c r="G5877" s="103" t="s">
        <v>606</v>
      </c>
      <c r="H5877" s="106">
        <v>1682557.74</v>
      </c>
      <c r="I5877" s="103">
        <v>1.0</v>
      </c>
      <c r="J5877" s="107">
        <v>4.5</v>
      </c>
      <c r="K5877" s="104">
        <v>2021.0</v>
      </c>
      <c r="L5877" s="103" t="s">
        <v>268</v>
      </c>
      <c r="M5877" s="103">
        <v>2021.0</v>
      </c>
      <c r="N5877" s="103" t="s">
        <v>145</v>
      </c>
      <c r="O5877" s="65" t="str">
        <f t="shared" si="1"/>
        <v>446026960001</v>
      </c>
      <c r="P5877" s="65">
        <f t="shared" si="2"/>
        <v>0</v>
      </c>
      <c r="Q5877" s="65">
        <f t="shared" si="3"/>
        <v>0</v>
      </c>
      <c r="R5877" s="65" t="str">
        <f t="shared" si="12"/>
        <v>44.602.696/0001-00</v>
      </c>
      <c r="S5877" s="84"/>
      <c r="T5877" s="84" t="str">
        <f t="shared" si="10"/>
        <v/>
      </c>
      <c r="U5877" s="84" t="str">
        <f t="shared" si="11"/>
        <v/>
      </c>
      <c r="V5877" s="65" t="str">
        <f t="shared" si="5"/>
        <v/>
      </c>
      <c r="W5877" s="84"/>
      <c r="X5877" s="84"/>
      <c r="Y5877" s="85"/>
      <c r="Z5877" s="85"/>
      <c r="AA5877" s="65" t="str">
        <f t="shared" si="6"/>
        <v/>
      </c>
      <c r="AB5877" s="65" t="str">
        <f t="shared" si="7"/>
        <v/>
      </c>
      <c r="AC5877" s="86"/>
      <c r="AD5877" s="87" t="str">
        <f t="shared" si="8"/>
        <v/>
      </c>
      <c r="AE5877" s="84"/>
      <c r="AF5877" s="86">
        <f>IF(AC5877&gt;0,AC5877,'⚙️ Config'!$B$10)</f>
        <v>0.0075</v>
      </c>
      <c r="AG5877" s="88">
        <f t="shared" si="9"/>
        <v>12619.18305</v>
      </c>
      <c r="AH5877" s="88">
        <f>AG5877*'⚙️ Config'!$B$11</f>
        <v>63095.91525</v>
      </c>
      <c r="AI5877" s="88">
        <f>AH5877*'⚙️ Config'!$B$12</f>
        <v>18928.77458</v>
      </c>
      <c r="AJ5877" s="64"/>
      <c r="AK5877" s="84"/>
      <c r="AL5877" s="84"/>
      <c r="AM5877" s="84"/>
      <c r="AN5877" s="84"/>
      <c r="AO5877" s="84"/>
      <c r="AP5877" s="84"/>
      <c r="AQ5877" s="84"/>
    </row>
    <row r="5878" ht="15.0" customHeight="1">
      <c r="A5878" s="98">
        <v>5875.0</v>
      </c>
      <c r="B5878" s="99" t="s">
        <v>12296</v>
      </c>
      <c r="C5878" s="98" t="s">
        <v>141</v>
      </c>
      <c r="D5878" s="98" t="s">
        <v>12297</v>
      </c>
      <c r="E5878" s="100">
        <v>33.51</v>
      </c>
      <c r="F5878" s="98" t="s">
        <v>86</v>
      </c>
      <c r="G5878" s="98" t="s">
        <v>606</v>
      </c>
      <c r="H5878" s="101">
        <v>1677624.02</v>
      </c>
      <c r="I5878" s="98">
        <v>1.0</v>
      </c>
      <c r="J5878" s="102">
        <v>4.7</v>
      </c>
      <c r="K5878" s="99">
        <v>2021.0</v>
      </c>
      <c r="L5878" s="98" t="s">
        <v>630</v>
      </c>
      <c r="M5878" s="98">
        <v>2021.0</v>
      </c>
      <c r="N5878" s="98" t="s">
        <v>161</v>
      </c>
      <c r="O5878" s="65" t="str">
        <f t="shared" si="1"/>
        <v>055491930001</v>
      </c>
      <c r="P5878" s="65">
        <f t="shared" si="2"/>
        <v>5</v>
      </c>
      <c r="Q5878" s="65">
        <f t="shared" si="3"/>
        <v>8</v>
      </c>
      <c r="R5878" s="65" t="str">
        <f t="shared" si="12"/>
        <v>05.549.193/0001-58</v>
      </c>
      <c r="S5878" s="84"/>
      <c r="T5878" s="84" t="str">
        <f t="shared" si="10"/>
        <v/>
      </c>
      <c r="U5878" s="84" t="str">
        <f t="shared" si="11"/>
        <v/>
      </c>
      <c r="V5878" s="65" t="str">
        <f t="shared" si="5"/>
        <v/>
      </c>
      <c r="W5878" s="84"/>
      <c r="X5878" s="84"/>
      <c r="Y5878" s="85"/>
      <c r="Z5878" s="85"/>
      <c r="AA5878" s="65" t="str">
        <f t="shared" si="6"/>
        <v/>
      </c>
      <c r="AB5878" s="65" t="str">
        <f t="shared" si="7"/>
        <v/>
      </c>
      <c r="AC5878" s="86"/>
      <c r="AD5878" s="87" t="str">
        <f t="shared" si="8"/>
        <v/>
      </c>
      <c r="AE5878" s="84"/>
      <c r="AF5878" s="86">
        <f>IF(AC5878&gt;0,AC5878,'⚙️ Config'!$B$10)</f>
        <v>0.0075</v>
      </c>
      <c r="AG5878" s="88">
        <f t="shared" si="9"/>
        <v>12582.18015</v>
      </c>
      <c r="AH5878" s="88">
        <f>AG5878*'⚙️ Config'!$B$11</f>
        <v>62910.90075</v>
      </c>
      <c r="AI5878" s="88">
        <f>AH5878*'⚙️ Config'!$B$12</f>
        <v>18873.27023</v>
      </c>
      <c r="AJ5878" s="64"/>
      <c r="AK5878" s="84"/>
      <c r="AL5878" s="84"/>
      <c r="AM5878" s="84"/>
      <c r="AN5878" s="84"/>
      <c r="AO5878" s="84"/>
      <c r="AP5878" s="84"/>
      <c r="AQ5878" s="84"/>
    </row>
    <row r="5879" ht="15.0" customHeight="1">
      <c r="A5879" s="98">
        <v>5876.0</v>
      </c>
      <c r="B5879" s="99" t="s">
        <v>12298</v>
      </c>
      <c r="C5879" s="98" t="s">
        <v>141</v>
      </c>
      <c r="D5879" s="98" t="s">
        <v>12299</v>
      </c>
      <c r="E5879" s="100">
        <v>33.77</v>
      </c>
      <c r="F5879" s="98" t="s">
        <v>86</v>
      </c>
      <c r="G5879" s="98" t="s">
        <v>606</v>
      </c>
      <c r="H5879" s="101">
        <v>1674914.37</v>
      </c>
      <c r="I5879" s="98">
        <v>1.0</v>
      </c>
      <c r="J5879" s="102">
        <v>4.6</v>
      </c>
      <c r="K5879" s="99">
        <v>2021.0</v>
      </c>
      <c r="L5879" s="98" t="s">
        <v>197</v>
      </c>
      <c r="M5879" s="98">
        <v>2021.0</v>
      </c>
      <c r="N5879" s="98" t="s">
        <v>161</v>
      </c>
      <c r="O5879" s="65" t="str">
        <f t="shared" si="1"/>
        <v>966420380001</v>
      </c>
      <c r="P5879" s="65">
        <f t="shared" si="2"/>
        <v>3</v>
      </c>
      <c r="Q5879" s="65">
        <f t="shared" si="3"/>
        <v>7</v>
      </c>
      <c r="R5879" s="65" t="str">
        <f t="shared" si="12"/>
        <v>96.642.038/0001-37</v>
      </c>
      <c r="S5879" s="84"/>
      <c r="T5879" s="84" t="str">
        <f t="shared" si="10"/>
        <v/>
      </c>
      <c r="U5879" s="84" t="str">
        <f t="shared" si="11"/>
        <v/>
      </c>
      <c r="V5879" s="65" t="str">
        <f t="shared" si="5"/>
        <v/>
      </c>
      <c r="W5879" s="84"/>
      <c r="X5879" s="84"/>
      <c r="Y5879" s="85"/>
      <c r="Z5879" s="85"/>
      <c r="AA5879" s="65" t="str">
        <f t="shared" si="6"/>
        <v/>
      </c>
      <c r="AB5879" s="65" t="str">
        <f t="shared" si="7"/>
        <v/>
      </c>
      <c r="AC5879" s="86"/>
      <c r="AD5879" s="87" t="str">
        <f t="shared" si="8"/>
        <v/>
      </c>
      <c r="AE5879" s="84"/>
      <c r="AF5879" s="86">
        <f>IF(AC5879&gt;0,AC5879,'⚙️ Config'!$B$10)</f>
        <v>0.0075</v>
      </c>
      <c r="AG5879" s="88">
        <f t="shared" si="9"/>
        <v>12561.85778</v>
      </c>
      <c r="AH5879" s="88">
        <f>AG5879*'⚙️ Config'!$B$11</f>
        <v>62809.28888</v>
      </c>
      <c r="AI5879" s="88">
        <f>AH5879*'⚙️ Config'!$B$12</f>
        <v>18842.78666</v>
      </c>
      <c r="AJ5879" s="64"/>
      <c r="AK5879" s="84"/>
      <c r="AL5879" s="84"/>
      <c r="AM5879" s="84"/>
      <c r="AN5879" s="84"/>
      <c r="AO5879" s="84"/>
      <c r="AP5879" s="84"/>
      <c r="AQ5879" s="84"/>
    </row>
    <row r="5880" ht="15.0" customHeight="1">
      <c r="A5880" s="98">
        <v>5877.0</v>
      </c>
      <c r="B5880" s="99" t="s">
        <v>12300</v>
      </c>
      <c r="C5880" s="98" t="s">
        <v>141</v>
      </c>
      <c r="D5880" s="98" t="s">
        <v>12301</v>
      </c>
      <c r="E5880" s="100">
        <v>33.01</v>
      </c>
      <c r="F5880" s="98" t="s">
        <v>86</v>
      </c>
      <c r="G5880" s="98" t="s">
        <v>606</v>
      </c>
      <c r="H5880" s="101">
        <v>1674817.42</v>
      </c>
      <c r="I5880" s="98">
        <v>1.0</v>
      </c>
      <c r="J5880" s="102">
        <v>4.9</v>
      </c>
      <c r="K5880" s="99">
        <v>2021.0</v>
      </c>
      <c r="L5880" s="98" t="s">
        <v>448</v>
      </c>
      <c r="M5880" s="98">
        <v>2021.0</v>
      </c>
      <c r="N5880" s="98" t="s">
        <v>161</v>
      </c>
      <c r="O5880" s="65" t="str">
        <f t="shared" si="1"/>
        <v>071147860001</v>
      </c>
      <c r="P5880" s="65">
        <f t="shared" si="2"/>
        <v>1</v>
      </c>
      <c r="Q5880" s="65">
        <f t="shared" si="3"/>
        <v>7</v>
      </c>
      <c r="R5880" s="65" t="str">
        <f t="shared" si="12"/>
        <v>07.114.786/0001-17</v>
      </c>
      <c r="S5880" s="84"/>
      <c r="T5880" s="84" t="str">
        <f t="shared" si="10"/>
        <v/>
      </c>
      <c r="U5880" s="84" t="str">
        <f t="shared" si="11"/>
        <v/>
      </c>
      <c r="V5880" s="65" t="str">
        <f t="shared" si="5"/>
        <v/>
      </c>
      <c r="W5880" s="84"/>
      <c r="X5880" s="84"/>
      <c r="Y5880" s="85"/>
      <c r="Z5880" s="85"/>
      <c r="AA5880" s="65" t="str">
        <f t="shared" si="6"/>
        <v/>
      </c>
      <c r="AB5880" s="65" t="str">
        <f t="shared" si="7"/>
        <v/>
      </c>
      <c r="AC5880" s="86"/>
      <c r="AD5880" s="87" t="str">
        <f t="shared" si="8"/>
        <v/>
      </c>
      <c r="AE5880" s="84"/>
      <c r="AF5880" s="86">
        <f>IF(AC5880&gt;0,AC5880,'⚙️ Config'!$B$10)</f>
        <v>0.0075</v>
      </c>
      <c r="AG5880" s="88">
        <f t="shared" si="9"/>
        <v>12561.13065</v>
      </c>
      <c r="AH5880" s="88">
        <f>AG5880*'⚙️ Config'!$B$11</f>
        <v>62805.65325</v>
      </c>
      <c r="AI5880" s="88">
        <f>AH5880*'⚙️ Config'!$B$12</f>
        <v>18841.69598</v>
      </c>
      <c r="AJ5880" s="64"/>
      <c r="AK5880" s="84"/>
      <c r="AL5880" s="84"/>
      <c r="AM5880" s="84"/>
      <c r="AN5880" s="84"/>
      <c r="AO5880" s="84"/>
      <c r="AP5880" s="84"/>
      <c r="AQ5880" s="84"/>
    </row>
    <row r="5881" ht="15.0" customHeight="1">
      <c r="A5881" s="98">
        <v>5878.0</v>
      </c>
      <c r="B5881" s="99" t="s">
        <v>12302</v>
      </c>
      <c r="C5881" s="98" t="s">
        <v>141</v>
      </c>
      <c r="D5881" s="98" t="s">
        <v>12303</v>
      </c>
      <c r="E5881" s="100">
        <v>34.04</v>
      </c>
      <c r="F5881" s="98" t="s">
        <v>86</v>
      </c>
      <c r="G5881" s="98" t="s">
        <v>606</v>
      </c>
      <c r="H5881" s="101">
        <v>1672827.38</v>
      </c>
      <c r="I5881" s="98">
        <v>1.0</v>
      </c>
      <c r="J5881" s="102">
        <v>4.5</v>
      </c>
      <c r="K5881" s="99">
        <v>2021.0</v>
      </c>
      <c r="L5881" s="98" t="s">
        <v>202</v>
      </c>
      <c r="M5881" s="98">
        <v>2021.0</v>
      </c>
      <c r="N5881" s="98" t="s">
        <v>161</v>
      </c>
      <c r="O5881" s="65" t="str">
        <f t="shared" si="1"/>
        <v>436850070001</v>
      </c>
      <c r="P5881" s="65">
        <f t="shared" si="2"/>
        <v>0</v>
      </c>
      <c r="Q5881" s="65">
        <f t="shared" si="3"/>
        <v>5</v>
      </c>
      <c r="R5881" s="65" t="str">
        <f t="shared" si="12"/>
        <v>43.685.007/0001-05</v>
      </c>
      <c r="S5881" s="84"/>
      <c r="T5881" s="84" t="str">
        <f t="shared" si="10"/>
        <v/>
      </c>
      <c r="U5881" s="84" t="str">
        <f t="shared" si="11"/>
        <v/>
      </c>
      <c r="V5881" s="65" t="str">
        <f t="shared" si="5"/>
        <v/>
      </c>
      <c r="W5881" s="84"/>
      <c r="X5881" s="84"/>
      <c r="Y5881" s="85"/>
      <c r="Z5881" s="85"/>
      <c r="AA5881" s="65" t="str">
        <f t="shared" si="6"/>
        <v/>
      </c>
      <c r="AB5881" s="65" t="str">
        <f t="shared" si="7"/>
        <v/>
      </c>
      <c r="AC5881" s="86"/>
      <c r="AD5881" s="87" t="str">
        <f t="shared" si="8"/>
        <v/>
      </c>
      <c r="AE5881" s="84"/>
      <c r="AF5881" s="86">
        <f>IF(AC5881&gt;0,AC5881,'⚙️ Config'!$B$10)</f>
        <v>0.0075</v>
      </c>
      <c r="AG5881" s="88">
        <f t="shared" si="9"/>
        <v>12546.20535</v>
      </c>
      <c r="AH5881" s="88">
        <f>AG5881*'⚙️ Config'!$B$11</f>
        <v>62731.02675</v>
      </c>
      <c r="AI5881" s="88">
        <f>AH5881*'⚙️ Config'!$B$12</f>
        <v>18819.30803</v>
      </c>
      <c r="AJ5881" s="64"/>
      <c r="AK5881" s="84"/>
      <c r="AL5881" s="84"/>
      <c r="AM5881" s="84"/>
      <c r="AN5881" s="84"/>
      <c r="AO5881" s="84"/>
      <c r="AP5881" s="84"/>
      <c r="AQ5881" s="84"/>
    </row>
    <row r="5882" ht="15.0" customHeight="1">
      <c r="A5882" s="103">
        <v>5879.0</v>
      </c>
      <c r="B5882" s="104" t="s">
        <v>12304</v>
      </c>
      <c r="C5882" s="103" t="s">
        <v>141</v>
      </c>
      <c r="D5882" s="103" t="s">
        <v>12305</v>
      </c>
      <c r="E5882" s="105">
        <v>33.25</v>
      </c>
      <c r="F5882" s="103" t="s">
        <v>86</v>
      </c>
      <c r="G5882" s="103" t="s">
        <v>606</v>
      </c>
      <c r="H5882" s="106">
        <v>1671647.18</v>
      </c>
      <c r="I5882" s="103">
        <v>1.0</v>
      </c>
      <c r="J5882" s="107">
        <v>4.8</v>
      </c>
      <c r="K5882" s="104">
        <v>2021.0</v>
      </c>
      <c r="L5882" s="103" t="s">
        <v>202</v>
      </c>
      <c r="M5882" s="103">
        <v>2021.0</v>
      </c>
      <c r="N5882" s="103" t="s">
        <v>161</v>
      </c>
      <c r="O5882" s="65" t="str">
        <f t="shared" si="1"/>
        <v>072654700001</v>
      </c>
      <c r="P5882" s="65">
        <f t="shared" si="2"/>
        <v>2</v>
      </c>
      <c r="Q5882" s="65">
        <f t="shared" si="3"/>
        <v>6</v>
      </c>
      <c r="R5882" s="65" t="str">
        <f t="shared" si="12"/>
        <v>07.265.470/0001-26</v>
      </c>
      <c r="S5882" s="84"/>
      <c r="T5882" s="84" t="str">
        <f t="shared" si="10"/>
        <v/>
      </c>
      <c r="U5882" s="84" t="str">
        <f t="shared" si="11"/>
        <v/>
      </c>
      <c r="V5882" s="65" t="str">
        <f t="shared" si="5"/>
        <v/>
      </c>
      <c r="W5882" s="84"/>
      <c r="X5882" s="84"/>
      <c r="Y5882" s="85"/>
      <c r="Z5882" s="85"/>
      <c r="AA5882" s="65" t="str">
        <f t="shared" si="6"/>
        <v/>
      </c>
      <c r="AB5882" s="65" t="str">
        <f t="shared" si="7"/>
        <v/>
      </c>
      <c r="AC5882" s="86"/>
      <c r="AD5882" s="87" t="str">
        <f t="shared" si="8"/>
        <v/>
      </c>
      <c r="AE5882" s="84"/>
      <c r="AF5882" s="86">
        <f>IF(AC5882&gt;0,AC5882,'⚙️ Config'!$B$10)</f>
        <v>0.0075</v>
      </c>
      <c r="AG5882" s="88">
        <f t="shared" si="9"/>
        <v>12537.35385</v>
      </c>
      <c r="AH5882" s="88">
        <f>AG5882*'⚙️ Config'!$B$11</f>
        <v>62686.76925</v>
      </c>
      <c r="AI5882" s="88">
        <f>AH5882*'⚙️ Config'!$B$12</f>
        <v>18806.03078</v>
      </c>
      <c r="AJ5882" s="64"/>
      <c r="AK5882" s="84"/>
      <c r="AL5882" s="84"/>
      <c r="AM5882" s="84"/>
      <c r="AN5882" s="84"/>
      <c r="AO5882" s="84"/>
      <c r="AP5882" s="84"/>
      <c r="AQ5882" s="84"/>
    </row>
    <row r="5883" ht="15.0" customHeight="1">
      <c r="A5883" s="98">
        <v>5880.0</v>
      </c>
      <c r="B5883" s="99" t="s">
        <v>12306</v>
      </c>
      <c r="C5883" s="98" t="s">
        <v>141</v>
      </c>
      <c r="D5883" s="98" t="s">
        <v>12307</v>
      </c>
      <c r="E5883" s="100">
        <v>34.63</v>
      </c>
      <c r="F5883" s="98" t="s">
        <v>86</v>
      </c>
      <c r="G5883" s="98" t="s">
        <v>606</v>
      </c>
      <c r="H5883" s="101">
        <v>1670465.02</v>
      </c>
      <c r="I5883" s="98">
        <v>1.0</v>
      </c>
      <c r="J5883" s="102">
        <v>4.3</v>
      </c>
      <c r="K5883" s="99">
        <v>2021.0</v>
      </c>
      <c r="L5883" s="98" t="s">
        <v>202</v>
      </c>
      <c r="M5883" s="98">
        <v>2021.0</v>
      </c>
      <c r="N5883" s="98" t="s">
        <v>145</v>
      </c>
      <c r="O5883" s="65" t="str">
        <f t="shared" si="1"/>
        <v>285698800001</v>
      </c>
      <c r="P5883" s="65">
        <f t="shared" si="2"/>
        <v>3</v>
      </c>
      <c r="Q5883" s="65">
        <f t="shared" si="3"/>
        <v>0</v>
      </c>
      <c r="R5883" s="65" t="str">
        <f t="shared" si="12"/>
        <v>28.569.880/0001-30</v>
      </c>
      <c r="S5883" s="84"/>
      <c r="T5883" s="84" t="str">
        <f t="shared" si="10"/>
        <v/>
      </c>
      <c r="U5883" s="84" t="str">
        <f t="shared" si="11"/>
        <v/>
      </c>
      <c r="V5883" s="65" t="str">
        <f t="shared" si="5"/>
        <v/>
      </c>
      <c r="W5883" s="84"/>
      <c r="X5883" s="84"/>
      <c r="Y5883" s="85"/>
      <c r="Z5883" s="85"/>
      <c r="AA5883" s="65" t="str">
        <f t="shared" si="6"/>
        <v/>
      </c>
      <c r="AB5883" s="65" t="str">
        <f t="shared" si="7"/>
        <v/>
      </c>
      <c r="AC5883" s="86"/>
      <c r="AD5883" s="87" t="str">
        <f t="shared" si="8"/>
        <v/>
      </c>
      <c r="AE5883" s="84"/>
      <c r="AF5883" s="86">
        <f>IF(AC5883&gt;0,AC5883,'⚙️ Config'!$B$10)</f>
        <v>0.0075</v>
      </c>
      <c r="AG5883" s="88">
        <f t="shared" si="9"/>
        <v>12528.48765</v>
      </c>
      <c r="AH5883" s="88">
        <f>AG5883*'⚙️ Config'!$B$11</f>
        <v>62642.43825</v>
      </c>
      <c r="AI5883" s="88">
        <f>AH5883*'⚙️ Config'!$B$12</f>
        <v>18792.73148</v>
      </c>
      <c r="AJ5883" s="64"/>
      <c r="AK5883" s="84"/>
      <c r="AL5883" s="84"/>
      <c r="AM5883" s="84"/>
      <c r="AN5883" s="84"/>
      <c r="AO5883" s="84"/>
      <c r="AP5883" s="84"/>
      <c r="AQ5883" s="84"/>
    </row>
    <row r="5884" ht="15.0" customHeight="1">
      <c r="A5884" s="103">
        <v>5881.0</v>
      </c>
      <c r="B5884" s="104" t="s">
        <v>12308</v>
      </c>
      <c r="C5884" s="103" t="s">
        <v>141</v>
      </c>
      <c r="D5884" s="103" t="s">
        <v>12309</v>
      </c>
      <c r="E5884" s="105">
        <v>33.51</v>
      </c>
      <c r="F5884" s="103" t="s">
        <v>86</v>
      </c>
      <c r="G5884" s="103" t="s">
        <v>606</v>
      </c>
      <c r="H5884" s="106">
        <v>1669180.22</v>
      </c>
      <c r="I5884" s="103">
        <v>1.0</v>
      </c>
      <c r="J5884" s="107">
        <v>4.7</v>
      </c>
      <c r="K5884" s="104">
        <v>2021.0</v>
      </c>
      <c r="L5884" s="103" t="s">
        <v>630</v>
      </c>
      <c r="M5884" s="103">
        <v>2021.0</v>
      </c>
      <c r="N5884" s="103" t="s">
        <v>161</v>
      </c>
      <c r="O5884" s="65" t="str">
        <f t="shared" si="1"/>
        <v>147952170001</v>
      </c>
      <c r="P5884" s="65">
        <f t="shared" si="2"/>
        <v>4</v>
      </c>
      <c r="Q5884" s="65">
        <f t="shared" si="3"/>
        <v>0</v>
      </c>
      <c r="R5884" s="65" t="str">
        <f t="shared" si="12"/>
        <v>14.795.217/0001-40</v>
      </c>
      <c r="S5884" s="84"/>
      <c r="T5884" s="84" t="str">
        <f t="shared" si="10"/>
        <v/>
      </c>
      <c r="U5884" s="84" t="str">
        <f t="shared" si="11"/>
        <v/>
      </c>
      <c r="V5884" s="65" t="str">
        <f t="shared" si="5"/>
        <v/>
      </c>
      <c r="W5884" s="84"/>
      <c r="X5884" s="84"/>
      <c r="Y5884" s="85"/>
      <c r="Z5884" s="85"/>
      <c r="AA5884" s="65" t="str">
        <f t="shared" si="6"/>
        <v/>
      </c>
      <c r="AB5884" s="65" t="str">
        <f t="shared" si="7"/>
        <v/>
      </c>
      <c r="AC5884" s="86"/>
      <c r="AD5884" s="87" t="str">
        <f t="shared" si="8"/>
        <v/>
      </c>
      <c r="AE5884" s="84"/>
      <c r="AF5884" s="86">
        <f>IF(AC5884&gt;0,AC5884,'⚙️ Config'!$B$10)</f>
        <v>0.0075</v>
      </c>
      <c r="AG5884" s="88">
        <f t="shared" si="9"/>
        <v>12518.85165</v>
      </c>
      <c r="AH5884" s="88">
        <f>AG5884*'⚙️ Config'!$B$11</f>
        <v>62594.25825</v>
      </c>
      <c r="AI5884" s="88">
        <f>AH5884*'⚙️ Config'!$B$12</f>
        <v>18778.27748</v>
      </c>
      <c r="AJ5884" s="64"/>
      <c r="AK5884" s="84"/>
      <c r="AL5884" s="84"/>
      <c r="AM5884" s="84"/>
      <c r="AN5884" s="84"/>
      <c r="AO5884" s="84"/>
      <c r="AP5884" s="84"/>
      <c r="AQ5884" s="84"/>
    </row>
    <row r="5885" ht="15.0" customHeight="1">
      <c r="A5885" s="103">
        <v>5882.0</v>
      </c>
      <c r="B5885" s="104" t="s">
        <v>12310</v>
      </c>
      <c r="C5885" s="103" t="s">
        <v>141</v>
      </c>
      <c r="D5885" s="103" t="s">
        <v>12311</v>
      </c>
      <c r="E5885" s="105">
        <v>33.25</v>
      </c>
      <c r="F5885" s="103" t="s">
        <v>86</v>
      </c>
      <c r="G5885" s="103" t="s">
        <v>606</v>
      </c>
      <c r="H5885" s="106">
        <v>1667159.64</v>
      </c>
      <c r="I5885" s="103">
        <v>1.0</v>
      </c>
      <c r="J5885" s="107">
        <v>4.8</v>
      </c>
      <c r="K5885" s="104">
        <v>2021.0</v>
      </c>
      <c r="L5885" s="103" t="s">
        <v>202</v>
      </c>
      <c r="M5885" s="103">
        <v>2021.0</v>
      </c>
      <c r="N5885" s="103" t="s">
        <v>161</v>
      </c>
      <c r="O5885" s="65" t="str">
        <f t="shared" si="1"/>
        <v>060768090001</v>
      </c>
      <c r="P5885" s="65">
        <f t="shared" si="2"/>
        <v>8</v>
      </c>
      <c r="Q5885" s="65">
        <f t="shared" si="3"/>
        <v>3</v>
      </c>
      <c r="R5885" s="65" t="str">
        <f t="shared" si="12"/>
        <v>06.076.809/0001-83</v>
      </c>
      <c r="S5885" s="84"/>
      <c r="T5885" s="84" t="str">
        <f t="shared" si="10"/>
        <v/>
      </c>
      <c r="U5885" s="84" t="str">
        <f t="shared" si="11"/>
        <v/>
      </c>
      <c r="V5885" s="65" t="str">
        <f t="shared" si="5"/>
        <v/>
      </c>
      <c r="W5885" s="84"/>
      <c r="X5885" s="84"/>
      <c r="Y5885" s="85"/>
      <c r="Z5885" s="85"/>
      <c r="AA5885" s="65" t="str">
        <f t="shared" si="6"/>
        <v/>
      </c>
      <c r="AB5885" s="65" t="str">
        <f t="shared" si="7"/>
        <v/>
      </c>
      <c r="AC5885" s="86"/>
      <c r="AD5885" s="87" t="str">
        <f t="shared" si="8"/>
        <v/>
      </c>
      <c r="AE5885" s="84"/>
      <c r="AF5885" s="86">
        <f>IF(AC5885&gt;0,AC5885,'⚙️ Config'!$B$10)</f>
        <v>0.0075</v>
      </c>
      <c r="AG5885" s="88">
        <f t="shared" si="9"/>
        <v>12503.6973</v>
      </c>
      <c r="AH5885" s="88">
        <f>AG5885*'⚙️ Config'!$B$11</f>
        <v>62518.4865</v>
      </c>
      <c r="AI5885" s="88">
        <f>AH5885*'⚙️ Config'!$B$12</f>
        <v>18755.54595</v>
      </c>
      <c r="AJ5885" s="64"/>
      <c r="AK5885" s="84"/>
      <c r="AL5885" s="84"/>
      <c r="AM5885" s="84"/>
      <c r="AN5885" s="84"/>
      <c r="AO5885" s="84"/>
      <c r="AP5885" s="84"/>
      <c r="AQ5885" s="84"/>
    </row>
    <row r="5886" ht="15.0" customHeight="1">
      <c r="A5886" s="98">
        <v>5883.0</v>
      </c>
      <c r="B5886" s="99" t="s">
        <v>12312</v>
      </c>
      <c r="C5886" s="98" t="s">
        <v>141</v>
      </c>
      <c r="D5886" s="98" t="s">
        <v>12313</v>
      </c>
      <c r="E5886" s="100">
        <v>32.77</v>
      </c>
      <c r="F5886" s="98" t="s">
        <v>86</v>
      </c>
      <c r="G5886" s="98" t="s">
        <v>606</v>
      </c>
      <c r="H5886" s="101">
        <v>1667136.36</v>
      </c>
      <c r="I5886" s="98">
        <v>1.0</v>
      </c>
      <c r="J5886" s="102">
        <v>5.0</v>
      </c>
      <c r="K5886" s="99">
        <v>2021.0</v>
      </c>
      <c r="L5886" s="98" t="s">
        <v>197</v>
      </c>
      <c r="M5886" s="98">
        <v>2021.0</v>
      </c>
      <c r="N5886" s="98" t="s">
        <v>145</v>
      </c>
      <c r="O5886" s="65" t="str">
        <f t="shared" si="1"/>
        <v>574414530001</v>
      </c>
      <c r="P5886" s="65">
        <f t="shared" si="2"/>
        <v>7</v>
      </c>
      <c r="Q5886" s="65">
        <f t="shared" si="3"/>
        <v>0</v>
      </c>
      <c r="R5886" s="65" t="str">
        <f t="shared" si="12"/>
        <v>57.441.453/0001-70</v>
      </c>
      <c r="S5886" s="84"/>
      <c r="T5886" s="84" t="str">
        <f t="shared" si="10"/>
        <v/>
      </c>
      <c r="U5886" s="84" t="str">
        <f t="shared" si="11"/>
        <v/>
      </c>
      <c r="V5886" s="65" t="str">
        <f t="shared" si="5"/>
        <v/>
      </c>
      <c r="W5886" s="84"/>
      <c r="X5886" s="84"/>
      <c r="Y5886" s="85"/>
      <c r="Z5886" s="85"/>
      <c r="AA5886" s="65" t="str">
        <f t="shared" si="6"/>
        <v/>
      </c>
      <c r="AB5886" s="65" t="str">
        <f t="shared" si="7"/>
        <v/>
      </c>
      <c r="AC5886" s="86"/>
      <c r="AD5886" s="87" t="str">
        <f t="shared" si="8"/>
        <v/>
      </c>
      <c r="AE5886" s="84"/>
      <c r="AF5886" s="86">
        <f>IF(AC5886&gt;0,AC5886,'⚙️ Config'!$B$10)</f>
        <v>0.0075</v>
      </c>
      <c r="AG5886" s="88">
        <f t="shared" si="9"/>
        <v>12503.5227</v>
      </c>
      <c r="AH5886" s="88">
        <f>AG5886*'⚙️ Config'!$B$11</f>
        <v>62517.6135</v>
      </c>
      <c r="AI5886" s="88">
        <f>AH5886*'⚙️ Config'!$B$12</f>
        <v>18755.28405</v>
      </c>
      <c r="AJ5886" s="64"/>
      <c r="AK5886" s="84"/>
      <c r="AL5886" s="84"/>
      <c r="AM5886" s="84"/>
      <c r="AN5886" s="84"/>
      <c r="AO5886" s="84"/>
      <c r="AP5886" s="84"/>
      <c r="AQ5886" s="84"/>
    </row>
    <row r="5887" ht="15.0" customHeight="1">
      <c r="A5887" s="103">
        <v>5884.0</v>
      </c>
      <c r="B5887" s="104" t="s">
        <v>12314</v>
      </c>
      <c r="C5887" s="103" t="s">
        <v>141</v>
      </c>
      <c r="D5887" s="103" t="s">
        <v>12315</v>
      </c>
      <c r="E5887" s="105">
        <v>33.25</v>
      </c>
      <c r="F5887" s="103" t="s">
        <v>86</v>
      </c>
      <c r="G5887" s="103" t="s">
        <v>606</v>
      </c>
      <c r="H5887" s="106">
        <v>1666241.83</v>
      </c>
      <c r="I5887" s="103">
        <v>1.0</v>
      </c>
      <c r="J5887" s="107">
        <v>4.8</v>
      </c>
      <c r="K5887" s="104">
        <v>2021.0</v>
      </c>
      <c r="L5887" s="103" t="s">
        <v>630</v>
      </c>
      <c r="M5887" s="103">
        <v>2021.0</v>
      </c>
      <c r="N5887" s="103" t="s">
        <v>161</v>
      </c>
      <c r="O5887" s="65" t="str">
        <f t="shared" si="1"/>
        <v>049959560001</v>
      </c>
      <c r="P5887" s="65">
        <f t="shared" si="2"/>
        <v>2</v>
      </c>
      <c r="Q5887" s="65">
        <f t="shared" si="3"/>
        <v>1</v>
      </c>
      <c r="R5887" s="65" t="str">
        <f t="shared" si="12"/>
        <v>04.995.956/0001-21</v>
      </c>
      <c r="S5887" s="84"/>
      <c r="T5887" s="84" t="str">
        <f t="shared" si="10"/>
        <v/>
      </c>
      <c r="U5887" s="84" t="str">
        <f t="shared" si="11"/>
        <v/>
      </c>
      <c r="V5887" s="65" t="str">
        <f t="shared" si="5"/>
        <v/>
      </c>
      <c r="W5887" s="84"/>
      <c r="X5887" s="84"/>
      <c r="Y5887" s="85"/>
      <c r="Z5887" s="85"/>
      <c r="AA5887" s="65" t="str">
        <f t="shared" si="6"/>
        <v/>
      </c>
      <c r="AB5887" s="65" t="str">
        <f t="shared" si="7"/>
        <v/>
      </c>
      <c r="AC5887" s="86"/>
      <c r="AD5887" s="87" t="str">
        <f t="shared" si="8"/>
        <v/>
      </c>
      <c r="AE5887" s="84"/>
      <c r="AF5887" s="86">
        <f>IF(AC5887&gt;0,AC5887,'⚙️ Config'!$B$10)</f>
        <v>0.0075</v>
      </c>
      <c r="AG5887" s="88">
        <f t="shared" si="9"/>
        <v>12496.81373</v>
      </c>
      <c r="AH5887" s="88">
        <f>AG5887*'⚙️ Config'!$B$11</f>
        <v>62484.06863</v>
      </c>
      <c r="AI5887" s="88">
        <f>AH5887*'⚙️ Config'!$B$12</f>
        <v>18745.22059</v>
      </c>
      <c r="AJ5887" s="64"/>
      <c r="AK5887" s="84"/>
      <c r="AL5887" s="84"/>
      <c r="AM5887" s="84"/>
      <c r="AN5887" s="84"/>
      <c r="AO5887" s="84"/>
      <c r="AP5887" s="84"/>
      <c r="AQ5887" s="84"/>
    </row>
    <row r="5888" ht="15.0" customHeight="1">
      <c r="A5888" s="103">
        <v>5885.0</v>
      </c>
      <c r="B5888" s="104" t="s">
        <v>12316</v>
      </c>
      <c r="C5888" s="103" t="s">
        <v>141</v>
      </c>
      <c r="D5888" s="103" t="s">
        <v>12317</v>
      </c>
      <c r="E5888" s="105">
        <v>33.51</v>
      </c>
      <c r="F5888" s="103" t="s">
        <v>86</v>
      </c>
      <c r="G5888" s="103" t="s">
        <v>606</v>
      </c>
      <c r="H5888" s="106">
        <v>1665277.51</v>
      </c>
      <c r="I5888" s="103">
        <v>1.0</v>
      </c>
      <c r="J5888" s="107">
        <v>4.7</v>
      </c>
      <c r="K5888" s="104">
        <v>2021.0</v>
      </c>
      <c r="L5888" s="103" t="s">
        <v>630</v>
      </c>
      <c r="M5888" s="103">
        <v>2021.0</v>
      </c>
      <c r="N5888" s="103" t="s">
        <v>161</v>
      </c>
      <c r="O5888" s="65" t="str">
        <f t="shared" si="1"/>
        <v>051480810001</v>
      </c>
      <c r="P5888" s="65">
        <f t="shared" si="2"/>
        <v>9</v>
      </c>
      <c r="Q5888" s="65">
        <f t="shared" si="3"/>
        <v>5</v>
      </c>
      <c r="R5888" s="65" t="str">
        <f t="shared" si="12"/>
        <v>05.148.081/0001-95</v>
      </c>
      <c r="S5888" s="84"/>
      <c r="T5888" s="84" t="str">
        <f t="shared" si="10"/>
        <v/>
      </c>
      <c r="U5888" s="84" t="str">
        <f t="shared" si="11"/>
        <v/>
      </c>
      <c r="V5888" s="65" t="str">
        <f t="shared" si="5"/>
        <v/>
      </c>
      <c r="W5888" s="84"/>
      <c r="X5888" s="84"/>
      <c r="Y5888" s="85"/>
      <c r="Z5888" s="85"/>
      <c r="AA5888" s="65" t="str">
        <f t="shared" si="6"/>
        <v/>
      </c>
      <c r="AB5888" s="65" t="str">
        <f t="shared" si="7"/>
        <v/>
      </c>
      <c r="AC5888" s="86"/>
      <c r="AD5888" s="87" t="str">
        <f t="shared" si="8"/>
        <v/>
      </c>
      <c r="AE5888" s="84"/>
      <c r="AF5888" s="86">
        <f>IF(AC5888&gt;0,AC5888,'⚙️ Config'!$B$10)</f>
        <v>0.0075</v>
      </c>
      <c r="AG5888" s="88">
        <f t="shared" si="9"/>
        <v>12489.58133</v>
      </c>
      <c r="AH5888" s="88">
        <f>AG5888*'⚙️ Config'!$B$11</f>
        <v>62447.90663</v>
      </c>
      <c r="AI5888" s="88">
        <f>AH5888*'⚙️ Config'!$B$12</f>
        <v>18734.37199</v>
      </c>
      <c r="AJ5888" s="64"/>
      <c r="AK5888" s="84"/>
      <c r="AL5888" s="84"/>
      <c r="AM5888" s="84"/>
      <c r="AN5888" s="84"/>
      <c r="AO5888" s="84"/>
      <c r="AP5888" s="84"/>
      <c r="AQ5888" s="84"/>
    </row>
    <row r="5889" ht="15.0" customHeight="1">
      <c r="A5889" s="103">
        <v>5886.0</v>
      </c>
      <c r="B5889" s="104" t="s">
        <v>12318</v>
      </c>
      <c r="C5889" s="103" t="s">
        <v>141</v>
      </c>
      <c r="D5889" s="103" t="s">
        <v>12319</v>
      </c>
      <c r="E5889" s="105">
        <v>33.25</v>
      </c>
      <c r="F5889" s="103" t="s">
        <v>86</v>
      </c>
      <c r="G5889" s="103" t="s">
        <v>606</v>
      </c>
      <c r="H5889" s="106">
        <v>1664328.56</v>
      </c>
      <c r="I5889" s="103">
        <v>1.0</v>
      </c>
      <c r="J5889" s="107">
        <v>4.8</v>
      </c>
      <c r="K5889" s="104">
        <v>2021.0</v>
      </c>
      <c r="L5889" s="103" t="s">
        <v>448</v>
      </c>
      <c r="M5889" s="103">
        <v>2021.0</v>
      </c>
      <c r="N5889" s="103" t="s">
        <v>161</v>
      </c>
      <c r="O5889" s="65" t="str">
        <f t="shared" si="1"/>
        <v>131196300001</v>
      </c>
      <c r="P5889" s="65">
        <f t="shared" si="2"/>
        <v>2</v>
      </c>
      <c r="Q5889" s="65">
        <f t="shared" si="3"/>
        <v>1</v>
      </c>
      <c r="R5889" s="65" t="str">
        <f t="shared" si="12"/>
        <v>13.119.630/0001-21</v>
      </c>
      <c r="S5889" s="84"/>
      <c r="T5889" s="84" t="str">
        <f t="shared" si="10"/>
        <v/>
      </c>
      <c r="U5889" s="84" t="str">
        <f t="shared" si="11"/>
        <v/>
      </c>
      <c r="V5889" s="65" t="str">
        <f t="shared" si="5"/>
        <v/>
      </c>
      <c r="W5889" s="84"/>
      <c r="X5889" s="84"/>
      <c r="Y5889" s="85"/>
      <c r="Z5889" s="85"/>
      <c r="AA5889" s="65" t="str">
        <f t="shared" si="6"/>
        <v/>
      </c>
      <c r="AB5889" s="65" t="str">
        <f t="shared" si="7"/>
        <v/>
      </c>
      <c r="AC5889" s="86"/>
      <c r="AD5889" s="87" t="str">
        <f t="shared" si="8"/>
        <v/>
      </c>
      <c r="AE5889" s="84"/>
      <c r="AF5889" s="86">
        <f>IF(AC5889&gt;0,AC5889,'⚙️ Config'!$B$10)</f>
        <v>0.0075</v>
      </c>
      <c r="AG5889" s="88">
        <f t="shared" si="9"/>
        <v>12482.4642</v>
      </c>
      <c r="AH5889" s="88">
        <f>AG5889*'⚙️ Config'!$B$11</f>
        <v>62412.321</v>
      </c>
      <c r="AI5889" s="88">
        <f>AH5889*'⚙️ Config'!$B$12</f>
        <v>18723.6963</v>
      </c>
      <c r="AJ5889" s="64"/>
      <c r="AK5889" s="84"/>
      <c r="AL5889" s="84"/>
      <c r="AM5889" s="84"/>
      <c r="AN5889" s="84"/>
      <c r="AO5889" s="84"/>
      <c r="AP5889" s="84"/>
      <c r="AQ5889" s="84"/>
    </row>
    <row r="5890" ht="15.0" customHeight="1">
      <c r="A5890" s="98">
        <v>5887.0</v>
      </c>
      <c r="B5890" s="99" t="s">
        <v>12320</v>
      </c>
      <c r="C5890" s="98" t="s">
        <v>141</v>
      </c>
      <c r="D5890" s="98" t="s">
        <v>12321</v>
      </c>
      <c r="E5890" s="100">
        <v>33.25</v>
      </c>
      <c r="F5890" s="98" t="s">
        <v>86</v>
      </c>
      <c r="G5890" s="98" t="s">
        <v>606</v>
      </c>
      <c r="H5890" s="101">
        <v>1660576.53</v>
      </c>
      <c r="I5890" s="98">
        <v>1.0</v>
      </c>
      <c r="J5890" s="102">
        <v>4.8</v>
      </c>
      <c r="K5890" s="99">
        <v>2021.0</v>
      </c>
      <c r="L5890" s="98" t="s">
        <v>448</v>
      </c>
      <c r="M5890" s="98">
        <v>2021.0</v>
      </c>
      <c r="N5890" s="98" t="s">
        <v>161</v>
      </c>
      <c r="O5890" s="65" t="str">
        <f t="shared" si="1"/>
        <v>075031830001</v>
      </c>
      <c r="P5890" s="65">
        <f t="shared" si="2"/>
        <v>0</v>
      </c>
      <c r="Q5890" s="65">
        <f t="shared" si="3"/>
        <v>7</v>
      </c>
      <c r="R5890" s="65" t="str">
        <f t="shared" si="12"/>
        <v>07.503.183/0001-07</v>
      </c>
      <c r="S5890" s="84"/>
      <c r="T5890" s="84" t="str">
        <f t="shared" si="10"/>
        <v/>
      </c>
      <c r="U5890" s="84" t="str">
        <f t="shared" si="11"/>
        <v/>
      </c>
      <c r="V5890" s="65" t="str">
        <f t="shared" si="5"/>
        <v/>
      </c>
      <c r="W5890" s="84"/>
      <c r="X5890" s="84"/>
      <c r="Y5890" s="85"/>
      <c r="Z5890" s="85"/>
      <c r="AA5890" s="65" t="str">
        <f t="shared" si="6"/>
        <v/>
      </c>
      <c r="AB5890" s="65" t="str">
        <f t="shared" si="7"/>
        <v/>
      </c>
      <c r="AC5890" s="86"/>
      <c r="AD5890" s="87" t="str">
        <f t="shared" si="8"/>
        <v/>
      </c>
      <c r="AE5890" s="84"/>
      <c r="AF5890" s="86">
        <f>IF(AC5890&gt;0,AC5890,'⚙️ Config'!$B$10)</f>
        <v>0.0075</v>
      </c>
      <c r="AG5890" s="88">
        <f t="shared" si="9"/>
        <v>12454.32398</v>
      </c>
      <c r="AH5890" s="88">
        <f>AG5890*'⚙️ Config'!$B$11</f>
        <v>62271.61988</v>
      </c>
      <c r="AI5890" s="88">
        <f>AH5890*'⚙️ Config'!$B$12</f>
        <v>18681.48596</v>
      </c>
      <c r="AJ5890" s="64"/>
      <c r="AK5890" s="84"/>
      <c r="AL5890" s="84"/>
      <c r="AM5890" s="84"/>
      <c r="AN5890" s="84"/>
      <c r="AO5890" s="84"/>
      <c r="AP5890" s="84"/>
      <c r="AQ5890" s="84"/>
    </row>
    <row r="5891" ht="15.0" customHeight="1">
      <c r="A5891" s="103">
        <v>5888.0</v>
      </c>
      <c r="B5891" s="104" t="s">
        <v>12322</v>
      </c>
      <c r="C5891" s="103" t="s">
        <v>141</v>
      </c>
      <c r="D5891" s="103" t="s">
        <v>12323</v>
      </c>
      <c r="E5891" s="105">
        <v>33.01</v>
      </c>
      <c r="F5891" s="103" t="s">
        <v>86</v>
      </c>
      <c r="G5891" s="103" t="s">
        <v>606</v>
      </c>
      <c r="H5891" s="106">
        <v>1657813.95</v>
      </c>
      <c r="I5891" s="103">
        <v>1.0</v>
      </c>
      <c r="J5891" s="107">
        <v>4.9</v>
      </c>
      <c r="K5891" s="104">
        <v>2021.0</v>
      </c>
      <c r="L5891" s="103" t="s">
        <v>630</v>
      </c>
      <c r="M5891" s="103">
        <v>2021.0</v>
      </c>
      <c r="N5891" s="103" t="s">
        <v>161</v>
      </c>
      <c r="O5891" s="65" t="str">
        <f t="shared" si="1"/>
        <v>328906990001</v>
      </c>
      <c r="P5891" s="65">
        <f t="shared" si="2"/>
        <v>0</v>
      </c>
      <c r="Q5891" s="65">
        <f t="shared" si="3"/>
        <v>7</v>
      </c>
      <c r="R5891" s="65" t="str">
        <f t="shared" si="12"/>
        <v>32.890.699/0001-07</v>
      </c>
      <c r="S5891" s="84"/>
      <c r="T5891" s="84" t="str">
        <f t="shared" si="10"/>
        <v/>
      </c>
      <c r="U5891" s="84" t="str">
        <f t="shared" si="11"/>
        <v/>
      </c>
      <c r="V5891" s="65" t="str">
        <f t="shared" si="5"/>
        <v/>
      </c>
      <c r="W5891" s="84"/>
      <c r="X5891" s="84"/>
      <c r="Y5891" s="85"/>
      <c r="Z5891" s="85"/>
      <c r="AA5891" s="65" t="str">
        <f t="shared" si="6"/>
        <v/>
      </c>
      <c r="AB5891" s="65" t="str">
        <f t="shared" si="7"/>
        <v/>
      </c>
      <c r="AC5891" s="86"/>
      <c r="AD5891" s="87" t="str">
        <f t="shared" si="8"/>
        <v/>
      </c>
      <c r="AE5891" s="84"/>
      <c r="AF5891" s="86">
        <f>IF(AC5891&gt;0,AC5891,'⚙️ Config'!$B$10)</f>
        <v>0.0075</v>
      </c>
      <c r="AG5891" s="88">
        <f t="shared" si="9"/>
        <v>12433.60463</v>
      </c>
      <c r="AH5891" s="88">
        <f>AG5891*'⚙️ Config'!$B$11</f>
        <v>62168.02313</v>
      </c>
      <c r="AI5891" s="88">
        <f>AH5891*'⚙️ Config'!$B$12</f>
        <v>18650.40694</v>
      </c>
      <c r="AJ5891" s="64"/>
      <c r="AK5891" s="84"/>
      <c r="AL5891" s="84"/>
      <c r="AM5891" s="84"/>
      <c r="AN5891" s="84"/>
      <c r="AO5891" s="84"/>
      <c r="AP5891" s="84"/>
      <c r="AQ5891" s="84"/>
    </row>
    <row r="5892" ht="15.0" customHeight="1">
      <c r="A5892" s="98">
        <v>5889.0</v>
      </c>
      <c r="B5892" s="99" t="s">
        <v>12324</v>
      </c>
      <c r="C5892" s="98" t="s">
        <v>141</v>
      </c>
      <c r="D5892" s="98" t="s">
        <v>12325</v>
      </c>
      <c r="E5892" s="100">
        <v>33.51</v>
      </c>
      <c r="F5892" s="98" t="s">
        <v>86</v>
      </c>
      <c r="G5892" s="98" t="s">
        <v>606</v>
      </c>
      <c r="H5892" s="101">
        <v>1651541.3</v>
      </c>
      <c r="I5892" s="98">
        <v>1.0</v>
      </c>
      <c r="J5892" s="102">
        <v>4.7</v>
      </c>
      <c r="K5892" s="99">
        <v>2021.0</v>
      </c>
      <c r="L5892" s="98" t="s">
        <v>630</v>
      </c>
      <c r="M5892" s="98">
        <v>2021.0</v>
      </c>
      <c r="N5892" s="98" t="s">
        <v>342</v>
      </c>
      <c r="O5892" s="65" t="str">
        <f t="shared" si="1"/>
        <v>134763730001</v>
      </c>
      <c r="P5892" s="65">
        <f t="shared" si="2"/>
        <v>8</v>
      </c>
      <c r="Q5892" s="65">
        <f t="shared" si="3"/>
        <v>5</v>
      </c>
      <c r="R5892" s="65" t="str">
        <f t="shared" si="12"/>
        <v>13.476.373/0001-85</v>
      </c>
      <c r="S5892" s="84"/>
      <c r="T5892" s="84" t="str">
        <f t="shared" si="10"/>
        <v/>
      </c>
      <c r="U5892" s="84" t="str">
        <f t="shared" si="11"/>
        <v/>
      </c>
      <c r="V5892" s="65" t="str">
        <f t="shared" si="5"/>
        <v/>
      </c>
      <c r="W5892" s="84"/>
      <c r="X5892" s="84"/>
      <c r="Y5892" s="85"/>
      <c r="Z5892" s="85"/>
      <c r="AA5892" s="65" t="str">
        <f t="shared" si="6"/>
        <v/>
      </c>
      <c r="AB5892" s="65" t="str">
        <f t="shared" si="7"/>
        <v/>
      </c>
      <c r="AC5892" s="86"/>
      <c r="AD5892" s="87" t="str">
        <f t="shared" si="8"/>
        <v/>
      </c>
      <c r="AE5892" s="84"/>
      <c r="AF5892" s="86">
        <f>IF(AC5892&gt;0,AC5892,'⚙️ Config'!$B$10)</f>
        <v>0.0075</v>
      </c>
      <c r="AG5892" s="88">
        <f t="shared" si="9"/>
        <v>12386.55975</v>
      </c>
      <c r="AH5892" s="88">
        <f>AG5892*'⚙️ Config'!$B$11</f>
        <v>61932.79875</v>
      </c>
      <c r="AI5892" s="88">
        <f>AH5892*'⚙️ Config'!$B$12</f>
        <v>18579.83963</v>
      </c>
      <c r="AJ5892" s="64"/>
      <c r="AK5892" s="84"/>
      <c r="AL5892" s="84"/>
      <c r="AM5892" s="84"/>
      <c r="AN5892" s="84"/>
      <c r="AO5892" s="84"/>
      <c r="AP5892" s="84"/>
      <c r="AQ5892" s="84"/>
    </row>
    <row r="5893" ht="15.0" customHeight="1">
      <c r="A5893" s="98">
        <v>5890.0</v>
      </c>
      <c r="B5893" s="99" t="s">
        <v>12326</v>
      </c>
      <c r="C5893" s="98" t="s">
        <v>141</v>
      </c>
      <c r="D5893" s="98" t="s">
        <v>12327</v>
      </c>
      <c r="E5893" s="100">
        <v>33.25</v>
      </c>
      <c r="F5893" s="98" t="s">
        <v>86</v>
      </c>
      <c r="G5893" s="98" t="s">
        <v>606</v>
      </c>
      <c r="H5893" s="101">
        <v>1650419.95</v>
      </c>
      <c r="I5893" s="98">
        <v>1.0</v>
      </c>
      <c r="J5893" s="102">
        <v>4.8</v>
      </c>
      <c r="K5893" s="99">
        <v>2021.0</v>
      </c>
      <c r="L5893" s="98" t="s">
        <v>630</v>
      </c>
      <c r="M5893" s="98">
        <v>2021.0</v>
      </c>
      <c r="N5893" s="98" t="s">
        <v>161</v>
      </c>
      <c r="O5893" s="65" t="str">
        <f t="shared" si="1"/>
        <v>072162200001</v>
      </c>
      <c r="P5893" s="65">
        <f t="shared" si="2"/>
        <v>0</v>
      </c>
      <c r="Q5893" s="65">
        <f t="shared" si="3"/>
        <v>4</v>
      </c>
      <c r="R5893" s="65" t="str">
        <f t="shared" si="12"/>
        <v>07.216.220/0001-04</v>
      </c>
      <c r="S5893" s="84"/>
      <c r="T5893" s="84" t="str">
        <f t="shared" si="10"/>
        <v/>
      </c>
      <c r="U5893" s="84" t="str">
        <f t="shared" si="11"/>
        <v/>
      </c>
      <c r="V5893" s="65" t="str">
        <f t="shared" si="5"/>
        <v/>
      </c>
      <c r="W5893" s="84"/>
      <c r="X5893" s="84"/>
      <c r="Y5893" s="85"/>
      <c r="Z5893" s="85"/>
      <c r="AA5893" s="65" t="str">
        <f t="shared" si="6"/>
        <v/>
      </c>
      <c r="AB5893" s="65" t="str">
        <f t="shared" si="7"/>
        <v/>
      </c>
      <c r="AC5893" s="86"/>
      <c r="AD5893" s="87" t="str">
        <f t="shared" si="8"/>
        <v/>
      </c>
      <c r="AE5893" s="84"/>
      <c r="AF5893" s="86">
        <f>IF(AC5893&gt;0,AC5893,'⚙️ Config'!$B$10)</f>
        <v>0.0075</v>
      </c>
      <c r="AG5893" s="88">
        <f t="shared" si="9"/>
        <v>12378.14963</v>
      </c>
      <c r="AH5893" s="88">
        <f>AG5893*'⚙️ Config'!$B$11</f>
        <v>61890.74813</v>
      </c>
      <c r="AI5893" s="88">
        <f>AH5893*'⚙️ Config'!$B$12</f>
        <v>18567.22444</v>
      </c>
      <c r="AJ5893" s="64"/>
      <c r="AK5893" s="84"/>
      <c r="AL5893" s="84"/>
      <c r="AM5893" s="84"/>
      <c r="AN5893" s="84"/>
      <c r="AO5893" s="84"/>
      <c r="AP5893" s="84"/>
      <c r="AQ5893" s="84"/>
    </row>
    <row r="5894" ht="15.0" customHeight="1">
      <c r="A5894" s="103">
        <v>5891.0</v>
      </c>
      <c r="B5894" s="104" t="s">
        <v>12328</v>
      </c>
      <c r="C5894" s="103" t="s">
        <v>141</v>
      </c>
      <c r="D5894" s="103" t="s">
        <v>12329</v>
      </c>
      <c r="E5894" s="105">
        <v>32.77</v>
      </c>
      <c r="F5894" s="103" t="s">
        <v>86</v>
      </c>
      <c r="G5894" s="103" t="s">
        <v>606</v>
      </c>
      <c r="H5894" s="106">
        <v>1647533.32</v>
      </c>
      <c r="I5894" s="103">
        <v>1.0</v>
      </c>
      <c r="J5894" s="107">
        <v>5.0</v>
      </c>
      <c r="K5894" s="104">
        <v>2021.0</v>
      </c>
      <c r="L5894" s="103" t="s">
        <v>630</v>
      </c>
      <c r="M5894" s="103">
        <v>2021.0</v>
      </c>
      <c r="N5894" s="103" t="s">
        <v>161</v>
      </c>
      <c r="O5894" s="65" t="str">
        <f t="shared" si="1"/>
        <v>126969820001</v>
      </c>
      <c r="P5894" s="65">
        <f t="shared" si="2"/>
        <v>8</v>
      </c>
      <c r="Q5894" s="65">
        <f t="shared" si="3"/>
        <v>7</v>
      </c>
      <c r="R5894" s="65" t="str">
        <f t="shared" si="12"/>
        <v>12.696.982/0001-87</v>
      </c>
      <c r="S5894" s="84"/>
      <c r="T5894" s="84" t="str">
        <f t="shared" si="10"/>
        <v/>
      </c>
      <c r="U5894" s="84" t="str">
        <f t="shared" si="11"/>
        <v/>
      </c>
      <c r="V5894" s="65" t="str">
        <f t="shared" si="5"/>
        <v/>
      </c>
      <c r="W5894" s="84"/>
      <c r="X5894" s="84"/>
      <c r="Y5894" s="85"/>
      <c r="Z5894" s="85"/>
      <c r="AA5894" s="65" t="str">
        <f t="shared" si="6"/>
        <v/>
      </c>
      <c r="AB5894" s="65" t="str">
        <f t="shared" si="7"/>
        <v/>
      </c>
      <c r="AC5894" s="86"/>
      <c r="AD5894" s="87" t="str">
        <f t="shared" si="8"/>
        <v/>
      </c>
      <c r="AE5894" s="84"/>
      <c r="AF5894" s="86">
        <f>IF(AC5894&gt;0,AC5894,'⚙️ Config'!$B$10)</f>
        <v>0.0075</v>
      </c>
      <c r="AG5894" s="88">
        <f t="shared" si="9"/>
        <v>12356.4999</v>
      </c>
      <c r="AH5894" s="88">
        <f>AG5894*'⚙️ Config'!$B$11</f>
        <v>61782.4995</v>
      </c>
      <c r="AI5894" s="88">
        <f>AH5894*'⚙️ Config'!$B$12</f>
        <v>18534.74985</v>
      </c>
      <c r="AJ5894" s="64"/>
      <c r="AK5894" s="84"/>
      <c r="AL5894" s="84"/>
      <c r="AM5894" s="84"/>
      <c r="AN5894" s="84"/>
      <c r="AO5894" s="84"/>
      <c r="AP5894" s="84"/>
      <c r="AQ5894" s="84"/>
    </row>
    <row r="5895" ht="15.0" customHeight="1">
      <c r="A5895" s="103">
        <v>5892.0</v>
      </c>
      <c r="B5895" s="104" t="s">
        <v>12330</v>
      </c>
      <c r="C5895" s="103" t="s">
        <v>141</v>
      </c>
      <c r="D5895" s="103" t="s">
        <v>12331</v>
      </c>
      <c r="E5895" s="105">
        <v>34.33</v>
      </c>
      <c r="F5895" s="103" t="s">
        <v>86</v>
      </c>
      <c r="G5895" s="103" t="s">
        <v>606</v>
      </c>
      <c r="H5895" s="106">
        <v>1644646.43</v>
      </c>
      <c r="I5895" s="103">
        <v>1.0</v>
      </c>
      <c r="J5895" s="107">
        <v>4.4</v>
      </c>
      <c r="K5895" s="104">
        <v>2021.0</v>
      </c>
      <c r="L5895" s="103" t="s">
        <v>202</v>
      </c>
      <c r="M5895" s="103">
        <v>2021.0</v>
      </c>
      <c r="N5895" s="103" t="s">
        <v>145</v>
      </c>
      <c r="O5895" s="65" t="str">
        <f t="shared" si="1"/>
        <v>089111710001</v>
      </c>
      <c r="P5895" s="65">
        <f t="shared" si="2"/>
        <v>8</v>
      </c>
      <c r="Q5895" s="65">
        <f t="shared" si="3"/>
        <v>4</v>
      </c>
      <c r="R5895" s="65" t="str">
        <f t="shared" si="12"/>
        <v>08.911.171/0001-84</v>
      </c>
      <c r="S5895" s="84"/>
      <c r="T5895" s="84" t="str">
        <f t="shared" si="10"/>
        <v/>
      </c>
      <c r="U5895" s="84" t="str">
        <f t="shared" si="11"/>
        <v/>
      </c>
      <c r="V5895" s="65" t="str">
        <f t="shared" si="5"/>
        <v/>
      </c>
      <c r="W5895" s="84"/>
      <c r="X5895" s="84"/>
      <c r="Y5895" s="85"/>
      <c r="Z5895" s="85"/>
      <c r="AA5895" s="65" t="str">
        <f t="shared" si="6"/>
        <v/>
      </c>
      <c r="AB5895" s="65" t="str">
        <f t="shared" si="7"/>
        <v/>
      </c>
      <c r="AC5895" s="86"/>
      <c r="AD5895" s="87" t="str">
        <f t="shared" si="8"/>
        <v/>
      </c>
      <c r="AE5895" s="84"/>
      <c r="AF5895" s="86">
        <f>IF(AC5895&gt;0,AC5895,'⚙️ Config'!$B$10)</f>
        <v>0.0075</v>
      </c>
      <c r="AG5895" s="88">
        <f t="shared" si="9"/>
        <v>12334.84823</v>
      </c>
      <c r="AH5895" s="88">
        <f>AG5895*'⚙️ Config'!$B$11</f>
        <v>61674.24113</v>
      </c>
      <c r="AI5895" s="88">
        <f>AH5895*'⚙️ Config'!$B$12</f>
        <v>18502.27234</v>
      </c>
      <c r="AJ5895" s="64"/>
      <c r="AK5895" s="84"/>
      <c r="AL5895" s="84"/>
      <c r="AM5895" s="84"/>
      <c r="AN5895" s="84"/>
      <c r="AO5895" s="84"/>
      <c r="AP5895" s="84"/>
      <c r="AQ5895" s="84"/>
    </row>
    <row r="5896" ht="15.0" customHeight="1">
      <c r="A5896" s="98">
        <v>5893.0</v>
      </c>
      <c r="B5896" s="99" t="s">
        <v>12332</v>
      </c>
      <c r="C5896" s="98" t="s">
        <v>141</v>
      </c>
      <c r="D5896" s="98" t="s">
        <v>12333</v>
      </c>
      <c r="E5896" s="100">
        <v>33.51</v>
      </c>
      <c r="F5896" s="98" t="s">
        <v>86</v>
      </c>
      <c r="G5896" s="98" t="s">
        <v>606</v>
      </c>
      <c r="H5896" s="101">
        <v>1642069.51</v>
      </c>
      <c r="I5896" s="98">
        <v>1.0</v>
      </c>
      <c r="J5896" s="102">
        <v>4.7</v>
      </c>
      <c r="K5896" s="99">
        <v>2021.0</v>
      </c>
      <c r="L5896" s="98" t="s">
        <v>202</v>
      </c>
      <c r="M5896" s="98">
        <v>2021.0</v>
      </c>
      <c r="N5896" s="98" t="s">
        <v>161</v>
      </c>
      <c r="O5896" s="65" t="str">
        <f t="shared" si="1"/>
        <v>614866760001</v>
      </c>
      <c r="P5896" s="65">
        <f t="shared" si="2"/>
        <v>2</v>
      </c>
      <c r="Q5896" s="65">
        <f t="shared" si="3"/>
        <v>1</v>
      </c>
      <c r="R5896" s="65" t="str">
        <f t="shared" si="12"/>
        <v>61.486.676/0001-21</v>
      </c>
      <c r="S5896" s="84"/>
      <c r="T5896" s="84" t="str">
        <f t="shared" si="10"/>
        <v/>
      </c>
      <c r="U5896" s="84" t="str">
        <f t="shared" si="11"/>
        <v/>
      </c>
      <c r="V5896" s="65" t="str">
        <f t="shared" si="5"/>
        <v/>
      </c>
      <c r="W5896" s="84"/>
      <c r="X5896" s="84"/>
      <c r="Y5896" s="85"/>
      <c r="Z5896" s="85"/>
      <c r="AA5896" s="65" t="str">
        <f t="shared" si="6"/>
        <v/>
      </c>
      <c r="AB5896" s="65" t="str">
        <f t="shared" si="7"/>
        <v/>
      </c>
      <c r="AC5896" s="86"/>
      <c r="AD5896" s="87" t="str">
        <f t="shared" si="8"/>
        <v/>
      </c>
      <c r="AE5896" s="84"/>
      <c r="AF5896" s="86">
        <f>IF(AC5896&gt;0,AC5896,'⚙️ Config'!$B$10)</f>
        <v>0.0075</v>
      </c>
      <c r="AG5896" s="88">
        <f t="shared" si="9"/>
        <v>12315.52133</v>
      </c>
      <c r="AH5896" s="88">
        <f>AG5896*'⚙️ Config'!$B$11</f>
        <v>61577.60663</v>
      </c>
      <c r="AI5896" s="88">
        <f>AH5896*'⚙️ Config'!$B$12</f>
        <v>18473.28199</v>
      </c>
      <c r="AJ5896" s="64"/>
      <c r="AK5896" s="84"/>
      <c r="AL5896" s="84"/>
      <c r="AM5896" s="84"/>
      <c r="AN5896" s="84"/>
      <c r="AO5896" s="84"/>
      <c r="AP5896" s="84"/>
      <c r="AQ5896" s="84"/>
    </row>
    <row r="5897" ht="15.0" customHeight="1">
      <c r="A5897" s="98">
        <v>5894.0</v>
      </c>
      <c r="B5897" s="99" t="s">
        <v>12334</v>
      </c>
      <c r="C5897" s="98" t="s">
        <v>141</v>
      </c>
      <c r="D5897" s="98" t="s">
        <v>12335</v>
      </c>
      <c r="E5897" s="100">
        <v>33.25</v>
      </c>
      <c r="F5897" s="98" t="s">
        <v>86</v>
      </c>
      <c r="G5897" s="98" t="s">
        <v>606</v>
      </c>
      <c r="H5897" s="101">
        <v>1640824.9</v>
      </c>
      <c r="I5897" s="98">
        <v>1.0</v>
      </c>
      <c r="J5897" s="102">
        <v>4.8</v>
      </c>
      <c r="K5897" s="99">
        <v>2021.0</v>
      </c>
      <c r="L5897" s="98" t="s">
        <v>315</v>
      </c>
      <c r="M5897" s="98">
        <v>2021.0</v>
      </c>
      <c r="N5897" s="98" t="s">
        <v>161</v>
      </c>
      <c r="O5897" s="65" t="str">
        <f t="shared" si="1"/>
        <v>433602960001</v>
      </c>
      <c r="P5897" s="65">
        <f t="shared" si="2"/>
        <v>6</v>
      </c>
      <c r="Q5897" s="65">
        <f t="shared" si="3"/>
        <v>4</v>
      </c>
      <c r="R5897" s="65" t="str">
        <f t="shared" si="12"/>
        <v>43.360.296/0001-64</v>
      </c>
      <c r="S5897" s="84"/>
      <c r="T5897" s="84" t="str">
        <f t="shared" si="10"/>
        <v/>
      </c>
      <c r="U5897" s="84" t="str">
        <f t="shared" si="11"/>
        <v/>
      </c>
      <c r="V5897" s="65" t="str">
        <f t="shared" si="5"/>
        <v/>
      </c>
      <c r="W5897" s="84"/>
      <c r="X5897" s="84"/>
      <c r="Y5897" s="85"/>
      <c r="Z5897" s="85"/>
      <c r="AA5897" s="65" t="str">
        <f t="shared" si="6"/>
        <v/>
      </c>
      <c r="AB5897" s="65" t="str">
        <f t="shared" si="7"/>
        <v/>
      </c>
      <c r="AC5897" s="86"/>
      <c r="AD5897" s="87" t="str">
        <f t="shared" si="8"/>
        <v/>
      </c>
      <c r="AE5897" s="84"/>
      <c r="AF5897" s="86">
        <f>IF(AC5897&gt;0,AC5897,'⚙️ Config'!$B$10)</f>
        <v>0.0075</v>
      </c>
      <c r="AG5897" s="88">
        <f t="shared" si="9"/>
        <v>12306.18675</v>
      </c>
      <c r="AH5897" s="88">
        <f>AG5897*'⚙️ Config'!$B$11</f>
        <v>61530.93375</v>
      </c>
      <c r="AI5897" s="88">
        <f>AH5897*'⚙️ Config'!$B$12</f>
        <v>18459.28013</v>
      </c>
      <c r="AJ5897" s="64"/>
      <c r="AK5897" s="84"/>
      <c r="AL5897" s="84"/>
      <c r="AM5897" s="84"/>
      <c r="AN5897" s="84"/>
      <c r="AO5897" s="84"/>
      <c r="AP5897" s="84"/>
      <c r="AQ5897" s="84"/>
    </row>
    <row r="5898" ht="15.0" customHeight="1">
      <c r="A5898" s="103">
        <v>5895.0</v>
      </c>
      <c r="B5898" s="104" t="s">
        <v>12336</v>
      </c>
      <c r="C5898" s="103" t="s">
        <v>141</v>
      </c>
      <c r="D5898" s="103" t="s">
        <v>12337</v>
      </c>
      <c r="E5898" s="105">
        <v>33.25</v>
      </c>
      <c r="F5898" s="103" t="s">
        <v>86</v>
      </c>
      <c r="G5898" s="103" t="s">
        <v>606</v>
      </c>
      <c r="H5898" s="106">
        <v>1640393.24</v>
      </c>
      <c r="I5898" s="103">
        <v>1.0</v>
      </c>
      <c r="J5898" s="107">
        <v>4.8</v>
      </c>
      <c r="K5898" s="104">
        <v>2021.0</v>
      </c>
      <c r="L5898" s="103" t="s">
        <v>202</v>
      </c>
      <c r="M5898" s="103">
        <v>2021.0</v>
      </c>
      <c r="N5898" s="103" t="s">
        <v>161</v>
      </c>
      <c r="O5898" s="65" t="str">
        <f t="shared" si="1"/>
        <v>170579160001</v>
      </c>
      <c r="P5898" s="65">
        <f t="shared" si="2"/>
        <v>8</v>
      </c>
      <c r="Q5898" s="65">
        <f t="shared" si="3"/>
        <v>0</v>
      </c>
      <c r="R5898" s="65" t="str">
        <f t="shared" si="12"/>
        <v>17.057.916/0001-80</v>
      </c>
      <c r="S5898" s="84"/>
      <c r="T5898" s="84" t="str">
        <f t="shared" si="10"/>
        <v/>
      </c>
      <c r="U5898" s="84" t="str">
        <f t="shared" si="11"/>
        <v/>
      </c>
      <c r="V5898" s="65" t="str">
        <f t="shared" si="5"/>
        <v/>
      </c>
      <c r="W5898" s="84"/>
      <c r="X5898" s="84"/>
      <c r="Y5898" s="85"/>
      <c r="Z5898" s="85"/>
      <c r="AA5898" s="65" t="str">
        <f t="shared" si="6"/>
        <v/>
      </c>
      <c r="AB5898" s="65" t="str">
        <f t="shared" si="7"/>
        <v/>
      </c>
      <c r="AC5898" s="86"/>
      <c r="AD5898" s="87" t="str">
        <f t="shared" si="8"/>
        <v/>
      </c>
      <c r="AE5898" s="84"/>
      <c r="AF5898" s="86">
        <f>IF(AC5898&gt;0,AC5898,'⚙️ Config'!$B$10)</f>
        <v>0.0075</v>
      </c>
      <c r="AG5898" s="88">
        <f t="shared" si="9"/>
        <v>12302.9493</v>
      </c>
      <c r="AH5898" s="88">
        <f>AG5898*'⚙️ Config'!$B$11</f>
        <v>61514.7465</v>
      </c>
      <c r="AI5898" s="88">
        <f>AH5898*'⚙️ Config'!$B$12</f>
        <v>18454.42395</v>
      </c>
      <c r="AJ5898" s="64"/>
      <c r="AK5898" s="84"/>
      <c r="AL5898" s="84"/>
      <c r="AM5898" s="84"/>
      <c r="AN5898" s="84"/>
      <c r="AO5898" s="84"/>
      <c r="AP5898" s="84"/>
      <c r="AQ5898" s="84"/>
    </row>
    <row r="5899" ht="15.0" customHeight="1">
      <c r="A5899" s="103">
        <v>5896.0</v>
      </c>
      <c r="B5899" s="104" t="s">
        <v>12338</v>
      </c>
      <c r="C5899" s="103" t="s">
        <v>141</v>
      </c>
      <c r="D5899" s="103" t="s">
        <v>12339</v>
      </c>
      <c r="E5899" s="105">
        <v>33.51</v>
      </c>
      <c r="F5899" s="103" t="s">
        <v>86</v>
      </c>
      <c r="G5899" s="103" t="s">
        <v>606</v>
      </c>
      <c r="H5899" s="106">
        <v>1640160.81</v>
      </c>
      <c r="I5899" s="103">
        <v>1.0</v>
      </c>
      <c r="J5899" s="107">
        <v>4.7</v>
      </c>
      <c r="K5899" s="104">
        <v>2021.0</v>
      </c>
      <c r="L5899" s="103" t="s">
        <v>202</v>
      </c>
      <c r="M5899" s="103">
        <v>2021.0</v>
      </c>
      <c r="N5899" s="103" t="s">
        <v>161</v>
      </c>
      <c r="O5899" s="65" t="str">
        <f t="shared" si="1"/>
        <v>508530270001</v>
      </c>
      <c r="P5899" s="65">
        <f t="shared" si="2"/>
        <v>0</v>
      </c>
      <c r="Q5899" s="65">
        <f t="shared" si="3"/>
        <v>3</v>
      </c>
      <c r="R5899" s="65" t="str">
        <f t="shared" si="12"/>
        <v>50.853.027/0001-03</v>
      </c>
      <c r="S5899" s="84"/>
      <c r="T5899" s="84" t="str">
        <f t="shared" si="10"/>
        <v/>
      </c>
      <c r="U5899" s="84" t="str">
        <f t="shared" si="11"/>
        <v/>
      </c>
      <c r="V5899" s="65" t="str">
        <f t="shared" si="5"/>
        <v/>
      </c>
      <c r="W5899" s="84"/>
      <c r="X5899" s="84"/>
      <c r="Y5899" s="85"/>
      <c r="Z5899" s="85"/>
      <c r="AA5899" s="65" t="str">
        <f t="shared" si="6"/>
        <v/>
      </c>
      <c r="AB5899" s="65" t="str">
        <f t="shared" si="7"/>
        <v/>
      </c>
      <c r="AC5899" s="86"/>
      <c r="AD5899" s="87" t="str">
        <f t="shared" si="8"/>
        <v/>
      </c>
      <c r="AE5899" s="84"/>
      <c r="AF5899" s="86">
        <f>IF(AC5899&gt;0,AC5899,'⚙️ Config'!$B$10)</f>
        <v>0.0075</v>
      </c>
      <c r="AG5899" s="88">
        <f t="shared" si="9"/>
        <v>12301.20608</v>
      </c>
      <c r="AH5899" s="88">
        <f>AG5899*'⚙️ Config'!$B$11</f>
        <v>61506.03038</v>
      </c>
      <c r="AI5899" s="88">
        <f>AH5899*'⚙️ Config'!$B$12</f>
        <v>18451.80911</v>
      </c>
      <c r="AJ5899" s="64"/>
      <c r="AK5899" s="84"/>
      <c r="AL5899" s="84"/>
      <c r="AM5899" s="84"/>
      <c r="AN5899" s="84"/>
      <c r="AO5899" s="84"/>
      <c r="AP5899" s="84"/>
      <c r="AQ5899" s="84"/>
    </row>
    <row r="5900" ht="15.0" customHeight="1">
      <c r="A5900" s="103">
        <v>5897.0</v>
      </c>
      <c r="B5900" s="104" t="s">
        <v>12340</v>
      </c>
      <c r="C5900" s="103" t="s">
        <v>5888</v>
      </c>
      <c r="D5900" s="103" t="s">
        <v>12341</v>
      </c>
      <c r="E5900" s="105">
        <v>33.25</v>
      </c>
      <c r="F5900" s="103" t="s">
        <v>86</v>
      </c>
      <c r="G5900" s="103" t="s">
        <v>606</v>
      </c>
      <c r="H5900" s="106">
        <v>1638073.7</v>
      </c>
      <c r="I5900" s="103">
        <v>1.0</v>
      </c>
      <c r="J5900" s="107">
        <v>4.8</v>
      </c>
      <c r="K5900" s="104">
        <v>2021.0</v>
      </c>
      <c r="L5900" s="103" t="s">
        <v>630</v>
      </c>
      <c r="M5900" s="103">
        <v>2021.0</v>
      </c>
      <c r="N5900" s="103" t="s">
        <v>161</v>
      </c>
      <c r="O5900" s="65" t="str">
        <f t="shared" si="1"/>
        <v>177316920001</v>
      </c>
      <c r="P5900" s="65">
        <f t="shared" si="2"/>
        <v>4</v>
      </c>
      <c r="Q5900" s="65">
        <f t="shared" si="3"/>
        <v>0</v>
      </c>
      <c r="R5900" s="65" t="str">
        <f t="shared" si="12"/>
        <v>17.731.692/0001-40</v>
      </c>
      <c r="S5900" s="84"/>
      <c r="T5900" s="84" t="str">
        <f t="shared" si="10"/>
        <v/>
      </c>
      <c r="U5900" s="84" t="str">
        <f t="shared" si="11"/>
        <v/>
      </c>
      <c r="V5900" s="65" t="str">
        <f t="shared" si="5"/>
        <v/>
      </c>
      <c r="W5900" s="84"/>
      <c r="X5900" s="84"/>
      <c r="Y5900" s="85"/>
      <c r="Z5900" s="85"/>
      <c r="AA5900" s="65" t="str">
        <f t="shared" si="6"/>
        <v/>
      </c>
      <c r="AB5900" s="65" t="str">
        <f t="shared" si="7"/>
        <v/>
      </c>
      <c r="AC5900" s="86"/>
      <c r="AD5900" s="87" t="str">
        <f t="shared" si="8"/>
        <v/>
      </c>
      <c r="AE5900" s="84"/>
      <c r="AF5900" s="86">
        <f>IF(AC5900&gt;0,AC5900,'⚙️ Config'!$B$10)</f>
        <v>0.0075</v>
      </c>
      <c r="AG5900" s="88">
        <f t="shared" si="9"/>
        <v>12285.55275</v>
      </c>
      <c r="AH5900" s="88">
        <f>AG5900*'⚙️ Config'!$B$11</f>
        <v>61427.76375</v>
      </c>
      <c r="AI5900" s="88">
        <f>AH5900*'⚙️ Config'!$B$12</f>
        <v>18428.32913</v>
      </c>
      <c r="AJ5900" s="64"/>
      <c r="AK5900" s="84"/>
      <c r="AL5900" s="84"/>
      <c r="AM5900" s="84"/>
      <c r="AN5900" s="84"/>
      <c r="AO5900" s="84"/>
      <c r="AP5900" s="84"/>
      <c r="AQ5900" s="84"/>
    </row>
    <row r="5901" ht="15.0" customHeight="1">
      <c r="A5901" s="98">
        <v>5898.0</v>
      </c>
      <c r="B5901" s="99" t="s">
        <v>12342</v>
      </c>
      <c r="C5901" s="98" t="s">
        <v>141</v>
      </c>
      <c r="D5901" s="98" t="s">
        <v>12343</v>
      </c>
      <c r="E5901" s="100">
        <v>33.77</v>
      </c>
      <c r="F5901" s="98" t="s">
        <v>86</v>
      </c>
      <c r="G5901" s="98" t="s">
        <v>606</v>
      </c>
      <c r="H5901" s="101">
        <v>1636646.85</v>
      </c>
      <c r="I5901" s="98">
        <v>1.0</v>
      </c>
      <c r="J5901" s="102">
        <v>4.6</v>
      </c>
      <c r="K5901" s="99">
        <v>2021.0</v>
      </c>
      <c r="L5901" s="98" t="s">
        <v>197</v>
      </c>
      <c r="M5901" s="98">
        <v>2021.0</v>
      </c>
      <c r="N5901" s="98" t="s">
        <v>145</v>
      </c>
      <c r="O5901" s="65" t="str">
        <f t="shared" si="1"/>
        <v>012239010001</v>
      </c>
      <c r="P5901" s="65">
        <f t="shared" si="2"/>
        <v>0</v>
      </c>
      <c r="Q5901" s="65">
        <f t="shared" si="3"/>
        <v>5</v>
      </c>
      <c r="R5901" s="65" t="str">
        <f t="shared" si="12"/>
        <v>01.223.901/0001-05</v>
      </c>
      <c r="S5901" s="84"/>
      <c r="T5901" s="84" t="str">
        <f t="shared" si="10"/>
        <v/>
      </c>
      <c r="U5901" s="84" t="str">
        <f t="shared" si="11"/>
        <v/>
      </c>
      <c r="V5901" s="65" t="str">
        <f t="shared" si="5"/>
        <v/>
      </c>
      <c r="W5901" s="84"/>
      <c r="X5901" s="84"/>
      <c r="Y5901" s="85"/>
      <c r="Z5901" s="85"/>
      <c r="AA5901" s="65" t="str">
        <f t="shared" si="6"/>
        <v/>
      </c>
      <c r="AB5901" s="65" t="str">
        <f t="shared" si="7"/>
        <v/>
      </c>
      <c r="AC5901" s="86"/>
      <c r="AD5901" s="87" t="str">
        <f t="shared" si="8"/>
        <v/>
      </c>
      <c r="AE5901" s="84"/>
      <c r="AF5901" s="86">
        <f>IF(AC5901&gt;0,AC5901,'⚙️ Config'!$B$10)</f>
        <v>0.0075</v>
      </c>
      <c r="AG5901" s="88">
        <f t="shared" si="9"/>
        <v>12274.85138</v>
      </c>
      <c r="AH5901" s="88">
        <f>AG5901*'⚙️ Config'!$B$11</f>
        <v>61374.25688</v>
      </c>
      <c r="AI5901" s="88">
        <f>AH5901*'⚙️ Config'!$B$12</f>
        <v>18412.27706</v>
      </c>
      <c r="AJ5901" s="64"/>
      <c r="AK5901" s="84"/>
      <c r="AL5901" s="84"/>
      <c r="AM5901" s="84"/>
      <c r="AN5901" s="84"/>
      <c r="AO5901" s="84"/>
      <c r="AP5901" s="84"/>
      <c r="AQ5901" s="84"/>
    </row>
    <row r="5902" ht="15.0" customHeight="1">
      <c r="A5902" s="103">
        <v>5899.0</v>
      </c>
      <c r="B5902" s="104" t="s">
        <v>12344</v>
      </c>
      <c r="C5902" s="103" t="s">
        <v>141</v>
      </c>
      <c r="D5902" s="103" t="s">
        <v>12345</v>
      </c>
      <c r="E5902" s="105">
        <v>32.77</v>
      </c>
      <c r="F5902" s="103" t="s">
        <v>86</v>
      </c>
      <c r="G5902" s="103" t="s">
        <v>606</v>
      </c>
      <c r="H5902" s="106">
        <v>1634770.25</v>
      </c>
      <c r="I5902" s="103">
        <v>1.0</v>
      </c>
      <c r="J5902" s="107">
        <v>5.0</v>
      </c>
      <c r="K5902" s="104">
        <v>2021.0</v>
      </c>
      <c r="L5902" s="103" t="s">
        <v>448</v>
      </c>
      <c r="M5902" s="103">
        <v>2021.0</v>
      </c>
      <c r="N5902" s="103" t="s">
        <v>145</v>
      </c>
      <c r="O5902" s="65" t="str">
        <f t="shared" si="1"/>
        <v>166251080001</v>
      </c>
      <c r="P5902" s="65">
        <f t="shared" si="2"/>
        <v>0</v>
      </c>
      <c r="Q5902" s="65">
        <f t="shared" si="3"/>
        <v>0</v>
      </c>
      <c r="R5902" s="65" t="str">
        <f t="shared" si="12"/>
        <v>16.625.108/0001-00</v>
      </c>
      <c r="S5902" s="84"/>
      <c r="T5902" s="84" t="str">
        <f t="shared" si="10"/>
        <v/>
      </c>
      <c r="U5902" s="84" t="str">
        <f t="shared" si="11"/>
        <v/>
      </c>
      <c r="V5902" s="65" t="str">
        <f t="shared" si="5"/>
        <v/>
      </c>
      <c r="W5902" s="84"/>
      <c r="X5902" s="84"/>
      <c r="Y5902" s="85"/>
      <c r="Z5902" s="85"/>
      <c r="AA5902" s="65" t="str">
        <f t="shared" si="6"/>
        <v/>
      </c>
      <c r="AB5902" s="65" t="str">
        <f t="shared" si="7"/>
        <v/>
      </c>
      <c r="AC5902" s="86"/>
      <c r="AD5902" s="87" t="str">
        <f t="shared" si="8"/>
        <v/>
      </c>
      <c r="AE5902" s="84"/>
      <c r="AF5902" s="86">
        <f>IF(AC5902&gt;0,AC5902,'⚙️ Config'!$B$10)</f>
        <v>0.0075</v>
      </c>
      <c r="AG5902" s="88">
        <f t="shared" si="9"/>
        <v>12260.77688</v>
      </c>
      <c r="AH5902" s="88">
        <f>AG5902*'⚙️ Config'!$B$11</f>
        <v>61303.88438</v>
      </c>
      <c r="AI5902" s="88">
        <f>AH5902*'⚙️ Config'!$B$12</f>
        <v>18391.16531</v>
      </c>
      <c r="AJ5902" s="64"/>
      <c r="AK5902" s="84"/>
      <c r="AL5902" s="84"/>
      <c r="AM5902" s="84"/>
      <c r="AN5902" s="84"/>
      <c r="AO5902" s="84"/>
      <c r="AP5902" s="84"/>
      <c r="AQ5902" s="84"/>
    </row>
    <row r="5903" ht="15.0" customHeight="1">
      <c r="A5903" s="98">
        <v>5900.0</v>
      </c>
      <c r="B5903" s="99" t="s">
        <v>12346</v>
      </c>
      <c r="C5903" s="98" t="s">
        <v>141</v>
      </c>
      <c r="D5903" s="98" t="s">
        <v>12347</v>
      </c>
      <c r="E5903" s="100">
        <v>32.77</v>
      </c>
      <c r="F5903" s="98" t="s">
        <v>86</v>
      </c>
      <c r="G5903" s="98" t="s">
        <v>606</v>
      </c>
      <c r="H5903" s="101">
        <v>1630750.58</v>
      </c>
      <c r="I5903" s="98">
        <v>1.0</v>
      </c>
      <c r="J5903" s="102">
        <v>5.0</v>
      </c>
      <c r="K5903" s="99">
        <v>2021.0</v>
      </c>
      <c r="L5903" s="98" t="s">
        <v>630</v>
      </c>
      <c r="M5903" s="98">
        <v>2021.0</v>
      </c>
      <c r="N5903" s="98" t="s">
        <v>161</v>
      </c>
      <c r="O5903" s="65" t="str">
        <f t="shared" si="1"/>
        <v>129042670001</v>
      </c>
      <c r="P5903" s="65">
        <f t="shared" si="2"/>
        <v>9</v>
      </c>
      <c r="Q5903" s="65">
        <f t="shared" si="3"/>
        <v>2</v>
      </c>
      <c r="R5903" s="65" t="str">
        <f t="shared" si="12"/>
        <v>12.904.267/0001-92</v>
      </c>
      <c r="S5903" s="84"/>
      <c r="T5903" s="84" t="str">
        <f t="shared" si="10"/>
        <v/>
      </c>
      <c r="U5903" s="84" t="str">
        <f t="shared" si="11"/>
        <v/>
      </c>
      <c r="V5903" s="65" t="str">
        <f t="shared" si="5"/>
        <v/>
      </c>
      <c r="W5903" s="84"/>
      <c r="X5903" s="84"/>
      <c r="Y5903" s="85"/>
      <c r="Z5903" s="85"/>
      <c r="AA5903" s="65" t="str">
        <f t="shared" si="6"/>
        <v/>
      </c>
      <c r="AB5903" s="65" t="str">
        <f t="shared" si="7"/>
        <v/>
      </c>
      <c r="AC5903" s="86"/>
      <c r="AD5903" s="87" t="str">
        <f t="shared" si="8"/>
        <v/>
      </c>
      <c r="AE5903" s="84"/>
      <c r="AF5903" s="86">
        <f>IF(AC5903&gt;0,AC5903,'⚙️ Config'!$B$10)</f>
        <v>0.0075</v>
      </c>
      <c r="AG5903" s="88">
        <f t="shared" si="9"/>
        <v>12230.62935</v>
      </c>
      <c r="AH5903" s="88">
        <f>AG5903*'⚙️ Config'!$B$11</f>
        <v>61153.14675</v>
      </c>
      <c r="AI5903" s="88">
        <f>AH5903*'⚙️ Config'!$B$12</f>
        <v>18345.94403</v>
      </c>
      <c r="AJ5903" s="64"/>
      <c r="AK5903" s="84"/>
      <c r="AL5903" s="84"/>
      <c r="AM5903" s="84"/>
      <c r="AN5903" s="84"/>
      <c r="AO5903" s="84"/>
      <c r="AP5903" s="84"/>
      <c r="AQ5903" s="84"/>
    </row>
    <row r="5904" ht="15.0" customHeight="1">
      <c r="A5904" s="98">
        <v>5901.0</v>
      </c>
      <c r="B5904" s="99" t="s">
        <v>12348</v>
      </c>
      <c r="C5904" s="98" t="s">
        <v>141</v>
      </c>
      <c r="D5904" s="98" t="s">
        <v>12349</v>
      </c>
      <c r="E5904" s="100">
        <v>32.77</v>
      </c>
      <c r="F5904" s="98" t="s">
        <v>86</v>
      </c>
      <c r="G5904" s="98" t="s">
        <v>606</v>
      </c>
      <c r="H5904" s="101">
        <v>1630282.99</v>
      </c>
      <c r="I5904" s="98">
        <v>1.0</v>
      </c>
      <c r="J5904" s="102">
        <v>5.0</v>
      </c>
      <c r="K5904" s="99">
        <v>2021.0</v>
      </c>
      <c r="L5904" s="98" t="s">
        <v>630</v>
      </c>
      <c r="M5904" s="98">
        <v>2021.0</v>
      </c>
      <c r="N5904" s="98" t="s">
        <v>161</v>
      </c>
      <c r="O5904" s="65" t="str">
        <f t="shared" si="1"/>
        <v>342492480001</v>
      </c>
      <c r="P5904" s="65">
        <f t="shared" si="2"/>
        <v>0</v>
      </c>
      <c r="Q5904" s="65">
        <f t="shared" si="3"/>
        <v>2</v>
      </c>
      <c r="R5904" s="65" t="str">
        <f t="shared" si="12"/>
        <v>34.249.248/0001-02</v>
      </c>
      <c r="S5904" s="84"/>
      <c r="T5904" s="84" t="str">
        <f t="shared" si="10"/>
        <v/>
      </c>
      <c r="U5904" s="84" t="str">
        <f t="shared" si="11"/>
        <v/>
      </c>
      <c r="V5904" s="65" t="str">
        <f t="shared" si="5"/>
        <v/>
      </c>
      <c r="W5904" s="84"/>
      <c r="X5904" s="84"/>
      <c r="Y5904" s="85"/>
      <c r="Z5904" s="85"/>
      <c r="AA5904" s="65" t="str">
        <f t="shared" si="6"/>
        <v/>
      </c>
      <c r="AB5904" s="65" t="str">
        <f t="shared" si="7"/>
        <v/>
      </c>
      <c r="AC5904" s="86"/>
      <c r="AD5904" s="87" t="str">
        <f t="shared" si="8"/>
        <v/>
      </c>
      <c r="AE5904" s="84"/>
      <c r="AF5904" s="86">
        <f>IF(AC5904&gt;0,AC5904,'⚙️ Config'!$B$10)</f>
        <v>0.0075</v>
      </c>
      <c r="AG5904" s="88">
        <f t="shared" si="9"/>
        <v>12227.12243</v>
      </c>
      <c r="AH5904" s="88">
        <f>AG5904*'⚙️ Config'!$B$11</f>
        <v>61135.61213</v>
      </c>
      <c r="AI5904" s="88">
        <f>AH5904*'⚙️ Config'!$B$12</f>
        <v>18340.68364</v>
      </c>
      <c r="AJ5904" s="64"/>
      <c r="AK5904" s="84"/>
      <c r="AL5904" s="84"/>
      <c r="AM5904" s="84"/>
      <c r="AN5904" s="84"/>
      <c r="AO5904" s="84"/>
      <c r="AP5904" s="84"/>
      <c r="AQ5904" s="84"/>
    </row>
    <row r="5905" ht="15.0" customHeight="1">
      <c r="A5905" s="103">
        <v>5902.0</v>
      </c>
      <c r="B5905" s="104" t="s">
        <v>12350</v>
      </c>
      <c r="C5905" s="103" t="s">
        <v>141</v>
      </c>
      <c r="D5905" s="103" t="s">
        <v>12351</v>
      </c>
      <c r="E5905" s="105">
        <v>33.25</v>
      </c>
      <c r="F5905" s="103" t="s">
        <v>86</v>
      </c>
      <c r="G5905" s="103" t="s">
        <v>606</v>
      </c>
      <c r="H5905" s="106">
        <v>1629865.03</v>
      </c>
      <c r="I5905" s="103">
        <v>1.0</v>
      </c>
      <c r="J5905" s="107">
        <v>4.8</v>
      </c>
      <c r="K5905" s="104">
        <v>2021.0</v>
      </c>
      <c r="L5905" s="103" t="s">
        <v>448</v>
      </c>
      <c r="M5905" s="103">
        <v>2021.0</v>
      </c>
      <c r="N5905" s="103" t="s">
        <v>145</v>
      </c>
      <c r="O5905" s="65" t="str">
        <f t="shared" si="1"/>
        <v>111855590001</v>
      </c>
      <c r="P5905" s="65">
        <f t="shared" si="2"/>
        <v>5</v>
      </c>
      <c r="Q5905" s="65">
        <f t="shared" si="3"/>
        <v>0</v>
      </c>
      <c r="R5905" s="65" t="str">
        <f t="shared" si="12"/>
        <v>11.185.559/0001-50</v>
      </c>
      <c r="S5905" s="84"/>
      <c r="T5905" s="84" t="str">
        <f t="shared" si="10"/>
        <v/>
      </c>
      <c r="U5905" s="84" t="str">
        <f t="shared" si="11"/>
        <v/>
      </c>
      <c r="V5905" s="65" t="str">
        <f t="shared" si="5"/>
        <v/>
      </c>
      <c r="W5905" s="84"/>
      <c r="X5905" s="84"/>
      <c r="Y5905" s="85"/>
      <c r="Z5905" s="85"/>
      <c r="AA5905" s="65" t="str">
        <f t="shared" si="6"/>
        <v/>
      </c>
      <c r="AB5905" s="65" t="str">
        <f t="shared" si="7"/>
        <v/>
      </c>
      <c r="AC5905" s="86"/>
      <c r="AD5905" s="87" t="str">
        <f t="shared" si="8"/>
        <v/>
      </c>
      <c r="AE5905" s="84"/>
      <c r="AF5905" s="86">
        <f>IF(AC5905&gt;0,AC5905,'⚙️ Config'!$B$10)</f>
        <v>0.0075</v>
      </c>
      <c r="AG5905" s="88">
        <f t="shared" si="9"/>
        <v>12223.98773</v>
      </c>
      <c r="AH5905" s="88">
        <f>AG5905*'⚙️ Config'!$B$11</f>
        <v>61119.93863</v>
      </c>
      <c r="AI5905" s="88">
        <f>AH5905*'⚙️ Config'!$B$12</f>
        <v>18335.98159</v>
      </c>
      <c r="AJ5905" s="64"/>
      <c r="AK5905" s="84"/>
      <c r="AL5905" s="84"/>
      <c r="AM5905" s="84"/>
      <c r="AN5905" s="84"/>
      <c r="AO5905" s="84"/>
      <c r="AP5905" s="84"/>
      <c r="AQ5905" s="84"/>
    </row>
    <row r="5906" ht="15.0" customHeight="1">
      <c r="A5906" s="103">
        <v>5903.0</v>
      </c>
      <c r="B5906" s="104" t="s">
        <v>12352</v>
      </c>
      <c r="C5906" s="103" t="s">
        <v>141</v>
      </c>
      <c r="D5906" s="103" t="s">
        <v>12353</v>
      </c>
      <c r="E5906" s="105">
        <v>33.25</v>
      </c>
      <c r="F5906" s="103" t="s">
        <v>86</v>
      </c>
      <c r="G5906" s="103" t="s">
        <v>606</v>
      </c>
      <c r="H5906" s="106">
        <v>1625068.62</v>
      </c>
      <c r="I5906" s="103">
        <v>1.0</v>
      </c>
      <c r="J5906" s="107">
        <v>4.8</v>
      </c>
      <c r="K5906" s="104">
        <v>2021.0</v>
      </c>
      <c r="L5906" s="103" t="s">
        <v>630</v>
      </c>
      <c r="M5906" s="103">
        <v>2021.0</v>
      </c>
      <c r="N5906" s="103" t="s">
        <v>161</v>
      </c>
      <c r="O5906" s="65" t="str">
        <f t="shared" si="1"/>
        <v>220642410001</v>
      </c>
      <c r="P5906" s="65">
        <f t="shared" si="2"/>
        <v>3</v>
      </c>
      <c r="Q5906" s="65">
        <f t="shared" si="3"/>
        <v>7</v>
      </c>
      <c r="R5906" s="65" t="str">
        <f t="shared" si="12"/>
        <v>22.064.241/0001-37</v>
      </c>
      <c r="S5906" s="84"/>
      <c r="T5906" s="84" t="str">
        <f t="shared" si="10"/>
        <v/>
      </c>
      <c r="U5906" s="84" t="str">
        <f t="shared" si="11"/>
        <v/>
      </c>
      <c r="V5906" s="65" t="str">
        <f t="shared" si="5"/>
        <v/>
      </c>
      <c r="W5906" s="84"/>
      <c r="X5906" s="84"/>
      <c r="Y5906" s="85"/>
      <c r="Z5906" s="85"/>
      <c r="AA5906" s="65" t="str">
        <f t="shared" si="6"/>
        <v/>
      </c>
      <c r="AB5906" s="65" t="str">
        <f t="shared" si="7"/>
        <v/>
      </c>
      <c r="AC5906" s="86"/>
      <c r="AD5906" s="87" t="str">
        <f t="shared" si="8"/>
        <v/>
      </c>
      <c r="AE5906" s="84"/>
      <c r="AF5906" s="86">
        <f>IF(AC5906&gt;0,AC5906,'⚙️ Config'!$B$10)</f>
        <v>0.0075</v>
      </c>
      <c r="AG5906" s="88">
        <f t="shared" si="9"/>
        <v>12188.01465</v>
      </c>
      <c r="AH5906" s="88">
        <f>AG5906*'⚙️ Config'!$B$11</f>
        <v>60940.07325</v>
      </c>
      <c r="AI5906" s="88">
        <f>AH5906*'⚙️ Config'!$B$12</f>
        <v>18282.02198</v>
      </c>
      <c r="AJ5906" s="64"/>
      <c r="AK5906" s="84"/>
      <c r="AL5906" s="84"/>
      <c r="AM5906" s="84"/>
      <c r="AN5906" s="84"/>
      <c r="AO5906" s="84"/>
      <c r="AP5906" s="84"/>
      <c r="AQ5906" s="84"/>
    </row>
    <row r="5907" ht="15.0" customHeight="1">
      <c r="A5907" s="103">
        <v>5904.0</v>
      </c>
      <c r="B5907" s="104" t="s">
        <v>12354</v>
      </c>
      <c r="C5907" s="103" t="s">
        <v>141</v>
      </c>
      <c r="D5907" s="103" t="s">
        <v>12355</v>
      </c>
      <c r="E5907" s="105">
        <v>33.51</v>
      </c>
      <c r="F5907" s="103" t="s">
        <v>86</v>
      </c>
      <c r="G5907" s="103" t="s">
        <v>606</v>
      </c>
      <c r="H5907" s="106">
        <v>1624890.91</v>
      </c>
      <c r="I5907" s="103">
        <v>1.0</v>
      </c>
      <c r="J5907" s="107">
        <v>4.7</v>
      </c>
      <c r="K5907" s="104">
        <v>2021.0</v>
      </c>
      <c r="L5907" s="103" t="s">
        <v>630</v>
      </c>
      <c r="M5907" s="103">
        <v>2021.0</v>
      </c>
      <c r="N5907" s="103" t="s">
        <v>161</v>
      </c>
      <c r="O5907" s="65" t="str">
        <f t="shared" si="1"/>
        <v>135169140001</v>
      </c>
      <c r="P5907" s="65">
        <f t="shared" si="2"/>
        <v>5</v>
      </c>
      <c r="Q5907" s="65">
        <f t="shared" si="3"/>
        <v>1</v>
      </c>
      <c r="R5907" s="65" t="str">
        <f t="shared" si="12"/>
        <v>13.516.914/0001-51</v>
      </c>
      <c r="S5907" s="84"/>
      <c r="T5907" s="84" t="str">
        <f t="shared" si="10"/>
        <v/>
      </c>
      <c r="U5907" s="84" t="str">
        <f t="shared" si="11"/>
        <v/>
      </c>
      <c r="V5907" s="65" t="str">
        <f t="shared" si="5"/>
        <v/>
      </c>
      <c r="W5907" s="84"/>
      <c r="X5907" s="84"/>
      <c r="Y5907" s="85"/>
      <c r="Z5907" s="85"/>
      <c r="AA5907" s="65" t="str">
        <f t="shared" si="6"/>
        <v/>
      </c>
      <c r="AB5907" s="65" t="str">
        <f t="shared" si="7"/>
        <v/>
      </c>
      <c r="AC5907" s="86"/>
      <c r="AD5907" s="87" t="str">
        <f t="shared" si="8"/>
        <v/>
      </c>
      <c r="AE5907" s="84"/>
      <c r="AF5907" s="86">
        <f>IF(AC5907&gt;0,AC5907,'⚙️ Config'!$B$10)</f>
        <v>0.0075</v>
      </c>
      <c r="AG5907" s="88">
        <f t="shared" si="9"/>
        <v>12186.68183</v>
      </c>
      <c r="AH5907" s="88">
        <f>AG5907*'⚙️ Config'!$B$11</f>
        <v>60933.40913</v>
      </c>
      <c r="AI5907" s="88">
        <f>AH5907*'⚙️ Config'!$B$12</f>
        <v>18280.02274</v>
      </c>
      <c r="AJ5907" s="64"/>
      <c r="AK5907" s="84"/>
      <c r="AL5907" s="84"/>
      <c r="AM5907" s="84"/>
      <c r="AN5907" s="84"/>
      <c r="AO5907" s="84"/>
      <c r="AP5907" s="84"/>
      <c r="AQ5907" s="84"/>
    </row>
    <row r="5908" ht="15.0" customHeight="1">
      <c r="A5908" s="103">
        <v>5905.0</v>
      </c>
      <c r="B5908" s="104" t="s">
        <v>12356</v>
      </c>
      <c r="C5908" s="103" t="s">
        <v>141</v>
      </c>
      <c r="D5908" s="103" t="s">
        <v>12357</v>
      </c>
      <c r="E5908" s="105">
        <v>33.25</v>
      </c>
      <c r="F5908" s="103" t="s">
        <v>86</v>
      </c>
      <c r="G5908" s="103" t="s">
        <v>606</v>
      </c>
      <c r="H5908" s="106">
        <v>1624835.74</v>
      </c>
      <c r="I5908" s="103">
        <v>1.0</v>
      </c>
      <c r="J5908" s="107">
        <v>4.8</v>
      </c>
      <c r="K5908" s="104">
        <v>2021.0</v>
      </c>
      <c r="L5908" s="103" t="s">
        <v>630</v>
      </c>
      <c r="M5908" s="103">
        <v>2021.0</v>
      </c>
      <c r="N5908" s="103" t="s">
        <v>161</v>
      </c>
      <c r="O5908" s="65" t="str">
        <f t="shared" si="1"/>
        <v>146853190001</v>
      </c>
      <c r="P5908" s="65">
        <f t="shared" si="2"/>
        <v>0</v>
      </c>
      <c r="Q5908" s="65">
        <f t="shared" si="3"/>
        <v>2</v>
      </c>
      <c r="R5908" s="65" t="str">
        <f t="shared" si="12"/>
        <v>14.685.319/0001-02</v>
      </c>
      <c r="S5908" s="84"/>
      <c r="T5908" s="84" t="str">
        <f t="shared" si="10"/>
        <v/>
      </c>
      <c r="U5908" s="84" t="str">
        <f t="shared" si="11"/>
        <v/>
      </c>
      <c r="V5908" s="65" t="str">
        <f t="shared" si="5"/>
        <v/>
      </c>
      <c r="W5908" s="84"/>
      <c r="X5908" s="84"/>
      <c r="Y5908" s="85"/>
      <c r="Z5908" s="85"/>
      <c r="AA5908" s="65" t="str">
        <f t="shared" si="6"/>
        <v/>
      </c>
      <c r="AB5908" s="65" t="str">
        <f t="shared" si="7"/>
        <v/>
      </c>
      <c r="AC5908" s="86"/>
      <c r="AD5908" s="87" t="str">
        <f t="shared" si="8"/>
        <v/>
      </c>
      <c r="AE5908" s="84"/>
      <c r="AF5908" s="86">
        <f>IF(AC5908&gt;0,AC5908,'⚙️ Config'!$B$10)</f>
        <v>0.0075</v>
      </c>
      <c r="AG5908" s="88">
        <f t="shared" si="9"/>
        <v>12186.26805</v>
      </c>
      <c r="AH5908" s="88">
        <f>AG5908*'⚙️ Config'!$B$11</f>
        <v>60931.34025</v>
      </c>
      <c r="AI5908" s="88">
        <f>AH5908*'⚙️ Config'!$B$12</f>
        <v>18279.40208</v>
      </c>
      <c r="AJ5908" s="64"/>
      <c r="AK5908" s="84"/>
      <c r="AL5908" s="84"/>
      <c r="AM5908" s="84"/>
      <c r="AN5908" s="84"/>
      <c r="AO5908" s="84"/>
      <c r="AP5908" s="84"/>
      <c r="AQ5908" s="84"/>
    </row>
    <row r="5909" ht="15.0" customHeight="1">
      <c r="A5909" s="98">
        <v>5906.0</v>
      </c>
      <c r="B5909" s="99" t="s">
        <v>12358</v>
      </c>
      <c r="C5909" s="98" t="s">
        <v>141</v>
      </c>
      <c r="D5909" s="98" t="s">
        <v>12359</v>
      </c>
      <c r="E5909" s="100">
        <v>33.51</v>
      </c>
      <c r="F5909" s="98" t="s">
        <v>86</v>
      </c>
      <c r="G5909" s="98" t="s">
        <v>606</v>
      </c>
      <c r="H5909" s="101">
        <v>1623578.62</v>
      </c>
      <c r="I5909" s="98">
        <v>1.0</v>
      </c>
      <c r="J5909" s="102">
        <v>4.7</v>
      </c>
      <c r="K5909" s="99">
        <v>2021.0</v>
      </c>
      <c r="L5909" s="98" t="s">
        <v>630</v>
      </c>
      <c r="M5909" s="98">
        <v>2021.0</v>
      </c>
      <c r="N5909" s="98" t="s">
        <v>145</v>
      </c>
      <c r="O5909" s="65" t="str">
        <f t="shared" si="1"/>
        <v>108958070001</v>
      </c>
      <c r="P5909" s="65">
        <f t="shared" si="2"/>
        <v>9</v>
      </c>
      <c r="Q5909" s="65">
        <f t="shared" si="3"/>
        <v>3</v>
      </c>
      <c r="R5909" s="65" t="str">
        <f t="shared" si="12"/>
        <v>10.895.807/0001-93</v>
      </c>
      <c r="S5909" s="84"/>
      <c r="T5909" s="84" t="str">
        <f t="shared" si="10"/>
        <v/>
      </c>
      <c r="U5909" s="84" t="str">
        <f t="shared" si="11"/>
        <v/>
      </c>
      <c r="V5909" s="65" t="str">
        <f t="shared" si="5"/>
        <v/>
      </c>
      <c r="W5909" s="84"/>
      <c r="X5909" s="84"/>
      <c r="Y5909" s="85"/>
      <c r="Z5909" s="85"/>
      <c r="AA5909" s="65" t="str">
        <f t="shared" si="6"/>
        <v/>
      </c>
      <c r="AB5909" s="65" t="str">
        <f t="shared" si="7"/>
        <v/>
      </c>
      <c r="AC5909" s="86"/>
      <c r="AD5909" s="87" t="str">
        <f t="shared" si="8"/>
        <v/>
      </c>
      <c r="AE5909" s="84"/>
      <c r="AF5909" s="86">
        <f>IF(AC5909&gt;0,AC5909,'⚙️ Config'!$B$10)</f>
        <v>0.0075</v>
      </c>
      <c r="AG5909" s="88">
        <f t="shared" si="9"/>
        <v>12176.83965</v>
      </c>
      <c r="AH5909" s="88">
        <f>AG5909*'⚙️ Config'!$B$11</f>
        <v>60884.19825</v>
      </c>
      <c r="AI5909" s="88">
        <f>AH5909*'⚙️ Config'!$B$12</f>
        <v>18265.25948</v>
      </c>
      <c r="AJ5909" s="64"/>
      <c r="AK5909" s="84"/>
      <c r="AL5909" s="84"/>
      <c r="AM5909" s="84"/>
      <c r="AN5909" s="84"/>
      <c r="AO5909" s="84"/>
      <c r="AP5909" s="84"/>
      <c r="AQ5909" s="84"/>
    </row>
    <row r="5910" ht="15.0" customHeight="1">
      <c r="A5910" s="103">
        <v>5907.0</v>
      </c>
      <c r="B5910" s="104" t="s">
        <v>12360</v>
      </c>
      <c r="C5910" s="103" t="s">
        <v>141</v>
      </c>
      <c r="D5910" s="103" t="s">
        <v>12361</v>
      </c>
      <c r="E5910" s="105">
        <v>32.77</v>
      </c>
      <c r="F5910" s="103" t="s">
        <v>86</v>
      </c>
      <c r="G5910" s="103" t="s">
        <v>606</v>
      </c>
      <c r="H5910" s="106">
        <v>1623575.89</v>
      </c>
      <c r="I5910" s="103">
        <v>1.0</v>
      </c>
      <c r="J5910" s="107">
        <v>5.0</v>
      </c>
      <c r="K5910" s="104">
        <v>2021.0</v>
      </c>
      <c r="L5910" s="103" t="s">
        <v>630</v>
      </c>
      <c r="M5910" s="103">
        <v>2021.0</v>
      </c>
      <c r="N5910" s="103" t="s">
        <v>145</v>
      </c>
      <c r="O5910" s="65" t="str">
        <f t="shared" si="1"/>
        <v>275585310001</v>
      </c>
      <c r="P5910" s="65">
        <f t="shared" si="2"/>
        <v>5</v>
      </c>
      <c r="Q5910" s="65">
        <f t="shared" si="3"/>
        <v>0</v>
      </c>
      <c r="R5910" s="65" t="str">
        <f t="shared" si="12"/>
        <v>27.558.531/0001-50</v>
      </c>
      <c r="S5910" s="84"/>
      <c r="T5910" s="84" t="str">
        <f t="shared" si="10"/>
        <v/>
      </c>
      <c r="U5910" s="84" t="str">
        <f t="shared" si="11"/>
        <v/>
      </c>
      <c r="V5910" s="65" t="str">
        <f t="shared" si="5"/>
        <v/>
      </c>
      <c r="W5910" s="84"/>
      <c r="X5910" s="84"/>
      <c r="Y5910" s="85"/>
      <c r="Z5910" s="85"/>
      <c r="AA5910" s="65" t="str">
        <f t="shared" si="6"/>
        <v/>
      </c>
      <c r="AB5910" s="65" t="str">
        <f t="shared" si="7"/>
        <v/>
      </c>
      <c r="AC5910" s="86"/>
      <c r="AD5910" s="87" t="str">
        <f t="shared" si="8"/>
        <v/>
      </c>
      <c r="AE5910" s="84"/>
      <c r="AF5910" s="86">
        <f>IF(AC5910&gt;0,AC5910,'⚙️ Config'!$B$10)</f>
        <v>0.0075</v>
      </c>
      <c r="AG5910" s="88">
        <f t="shared" si="9"/>
        <v>12176.81918</v>
      </c>
      <c r="AH5910" s="88">
        <f>AG5910*'⚙️ Config'!$B$11</f>
        <v>60884.09588</v>
      </c>
      <c r="AI5910" s="88">
        <f>AH5910*'⚙️ Config'!$B$12</f>
        <v>18265.22876</v>
      </c>
      <c r="AJ5910" s="64"/>
      <c r="AK5910" s="84"/>
      <c r="AL5910" s="84"/>
      <c r="AM5910" s="84"/>
      <c r="AN5910" s="84"/>
      <c r="AO5910" s="84"/>
      <c r="AP5910" s="84"/>
      <c r="AQ5910" s="84"/>
    </row>
    <row r="5911" ht="15.0" customHeight="1">
      <c r="A5911" s="98">
        <v>5908.0</v>
      </c>
      <c r="B5911" s="99" t="s">
        <v>12362</v>
      </c>
      <c r="C5911" s="98" t="s">
        <v>141</v>
      </c>
      <c r="D5911" s="98" t="s">
        <v>12363</v>
      </c>
      <c r="E5911" s="100">
        <v>33.25</v>
      </c>
      <c r="F5911" s="98" t="s">
        <v>86</v>
      </c>
      <c r="G5911" s="98" t="s">
        <v>606</v>
      </c>
      <c r="H5911" s="101">
        <v>1622832.37</v>
      </c>
      <c r="I5911" s="98">
        <v>1.0</v>
      </c>
      <c r="J5911" s="102">
        <v>4.8</v>
      </c>
      <c r="K5911" s="99">
        <v>2021.0</v>
      </c>
      <c r="L5911" s="98" t="s">
        <v>202</v>
      </c>
      <c r="M5911" s="98">
        <v>2021.0</v>
      </c>
      <c r="N5911" s="98" t="s">
        <v>161</v>
      </c>
      <c r="O5911" s="65" t="str">
        <f t="shared" si="1"/>
        <v>221442770001</v>
      </c>
      <c r="P5911" s="65">
        <f t="shared" si="2"/>
        <v>2</v>
      </c>
      <c r="Q5911" s="65">
        <f t="shared" si="3"/>
        <v>0</v>
      </c>
      <c r="R5911" s="65" t="str">
        <f t="shared" si="12"/>
        <v>22.144.277/0001-20</v>
      </c>
      <c r="S5911" s="84"/>
      <c r="T5911" s="84" t="str">
        <f t="shared" si="10"/>
        <v/>
      </c>
      <c r="U5911" s="84" t="str">
        <f t="shared" si="11"/>
        <v/>
      </c>
      <c r="V5911" s="65" t="str">
        <f t="shared" si="5"/>
        <v/>
      </c>
      <c r="W5911" s="84"/>
      <c r="X5911" s="84"/>
      <c r="Y5911" s="85"/>
      <c r="Z5911" s="85"/>
      <c r="AA5911" s="65" t="str">
        <f t="shared" si="6"/>
        <v/>
      </c>
      <c r="AB5911" s="65" t="str">
        <f t="shared" si="7"/>
        <v/>
      </c>
      <c r="AC5911" s="86"/>
      <c r="AD5911" s="87" t="str">
        <f t="shared" si="8"/>
        <v/>
      </c>
      <c r="AE5911" s="84"/>
      <c r="AF5911" s="86">
        <f>IF(AC5911&gt;0,AC5911,'⚙️ Config'!$B$10)</f>
        <v>0.0075</v>
      </c>
      <c r="AG5911" s="88">
        <f t="shared" si="9"/>
        <v>12171.24278</v>
      </c>
      <c r="AH5911" s="88">
        <f>AG5911*'⚙️ Config'!$B$11</f>
        <v>60856.21388</v>
      </c>
      <c r="AI5911" s="88">
        <f>AH5911*'⚙️ Config'!$B$12</f>
        <v>18256.86416</v>
      </c>
      <c r="AJ5911" s="64"/>
      <c r="AK5911" s="84"/>
      <c r="AL5911" s="84"/>
      <c r="AM5911" s="84"/>
      <c r="AN5911" s="84"/>
      <c r="AO5911" s="84"/>
      <c r="AP5911" s="84"/>
      <c r="AQ5911" s="84"/>
    </row>
    <row r="5912" ht="15.0" customHeight="1">
      <c r="A5912" s="98">
        <v>5909.0</v>
      </c>
      <c r="B5912" s="99" t="s">
        <v>12364</v>
      </c>
      <c r="C5912" s="98" t="s">
        <v>141</v>
      </c>
      <c r="D5912" s="98" t="s">
        <v>12365</v>
      </c>
      <c r="E5912" s="100">
        <v>33.25</v>
      </c>
      <c r="F5912" s="98" t="s">
        <v>86</v>
      </c>
      <c r="G5912" s="98" t="s">
        <v>606</v>
      </c>
      <c r="H5912" s="101">
        <v>1622027.53</v>
      </c>
      <c r="I5912" s="98">
        <v>1.0</v>
      </c>
      <c r="J5912" s="102">
        <v>4.8</v>
      </c>
      <c r="K5912" s="99">
        <v>2021.0</v>
      </c>
      <c r="L5912" s="98" t="s">
        <v>202</v>
      </c>
      <c r="M5912" s="98">
        <v>2021.0</v>
      </c>
      <c r="N5912" s="98" t="s">
        <v>161</v>
      </c>
      <c r="O5912" s="65" t="str">
        <f t="shared" si="1"/>
        <v>267757010001</v>
      </c>
      <c r="P5912" s="65">
        <f t="shared" si="2"/>
        <v>9</v>
      </c>
      <c r="Q5912" s="65">
        <f t="shared" si="3"/>
        <v>6</v>
      </c>
      <c r="R5912" s="65" t="str">
        <f t="shared" si="12"/>
        <v>26.775.701/0001-96</v>
      </c>
      <c r="S5912" s="84"/>
      <c r="T5912" s="84" t="str">
        <f t="shared" si="10"/>
        <v/>
      </c>
      <c r="U5912" s="84" t="str">
        <f t="shared" si="11"/>
        <v/>
      </c>
      <c r="V5912" s="65" t="str">
        <f t="shared" si="5"/>
        <v/>
      </c>
      <c r="W5912" s="84"/>
      <c r="X5912" s="84"/>
      <c r="Y5912" s="85"/>
      <c r="Z5912" s="85"/>
      <c r="AA5912" s="65" t="str">
        <f t="shared" si="6"/>
        <v/>
      </c>
      <c r="AB5912" s="65" t="str">
        <f t="shared" si="7"/>
        <v/>
      </c>
      <c r="AC5912" s="86"/>
      <c r="AD5912" s="87" t="str">
        <f t="shared" si="8"/>
        <v/>
      </c>
      <c r="AE5912" s="84"/>
      <c r="AF5912" s="86">
        <f>IF(AC5912&gt;0,AC5912,'⚙️ Config'!$B$10)</f>
        <v>0.0075</v>
      </c>
      <c r="AG5912" s="88">
        <f t="shared" si="9"/>
        <v>12165.20648</v>
      </c>
      <c r="AH5912" s="88">
        <f>AG5912*'⚙️ Config'!$B$11</f>
        <v>60826.03238</v>
      </c>
      <c r="AI5912" s="88">
        <f>AH5912*'⚙️ Config'!$B$12</f>
        <v>18247.80971</v>
      </c>
      <c r="AJ5912" s="64"/>
      <c r="AK5912" s="84"/>
      <c r="AL5912" s="84"/>
      <c r="AM5912" s="84"/>
      <c r="AN5912" s="84"/>
      <c r="AO5912" s="84"/>
      <c r="AP5912" s="84"/>
      <c r="AQ5912" s="84"/>
    </row>
    <row r="5913" ht="15.0" customHeight="1">
      <c r="A5913" s="103">
        <v>5910.0</v>
      </c>
      <c r="B5913" s="104" t="s">
        <v>12366</v>
      </c>
      <c r="C5913" s="103" t="s">
        <v>141</v>
      </c>
      <c r="D5913" s="103" t="s">
        <v>12367</v>
      </c>
      <c r="E5913" s="105">
        <v>33.25</v>
      </c>
      <c r="F5913" s="103" t="s">
        <v>86</v>
      </c>
      <c r="G5913" s="103" t="s">
        <v>606</v>
      </c>
      <c r="H5913" s="106">
        <v>1620049.56</v>
      </c>
      <c r="I5913" s="103">
        <v>1.0</v>
      </c>
      <c r="J5913" s="107">
        <v>4.8</v>
      </c>
      <c r="K5913" s="104">
        <v>2021.0</v>
      </c>
      <c r="L5913" s="103" t="s">
        <v>448</v>
      </c>
      <c r="M5913" s="103">
        <v>2021.0</v>
      </c>
      <c r="N5913" s="103" t="s">
        <v>161</v>
      </c>
      <c r="O5913" s="65" t="str">
        <f t="shared" si="1"/>
        <v>095243100001</v>
      </c>
      <c r="P5913" s="65">
        <f t="shared" si="2"/>
        <v>8</v>
      </c>
      <c r="Q5913" s="65">
        <f t="shared" si="3"/>
        <v>0</v>
      </c>
      <c r="R5913" s="65" t="str">
        <f t="shared" si="12"/>
        <v>09.524.310/0001-80</v>
      </c>
      <c r="S5913" s="84"/>
      <c r="T5913" s="84" t="str">
        <f t="shared" si="10"/>
        <v/>
      </c>
      <c r="U5913" s="84" t="str">
        <f t="shared" si="11"/>
        <v/>
      </c>
      <c r="V5913" s="65" t="str">
        <f t="shared" si="5"/>
        <v/>
      </c>
      <c r="W5913" s="84"/>
      <c r="X5913" s="84"/>
      <c r="Y5913" s="85"/>
      <c r="Z5913" s="85"/>
      <c r="AA5913" s="65" t="str">
        <f t="shared" si="6"/>
        <v/>
      </c>
      <c r="AB5913" s="65" t="str">
        <f t="shared" si="7"/>
        <v/>
      </c>
      <c r="AC5913" s="86"/>
      <c r="AD5913" s="87" t="str">
        <f t="shared" si="8"/>
        <v/>
      </c>
      <c r="AE5913" s="84"/>
      <c r="AF5913" s="86">
        <f>IF(AC5913&gt;0,AC5913,'⚙️ Config'!$B$10)</f>
        <v>0.0075</v>
      </c>
      <c r="AG5913" s="88">
        <f t="shared" si="9"/>
        <v>12150.3717</v>
      </c>
      <c r="AH5913" s="88">
        <f>AG5913*'⚙️ Config'!$B$11</f>
        <v>60751.8585</v>
      </c>
      <c r="AI5913" s="88">
        <f>AH5913*'⚙️ Config'!$B$12</f>
        <v>18225.55755</v>
      </c>
      <c r="AJ5913" s="64"/>
      <c r="AK5913" s="84"/>
      <c r="AL5913" s="84"/>
      <c r="AM5913" s="84"/>
      <c r="AN5913" s="84"/>
      <c r="AO5913" s="84"/>
      <c r="AP5913" s="84"/>
      <c r="AQ5913" s="84"/>
    </row>
    <row r="5914" ht="15.0" customHeight="1">
      <c r="A5914" s="103">
        <v>5911.0</v>
      </c>
      <c r="B5914" s="104" t="s">
        <v>12368</v>
      </c>
      <c r="C5914" s="103" t="s">
        <v>141</v>
      </c>
      <c r="D5914" s="103" t="s">
        <v>12369</v>
      </c>
      <c r="E5914" s="105">
        <v>33.5</v>
      </c>
      <c r="F5914" s="103" t="s">
        <v>86</v>
      </c>
      <c r="G5914" s="103" t="s">
        <v>606</v>
      </c>
      <c r="H5914" s="106">
        <v>1618594.39</v>
      </c>
      <c r="I5914" s="103">
        <v>1.0</v>
      </c>
      <c r="J5914" s="107">
        <v>4.7</v>
      </c>
      <c r="K5914" s="104">
        <v>2021.0</v>
      </c>
      <c r="L5914" s="103" t="s">
        <v>630</v>
      </c>
      <c r="M5914" s="103">
        <v>2021.0</v>
      </c>
      <c r="N5914" s="103" t="s">
        <v>161</v>
      </c>
      <c r="O5914" s="65" t="str">
        <f t="shared" si="1"/>
        <v>135693100001</v>
      </c>
      <c r="P5914" s="65">
        <f t="shared" si="2"/>
        <v>7</v>
      </c>
      <c r="Q5914" s="65">
        <f t="shared" si="3"/>
        <v>3</v>
      </c>
      <c r="R5914" s="65" t="str">
        <f t="shared" si="12"/>
        <v>13.569.310/0001-73</v>
      </c>
      <c r="S5914" s="84"/>
      <c r="T5914" s="84" t="str">
        <f t="shared" si="10"/>
        <v/>
      </c>
      <c r="U5914" s="84" t="str">
        <f t="shared" si="11"/>
        <v/>
      </c>
      <c r="V5914" s="65" t="str">
        <f t="shared" si="5"/>
        <v/>
      </c>
      <c r="W5914" s="84"/>
      <c r="X5914" s="84"/>
      <c r="Y5914" s="85"/>
      <c r="Z5914" s="85"/>
      <c r="AA5914" s="65" t="str">
        <f t="shared" si="6"/>
        <v/>
      </c>
      <c r="AB5914" s="65" t="str">
        <f t="shared" si="7"/>
        <v/>
      </c>
      <c r="AC5914" s="86"/>
      <c r="AD5914" s="87" t="str">
        <f t="shared" si="8"/>
        <v/>
      </c>
      <c r="AE5914" s="84"/>
      <c r="AF5914" s="86">
        <f>IF(AC5914&gt;0,AC5914,'⚙️ Config'!$B$10)</f>
        <v>0.0075</v>
      </c>
      <c r="AG5914" s="88">
        <f t="shared" si="9"/>
        <v>12139.45793</v>
      </c>
      <c r="AH5914" s="88">
        <f>AG5914*'⚙️ Config'!$B$11</f>
        <v>60697.28963</v>
      </c>
      <c r="AI5914" s="88">
        <f>AH5914*'⚙️ Config'!$B$12</f>
        <v>18209.18689</v>
      </c>
      <c r="AJ5914" s="64"/>
      <c r="AK5914" s="84"/>
      <c r="AL5914" s="84"/>
      <c r="AM5914" s="84"/>
      <c r="AN5914" s="84"/>
      <c r="AO5914" s="84"/>
      <c r="AP5914" s="84"/>
      <c r="AQ5914" s="84"/>
    </row>
    <row r="5915" ht="15.0" customHeight="1">
      <c r="A5915" s="103">
        <v>5912.0</v>
      </c>
      <c r="B5915" s="104" t="s">
        <v>12370</v>
      </c>
      <c r="C5915" s="103" t="s">
        <v>141</v>
      </c>
      <c r="D5915" s="103" t="s">
        <v>12371</v>
      </c>
      <c r="E5915" s="105">
        <v>33.25</v>
      </c>
      <c r="F5915" s="103" t="s">
        <v>86</v>
      </c>
      <c r="G5915" s="103" t="s">
        <v>606</v>
      </c>
      <c r="H5915" s="106">
        <v>1618566.79</v>
      </c>
      <c r="I5915" s="103">
        <v>1.0</v>
      </c>
      <c r="J5915" s="107">
        <v>4.8</v>
      </c>
      <c r="K5915" s="104">
        <v>2021.0</v>
      </c>
      <c r="L5915" s="103" t="s">
        <v>202</v>
      </c>
      <c r="M5915" s="103">
        <v>2021.0</v>
      </c>
      <c r="N5915" s="103" t="s">
        <v>145</v>
      </c>
      <c r="O5915" s="65" t="str">
        <f t="shared" si="1"/>
        <v>114016550001</v>
      </c>
      <c r="P5915" s="65">
        <f t="shared" si="2"/>
        <v>9</v>
      </c>
      <c r="Q5915" s="65">
        <f t="shared" si="3"/>
        <v>8</v>
      </c>
      <c r="R5915" s="65" t="str">
        <f t="shared" si="12"/>
        <v>11.401.655/0001-98</v>
      </c>
      <c r="S5915" s="84"/>
      <c r="T5915" s="84" t="str">
        <f t="shared" si="10"/>
        <v/>
      </c>
      <c r="U5915" s="84" t="str">
        <f t="shared" si="11"/>
        <v/>
      </c>
      <c r="V5915" s="65" t="str">
        <f t="shared" si="5"/>
        <v/>
      </c>
      <c r="W5915" s="84"/>
      <c r="X5915" s="84"/>
      <c r="Y5915" s="85"/>
      <c r="Z5915" s="85"/>
      <c r="AA5915" s="65" t="str">
        <f t="shared" si="6"/>
        <v/>
      </c>
      <c r="AB5915" s="65" t="str">
        <f t="shared" si="7"/>
        <v/>
      </c>
      <c r="AC5915" s="86"/>
      <c r="AD5915" s="87" t="str">
        <f t="shared" si="8"/>
        <v/>
      </c>
      <c r="AE5915" s="84"/>
      <c r="AF5915" s="86">
        <f>IF(AC5915&gt;0,AC5915,'⚙️ Config'!$B$10)</f>
        <v>0.0075</v>
      </c>
      <c r="AG5915" s="88">
        <f t="shared" si="9"/>
        <v>12139.25093</v>
      </c>
      <c r="AH5915" s="88">
        <f>AG5915*'⚙️ Config'!$B$11</f>
        <v>60696.25463</v>
      </c>
      <c r="AI5915" s="88">
        <f>AH5915*'⚙️ Config'!$B$12</f>
        <v>18208.87639</v>
      </c>
      <c r="AJ5915" s="64"/>
      <c r="AK5915" s="84"/>
      <c r="AL5915" s="84"/>
      <c r="AM5915" s="84"/>
      <c r="AN5915" s="84"/>
      <c r="AO5915" s="84"/>
      <c r="AP5915" s="84"/>
      <c r="AQ5915" s="84"/>
    </row>
    <row r="5916" ht="15.0" customHeight="1">
      <c r="A5916" s="98">
        <v>5913.0</v>
      </c>
      <c r="B5916" s="99" t="s">
        <v>12372</v>
      </c>
      <c r="C5916" s="98" t="s">
        <v>141</v>
      </c>
      <c r="D5916" s="98" t="s">
        <v>12373</v>
      </c>
      <c r="E5916" s="100">
        <v>35.26</v>
      </c>
      <c r="F5916" s="98" t="s">
        <v>86</v>
      </c>
      <c r="G5916" s="98" t="s">
        <v>606</v>
      </c>
      <c r="H5916" s="101">
        <v>1616904.25</v>
      </c>
      <c r="I5916" s="98">
        <v>1.0</v>
      </c>
      <c r="J5916" s="102">
        <v>4.1</v>
      </c>
      <c r="K5916" s="99">
        <v>2022.0</v>
      </c>
      <c r="L5916" s="98" t="s">
        <v>630</v>
      </c>
      <c r="M5916" s="98">
        <v>2022.0</v>
      </c>
      <c r="N5916" s="98" t="s">
        <v>161</v>
      </c>
      <c r="O5916" s="65" t="str">
        <f t="shared" si="1"/>
        <v>437309100001</v>
      </c>
      <c r="P5916" s="65">
        <f t="shared" si="2"/>
        <v>3</v>
      </c>
      <c r="Q5916" s="65">
        <f t="shared" si="3"/>
        <v>2</v>
      </c>
      <c r="R5916" s="65" t="str">
        <f t="shared" si="12"/>
        <v>43.730.910/0001-32</v>
      </c>
      <c r="S5916" s="84"/>
      <c r="T5916" s="84" t="str">
        <f t="shared" si="10"/>
        <v/>
      </c>
      <c r="U5916" s="84" t="str">
        <f t="shared" si="11"/>
        <v/>
      </c>
      <c r="V5916" s="65" t="str">
        <f t="shared" si="5"/>
        <v/>
      </c>
      <c r="W5916" s="84"/>
      <c r="X5916" s="84"/>
      <c r="Y5916" s="85"/>
      <c r="Z5916" s="85"/>
      <c r="AA5916" s="65" t="str">
        <f t="shared" si="6"/>
        <v/>
      </c>
      <c r="AB5916" s="65" t="str">
        <f t="shared" si="7"/>
        <v/>
      </c>
      <c r="AC5916" s="86"/>
      <c r="AD5916" s="87" t="str">
        <f t="shared" si="8"/>
        <v/>
      </c>
      <c r="AE5916" s="84"/>
      <c r="AF5916" s="86">
        <f>IF(AC5916&gt;0,AC5916,'⚙️ Config'!$B$10)</f>
        <v>0.0075</v>
      </c>
      <c r="AG5916" s="88">
        <f t="shared" si="9"/>
        <v>12126.78188</v>
      </c>
      <c r="AH5916" s="88">
        <f>AG5916*'⚙️ Config'!$B$11</f>
        <v>60633.90938</v>
      </c>
      <c r="AI5916" s="88">
        <f>AH5916*'⚙️ Config'!$B$12</f>
        <v>18190.17281</v>
      </c>
      <c r="AJ5916" s="64"/>
      <c r="AK5916" s="84"/>
      <c r="AL5916" s="84"/>
      <c r="AM5916" s="84"/>
      <c r="AN5916" s="84"/>
      <c r="AO5916" s="84"/>
      <c r="AP5916" s="84"/>
      <c r="AQ5916" s="84"/>
    </row>
    <row r="5917" ht="15.0" customHeight="1">
      <c r="A5917" s="98">
        <v>5914.0</v>
      </c>
      <c r="B5917" s="99" t="s">
        <v>12374</v>
      </c>
      <c r="C5917" s="98" t="s">
        <v>141</v>
      </c>
      <c r="D5917" s="98" t="s">
        <v>12375</v>
      </c>
      <c r="E5917" s="100">
        <v>35.26</v>
      </c>
      <c r="F5917" s="98" t="s">
        <v>86</v>
      </c>
      <c r="G5917" s="98" t="s">
        <v>606</v>
      </c>
      <c r="H5917" s="101">
        <v>1615113.62</v>
      </c>
      <c r="I5917" s="98">
        <v>1.0</v>
      </c>
      <c r="J5917" s="102">
        <v>4.1</v>
      </c>
      <c r="K5917" s="99">
        <v>2022.0</v>
      </c>
      <c r="L5917" s="98" t="s">
        <v>875</v>
      </c>
      <c r="M5917" s="98">
        <v>2022.0</v>
      </c>
      <c r="N5917" s="98" t="s">
        <v>161</v>
      </c>
      <c r="O5917" s="65" t="str">
        <f t="shared" si="1"/>
        <v>045331320001</v>
      </c>
      <c r="P5917" s="65">
        <f t="shared" si="2"/>
        <v>3</v>
      </c>
      <c r="Q5917" s="65">
        <f t="shared" si="3"/>
        <v>0</v>
      </c>
      <c r="R5917" s="65" t="str">
        <f t="shared" si="12"/>
        <v>04.533.132/0001-30</v>
      </c>
      <c r="S5917" s="84"/>
      <c r="T5917" s="84" t="str">
        <f t="shared" si="10"/>
        <v/>
      </c>
      <c r="U5917" s="84" t="str">
        <f t="shared" si="11"/>
        <v/>
      </c>
      <c r="V5917" s="65" t="str">
        <f t="shared" si="5"/>
        <v/>
      </c>
      <c r="W5917" s="84"/>
      <c r="X5917" s="84"/>
      <c r="Y5917" s="85"/>
      <c r="Z5917" s="85"/>
      <c r="AA5917" s="65" t="str">
        <f t="shared" si="6"/>
        <v/>
      </c>
      <c r="AB5917" s="65" t="str">
        <f t="shared" si="7"/>
        <v/>
      </c>
      <c r="AC5917" s="86"/>
      <c r="AD5917" s="87" t="str">
        <f t="shared" si="8"/>
        <v/>
      </c>
      <c r="AE5917" s="84"/>
      <c r="AF5917" s="86">
        <f>IF(AC5917&gt;0,AC5917,'⚙️ Config'!$B$10)</f>
        <v>0.0075</v>
      </c>
      <c r="AG5917" s="88">
        <f t="shared" si="9"/>
        <v>12113.35215</v>
      </c>
      <c r="AH5917" s="88">
        <f>AG5917*'⚙️ Config'!$B$11</f>
        <v>60566.76075</v>
      </c>
      <c r="AI5917" s="88">
        <f>AH5917*'⚙️ Config'!$B$12</f>
        <v>18170.02823</v>
      </c>
      <c r="AJ5917" s="64"/>
      <c r="AK5917" s="84"/>
      <c r="AL5917" s="84"/>
      <c r="AM5917" s="84"/>
      <c r="AN5917" s="84"/>
      <c r="AO5917" s="84"/>
      <c r="AP5917" s="84"/>
      <c r="AQ5917" s="84"/>
    </row>
    <row r="5918" ht="15.0" customHeight="1">
      <c r="A5918" s="98">
        <v>5915.0</v>
      </c>
      <c r="B5918" s="99" t="s">
        <v>12376</v>
      </c>
      <c r="C5918" s="98" t="s">
        <v>141</v>
      </c>
      <c r="D5918" s="98" t="s">
        <v>12377</v>
      </c>
      <c r="E5918" s="100">
        <v>34.94</v>
      </c>
      <c r="F5918" s="98" t="s">
        <v>86</v>
      </c>
      <c r="G5918" s="98" t="s">
        <v>606</v>
      </c>
      <c r="H5918" s="101">
        <v>1612753.98</v>
      </c>
      <c r="I5918" s="98">
        <v>1.0</v>
      </c>
      <c r="J5918" s="102">
        <v>4.2</v>
      </c>
      <c r="K5918" s="99">
        <v>2022.0</v>
      </c>
      <c r="L5918" s="98" t="s">
        <v>268</v>
      </c>
      <c r="M5918" s="98">
        <v>2022.0</v>
      </c>
      <c r="N5918" s="98" t="s">
        <v>161</v>
      </c>
      <c r="O5918" s="65" t="str">
        <f t="shared" si="1"/>
        <v>558147840001</v>
      </c>
      <c r="P5918" s="65">
        <f t="shared" si="2"/>
        <v>8</v>
      </c>
      <c r="Q5918" s="65">
        <f t="shared" si="3"/>
        <v>3</v>
      </c>
      <c r="R5918" s="65" t="str">
        <f t="shared" si="12"/>
        <v>55.814.784/0001-83</v>
      </c>
      <c r="S5918" s="84"/>
      <c r="T5918" s="84" t="str">
        <f t="shared" si="10"/>
        <v/>
      </c>
      <c r="U5918" s="84" t="str">
        <f t="shared" si="11"/>
        <v/>
      </c>
      <c r="V5918" s="65" t="str">
        <f t="shared" si="5"/>
        <v/>
      </c>
      <c r="W5918" s="84"/>
      <c r="X5918" s="84"/>
      <c r="Y5918" s="85"/>
      <c r="Z5918" s="85"/>
      <c r="AA5918" s="65" t="str">
        <f t="shared" si="6"/>
        <v/>
      </c>
      <c r="AB5918" s="65" t="str">
        <f t="shared" si="7"/>
        <v/>
      </c>
      <c r="AC5918" s="86"/>
      <c r="AD5918" s="87" t="str">
        <f t="shared" si="8"/>
        <v/>
      </c>
      <c r="AE5918" s="84"/>
      <c r="AF5918" s="86">
        <f>IF(AC5918&gt;0,AC5918,'⚙️ Config'!$B$10)</f>
        <v>0.0075</v>
      </c>
      <c r="AG5918" s="88">
        <f t="shared" si="9"/>
        <v>12095.65485</v>
      </c>
      <c r="AH5918" s="88">
        <f>AG5918*'⚙️ Config'!$B$11</f>
        <v>60478.27425</v>
      </c>
      <c r="AI5918" s="88">
        <f>AH5918*'⚙️ Config'!$B$12</f>
        <v>18143.48228</v>
      </c>
      <c r="AJ5918" s="64"/>
      <c r="AK5918" s="84"/>
      <c r="AL5918" s="84"/>
      <c r="AM5918" s="84"/>
      <c r="AN5918" s="84"/>
      <c r="AO5918" s="84"/>
      <c r="AP5918" s="84"/>
      <c r="AQ5918" s="84"/>
    </row>
    <row r="5919" ht="15.0" customHeight="1">
      <c r="A5919" s="98">
        <v>5916.0</v>
      </c>
      <c r="B5919" s="99" t="s">
        <v>12378</v>
      </c>
      <c r="C5919" s="98" t="s">
        <v>141</v>
      </c>
      <c r="D5919" s="98" t="s">
        <v>12379</v>
      </c>
      <c r="E5919" s="100">
        <v>34.04</v>
      </c>
      <c r="F5919" s="98" t="s">
        <v>86</v>
      </c>
      <c r="G5919" s="98" t="s">
        <v>606</v>
      </c>
      <c r="H5919" s="101">
        <v>1610412.69</v>
      </c>
      <c r="I5919" s="98">
        <v>1.0</v>
      </c>
      <c r="J5919" s="102">
        <v>4.5</v>
      </c>
      <c r="K5919" s="99">
        <v>2021.0</v>
      </c>
      <c r="L5919" s="98" t="s">
        <v>202</v>
      </c>
      <c r="M5919" s="98">
        <v>2021.0</v>
      </c>
      <c r="N5919" s="98" t="s">
        <v>145</v>
      </c>
      <c r="O5919" s="65" t="str">
        <f t="shared" si="1"/>
        <v>212076990001</v>
      </c>
      <c r="P5919" s="65">
        <f t="shared" si="2"/>
        <v>3</v>
      </c>
      <c r="Q5919" s="65">
        <f t="shared" si="3"/>
        <v>5</v>
      </c>
      <c r="R5919" s="65" t="str">
        <f t="shared" si="12"/>
        <v>21.207.699/0001-35</v>
      </c>
      <c r="S5919" s="84"/>
      <c r="T5919" s="84" t="str">
        <f t="shared" si="10"/>
        <v/>
      </c>
      <c r="U5919" s="84" t="str">
        <f t="shared" si="11"/>
        <v/>
      </c>
      <c r="V5919" s="65" t="str">
        <f t="shared" si="5"/>
        <v/>
      </c>
      <c r="W5919" s="84"/>
      <c r="X5919" s="84"/>
      <c r="Y5919" s="85"/>
      <c r="Z5919" s="85"/>
      <c r="AA5919" s="65" t="str">
        <f t="shared" si="6"/>
        <v/>
      </c>
      <c r="AB5919" s="65" t="str">
        <f t="shared" si="7"/>
        <v/>
      </c>
      <c r="AC5919" s="86"/>
      <c r="AD5919" s="87" t="str">
        <f t="shared" si="8"/>
        <v/>
      </c>
      <c r="AE5919" s="84"/>
      <c r="AF5919" s="86">
        <f>IF(AC5919&gt;0,AC5919,'⚙️ Config'!$B$10)</f>
        <v>0.0075</v>
      </c>
      <c r="AG5919" s="88">
        <f t="shared" si="9"/>
        <v>12078.09518</v>
      </c>
      <c r="AH5919" s="88">
        <f>AG5919*'⚙️ Config'!$B$11</f>
        <v>60390.47588</v>
      </c>
      <c r="AI5919" s="88">
        <f>AH5919*'⚙️ Config'!$B$12</f>
        <v>18117.14276</v>
      </c>
      <c r="AJ5919" s="64"/>
      <c r="AK5919" s="84"/>
      <c r="AL5919" s="84"/>
      <c r="AM5919" s="84"/>
      <c r="AN5919" s="84"/>
      <c r="AO5919" s="84"/>
      <c r="AP5919" s="84"/>
      <c r="AQ5919" s="84"/>
    </row>
    <row r="5920" ht="15.0" customHeight="1">
      <c r="A5920" s="103">
        <v>5917.0</v>
      </c>
      <c r="B5920" s="104" t="s">
        <v>12380</v>
      </c>
      <c r="C5920" s="103" t="s">
        <v>141</v>
      </c>
      <c r="D5920" s="103" t="s">
        <v>12381</v>
      </c>
      <c r="E5920" s="105">
        <v>34.04</v>
      </c>
      <c r="F5920" s="103" t="s">
        <v>86</v>
      </c>
      <c r="G5920" s="103" t="s">
        <v>606</v>
      </c>
      <c r="H5920" s="106">
        <v>1609249.95</v>
      </c>
      <c r="I5920" s="103">
        <v>1.0</v>
      </c>
      <c r="J5920" s="107">
        <v>4.5</v>
      </c>
      <c r="K5920" s="104">
        <v>2021.0</v>
      </c>
      <c r="L5920" s="103" t="s">
        <v>197</v>
      </c>
      <c r="M5920" s="103">
        <v>2021.0</v>
      </c>
      <c r="N5920" s="103" t="s">
        <v>145</v>
      </c>
      <c r="O5920" s="65" t="str">
        <f t="shared" si="1"/>
        <v>215813580001</v>
      </c>
      <c r="P5920" s="65">
        <f t="shared" si="2"/>
        <v>2</v>
      </c>
      <c r="Q5920" s="65">
        <f t="shared" si="3"/>
        <v>5</v>
      </c>
      <c r="R5920" s="65" t="str">
        <f t="shared" si="12"/>
        <v>21.581.358/0001-25</v>
      </c>
      <c r="S5920" s="84"/>
      <c r="T5920" s="84" t="str">
        <f t="shared" si="10"/>
        <v/>
      </c>
      <c r="U5920" s="84" t="str">
        <f t="shared" si="11"/>
        <v/>
      </c>
      <c r="V5920" s="65" t="str">
        <f t="shared" si="5"/>
        <v/>
      </c>
      <c r="W5920" s="84"/>
      <c r="X5920" s="84"/>
      <c r="Y5920" s="85"/>
      <c r="Z5920" s="85"/>
      <c r="AA5920" s="65" t="str">
        <f t="shared" si="6"/>
        <v/>
      </c>
      <c r="AB5920" s="65" t="str">
        <f t="shared" si="7"/>
        <v/>
      </c>
      <c r="AC5920" s="86"/>
      <c r="AD5920" s="87" t="str">
        <f t="shared" si="8"/>
        <v/>
      </c>
      <c r="AE5920" s="84"/>
      <c r="AF5920" s="86">
        <f>IF(AC5920&gt;0,AC5920,'⚙️ Config'!$B$10)</f>
        <v>0.0075</v>
      </c>
      <c r="AG5920" s="88">
        <f t="shared" si="9"/>
        <v>12069.37463</v>
      </c>
      <c r="AH5920" s="88">
        <f>AG5920*'⚙️ Config'!$B$11</f>
        <v>60346.87313</v>
      </c>
      <c r="AI5920" s="88">
        <f>AH5920*'⚙️ Config'!$B$12</f>
        <v>18104.06194</v>
      </c>
      <c r="AJ5920" s="64"/>
      <c r="AK5920" s="84"/>
      <c r="AL5920" s="84"/>
      <c r="AM5920" s="84"/>
      <c r="AN5920" s="84"/>
      <c r="AO5920" s="84"/>
      <c r="AP5920" s="84"/>
      <c r="AQ5920" s="84"/>
    </row>
    <row r="5921" ht="15.0" customHeight="1">
      <c r="A5921" s="98">
        <v>5918.0</v>
      </c>
      <c r="B5921" s="99" t="s">
        <v>12382</v>
      </c>
      <c r="C5921" s="98" t="s">
        <v>141</v>
      </c>
      <c r="D5921" s="98" t="s">
        <v>12383</v>
      </c>
      <c r="E5921" s="100">
        <v>33.5</v>
      </c>
      <c r="F5921" s="98" t="s">
        <v>86</v>
      </c>
      <c r="G5921" s="98" t="s">
        <v>606</v>
      </c>
      <c r="H5921" s="101">
        <v>1609224.86</v>
      </c>
      <c r="I5921" s="98">
        <v>1.0</v>
      </c>
      <c r="J5921" s="102">
        <v>4.7</v>
      </c>
      <c r="K5921" s="99">
        <v>2021.0</v>
      </c>
      <c r="L5921" s="98" t="s">
        <v>630</v>
      </c>
      <c r="M5921" s="98">
        <v>2021.0</v>
      </c>
      <c r="N5921" s="98" t="s">
        <v>161</v>
      </c>
      <c r="O5921" s="65" t="str">
        <f t="shared" si="1"/>
        <v>301973100001</v>
      </c>
      <c r="P5921" s="65">
        <f t="shared" si="2"/>
        <v>0</v>
      </c>
      <c r="Q5921" s="65">
        <f t="shared" si="3"/>
        <v>9</v>
      </c>
      <c r="R5921" s="65" t="str">
        <f t="shared" si="12"/>
        <v>30.197.310/0001-09</v>
      </c>
      <c r="S5921" s="84"/>
      <c r="T5921" s="84" t="str">
        <f t="shared" si="10"/>
        <v/>
      </c>
      <c r="U5921" s="84" t="str">
        <f t="shared" si="11"/>
        <v/>
      </c>
      <c r="V5921" s="65" t="str">
        <f t="shared" si="5"/>
        <v/>
      </c>
      <c r="W5921" s="84"/>
      <c r="X5921" s="84"/>
      <c r="Y5921" s="85"/>
      <c r="Z5921" s="85"/>
      <c r="AA5921" s="65" t="str">
        <f t="shared" si="6"/>
        <v/>
      </c>
      <c r="AB5921" s="65" t="str">
        <f t="shared" si="7"/>
        <v/>
      </c>
      <c r="AC5921" s="86"/>
      <c r="AD5921" s="87" t="str">
        <f t="shared" si="8"/>
        <v/>
      </c>
      <c r="AE5921" s="84"/>
      <c r="AF5921" s="86">
        <f>IF(AC5921&gt;0,AC5921,'⚙️ Config'!$B$10)</f>
        <v>0.0075</v>
      </c>
      <c r="AG5921" s="88">
        <f t="shared" si="9"/>
        <v>12069.18645</v>
      </c>
      <c r="AH5921" s="88">
        <f>AG5921*'⚙️ Config'!$B$11</f>
        <v>60345.93225</v>
      </c>
      <c r="AI5921" s="88">
        <f>AH5921*'⚙️ Config'!$B$12</f>
        <v>18103.77968</v>
      </c>
      <c r="AJ5921" s="64"/>
      <c r="AK5921" s="84"/>
      <c r="AL5921" s="84"/>
      <c r="AM5921" s="84"/>
      <c r="AN5921" s="84"/>
      <c r="AO5921" s="84"/>
      <c r="AP5921" s="84"/>
      <c r="AQ5921" s="84"/>
    </row>
    <row r="5922" ht="15.0" customHeight="1">
      <c r="A5922" s="103">
        <v>5919.0</v>
      </c>
      <c r="B5922" s="104" t="s">
        <v>12384</v>
      </c>
      <c r="C5922" s="103" t="s">
        <v>141</v>
      </c>
      <c r="D5922" s="103" t="s">
        <v>12385</v>
      </c>
      <c r="E5922" s="105">
        <v>34.63</v>
      </c>
      <c r="F5922" s="103" t="s">
        <v>86</v>
      </c>
      <c r="G5922" s="103" t="s">
        <v>606</v>
      </c>
      <c r="H5922" s="106">
        <v>1608869.97</v>
      </c>
      <c r="I5922" s="103">
        <v>1.0</v>
      </c>
      <c r="J5922" s="107">
        <v>4.3</v>
      </c>
      <c r="K5922" s="104">
        <v>2021.0</v>
      </c>
      <c r="L5922" s="103" t="s">
        <v>202</v>
      </c>
      <c r="M5922" s="103">
        <v>2021.0</v>
      </c>
      <c r="N5922" s="103" t="s">
        <v>161</v>
      </c>
      <c r="O5922" s="65" t="str">
        <f t="shared" si="1"/>
        <v>112744340001</v>
      </c>
      <c r="P5922" s="65">
        <f t="shared" si="2"/>
        <v>0</v>
      </c>
      <c r="Q5922" s="65">
        <f t="shared" si="3"/>
        <v>4</v>
      </c>
      <c r="R5922" s="65" t="str">
        <f t="shared" si="12"/>
        <v>11.274.434/0001-04</v>
      </c>
      <c r="S5922" s="84"/>
      <c r="T5922" s="84" t="str">
        <f t="shared" si="10"/>
        <v/>
      </c>
      <c r="U5922" s="84" t="str">
        <f t="shared" si="11"/>
        <v/>
      </c>
      <c r="V5922" s="65" t="str">
        <f t="shared" si="5"/>
        <v/>
      </c>
      <c r="W5922" s="84"/>
      <c r="X5922" s="84"/>
      <c r="Y5922" s="85"/>
      <c r="Z5922" s="85"/>
      <c r="AA5922" s="65" t="str">
        <f t="shared" si="6"/>
        <v/>
      </c>
      <c r="AB5922" s="65" t="str">
        <f t="shared" si="7"/>
        <v/>
      </c>
      <c r="AC5922" s="86"/>
      <c r="AD5922" s="87" t="str">
        <f t="shared" si="8"/>
        <v/>
      </c>
      <c r="AE5922" s="84"/>
      <c r="AF5922" s="86">
        <f>IF(AC5922&gt;0,AC5922,'⚙️ Config'!$B$10)</f>
        <v>0.0075</v>
      </c>
      <c r="AG5922" s="88">
        <f t="shared" si="9"/>
        <v>12066.52478</v>
      </c>
      <c r="AH5922" s="88">
        <f>AG5922*'⚙️ Config'!$B$11</f>
        <v>60332.62388</v>
      </c>
      <c r="AI5922" s="88">
        <f>AH5922*'⚙️ Config'!$B$12</f>
        <v>18099.78716</v>
      </c>
      <c r="AJ5922" s="64"/>
      <c r="AK5922" s="84"/>
      <c r="AL5922" s="84"/>
      <c r="AM5922" s="84"/>
      <c r="AN5922" s="84"/>
      <c r="AO5922" s="84"/>
      <c r="AP5922" s="84"/>
      <c r="AQ5922" s="84"/>
    </row>
    <row r="5923" ht="15.0" customHeight="1">
      <c r="A5923" s="103">
        <v>5920.0</v>
      </c>
      <c r="B5923" s="104" t="s">
        <v>12386</v>
      </c>
      <c r="C5923" s="103" t="s">
        <v>141</v>
      </c>
      <c r="D5923" s="103" t="s">
        <v>12387</v>
      </c>
      <c r="E5923" s="105">
        <v>32.77</v>
      </c>
      <c r="F5923" s="103" t="s">
        <v>86</v>
      </c>
      <c r="G5923" s="103" t="s">
        <v>606</v>
      </c>
      <c r="H5923" s="106">
        <v>1607105.14</v>
      </c>
      <c r="I5923" s="103">
        <v>1.0</v>
      </c>
      <c r="J5923" s="107">
        <v>5.0</v>
      </c>
      <c r="K5923" s="104">
        <v>2021.0</v>
      </c>
      <c r="L5923" s="103" t="s">
        <v>202</v>
      </c>
      <c r="M5923" s="103">
        <v>2021.0</v>
      </c>
      <c r="N5923" s="103" t="s">
        <v>145</v>
      </c>
      <c r="O5923" s="65" t="str">
        <f t="shared" si="1"/>
        <v>477120540001</v>
      </c>
      <c r="P5923" s="65">
        <f t="shared" si="2"/>
        <v>4</v>
      </c>
      <c r="Q5923" s="65">
        <f t="shared" si="3"/>
        <v>3</v>
      </c>
      <c r="R5923" s="65" t="str">
        <f t="shared" si="12"/>
        <v>47.712.054/0001-43</v>
      </c>
      <c r="S5923" s="84"/>
      <c r="T5923" s="84" t="str">
        <f t="shared" si="10"/>
        <v/>
      </c>
      <c r="U5923" s="84" t="str">
        <f t="shared" si="11"/>
        <v/>
      </c>
      <c r="V5923" s="65" t="str">
        <f t="shared" si="5"/>
        <v/>
      </c>
      <c r="W5923" s="84"/>
      <c r="X5923" s="84"/>
      <c r="Y5923" s="85"/>
      <c r="Z5923" s="85"/>
      <c r="AA5923" s="65" t="str">
        <f t="shared" si="6"/>
        <v/>
      </c>
      <c r="AB5923" s="65" t="str">
        <f t="shared" si="7"/>
        <v/>
      </c>
      <c r="AC5923" s="86"/>
      <c r="AD5923" s="87" t="str">
        <f t="shared" si="8"/>
        <v/>
      </c>
      <c r="AE5923" s="84"/>
      <c r="AF5923" s="86">
        <f>IF(AC5923&gt;0,AC5923,'⚙️ Config'!$B$10)</f>
        <v>0.0075</v>
      </c>
      <c r="AG5923" s="88">
        <f t="shared" si="9"/>
        <v>12053.28855</v>
      </c>
      <c r="AH5923" s="88">
        <f>AG5923*'⚙️ Config'!$B$11</f>
        <v>60266.44275</v>
      </c>
      <c r="AI5923" s="88">
        <f>AH5923*'⚙️ Config'!$B$12</f>
        <v>18079.93283</v>
      </c>
      <c r="AJ5923" s="64"/>
      <c r="AK5923" s="84"/>
      <c r="AL5923" s="84"/>
      <c r="AM5923" s="84"/>
      <c r="AN5923" s="84"/>
      <c r="AO5923" s="84"/>
      <c r="AP5923" s="84"/>
      <c r="AQ5923" s="84"/>
    </row>
    <row r="5924" ht="15.0" customHeight="1">
      <c r="A5924" s="103">
        <v>5921.0</v>
      </c>
      <c r="B5924" s="104" t="s">
        <v>12388</v>
      </c>
      <c r="C5924" s="103" t="s">
        <v>141</v>
      </c>
      <c r="D5924" s="103" t="s">
        <v>12389</v>
      </c>
      <c r="E5924" s="105">
        <v>33.5</v>
      </c>
      <c r="F5924" s="103" t="s">
        <v>86</v>
      </c>
      <c r="G5924" s="103" t="s">
        <v>606</v>
      </c>
      <c r="H5924" s="106">
        <v>1607082.79</v>
      </c>
      <c r="I5924" s="103">
        <v>1.0</v>
      </c>
      <c r="J5924" s="107">
        <v>4.7</v>
      </c>
      <c r="K5924" s="104">
        <v>2021.0</v>
      </c>
      <c r="L5924" s="103" t="s">
        <v>630</v>
      </c>
      <c r="M5924" s="103">
        <v>2021.0</v>
      </c>
      <c r="N5924" s="103" t="s">
        <v>161</v>
      </c>
      <c r="O5924" s="65" t="str">
        <f t="shared" si="1"/>
        <v>020815980001</v>
      </c>
      <c r="P5924" s="65">
        <f t="shared" si="2"/>
        <v>1</v>
      </c>
      <c r="Q5924" s="65">
        <f t="shared" si="3"/>
        <v>6</v>
      </c>
      <c r="R5924" s="65" t="str">
        <f t="shared" si="12"/>
        <v>02.081.598/0001-16</v>
      </c>
      <c r="S5924" s="84"/>
      <c r="T5924" s="84" t="str">
        <f t="shared" si="10"/>
        <v/>
      </c>
      <c r="U5924" s="84" t="str">
        <f t="shared" si="11"/>
        <v/>
      </c>
      <c r="V5924" s="65" t="str">
        <f t="shared" si="5"/>
        <v/>
      </c>
      <c r="W5924" s="84"/>
      <c r="X5924" s="84"/>
      <c r="Y5924" s="85"/>
      <c r="Z5924" s="85"/>
      <c r="AA5924" s="65" t="str">
        <f t="shared" si="6"/>
        <v/>
      </c>
      <c r="AB5924" s="65" t="str">
        <f t="shared" si="7"/>
        <v/>
      </c>
      <c r="AC5924" s="86"/>
      <c r="AD5924" s="87" t="str">
        <f t="shared" si="8"/>
        <v/>
      </c>
      <c r="AE5924" s="84"/>
      <c r="AF5924" s="86">
        <f>IF(AC5924&gt;0,AC5924,'⚙️ Config'!$B$10)</f>
        <v>0.0075</v>
      </c>
      <c r="AG5924" s="88">
        <f t="shared" si="9"/>
        <v>12053.12093</v>
      </c>
      <c r="AH5924" s="88">
        <f>AG5924*'⚙️ Config'!$B$11</f>
        <v>60265.60463</v>
      </c>
      <c r="AI5924" s="88">
        <f>AH5924*'⚙️ Config'!$B$12</f>
        <v>18079.68139</v>
      </c>
      <c r="AJ5924" s="64"/>
      <c r="AK5924" s="84"/>
      <c r="AL5924" s="84"/>
      <c r="AM5924" s="84"/>
      <c r="AN5924" s="84"/>
      <c r="AO5924" s="84"/>
      <c r="AP5924" s="84"/>
      <c r="AQ5924" s="84"/>
    </row>
    <row r="5925" ht="15.0" customHeight="1">
      <c r="A5925" s="98">
        <v>5922.0</v>
      </c>
      <c r="B5925" s="99" t="s">
        <v>12390</v>
      </c>
      <c r="C5925" s="98" t="s">
        <v>141</v>
      </c>
      <c r="D5925" s="98" t="s">
        <v>12391</v>
      </c>
      <c r="E5925" s="100">
        <v>33.77</v>
      </c>
      <c r="F5925" s="98" t="s">
        <v>86</v>
      </c>
      <c r="G5925" s="98" t="s">
        <v>606</v>
      </c>
      <c r="H5925" s="101">
        <v>1606049.88</v>
      </c>
      <c r="I5925" s="98">
        <v>1.0</v>
      </c>
      <c r="J5925" s="102">
        <v>4.6</v>
      </c>
      <c r="K5925" s="99">
        <v>2021.0</v>
      </c>
      <c r="L5925" s="98" t="s">
        <v>202</v>
      </c>
      <c r="M5925" s="98">
        <v>2021.0</v>
      </c>
      <c r="N5925" s="98" t="s">
        <v>161</v>
      </c>
      <c r="O5925" s="65" t="str">
        <f t="shared" si="1"/>
        <v>166780920001</v>
      </c>
      <c r="P5925" s="65">
        <f t="shared" si="2"/>
        <v>0</v>
      </c>
      <c r="Q5925" s="65">
        <f t="shared" si="3"/>
        <v>1</v>
      </c>
      <c r="R5925" s="65" t="str">
        <f t="shared" si="12"/>
        <v>16.678.092/0001-01</v>
      </c>
      <c r="S5925" s="84"/>
      <c r="T5925" s="84" t="str">
        <f t="shared" si="10"/>
        <v/>
      </c>
      <c r="U5925" s="84" t="str">
        <f t="shared" si="11"/>
        <v/>
      </c>
      <c r="V5925" s="65" t="str">
        <f t="shared" si="5"/>
        <v/>
      </c>
      <c r="W5925" s="84"/>
      <c r="X5925" s="84"/>
      <c r="Y5925" s="85"/>
      <c r="Z5925" s="85"/>
      <c r="AA5925" s="65" t="str">
        <f t="shared" si="6"/>
        <v/>
      </c>
      <c r="AB5925" s="65" t="str">
        <f t="shared" si="7"/>
        <v/>
      </c>
      <c r="AC5925" s="86"/>
      <c r="AD5925" s="87" t="str">
        <f t="shared" si="8"/>
        <v/>
      </c>
      <c r="AE5925" s="84"/>
      <c r="AF5925" s="86">
        <f>IF(AC5925&gt;0,AC5925,'⚙️ Config'!$B$10)</f>
        <v>0.0075</v>
      </c>
      <c r="AG5925" s="88">
        <f t="shared" si="9"/>
        <v>12045.3741</v>
      </c>
      <c r="AH5925" s="88">
        <f>AG5925*'⚙️ Config'!$B$11</f>
        <v>60226.8705</v>
      </c>
      <c r="AI5925" s="88">
        <f>AH5925*'⚙️ Config'!$B$12</f>
        <v>18068.06115</v>
      </c>
      <c r="AJ5925" s="64"/>
      <c r="AK5925" s="84"/>
      <c r="AL5925" s="84"/>
      <c r="AM5925" s="84"/>
      <c r="AN5925" s="84"/>
      <c r="AO5925" s="84"/>
      <c r="AP5925" s="84"/>
      <c r="AQ5925" s="84"/>
    </row>
    <row r="5926" ht="15.0" customHeight="1">
      <c r="A5926" s="103">
        <v>5923.0</v>
      </c>
      <c r="B5926" s="104" t="s">
        <v>12392</v>
      </c>
      <c r="C5926" s="103" t="s">
        <v>141</v>
      </c>
      <c r="D5926" s="103" t="s">
        <v>12393</v>
      </c>
      <c r="E5926" s="105">
        <v>34.04</v>
      </c>
      <c r="F5926" s="103" t="s">
        <v>86</v>
      </c>
      <c r="G5926" s="103" t="s">
        <v>606</v>
      </c>
      <c r="H5926" s="106">
        <v>1603796.13</v>
      </c>
      <c r="I5926" s="103">
        <v>1.0</v>
      </c>
      <c r="J5926" s="107">
        <v>4.5</v>
      </c>
      <c r="K5926" s="104">
        <v>2021.0</v>
      </c>
      <c r="L5926" s="103" t="s">
        <v>630</v>
      </c>
      <c r="M5926" s="103">
        <v>2021.0</v>
      </c>
      <c r="N5926" s="103" t="s">
        <v>161</v>
      </c>
      <c r="O5926" s="65" t="str">
        <f t="shared" si="1"/>
        <v>123073200001</v>
      </c>
      <c r="P5926" s="65">
        <f t="shared" si="2"/>
        <v>7</v>
      </c>
      <c r="Q5926" s="65">
        <f t="shared" si="3"/>
        <v>8</v>
      </c>
      <c r="R5926" s="65" t="str">
        <f t="shared" si="12"/>
        <v>12.307.320/0001-78</v>
      </c>
      <c r="S5926" s="84"/>
      <c r="T5926" s="84" t="str">
        <f t="shared" si="10"/>
        <v/>
      </c>
      <c r="U5926" s="84" t="str">
        <f t="shared" si="11"/>
        <v/>
      </c>
      <c r="V5926" s="65" t="str">
        <f t="shared" si="5"/>
        <v/>
      </c>
      <c r="W5926" s="84"/>
      <c r="X5926" s="84"/>
      <c r="Y5926" s="85"/>
      <c r="Z5926" s="85"/>
      <c r="AA5926" s="65" t="str">
        <f t="shared" si="6"/>
        <v/>
      </c>
      <c r="AB5926" s="65" t="str">
        <f t="shared" si="7"/>
        <v/>
      </c>
      <c r="AC5926" s="86"/>
      <c r="AD5926" s="87" t="str">
        <f t="shared" si="8"/>
        <v/>
      </c>
      <c r="AE5926" s="84"/>
      <c r="AF5926" s="86">
        <f>IF(AC5926&gt;0,AC5926,'⚙️ Config'!$B$10)</f>
        <v>0.0075</v>
      </c>
      <c r="AG5926" s="88">
        <f t="shared" si="9"/>
        <v>12028.47098</v>
      </c>
      <c r="AH5926" s="88">
        <f>AG5926*'⚙️ Config'!$B$11</f>
        <v>60142.35488</v>
      </c>
      <c r="AI5926" s="88">
        <f>AH5926*'⚙️ Config'!$B$12</f>
        <v>18042.70646</v>
      </c>
      <c r="AJ5926" s="64"/>
      <c r="AK5926" s="84"/>
      <c r="AL5926" s="84"/>
      <c r="AM5926" s="84"/>
      <c r="AN5926" s="84"/>
      <c r="AO5926" s="84"/>
      <c r="AP5926" s="84"/>
      <c r="AQ5926" s="84"/>
    </row>
    <row r="5927" ht="15.0" customHeight="1">
      <c r="A5927" s="103">
        <v>5924.0</v>
      </c>
      <c r="B5927" s="104" t="s">
        <v>12394</v>
      </c>
      <c r="C5927" s="103" t="s">
        <v>141</v>
      </c>
      <c r="D5927" s="103" t="s">
        <v>12395</v>
      </c>
      <c r="E5927" s="105">
        <v>33.25</v>
      </c>
      <c r="F5927" s="103" t="s">
        <v>86</v>
      </c>
      <c r="G5927" s="103" t="s">
        <v>606</v>
      </c>
      <c r="H5927" s="106">
        <v>1601753.07</v>
      </c>
      <c r="I5927" s="103">
        <v>1.0</v>
      </c>
      <c r="J5927" s="107">
        <v>4.8</v>
      </c>
      <c r="K5927" s="104">
        <v>2021.0</v>
      </c>
      <c r="L5927" s="103" t="s">
        <v>630</v>
      </c>
      <c r="M5927" s="103">
        <v>2021.0</v>
      </c>
      <c r="N5927" s="103" t="s">
        <v>161</v>
      </c>
      <c r="O5927" s="65" t="str">
        <f t="shared" si="1"/>
        <v>143144670001</v>
      </c>
      <c r="P5927" s="65">
        <f t="shared" si="2"/>
        <v>1</v>
      </c>
      <c r="Q5927" s="65">
        <f t="shared" si="3"/>
        <v>0</v>
      </c>
      <c r="R5927" s="65" t="str">
        <f t="shared" si="12"/>
        <v>14.314.467/0001-10</v>
      </c>
      <c r="S5927" s="84"/>
      <c r="T5927" s="84" t="str">
        <f t="shared" si="10"/>
        <v/>
      </c>
      <c r="U5927" s="84" t="str">
        <f t="shared" si="11"/>
        <v/>
      </c>
      <c r="V5927" s="65" t="str">
        <f t="shared" si="5"/>
        <v/>
      </c>
      <c r="W5927" s="84"/>
      <c r="X5927" s="84"/>
      <c r="Y5927" s="85"/>
      <c r="Z5927" s="85"/>
      <c r="AA5927" s="65" t="str">
        <f t="shared" si="6"/>
        <v/>
      </c>
      <c r="AB5927" s="65" t="str">
        <f t="shared" si="7"/>
        <v/>
      </c>
      <c r="AC5927" s="86"/>
      <c r="AD5927" s="87" t="str">
        <f t="shared" si="8"/>
        <v/>
      </c>
      <c r="AE5927" s="84"/>
      <c r="AF5927" s="86">
        <f>IF(AC5927&gt;0,AC5927,'⚙️ Config'!$B$10)</f>
        <v>0.0075</v>
      </c>
      <c r="AG5927" s="88">
        <f t="shared" si="9"/>
        <v>12013.14803</v>
      </c>
      <c r="AH5927" s="88">
        <f>AG5927*'⚙️ Config'!$B$11</f>
        <v>60065.74013</v>
      </c>
      <c r="AI5927" s="88">
        <f>AH5927*'⚙️ Config'!$B$12</f>
        <v>18019.72204</v>
      </c>
      <c r="AJ5927" s="64"/>
      <c r="AK5927" s="84"/>
      <c r="AL5927" s="84"/>
      <c r="AM5927" s="84"/>
      <c r="AN5927" s="84"/>
      <c r="AO5927" s="84"/>
      <c r="AP5927" s="84"/>
      <c r="AQ5927" s="84"/>
    </row>
    <row r="5928" ht="15.0" customHeight="1">
      <c r="A5928" s="103">
        <v>5925.0</v>
      </c>
      <c r="B5928" s="104" t="s">
        <v>12396</v>
      </c>
      <c r="C5928" s="103" t="s">
        <v>141</v>
      </c>
      <c r="D5928" s="103" t="s">
        <v>12397</v>
      </c>
      <c r="E5928" s="105">
        <v>33.25</v>
      </c>
      <c r="F5928" s="103" t="s">
        <v>86</v>
      </c>
      <c r="G5928" s="103" t="s">
        <v>606</v>
      </c>
      <c r="H5928" s="106">
        <v>1598509.38</v>
      </c>
      <c r="I5928" s="103">
        <v>1.0</v>
      </c>
      <c r="J5928" s="107">
        <v>4.8</v>
      </c>
      <c r="K5928" s="104">
        <v>2021.0</v>
      </c>
      <c r="L5928" s="103" t="s">
        <v>630</v>
      </c>
      <c r="M5928" s="103">
        <v>2021.0</v>
      </c>
      <c r="N5928" s="103" t="s">
        <v>161</v>
      </c>
      <c r="O5928" s="65" t="str">
        <f t="shared" si="1"/>
        <v>088093340001</v>
      </c>
      <c r="P5928" s="65">
        <f t="shared" si="2"/>
        <v>1</v>
      </c>
      <c r="Q5928" s="65">
        <f t="shared" si="3"/>
        <v>2</v>
      </c>
      <c r="R5928" s="65" t="str">
        <f t="shared" si="12"/>
        <v>08.809.334/0001-12</v>
      </c>
      <c r="S5928" s="84"/>
      <c r="T5928" s="84" t="str">
        <f t="shared" si="10"/>
        <v/>
      </c>
      <c r="U5928" s="84" t="str">
        <f t="shared" si="11"/>
        <v/>
      </c>
      <c r="V5928" s="65" t="str">
        <f t="shared" si="5"/>
        <v/>
      </c>
      <c r="W5928" s="84"/>
      <c r="X5928" s="84"/>
      <c r="Y5928" s="85"/>
      <c r="Z5928" s="85"/>
      <c r="AA5928" s="65" t="str">
        <f t="shared" si="6"/>
        <v/>
      </c>
      <c r="AB5928" s="65" t="str">
        <f t="shared" si="7"/>
        <v/>
      </c>
      <c r="AC5928" s="86"/>
      <c r="AD5928" s="87" t="str">
        <f t="shared" si="8"/>
        <v/>
      </c>
      <c r="AE5928" s="84"/>
      <c r="AF5928" s="86">
        <f>IF(AC5928&gt;0,AC5928,'⚙️ Config'!$B$10)</f>
        <v>0.0075</v>
      </c>
      <c r="AG5928" s="88">
        <f t="shared" si="9"/>
        <v>11988.82035</v>
      </c>
      <c r="AH5928" s="88">
        <f>AG5928*'⚙️ Config'!$B$11</f>
        <v>59944.10175</v>
      </c>
      <c r="AI5928" s="88">
        <f>AH5928*'⚙️ Config'!$B$12</f>
        <v>17983.23053</v>
      </c>
      <c r="AJ5928" s="64"/>
      <c r="AK5928" s="84"/>
      <c r="AL5928" s="84"/>
      <c r="AM5928" s="84"/>
      <c r="AN5928" s="84"/>
      <c r="AO5928" s="84"/>
      <c r="AP5928" s="84"/>
      <c r="AQ5928" s="84"/>
    </row>
    <row r="5929" ht="15.0" customHeight="1">
      <c r="A5929" s="98">
        <v>5926.0</v>
      </c>
      <c r="B5929" s="99" t="s">
        <v>12398</v>
      </c>
      <c r="C5929" s="98" t="s">
        <v>141</v>
      </c>
      <c r="D5929" s="98" t="s">
        <v>12399</v>
      </c>
      <c r="E5929" s="100">
        <v>33.25</v>
      </c>
      <c r="F5929" s="98" t="s">
        <v>86</v>
      </c>
      <c r="G5929" s="98" t="s">
        <v>606</v>
      </c>
      <c r="H5929" s="101">
        <v>1598253.31</v>
      </c>
      <c r="I5929" s="98">
        <v>1.0</v>
      </c>
      <c r="J5929" s="102">
        <v>4.8</v>
      </c>
      <c r="K5929" s="99">
        <v>2021.0</v>
      </c>
      <c r="L5929" s="98" t="s">
        <v>448</v>
      </c>
      <c r="M5929" s="98">
        <v>2021.0</v>
      </c>
      <c r="N5929" s="98" t="s">
        <v>161</v>
      </c>
      <c r="O5929" s="65" t="str">
        <f t="shared" si="1"/>
        <v>620162170001</v>
      </c>
      <c r="P5929" s="65">
        <f t="shared" si="2"/>
        <v>4</v>
      </c>
      <c r="Q5929" s="65">
        <f t="shared" si="3"/>
        <v>7</v>
      </c>
      <c r="R5929" s="65" t="str">
        <f t="shared" si="12"/>
        <v>62.016.217/0001-47</v>
      </c>
      <c r="S5929" s="84"/>
      <c r="T5929" s="84" t="str">
        <f t="shared" si="10"/>
        <v/>
      </c>
      <c r="U5929" s="84" t="str">
        <f t="shared" si="11"/>
        <v/>
      </c>
      <c r="V5929" s="65" t="str">
        <f t="shared" si="5"/>
        <v/>
      </c>
      <c r="W5929" s="84"/>
      <c r="X5929" s="84"/>
      <c r="Y5929" s="85"/>
      <c r="Z5929" s="85"/>
      <c r="AA5929" s="65" t="str">
        <f t="shared" si="6"/>
        <v/>
      </c>
      <c r="AB5929" s="65" t="str">
        <f t="shared" si="7"/>
        <v/>
      </c>
      <c r="AC5929" s="86"/>
      <c r="AD5929" s="87" t="str">
        <f t="shared" si="8"/>
        <v/>
      </c>
      <c r="AE5929" s="84"/>
      <c r="AF5929" s="86">
        <f>IF(AC5929&gt;0,AC5929,'⚙️ Config'!$B$10)</f>
        <v>0.0075</v>
      </c>
      <c r="AG5929" s="88">
        <f t="shared" si="9"/>
        <v>11986.89983</v>
      </c>
      <c r="AH5929" s="88">
        <f>AG5929*'⚙️ Config'!$B$11</f>
        <v>59934.49913</v>
      </c>
      <c r="AI5929" s="88">
        <f>AH5929*'⚙️ Config'!$B$12</f>
        <v>17980.34974</v>
      </c>
      <c r="AJ5929" s="64"/>
      <c r="AK5929" s="84"/>
      <c r="AL5929" s="84"/>
      <c r="AM5929" s="84"/>
      <c r="AN5929" s="84"/>
      <c r="AO5929" s="84"/>
      <c r="AP5929" s="84"/>
      <c r="AQ5929" s="84"/>
    </row>
    <row r="5930" ht="15.0" customHeight="1">
      <c r="A5930" s="98">
        <v>5927.0</v>
      </c>
      <c r="B5930" s="99" t="s">
        <v>12400</v>
      </c>
      <c r="C5930" s="98" t="s">
        <v>141</v>
      </c>
      <c r="D5930" s="98" t="s">
        <v>12401</v>
      </c>
      <c r="E5930" s="100">
        <v>33.25</v>
      </c>
      <c r="F5930" s="98" t="s">
        <v>86</v>
      </c>
      <c r="G5930" s="98" t="s">
        <v>606</v>
      </c>
      <c r="H5930" s="101">
        <v>1595452.05</v>
      </c>
      <c r="I5930" s="98">
        <v>1.0</v>
      </c>
      <c r="J5930" s="102">
        <v>4.8</v>
      </c>
      <c r="K5930" s="99">
        <v>2021.0</v>
      </c>
      <c r="L5930" s="98" t="s">
        <v>630</v>
      </c>
      <c r="M5930" s="98">
        <v>2021.0</v>
      </c>
      <c r="N5930" s="98" t="s">
        <v>161</v>
      </c>
      <c r="O5930" s="65" t="str">
        <f t="shared" si="1"/>
        <v>245075530001</v>
      </c>
      <c r="P5930" s="65">
        <f t="shared" si="2"/>
        <v>0</v>
      </c>
      <c r="Q5930" s="65">
        <f t="shared" si="3"/>
        <v>1</v>
      </c>
      <c r="R5930" s="65" t="str">
        <f t="shared" si="12"/>
        <v>24.507.553/0001-01</v>
      </c>
      <c r="S5930" s="84"/>
      <c r="T5930" s="84" t="str">
        <f t="shared" si="10"/>
        <v/>
      </c>
      <c r="U5930" s="84" t="str">
        <f t="shared" si="11"/>
        <v/>
      </c>
      <c r="V5930" s="65" t="str">
        <f t="shared" si="5"/>
        <v/>
      </c>
      <c r="W5930" s="84"/>
      <c r="X5930" s="84"/>
      <c r="Y5930" s="85"/>
      <c r="Z5930" s="85"/>
      <c r="AA5930" s="65" t="str">
        <f t="shared" si="6"/>
        <v/>
      </c>
      <c r="AB5930" s="65" t="str">
        <f t="shared" si="7"/>
        <v/>
      </c>
      <c r="AC5930" s="86"/>
      <c r="AD5930" s="87" t="str">
        <f t="shared" si="8"/>
        <v/>
      </c>
      <c r="AE5930" s="84"/>
      <c r="AF5930" s="86">
        <f>IF(AC5930&gt;0,AC5930,'⚙️ Config'!$B$10)</f>
        <v>0.0075</v>
      </c>
      <c r="AG5930" s="88">
        <f t="shared" si="9"/>
        <v>11965.89038</v>
      </c>
      <c r="AH5930" s="88">
        <f>AG5930*'⚙️ Config'!$B$11</f>
        <v>59829.45188</v>
      </c>
      <c r="AI5930" s="88">
        <f>AH5930*'⚙️ Config'!$B$12</f>
        <v>17948.83556</v>
      </c>
      <c r="AJ5930" s="64"/>
      <c r="AK5930" s="84"/>
      <c r="AL5930" s="84"/>
      <c r="AM5930" s="84"/>
      <c r="AN5930" s="84"/>
      <c r="AO5930" s="84"/>
      <c r="AP5930" s="84"/>
      <c r="AQ5930" s="84"/>
    </row>
    <row r="5931" ht="15.0" customHeight="1">
      <c r="A5931" s="98">
        <v>5928.0</v>
      </c>
      <c r="B5931" s="99" t="s">
        <v>12402</v>
      </c>
      <c r="C5931" s="98" t="s">
        <v>141</v>
      </c>
      <c r="D5931" s="98" t="s">
        <v>12403</v>
      </c>
      <c r="E5931" s="100">
        <v>32.77</v>
      </c>
      <c r="F5931" s="98" t="s">
        <v>86</v>
      </c>
      <c r="G5931" s="98" t="s">
        <v>606</v>
      </c>
      <c r="H5931" s="101">
        <v>1592889.89</v>
      </c>
      <c r="I5931" s="98">
        <v>1.0</v>
      </c>
      <c r="J5931" s="102">
        <v>5.0</v>
      </c>
      <c r="K5931" s="99">
        <v>2021.0</v>
      </c>
      <c r="L5931" s="98" t="s">
        <v>630</v>
      </c>
      <c r="M5931" s="98">
        <v>2021.0</v>
      </c>
      <c r="N5931" s="98" t="s">
        <v>161</v>
      </c>
      <c r="O5931" s="65" t="str">
        <f t="shared" si="1"/>
        <v>134024570001</v>
      </c>
      <c r="P5931" s="65">
        <f t="shared" si="2"/>
        <v>7</v>
      </c>
      <c r="Q5931" s="65">
        <f t="shared" si="3"/>
        <v>4</v>
      </c>
      <c r="R5931" s="65" t="str">
        <f t="shared" si="12"/>
        <v>13.402.457/0001-74</v>
      </c>
      <c r="S5931" s="84"/>
      <c r="T5931" s="84" t="str">
        <f t="shared" si="10"/>
        <v/>
      </c>
      <c r="U5931" s="84" t="str">
        <f t="shared" si="11"/>
        <v/>
      </c>
      <c r="V5931" s="65" t="str">
        <f t="shared" si="5"/>
        <v/>
      </c>
      <c r="W5931" s="84"/>
      <c r="X5931" s="84"/>
      <c r="Y5931" s="85"/>
      <c r="Z5931" s="85"/>
      <c r="AA5931" s="65" t="str">
        <f t="shared" si="6"/>
        <v/>
      </c>
      <c r="AB5931" s="65" t="str">
        <f t="shared" si="7"/>
        <v/>
      </c>
      <c r="AC5931" s="86"/>
      <c r="AD5931" s="87" t="str">
        <f t="shared" si="8"/>
        <v/>
      </c>
      <c r="AE5931" s="84"/>
      <c r="AF5931" s="86">
        <f>IF(AC5931&gt;0,AC5931,'⚙️ Config'!$B$10)</f>
        <v>0.0075</v>
      </c>
      <c r="AG5931" s="88">
        <f t="shared" si="9"/>
        <v>11946.67418</v>
      </c>
      <c r="AH5931" s="88">
        <f>AG5931*'⚙️ Config'!$B$11</f>
        <v>59733.37088</v>
      </c>
      <c r="AI5931" s="88">
        <f>AH5931*'⚙️ Config'!$B$12</f>
        <v>17920.01126</v>
      </c>
      <c r="AJ5931" s="64"/>
      <c r="AK5931" s="84"/>
      <c r="AL5931" s="84"/>
      <c r="AM5931" s="84"/>
      <c r="AN5931" s="84"/>
      <c r="AO5931" s="84"/>
      <c r="AP5931" s="84"/>
      <c r="AQ5931" s="84"/>
    </row>
    <row r="5932" ht="15.0" customHeight="1">
      <c r="A5932" s="98">
        <v>5929.0</v>
      </c>
      <c r="B5932" s="99" t="s">
        <v>12404</v>
      </c>
      <c r="C5932" s="98" t="s">
        <v>141</v>
      </c>
      <c r="D5932" s="98" t="s">
        <v>12405</v>
      </c>
      <c r="E5932" s="100">
        <v>33.5</v>
      </c>
      <c r="F5932" s="98" t="s">
        <v>86</v>
      </c>
      <c r="G5932" s="98" t="s">
        <v>606</v>
      </c>
      <c r="H5932" s="101">
        <v>1590279.75</v>
      </c>
      <c r="I5932" s="98">
        <v>1.0</v>
      </c>
      <c r="J5932" s="102">
        <v>4.7</v>
      </c>
      <c r="K5932" s="99">
        <v>2021.0</v>
      </c>
      <c r="L5932" s="98" t="s">
        <v>630</v>
      </c>
      <c r="M5932" s="98">
        <v>2021.0</v>
      </c>
      <c r="N5932" s="98" t="s">
        <v>145</v>
      </c>
      <c r="O5932" s="65" t="str">
        <f t="shared" si="1"/>
        <v>219442450001</v>
      </c>
      <c r="P5932" s="65">
        <f t="shared" si="2"/>
        <v>4</v>
      </c>
      <c r="Q5932" s="65">
        <f t="shared" si="3"/>
        <v>7</v>
      </c>
      <c r="R5932" s="65" t="str">
        <f t="shared" si="12"/>
        <v>21.944.245/0001-47</v>
      </c>
      <c r="S5932" s="84"/>
      <c r="T5932" s="84" t="str">
        <f t="shared" si="10"/>
        <v/>
      </c>
      <c r="U5932" s="84" t="str">
        <f t="shared" si="11"/>
        <v/>
      </c>
      <c r="V5932" s="65" t="str">
        <f t="shared" si="5"/>
        <v/>
      </c>
      <c r="W5932" s="84"/>
      <c r="X5932" s="84"/>
      <c r="Y5932" s="85"/>
      <c r="Z5932" s="85"/>
      <c r="AA5932" s="65" t="str">
        <f t="shared" si="6"/>
        <v/>
      </c>
      <c r="AB5932" s="65" t="str">
        <f t="shared" si="7"/>
        <v/>
      </c>
      <c r="AC5932" s="86"/>
      <c r="AD5932" s="87" t="str">
        <f t="shared" si="8"/>
        <v/>
      </c>
      <c r="AE5932" s="84"/>
      <c r="AF5932" s="86">
        <f>IF(AC5932&gt;0,AC5932,'⚙️ Config'!$B$10)</f>
        <v>0.0075</v>
      </c>
      <c r="AG5932" s="88">
        <f t="shared" si="9"/>
        <v>11927.09813</v>
      </c>
      <c r="AH5932" s="88">
        <f>AG5932*'⚙️ Config'!$B$11</f>
        <v>59635.49063</v>
      </c>
      <c r="AI5932" s="88">
        <f>AH5932*'⚙️ Config'!$B$12</f>
        <v>17890.64719</v>
      </c>
      <c r="AJ5932" s="64"/>
      <c r="AK5932" s="84"/>
      <c r="AL5932" s="84"/>
      <c r="AM5932" s="84"/>
      <c r="AN5932" s="84"/>
      <c r="AO5932" s="84"/>
      <c r="AP5932" s="84"/>
      <c r="AQ5932" s="84"/>
    </row>
    <row r="5933" ht="15.0" customHeight="1">
      <c r="A5933" s="103">
        <v>5930.0</v>
      </c>
      <c r="B5933" s="104" t="s">
        <v>12406</v>
      </c>
      <c r="C5933" s="103" t="s">
        <v>141</v>
      </c>
      <c r="D5933" s="103" t="s">
        <v>12407</v>
      </c>
      <c r="E5933" s="105">
        <v>33.5</v>
      </c>
      <c r="F5933" s="103" t="s">
        <v>86</v>
      </c>
      <c r="G5933" s="103" t="s">
        <v>606</v>
      </c>
      <c r="H5933" s="106">
        <v>1588874.53</v>
      </c>
      <c r="I5933" s="103">
        <v>1.0</v>
      </c>
      <c r="J5933" s="107">
        <v>4.7</v>
      </c>
      <c r="K5933" s="104">
        <v>2021.0</v>
      </c>
      <c r="L5933" s="103" t="s">
        <v>630</v>
      </c>
      <c r="M5933" s="103">
        <v>2021.0</v>
      </c>
      <c r="N5933" s="103" t="s">
        <v>161</v>
      </c>
      <c r="O5933" s="65" t="str">
        <f t="shared" si="1"/>
        <v>142332760001</v>
      </c>
      <c r="P5933" s="65">
        <f t="shared" si="2"/>
        <v>2</v>
      </c>
      <c r="Q5933" s="65">
        <f t="shared" si="3"/>
        <v>4</v>
      </c>
      <c r="R5933" s="65" t="str">
        <f t="shared" si="12"/>
        <v>14.233.276/0001-24</v>
      </c>
      <c r="S5933" s="84"/>
      <c r="T5933" s="84" t="str">
        <f t="shared" si="10"/>
        <v/>
      </c>
      <c r="U5933" s="84" t="str">
        <f t="shared" si="11"/>
        <v/>
      </c>
      <c r="V5933" s="65" t="str">
        <f t="shared" si="5"/>
        <v/>
      </c>
      <c r="W5933" s="84"/>
      <c r="X5933" s="84"/>
      <c r="Y5933" s="85"/>
      <c r="Z5933" s="85"/>
      <c r="AA5933" s="65" t="str">
        <f t="shared" si="6"/>
        <v/>
      </c>
      <c r="AB5933" s="65" t="str">
        <f t="shared" si="7"/>
        <v/>
      </c>
      <c r="AC5933" s="86"/>
      <c r="AD5933" s="87" t="str">
        <f t="shared" si="8"/>
        <v/>
      </c>
      <c r="AE5933" s="84"/>
      <c r="AF5933" s="86">
        <f>IF(AC5933&gt;0,AC5933,'⚙️ Config'!$B$10)</f>
        <v>0.0075</v>
      </c>
      <c r="AG5933" s="88">
        <f t="shared" si="9"/>
        <v>11916.55898</v>
      </c>
      <c r="AH5933" s="88">
        <f>AG5933*'⚙️ Config'!$B$11</f>
        <v>59582.79488</v>
      </c>
      <c r="AI5933" s="88">
        <f>AH5933*'⚙️ Config'!$B$12</f>
        <v>17874.83846</v>
      </c>
      <c r="AJ5933" s="64"/>
      <c r="AK5933" s="84"/>
      <c r="AL5933" s="84"/>
      <c r="AM5933" s="84"/>
      <c r="AN5933" s="84"/>
      <c r="AO5933" s="84"/>
      <c r="AP5933" s="84"/>
      <c r="AQ5933" s="84"/>
    </row>
    <row r="5934" ht="15.0" customHeight="1">
      <c r="A5934" s="103">
        <v>5931.0</v>
      </c>
      <c r="B5934" s="104" t="s">
        <v>12408</v>
      </c>
      <c r="C5934" s="103" t="s">
        <v>141</v>
      </c>
      <c r="D5934" s="103" t="s">
        <v>12409</v>
      </c>
      <c r="E5934" s="105">
        <v>32.77</v>
      </c>
      <c r="F5934" s="103" t="s">
        <v>86</v>
      </c>
      <c r="G5934" s="103" t="s">
        <v>606</v>
      </c>
      <c r="H5934" s="106">
        <v>1587486.92</v>
      </c>
      <c r="I5934" s="103">
        <v>1.0</v>
      </c>
      <c r="J5934" s="107">
        <v>5.0</v>
      </c>
      <c r="K5934" s="104">
        <v>2021.0</v>
      </c>
      <c r="L5934" s="103" t="s">
        <v>630</v>
      </c>
      <c r="M5934" s="103">
        <v>2021.0</v>
      </c>
      <c r="N5934" s="103" t="s">
        <v>161</v>
      </c>
      <c r="O5934" s="65" t="str">
        <f t="shared" si="1"/>
        <v>260549620001</v>
      </c>
      <c r="P5934" s="65">
        <f t="shared" si="2"/>
        <v>1</v>
      </c>
      <c r="Q5934" s="65">
        <f t="shared" si="3"/>
        <v>7</v>
      </c>
      <c r="R5934" s="65" t="str">
        <f t="shared" si="12"/>
        <v>26.054.962/0001-17</v>
      </c>
      <c r="S5934" s="84"/>
      <c r="T5934" s="84" t="str">
        <f t="shared" si="10"/>
        <v/>
      </c>
      <c r="U5934" s="84" t="str">
        <f t="shared" si="11"/>
        <v/>
      </c>
      <c r="V5934" s="65" t="str">
        <f t="shared" si="5"/>
        <v/>
      </c>
      <c r="W5934" s="84"/>
      <c r="X5934" s="84"/>
      <c r="Y5934" s="85"/>
      <c r="Z5934" s="85"/>
      <c r="AA5934" s="65" t="str">
        <f t="shared" si="6"/>
        <v/>
      </c>
      <c r="AB5934" s="65" t="str">
        <f t="shared" si="7"/>
        <v/>
      </c>
      <c r="AC5934" s="86"/>
      <c r="AD5934" s="87" t="str">
        <f t="shared" si="8"/>
        <v/>
      </c>
      <c r="AE5934" s="84"/>
      <c r="AF5934" s="86">
        <f>IF(AC5934&gt;0,AC5934,'⚙️ Config'!$B$10)</f>
        <v>0.0075</v>
      </c>
      <c r="AG5934" s="88">
        <f t="shared" si="9"/>
        <v>11906.1519</v>
      </c>
      <c r="AH5934" s="88">
        <f>AG5934*'⚙️ Config'!$B$11</f>
        <v>59530.7595</v>
      </c>
      <c r="AI5934" s="88">
        <f>AH5934*'⚙️ Config'!$B$12</f>
        <v>17859.22785</v>
      </c>
      <c r="AJ5934" s="64"/>
      <c r="AK5934" s="84"/>
      <c r="AL5934" s="84"/>
      <c r="AM5934" s="84"/>
      <c r="AN5934" s="84"/>
      <c r="AO5934" s="84"/>
      <c r="AP5934" s="84"/>
      <c r="AQ5934" s="84"/>
    </row>
    <row r="5935" ht="15.0" customHeight="1">
      <c r="A5935" s="98">
        <v>5932.0</v>
      </c>
      <c r="B5935" s="99" t="s">
        <v>12410</v>
      </c>
      <c r="C5935" s="98" t="s">
        <v>141</v>
      </c>
      <c r="D5935" s="98" t="s">
        <v>12411</v>
      </c>
      <c r="E5935" s="100">
        <v>33.5</v>
      </c>
      <c r="F5935" s="98" t="s">
        <v>86</v>
      </c>
      <c r="G5935" s="98" t="s">
        <v>606</v>
      </c>
      <c r="H5935" s="101">
        <v>1586809.88</v>
      </c>
      <c r="I5935" s="98">
        <v>1.0</v>
      </c>
      <c r="J5935" s="102">
        <v>4.7</v>
      </c>
      <c r="K5935" s="99">
        <v>2021.0</v>
      </c>
      <c r="L5935" s="98" t="s">
        <v>630</v>
      </c>
      <c r="M5935" s="98">
        <v>2021.0</v>
      </c>
      <c r="N5935" s="98" t="s">
        <v>161</v>
      </c>
      <c r="O5935" s="65" t="str">
        <f t="shared" si="1"/>
        <v>226296980001</v>
      </c>
      <c r="P5935" s="65">
        <f t="shared" si="2"/>
        <v>4</v>
      </c>
      <c r="Q5935" s="65">
        <f t="shared" si="3"/>
        <v>1</v>
      </c>
      <c r="R5935" s="65" t="str">
        <f t="shared" si="12"/>
        <v>22.629.698/0001-41</v>
      </c>
      <c r="S5935" s="84"/>
      <c r="T5935" s="84" t="str">
        <f t="shared" si="10"/>
        <v/>
      </c>
      <c r="U5935" s="84" t="str">
        <f t="shared" si="11"/>
        <v/>
      </c>
      <c r="V5935" s="65" t="str">
        <f t="shared" si="5"/>
        <v/>
      </c>
      <c r="W5935" s="84"/>
      <c r="X5935" s="84"/>
      <c r="Y5935" s="85"/>
      <c r="Z5935" s="85"/>
      <c r="AA5935" s="65" t="str">
        <f t="shared" si="6"/>
        <v/>
      </c>
      <c r="AB5935" s="65" t="str">
        <f t="shared" si="7"/>
        <v/>
      </c>
      <c r="AC5935" s="86"/>
      <c r="AD5935" s="87" t="str">
        <f t="shared" si="8"/>
        <v/>
      </c>
      <c r="AE5935" s="84"/>
      <c r="AF5935" s="86">
        <f>IF(AC5935&gt;0,AC5935,'⚙️ Config'!$B$10)</f>
        <v>0.0075</v>
      </c>
      <c r="AG5935" s="88">
        <f t="shared" si="9"/>
        <v>11901.0741</v>
      </c>
      <c r="AH5935" s="88">
        <f>AG5935*'⚙️ Config'!$B$11</f>
        <v>59505.3705</v>
      </c>
      <c r="AI5935" s="88">
        <f>AH5935*'⚙️ Config'!$B$12</f>
        <v>17851.61115</v>
      </c>
      <c r="AJ5935" s="64"/>
      <c r="AK5935" s="84"/>
      <c r="AL5935" s="84"/>
      <c r="AM5935" s="84"/>
      <c r="AN5935" s="84"/>
      <c r="AO5935" s="84"/>
      <c r="AP5935" s="84"/>
      <c r="AQ5935" s="84"/>
    </row>
    <row r="5936" ht="15.0" customHeight="1">
      <c r="A5936" s="98">
        <v>5933.0</v>
      </c>
      <c r="B5936" s="99" t="s">
        <v>12412</v>
      </c>
      <c r="C5936" s="98" t="s">
        <v>141</v>
      </c>
      <c r="D5936" s="98" t="s">
        <v>12413</v>
      </c>
      <c r="E5936" s="100">
        <v>34.63</v>
      </c>
      <c r="F5936" s="98" t="s">
        <v>86</v>
      </c>
      <c r="G5936" s="98" t="s">
        <v>606</v>
      </c>
      <c r="H5936" s="101">
        <v>1581228.56</v>
      </c>
      <c r="I5936" s="98">
        <v>1.0</v>
      </c>
      <c r="J5936" s="102">
        <v>4.3</v>
      </c>
      <c r="K5936" s="99">
        <v>2021.0</v>
      </c>
      <c r="L5936" s="98" t="s">
        <v>630</v>
      </c>
      <c r="M5936" s="98">
        <v>2021.0</v>
      </c>
      <c r="N5936" s="98" t="s">
        <v>145</v>
      </c>
      <c r="O5936" s="65" t="str">
        <f t="shared" si="1"/>
        <v>075860610001</v>
      </c>
      <c r="P5936" s="65">
        <f t="shared" si="2"/>
        <v>2</v>
      </c>
      <c r="Q5936" s="65">
        <f t="shared" si="3"/>
        <v>1</v>
      </c>
      <c r="R5936" s="65" t="str">
        <f t="shared" si="12"/>
        <v>07.586.061/0001-21</v>
      </c>
      <c r="S5936" s="84"/>
      <c r="T5936" s="84" t="str">
        <f t="shared" si="10"/>
        <v/>
      </c>
      <c r="U5936" s="84" t="str">
        <f t="shared" si="11"/>
        <v/>
      </c>
      <c r="V5936" s="65" t="str">
        <f t="shared" si="5"/>
        <v/>
      </c>
      <c r="W5936" s="84"/>
      <c r="X5936" s="84"/>
      <c r="Y5936" s="85"/>
      <c r="Z5936" s="85"/>
      <c r="AA5936" s="65" t="str">
        <f t="shared" si="6"/>
        <v/>
      </c>
      <c r="AB5936" s="65" t="str">
        <f t="shared" si="7"/>
        <v/>
      </c>
      <c r="AC5936" s="86"/>
      <c r="AD5936" s="87" t="str">
        <f t="shared" si="8"/>
        <v/>
      </c>
      <c r="AE5936" s="84"/>
      <c r="AF5936" s="86">
        <f>IF(AC5936&gt;0,AC5936,'⚙️ Config'!$B$10)</f>
        <v>0.0075</v>
      </c>
      <c r="AG5936" s="88">
        <f t="shared" si="9"/>
        <v>11859.2142</v>
      </c>
      <c r="AH5936" s="88">
        <f>AG5936*'⚙️ Config'!$B$11</f>
        <v>59296.071</v>
      </c>
      <c r="AI5936" s="88">
        <f>AH5936*'⚙️ Config'!$B$12</f>
        <v>17788.8213</v>
      </c>
      <c r="AJ5936" s="64"/>
      <c r="AK5936" s="84"/>
      <c r="AL5936" s="84"/>
      <c r="AM5936" s="84"/>
      <c r="AN5936" s="84"/>
      <c r="AO5936" s="84"/>
      <c r="AP5936" s="84"/>
      <c r="AQ5936" s="84"/>
    </row>
    <row r="5937" ht="15.0" customHeight="1">
      <c r="A5937" s="98">
        <v>5934.0</v>
      </c>
      <c r="B5937" s="99" t="s">
        <v>12414</v>
      </c>
      <c r="C5937" s="98" t="s">
        <v>141</v>
      </c>
      <c r="D5937" s="98" t="s">
        <v>12415</v>
      </c>
      <c r="E5937" s="100">
        <v>32.77</v>
      </c>
      <c r="F5937" s="98" t="s">
        <v>86</v>
      </c>
      <c r="G5937" s="98" t="s">
        <v>606</v>
      </c>
      <c r="H5937" s="101">
        <v>1581213.38</v>
      </c>
      <c r="I5937" s="98">
        <v>1.0</v>
      </c>
      <c r="J5937" s="102">
        <v>5.0</v>
      </c>
      <c r="K5937" s="99">
        <v>2021.0</v>
      </c>
      <c r="L5937" s="98" t="s">
        <v>630</v>
      </c>
      <c r="M5937" s="98">
        <v>2021.0</v>
      </c>
      <c r="N5937" s="98" t="s">
        <v>161</v>
      </c>
      <c r="O5937" s="65" t="str">
        <f t="shared" si="1"/>
        <v>212815170001</v>
      </c>
      <c r="P5937" s="65">
        <f t="shared" si="2"/>
        <v>7</v>
      </c>
      <c r="Q5937" s="65">
        <f t="shared" si="3"/>
        <v>6</v>
      </c>
      <c r="R5937" s="65" t="str">
        <f t="shared" si="12"/>
        <v>21.281.517/0001-76</v>
      </c>
      <c r="S5937" s="84"/>
      <c r="T5937" s="84" t="str">
        <f t="shared" si="10"/>
        <v/>
      </c>
      <c r="U5937" s="84" t="str">
        <f t="shared" si="11"/>
        <v/>
      </c>
      <c r="V5937" s="65" t="str">
        <f t="shared" si="5"/>
        <v/>
      </c>
      <c r="W5937" s="84"/>
      <c r="X5937" s="84"/>
      <c r="Y5937" s="85"/>
      <c r="Z5937" s="85"/>
      <c r="AA5937" s="65" t="str">
        <f t="shared" si="6"/>
        <v/>
      </c>
      <c r="AB5937" s="65" t="str">
        <f t="shared" si="7"/>
        <v/>
      </c>
      <c r="AC5937" s="86"/>
      <c r="AD5937" s="87" t="str">
        <f t="shared" si="8"/>
        <v/>
      </c>
      <c r="AE5937" s="84"/>
      <c r="AF5937" s="86">
        <f>IF(AC5937&gt;0,AC5937,'⚙️ Config'!$B$10)</f>
        <v>0.0075</v>
      </c>
      <c r="AG5937" s="88">
        <f t="shared" si="9"/>
        <v>11859.10035</v>
      </c>
      <c r="AH5937" s="88">
        <f>AG5937*'⚙️ Config'!$B$11</f>
        <v>59295.50175</v>
      </c>
      <c r="AI5937" s="88">
        <f>AH5937*'⚙️ Config'!$B$12</f>
        <v>17788.65053</v>
      </c>
      <c r="AJ5937" s="64"/>
      <c r="AK5937" s="84"/>
      <c r="AL5937" s="84"/>
      <c r="AM5937" s="84"/>
      <c r="AN5937" s="84"/>
      <c r="AO5937" s="84"/>
      <c r="AP5937" s="84"/>
      <c r="AQ5937" s="84"/>
    </row>
    <row r="5938" ht="15.0" customHeight="1">
      <c r="A5938" s="98">
        <v>5935.0</v>
      </c>
      <c r="B5938" s="99" t="s">
        <v>12416</v>
      </c>
      <c r="C5938" s="98" t="s">
        <v>141</v>
      </c>
      <c r="D5938" s="98" t="s">
        <v>12417</v>
      </c>
      <c r="E5938" s="100">
        <v>34.33</v>
      </c>
      <c r="F5938" s="98" t="s">
        <v>86</v>
      </c>
      <c r="G5938" s="98" t="s">
        <v>606</v>
      </c>
      <c r="H5938" s="101">
        <v>1579432.98</v>
      </c>
      <c r="I5938" s="98">
        <v>1.0</v>
      </c>
      <c r="J5938" s="102">
        <v>4.4</v>
      </c>
      <c r="K5938" s="99">
        <v>2021.0</v>
      </c>
      <c r="L5938" s="98" t="s">
        <v>630</v>
      </c>
      <c r="M5938" s="98">
        <v>2021.0</v>
      </c>
      <c r="N5938" s="98" t="s">
        <v>161</v>
      </c>
      <c r="O5938" s="65" t="str">
        <f t="shared" si="1"/>
        <v>110249960001</v>
      </c>
      <c r="P5938" s="65">
        <f t="shared" si="2"/>
        <v>9</v>
      </c>
      <c r="Q5938" s="65">
        <f t="shared" si="3"/>
        <v>1</v>
      </c>
      <c r="R5938" s="65" t="str">
        <f t="shared" si="12"/>
        <v>11.024.996/0001-91</v>
      </c>
      <c r="S5938" s="84"/>
      <c r="T5938" s="84" t="str">
        <f t="shared" si="10"/>
        <v/>
      </c>
      <c r="U5938" s="84" t="str">
        <f t="shared" si="11"/>
        <v/>
      </c>
      <c r="V5938" s="65" t="str">
        <f t="shared" si="5"/>
        <v/>
      </c>
      <c r="W5938" s="84"/>
      <c r="X5938" s="84"/>
      <c r="Y5938" s="85"/>
      <c r="Z5938" s="85"/>
      <c r="AA5938" s="65" t="str">
        <f t="shared" si="6"/>
        <v/>
      </c>
      <c r="AB5938" s="65" t="str">
        <f t="shared" si="7"/>
        <v/>
      </c>
      <c r="AC5938" s="86"/>
      <c r="AD5938" s="87" t="str">
        <f t="shared" si="8"/>
        <v/>
      </c>
      <c r="AE5938" s="84"/>
      <c r="AF5938" s="86">
        <f>IF(AC5938&gt;0,AC5938,'⚙️ Config'!$B$10)</f>
        <v>0.0075</v>
      </c>
      <c r="AG5938" s="88">
        <f t="shared" si="9"/>
        <v>11845.74735</v>
      </c>
      <c r="AH5938" s="88">
        <f>AG5938*'⚙️ Config'!$B$11</f>
        <v>59228.73675</v>
      </c>
      <c r="AI5938" s="88">
        <f>AH5938*'⚙️ Config'!$B$12</f>
        <v>17768.62103</v>
      </c>
      <c r="AJ5938" s="64"/>
      <c r="AK5938" s="84"/>
      <c r="AL5938" s="84"/>
      <c r="AM5938" s="84"/>
      <c r="AN5938" s="84"/>
      <c r="AO5938" s="84"/>
      <c r="AP5938" s="84"/>
      <c r="AQ5938" s="84"/>
    </row>
    <row r="5939" ht="15.0" customHeight="1">
      <c r="A5939" s="98">
        <v>5936.0</v>
      </c>
      <c r="B5939" s="99" t="s">
        <v>12418</v>
      </c>
      <c r="C5939" s="98" t="s">
        <v>141</v>
      </c>
      <c r="D5939" s="98" t="s">
        <v>12419</v>
      </c>
      <c r="E5939" s="100">
        <v>33.5</v>
      </c>
      <c r="F5939" s="98" t="s">
        <v>86</v>
      </c>
      <c r="G5939" s="98" t="s">
        <v>606</v>
      </c>
      <c r="H5939" s="101">
        <v>1579071.87</v>
      </c>
      <c r="I5939" s="98">
        <v>1.0</v>
      </c>
      <c r="J5939" s="102">
        <v>4.7</v>
      </c>
      <c r="K5939" s="99">
        <v>2021.0</v>
      </c>
      <c r="L5939" s="98" t="s">
        <v>630</v>
      </c>
      <c r="M5939" s="98">
        <v>2021.0</v>
      </c>
      <c r="N5939" s="98" t="s">
        <v>161</v>
      </c>
      <c r="O5939" s="65" t="str">
        <f t="shared" si="1"/>
        <v>086658130001</v>
      </c>
      <c r="P5939" s="65">
        <f t="shared" si="2"/>
        <v>0</v>
      </c>
      <c r="Q5939" s="65">
        <f t="shared" si="3"/>
        <v>2</v>
      </c>
      <c r="R5939" s="65" t="str">
        <f t="shared" si="12"/>
        <v>08.665.813/0001-02</v>
      </c>
      <c r="S5939" s="84"/>
      <c r="T5939" s="84" t="str">
        <f t="shared" si="10"/>
        <v/>
      </c>
      <c r="U5939" s="84" t="str">
        <f t="shared" si="11"/>
        <v/>
      </c>
      <c r="V5939" s="65" t="str">
        <f t="shared" si="5"/>
        <v/>
      </c>
      <c r="W5939" s="84"/>
      <c r="X5939" s="84"/>
      <c r="Y5939" s="85"/>
      <c r="Z5939" s="85"/>
      <c r="AA5939" s="65" t="str">
        <f t="shared" si="6"/>
        <v/>
      </c>
      <c r="AB5939" s="65" t="str">
        <f t="shared" si="7"/>
        <v/>
      </c>
      <c r="AC5939" s="86"/>
      <c r="AD5939" s="87" t="str">
        <f t="shared" si="8"/>
        <v/>
      </c>
      <c r="AE5939" s="84"/>
      <c r="AF5939" s="86">
        <f>IF(AC5939&gt;0,AC5939,'⚙️ Config'!$B$10)</f>
        <v>0.0075</v>
      </c>
      <c r="AG5939" s="88">
        <f t="shared" si="9"/>
        <v>11843.03903</v>
      </c>
      <c r="AH5939" s="88">
        <f>AG5939*'⚙️ Config'!$B$11</f>
        <v>59215.19513</v>
      </c>
      <c r="AI5939" s="88">
        <f>AH5939*'⚙️ Config'!$B$12</f>
        <v>17764.55854</v>
      </c>
      <c r="AJ5939" s="64"/>
      <c r="AK5939" s="84"/>
      <c r="AL5939" s="84"/>
      <c r="AM5939" s="84"/>
      <c r="AN5939" s="84"/>
      <c r="AO5939" s="84"/>
      <c r="AP5939" s="84"/>
      <c r="AQ5939" s="84"/>
    </row>
    <row r="5940" ht="15.0" customHeight="1">
      <c r="A5940" s="103">
        <v>5937.0</v>
      </c>
      <c r="B5940" s="104" t="s">
        <v>12420</v>
      </c>
      <c r="C5940" s="103" t="s">
        <v>141</v>
      </c>
      <c r="D5940" s="103" t="s">
        <v>12421</v>
      </c>
      <c r="E5940" s="105">
        <v>32.77</v>
      </c>
      <c r="F5940" s="103" t="s">
        <v>86</v>
      </c>
      <c r="G5940" s="103" t="s">
        <v>606</v>
      </c>
      <c r="H5940" s="106">
        <v>1578589.87</v>
      </c>
      <c r="I5940" s="103">
        <v>1.0</v>
      </c>
      <c r="J5940" s="107">
        <v>5.0</v>
      </c>
      <c r="K5940" s="104">
        <v>2021.0</v>
      </c>
      <c r="L5940" s="103" t="s">
        <v>630</v>
      </c>
      <c r="M5940" s="103">
        <v>2021.0</v>
      </c>
      <c r="N5940" s="103" t="s">
        <v>161</v>
      </c>
      <c r="O5940" s="65" t="str">
        <f t="shared" si="1"/>
        <v>188293310001</v>
      </c>
      <c r="P5940" s="65">
        <f t="shared" si="2"/>
        <v>0</v>
      </c>
      <c r="Q5940" s="65">
        <f t="shared" si="3"/>
        <v>2</v>
      </c>
      <c r="R5940" s="65" t="str">
        <f t="shared" si="12"/>
        <v>18.829.331/0001-02</v>
      </c>
      <c r="S5940" s="84"/>
      <c r="T5940" s="84" t="str">
        <f t="shared" si="10"/>
        <v/>
      </c>
      <c r="U5940" s="84" t="str">
        <f t="shared" si="11"/>
        <v/>
      </c>
      <c r="V5940" s="65" t="str">
        <f t="shared" si="5"/>
        <v/>
      </c>
      <c r="W5940" s="84"/>
      <c r="X5940" s="84"/>
      <c r="Y5940" s="85"/>
      <c r="Z5940" s="85"/>
      <c r="AA5940" s="65" t="str">
        <f t="shared" si="6"/>
        <v/>
      </c>
      <c r="AB5940" s="65" t="str">
        <f t="shared" si="7"/>
        <v/>
      </c>
      <c r="AC5940" s="86"/>
      <c r="AD5940" s="87" t="str">
        <f t="shared" si="8"/>
        <v/>
      </c>
      <c r="AE5940" s="84"/>
      <c r="AF5940" s="86">
        <f>IF(AC5940&gt;0,AC5940,'⚙️ Config'!$B$10)</f>
        <v>0.0075</v>
      </c>
      <c r="AG5940" s="88">
        <f t="shared" si="9"/>
        <v>11839.42403</v>
      </c>
      <c r="AH5940" s="88">
        <f>AG5940*'⚙️ Config'!$B$11</f>
        <v>59197.12013</v>
      </c>
      <c r="AI5940" s="88">
        <f>AH5940*'⚙️ Config'!$B$12</f>
        <v>17759.13604</v>
      </c>
      <c r="AJ5940" s="64"/>
      <c r="AK5940" s="84"/>
      <c r="AL5940" s="84"/>
      <c r="AM5940" s="84"/>
      <c r="AN5940" s="84"/>
      <c r="AO5940" s="84"/>
      <c r="AP5940" s="84"/>
      <c r="AQ5940" s="84"/>
    </row>
    <row r="5941" ht="15.0" customHeight="1">
      <c r="A5941" s="98">
        <v>5938.0</v>
      </c>
      <c r="B5941" s="99" t="s">
        <v>12422</v>
      </c>
      <c r="C5941" s="98" t="s">
        <v>154</v>
      </c>
      <c r="D5941" s="98" t="s">
        <v>12423</v>
      </c>
      <c r="E5941" s="100">
        <v>33.25</v>
      </c>
      <c r="F5941" s="98" t="s">
        <v>86</v>
      </c>
      <c r="G5941" s="98" t="s">
        <v>606</v>
      </c>
      <c r="H5941" s="101">
        <v>1577580.75</v>
      </c>
      <c r="I5941" s="98">
        <v>1.0</v>
      </c>
      <c r="J5941" s="102">
        <v>4.8</v>
      </c>
      <c r="K5941" s="99">
        <v>2021.0</v>
      </c>
      <c r="L5941" s="98" t="s">
        <v>630</v>
      </c>
      <c r="M5941" s="98">
        <v>2021.0</v>
      </c>
      <c r="N5941" s="98" t="s">
        <v>161</v>
      </c>
      <c r="O5941" s="65" t="str">
        <f t="shared" si="1"/>
        <v>052905770001</v>
      </c>
      <c r="P5941" s="65">
        <f t="shared" si="2"/>
        <v>0</v>
      </c>
      <c r="Q5941" s="65">
        <f t="shared" si="3"/>
        <v>7</v>
      </c>
      <c r="R5941" s="65" t="str">
        <f t="shared" si="12"/>
        <v>05.290.577/0001-07</v>
      </c>
      <c r="S5941" s="84"/>
      <c r="T5941" s="84" t="str">
        <f t="shared" si="10"/>
        <v/>
      </c>
      <c r="U5941" s="84" t="str">
        <f t="shared" si="11"/>
        <v/>
      </c>
      <c r="V5941" s="65" t="str">
        <f t="shared" si="5"/>
        <v/>
      </c>
      <c r="W5941" s="84"/>
      <c r="X5941" s="84"/>
      <c r="Y5941" s="85"/>
      <c r="Z5941" s="85"/>
      <c r="AA5941" s="65" t="str">
        <f t="shared" si="6"/>
        <v/>
      </c>
      <c r="AB5941" s="65" t="str">
        <f t="shared" si="7"/>
        <v/>
      </c>
      <c r="AC5941" s="86"/>
      <c r="AD5941" s="87" t="str">
        <f t="shared" si="8"/>
        <v/>
      </c>
      <c r="AE5941" s="84"/>
      <c r="AF5941" s="86">
        <f>IF(AC5941&gt;0,AC5941,'⚙️ Config'!$B$10)</f>
        <v>0.0075</v>
      </c>
      <c r="AG5941" s="88">
        <f t="shared" si="9"/>
        <v>11831.85563</v>
      </c>
      <c r="AH5941" s="88">
        <f>AG5941*'⚙️ Config'!$B$11</f>
        <v>59159.27813</v>
      </c>
      <c r="AI5941" s="88">
        <f>AH5941*'⚙️ Config'!$B$12</f>
        <v>17747.78344</v>
      </c>
      <c r="AJ5941" s="64"/>
      <c r="AK5941" s="84"/>
      <c r="AL5941" s="84"/>
      <c r="AM5941" s="84"/>
      <c r="AN5941" s="84"/>
      <c r="AO5941" s="84"/>
      <c r="AP5941" s="84"/>
      <c r="AQ5941" s="84"/>
    </row>
    <row r="5942" ht="15.0" customHeight="1">
      <c r="A5942" s="103">
        <v>5939.0</v>
      </c>
      <c r="B5942" s="104" t="s">
        <v>12424</v>
      </c>
      <c r="C5942" s="103" t="s">
        <v>141</v>
      </c>
      <c r="D5942" s="103" t="s">
        <v>12425</v>
      </c>
      <c r="E5942" s="105">
        <v>33.5</v>
      </c>
      <c r="F5942" s="103" t="s">
        <v>86</v>
      </c>
      <c r="G5942" s="103" t="s">
        <v>606</v>
      </c>
      <c r="H5942" s="106">
        <v>1577427.74</v>
      </c>
      <c r="I5942" s="103">
        <v>1.0</v>
      </c>
      <c r="J5942" s="107">
        <v>4.7</v>
      </c>
      <c r="K5942" s="104">
        <v>2021.0</v>
      </c>
      <c r="L5942" s="103" t="s">
        <v>630</v>
      </c>
      <c r="M5942" s="103">
        <v>2021.0</v>
      </c>
      <c r="N5942" s="103" t="s">
        <v>161</v>
      </c>
      <c r="O5942" s="65" t="str">
        <f t="shared" si="1"/>
        <v>134450720001</v>
      </c>
      <c r="P5942" s="65">
        <f t="shared" si="2"/>
        <v>9</v>
      </c>
      <c r="Q5942" s="65">
        <f t="shared" si="3"/>
        <v>4</v>
      </c>
      <c r="R5942" s="65" t="str">
        <f t="shared" si="12"/>
        <v>13.445.072/0001-94</v>
      </c>
      <c r="S5942" s="84"/>
      <c r="T5942" s="84" t="str">
        <f t="shared" si="10"/>
        <v/>
      </c>
      <c r="U5942" s="84" t="str">
        <f t="shared" si="11"/>
        <v/>
      </c>
      <c r="V5942" s="65" t="str">
        <f t="shared" si="5"/>
        <v/>
      </c>
      <c r="W5942" s="84"/>
      <c r="X5942" s="84"/>
      <c r="Y5942" s="85"/>
      <c r="Z5942" s="85"/>
      <c r="AA5942" s="65" t="str">
        <f t="shared" si="6"/>
        <v/>
      </c>
      <c r="AB5942" s="65" t="str">
        <f t="shared" si="7"/>
        <v/>
      </c>
      <c r="AC5942" s="86"/>
      <c r="AD5942" s="87" t="str">
        <f t="shared" si="8"/>
        <v/>
      </c>
      <c r="AE5942" s="84"/>
      <c r="AF5942" s="86">
        <f>IF(AC5942&gt;0,AC5942,'⚙️ Config'!$B$10)</f>
        <v>0.0075</v>
      </c>
      <c r="AG5942" s="88">
        <f t="shared" si="9"/>
        <v>11830.70805</v>
      </c>
      <c r="AH5942" s="88">
        <f>AG5942*'⚙️ Config'!$B$11</f>
        <v>59153.54025</v>
      </c>
      <c r="AI5942" s="88">
        <f>AH5942*'⚙️ Config'!$B$12</f>
        <v>17746.06208</v>
      </c>
      <c r="AJ5942" s="64"/>
      <c r="AK5942" s="84"/>
      <c r="AL5942" s="84"/>
      <c r="AM5942" s="84"/>
      <c r="AN5942" s="84"/>
      <c r="AO5942" s="84"/>
      <c r="AP5942" s="84"/>
      <c r="AQ5942" s="84"/>
    </row>
    <row r="5943" ht="15.0" customHeight="1">
      <c r="A5943" s="103">
        <v>5940.0</v>
      </c>
      <c r="B5943" s="104" t="s">
        <v>12426</v>
      </c>
      <c r="C5943" s="103" t="s">
        <v>141</v>
      </c>
      <c r="D5943" s="103" t="s">
        <v>12427</v>
      </c>
      <c r="E5943" s="105">
        <v>33.5</v>
      </c>
      <c r="F5943" s="103" t="s">
        <v>86</v>
      </c>
      <c r="G5943" s="103" t="s">
        <v>606</v>
      </c>
      <c r="H5943" s="106">
        <v>1576922.01</v>
      </c>
      <c r="I5943" s="103">
        <v>1.0</v>
      </c>
      <c r="J5943" s="107">
        <v>4.7</v>
      </c>
      <c r="K5943" s="104">
        <v>2021.0</v>
      </c>
      <c r="L5943" s="103" t="s">
        <v>630</v>
      </c>
      <c r="M5943" s="103">
        <v>2021.0</v>
      </c>
      <c r="N5943" s="103" t="s">
        <v>161</v>
      </c>
      <c r="O5943" s="65" t="str">
        <f t="shared" si="1"/>
        <v>005946450001</v>
      </c>
      <c r="P5943" s="65">
        <f t="shared" si="2"/>
        <v>0</v>
      </c>
      <c r="Q5943" s="65">
        <f t="shared" si="3"/>
        <v>8</v>
      </c>
      <c r="R5943" s="65" t="str">
        <f t="shared" si="12"/>
        <v>00.594.645/0001-08</v>
      </c>
      <c r="S5943" s="84"/>
      <c r="T5943" s="84" t="str">
        <f t="shared" si="10"/>
        <v/>
      </c>
      <c r="U5943" s="84" t="str">
        <f t="shared" si="11"/>
        <v/>
      </c>
      <c r="V5943" s="65" t="str">
        <f t="shared" si="5"/>
        <v/>
      </c>
      <c r="W5943" s="84"/>
      <c r="X5943" s="84"/>
      <c r="Y5943" s="85"/>
      <c r="Z5943" s="85"/>
      <c r="AA5943" s="65" t="str">
        <f t="shared" si="6"/>
        <v/>
      </c>
      <c r="AB5943" s="65" t="str">
        <f t="shared" si="7"/>
        <v/>
      </c>
      <c r="AC5943" s="86"/>
      <c r="AD5943" s="87" t="str">
        <f t="shared" si="8"/>
        <v/>
      </c>
      <c r="AE5943" s="84"/>
      <c r="AF5943" s="86">
        <f>IF(AC5943&gt;0,AC5943,'⚙️ Config'!$B$10)</f>
        <v>0.0075</v>
      </c>
      <c r="AG5943" s="88">
        <f t="shared" si="9"/>
        <v>11826.91508</v>
      </c>
      <c r="AH5943" s="88">
        <f>AG5943*'⚙️ Config'!$B$11</f>
        <v>59134.57538</v>
      </c>
      <c r="AI5943" s="88">
        <f>AH5943*'⚙️ Config'!$B$12</f>
        <v>17740.37261</v>
      </c>
      <c r="AJ5943" s="64"/>
      <c r="AK5943" s="84"/>
      <c r="AL5943" s="84"/>
      <c r="AM5943" s="84"/>
      <c r="AN5943" s="84"/>
      <c r="AO5943" s="84"/>
      <c r="AP5943" s="84"/>
      <c r="AQ5943" s="84"/>
    </row>
    <row r="5944" ht="15.0" customHeight="1">
      <c r="A5944" s="98">
        <v>5941.0</v>
      </c>
      <c r="B5944" s="99" t="s">
        <v>12428</v>
      </c>
      <c r="C5944" s="98" t="s">
        <v>141</v>
      </c>
      <c r="D5944" s="98" t="s">
        <v>12429</v>
      </c>
      <c r="E5944" s="100">
        <v>32.77</v>
      </c>
      <c r="F5944" s="98" t="s">
        <v>86</v>
      </c>
      <c r="G5944" s="98" t="s">
        <v>606</v>
      </c>
      <c r="H5944" s="101">
        <v>1571785.24</v>
      </c>
      <c r="I5944" s="98">
        <v>1.0</v>
      </c>
      <c r="J5944" s="102">
        <v>5.0</v>
      </c>
      <c r="K5944" s="99">
        <v>2021.0</v>
      </c>
      <c r="L5944" s="98" t="s">
        <v>630</v>
      </c>
      <c r="M5944" s="98">
        <v>2021.0</v>
      </c>
      <c r="N5944" s="98" t="s">
        <v>145</v>
      </c>
      <c r="O5944" s="65" t="str">
        <f t="shared" si="1"/>
        <v>251588940001</v>
      </c>
      <c r="P5944" s="65">
        <f t="shared" si="2"/>
        <v>7</v>
      </c>
      <c r="Q5944" s="65">
        <f t="shared" si="3"/>
        <v>3</v>
      </c>
      <c r="R5944" s="65" t="str">
        <f t="shared" si="12"/>
        <v>25.158.894/0001-73</v>
      </c>
      <c r="S5944" s="84"/>
      <c r="T5944" s="84" t="str">
        <f t="shared" si="10"/>
        <v/>
      </c>
      <c r="U5944" s="84" t="str">
        <f t="shared" si="11"/>
        <v/>
      </c>
      <c r="V5944" s="65" t="str">
        <f t="shared" si="5"/>
        <v/>
      </c>
      <c r="W5944" s="84"/>
      <c r="X5944" s="84"/>
      <c r="Y5944" s="85"/>
      <c r="Z5944" s="85"/>
      <c r="AA5944" s="65" t="str">
        <f t="shared" si="6"/>
        <v/>
      </c>
      <c r="AB5944" s="65" t="str">
        <f t="shared" si="7"/>
        <v/>
      </c>
      <c r="AC5944" s="86"/>
      <c r="AD5944" s="87" t="str">
        <f t="shared" si="8"/>
        <v/>
      </c>
      <c r="AE5944" s="84"/>
      <c r="AF5944" s="86">
        <f>IF(AC5944&gt;0,AC5944,'⚙️ Config'!$B$10)</f>
        <v>0.0075</v>
      </c>
      <c r="AG5944" s="88">
        <f t="shared" si="9"/>
        <v>11788.3893</v>
      </c>
      <c r="AH5944" s="88">
        <f>AG5944*'⚙️ Config'!$B$11</f>
        <v>58941.9465</v>
      </c>
      <c r="AI5944" s="88">
        <f>AH5944*'⚙️ Config'!$B$12</f>
        <v>17682.58395</v>
      </c>
      <c r="AJ5944" s="64"/>
      <c r="AK5944" s="84"/>
      <c r="AL5944" s="84"/>
      <c r="AM5944" s="84"/>
      <c r="AN5944" s="84"/>
      <c r="AO5944" s="84"/>
      <c r="AP5944" s="84"/>
      <c r="AQ5944" s="84"/>
    </row>
    <row r="5945" ht="15.0" customHeight="1">
      <c r="A5945" s="98">
        <v>5942.0</v>
      </c>
      <c r="B5945" s="99" t="s">
        <v>12430</v>
      </c>
      <c r="C5945" s="98" t="s">
        <v>141</v>
      </c>
      <c r="D5945" s="98" t="s">
        <v>12431</v>
      </c>
      <c r="E5945" s="100">
        <v>33.01</v>
      </c>
      <c r="F5945" s="98" t="s">
        <v>86</v>
      </c>
      <c r="G5945" s="98" t="s">
        <v>606</v>
      </c>
      <c r="H5945" s="101">
        <v>1570982.14</v>
      </c>
      <c r="I5945" s="98">
        <v>1.0</v>
      </c>
      <c r="J5945" s="102">
        <v>4.9</v>
      </c>
      <c r="K5945" s="99">
        <v>2021.0</v>
      </c>
      <c r="L5945" s="98" t="s">
        <v>448</v>
      </c>
      <c r="M5945" s="98">
        <v>2021.0</v>
      </c>
      <c r="N5945" s="98" t="s">
        <v>161</v>
      </c>
      <c r="O5945" s="65" t="str">
        <f t="shared" si="1"/>
        <v>087392060001</v>
      </c>
      <c r="P5945" s="65">
        <f t="shared" si="2"/>
        <v>4</v>
      </c>
      <c r="Q5945" s="65">
        <f t="shared" si="3"/>
        <v>0</v>
      </c>
      <c r="R5945" s="65" t="str">
        <f t="shared" si="12"/>
        <v>08.739.206/0001-40</v>
      </c>
      <c r="S5945" s="84"/>
      <c r="T5945" s="84" t="str">
        <f t="shared" si="10"/>
        <v/>
      </c>
      <c r="U5945" s="84" t="str">
        <f t="shared" si="11"/>
        <v/>
      </c>
      <c r="V5945" s="65" t="str">
        <f t="shared" si="5"/>
        <v/>
      </c>
      <c r="W5945" s="84"/>
      <c r="X5945" s="84"/>
      <c r="Y5945" s="85"/>
      <c r="Z5945" s="85"/>
      <c r="AA5945" s="65" t="str">
        <f t="shared" si="6"/>
        <v/>
      </c>
      <c r="AB5945" s="65" t="str">
        <f t="shared" si="7"/>
        <v/>
      </c>
      <c r="AC5945" s="86"/>
      <c r="AD5945" s="87" t="str">
        <f t="shared" si="8"/>
        <v/>
      </c>
      <c r="AE5945" s="84"/>
      <c r="AF5945" s="86">
        <f>IF(AC5945&gt;0,AC5945,'⚙️ Config'!$B$10)</f>
        <v>0.0075</v>
      </c>
      <c r="AG5945" s="88">
        <f t="shared" si="9"/>
        <v>11782.36605</v>
      </c>
      <c r="AH5945" s="88">
        <f>AG5945*'⚙️ Config'!$B$11</f>
        <v>58911.83025</v>
      </c>
      <c r="AI5945" s="88">
        <f>AH5945*'⚙️ Config'!$B$12</f>
        <v>17673.54908</v>
      </c>
      <c r="AJ5945" s="64"/>
      <c r="AK5945" s="84"/>
      <c r="AL5945" s="84"/>
      <c r="AM5945" s="84"/>
      <c r="AN5945" s="84"/>
      <c r="AO5945" s="84"/>
      <c r="AP5945" s="84"/>
      <c r="AQ5945" s="84"/>
    </row>
    <row r="5946" ht="15.0" customHeight="1">
      <c r="A5946" s="98">
        <v>5943.0</v>
      </c>
      <c r="B5946" s="99" t="s">
        <v>12432</v>
      </c>
      <c r="C5946" s="98" t="s">
        <v>141</v>
      </c>
      <c r="D5946" s="98" t="s">
        <v>12433</v>
      </c>
      <c r="E5946" s="100">
        <v>32.77</v>
      </c>
      <c r="F5946" s="98" t="s">
        <v>86</v>
      </c>
      <c r="G5946" s="98" t="s">
        <v>606</v>
      </c>
      <c r="H5946" s="101">
        <v>1570192.01</v>
      </c>
      <c r="I5946" s="98">
        <v>1.0</v>
      </c>
      <c r="J5946" s="102">
        <v>5.0</v>
      </c>
      <c r="K5946" s="99">
        <v>2021.0</v>
      </c>
      <c r="L5946" s="98" t="s">
        <v>630</v>
      </c>
      <c r="M5946" s="98">
        <v>2021.0</v>
      </c>
      <c r="N5946" s="98" t="s">
        <v>145</v>
      </c>
      <c r="O5946" s="65" t="str">
        <f t="shared" si="1"/>
        <v>170231670001</v>
      </c>
      <c r="P5946" s="65">
        <f t="shared" si="2"/>
        <v>7</v>
      </c>
      <c r="Q5946" s="65">
        <f t="shared" si="3"/>
        <v>0</v>
      </c>
      <c r="R5946" s="65" t="str">
        <f t="shared" si="12"/>
        <v>17.023.167/0001-70</v>
      </c>
      <c r="S5946" s="84"/>
      <c r="T5946" s="84" t="str">
        <f t="shared" si="10"/>
        <v/>
      </c>
      <c r="U5946" s="84" t="str">
        <f t="shared" si="11"/>
        <v/>
      </c>
      <c r="V5946" s="65" t="str">
        <f t="shared" si="5"/>
        <v/>
      </c>
      <c r="W5946" s="84"/>
      <c r="X5946" s="84"/>
      <c r="Y5946" s="85"/>
      <c r="Z5946" s="85"/>
      <c r="AA5946" s="65" t="str">
        <f t="shared" si="6"/>
        <v/>
      </c>
      <c r="AB5946" s="65" t="str">
        <f t="shared" si="7"/>
        <v/>
      </c>
      <c r="AC5946" s="86"/>
      <c r="AD5946" s="87" t="str">
        <f t="shared" si="8"/>
        <v/>
      </c>
      <c r="AE5946" s="84"/>
      <c r="AF5946" s="86">
        <f>IF(AC5946&gt;0,AC5946,'⚙️ Config'!$B$10)</f>
        <v>0.0075</v>
      </c>
      <c r="AG5946" s="88">
        <f t="shared" si="9"/>
        <v>11776.44008</v>
      </c>
      <c r="AH5946" s="88">
        <f>AG5946*'⚙️ Config'!$B$11</f>
        <v>58882.20038</v>
      </c>
      <c r="AI5946" s="88">
        <f>AH5946*'⚙️ Config'!$B$12</f>
        <v>17664.66011</v>
      </c>
      <c r="AJ5946" s="64"/>
      <c r="AK5946" s="84"/>
      <c r="AL5946" s="84"/>
      <c r="AM5946" s="84"/>
      <c r="AN5946" s="84"/>
      <c r="AO5946" s="84"/>
      <c r="AP5946" s="84"/>
      <c r="AQ5946" s="84"/>
    </row>
    <row r="5947" ht="15.0" customHeight="1">
      <c r="A5947" s="98">
        <v>5944.0</v>
      </c>
      <c r="B5947" s="99" t="s">
        <v>12434</v>
      </c>
      <c r="C5947" s="98" t="s">
        <v>141</v>
      </c>
      <c r="D5947" s="98" t="s">
        <v>12435</v>
      </c>
      <c r="E5947" s="100">
        <v>33.5</v>
      </c>
      <c r="F5947" s="98" t="s">
        <v>86</v>
      </c>
      <c r="G5947" s="98" t="s">
        <v>606</v>
      </c>
      <c r="H5947" s="101">
        <v>1569183.44</v>
      </c>
      <c r="I5947" s="98">
        <v>1.0</v>
      </c>
      <c r="J5947" s="102">
        <v>4.7</v>
      </c>
      <c r="K5947" s="99">
        <v>2021.0</v>
      </c>
      <c r="L5947" s="98" t="s">
        <v>630</v>
      </c>
      <c r="M5947" s="98">
        <v>2021.0</v>
      </c>
      <c r="N5947" s="98" t="s">
        <v>161</v>
      </c>
      <c r="O5947" s="65" t="str">
        <f t="shared" si="1"/>
        <v>145364810001</v>
      </c>
      <c r="P5947" s="65">
        <f t="shared" si="2"/>
        <v>6</v>
      </c>
      <c r="Q5947" s="65">
        <f t="shared" si="3"/>
        <v>9</v>
      </c>
      <c r="R5947" s="65" t="str">
        <f t="shared" si="12"/>
        <v>14.536.481/0001-69</v>
      </c>
      <c r="S5947" s="84"/>
      <c r="T5947" s="84" t="str">
        <f t="shared" si="10"/>
        <v/>
      </c>
      <c r="U5947" s="84" t="str">
        <f t="shared" si="11"/>
        <v/>
      </c>
      <c r="V5947" s="65" t="str">
        <f t="shared" si="5"/>
        <v/>
      </c>
      <c r="W5947" s="84"/>
      <c r="X5947" s="84"/>
      <c r="Y5947" s="85"/>
      <c r="Z5947" s="85"/>
      <c r="AA5947" s="65" t="str">
        <f t="shared" si="6"/>
        <v/>
      </c>
      <c r="AB5947" s="65" t="str">
        <f t="shared" si="7"/>
        <v/>
      </c>
      <c r="AC5947" s="86"/>
      <c r="AD5947" s="87" t="str">
        <f t="shared" si="8"/>
        <v/>
      </c>
      <c r="AE5947" s="84"/>
      <c r="AF5947" s="86">
        <f>IF(AC5947&gt;0,AC5947,'⚙️ Config'!$B$10)</f>
        <v>0.0075</v>
      </c>
      <c r="AG5947" s="88">
        <f t="shared" si="9"/>
        <v>11768.8758</v>
      </c>
      <c r="AH5947" s="88">
        <f>AG5947*'⚙️ Config'!$B$11</f>
        <v>58844.379</v>
      </c>
      <c r="AI5947" s="88">
        <f>AH5947*'⚙️ Config'!$B$12</f>
        <v>17653.3137</v>
      </c>
      <c r="AJ5947" s="64"/>
      <c r="AK5947" s="84"/>
      <c r="AL5947" s="84"/>
      <c r="AM5947" s="84"/>
      <c r="AN5947" s="84"/>
      <c r="AO5947" s="84"/>
      <c r="AP5947" s="84"/>
      <c r="AQ5947" s="84"/>
    </row>
    <row r="5948" ht="15.0" customHeight="1">
      <c r="A5948" s="98">
        <v>5945.0</v>
      </c>
      <c r="B5948" s="99" t="s">
        <v>12436</v>
      </c>
      <c r="C5948" s="98" t="s">
        <v>141</v>
      </c>
      <c r="D5948" s="98" t="s">
        <v>12437</v>
      </c>
      <c r="E5948" s="100">
        <v>32.77</v>
      </c>
      <c r="F5948" s="98" t="s">
        <v>86</v>
      </c>
      <c r="G5948" s="98" t="s">
        <v>606</v>
      </c>
      <c r="H5948" s="101">
        <v>1564822.3</v>
      </c>
      <c r="I5948" s="98">
        <v>1.0</v>
      </c>
      <c r="J5948" s="102">
        <v>5.0</v>
      </c>
      <c r="K5948" s="99">
        <v>2021.0</v>
      </c>
      <c r="L5948" s="98" t="s">
        <v>630</v>
      </c>
      <c r="M5948" s="98">
        <v>2021.0</v>
      </c>
      <c r="N5948" s="98" t="s">
        <v>161</v>
      </c>
      <c r="O5948" s="65" t="str">
        <f t="shared" si="1"/>
        <v>130321700001</v>
      </c>
      <c r="P5948" s="65">
        <f t="shared" si="2"/>
        <v>0</v>
      </c>
      <c r="Q5948" s="65">
        <f t="shared" si="3"/>
        <v>8</v>
      </c>
      <c r="R5948" s="65" t="str">
        <f t="shared" si="12"/>
        <v>13.032.170/0001-08</v>
      </c>
      <c r="S5948" s="84"/>
      <c r="T5948" s="84" t="str">
        <f t="shared" si="10"/>
        <v/>
      </c>
      <c r="U5948" s="84" t="str">
        <f t="shared" si="11"/>
        <v/>
      </c>
      <c r="V5948" s="65" t="str">
        <f t="shared" si="5"/>
        <v/>
      </c>
      <c r="W5948" s="84"/>
      <c r="X5948" s="84"/>
      <c r="Y5948" s="85"/>
      <c r="Z5948" s="85"/>
      <c r="AA5948" s="65" t="str">
        <f t="shared" si="6"/>
        <v/>
      </c>
      <c r="AB5948" s="65" t="str">
        <f t="shared" si="7"/>
        <v/>
      </c>
      <c r="AC5948" s="86"/>
      <c r="AD5948" s="87" t="str">
        <f t="shared" si="8"/>
        <v/>
      </c>
      <c r="AE5948" s="84"/>
      <c r="AF5948" s="86">
        <f>IF(AC5948&gt;0,AC5948,'⚙️ Config'!$B$10)</f>
        <v>0.0075</v>
      </c>
      <c r="AG5948" s="88">
        <f t="shared" si="9"/>
        <v>11736.16725</v>
      </c>
      <c r="AH5948" s="88">
        <f>AG5948*'⚙️ Config'!$B$11</f>
        <v>58680.83625</v>
      </c>
      <c r="AI5948" s="88">
        <f>AH5948*'⚙️ Config'!$B$12</f>
        <v>17604.25088</v>
      </c>
      <c r="AJ5948" s="64"/>
      <c r="AK5948" s="84"/>
      <c r="AL5948" s="84"/>
      <c r="AM5948" s="84"/>
      <c r="AN5948" s="84"/>
      <c r="AO5948" s="84"/>
      <c r="AP5948" s="84"/>
      <c r="AQ5948" s="84"/>
    </row>
    <row r="5949" ht="15.0" customHeight="1">
      <c r="A5949" s="98">
        <v>5946.0</v>
      </c>
      <c r="B5949" s="99" t="s">
        <v>12438</v>
      </c>
      <c r="C5949" s="98" t="s">
        <v>141</v>
      </c>
      <c r="D5949" s="98" t="s">
        <v>12439</v>
      </c>
      <c r="E5949" s="100">
        <v>33.5</v>
      </c>
      <c r="F5949" s="98" t="s">
        <v>86</v>
      </c>
      <c r="G5949" s="98" t="s">
        <v>606</v>
      </c>
      <c r="H5949" s="101">
        <v>1564408.58</v>
      </c>
      <c r="I5949" s="98">
        <v>1.0</v>
      </c>
      <c r="J5949" s="102">
        <v>4.7</v>
      </c>
      <c r="K5949" s="99">
        <v>2021.0</v>
      </c>
      <c r="L5949" s="98" t="s">
        <v>630</v>
      </c>
      <c r="M5949" s="98">
        <v>2021.0</v>
      </c>
      <c r="N5949" s="98" t="s">
        <v>161</v>
      </c>
      <c r="O5949" s="65" t="str">
        <f t="shared" si="1"/>
        <v>078997490001</v>
      </c>
      <c r="P5949" s="65">
        <f t="shared" si="2"/>
        <v>6</v>
      </c>
      <c r="Q5949" s="65">
        <f t="shared" si="3"/>
        <v>1</v>
      </c>
      <c r="R5949" s="65" t="str">
        <f t="shared" si="12"/>
        <v>07.899.749/0001-61</v>
      </c>
      <c r="S5949" s="84"/>
      <c r="T5949" s="84" t="str">
        <f t="shared" si="10"/>
        <v/>
      </c>
      <c r="U5949" s="84" t="str">
        <f t="shared" si="11"/>
        <v/>
      </c>
      <c r="V5949" s="65" t="str">
        <f t="shared" si="5"/>
        <v/>
      </c>
      <c r="W5949" s="84"/>
      <c r="X5949" s="84"/>
      <c r="Y5949" s="85"/>
      <c r="Z5949" s="85"/>
      <c r="AA5949" s="65" t="str">
        <f t="shared" si="6"/>
        <v/>
      </c>
      <c r="AB5949" s="65" t="str">
        <f t="shared" si="7"/>
        <v/>
      </c>
      <c r="AC5949" s="86"/>
      <c r="AD5949" s="87" t="str">
        <f t="shared" si="8"/>
        <v/>
      </c>
      <c r="AE5949" s="84"/>
      <c r="AF5949" s="86">
        <f>IF(AC5949&gt;0,AC5949,'⚙️ Config'!$B$10)</f>
        <v>0.0075</v>
      </c>
      <c r="AG5949" s="88">
        <f t="shared" si="9"/>
        <v>11733.06435</v>
      </c>
      <c r="AH5949" s="88">
        <f>AG5949*'⚙️ Config'!$B$11</f>
        <v>58665.32175</v>
      </c>
      <c r="AI5949" s="88">
        <f>AH5949*'⚙️ Config'!$B$12</f>
        <v>17599.59653</v>
      </c>
      <c r="AJ5949" s="64"/>
      <c r="AK5949" s="84"/>
      <c r="AL5949" s="84"/>
      <c r="AM5949" s="84"/>
      <c r="AN5949" s="84"/>
      <c r="AO5949" s="84"/>
      <c r="AP5949" s="84"/>
      <c r="AQ5949" s="84"/>
    </row>
    <row r="5950" ht="15.0" customHeight="1">
      <c r="A5950" s="98">
        <v>5947.0</v>
      </c>
      <c r="B5950" s="99" t="s">
        <v>12440</v>
      </c>
      <c r="C5950" s="98" t="s">
        <v>141</v>
      </c>
      <c r="D5950" s="98" t="s">
        <v>12441</v>
      </c>
      <c r="E5950" s="100">
        <v>33.25</v>
      </c>
      <c r="F5950" s="98" t="s">
        <v>86</v>
      </c>
      <c r="G5950" s="98" t="s">
        <v>606</v>
      </c>
      <c r="H5950" s="101">
        <v>1563260.37</v>
      </c>
      <c r="I5950" s="98">
        <v>1.0</v>
      </c>
      <c r="J5950" s="102">
        <v>4.8</v>
      </c>
      <c r="K5950" s="99">
        <v>2021.0</v>
      </c>
      <c r="L5950" s="98" t="s">
        <v>630</v>
      </c>
      <c r="M5950" s="98">
        <v>2021.0</v>
      </c>
      <c r="N5950" s="98" t="s">
        <v>161</v>
      </c>
      <c r="O5950" s="65" t="str">
        <f t="shared" si="1"/>
        <v>086220550001</v>
      </c>
      <c r="P5950" s="65">
        <f t="shared" si="2"/>
        <v>4</v>
      </c>
      <c r="Q5950" s="65">
        <f t="shared" si="3"/>
        <v>5</v>
      </c>
      <c r="R5950" s="65" t="str">
        <f t="shared" si="12"/>
        <v>08.622.055/0001-45</v>
      </c>
      <c r="S5950" s="84"/>
      <c r="T5950" s="84" t="str">
        <f t="shared" si="10"/>
        <v/>
      </c>
      <c r="U5950" s="84" t="str">
        <f t="shared" si="11"/>
        <v/>
      </c>
      <c r="V5950" s="65" t="str">
        <f t="shared" si="5"/>
        <v/>
      </c>
      <c r="W5950" s="84"/>
      <c r="X5950" s="84"/>
      <c r="Y5950" s="85"/>
      <c r="Z5950" s="85"/>
      <c r="AA5950" s="65" t="str">
        <f t="shared" si="6"/>
        <v/>
      </c>
      <c r="AB5950" s="65" t="str">
        <f t="shared" si="7"/>
        <v/>
      </c>
      <c r="AC5950" s="86"/>
      <c r="AD5950" s="87" t="str">
        <f t="shared" si="8"/>
        <v/>
      </c>
      <c r="AE5950" s="84"/>
      <c r="AF5950" s="86">
        <f>IF(AC5950&gt;0,AC5950,'⚙️ Config'!$B$10)</f>
        <v>0.0075</v>
      </c>
      <c r="AG5950" s="88">
        <f t="shared" si="9"/>
        <v>11724.45278</v>
      </c>
      <c r="AH5950" s="88">
        <f>AG5950*'⚙️ Config'!$B$11</f>
        <v>58622.26388</v>
      </c>
      <c r="AI5950" s="88">
        <f>AH5950*'⚙️ Config'!$B$12</f>
        <v>17586.67916</v>
      </c>
      <c r="AJ5950" s="64"/>
      <c r="AK5950" s="84"/>
      <c r="AL5950" s="84"/>
      <c r="AM5950" s="84"/>
      <c r="AN5950" s="84"/>
      <c r="AO5950" s="84"/>
      <c r="AP5950" s="84"/>
      <c r="AQ5950" s="84"/>
    </row>
    <row r="5951" ht="15.0" customHeight="1">
      <c r="A5951" s="103">
        <v>5948.0</v>
      </c>
      <c r="B5951" s="104" t="s">
        <v>12442</v>
      </c>
      <c r="C5951" s="103" t="s">
        <v>141</v>
      </c>
      <c r="D5951" s="103" t="s">
        <v>12443</v>
      </c>
      <c r="E5951" s="105">
        <v>33.25</v>
      </c>
      <c r="F5951" s="103" t="s">
        <v>86</v>
      </c>
      <c r="G5951" s="103" t="s">
        <v>606</v>
      </c>
      <c r="H5951" s="106">
        <v>1561875.04</v>
      </c>
      <c r="I5951" s="103">
        <v>1.0</v>
      </c>
      <c r="J5951" s="107">
        <v>4.8</v>
      </c>
      <c r="K5951" s="104">
        <v>2021.0</v>
      </c>
      <c r="L5951" s="103" t="s">
        <v>630</v>
      </c>
      <c r="M5951" s="103">
        <v>2021.0</v>
      </c>
      <c r="N5951" s="103" t="s">
        <v>145</v>
      </c>
      <c r="O5951" s="65" t="str">
        <f t="shared" si="1"/>
        <v>283991640001</v>
      </c>
      <c r="P5951" s="65">
        <f t="shared" si="2"/>
        <v>5</v>
      </c>
      <c r="Q5951" s="65">
        <f t="shared" si="3"/>
        <v>2</v>
      </c>
      <c r="R5951" s="65" t="str">
        <f t="shared" si="12"/>
        <v>28.399.164/0001-52</v>
      </c>
      <c r="S5951" s="84"/>
      <c r="T5951" s="84" t="str">
        <f t="shared" si="10"/>
        <v/>
      </c>
      <c r="U5951" s="84" t="str">
        <f t="shared" si="11"/>
        <v/>
      </c>
      <c r="V5951" s="65" t="str">
        <f t="shared" si="5"/>
        <v/>
      </c>
      <c r="W5951" s="84"/>
      <c r="X5951" s="84"/>
      <c r="Y5951" s="85"/>
      <c r="Z5951" s="85"/>
      <c r="AA5951" s="65" t="str">
        <f t="shared" si="6"/>
        <v/>
      </c>
      <c r="AB5951" s="65" t="str">
        <f t="shared" si="7"/>
        <v/>
      </c>
      <c r="AC5951" s="86"/>
      <c r="AD5951" s="87" t="str">
        <f t="shared" si="8"/>
        <v/>
      </c>
      <c r="AE5951" s="84"/>
      <c r="AF5951" s="86">
        <f>IF(AC5951&gt;0,AC5951,'⚙️ Config'!$B$10)</f>
        <v>0.0075</v>
      </c>
      <c r="AG5951" s="88">
        <f t="shared" si="9"/>
        <v>11714.0628</v>
      </c>
      <c r="AH5951" s="88">
        <f>AG5951*'⚙️ Config'!$B$11</f>
        <v>58570.314</v>
      </c>
      <c r="AI5951" s="88">
        <f>AH5951*'⚙️ Config'!$B$12</f>
        <v>17571.0942</v>
      </c>
      <c r="AJ5951" s="64"/>
      <c r="AK5951" s="84"/>
      <c r="AL5951" s="84"/>
      <c r="AM5951" s="84"/>
      <c r="AN5951" s="84"/>
      <c r="AO5951" s="84"/>
      <c r="AP5951" s="84"/>
      <c r="AQ5951" s="84"/>
    </row>
    <row r="5952" ht="15.0" customHeight="1">
      <c r="A5952" s="98">
        <v>5949.0</v>
      </c>
      <c r="B5952" s="99" t="s">
        <v>12444</v>
      </c>
      <c r="C5952" s="98" t="s">
        <v>141</v>
      </c>
      <c r="D5952" s="98" t="s">
        <v>12445</v>
      </c>
      <c r="E5952" s="100">
        <v>33.5</v>
      </c>
      <c r="F5952" s="98" t="s">
        <v>86</v>
      </c>
      <c r="G5952" s="98" t="s">
        <v>606</v>
      </c>
      <c r="H5952" s="101">
        <v>1560548.75</v>
      </c>
      <c r="I5952" s="98">
        <v>1.0</v>
      </c>
      <c r="J5952" s="102">
        <v>4.7</v>
      </c>
      <c r="K5952" s="99">
        <v>2021.0</v>
      </c>
      <c r="L5952" s="98" t="s">
        <v>197</v>
      </c>
      <c r="M5952" s="98">
        <v>2021.0</v>
      </c>
      <c r="N5952" s="98" t="s">
        <v>145</v>
      </c>
      <c r="O5952" s="65" t="str">
        <f t="shared" si="1"/>
        <v>094804620001</v>
      </c>
      <c r="P5952" s="65">
        <f t="shared" si="2"/>
        <v>2</v>
      </c>
      <c r="Q5952" s="65">
        <f t="shared" si="3"/>
        <v>8</v>
      </c>
      <c r="R5952" s="65" t="str">
        <f t="shared" si="12"/>
        <v>09.480.462/0001-28</v>
      </c>
      <c r="S5952" s="84"/>
      <c r="T5952" s="84" t="str">
        <f t="shared" si="10"/>
        <v/>
      </c>
      <c r="U5952" s="84" t="str">
        <f t="shared" si="11"/>
        <v/>
      </c>
      <c r="V5952" s="65" t="str">
        <f t="shared" si="5"/>
        <v/>
      </c>
      <c r="W5952" s="84"/>
      <c r="X5952" s="84"/>
      <c r="Y5952" s="85"/>
      <c r="Z5952" s="85"/>
      <c r="AA5952" s="65" t="str">
        <f t="shared" si="6"/>
        <v/>
      </c>
      <c r="AB5952" s="65" t="str">
        <f t="shared" si="7"/>
        <v/>
      </c>
      <c r="AC5952" s="86"/>
      <c r="AD5952" s="87" t="str">
        <f t="shared" si="8"/>
        <v/>
      </c>
      <c r="AE5952" s="84"/>
      <c r="AF5952" s="86">
        <f>IF(AC5952&gt;0,AC5952,'⚙️ Config'!$B$10)</f>
        <v>0.0075</v>
      </c>
      <c r="AG5952" s="88">
        <f t="shared" si="9"/>
        <v>11704.11563</v>
      </c>
      <c r="AH5952" s="88">
        <f>AG5952*'⚙️ Config'!$B$11</f>
        <v>58520.57813</v>
      </c>
      <c r="AI5952" s="88">
        <f>AH5952*'⚙️ Config'!$B$12</f>
        <v>17556.17344</v>
      </c>
      <c r="AJ5952" s="64"/>
      <c r="AK5952" s="84"/>
      <c r="AL5952" s="84"/>
      <c r="AM5952" s="84"/>
      <c r="AN5952" s="84"/>
      <c r="AO5952" s="84"/>
      <c r="AP5952" s="84"/>
      <c r="AQ5952" s="84"/>
    </row>
    <row r="5953" ht="15.0" customHeight="1">
      <c r="A5953" s="98">
        <v>5950.0</v>
      </c>
      <c r="B5953" s="99" t="s">
        <v>12446</v>
      </c>
      <c r="C5953" s="98" t="s">
        <v>141</v>
      </c>
      <c r="D5953" s="98" t="s">
        <v>12447</v>
      </c>
      <c r="E5953" s="100">
        <v>33.0</v>
      </c>
      <c r="F5953" s="98" t="s">
        <v>86</v>
      </c>
      <c r="G5953" s="98" t="s">
        <v>606</v>
      </c>
      <c r="H5953" s="101">
        <v>1553856.81</v>
      </c>
      <c r="I5953" s="98">
        <v>1.0</v>
      </c>
      <c r="J5953" s="102">
        <v>4.9</v>
      </c>
      <c r="K5953" s="99">
        <v>2021.0</v>
      </c>
      <c r="L5953" s="98" t="s">
        <v>268</v>
      </c>
      <c r="M5953" s="98">
        <v>2021.0</v>
      </c>
      <c r="N5953" s="98" t="s">
        <v>161</v>
      </c>
      <c r="O5953" s="65" t="str">
        <f t="shared" si="1"/>
        <v>050422530001</v>
      </c>
      <c r="P5953" s="65">
        <f t="shared" si="2"/>
        <v>4</v>
      </c>
      <c r="Q5953" s="65">
        <f t="shared" si="3"/>
        <v>1</v>
      </c>
      <c r="R5953" s="65" t="str">
        <f t="shared" si="12"/>
        <v>05.042.253/0001-41</v>
      </c>
      <c r="S5953" s="84"/>
      <c r="T5953" s="84" t="str">
        <f t="shared" si="10"/>
        <v/>
      </c>
      <c r="U5953" s="84" t="str">
        <f t="shared" si="11"/>
        <v/>
      </c>
      <c r="V5953" s="65" t="str">
        <f t="shared" si="5"/>
        <v/>
      </c>
      <c r="W5953" s="84"/>
      <c r="X5953" s="84"/>
      <c r="Y5953" s="85"/>
      <c r="Z5953" s="85"/>
      <c r="AA5953" s="65" t="str">
        <f t="shared" si="6"/>
        <v/>
      </c>
      <c r="AB5953" s="65" t="str">
        <f t="shared" si="7"/>
        <v/>
      </c>
      <c r="AC5953" s="86"/>
      <c r="AD5953" s="87" t="str">
        <f t="shared" si="8"/>
        <v/>
      </c>
      <c r="AE5953" s="84"/>
      <c r="AF5953" s="86">
        <f>IF(AC5953&gt;0,AC5953,'⚙️ Config'!$B$10)</f>
        <v>0.0075</v>
      </c>
      <c r="AG5953" s="88">
        <f t="shared" si="9"/>
        <v>11653.92608</v>
      </c>
      <c r="AH5953" s="88">
        <f>AG5953*'⚙️ Config'!$B$11</f>
        <v>58269.63038</v>
      </c>
      <c r="AI5953" s="88">
        <f>AH5953*'⚙️ Config'!$B$12</f>
        <v>17480.88911</v>
      </c>
      <c r="AJ5953" s="64"/>
      <c r="AK5953" s="84"/>
      <c r="AL5953" s="84"/>
      <c r="AM5953" s="84"/>
      <c r="AN5953" s="84"/>
      <c r="AO5953" s="84"/>
      <c r="AP5953" s="84"/>
      <c r="AQ5953" s="84"/>
    </row>
    <row r="5954" ht="15.0" customHeight="1">
      <c r="A5954" s="103">
        <v>5951.0</v>
      </c>
      <c r="B5954" s="104" t="s">
        <v>12448</v>
      </c>
      <c r="C5954" s="103" t="s">
        <v>141</v>
      </c>
      <c r="D5954" s="103" t="s">
        <v>12449</v>
      </c>
      <c r="E5954" s="105">
        <v>33.5</v>
      </c>
      <c r="F5954" s="103" t="s">
        <v>86</v>
      </c>
      <c r="G5954" s="103" t="s">
        <v>606</v>
      </c>
      <c r="H5954" s="106">
        <v>1553453.41</v>
      </c>
      <c r="I5954" s="103">
        <v>1.0</v>
      </c>
      <c r="J5954" s="107">
        <v>4.7</v>
      </c>
      <c r="K5954" s="104">
        <v>2021.0</v>
      </c>
      <c r="L5954" s="103" t="s">
        <v>630</v>
      </c>
      <c r="M5954" s="103">
        <v>2021.0</v>
      </c>
      <c r="N5954" s="103" t="s">
        <v>161</v>
      </c>
      <c r="O5954" s="65" t="str">
        <f t="shared" si="1"/>
        <v>171348480001</v>
      </c>
      <c r="P5954" s="65">
        <f t="shared" si="2"/>
        <v>0</v>
      </c>
      <c r="Q5954" s="65">
        <f t="shared" si="3"/>
        <v>6</v>
      </c>
      <c r="R5954" s="65" t="str">
        <f t="shared" si="12"/>
        <v>17.134.848/0001-06</v>
      </c>
      <c r="S5954" s="84"/>
      <c r="T5954" s="84" t="str">
        <f t="shared" si="10"/>
        <v/>
      </c>
      <c r="U5954" s="84" t="str">
        <f t="shared" si="11"/>
        <v/>
      </c>
      <c r="V5954" s="65" t="str">
        <f t="shared" si="5"/>
        <v/>
      </c>
      <c r="W5954" s="84"/>
      <c r="X5954" s="84"/>
      <c r="Y5954" s="85"/>
      <c r="Z5954" s="85"/>
      <c r="AA5954" s="65" t="str">
        <f t="shared" si="6"/>
        <v/>
      </c>
      <c r="AB5954" s="65" t="str">
        <f t="shared" si="7"/>
        <v/>
      </c>
      <c r="AC5954" s="86"/>
      <c r="AD5954" s="87" t="str">
        <f t="shared" si="8"/>
        <v/>
      </c>
      <c r="AE5954" s="84"/>
      <c r="AF5954" s="86">
        <f>IF(AC5954&gt;0,AC5954,'⚙️ Config'!$B$10)</f>
        <v>0.0075</v>
      </c>
      <c r="AG5954" s="88">
        <f t="shared" si="9"/>
        <v>11650.90058</v>
      </c>
      <c r="AH5954" s="88">
        <f>AG5954*'⚙️ Config'!$B$11</f>
        <v>58254.50288</v>
      </c>
      <c r="AI5954" s="88">
        <f>AH5954*'⚙️ Config'!$B$12</f>
        <v>17476.35086</v>
      </c>
      <c r="AJ5954" s="64"/>
      <c r="AK5954" s="84"/>
      <c r="AL5954" s="84"/>
      <c r="AM5954" s="84"/>
      <c r="AN5954" s="84"/>
      <c r="AO5954" s="84"/>
      <c r="AP5954" s="84"/>
      <c r="AQ5954" s="84"/>
    </row>
    <row r="5955" ht="15.0" customHeight="1">
      <c r="A5955" s="98">
        <v>5952.0</v>
      </c>
      <c r="B5955" s="99" t="s">
        <v>12450</v>
      </c>
      <c r="C5955" s="98" t="s">
        <v>141</v>
      </c>
      <c r="D5955" s="98" t="s">
        <v>12451</v>
      </c>
      <c r="E5955" s="100">
        <v>33.5</v>
      </c>
      <c r="F5955" s="98" t="s">
        <v>86</v>
      </c>
      <c r="G5955" s="98" t="s">
        <v>606</v>
      </c>
      <c r="H5955" s="101">
        <v>1550839.38</v>
      </c>
      <c r="I5955" s="98">
        <v>1.0</v>
      </c>
      <c r="J5955" s="102">
        <v>4.7</v>
      </c>
      <c r="K5955" s="99">
        <v>2021.0</v>
      </c>
      <c r="L5955" s="98" t="s">
        <v>295</v>
      </c>
      <c r="M5955" s="98">
        <v>2021.0</v>
      </c>
      <c r="N5955" s="98" t="s">
        <v>161</v>
      </c>
      <c r="O5955" s="65" t="str">
        <f t="shared" si="1"/>
        <v>527376570001</v>
      </c>
      <c r="P5955" s="65">
        <f t="shared" si="2"/>
        <v>3</v>
      </c>
      <c r="Q5955" s="65">
        <f t="shared" si="3"/>
        <v>0</v>
      </c>
      <c r="R5955" s="65" t="str">
        <f t="shared" si="12"/>
        <v>52.737.657/0001-30</v>
      </c>
      <c r="S5955" s="84"/>
      <c r="T5955" s="84" t="str">
        <f t="shared" si="10"/>
        <v/>
      </c>
      <c r="U5955" s="84" t="str">
        <f t="shared" si="11"/>
        <v/>
      </c>
      <c r="V5955" s="65" t="str">
        <f t="shared" si="5"/>
        <v/>
      </c>
      <c r="W5955" s="84"/>
      <c r="X5955" s="84"/>
      <c r="Y5955" s="85"/>
      <c r="Z5955" s="85"/>
      <c r="AA5955" s="65" t="str">
        <f t="shared" si="6"/>
        <v/>
      </c>
      <c r="AB5955" s="65" t="str">
        <f t="shared" si="7"/>
        <v/>
      </c>
      <c r="AC5955" s="86"/>
      <c r="AD5955" s="87" t="str">
        <f t="shared" si="8"/>
        <v/>
      </c>
      <c r="AE5955" s="84"/>
      <c r="AF5955" s="86">
        <f>IF(AC5955&gt;0,AC5955,'⚙️ Config'!$B$10)</f>
        <v>0.0075</v>
      </c>
      <c r="AG5955" s="88">
        <f t="shared" si="9"/>
        <v>11631.29535</v>
      </c>
      <c r="AH5955" s="88">
        <f>AG5955*'⚙️ Config'!$B$11</f>
        <v>58156.47675</v>
      </c>
      <c r="AI5955" s="88">
        <f>AH5955*'⚙️ Config'!$B$12</f>
        <v>17446.94303</v>
      </c>
      <c r="AJ5955" s="64"/>
      <c r="AK5955" s="84"/>
      <c r="AL5955" s="84"/>
      <c r="AM5955" s="84"/>
      <c r="AN5955" s="84"/>
      <c r="AO5955" s="84"/>
      <c r="AP5955" s="84"/>
      <c r="AQ5955" s="84"/>
    </row>
    <row r="5956" ht="15.0" customHeight="1">
      <c r="A5956" s="98">
        <v>5953.0</v>
      </c>
      <c r="B5956" s="99" t="s">
        <v>12452</v>
      </c>
      <c r="C5956" s="98" t="s">
        <v>154</v>
      </c>
      <c r="D5956" s="98" t="s">
        <v>12453</v>
      </c>
      <c r="E5956" s="100">
        <v>33.5</v>
      </c>
      <c r="F5956" s="98" t="s">
        <v>86</v>
      </c>
      <c r="G5956" s="98" t="s">
        <v>606</v>
      </c>
      <c r="H5956" s="101">
        <v>1547441.34</v>
      </c>
      <c r="I5956" s="98">
        <v>1.0</v>
      </c>
      <c r="J5956" s="102">
        <v>4.7</v>
      </c>
      <c r="K5956" s="99">
        <v>2021.0</v>
      </c>
      <c r="L5956" s="98" t="s">
        <v>630</v>
      </c>
      <c r="M5956" s="98">
        <v>2021.0</v>
      </c>
      <c r="N5956" s="98" t="s">
        <v>161</v>
      </c>
      <c r="O5956" s="65" t="str">
        <f t="shared" si="1"/>
        <v>975374880001</v>
      </c>
      <c r="P5956" s="65">
        <f t="shared" si="2"/>
        <v>2</v>
      </c>
      <c r="Q5956" s="65">
        <f t="shared" si="3"/>
        <v>2</v>
      </c>
      <c r="R5956" s="65" t="str">
        <f t="shared" si="12"/>
        <v>97.537.488/0001-22</v>
      </c>
      <c r="S5956" s="84"/>
      <c r="T5956" s="84" t="str">
        <f t="shared" si="10"/>
        <v/>
      </c>
      <c r="U5956" s="84" t="str">
        <f t="shared" si="11"/>
        <v/>
      </c>
      <c r="V5956" s="65" t="str">
        <f t="shared" si="5"/>
        <v/>
      </c>
      <c r="W5956" s="84"/>
      <c r="X5956" s="84"/>
      <c r="Y5956" s="85"/>
      <c r="Z5956" s="85"/>
      <c r="AA5956" s="65" t="str">
        <f t="shared" si="6"/>
        <v/>
      </c>
      <c r="AB5956" s="65" t="str">
        <f t="shared" si="7"/>
        <v/>
      </c>
      <c r="AC5956" s="86"/>
      <c r="AD5956" s="87" t="str">
        <f t="shared" si="8"/>
        <v/>
      </c>
      <c r="AE5956" s="84"/>
      <c r="AF5956" s="86">
        <f>IF(AC5956&gt;0,AC5956,'⚙️ Config'!$B$10)</f>
        <v>0.0075</v>
      </c>
      <c r="AG5956" s="88">
        <f t="shared" si="9"/>
        <v>11605.81005</v>
      </c>
      <c r="AH5956" s="88">
        <f>AG5956*'⚙️ Config'!$B$11</f>
        <v>58029.05025</v>
      </c>
      <c r="AI5956" s="88">
        <f>AH5956*'⚙️ Config'!$B$12</f>
        <v>17408.71508</v>
      </c>
      <c r="AJ5956" s="64"/>
      <c r="AK5956" s="84"/>
      <c r="AL5956" s="84"/>
      <c r="AM5956" s="84"/>
      <c r="AN5956" s="84"/>
      <c r="AO5956" s="84"/>
      <c r="AP5956" s="84"/>
      <c r="AQ5956" s="84"/>
    </row>
    <row r="5957" ht="15.0" customHeight="1">
      <c r="A5957" s="98">
        <v>5954.0</v>
      </c>
      <c r="B5957" s="99" t="s">
        <v>12454</v>
      </c>
      <c r="C5957" s="98" t="s">
        <v>141</v>
      </c>
      <c r="D5957" s="98" t="s">
        <v>12455</v>
      </c>
      <c r="E5957" s="100">
        <v>33.25</v>
      </c>
      <c r="F5957" s="98" t="s">
        <v>86</v>
      </c>
      <c r="G5957" s="98" t="s">
        <v>606</v>
      </c>
      <c r="H5957" s="101">
        <v>1544388.68</v>
      </c>
      <c r="I5957" s="98">
        <v>1.0</v>
      </c>
      <c r="J5957" s="102">
        <v>4.8</v>
      </c>
      <c r="K5957" s="99">
        <v>2021.0</v>
      </c>
      <c r="L5957" s="98" t="s">
        <v>630</v>
      </c>
      <c r="M5957" s="98">
        <v>2021.0</v>
      </c>
      <c r="N5957" s="98" t="s">
        <v>161</v>
      </c>
      <c r="O5957" s="65" t="str">
        <f t="shared" si="1"/>
        <v>187856300001</v>
      </c>
      <c r="P5957" s="65">
        <f t="shared" si="2"/>
        <v>8</v>
      </c>
      <c r="Q5957" s="65">
        <f t="shared" si="3"/>
        <v>4</v>
      </c>
      <c r="R5957" s="65" t="str">
        <f t="shared" si="12"/>
        <v>18.785.630/0001-84</v>
      </c>
      <c r="S5957" s="84"/>
      <c r="T5957" s="84" t="str">
        <f t="shared" si="10"/>
        <v/>
      </c>
      <c r="U5957" s="84" t="str">
        <f t="shared" si="11"/>
        <v/>
      </c>
      <c r="V5957" s="65" t="str">
        <f t="shared" si="5"/>
        <v/>
      </c>
      <c r="W5957" s="84"/>
      <c r="X5957" s="84"/>
      <c r="Y5957" s="85"/>
      <c r="Z5957" s="85"/>
      <c r="AA5957" s="65" t="str">
        <f t="shared" si="6"/>
        <v/>
      </c>
      <c r="AB5957" s="65" t="str">
        <f t="shared" si="7"/>
        <v/>
      </c>
      <c r="AC5957" s="86"/>
      <c r="AD5957" s="87" t="str">
        <f t="shared" si="8"/>
        <v/>
      </c>
      <c r="AE5957" s="84"/>
      <c r="AF5957" s="86">
        <f>IF(AC5957&gt;0,AC5957,'⚙️ Config'!$B$10)</f>
        <v>0.0075</v>
      </c>
      <c r="AG5957" s="88">
        <f t="shared" si="9"/>
        <v>11582.9151</v>
      </c>
      <c r="AH5957" s="88">
        <f>AG5957*'⚙️ Config'!$B$11</f>
        <v>57914.5755</v>
      </c>
      <c r="AI5957" s="88">
        <f>AH5957*'⚙️ Config'!$B$12</f>
        <v>17374.37265</v>
      </c>
      <c r="AJ5957" s="64"/>
      <c r="AK5957" s="84"/>
      <c r="AL5957" s="84"/>
      <c r="AM5957" s="84"/>
      <c r="AN5957" s="84"/>
      <c r="AO5957" s="84"/>
      <c r="AP5957" s="84"/>
      <c r="AQ5957" s="84"/>
    </row>
    <row r="5958" ht="15.0" customHeight="1">
      <c r="A5958" s="103">
        <v>5955.0</v>
      </c>
      <c r="B5958" s="104" t="s">
        <v>12456</v>
      </c>
      <c r="C5958" s="103" t="s">
        <v>4853</v>
      </c>
      <c r="D5958" s="103" t="s">
        <v>12457</v>
      </c>
      <c r="E5958" s="105">
        <v>33.25</v>
      </c>
      <c r="F5958" s="103" t="s">
        <v>86</v>
      </c>
      <c r="G5958" s="103" t="s">
        <v>606</v>
      </c>
      <c r="H5958" s="106">
        <v>1541261.38</v>
      </c>
      <c r="I5958" s="103">
        <v>1.0</v>
      </c>
      <c r="J5958" s="107">
        <v>4.8</v>
      </c>
      <c r="K5958" s="104">
        <v>2021.0</v>
      </c>
      <c r="L5958" s="103" t="s">
        <v>295</v>
      </c>
      <c r="M5958" s="103">
        <v>2021.0</v>
      </c>
      <c r="N5958" s="103" t="s">
        <v>161</v>
      </c>
      <c r="O5958" s="65" t="str">
        <f t="shared" si="1"/>
        <v>052456070001</v>
      </c>
      <c r="P5958" s="65">
        <f t="shared" si="2"/>
        <v>5</v>
      </c>
      <c r="Q5958" s="65">
        <f t="shared" si="3"/>
        <v>5</v>
      </c>
      <c r="R5958" s="65" t="str">
        <f t="shared" si="12"/>
        <v>05.245.607/0001-55</v>
      </c>
      <c r="S5958" s="84"/>
      <c r="T5958" s="84" t="str">
        <f t="shared" si="10"/>
        <v/>
      </c>
      <c r="U5958" s="84" t="str">
        <f t="shared" si="11"/>
        <v/>
      </c>
      <c r="V5958" s="65" t="str">
        <f t="shared" si="5"/>
        <v/>
      </c>
      <c r="W5958" s="84"/>
      <c r="X5958" s="84"/>
      <c r="Y5958" s="85"/>
      <c r="Z5958" s="85"/>
      <c r="AA5958" s="65" t="str">
        <f t="shared" si="6"/>
        <v/>
      </c>
      <c r="AB5958" s="65" t="str">
        <f t="shared" si="7"/>
        <v/>
      </c>
      <c r="AC5958" s="86"/>
      <c r="AD5958" s="87" t="str">
        <f t="shared" si="8"/>
        <v/>
      </c>
      <c r="AE5958" s="84"/>
      <c r="AF5958" s="86">
        <f>IF(AC5958&gt;0,AC5958,'⚙️ Config'!$B$10)</f>
        <v>0.0075</v>
      </c>
      <c r="AG5958" s="88">
        <f t="shared" si="9"/>
        <v>11559.46035</v>
      </c>
      <c r="AH5958" s="88">
        <f>AG5958*'⚙️ Config'!$B$11</f>
        <v>57797.30175</v>
      </c>
      <c r="AI5958" s="88">
        <f>AH5958*'⚙️ Config'!$B$12</f>
        <v>17339.19053</v>
      </c>
      <c r="AJ5958" s="64"/>
      <c r="AK5958" s="84"/>
      <c r="AL5958" s="84"/>
      <c r="AM5958" s="84"/>
      <c r="AN5958" s="84"/>
      <c r="AO5958" s="84"/>
      <c r="AP5958" s="84"/>
      <c r="AQ5958" s="84"/>
    </row>
    <row r="5959" ht="15.0" customHeight="1">
      <c r="A5959" s="98">
        <v>5956.0</v>
      </c>
      <c r="B5959" s="99" t="s">
        <v>12458</v>
      </c>
      <c r="C5959" s="98" t="s">
        <v>141</v>
      </c>
      <c r="D5959" s="98" t="s">
        <v>12459</v>
      </c>
      <c r="E5959" s="100">
        <v>32.77</v>
      </c>
      <c r="F5959" s="98" t="s">
        <v>86</v>
      </c>
      <c r="G5959" s="98" t="s">
        <v>606</v>
      </c>
      <c r="H5959" s="101">
        <v>1537216.8</v>
      </c>
      <c r="I5959" s="98">
        <v>1.0</v>
      </c>
      <c r="J5959" s="102">
        <v>5.0</v>
      </c>
      <c r="K5959" s="99">
        <v>2021.0</v>
      </c>
      <c r="L5959" s="98" t="s">
        <v>630</v>
      </c>
      <c r="M5959" s="98">
        <v>2021.0</v>
      </c>
      <c r="N5959" s="98" t="s">
        <v>161</v>
      </c>
      <c r="O5959" s="65" t="str">
        <f t="shared" si="1"/>
        <v>728057320001</v>
      </c>
      <c r="P5959" s="65">
        <f t="shared" si="2"/>
        <v>6</v>
      </c>
      <c r="Q5959" s="65">
        <f t="shared" si="3"/>
        <v>0</v>
      </c>
      <c r="R5959" s="65" t="str">
        <f t="shared" si="12"/>
        <v>72.805.732/0001-60</v>
      </c>
      <c r="S5959" s="84"/>
      <c r="T5959" s="84" t="str">
        <f t="shared" si="10"/>
        <v/>
      </c>
      <c r="U5959" s="84" t="str">
        <f t="shared" si="11"/>
        <v/>
      </c>
      <c r="V5959" s="65" t="str">
        <f t="shared" si="5"/>
        <v/>
      </c>
      <c r="W5959" s="84"/>
      <c r="X5959" s="84"/>
      <c r="Y5959" s="85"/>
      <c r="Z5959" s="85"/>
      <c r="AA5959" s="65" t="str">
        <f t="shared" si="6"/>
        <v/>
      </c>
      <c r="AB5959" s="65" t="str">
        <f t="shared" si="7"/>
        <v/>
      </c>
      <c r="AC5959" s="86"/>
      <c r="AD5959" s="87" t="str">
        <f t="shared" si="8"/>
        <v/>
      </c>
      <c r="AE5959" s="84"/>
      <c r="AF5959" s="86">
        <f>IF(AC5959&gt;0,AC5959,'⚙️ Config'!$B$10)</f>
        <v>0.0075</v>
      </c>
      <c r="AG5959" s="88">
        <f t="shared" si="9"/>
        <v>11529.126</v>
      </c>
      <c r="AH5959" s="88">
        <f>AG5959*'⚙️ Config'!$B$11</f>
        <v>57645.63</v>
      </c>
      <c r="AI5959" s="88">
        <f>AH5959*'⚙️ Config'!$B$12</f>
        <v>17293.689</v>
      </c>
      <c r="AJ5959" s="64"/>
      <c r="AK5959" s="84"/>
      <c r="AL5959" s="84"/>
      <c r="AM5959" s="84"/>
      <c r="AN5959" s="84"/>
      <c r="AO5959" s="84"/>
      <c r="AP5959" s="84"/>
      <c r="AQ5959" s="84"/>
    </row>
    <row r="5960" ht="15.0" customHeight="1">
      <c r="A5960" s="98">
        <v>5957.0</v>
      </c>
      <c r="B5960" s="99" t="s">
        <v>12460</v>
      </c>
      <c r="C5960" s="98" t="s">
        <v>154</v>
      </c>
      <c r="D5960" s="98" t="s">
        <v>12461</v>
      </c>
      <c r="E5960" s="100">
        <v>34.04</v>
      </c>
      <c r="F5960" s="98" t="s">
        <v>86</v>
      </c>
      <c r="G5960" s="98" t="s">
        <v>606</v>
      </c>
      <c r="H5960" s="101">
        <v>1535566.58</v>
      </c>
      <c r="I5960" s="98">
        <v>1.0</v>
      </c>
      <c r="J5960" s="102">
        <v>4.5</v>
      </c>
      <c r="K5960" s="99">
        <v>2021.0</v>
      </c>
      <c r="L5960" s="98" t="s">
        <v>295</v>
      </c>
      <c r="M5960" s="98">
        <v>2021.0</v>
      </c>
      <c r="N5960" s="98" t="s">
        <v>161</v>
      </c>
      <c r="O5960" s="65" t="str">
        <f t="shared" si="1"/>
        <v>001102680001</v>
      </c>
      <c r="P5960" s="65">
        <f t="shared" si="2"/>
        <v>8</v>
      </c>
      <c r="Q5960" s="65">
        <f t="shared" si="3"/>
        <v>6</v>
      </c>
      <c r="R5960" s="65" t="str">
        <f t="shared" si="12"/>
        <v>00.110.268/0001-86</v>
      </c>
      <c r="S5960" s="84"/>
      <c r="T5960" s="84" t="str">
        <f t="shared" si="10"/>
        <v/>
      </c>
      <c r="U5960" s="84" t="str">
        <f t="shared" si="11"/>
        <v/>
      </c>
      <c r="V5960" s="65" t="str">
        <f t="shared" si="5"/>
        <v/>
      </c>
      <c r="W5960" s="84"/>
      <c r="X5960" s="84"/>
      <c r="Y5960" s="85"/>
      <c r="Z5960" s="85"/>
      <c r="AA5960" s="65" t="str">
        <f t="shared" si="6"/>
        <v/>
      </c>
      <c r="AB5960" s="65" t="str">
        <f t="shared" si="7"/>
        <v/>
      </c>
      <c r="AC5960" s="86"/>
      <c r="AD5960" s="87" t="str">
        <f t="shared" si="8"/>
        <v/>
      </c>
      <c r="AE5960" s="84"/>
      <c r="AF5960" s="86">
        <f>IF(AC5960&gt;0,AC5960,'⚙️ Config'!$B$10)</f>
        <v>0.0075</v>
      </c>
      <c r="AG5960" s="88">
        <f t="shared" si="9"/>
        <v>11516.74935</v>
      </c>
      <c r="AH5960" s="88">
        <f>AG5960*'⚙️ Config'!$B$11</f>
        <v>57583.74675</v>
      </c>
      <c r="AI5960" s="88">
        <f>AH5960*'⚙️ Config'!$B$12</f>
        <v>17275.12403</v>
      </c>
      <c r="AJ5960" s="64"/>
      <c r="AK5960" s="84"/>
      <c r="AL5960" s="84"/>
      <c r="AM5960" s="84"/>
      <c r="AN5960" s="84"/>
      <c r="AO5960" s="84"/>
      <c r="AP5960" s="84"/>
      <c r="AQ5960" s="84"/>
    </row>
    <row r="5961" ht="15.0" customHeight="1">
      <c r="A5961" s="103">
        <v>5958.0</v>
      </c>
      <c r="B5961" s="104" t="s">
        <v>12462</v>
      </c>
      <c r="C5961" s="103" t="s">
        <v>8495</v>
      </c>
      <c r="D5961" s="103" t="s">
        <v>12463</v>
      </c>
      <c r="E5961" s="105">
        <v>34.04</v>
      </c>
      <c r="F5961" s="103" t="s">
        <v>86</v>
      </c>
      <c r="G5961" s="103" t="s">
        <v>606</v>
      </c>
      <c r="H5961" s="106">
        <v>1535269.65</v>
      </c>
      <c r="I5961" s="103">
        <v>1.0</v>
      </c>
      <c r="J5961" s="107">
        <v>4.5</v>
      </c>
      <c r="K5961" s="104">
        <v>2021.0</v>
      </c>
      <c r="L5961" s="103" t="s">
        <v>630</v>
      </c>
      <c r="M5961" s="103">
        <v>2021.0</v>
      </c>
      <c r="N5961" s="103" t="s">
        <v>161</v>
      </c>
      <c r="O5961" s="65" t="str">
        <f t="shared" si="1"/>
        <v>347530150001</v>
      </c>
      <c r="P5961" s="65">
        <f t="shared" si="2"/>
        <v>4</v>
      </c>
      <c r="Q5961" s="65">
        <f t="shared" si="3"/>
        <v>2</v>
      </c>
      <c r="R5961" s="65" t="str">
        <f t="shared" si="12"/>
        <v>34.753.015/0001-42</v>
      </c>
      <c r="S5961" s="84"/>
      <c r="T5961" s="84" t="str">
        <f t="shared" si="10"/>
        <v/>
      </c>
      <c r="U5961" s="84" t="str">
        <f t="shared" si="11"/>
        <v/>
      </c>
      <c r="V5961" s="65" t="str">
        <f t="shared" si="5"/>
        <v/>
      </c>
      <c r="W5961" s="84"/>
      <c r="X5961" s="84"/>
      <c r="Y5961" s="85"/>
      <c r="Z5961" s="85"/>
      <c r="AA5961" s="65" t="str">
        <f t="shared" si="6"/>
        <v/>
      </c>
      <c r="AB5961" s="65" t="str">
        <f t="shared" si="7"/>
        <v/>
      </c>
      <c r="AC5961" s="86"/>
      <c r="AD5961" s="87" t="str">
        <f t="shared" si="8"/>
        <v/>
      </c>
      <c r="AE5961" s="84"/>
      <c r="AF5961" s="86">
        <f>IF(AC5961&gt;0,AC5961,'⚙️ Config'!$B$10)</f>
        <v>0.0075</v>
      </c>
      <c r="AG5961" s="88">
        <f t="shared" si="9"/>
        <v>11514.52238</v>
      </c>
      <c r="AH5961" s="88">
        <f>AG5961*'⚙️ Config'!$B$11</f>
        <v>57572.61188</v>
      </c>
      <c r="AI5961" s="88">
        <f>AH5961*'⚙️ Config'!$B$12</f>
        <v>17271.78356</v>
      </c>
      <c r="AJ5961" s="64"/>
      <c r="AK5961" s="84"/>
      <c r="AL5961" s="84"/>
      <c r="AM5961" s="84"/>
      <c r="AN5961" s="84"/>
      <c r="AO5961" s="84"/>
      <c r="AP5961" s="84"/>
      <c r="AQ5961" s="84"/>
    </row>
    <row r="5962" ht="15.0" customHeight="1">
      <c r="A5962" s="98">
        <v>5959.0</v>
      </c>
      <c r="B5962" s="99" t="s">
        <v>12464</v>
      </c>
      <c r="C5962" s="98" t="s">
        <v>141</v>
      </c>
      <c r="D5962" s="98" t="s">
        <v>12465</v>
      </c>
      <c r="E5962" s="100">
        <v>33.5</v>
      </c>
      <c r="F5962" s="98" t="s">
        <v>86</v>
      </c>
      <c r="G5962" s="98" t="s">
        <v>606</v>
      </c>
      <c r="H5962" s="101">
        <v>1534965.63</v>
      </c>
      <c r="I5962" s="98">
        <v>1.0</v>
      </c>
      <c r="J5962" s="102">
        <v>4.7</v>
      </c>
      <c r="K5962" s="99">
        <v>2021.0</v>
      </c>
      <c r="L5962" s="98" t="s">
        <v>630</v>
      </c>
      <c r="M5962" s="98">
        <v>2021.0</v>
      </c>
      <c r="N5962" s="98" t="s">
        <v>161</v>
      </c>
      <c r="O5962" s="65" t="str">
        <f t="shared" si="1"/>
        <v>117469920001</v>
      </c>
      <c r="P5962" s="65">
        <f t="shared" si="2"/>
        <v>1</v>
      </c>
      <c r="Q5962" s="65">
        <f t="shared" si="3"/>
        <v>7</v>
      </c>
      <c r="R5962" s="65" t="str">
        <f t="shared" si="12"/>
        <v>11.746.992/0001-17</v>
      </c>
      <c r="S5962" s="84"/>
      <c r="T5962" s="84" t="str">
        <f t="shared" si="10"/>
        <v/>
      </c>
      <c r="U5962" s="84" t="str">
        <f t="shared" si="11"/>
        <v/>
      </c>
      <c r="V5962" s="65" t="str">
        <f t="shared" si="5"/>
        <v/>
      </c>
      <c r="W5962" s="84"/>
      <c r="X5962" s="84"/>
      <c r="Y5962" s="85"/>
      <c r="Z5962" s="85"/>
      <c r="AA5962" s="65" t="str">
        <f t="shared" si="6"/>
        <v/>
      </c>
      <c r="AB5962" s="65" t="str">
        <f t="shared" si="7"/>
        <v/>
      </c>
      <c r="AC5962" s="86"/>
      <c r="AD5962" s="87" t="str">
        <f t="shared" si="8"/>
        <v/>
      </c>
      <c r="AE5962" s="84"/>
      <c r="AF5962" s="86">
        <f>IF(AC5962&gt;0,AC5962,'⚙️ Config'!$B$10)</f>
        <v>0.0075</v>
      </c>
      <c r="AG5962" s="88">
        <f t="shared" si="9"/>
        <v>11512.24223</v>
      </c>
      <c r="AH5962" s="88">
        <f>AG5962*'⚙️ Config'!$B$11</f>
        <v>57561.21113</v>
      </c>
      <c r="AI5962" s="88">
        <f>AH5962*'⚙️ Config'!$B$12</f>
        <v>17268.36334</v>
      </c>
      <c r="AJ5962" s="64"/>
      <c r="AK5962" s="84"/>
      <c r="AL5962" s="84"/>
      <c r="AM5962" s="84"/>
      <c r="AN5962" s="84"/>
      <c r="AO5962" s="84"/>
      <c r="AP5962" s="84"/>
      <c r="AQ5962" s="84"/>
    </row>
    <row r="5963" ht="15.0" customHeight="1">
      <c r="A5963" s="103">
        <v>5960.0</v>
      </c>
      <c r="B5963" s="104" t="s">
        <v>12466</v>
      </c>
      <c r="C5963" s="103" t="s">
        <v>141</v>
      </c>
      <c r="D5963" s="103" t="s">
        <v>12467</v>
      </c>
      <c r="E5963" s="105">
        <v>33.5</v>
      </c>
      <c r="F5963" s="103" t="s">
        <v>86</v>
      </c>
      <c r="G5963" s="103" t="s">
        <v>606</v>
      </c>
      <c r="H5963" s="106">
        <v>1534432.46</v>
      </c>
      <c r="I5963" s="103">
        <v>1.0</v>
      </c>
      <c r="J5963" s="107">
        <v>4.7</v>
      </c>
      <c r="K5963" s="104">
        <v>2021.0</v>
      </c>
      <c r="L5963" s="103" t="s">
        <v>630</v>
      </c>
      <c r="M5963" s="103">
        <v>2021.0</v>
      </c>
      <c r="N5963" s="103" t="s">
        <v>161</v>
      </c>
      <c r="O5963" s="65" t="str">
        <f t="shared" si="1"/>
        <v>505854130001</v>
      </c>
      <c r="P5963" s="65">
        <f t="shared" si="2"/>
        <v>5</v>
      </c>
      <c r="Q5963" s="65">
        <f t="shared" si="3"/>
        <v>3</v>
      </c>
      <c r="R5963" s="65" t="str">
        <f t="shared" si="12"/>
        <v>50.585.413/0001-53</v>
      </c>
      <c r="S5963" s="84"/>
      <c r="T5963" s="84" t="str">
        <f t="shared" si="10"/>
        <v/>
      </c>
      <c r="U5963" s="84" t="str">
        <f t="shared" si="11"/>
        <v/>
      </c>
      <c r="V5963" s="65" t="str">
        <f t="shared" si="5"/>
        <v/>
      </c>
      <c r="W5963" s="84"/>
      <c r="X5963" s="84"/>
      <c r="Y5963" s="85"/>
      <c r="Z5963" s="85"/>
      <c r="AA5963" s="65" t="str">
        <f t="shared" si="6"/>
        <v/>
      </c>
      <c r="AB5963" s="65" t="str">
        <f t="shared" si="7"/>
        <v/>
      </c>
      <c r="AC5963" s="86"/>
      <c r="AD5963" s="87" t="str">
        <f t="shared" si="8"/>
        <v/>
      </c>
      <c r="AE5963" s="84"/>
      <c r="AF5963" s="86">
        <f>IF(AC5963&gt;0,AC5963,'⚙️ Config'!$B$10)</f>
        <v>0.0075</v>
      </c>
      <c r="AG5963" s="88">
        <f t="shared" si="9"/>
        <v>11508.24345</v>
      </c>
      <c r="AH5963" s="88">
        <f>AG5963*'⚙️ Config'!$B$11</f>
        <v>57541.21725</v>
      </c>
      <c r="AI5963" s="88">
        <f>AH5963*'⚙️ Config'!$B$12</f>
        <v>17262.36518</v>
      </c>
      <c r="AJ5963" s="64"/>
      <c r="AK5963" s="84"/>
      <c r="AL5963" s="84"/>
      <c r="AM5963" s="84"/>
      <c r="AN5963" s="84"/>
      <c r="AO5963" s="84"/>
      <c r="AP5963" s="84"/>
      <c r="AQ5963" s="84"/>
    </row>
    <row r="5964" ht="15.0" customHeight="1">
      <c r="A5964" s="103">
        <v>5961.0</v>
      </c>
      <c r="B5964" s="104" t="s">
        <v>12468</v>
      </c>
      <c r="C5964" s="103" t="s">
        <v>141</v>
      </c>
      <c r="D5964" s="103" t="s">
        <v>12469</v>
      </c>
      <c r="E5964" s="105">
        <v>34.93</v>
      </c>
      <c r="F5964" s="103" t="s">
        <v>86</v>
      </c>
      <c r="G5964" s="103" t="s">
        <v>606</v>
      </c>
      <c r="H5964" s="106">
        <v>1529229.12</v>
      </c>
      <c r="I5964" s="103">
        <v>1.0</v>
      </c>
      <c r="J5964" s="107">
        <v>4.2</v>
      </c>
      <c r="K5964" s="104">
        <v>2022.0</v>
      </c>
      <c r="L5964" s="103" t="s">
        <v>448</v>
      </c>
      <c r="M5964" s="103">
        <v>2022.0</v>
      </c>
      <c r="N5964" s="103" t="s">
        <v>161</v>
      </c>
      <c r="O5964" s="65" t="str">
        <f t="shared" si="1"/>
        <v>104929130001</v>
      </c>
      <c r="P5964" s="65">
        <f t="shared" si="2"/>
        <v>2</v>
      </c>
      <c r="Q5964" s="65">
        <f t="shared" si="3"/>
        <v>6</v>
      </c>
      <c r="R5964" s="65" t="str">
        <f t="shared" si="12"/>
        <v>10.492.913/0001-26</v>
      </c>
      <c r="S5964" s="84"/>
      <c r="T5964" s="84" t="str">
        <f t="shared" si="10"/>
        <v/>
      </c>
      <c r="U5964" s="84" t="str">
        <f t="shared" si="11"/>
        <v/>
      </c>
      <c r="V5964" s="65" t="str">
        <f t="shared" si="5"/>
        <v/>
      </c>
      <c r="W5964" s="84"/>
      <c r="X5964" s="84"/>
      <c r="Y5964" s="85"/>
      <c r="Z5964" s="85"/>
      <c r="AA5964" s="65" t="str">
        <f t="shared" si="6"/>
        <v/>
      </c>
      <c r="AB5964" s="65" t="str">
        <f t="shared" si="7"/>
        <v/>
      </c>
      <c r="AC5964" s="86"/>
      <c r="AD5964" s="87" t="str">
        <f t="shared" si="8"/>
        <v/>
      </c>
      <c r="AE5964" s="84"/>
      <c r="AF5964" s="86">
        <f>IF(AC5964&gt;0,AC5964,'⚙️ Config'!$B$10)</f>
        <v>0.0075</v>
      </c>
      <c r="AG5964" s="88">
        <f t="shared" si="9"/>
        <v>11469.2184</v>
      </c>
      <c r="AH5964" s="88">
        <f>AG5964*'⚙️ Config'!$B$11</f>
        <v>57346.092</v>
      </c>
      <c r="AI5964" s="88">
        <f>AH5964*'⚙️ Config'!$B$12</f>
        <v>17203.8276</v>
      </c>
      <c r="AJ5964" s="64"/>
      <c r="AK5964" s="84"/>
      <c r="AL5964" s="84"/>
      <c r="AM5964" s="84"/>
      <c r="AN5964" s="84"/>
      <c r="AO5964" s="84"/>
      <c r="AP5964" s="84"/>
      <c r="AQ5964" s="84"/>
    </row>
    <row r="5965" ht="15.0" customHeight="1">
      <c r="A5965" s="103">
        <v>5962.0</v>
      </c>
      <c r="B5965" s="104" t="s">
        <v>12470</v>
      </c>
      <c r="C5965" s="103" t="s">
        <v>141</v>
      </c>
      <c r="D5965" s="103" t="s">
        <v>12471</v>
      </c>
      <c r="E5965" s="105">
        <v>33.5</v>
      </c>
      <c r="F5965" s="103" t="s">
        <v>86</v>
      </c>
      <c r="G5965" s="103" t="s">
        <v>606</v>
      </c>
      <c r="H5965" s="106">
        <v>1528429.0</v>
      </c>
      <c r="I5965" s="103">
        <v>1.0</v>
      </c>
      <c r="J5965" s="107">
        <v>4.7</v>
      </c>
      <c r="K5965" s="104">
        <v>2021.0</v>
      </c>
      <c r="L5965" s="103" t="s">
        <v>448</v>
      </c>
      <c r="M5965" s="103">
        <v>2021.0</v>
      </c>
      <c r="N5965" s="103" t="s">
        <v>161</v>
      </c>
      <c r="O5965" s="65" t="str">
        <f t="shared" si="1"/>
        <v>614524960001</v>
      </c>
      <c r="P5965" s="65">
        <f t="shared" si="2"/>
        <v>2</v>
      </c>
      <c r="Q5965" s="65">
        <f t="shared" si="3"/>
        <v>9</v>
      </c>
      <c r="R5965" s="65" t="str">
        <f t="shared" si="12"/>
        <v>61.452.496/0001-29</v>
      </c>
      <c r="S5965" s="84"/>
      <c r="T5965" s="84" t="str">
        <f t="shared" si="10"/>
        <v/>
      </c>
      <c r="U5965" s="84" t="str">
        <f t="shared" si="11"/>
        <v/>
      </c>
      <c r="V5965" s="65" t="str">
        <f t="shared" si="5"/>
        <v/>
      </c>
      <c r="W5965" s="84"/>
      <c r="X5965" s="84"/>
      <c r="Y5965" s="85"/>
      <c r="Z5965" s="85"/>
      <c r="AA5965" s="65" t="str">
        <f t="shared" si="6"/>
        <v/>
      </c>
      <c r="AB5965" s="65" t="str">
        <f t="shared" si="7"/>
        <v/>
      </c>
      <c r="AC5965" s="86"/>
      <c r="AD5965" s="87" t="str">
        <f t="shared" si="8"/>
        <v/>
      </c>
      <c r="AE5965" s="84"/>
      <c r="AF5965" s="86">
        <f>IF(AC5965&gt;0,AC5965,'⚙️ Config'!$B$10)</f>
        <v>0.0075</v>
      </c>
      <c r="AG5965" s="88">
        <f t="shared" si="9"/>
        <v>11463.2175</v>
      </c>
      <c r="AH5965" s="88">
        <f>AG5965*'⚙️ Config'!$B$11</f>
        <v>57316.0875</v>
      </c>
      <c r="AI5965" s="88">
        <f>AH5965*'⚙️ Config'!$B$12</f>
        <v>17194.82625</v>
      </c>
      <c r="AJ5965" s="64"/>
      <c r="AK5965" s="84"/>
      <c r="AL5965" s="84"/>
      <c r="AM5965" s="84"/>
      <c r="AN5965" s="84"/>
      <c r="AO5965" s="84"/>
      <c r="AP5965" s="84"/>
      <c r="AQ5965" s="84"/>
    </row>
    <row r="5966" ht="15.0" customHeight="1">
      <c r="A5966" s="98">
        <v>5963.0</v>
      </c>
      <c r="B5966" s="99" t="s">
        <v>12472</v>
      </c>
      <c r="C5966" s="98" t="s">
        <v>141</v>
      </c>
      <c r="D5966" s="98" t="s">
        <v>12473</v>
      </c>
      <c r="E5966" s="100">
        <v>33.5</v>
      </c>
      <c r="F5966" s="98" t="s">
        <v>86</v>
      </c>
      <c r="G5966" s="98" t="s">
        <v>606</v>
      </c>
      <c r="H5966" s="101">
        <v>1528416.28</v>
      </c>
      <c r="I5966" s="98">
        <v>1.0</v>
      </c>
      <c r="J5966" s="102">
        <v>4.7</v>
      </c>
      <c r="K5966" s="99">
        <v>2021.0</v>
      </c>
      <c r="L5966" s="98" t="s">
        <v>630</v>
      </c>
      <c r="M5966" s="98">
        <v>2021.0</v>
      </c>
      <c r="N5966" s="98" t="s">
        <v>161</v>
      </c>
      <c r="O5966" s="65" t="str">
        <f t="shared" si="1"/>
        <v>561676200001</v>
      </c>
      <c r="P5966" s="65">
        <f t="shared" si="2"/>
        <v>7</v>
      </c>
      <c r="Q5966" s="65">
        <f t="shared" si="3"/>
        <v>4</v>
      </c>
      <c r="R5966" s="65" t="str">
        <f t="shared" si="12"/>
        <v>56.167.620/0001-74</v>
      </c>
      <c r="S5966" s="84"/>
      <c r="T5966" s="84" t="str">
        <f t="shared" si="10"/>
        <v/>
      </c>
      <c r="U5966" s="84" t="str">
        <f t="shared" si="11"/>
        <v/>
      </c>
      <c r="V5966" s="65" t="str">
        <f t="shared" si="5"/>
        <v/>
      </c>
      <c r="W5966" s="84"/>
      <c r="X5966" s="84"/>
      <c r="Y5966" s="85"/>
      <c r="Z5966" s="85"/>
      <c r="AA5966" s="65" t="str">
        <f t="shared" si="6"/>
        <v/>
      </c>
      <c r="AB5966" s="65" t="str">
        <f t="shared" si="7"/>
        <v/>
      </c>
      <c r="AC5966" s="86"/>
      <c r="AD5966" s="87" t="str">
        <f t="shared" si="8"/>
        <v/>
      </c>
      <c r="AE5966" s="84"/>
      <c r="AF5966" s="86">
        <f>IF(AC5966&gt;0,AC5966,'⚙️ Config'!$B$10)</f>
        <v>0.0075</v>
      </c>
      <c r="AG5966" s="88">
        <f t="shared" si="9"/>
        <v>11463.1221</v>
      </c>
      <c r="AH5966" s="88">
        <f>AG5966*'⚙️ Config'!$B$11</f>
        <v>57315.6105</v>
      </c>
      <c r="AI5966" s="88">
        <f>AH5966*'⚙️ Config'!$B$12</f>
        <v>17194.68315</v>
      </c>
      <c r="AJ5966" s="64"/>
      <c r="AK5966" s="84"/>
      <c r="AL5966" s="84"/>
      <c r="AM5966" s="84"/>
      <c r="AN5966" s="84"/>
      <c r="AO5966" s="84"/>
      <c r="AP5966" s="84"/>
      <c r="AQ5966" s="84"/>
    </row>
    <row r="5967" ht="15.0" customHeight="1">
      <c r="A5967" s="103">
        <v>5964.0</v>
      </c>
      <c r="B5967" s="104" t="s">
        <v>12474</v>
      </c>
      <c r="C5967" s="103" t="s">
        <v>141</v>
      </c>
      <c r="D5967" s="103" t="s">
        <v>12475</v>
      </c>
      <c r="E5967" s="105">
        <v>32.77</v>
      </c>
      <c r="F5967" s="103" t="s">
        <v>86</v>
      </c>
      <c r="G5967" s="103" t="s">
        <v>606</v>
      </c>
      <c r="H5967" s="106">
        <v>1527156.14</v>
      </c>
      <c r="I5967" s="103">
        <v>1.0</v>
      </c>
      <c r="J5967" s="107">
        <v>5.0</v>
      </c>
      <c r="K5967" s="104">
        <v>2021.0</v>
      </c>
      <c r="L5967" s="103" t="s">
        <v>197</v>
      </c>
      <c r="M5967" s="103">
        <v>2021.0</v>
      </c>
      <c r="N5967" s="103" t="s">
        <v>161</v>
      </c>
      <c r="O5967" s="65" t="str">
        <f t="shared" si="1"/>
        <v>052222340001</v>
      </c>
      <c r="P5967" s="65">
        <f t="shared" si="2"/>
        <v>0</v>
      </c>
      <c r="Q5967" s="65">
        <f t="shared" si="3"/>
        <v>5</v>
      </c>
      <c r="R5967" s="65" t="str">
        <f t="shared" si="12"/>
        <v>05.222.234/0001-05</v>
      </c>
      <c r="S5967" s="84"/>
      <c r="T5967" s="84" t="str">
        <f t="shared" si="10"/>
        <v/>
      </c>
      <c r="U5967" s="84" t="str">
        <f t="shared" si="11"/>
        <v/>
      </c>
      <c r="V5967" s="65" t="str">
        <f t="shared" si="5"/>
        <v/>
      </c>
      <c r="W5967" s="84"/>
      <c r="X5967" s="84"/>
      <c r="Y5967" s="85"/>
      <c r="Z5967" s="85"/>
      <c r="AA5967" s="65" t="str">
        <f t="shared" si="6"/>
        <v/>
      </c>
      <c r="AB5967" s="65" t="str">
        <f t="shared" si="7"/>
        <v/>
      </c>
      <c r="AC5967" s="86"/>
      <c r="AD5967" s="87" t="str">
        <f t="shared" si="8"/>
        <v/>
      </c>
      <c r="AE5967" s="84"/>
      <c r="AF5967" s="86">
        <f>IF(AC5967&gt;0,AC5967,'⚙️ Config'!$B$10)</f>
        <v>0.0075</v>
      </c>
      <c r="AG5967" s="88">
        <f t="shared" si="9"/>
        <v>11453.67105</v>
      </c>
      <c r="AH5967" s="88">
        <f>AG5967*'⚙️ Config'!$B$11</f>
        <v>57268.35525</v>
      </c>
      <c r="AI5967" s="88">
        <f>AH5967*'⚙️ Config'!$B$12</f>
        <v>17180.50658</v>
      </c>
      <c r="AJ5967" s="64"/>
      <c r="AK5967" s="84"/>
      <c r="AL5967" s="84"/>
      <c r="AM5967" s="84"/>
      <c r="AN5967" s="84"/>
      <c r="AO5967" s="84"/>
      <c r="AP5967" s="84"/>
      <c r="AQ5967" s="84"/>
    </row>
    <row r="5968" ht="15.0" customHeight="1">
      <c r="A5968" s="103">
        <v>5965.0</v>
      </c>
      <c r="B5968" s="104" t="s">
        <v>12476</v>
      </c>
      <c r="C5968" s="103" t="s">
        <v>141</v>
      </c>
      <c r="D5968" s="103" t="s">
        <v>12477</v>
      </c>
      <c r="E5968" s="105">
        <v>34.62</v>
      </c>
      <c r="F5968" s="103" t="s">
        <v>86</v>
      </c>
      <c r="G5968" s="103" t="s">
        <v>606</v>
      </c>
      <c r="H5968" s="106">
        <v>1526832.03</v>
      </c>
      <c r="I5968" s="103">
        <v>1.0</v>
      </c>
      <c r="J5968" s="107">
        <v>4.3</v>
      </c>
      <c r="K5968" s="104">
        <v>2021.0</v>
      </c>
      <c r="L5968" s="103" t="s">
        <v>202</v>
      </c>
      <c r="M5968" s="103">
        <v>2021.0</v>
      </c>
      <c r="N5968" s="103" t="s">
        <v>161</v>
      </c>
      <c r="O5968" s="65" t="str">
        <f t="shared" si="1"/>
        <v>083577610001</v>
      </c>
      <c r="P5968" s="65">
        <f t="shared" si="2"/>
        <v>0</v>
      </c>
      <c r="Q5968" s="65">
        <f t="shared" si="3"/>
        <v>7</v>
      </c>
      <c r="R5968" s="65" t="str">
        <f t="shared" si="12"/>
        <v>08.357.761/0001-07</v>
      </c>
      <c r="S5968" s="84"/>
      <c r="T5968" s="84" t="str">
        <f t="shared" si="10"/>
        <v/>
      </c>
      <c r="U5968" s="84" t="str">
        <f t="shared" si="11"/>
        <v/>
      </c>
      <c r="V5968" s="65" t="str">
        <f t="shared" si="5"/>
        <v/>
      </c>
      <c r="W5968" s="84"/>
      <c r="X5968" s="84"/>
      <c r="Y5968" s="85"/>
      <c r="Z5968" s="85"/>
      <c r="AA5968" s="65" t="str">
        <f t="shared" si="6"/>
        <v/>
      </c>
      <c r="AB5968" s="65" t="str">
        <f t="shared" si="7"/>
        <v/>
      </c>
      <c r="AC5968" s="86"/>
      <c r="AD5968" s="87" t="str">
        <f t="shared" si="8"/>
        <v/>
      </c>
      <c r="AE5968" s="84"/>
      <c r="AF5968" s="86">
        <f>IF(AC5968&gt;0,AC5968,'⚙️ Config'!$B$10)</f>
        <v>0.0075</v>
      </c>
      <c r="AG5968" s="88">
        <f t="shared" si="9"/>
        <v>11451.24023</v>
      </c>
      <c r="AH5968" s="88">
        <f>AG5968*'⚙️ Config'!$B$11</f>
        <v>57256.20113</v>
      </c>
      <c r="AI5968" s="88">
        <f>AH5968*'⚙️ Config'!$B$12</f>
        <v>17176.86034</v>
      </c>
      <c r="AJ5968" s="64"/>
      <c r="AK5968" s="84"/>
      <c r="AL5968" s="84"/>
      <c r="AM5968" s="84"/>
      <c r="AN5968" s="84"/>
      <c r="AO5968" s="84"/>
      <c r="AP5968" s="84"/>
      <c r="AQ5968" s="84"/>
    </row>
    <row r="5969" ht="15.0" customHeight="1">
      <c r="A5969" s="98">
        <v>5966.0</v>
      </c>
      <c r="B5969" s="99" t="s">
        <v>12478</v>
      </c>
      <c r="C5969" s="98" t="s">
        <v>141</v>
      </c>
      <c r="D5969" s="98" t="s">
        <v>12479</v>
      </c>
      <c r="E5969" s="100">
        <v>33.5</v>
      </c>
      <c r="F5969" s="98" t="s">
        <v>86</v>
      </c>
      <c r="G5969" s="98" t="s">
        <v>606</v>
      </c>
      <c r="H5969" s="101">
        <v>1526594.06</v>
      </c>
      <c r="I5969" s="98">
        <v>1.0</v>
      </c>
      <c r="J5969" s="102">
        <v>4.7</v>
      </c>
      <c r="K5969" s="99">
        <v>2021.0</v>
      </c>
      <c r="L5969" s="98" t="s">
        <v>630</v>
      </c>
      <c r="M5969" s="98">
        <v>2021.0</v>
      </c>
      <c r="N5969" s="98" t="s">
        <v>161</v>
      </c>
      <c r="O5969" s="65" t="str">
        <f t="shared" si="1"/>
        <v>021084380001</v>
      </c>
      <c r="P5969" s="65">
        <f t="shared" si="2"/>
        <v>1</v>
      </c>
      <c r="Q5969" s="65">
        <f t="shared" si="3"/>
        <v>3</v>
      </c>
      <c r="R5969" s="65" t="str">
        <f t="shared" si="12"/>
        <v>02.108.438/0001-13</v>
      </c>
      <c r="S5969" s="84"/>
      <c r="T5969" s="84" t="str">
        <f t="shared" si="10"/>
        <v/>
      </c>
      <c r="U5969" s="84" t="str">
        <f t="shared" si="11"/>
        <v/>
      </c>
      <c r="V5969" s="65" t="str">
        <f t="shared" si="5"/>
        <v/>
      </c>
      <c r="W5969" s="84"/>
      <c r="X5969" s="84"/>
      <c r="Y5969" s="85"/>
      <c r="Z5969" s="85"/>
      <c r="AA5969" s="65" t="str">
        <f t="shared" si="6"/>
        <v/>
      </c>
      <c r="AB5969" s="65" t="str">
        <f t="shared" si="7"/>
        <v/>
      </c>
      <c r="AC5969" s="86"/>
      <c r="AD5969" s="87" t="str">
        <f t="shared" si="8"/>
        <v/>
      </c>
      <c r="AE5969" s="84"/>
      <c r="AF5969" s="86">
        <f>IF(AC5969&gt;0,AC5969,'⚙️ Config'!$B$10)</f>
        <v>0.0075</v>
      </c>
      <c r="AG5969" s="88">
        <f t="shared" si="9"/>
        <v>11449.45545</v>
      </c>
      <c r="AH5969" s="88">
        <f>AG5969*'⚙️ Config'!$B$11</f>
        <v>57247.27725</v>
      </c>
      <c r="AI5969" s="88">
        <f>AH5969*'⚙️ Config'!$B$12</f>
        <v>17174.18318</v>
      </c>
      <c r="AJ5969" s="64"/>
      <c r="AK5969" s="84"/>
      <c r="AL5969" s="84"/>
      <c r="AM5969" s="84"/>
      <c r="AN5969" s="84"/>
      <c r="AO5969" s="84"/>
      <c r="AP5969" s="84"/>
      <c r="AQ5969" s="84"/>
    </row>
    <row r="5970" ht="15.0" customHeight="1">
      <c r="A5970" s="103">
        <v>5967.0</v>
      </c>
      <c r="B5970" s="104" t="s">
        <v>12480</v>
      </c>
      <c r="C5970" s="103" t="s">
        <v>141</v>
      </c>
      <c r="D5970" s="103" t="s">
        <v>12481</v>
      </c>
      <c r="E5970" s="105">
        <v>33.5</v>
      </c>
      <c r="F5970" s="103" t="s">
        <v>86</v>
      </c>
      <c r="G5970" s="103" t="s">
        <v>606</v>
      </c>
      <c r="H5970" s="106">
        <v>1525648.25</v>
      </c>
      <c r="I5970" s="103">
        <v>1.0</v>
      </c>
      <c r="J5970" s="107">
        <v>4.7</v>
      </c>
      <c r="K5970" s="104">
        <v>2021.0</v>
      </c>
      <c r="L5970" s="103" t="s">
        <v>295</v>
      </c>
      <c r="M5970" s="103">
        <v>2021.0</v>
      </c>
      <c r="N5970" s="103" t="s">
        <v>145</v>
      </c>
      <c r="O5970" s="65" t="str">
        <f t="shared" si="1"/>
        <v>085684130001</v>
      </c>
      <c r="P5970" s="65">
        <f t="shared" si="2"/>
        <v>8</v>
      </c>
      <c r="Q5970" s="65">
        <f t="shared" si="3"/>
        <v>9</v>
      </c>
      <c r="R5970" s="65" t="str">
        <f t="shared" si="12"/>
        <v>08.568.413/0001-89</v>
      </c>
      <c r="S5970" s="84"/>
      <c r="T5970" s="84" t="str">
        <f t="shared" si="10"/>
        <v/>
      </c>
      <c r="U5970" s="84" t="str">
        <f t="shared" si="11"/>
        <v/>
      </c>
      <c r="V5970" s="65" t="str">
        <f t="shared" si="5"/>
        <v/>
      </c>
      <c r="W5970" s="84"/>
      <c r="X5970" s="84"/>
      <c r="Y5970" s="85"/>
      <c r="Z5970" s="85"/>
      <c r="AA5970" s="65" t="str">
        <f t="shared" si="6"/>
        <v/>
      </c>
      <c r="AB5970" s="65" t="str">
        <f t="shared" si="7"/>
        <v/>
      </c>
      <c r="AC5970" s="86"/>
      <c r="AD5970" s="87" t="str">
        <f t="shared" si="8"/>
        <v/>
      </c>
      <c r="AE5970" s="84"/>
      <c r="AF5970" s="86">
        <f>IF(AC5970&gt;0,AC5970,'⚙️ Config'!$B$10)</f>
        <v>0.0075</v>
      </c>
      <c r="AG5970" s="88">
        <f t="shared" si="9"/>
        <v>11442.36188</v>
      </c>
      <c r="AH5970" s="88">
        <f>AG5970*'⚙️ Config'!$B$11</f>
        <v>57211.80938</v>
      </c>
      <c r="AI5970" s="88">
        <f>AH5970*'⚙️ Config'!$B$12</f>
        <v>17163.54281</v>
      </c>
      <c r="AJ5970" s="64"/>
      <c r="AK5970" s="84"/>
      <c r="AL5970" s="84"/>
      <c r="AM5970" s="84"/>
      <c r="AN5970" s="84"/>
      <c r="AO5970" s="84"/>
      <c r="AP5970" s="84"/>
      <c r="AQ5970" s="84"/>
    </row>
    <row r="5971" ht="15.0" customHeight="1">
      <c r="A5971" s="103">
        <v>5968.0</v>
      </c>
      <c r="B5971" s="104" t="s">
        <v>12482</v>
      </c>
      <c r="C5971" s="103" t="s">
        <v>141</v>
      </c>
      <c r="D5971" s="103" t="s">
        <v>12483</v>
      </c>
      <c r="E5971" s="105">
        <v>34.04</v>
      </c>
      <c r="F5971" s="103" t="s">
        <v>86</v>
      </c>
      <c r="G5971" s="103" t="s">
        <v>606</v>
      </c>
      <c r="H5971" s="106">
        <v>1525042.24</v>
      </c>
      <c r="I5971" s="103">
        <v>1.0</v>
      </c>
      <c r="J5971" s="107">
        <v>4.5</v>
      </c>
      <c r="K5971" s="104">
        <v>2021.0</v>
      </c>
      <c r="L5971" s="103" t="s">
        <v>630</v>
      </c>
      <c r="M5971" s="103">
        <v>2021.0</v>
      </c>
      <c r="N5971" s="103" t="s">
        <v>161</v>
      </c>
      <c r="O5971" s="65" t="str">
        <f t="shared" si="1"/>
        <v>221310870001</v>
      </c>
      <c r="P5971" s="65">
        <f t="shared" si="2"/>
        <v>7</v>
      </c>
      <c r="Q5971" s="65">
        <f t="shared" si="3"/>
        <v>9</v>
      </c>
      <c r="R5971" s="65" t="str">
        <f t="shared" si="12"/>
        <v>22.131.087/0001-79</v>
      </c>
      <c r="S5971" s="84"/>
      <c r="T5971" s="84" t="str">
        <f t="shared" si="10"/>
        <v/>
      </c>
      <c r="U5971" s="84" t="str">
        <f t="shared" si="11"/>
        <v/>
      </c>
      <c r="V5971" s="65" t="str">
        <f t="shared" si="5"/>
        <v/>
      </c>
      <c r="W5971" s="84"/>
      <c r="X5971" s="84"/>
      <c r="Y5971" s="85"/>
      <c r="Z5971" s="85"/>
      <c r="AA5971" s="65" t="str">
        <f t="shared" si="6"/>
        <v/>
      </c>
      <c r="AB5971" s="65" t="str">
        <f t="shared" si="7"/>
        <v/>
      </c>
      <c r="AC5971" s="86"/>
      <c r="AD5971" s="87" t="str">
        <f t="shared" si="8"/>
        <v/>
      </c>
      <c r="AE5971" s="84"/>
      <c r="AF5971" s="86">
        <f>IF(AC5971&gt;0,AC5971,'⚙️ Config'!$B$10)</f>
        <v>0.0075</v>
      </c>
      <c r="AG5971" s="88">
        <f t="shared" si="9"/>
        <v>11437.8168</v>
      </c>
      <c r="AH5971" s="88">
        <f>AG5971*'⚙️ Config'!$B$11</f>
        <v>57189.084</v>
      </c>
      <c r="AI5971" s="88">
        <f>AH5971*'⚙️ Config'!$B$12</f>
        <v>17156.7252</v>
      </c>
      <c r="AJ5971" s="64"/>
      <c r="AK5971" s="84"/>
      <c r="AL5971" s="84"/>
      <c r="AM5971" s="84"/>
      <c r="AN5971" s="84"/>
      <c r="AO5971" s="84"/>
      <c r="AP5971" s="84"/>
      <c r="AQ5971" s="84"/>
    </row>
    <row r="5972" ht="15.0" customHeight="1">
      <c r="A5972" s="103">
        <v>5969.0</v>
      </c>
      <c r="B5972" s="104" t="s">
        <v>12484</v>
      </c>
      <c r="C5972" s="103" t="s">
        <v>141</v>
      </c>
      <c r="D5972" s="103" t="s">
        <v>12485</v>
      </c>
      <c r="E5972" s="105">
        <v>33.0</v>
      </c>
      <c r="F5972" s="103" t="s">
        <v>86</v>
      </c>
      <c r="G5972" s="103" t="s">
        <v>606</v>
      </c>
      <c r="H5972" s="106">
        <v>1524996.26</v>
      </c>
      <c r="I5972" s="103">
        <v>1.0</v>
      </c>
      <c r="J5972" s="107">
        <v>4.9</v>
      </c>
      <c r="K5972" s="104">
        <v>2021.0</v>
      </c>
      <c r="L5972" s="103" t="s">
        <v>875</v>
      </c>
      <c r="M5972" s="103">
        <v>2021.0</v>
      </c>
      <c r="N5972" s="103" t="s">
        <v>161</v>
      </c>
      <c r="O5972" s="65" t="str">
        <f t="shared" si="1"/>
        <v>030086560001</v>
      </c>
      <c r="P5972" s="65">
        <f t="shared" si="2"/>
        <v>4</v>
      </c>
      <c r="Q5972" s="65">
        <f t="shared" si="3"/>
        <v>9</v>
      </c>
      <c r="R5972" s="65" t="str">
        <f t="shared" si="12"/>
        <v>03.008.656/0001-49</v>
      </c>
      <c r="S5972" s="84"/>
      <c r="T5972" s="84" t="str">
        <f t="shared" si="10"/>
        <v/>
      </c>
      <c r="U5972" s="84" t="str">
        <f t="shared" si="11"/>
        <v/>
      </c>
      <c r="V5972" s="65" t="str">
        <f t="shared" si="5"/>
        <v/>
      </c>
      <c r="W5972" s="84"/>
      <c r="X5972" s="84"/>
      <c r="Y5972" s="85"/>
      <c r="Z5972" s="85"/>
      <c r="AA5972" s="65" t="str">
        <f t="shared" si="6"/>
        <v/>
      </c>
      <c r="AB5972" s="65" t="str">
        <f t="shared" si="7"/>
        <v/>
      </c>
      <c r="AC5972" s="86"/>
      <c r="AD5972" s="87" t="str">
        <f t="shared" si="8"/>
        <v/>
      </c>
      <c r="AE5972" s="84"/>
      <c r="AF5972" s="86">
        <f>IF(AC5972&gt;0,AC5972,'⚙️ Config'!$B$10)</f>
        <v>0.0075</v>
      </c>
      <c r="AG5972" s="88">
        <f t="shared" si="9"/>
        <v>11437.47195</v>
      </c>
      <c r="AH5972" s="88">
        <f>AG5972*'⚙️ Config'!$B$11</f>
        <v>57187.35975</v>
      </c>
      <c r="AI5972" s="88">
        <f>AH5972*'⚙️ Config'!$B$12</f>
        <v>17156.20793</v>
      </c>
      <c r="AJ5972" s="64"/>
      <c r="AK5972" s="84"/>
      <c r="AL5972" s="84"/>
      <c r="AM5972" s="84"/>
      <c r="AN5972" s="84"/>
      <c r="AO5972" s="84"/>
      <c r="AP5972" s="84"/>
      <c r="AQ5972" s="84"/>
    </row>
    <row r="5973" ht="15.0" customHeight="1">
      <c r="A5973" s="103">
        <v>5970.0</v>
      </c>
      <c r="B5973" s="104" t="s">
        <v>12486</v>
      </c>
      <c r="C5973" s="103" t="s">
        <v>141</v>
      </c>
      <c r="D5973" s="103" t="s">
        <v>12487</v>
      </c>
      <c r="E5973" s="105">
        <v>33.25</v>
      </c>
      <c r="F5973" s="103" t="s">
        <v>86</v>
      </c>
      <c r="G5973" s="103" t="s">
        <v>606</v>
      </c>
      <c r="H5973" s="106">
        <v>1522652.23</v>
      </c>
      <c r="I5973" s="103">
        <v>1.0</v>
      </c>
      <c r="J5973" s="107">
        <v>4.8</v>
      </c>
      <c r="K5973" s="104">
        <v>2021.0</v>
      </c>
      <c r="L5973" s="103" t="s">
        <v>630</v>
      </c>
      <c r="M5973" s="103">
        <v>2021.0</v>
      </c>
      <c r="N5973" s="103" t="s">
        <v>161</v>
      </c>
      <c r="O5973" s="65" t="str">
        <f t="shared" si="1"/>
        <v>679816470001</v>
      </c>
      <c r="P5973" s="65">
        <f t="shared" si="2"/>
        <v>1</v>
      </c>
      <c r="Q5973" s="65">
        <f t="shared" si="3"/>
        <v>2</v>
      </c>
      <c r="R5973" s="65" t="str">
        <f t="shared" si="12"/>
        <v>67.981.647/0001-12</v>
      </c>
      <c r="S5973" s="84"/>
      <c r="T5973" s="84" t="str">
        <f t="shared" si="10"/>
        <v/>
      </c>
      <c r="U5973" s="84" t="str">
        <f t="shared" si="11"/>
        <v/>
      </c>
      <c r="V5973" s="65" t="str">
        <f t="shared" si="5"/>
        <v/>
      </c>
      <c r="W5973" s="84"/>
      <c r="X5973" s="84"/>
      <c r="Y5973" s="85"/>
      <c r="Z5973" s="85"/>
      <c r="AA5973" s="65" t="str">
        <f t="shared" si="6"/>
        <v/>
      </c>
      <c r="AB5973" s="65" t="str">
        <f t="shared" si="7"/>
        <v/>
      </c>
      <c r="AC5973" s="86"/>
      <c r="AD5973" s="87" t="str">
        <f t="shared" si="8"/>
        <v/>
      </c>
      <c r="AE5973" s="84"/>
      <c r="AF5973" s="86">
        <f>IF(AC5973&gt;0,AC5973,'⚙️ Config'!$B$10)</f>
        <v>0.0075</v>
      </c>
      <c r="AG5973" s="88">
        <f t="shared" si="9"/>
        <v>11419.89173</v>
      </c>
      <c r="AH5973" s="88">
        <f>AG5973*'⚙️ Config'!$B$11</f>
        <v>57099.45863</v>
      </c>
      <c r="AI5973" s="88">
        <f>AH5973*'⚙️ Config'!$B$12</f>
        <v>17129.83759</v>
      </c>
      <c r="AJ5973" s="64"/>
      <c r="AK5973" s="84"/>
      <c r="AL5973" s="84"/>
      <c r="AM5973" s="84"/>
      <c r="AN5973" s="84"/>
      <c r="AO5973" s="84"/>
      <c r="AP5973" s="84"/>
      <c r="AQ5973" s="84"/>
    </row>
    <row r="5974" ht="15.0" customHeight="1">
      <c r="A5974" s="103">
        <v>5971.0</v>
      </c>
      <c r="B5974" s="104" t="s">
        <v>12488</v>
      </c>
      <c r="C5974" s="103" t="s">
        <v>141</v>
      </c>
      <c r="D5974" s="103" t="s">
        <v>12489</v>
      </c>
      <c r="E5974" s="105">
        <v>33.77</v>
      </c>
      <c r="F5974" s="103" t="s">
        <v>86</v>
      </c>
      <c r="G5974" s="103" t="s">
        <v>606</v>
      </c>
      <c r="H5974" s="106">
        <v>1521162.98</v>
      </c>
      <c r="I5974" s="103">
        <v>1.0</v>
      </c>
      <c r="J5974" s="107">
        <v>4.6</v>
      </c>
      <c r="K5974" s="104">
        <v>2021.0</v>
      </c>
      <c r="L5974" s="103" t="s">
        <v>630</v>
      </c>
      <c r="M5974" s="103">
        <v>2021.0</v>
      </c>
      <c r="N5974" s="103" t="s">
        <v>161</v>
      </c>
      <c r="O5974" s="65" t="str">
        <f t="shared" si="1"/>
        <v>074720550001</v>
      </c>
      <c r="P5974" s="65">
        <f t="shared" si="2"/>
        <v>4</v>
      </c>
      <c r="Q5974" s="65">
        <f t="shared" si="3"/>
        <v>3</v>
      </c>
      <c r="R5974" s="65" t="str">
        <f t="shared" si="12"/>
        <v>07.472.055/0001-43</v>
      </c>
      <c r="S5974" s="84"/>
      <c r="T5974" s="84" t="str">
        <f t="shared" si="10"/>
        <v/>
      </c>
      <c r="U5974" s="84" t="str">
        <f t="shared" si="11"/>
        <v/>
      </c>
      <c r="V5974" s="65" t="str">
        <f t="shared" si="5"/>
        <v/>
      </c>
      <c r="W5974" s="84"/>
      <c r="X5974" s="84"/>
      <c r="Y5974" s="85"/>
      <c r="Z5974" s="85"/>
      <c r="AA5974" s="65" t="str">
        <f t="shared" si="6"/>
        <v/>
      </c>
      <c r="AB5974" s="65" t="str">
        <f t="shared" si="7"/>
        <v/>
      </c>
      <c r="AC5974" s="86"/>
      <c r="AD5974" s="87" t="str">
        <f t="shared" si="8"/>
        <v/>
      </c>
      <c r="AE5974" s="84"/>
      <c r="AF5974" s="86">
        <f>IF(AC5974&gt;0,AC5974,'⚙️ Config'!$B$10)</f>
        <v>0.0075</v>
      </c>
      <c r="AG5974" s="88">
        <f t="shared" si="9"/>
        <v>11408.72235</v>
      </c>
      <c r="AH5974" s="88">
        <f>AG5974*'⚙️ Config'!$B$11</f>
        <v>57043.61175</v>
      </c>
      <c r="AI5974" s="88">
        <f>AH5974*'⚙️ Config'!$B$12</f>
        <v>17113.08353</v>
      </c>
      <c r="AJ5974" s="64"/>
      <c r="AK5974" s="84"/>
      <c r="AL5974" s="84"/>
      <c r="AM5974" s="84"/>
      <c r="AN5974" s="84"/>
      <c r="AO5974" s="84"/>
      <c r="AP5974" s="84"/>
      <c r="AQ5974" s="84"/>
    </row>
    <row r="5975" ht="15.0" customHeight="1">
      <c r="A5975" s="98">
        <v>5972.0</v>
      </c>
      <c r="B5975" s="99" t="s">
        <v>12490</v>
      </c>
      <c r="C5975" s="98" t="s">
        <v>141</v>
      </c>
      <c r="D5975" s="98" t="s">
        <v>12491</v>
      </c>
      <c r="E5975" s="100">
        <v>32.77</v>
      </c>
      <c r="F5975" s="98" t="s">
        <v>86</v>
      </c>
      <c r="G5975" s="98" t="s">
        <v>606</v>
      </c>
      <c r="H5975" s="101">
        <v>1519949.13</v>
      </c>
      <c r="I5975" s="98">
        <v>1.0</v>
      </c>
      <c r="J5975" s="102">
        <v>5.0</v>
      </c>
      <c r="K5975" s="99">
        <v>2021.0</v>
      </c>
      <c r="L5975" s="98" t="s">
        <v>630</v>
      </c>
      <c r="M5975" s="98">
        <v>2021.0</v>
      </c>
      <c r="N5975" s="98" t="s">
        <v>161</v>
      </c>
      <c r="O5975" s="65" t="str">
        <f t="shared" si="1"/>
        <v>002222550001</v>
      </c>
      <c r="P5975" s="65">
        <f t="shared" si="2"/>
        <v>0</v>
      </c>
      <c r="Q5975" s="65">
        <f t="shared" si="3"/>
        <v>7</v>
      </c>
      <c r="R5975" s="65" t="str">
        <f t="shared" si="12"/>
        <v>00.222.255/0001-07</v>
      </c>
      <c r="S5975" s="84"/>
      <c r="T5975" s="84" t="str">
        <f t="shared" si="10"/>
        <v/>
      </c>
      <c r="U5975" s="84" t="str">
        <f t="shared" si="11"/>
        <v/>
      </c>
      <c r="V5975" s="65" t="str">
        <f t="shared" si="5"/>
        <v/>
      </c>
      <c r="W5975" s="84"/>
      <c r="X5975" s="84"/>
      <c r="Y5975" s="85"/>
      <c r="Z5975" s="85"/>
      <c r="AA5975" s="65" t="str">
        <f t="shared" si="6"/>
        <v/>
      </c>
      <c r="AB5975" s="65" t="str">
        <f t="shared" si="7"/>
        <v/>
      </c>
      <c r="AC5975" s="86"/>
      <c r="AD5975" s="87" t="str">
        <f t="shared" si="8"/>
        <v/>
      </c>
      <c r="AE5975" s="84"/>
      <c r="AF5975" s="86">
        <f>IF(AC5975&gt;0,AC5975,'⚙️ Config'!$B$10)</f>
        <v>0.0075</v>
      </c>
      <c r="AG5975" s="88">
        <f t="shared" si="9"/>
        <v>11399.61848</v>
      </c>
      <c r="AH5975" s="88">
        <f>AG5975*'⚙️ Config'!$B$11</f>
        <v>56998.09238</v>
      </c>
      <c r="AI5975" s="88">
        <f>AH5975*'⚙️ Config'!$B$12</f>
        <v>17099.42771</v>
      </c>
      <c r="AJ5975" s="64"/>
      <c r="AK5975" s="84"/>
      <c r="AL5975" s="84"/>
      <c r="AM5975" s="84"/>
      <c r="AN5975" s="84"/>
      <c r="AO5975" s="84"/>
      <c r="AP5975" s="84"/>
      <c r="AQ5975" s="84"/>
    </row>
    <row r="5976" ht="15.0" customHeight="1">
      <c r="A5976" s="103">
        <v>5973.0</v>
      </c>
      <c r="B5976" s="104" t="s">
        <v>12492</v>
      </c>
      <c r="C5976" s="103" t="s">
        <v>141</v>
      </c>
      <c r="D5976" s="103" t="s">
        <v>12493</v>
      </c>
      <c r="E5976" s="105">
        <v>33.0</v>
      </c>
      <c r="F5976" s="103" t="s">
        <v>86</v>
      </c>
      <c r="G5976" s="103" t="s">
        <v>606</v>
      </c>
      <c r="H5976" s="106">
        <v>1517923.46</v>
      </c>
      <c r="I5976" s="103">
        <v>1.0</v>
      </c>
      <c r="J5976" s="107">
        <v>4.9</v>
      </c>
      <c r="K5976" s="104">
        <v>2021.0</v>
      </c>
      <c r="L5976" s="103" t="s">
        <v>448</v>
      </c>
      <c r="M5976" s="103">
        <v>2021.0</v>
      </c>
      <c r="N5976" s="103" t="s">
        <v>161</v>
      </c>
      <c r="O5976" s="65" t="str">
        <f t="shared" si="1"/>
        <v>106296880001</v>
      </c>
      <c r="P5976" s="65">
        <f t="shared" si="2"/>
        <v>2</v>
      </c>
      <c r="Q5976" s="65">
        <f t="shared" si="3"/>
        <v>7</v>
      </c>
      <c r="R5976" s="65" t="str">
        <f t="shared" si="12"/>
        <v>10.629.688/0001-27</v>
      </c>
      <c r="S5976" s="84"/>
      <c r="T5976" s="84" t="str">
        <f t="shared" si="10"/>
        <v/>
      </c>
      <c r="U5976" s="84" t="str">
        <f t="shared" si="11"/>
        <v/>
      </c>
      <c r="V5976" s="65" t="str">
        <f t="shared" si="5"/>
        <v/>
      </c>
      <c r="W5976" s="84"/>
      <c r="X5976" s="84"/>
      <c r="Y5976" s="85"/>
      <c r="Z5976" s="85"/>
      <c r="AA5976" s="65" t="str">
        <f t="shared" si="6"/>
        <v/>
      </c>
      <c r="AB5976" s="65" t="str">
        <f t="shared" si="7"/>
        <v/>
      </c>
      <c r="AC5976" s="86"/>
      <c r="AD5976" s="87" t="str">
        <f t="shared" si="8"/>
        <v/>
      </c>
      <c r="AE5976" s="84"/>
      <c r="AF5976" s="86">
        <f>IF(AC5976&gt;0,AC5976,'⚙️ Config'!$B$10)</f>
        <v>0.0075</v>
      </c>
      <c r="AG5976" s="88">
        <f t="shared" si="9"/>
        <v>11384.42595</v>
      </c>
      <c r="AH5976" s="88">
        <f>AG5976*'⚙️ Config'!$B$11</f>
        <v>56922.12975</v>
      </c>
      <c r="AI5976" s="88">
        <f>AH5976*'⚙️ Config'!$B$12</f>
        <v>17076.63893</v>
      </c>
      <c r="AJ5976" s="64"/>
      <c r="AK5976" s="84"/>
      <c r="AL5976" s="84"/>
      <c r="AM5976" s="84"/>
      <c r="AN5976" s="84"/>
      <c r="AO5976" s="84"/>
      <c r="AP5976" s="84"/>
      <c r="AQ5976" s="84"/>
    </row>
    <row r="5977" ht="15.0" customHeight="1">
      <c r="A5977" s="98">
        <v>5974.0</v>
      </c>
      <c r="B5977" s="99" t="s">
        <v>12494</v>
      </c>
      <c r="C5977" s="98" t="s">
        <v>141</v>
      </c>
      <c r="D5977" s="98" t="s">
        <v>12495</v>
      </c>
      <c r="E5977" s="100">
        <v>34.93</v>
      </c>
      <c r="F5977" s="98" t="s">
        <v>86</v>
      </c>
      <c r="G5977" s="98" t="s">
        <v>606</v>
      </c>
      <c r="H5977" s="101">
        <v>1517648.63</v>
      </c>
      <c r="I5977" s="98">
        <v>1.0</v>
      </c>
      <c r="J5977" s="102">
        <v>4.2</v>
      </c>
      <c r="K5977" s="99">
        <v>2022.0</v>
      </c>
      <c r="L5977" s="98" t="s">
        <v>630</v>
      </c>
      <c r="M5977" s="98">
        <v>2022.0</v>
      </c>
      <c r="N5977" s="98" t="s">
        <v>161</v>
      </c>
      <c r="O5977" s="65" t="str">
        <f t="shared" si="1"/>
        <v>141074740001</v>
      </c>
      <c r="P5977" s="65">
        <f t="shared" si="2"/>
        <v>4</v>
      </c>
      <c r="Q5977" s="65">
        <f t="shared" si="3"/>
        <v>1</v>
      </c>
      <c r="R5977" s="65" t="str">
        <f t="shared" si="12"/>
        <v>14.107.474/0001-41</v>
      </c>
      <c r="S5977" s="84"/>
      <c r="T5977" s="84" t="str">
        <f t="shared" si="10"/>
        <v/>
      </c>
      <c r="U5977" s="84" t="str">
        <f t="shared" si="11"/>
        <v/>
      </c>
      <c r="V5977" s="65" t="str">
        <f t="shared" si="5"/>
        <v/>
      </c>
      <c r="W5977" s="84"/>
      <c r="X5977" s="84"/>
      <c r="Y5977" s="85"/>
      <c r="Z5977" s="85"/>
      <c r="AA5977" s="65" t="str">
        <f t="shared" si="6"/>
        <v/>
      </c>
      <c r="AB5977" s="65" t="str">
        <f t="shared" si="7"/>
        <v/>
      </c>
      <c r="AC5977" s="86"/>
      <c r="AD5977" s="87" t="str">
        <f t="shared" si="8"/>
        <v/>
      </c>
      <c r="AE5977" s="84"/>
      <c r="AF5977" s="86">
        <f>IF(AC5977&gt;0,AC5977,'⚙️ Config'!$B$10)</f>
        <v>0.0075</v>
      </c>
      <c r="AG5977" s="88">
        <f t="shared" si="9"/>
        <v>11382.36473</v>
      </c>
      <c r="AH5977" s="88">
        <f>AG5977*'⚙️ Config'!$B$11</f>
        <v>56911.82363</v>
      </c>
      <c r="AI5977" s="88">
        <f>AH5977*'⚙️ Config'!$B$12</f>
        <v>17073.54709</v>
      </c>
      <c r="AJ5977" s="64"/>
      <c r="AK5977" s="84"/>
      <c r="AL5977" s="84"/>
      <c r="AM5977" s="84"/>
      <c r="AN5977" s="84"/>
      <c r="AO5977" s="84"/>
      <c r="AP5977" s="84"/>
      <c r="AQ5977" s="84"/>
    </row>
    <row r="5978" ht="15.0" customHeight="1">
      <c r="A5978" s="103">
        <v>5975.0</v>
      </c>
      <c r="B5978" s="104" t="s">
        <v>12496</v>
      </c>
      <c r="C5978" s="103" t="s">
        <v>141</v>
      </c>
      <c r="D5978" s="103" t="s">
        <v>12497</v>
      </c>
      <c r="E5978" s="105">
        <v>33.25</v>
      </c>
      <c r="F5978" s="103" t="s">
        <v>86</v>
      </c>
      <c r="G5978" s="103" t="s">
        <v>606</v>
      </c>
      <c r="H5978" s="106">
        <v>1516284.16</v>
      </c>
      <c r="I5978" s="103">
        <v>1.0</v>
      </c>
      <c r="J5978" s="107">
        <v>4.8</v>
      </c>
      <c r="K5978" s="104">
        <v>2021.0</v>
      </c>
      <c r="L5978" s="103" t="s">
        <v>448</v>
      </c>
      <c r="M5978" s="103">
        <v>2021.0</v>
      </c>
      <c r="N5978" s="103" t="s">
        <v>145</v>
      </c>
      <c r="O5978" s="65" t="str">
        <f t="shared" si="1"/>
        <v>390155650001</v>
      </c>
      <c r="P5978" s="65">
        <f t="shared" si="2"/>
        <v>8</v>
      </c>
      <c r="Q5978" s="65">
        <f t="shared" si="3"/>
        <v>8</v>
      </c>
      <c r="R5978" s="65" t="str">
        <f t="shared" si="12"/>
        <v>39.015.565/0001-88</v>
      </c>
      <c r="S5978" s="84"/>
      <c r="T5978" s="84" t="str">
        <f t="shared" si="10"/>
        <v/>
      </c>
      <c r="U5978" s="84" t="str">
        <f t="shared" si="11"/>
        <v/>
      </c>
      <c r="V5978" s="65" t="str">
        <f t="shared" si="5"/>
        <v/>
      </c>
      <c r="W5978" s="84"/>
      <c r="X5978" s="84"/>
      <c r="Y5978" s="85"/>
      <c r="Z5978" s="85"/>
      <c r="AA5978" s="65" t="str">
        <f t="shared" si="6"/>
        <v/>
      </c>
      <c r="AB5978" s="65" t="str">
        <f t="shared" si="7"/>
        <v/>
      </c>
      <c r="AC5978" s="86"/>
      <c r="AD5978" s="87" t="str">
        <f t="shared" si="8"/>
        <v/>
      </c>
      <c r="AE5978" s="84"/>
      <c r="AF5978" s="86">
        <f>IF(AC5978&gt;0,AC5978,'⚙️ Config'!$B$10)</f>
        <v>0.0075</v>
      </c>
      <c r="AG5978" s="88">
        <f t="shared" si="9"/>
        <v>11372.1312</v>
      </c>
      <c r="AH5978" s="88">
        <f>AG5978*'⚙️ Config'!$B$11</f>
        <v>56860.656</v>
      </c>
      <c r="AI5978" s="88">
        <f>AH5978*'⚙️ Config'!$B$12</f>
        <v>17058.1968</v>
      </c>
      <c r="AJ5978" s="64"/>
      <c r="AK5978" s="84"/>
      <c r="AL5978" s="84"/>
      <c r="AM5978" s="84"/>
      <c r="AN5978" s="84"/>
      <c r="AO5978" s="84"/>
      <c r="AP5978" s="84"/>
      <c r="AQ5978" s="84"/>
    </row>
    <row r="5979" ht="15.0" customHeight="1">
      <c r="A5979" s="103">
        <v>5976.0</v>
      </c>
      <c r="B5979" s="104" t="s">
        <v>12498</v>
      </c>
      <c r="C5979" s="103" t="s">
        <v>141</v>
      </c>
      <c r="D5979" s="103" t="s">
        <v>12499</v>
      </c>
      <c r="E5979" s="105">
        <v>33.25</v>
      </c>
      <c r="F5979" s="103" t="s">
        <v>86</v>
      </c>
      <c r="G5979" s="103" t="s">
        <v>606</v>
      </c>
      <c r="H5979" s="106">
        <v>1515819.85</v>
      </c>
      <c r="I5979" s="103">
        <v>1.0</v>
      </c>
      <c r="J5979" s="107">
        <v>4.8</v>
      </c>
      <c r="K5979" s="104">
        <v>2021.0</v>
      </c>
      <c r="L5979" s="103" t="s">
        <v>630</v>
      </c>
      <c r="M5979" s="103">
        <v>2021.0</v>
      </c>
      <c r="N5979" s="103" t="s">
        <v>161</v>
      </c>
      <c r="O5979" s="65" t="str">
        <f t="shared" si="1"/>
        <v>216821140001</v>
      </c>
      <c r="P5979" s="65">
        <f t="shared" si="2"/>
        <v>3</v>
      </c>
      <c r="Q5979" s="65">
        <f t="shared" si="3"/>
        <v>9</v>
      </c>
      <c r="R5979" s="65" t="str">
        <f t="shared" si="12"/>
        <v>21.682.114/0001-39</v>
      </c>
      <c r="S5979" s="84"/>
      <c r="T5979" s="84" t="str">
        <f t="shared" si="10"/>
        <v/>
      </c>
      <c r="U5979" s="84" t="str">
        <f t="shared" si="11"/>
        <v/>
      </c>
      <c r="V5979" s="65" t="str">
        <f t="shared" si="5"/>
        <v/>
      </c>
      <c r="W5979" s="84"/>
      <c r="X5979" s="84"/>
      <c r="Y5979" s="85"/>
      <c r="Z5979" s="85"/>
      <c r="AA5979" s="65" t="str">
        <f t="shared" si="6"/>
        <v/>
      </c>
      <c r="AB5979" s="65" t="str">
        <f t="shared" si="7"/>
        <v/>
      </c>
      <c r="AC5979" s="86"/>
      <c r="AD5979" s="87" t="str">
        <f t="shared" si="8"/>
        <v/>
      </c>
      <c r="AE5979" s="84"/>
      <c r="AF5979" s="86">
        <f>IF(AC5979&gt;0,AC5979,'⚙️ Config'!$B$10)</f>
        <v>0.0075</v>
      </c>
      <c r="AG5979" s="88">
        <f t="shared" si="9"/>
        <v>11368.64888</v>
      </c>
      <c r="AH5979" s="88">
        <f>AG5979*'⚙️ Config'!$B$11</f>
        <v>56843.24438</v>
      </c>
      <c r="AI5979" s="88">
        <f>AH5979*'⚙️ Config'!$B$12</f>
        <v>17052.97331</v>
      </c>
      <c r="AJ5979" s="64"/>
      <c r="AK5979" s="84"/>
      <c r="AL5979" s="84"/>
      <c r="AM5979" s="84"/>
      <c r="AN5979" s="84"/>
      <c r="AO5979" s="84"/>
      <c r="AP5979" s="84"/>
      <c r="AQ5979" s="84"/>
    </row>
    <row r="5980" ht="15.0" customHeight="1">
      <c r="A5980" s="103">
        <v>5977.0</v>
      </c>
      <c r="B5980" s="104" t="s">
        <v>12500</v>
      </c>
      <c r="C5980" s="103" t="s">
        <v>141</v>
      </c>
      <c r="D5980" s="103" t="s">
        <v>12501</v>
      </c>
      <c r="E5980" s="105">
        <v>33.25</v>
      </c>
      <c r="F5980" s="103" t="s">
        <v>86</v>
      </c>
      <c r="G5980" s="103" t="s">
        <v>606</v>
      </c>
      <c r="H5980" s="106">
        <v>1514367.16</v>
      </c>
      <c r="I5980" s="103">
        <v>1.0</v>
      </c>
      <c r="J5980" s="107">
        <v>4.8</v>
      </c>
      <c r="K5980" s="104">
        <v>2021.0</v>
      </c>
      <c r="L5980" s="103" t="s">
        <v>630</v>
      </c>
      <c r="M5980" s="103">
        <v>2021.0</v>
      </c>
      <c r="N5980" s="103" t="s">
        <v>161</v>
      </c>
      <c r="O5980" s="65" t="str">
        <f t="shared" si="1"/>
        <v>249250450001</v>
      </c>
      <c r="P5980" s="65">
        <f t="shared" si="2"/>
        <v>3</v>
      </c>
      <c r="Q5980" s="65">
        <f t="shared" si="3"/>
        <v>5</v>
      </c>
      <c r="R5980" s="65" t="str">
        <f t="shared" si="12"/>
        <v>24.925.045/0001-35</v>
      </c>
      <c r="S5980" s="84"/>
      <c r="T5980" s="84" t="str">
        <f t="shared" si="10"/>
        <v/>
      </c>
      <c r="U5980" s="84" t="str">
        <f t="shared" si="11"/>
        <v/>
      </c>
      <c r="V5980" s="65" t="str">
        <f t="shared" si="5"/>
        <v/>
      </c>
      <c r="W5980" s="84"/>
      <c r="X5980" s="84"/>
      <c r="Y5980" s="85"/>
      <c r="Z5980" s="85"/>
      <c r="AA5980" s="65" t="str">
        <f t="shared" si="6"/>
        <v/>
      </c>
      <c r="AB5980" s="65" t="str">
        <f t="shared" si="7"/>
        <v/>
      </c>
      <c r="AC5980" s="86"/>
      <c r="AD5980" s="87" t="str">
        <f t="shared" si="8"/>
        <v/>
      </c>
      <c r="AE5980" s="84"/>
      <c r="AF5980" s="86">
        <f>IF(AC5980&gt;0,AC5980,'⚙️ Config'!$B$10)</f>
        <v>0.0075</v>
      </c>
      <c r="AG5980" s="88">
        <f t="shared" si="9"/>
        <v>11357.7537</v>
      </c>
      <c r="AH5980" s="88">
        <f>AG5980*'⚙️ Config'!$B$11</f>
        <v>56788.7685</v>
      </c>
      <c r="AI5980" s="88">
        <f>AH5980*'⚙️ Config'!$B$12</f>
        <v>17036.63055</v>
      </c>
      <c r="AJ5980" s="64"/>
      <c r="AK5980" s="84"/>
      <c r="AL5980" s="84"/>
      <c r="AM5980" s="84"/>
      <c r="AN5980" s="84"/>
      <c r="AO5980" s="84"/>
      <c r="AP5980" s="84"/>
      <c r="AQ5980" s="84"/>
    </row>
    <row r="5981" ht="15.0" customHeight="1">
      <c r="A5981" s="103">
        <v>5978.0</v>
      </c>
      <c r="B5981" s="104" t="s">
        <v>12502</v>
      </c>
      <c r="C5981" s="103" t="s">
        <v>141</v>
      </c>
      <c r="D5981" s="103" t="s">
        <v>12503</v>
      </c>
      <c r="E5981" s="105">
        <v>34.04</v>
      </c>
      <c r="F5981" s="103" t="s">
        <v>86</v>
      </c>
      <c r="G5981" s="103" t="s">
        <v>606</v>
      </c>
      <c r="H5981" s="106">
        <v>1513850.33</v>
      </c>
      <c r="I5981" s="103">
        <v>1.0</v>
      </c>
      <c r="J5981" s="107">
        <v>4.5</v>
      </c>
      <c r="K5981" s="104">
        <v>2021.0</v>
      </c>
      <c r="L5981" s="103" t="s">
        <v>202</v>
      </c>
      <c r="M5981" s="103">
        <v>2021.0</v>
      </c>
      <c r="N5981" s="103" t="s">
        <v>145</v>
      </c>
      <c r="O5981" s="65" t="str">
        <f t="shared" si="1"/>
        <v>071594850001</v>
      </c>
      <c r="P5981" s="65">
        <f t="shared" si="2"/>
        <v>0</v>
      </c>
      <c r="Q5981" s="65">
        <f t="shared" si="3"/>
        <v>0</v>
      </c>
      <c r="R5981" s="65" t="str">
        <f t="shared" si="12"/>
        <v>07.159.485/0001-00</v>
      </c>
      <c r="S5981" s="84"/>
      <c r="T5981" s="84" t="str">
        <f t="shared" si="10"/>
        <v/>
      </c>
      <c r="U5981" s="84" t="str">
        <f t="shared" si="11"/>
        <v/>
      </c>
      <c r="V5981" s="65" t="str">
        <f t="shared" si="5"/>
        <v/>
      </c>
      <c r="W5981" s="84"/>
      <c r="X5981" s="84"/>
      <c r="Y5981" s="85"/>
      <c r="Z5981" s="85"/>
      <c r="AA5981" s="65" t="str">
        <f t="shared" si="6"/>
        <v/>
      </c>
      <c r="AB5981" s="65" t="str">
        <f t="shared" si="7"/>
        <v/>
      </c>
      <c r="AC5981" s="86"/>
      <c r="AD5981" s="87" t="str">
        <f t="shared" si="8"/>
        <v/>
      </c>
      <c r="AE5981" s="84"/>
      <c r="AF5981" s="86">
        <f>IF(AC5981&gt;0,AC5981,'⚙️ Config'!$B$10)</f>
        <v>0.0075</v>
      </c>
      <c r="AG5981" s="88">
        <f t="shared" si="9"/>
        <v>11353.87748</v>
      </c>
      <c r="AH5981" s="88">
        <f>AG5981*'⚙️ Config'!$B$11</f>
        <v>56769.38738</v>
      </c>
      <c r="AI5981" s="88">
        <f>AH5981*'⚙️ Config'!$B$12</f>
        <v>17030.81621</v>
      </c>
      <c r="AJ5981" s="64"/>
      <c r="AK5981" s="84"/>
      <c r="AL5981" s="84"/>
      <c r="AM5981" s="84"/>
      <c r="AN5981" s="84"/>
      <c r="AO5981" s="84"/>
      <c r="AP5981" s="84"/>
      <c r="AQ5981" s="84"/>
    </row>
    <row r="5982" ht="15.0" customHeight="1">
      <c r="A5982" s="98">
        <v>5979.0</v>
      </c>
      <c r="B5982" s="99" t="s">
        <v>12504</v>
      </c>
      <c r="C5982" s="98" t="s">
        <v>141</v>
      </c>
      <c r="D5982" s="98" t="s">
        <v>12505</v>
      </c>
      <c r="E5982" s="100">
        <v>32.77</v>
      </c>
      <c r="F5982" s="98" t="s">
        <v>86</v>
      </c>
      <c r="G5982" s="98" t="s">
        <v>606</v>
      </c>
      <c r="H5982" s="101">
        <v>1513706.44</v>
      </c>
      <c r="I5982" s="98">
        <v>1.0</v>
      </c>
      <c r="J5982" s="102">
        <v>5.0</v>
      </c>
      <c r="K5982" s="99">
        <v>2021.0</v>
      </c>
      <c r="L5982" s="98" t="s">
        <v>630</v>
      </c>
      <c r="M5982" s="98">
        <v>2021.0</v>
      </c>
      <c r="N5982" s="98" t="s">
        <v>161</v>
      </c>
      <c r="O5982" s="65" t="str">
        <f t="shared" si="1"/>
        <v>290317120001</v>
      </c>
      <c r="P5982" s="65">
        <f t="shared" si="2"/>
        <v>5</v>
      </c>
      <c r="Q5982" s="65">
        <f t="shared" si="3"/>
        <v>0</v>
      </c>
      <c r="R5982" s="65" t="str">
        <f t="shared" si="12"/>
        <v>29.031.712/0001-50</v>
      </c>
      <c r="S5982" s="84"/>
      <c r="T5982" s="84" t="str">
        <f t="shared" si="10"/>
        <v/>
      </c>
      <c r="U5982" s="84" t="str">
        <f t="shared" si="11"/>
        <v/>
      </c>
      <c r="V5982" s="65" t="str">
        <f t="shared" si="5"/>
        <v/>
      </c>
      <c r="W5982" s="84"/>
      <c r="X5982" s="84"/>
      <c r="Y5982" s="85"/>
      <c r="Z5982" s="85"/>
      <c r="AA5982" s="65" t="str">
        <f t="shared" si="6"/>
        <v/>
      </c>
      <c r="AB5982" s="65" t="str">
        <f t="shared" si="7"/>
        <v/>
      </c>
      <c r="AC5982" s="86"/>
      <c r="AD5982" s="87" t="str">
        <f t="shared" si="8"/>
        <v/>
      </c>
      <c r="AE5982" s="84"/>
      <c r="AF5982" s="86">
        <f>IF(AC5982&gt;0,AC5982,'⚙️ Config'!$B$10)</f>
        <v>0.0075</v>
      </c>
      <c r="AG5982" s="88">
        <f t="shared" si="9"/>
        <v>11352.7983</v>
      </c>
      <c r="AH5982" s="88">
        <f>AG5982*'⚙️ Config'!$B$11</f>
        <v>56763.9915</v>
      </c>
      <c r="AI5982" s="88">
        <f>AH5982*'⚙️ Config'!$B$12</f>
        <v>17029.19745</v>
      </c>
      <c r="AJ5982" s="64"/>
      <c r="AK5982" s="84"/>
      <c r="AL5982" s="84"/>
      <c r="AM5982" s="84"/>
      <c r="AN5982" s="84"/>
      <c r="AO5982" s="84"/>
      <c r="AP5982" s="84"/>
      <c r="AQ5982" s="84"/>
    </row>
    <row r="5983" ht="15.0" customHeight="1">
      <c r="A5983" s="103">
        <v>5980.0</v>
      </c>
      <c r="B5983" s="104" t="s">
        <v>12506</v>
      </c>
      <c r="C5983" s="103" t="s">
        <v>141</v>
      </c>
      <c r="D5983" s="103" t="s">
        <v>12507</v>
      </c>
      <c r="E5983" s="105">
        <v>33.5</v>
      </c>
      <c r="F5983" s="103" t="s">
        <v>86</v>
      </c>
      <c r="G5983" s="103" t="s">
        <v>606</v>
      </c>
      <c r="H5983" s="106">
        <v>1511243.98</v>
      </c>
      <c r="I5983" s="103">
        <v>1.0</v>
      </c>
      <c r="J5983" s="107">
        <v>4.7</v>
      </c>
      <c r="K5983" s="104">
        <v>2021.0</v>
      </c>
      <c r="L5983" s="103" t="s">
        <v>448</v>
      </c>
      <c r="M5983" s="103">
        <v>2021.0</v>
      </c>
      <c r="N5983" s="103" t="s">
        <v>161</v>
      </c>
      <c r="O5983" s="65" t="str">
        <f t="shared" si="1"/>
        <v>130411590001</v>
      </c>
      <c r="P5983" s="65">
        <f t="shared" si="2"/>
        <v>0</v>
      </c>
      <c r="Q5983" s="65">
        <f t="shared" si="3"/>
        <v>4</v>
      </c>
      <c r="R5983" s="65" t="str">
        <f t="shared" si="12"/>
        <v>13.041.159/0001-04</v>
      </c>
      <c r="S5983" s="84"/>
      <c r="T5983" s="84" t="str">
        <f t="shared" si="10"/>
        <v/>
      </c>
      <c r="U5983" s="84" t="str">
        <f t="shared" si="11"/>
        <v/>
      </c>
      <c r="V5983" s="65" t="str">
        <f t="shared" si="5"/>
        <v/>
      </c>
      <c r="W5983" s="84"/>
      <c r="X5983" s="84"/>
      <c r="Y5983" s="85"/>
      <c r="Z5983" s="85"/>
      <c r="AA5983" s="65" t="str">
        <f t="shared" si="6"/>
        <v/>
      </c>
      <c r="AB5983" s="65" t="str">
        <f t="shared" si="7"/>
        <v/>
      </c>
      <c r="AC5983" s="86"/>
      <c r="AD5983" s="87" t="str">
        <f t="shared" si="8"/>
        <v/>
      </c>
      <c r="AE5983" s="84"/>
      <c r="AF5983" s="86">
        <f>IF(AC5983&gt;0,AC5983,'⚙️ Config'!$B$10)</f>
        <v>0.0075</v>
      </c>
      <c r="AG5983" s="88">
        <f t="shared" si="9"/>
        <v>11334.32985</v>
      </c>
      <c r="AH5983" s="88">
        <f>AG5983*'⚙️ Config'!$B$11</f>
        <v>56671.64925</v>
      </c>
      <c r="AI5983" s="88">
        <f>AH5983*'⚙️ Config'!$B$12</f>
        <v>17001.49478</v>
      </c>
      <c r="AJ5983" s="64"/>
      <c r="AK5983" s="84"/>
      <c r="AL5983" s="84"/>
      <c r="AM5983" s="84"/>
      <c r="AN5983" s="84"/>
      <c r="AO5983" s="84"/>
      <c r="AP5983" s="84"/>
      <c r="AQ5983" s="84"/>
    </row>
    <row r="5984" ht="15.0" customHeight="1">
      <c r="A5984" s="103">
        <v>5981.0</v>
      </c>
      <c r="B5984" s="104" t="s">
        <v>12508</v>
      </c>
      <c r="C5984" s="103" t="s">
        <v>141</v>
      </c>
      <c r="D5984" s="103" t="s">
        <v>12509</v>
      </c>
      <c r="E5984" s="105">
        <v>32.54</v>
      </c>
      <c r="F5984" s="103" t="s">
        <v>86</v>
      </c>
      <c r="G5984" s="103" t="s">
        <v>606</v>
      </c>
      <c r="H5984" s="106">
        <v>1510503.69</v>
      </c>
      <c r="I5984" s="103">
        <v>1.0</v>
      </c>
      <c r="J5984" s="107">
        <v>5.1</v>
      </c>
      <c r="K5984" s="104">
        <v>2021.0</v>
      </c>
      <c r="L5984" s="103" t="s">
        <v>197</v>
      </c>
      <c r="M5984" s="103">
        <v>2021.0</v>
      </c>
      <c r="N5984" s="103" t="s">
        <v>161</v>
      </c>
      <c r="O5984" s="65" t="str">
        <f t="shared" si="1"/>
        <v>060401000001</v>
      </c>
      <c r="P5984" s="65">
        <f t="shared" si="2"/>
        <v>2</v>
      </c>
      <c r="Q5984" s="65">
        <f t="shared" si="3"/>
        <v>8</v>
      </c>
      <c r="R5984" s="65" t="str">
        <f t="shared" si="12"/>
        <v>06.040.100/0001-28</v>
      </c>
      <c r="S5984" s="84"/>
      <c r="T5984" s="84" t="str">
        <f t="shared" si="10"/>
        <v/>
      </c>
      <c r="U5984" s="84" t="str">
        <f t="shared" si="11"/>
        <v/>
      </c>
      <c r="V5984" s="65" t="str">
        <f t="shared" si="5"/>
        <v/>
      </c>
      <c r="W5984" s="84"/>
      <c r="X5984" s="84"/>
      <c r="Y5984" s="85"/>
      <c r="Z5984" s="85"/>
      <c r="AA5984" s="65" t="str">
        <f t="shared" si="6"/>
        <v/>
      </c>
      <c r="AB5984" s="65" t="str">
        <f t="shared" si="7"/>
        <v/>
      </c>
      <c r="AC5984" s="86"/>
      <c r="AD5984" s="87" t="str">
        <f t="shared" si="8"/>
        <v/>
      </c>
      <c r="AE5984" s="84"/>
      <c r="AF5984" s="86">
        <f>IF(AC5984&gt;0,AC5984,'⚙️ Config'!$B$10)</f>
        <v>0.0075</v>
      </c>
      <c r="AG5984" s="88">
        <f t="shared" si="9"/>
        <v>11328.77768</v>
      </c>
      <c r="AH5984" s="88">
        <f>AG5984*'⚙️ Config'!$B$11</f>
        <v>56643.88838</v>
      </c>
      <c r="AI5984" s="88">
        <f>AH5984*'⚙️ Config'!$B$12</f>
        <v>16993.16651</v>
      </c>
      <c r="AJ5984" s="64"/>
      <c r="AK5984" s="84"/>
      <c r="AL5984" s="84"/>
      <c r="AM5984" s="84"/>
      <c r="AN5984" s="84"/>
      <c r="AO5984" s="84"/>
      <c r="AP5984" s="84"/>
      <c r="AQ5984" s="84"/>
    </row>
    <row r="5985" ht="15.0" customHeight="1">
      <c r="A5985" s="98">
        <v>5982.0</v>
      </c>
      <c r="B5985" s="99" t="s">
        <v>12510</v>
      </c>
      <c r="C5985" s="98" t="s">
        <v>141</v>
      </c>
      <c r="D5985" s="98" t="s">
        <v>12511</v>
      </c>
      <c r="E5985" s="100">
        <v>33.25</v>
      </c>
      <c r="F5985" s="98" t="s">
        <v>86</v>
      </c>
      <c r="G5985" s="98" t="s">
        <v>606</v>
      </c>
      <c r="H5985" s="101">
        <v>1508191.08</v>
      </c>
      <c r="I5985" s="98">
        <v>1.0</v>
      </c>
      <c r="J5985" s="102">
        <v>4.8</v>
      </c>
      <c r="K5985" s="99">
        <v>2021.0</v>
      </c>
      <c r="L5985" s="98" t="s">
        <v>202</v>
      </c>
      <c r="M5985" s="98">
        <v>2021.0</v>
      </c>
      <c r="N5985" s="98" t="s">
        <v>161</v>
      </c>
      <c r="O5985" s="65" t="str">
        <f t="shared" si="1"/>
        <v>042342830001</v>
      </c>
      <c r="P5985" s="65">
        <f t="shared" si="2"/>
        <v>9</v>
      </c>
      <c r="Q5985" s="65">
        <f t="shared" si="3"/>
        <v>7</v>
      </c>
      <c r="R5985" s="65" t="str">
        <f t="shared" si="12"/>
        <v>04.234.283/0001-97</v>
      </c>
      <c r="S5985" s="84"/>
      <c r="T5985" s="84" t="str">
        <f t="shared" si="10"/>
        <v/>
      </c>
      <c r="U5985" s="84" t="str">
        <f t="shared" si="11"/>
        <v/>
      </c>
      <c r="V5985" s="65" t="str">
        <f t="shared" si="5"/>
        <v/>
      </c>
      <c r="W5985" s="84"/>
      <c r="X5985" s="84"/>
      <c r="Y5985" s="85"/>
      <c r="Z5985" s="85"/>
      <c r="AA5985" s="65" t="str">
        <f t="shared" si="6"/>
        <v/>
      </c>
      <c r="AB5985" s="65" t="str">
        <f t="shared" si="7"/>
        <v/>
      </c>
      <c r="AC5985" s="86"/>
      <c r="AD5985" s="87" t="str">
        <f t="shared" si="8"/>
        <v/>
      </c>
      <c r="AE5985" s="84"/>
      <c r="AF5985" s="86">
        <f>IF(AC5985&gt;0,AC5985,'⚙️ Config'!$B$10)</f>
        <v>0.0075</v>
      </c>
      <c r="AG5985" s="88">
        <f t="shared" si="9"/>
        <v>11311.4331</v>
      </c>
      <c r="AH5985" s="88">
        <f>AG5985*'⚙️ Config'!$B$11</f>
        <v>56557.1655</v>
      </c>
      <c r="AI5985" s="88">
        <f>AH5985*'⚙️ Config'!$B$12</f>
        <v>16967.14965</v>
      </c>
      <c r="AJ5985" s="64"/>
      <c r="AK5985" s="84"/>
      <c r="AL5985" s="84"/>
      <c r="AM5985" s="84"/>
      <c r="AN5985" s="84"/>
      <c r="AO5985" s="84"/>
      <c r="AP5985" s="84"/>
      <c r="AQ5985" s="84"/>
    </row>
    <row r="5986" ht="15.0" customHeight="1">
      <c r="A5986" s="98">
        <v>5983.0</v>
      </c>
      <c r="B5986" s="99" t="s">
        <v>12512</v>
      </c>
      <c r="C5986" s="98" t="s">
        <v>141</v>
      </c>
      <c r="D5986" s="98" t="s">
        <v>12513</v>
      </c>
      <c r="E5986" s="100">
        <v>32.77</v>
      </c>
      <c r="F5986" s="98" t="s">
        <v>86</v>
      </c>
      <c r="G5986" s="98" t="s">
        <v>606</v>
      </c>
      <c r="H5986" s="101">
        <v>1507655.98</v>
      </c>
      <c r="I5986" s="98">
        <v>1.0</v>
      </c>
      <c r="J5986" s="102">
        <v>5.0</v>
      </c>
      <c r="K5986" s="99">
        <v>2021.0</v>
      </c>
      <c r="L5986" s="98" t="s">
        <v>202</v>
      </c>
      <c r="M5986" s="98">
        <v>2021.0</v>
      </c>
      <c r="N5986" s="98" t="s">
        <v>161</v>
      </c>
      <c r="O5986" s="65" t="str">
        <f t="shared" si="1"/>
        <v>103518890001</v>
      </c>
      <c r="P5986" s="65">
        <f t="shared" si="2"/>
        <v>0</v>
      </c>
      <c r="Q5986" s="65">
        <f t="shared" si="3"/>
        <v>5</v>
      </c>
      <c r="R5986" s="65" t="str">
        <f t="shared" si="12"/>
        <v>10.351.889/0001-05</v>
      </c>
      <c r="S5986" s="84"/>
      <c r="T5986" s="84" t="str">
        <f t="shared" si="10"/>
        <v/>
      </c>
      <c r="U5986" s="84" t="str">
        <f t="shared" si="11"/>
        <v/>
      </c>
      <c r="V5986" s="65" t="str">
        <f t="shared" si="5"/>
        <v/>
      </c>
      <c r="W5986" s="84"/>
      <c r="X5986" s="84"/>
      <c r="Y5986" s="85"/>
      <c r="Z5986" s="85"/>
      <c r="AA5986" s="65" t="str">
        <f t="shared" si="6"/>
        <v/>
      </c>
      <c r="AB5986" s="65" t="str">
        <f t="shared" si="7"/>
        <v/>
      </c>
      <c r="AC5986" s="86"/>
      <c r="AD5986" s="87" t="str">
        <f t="shared" si="8"/>
        <v/>
      </c>
      <c r="AE5986" s="84"/>
      <c r="AF5986" s="86">
        <f>IF(AC5986&gt;0,AC5986,'⚙️ Config'!$B$10)</f>
        <v>0.0075</v>
      </c>
      <c r="AG5986" s="88">
        <f t="shared" si="9"/>
        <v>11307.41985</v>
      </c>
      <c r="AH5986" s="88">
        <f>AG5986*'⚙️ Config'!$B$11</f>
        <v>56537.09925</v>
      </c>
      <c r="AI5986" s="88">
        <f>AH5986*'⚙️ Config'!$B$12</f>
        <v>16961.12978</v>
      </c>
      <c r="AJ5986" s="64"/>
      <c r="AK5986" s="84"/>
      <c r="AL5986" s="84"/>
      <c r="AM5986" s="84"/>
      <c r="AN5986" s="84"/>
      <c r="AO5986" s="84"/>
      <c r="AP5986" s="84"/>
      <c r="AQ5986" s="84"/>
    </row>
    <row r="5987" ht="15.0" customHeight="1">
      <c r="A5987" s="98">
        <v>5984.0</v>
      </c>
      <c r="B5987" s="99" t="s">
        <v>12514</v>
      </c>
      <c r="C5987" s="98" t="s">
        <v>141</v>
      </c>
      <c r="D5987" s="98" t="s">
        <v>12515</v>
      </c>
      <c r="E5987" s="100">
        <v>33.5</v>
      </c>
      <c r="F5987" s="98" t="s">
        <v>86</v>
      </c>
      <c r="G5987" s="98" t="s">
        <v>606</v>
      </c>
      <c r="H5987" s="101">
        <v>1507387.33</v>
      </c>
      <c r="I5987" s="98">
        <v>1.0</v>
      </c>
      <c r="J5987" s="102">
        <v>4.7</v>
      </c>
      <c r="K5987" s="99">
        <v>2021.0</v>
      </c>
      <c r="L5987" s="98" t="s">
        <v>630</v>
      </c>
      <c r="M5987" s="98">
        <v>2021.0</v>
      </c>
      <c r="N5987" s="98" t="s">
        <v>161</v>
      </c>
      <c r="O5987" s="65" t="str">
        <f t="shared" si="1"/>
        <v>133004320001</v>
      </c>
      <c r="P5987" s="65">
        <f t="shared" si="2"/>
        <v>6</v>
      </c>
      <c r="Q5987" s="65">
        <f t="shared" si="3"/>
        <v>0</v>
      </c>
      <c r="R5987" s="65" t="str">
        <f t="shared" si="12"/>
        <v>13.300.432/0001-60</v>
      </c>
      <c r="S5987" s="84"/>
      <c r="T5987" s="84" t="str">
        <f t="shared" si="10"/>
        <v/>
      </c>
      <c r="U5987" s="84" t="str">
        <f t="shared" si="11"/>
        <v/>
      </c>
      <c r="V5987" s="65" t="str">
        <f t="shared" si="5"/>
        <v/>
      </c>
      <c r="W5987" s="84"/>
      <c r="X5987" s="84"/>
      <c r="Y5987" s="85"/>
      <c r="Z5987" s="85"/>
      <c r="AA5987" s="65" t="str">
        <f t="shared" si="6"/>
        <v/>
      </c>
      <c r="AB5987" s="65" t="str">
        <f t="shared" si="7"/>
        <v/>
      </c>
      <c r="AC5987" s="86"/>
      <c r="AD5987" s="87" t="str">
        <f t="shared" si="8"/>
        <v/>
      </c>
      <c r="AE5987" s="84"/>
      <c r="AF5987" s="86">
        <f>IF(AC5987&gt;0,AC5987,'⚙️ Config'!$B$10)</f>
        <v>0.0075</v>
      </c>
      <c r="AG5987" s="88">
        <f t="shared" si="9"/>
        <v>11305.40498</v>
      </c>
      <c r="AH5987" s="88">
        <f>AG5987*'⚙️ Config'!$B$11</f>
        <v>56527.02488</v>
      </c>
      <c r="AI5987" s="88">
        <f>AH5987*'⚙️ Config'!$B$12</f>
        <v>16958.10746</v>
      </c>
      <c r="AJ5987" s="64"/>
      <c r="AK5987" s="84"/>
      <c r="AL5987" s="84"/>
      <c r="AM5987" s="84"/>
      <c r="AN5987" s="84"/>
      <c r="AO5987" s="84"/>
      <c r="AP5987" s="84"/>
      <c r="AQ5987" s="84"/>
    </row>
    <row r="5988" ht="15.0" customHeight="1">
      <c r="A5988" s="98">
        <v>5985.0</v>
      </c>
      <c r="B5988" s="99" t="s">
        <v>12516</v>
      </c>
      <c r="C5988" s="98" t="s">
        <v>141</v>
      </c>
      <c r="D5988" s="98" t="s">
        <v>12517</v>
      </c>
      <c r="E5988" s="100">
        <v>33.5</v>
      </c>
      <c r="F5988" s="98" t="s">
        <v>86</v>
      </c>
      <c r="G5988" s="98" t="s">
        <v>606</v>
      </c>
      <c r="H5988" s="101">
        <v>1504224.92</v>
      </c>
      <c r="I5988" s="98">
        <v>1.0</v>
      </c>
      <c r="J5988" s="102">
        <v>4.7</v>
      </c>
      <c r="K5988" s="99">
        <v>2021.0</v>
      </c>
      <c r="L5988" s="98" t="s">
        <v>630</v>
      </c>
      <c r="M5988" s="98">
        <v>2021.0</v>
      </c>
      <c r="N5988" s="98" t="s">
        <v>161</v>
      </c>
      <c r="O5988" s="65" t="str">
        <f t="shared" si="1"/>
        <v>135933940001</v>
      </c>
      <c r="P5988" s="65">
        <f t="shared" si="2"/>
        <v>8</v>
      </c>
      <c r="Q5988" s="65">
        <f t="shared" si="3"/>
        <v>0</v>
      </c>
      <c r="R5988" s="65" t="str">
        <f t="shared" si="12"/>
        <v>13.593.394/0001-80</v>
      </c>
      <c r="S5988" s="84"/>
      <c r="T5988" s="84" t="str">
        <f t="shared" si="10"/>
        <v/>
      </c>
      <c r="U5988" s="84" t="str">
        <f t="shared" si="11"/>
        <v/>
      </c>
      <c r="V5988" s="65" t="str">
        <f t="shared" si="5"/>
        <v/>
      </c>
      <c r="W5988" s="84"/>
      <c r="X5988" s="84"/>
      <c r="Y5988" s="85"/>
      <c r="Z5988" s="85"/>
      <c r="AA5988" s="65" t="str">
        <f t="shared" si="6"/>
        <v/>
      </c>
      <c r="AB5988" s="65" t="str">
        <f t="shared" si="7"/>
        <v/>
      </c>
      <c r="AC5988" s="86"/>
      <c r="AD5988" s="87" t="str">
        <f t="shared" si="8"/>
        <v/>
      </c>
      <c r="AE5988" s="84"/>
      <c r="AF5988" s="86">
        <f>IF(AC5988&gt;0,AC5988,'⚙️ Config'!$B$10)</f>
        <v>0.0075</v>
      </c>
      <c r="AG5988" s="88">
        <f t="shared" si="9"/>
        <v>11281.6869</v>
      </c>
      <c r="AH5988" s="88">
        <f>AG5988*'⚙️ Config'!$B$11</f>
        <v>56408.4345</v>
      </c>
      <c r="AI5988" s="88">
        <f>AH5988*'⚙️ Config'!$B$12</f>
        <v>16922.53035</v>
      </c>
      <c r="AJ5988" s="64"/>
      <c r="AK5988" s="84"/>
      <c r="AL5988" s="84"/>
      <c r="AM5988" s="84"/>
      <c r="AN5988" s="84"/>
      <c r="AO5988" s="84"/>
      <c r="AP5988" s="84"/>
      <c r="AQ5988" s="84"/>
    </row>
    <row r="5989" ht="15.0" customHeight="1">
      <c r="A5989" s="98">
        <v>5986.0</v>
      </c>
      <c r="B5989" s="99" t="s">
        <v>12518</v>
      </c>
      <c r="C5989" s="98" t="s">
        <v>141</v>
      </c>
      <c r="D5989" s="98" t="s">
        <v>12519</v>
      </c>
      <c r="E5989" s="100">
        <v>33.25</v>
      </c>
      <c r="F5989" s="98" t="s">
        <v>86</v>
      </c>
      <c r="G5989" s="98" t="s">
        <v>606</v>
      </c>
      <c r="H5989" s="101">
        <v>1504114.99</v>
      </c>
      <c r="I5989" s="98">
        <v>1.0</v>
      </c>
      <c r="J5989" s="102">
        <v>4.8</v>
      </c>
      <c r="K5989" s="99">
        <v>2021.0</v>
      </c>
      <c r="L5989" s="98" t="s">
        <v>202</v>
      </c>
      <c r="M5989" s="98">
        <v>2021.0</v>
      </c>
      <c r="N5989" s="98" t="s">
        <v>161</v>
      </c>
      <c r="O5989" s="65" t="str">
        <f t="shared" si="1"/>
        <v>131903520001</v>
      </c>
      <c r="P5989" s="65">
        <f t="shared" si="2"/>
        <v>0</v>
      </c>
      <c r="Q5989" s="65">
        <f t="shared" si="3"/>
        <v>7</v>
      </c>
      <c r="R5989" s="65" t="str">
        <f t="shared" si="12"/>
        <v>13.190.352/0001-07</v>
      </c>
      <c r="S5989" s="84"/>
      <c r="T5989" s="84" t="str">
        <f t="shared" si="10"/>
        <v/>
      </c>
      <c r="U5989" s="84" t="str">
        <f t="shared" si="11"/>
        <v/>
      </c>
      <c r="V5989" s="65" t="str">
        <f t="shared" si="5"/>
        <v/>
      </c>
      <c r="W5989" s="84"/>
      <c r="X5989" s="84"/>
      <c r="Y5989" s="85"/>
      <c r="Z5989" s="85"/>
      <c r="AA5989" s="65" t="str">
        <f t="shared" si="6"/>
        <v/>
      </c>
      <c r="AB5989" s="65" t="str">
        <f t="shared" si="7"/>
        <v/>
      </c>
      <c r="AC5989" s="86"/>
      <c r="AD5989" s="87" t="str">
        <f t="shared" si="8"/>
        <v/>
      </c>
      <c r="AE5989" s="84"/>
      <c r="AF5989" s="86">
        <f>IF(AC5989&gt;0,AC5989,'⚙️ Config'!$B$10)</f>
        <v>0.0075</v>
      </c>
      <c r="AG5989" s="88">
        <f t="shared" si="9"/>
        <v>11280.86243</v>
      </c>
      <c r="AH5989" s="88">
        <f>AG5989*'⚙️ Config'!$B$11</f>
        <v>56404.31213</v>
      </c>
      <c r="AI5989" s="88">
        <f>AH5989*'⚙️ Config'!$B$12</f>
        <v>16921.29364</v>
      </c>
      <c r="AJ5989" s="64"/>
      <c r="AK5989" s="84"/>
      <c r="AL5989" s="84"/>
      <c r="AM5989" s="84"/>
      <c r="AN5989" s="84"/>
      <c r="AO5989" s="84"/>
      <c r="AP5989" s="84"/>
      <c r="AQ5989" s="84"/>
    </row>
    <row r="5990" ht="15.0" customHeight="1">
      <c r="A5990" s="98">
        <v>5987.0</v>
      </c>
      <c r="B5990" s="99" t="s">
        <v>12520</v>
      </c>
      <c r="C5990" s="98" t="s">
        <v>141</v>
      </c>
      <c r="D5990" s="98" t="s">
        <v>12521</v>
      </c>
      <c r="E5990" s="100">
        <v>34.93</v>
      </c>
      <c r="F5990" s="98" t="s">
        <v>86</v>
      </c>
      <c r="G5990" s="98" t="s">
        <v>606</v>
      </c>
      <c r="H5990" s="101">
        <v>1503972.64</v>
      </c>
      <c r="I5990" s="98">
        <v>1.0</v>
      </c>
      <c r="J5990" s="102">
        <v>4.2</v>
      </c>
      <c r="K5990" s="99">
        <v>2022.0</v>
      </c>
      <c r="L5990" s="98" t="s">
        <v>630</v>
      </c>
      <c r="M5990" s="98">
        <v>2022.0</v>
      </c>
      <c r="N5990" s="98" t="s">
        <v>161</v>
      </c>
      <c r="O5990" s="65" t="str">
        <f t="shared" si="1"/>
        <v>646090760001</v>
      </c>
      <c r="P5990" s="65">
        <f t="shared" si="2"/>
        <v>0</v>
      </c>
      <c r="Q5990" s="65">
        <f t="shared" si="3"/>
        <v>0</v>
      </c>
      <c r="R5990" s="65" t="str">
        <f t="shared" si="12"/>
        <v>64.609.076/0001-00</v>
      </c>
      <c r="S5990" s="84"/>
      <c r="T5990" s="84" t="str">
        <f t="shared" si="10"/>
        <v/>
      </c>
      <c r="U5990" s="84" t="str">
        <f t="shared" si="11"/>
        <v/>
      </c>
      <c r="V5990" s="65" t="str">
        <f t="shared" si="5"/>
        <v/>
      </c>
      <c r="W5990" s="84"/>
      <c r="X5990" s="84"/>
      <c r="Y5990" s="85"/>
      <c r="Z5990" s="85"/>
      <c r="AA5990" s="65" t="str">
        <f t="shared" si="6"/>
        <v/>
      </c>
      <c r="AB5990" s="65" t="str">
        <f t="shared" si="7"/>
        <v/>
      </c>
      <c r="AC5990" s="86"/>
      <c r="AD5990" s="87" t="str">
        <f t="shared" si="8"/>
        <v/>
      </c>
      <c r="AE5990" s="84"/>
      <c r="AF5990" s="86">
        <f>IF(AC5990&gt;0,AC5990,'⚙️ Config'!$B$10)</f>
        <v>0.0075</v>
      </c>
      <c r="AG5990" s="88">
        <f t="shared" si="9"/>
        <v>11279.7948</v>
      </c>
      <c r="AH5990" s="88">
        <f>AG5990*'⚙️ Config'!$B$11</f>
        <v>56398.974</v>
      </c>
      <c r="AI5990" s="88">
        <f>AH5990*'⚙️ Config'!$B$12</f>
        <v>16919.6922</v>
      </c>
      <c r="AJ5990" s="64"/>
      <c r="AK5990" s="84"/>
      <c r="AL5990" s="84"/>
      <c r="AM5990" s="84"/>
      <c r="AN5990" s="84"/>
      <c r="AO5990" s="84"/>
      <c r="AP5990" s="84"/>
      <c r="AQ5990" s="84"/>
    </row>
    <row r="5991" ht="15.0" customHeight="1">
      <c r="A5991" s="103">
        <v>5988.0</v>
      </c>
      <c r="B5991" s="104" t="s">
        <v>12522</v>
      </c>
      <c r="C5991" s="103" t="s">
        <v>141</v>
      </c>
      <c r="D5991" s="103" t="s">
        <v>12523</v>
      </c>
      <c r="E5991" s="105">
        <v>33.25</v>
      </c>
      <c r="F5991" s="103" t="s">
        <v>86</v>
      </c>
      <c r="G5991" s="103" t="s">
        <v>606</v>
      </c>
      <c r="H5991" s="106">
        <v>1503952.39</v>
      </c>
      <c r="I5991" s="103">
        <v>1.0</v>
      </c>
      <c r="J5991" s="107">
        <v>4.8</v>
      </c>
      <c r="K5991" s="104">
        <v>2021.0</v>
      </c>
      <c r="L5991" s="103" t="s">
        <v>630</v>
      </c>
      <c r="M5991" s="103">
        <v>2021.0</v>
      </c>
      <c r="N5991" s="103" t="s">
        <v>161</v>
      </c>
      <c r="O5991" s="65" t="str">
        <f t="shared" si="1"/>
        <v>616185420001</v>
      </c>
      <c r="P5991" s="65">
        <f t="shared" si="2"/>
        <v>1</v>
      </c>
      <c r="Q5991" s="65">
        <f t="shared" si="3"/>
        <v>7</v>
      </c>
      <c r="R5991" s="65" t="str">
        <f t="shared" si="12"/>
        <v>61.618.542/0001-17</v>
      </c>
      <c r="S5991" s="84"/>
      <c r="T5991" s="84" t="str">
        <f t="shared" si="10"/>
        <v/>
      </c>
      <c r="U5991" s="84" t="str">
        <f t="shared" si="11"/>
        <v/>
      </c>
      <c r="V5991" s="65" t="str">
        <f t="shared" si="5"/>
        <v/>
      </c>
      <c r="W5991" s="84"/>
      <c r="X5991" s="84"/>
      <c r="Y5991" s="85"/>
      <c r="Z5991" s="85"/>
      <c r="AA5991" s="65" t="str">
        <f t="shared" si="6"/>
        <v/>
      </c>
      <c r="AB5991" s="65" t="str">
        <f t="shared" si="7"/>
        <v/>
      </c>
      <c r="AC5991" s="86"/>
      <c r="AD5991" s="87" t="str">
        <f t="shared" si="8"/>
        <v/>
      </c>
      <c r="AE5991" s="84"/>
      <c r="AF5991" s="86">
        <f>IF(AC5991&gt;0,AC5991,'⚙️ Config'!$B$10)</f>
        <v>0.0075</v>
      </c>
      <c r="AG5991" s="88">
        <f t="shared" si="9"/>
        <v>11279.64293</v>
      </c>
      <c r="AH5991" s="88">
        <f>AG5991*'⚙️ Config'!$B$11</f>
        <v>56398.21463</v>
      </c>
      <c r="AI5991" s="88">
        <f>AH5991*'⚙️ Config'!$B$12</f>
        <v>16919.46439</v>
      </c>
      <c r="AJ5991" s="64"/>
      <c r="AK5991" s="84"/>
      <c r="AL5991" s="84"/>
      <c r="AM5991" s="84"/>
      <c r="AN5991" s="84"/>
      <c r="AO5991" s="84"/>
      <c r="AP5991" s="84"/>
      <c r="AQ5991" s="84"/>
    </row>
    <row r="5992" ht="15.0" customHeight="1">
      <c r="A5992" s="98">
        <v>5989.0</v>
      </c>
      <c r="B5992" s="99" t="s">
        <v>12524</v>
      </c>
      <c r="C5992" s="98" t="s">
        <v>141</v>
      </c>
      <c r="D5992" s="98" t="s">
        <v>12525</v>
      </c>
      <c r="E5992" s="100">
        <v>33.5</v>
      </c>
      <c r="F5992" s="98" t="s">
        <v>86</v>
      </c>
      <c r="G5992" s="98" t="s">
        <v>606</v>
      </c>
      <c r="H5992" s="101">
        <v>1503090.92</v>
      </c>
      <c r="I5992" s="98">
        <v>1.0</v>
      </c>
      <c r="J5992" s="102">
        <v>4.7</v>
      </c>
      <c r="K5992" s="99">
        <v>2021.0</v>
      </c>
      <c r="L5992" s="98" t="s">
        <v>630</v>
      </c>
      <c r="M5992" s="98">
        <v>2021.0</v>
      </c>
      <c r="N5992" s="98" t="s">
        <v>161</v>
      </c>
      <c r="O5992" s="65" t="str">
        <f t="shared" si="1"/>
        <v>017301220001</v>
      </c>
      <c r="P5992" s="65">
        <f t="shared" si="2"/>
        <v>0</v>
      </c>
      <c r="Q5992" s="65">
        <f t="shared" si="3"/>
        <v>4</v>
      </c>
      <c r="R5992" s="65" t="str">
        <f t="shared" si="12"/>
        <v>01.730.122/0001-04</v>
      </c>
      <c r="S5992" s="84"/>
      <c r="T5992" s="84" t="str">
        <f t="shared" si="10"/>
        <v/>
      </c>
      <c r="U5992" s="84" t="str">
        <f t="shared" si="11"/>
        <v/>
      </c>
      <c r="V5992" s="65" t="str">
        <f t="shared" si="5"/>
        <v/>
      </c>
      <c r="W5992" s="84"/>
      <c r="X5992" s="84"/>
      <c r="Y5992" s="85"/>
      <c r="Z5992" s="85"/>
      <c r="AA5992" s="65" t="str">
        <f t="shared" si="6"/>
        <v/>
      </c>
      <c r="AB5992" s="65" t="str">
        <f t="shared" si="7"/>
        <v/>
      </c>
      <c r="AC5992" s="86"/>
      <c r="AD5992" s="87" t="str">
        <f t="shared" si="8"/>
        <v/>
      </c>
      <c r="AE5992" s="84"/>
      <c r="AF5992" s="86">
        <f>IF(AC5992&gt;0,AC5992,'⚙️ Config'!$B$10)</f>
        <v>0.0075</v>
      </c>
      <c r="AG5992" s="88">
        <f t="shared" si="9"/>
        <v>11273.1819</v>
      </c>
      <c r="AH5992" s="88">
        <f>AG5992*'⚙️ Config'!$B$11</f>
        <v>56365.9095</v>
      </c>
      <c r="AI5992" s="88">
        <f>AH5992*'⚙️ Config'!$B$12</f>
        <v>16909.77285</v>
      </c>
      <c r="AJ5992" s="64"/>
      <c r="AK5992" s="84"/>
      <c r="AL5992" s="84"/>
      <c r="AM5992" s="84"/>
      <c r="AN5992" s="84"/>
      <c r="AO5992" s="84"/>
      <c r="AP5992" s="84"/>
      <c r="AQ5992" s="84"/>
    </row>
    <row r="5993" ht="15.0" customHeight="1">
      <c r="A5993" s="103">
        <v>5990.0</v>
      </c>
      <c r="B5993" s="104" t="s">
        <v>12526</v>
      </c>
      <c r="C5993" s="103" t="s">
        <v>141</v>
      </c>
      <c r="D5993" s="103" t="s">
        <v>12527</v>
      </c>
      <c r="E5993" s="105">
        <v>33.25</v>
      </c>
      <c r="F5993" s="103" t="s">
        <v>86</v>
      </c>
      <c r="G5993" s="103" t="s">
        <v>606</v>
      </c>
      <c r="H5993" s="106">
        <v>1500468.93</v>
      </c>
      <c r="I5993" s="103">
        <v>1.0</v>
      </c>
      <c r="J5993" s="107">
        <v>4.8</v>
      </c>
      <c r="K5993" s="104">
        <v>2021.0</v>
      </c>
      <c r="L5993" s="103" t="s">
        <v>630</v>
      </c>
      <c r="M5993" s="103">
        <v>2021.0</v>
      </c>
      <c r="N5993" s="103" t="s">
        <v>161</v>
      </c>
      <c r="O5993" s="65" t="str">
        <f t="shared" si="1"/>
        <v>124774140001</v>
      </c>
      <c r="P5993" s="65">
        <f t="shared" si="2"/>
        <v>9</v>
      </c>
      <c r="Q5993" s="65">
        <f t="shared" si="3"/>
        <v>5</v>
      </c>
      <c r="R5993" s="65" t="str">
        <f t="shared" si="12"/>
        <v>12.477.414/0001-95</v>
      </c>
      <c r="S5993" s="84"/>
      <c r="T5993" s="84" t="str">
        <f t="shared" si="10"/>
        <v/>
      </c>
      <c r="U5993" s="84" t="str">
        <f t="shared" si="11"/>
        <v/>
      </c>
      <c r="V5993" s="65" t="str">
        <f t="shared" si="5"/>
        <v/>
      </c>
      <c r="W5993" s="84"/>
      <c r="X5993" s="84"/>
      <c r="Y5993" s="85"/>
      <c r="Z5993" s="85"/>
      <c r="AA5993" s="65" t="str">
        <f t="shared" si="6"/>
        <v/>
      </c>
      <c r="AB5993" s="65" t="str">
        <f t="shared" si="7"/>
        <v/>
      </c>
      <c r="AC5993" s="86"/>
      <c r="AD5993" s="87" t="str">
        <f t="shared" si="8"/>
        <v/>
      </c>
      <c r="AE5993" s="84"/>
      <c r="AF5993" s="86">
        <f>IF(AC5993&gt;0,AC5993,'⚙️ Config'!$B$10)</f>
        <v>0.0075</v>
      </c>
      <c r="AG5993" s="88">
        <f t="shared" si="9"/>
        <v>11253.51698</v>
      </c>
      <c r="AH5993" s="88">
        <f>AG5993*'⚙️ Config'!$B$11</f>
        <v>56267.58488</v>
      </c>
      <c r="AI5993" s="88">
        <f>AH5993*'⚙️ Config'!$B$12</f>
        <v>16880.27546</v>
      </c>
      <c r="AJ5993" s="64"/>
      <c r="AK5993" s="84"/>
      <c r="AL5993" s="84"/>
      <c r="AM5993" s="84"/>
      <c r="AN5993" s="84"/>
      <c r="AO5993" s="84"/>
      <c r="AP5993" s="84"/>
      <c r="AQ5993" s="84"/>
    </row>
    <row r="5994" ht="15.0" customHeight="1">
      <c r="A5994" s="103">
        <v>5991.0</v>
      </c>
      <c r="B5994" s="104" t="s">
        <v>12528</v>
      </c>
      <c r="C5994" s="103" t="s">
        <v>141</v>
      </c>
      <c r="D5994" s="103" t="s">
        <v>12529</v>
      </c>
      <c r="E5994" s="105">
        <v>33.0</v>
      </c>
      <c r="F5994" s="103" t="s">
        <v>86</v>
      </c>
      <c r="G5994" s="103" t="s">
        <v>606</v>
      </c>
      <c r="H5994" s="106">
        <v>1500383.44</v>
      </c>
      <c r="I5994" s="103">
        <v>1.0</v>
      </c>
      <c r="J5994" s="107">
        <v>4.9</v>
      </c>
      <c r="K5994" s="104">
        <v>2021.0</v>
      </c>
      <c r="L5994" s="103" t="s">
        <v>202</v>
      </c>
      <c r="M5994" s="103">
        <v>2021.0</v>
      </c>
      <c r="N5994" s="103" t="s">
        <v>161</v>
      </c>
      <c r="O5994" s="65" t="str">
        <f t="shared" si="1"/>
        <v>025353520001</v>
      </c>
      <c r="P5994" s="65">
        <f t="shared" si="2"/>
        <v>7</v>
      </c>
      <c r="Q5994" s="65">
        <f t="shared" si="3"/>
        <v>7</v>
      </c>
      <c r="R5994" s="65" t="str">
        <f t="shared" si="12"/>
        <v>02.535.352/0001-77</v>
      </c>
      <c r="S5994" s="84"/>
      <c r="T5994" s="84" t="str">
        <f t="shared" si="10"/>
        <v/>
      </c>
      <c r="U5994" s="84" t="str">
        <f t="shared" si="11"/>
        <v/>
      </c>
      <c r="V5994" s="65" t="str">
        <f t="shared" si="5"/>
        <v/>
      </c>
      <c r="W5994" s="84"/>
      <c r="X5994" s="84"/>
      <c r="Y5994" s="85"/>
      <c r="Z5994" s="85"/>
      <c r="AA5994" s="65" t="str">
        <f t="shared" si="6"/>
        <v/>
      </c>
      <c r="AB5994" s="65" t="str">
        <f t="shared" si="7"/>
        <v/>
      </c>
      <c r="AC5994" s="86"/>
      <c r="AD5994" s="87" t="str">
        <f t="shared" si="8"/>
        <v/>
      </c>
      <c r="AE5994" s="84"/>
      <c r="AF5994" s="86">
        <f>IF(AC5994&gt;0,AC5994,'⚙️ Config'!$B$10)</f>
        <v>0.0075</v>
      </c>
      <c r="AG5994" s="88">
        <f t="shared" si="9"/>
        <v>11252.8758</v>
      </c>
      <c r="AH5994" s="88">
        <f>AG5994*'⚙️ Config'!$B$11</f>
        <v>56264.379</v>
      </c>
      <c r="AI5994" s="88">
        <f>AH5994*'⚙️ Config'!$B$12</f>
        <v>16879.3137</v>
      </c>
      <c r="AJ5994" s="64"/>
      <c r="AK5994" s="84"/>
      <c r="AL5994" s="84"/>
      <c r="AM5994" s="84"/>
      <c r="AN5994" s="84"/>
      <c r="AO5994" s="84"/>
      <c r="AP5994" s="84"/>
      <c r="AQ5994" s="84"/>
    </row>
    <row r="5995" ht="15.0" customHeight="1">
      <c r="A5995" s="98">
        <v>5992.0</v>
      </c>
      <c r="B5995" s="99" t="s">
        <v>12530</v>
      </c>
      <c r="C5995" s="98" t="s">
        <v>141</v>
      </c>
      <c r="D5995" s="98" t="s">
        <v>12531</v>
      </c>
      <c r="E5995" s="100">
        <v>33.25</v>
      </c>
      <c r="F5995" s="98" t="s">
        <v>86</v>
      </c>
      <c r="G5995" s="98" t="s">
        <v>606</v>
      </c>
      <c r="H5995" s="101">
        <v>1498917.68</v>
      </c>
      <c r="I5995" s="98">
        <v>1.0</v>
      </c>
      <c r="J5995" s="102">
        <v>4.8</v>
      </c>
      <c r="K5995" s="99">
        <v>2021.0</v>
      </c>
      <c r="L5995" s="98" t="s">
        <v>268</v>
      </c>
      <c r="M5995" s="98">
        <v>2021.0</v>
      </c>
      <c r="N5995" s="98" t="s">
        <v>161</v>
      </c>
      <c r="O5995" s="65" t="str">
        <f t="shared" si="1"/>
        <v>061944110001</v>
      </c>
      <c r="P5995" s="65">
        <f t="shared" si="2"/>
        <v>4</v>
      </c>
      <c r="Q5995" s="65">
        <f t="shared" si="3"/>
        <v>1</v>
      </c>
      <c r="R5995" s="65" t="str">
        <f t="shared" si="12"/>
        <v>06.194.411/0001-41</v>
      </c>
      <c r="S5995" s="84"/>
      <c r="T5995" s="84" t="str">
        <f t="shared" si="10"/>
        <v/>
      </c>
      <c r="U5995" s="84" t="str">
        <f t="shared" si="11"/>
        <v/>
      </c>
      <c r="V5995" s="65" t="str">
        <f t="shared" si="5"/>
        <v/>
      </c>
      <c r="W5995" s="84"/>
      <c r="X5995" s="84"/>
      <c r="Y5995" s="85"/>
      <c r="Z5995" s="85"/>
      <c r="AA5995" s="65" t="str">
        <f t="shared" si="6"/>
        <v/>
      </c>
      <c r="AB5995" s="65" t="str">
        <f t="shared" si="7"/>
        <v/>
      </c>
      <c r="AC5995" s="86"/>
      <c r="AD5995" s="87" t="str">
        <f t="shared" si="8"/>
        <v/>
      </c>
      <c r="AE5995" s="84"/>
      <c r="AF5995" s="86">
        <f>IF(AC5995&gt;0,AC5995,'⚙️ Config'!$B$10)</f>
        <v>0.0075</v>
      </c>
      <c r="AG5995" s="88">
        <f t="shared" si="9"/>
        <v>11241.8826</v>
      </c>
      <c r="AH5995" s="88">
        <f>AG5995*'⚙️ Config'!$B$11</f>
        <v>56209.413</v>
      </c>
      <c r="AI5995" s="88">
        <f>AH5995*'⚙️ Config'!$B$12</f>
        <v>16862.8239</v>
      </c>
      <c r="AJ5995" s="64"/>
      <c r="AK5995" s="84"/>
      <c r="AL5995" s="84"/>
      <c r="AM5995" s="84"/>
      <c r="AN5995" s="84"/>
      <c r="AO5995" s="84"/>
      <c r="AP5995" s="84"/>
      <c r="AQ5995" s="84"/>
    </row>
    <row r="5996" ht="15.0" customHeight="1">
      <c r="A5996" s="98">
        <v>5993.0</v>
      </c>
      <c r="B5996" s="99" t="s">
        <v>12532</v>
      </c>
      <c r="C5996" s="98" t="s">
        <v>141</v>
      </c>
      <c r="D5996" s="98" t="s">
        <v>12533</v>
      </c>
      <c r="E5996" s="100">
        <v>34.93</v>
      </c>
      <c r="F5996" s="98" t="s">
        <v>86</v>
      </c>
      <c r="G5996" s="98" t="s">
        <v>606</v>
      </c>
      <c r="H5996" s="101">
        <v>1495790.22</v>
      </c>
      <c r="I5996" s="98">
        <v>1.0</v>
      </c>
      <c r="J5996" s="102">
        <v>4.2</v>
      </c>
      <c r="K5996" s="99">
        <v>2021.0</v>
      </c>
      <c r="L5996" s="98" t="s">
        <v>630</v>
      </c>
      <c r="M5996" s="98">
        <v>2021.0</v>
      </c>
      <c r="N5996" s="98" t="s">
        <v>161</v>
      </c>
      <c r="O5996" s="65" t="str">
        <f t="shared" si="1"/>
        <v>200592280001</v>
      </c>
      <c r="P5996" s="65">
        <f t="shared" si="2"/>
        <v>6</v>
      </c>
      <c r="Q5996" s="65">
        <f t="shared" si="3"/>
        <v>4</v>
      </c>
      <c r="R5996" s="65" t="str">
        <f t="shared" si="12"/>
        <v>20.059.228/0001-64</v>
      </c>
      <c r="S5996" s="84"/>
      <c r="T5996" s="84" t="str">
        <f t="shared" si="10"/>
        <v/>
      </c>
      <c r="U5996" s="84" t="str">
        <f t="shared" si="11"/>
        <v/>
      </c>
      <c r="V5996" s="65" t="str">
        <f t="shared" si="5"/>
        <v/>
      </c>
      <c r="W5996" s="84"/>
      <c r="X5996" s="84"/>
      <c r="Y5996" s="85"/>
      <c r="Z5996" s="85"/>
      <c r="AA5996" s="65" t="str">
        <f t="shared" si="6"/>
        <v/>
      </c>
      <c r="AB5996" s="65" t="str">
        <f t="shared" si="7"/>
        <v/>
      </c>
      <c r="AC5996" s="86"/>
      <c r="AD5996" s="87" t="str">
        <f t="shared" si="8"/>
        <v/>
      </c>
      <c r="AE5996" s="84"/>
      <c r="AF5996" s="86">
        <f>IF(AC5996&gt;0,AC5996,'⚙️ Config'!$B$10)</f>
        <v>0.0075</v>
      </c>
      <c r="AG5996" s="88">
        <f t="shared" si="9"/>
        <v>11218.42665</v>
      </c>
      <c r="AH5996" s="88">
        <f>AG5996*'⚙️ Config'!$B$11</f>
        <v>56092.13325</v>
      </c>
      <c r="AI5996" s="88">
        <f>AH5996*'⚙️ Config'!$B$12</f>
        <v>16827.63998</v>
      </c>
      <c r="AJ5996" s="64"/>
      <c r="AK5996" s="84"/>
      <c r="AL5996" s="84"/>
      <c r="AM5996" s="84"/>
      <c r="AN5996" s="84"/>
      <c r="AO5996" s="84"/>
      <c r="AP5996" s="84"/>
      <c r="AQ5996" s="84"/>
    </row>
    <row r="5997" ht="15.0" customHeight="1">
      <c r="A5997" s="98">
        <v>5994.0</v>
      </c>
      <c r="B5997" s="99" t="s">
        <v>12534</v>
      </c>
      <c r="C5997" s="98" t="s">
        <v>634</v>
      </c>
      <c r="D5997" s="98" t="s">
        <v>12535</v>
      </c>
      <c r="E5997" s="100">
        <v>32.77</v>
      </c>
      <c r="F5997" s="98" t="s">
        <v>86</v>
      </c>
      <c r="G5997" s="98" t="s">
        <v>606</v>
      </c>
      <c r="H5997" s="101">
        <v>1495443.08</v>
      </c>
      <c r="I5997" s="98">
        <v>1.0</v>
      </c>
      <c r="J5997" s="102">
        <v>5.0</v>
      </c>
      <c r="K5997" s="99">
        <v>2021.0</v>
      </c>
      <c r="L5997" s="98" t="s">
        <v>202</v>
      </c>
      <c r="M5997" s="98">
        <v>2021.0</v>
      </c>
      <c r="N5997" s="98" t="s">
        <v>161</v>
      </c>
      <c r="O5997" s="65" t="str">
        <f t="shared" si="1"/>
        <v>124232640001</v>
      </c>
      <c r="P5997" s="65">
        <f t="shared" si="2"/>
        <v>3</v>
      </c>
      <c r="Q5997" s="65">
        <f t="shared" si="3"/>
        <v>7</v>
      </c>
      <c r="R5997" s="65" t="str">
        <f t="shared" si="12"/>
        <v>12.423.264/0001-37</v>
      </c>
      <c r="S5997" s="84"/>
      <c r="T5997" s="84" t="str">
        <f t="shared" si="10"/>
        <v/>
      </c>
      <c r="U5997" s="84" t="str">
        <f t="shared" si="11"/>
        <v/>
      </c>
      <c r="V5997" s="65" t="str">
        <f t="shared" si="5"/>
        <v/>
      </c>
      <c r="W5997" s="84"/>
      <c r="X5997" s="84"/>
      <c r="Y5997" s="85"/>
      <c r="Z5997" s="85"/>
      <c r="AA5997" s="65" t="str">
        <f t="shared" si="6"/>
        <v/>
      </c>
      <c r="AB5997" s="65" t="str">
        <f t="shared" si="7"/>
        <v/>
      </c>
      <c r="AC5997" s="86"/>
      <c r="AD5997" s="87" t="str">
        <f t="shared" si="8"/>
        <v/>
      </c>
      <c r="AE5997" s="84"/>
      <c r="AF5997" s="86">
        <f>IF(AC5997&gt;0,AC5997,'⚙️ Config'!$B$10)</f>
        <v>0.0075</v>
      </c>
      <c r="AG5997" s="88">
        <f t="shared" si="9"/>
        <v>11215.8231</v>
      </c>
      <c r="AH5997" s="88">
        <f>AG5997*'⚙️ Config'!$B$11</f>
        <v>56079.1155</v>
      </c>
      <c r="AI5997" s="88">
        <f>AH5997*'⚙️ Config'!$B$12</f>
        <v>16823.73465</v>
      </c>
      <c r="AJ5997" s="64"/>
      <c r="AK5997" s="84"/>
      <c r="AL5997" s="84"/>
      <c r="AM5997" s="84"/>
      <c r="AN5997" s="84"/>
      <c r="AO5997" s="84"/>
      <c r="AP5997" s="84"/>
      <c r="AQ5997" s="84"/>
    </row>
    <row r="5998" ht="15.0" customHeight="1">
      <c r="A5998" s="98">
        <v>5995.0</v>
      </c>
      <c r="B5998" s="99" t="s">
        <v>12536</v>
      </c>
      <c r="C5998" s="98" t="s">
        <v>141</v>
      </c>
      <c r="D5998" s="98" t="s">
        <v>12537</v>
      </c>
      <c r="E5998" s="100">
        <v>33.25</v>
      </c>
      <c r="F5998" s="98" t="s">
        <v>86</v>
      </c>
      <c r="G5998" s="98" t="s">
        <v>606</v>
      </c>
      <c r="H5998" s="101">
        <v>1492323.38</v>
      </c>
      <c r="I5998" s="98">
        <v>1.0</v>
      </c>
      <c r="J5998" s="102">
        <v>4.8</v>
      </c>
      <c r="K5998" s="99">
        <v>2021.0</v>
      </c>
      <c r="L5998" s="98" t="s">
        <v>630</v>
      </c>
      <c r="M5998" s="98">
        <v>2021.0</v>
      </c>
      <c r="N5998" s="98" t="s">
        <v>161</v>
      </c>
      <c r="O5998" s="65" t="str">
        <f t="shared" si="1"/>
        <v>042928880001</v>
      </c>
      <c r="P5998" s="65">
        <f t="shared" si="2"/>
        <v>3</v>
      </c>
      <c r="Q5998" s="65">
        <f t="shared" si="3"/>
        <v>4</v>
      </c>
      <c r="R5998" s="65" t="str">
        <f t="shared" si="12"/>
        <v>04.292.888/0001-34</v>
      </c>
      <c r="S5998" s="84"/>
      <c r="T5998" s="84" t="str">
        <f t="shared" si="10"/>
        <v/>
      </c>
      <c r="U5998" s="84" t="str">
        <f t="shared" si="11"/>
        <v/>
      </c>
      <c r="V5998" s="65" t="str">
        <f t="shared" si="5"/>
        <v/>
      </c>
      <c r="W5998" s="84"/>
      <c r="X5998" s="84"/>
      <c r="Y5998" s="85"/>
      <c r="Z5998" s="85"/>
      <c r="AA5998" s="65" t="str">
        <f t="shared" si="6"/>
        <v/>
      </c>
      <c r="AB5998" s="65" t="str">
        <f t="shared" si="7"/>
        <v/>
      </c>
      <c r="AC5998" s="86"/>
      <c r="AD5998" s="87" t="str">
        <f t="shared" si="8"/>
        <v/>
      </c>
      <c r="AE5998" s="84"/>
      <c r="AF5998" s="86">
        <f>IF(AC5998&gt;0,AC5998,'⚙️ Config'!$B$10)</f>
        <v>0.0075</v>
      </c>
      <c r="AG5998" s="88">
        <f t="shared" si="9"/>
        <v>11192.42535</v>
      </c>
      <c r="AH5998" s="88">
        <f>AG5998*'⚙️ Config'!$B$11</f>
        <v>55962.12675</v>
      </c>
      <c r="AI5998" s="88">
        <f>AH5998*'⚙️ Config'!$B$12</f>
        <v>16788.63803</v>
      </c>
      <c r="AJ5998" s="64"/>
      <c r="AK5998" s="84"/>
      <c r="AL5998" s="84"/>
      <c r="AM5998" s="84"/>
      <c r="AN5998" s="84"/>
      <c r="AO5998" s="84"/>
      <c r="AP5998" s="84"/>
      <c r="AQ5998" s="84"/>
    </row>
    <row r="5999" ht="15.0" customHeight="1">
      <c r="A5999" s="103">
        <v>5996.0</v>
      </c>
      <c r="B5999" s="104" t="s">
        <v>12538</v>
      </c>
      <c r="C5999" s="103" t="s">
        <v>141</v>
      </c>
      <c r="D5999" s="103" t="s">
        <v>12539</v>
      </c>
      <c r="E5999" s="105">
        <v>33.5</v>
      </c>
      <c r="F5999" s="103" t="s">
        <v>86</v>
      </c>
      <c r="G5999" s="103" t="s">
        <v>606</v>
      </c>
      <c r="H5999" s="106">
        <v>1491698.74</v>
      </c>
      <c r="I5999" s="103">
        <v>1.0</v>
      </c>
      <c r="J5999" s="107">
        <v>4.7</v>
      </c>
      <c r="K5999" s="104">
        <v>2021.0</v>
      </c>
      <c r="L5999" s="103" t="s">
        <v>630</v>
      </c>
      <c r="M5999" s="103">
        <v>2021.0</v>
      </c>
      <c r="N5999" s="103" t="s">
        <v>145</v>
      </c>
      <c r="O5999" s="65" t="str">
        <f t="shared" si="1"/>
        <v>241444580001</v>
      </c>
      <c r="P5999" s="65">
        <f t="shared" si="2"/>
        <v>8</v>
      </c>
      <c r="Q5999" s="65">
        <f t="shared" si="3"/>
        <v>2</v>
      </c>
      <c r="R5999" s="65" t="str">
        <f t="shared" si="12"/>
        <v>24.144.458/0001-82</v>
      </c>
      <c r="S5999" s="84"/>
      <c r="T5999" s="84" t="str">
        <f t="shared" si="10"/>
        <v/>
      </c>
      <c r="U5999" s="84" t="str">
        <f t="shared" si="11"/>
        <v/>
      </c>
      <c r="V5999" s="65" t="str">
        <f t="shared" si="5"/>
        <v/>
      </c>
      <c r="W5999" s="84"/>
      <c r="X5999" s="84"/>
      <c r="Y5999" s="85"/>
      <c r="Z5999" s="85"/>
      <c r="AA5999" s="65" t="str">
        <f t="shared" si="6"/>
        <v/>
      </c>
      <c r="AB5999" s="65" t="str">
        <f t="shared" si="7"/>
        <v/>
      </c>
      <c r="AC5999" s="86"/>
      <c r="AD5999" s="87" t="str">
        <f t="shared" si="8"/>
        <v/>
      </c>
      <c r="AE5999" s="84"/>
      <c r="AF5999" s="86">
        <f>IF(AC5999&gt;0,AC5999,'⚙️ Config'!$B$10)</f>
        <v>0.0075</v>
      </c>
      <c r="AG5999" s="88">
        <f t="shared" si="9"/>
        <v>11187.74055</v>
      </c>
      <c r="AH5999" s="88">
        <f>AG5999*'⚙️ Config'!$B$11</f>
        <v>55938.70275</v>
      </c>
      <c r="AI5999" s="88">
        <f>AH5999*'⚙️ Config'!$B$12</f>
        <v>16781.61083</v>
      </c>
      <c r="AJ5999" s="64"/>
      <c r="AK5999" s="84"/>
      <c r="AL5999" s="84"/>
      <c r="AM5999" s="84"/>
      <c r="AN5999" s="84"/>
      <c r="AO5999" s="84"/>
      <c r="AP5999" s="84"/>
      <c r="AQ5999" s="84"/>
    </row>
    <row r="6000" ht="15.0" customHeight="1">
      <c r="A6000" s="103">
        <v>5997.0</v>
      </c>
      <c r="B6000" s="104" t="s">
        <v>12540</v>
      </c>
      <c r="C6000" s="103" t="s">
        <v>141</v>
      </c>
      <c r="D6000" s="103" t="s">
        <v>12541</v>
      </c>
      <c r="E6000" s="105">
        <v>33.5</v>
      </c>
      <c r="F6000" s="103" t="s">
        <v>86</v>
      </c>
      <c r="G6000" s="103" t="s">
        <v>606</v>
      </c>
      <c r="H6000" s="106">
        <v>1491155.13</v>
      </c>
      <c r="I6000" s="103">
        <v>1.0</v>
      </c>
      <c r="J6000" s="107">
        <v>4.7</v>
      </c>
      <c r="K6000" s="104">
        <v>2021.0</v>
      </c>
      <c r="L6000" s="103" t="s">
        <v>630</v>
      </c>
      <c r="M6000" s="103">
        <v>2021.0</v>
      </c>
      <c r="N6000" s="103" t="s">
        <v>161</v>
      </c>
      <c r="O6000" s="65" t="str">
        <f t="shared" si="1"/>
        <v>140108930001</v>
      </c>
      <c r="P6000" s="65">
        <f t="shared" si="2"/>
        <v>6</v>
      </c>
      <c r="Q6000" s="65">
        <f t="shared" si="3"/>
        <v>0</v>
      </c>
      <c r="R6000" s="65" t="str">
        <f t="shared" si="12"/>
        <v>14.010.893/0001-60</v>
      </c>
      <c r="S6000" s="84"/>
      <c r="T6000" s="84" t="str">
        <f t="shared" si="10"/>
        <v/>
      </c>
      <c r="U6000" s="84" t="str">
        <f t="shared" si="11"/>
        <v/>
      </c>
      <c r="V6000" s="65" t="str">
        <f t="shared" si="5"/>
        <v/>
      </c>
      <c r="W6000" s="84"/>
      <c r="X6000" s="84"/>
      <c r="Y6000" s="85"/>
      <c r="Z6000" s="85"/>
      <c r="AA6000" s="65" t="str">
        <f t="shared" si="6"/>
        <v/>
      </c>
      <c r="AB6000" s="65" t="str">
        <f t="shared" si="7"/>
        <v/>
      </c>
      <c r="AC6000" s="86"/>
      <c r="AD6000" s="87" t="str">
        <f t="shared" si="8"/>
        <v/>
      </c>
      <c r="AE6000" s="84"/>
      <c r="AF6000" s="86">
        <f>IF(AC6000&gt;0,AC6000,'⚙️ Config'!$B$10)</f>
        <v>0.0075</v>
      </c>
      <c r="AG6000" s="88">
        <f t="shared" si="9"/>
        <v>11183.66348</v>
      </c>
      <c r="AH6000" s="88">
        <f>AG6000*'⚙️ Config'!$B$11</f>
        <v>55918.31738</v>
      </c>
      <c r="AI6000" s="88">
        <f>AH6000*'⚙️ Config'!$B$12</f>
        <v>16775.49521</v>
      </c>
      <c r="AJ6000" s="64"/>
      <c r="AK6000" s="84"/>
      <c r="AL6000" s="84"/>
      <c r="AM6000" s="84"/>
      <c r="AN6000" s="84"/>
      <c r="AO6000" s="84"/>
      <c r="AP6000" s="84"/>
      <c r="AQ6000" s="84"/>
    </row>
    <row r="6001" ht="15.0" customHeight="1">
      <c r="A6001" s="98">
        <v>5998.0</v>
      </c>
      <c r="B6001" s="99" t="s">
        <v>12542</v>
      </c>
      <c r="C6001" s="98" t="s">
        <v>141</v>
      </c>
      <c r="D6001" s="98" t="s">
        <v>12543</v>
      </c>
      <c r="E6001" s="100">
        <v>33.25</v>
      </c>
      <c r="F6001" s="98" t="s">
        <v>86</v>
      </c>
      <c r="G6001" s="98" t="s">
        <v>606</v>
      </c>
      <c r="H6001" s="101">
        <v>1488817.04</v>
      </c>
      <c r="I6001" s="98">
        <v>1.0</v>
      </c>
      <c r="J6001" s="102">
        <v>4.8</v>
      </c>
      <c r="K6001" s="99">
        <v>2021.0</v>
      </c>
      <c r="L6001" s="98" t="s">
        <v>268</v>
      </c>
      <c r="M6001" s="98">
        <v>2021.0</v>
      </c>
      <c r="N6001" s="98" t="s">
        <v>161</v>
      </c>
      <c r="O6001" s="65" t="str">
        <f t="shared" si="1"/>
        <v>180156430001</v>
      </c>
      <c r="P6001" s="65">
        <f t="shared" si="2"/>
        <v>7</v>
      </c>
      <c r="Q6001" s="65">
        <f t="shared" si="3"/>
        <v>4</v>
      </c>
      <c r="R6001" s="65" t="str">
        <f t="shared" si="12"/>
        <v>18.015.643/0001-74</v>
      </c>
      <c r="S6001" s="84"/>
      <c r="T6001" s="84" t="str">
        <f t="shared" si="10"/>
        <v/>
      </c>
      <c r="U6001" s="84" t="str">
        <f t="shared" si="11"/>
        <v/>
      </c>
      <c r="V6001" s="65" t="str">
        <f t="shared" si="5"/>
        <v/>
      </c>
      <c r="W6001" s="84"/>
      <c r="X6001" s="84"/>
      <c r="Y6001" s="85"/>
      <c r="Z6001" s="85"/>
      <c r="AA6001" s="65" t="str">
        <f t="shared" si="6"/>
        <v/>
      </c>
      <c r="AB6001" s="65" t="str">
        <f t="shared" si="7"/>
        <v/>
      </c>
      <c r="AC6001" s="86"/>
      <c r="AD6001" s="87" t="str">
        <f t="shared" si="8"/>
        <v/>
      </c>
      <c r="AE6001" s="84"/>
      <c r="AF6001" s="86">
        <f>IF(AC6001&gt;0,AC6001,'⚙️ Config'!$B$10)</f>
        <v>0.0075</v>
      </c>
      <c r="AG6001" s="88">
        <f t="shared" si="9"/>
        <v>11166.1278</v>
      </c>
      <c r="AH6001" s="88">
        <f>AG6001*'⚙️ Config'!$B$11</f>
        <v>55830.639</v>
      </c>
      <c r="AI6001" s="88">
        <f>AH6001*'⚙️ Config'!$B$12</f>
        <v>16749.1917</v>
      </c>
      <c r="AJ6001" s="64"/>
      <c r="AK6001" s="84"/>
      <c r="AL6001" s="84"/>
      <c r="AM6001" s="84"/>
      <c r="AN6001" s="84"/>
      <c r="AO6001" s="84"/>
      <c r="AP6001" s="84"/>
      <c r="AQ6001" s="84"/>
    </row>
    <row r="6002" ht="15.0" customHeight="1">
      <c r="A6002" s="98">
        <v>5999.0</v>
      </c>
      <c r="B6002" s="99" t="s">
        <v>12544</v>
      </c>
      <c r="C6002" s="98" t="s">
        <v>141</v>
      </c>
      <c r="D6002" s="98" t="s">
        <v>12545</v>
      </c>
      <c r="E6002" s="100">
        <v>33.5</v>
      </c>
      <c r="F6002" s="98" t="s">
        <v>86</v>
      </c>
      <c r="G6002" s="98" t="s">
        <v>606</v>
      </c>
      <c r="H6002" s="101">
        <v>1488813.07</v>
      </c>
      <c r="I6002" s="98">
        <v>1.0</v>
      </c>
      <c r="J6002" s="102">
        <v>4.7</v>
      </c>
      <c r="K6002" s="99">
        <v>2021.0</v>
      </c>
      <c r="L6002" s="98" t="s">
        <v>630</v>
      </c>
      <c r="M6002" s="98">
        <v>2021.0</v>
      </c>
      <c r="N6002" s="98" t="s">
        <v>145</v>
      </c>
      <c r="O6002" s="65" t="str">
        <f t="shared" si="1"/>
        <v>170979520001</v>
      </c>
      <c r="P6002" s="65">
        <f t="shared" si="2"/>
        <v>7</v>
      </c>
      <c r="Q6002" s="65">
        <f t="shared" si="3"/>
        <v>8</v>
      </c>
      <c r="R6002" s="65" t="str">
        <f t="shared" si="12"/>
        <v>17.097.952/0001-78</v>
      </c>
      <c r="S6002" s="84"/>
      <c r="T6002" s="84" t="str">
        <f t="shared" si="10"/>
        <v/>
      </c>
      <c r="U6002" s="84" t="str">
        <f t="shared" si="11"/>
        <v/>
      </c>
      <c r="V6002" s="65" t="str">
        <f t="shared" si="5"/>
        <v/>
      </c>
      <c r="W6002" s="84"/>
      <c r="X6002" s="84"/>
      <c r="Y6002" s="85"/>
      <c r="Z6002" s="85"/>
      <c r="AA6002" s="65" t="str">
        <f t="shared" si="6"/>
        <v/>
      </c>
      <c r="AB6002" s="65" t="str">
        <f t="shared" si="7"/>
        <v/>
      </c>
      <c r="AC6002" s="86"/>
      <c r="AD6002" s="87" t="str">
        <f t="shared" si="8"/>
        <v/>
      </c>
      <c r="AE6002" s="84"/>
      <c r="AF6002" s="86">
        <f>IF(AC6002&gt;0,AC6002,'⚙️ Config'!$B$10)</f>
        <v>0.0075</v>
      </c>
      <c r="AG6002" s="88">
        <f t="shared" si="9"/>
        <v>11166.09803</v>
      </c>
      <c r="AH6002" s="88">
        <f>AG6002*'⚙️ Config'!$B$11</f>
        <v>55830.49013</v>
      </c>
      <c r="AI6002" s="88">
        <f>AH6002*'⚙️ Config'!$B$12</f>
        <v>16749.14704</v>
      </c>
      <c r="AJ6002" s="64"/>
      <c r="AK6002" s="84"/>
      <c r="AL6002" s="84"/>
      <c r="AM6002" s="84"/>
      <c r="AN6002" s="84"/>
      <c r="AO6002" s="84"/>
      <c r="AP6002" s="84"/>
      <c r="AQ6002" s="84"/>
    </row>
    <row r="6003" ht="15.0" customHeight="1">
      <c r="A6003" s="98">
        <v>6000.0</v>
      </c>
      <c r="B6003" s="99" t="s">
        <v>12546</v>
      </c>
      <c r="C6003" s="98" t="s">
        <v>141</v>
      </c>
      <c r="D6003" s="98" t="s">
        <v>12547</v>
      </c>
      <c r="E6003" s="100">
        <v>33.5</v>
      </c>
      <c r="F6003" s="98" t="s">
        <v>86</v>
      </c>
      <c r="G6003" s="98" t="s">
        <v>606</v>
      </c>
      <c r="H6003" s="101">
        <v>1487093.08</v>
      </c>
      <c r="I6003" s="98">
        <v>1.0</v>
      </c>
      <c r="J6003" s="102">
        <v>4.7</v>
      </c>
      <c r="K6003" s="99">
        <v>2021.0</v>
      </c>
      <c r="L6003" s="98" t="s">
        <v>630</v>
      </c>
      <c r="M6003" s="98">
        <v>2021.0</v>
      </c>
      <c r="N6003" s="98" t="s">
        <v>161</v>
      </c>
      <c r="O6003" s="65" t="str">
        <f t="shared" si="1"/>
        <v>030003450001</v>
      </c>
      <c r="P6003" s="65">
        <f t="shared" si="2"/>
        <v>3</v>
      </c>
      <c r="Q6003" s="65">
        <f t="shared" si="3"/>
        <v>3</v>
      </c>
      <c r="R6003" s="65" t="str">
        <f t="shared" si="12"/>
        <v>03.000.345/0001-33</v>
      </c>
      <c r="S6003" s="84"/>
      <c r="T6003" s="84" t="str">
        <f t="shared" si="10"/>
        <v/>
      </c>
      <c r="U6003" s="84" t="str">
        <f t="shared" si="11"/>
        <v/>
      </c>
      <c r="V6003" s="65" t="str">
        <f t="shared" si="5"/>
        <v/>
      </c>
      <c r="W6003" s="84"/>
      <c r="X6003" s="84"/>
      <c r="Y6003" s="85"/>
      <c r="Z6003" s="85"/>
      <c r="AA6003" s="65" t="str">
        <f t="shared" si="6"/>
        <v/>
      </c>
      <c r="AB6003" s="65" t="str">
        <f t="shared" si="7"/>
        <v/>
      </c>
      <c r="AC6003" s="86"/>
      <c r="AD6003" s="87" t="str">
        <f t="shared" si="8"/>
        <v/>
      </c>
      <c r="AE6003" s="84"/>
      <c r="AF6003" s="86">
        <f>IF(AC6003&gt;0,AC6003,'⚙️ Config'!$B$10)</f>
        <v>0.0075</v>
      </c>
      <c r="AG6003" s="88">
        <f t="shared" si="9"/>
        <v>11153.1981</v>
      </c>
      <c r="AH6003" s="88">
        <f>AG6003*'⚙️ Config'!$B$11</f>
        <v>55765.9905</v>
      </c>
      <c r="AI6003" s="88">
        <f>AH6003*'⚙️ Config'!$B$12</f>
        <v>16729.79715</v>
      </c>
      <c r="AJ6003" s="64"/>
      <c r="AK6003" s="84"/>
      <c r="AL6003" s="84"/>
      <c r="AM6003" s="84"/>
      <c r="AN6003" s="84"/>
      <c r="AO6003" s="84"/>
      <c r="AP6003" s="84"/>
      <c r="AQ6003" s="84"/>
    </row>
    <row r="6004" ht="15.0" customHeight="1">
      <c r="A6004" s="98">
        <v>6001.0</v>
      </c>
      <c r="B6004" s="99" t="s">
        <v>12548</v>
      </c>
      <c r="C6004" s="98" t="s">
        <v>141</v>
      </c>
      <c r="D6004" s="98" t="s">
        <v>12549</v>
      </c>
      <c r="E6004" s="100">
        <v>33.0</v>
      </c>
      <c r="F6004" s="98" t="s">
        <v>86</v>
      </c>
      <c r="G6004" s="98" t="s">
        <v>606</v>
      </c>
      <c r="H6004" s="101">
        <v>1486441.5</v>
      </c>
      <c r="I6004" s="98">
        <v>1.0</v>
      </c>
      <c r="J6004" s="102">
        <v>4.9</v>
      </c>
      <c r="K6004" s="99">
        <v>2021.0</v>
      </c>
      <c r="L6004" s="98" t="s">
        <v>630</v>
      </c>
      <c r="M6004" s="98">
        <v>2021.0</v>
      </c>
      <c r="N6004" s="98" t="s">
        <v>161</v>
      </c>
      <c r="O6004" s="65" t="str">
        <f t="shared" si="1"/>
        <v>329178060001</v>
      </c>
      <c r="P6004" s="65">
        <f t="shared" si="2"/>
        <v>3</v>
      </c>
      <c r="Q6004" s="65">
        <f t="shared" si="3"/>
        <v>5</v>
      </c>
      <c r="R6004" s="65" t="str">
        <f t="shared" si="12"/>
        <v>32.917.806/0001-35</v>
      </c>
      <c r="S6004" s="84"/>
      <c r="T6004" s="84" t="str">
        <f t="shared" si="10"/>
        <v/>
      </c>
      <c r="U6004" s="84" t="str">
        <f t="shared" si="11"/>
        <v/>
      </c>
      <c r="V6004" s="65" t="str">
        <f t="shared" si="5"/>
        <v/>
      </c>
      <c r="W6004" s="84"/>
      <c r="X6004" s="84"/>
      <c r="Y6004" s="85"/>
      <c r="Z6004" s="85"/>
      <c r="AA6004" s="65" t="str">
        <f t="shared" si="6"/>
        <v/>
      </c>
      <c r="AB6004" s="65" t="str">
        <f t="shared" si="7"/>
        <v/>
      </c>
      <c r="AC6004" s="86"/>
      <c r="AD6004" s="87" t="str">
        <f t="shared" si="8"/>
        <v/>
      </c>
      <c r="AE6004" s="84"/>
      <c r="AF6004" s="86">
        <f>IF(AC6004&gt;0,AC6004,'⚙️ Config'!$B$10)</f>
        <v>0.0075</v>
      </c>
      <c r="AG6004" s="88">
        <f t="shared" si="9"/>
        <v>11148.31125</v>
      </c>
      <c r="AH6004" s="88">
        <f>AG6004*'⚙️ Config'!$B$11</f>
        <v>55741.55625</v>
      </c>
      <c r="AI6004" s="88">
        <f>AH6004*'⚙️ Config'!$B$12</f>
        <v>16722.46688</v>
      </c>
      <c r="AJ6004" s="64"/>
      <c r="AK6004" s="84"/>
      <c r="AL6004" s="84"/>
      <c r="AM6004" s="84"/>
      <c r="AN6004" s="84"/>
      <c r="AO6004" s="84"/>
      <c r="AP6004" s="84"/>
      <c r="AQ6004" s="84"/>
    </row>
    <row r="6005" ht="15.0" customHeight="1">
      <c r="A6005" s="103">
        <v>6002.0</v>
      </c>
      <c r="B6005" s="104" t="s">
        <v>12550</v>
      </c>
      <c r="C6005" s="103" t="s">
        <v>141</v>
      </c>
      <c r="D6005" s="103" t="s">
        <v>12551</v>
      </c>
      <c r="E6005" s="105">
        <v>34.93</v>
      </c>
      <c r="F6005" s="103" t="s">
        <v>86</v>
      </c>
      <c r="G6005" s="103" t="s">
        <v>606</v>
      </c>
      <c r="H6005" s="106">
        <v>1484442.51</v>
      </c>
      <c r="I6005" s="103">
        <v>1.0</v>
      </c>
      <c r="J6005" s="107">
        <v>4.2</v>
      </c>
      <c r="K6005" s="104">
        <v>2021.0</v>
      </c>
      <c r="L6005" s="103" t="s">
        <v>268</v>
      </c>
      <c r="M6005" s="103">
        <v>2021.0</v>
      </c>
      <c r="N6005" s="103" t="s">
        <v>161</v>
      </c>
      <c r="O6005" s="65" t="str">
        <f t="shared" si="1"/>
        <v>627716960001</v>
      </c>
      <c r="P6005" s="65">
        <f t="shared" si="2"/>
        <v>0</v>
      </c>
      <c r="Q6005" s="65">
        <f t="shared" si="3"/>
        <v>7</v>
      </c>
      <c r="R6005" s="65" t="str">
        <f t="shared" si="12"/>
        <v>62.771.696/0001-07</v>
      </c>
      <c r="S6005" s="84"/>
      <c r="T6005" s="84" t="str">
        <f t="shared" si="10"/>
        <v/>
      </c>
      <c r="U6005" s="84" t="str">
        <f t="shared" si="11"/>
        <v/>
      </c>
      <c r="V6005" s="65" t="str">
        <f t="shared" si="5"/>
        <v/>
      </c>
      <c r="W6005" s="84"/>
      <c r="X6005" s="84"/>
      <c r="Y6005" s="85"/>
      <c r="Z6005" s="85"/>
      <c r="AA6005" s="65" t="str">
        <f t="shared" si="6"/>
        <v/>
      </c>
      <c r="AB6005" s="65" t="str">
        <f t="shared" si="7"/>
        <v/>
      </c>
      <c r="AC6005" s="86"/>
      <c r="AD6005" s="87" t="str">
        <f t="shared" si="8"/>
        <v/>
      </c>
      <c r="AE6005" s="84"/>
      <c r="AF6005" s="86">
        <f>IF(AC6005&gt;0,AC6005,'⚙️ Config'!$B$10)</f>
        <v>0.0075</v>
      </c>
      <c r="AG6005" s="88">
        <f t="shared" si="9"/>
        <v>11133.31883</v>
      </c>
      <c r="AH6005" s="88">
        <f>AG6005*'⚙️ Config'!$B$11</f>
        <v>55666.59413</v>
      </c>
      <c r="AI6005" s="88">
        <f>AH6005*'⚙️ Config'!$B$12</f>
        <v>16699.97824</v>
      </c>
      <c r="AJ6005" s="64"/>
      <c r="AK6005" s="84"/>
      <c r="AL6005" s="84"/>
      <c r="AM6005" s="84"/>
      <c r="AN6005" s="84"/>
      <c r="AO6005" s="84"/>
      <c r="AP6005" s="84"/>
      <c r="AQ6005" s="84"/>
    </row>
    <row r="6006" ht="15.0" customHeight="1">
      <c r="A6006" s="103">
        <v>6003.0</v>
      </c>
      <c r="B6006" s="104" t="s">
        <v>12552</v>
      </c>
      <c r="C6006" s="103" t="s">
        <v>141</v>
      </c>
      <c r="D6006" s="103" t="s">
        <v>12553</v>
      </c>
      <c r="E6006" s="105">
        <v>33.0</v>
      </c>
      <c r="F6006" s="103" t="s">
        <v>86</v>
      </c>
      <c r="G6006" s="103" t="s">
        <v>606</v>
      </c>
      <c r="H6006" s="106">
        <v>1484358.81</v>
      </c>
      <c r="I6006" s="103">
        <v>1.0</v>
      </c>
      <c r="J6006" s="107">
        <v>4.9</v>
      </c>
      <c r="K6006" s="104">
        <v>2021.0</v>
      </c>
      <c r="L6006" s="103" t="s">
        <v>448</v>
      </c>
      <c r="M6006" s="103">
        <v>2021.0</v>
      </c>
      <c r="N6006" s="103" t="s">
        <v>161</v>
      </c>
      <c r="O6006" s="65" t="str">
        <f t="shared" si="1"/>
        <v>087085380001</v>
      </c>
      <c r="P6006" s="65">
        <f t="shared" si="2"/>
        <v>6</v>
      </c>
      <c r="Q6006" s="65">
        <f t="shared" si="3"/>
        <v>7</v>
      </c>
      <c r="R6006" s="65" t="str">
        <f t="shared" si="12"/>
        <v>08.708.538/0001-67</v>
      </c>
      <c r="S6006" s="84"/>
      <c r="T6006" s="84" t="str">
        <f t="shared" si="10"/>
        <v/>
      </c>
      <c r="U6006" s="84" t="str">
        <f t="shared" si="11"/>
        <v/>
      </c>
      <c r="V6006" s="65" t="str">
        <f t="shared" si="5"/>
        <v/>
      </c>
      <c r="W6006" s="84"/>
      <c r="X6006" s="84"/>
      <c r="Y6006" s="85"/>
      <c r="Z6006" s="85"/>
      <c r="AA6006" s="65" t="str">
        <f t="shared" si="6"/>
        <v/>
      </c>
      <c r="AB6006" s="65" t="str">
        <f t="shared" si="7"/>
        <v/>
      </c>
      <c r="AC6006" s="86"/>
      <c r="AD6006" s="87" t="str">
        <f t="shared" si="8"/>
        <v/>
      </c>
      <c r="AE6006" s="84"/>
      <c r="AF6006" s="86">
        <f>IF(AC6006&gt;0,AC6006,'⚙️ Config'!$B$10)</f>
        <v>0.0075</v>
      </c>
      <c r="AG6006" s="88">
        <f t="shared" si="9"/>
        <v>11132.69108</v>
      </c>
      <c r="AH6006" s="88">
        <f>AG6006*'⚙️ Config'!$B$11</f>
        <v>55663.45538</v>
      </c>
      <c r="AI6006" s="88">
        <f>AH6006*'⚙️ Config'!$B$12</f>
        <v>16699.03661</v>
      </c>
      <c r="AJ6006" s="64"/>
      <c r="AK6006" s="84"/>
      <c r="AL6006" s="84"/>
      <c r="AM6006" s="84"/>
      <c r="AN6006" s="84"/>
      <c r="AO6006" s="84"/>
      <c r="AP6006" s="84"/>
      <c r="AQ6006" s="84"/>
    </row>
    <row r="6007" ht="15.0" customHeight="1">
      <c r="A6007" s="103">
        <v>6004.0</v>
      </c>
      <c r="B6007" s="104" t="s">
        <v>12554</v>
      </c>
      <c r="C6007" s="103" t="s">
        <v>141</v>
      </c>
      <c r="D6007" s="103" t="s">
        <v>12555</v>
      </c>
      <c r="E6007" s="105">
        <v>33.25</v>
      </c>
      <c r="F6007" s="103" t="s">
        <v>86</v>
      </c>
      <c r="G6007" s="103" t="s">
        <v>606</v>
      </c>
      <c r="H6007" s="106">
        <v>1481506.73</v>
      </c>
      <c r="I6007" s="103">
        <v>1.0</v>
      </c>
      <c r="J6007" s="107">
        <v>4.8</v>
      </c>
      <c r="K6007" s="104">
        <v>2021.0</v>
      </c>
      <c r="L6007" s="103" t="s">
        <v>202</v>
      </c>
      <c r="M6007" s="103">
        <v>2021.0</v>
      </c>
      <c r="N6007" s="103" t="s">
        <v>161</v>
      </c>
      <c r="O6007" s="65" t="str">
        <f t="shared" si="1"/>
        <v>234322650001</v>
      </c>
      <c r="P6007" s="65">
        <f t="shared" si="2"/>
        <v>6</v>
      </c>
      <c r="Q6007" s="65">
        <f t="shared" si="3"/>
        <v>4</v>
      </c>
      <c r="R6007" s="65" t="str">
        <f t="shared" si="12"/>
        <v>23.432.265/0001-64</v>
      </c>
      <c r="S6007" s="84"/>
      <c r="T6007" s="84" t="str">
        <f t="shared" si="10"/>
        <v/>
      </c>
      <c r="U6007" s="84" t="str">
        <f t="shared" si="11"/>
        <v/>
      </c>
      <c r="V6007" s="65" t="str">
        <f t="shared" si="5"/>
        <v/>
      </c>
      <c r="W6007" s="84"/>
      <c r="X6007" s="84"/>
      <c r="Y6007" s="85"/>
      <c r="Z6007" s="85"/>
      <c r="AA6007" s="65" t="str">
        <f t="shared" si="6"/>
        <v/>
      </c>
      <c r="AB6007" s="65" t="str">
        <f t="shared" si="7"/>
        <v/>
      </c>
      <c r="AC6007" s="86"/>
      <c r="AD6007" s="87" t="str">
        <f t="shared" si="8"/>
        <v/>
      </c>
      <c r="AE6007" s="84"/>
      <c r="AF6007" s="86">
        <f>IF(AC6007&gt;0,AC6007,'⚙️ Config'!$B$10)</f>
        <v>0.0075</v>
      </c>
      <c r="AG6007" s="88">
        <f t="shared" si="9"/>
        <v>11111.30048</v>
      </c>
      <c r="AH6007" s="88">
        <f>AG6007*'⚙️ Config'!$B$11</f>
        <v>55556.50238</v>
      </c>
      <c r="AI6007" s="88">
        <f>AH6007*'⚙️ Config'!$B$12</f>
        <v>16666.95071</v>
      </c>
      <c r="AJ6007" s="64"/>
      <c r="AK6007" s="84"/>
      <c r="AL6007" s="84"/>
      <c r="AM6007" s="84"/>
      <c r="AN6007" s="84"/>
      <c r="AO6007" s="84"/>
      <c r="AP6007" s="84"/>
      <c r="AQ6007" s="84"/>
    </row>
    <row r="6008" ht="15.0" customHeight="1">
      <c r="A6008" s="98">
        <v>6005.0</v>
      </c>
      <c r="B6008" s="99" t="s">
        <v>12556</v>
      </c>
      <c r="C6008" s="98" t="s">
        <v>141</v>
      </c>
      <c r="D6008" s="98" t="s">
        <v>12557</v>
      </c>
      <c r="E6008" s="100">
        <v>33.5</v>
      </c>
      <c r="F6008" s="98" t="s">
        <v>86</v>
      </c>
      <c r="G6008" s="98" t="s">
        <v>606</v>
      </c>
      <c r="H6008" s="101">
        <v>1481351.64</v>
      </c>
      <c r="I6008" s="98">
        <v>1.0</v>
      </c>
      <c r="J6008" s="102">
        <v>4.7</v>
      </c>
      <c r="K6008" s="99">
        <v>2021.0</v>
      </c>
      <c r="L6008" s="98" t="s">
        <v>448</v>
      </c>
      <c r="M6008" s="98">
        <v>2021.0</v>
      </c>
      <c r="N6008" s="98" t="s">
        <v>161</v>
      </c>
      <c r="O6008" s="65" t="str">
        <f t="shared" si="1"/>
        <v>058866810001</v>
      </c>
      <c r="P6008" s="65">
        <f t="shared" si="2"/>
        <v>5</v>
      </c>
      <c r="Q6008" s="65">
        <f t="shared" si="3"/>
        <v>0</v>
      </c>
      <c r="R6008" s="65" t="str">
        <f t="shared" si="12"/>
        <v>05.886.681/0001-50</v>
      </c>
      <c r="S6008" s="84"/>
      <c r="T6008" s="84" t="str">
        <f t="shared" si="10"/>
        <v/>
      </c>
      <c r="U6008" s="84" t="str">
        <f t="shared" si="11"/>
        <v/>
      </c>
      <c r="V6008" s="65" t="str">
        <f t="shared" si="5"/>
        <v/>
      </c>
      <c r="W6008" s="84"/>
      <c r="X6008" s="84"/>
      <c r="Y6008" s="85"/>
      <c r="Z6008" s="85"/>
      <c r="AA6008" s="65" t="str">
        <f t="shared" si="6"/>
        <v/>
      </c>
      <c r="AB6008" s="65" t="str">
        <f t="shared" si="7"/>
        <v/>
      </c>
      <c r="AC6008" s="86"/>
      <c r="AD6008" s="87" t="str">
        <f t="shared" si="8"/>
        <v/>
      </c>
      <c r="AE6008" s="84"/>
      <c r="AF6008" s="86">
        <f>IF(AC6008&gt;0,AC6008,'⚙️ Config'!$B$10)</f>
        <v>0.0075</v>
      </c>
      <c r="AG6008" s="88">
        <f t="shared" si="9"/>
        <v>11110.1373</v>
      </c>
      <c r="AH6008" s="88">
        <f>AG6008*'⚙️ Config'!$B$11</f>
        <v>55550.6865</v>
      </c>
      <c r="AI6008" s="88">
        <f>AH6008*'⚙️ Config'!$B$12</f>
        <v>16665.20595</v>
      </c>
      <c r="AJ6008" s="64"/>
      <c r="AK6008" s="84"/>
      <c r="AL6008" s="84"/>
      <c r="AM6008" s="84"/>
      <c r="AN6008" s="84"/>
      <c r="AO6008" s="84"/>
      <c r="AP6008" s="84"/>
      <c r="AQ6008" s="84"/>
    </row>
    <row r="6009" ht="15.0" customHeight="1">
      <c r="A6009" s="103">
        <v>6006.0</v>
      </c>
      <c r="B6009" s="104" t="s">
        <v>12558</v>
      </c>
      <c r="C6009" s="103" t="s">
        <v>141</v>
      </c>
      <c r="D6009" s="103" t="s">
        <v>12559</v>
      </c>
      <c r="E6009" s="105">
        <v>33.25</v>
      </c>
      <c r="F6009" s="103" t="s">
        <v>86</v>
      </c>
      <c r="G6009" s="103" t="s">
        <v>606</v>
      </c>
      <c r="H6009" s="106">
        <v>1479552.56</v>
      </c>
      <c r="I6009" s="103">
        <v>1.0</v>
      </c>
      <c r="J6009" s="107">
        <v>4.8</v>
      </c>
      <c r="K6009" s="104">
        <v>2021.0</v>
      </c>
      <c r="L6009" s="103" t="s">
        <v>630</v>
      </c>
      <c r="M6009" s="103">
        <v>2021.0</v>
      </c>
      <c r="N6009" s="103" t="s">
        <v>161</v>
      </c>
      <c r="O6009" s="65" t="str">
        <f t="shared" si="1"/>
        <v>307112510001</v>
      </c>
      <c r="P6009" s="65">
        <f t="shared" si="2"/>
        <v>4</v>
      </c>
      <c r="Q6009" s="65">
        <f t="shared" si="3"/>
        <v>5</v>
      </c>
      <c r="R6009" s="65" t="str">
        <f t="shared" si="12"/>
        <v>30.711.251/0001-45</v>
      </c>
      <c r="S6009" s="84"/>
      <c r="T6009" s="84" t="str">
        <f t="shared" si="10"/>
        <v/>
      </c>
      <c r="U6009" s="84" t="str">
        <f t="shared" si="11"/>
        <v/>
      </c>
      <c r="V6009" s="65" t="str">
        <f t="shared" si="5"/>
        <v/>
      </c>
      <c r="W6009" s="84"/>
      <c r="X6009" s="84"/>
      <c r="Y6009" s="85"/>
      <c r="Z6009" s="85"/>
      <c r="AA6009" s="65" t="str">
        <f t="shared" si="6"/>
        <v/>
      </c>
      <c r="AB6009" s="65" t="str">
        <f t="shared" si="7"/>
        <v/>
      </c>
      <c r="AC6009" s="86"/>
      <c r="AD6009" s="87" t="str">
        <f t="shared" si="8"/>
        <v/>
      </c>
      <c r="AE6009" s="84"/>
      <c r="AF6009" s="86">
        <f>IF(AC6009&gt;0,AC6009,'⚙️ Config'!$B$10)</f>
        <v>0.0075</v>
      </c>
      <c r="AG6009" s="88">
        <f t="shared" si="9"/>
        <v>11096.6442</v>
      </c>
      <c r="AH6009" s="88">
        <f>AG6009*'⚙️ Config'!$B$11</f>
        <v>55483.221</v>
      </c>
      <c r="AI6009" s="88">
        <f>AH6009*'⚙️ Config'!$B$12</f>
        <v>16644.9663</v>
      </c>
      <c r="AJ6009" s="64"/>
      <c r="AK6009" s="84"/>
      <c r="AL6009" s="84"/>
      <c r="AM6009" s="84"/>
      <c r="AN6009" s="84"/>
      <c r="AO6009" s="84"/>
      <c r="AP6009" s="84"/>
      <c r="AQ6009" s="84"/>
    </row>
    <row r="6010" ht="15.0" customHeight="1">
      <c r="A6010" s="98">
        <v>6007.0</v>
      </c>
      <c r="B6010" s="99" t="s">
        <v>12560</v>
      </c>
      <c r="C6010" s="98" t="s">
        <v>141</v>
      </c>
      <c r="D6010" s="98" t="s">
        <v>12561</v>
      </c>
      <c r="E6010" s="100">
        <v>33.5</v>
      </c>
      <c r="F6010" s="98" t="s">
        <v>86</v>
      </c>
      <c r="G6010" s="98" t="s">
        <v>606</v>
      </c>
      <c r="H6010" s="101">
        <v>1479527.58</v>
      </c>
      <c r="I6010" s="98">
        <v>1.0</v>
      </c>
      <c r="J6010" s="102">
        <v>4.7</v>
      </c>
      <c r="K6010" s="99">
        <v>2021.0</v>
      </c>
      <c r="L6010" s="98" t="s">
        <v>448</v>
      </c>
      <c r="M6010" s="98">
        <v>2021.0</v>
      </c>
      <c r="N6010" s="98" t="s">
        <v>161</v>
      </c>
      <c r="O6010" s="65" t="str">
        <f t="shared" si="1"/>
        <v>273108430001</v>
      </c>
      <c r="P6010" s="65">
        <f t="shared" si="2"/>
        <v>4</v>
      </c>
      <c r="Q6010" s="65">
        <f t="shared" si="3"/>
        <v>0</v>
      </c>
      <c r="R6010" s="65" t="str">
        <f t="shared" si="12"/>
        <v>27.310.843/0001-40</v>
      </c>
      <c r="S6010" s="84"/>
      <c r="T6010" s="84" t="str">
        <f t="shared" si="10"/>
        <v/>
      </c>
      <c r="U6010" s="84" t="str">
        <f t="shared" si="11"/>
        <v/>
      </c>
      <c r="V6010" s="65" t="str">
        <f t="shared" si="5"/>
        <v/>
      </c>
      <c r="W6010" s="84"/>
      <c r="X6010" s="84"/>
      <c r="Y6010" s="85"/>
      <c r="Z6010" s="85"/>
      <c r="AA6010" s="65" t="str">
        <f t="shared" si="6"/>
        <v/>
      </c>
      <c r="AB6010" s="65" t="str">
        <f t="shared" si="7"/>
        <v/>
      </c>
      <c r="AC6010" s="86"/>
      <c r="AD6010" s="87" t="str">
        <f t="shared" si="8"/>
        <v/>
      </c>
      <c r="AE6010" s="84"/>
      <c r="AF6010" s="86">
        <f>IF(AC6010&gt;0,AC6010,'⚙️ Config'!$B$10)</f>
        <v>0.0075</v>
      </c>
      <c r="AG6010" s="88">
        <f t="shared" si="9"/>
        <v>11096.45685</v>
      </c>
      <c r="AH6010" s="88">
        <f>AG6010*'⚙️ Config'!$B$11</f>
        <v>55482.28425</v>
      </c>
      <c r="AI6010" s="88">
        <f>AH6010*'⚙️ Config'!$B$12</f>
        <v>16644.68528</v>
      </c>
      <c r="AJ6010" s="64"/>
      <c r="AK6010" s="84"/>
      <c r="AL6010" s="84"/>
      <c r="AM6010" s="84"/>
      <c r="AN6010" s="84"/>
      <c r="AO6010" s="84"/>
      <c r="AP6010" s="84"/>
      <c r="AQ6010" s="84"/>
    </row>
    <row r="6011" ht="15.0" customHeight="1">
      <c r="A6011" s="98">
        <v>6008.0</v>
      </c>
      <c r="B6011" s="99" t="s">
        <v>12562</v>
      </c>
      <c r="C6011" s="98" t="s">
        <v>154</v>
      </c>
      <c r="D6011" s="98" t="s">
        <v>12563</v>
      </c>
      <c r="E6011" s="100">
        <v>33.25</v>
      </c>
      <c r="F6011" s="98" t="s">
        <v>86</v>
      </c>
      <c r="G6011" s="98" t="s">
        <v>606</v>
      </c>
      <c r="H6011" s="101">
        <v>1478435.81</v>
      </c>
      <c r="I6011" s="98">
        <v>1.0</v>
      </c>
      <c r="J6011" s="102">
        <v>4.8</v>
      </c>
      <c r="K6011" s="99">
        <v>2021.0</v>
      </c>
      <c r="L6011" s="98" t="s">
        <v>630</v>
      </c>
      <c r="M6011" s="98">
        <v>2021.0</v>
      </c>
      <c r="N6011" s="98" t="s">
        <v>161</v>
      </c>
      <c r="O6011" s="65" t="str">
        <f t="shared" si="1"/>
        <v>371941720001</v>
      </c>
      <c r="P6011" s="65">
        <f t="shared" si="2"/>
        <v>5</v>
      </c>
      <c r="Q6011" s="65">
        <f t="shared" si="3"/>
        <v>3</v>
      </c>
      <c r="R6011" s="65" t="str">
        <f t="shared" si="12"/>
        <v>37.194.172/0001-53</v>
      </c>
      <c r="S6011" s="84"/>
      <c r="T6011" s="84" t="str">
        <f t="shared" si="10"/>
        <v/>
      </c>
      <c r="U6011" s="84" t="str">
        <f t="shared" si="11"/>
        <v/>
      </c>
      <c r="V6011" s="65" t="str">
        <f t="shared" si="5"/>
        <v/>
      </c>
      <c r="W6011" s="84"/>
      <c r="X6011" s="84"/>
      <c r="Y6011" s="85"/>
      <c r="Z6011" s="85"/>
      <c r="AA6011" s="65" t="str">
        <f t="shared" si="6"/>
        <v/>
      </c>
      <c r="AB6011" s="65" t="str">
        <f t="shared" si="7"/>
        <v/>
      </c>
      <c r="AC6011" s="86"/>
      <c r="AD6011" s="87" t="str">
        <f t="shared" si="8"/>
        <v/>
      </c>
      <c r="AE6011" s="84"/>
      <c r="AF6011" s="86">
        <f>IF(AC6011&gt;0,AC6011,'⚙️ Config'!$B$10)</f>
        <v>0.0075</v>
      </c>
      <c r="AG6011" s="88">
        <f t="shared" si="9"/>
        <v>11088.26858</v>
      </c>
      <c r="AH6011" s="88">
        <f>AG6011*'⚙️ Config'!$B$11</f>
        <v>55441.34288</v>
      </c>
      <c r="AI6011" s="88">
        <f>AH6011*'⚙️ Config'!$B$12</f>
        <v>16632.40286</v>
      </c>
      <c r="AJ6011" s="64"/>
      <c r="AK6011" s="84"/>
      <c r="AL6011" s="84"/>
      <c r="AM6011" s="84"/>
      <c r="AN6011" s="84"/>
      <c r="AO6011" s="84"/>
      <c r="AP6011" s="84"/>
      <c r="AQ6011" s="84"/>
    </row>
    <row r="6012" ht="15.0" customHeight="1">
      <c r="A6012" s="98">
        <v>6009.0</v>
      </c>
      <c r="B6012" s="99" t="s">
        <v>12564</v>
      </c>
      <c r="C6012" s="98" t="s">
        <v>141</v>
      </c>
      <c r="D6012" s="98" t="s">
        <v>12565</v>
      </c>
      <c r="E6012" s="100">
        <v>32.54</v>
      </c>
      <c r="F6012" s="98" t="s">
        <v>86</v>
      </c>
      <c r="G6012" s="98" t="s">
        <v>606</v>
      </c>
      <c r="H6012" s="101">
        <v>1477932.75</v>
      </c>
      <c r="I6012" s="98">
        <v>1.0</v>
      </c>
      <c r="J6012" s="102">
        <v>5.1</v>
      </c>
      <c r="K6012" s="99">
        <v>2021.0</v>
      </c>
      <c r="L6012" s="98" t="s">
        <v>630</v>
      </c>
      <c r="M6012" s="98">
        <v>2021.0</v>
      </c>
      <c r="N6012" s="98" t="s">
        <v>161</v>
      </c>
      <c r="O6012" s="65" t="str">
        <f t="shared" si="1"/>
        <v>109036740001</v>
      </c>
      <c r="P6012" s="65">
        <f t="shared" si="2"/>
        <v>5</v>
      </c>
      <c r="Q6012" s="65">
        <f t="shared" si="3"/>
        <v>0</v>
      </c>
      <c r="R6012" s="65" t="str">
        <f t="shared" si="12"/>
        <v>10.903.674/0001-50</v>
      </c>
      <c r="S6012" s="84"/>
      <c r="T6012" s="84" t="str">
        <f t="shared" si="10"/>
        <v/>
      </c>
      <c r="U6012" s="84" t="str">
        <f t="shared" si="11"/>
        <v/>
      </c>
      <c r="V6012" s="65" t="str">
        <f t="shared" si="5"/>
        <v/>
      </c>
      <c r="W6012" s="84"/>
      <c r="X6012" s="84"/>
      <c r="Y6012" s="85"/>
      <c r="Z6012" s="85"/>
      <c r="AA6012" s="65" t="str">
        <f t="shared" si="6"/>
        <v/>
      </c>
      <c r="AB6012" s="65" t="str">
        <f t="shared" si="7"/>
        <v/>
      </c>
      <c r="AC6012" s="86"/>
      <c r="AD6012" s="87" t="str">
        <f t="shared" si="8"/>
        <v/>
      </c>
      <c r="AE6012" s="84"/>
      <c r="AF6012" s="86">
        <f>IF(AC6012&gt;0,AC6012,'⚙️ Config'!$B$10)</f>
        <v>0.0075</v>
      </c>
      <c r="AG6012" s="88">
        <f t="shared" si="9"/>
        <v>11084.49563</v>
      </c>
      <c r="AH6012" s="88">
        <f>AG6012*'⚙️ Config'!$B$11</f>
        <v>55422.47813</v>
      </c>
      <c r="AI6012" s="88">
        <f>AH6012*'⚙️ Config'!$B$12</f>
        <v>16626.74344</v>
      </c>
      <c r="AJ6012" s="64"/>
      <c r="AK6012" s="84"/>
      <c r="AL6012" s="84"/>
      <c r="AM6012" s="84"/>
      <c r="AN6012" s="84"/>
      <c r="AO6012" s="84"/>
      <c r="AP6012" s="84"/>
      <c r="AQ6012" s="84"/>
    </row>
    <row r="6013" ht="15.0" customHeight="1">
      <c r="A6013" s="103">
        <v>6010.0</v>
      </c>
      <c r="B6013" s="104" t="s">
        <v>12566</v>
      </c>
      <c r="C6013" s="103" t="s">
        <v>141</v>
      </c>
      <c r="D6013" s="103" t="s">
        <v>12567</v>
      </c>
      <c r="E6013" s="105">
        <v>33.25</v>
      </c>
      <c r="F6013" s="103" t="s">
        <v>86</v>
      </c>
      <c r="G6013" s="103" t="s">
        <v>606</v>
      </c>
      <c r="H6013" s="106">
        <v>1476561.16</v>
      </c>
      <c r="I6013" s="103">
        <v>1.0</v>
      </c>
      <c r="J6013" s="107">
        <v>4.8</v>
      </c>
      <c r="K6013" s="104">
        <v>2021.0</v>
      </c>
      <c r="L6013" s="103" t="s">
        <v>630</v>
      </c>
      <c r="M6013" s="103">
        <v>2021.0</v>
      </c>
      <c r="N6013" s="103" t="s">
        <v>161</v>
      </c>
      <c r="O6013" s="65" t="str">
        <f t="shared" si="1"/>
        <v>195842850001</v>
      </c>
      <c r="P6013" s="65">
        <f t="shared" si="2"/>
        <v>8</v>
      </c>
      <c r="Q6013" s="65">
        <f t="shared" si="3"/>
        <v>3</v>
      </c>
      <c r="R6013" s="65" t="str">
        <f t="shared" si="12"/>
        <v>19.584.285/0001-83</v>
      </c>
      <c r="S6013" s="84"/>
      <c r="T6013" s="84" t="str">
        <f t="shared" si="10"/>
        <v/>
      </c>
      <c r="U6013" s="84" t="str">
        <f t="shared" si="11"/>
        <v/>
      </c>
      <c r="V6013" s="65" t="str">
        <f t="shared" si="5"/>
        <v/>
      </c>
      <c r="W6013" s="84"/>
      <c r="X6013" s="84"/>
      <c r="Y6013" s="85"/>
      <c r="Z6013" s="85"/>
      <c r="AA6013" s="65" t="str">
        <f t="shared" si="6"/>
        <v/>
      </c>
      <c r="AB6013" s="65" t="str">
        <f t="shared" si="7"/>
        <v/>
      </c>
      <c r="AC6013" s="86"/>
      <c r="AD6013" s="87" t="str">
        <f t="shared" si="8"/>
        <v/>
      </c>
      <c r="AE6013" s="84"/>
      <c r="AF6013" s="86">
        <f>IF(AC6013&gt;0,AC6013,'⚙️ Config'!$B$10)</f>
        <v>0.0075</v>
      </c>
      <c r="AG6013" s="88">
        <f t="shared" si="9"/>
        <v>11074.2087</v>
      </c>
      <c r="AH6013" s="88">
        <f>AG6013*'⚙️ Config'!$B$11</f>
        <v>55371.0435</v>
      </c>
      <c r="AI6013" s="88">
        <f>AH6013*'⚙️ Config'!$B$12</f>
        <v>16611.31305</v>
      </c>
      <c r="AJ6013" s="64"/>
      <c r="AK6013" s="84"/>
      <c r="AL6013" s="84"/>
      <c r="AM6013" s="84"/>
      <c r="AN6013" s="84"/>
      <c r="AO6013" s="84"/>
      <c r="AP6013" s="84"/>
      <c r="AQ6013" s="84"/>
    </row>
    <row r="6014" ht="15.0" customHeight="1">
      <c r="A6014" s="103">
        <v>6011.0</v>
      </c>
      <c r="B6014" s="104" t="s">
        <v>12568</v>
      </c>
      <c r="C6014" s="103" t="s">
        <v>141</v>
      </c>
      <c r="D6014" s="103" t="s">
        <v>12569</v>
      </c>
      <c r="E6014" s="105">
        <v>33.25</v>
      </c>
      <c r="F6014" s="103" t="s">
        <v>86</v>
      </c>
      <c r="G6014" s="103" t="s">
        <v>606</v>
      </c>
      <c r="H6014" s="106">
        <v>1475876.95</v>
      </c>
      <c r="I6014" s="103">
        <v>1.0</v>
      </c>
      <c r="J6014" s="107">
        <v>4.8</v>
      </c>
      <c r="K6014" s="104">
        <v>2021.0</v>
      </c>
      <c r="L6014" s="103" t="s">
        <v>630</v>
      </c>
      <c r="M6014" s="103">
        <v>2021.0</v>
      </c>
      <c r="N6014" s="103" t="s">
        <v>161</v>
      </c>
      <c r="O6014" s="65" t="str">
        <f t="shared" si="1"/>
        <v>081649920001</v>
      </c>
      <c r="P6014" s="65">
        <f t="shared" si="2"/>
        <v>0</v>
      </c>
      <c r="Q6014" s="65">
        <f t="shared" si="3"/>
        <v>2</v>
      </c>
      <c r="R6014" s="65" t="str">
        <f t="shared" si="12"/>
        <v>08.164.992/0001-02</v>
      </c>
      <c r="S6014" s="84"/>
      <c r="T6014" s="84" t="str">
        <f t="shared" si="10"/>
        <v/>
      </c>
      <c r="U6014" s="84" t="str">
        <f t="shared" si="11"/>
        <v/>
      </c>
      <c r="V6014" s="65" t="str">
        <f t="shared" si="5"/>
        <v/>
      </c>
      <c r="W6014" s="84"/>
      <c r="X6014" s="84"/>
      <c r="Y6014" s="85"/>
      <c r="Z6014" s="85"/>
      <c r="AA6014" s="65" t="str">
        <f t="shared" si="6"/>
        <v/>
      </c>
      <c r="AB6014" s="65" t="str">
        <f t="shared" si="7"/>
        <v/>
      </c>
      <c r="AC6014" s="86"/>
      <c r="AD6014" s="87" t="str">
        <f t="shared" si="8"/>
        <v/>
      </c>
      <c r="AE6014" s="84"/>
      <c r="AF6014" s="86">
        <f>IF(AC6014&gt;0,AC6014,'⚙️ Config'!$B$10)</f>
        <v>0.0075</v>
      </c>
      <c r="AG6014" s="88">
        <f t="shared" si="9"/>
        <v>11069.07713</v>
      </c>
      <c r="AH6014" s="88">
        <f>AG6014*'⚙️ Config'!$B$11</f>
        <v>55345.38563</v>
      </c>
      <c r="AI6014" s="88">
        <f>AH6014*'⚙️ Config'!$B$12</f>
        <v>16603.61569</v>
      </c>
      <c r="AJ6014" s="64"/>
      <c r="AK6014" s="84"/>
      <c r="AL6014" s="84"/>
      <c r="AM6014" s="84"/>
      <c r="AN6014" s="84"/>
      <c r="AO6014" s="84"/>
      <c r="AP6014" s="84"/>
      <c r="AQ6014" s="84"/>
    </row>
    <row r="6015" ht="15.0" customHeight="1">
      <c r="A6015" s="103">
        <v>6012.0</v>
      </c>
      <c r="B6015" s="104" t="s">
        <v>12570</v>
      </c>
      <c r="C6015" s="103" t="s">
        <v>141</v>
      </c>
      <c r="D6015" s="103" t="s">
        <v>12571</v>
      </c>
      <c r="E6015" s="105">
        <v>33.5</v>
      </c>
      <c r="F6015" s="103" t="s">
        <v>86</v>
      </c>
      <c r="G6015" s="103" t="s">
        <v>606</v>
      </c>
      <c r="H6015" s="106">
        <v>1475834.55</v>
      </c>
      <c r="I6015" s="103">
        <v>1.0</v>
      </c>
      <c r="J6015" s="107">
        <v>4.7</v>
      </c>
      <c r="K6015" s="104">
        <v>2021.0</v>
      </c>
      <c r="L6015" s="103" t="s">
        <v>448</v>
      </c>
      <c r="M6015" s="103">
        <v>2021.0</v>
      </c>
      <c r="N6015" s="103" t="s">
        <v>161</v>
      </c>
      <c r="O6015" s="65" t="str">
        <f t="shared" si="1"/>
        <v>490577220001</v>
      </c>
      <c r="P6015" s="65">
        <f t="shared" si="2"/>
        <v>7</v>
      </c>
      <c r="Q6015" s="65">
        <f t="shared" si="3"/>
        <v>1</v>
      </c>
      <c r="R6015" s="65" t="str">
        <f t="shared" si="12"/>
        <v>49.057.722/0001-71</v>
      </c>
      <c r="S6015" s="84"/>
      <c r="T6015" s="84" t="str">
        <f t="shared" si="10"/>
        <v/>
      </c>
      <c r="U6015" s="84" t="str">
        <f t="shared" si="11"/>
        <v/>
      </c>
      <c r="V6015" s="65" t="str">
        <f t="shared" si="5"/>
        <v/>
      </c>
      <c r="W6015" s="84"/>
      <c r="X6015" s="84"/>
      <c r="Y6015" s="85"/>
      <c r="Z6015" s="85"/>
      <c r="AA6015" s="65" t="str">
        <f t="shared" si="6"/>
        <v/>
      </c>
      <c r="AB6015" s="65" t="str">
        <f t="shared" si="7"/>
        <v/>
      </c>
      <c r="AC6015" s="86"/>
      <c r="AD6015" s="87" t="str">
        <f t="shared" si="8"/>
        <v/>
      </c>
      <c r="AE6015" s="84"/>
      <c r="AF6015" s="86">
        <f>IF(AC6015&gt;0,AC6015,'⚙️ Config'!$B$10)</f>
        <v>0.0075</v>
      </c>
      <c r="AG6015" s="88">
        <f t="shared" si="9"/>
        <v>11068.75913</v>
      </c>
      <c r="AH6015" s="88">
        <f>AG6015*'⚙️ Config'!$B$11</f>
        <v>55343.79563</v>
      </c>
      <c r="AI6015" s="88">
        <f>AH6015*'⚙️ Config'!$B$12</f>
        <v>16603.13869</v>
      </c>
      <c r="AJ6015" s="64"/>
      <c r="AK6015" s="84"/>
      <c r="AL6015" s="84"/>
      <c r="AM6015" s="84"/>
      <c r="AN6015" s="84"/>
      <c r="AO6015" s="84"/>
      <c r="AP6015" s="84"/>
      <c r="AQ6015" s="84"/>
    </row>
    <row r="6016" ht="15.0" customHeight="1">
      <c r="A6016" s="103">
        <v>6013.0</v>
      </c>
      <c r="B6016" s="104" t="s">
        <v>12572</v>
      </c>
      <c r="C6016" s="103" t="s">
        <v>141</v>
      </c>
      <c r="D6016" s="103" t="s">
        <v>12573</v>
      </c>
      <c r="E6016" s="105">
        <v>32.77</v>
      </c>
      <c r="F6016" s="103" t="s">
        <v>86</v>
      </c>
      <c r="G6016" s="103" t="s">
        <v>606</v>
      </c>
      <c r="H6016" s="106">
        <v>1475398.89</v>
      </c>
      <c r="I6016" s="103">
        <v>1.0</v>
      </c>
      <c r="J6016" s="107">
        <v>5.0</v>
      </c>
      <c r="K6016" s="104">
        <v>2021.0</v>
      </c>
      <c r="L6016" s="103" t="s">
        <v>630</v>
      </c>
      <c r="M6016" s="103">
        <v>2021.0</v>
      </c>
      <c r="N6016" s="103" t="s">
        <v>161</v>
      </c>
      <c r="O6016" s="65" t="str">
        <f t="shared" si="1"/>
        <v>114105020001</v>
      </c>
      <c r="P6016" s="65">
        <f t="shared" si="2"/>
        <v>0</v>
      </c>
      <c r="Q6016" s="65">
        <f t="shared" si="3"/>
        <v>7</v>
      </c>
      <c r="R6016" s="65" t="str">
        <f t="shared" si="12"/>
        <v>11.410.502/0001-07</v>
      </c>
      <c r="S6016" s="84"/>
      <c r="T6016" s="84" t="str">
        <f t="shared" si="10"/>
        <v/>
      </c>
      <c r="U6016" s="84" t="str">
        <f t="shared" si="11"/>
        <v/>
      </c>
      <c r="V6016" s="65" t="str">
        <f t="shared" si="5"/>
        <v/>
      </c>
      <c r="W6016" s="84"/>
      <c r="X6016" s="84"/>
      <c r="Y6016" s="85"/>
      <c r="Z6016" s="85"/>
      <c r="AA6016" s="65" t="str">
        <f t="shared" si="6"/>
        <v/>
      </c>
      <c r="AB6016" s="65" t="str">
        <f t="shared" si="7"/>
        <v/>
      </c>
      <c r="AC6016" s="86"/>
      <c r="AD6016" s="87" t="str">
        <f t="shared" si="8"/>
        <v/>
      </c>
      <c r="AE6016" s="84"/>
      <c r="AF6016" s="86">
        <f>IF(AC6016&gt;0,AC6016,'⚙️ Config'!$B$10)</f>
        <v>0.0075</v>
      </c>
      <c r="AG6016" s="88">
        <f t="shared" si="9"/>
        <v>11065.49168</v>
      </c>
      <c r="AH6016" s="88">
        <f>AG6016*'⚙️ Config'!$B$11</f>
        <v>55327.45838</v>
      </c>
      <c r="AI6016" s="88">
        <f>AH6016*'⚙️ Config'!$B$12</f>
        <v>16598.23751</v>
      </c>
      <c r="AJ6016" s="64"/>
      <c r="AK6016" s="84"/>
      <c r="AL6016" s="84"/>
      <c r="AM6016" s="84"/>
      <c r="AN6016" s="84"/>
      <c r="AO6016" s="84"/>
      <c r="AP6016" s="84"/>
      <c r="AQ6016" s="84"/>
    </row>
    <row r="6017" ht="15.0" customHeight="1">
      <c r="A6017" s="103">
        <v>6014.0</v>
      </c>
      <c r="B6017" s="104" t="s">
        <v>12574</v>
      </c>
      <c r="C6017" s="103" t="s">
        <v>141</v>
      </c>
      <c r="D6017" s="103" t="s">
        <v>12575</v>
      </c>
      <c r="E6017" s="105">
        <v>33.5</v>
      </c>
      <c r="F6017" s="103" t="s">
        <v>86</v>
      </c>
      <c r="G6017" s="103" t="s">
        <v>606</v>
      </c>
      <c r="H6017" s="106">
        <v>1472403.22</v>
      </c>
      <c r="I6017" s="103">
        <v>1.0</v>
      </c>
      <c r="J6017" s="107">
        <v>4.7</v>
      </c>
      <c r="K6017" s="104">
        <v>2021.0</v>
      </c>
      <c r="L6017" s="103" t="s">
        <v>630</v>
      </c>
      <c r="M6017" s="103">
        <v>2021.0</v>
      </c>
      <c r="N6017" s="103" t="s">
        <v>161</v>
      </c>
      <c r="O6017" s="65" t="str">
        <f t="shared" si="1"/>
        <v>119844460001</v>
      </c>
      <c r="P6017" s="65">
        <f t="shared" si="2"/>
        <v>1</v>
      </c>
      <c r="Q6017" s="65">
        <f t="shared" si="3"/>
        <v>4</v>
      </c>
      <c r="R6017" s="65" t="str">
        <f t="shared" si="12"/>
        <v>11.984.446/0001-14</v>
      </c>
      <c r="S6017" s="84"/>
      <c r="T6017" s="84" t="str">
        <f t="shared" si="10"/>
        <v/>
      </c>
      <c r="U6017" s="84" t="str">
        <f t="shared" si="11"/>
        <v/>
      </c>
      <c r="V6017" s="65" t="str">
        <f t="shared" si="5"/>
        <v/>
      </c>
      <c r="W6017" s="84"/>
      <c r="X6017" s="84"/>
      <c r="Y6017" s="85"/>
      <c r="Z6017" s="85"/>
      <c r="AA6017" s="65" t="str">
        <f t="shared" si="6"/>
        <v/>
      </c>
      <c r="AB6017" s="65" t="str">
        <f t="shared" si="7"/>
        <v/>
      </c>
      <c r="AC6017" s="86"/>
      <c r="AD6017" s="87" t="str">
        <f t="shared" si="8"/>
        <v/>
      </c>
      <c r="AE6017" s="84"/>
      <c r="AF6017" s="86">
        <f>IF(AC6017&gt;0,AC6017,'⚙️ Config'!$B$10)</f>
        <v>0.0075</v>
      </c>
      <c r="AG6017" s="88">
        <f t="shared" si="9"/>
        <v>11043.02415</v>
      </c>
      <c r="AH6017" s="88">
        <f>AG6017*'⚙️ Config'!$B$11</f>
        <v>55215.12075</v>
      </c>
      <c r="AI6017" s="88">
        <f>AH6017*'⚙️ Config'!$B$12</f>
        <v>16564.53623</v>
      </c>
      <c r="AJ6017" s="64"/>
      <c r="AK6017" s="84"/>
      <c r="AL6017" s="84"/>
      <c r="AM6017" s="84"/>
      <c r="AN6017" s="84"/>
      <c r="AO6017" s="84"/>
      <c r="AP6017" s="84"/>
      <c r="AQ6017" s="84"/>
    </row>
    <row r="6018" ht="15.0" customHeight="1">
      <c r="A6018" s="103">
        <v>6015.0</v>
      </c>
      <c r="B6018" s="104" t="s">
        <v>12576</v>
      </c>
      <c r="C6018" s="103" t="s">
        <v>141</v>
      </c>
      <c r="D6018" s="103" t="s">
        <v>12577</v>
      </c>
      <c r="E6018" s="105">
        <v>33.5</v>
      </c>
      <c r="F6018" s="103" t="s">
        <v>86</v>
      </c>
      <c r="G6018" s="103" t="s">
        <v>606</v>
      </c>
      <c r="H6018" s="106">
        <v>1470723.28</v>
      </c>
      <c r="I6018" s="103">
        <v>1.0</v>
      </c>
      <c r="J6018" s="107">
        <v>4.7</v>
      </c>
      <c r="K6018" s="104">
        <v>2021.0</v>
      </c>
      <c r="L6018" s="103" t="s">
        <v>630</v>
      </c>
      <c r="M6018" s="103">
        <v>2021.0</v>
      </c>
      <c r="N6018" s="103" t="s">
        <v>161</v>
      </c>
      <c r="O6018" s="65" t="str">
        <f t="shared" si="1"/>
        <v>109993550001</v>
      </c>
      <c r="P6018" s="65">
        <f t="shared" si="2"/>
        <v>9</v>
      </c>
      <c r="Q6018" s="65">
        <f t="shared" si="3"/>
        <v>0</v>
      </c>
      <c r="R6018" s="65" t="str">
        <f t="shared" si="12"/>
        <v>10.999.355/0001-90</v>
      </c>
      <c r="S6018" s="84"/>
      <c r="T6018" s="84" t="str">
        <f t="shared" si="10"/>
        <v/>
      </c>
      <c r="U6018" s="84" t="str">
        <f t="shared" si="11"/>
        <v/>
      </c>
      <c r="V6018" s="65" t="str">
        <f t="shared" si="5"/>
        <v/>
      </c>
      <c r="W6018" s="84"/>
      <c r="X6018" s="84"/>
      <c r="Y6018" s="85"/>
      <c r="Z6018" s="85"/>
      <c r="AA6018" s="65" t="str">
        <f t="shared" si="6"/>
        <v/>
      </c>
      <c r="AB6018" s="65" t="str">
        <f t="shared" si="7"/>
        <v/>
      </c>
      <c r="AC6018" s="86"/>
      <c r="AD6018" s="87" t="str">
        <f t="shared" si="8"/>
        <v/>
      </c>
      <c r="AE6018" s="84"/>
      <c r="AF6018" s="86">
        <f>IF(AC6018&gt;0,AC6018,'⚙️ Config'!$B$10)</f>
        <v>0.0075</v>
      </c>
      <c r="AG6018" s="88">
        <f t="shared" si="9"/>
        <v>11030.4246</v>
      </c>
      <c r="AH6018" s="88">
        <f>AG6018*'⚙️ Config'!$B$11</f>
        <v>55152.123</v>
      </c>
      <c r="AI6018" s="88">
        <f>AH6018*'⚙️ Config'!$B$12</f>
        <v>16545.6369</v>
      </c>
      <c r="AJ6018" s="64"/>
      <c r="AK6018" s="84"/>
      <c r="AL6018" s="84"/>
      <c r="AM6018" s="84"/>
      <c r="AN6018" s="84"/>
      <c r="AO6018" s="84"/>
      <c r="AP6018" s="84"/>
      <c r="AQ6018" s="84"/>
    </row>
    <row r="6019" ht="15.0" customHeight="1">
      <c r="A6019" s="103">
        <v>6016.0</v>
      </c>
      <c r="B6019" s="104" t="s">
        <v>12578</v>
      </c>
      <c r="C6019" s="103" t="s">
        <v>1156</v>
      </c>
      <c r="D6019" s="103" t="s">
        <v>12579</v>
      </c>
      <c r="E6019" s="105">
        <v>33.5</v>
      </c>
      <c r="F6019" s="103" t="s">
        <v>86</v>
      </c>
      <c r="G6019" s="103" t="s">
        <v>606</v>
      </c>
      <c r="H6019" s="106">
        <v>1469233.72</v>
      </c>
      <c r="I6019" s="103">
        <v>1.0</v>
      </c>
      <c r="J6019" s="107">
        <v>4.7</v>
      </c>
      <c r="K6019" s="104">
        <v>2021.0</v>
      </c>
      <c r="L6019" s="103" t="s">
        <v>630</v>
      </c>
      <c r="M6019" s="103">
        <v>2021.0</v>
      </c>
      <c r="N6019" s="103" t="s">
        <v>161</v>
      </c>
      <c r="O6019" s="65" t="str">
        <f t="shared" si="1"/>
        <v>041091260001</v>
      </c>
      <c r="P6019" s="65">
        <f t="shared" si="2"/>
        <v>5</v>
      </c>
      <c r="Q6019" s="65">
        <f t="shared" si="3"/>
        <v>0</v>
      </c>
      <c r="R6019" s="65" t="str">
        <f t="shared" si="12"/>
        <v>04.109.126/0001-50</v>
      </c>
      <c r="S6019" s="84"/>
      <c r="T6019" s="84" t="str">
        <f t="shared" si="10"/>
        <v/>
      </c>
      <c r="U6019" s="84" t="str">
        <f t="shared" si="11"/>
        <v/>
      </c>
      <c r="V6019" s="65" t="str">
        <f t="shared" si="5"/>
        <v/>
      </c>
      <c r="W6019" s="84"/>
      <c r="X6019" s="84"/>
      <c r="Y6019" s="85"/>
      <c r="Z6019" s="85"/>
      <c r="AA6019" s="65" t="str">
        <f t="shared" si="6"/>
        <v/>
      </c>
      <c r="AB6019" s="65" t="str">
        <f t="shared" si="7"/>
        <v/>
      </c>
      <c r="AC6019" s="86"/>
      <c r="AD6019" s="87" t="str">
        <f t="shared" si="8"/>
        <v/>
      </c>
      <c r="AE6019" s="84"/>
      <c r="AF6019" s="86">
        <f>IF(AC6019&gt;0,AC6019,'⚙️ Config'!$B$10)</f>
        <v>0.0075</v>
      </c>
      <c r="AG6019" s="88">
        <f t="shared" si="9"/>
        <v>11019.2529</v>
      </c>
      <c r="AH6019" s="88">
        <f>AG6019*'⚙️ Config'!$B$11</f>
        <v>55096.2645</v>
      </c>
      <c r="AI6019" s="88">
        <f>AH6019*'⚙️ Config'!$B$12</f>
        <v>16528.87935</v>
      </c>
      <c r="AJ6019" s="64"/>
      <c r="AK6019" s="84"/>
      <c r="AL6019" s="84"/>
      <c r="AM6019" s="84"/>
      <c r="AN6019" s="84"/>
      <c r="AO6019" s="84"/>
      <c r="AP6019" s="84"/>
      <c r="AQ6019" s="84"/>
    </row>
    <row r="6020" ht="15.0" customHeight="1">
      <c r="A6020" s="103">
        <v>6017.0</v>
      </c>
      <c r="B6020" s="104" t="s">
        <v>12580</v>
      </c>
      <c r="C6020" s="103" t="s">
        <v>141</v>
      </c>
      <c r="D6020" s="103" t="s">
        <v>12581</v>
      </c>
      <c r="E6020" s="105">
        <v>33.25</v>
      </c>
      <c r="F6020" s="103" t="s">
        <v>86</v>
      </c>
      <c r="G6020" s="103" t="s">
        <v>606</v>
      </c>
      <c r="H6020" s="106">
        <v>1468439.57</v>
      </c>
      <c r="I6020" s="103">
        <v>1.0</v>
      </c>
      <c r="J6020" s="107">
        <v>4.8</v>
      </c>
      <c r="K6020" s="104">
        <v>2021.0</v>
      </c>
      <c r="L6020" s="103" t="s">
        <v>448</v>
      </c>
      <c r="M6020" s="103">
        <v>2021.0</v>
      </c>
      <c r="N6020" s="103" t="s">
        <v>145</v>
      </c>
      <c r="O6020" s="65" t="str">
        <f t="shared" si="1"/>
        <v>355022450001</v>
      </c>
      <c r="P6020" s="65">
        <f t="shared" si="2"/>
        <v>0</v>
      </c>
      <c r="Q6020" s="65">
        <f t="shared" si="3"/>
        <v>0</v>
      </c>
      <c r="R6020" s="65" t="str">
        <f t="shared" si="12"/>
        <v>35.502.245/0001-00</v>
      </c>
      <c r="S6020" s="84"/>
      <c r="T6020" s="84" t="str">
        <f t="shared" si="10"/>
        <v/>
      </c>
      <c r="U6020" s="84" t="str">
        <f t="shared" si="11"/>
        <v/>
      </c>
      <c r="V6020" s="65" t="str">
        <f t="shared" si="5"/>
        <v/>
      </c>
      <c r="W6020" s="84"/>
      <c r="X6020" s="84"/>
      <c r="Y6020" s="85"/>
      <c r="Z6020" s="85"/>
      <c r="AA6020" s="65" t="str">
        <f t="shared" si="6"/>
        <v/>
      </c>
      <c r="AB6020" s="65" t="str">
        <f t="shared" si="7"/>
        <v/>
      </c>
      <c r="AC6020" s="86"/>
      <c r="AD6020" s="87" t="str">
        <f t="shared" si="8"/>
        <v/>
      </c>
      <c r="AE6020" s="84"/>
      <c r="AF6020" s="86">
        <f>IF(AC6020&gt;0,AC6020,'⚙️ Config'!$B$10)</f>
        <v>0.0075</v>
      </c>
      <c r="AG6020" s="88">
        <f t="shared" si="9"/>
        <v>11013.29678</v>
      </c>
      <c r="AH6020" s="88">
        <f>AG6020*'⚙️ Config'!$B$11</f>
        <v>55066.48388</v>
      </c>
      <c r="AI6020" s="88">
        <f>AH6020*'⚙️ Config'!$B$12</f>
        <v>16519.94516</v>
      </c>
      <c r="AJ6020" s="64"/>
      <c r="AK6020" s="84"/>
      <c r="AL6020" s="84"/>
      <c r="AM6020" s="84"/>
      <c r="AN6020" s="84"/>
      <c r="AO6020" s="84"/>
      <c r="AP6020" s="84"/>
      <c r="AQ6020" s="84"/>
    </row>
    <row r="6021" ht="15.0" customHeight="1">
      <c r="A6021" s="98">
        <v>6018.0</v>
      </c>
      <c r="B6021" s="99" t="s">
        <v>12582</v>
      </c>
      <c r="C6021" s="98" t="s">
        <v>141</v>
      </c>
      <c r="D6021" s="98" t="s">
        <v>12583</v>
      </c>
      <c r="E6021" s="100">
        <v>33.5</v>
      </c>
      <c r="F6021" s="98" t="s">
        <v>86</v>
      </c>
      <c r="G6021" s="98" t="s">
        <v>606</v>
      </c>
      <c r="H6021" s="101">
        <v>1468423.17</v>
      </c>
      <c r="I6021" s="98">
        <v>1.0</v>
      </c>
      <c r="J6021" s="102">
        <v>4.7</v>
      </c>
      <c r="K6021" s="99">
        <v>2021.0</v>
      </c>
      <c r="L6021" s="98" t="s">
        <v>448</v>
      </c>
      <c r="M6021" s="98">
        <v>2021.0</v>
      </c>
      <c r="N6021" s="98" t="s">
        <v>161</v>
      </c>
      <c r="O6021" s="65" t="str">
        <f t="shared" si="1"/>
        <v>565596930001</v>
      </c>
      <c r="P6021" s="65">
        <f t="shared" si="2"/>
        <v>0</v>
      </c>
      <c r="Q6021" s="65">
        <f t="shared" si="3"/>
        <v>1</v>
      </c>
      <c r="R6021" s="65" t="str">
        <f t="shared" si="12"/>
        <v>56.559.693/0001-01</v>
      </c>
      <c r="S6021" s="84"/>
      <c r="T6021" s="84" t="str">
        <f t="shared" si="10"/>
        <v/>
      </c>
      <c r="U6021" s="84" t="str">
        <f t="shared" si="11"/>
        <v/>
      </c>
      <c r="V6021" s="65" t="str">
        <f t="shared" si="5"/>
        <v/>
      </c>
      <c r="W6021" s="84"/>
      <c r="X6021" s="84"/>
      <c r="Y6021" s="85"/>
      <c r="Z6021" s="85"/>
      <c r="AA6021" s="65" t="str">
        <f t="shared" si="6"/>
        <v/>
      </c>
      <c r="AB6021" s="65" t="str">
        <f t="shared" si="7"/>
        <v/>
      </c>
      <c r="AC6021" s="86"/>
      <c r="AD6021" s="87" t="str">
        <f t="shared" si="8"/>
        <v/>
      </c>
      <c r="AE6021" s="84"/>
      <c r="AF6021" s="86">
        <f>IF(AC6021&gt;0,AC6021,'⚙️ Config'!$B$10)</f>
        <v>0.0075</v>
      </c>
      <c r="AG6021" s="88">
        <f t="shared" si="9"/>
        <v>11013.17378</v>
      </c>
      <c r="AH6021" s="88">
        <f>AG6021*'⚙️ Config'!$B$11</f>
        <v>55065.86888</v>
      </c>
      <c r="AI6021" s="88">
        <f>AH6021*'⚙️ Config'!$B$12</f>
        <v>16519.76066</v>
      </c>
      <c r="AJ6021" s="64"/>
      <c r="AK6021" s="84"/>
      <c r="AL6021" s="84"/>
      <c r="AM6021" s="84"/>
      <c r="AN6021" s="84"/>
      <c r="AO6021" s="84"/>
      <c r="AP6021" s="84"/>
      <c r="AQ6021" s="84"/>
    </row>
    <row r="6022" ht="15.0" customHeight="1">
      <c r="A6022" s="98">
        <v>6019.0</v>
      </c>
      <c r="B6022" s="99" t="s">
        <v>12584</v>
      </c>
      <c r="C6022" s="98" t="s">
        <v>141</v>
      </c>
      <c r="D6022" s="98" t="s">
        <v>12585</v>
      </c>
      <c r="E6022" s="100">
        <v>33.25</v>
      </c>
      <c r="F6022" s="98" t="s">
        <v>86</v>
      </c>
      <c r="G6022" s="98" t="s">
        <v>606</v>
      </c>
      <c r="H6022" s="101">
        <v>1467586.57</v>
      </c>
      <c r="I6022" s="98">
        <v>1.0</v>
      </c>
      <c r="J6022" s="102">
        <v>4.8</v>
      </c>
      <c r="K6022" s="99">
        <v>2021.0</v>
      </c>
      <c r="L6022" s="98" t="s">
        <v>630</v>
      </c>
      <c r="M6022" s="98">
        <v>2021.0</v>
      </c>
      <c r="N6022" s="98" t="s">
        <v>145</v>
      </c>
      <c r="O6022" s="65" t="str">
        <f t="shared" si="1"/>
        <v>154084970001</v>
      </c>
      <c r="P6022" s="65">
        <f t="shared" si="2"/>
        <v>5</v>
      </c>
      <c r="Q6022" s="65">
        <f t="shared" si="3"/>
        <v>9</v>
      </c>
      <c r="R6022" s="65" t="str">
        <f t="shared" si="12"/>
        <v>15.408.497/0001-59</v>
      </c>
      <c r="S6022" s="84"/>
      <c r="T6022" s="84" t="str">
        <f t="shared" si="10"/>
        <v/>
      </c>
      <c r="U6022" s="84" t="str">
        <f t="shared" si="11"/>
        <v/>
      </c>
      <c r="V6022" s="65" t="str">
        <f t="shared" si="5"/>
        <v/>
      </c>
      <c r="W6022" s="84"/>
      <c r="X6022" s="84"/>
      <c r="Y6022" s="85"/>
      <c r="Z6022" s="85"/>
      <c r="AA6022" s="65" t="str">
        <f t="shared" si="6"/>
        <v/>
      </c>
      <c r="AB6022" s="65" t="str">
        <f t="shared" si="7"/>
        <v/>
      </c>
      <c r="AC6022" s="86"/>
      <c r="AD6022" s="87" t="str">
        <f t="shared" si="8"/>
        <v/>
      </c>
      <c r="AE6022" s="84"/>
      <c r="AF6022" s="86">
        <f>IF(AC6022&gt;0,AC6022,'⚙️ Config'!$B$10)</f>
        <v>0.0075</v>
      </c>
      <c r="AG6022" s="88">
        <f t="shared" si="9"/>
        <v>11006.89928</v>
      </c>
      <c r="AH6022" s="88">
        <f>AG6022*'⚙️ Config'!$B$11</f>
        <v>55034.49638</v>
      </c>
      <c r="AI6022" s="88">
        <f>AH6022*'⚙️ Config'!$B$12</f>
        <v>16510.34891</v>
      </c>
      <c r="AJ6022" s="64"/>
      <c r="AK6022" s="84"/>
      <c r="AL6022" s="84"/>
      <c r="AM6022" s="84"/>
      <c r="AN6022" s="84"/>
      <c r="AO6022" s="84"/>
      <c r="AP6022" s="84"/>
      <c r="AQ6022" s="84"/>
    </row>
    <row r="6023" ht="15.0" customHeight="1">
      <c r="A6023" s="98">
        <v>6020.0</v>
      </c>
      <c r="B6023" s="99" t="s">
        <v>12586</v>
      </c>
      <c r="C6023" s="98" t="s">
        <v>141</v>
      </c>
      <c r="D6023" s="98" t="s">
        <v>12587</v>
      </c>
      <c r="E6023" s="100">
        <v>33.5</v>
      </c>
      <c r="F6023" s="98" t="s">
        <v>86</v>
      </c>
      <c r="G6023" s="98" t="s">
        <v>606</v>
      </c>
      <c r="H6023" s="101">
        <v>1466516.89</v>
      </c>
      <c r="I6023" s="98">
        <v>1.0</v>
      </c>
      <c r="J6023" s="102">
        <v>4.7</v>
      </c>
      <c r="K6023" s="99">
        <v>2021.0</v>
      </c>
      <c r="L6023" s="98" t="s">
        <v>630</v>
      </c>
      <c r="M6023" s="98">
        <v>2021.0</v>
      </c>
      <c r="N6023" s="98" t="s">
        <v>161</v>
      </c>
      <c r="O6023" s="65" t="str">
        <f t="shared" si="1"/>
        <v>106254090001</v>
      </c>
      <c r="P6023" s="65">
        <f t="shared" si="2"/>
        <v>5</v>
      </c>
      <c r="Q6023" s="65">
        <f t="shared" si="3"/>
        <v>7</v>
      </c>
      <c r="R6023" s="65" t="str">
        <f t="shared" si="12"/>
        <v>10.625.409/0001-57</v>
      </c>
      <c r="S6023" s="84"/>
      <c r="T6023" s="84" t="str">
        <f t="shared" si="10"/>
        <v/>
      </c>
      <c r="U6023" s="84" t="str">
        <f t="shared" si="11"/>
        <v/>
      </c>
      <c r="V6023" s="65" t="str">
        <f t="shared" si="5"/>
        <v/>
      </c>
      <c r="W6023" s="84"/>
      <c r="X6023" s="84"/>
      <c r="Y6023" s="85"/>
      <c r="Z6023" s="85"/>
      <c r="AA6023" s="65" t="str">
        <f t="shared" si="6"/>
        <v/>
      </c>
      <c r="AB6023" s="65" t="str">
        <f t="shared" si="7"/>
        <v/>
      </c>
      <c r="AC6023" s="86"/>
      <c r="AD6023" s="87" t="str">
        <f t="shared" si="8"/>
        <v/>
      </c>
      <c r="AE6023" s="84"/>
      <c r="AF6023" s="86">
        <f>IF(AC6023&gt;0,AC6023,'⚙️ Config'!$B$10)</f>
        <v>0.0075</v>
      </c>
      <c r="AG6023" s="88">
        <f t="shared" si="9"/>
        <v>10998.87668</v>
      </c>
      <c r="AH6023" s="88">
        <f>AG6023*'⚙️ Config'!$B$11</f>
        <v>54994.38338</v>
      </c>
      <c r="AI6023" s="88">
        <f>AH6023*'⚙️ Config'!$B$12</f>
        <v>16498.31501</v>
      </c>
      <c r="AJ6023" s="64"/>
      <c r="AK6023" s="84"/>
      <c r="AL6023" s="84"/>
      <c r="AM6023" s="84"/>
      <c r="AN6023" s="84"/>
      <c r="AO6023" s="84"/>
      <c r="AP6023" s="84"/>
      <c r="AQ6023" s="84"/>
    </row>
    <row r="6024" ht="15.0" customHeight="1">
      <c r="A6024" s="98">
        <v>6021.0</v>
      </c>
      <c r="B6024" s="99" t="s">
        <v>12588</v>
      </c>
      <c r="C6024" s="98" t="s">
        <v>141</v>
      </c>
      <c r="D6024" s="98" t="s">
        <v>12589</v>
      </c>
      <c r="E6024" s="100">
        <v>32.77</v>
      </c>
      <c r="F6024" s="98" t="s">
        <v>86</v>
      </c>
      <c r="G6024" s="98" t="s">
        <v>606</v>
      </c>
      <c r="H6024" s="101">
        <v>1466066.18</v>
      </c>
      <c r="I6024" s="98">
        <v>1.0</v>
      </c>
      <c r="J6024" s="102">
        <v>5.0</v>
      </c>
      <c r="K6024" s="99">
        <v>2021.0</v>
      </c>
      <c r="L6024" s="98" t="s">
        <v>630</v>
      </c>
      <c r="M6024" s="98">
        <v>2021.0</v>
      </c>
      <c r="N6024" s="98" t="s">
        <v>161</v>
      </c>
      <c r="O6024" s="65" t="str">
        <f t="shared" si="1"/>
        <v>117577660001</v>
      </c>
      <c r="P6024" s="65">
        <f t="shared" si="2"/>
        <v>3</v>
      </c>
      <c r="Q6024" s="65">
        <f t="shared" si="3"/>
        <v>1</v>
      </c>
      <c r="R6024" s="65" t="str">
        <f t="shared" si="12"/>
        <v>11.757.766/0001-31</v>
      </c>
      <c r="S6024" s="84"/>
      <c r="T6024" s="84" t="str">
        <f t="shared" si="10"/>
        <v/>
      </c>
      <c r="U6024" s="84" t="str">
        <f t="shared" si="11"/>
        <v/>
      </c>
      <c r="V6024" s="65" t="str">
        <f t="shared" si="5"/>
        <v/>
      </c>
      <c r="W6024" s="84"/>
      <c r="X6024" s="84"/>
      <c r="Y6024" s="85"/>
      <c r="Z6024" s="85"/>
      <c r="AA6024" s="65" t="str">
        <f t="shared" si="6"/>
        <v/>
      </c>
      <c r="AB6024" s="65" t="str">
        <f t="shared" si="7"/>
        <v/>
      </c>
      <c r="AC6024" s="86"/>
      <c r="AD6024" s="87" t="str">
        <f t="shared" si="8"/>
        <v/>
      </c>
      <c r="AE6024" s="84"/>
      <c r="AF6024" s="86">
        <f>IF(AC6024&gt;0,AC6024,'⚙️ Config'!$B$10)</f>
        <v>0.0075</v>
      </c>
      <c r="AG6024" s="88">
        <f t="shared" si="9"/>
        <v>10995.49635</v>
      </c>
      <c r="AH6024" s="88">
        <f>AG6024*'⚙️ Config'!$B$11</f>
        <v>54977.48175</v>
      </c>
      <c r="AI6024" s="88">
        <f>AH6024*'⚙️ Config'!$B$12</f>
        <v>16493.24453</v>
      </c>
      <c r="AJ6024" s="64"/>
      <c r="AK6024" s="84"/>
      <c r="AL6024" s="84"/>
      <c r="AM6024" s="84"/>
      <c r="AN6024" s="84"/>
      <c r="AO6024" s="84"/>
      <c r="AP6024" s="84"/>
      <c r="AQ6024" s="84"/>
    </row>
    <row r="6025" ht="15.0" customHeight="1">
      <c r="A6025" s="103">
        <v>6022.0</v>
      </c>
      <c r="B6025" s="104" t="s">
        <v>12590</v>
      </c>
      <c r="C6025" s="103" t="s">
        <v>141</v>
      </c>
      <c r="D6025" s="103" t="s">
        <v>12591</v>
      </c>
      <c r="E6025" s="105">
        <v>33.0</v>
      </c>
      <c r="F6025" s="103" t="s">
        <v>86</v>
      </c>
      <c r="G6025" s="103" t="s">
        <v>606</v>
      </c>
      <c r="H6025" s="106">
        <v>1465918.27</v>
      </c>
      <c r="I6025" s="103">
        <v>1.0</v>
      </c>
      <c r="J6025" s="107">
        <v>4.9</v>
      </c>
      <c r="K6025" s="104">
        <v>2021.0</v>
      </c>
      <c r="L6025" s="103" t="s">
        <v>202</v>
      </c>
      <c r="M6025" s="103">
        <v>2021.0</v>
      </c>
      <c r="N6025" s="103" t="s">
        <v>161</v>
      </c>
      <c r="O6025" s="65" t="str">
        <f t="shared" si="1"/>
        <v>041074360001</v>
      </c>
      <c r="P6025" s="65">
        <f t="shared" si="2"/>
        <v>3</v>
      </c>
      <c r="Q6025" s="65">
        <f t="shared" si="3"/>
        <v>5</v>
      </c>
      <c r="R6025" s="65" t="str">
        <f t="shared" si="12"/>
        <v>04.107.436/0001-35</v>
      </c>
      <c r="S6025" s="84"/>
      <c r="T6025" s="84" t="str">
        <f t="shared" si="10"/>
        <v/>
      </c>
      <c r="U6025" s="84" t="str">
        <f t="shared" si="11"/>
        <v/>
      </c>
      <c r="V6025" s="65" t="str">
        <f t="shared" si="5"/>
        <v/>
      </c>
      <c r="W6025" s="84"/>
      <c r="X6025" s="84"/>
      <c r="Y6025" s="85"/>
      <c r="Z6025" s="85"/>
      <c r="AA6025" s="65" t="str">
        <f t="shared" si="6"/>
        <v/>
      </c>
      <c r="AB6025" s="65" t="str">
        <f t="shared" si="7"/>
        <v/>
      </c>
      <c r="AC6025" s="86"/>
      <c r="AD6025" s="87" t="str">
        <f t="shared" si="8"/>
        <v/>
      </c>
      <c r="AE6025" s="84"/>
      <c r="AF6025" s="86">
        <f>IF(AC6025&gt;0,AC6025,'⚙️ Config'!$B$10)</f>
        <v>0.0075</v>
      </c>
      <c r="AG6025" s="88">
        <f t="shared" si="9"/>
        <v>10994.38703</v>
      </c>
      <c r="AH6025" s="88">
        <f>AG6025*'⚙️ Config'!$B$11</f>
        <v>54971.93513</v>
      </c>
      <c r="AI6025" s="88">
        <f>AH6025*'⚙️ Config'!$B$12</f>
        <v>16491.58054</v>
      </c>
      <c r="AJ6025" s="64"/>
      <c r="AK6025" s="84"/>
      <c r="AL6025" s="84"/>
      <c r="AM6025" s="84"/>
      <c r="AN6025" s="84"/>
      <c r="AO6025" s="84"/>
      <c r="AP6025" s="84"/>
      <c r="AQ6025" s="84"/>
    </row>
    <row r="6026" ht="15.0" customHeight="1">
      <c r="A6026" s="103">
        <v>6023.0</v>
      </c>
      <c r="B6026" s="104" t="s">
        <v>12592</v>
      </c>
      <c r="C6026" s="103" t="s">
        <v>141</v>
      </c>
      <c r="D6026" s="103" t="s">
        <v>12593</v>
      </c>
      <c r="E6026" s="105">
        <v>32.77</v>
      </c>
      <c r="F6026" s="103" t="s">
        <v>86</v>
      </c>
      <c r="G6026" s="103" t="s">
        <v>606</v>
      </c>
      <c r="H6026" s="106">
        <v>1465063.33</v>
      </c>
      <c r="I6026" s="103">
        <v>1.0</v>
      </c>
      <c r="J6026" s="107">
        <v>5.0</v>
      </c>
      <c r="K6026" s="104">
        <v>2021.0</v>
      </c>
      <c r="L6026" s="103" t="s">
        <v>630</v>
      </c>
      <c r="M6026" s="103">
        <v>2021.0</v>
      </c>
      <c r="N6026" s="103" t="s">
        <v>161</v>
      </c>
      <c r="O6026" s="65" t="str">
        <f t="shared" si="1"/>
        <v>966700540001</v>
      </c>
      <c r="P6026" s="65">
        <f t="shared" si="2"/>
        <v>3</v>
      </c>
      <c r="Q6026" s="65">
        <f t="shared" si="3"/>
        <v>3</v>
      </c>
      <c r="R6026" s="65" t="str">
        <f t="shared" si="12"/>
        <v>96.670.054/0001-33</v>
      </c>
      <c r="S6026" s="84"/>
      <c r="T6026" s="84" t="str">
        <f t="shared" si="10"/>
        <v/>
      </c>
      <c r="U6026" s="84" t="str">
        <f t="shared" si="11"/>
        <v/>
      </c>
      <c r="V6026" s="65" t="str">
        <f t="shared" si="5"/>
        <v/>
      </c>
      <c r="W6026" s="84"/>
      <c r="X6026" s="84"/>
      <c r="Y6026" s="85"/>
      <c r="Z6026" s="85"/>
      <c r="AA6026" s="65" t="str">
        <f t="shared" si="6"/>
        <v/>
      </c>
      <c r="AB6026" s="65" t="str">
        <f t="shared" si="7"/>
        <v/>
      </c>
      <c r="AC6026" s="86"/>
      <c r="AD6026" s="87" t="str">
        <f t="shared" si="8"/>
        <v/>
      </c>
      <c r="AE6026" s="84"/>
      <c r="AF6026" s="86">
        <f>IF(AC6026&gt;0,AC6026,'⚙️ Config'!$B$10)</f>
        <v>0.0075</v>
      </c>
      <c r="AG6026" s="88">
        <f t="shared" si="9"/>
        <v>10987.97498</v>
      </c>
      <c r="AH6026" s="88">
        <f>AG6026*'⚙️ Config'!$B$11</f>
        <v>54939.87488</v>
      </c>
      <c r="AI6026" s="88">
        <f>AH6026*'⚙️ Config'!$B$12</f>
        <v>16481.96246</v>
      </c>
      <c r="AJ6026" s="64"/>
      <c r="AK6026" s="84"/>
      <c r="AL6026" s="84"/>
      <c r="AM6026" s="84"/>
      <c r="AN6026" s="84"/>
      <c r="AO6026" s="84"/>
      <c r="AP6026" s="84"/>
      <c r="AQ6026" s="84"/>
    </row>
    <row r="6027" ht="15.0" customHeight="1">
      <c r="A6027" s="103">
        <v>6024.0</v>
      </c>
      <c r="B6027" s="104" t="s">
        <v>12594</v>
      </c>
      <c r="C6027" s="103" t="s">
        <v>141</v>
      </c>
      <c r="D6027" s="103" t="s">
        <v>12595</v>
      </c>
      <c r="E6027" s="105">
        <v>33.25</v>
      </c>
      <c r="F6027" s="103" t="s">
        <v>86</v>
      </c>
      <c r="G6027" s="103" t="s">
        <v>606</v>
      </c>
      <c r="H6027" s="106">
        <v>1464786.33</v>
      </c>
      <c r="I6027" s="103">
        <v>1.0</v>
      </c>
      <c r="J6027" s="107">
        <v>4.8</v>
      </c>
      <c r="K6027" s="104">
        <v>2021.0</v>
      </c>
      <c r="L6027" s="103" t="s">
        <v>630</v>
      </c>
      <c r="M6027" s="103">
        <v>2021.0</v>
      </c>
      <c r="N6027" s="103" t="s">
        <v>145</v>
      </c>
      <c r="O6027" s="65" t="str">
        <f t="shared" si="1"/>
        <v>201314630001</v>
      </c>
      <c r="P6027" s="65">
        <f t="shared" si="2"/>
        <v>0</v>
      </c>
      <c r="Q6027" s="65">
        <f t="shared" si="3"/>
        <v>8</v>
      </c>
      <c r="R6027" s="65" t="str">
        <f t="shared" si="12"/>
        <v>20.131.463/0001-08</v>
      </c>
      <c r="S6027" s="84"/>
      <c r="T6027" s="84" t="str">
        <f t="shared" si="10"/>
        <v/>
      </c>
      <c r="U6027" s="84" t="str">
        <f t="shared" si="11"/>
        <v/>
      </c>
      <c r="V6027" s="65" t="str">
        <f t="shared" si="5"/>
        <v/>
      </c>
      <c r="W6027" s="84"/>
      <c r="X6027" s="84"/>
      <c r="Y6027" s="85"/>
      <c r="Z6027" s="85"/>
      <c r="AA6027" s="65" t="str">
        <f t="shared" si="6"/>
        <v/>
      </c>
      <c r="AB6027" s="65" t="str">
        <f t="shared" si="7"/>
        <v/>
      </c>
      <c r="AC6027" s="86"/>
      <c r="AD6027" s="87" t="str">
        <f t="shared" si="8"/>
        <v/>
      </c>
      <c r="AE6027" s="84"/>
      <c r="AF6027" s="86">
        <f>IF(AC6027&gt;0,AC6027,'⚙️ Config'!$B$10)</f>
        <v>0.0075</v>
      </c>
      <c r="AG6027" s="88">
        <f t="shared" si="9"/>
        <v>10985.89748</v>
      </c>
      <c r="AH6027" s="88">
        <f>AG6027*'⚙️ Config'!$B$11</f>
        <v>54929.48738</v>
      </c>
      <c r="AI6027" s="88">
        <f>AH6027*'⚙️ Config'!$B$12</f>
        <v>16478.84621</v>
      </c>
      <c r="AJ6027" s="64"/>
      <c r="AK6027" s="84"/>
      <c r="AL6027" s="84"/>
      <c r="AM6027" s="84"/>
      <c r="AN6027" s="84"/>
      <c r="AO6027" s="84"/>
      <c r="AP6027" s="84"/>
      <c r="AQ6027" s="84"/>
    </row>
    <row r="6028" ht="15.0" customHeight="1">
      <c r="A6028" s="103">
        <v>6025.0</v>
      </c>
      <c r="B6028" s="104" t="s">
        <v>12596</v>
      </c>
      <c r="C6028" s="103" t="s">
        <v>141</v>
      </c>
      <c r="D6028" s="103" t="s">
        <v>12597</v>
      </c>
      <c r="E6028" s="105">
        <v>33.5</v>
      </c>
      <c r="F6028" s="103" t="s">
        <v>86</v>
      </c>
      <c r="G6028" s="103" t="s">
        <v>606</v>
      </c>
      <c r="H6028" s="106">
        <v>1464639.73</v>
      </c>
      <c r="I6028" s="103">
        <v>1.0</v>
      </c>
      <c r="J6028" s="107">
        <v>4.7</v>
      </c>
      <c r="K6028" s="104">
        <v>2021.0</v>
      </c>
      <c r="L6028" s="103" t="s">
        <v>630</v>
      </c>
      <c r="M6028" s="103">
        <v>2021.0</v>
      </c>
      <c r="N6028" s="103" t="s">
        <v>342</v>
      </c>
      <c r="O6028" s="65" t="str">
        <f t="shared" si="1"/>
        <v>077233220001</v>
      </c>
      <c r="P6028" s="65">
        <f t="shared" si="2"/>
        <v>0</v>
      </c>
      <c r="Q6028" s="65">
        <f t="shared" si="3"/>
        <v>8</v>
      </c>
      <c r="R6028" s="65" t="str">
        <f t="shared" si="12"/>
        <v>07.723.322/0001-08</v>
      </c>
      <c r="S6028" s="84"/>
      <c r="T6028" s="84" t="str">
        <f t="shared" si="10"/>
        <v/>
      </c>
      <c r="U6028" s="84" t="str">
        <f t="shared" si="11"/>
        <v/>
      </c>
      <c r="V6028" s="65" t="str">
        <f t="shared" si="5"/>
        <v/>
      </c>
      <c r="W6028" s="84"/>
      <c r="X6028" s="84"/>
      <c r="Y6028" s="85"/>
      <c r="Z6028" s="85"/>
      <c r="AA6028" s="65" t="str">
        <f t="shared" si="6"/>
        <v/>
      </c>
      <c r="AB6028" s="65" t="str">
        <f t="shared" si="7"/>
        <v/>
      </c>
      <c r="AC6028" s="86"/>
      <c r="AD6028" s="87" t="str">
        <f t="shared" si="8"/>
        <v/>
      </c>
      <c r="AE6028" s="84"/>
      <c r="AF6028" s="86">
        <f>IF(AC6028&gt;0,AC6028,'⚙️ Config'!$B$10)</f>
        <v>0.0075</v>
      </c>
      <c r="AG6028" s="88">
        <f t="shared" si="9"/>
        <v>10984.79798</v>
      </c>
      <c r="AH6028" s="88">
        <f>AG6028*'⚙️ Config'!$B$11</f>
        <v>54923.98988</v>
      </c>
      <c r="AI6028" s="88">
        <f>AH6028*'⚙️ Config'!$B$12</f>
        <v>16477.19696</v>
      </c>
      <c r="AJ6028" s="64"/>
      <c r="AK6028" s="84"/>
      <c r="AL6028" s="84"/>
      <c r="AM6028" s="84"/>
      <c r="AN6028" s="84"/>
      <c r="AO6028" s="84"/>
      <c r="AP6028" s="84"/>
      <c r="AQ6028" s="84"/>
    </row>
    <row r="6029" ht="15.0" customHeight="1">
      <c r="A6029" s="103">
        <v>6026.0</v>
      </c>
      <c r="B6029" s="104" t="s">
        <v>12598</v>
      </c>
      <c r="C6029" s="103" t="s">
        <v>141</v>
      </c>
      <c r="D6029" s="103" t="s">
        <v>12599</v>
      </c>
      <c r="E6029" s="105">
        <v>32.77</v>
      </c>
      <c r="F6029" s="103" t="s">
        <v>86</v>
      </c>
      <c r="G6029" s="103" t="s">
        <v>606</v>
      </c>
      <c r="H6029" s="106">
        <v>1464087.58</v>
      </c>
      <c r="I6029" s="103">
        <v>1.0</v>
      </c>
      <c r="J6029" s="107">
        <v>5.0</v>
      </c>
      <c r="K6029" s="104">
        <v>2021.0</v>
      </c>
      <c r="L6029" s="103" t="s">
        <v>630</v>
      </c>
      <c r="M6029" s="103">
        <v>2021.0</v>
      </c>
      <c r="N6029" s="103" t="s">
        <v>161</v>
      </c>
      <c r="O6029" s="65" t="str">
        <f t="shared" si="1"/>
        <v>312049050001</v>
      </c>
      <c r="P6029" s="65">
        <f t="shared" si="2"/>
        <v>0</v>
      </c>
      <c r="Q6029" s="65">
        <f t="shared" si="3"/>
        <v>7</v>
      </c>
      <c r="R6029" s="65" t="str">
        <f t="shared" si="12"/>
        <v>31.204.905/0001-07</v>
      </c>
      <c r="S6029" s="84"/>
      <c r="T6029" s="84" t="str">
        <f t="shared" si="10"/>
        <v/>
      </c>
      <c r="U6029" s="84" t="str">
        <f t="shared" si="11"/>
        <v/>
      </c>
      <c r="V6029" s="65" t="str">
        <f t="shared" si="5"/>
        <v/>
      </c>
      <c r="W6029" s="84"/>
      <c r="X6029" s="84"/>
      <c r="Y6029" s="85"/>
      <c r="Z6029" s="85"/>
      <c r="AA6029" s="65" t="str">
        <f t="shared" si="6"/>
        <v/>
      </c>
      <c r="AB6029" s="65" t="str">
        <f t="shared" si="7"/>
        <v/>
      </c>
      <c r="AC6029" s="86"/>
      <c r="AD6029" s="87" t="str">
        <f t="shared" si="8"/>
        <v/>
      </c>
      <c r="AE6029" s="84"/>
      <c r="AF6029" s="86">
        <f>IF(AC6029&gt;0,AC6029,'⚙️ Config'!$B$10)</f>
        <v>0.0075</v>
      </c>
      <c r="AG6029" s="88">
        <f t="shared" si="9"/>
        <v>10980.65685</v>
      </c>
      <c r="AH6029" s="88">
        <f>AG6029*'⚙️ Config'!$B$11</f>
        <v>54903.28425</v>
      </c>
      <c r="AI6029" s="88">
        <f>AH6029*'⚙️ Config'!$B$12</f>
        <v>16470.98528</v>
      </c>
      <c r="AJ6029" s="64"/>
      <c r="AK6029" s="84"/>
      <c r="AL6029" s="84"/>
      <c r="AM6029" s="84"/>
      <c r="AN6029" s="84"/>
      <c r="AO6029" s="84"/>
      <c r="AP6029" s="84"/>
      <c r="AQ6029" s="84"/>
    </row>
    <row r="6030" ht="15.0" customHeight="1">
      <c r="A6030" s="103">
        <v>6027.0</v>
      </c>
      <c r="B6030" s="104" t="s">
        <v>12600</v>
      </c>
      <c r="C6030" s="103" t="s">
        <v>141</v>
      </c>
      <c r="D6030" s="103" t="s">
        <v>12601</v>
      </c>
      <c r="E6030" s="105">
        <v>33.5</v>
      </c>
      <c r="F6030" s="103" t="s">
        <v>86</v>
      </c>
      <c r="G6030" s="103" t="s">
        <v>606</v>
      </c>
      <c r="H6030" s="106">
        <v>1463714.35</v>
      </c>
      <c r="I6030" s="103">
        <v>1.0</v>
      </c>
      <c r="J6030" s="107">
        <v>4.7</v>
      </c>
      <c r="K6030" s="104">
        <v>2021.0</v>
      </c>
      <c r="L6030" s="103" t="s">
        <v>630</v>
      </c>
      <c r="M6030" s="103">
        <v>2021.0</v>
      </c>
      <c r="N6030" s="103" t="s">
        <v>145</v>
      </c>
      <c r="O6030" s="65" t="str">
        <f t="shared" si="1"/>
        <v>286345920001</v>
      </c>
      <c r="P6030" s="65">
        <f t="shared" si="2"/>
        <v>1</v>
      </c>
      <c r="Q6030" s="65">
        <f t="shared" si="3"/>
        <v>2</v>
      </c>
      <c r="R6030" s="65" t="str">
        <f t="shared" si="12"/>
        <v>28.634.592/0001-12</v>
      </c>
      <c r="S6030" s="84"/>
      <c r="T6030" s="84" t="str">
        <f t="shared" si="10"/>
        <v/>
      </c>
      <c r="U6030" s="84" t="str">
        <f t="shared" si="11"/>
        <v/>
      </c>
      <c r="V6030" s="65" t="str">
        <f t="shared" si="5"/>
        <v/>
      </c>
      <c r="W6030" s="84"/>
      <c r="X6030" s="84"/>
      <c r="Y6030" s="85"/>
      <c r="Z6030" s="85"/>
      <c r="AA6030" s="65" t="str">
        <f t="shared" si="6"/>
        <v/>
      </c>
      <c r="AB6030" s="65" t="str">
        <f t="shared" si="7"/>
        <v/>
      </c>
      <c r="AC6030" s="86"/>
      <c r="AD6030" s="87" t="str">
        <f t="shared" si="8"/>
        <v/>
      </c>
      <c r="AE6030" s="84"/>
      <c r="AF6030" s="86">
        <f>IF(AC6030&gt;0,AC6030,'⚙️ Config'!$B$10)</f>
        <v>0.0075</v>
      </c>
      <c r="AG6030" s="88">
        <f t="shared" si="9"/>
        <v>10977.85763</v>
      </c>
      <c r="AH6030" s="88">
        <f>AG6030*'⚙️ Config'!$B$11</f>
        <v>54889.28813</v>
      </c>
      <c r="AI6030" s="88">
        <f>AH6030*'⚙️ Config'!$B$12</f>
        <v>16466.78644</v>
      </c>
      <c r="AJ6030" s="64"/>
      <c r="AK6030" s="84"/>
      <c r="AL6030" s="84"/>
      <c r="AM6030" s="84"/>
      <c r="AN6030" s="84"/>
      <c r="AO6030" s="84"/>
      <c r="AP6030" s="84"/>
      <c r="AQ6030" s="84"/>
    </row>
    <row r="6031" ht="15.0" customHeight="1">
      <c r="A6031" s="103">
        <v>6028.0</v>
      </c>
      <c r="B6031" s="104" t="s">
        <v>12602</v>
      </c>
      <c r="C6031" s="103" t="s">
        <v>141</v>
      </c>
      <c r="D6031" s="103" t="s">
        <v>12603</v>
      </c>
      <c r="E6031" s="105">
        <v>33.0</v>
      </c>
      <c r="F6031" s="103" t="s">
        <v>86</v>
      </c>
      <c r="G6031" s="103" t="s">
        <v>606</v>
      </c>
      <c r="H6031" s="106">
        <v>1462855.85</v>
      </c>
      <c r="I6031" s="103">
        <v>1.0</v>
      </c>
      <c r="J6031" s="107">
        <v>4.9</v>
      </c>
      <c r="K6031" s="104">
        <v>2021.0</v>
      </c>
      <c r="L6031" s="103" t="s">
        <v>202</v>
      </c>
      <c r="M6031" s="103">
        <v>2021.0</v>
      </c>
      <c r="N6031" s="103" t="s">
        <v>145</v>
      </c>
      <c r="O6031" s="65" t="str">
        <f t="shared" si="1"/>
        <v>310308470001</v>
      </c>
      <c r="P6031" s="65">
        <f t="shared" si="2"/>
        <v>4</v>
      </c>
      <c r="Q6031" s="65">
        <f t="shared" si="3"/>
        <v>2</v>
      </c>
      <c r="R6031" s="65" t="str">
        <f t="shared" si="12"/>
        <v>31.030.847/0001-42</v>
      </c>
      <c r="S6031" s="84"/>
      <c r="T6031" s="84" t="str">
        <f t="shared" si="10"/>
        <v/>
      </c>
      <c r="U6031" s="84" t="str">
        <f t="shared" si="11"/>
        <v/>
      </c>
      <c r="V6031" s="65" t="str">
        <f t="shared" si="5"/>
        <v/>
      </c>
      <c r="W6031" s="84"/>
      <c r="X6031" s="84"/>
      <c r="Y6031" s="85"/>
      <c r="Z6031" s="85"/>
      <c r="AA6031" s="65" t="str">
        <f t="shared" si="6"/>
        <v/>
      </c>
      <c r="AB6031" s="65" t="str">
        <f t="shared" si="7"/>
        <v/>
      </c>
      <c r="AC6031" s="86"/>
      <c r="AD6031" s="87" t="str">
        <f t="shared" si="8"/>
        <v/>
      </c>
      <c r="AE6031" s="84"/>
      <c r="AF6031" s="86">
        <f>IF(AC6031&gt;0,AC6031,'⚙️ Config'!$B$10)</f>
        <v>0.0075</v>
      </c>
      <c r="AG6031" s="88">
        <f t="shared" si="9"/>
        <v>10971.41888</v>
      </c>
      <c r="AH6031" s="88">
        <f>AG6031*'⚙️ Config'!$B$11</f>
        <v>54857.09438</v>
      </c>
      <c r="AI6031" s="88">
        <f>AH6031*'⚙️ Config'!$B$12</f>
        <v>16457.12831</v>
      </c>
      <c r="AJ6031" s="64"/>
      <c r="AK6031" s="84"/>
      <c r="AL6031" s="84"/>
      <c r="AM6031" s="84"/>
      <c r="AN6031" s="84"/>
      <c r="AO6031" s="84"/>
      <c r="AP6031" s="84"/>
      <c r="AQ6031" s="84"/>
    </row>
    <row r="6032" ht="15.0" customHeight="1">
      <c r="A6032" s="98">
        <v>6029.0</v>
      </c>
      <c r="B6032" s="99" t="s">
        <v>12604</v>
      </c>
      <c r="C6032" s="98" t="s">
        <v>141</v>
      </c>
      <c r="D6032" s="98" t="s">
        <v>12605</v>
      </c>
      <c r="E6032" s="100">
        <v>33.5</v>
      </c>
      <c r="F6032" s="98" t="s">
        <v>86</v>
      </c>
      <c r="G6032" s="98" t="s">
        <v>606</v>
      </c>
      <c r="H6032" s="101">
        <v>1462056.51</v>
      </c>
      <c r="I6032" s="98">
        <v>1.0</v>
      </c>
      <c r="J6032" s="102">
        <v>4.7</v>
      </c>
      <c r="K6032" s="99">
        <v>2021.0</v>
      </c>
      <c r="L6032" s="98" t="s">
        <v>630</v>
      </c>
      <c r="M6032" s="98">
        <v>2021.0</v>
      </c>
      <c r="N6032" s="98" t="s">
        <v>161</v>
      </c>
      <c r="O6032" s="65" t="str">
        <f t="shared" si="1"/>
        <v>445210520001</v>
      </c>
      <c r="P6032" s="65">
        <f t="shared" si="2"/>
        <v>8</v>
      </c>
      <c r="Q6032" s="65">
        <f t="shared" si="3"/>
        <v>9</v>
      </c>
      <c r="R6032" s="65" t="str">
        <f t="shared" si="12"/>
        <v>44.521.052/0001-89</v>
      </c>
      <c r="S6032" s="84"/>
      <c r="T6032" s="84" t="str">
        <f t="shared" si="10"/>
        <v/>
      </c>
      <c r="U6032" s="84" t="str">
        <f t="shared" si="11"/>
        <v/>
      </c>
      <c r="V6032" s="65" t="str">
        <f t="shared" si="5"/>
        <v/>
      </c>
      <c r="W6032" s="84"/>
      <c r="X6032" s="84"/>
      <c r="Y6032" s="85"/>
      <c r="Z6032" s="85"/>
      <c r="AA6032" s="65" t="str">
        <f t="shared" si="6"/>
        <v/>
      </c>
      <c r="AB6032" s="65" t="str">
        <f t="shared" si="7"/>
        <v/>
      </c>
      <c r="AC6032" s="86"/>
      <c r="AD6032" s="87" t="str">
        <f t="shared" si="8"/>
        <v/>
      </c>
      <c r="AE6032" s="84"/>
      <c r="AF6032" s="86">
        <f>IF(AC6032&gt;0,AC6032,'⚙️ Config'!$B$10)</f>
        <v>0.0075</v>
      </c>
      <c r="AG6032" s="88">
        <f t="shared" si="9"/>
        <v>10965.42383</v>
      </c>
      <c r="AH6032" s="88">
        <f>AG6032*'⚙️ Config'!$B$11</f>
        <v>54827.11913</v>
      </c>
      <c r="AI6032" s="88">
        <f>AH6032*'⚙️ Config'!$B$12</f>
        <v>16448.13574</v>
      </c>
      <c r="AJ6032" s="64"/>
      <c r="AK6032" s="84"/>
      <c r="AL6032" s="84"/>
      <c r="AM6032" s="84"/>
      <c r="AN6032" s="84"/>
      <c r="AO6032" s="84"/>
      <c r="AP6032" s="84"/>
      <c r="AQ6032" s="84"/>
    </row>
    <row r="6033" ht="15.0" customHeight="1">
      <c r="A6033" s="98">
        <v>6030.0</v>
      </c>
      <c r="B6033" s="99" t="s">
        <v>12606</v>
      </c>
      <c r="C6033" s="98" t="s">
        <v>141</v>
      </c>
      <c r="D6033" s="98" t="s">
        <v>12607</v>
      </c>
      <c r="E6033" s="100">
        <v>34.04</v>
      </c>
      <c r="F6033" s="98" t="s">
        <v>86</v>
      </c>
      <c r="G6033" s="98" t="s">
        <v>606</v>
      </c>
      <c r="H6033" s="101">
        <v>1461003.36</v>
      </c>
      <c r="I6033" s="98">
        <v>1.0</v>
      </c>
      <c r="J6033" s="102">
        <v>4.5</v>
      </c>
      <c r="K6033" s="99">
        <v>2021.0</v>
      </c>
      <c r="L6033" s="98" t="s">
        <v>177</v>
      </c>
      <c r="M6033" s="98">
        <v>2021.0</v>
      </c>
      <c r="N6033" s="98" t="s">
        <v>161</v>
      </c>
      <c r="O6033" s="65" t="str">
        <f t="shared" si="1"/>
        <v>041134970001</v>
      </c>
      <c r="P6033" s="65">
        <f t="shared" si="2"/>
        <v>0</v>
      </c>
      <c r="Q6033" s="65">
        <f t="shared" si="3"/>
        <v>5</v>
      </c>
      <c r="R6033" s="65" t="str">
        <f t="shared" si="12"/>
        <v>04.113.497/0001-05</v>
      </c>
      <c r="S6033" s="84"/>
      <c r="T6033" s="84" t="str">
        <f t="shared" si="10"/>
        <v/>
      </c>
      <c r="U6033" s="84" t="str">
        <f t="shared" si="11"/>
        <v/>
      </c>
      <c r="V6033" s="65" t="str">
        <f t="shared" si="5"/>
        <v/>
      </c>
      <c r="W6033" s="84"/>
      <c r="X6033" s="84"/>
      <c r="Y6033" s="85"/>
      <c r="Z6033" s="85"/>
      <c r="AA6033" s="65" t="str">
        <f t="shared" si="6"/>
        <v/>
      </c>
      <c r="AB6033" s="65" t="str">
        <f t="shared" si="7"/>
        <v/>
      </c>
      <c r="AC6033" s="86"/>
      <c r="AD6033" s="87" t="str">
        <f t="shared" si="8"/>
        <v/>
      </c>
      <c r="AE6033" s="84"/>
      <c r="AF6033" s="86">
        <f>IF(AC6033&gt;0,AC6033,'⚙️ Config'!$B$10)</f>
        <v>0.0075</v>
      </c>
      <c r="AG6033" s="88">
        <f t="shared" si="9"/>
        <v>10957.5252</v>
      </c>
      <c r="AH6033" s="88">
        <f>AG6033*'⚙️ Config'!$B$11</f>
        <v>54787.626</v>
      </c>
      <c r="AI6033" s="88">
        <f>AH6033*'⚙️ Config'!$B$12</f>
        <v>16436.2878</v>
      </c>
      <c r="AJ6033" s="64"/>
      <c r="AK6033" s="84"/>
      <c r="AL6033" s="84"/>
      <c r="AM6033" s="84"/>
      <c r="AN6033" s="84"/>
      <c r="AO6033" s="84"/>
      <c r="AP6033" s="84"/>
      <c r="AQ6033" s="84"/>
    </row>
    <row r="6034" ht="15.0" customHeight="1">
      <c r="A6034" s="98">
        <v>6031.0</v>
      </c>
      <c r="B6034" s="99" t="s">
        <v>12608</v>
      </c>
      <c r="C6034" s="98" t="s">
        <v>141</v>
      </c>
      <c r="D6034" s="98" t="s">
        <v>12609</v>
      </c>
      <c r="E6034" s="100">
        <v>32.77</v>
      </c>
      <c r="F6034" s="98" t="s">
        <v>86</v>
      </c>
      <c r="G6034" s="98" t="s">
        <v>606</v>
      </c>
      <c r="H6034" s="101">
        <v>1459361.89</v>
      </c>
      <c r="I6034" s="98">
        <v>1.0</v>
      </c>
      <c r="J6034" s="102">
        <v>5.0</v>
      </c>
      <c r="K6034" s="99">
        <v>2021.0</v>
      </c>
      <c r="L6034" s="98" t="s">
        <v>630</v>
      </c>
      <c r="M6034" s="98">
        <v>2021.0</v>
      </c>
      <c r="N6034" s="98" t="s">
        <v>161</v>
      </c>
      <c r="O6034" s="65" t="str">
        <f t="shared" si="1"/>
        <v>267027480001</v>
      </c>
      <c r="P6034" s="65">
        <f t="shared" si="2"/>
        <v>2</v>
      </c>
      <c r="Q6034" s="65">
        <f t="shared" si="3"/>
        <v>0</v>
      </c>
      <c r="R6034" s="65" t="str">
        <f t="shared" si="12"/>
        <v>26.702.748/0001-20</v>
      </c>
      <c r="S6034" s="84"/>
      <c r="T6034" s="84" t="str">
        <f t="shared" si="10"/>
        <v/>
      </c>
      <c r="U6034" s="84" t="str">
        <f t="shared" si="11"/>
        <v/>
      </c>
      <c r="V6034" s="65" t="str">
        <f t="shared" si="5"/>
        <v/>
      </c>
      <c r="W6034" s="84"/>
      <c r="X6034" s="84"/>
      <c r="Y6034" s="85"/>
      <c r="Z6034" s="85"/>
      <c r="AA6034" s="65" t="str">
        <f t="shared" si="6"/>
        <v/>
      </c>
      <c r="AB6034" s="65" t="str">
        <f t="shared" si="7"/>
        <v/>
      </c>
      <c r="AC6034" s="86"/>
      <c r="AD6034" s="87" t="str">
        <f t="shared" si="8"/>
        <v/>
      </c>
      <c r="AE6034" s="84"/>
      <c r="AF6034" s="86">
        <f>IF(AC6034&gt;0,AC6034,'⚙️ Config'!$B$10)</f>
        <v>0.0075</v>
      </c>
      <c r="AG6034" s="88">
        <f t="shared" si="9"/>
        <v>10945.21418</v>
      </c>
      <c r="AH6034" s="88">
        <f>AG6034*'⚙️ Config'!$B$11</f>
        <v>54726.07088</v>
      </c>
      <c r="AI6034" s="88">
        <f>AH6034*'⚙️ Config'!$B$12</f>
        <v>16417.82126</v>
      </c>
      <c r="AJ6034" s="64"/>
      <c r="AK6034" s="84"/>
      <c r="AL6034" s="84"/>
      <c r="AM6034" s="84"/>
      <c r="AN6034" s="84"/>
      <c r="AO6034" s="84"/>
      <c r="AP6034" s="84"/>
      <c r="AQ6034" s="84"/>
    </row>
    <row r="6035" ht="15.0" customHeight="1">
      <c r="A6035" s="103">
        <v>6032.0</v>
      </c>
      <c r="B6035" s="104" t="s">
        <v>12610</v>
      </c>
      <c r="C6035" s="103" t="s">
        <v>141</v>
      </c>
      <c r="D6035" s="103" t="s">
        <v>12611</v>
      </c>
      <c r="E6035" s="105">
        <v>34.62</v>
      </c>
      <c r="F6035" s="103" t="s">
        <v>86</v>
      </c>
      <c r="G6035" s="103" t="s">
        <v>606</v>
      </c>
      <c r="H6035" s="106">
        <v>1459154.67</v>
      </c>
      <c r="I6035" s="103">
        <v>1.0</v>
      </c>
      <c r="J6035" s="107">
        <v>4.3</v>
      </c>
      <c r="K6035" s="104">
        <v>2021.0</v>
      </c>
      <c r="L6035" s="103" t="s">
        <v>295</v>
      </c>
      <c r="M6035" s="103">
        <v>2021.0</v>
      </c>
      <c r="N6035" s="103" t="s">
        <v>161</v>
      </c>
      <c r="O6035" s="65" t="str">
        <f t="shared" si="1"/>
        <v>233203230001</v>
      </c>
      <c r="P6035" s="65">
        <f t="shared" si="2"/>
        <v>6</v>
      </c>
      <c r="Q6035" s="65">
        <f t="shared" si="3"/>
        <v>8</v>
      </c>
      <c r="R6035" s="65" t="str">
        <f t="shared" si="12"/>
        <v>23.320.323/0001-68</v>
      </c>
      <c r="S6035" s="84"/>
      <c r="T6035" s="84" t="str">
        <f t="shared" si="10"/>
        <v/>
      </c>
      <c r="U6035" s="84" t="str">
        <f t="shared" si="11"/>
        <v/>
      </c>
      <c r="V6035" s="65" t="str">
        <f t="shared" si="5"/>
        <v/>
      </c>
      <c r="W6035" s="84"/>
      <c r="X6035" s="84"/>
      <c r="Y6035" s="85"/>
      <c r="Z6035" s="85"/>
      <c r="AA6035" s="65" t="str">
        <f t="shared" si="6"/>
        <v/>
      </c>
      <c r="AB6035" s="65" t="str">
        <f t="shared" si="7"/>
        <v/>
      </c>
      <c r="AC6035" s="86"/>
      <c r="AD6035" s="87" t="str">
        <f t="shared" si="8"/>
        <v/>
      </c>
      <c r="AE6035" s="84"/>
      <c r="AF6035" s="86">
        <f>IF(AC6035&gt;0,AC6035,'⚙️ Config'!$B$10)</f>
        <v>0.0075</v>
      </c>
      <c r="AG6035" s="88">
        <f t="shared" si="9"/>
        <v>10943.66003</v>
      </c>
      <c r="AH6035" s="88">
        <f>AG6035*'⚙️ Config'!$B$11</f>
        <v>54718.30013</v>
      </c>
      <c r="AI6035" s="88">
        <f>AH6035*'⚙️ Config'!$B$12</f>
        <v>16415.49004</v>
      </c>
      <c r="AJ6035" s="64"/>
      <c r="AK6035" s="84"/>
      <c r="AL6035" s="84"/>
      <c r="AM6035" s="84"/>
      <c r="AN6035" s="84"/>
      <c r="AO6035" s="84"/>
      <c r="AP6035" s="84"/>
      <c r="AQ6035" s="84"/>
    </row>
    <row r="6036" ht="15.0" customHeight="1">
      <c r="A6036" s="98">
        <v>6033.0</v>
      </c>
      <c r="B6036" s="99" t="s">
        <v>12612</v>
      </c>
      <c r="C6036" s="98" t="s">
        <v>141</v>
      </c>
      <c r="D6036" s="98" t="s">
        <v>12613</v>
      </c>
      <c r="E6036" s="100">
        <v>33.25</v>
      </c>
      <c r="F6036" s="98" t="s">
        <v>86</v>
      </c>
      <c r="G6036" s="98" t="s">
        <v>606</v>
      </c>
      <c r="H6036" s="101">
        <v>1454908.71</v>
      </c>
      <c r="I6036" s="98">
        <v>1.0</v>
      </c>
      <c r="J6036" s="102">
        <v>4.8</v>
      </c>
      <c r="K6036" s="99">
        <v>2021.0</v>
      </c>
      <c r="L6036" s="98" t="s">
        <v>630</v>
      </c>
      <c r="M6036" s="98">
        <v>2021.0</v>
      </c>
      <c r="N6036" s="98" t="s">
        <v>161</v>
      </c>
      <c r="O6036" s="65" t="str">
        <f t="shared" si="1"/>
        <v>309487330001</v>
      </c>
      <c r="P6036" s="65">
        <f t="shared" si="2"/>
        <v>1</v>
      </c>
      <c r="Q6036" s="65">
        <f t="shared" si="3"/>
        <v>3</v>
      </c>
      <c r="R6036" s="65" t="str">
        <f t="shared" si="12"/>
        <v>30.948.733/0001-13</v>
      </c>
      <c r="S6036" s="84"/>
      <c r="T6036" s="84" t="str">
        <f t="shared" si="10"/>
        <v/>
      </c>
      <c r="U6036" s="84" t="str">
        <f t="shared" si="11"/>
        <v/>
      </c>
      <c r="V6036" s="65" t="str">
        <f t="shared" si="5"/>
        <v/>
      </c>
      <c r="W6036" s="84"/>
      <c r="X6036" s="84"/>
      <c r="Y6036" s="85"/>
      <c r="Z6036" s="85"/>
      <c r="AA6036" s="65" t="str">
        <f t="shared" si="6"/>
        <v/>
      </c>
      <c r="AB6036" s="65" t="str">
        <f t="shared" si="7"/>
        <v/>
      </c>
      <c r="AC6036" s="86"/>
      <c r="AD6036" s="87" t="str">
        <f t="shared" si="8"/>
        <v/>
      </c>
      <c r="AE6036" s="84"/>
      <c r="AF6036" s="86">
        <f>IF(AC6036&gt;0,AC6036,'⚙️ Config'!$B$10)</f>
        <v>0.0075</v>
      </c>
      <c r="AG6036" s="88">
        <f t="shared" si="9"/>
        <v>10911.81533</v>
      </c>
      <c r="AH6036" s="88">
        <f>AG6036*'⚙️ Config'!$B$11</f>
        <v>54559.07663</v>
      </c>
      <c r="AI6036" s="88">
        <f>AH6036*'⚙️ Config'!$B$12</f>
        <v>16367.72299</v>
      </c>
      <c r="AJ6036" s="64"/>
      <c r="AK6036" s="84"/>
      <c r="AL6036" s="84"/>
      <c r="AM6036" s="84"/>
      <c r="AN6036" s="84"/>
      <c r="AO6036" s="84"/>
      <c r="AP6036" s="84"/>
      <c r="AQ6036" s="84"/>
    </row>
    <row r="6037" ht="15.0" customHeight="1">
      <c r="A6037" s="98">
        <v>6034.0</v>
      </c>
      <c r="B6037" s="99" t="s">
        <v>12614</v>
      </c>
      <c r="C6037" s="98" t="s">
        <v>141</v>
      </c>
      <c r="D6037" s="98" t="s">
        <v>12615</v>
      </c>
      <c r="E6037" s="100">
        <v>33.25</v>
      </c>
      <c r="F6037" s="98" t="s">
        <v>86</v>
      </c>
      <c r="G6037" s="98" t="s">
        <v>606</v>
      </c>
      <c r="H6037" s="101">
        <v>1454330.39</v>
      </c>
      <c r="I6037" s="98">
        <v>1.0</v>
      </c>
      <c r="J6037" s="102">
        <v>4.8</v>
      </c>
      <c r="K6037" s="99">
        <v>2021.0</v>
      </c>
      <c r="L6037" s="98" t="s">
        <v>630</v>
      </c>
      <c r="M6037" s="98">
        <v>2021.0</v>
      </c>
      <c r="N6037" s="98" t="s">
        <v>145</v>
      </c>
      <c r="O6037" s="65" t="str">
        <f t="shared" si="1"/>
        <v>354452180001</v>
      </c>
      <c r="P6037" s="65">
        <f t="shared" si="2"/>
        <v>3</v>
      </c>
      <c r="Q6037" s="65">
        <f t="shared" si="3"/>
        <v>4</v>
      </c>
      <c r="R6037" s="65" t="str">
        <f t="shared" si="12"/>
        <v>35.445.218/0001-34</v>
      </c>
      <c r="S6037" s="84"/>
      <c r="T6037" s="84" t="str">
        <f t="shared" si="10"/>
        <v/>
      </c>
      <c r="U6037" s="84" t="str">
        <f t="shared" si="11"/>
        <v/>
      </c>
      <c r="V6037" s="65" t="str">
        <f t="shared" si="5"/>
        <v/>
      </c>
      <c r="W6037" s="84"/>
      <c r="X6037" s="84"/>
      <c r="Y6037" s="85"/>
      <c r="Z6037" s="85"/>
      <c r="AA6037" s="65" t="str">
        <f t="shared" si="6"/>
        <v/>
      </c>
      <c r="AB6037" s="65" t="str">
        <f t="shared" si="7"/>
        <v/>
      </c>
      <c r="AC6037" s="86"/>
      <c r="AD6037" s="87" t="str">
        <f t="shared" si="8"/>
        <v/>
      </c>
      <c r="AE6037" s="84"/>
      <c r="AF6037" s="86">
        <f>IF(AC6037&gt;0,AC6037,'⚙️ Config'!$B$10)</f>
        <v>0.0075</v>
      </c>
      <c r="AG6037" s="88">
        <f t="shared" si="9"/>
        <v>10907.47793</v>
      </c>
      <c r="AH6037" s="88">
        <f>AG6037*'⚙️ Config'!$B$11</f>
        <v>54537.38963</v>
      </c>
      <c r="AI6037" s="88">
        <f>AH6037*'⚙️ Config'!$B$12</f>
        <v>16361.21689</v>
      </c>
      <c r="AJ6037" s="64"/>
      <c r="AK6037" s="84"/>
      <c r="AL6037" s="84"/>
      <c r="AM6037" s="84"/>
      <c r="AN6037" s="84"/>
      <c r="AO6037" s="84"/>
      <c r="AP6037" s="84"/>
      <c r="AQ6037" s="84"/>
    </row>
    <row r="6038" ht="15.0" customHeight="1">
      <c r="A6038" s="98">
        <v>6035.0</v>
      </c>
      <c r="B6038" s="99" t="s">
        <v>12616</v>
      </c>
      <c r="C6038" s="98" t="s">
        <v>141</v>
      </c>
      <c r="D6038" s="98" t="s">
        <v>12617</v>
      </c>
      <c r="E6038" s="100">
        <v>33.25</v>
      </c>
      <c r="F6038" s="98" t="s">
        <v>86</v>
      </c>
      <c r="G6038" s="98" t="s">
        <v>606</v>
      </c>
      <c r="H6038" s="101">
        <v>1454122.09</v>
      </c>
      <c r="I6038" s="98">
        <v>1.0</v>
      </c>
      <c r="J6038" s="102">
        <v>4.8</v>
      </c>
      <c r="K6038" s="99">
        <v>2021.0</v>
      </c>
      <c r="L6038" s="98" t="s">
        <v>630</v>
      </c>
      <c r="M6038" s="98">
        <v>2021.0</v>
      </c>
      <c r="N6038" s="98" t="s">
        <v>145</v>
      </c>
      <c r="O6038" s="65" t="str">
        <f t="shared" si="1"/>
        <v>123088680001</v>
      </c>
      <c r="P6038" s="65">
        <f t="shared" si="2"/>
        <v>3</v>
      </c>
      <c r="Q6038" s="65">
        <f t="shared" si="3"/>
        <v>2</v>
      </c>
      <c r="R6038" s="65" t="str">
        <f t="shared" si="12"/>
        <v>12.308.868/0001-32</v>
      </c>
      <c r="S6038" s="84"/>
      <c r="T6038" s="84" t="str">
        <f t="shared" si="10"/>
        <v/>
      </c>
      <c r="U6038" s="84" t="str">
        <f t="shared" si="11"/>
        <v/>
      </c>
      <c r="V6038" s="65" t="str">
        <f t="shared" si="5"/>
        <v/>
      </c>
      <c r="W6038" s="84"/>
      <c r="X6038" s="84"/>
      <c r="Y6038" s="85"/>
      <c r="Z6038" s="85"/>
      <c r="AA6038" s="65" t="str">
        <f t="shared" si="6"/>
        <v/>
      </c>
      <c r="AB6038" s="65" t="str">
        <f t="shared" si="7"/>
        <v/>
      </c>
      <c r="AC6038" s="86"/>
      <c r="AD6038" s="87" t="str">
        <f t="shared" si="8"/>
        <v/>
      </c>
      <c r="AE6038" s="84"/>
      <c r="AF6038" s="86">
        <f>IF(AC6038&gt;0,AC6038,'⚙️ Config'!$B$10)</f>
        <v>0.0075</v>
      </c>
      <c r="AG6038" s="88">
        <f t="shared" si="9"/>
        <v>10905.91568</v>
      </c>
      <c r="AH6038" s="88">
        <f>AG6038*'⚙️ Config'!$B$11</f>
        <v>54529.57838</v>
      </c>
      <c r="AI6038" s="88">
        <f>AH6038*'⚙️ Config'!$B$12</f>
        <v>16358.87351</v>
      </c>
      <c r="AJ6038" s="64"/>
      <c r="AK6038" s="84"/>
      <c r="AL6038" s="84"/>
      <c r="AM6038" s="84"/>
      <c r="AN6038" s="84"/>
      <c r="AO6038" s="84"/>
      <c r="AP6038" s="84"/>
      <c r="AQ6038" s="84"/>
    </row>
    <row r="6039" ht="15.0" customHeight="1">
      <c r="A6039" s="98">
        <v>6036.0</v>
      </c>
      <c r="B6039" s="99" t="s">
        <v>12618</v>
      </c>
      <c r="C6039" s="98" t="s">
        <v>141</v>
      </c>
      <c r="D6039" s="98" t="s">
        <v>12619</v>
      </c>
      <c r="E6039" s="100">
        <v>33.25</v>
      </c>
      <c r="F6039" s="98" t="s">
        <v>86</v>
      </c>
      <c r="G6039" s="98" t="s">
        <v>606</v>
      </c>
      <c r="H6039" s="101">
        <v>1452807.79</v>
      </c>
      <c r="I6039" s="98">
        <v>1.0</v>
      </c>
      <c r="J6039" s="102">
        <v>4.8</v>
      </c>
      <c r="K6039" s="99">
        <v>2021.0</v>
      </c>
      <c r="L6039" s="98" t="s">
        <v>630</v>
      </c>
      <c r="M6039" s="98">
        <v>2021.0</v>
      </c>
      <c r="N6039" s="98" t="s">
        <v>161</v>
      </c>
      <c r="O6039" s="65" t="str">
        <f t="shared" si="1"/>
        <v>112039170001</v>
      </c>
      <c r="P6039" s="65">
        <f t="shared" si="2"/>
        <v>0</v>
      </c>
      <c r="Q6039" s="65">
        <f t="shared" si="3"/>
        <v>0</v>
      </c>
      <c r="R6039" s="65" t="str">
        <f t="shared" si="12"/>
        <v>11.203.917/0001-00</v>
      </c>
      <c r="S6039" s="84"/>
      <c r="T6039" s="84" t="str">
        <f t="shared" si="10"/>
        <v/>
      </c>
      <c r="U6039" s="84" t="str">
        <f t="shared" si="11"/>
        <v/>
      </c>
      <c r="V6039" s="65" t="str">
        <f t="shared" si="5"/>
        <v/>
      </c>
      <c r="W6039" s="84"/>
      <c r="X6039" s="84"/>
      <c r="Y6039" s="85"/>
      <c r="Z6039" s="85"/>
      <c r="AA6039" s="65" t="str">
        <f t="shared" si="6"/>
        <v/>
      </c>
      <c r="AB6039" s="65" t="str">
        <f t="shared" si="7"/>
        <v/>
      </c>
      <c r="AC6039" s="86"/>
      <c r="AD6039" s="87" t="str">
        <f t="shared" si="8"/>
        <v/>
      </c>
      <c r="AE6039" s="84"/>
      <c r="AF6039" s="86">
        <f>IF(AC6039&gt;0,AC6039,'⚙️ Config'!$B$10)</f>
        <v>0.0075</v>
      </c>
      <c r="AG6039" s="88">
        <f t="shared" si="9"/>
        <v>10896.05843</v>
      </c>
      <c r="AH6039" s="88">
        <f>AG6039*'⚙️ Config'!$B$11</f>
        <v>54480.29213</v>
      </c>
      <c r="AI6039" s="88">
        <f>AH6039*'⚙️ Config'!$B$12</f>
        <v>16344.08764</v>
      </c>
      <c r="AJ6039" s="64"/>
      <c r="AK6039" s="84"/>
      <c r="AL6039" s="84"/>
      <c r="AM6039" s="84"/>
      <c r="AN6039" s="84"/>
      <c r="AO6039" s="84"/>
      <c r="AP6039" s="84"/>
      <c r="AQ6039" s="84"/>
    </row>
    <row r="6040" ht="15.0" customHeight="1">
      <c r="A6040" s="103">
        <v>6037.0</v>
      </c>
      <c r="B6040" s="104" t="s">
        <v>12620</v>
      </c>
      <c r="C6040" s="103" t="s">
        <v>141</v>
      </c>
      <c r="D6040" s="103" t="s">
        <v>12621</v>
      </c>
      <c r="E6040" s="105">
        <v>33.5</v>
      </c>
      <c r="F6040" s="103" t="s">
        <v>86</v>
      </c>
      <c r="G6040" s="103" t="s">
        <v>606</v>
      </c>
      <c r="H6040" s="106">
        <v>1449829.21</v>
      </c>
      <c r="I6040" s="103">
        <v>1.0</v>
      </c>
      <c r="J6040" s="107">
        <v>4.7</v>
      </c>
      <c r="K6040" s="104">
        <v>2021.0</v>
      </c>
      <c r="L6040" s="103" t="s">
        <v>630</v>
      </c>
      <c r="M6040" s="103">
        <v>2021.0</v>
      </c>
      <c r="N6040" s="103" t="s">
        <v>161</v>
      </c>
      <c r="O6040" s="65" t="str">
        <f t="shared" si="1"/>
        <v>041624430001</v>
      </c>
      <c r="P6040" s="65">
        <f t="shared" si="2"/>
        <v>3</v>
      </c>
      <c r="Q6040" s="65">
        <f t="shared" si="3"/>
        <v>0</v>
      </c>
      <c r="R6040" s="65" t="str">
        <f t="shared" si="12"/>
        <v>04.162.443/0001-30</v>
      </c>
      <c r="S6040" s="84"/>
      <c r="T6040" s="84" t="str">
        <f t="shared" si="10"/>
        <v/>
      </c>
      <c r="U6040" s="84" t="str">
        <f t="shared" si="11"/>
        <v/>
      </c>
      <c r="V6040" s="65" t="str">
        <f t="shared" si="5"/>
        <v/>
      </c>
      <c r="W6040" s="84"/>
      <c r="X6040" s="84"/>
      <c r="Y6040" s="85"/>
      <c r="Z6040" s="85"/>
      <c r="AA6040" s="65" t="str">
        <f t="shared" si="6"/>
        <v/>
      </c>
      <c r="AB6040" s="65" t="str">
        <f t="shared" si="7"/>
        <v/>
      </c>
      <c r="AC6040" s="86"/>
      <c r="AD6040" s="87" t="str">
        <f t="shared" si="8"/>
        <v/>
      </c>
      <c r="AE6040" s="84"/>
      <c r="AF6040" s="86">
        <f>IF(AC6040&gt;0,AC6040,'⚙️ Config'!$B$10)</f>
        <v>0.0075</v>
      </c>
      <c r="AG6040" s="88">
        <f t="shared" si="9"/>
        <v>10873.71908</v>
      </c>
      <c r="AH6040" s="88">
        <f>AG6040*'⚙️ Config'!$B$11</f>
        <v>54368.59538</v>
      </c>
      <c r="AI6040" s="88">
        <f>AH6040*'⚙️ Config'!$B$12</f>
        <v>16310.57861</v>
      </c>
      <c r="AJ6040" s="64"/>
      <c r="AK6040" s="84"/>
      <c r="AL6040" s="84"/>
      <c r="AM6040" s="84"/>
      <c r="AN6040" s="84"/>
      <c r="AO6040" s="84"/>
      <c r="AP6040" s="84"/>
      <c r="AQ6040" s="84"/>
    </row>
    <row r="6041" ht="15.0" customHeight="1">
      <c r="A6041" s="103">
        <v>6038.0</v>
      </c>
      <c r="B6041" s="104" t="s">
        <v>12622</v>
      </c>
      <c r="C6041" s="103" t="s">
        <v>141</v>
      </c>
      <c r="D6041" s="103" t="s">
        <v>12623</v>
      </c>
      <c r="E6041" s="105">
        <v>33.5</v>
      </c>
      <c r="F6041" s="103" t="s">
        <v>86</v>
      </c>
      <c r="G6041" s="103" t="s">
        <v>606</v>
      </c>
      <c r="H6041" s="106">
        <v>1448333.82</v>
      </c>
      <c r="I6041" s="103">
        <v>1.0</v>
      </c>
      <c r="J6041" s="107">
        <v>4.7</v>
      </c>
      <c r="K6041" s="104">
        <v>2021.0</v>
      </c>
      <c r="L6041" s="103" t="s">
        <v>630</v>
      </c>
      <c r="M6041" s="103">
        <v>2021.0</v>
      </c>
      <c r="N6041" s="103" t="s">
        <v>342</v>
      </c>
      <c r="O6041" s="65" t="str">
        <f t="shared" si="1"/>
        <v>310032750001</v>
      </c>
      <c r="P6041" s="65">
        <f t="shared" si="2"/>
        <v>0</v>
      </c>
      <c r="Q6041" s="65">
        <f t="shared" si="3"/>
        <v>2</v>
      </c>
      <c r="R6041" s="65" t="str">
        <f t="shared" si="12"/>
        <v>31.003.275/0001-02</v>
      </c>
      <c r="S6041" s="84"/>
      <c r="T6041" s="84" t="str">
        <f t="shared" si="10"/>
        <v/>
      </c>
      <c r="U6041" s="84" t="str">
        <f t="shared" si="11"/>
        <v/>
      </c>
      <c r="V6041" s="65" t="str">
        <f t="shared" si="5"/>
        <v/>
      </c>
      <c r="W6041" s="84"/>
      <c r="X6041" s="84"/>
      <c r="Y6041" s="85"/>
      <c r="Z6041" s="85"/>
      <c r="AA6041" s="65" t="str">
        <f t="shared" si="6"/>
        <v/>
      </c>
      <c r="AB6041" s="65" t="str">
        <f t="shared" si="7"/>
        <v/>
      </c>
      <c r="AC6041" s="86"/>
      <c r="AD6041" s="87" t="str">
        <f t="shared" si="8"/>
        <v/>
      </c>
      <c r="AE6041" s="84"/>
      <c r="AF6041" s="86">
        <f>IF(AC6041&gt;0,AC6041,'⚙️ Config'!$B$10)</f>
        <v>0.0075</v>
      </c>
      <c r="AG6041" s="88">
        <f t="shared" si="9"/>
        <v>10862.50365</v>
      </c>
      <c r="AH6041" s="88">
        <f>AG6041*'⚙️ Config'!$B$11</f>
        <v>54312.51825</v>
      </c>
      <c r="AI6041" s="88">
        <f>AH6041*'⚙️ Config'!$B$12</f>
        <v>16293.75548</v>
      </c>
      <c r="AJ6041" s="64"/>
      <c r="AK6041" s="84"/>
      <c r="AL6041" s="84"/>
      <c r="AM6041" s="84"/>
      <c r="AN6041" s="84"/>
      <c r="AO6041" s="84"/>
      <c r="AP6041" s="84"/>
      <c r="AQ6041" s="84"/>
    </row>
    <row r="6042" ht="15.0" customHeight="1">
      <c r="A6042" s="103">
        <v>6039.0</v>
      </c>
      <c r="B6042" s="104" t="s">
        <v>12624</v>
      </c>
      <c r="C6042" s="103" t="s">
        <v>141</v>
      </c>
      <c r="D6042" s="103" t="s">
        <v>12625</v>
      </c>
      <c r="E6042" s="105">
        <v>33.25</v>
      </c>
      <c r="F6042" s="103" t="s">
        <v>86</v>
      </c>
      <c r="G6042" s="103" t="s">
        <v>606</v>
      </c>
      <c r="H6042" s="106">
        <v>1444923.53</v>
      </c>
      <c r="I6042" s="103">
        <v>1.0</v>
      </c>
      <c r="J6042" s="107">
        <v>4.8</v>
      </c>
      <c r="K6042" s="104">
        <v>2021.0</v>
      </c>
      <c r="L6042" s="103" t="s">
        <v>630</v>
      </c>
      <c r="M6042" s="103">
        <v>2021.0</v>
      </c>
      <c r="N6042" s="103" t="s">
        <v>145</v>
      </c>
      <c r="O6042" s="65" t="str">
        <f t="shared" si="1"/>
        <v>261562340001</v>
      </c>
      <c r="P6042" s="65">
        <f t="shared" si="2"/>
        <v>1</v>
      </c>
      <c r="Q6042" s="65">
        <f t="shared" si="3"/>
        <v>6</v>
      </c>
      <c r="R6042" s="65" t="str">
        <f t="shared" si="12"/>
        <v>26.156.234/0001-16</v>
      </c>
      <c r="S6042" s="84"/>
      <c r="T6042" s="84" t="str">
        <f t="shared" si="10"/>
        <v/>
      </c>
      <c r="U6042" s="84" t="str">
        <f t="shared" si="11"/>
        <v/>
      </c>
      <c r="V6042" s="65" t="str">
        <f t="shared" si="5"/>
        <v/>
      </c>
      <c r="W6042" s="84"/>
      <c r="X6042" s="84"/>
      <c r="Y6042" s="85"/>
      <c r="Z6042" s="85"/>
      <c r="AA6042" s="65" t="str">
        <f t="shared" si="6"/>
        <v/>
      </c>
      <c r="AB6042" s="65" t="str">
        <f t="shared" si="7"/>
        <v/>
      </c>
      <c r="AC6042" s="86"/>
      <c r="AD6042" s="87" t="str">
        <f t="shared" si="8"/>
        <v/>
      </c>
      <c r="AE6042" s="84"/>
      <c r="AF6042" s="86">
        <f>IF(AC6042&gt;0,AC6042,'⚙️ Config'!$B$10)</f>
        <v>0.0075</v>
      </c>
      <c r="AG6042" s="88">
        <f t="shared" si="9"/>
        <v>10836.92648</v>
      </c>
      <c r="AH6042" s="88">
        <f>AG6042*'⚙️ Config'!$B$11</f>
        <v>54184.63238</v>
      </c>
      <c r="AI6042" s="88">
        <f>AH6042*'⚙️ Config'!$B$12</f>
        <v>16255.38971</v>
      </c>
      <c r="AJ6042" s="64"/>
      <c r="AK6042" s="84"/>
      <c r="AL6042" s="84"/>
      <c r="AM6042" s="84"/>
      <c r="AN6042" s="84"/>
      <c r="AO6042" s="84"/>
      <c r="AP6042" s="84"/>
      <c r="AQ6042" s="84"/>
    </row>
    <row r="6043" ht="15.0" customHeight="1">
      <c r="A6043" s="98">
        <v>6040.0</v>
      </c>
      <c r="B6043" s="99" t="s">
        <v>12626</v>
      </c>
      <c r="C6043" s="98" t="s">
        <v>141</v>
      </c>
      <c r="D6043" s="98" t="s">
        <v>12627</v>
      </c>
      <c r="E6043" s="100">
        <v>33.5</v>
      </c>
      <c r="F6043" s="98" t="s">
        <v>86</v>
      </c>
      <c r="G6043" s="98" t="s">
        <v>606</v>
      </c>
      <c r="H6043" s="101">
        <v>1443420.4</v>
      </c>
      <c r="I6043" s="98">
        <v>1.0</v>
      </c>
      <c r="J6043" s="102">
        <v>4.7</v>
      </c>
      <c r="K6043" s="99">
        <v>2021.0</v>
      </c>
      <c r="L6043" s="98" t="s">
        <v>202</v>
      </c>
      <c r="M6043" s="98">
        <v>2021.0</v>
      </c>
      <c r="N6043" s="98" t="s">
        <v>161</v>
      </c>
      <c r="O6043" s="65" t="str">
        <f t="shared" si="1"/>
        <v>179665820001</v>
      </c>
      <c r="P6043" s="65">
        <f t="shared" si="2"/>
        <v>6</v>
      </c>
      <c r="Q6043" s="65">
        <f t="shared" si="3"/>
        <v>8</v>
      </c>
      <c r="R6043" s="65" t="str">
        <f t="shared" si="12"/>
        <v>17.966.582/0001-68</v>
      </c>
      <c r="S6043" s="84"/>
      <c r="T6043" s="84" t="str">
        <f t="shared" si="10"/>
        <v/>
      </c>
      <c r="U6043" s="84" t="str">
        <f t="shared" si="11"/>
        <v/>
      </c>
      <c r="V6043" s="65" t="str">
        <f t="shared" si="5"/>
        <v/>
      </c>
      <c r="W6043" s="84"/>
      <c r="X6043" s="84"/>
      <c r="Y6043" s="85"/>
      <c r="Z6043" s="85"/>
      <c r="AA6043" s="65" t="str">
        <f t="shared" si="6"/>
        <v/>
      </c>
      <c r="AB6043" s="65" t="str">
        <f t="shared" si="7"/>
        <v/>
      </c>
      <c r="AC6043" s="86"/>
      <c r="AD6043" s="87" t="str">
        <f t="shared" si="8"/>
        <v/>
      </c>
      <c r="AE6043" s="84"/>
      <c r="AF6043" s="86">
        <f>IF(AC6043&gt;0,AC6043,'⚙️ Config'!$B$10)</f>
        <v>0.0075</v>
      </c>
      <c r="AG6043" s="88">
        <f t="shared" si="9"/>
        <v>10825.653</v>
      </c>
      <c r="AH6043" s="88">
        <f>AG6043*'⚙️ Config'!$B$11</f>
        <v>54128.265</v>
      </c>
      <c r="AI6043" s="88">
        <f>AH6043*'⚙️ Config'!$B$12</f>
        <v>16238.4795</v>
      </c>
      <c r="AJ6043" s="64"/>
      <c r="AK6043" s="84"/>
      <c r="AL6043" s="84"/>
      <c r="AM6043" s="84"/>
      <c r="AN6043" s="84"/>
      <c r="AO6043" s="84"/>
      <c r="AP6043" s="84"/>
      <c r="AQ6043" s="84"/>
    </row>
    <row r="6044" ht="15.0" customHeight="1">
      <c r="A6044" s="98">
        <v>6041.0</v>
      </c>
      <c r="B6044" s="99" t="s">
        <v>12628</v>
      </c>
      <c r="C6044" s="98" t="s">
        <v>141</v>
      </c>
      <c r="D6044" s="98" t="s">
        <v>12629</v>
      </c>
      <c r="E6044" s="100">
        <v>32.77</v>
      </c>
      <c r="F6044" s="98" t="s">
        <v>86</v>
      </c>
      <c r="G6044" s="98" t="s">
        <v>606</v>
      </c>
      <c r="H6044" s="101">
        <v>1442282.56</v>
      </c>
      <c r="I6044" s="98">
        <v>1.0</v>
      </c>
      <c r="J6044" s="102">
        <v>5.0</v>
      </c>
      <c r="K6044" s="99">
        <v>2021.0</v>
      </c>
      <c r="L6044" s="98" t="s">
        <v>630</v>
      </c>
      <c r="M6044" s="98">
        <v>2021.0</v>
      </c>
      <c r="N6044" s="98" t="s">
        <v>145</v>
      </c>
      <c r="O6044" s="65" t="str">
        <f t="shared" si="1"/>
        <v>311185200001</v>
      </c>
      <c r="P6044" s="65">
        <f t="shared" si="2"/>
        <v>2</v>
      </c>
      <c r="Q6044" s="65">
        <f t="shared" si="3"/>
        <v>7</v>
      </c>
      <c r="R6044" s="65" t="str">
        <f t="shared" si="12"/>
        <v>31.118.520/0001-27</v>
      </c>
      <c r="S6044" s="84"/>
      <c r="T6044" s="84" t="str">
        <f t="shared" si="10"/>
        <v/>
      </c>
      <c r="U6044" s="84" t="str">
        <f t="shared" si="11"/>
        <v/>
      </c>
      <c r="V6044" s="65" t="str">
        <f t="shared" si="5"/>
        <v/>
      </c>
      <c r="W6044" s="84"/>
      <c r="X6044" s="84"/>
      <c r="Y6044" s="85"/>
      <c r="Z6044" s="85"/>
      <c r="AA6044" s="65" t="str">
        <f t="shared" si="6"/>
        <v/>
      </c>
      <c r="AB6044" s="65" t="str">
        <f t="shared" si="7"/>
        <v/>
      </c>
      <c r="AC6044" s="86"/>
      <c r="AD6044" s="87" t="str">
        <f t="shared" si="8"/>
        <v/>
      </c>
      <c r="AE6044" s="84"/>
      <c r="AF6044" s="86">
        <f>IF(AC6044&gt;0,AC6044,'⚙️ Config'!$B$10)</f>
        <v>0.0075</v>
      </c>
      <c r="AG6044" s="88">
        <f t="shared" si="9"/>
        <v>10817.1192</v>
      </c>
      <c r="AH6044" s="88">
        <f>AG6044*'⚙️ Config'!$B$11</f>
        <v>54085.596</v>
      </c>
      <c r="AI6044" s="88">
        <f>AH6044*'⚙️ Config'!$B$12</f>
        <v>16225.6788</v>
      </c>
      <c r="AJ6044" s="64"/>
      <c r="AK6044" s="84"/>
      <c r="AL6044" s="84"/>
      <c r="AM6044" s="84"/>
      <c r="AN6044" s="84"/>
      <c r="AO6044" s="84"/>
      <c r="AP6044" s="84"/>
      <c r="AQ6044" s="84"/>
    </row>
    <row r="6045" ht="15.0" customHeight="1">
      <c r="A6045" s="103">
        <v>6042.0</v>
      </c>
      <c r="B6045" s="104" t="s">
        <v>12630</v>
      </c>
      <c r="C6045" s="103" t="s">
        <v>141</v>
      </c>
      <c r="D6045" s="103" t="s">
        <v>12631</v>
      </c>
      <c r="E6045" s="105">
        <v>32.77</v>
      </c>
      <c r="F6045" s="103" t="s">
        <v>86</v>
      </c>
      <c r="G6045" s="103" t="s">
        <v>606</v>
      </c>
      <c r="H6045" s="106">
        <v>1441003.86</v>
      </c>
      <c r="I6045" s="103">
        <v>1.0</v>
      </c>
      <c r="J6045" s="107">
        <v>5.0</v>
      </c>
      <c r="K6045" s="104">
        <v>2021.0</v>
      </c>
      <c r="L6045" s="103" t="s">
        <v>202</v>
      </c>
      <c r="M6045" s="103">
        <v>2021.0</v>
      </c>
      <c r="N6045" s="103" t="s">
        <v>145</v>
      </c>
      <c r="O6045" s="65" t="str">
        <f t="shared" si="1"/>
        <v>076261160001</v>
      </c>
      <c r="P6045" s="65">
        <f t="shared" si="2"/>
        <v>8</v>
      </c>
      <c r="Q6045" s="65">
        <f t="shared" si="3"/>
        <v>0</v>
      </c>
      <c r="R6045" s="65" t="str">
        <f t="shared" si="12"/>
        <v>07.626.116/0001-80</v>
      </c>
      <c r="S6045" s="84"/>
      <c r="T6045" s="84" t="str">
        <f t="shared" si="10"/>
        <v/>
      </c>
      <c r="U6045" s="84" t="str">
        <f t="shared" si="11"/>
        <v/>
      </c>
      <c r="V6045" s="65" t="str">
        <f t="shared" si="5"/>
        <v/>
      </c>
      <c r="W6045" s="84"/>
      <c r="X6045" s="84"/>
      <c r="Y6045" s="85"/>
      <c r="Z6045" s="85"/>
      <c r="AA6045" s="65" t="str">
        <f t="shared" si="6"/>
        <v/>
      </c>
      <c r="AB6045" s="65" t="str">
        <f t="shared" si="7"/>
        <v/>
      </c>
      <c r="AC6045" s="86"/>
      <c r="AD6045" s="87" t="str">
        <f t="shared" si="8"/>
        <v/>
      </c>
      <c r="AE6045" s="84"/>
      <c r="AF6045" s="86">
        <f>IF(AC6045&gt;0,AC6045,'⚙️ Config'!$B$10)</f>
        <v>0.0075</v>
      </c>
      <c r="AG6045" s="88">
        <f t="shared" si="9"/>
        <v>10807.52895</v>
      </c>
      <c r="AH6045" s="88">
        <f>AG6045*'⚙️ Config'!$B$11</f>
        <v>54037.64475</v>
      </c>
      <c r="AI6045" s="88">
        <f>AH6045*'⚙️ Config'!$B$12</f>
        <v>16211.29343</v>
      </c>
      <c r="AJ6045" s="64"/>
      <c r="AK6045" s="84"/>
      <c r="AL6045" s="84"/>
      <c r="AM6045" s="84"/>
      <c r="AN6045" s="84"/>
      <c r="AO6045" s="84"/>
      <c r="AP6045" s="84"/>
      <c r="AQ6045" s="84"/>
    </row>
    <row r="6046" ht="15.0" customHeight="1">
      <c r="A6046" s="98">
        <v>6043.0</v>
      </c>
      <c r="B6046" s="99" t="s">
        <v>12632</v>
      </c>
      <c r="C6046" s="98" t="s">
        <v>141</v>
      </c>
      <c r="D6046" s="98" t="s">
        <v>12633</v>
      </c>
      <c r="E6046" s="100">
        <v>33.5</v>
      </c>
      <c r="F6046" s="98" t="s">
        <v>86</v>
      </c>
      <c r="G6046" s="98" t="s">
        <v>606</v>
      </c>
      <c r="H6046" s="101">
        <v>1440902.32</v>
      </c>
      <c r="I6046" s="98">
        <v>1.0</v>
      </c>
      <c r="J6046" s="102">
        <v>4.7</v>
      </c>
      <c r="K6046" s="99">
        <v>2021.0</v>
      </c>
      <c r="L6046" s="98" t="s">
        <v>630</v>
      </c>
      <c r="M6046" s="98">
        <v>2021.0</v>
      </c>
      <c r="N6046" s="98" t="s">
        <v>161</v>
      </c>
      <c r="O6046" s="65" t="str">
        <f t="shared" si="1"/>
        <v>263849460001</v>
      </c>
      <c r="P6046" s="65">
        <f t="shared" si="2"/>
        <v>9</v>
      </c>
      <c r="Q6046" s="65">
        <f t="shared" si="3"/>
        <v>2</v>
      </c>
      <c r="R6046" s="65" t="str">
        <f t="shared" si="12"/>
        <v>26.384.946/0001-92</v>
      </c>
      <c r="S6046" s="84"/>
      <c r="T6046" s="84" t="str">
        <f t="shared" si="10"/>
        <v/>
      </c>
      <c r="U6046" s="84" t="str">
        <f t="shared" si="11"/>
        <v/>
      </c>
      <c r="V6046" s="65" t="str">
        <f t="shared" si="5"/>
        <v/>
      </c>
      <c r="W6046" s="84"/>
      <c r="X6046" s="84"/>
      <c r="Y6046" s="85"/>
      <c r="Z6046" s="85"/>
      <c r="AA6046" s="65" t="str">
        <f t="shared" si="6"/>
        <v/>
      </c>
      <c r="AB6046" s="65" t="str">
        <f t="shared" si="7"/>
        <v/>
      </c>
      <c r="AC6046" s="86"/>
      <c r="AD6046" s="87" t="str">
        <f t="shared" si="8"/>
        <v/>
      </c>
      <c r="AE6046" s="84"/>
      <c r="AF6046" s="86">
        <f>IF(AC6046&gt;0,AC6046,'⚙️ Config'!$B$10)</f>
        <v>0.0075</v>
      </c>
      <c r="AG6046" s="88">
        <f t="shared" si="9"/>
        <v>10806.7674</v>
      </c>
      <c r="AH6046" s="88">
        <f>AG6046*'⚙️ Config'!$B$11</f>
        <v>54033.837</v>
      </c>
      <c r="AI6046" s="88">
        <f>AH6046*'⚙️ Config'!$B$12</f>
        <v>16210.1511</v>
      </c>
      <c r="AJ6046" s="64"/>
      <c r="AK6046" s="84"/>
      <c r="AL6046" s="84"/>
      <c r="AM6046" s="84"/>
      <c r="AN6046" s="84"/>
      <c r="AO6046" s="84"/>
      <c r="AP6046" s="84"/>
      <c r="AQ6046" s="84"/>
    </row>
    <row r="6047" ht="15.0" customHeight="1">
      <c r="A6047" s="98">
        <v>6044.0</v>
      </c>
      <c r="B6047" s="99" t="s">
        <v>12634</v>
      </c>
      <c r="C6047" s="98" t="s">
        <v>141</v>
      </c>
      <c r="D6047" s="98" t="s">
        <v>12635</v>
      </c>
      <c r="E6047" s="100">
        <v>33.25</v>
      </c>
      <c r="F6047" s="98" t="s">
        <v>86</v>
      </c>
      <c r="G6047" s="98" t="s">
        <v>606</v>
      </c>
      <c r="H6047" s="101">
        <v>1440382.93</v>
      </c>
      <c r="I6047" s="98">
        <v>1.0</v>
      </c>
      <c r="J6047" s="102">
        <v>4.8</v>
      </c>
      <c r="K6047" s="99">
        <v>2021.0</v>
      </c>
      <c r="L6047" s="98" t="s">
        <v>630</v>
      </c>
      <c r="M6047" s="98">
        <v>2021.0</v>
      </c>
      <c r="N6047" s="98" t="s">
        <v>161</v>
      </c>
      <c r="O6047" s="65" t="str">
        <f t="shared" si="1"/>
        <v>143722500001</v>
      </c>
      <c r="P6047" s="65">
        <f t="shared" si="2"/>
        <v>6</v>
      </c>
      <c r="Q6047" s="65">
        <f t="shared" si="3"/>
        <v>7</v>
      </c>
      <c r="R6047" s="65" t="str">
        <f t="shared" si="12"/>
        <v>14.372.250/0001-67</v>
      </c>
      <c r="S6047" s="84"/>
      <c r="T6047" s="84" t="str">
        <f t="shared" si="10"/>
        <v/>
      </c>
      <c r="U6047" s="84" t="str">
        <f t="shared" si="11"/>
        <v/>
      </c>
      <c r="V6047" s="65" t="str">
        <f t="shared" si="5"/>
        <v/>
      </c>
      <c r="W6047" s="84"/>
      <c r="X6047" s="84"/>
      <c r="Y6047" s="85"/>
      <c r="Z6047" s="85"/>
      <c r="AA6047" s="65" t="str">
        <f t="shared" si="6"/>
        <v/>
      </c>
      <c r="AB6047" s="65" t="str">
        <f t="shared" si="7"/>
        <v/>
      </c>
      <c r="AC6047" s="86"/>
      <c r="AD6047" s="87" t="str">
        <f t="shared" si="8"/>
        <v/>
      </c>
      <c r="AE6047" s="84"/>
      <c r="AF6047" s="86">
        <f>IF(AC6047&gt;0,AC6047,'⚙️ Config'!$B$10)</f>
        <v>0.0075</v>
      </c>
      <c r="AG6047" s="88">
        <f t="shared" si="9"/>
        <v>10802.87198</v>
      </c>
      <c r="AH6047" s="88">
        <f>AG6047*'⚙️ Config'!$B$11</f>
        <v>54014.35988</v>
      </c>
      <c r="AI6047" s="88">
        <f>AH6047*'⚙️ Config'!$B$12</f>
        <v>16204.30796</v>
      </c>
      <c r="AJ6047" s="64"/>
      <c r="AK6047" s="84"/>
      <c r="AL6047" s="84"/>
      <c r="AM6047" s="84"/>
      <c r="AN6047" s="84"/>
      <c r="AO6047" s="84"/>
      <c r="AP6047" s="84"/>
      <c r="AQ6047" s="84"/>
    </row>
    <row r="6048" ht="15.0" customHeight="1">
      <c r="A6048" s="103">
        <v>6045.0</v>
      </c>
      <c r="B6048" s="104" t="s">
        <v>12636</v>
      </c>
      <c r="C6048" s="103" t="s">
        <v>141</v>
      </c>
      <c r="D6048" s="103" t="s">
        <v>12637</v>
      </c>
      <c r="E6048" s="105">
        <v>32.77</v>
      </c>
      <c r="F6048" s="103" t="s">
        <v>86</v>
      </c>
      <c r="G6048" s="103" t="s">
        <v>606</v>
      </c>
      <c r="H6048" s="106">
        <v>1440029.96</v>
      </c>
      <c r="I6048" s="103">
        <v>1.0</v>
      </c>
      <c r="J6048" s="107">
        <v>5.0</v>
      </c>
      <c r="K6048" s="104">
        <v>2021.0</v>
      </c>
      <c r="L6048" s="103" t="s">
        <v>630</v>
      </c>
      <c r="M6048" s="103">
        <v>2021.0</v>
      </c>
      <c r="N6048" s="103" t="s">
        <v>161</v>
      </c>
      <c r="O6048" s="65" t="str">
        <f t="shared" si="1"/>
        <v>129910200001</v>
      </c>
      <c r="P6048" s="65">
        <f t="shared" si="2"/>
        <v>5</v>
      </c>
      <c r="Q6048" s="65">
        <f t="shared" si="3"/>
        <v>0</v>
      </c>
      <c r="R6048" s="65" t="str">
        <f t="shared" si="12"/>
        <v>12.991.020/0001-50</v>
      </c>
      <c r="S6048" s="84"/>
      <c r="T6048" s="84" t="str">
        <f t="shared" si="10"/>
        <v/>
      </c>
      <c r="U6048" s="84" t="str">
        <f t="shared" si="11"/>
        <v/>
      </c>
      <c r="V6048" s="65" t="str">
        <f t="shared" si="5"/>
        <v/>
      </c>
      <c r="W6048" s="84"/>
      <c r="X6048" s="84"/>
      <c r="Y6048" s="85"/>
      <c r="Z6048" s="85"/>
      <c r="AA6048" s="65" t="str">
        <f t="shared" si="6"/>
        <v/>
      </c>
      <c r="AB6048" s="65" t="str">
        <f t="shared" si="7"/>
        <v/>
      </c>
      <c r="AC6048" s="86"/>
      <c r="AD6048" s="87" t="str">
        <f t="shared" si="8"/>
        <v/>
      </c>
      <c r="AE6048" s="84"/>
      <c r="AF6048" s="86">
        <f>IF(AC6048&gt;0,AC6048,'⚙️ Config'!$B$10)</f>
        <v>0.0075</v>
      </c>
      <c r="AG6048" s="88">
        <f t="shared" si="9"/>
        <v>10800.2247</v>
      </c>
      <c r="AH6048" s="88">
        <f>AG6048*'⚙️ Config'!$B$11</f>
        <v>54001.1235</v>
      </c>
      <c r="AI6048" s="88">
        <f>AH6048*'⚙️ Config'!$B$12</f>
        <v>16200.33705</v>
      </c>
      <c r="AJ6048" s="64"/>
      <c r="AK6048" s="84"/>
      <c r="AL6048" s="84"/>
      <c r="AM6048" s="84"/>
      <c r="AN6048" s="84"/>
      <c r="AO6048" s="84"/>
      <c r="AP6048" s="84"/>
      <c r="AQ6048" s="84"/>
    </row>
    <row r="6049" ht="15.0" customHeight="1">
      <c r="A6049" s="98">
        <v>6046.0</v>
      </c>
      <c r="B6049" s="99" t="s">
        <v>12638</v>
      </c>
      <c r="C6049" s="98" t="s">
        <v>141</v>
      </c>
      <c r="D6049" s="98" t="s">
        <v>12639</v>
      </c>
      <c r="E6049" s="100">
        <v>33.25</v>
      </c>
      <c r="F6049" s="98" t="s">
        <v>86</v>
      </c>
      <c r="G6049" s="98" t="s">
        <v>606</v>
      </c>
      <c r="H6049" s="101">
        <v>1439247.55</v>
      </c>
      <c r="I6049" s="98">
        <v>1.0</v>
      </c>
      <c r="J6049" s="102">
        <v>4.8</v>
      </c>
      <c r="K6049" s="99">
        <v>2021.0</v>
      </c>
      <c r="L6049" s="98" t="s">
        <v>630</v>
      </c>
      <c r="M6049" s="98">
        <v>2021.0</v>
      </c>
      <c r="N6049" s="98" t="s">
        <v>161</v>
      </c>
      <c r="O6049" s="65" t="str">
        <f t="shared" si="1"/>
        <v>250097250001</v>
      </c>
      <c r="P6049" s="65">
        <f t="shared" si="2"/>
        <v>7</v>
      </c>
      <c r="Q6049" s="65">
        <f t="shared" si="3"/>
        <v>1</v>
      </c>
      <c r="R6049" s="65" t="str">
        <f t="shared" si="12"/>
        <v>25.009.725/0001-71</v>
      </c>
      <c r="S6049" s="84"/>
      <c r="T6049" s="84" t="str">
        <f t="shared" si="10"/>
        <v/>
      </c>
      <c r="U6049" s="84" t="str">
        <f t="shared" si="11"/>
        <v/>
      </c>
      <c r="V6049" s="65" t="str">
        <f t="shared" si="5"/>
        <v/>
      </c>
      <c r="W6049" s="84"/>
      <c r="X6049" s="84"/>
      <c r="Y6049" s="85"/>
      <c r="Z6049" s="85"/>
      <c r="AA6049" s="65" t="str">
        <f t="shared" si="6"/>
        <v/>
      </c>
      <c r="AB6049" s="65" t="str">
        <f t="shared" si="7"/>
        <v/>
      </c>
      <c r="AC6049" s="86"/>
      <c r="AD6049" s="87" t="str">
        <f t="shared" si="8"/>
        <v/>
      </c>
      <c r="AE6049" s="84"/>
      <c r="AF6049" s="86">
        <f>IF(AC6049&gt;0,AC6049,'⚙️ Config'!$B$10)</f>
        <v>0.0075</v>
      </c>
      <c r="AG6049" s="88">
        <f t="shared" si="9"/>
        <v>10794.35663</v>
      </c>
      <c r="AH6049" s="88">
        <f>AG6049*'⚙️ Config'!$B$11</f>
        <v>53971.78313</v>
      </c>
      <c r="AI6049" s="88">
        <f>AH6049*'⚙️ Config'!$B$12</f>
        <v>16191.53494</v>
      </c>
      <c r="AJ6049" s="64"/>
      <c r="AK6049" s="84"/>
      <c r="AL6049" s="84"/>
      <c r="AM6049" s="84"/>
      <c r="AN6049" s="84"/>
      <c r="AO6049" s="84"/>
      <c r="AP6049" s="84"/>
      <c r="AQ6049" s="84"/>
    </row>
    <row r="6050" ht="15.0" customHeight="1">
      <c r="A6050" s="103">
        <v>6047.0</v>
      </c>
      <c r="B6050" s="104" t="s">
        <v>12640</v>
      </c>
      <c r="C6050" s="103" t="s">
        <v>141</v>
      </c>
      <c r="D6050" s="103" t="s">
        <v>12641</v>
      </c>
      <c r="E6050" s="105">
        <v>33.5</v>
      </c>
      <c r="F6050" s="103" t="s">
        <v>86</v>
      </c>
      <c r="G6050" s="103" t="s">
        <v>606</v>
      </c>
      <c r="H6050" s="106">
        <v>1438340.24</v>
      </c>
      <c r="I6050" s="103">
        <v>1.0</v>
      </c>
      <c r="J6050" s="107">
        <v>4.7</v>
      </c>
      <c r="K6050" s="104">
        <v>2021.0</v>
      </c>
      <c r="L6050" s="103" t="s">
        <v>630</v>
      </c>
      <c r="M6050" s="103">
        <v>2021.0</v>
      </c>
      <c r="N6050" s="103" t="s">
        <v>161</v>
      </c>
      <c r="O6050" s="65" t="str">
        <f t="shared" si="1"/>
        <v>975356540001</v>
      </c>
      <c r="P6050" s="65">
        <f t="shared" si="2"/>
        <v>5</v>
      </c>
      <c r="Q6050" s="65">
        <f t="shared" si="3"/>
        <v>1</v>
      </c>
      <c r="R6050" s="65" t="str">
        <f t="shared" si="12"/>
        <v>97.535.654/0001-51</v>
      </c>
      <c r="S6050" s="84"/>
      <c r="T6050" s="84" t="str">
        <f t="shared" si="10"/>
        <v/>
      </c>
      <c r="U6050" s="84" t="str">
        <f t="shared" si="11"/>
        <v/>
      </c>
      <c r="V6050" s="65" t="str">
        <f t="shared" si="5"/>
        <v/>
      </c>
      <c r="W6050" s="84"/>
      <c r="X6050" s="84"/>
      <c r="Y6050" s="85"/>
      <c r="Z6050" s="85"/>
      <c r="AA6050" s="65" t="str">
        <f t="shared" si="6"/>
        <v/>
      </c>
      <c r="AB6050" s="65" t="str">
        <f t="shared" si="7"/>
        <v/>
      </c>
      <c r="AC6050" s="86"/>
      <c r="AD6050" s="87" t="str">
        <f t="shared" si="8"/>
        <v/>
      </c>
      <c r="AE6050" s="84"/>
      <c r="AF6050" s="86">
        <f>IF(AC6050&gt;0,AC6050,'⚙️ Config'!$B$10)</f>
        <v>0.0075</v>
      </c>
      <c r="AG6050" s="88">
        <f t="shared" si="9"/>
        <v>10787.5518</v>
      </c>
      <c r="AH6050" s="88">
        <f>AG6050*'⚙️ Config'!$B$11</f>
        <v>53937.759</v>
      </c>
      <c r="AI6050" s="88">
        <f>AH6050*'⚙️ Config'!$B$12</f>
        <v>16181.3277</v>
      </c>
      <c r="AJ6050" s="64"/>
      <c r="AK6050" s="84"/>
      <c r="AL6050" s="84"/>
      <c r="AM6050" s="84"/>
      <c r="AN6050" s="84"/>
      <c r="AO6050" s="84"/>
      <c r="AP6050" s="84"/>
      <c r="AQ6050" s="84"/>
    </row>
    <row r="6051" ht="15.0" customHeight="1">
      <c r="A6051" s="103">
        <v>6048.0</v>
      </c>
      <c r="B6051" s="104" t="s">
        <v>12642</v>
      </c>
      <c r="C6051" s="103" t="s">
        <v>141</v>
      </c>
      <c r="D6051" s="103" t="s">
        <v>12643</v>
      </c>
      <c r="E6051" s="105">
        <v>33.76</v>
      </c>
      <c r="F6051" s="103" t="s">
        <v>86</v>
      </c>
      <c r="G6051" s="103" t="s">
        <v>606</v>
      </c>
      <c r="H6051" s="106">
        <v>1437928.17</v>
      </c>
      <c r="I6051" s="103">
        <v>1.0</v>
      </c>
      <c r="J6051" s="107">
        <v>4.6</v>
      </c>
      <c r="K6051" s="104">
        <v>2021.0</v>
      </c>
      <c r="L6051" s="103" t="s">
        <v>448</v>
      </c>
      <c r="M6051" s="103">
        <v>2021.0</v>
      </c>
      <c r="N6051" s="103" t="s">
        <v>161</v>
      </c>
      <c r="O6051" s="65" t="str">
        <f t="shared" si="1"/>
        <v>436801720001</v>
      </c>
      <c r="P6051" s="65">
        <f t="shared" si="2"/>
        <v>6</v>
      </c>
      <c r="Q6051" s="65">
        <f t="shared" si="3"/>
        <v>6</v>
      </c>
      <c r="R6051" s="65" t="str">
        <f t="shared" si="12"/>
        <v>43.680.172/0001-66</v>
      </c>
      <c r="S6051" s="84"/>
      <c r="T6051" s="84" t="str">
        <f t="shared" si="10"/>
        <v/>
      </c>
      <c r="U6051" s="84" t="str">
        <f t="shared" si="11"/>
        <v/>
      </c>
      <c r="V6051" s="65" t="str">
        <f t="shared" si="5"/>
        <v/>
      </c>
      <c r="W6051" s="84"/>
      <c r="X6051" s="84"/>
      <c r="Y6051" s="85"/>
      <c r="Z6051" s="85"/>
      <c r="AA6051" s="65" t="str">
        <f t="shared" si="6"/>
        <v/>
      </c>
      <c r="AB6051" s="65" t="str">
        <f t="shared" si="7"/>
        <v/>
      </c>
      <c r="AC6051" s="86"/>
      <c r="AD6051" s="87" t="str">
        <f t="shared" si="8"/>
        <v/>
      </c>
      <c r="AE6051" s="84"/>
      <c r="AF6051" s="86">
        <f>IF(AC6051&gt;0,AC6051,'⚙️ Config'!$B$10)</f>
        <v>0.0075</v>
      </c>
      <c r="AG6051" s="88">
        <f t="shared" si="9"/>
        <v>10784.46128</v>
      </c>
      <c r="AH6051" s="88">
        <f>AG6051*'⚙️ Config'!$B$11</f>
        <v>53922.30638</v>
      </c>
      <c r="AI6051" s="88">
        <f>AH6051*'⚙️ Config'!$B$12</f>
        <v>16176.69191</v>
      </c>
      <c r="AJ6051" s="64"/>
      <c r="AK6051" s="84"/>
      <c r="AL6051" s="84"/>
      <c r="AM6051" s="84"/>
      <c r="AN6051" s="84"/>
      <c r="AO6051" s="84"/>
      <c r="AP6051" s="84"/>
      <c r="AQ6051" s="84"/>
    </row>
    <row r="6052" ht="15.0" customHeight="1">
      <c r="A6052" s="103">
        <v>6049.0</v>
      </c>
      <c r="B6052" s="104" t="s">
        <v>12644</v>
      </c>
      <c r="C6052" s="103" t="s">
        <v>154</v>
      </c>
      <c r="D6052" s="103" t="s">
        <v>12645</v>
      </c>
      <c r="E6052" s="105">
        <v>33.0</v>
      </c>
      <c r="F6052" s="103" t="s">
        <v>86</v>
      </c>
      <c r="G6052" s="103" t="s">
        <v>606</v>
      </c>
      <c r="H6052" s="106">
        <v>1437882.18</v>
      </c>
      <c r="I6052" s="103">
        <v>1.0</v>
      </c>
      <c r="J6052" s="107">
        <v>4.9</v>
      </c>
      <c r="K6052" s="104">
        <v>2021.0</v>
      </c>
      <c r="L6052" s="103" t="s">
        <v>268</v>
      </c>
      <c r="M6052" s="103">
        <v>2021.0</v>
      </c>
      <c r="N6052" s="103" t="s">
        <v>145</v>
      </c>
      <c r="O6052" s="65" t="str">
        <f t="shared" si="1"/>
        <v>232465460001</v>
      </c>
      <c r="P6052" s="65">
        <f t="shared" si="2"/>
        <v>2</v>
      </c>
      <c r="Q6052" s="65">
        <f t="shared" si="3"/>
        <v>2</v>
      </c>
      <c r="R6052" s="65" t="str">
        <f t="shared" si="12"/>
        <v>23.246.546/0001-22</v>
      </c>
      <c r="S6052" s="84"/>
      <c r="T6052" s="84" t="str">
        <f t="shared" si="10"/>
        <v/>
      </c>
      <c r="U6052" s="84" t="str">
        <f t="shared" si="11"/>
        <v/>
      </c>
      <c r="V6052" s="65" t="str">
        <f t="shared" si="5"/>
        <v/>
      </c>
      <c r="W6052" s="84"/>
      <c r="X6052" s="84"/>
      <c r="Y6052" s="85"/>
      <c r="Z6052" s="85"/>
      <c r="AA6052" s="65" t="str">
        <f t="shared" si="6"/>
        <v/>
      </c>
      <c r="AB6052" s="65" t="str">
        <f t="shared" si="7"/>
        <v/>
      </c>
      <c r="AC6052" s="86"/>
      <c r="AD6052" s="87" t="str">
        <f t="shared" si="8"/>
        <v/>
      </c>
      <c r="AE6052" s="84"/>
      <c r="AF6052" s="86">
        <f>IF(AC6052&gt;0,AC6052,'⚙️ Config'!$B$10)</f>
        <v>0.0075</v>
      </c>
      <c r="AG6052" s="88">
        <f t="shared" si="9"/>
        <v>10784.11635</v>
      </c>
      <c r="AH6052" s="88">
        <f>AG6052*'⚙️ Config'!$B$11</f>
        <v>53920.58175</v>
      </c>
      <c r="AI6052" s="88">
        <f>AH6052*'⚙️ Config'!$B$12</f>
        <v>16176.17453</v>
      </c>
      <c r="AJ6052" s="64"/>
      <c r="AK6052" s="84"/>
      <c r="AL6052" s="84"/>
      <c r="AM6052" s="84"/>
      <c r="AN6052" s="84"/>
      <c r="AO6052" s="84"/>
      <c r="AP6052" s="84"/>
      <c r="AQ6052" s="84"/>
    </row>
    <row r="6053" ht="15.0" customHeight="1">
      <c r="A6053" s="98">
        <v>6050.0</v>
      </c>
      <c r="B6053" s="99" t="s">
        <v>12646</v>
      </c>
      <c r="C6053" s="98" t="s">
        <v>141</v>
      </c>
      <c r="D6053" s="98" t="s">
        <v>12647</v>
      </c>
      <c r="E6053" s="100">
        <v>33.5</v>
      </c>
      <c r="F6053" s="98" t="s">
        <v>86</v>
      </c>
      <c r="G6053" s="98" t="s">
        <v>606</v>
      </c>
      <c r="H6053" s="101">
        <v>1437529.32</v>
      </c>
      <c r="I6053" s="98">
        <v>1.0</v>
      </c>
      <c r="J6053" s="102">
        <v>4.7</v>
      </c>
      <c r="K6053" s="99">
        <v>2021.0</v>
      </c>
      <c r="L6053" s="98" t="s">
        <v>630</v>
      </c>
      <c r="M6053" s="98">
        <v>2021.0</v>
      </c>
      <c r="N6053" s="98" t="s">
        <v>161</v>
      </c>
      <c r="O6053" s="65" t="str">
        <f t="shared" si="1"/>
        <v>041613570001</v>
      </c>
      <c r="P6053" s="65">
        <f t="shared" si="2"/>
        <v>0</v>
      </c>
      <c r="Q6053" s="65">
        <f t="shared" si="3"/>
        <v>2</v>
      </c>
      <c r="R6053" s="65" t="str">
        <f t="shared" si="12"/>
        <v>04.161.357/0001-02</v>
      </c>
      <c r="S6053" s="84"/>
      <c r="T6053" s="84" t="str">
        <f t="shared" si="10"/>
        <v/>
      </c>
      <c r="U6053" s="84" t="str">
        <f t="shared" si="11"/>
        <v/>
      </c>
      <c r="V6053" s="65" t="str">
        <f t="shared" si="5"/>
        <v/>
      </c>
      <c r="W6053" s="84"/>
      <c r="X6053" s="84"/>
      <c r="Y6053" s="85"/>
      <c r="Z6053" s="85"/>
      <c r="AA6053" s="65" t="str">
        <f t="shared" si="6"/>
        <v/>
      </c>
      <c r="AB6053" s="65" t="str">
        <f t="shared" si="7"/>
        <v/>
      </c>
      <c r="AC6053" s="86"/>
      <c r="AD6053" s="87" t="str">
        <f t="shared" si="8"/>
        <v/>
      </c>
      <c r="AE6053" s="84"/>
      <c r="AF6053" s="86">
        <f>IF(AC6053&gt;0,AC6053,'⚙️ Config'!$B$10)</f>
        <v>0.0075</v>
      </c>
      <c r="AG6053" s="88">
        <f t="shared" si="9"/>
        <v>10781.4699</v>
      </c>
      <c r="AH6053" s="88">
        <f>AG6053*'⚙️ Config'!$B$11</f>
        <v>53907.3495</v>
      </c>
      <c r="AI6053" s="88">
        <f>AH6053*'⚙️ Config'!$B$12</f>
        <v>16172.20485</v>
      </c>
      <c r="AJ6053" s="64"/>
      <c r="AK6053" s="84"/>
      <c r="AL6053" s="84"/>
      <c r="AM6053" s="84"/>
      <c r="AN6053" s="84"/>
      <c r="AO6053" s="84"/>
      <c r="AP6053" s="84"/>
      <c r="AQ6053" s="84"/>
    </row>
    <row r="6054" ht="15.0" customHeight="1">
      <c r="A6054" s="103">
        <v>6051.0</v>
      </c>
      <c r="B6054" s="104" t="s">
        <v>12648</v>
      </c>
      <c r="C6054" s="103" t="s">
        <v>141</v>
      </c>
      <c r="D6054" s="103" t="s">
        <v>12649</v>
      </c>
      <c r="E6054" s="105">
        <v>33.76</v>
      </c>
      <c r="F6054" s="103" t="s">
        <v>86</v>
      </c>
      <c r="G6054" s="103" t="s">
        <v>606</v>
      </c>
      <c r="H6054" s="106">
        <v>1437012.65</v>
      </c>
      <c r="I6054" s="103">
        <v>1.0</v>
      </c>
      <c r="J6054" s="107">
        <v>4.6</v>
      </c>
      <c r="K6054" s="104">
        <v>2021.0</v>
      </c>
      <c r="L6054" s="103" t="s">
        <v>197</v>
      </c>
      <c r="M6054" s="103">
        <v>2021.0</v>
      </c>
      <c r="N6054" s="103" t="s">
        <v>145</v>
      </c>
      <c r="O6054" s="65" t="str">
        <f t="shared" si="1"/>
        <v>221923210001</v>
      </c>
      <c r="P6054" s="65">
        <f t="shared" si="2"/>
        <v>7</v>
      </c>
      <c r="Q6054" s="65">
        <f t="shared" si="3"/>
        <v>8</v>
      </c>
      <c r="R6054" s="65" t="str">
        <f t="shared" si="12"/>
        <v>22.192.321/0001-78</v>
      </c>
      <c r="S6054" s="84"/>
      <c r="T6054" s="84" t="str">
        <f t="shared" si="10"/>
        <v/>
      </c>
      <c r="U6054" s="84" t="str">
        <f t="shared" si="11"/>
        <v/>
      </c>
      <c r="V6054" s="65" t="str">
        <f t="shared" si="5"/>
        <v/>
      </c>
      <c r="W6054" s="84"/>
      <c r="X6054" s="84"/>
      <c r="Y6054" s="85"/>
      <c r="Z6054" s="85"/>
      <c r="AA6054" s="65" t="str">
        <f t="shared" si="6"/>
        <v/>
      </c>
      <c r="AB6054" s="65" t="str">
        <f t="shared" si="7"/>
        <v/>
      </c>
      <c r="AC6054" s="86"/>
      <c r="AD6054" s="87" t="str">
        <f t="shared" si="8"/>
        <v/>
      </c>
      <c r="AE6054" s="84"/>
      <c r="AF6054" s="86">
        <f>IF(AC6054&gt;0,AC6054,'⚙️ Config'!$B$10)</f>
        <v>0.0075</v>
      </c>
      <c r="AG6054" s="88">
        <f t="shared" si="9"/>
        <v>10777.59488</v>
      </c>
      <c r="AH6054" s="88">
        <f>AG6054*'⚙️ Config'!$B$11</f>
        <v>53887.97438</v>
      </c>
      <c r="AI6054" s="88">
        <f>AH6054*'⚙️ Config'!$B$12</f>
        <v>16166.39231</v>
      </c>
      <c r="AJ6054" s="64"/>
      <c r="AK6054" s="84"/>
      <c r="AL6054" s="84"/>
      <c r="AM6054" s="84"/>
      <c r="AN6054" s="84"/>
      <c r="AO6054" s="84"/>
      <c r="AP6054" s="84"/>
      <c r="AQ6054" s="84"/>
    </row>
    <row r="6055" ht="15.0" customHeight="1">
      <c r="A6055" s="103">
        <v>6052.0</v>
      </c>
      <c r="B6055" s="104" t="s">
        <v>12650</v>
      </c>
      <c r="C6055" s="103" t="s">
        <v>141</v>
      </c>
      <c r="D6055" s="103" t="s">
        <v>12651</v>
      </c>
      <c r="E6055" s="105">
        <v>34.04</v>
      </c>
      <c r="F6055" s="103" t="s">
        <v>86</v>
      </c>
      <c r="G6055" s="103" t="s">
        <v>606</v>
      </c>
      <c r="H6055" s="106">
        <v>1436551.27</v>
      </c>
      <c r="I6055" s="103">
        <v>1.0</v>
      </c>
      <c r="J6055" s="107">
        <v>4.5</v>
      </c>
      <c r="K6055" s="104">
        <v>2021.0</v>
      </c>
      <c r="L6055" s="103" t="s">
        <v>630</v>
      </c>
      <c r="M6055" s="103">
        <v>2021.0</v>
      </c>
      <c r="N6055" s="103" t="s">
        <v>161</v>
      </c>
      <c r="O6055" s="65" t="str">
        <f t="shared" si="1"/>
        <v>039475370001</v>
      </c>
      <c r="P6055" s="65">
        <f t="shared" si="2"/>
        <v>5</v>
      </c>
      <c r="Q6055" s="65">
        <f t="shared" si="3"/>
        <v>1</v>
      </c>
      <c r="R6055" s="65" t="str">
        <f t="shared" si="12"/>
        <v>03.947.537/0001-51</v>
      </c>
      <c r="S6055" s="84"/>
      <c r="T6055" s="84" t="str">
        <f t="shared" si="10"/>
        <v/>
      </c>
      <c r="U6055" s="84" t="str">
        <f t="shared" si="11"/>
        <v/>
      </c>
      <c r="V6055" s="65" t="str">
        <f t="shared" si="5"/>
        <v/>
      </c>
      <c r="W6055" s="84"/>
      <c r="X6055" s="84"/>
      <c r="Y6055" s="85"/>
      <c r="Z6055" s="85"/>
      <c r="AA6055" s="65" t="str">
        <f t="shared" si="6"/>
        <v/>
      </c>
      <c r="AB6055" s="65" t="str">
        <f t="shared" si="7"/>
        <v/>
      </c>
      <c r="AC6055" s="86"/>
      <c r="AD6055" s="87" t="str">
        <f t="shared" si="8"/>
        <v/>
      </c>
      <c r="AE6055" s="84"/>
      <c r="AF6055" s="86">
        <f>IF(AC6055&gt;0,AC6055,'⚙️ Config'!$B$10)</f>
        <v>0.0075</v>
      </c>
      <c r="AG6055" s="88">
        <f t="shared" si="9"/>
        <v>10774.13453</v>
      </c>
      <c r="AH6055" s="88">
        <f>AG6055*'⚙️ Config'!$B$11</f>
        <v>53870.67263</v>
      </c>
      <c r="AI6055" s="88">
        <f>AH6055*'⚙️ Config'!$B$12</f>
        <v>16161.20179</v>
      </c>
      <c r="AJ6055" s="64"/>
      <c r="AK6055" s="84"/>
      <c r="AL6055" s="84"/>
      <c r="AM6055" s="84"/>
      <c r="AN6055" s="84"/>
      <c r="AO6055" s="84"/>
      <c r="AP6055" s="84"/>
      <c r="AQ6055" s="84"/>
    </row>
    <row r="6056" ht="15.0" customHeight="1">
      <c r="A6056" s="98">
        <v>6053.0</v>
      </c>
      <c r="B6056" s="99" t="s">
        <v>12652</v>
      </c>
      <c r="C6056" s="98" t="s">
        <v>141</v>
      </c>
      <c r="D6056" s="98" t="s">
        <v>12653</v>
      </c>
      <c r="E6056" s="100">
        <v>33.25</v>
      </c>
      <c r="F6056" s="98" t="s">
        <v>86</v>
      </c>
      <c r="G6056" s="98" t="s">
        <v>606</v>
      </c>
      <c r="H6056" s="101">
        <v>1434820.57</v>
      </c>
      <c r="I6056" s="98">
        <v>1.0</v>
      </c>
      <c r="J6056" s="102">
        <v>4.8</v>
      </c>
      <c r="K6056" s="99">
        <v>2021.0</v>
      </c>
      <c r="L6056" s="98" t="s">
        <v>630</v>
      </c>
      <c r="M6056" s="98">
        <v>2021.0</v>
      </c>
      <c r="N6056" s="98" t="s">
        <v>161</v>
      </c>
      <c r="O6056" s="65" t="str">
        <f t="shared" si="1"/>
        <v>143143790001</v>
      </c>
      <c r="P6056" s="65">
        <f t="shared" si="2"/>
        <v>1</v>
      </c>
      <c r="Q6056" s="65">
        <f t="shared" si="3"/>
        <v>9</v>
      </c>
      <c r="R6056" s="65" t="str">
        <f t="shared" si="12"/>
        <v>14.314.379/0001-19</v>
      </c>
      <c r="S6056" s="84"/>
      <c r="T6056" s="84" t="str">
        <f t="shared" si="10"/>
        <v/>
      </c>
      <c r="U6056" s="84" t="str">
        <f t="shared" si="11"/>
        <v/>
      </c>
      <c r="V6056" s="65" t="str">
        <f t="shared" si="5"/>
        <v/>
      </c>
      <c r="W6056" s="84"/>
      <c r="X6056" s="84"/>
      <c r="Y6056" s="85"/>
      <c r="Z6056" s="85"/>
      <c r="AA6056" s="65" t="str">
        <f t="shared" si="6"/>
        <v/>
      </c>
      <c r="AB6056" s="65" t="str">
        <f t="shared" si="7"/>
        <v/>
      </c>
      <c r="AC6056" s="86"/>
      <c r="AD6056" s="87" t="str">
        <f t="shared" si="8"/>
        <v/>
      </c>
      <c r="AE6056" s="84"/>
      <c r="AF6056" s="86">
        <f>IF(AC6056&gt;0,AC6056,'⚙️ Config'!$B$10)</f>
        <v>0.0075</v>
      </c>
      <c r="AG6056" s="88">
        <f t="shared" si="9"/>
        <v>10761.15428</v>
      </c>
      <c r="AH6056" s="88">
        <f>AG6056*'⚙️ Config'!$B$11</f>
        <v>53805.77138</v>
      </c>
      <c r="AI6056" s="88">
        <f>AH6056*'⚙️ Config'!$B$12</f>
        <v>16141.73141</v>
      </c>
      <c r="AJ6056" s="64"/>
      <c r="AK6056" s="84"/>
      <c r="AL6056" s="84"/>
      <c r="AM6056" s="84"/>
      <c r="AN6056" s="84"/>
      <c r="AO6056" s="84"/>
      <c r="AP6056" s="84"/>
      <c r="AQ6056" s="84"/>
    </row>
    <row r="6057" ht="15.0" customHeight="1">
      <c r="A6057" s="98">
        <v>6054.0</v>
      </c>
      <c r="B6057" s="99" t="s">
        <v>12654</v>
      </c>
      <c r="C6057" s="98" t="s">
        <v>141</v>
      </c>
      <c r="D6057" s="98" t="s">
        <v>12655</v>
      </c>
      <c r="E6057" s="100">
        <v>33.0</v>
      </c>
      <c r="F6057" s="98" t="s">
        <v>86</v>
      </c>
      <c r="G6057" s="98" t="s">
        <v>606</v>
      </c>
      <c r="H6057" s="101">
        <v>1433293.17</v>
      </c>
      <c r="I6057" s="98">
        <v>1.0</v>
      </c>
      <c r="J6057" s="102">
        <v>4.9</v>
      </c>
      <c r="K6057" s="99">
        <v>2021.0</v>
      </c>
      <c r="L6057" s="98" t="s">
        <v>448</v>
      </c>
      <c r="M6057" s="98">
        <v>2021.0</v>
      </c>
      <c r="N6057" s="98" t="s">
        <v>161</v>
      </c>
      <c r="O6057" s="65" t="str">
        <f t="shared" si="1"/>
        <v>106502920001</v>
      </c>
      <c r="P6057" s="65">
        <f t="shared" si="2"/>
        <v>6</v>
      </c>
      <c r="Q6057" s="65">
        <f t="shared" si="3"/>
        <v>1</v>
      </c>
      <c r="R6057" s="65" t="str">
        <f t="shared" si="12"/>
        <v>10.650.292/0001-61</v>
      </c>
      <c r="S6057" s="84"/>
      <c r="T6057" s="84" t="str">
        <f t="shared" si="10"/>
        <v/>
      </c>
      <c r="U6057" s="84" t="str">
        <f t="shared" si="11"/>
        <v/>
      </c>
      <c r="V6057" s="65" t="str">
        <f t="shared" si="5"/>
        <v/>
      </c>
      <c r="W6057" s="84"/>
      <c r="X6057" s="84"/>
      <c r="Y6057" s="85"/>
      <c r="Z6057" s="85"/>
      <c r="AA6057" s="65" t="str">
        <f t="shared" si="6"/>
        <v/>
      </c>
      <c r="AB6057" s="65" t="str">
        <f t="shared" si="7"/>
        <v/>
      </c>
      <c r="AC6057" s="86"/>
      <c r="AD6057" s="87" t="str">
        <f t="shared" si="8"/>
        <v/>
      </c>
      <c r="AE6057" s="84"/>
      <c r="AF6057" s="86">
        <f>IF(AC6057&gt;0,AC6057,'⚙️ Config'!$B$10)</f>
        <v>0.0075</v>
      </c>
      <c r="AG6057" s="88">
        <f t="shared" si="9"/>
        <v>10749.69878</v>
      </c>
      <c r="AH6057" s="88">
        <f>AG6057*'⚙️ Config'!$B$11</f>
        <v>53748.49388</v>
      </c>
      <c r="AI6057" s="88">
        <f>AH6057*'⚙️ Config'!$B$12</f>
        <v>16124.54816</v>
      </c>
      <c r="AJ6057" s="64"/>
      <c r="AK6057" s="84"/>
      <c r="AL6057" s="84"/>
      <c r="AM6057" s="84"/>
      <c r="AN6057" s="84"/>
      <c r="AO6057" s="84"/>
      <c r="AP6057" s="84"/>
      <c r="AQ6057" s="84"/>
    </row>
    <row r="6058" ht="15.0" customHeight="1">
      <c r="A6058" s="98">
        <v>6055.0</v>
      </c>
      <c r="B6058" s="99" t="s">
        <v>12656</v>
      </c>
      <c r="C6058" s="98" t="s">
        <v>8495</v>
      </c>
      <c r="D6058" s="98" t="s">
        <v>12657</v>
      </c>
      <c r="E6058" s="100">
        <v>33.5</v>
      </c>
      <c r="F6058" s="98" t="s">
        <v>86</v>
      </c>
      <c r="G6058" s="98" t="s">
        <v>606</v>
      </c>
      <c r="H6058" s="101">
        <v>1432821.55</v>
      </c>
      <c r="I6058" s="98">
        <v>1.0</v>
      </c>
      <c r="J6058" s="102">
        <v>4.7</v>
      </c>
      <c r="K6058" s="99">
        <v>2021.0</v>
      </c>
      <c r="L6058" s="98" t="s">
        <v>630</v>
      </c>
      <c r="M6058" s="98">
        <v>2021.0</v>
      </c>
      <c r="N6058" s="98" t="s">
        <v>161</v>
      </c>
      <c r="O6058" s="65" t="str">
        <f t="shared" si="1"/>
        <v>261324530001</v>
      </c>
      <c r="P6058" s="65">
        <f t="shared" si="2"/>
        <v>6</v>
      </c>
      <c r="Q6058" s="65">
        <f t="shared" si="3"/>
        <v>5</v>
      </c>
      <c r="R6058" s="65" t="str">
        <f t="shared" si="12"/>
        <v>26.132.453/0001-65</v>
      </c>
      <c r="S6058" s="84"/>
      <c r="T6058" s="84" t="str">
        <f t="shared" si="10"/>
        <v/>
      </c>
      <c r="U6058" s="84" t="str">
        <f t="shared" si="11"/>
        <v/>
      </c>
      <c r="V6058" s="65" t="str">
        <f t="shared" si="5"/>
        <v/>
      </c>
      <c r="W6058" s="84"/>
      <c r="X6058" s="84"/>
      <c r="Y6058" s="85"/>
      <c r="Z6058" s="85"/>
      <c r="AA6058" s="65" t="str">
        <f t="shared" si="6"/>
        <v/>
      </c>
      <c r="AB6058" s="65" t="str">
        <f t="shared" si="7"/>
        <v/>
      </c>
      <c r="AC6058" s="86"/>
      <c r="AD6058" s="87" t="str">
        <f t="shared" si="8"/>
        <v/>
      </c>
      <c r="AE6058" s="84"/>
      <c r="AF6058" s="86">
        <f>IF(AC6058&gt;0,AC6058,'⚙️ Config'!$B$10)</f>
        <v>0.0075</v>
      </c>
      <c r="AG6058" s="88">
        <f t="shared" si="9"/>
        <v>10746.16163</v>
      </c>
      <c r="AH6058" s="88">
        <f>AG6058*'⚙️ Config'!$B$11</f>
        <v>53730.80813</v>
      </c>
      <c r="AI6058" s="88">
        <f>AH6058*'⚙️ Config'!$B$12</f>
        <v>16119.24244</v>
      </c>
      <c r="AJ6058" s="64"/>
      <c r="AK6058" s="84"/>
      <c r="AL6058" s="84"/>
      <c r="AM6058" s="84"/>
      <c r="AN6058" s="84"/>
      <c r="AO6058" s="84"/>
      <c r="AP6058" s="84"/>
      <c r="AQ6058" s="84"/>
    </row>
    <row r="6059" ht="15.0" customHeight="1">
      <c r="A6059" s="98">
        <v>6056.0</v>
      </c>
      <c r="B6059" s="99" t="s">
        <v>12658</v>
      </c>
      <c r="C6059" s="98" t="s">
        <v>141</v>
      </c>
      <c r="D6059" s="98" t="s">
        <v>12659</v>
      </c>
      <c r="E6059" s="100">
        <v>33.5</v>
      </c>
      <c r="F6059" s="98" t="s">
        <v>86</v>
      </c>
      <c r="G6059" s="98" t="s">
        <v>606</v>
      </c>
      <c r="H6059" s="101">
        <v>1430853.75</v>
      </c>
      <c r="I6059" s="98">
        <v>1.0</v>
      </c>
      <c r="J6059" s="102">
        <v>4.7</v>
      </c>
      <c r="K6059" s="99">
        <v>2021.0</v>
      </c>
      <c r="L6059" s="98" t="s">
        <v>351</v>
      </c>
      <c r="M6059" s="98">
        <v>2021.0</v>
      </c>
      <c r="N6059" s="98" t="s">
        <v>161</v>
      </c>
      <c r="O6059" s="65" t="str">
        <f t="shared" si="1"/>
        <v>111240890001</v>
      </c>
      <c r="P6059" s="65">
        <f t="shared" si="2"/>
        <v>1</v>
      </c>
      <c r="Q6059" s="65">
        <f t="shared" si="3"/>
        <v>4</v>
      </c>
      <c r="R6059" s="65" t="str">
        <f t="shared" si="12"/>
        <v>11.124.089/0001-14</v>
      </c>
      <c r="S6059" s="84"/>
      <c r="T6059" s="84" t="str">
        <f t="shared" si="10"/>
        <v/>
      </c>
      <c r="U6059" s="84" t="str">
        <f t="shared" si="11"/>
        <v/>
      </c>
      <c r="V6059" s="65" t="str">
        <f t="shared" si="5"/>
        <v/>
      </c>
      <c r="W6059" s="84"/>
      <c r="X6059" s="84"/>
      <c r="Y6059" s="85"/>
      <c r="Z6059" s="85"/>
      <c r="AA6059" s="65" t="str">
        <f t="shared" si="6"/>
        <v/>
      </c>
      <c r="AB6059" s="65" t="str">
        <f t="shared" si="7"/>
        <v/>
      </c>
      <c r="AC6059" s="86"/>
      <c r="AD6059" s="87" t="str">
        <f t="shared" si="8"/>
        <v/>
      </c>
      <c r="AE6059" s="84"/>
      <c r="AF6059" s="86">
        <f>IF(AC6059&gt;0,AC6059,'⚙️ Config'!$B$10)</f>
        <v>0.0075</v>
      </c>
      <c r="AG6059" s="88">
        <f t="shared" si="9"/>
        <v>10731.40313</v>
      </c>
      <c r="AH6059" s="88">
        <f>AG6059*'⚙️ Config'!$B$11</f>
        <v>53657.01563</v>
      </c>
      <c r="AI6059" s="88">
        <f>AH6059*'⚙️ Config'!$B$12</f>
        <v>16097.10469</v>
      </c>
      <c r="AJ6059" s="64"/>
      <c r="AK6059" s="84"/>
      <c r="AL6059" s="84"/>
      <c r="AM6059" s="84"/>
      <c r="AN6059" s="84"/>
      <c r="AO6059" s="84"/>
      <c r="AP6059" s="84"/>
      <c r="AQ6059" s="84"/>
    </row>
    <row r="6060" ht="15.0" customHeight="1">
      <c r="A6060" s="103">
        <v>6057.0</v>
      </c>
      <c r="B6060" s="104" t="s">
        <v>12660</v>
      </c>
      <c r="C6060" s="103" t="s">
        <v>141</v>
      </c>
      <c r="D6060" s="103" t="s">
        <v>12661</v>
      </c>
      <c r="E6060" s="105">
        <v>33.25</v>
      </c>
      <c r="F6060" s="103" t="s">
        <v>86</v>
      </c>
      <c r="G6060" s="103" t="s">
        <v>606</v>
      </c>
      <c r="H6060" s="106">
        <v>1430659.89</v>
      </c>
      <c r="I6060" s="103">
        <v>1.0</v>
      </c>
      <c r="J6060" s="107">
        <v>4.8</v>
      </c>
      <c r="K6060" s="104">
        <v>2021.0</v>
      </c>
      <c r="L6060" s="103" t="s">
        <v>630</v>
      </c>
      <c r="M6060" s="103">
        <v>2021.0</v>
      </c>
      <c r="N6060" s="103" t="s">
        <v>161</v>
      </c>
      <c r="O6060" s="65" t="str">
        <f t="shared" si="1"/>
        <v>335601930001</v>
      </c>
      <c r="P6060" s="65">
        <f t="shared" si="2"/>
        <v>9</v>
      </c>
      <c r="Q6060" s="65">
        <f t="shared" si="3"/>
        <v>4</v>
      </c>
      <c r="R6060" s="65" t="str">
        <f t="shared" si="12"/>
        <v>33.560.193/0001-94</v>
      </c>
      <c r="S6060" s="84"/>
      <c r="T6060" s="84" t="str">
        <f t="shared" si="10"/>
        <v/>
      </c>
      <c r="U6060" s="84" t="str">
        <f t="shared" si="11"/>
        <v/>
      </c>
      <c r="V6060" s="65" t="str">
        <f t="shared" si="5"/>
        <v/>
      </c>
      <c r="W6060" s="84"/>
      <c r="X6060" s="84"/>
      <c r="Y6060" s="85"/>
      <c r="Z6060" s="85"/>
      <c r="AA6060" s="65" t="str">
        <f t="shared" si="6"/>
        <v/>
      </c>
      <c r="AB6060" s="65" t="str">
        <f t="shared" si="7"/>
        <v/>
      </c>
      <c r="AC6060" s="86"/>
      <c r="AD6060" s="87" t="str">
        <f t="shared" si="8"/>
        <v/>
      </c>
      <c r="AE6060" s="84"/>
      <c r="AF6060" s="86">
        <f>IF(AC6060&gt;0,AC6060,'⚙️ Config'!$B$10)</f>
        <v>0.0075</v>
      </c>
      <c r="AG6060" s="88">
        <f t="shared" si="9"/>
        <v>10729.94918</v>
      </c>
      <c r="AH6060" s="88">
        <f>AG6060*'⚙️ Config'!$B$11</f>
        <v>53649.74588</v>
      </c>
      <c r="AI6060" s="88">
        <f>AH6060*'⚙️ Config'!$B$12</f>
        <v>16094.92376</v>
      </c>
      <c r="AJ6060" s="64"/>
      <c r="AK6060" s="84"/>
      <c r="AL6060" s="84"/>
      <c r="AM6060" s="84"/>
      <c r="AN6060" s="84"/>
      <c r="AO6060" s="84"/>
      <c r="AP6060" s="84"/>
      <c r="AQ6060" s="84"/>
    </row>
    <row r="6061" ht="15.0" customHeight="1">
      <c r="A6061" s="103">
        <v>6058.0</v>
      </c>
      <c r="B6061" s="104" t="s">
        <v>12662</v>
      </c>
      <c r="C6061" s="103" t="s">
        <v>141</v>
      </c>
      <c r="D6061" s="103" t="s">
        <v>12663</v>
      </c>
      <c r="E6061" s="105">
        <v>33.25</v>
      </c>
      <c r="F6061" s="103" t="s">
        <v>86</v>
      </c>
      <c r="G6061" s="103" t="s">
        <v>606</v>
      </c>
      <c r="H6061" s="106">
        <v>1427506.28</v>
      </c>
      <c r="I6061" s="103">
        <v>1.0</v>
      </c>
      <c r="J6061" s="107">
        <v>4.8</v>
      </c>
      <c r="K6061" s="104">
        <v>2021.0</v>
      </c>
      <c r="L6061" s="103" t="s">
        <v>630</v>
      </c>
      <c r="M6061" s="103">
        <v>2021.0</v>
      </c>
      <c r="N6061" s="103" t="s">
        <v>161</v>
      </c>
      <c r="O6061" s="65" t="str">
        <f t="shared" si="1"/>
        <v>182134450001</v>
      </c>
      <c r="P6061" s="65">
        <f t="shared" si="2"/>
        <v>1</v>
      </c>
      <c r="Q6061" s="65">
        <f t="shared" si="3"/>
        <v>5</v>
      </c>
      <c r="R6061" s="65" t="str">
        <f t="shared" si="12"/>
        <v>18.213.445/0001-15</v>
      </c>
      <c r="S6061" s="84"/>
      <c r="T6061" s="84" t="str">
        <f t="shared" si="10"/>
        <v/>
      </c>
      <c r="U6061" s="84" t="str">
        <f t="shared" si="11"/>
        <v/>
      </c>
      <c r="V6061" s="65" t="str">
        <f t="shared" si="5"/>
        <v/>
      </c>
      <c r="W6061" s="84"/>
      <c r="X6061" s="84"/>
      <c r="Y6061" s="85"/>
      <c r="Z6061" s="85"/>
      <c r="AA6061" s="65" t="str">
        <f t="shared" si="6"/>
        <v/>
      </c>
      <c r="AB6061" s="65" t="str">
        <f t="shared" si="7"/>
        <v/>
      </c>
      <c r="AC6061" s="86"/>
      <c r="AD6061" s="87" t="str">
        <f t="shared" si="8"/>
        <v/>
      </c>
      <c r="AE6061" s="84"/>
      <c r="AF6061" s="86">
        <f>IF(AC6061&gt;0,AC6061,'⚙️ Config'!$B$10)</f>
        <v>0.0075</v>
      </c>
      <c r="AG6061" s="88">
        <f t="shared" si="9"/>
        <v>10706.2971</v>
      </c>
      <c r="AH6061" s="88">
        <f>AG6061*'⚙️ Config'!$B$11</f>
        <v>53531.4855</v>
      </c>
      <c r="AI6061" s="88">
        <f>AH6061*'⚙️ Config'!$B$12</f>
        <v>16059.44565</v>
      </c>
      <c r="AJ6061" s="64"/>
      <c r="AK6061" s="84"/>
      <c r="AL6061" s="84"/>
      <c r="AM6061" s="84"/>
      <c r="AN6061" s="84"/>
      <c r="AO6061" s="84"/>
      <c r="AP6061" s="84"/>
      <c r="AQ6061" s="84"/>
    </row>
    <row r="6062" ht="15.0" customHeight="1">
      <c r="A6062" s="103">
        <v>6059.0</v>
      </c>
      <c r="B6062" s="104" t="s">
        <v>12664</v>
      </c>
      <c r="C6062" s="103" t="s">
        <v>141</v>
      </c>
      <c r="D6062" s="103" t="s">
        <v>12665</v>
      </c>
      <c r="E6062" s="105">
        <v>33.5</v>
      </c>
      <c r="F6062" s="103" t="s">
        <v>86</v>
      </c>
      <c r="G6062" s="103" t="s">
        <v>606</v>
      </c>
      <c r="H6062" s="106">
        <v>1425287.53</v>
      </c>
      <c r="I6062" s="103">
        <v>1.0</v>
      </c>
      <c r="J6062" s="107">
        <v>4.7</v>
      </c>
      <c r="K6062" s="104">
        <v>2021.0</v>
      </c>
      <c r="L6062" s="103" t="s">
        <v>630</v>
      </c>
      <c r="M6062" s="103">
        <v>2021.0</v>
      </c>
      <c r="N6062" s="103" t="s">
        <v>161</v>
      </c>
      <c r="O6062" s="65" t="str">
        <f t="shared" si="1"/>
        <v>095836120001</v>
      </c>
      <c r="P6062" s="65">
        <f t="shared" si="2"/>
        <v>2</v>
      </c>
      <c r="Q6062" s="65">
        <f t="shared" si="3"/>
        <v>9</v>
      </c>
      <c r="R6062" s="65" t="str">
        <f t="shared" si="12"/>
        <v>09.583.612/0001-29</v>
      </c>
      <c r="S6062" s="84"/>
      <c r="T6062" s="84" t="str">
        <f t="shared" si="10"/>
        <v/>
      </c>
      <c r="U6062" s="84" t="str">
        <f t="shared" si="11"/>
        <v/>
      </c>
      <c r="V6062" s="65" t="str">
        <f t="shared" si="5"/>
        <v/>
      </c>
      <c r="W6062" s="84"/>
      <c r="X6062" s="84"/>
      <c r="Y6062" s="85"/>
      <c r="Z6062" s="85"/>
      <c r="AA6062" s="65" t="str">
        <f t="shared" si="6"/>
        <v/>
      </c>
      <c r="AB6062" s="65" t="str">
        <f t="shared" si="7"/>
        <v/>
      </c>
      <c r="AC6062" s="86"/>
      <c r="AD6062" s="87" t="str">
        <f t="shared" si="8"/>
        <v/>
      </c>
      <c r="AE6062" s="84"/>
      <c r="AF6062" s="86">
        <f>IF(AC6062&gt;0,AC6062,'⚙️ Config'!$B$10)</f>
        <v>0.0075</v>
      </c>
      <c r="AG6062" s="88">
        <f t="shared" si="9"/>
        <v>10689.65648</v>
      </c>
      <c r="AH6062" s="88">
        <f>AG6062*'⚙️ Config'!$B$11</f>
        <v>53448.28238</v>
      </c>
      <c r="AI6062" s="88">
        <f>AH6062*'⚙️ Config'!$B$12</f>
        <v>16034.48471</v>
      </c>
      <c r="AJ6062" s="64"/>
      <c r="AK6062" s="84"/>
      <c r="AL6062" s="84"/>
      <c r="AM6062" s="84"/>
      <c r="AN6062" s="84"/>
      <c r="AO6062" s="84"/>
      <c r="AP6062" s="84"/>
      <c r="AQ6062" s="84"/>
    </row>
    <row r="6063" ht="15.0" customHeight="1">
      <c r="A6063" s="103">
        <v>6060.0</v>
      </c>
      <c r="B6063" s="104" t="s">
        <v>12666</v>
      </c>
      <c r="C6063" s="103" t="s">
        <v>141</v>
      </c>
      <c r="D6063" s="103" t="s">
        <v>12667</v>
      </c>
      <c r="E6063" s="105">
        <v>33.76</v>
      </c>
      <c r="F6063" s="103" t="s">
        <v>86</v>
      </c>
      <c r="G6063" s="103" t="s">
        <v>606</v>
      </c>
      <c r="H6063" s="106">
        <v>1424807.02</v>
      </c>
      <c r="I6063" s="103">
        <v>1.0</v>
      </c>
      <c r="J6063" s="107">
        <v>4.6</v>
      </c>
      <c r="K6063" s="104">
        <v>2021.0</v>
      </c>
      <c r="L6063" s="103" t="s">
        <v>268</v>
      </c>
      <c r="M6063" s="103">
        <v>2021.0</v>
      </c>
      <c r="N6063" s="103" t="s">
        <v>145</v>
      </c>
      <c r="O6063" s="65" t="str">
        <f t="shared" si="1"/>
        <v>608531240001</v>
      </c>
      <c r="P6063" s="65">
        <f t="shared" si="2"/>
        <v>4</v>
      </c>
      <c r="Q6063" s="65">
        <f t="shared" si="3"/>
        <v>1</v>
      </c>
      <c r="R6063" s="65" t="str">
        <f t="shared" si="12"/>
        <v>60.853.124/0001-41</v>
      </c>
      <c r="S6063" s="84"/>
      <c r="T6063" s="84" t="str">
        <f t="shared" si="10"/>
        <v/>
      </c>
      <c r="U6063" s="84" t="str">
        <f t="shared" si="11"/>
        <v/>
      </c>
      <c r="V6063" s="65" t="str">
        <f t="shared" si="5"/>
        <v/>
      </c>
      <c r="W6063" s="84"/>
      <c r="X6063" s="84"/>
      <c r="Y6063" s="85"/>
      <c r="Z6063" s="85"/>
      <c r="AA6063" s="65" t="str">
        <f t="shared" si="6"/>
        <v/>
      </c>
      <c r="AB6063" s="65" t="str">
        <f t="shared" si="7"/>
        <v/>
      </c>
      <c r="AC6063" s="86"/>
      <c r="AD6063" s="87" t="str">
        <f t="shared" si="8"/>
        <v/>
      </c>
      <c r="AE6063" s="84"/>
      <c r="AF6063" s="86">
        <f>IF(AC6063&gt;0,AC6063,'⚙️ Config'!$B$10)</f>
        <v>0.0075</v>
      </c>
      <c r="AG6063" s="88">
        <f t="shared" si="9"/>
        <v>10686.05265</v>
      </c>
      <c r="AH6063" s="88">
        <f>AG6063*'⚙️ Config'!$B$11</f>
        <v>53430.26325</v>
      </c>
      <c r="AI6063" s="88">
        <f>AH6063*'⚙️ Config'!$B$12</f>
        <v>16029.07898</v>
      </c>
      <c r="AJ6063" s="64"/>
      <c r="AK6063" s="84"/>
      <c r="AL6063" s="84"/>
      <c r="AM6063" s="84"/>
      <c r="AN6063" s="84"/>
      <c r="AO6063" s="84"/>
      <c r="AP6063" s="84"/>
      <c r="AQ6063" s="84"/>
    </row>
    <row r="6064" ht="15.0" customHeight="1">
      <c r="A6064" s="98">
        <v>6061.0</v>
      </c>
      <c r="B6064" s="99" t="s">
        <v>12668</v>
      </c>
      <c r="C6064" s="98" t="s">
        <v>141</v>
      </c>
      <c r="D6064" s="98" t="s">
        <v>12669</v>
      </c>
      <c r="E6064" s="100">
        <v>33.25</v>
      </c>
      <c r="F6064" s="98" t="s">
        <v>86</v>
      </c>
      <c r="G6064" s="98" t="s">
        <v>606</v>
      </c>
      <c r="H6064" s="101">
        <v>1423972.36</v>
      </c>
      <c r="I6064" s="98">
        <v>1.0</v>
      </c>
      <c r="J6064" s="102">
        <v>4.8</v>
      </c>
      <c r="K6064" s="99">
        <v>2021.0</v>
      </c>
      <c r="L6064" s="98" t="s">
        <v>630</v>
      </c>
      <c r="M6064" s="98">
        <v>2021.0</v>
      </c>
      <c r="N6064" s="98" t="s">
        <v>161</v>
      </c>
      <c r="O6064" s="65" t="str">
        <f t="shared" si="1"/>
        <v>049985740001</v>
      </c>
      <c r="P6064" s="65">
        <f t="shared" si="2"/>
        <v>5</v>
      </c>
      <c r="Q6064" s="65">
        <f t="shared" si="3"/>
        <v>1</v>
      </c>
      <c r="R6064" s="65" t="str">
        <f t="shared" si="12"/>
        <v>04.998.574/0001-51</v>
      </c>
      <c r="S6064" s="84"/>
      <c r="T6064" s="84" t="str">
        <f t="shared" si="10"/>
        <v/>
      </c>
      <c r="U6064" s="84" t="str">
        <f t="shared" si="11"/>
        <v/>
      </c>
      <c r="V6064" s="65" t="str">
        <f t="shared" si="5"/>
        <v/>
      </c>
      <c r="W6064" s="84"/>
      <c r="X6064" s="84"/>
      <c r="Y6064" s="85"/>
      <c r="Z6064" s="85"/>
      <c r="AA6064" s="65" t="str">
        <f t="shared" si="6"/>
        <v/>
      </c>
      <c r="AB6064" s="65" t="str">
        <f t="shared" si="7"/>
        <v/>
      </c>
      <c r="AC6064" s="86"/>
      <c r="AD6064" s="87" t="str">
        <f t="shared" si="8"/>
        <v/>
      </c>
      <c r="AE6064" s="84"/>
      <c r="AF6064" s="86">
        <f>IF(AC6064&gt;0,AC6064,'⚙️ Config'!$B$10)</f>
        <v>0.0075</v>
      </c>
      <c r="AG6064" s="88">
        <f t="shared" si="9"/>
        <v>10679.7927</v>
      </c>
      <c r="AH6064" s="88">
        <f>AG6064*'⚙️ Config'!$B$11</f>
        <v>53398.9635</v>
      </c>
      <c r="AI6064" s="88">
        <f>AH6064*'⚙️ Config'!$B$12</f>
        <v>16019.68905</v>
      </c>
      <c r="AJ6064" s="64"/>
      <c r="AK6064" s="84"/>
      <c r="AL6064" s="84"/>
      <c r="AM6064" s="84"/>
      <c r="AN6064" s="84"/>
      <c r="AO6064" s="84"/>
      <c r="AP6064" s="84"/>
      <c r="AQ6064" s="84"/>
    </row>
    <row r="6065" ht="15.0" customHeight="1">
      <c r="A6065" s="98">
        <v>6062.0</v>
      </c>
      <c r="B6065" s="99" t="s">
        <v>12670</v>
      </c>
      <c r="C6065" s="98" t="s">
        <v>141</v>
      </c>
      <c r="D6065" s="98" t="s">
        <v>12671</v>
      </c>
      <c r="E6065" s="100">
        <v>34.04</v>
      </c>
      <c r="F6065" s="98" t="s">
        <v>86</v>
      </c>
      <c r="G6065" s="98" t="s">
        <v>606</v>
      </c>
      <c r="H6065" s="101">
        <v>1422987.97</v>
      </c>
      <c r="I6065" s="98">
        <v>1.0</v>
      </c>
      <c r="J6065" s="102">
        <v>4.5</v>
      </c>
      <c r="K6065" s="99">
        <v>2021.0</v>
      </c>
      <c r="L6065" s="98" t="s">
        <v>630</v>
      </c>
      <c r="M6065" s="98">
        <v>2021.0</v>
      </c>
      <c r="N6065" s="98" t="s">
        <v>161</v>
      </c>
      <c r="O6065" s="65" t="str">
        <f t="shared" si="1"/>
        <v>074048850001</v>
      </c>
      <c r="P6065" s="65">
        <f t="shared" si="2"/>
        <v>3</v>
      </c>
      <c r="Q6065" s="65">
        <f t="shared" si="3"/>
        <v>3</v>
      </c>
      <c r="R6065" s="65" t="str">
        <f t="shared" si="12"/>
        <v>07.404.885/0001-33</v>
      </c>
      <c r="S6065" s="84"/>
      <c r="T6065" s="84" t="str">
        <f t="shared" si="10"/>
        <v/>
      </c>
      <c r="U6065" s="84" t="str">
        <f t="shared" si="11"/>
        <v/>
      </c>
      <c r="V6065" s="65" t="str">
        <f t="shared" si="5"/>
        <v/>
      </c>
      <c r="W6065" s="84"/>
      <c r="X6065" s="84"/>
      <c r="Y6065" s="85"/>
      <c r="Z6065" s="85"/>
      <c r="AA6065" s="65" t="str">
        <f t="shared" si="6"/>
        <v/>
      </c>
      <c r="AB6065" s="65" t="str">
        <f t="shared" si="7"/>
        <v/>
      </c>
      <c r="AC6065" s="86"/>
      <c r="AD6065" s="87" t="str">
        <f t="shared" si="8"/>
        <v/>
      </c>
      <c r="AE6065" s="84"/>
      <c r="AF6065" s="86">
        <f>IF(AC6065&gt;0,AC6065,'⚙️ Config'!$B$10)</f>
        <v>0.0075</v>
      </c>
      <c r="AG6065" s="88">
        <f t="shared" si="9"/>
        <v>10672.40978</v>
      </c>
      <c r="AH6065" s="88">
        <f>AG6065*'⚙️ Config'!$B$11</f>
        <v>53362.04888</v>
      </c>
      <c r="AI6065" s="88">
        <f>AH6065*'⚙️ Config'!$B$12</f>
        <v>16008.61466</v>
      </c>
      <c r="AJ6065" s="64"/>
      <c r="AK6065" s="84"/>
      <c r="AL6065" s="84"/>
      <c r="AM6065" s="84"/>
      <c r="AN6065" s="84"/>
      <c r="AO6065" s="84"/>
      <c r="AP6065" s="84"/>
      <c r="AQ6065" s="84"/>
    </row>
    <row r="6066" ht="15.0" customHeight="1">
      <c r="A6066" s="103">
        <v>6063.0</v>
      </c>
      <c r="B6066" s="104" t="s">
        <v>12672</v>
      </c>
      <c r="C6066" s="103" t="s">
        <v>141</v>
      </c>
      <c r="D6066" s="103" t="s">
        <v>12673</v>
      </c>
      <c r="E6066" s="105">
        <v>32.77</v>
      </c>
      <c r="F6066" s="103" t="s">
        <v>86</v>
      </c>
      <c r="G6066" s="103" t="s">
        <v>606</v>
      </c>
      <c r="H6066" s="106">
        <v>1421877.68</v>
      </c>
      <c r="I6066" s="103">
        <v>1.0</v>
      </c>
      <c r="J6066" s="107">
        <v>5.0</v>
      </c>
      <c r="K6066" s="104">
        <v>2021.0</v>
      </c>
      <c r="L6066" s="103" t="s">
        <v>448</v>
      </c>
      <c r="M6066" s="103">
        <v>2021.0</v>
      </c>
      <c r="N6066" s="103" t="s">
        <v>161</v>
      </c>
      <c r="O6066" s="65" t="str">
        <f t="shared" si="1"/>
        <v>021259940001</v>
      </c>
      <c r="P6066" s="65">
        <f t="shared" si="2"/>
        <v>0</v>
      </c>
      <c r="Q6066" s="65">
        <f t="shared" si="3"/>
        <v>6</v>
      </c>
      <c r="R6066" s="65" t="str">
        <f t="shared" si="12"/>
        <v>02.125.994/0001-06</v>
      </c>
      <c r="S6066" s="84"/>
      <c r="T6066" s="84" t="str">
        <f t="shared" si="10"/>
        <v/>
      </c>
      <c r="U6066" s="84" t="str">
        <f t="shared" si="11"/>
        <v/>
      </c>
      <c r="V6066" s="65" t="str">
        <f t="shared" si="5"/>
        <v/>
      </c>
      <c r="W6066" s="84"/>
      <c r="X6066" s="84"/>
      <c r="Y6066" s="85"/>
      <c r="Z6066" s="85"/>
      <c r="AA6066" s="65" t="str">
        <f t="shared" si="6"/>
        <v/>
      </c>
      <c r="AB6066" s="65" t="str">
        <f t="shared" si="7"/>
        <v/>
      </c>
      <c r="AC6066" s="86"/>
      <c r="AD6066" s="87" t="str">
        <f t="shared" si="8"/>
        <v/>
      </c>
      <c r="AE6066" s="84"/>
      <c r="AF6066" s="86">
        <f>IF(AC6066&gt;0,AC6066,'⚙️ Config'!$B$10)</f>
        <v>0.0075</v>
      </c>
      <c r="AG6066" s="88">
        <f t="shared" si="9"/>
        <v>10664.0826</v>
      </c>
      <c r="AH6066" s="88">
        <f>AG6066*'⚙️ Config'!$B$11</f>
        <v>53320.413</v>
      </c>
      <c r="AI6066" s="88">
        <f>AH6066*'⚙️ Config'!$B$12</f>
        <v>15996.1239</v>
      </c>
      <c r="AJ6066" s="64"/>
      <c r="AK6066" s="84"/>
      <c r="AL6066" s="84"/>
      <c r="AM6066" s="84"/>
      <c r="AN6066" s="84"/>
      <c r="AO6066" s="84"/>
      <c r="AP6066" s="84"/>
      <c r="AQ6066" s="84"/>
    </row>
    <row r="6067" ht="15.0" customHeight="1">
      <c r="A6067" s="103">
        <v>6064.0</v>
      </c>
      <c r="B6067" s="104" t="s">
        <v>12674</v>
      </c>
      <c r="C6067" s="103" t="s">
        <v>141</v>
      </c>
      <c r="D6067" s="103" t="s">
        <v>12675</v>
      </c>
      <c r="E6067" s="105">
        <v>33.25</v>
      </c>
      <c r="F6067" s="103" t="s">
        <v>86</v>
      </c>
      <c r="G6067" s="103" t="s">
        <v>606</v>
      </c>
      <c r="H6067" s="106">
        <v>1419470.31</v>
      </c>
      <c r="I6067" s="103">
        <v>1.0</v>
      </c>
      <c r="J6067" s="107">
        <v>4.8</v>
      </c>
      <c r="K6067" s="104">
        <v>2021.0</v>
      </c>
      <c r="L6067" s="103" t="s">
        <v>630</v>
      </c>
      <c r="M6067" s="103">
        <v>2021.0</v>
      </c>
      <c r="N6067" s="103" t="s">
        <v>161</v>
      </c>
      <c r="O6067" s="65" t="str">
        <f t="shared" si="1"/>
        <v>193817340001</v>
      </c>
      <c r="P6067" s="65">
        <f t="shared" si="2"/>
        <v>9</v>
      </c>
      <c r="Q6067" s="65">
        <f t="shared" si="3"/>
        <v>6</v>
      </c>
      <c r="R6067" s="65" t="str">
        <f t="shared" si="12"/>
        <v>19.381.734/0001-96</v>
      </c>
      <c r="S6067" s="84"/>
      <c r="T6067" s="84" t="str">
        <f t="shared" si="10"/>
        <v/>
      </c>
      <c r="U6067" s="84" t="str">
        <f t="shared" si="11"/>
        <v/>
      </c>
      <c r="V6067" s="65" t="str">
        <f t="shared" si="5"/>
        <v/>
      </c>
      <c r="W6067" s="84"/>
      <c r="X6067" s="84"/>
      <c r="Y6067" s="85"/>
      <c r="Z6067" s="85"/>
      <c r="AA6067" s="65" t="str">
        <f t="shared" si="6"/>
        <v/>
      </c>
      <c r="AB6067" s="65" t="str">
        <f t="shared" si="7"/>
        <v/>
      </c>
      <c r="AC6067" s="86"/>
      <c r="AD6067" s="87" t="str">
        <f t="shared" si="8"/>
        <v/>
      </c>
      <c r="AE6067" s="84"/>
      <c r="AF6067" s="86">
        <f>IF(AC6067&gt;0,AC6067,'⚙️ Config'!$B$10)</f>
        <v>0.0075</v>
      </c>
      <c r="AG6067" s="88">
        <f t="shared" si="9"/>
        <v>10646.02733</v>
      </c>
      <c r="AH6067" s="88">
        <f>AG6067*'⚙️ Config'!$B$11</f>
        <v>53230.13663</v>
      </c>
      <c r="AI6067" s="88">
        <f>AH6067*'⚙️ Config'!$B$12</f>
        <v>15969.04099</v>
      </c>
      <c r="AJ6067" s="64"/>
      <c r="AK6067" s="84"/>
      <c r="AL6067" s="84"/>
      <c r="AM6067" s="84"/>
      <c r="AN6067" s="84"/>
      <c r="AO6067" s="84"/>
      <c r="AP6067" s="84"/>
      <c r="AQ6067" s="84"/>
    </row>
    <row r="6068" ht="15.0" customHeight="1">
      <c r="A6068" s="98">
        <v>6065.0</v>
      </c>
      <c r="B6068" s="99" t="s">
        <v>12676</v>
      </c>
      <c r="C6068" s="98" t="s">
        <v>141</v>
      </c>
      <c r="D6068" s="98" t="s">
        <v>12677</v>
      </c>
      <c r="E6068" s="100">
        <v>33.5</v>
      </c>
      <c r="F6068" s="98" t="s">
        <v>86</v>
      </c>
      <c r="G6068" s="98" t="s">
        <v>606</v>
      </c>
      <c r="H6068" s="101">
        <v>1417998.15</v>
      </c>
      <c r="I6068" s="98">
        <v>1.0</v>
      </c>
      <c r="J6068" s="102">
        <v>4.7</v>
      </c>
      <c r="K6068" s="99">
        <v>2021.0</v>
      </c>
      <c r="L6068" s="98" t="s">
        <v>448</v>
      </c>
      <c r="M6068" s="98">
        <v>2021.0</v>
      </c>
      <c r="N6068" s="98" t="s">
        <v>161</v>
      </c>
      <c r="O6068" s="65" t="str">
        <f t="shared" si="1"/>
        <v>236275780001</v>
      </c>
      <c r="P6068" s="65">
        <f t="shared" si="2"/>
        <v>7</v>
      </c>
      <c r="Q6068" s="65">
        <f t="shared" si="3"/>
        <v>8</v>
      </c>
      <c r="R6068" s="65" t="str">
        <f t="shared" si="12"/>
        <v>23.627.578/0001-78</v>
      </c>
      <c r="S6068" s="84"/>
      <c r="T6068" s="84" t="str">
        <f t="shared" si="10"/>
        <v/>
      </c>
      <c r="U6068" s="84" t="str">
        <f t="shared" si="11"/>
        <v/>
      </c>
      <c r="V6068" s="65" t="str">
        <f t="shared" si="5"/>
        <v/>
      </c>
      <c r="W6068" s="84"/>
      <c r="X6068" s="84"/>
      <c r="Y6068" s="85"/>
      <c r="Z6068" s="85"/>
      <c r="AA6068" s="65" t="str">
        <f t="shared" si="6"/>
        <v/>
      </c>
      <c r="AB6068" s="65" t="str">
        <f t="shared" si="7"/>
        <v/>
      </c>
      <c r="AC6068" s="86"/>
      <c r="AD6068" s="87" t="str">
        <f t="shared" si="8"/>
        <v/>
      </c>
      <c r="AE6068" s="84"/>
      <c r="AF6068" s="86">
        <f>IF(AC6068&gt;0,AC6068,'⚙️ Config'!$B$10)</f>
        <v>0.0075</v>
      </c>
      <c r="AG6068" s="88">
        <f t="shared" si="9"/>
        <v>10634.98613</v>
      </c>
      <c r="AH6068" s="88">
        <f>AG6068*'⚙️ Config'!$B$11</f>
        <v>53174.93063</v>
      </c>
      <c r="AI6068" s="88">
        <f>AH6068*'⚙️ Config'!$B$12</f>
        <v>15952.47919</v>
      </c>
      <c r="AJ6068" s="64"/>
      <c r="AK6068" s="84"/>
      <c r="AL6068" s="84"/>
      <c r="AM6068" s="84"/>
      <c r="AN6068" s="84"/>
      <c r="AO6068" s="84"/>
      <c r="AP6068" s="84"/>
      <c r="AQ6068" s="84"/>
    </row>
    <row r="6069" ht="15.0" customHeight="1">
      <c r="A6069" s="103">
        <v>6066.0</v>
      </c>
      <c r="B6069" s="104" t="s">
        <v>12678</v>
      </c>
      <c r="C6069" s="103" t="s">
        <v>141</v>
      </c>
      <c r="D6069" s="103" t="s">
        <v>12679</v>
      </c>
      <c r="E6069" s="105">
        <v>33.25</v>
      </c>
      <c r="F6069" s="103" t="s">
        <v>86</v>
      </c>
      <c r="G6069" s="103" t="s">
        <v>606</v>
      </c>
      <c r="H6069" s="106">
        <v>1417971.54</v>
      </c>
      <c r="I6069" s="103">
        <v>1.0</v>
      </c>
      <c r="J6069" s="107">
        <v>4.8</v>
      </c>
      <c r="K6069" s="104">
        <v>2021.0</v>
      </c>
      <c r="L6069" s="103" t="s">
        <v>630</v>
      </c>
      <c r="M6069" s="103">
        <v>2021.0</v>
      </c>
      <c r="N6069" s="103" t="s">
        <v>342</v>
      </c>
      <c r="O6069" s="65" t="str">
        <f t="shared" si="1"/>
        <v>149878300001</v>
      </c>
      <c r="P6069" s="65">
        <f t="shared" si="2"/>
        <v>6</v>
      </c>
      <c r="Q6069" s="65">
        <f t="shared" si="3"/>
        <v>9</v>
      </c>
      <c r="R6069" s="65" t="str">
        <f t="shared" si="12"/>
        <v>14.987.830/0001-69</v>
      </c>
      <c r="S6069" s="84"/>
      <c r="T6069" s="84" t="str">
        <f t="shared" si="10"/>
        <v/>
      </c>
      <c r="U6069" s="84" t="str">
        <f t="shared" si="11"/>
        <v/>
      </c>
      <c r="V6069" s="65" t="str">
        <f t="shared" si="5"/>
        <v/>
      </c>
      <c r="W6069" s="84"/>
      <c r="X6069" s="84"/>
      <c r="Y6069" s="85"/>
      <c r="Z6069" s="85"/>
      <c r="AA6069" s="65" t="str">
        <f t="shared" si="6"/>
        <v/>
      </c>
      <c r="AB6069" s="65" t="str">
        <f t="shared" si="7"/>
        <v/>
      </c>
      <c r="AC6069" s="86"/>
      <c r="AD6069" s="87" t="str">
        <f t="shared" si="8"/>
        <v/>
      </c>
      <c r="AE6069" s="84"/>
      <c r="AF6069" s="86">
        <f>IF(AC6069&gt;0,AC6069,'⚙️ Config'!$B$10)</f>
        <v>0.0075</v>
      </c>
      <c r="AG6069" s="88">
        <f t="shared" si="9"/>
        <v>10634.78655</v>
      </c>
      <c r="AH6069" s="88">
        <f>AG6069*'⚙️ Config'!$B$11</f>
        <v>53173.93275</v>
      </c>
      <c r="AI6069" s="88">
        <f>AH6069*'⚙️ Config'!$B$12</f>
        <v>15952.17983</v>
      </c>
      <c r="AJ6069" s="64"/>
      <c r="AK6069" s="84"/>
      <c r="AL6069" s="84"/>
      <c r="AM6069" s="84"/>
      <c r="AN6069" s="84"/>
      <c r="AO6069" s="84"/>
      <c r="AP6069" s="84"/>
      <c r="AQ6069" s="84"/>
    </row>
    <row r="6070" ht="15.0" customHeight="1">
      <c r="A6070" s="98">
        <v>6067.0</v>
      </c>
      <c r="B6070" s="99" t="s">
        <v>12680</v>
      </c>
      <c r="C6070" s="98" t="s">
        <v>141</v>
      </c>
      <c r="D6070" s="98" t="s">
        <v>12681</v>
      </c>
      <c r="E6070" s="100">
        <v>33.25</v>
      </c>
      <c r="F6070" s="98" t="s">
        <v>86</v>
      </c>
      <c r="G6070" s="98" t="s">
        <v>606</v>
      </c>
      <c r="H6070" s="101">
        <v>1417928.98</v>
      </c>
      <c r="I6070" s="98">
        <v>1.0</v>
      </c>
      <c r="J6070" s="102">
        <v>4.8</v>
      </c>
      <c r="K6070" s="99">
        <v>2021.0</v>
      </c>
      <c r="L6070" s="98" t="s">
        <v>448</v>
      </c>
      <c r="M6070" s="98">
        <v>2021.0</v>
      </c>
      <c r="N6070" s="98" t="s">
        <v>161</v>
      </c>
      <c r="O6070" s="65" t="str">
        <f t="shared" si="1"/>
        <v>725366590001</v>
      </c>
      <c r="P6070" s="65">
        <f t="shared" si="2"/>
        <v>7</v>
      </c>
      <c r="Q6070" s="65">
        <f t="shared" si="3"/>
        <v>8</v>
      </c>
      <c r="R6070" s="65" t="str">
        <f t="shared" si="12"/>
        <v>72.536.659/0001-78</v>
      </c>
      <c r="S6070" s="84"/>
      <c r="T6070" s="84" t="str">
        <f t="shared" si="10"/>
        <v/>
      </c>
      <c r="U6070" s="84" t="str">
        <f t="shared" si="11"/>
        <v/>
      </c>
      <c r="V6070" s="65" t="str">
        <f t="shared" si="5"/>
        <v/>
      </c>
      <c r="W6070" s="84"/>
      <c r="X6070" s="84"/>
      <c r="Y6070" s="85"/>
      <c r="Z6070" s="85"/>
      <c r="AA6070" s="65" t="str">
        <f t="shared" si="6"/>
        <v/>
      </c>
      <c r="AB6070" s="65" t="str">
        <f t="shared" si="7"/>
        <v/>
      </c>
      <c r="AC6070" s="86"/>
      <c r="AD6070" s="87" t="str">
        <f t="shared" si="8"/>
        <v/>
      </c>
      <c r="AE6070" s="84"/>
      <c r="AF6070" s="86">
        <f>IF(AC6070&gt;0,AC6070,'⚙️ Config'!$B$10)</f>
        <v>0.0075</v>
      </c>
      <c r="AG6070" s="88">
        <f t="shared" si="9"/>
        <v>10634.46735</v>
      </c>
      <c r="AH6070" s="88">
        <f>AG6070*'⚙️ Config'!$B$11</f>
        <v>53172.33675</v>
      </c>
      <c r="AI6070" s="88">
        <f>AH6070*'⚙️ Config'!$B$12</f>
        <v>15951.70103</v>
      </c>
      <c r="AJ6070" s="64"/>
      <c r="AK6070" s="84"/>
      <c r="AL6070" s="84"/>
      <c r="AM6070" s="84"/>
      <c r="AN6070" s="84"/>
      <c r="AO6070" s="84"/>
      <c r="AP6070" s="84"/>
      <c r="AQ6070" s="84"/>
    </row>
    <row r="6071" ht="15.0" customHeight="1">
      <c r="A6071" s="103">
        <v>6068.0</v>
      </c>
      <c r="B6071" s="104" t="s">
        <v>12682</v>
      </c>
      <c r="C6071" s="103" t="s">
        <v>141</v>
      </c>
      <c r="D6071" s="103" t="s">
        <v>12683</v>
      </c>
      <c r="E6071" s="105">
        <v>32.54</v>
      </c>
      <c r="F6071" s="103" t="s">
        <v>86</v>
      </c>
      <c r="G6071" s="103" t="s">
        <v>606</v>
      </c>
      <c r="H6071" s="106">
        <v>1416643.29</v>
      </c>
      <c r="I6071" s="103">
        <v>1.0</v>
      </c>
      <c r="J6071" s="107">
        <v>5.1</v>
      </c>
      <c r="K6071" s="104">
        <v>2021.0</v>
      </c>
      <c r="L6071" s="103" t="s">
        <v>202</v>
      </c>
      <c r="M6071" s="103">
        <v>2021.0</v>
      </c>
      <c r="N6071" s="103" t="s">
        <v>161</v>
      </c>
      <c r="O6071" s="65" t="str">
        <f t="shared" si="1"/>
        <v>088693330001</v>
      </c>
      <c r="P6071" s="65">
        <f t="shared" si="2"/>
        <v>6</v>
      </c>
      <c r="Q6071" s="65">
        <f t="shared" si="3"/>
        <v>3</v>
      </c>
      <c r="R6071" s="65" t="str">
        <f t="shared" si="12"/>
        <v>08.869.333/0001-63</v>
      </c>
      <c r="S6071" s="84"/>
      <c r="T6071" s="84" t="str">
        <f t="shared" si="10"/>
        <v/>
      </c>
      <c r="U6071" s="84" t="str">
        <f t="shared" si="11"/>
        <v/>
      </c>
      <c r="V6071" s="65" t="str">
        <f t="shared" si="5"/>
        <v/>
      </c>
      <c r="W6071" s="84"/>
      <c r="X6071" s="84"/>
      <c r="Y6071" s="85"/>
      <c r="Z6071" s="85"/>
      <c r="AA6071" s="65" t="str">
        <f t="shared" si="6"/>
        <v/>
      </c>
      <c r="AB6071" s="65" t="str">
        <f t="shared" si="7"/>
        <v/>
      </c>
      <c r="AC6071" s="86"/>
      <c r="AD6071" s="87" t="str">
        <f t="shared" si="8"/>
        <v/>
      </c>
      <c r="AE6071" s="84"/>
      <c r="AF6071" s="86">
        <f>IF(AC6071&gt;0,AC6071,'⚙️ Config'!$B$10)</f>
        <v>0.0075</v>
      </c>
      <c r="AG6071" s="88">
        <f t="shared" si="9"/>
        <v>10624.82468</v>
      </c>
      <c r="AH6071" s="88">
        <f>AG6071*'⚙️ Config'!$B$11</f>
        <v>53124.12338</v>
      </c>
      <c r="AI6071" s="88">
        <f>AH6071*'⚙️ Config'!$B$12</f>
        <v>15937.23701</v>
      </c>
      <c r="AJ6071" s="64"/>
      <c r="AK6071" s="84"/>
      <c r="AL6071" s="84"/>
      <c r="AM6071" s="84"/>
      <c r="AN6071" s="84"/>
      <c r="AO6071" s="84"/>
      <c r="AP6071" s="84"/>
      <c r="AQ6071" s="84"/>
    </row>
    <row r="6072" ht="15.0" customHeight="1">
      <c r="A6072" s="98">
        <v>6069.0</v>
      </c>
      <c r="B6072" s="99" t="s">
        <v>12684</v>
      </c>
      <c r="C6072" s="98" t="s">
        <v>141</v>
      </c>
      <c r="D6072" s="98" t="s">
        <v>12685</v>
      </c>
      <c r="E6072" s="100">
        <v>33.0</v>
      </c>
      <c r="F6072" s="98" t="s">
        <v>86</v>
      </c>
      <c r="G6072" s="98" t="s">
        <v>606</v>
      </c>
      <c r="H6072" s="101">
        <v>1416407.61</v>
      </c>
      <c r="I6072" s="98">
        <v>1.0</v>
      </c>
      <c r="J6072" s="102">
        <v>4.9</v>
      </c>
      <c r="K6072" s="99">
        <v>2021.0</v>
      </c>
      <c r="L6072" s="98" t="s">
        <v>197</v>
      </c>
      <c r="M6072" s="98">
        <v>2021.0</v>
      </c>
      <c r="N6072" s="98" t="s">
        <v>145</v>
      </c>
      <c r="O6072" s="65" t="str">
        <f t="shared" si="1"/>
        <v>617441160001</v>
      </c>
      <c r="P6072" s="65">
        <f t="shared" si="2"/>
        <v>2</v>
      </c>
      <c r="Q6072" s="65">
        <f t="shared" si="3"/>
        <v>0</v>
      </c>
      <c r="R6072" s="65" t="str">
        <f t="shared" si="12"/>
        <v>61.744.116/0001-20</v>
      </c>
      <c r="S6072" s="84"/>
      <c r="T6072" s="84" t="str">
        <f t="shared" si="10"/>
        <v/>
      </c>
      <c r="U6072" s="84" t="str">
        <f t="shared" si="11"/>
        <v/>
      </c>
      <c r="V6072" s="65" t="str">
        <f t="shared" si="5"/>
        <v/>
      </c>
      <c r="W6072" s="84"/>
      <c r="X6072" s="84"/>
      <c r="Y6072" s="85"/>
      <c r="Z6072" s="85"/>
      <c r="AA6072" s="65" t="str">
        <f t="shared" si="6"/>
        <v/>
      </c>
      <c r="AB6072" s="65" t="str">
        <f t="shared" si="7"/>
        <v/>
      </c>
      <c r="AC6072" s="86"/>
      <c r="AD6072" s="87" t="str">
        <f t="shared" si="8"/>
        <v/>
      </c>
      <c r="AE6072" s="84"/>
      <c r="AF6072" s="86">
        <f>IF(AC6072&gt;0,AC6072,'⚙️ Config'!$B$10)</f>
        <v>0.0075</v>
      </c>
      <c r="AG6072" s="88">
        <f t="shared" si="9"/>
        <v>10623.05708</v>
      </c>
      <c r="AH6072" s="88">
        <f>AG6072*'⚙️ Config'!$B$11</f>
        <v>53115.28538</v>
      </c>
      <c r="AI6072" s="88">
        <f>AH6072*'⚙️ Config'!$B$12</f>
        <v>15934.58561</v>
      </c>
      <c r="AJ6072" s="64"/>
      <c r="AK6072" s="84"/>
      <c r="AL6072" s="84"/>
      <c r="AM6072" s="84"/>
      <c r="AN6072" s="84"/>
      <c r="AO6072" s="84"/>
      <c r="AP6072" s="84"/>
      <c r="AQ6072" s="84"/>
    </row>
    <row r="6073" ht="15.0" customHeight="1">
      <c r="A6073" s="98">
        <v>6070.0</v>
      </c>
      <c r="B6073" s="99" t="s">
        <v>12686</v>
      </c>
      <c r="C6073" s="98" t="s">
        <v>141</v>
      </c>
      <c r="D6073" s="98" t="s">
        <v>12687</v>
      </c>
      <c r="E6073" s="100">
        <v>33.25</v>
      </c>
      <c r="F6073" s="98" t="s">
        <v>86</v>
      </c>
      <c r="G6073" s="98" t="s">
        <v>606</v>
      </c>
      <c r="H6073" s="101">
        <v>1416138.58</v>
      </c>
      <c r="I6073" s="98">
        <v>1.0</v>
      </c>
      <c r="J6073" s="102">
        <v>4.8</v>
      </c>
      <c r="K6073" s="99">
        <v>2021.0</v>
      </c>
      <c r="L6073" s="98" t="s">
        <v>630</v>
      </c>
      <c r="M6073" s="98">
        <v>2021.0</v>
      </c>
      <c r="N6073" s="98" t="s">
        <v>161</v>
      </c>
      <c r="O6073" s="65" t="str">
        <f t="shared" si="1"/>
        <v>146894220001</v>
      </c>
      <c r="P6073" s="65">
        <f t="shared" si="2"/>
        <v>2</v>
      </c>
      <c r="Q6073" s="65">
        <f t="shared" si="3"/>
        <v>0</v>
      </c>
      <c r="R6073" s="65" t="str">
        <f t="shared" si="12"/>
        <v>14.689.422/0001-20</v>
      </c>
      <c r="S6073" s="84"/>
      <c r="T6073" s="84" t="str">
        <f t="shared" si="10"/>
        <v/>
      </c>
      <c r="U6073" s="84" t="str">
        <f t="shared" si="11"/>
        <v/>
      </c>
      <c r="V6073" s="65" t="str">
        <f t="shared" si="5"/>
        <v/>
      </c>
      <c r="W6073" s="84"/>
      <c r="X6073" s="84"/>
      <c r="Y6073" s="85"/>
      <c r="Z6073" s="85"/>
      <c r="AA6073" s="65" t="str">
        <f t="shared" si="6"/>
        <v/>
      </c>
      <c r="AB6073" s="65" t="str">
        <f t="shared" si="7"/>
        <v/>
      </c>
      <c r="AC6073" s="86"/>
      <c r="AD6073" s="87" t="str">
        <f t="shared" si="8"/>
        <v/>
      </c>
      <c r="AE6073" s="84"/>
      <c r="AF6073" s="86">
        <f>IF(AC6073&gt;0,AC6073,'⚙️ Config'!$B$10)</f>
        <v>0.0075</v>
      </c>
      <c r="AG6073" s="88">
        <f t="shared" si="9"/>
        <v>10621.03935</v>
      </c>
      <c r="AH6073" s="88">
        <f>AG6073*'⚙️ Config'!$B$11</f>
        <v>53105.19675</v>
      </c>
      <c r="AI6073" s="88">
        <f>AH6073*'⚙️ Config'!$B$12</f>
        <v>15931.55903</v>
      </c>
      <c r="AJ6073" s="64"/>
      <c r="AK6073" s="84"/>
      <c r="AL6073" s="84"/>
      <c r="AM6073" s="84"/>
      <c r="AN6073" s="84"/>
      <c r="AO6073" s="84"/>
      <c r="AP6073" s="84"/>
      <c r="AQ6073" s="84"/>
    </row>
    <row r="6074" ht="15.0" customHeight="1">
      <c r="A6074" s="98">
        <v>6071.0</v>
      </c>
      <c r="B6074" s="99" t="s">
        <v>12688</v>
      </c>
      <c r="C6074" s="98" t="s">
        <v>141</v>
      </c>
      <c r="D6074" s="98" t="s">
        <v>12689</v>
      </c>
      <c r="E6074" s="100">
        <v>33.5</v>
      </c>
      <c r="F6074" s="98" t="s">
        <v>86</v>
      </c>
      <c r="G6074" s="98" t="s">
        <v>606</v>
      </c>
      <c r="H6074" s="101">
        <v>1416090.74</v>
      </c>
      <c r="I6074" s="98">
        <v>1.0</v>
      </c>
      <c r="J6074" s="102">
        <v>4.7</v>
      </c>
      <c r="K6074" s="99">
        <v>2021.0</v>
      </c>
      <c r="L6074" s="98" t="s">
        <v>630</v>
      </c>
      <c r="M6074" s="98">
        <v>2021.0</v>
      </c>
      <c r="N6074" s="98" t="s">
        <v>161</v>
      </c>
      <c r="O6074" s="65" t="str">
        <f t="shared" si="1"/>
        <v>286894620001</v>
      </c>
      <c r="P6074" s="65">
        <f t="shared" si="2"/>
        <v>8</v>
      </c>
      <c r="Q6074" s="65">
        <f t="shared" si="3"/>
        <v>7</v>
      </c>
      <c r="R6074" s="65" t="str">
        <f t="shared" si="12"/>
        <v>28.689.462/0001-87</v>
      </c>
      <c r="S6074" s="84"/>
      <c r="T6074" s="84" t="str">
        <f t="shared" si="10"/>
        <v/>
      </c>
      <c r="U6074" s="84" t="str">
        <f t="shared" si="11"/>
        <v/>
      </c>
      <c r="V6074" s="65" t="str">
        <f t="shared" si="5"/>
        <v/>
      </c>
      <c r="W6074" s="84"/>
      <c r="X6074" s="84"/>
      <c r="Y6074" s="85"/>
      <c r="Z6074" s="85"/>
      <c r="AA6074" s="65" t="str">
        <f t="shared" si="6"/>
        <v/>
      </c>
      <c r="AB6074" s="65" t="str">
        <f t="shared" si="7"/>
        <v/>
      </c>
      <c r="AC6074" s="86"/>
      <c r="AD6074" s="87" t="str">
        <f t="shared" si="8"/>
        <v/>
      </c>
      <c r="AE6074" s="84"/>
      <c r="AF6074" s="86">
        <f>IF(AC6074&gt;0,AC6074,'⚙️ Config'!$B$10)</f>
        <v>0.0075</v>
      </c>
      <c r="AG6074" s="88">
        <f t="shared" si="9"/>
        <v>10620.68055</v>
      </c>
      <c r="AH6074" s="88">
        <f>AG6074*'⚙️ Config'!$B$11</f>
        <v>53103.40275</v>
      </c>
      <c r="AI6074" s="88">
        <f>AH6074*'⚙️ Config'!$B$12</f>
        <v>15931.02083</v>
      </c>
      <c r="AJ6074" s="64"/>
      <c r="AK6074" s="84"/>
      <c r="AL6074" s="84"/>
      <c r="AM6074" s="84"/>
      <c r="AN6074" s="84"/>
      <c r="AO6074" s="84"/>
      <c r="AP6074" s="84"/>
      <c r="AQ6074" s="84"/>
    </row>
    <row r="6075" ht="15.0" customHeight="1">
      <c r="A6075" s="98">
        <v>6072.0</v>
      </c>
      <c r="B6075" s="99" t="s">
        <v>12690</v>
      </c>
      <c r="C6075" s="98" t="s">
        <v>141</v>
      </c>
      <c r="D6075" s="98" t="s">
        <v>12691</v>
      </c>
      <c r="E6075" s="100">
        <v>32.54</v>
      </c>
      <c r="F6075" s="98" t="s">
        <v>86</v>
      </c>
      <c r="G6075" s="98" t="s">
        <v>606</v>
      </c>
      <c r="H6075" s="101">
        <v>1412135.17</v>
      </c>
      <c r="I6075" s="98">
        <v>1.0</v>
      </c>
      <c r="J6075" s="102">
        <v>5.1</v>
      </c>
      <c r="K6075" s="99">
        <v>2021.0</v>
      </c>
      <c r="L6075" s="98" t="s">
        <v>630</v>
      </c>
      <c r="M6075" s="98">
        <v>2021.0</v>
      </c>
      <c r="N6075" s="98" t="s">
        <v>161</v>
      </c>
      <c r="O6075" s="65" t="str">
        <f t="shared" si="1"/>
        <v>071179310001</v>
      </c>
      <c r="P6075" s="65">
        <f t="shared" si="2"/>
        <v>1</v>
      </c>
      <c r="Q6075" s="65">
        <f t="shared" si="3"/>
        <v>3</v>
      </c>
      <c r="R6075" s="65" t="str">
        <f t="shared" si="12"/>
        <v>07.117.931/0001-13</v>
      </c>
      <c r="S6075" s="84"/>
      <c r="T6075" s="84" t="str">
        <f t="shared" si="10"/>
        <v/>
      </c>
      <c r="U6075" s="84" t="str">
        <f t="shared" si="11"/>
        <v/>
      </c>
      <c r="V6075" s="65" t="str">
        <f t="shared" si="5"/>
        <v/>
      </c>
      <c r="W6075" s="84"/>
      <c r="X6075" s="84"/>
      <c r="Y6075" s="85"/>
      <c r="Z6075" s="85"/>
      <c r="AA6075" s="65" t="str">
        <f t="shared" si="6"/>
        <v/>
      </c>
      <c r="AB6075" s="65" t="str">
        <f t="shared" si="7"/>
        <v/>
      </c>
      <c r="AC6075" s="86"/>
      <c r="AD6075" s="87" t="str">
        <f t="shared" si="8"/>
        <v/>
      </c>
      <c r="AE6075" s="84"/>
      <c r="AF6075" s="86">
        <f>IF(AC6075&gt;0,AC6075,'⚙️ Config'!$B$10)</f>
        <v>0.0075</v>
      </c>
      <c r="AG6075" s="88">
        <f t="shared" si="9"/>
        <v>10591.01378</v>
      </c>
      <c r="AH6075" s="88">
        <f>AG6075*'⚙️ Config'!$B$11</f>
        <v>52955.06888</v>
      </c>
      <c r="AI6075" s="88">
        <f>AH6075*'⚙️ Config'!$B$12</f>
        <v>15886.52066</v>
      </c>
      <c r="AJ6075" s="64"/>
      <c r="AK6075" s="84"/>
      <c r="AL6075" s="84"/>
      <c r="AM6075" s="84"/>
      <c r="AN6075" s="84"/>
      <c r="AO6075" s="84"/>
      <c r="AP6075" s="84"/>
      <c r="AQ6075" s="84"/>
    </row>
    <row r="6076" ht="15.0" customHeight="1">
      <c r="A6076" s="98">
        <v>6073.0</v>
      </c>
      <c r="B6076" s="99" t="s">
        <v>12692</v>
      </c>
      <c r="C6076" s="98" t="s">
        <v>141</v>
      </c>
      <c r="D6076" s="98" t="s">
        <v>12693</v>
      </c>
      <c r="E6076" s="100">
        <v>33.5</v>
      </c>
      <c r="F6076" s="98" t="s">
        <v>86</v>
      </c>
      <c r="G6076" s="98" t="s">
        <v>606</v>
      </c>
      <c r="H6076" s="101">
        <v>1411997.83</v>
      </c>
      <c r="I6076" s="98">
        <v>1.0</v>
      </c>
      <c r="J6076" s="102">
        <v>4.7</v>
      </c>
      <c r="K6076" s="99">
        <v>2021.0</v>
      </c>
      <c r="L6076" s="98" t="s">
        <v>202</v>
      </c>
      <c r="M6076" s="98">
        <v>2021.0</v>
      </c>
      <c r="N6076" s="98" t="s">
        <v>161</v>
      </c>
      <c r="O6076" s="65" t="str">
        <f t="shared" si="1"/>
        <v>213910620001</v>
      </c>
      <c r="P6076" s="65">
        <f t="shared" si="2"/>
        <v>4</v>
      </c>
      <c r="Q6076" s="65">
        <f t="shared" si="3"/>
        <v>1</v>
      </c>
      <c r="R6076" s="65" t="str">
        <f t="shared" si="12"/>
        <v>21.391.062/0001-41</v>
      </c>
      <c r="S6076" s="84"/>
      <c r="T6076" s="84" t="str">
        <f t="shared" si="10"/>
        <v/>
      </c>
      <c r="U6076" s="84" t="str">
        <f t="shared" si="11"/>
        <v/>
      </c>
      <c r="V6076" s="65" t="str">
        <f t="shared" si="5"/>
        <v/>
      </c>
      <c r="W6076" s="84"/>
      <c r="X6076" s="84"/>
      <c r="Y6076" s="85"/>
      <c r="Z6076" s="85"/>
      <c r="AA6076" s="65" t="str">
        <f t="shared" si="6"/>
        <v/>
      </c>
      <c r="AB6076" s="65" t="str">
        <f t="shared" si="7"/>
        <v/>
      </c>
      <c r="AC6076" s="86"/>
      <c r="AD6076" s="87" t="str">
        <f t="shared" si="8"/>
        <v/>
      </c>
      <c r="AE6076" s="84"/>
      <c r="AF6076" s="86">
        <f>IF(AC6076&gt;0,AC6076,'⚙️ Config'!$B$10)</f>
        <v>0.0075</v>
      </c>
      <c r="AG6076" s="88">
        <f t="shared" si="9"/>
        <v>10589.98373</v>
      </c>
      <c r="AH6076" s="88">
        <f>AG6076*'⚙️ Config'!$B$11</f>
        <v>52949.91863</v>
      </c>
      <c r="AI6076" s="88">
        <f>AH6076*'⚙️ Config'!$B$12</f>
        <v>15884.97559</v>
      </c>
      <c r="AJ6076" s="64"/>
      <c r="AK6076" s="84"/>
      <c r="AL6076" s="84"/>
      <c r="AM6076" s="84"/>
      <c r="AN6076" s="84"/>
      <c r="AO6076" s="84"/>
      <c r="AP6076" s="84"/>
      <c r="AQ6076" s="84"/>
    </row>
    <row r="6077" ht="15.0" customHeight="1">
      <c r="A6077" s="103">
        <v>6074.0</v>
      </c>
      <c r="B6077" s="104" t="s">
        <v>12694</v>
      </c>
      <c r="C6077" s="103" t="s">
        <v>141</v>
      </c>
      <c r="D6077" s="103" t="s">
        <v>12695</v>
      </c>
      <c r="E6077" s="105">
        <v>33.5</v>
      </c>
      <c r="F6077" s="103" t="s">
        <v>86</v>
      </c>
      <c r="G6077" s="103" t="s">
        <v>606</v>
      </c>
      <c r="H6077" s="106">
        <v>1410122.68</v>
      </c>
      <c r="I6077" s="103">
        <v>1.0</v>
      </c>
      <c r="J6077" s="107">
        <v>4.7</v>
      </c>
      <c r="K6077" s="104">
        <v>2021.0</v>
      </c>
      <c r="L6077" s="103" t="s">
        <v>630</v>
      </c>
      <c r="M6077" s="103">
        <v>2021.0</v>
      </c>
      <c r="N6077" s="103" t="s">
        <v>342</v>
      </c>
      <c r="O6077" s="65" t="str">
        <f t="shared" si="1"/>
        <v>280951780001</v>
      </c>
      <c r="P6077" s="65">
        <f t="shared" si="2"/>
        <v>8</v>
      </c>
      <c r="Q6077" s="65">
        <f t="shared" si="3"/>
        <v>2</v>
      </c>
      <c r="R6077" s="65" t="str">
        <f t="shared" si="12"/>
        <v>28.095.178/0001-82</v>
      </c>
      <c r="S6077" s="84"/>
      <c r="T6077" s="84" t="str">
        <f t="shared" si="10"/>
        <v/>
      </c>
      <c r="U6077" s="84" t="str">
        <f t="shared" si="11"/>
        <v/>
      </c>
      <c r="V6077" s="65" t="str">
        <f t="shared" si="5"/>
        <v/>
      </c>
      <c r="W6077" s="84"/>
      <c r="X6077" s="84"/>
      <c r="Y6077" s="85"/>
      <c r="Z6077" s="85"/>
      <c r="AA6077" s="65" t="str">
        <f t="shared" si="6"/>
        <v/>
      </c>
      <c r="AB6077" s="65" t="str">
        <f t="shared" si="7"/>
        <v/>
      </c>
      <c r="AC6077" s="86"/>
      <c r="AD6077" s="87" t="str">
        <f t="shared" si="8"/>
        <v/>
      </c>
      <c r="AE6077" s="84"/>
      <c r="AF6077" s="86">
        <f>IF(AC6077&gt;0,AC6077,'⚙️ Config'!$B$10)</f>
        <v>0.0075</v>
      </c>
      <c r="AG6077" s="88">
        <f t="shared" si="9"/>
        <v>10575.9201</v>
      </c>
      <c r="AH6077" s="88">
        <f>AG6077*'⚙️ Config'!$B$11</f>
        <v>52879.6005</v>
      </c>
      <c r="AI6077" s="88">
        <f>AH6077*'⚙️ Config'!$B$12</f>
        <v>15863.88015</v>
      </c>
      <c r="AJ6077" s="64"/>
      <c r="AK6077" s="84"/>
      <c r="AL6077" s="84"/>
      <c r="AM6077" s="84"/>
      <c r="AN6077" s="84"/>
      <c r="AO6077" s="84"/>
      <c r="AP6077" s="84"/>
      <c r="AQ6077" s="84"/>
    </row>
    <row r="6078" ht="15.0" customHeight="1">
      <c r="A6078" s="98">
        <v>6075.0</v>
      </c>
      <c r="B6078" s="99" t="s">
        <v>12696</v>
      </c>
      <c r="C6078" s="98" t="s">
        <v>141</v>
      </c>
      <c r="D6078" s="98" t="s">
        <v>12697</v>
      </c>
      <c r="E6078" s="100">
        <v>33.5</v>
      </c>
      <c r="F6078" s="98" t="s">
        <v>86</v>
      </c>
      <c r="G6078" s="98" t="s">
        <v>606</v>
      </c>
      <c r="H6078" s="101">
        <v>1409675.9</v>
      </c>
      <c r="I6078" s="98">
        <v>1.0</v>
      </c>
      <c r="J6078" s="102">
        <v>4.7</v>
      </c>
      <c r="K6078" s="99">
        <v>2021.0</v>
      </c>
      <c r="L6078" s="98" t="s">
        <v>630</v>
      </c>
      <c r="M6078" s="98">
        <v>2021.0</v>
      </c>
      <c r="N6078" s="98" t="s">
        <v>161</v>
      </c>
      <c r="O6078" s="65" t="str">
        <f t="shared" si="1"/>
        <v>077879870001</v>
      </c>
      <c r="P6078" s="65">
        <f t="shared" si="2"/>
        <v>8</v>
      </c>
      <c r="Q6078" s="65">
        <f t="shared" si="3"/>
        <v>5</v>
      </c>
      <c r="R6078" s="65" t="str">
        <f t="shared" si="12"/>
        <v>07.787.987/0001-85</v>
      </c>
      <c r="S6078" s="84"/>
      <c r="T6078" s="84" t="str">
        <f t="shared" si="10"/>
        <v/>
      </c>
      <c r="U6078" s="84" t="str">
        <f t="shared" si="11"/>
        <v/>
      </c>
      <c r="V6078" s="65" t="str">
        <f t="shared" si="5"/>
        <v/>
      </c>
      <c r="W6078" s="84"/>
      <c r="X6078" s="84"/>
      <c r="Y6078" s="85"/>
      <c r="Z6078" s="85"/>
      <c r="AA6078" s="65" t="str">
        <f t="shared" si="6"/>
        <v/>
      </c>
      <c r="AB6078" s="65" t="str">
        <f t="shared" si="7"/>
        <v/>
      </c>
      <c r="AC6078" s="86"/>
      <c r="AD6078" s="87" t="str">
        <f t="shared" si="8"/>
        <v/>
      </c>
      <c r="AE6078" s="84"/>
      <c r="AF6078" s="86">
        <f>IF(AC6078&gt;0,AC6078,'⚙️ Config'!$B$10)</f>
        <v>0.0075</v>
      </c>
      <c r="AG6078" s="88">
        <f t="shared" si="9"/>
        <v>10572.56925</v>
      </c>
      <c r="AH6078" s="88">
        <f>AG6078*'⚙️ Config'!$B$11</f>
        <v>52862.84625</v>
      </c>
      <c r="AI6078" s="88">
        <f>AH6078*'⚙️ Config'!$B$12</f>
        <v>15858.85388</v>
      </c>
      <c r="AJ6078" s="64"/>
      <c r="AK6078" s="84"/>
      <c r="AL6078" s="84"/>
      <c r="AM6078" s="84"/>
      <c r="AN6078" s="84"/>
      <c r="AO6078" s="84"/>
      <c r="AP6078" s="84"/>
      <c r="AQ6078" s="84"/>
    </row>
    <row r="6079" ht="15.0" customHeight="1">
      <c r="A6079" s="98">
        <v>6076.0</v>
      </c>
      <c r="B6079" s="99" t="s">
        <v>12698</v>
      </c>
      <c r="C6079" s="98" t="s">
        <v>141</v>
      </c>
      <c r="D6079" s="98" t="s">
        <v>12699</v>
      </c>
      <c r="E6079" s="100">
        <v>33.25</v>
      </c>
      <c r="F6079" s="98" t="s">
        <v>86</v>
      </c>
      <c r="G6079" s="98" t="s">
        <v>606</v>
      </c>
      <c r="H6079" s="101">
        <v>1409449.23</v>
      </c>
      <c r="I6079" s="98">
        <v>1.0</v>
      </c>
      <c r="J6079" s="102">
        <v>4.8</v>
      </c>
      <c r="K6079" s="99">
        <v>2021.0</v>
      </c>
      <c r="L6079" s="98" t="s">
        <v>630</v>
      </c>
      <c r="M6079" s="98">
        <v>2021.0</v>
      </c>
      <c r="N6079" s="98" t="s">
        <v>161</v>
      </c>
      <c r="O6079" s="65" t="str">
        <f t="shared" si="1"/>
        <v>130840720001</v>
      </c>
      <c r="P6079" s="65">
        <f t="shared" si="2"/>
        <v>0</v>
      </c>
      <c r="Q6079" s="65">
        <f t="shared" si="3"/>
        <v>6</v>
      </c>
      <c r="R6079" s="65" t="str">
        <f t="shared" si="12"/>
        <v>13.084.072/0001-06</v>
      </c>
      <c r="S6079" s="84"/>
      <c r="T6079" s="84" t="str">
        <f t="shared" si="10"/>
        <v/>
      </c>
      <c r="U6079" s="84" t="str">
        <f t="shared" si="11"/>
        <v/>
      </c>
      <c r="V6079" s="65" t="str">
        <f t="shared" si="5"/>
        <v/>
      </c>
      <c r="W6079" s="84"/>
      <c r="X6079" s="84"/>
      <c r="Y6079" s="85"/>
      <c r="Z6079" s="85"/>
      <c r="AA6079" s="65" t="str">
        <f t="shared" si="6"/>
        <v/>
      </c>
      <c r="AB6079" s="65" t="str">
        <f t="shared" si="7"/>
        <v/>
      </c>
      <c r="AC6079" s="86"/>
      <c r="AD6079" s="87" t="str">
        <f t="shared" si="8"/>
        <v/>
      </c>
      <c r="AE6079" s="84"/>
      <c r="AF6079" s="86">
        <f>IF(AC6079&gt;0,AC6079,'⚙️ Config'!$B$10)</f>
        <v>0.0075</v>
      </c>
      <c r="AG6079" s="88">
        <f t="shared" si="9"/>
        <v>10570.86923</v>
      </c>
      <c r="AH6079" s="88">
        <f>AG6079*'⚙️ Config'!$B$11</f>
        <v>52854.34613</v>
      </c>
      <c r="AI6079" s="88">
        <f>AH6079*'⚙️ Config'!$B$12</f>
        <v>15856.30384</v>
      </c>
      <c r="AJ6079" s="64"/>
      <c r="AK6079" s="84"/>
      <c r="AL6079" s="84"/>
      <c r="AM6079" s="84"/>
      <c r="AN6079" s="84"/>
      <c r="AO6079" s="84"/>
      <c r="AP6079" s="84"/>
      <c r="AQ6079" s="84"/>
    </row>
    <row r="6080" ht="15.0" customHeight="1">
      <c r="A6080" s="103">
        <v>6077.0</v>
      </c>
      <c r="B6080" s="104" t="s">
        <v>12700</v>
      </c>
      <c r="C6080" s="103" t="s">
        <v>141</v>
      </c>
      <c r="D6080" s="103" t="s">
        <v>12701</v>
      </c>
      <c r="E6080" s="105">
        <v>33.5</v>
      </c>
      <c r="F6080" s="103" t="s">
        <v>86</v>
      </c>
      <c r="G6080" s="103" t="s">
        <v>606</v>
      </c>
      <c r="H6080" s="106">
        <v>1408718.74</v>
      </c>
      <c r="I6080" s="103">
        <v>1.0</v>
      </c>
      <c r="J6080" s="107">
        <v>4.7</v>
      </c>
      <c r="K6080" s="104">
        <v>2021.0</v>
      </c>
      <c r="L6080" s="103" t="s">
        <v>202</v>
      </c>
      <c r="M6080" s="103">
        <v>2021.0</v>
      </c>
      <c r="N6080" s="103" t="s">
        <v>161</v>
      </c>
      <c r="O6080" s="65" t="str">
        <f t="shared" si="1"/>
        <v>582918650001</v>
      </c>
      <c r="P6080" s="65">
        <f t="shared" si="2"/>
        <v>3</v>
      </c>
      <c r="Q6080" s="65">
        <f t="shared" si="3"/>
        <v>4</v>
      </c>
      <c r="R6080" s="65" t="str">
        <f t="shared" si="12"/>
        <v>58.291.865/0001-34</v>
      </c>
      <c r="S6080" s="84"/>
      <c r="T6080" s="84" t="str">
        <f t="shared" si="10"/>
        <v/>
      </c>
      <c r="U6080" s="84" t="str">
        <f t="shared" si="11"/>
        <v/>
      </c>
      <c r="V6080" s="65" t="str">
        <f t="shared" si="5"/>
        <v/>
      </c>
      <c r="W6080" s="84"/>
      <c r="X6080" s="84"/>
      <c r="Y6080" s="85"/>
      <c r="Z6080" s="85"/>
      <c r="AA6080" s="65" t="str">
        <f t="shared" si="6"/>
        <v/>
      </c>
      <c r="AB6080" s="65" t="str">
        <f t="shared" si="7"/>
        <v/>
      </c>
      <c r="AC6080" s="86"/>
      <c r="AD6080" s="87" t="str">
        <f t="shared" si="8"/>
        <v/>
      </c>
      <c r="AE6080" s="84"/>
      <c r="AF6080" s="86">
        <f>IF(AC6080&gt;0,AC6080,'⚙️ Config'!$B$10)</f>
        <v>0.0075</v>
      </c>
      <c r="AG6080" s="88">
        <f t="shared" si="9"/>
        <v>10565.39055</v>
      </c>
      <c r="AH6080" s="88">
        <f>AG6080*'⚙️ Config'!$B$11</f>
        <v>52826.95275</v>
      </c>
      <c r="AI6080" s="88">
        <f>AH6080*'⚙️ Config'!$B$12</f>
        <v>15848.08583</v>
      </c>
      <c r="AJ6080" s="64"/>
      <c r="AK6080" s="84"/>
      <c r="AL6080" s="84"/>
      <c r="AM6080" s="84"/>
      <c r="AN6080" s="84"/>
      <c r="AO6080" s="84"/>
      <c r="AP6080" s="84"/>
      <c r="AQ6080" s="84"/>
    </row>
    <row r="6081" ht="15.0" customHeight="1">
      <c r="A6081" s="98">
        <v>6078.0</v>
      </c>
      <c r="B6081" s="99" t="s">
        <v>12702</v>
      </c>
      <c r="C6081" s="98" t="s">
        <v>141</v>
      </c>
      <c r="D6081" s="98" t="s">
        <v>12703</v>
      </c>
      <c r="E6081" s="100">
        <v>33.5</v>
      </c>
      <c r="F6081" s="98" t="s">
        <v>86</v>
      </c>
      <c r="G6081" s="98" t="s">
        <v>606</v>
      </c>
      <c r="H6081" s="101">
        <v>1408363.81</v>
      </c>
      <c r="I6081" s="98">
        <v>1.0</v>
      </c>
      <c r="J6081" s="102">
        <v>4.7</v>
      </c>
      <c r="K6081" s="99">
        <v>2021.0</v>
      </c>
      <c r="L6081" s="98" t="s">
        <v>630</v>
      </c>
      <c r="M6081" s="98">
        <v>2021.0</v>
      </c>
      <c r="N6081" s="98" t="s">
        <v>161</v>
      </c>
      <c r="O6081" s="65" t="str">
        <f t="shared" si="1"/>
        <v>206853470001</v>
      </c>
      <c r="P6081" s="65">
        <f t="shared" si="2"/>
        <v>2</v>
      </c>
      <c r="Q6081" s="65">
        <f t="shared" si="3"/>
        <v>2</v>
      </c>
      <c r="R6081" s="65" t="str">
        <f t="shared" si="12"/>
        <v>20.685.347/0001-22</v>
      </c>
      <c r="S6081" s="84"/>
      <c r="T6081" s="84" t="str">
        <f t="shared" si="10"/>
        <v/>
      </c>
      <c r="U6081" s="84" t="str">
        <f t="shared" si="11"/>
        <v/>
      </c>
      <c r="V6081" s="65" t="str">
        <f t="shared" si="5"/>
        <v/>
      </c>
      <c r="W6081" s="84"/>
      <c r="X6081" s="84"/>
      <c r="Y6081" s="85"/>
      <c r="Z6081" s="85"/>
      <c r="AA6081" s="65" t="str">
        <f t="shared" si="6"/>
        <v/>
      </c>
      <c r="AB6081" s="65" t="str">
        <f t="shared" si="7"/>
        <v/>
      </c>
      <c r="AC6081" s="86"/>
      <c r="AD6081" s="87" t="str">
        <f t="shared" si="8"/>
        <v/>
      </c>
      <c r="AE6081" s="84"/>
      <c r="AF6081" s="86">
        <f>IF(AC6081&gt;0,AC6081,'⚙️ Config'!$B$10)</f>
        <v>0.0075</v>
      </c>
      <c r="AG6081" s="88">
        <f t="shared" si="9"/>
        <v>10562.72858</v>
      </c>
      <c r="AH6081" s="88">
        <f>AG6081*'⚙️ Config'!$B$11</f>
        <v>52813.64288</v>
      </c>
      <c r="AI6081" s="88">
        <f>AH6081*'⚙️ Config'!$B$12</f>
        <v>15844.09286</v>
      </c>
      <c r="AJ6081" s="64"/>
      <c r="AK6081" s="84"/>
      <c r="AL6081" s="84"/>
      <c r="AM6081" s="84"/>
      <c r="AN6081" s="84"/>
      <c r="AO6081" s="84"/>
      <c r="AP6081" s="84"/>
      <c r="AQ6081" s="84"/>
    </row>
    <row r="6082" ht="15.0" customHeight="1">
      <c r="A6082" s="103">
        <v>6079.0</v>
      </c>
      <c r="B6082" s="104" t="s">
        <v>12704</v>
      </c>
      <c r="C6082" s="103" t="s">
        <v>141</v>
      </c>
      <c r="D6082" s="103" t="s">
        <v>12705</v>
      </c>
      <c r="E6082" s="105">
        <v>33.25</v>
      </c>
      <c r="F6082" s="103" t="s">
        <v>86</v>
      </c>
      <c r="G6082" s="103" t="s">
        <v>606</v>
      </c>
      <c r="H6082" s="106">
        <v>1407594.54</v>
      </c>
      <c r="I6082" s="103">
        <v>1.0</v>
      </c>
      <c r="J6082" s="107">
        <v>4.8</v>
      </c>
      <c r="K6082" s="104">
        <v>2021.0</v>
      </c>
      <c r="L6082" s="103" t="s">
        <v>630</v>
      </c>
      <c r="M6082" s="103">
        <v>2021.0</v>
      </c>
      <c r="N6082" s="103" t="s">
        <v>161</v>
      </c>
      <c r="O6082" s="65" t="str">
        <f t="shared" si="1"/>
        <v>123031440001</v>
      </c>
      <c r="P6082" s="65">
        <f t="shared" si="2"/>
        <v>0</v>
      </c>
      <c r="Q6082" s="65">
        <f t="shared" si="3"/>
        <v>4</v>
      </c>
      <c r="R6082" s="65" t="str">
        <f t="shared" si="12"/>
        <v>12.303.144/0001-04</v>
      </c>
      <c r="S6082" s="84"/>
      <c r="T6082" s="84" t="str">
        <f t="shared" si="10"/>
        <v/>
      </c>
      <c r="U6082" s="84" t="str">
        <f t="shared" si="11"/>
        <v/>
      </c>
      <c r="V6082" s="65" t="str">
        <f t="shared" si="5"/>
        <v/>
      </c>
      <c r="W6082" s="84"/>
      <c r="X6082" s="84"/>
      <c r="Y6082" s="85"/>
      <c r="Z6082" s="85"/>
      <c r="AA6082" s="65" t="str">
        <f t="shared" si="6"/>
        <v/>
      </c>
      <c r="AB6082" s="65" t="str">
        <f t="shared" si="7"/>
        <v/>
      </c>
      <c r="AC6082" s="86"/>
      <c r="AD6082" s="87" t="str">
        <f t="shared" si="8"/>
        <v/>
      </c>
      <c r="AE6082" s="84"/>
      <c r="AF6082" s="86">
        <f>IF(AC6082&gt;0,AC6082,'⚙️ Config'!$B$10)</f>
        <v>0.0075</v>
      </c>
      <c r="AG6082" s="88">
        <f t="shared" si="9"/>
        <v>10556.95905</v>
      </c>
      <c r="AH6082" s="88">
        <f>AG6082*'⚙️ Config'!$B$11</f>
        <v>52784.79525</v>
      </c>
      <c r="AI6082" s="88">
        <f>AH6082*'⚙️ Config'!$B$12</f>
        <v>15835.43858</v>
      </c>
      <c r="AJ6082" s="64"/>
      <c r="AK6082" s="84"/>
      <c r="AL6082" s="84"/>
      <c r="AM6082" s="84"/>
      <c r="AN6082" s="84"/>
      <c r="AO6082" s="84"/>
      <c r="AP6082" s="84"/>
      <c r="AQ6082" s="84"/>
    </row>
    <row r="6083" ht="15.0" customHeight="1">
      <c r="A6083" s="98">
        <v>6080.0</v>
      </c>
      <c r="B6083" s="99" t="s">
        <v>12706</v>
      </c>
      <c r="C6083" s="98" t="s">
        <v>141</v>
      </c>
      <c r="D6083" s="98" t="s">
        <v>12707</v>
      </c>
      <c r="E6083" s="100">
        <v>32.77</v>
      </c>
      <c r="F6083" s="98" t="s">
        <v>86</v>
      </c>
      <c r="G6083" s="98" t="s">
        <v>606</v>
      </c>
      <c r="H6083" s="101">
        <v>1407512.83</v>
      </c>
      <c r="I6083" s="98">
        <v>1.0</v>
      </c>
      <c r="J6083" s="102">
        <v>5.0</v>
      </c>
      <c r="K6083" s="99">
        <v>2021.0</v>
      </c>
      <c r="L6083" s="98" t="s">
        <v>630</v>
      </c>
      <c r="M6083" s="98">
        <v>2021.0</v>
      </c>
      <c r="N6083" s="98" t="s">
        <v>145</v>
      </c>
      <c r="O6083" s="65" t="str">
        <f t="shared" si="1"/>
        <v>069572230001</v>
      </c>
      <c r="P6083" s="65">
        <f t="shared" si="2"/>
        <v>2</v>
      </c>
      <c r="Q6083" s="65">
        <f t="shared" si="3"/>
        <v>8</v>
      </c>
      <c r="R6083" s="65" t="str">
        <f t="shared" si="12"/>
        <v>06.957.223/0001-28</v>
      </c>
      <c r="S6083" s="84"/>
      <c r="T6083" s="84" t="str">
        <f t="shared" si="10"/>
        <v/>
      </c>
      <c r="U6083" s="84" t="str">
        <f t="shared" si="11"/>
        <v/>
      </c>
      <c r="V6083" s="65" t="str">
        <f t="shared" si="5"/>
        <v/>
      </c>
      <c r="W6083" s="84"/>
      <c r="X6083" s="84"/>
      <c r="Y6083" s="85"/>
      <c r="Z6083" s="85"/>
      <c r="AA6083" s="65" t="str">
        <f t="shared" si="6"/>
        <v/>
      </c>
      <c r="AB6083" s="65" t="str">
        <f t="shared" si="7"/>
        <v/>
      </c>
      <c r="AC6083" s="86"/>
      <c r="AD6083" s="87" t="str">
        <f t="shared" si="8"/>
        <v/>
      </c>
      <c r="AE6083" s="84"/>
      <c r="AF6083" s="86">
        <f>IF(AC6083&gt;0,AC6083,'⚙️ Config'!$B$10)</f>
        <v>0.0075</v>
      </c>
      <c r="AG6083" s="88">
        <f t="shared" si="9"/>
        <v>10556.34623</v>
      </c>
      <c r="AH6083" s="88">
        <f>AG6083*'⚙️ Config'!$B$11</f>
        <v>52781.73113</v>
      </c>
      <c r="AI6083" s="88">
        <f>AH6083*'⚙️ Config'!$B$12</f>
        <v>15834.51934</v>
      </c>
      <c r="AJ6083" s="64"/>
      <c r="AK6083" s="84"/>
      <c r="AL6083" s="84"/>
      <c r="AM6083" s="84"/>
      <c r="AN6083" s="84"/>
      <c r="AO6083" s="84"/>
      <c r="AP6083" s="84"/>
      <c r="AQ6083" s="84"/>
    </row>
    <row r="6084" ht="15.0" customHeight="1">
      <c r="A6084" s="103">
        <v>6081.0</v>
      </c>
      <c r="B6084" s="104" t="s">
        <v>12708</v>
      </c>
      <c r="C6084" s="103" t="s">
        <v>141</v>
      </c>
      <c r="D6084" s="103" t="s">
        <v>12709</v>
      </c>
      <c r="E6084" s="105">
        <v>33.5</v>
      </c>
      <c r="F6084" s="103" t="s">
        <v>86</v>
      </c>
      <c r="G6084" s="103" t="s">
        <v>606</v>
      </c>
      <c r="H6084" s="106">
        <v>1407377.44</v>
      </c>
      <c r="I6084" s="103">
        <v>1.0</v>
      </c>
      <c r="J6084" s="107">
        <v>4.7</v>
      </c>
      <c r="K6084" s="104">
        <v>2021.0</v>
      </c>
      <c r="L6084" s="103" t="s">
        <v>630</v>
      </c>
      <c r="M6084" s="103">
        <v>2021.0</v>
      </c>
      <c r="N6084" s="103" t="s">
        <v>161</v>
      </c>
      <c r="O6084" s="65" t="str">
        <f t="shared" si="1"/>
        <v>169326710001</v>
      </c>
      <c r="P6084" s="65">
        <f t="shared" si="2"/>
        <v>2</v>
      </c>
      <c r="Q6084" s="65">
        <f t="shared" si="3"/>
        <v>0</v>
      </c>
      <c r="R6084" s="65" t="str">
        <f t="shared" si="12"/>
        <v>16.932.671/0001-20</v>
      </c>
      <c r="S6084" s="84"/>
      <c r="T6084" s="84" t="str">
        <f t="shared" si="10"/>
        <v/>
      </c>
      <c r="U6084" s="84" t="str">
        <f t="shared" si="11"/>
        <v/>
      </c>
      <c r="V6084" s="65" t="str">
        <f t="shared" si="5"/>
        <v/>
      </c>
      <c r="W6084" s="84"/>
      <c r="X6084" s="84"/>
      <c r="Y6084" s="85"/>
      <c r="Z6084" s="85"/>
      <c r="AA6084" s="65" t="str">
        <f t="shared" si="6"/>
        <v/>
      </c>
      <c r="AB6084" s="65" t="str">
        <f t="shared" si="7"/>
        <v/>
      </c>
      <c r="AC6084" s="86"/>
      <c r="AD6084" s="87" t="str">
        <f t="shared" si="8"/>
        <v/>
      </c>
      <c r="AE6084" s="84"/>
      <c r="AF6084" s="86">
        <f>IF(AC6084&gt;0,AC6084,'⚙️ Config'!$B$10)</f>
        <v>0.0075</v>
      </c>
      <c r="AG6084" s="88">
        <f t="shared" si="9"/>
        <v>10555.3308</v>
      </c>
      <c r="AH6084" s="88">
        <f>AG6084*'⚙️ Config'!$B$11</f>
        <v>52776.654</v>
      </c>
      <c r="AI6084" s="88">
        <f>AH6084*'⚙️ Config'!$B$12</f>
        <v>15832.9962</v>
      </c>
      <c r="AJ6084" s="64"/>
      <c r="AK6084" s="84"/>
      <c r="AL6084" s="84"/>
      <c r="AM6084" s="84"/>
      <c r="AN6084" s="84"/>
      <c r="AO6084" s="84"/>
      <c r="AP6084" s="84"/>
      <c r="AQ6084" s="84"/>
    </row>
    <row r="6085" ht="15.0" customHeight="1">
      <c r="A6085" s="103">
        <v>6082.0</v>
      </c>
      <c r="B6085" s="104" t="s">
        <v>12710</v>
      </c>
      <c r="C6085" s="103" t="s">
        <v>141</v>
      </c>
      <c r="D6085" s="103" t="s">
        <v>12711</v>
      </c>
      <c r="E6085" s="105">
        <v>35.26</v>
      </c>
      <c r="F6085" s="103" t="s">
        <v>86</v>
      </c>
      <c r="G6085" s="103" t="s">
        <v>606</v>
      </c>
      <c r="H6085" s="106">
        <v>1405750.26</v>
      </c>
      <c r="I6085" s="103">
        <v>1.0</v>
      </c>
      <c r="J6085" s="107">
        <v>4.1</v>
      </c>
      <c r="K6085" s="104">
        <v>2022.0</v>
      </c>
      <c r="L6085" s="103" t="s">
        <v>448</v>
      </c>
      <c r="M6085" s="103">
        <v>2022.0</v>
      </c>
      <c r="N6085" s="103" t="s">
        <v>161</v>
      </c>
      <c r="O6085" s="65" t="str">
        <f t="shared" si="1"/>
        <v>037168060001</v>
      </c>
      <c r="P6085" s="65">
        <f t="shared" si="2"/>
        <v>7</v>
      </c>
      <c r="Q6085" s="65">
        <f t="shared" si="3"/>
        <v>9</v>
      </c>
      <c r="R6085" s="65" t="str">
        <f t="shared" si="12"/>
        <v>03.716.806/0001-79</v>
      </c>
      <c r="S6085" s="84"/>
      <c r="T6085" s="84" t="str">
        <f t="shared" si="10"/>
        <v/>
      </c>
      <c r="U6085" s="84" t="str">
        <f t="shared" si="11"/>
        <v/>
      </c>
      <c r="V6085" s="65" t="str">
        <f t="shared" si="5"/>
        <v/>
      </c>
      <c r="W6085" s="84"/>
      <c r="X6085" s="84"/>
      <c r="Y6085" s="85"/>
      <c r="Z6085" s="85"/>
      <c r="AA6085" s="65" t="str">
        <f t="shared" si="6"/>
        <v/>
      </c>
      <c r="AB6085" s="65" t="str">
        <f t="shared" si="7"/>
        <v/>
      </c>
      <c r="AC6085" s="86"/>
      <c r="AD6085" s="87" t="str">
        <f t="shared" si="8"/>
        <v/>
      </c>
      <c r="AE6085" s="84"/>
      <c r="AF6085" s="86">
        <f>IF(AC6085&gt;0,AC6085,'⚙️ Config'!$B$10)</f>
        <v>0.0075</v>
      </c>
      <c r="AG6085" s="88">
        <f t="shared" si="9"/>
        <v>10543.12695</v>
      </c>
      <c r="AH6085" s="88">
        <f>AG6085*'⚙️ Config'!$B$11</f>
        <v>52715.63475</v>
      </c>
      <c r="AI6085" s="88">
        <f>AH6085*'⚙️ Config'!$B$12</f>
        <v>15814.69043</v>
      </c>
      <c r="AJ6085" s="64"/>
      <c r="AK6085" s="84"/>
      <c r="AL6085" s="84"/>
      <c r="AM6085" s="84"/>
      <c r="AN6085" s="84"/>
      <c r="AO6085" s="84"/>
      <c r="AP6085" s="84"/>
      <c r="AQ6085" s="84"/>
    </row>
    <row r="6086" ht="15.0" customHeight="1">
      <c r="A6086" s="98">
        <v>6083.0</v>
      </c>
      <c r="B6086" s="99" t="s">
        <v>12712</v>
      </c>
      <c r="C6086" s="98" t="s">
        <v>141</v>
      </c>
      <c r="D6086" s="98" t="s">
        <v>12713</v>
      </c>
      <c r="E6086" s="100">
        <v>33.25</v>
      </c>
      <c r="F6086" s="98" t="s">
        <v>86</v>
      </c>
      <c r="G6086" s="98" t="s">
        <v>606</v>
      </c>
      <c r="H6086" s="101">
        <v>1402631.77</v>
      </c>
      <c r="I6086" s="98">
        <v>1.0</v>
      </c>
      <c r="J6086" s="102">
        <v>4.8</v>
      </c>
      <c r="K6086" s="99">
        <v>2021.0</v>
      </c>
      <c r="L6086" s="98" t="s">
        <v>630</v>
      </c>
      <c r="M6086" s="98">
        <v>2021.0</v>
      </c>
      <c r="N6086" s="98" t="s">
        <v>161</v>
      </c>
      <c r="O6086" s="65" t="str">
        <f t="shared" si="1"/>
        <v>157221930001</v>
      </c>
      <c r="P6086" s="65">
        <f t="shared" si="2"/>
        <v>6</v>
      </c>
      <c r="Q6086" s="65">
        <f t="shared" si="3"/>
        <v>1</v>
      </c>
      <c r="R6086" s="65" t="str">
        <f t="shared" si="12"/>
        <v>15.722.193/0001-61</v>
      </c>
      <c r="S6086" s="84"/>
      <c r="T6086" s="84" t="str">
        <f t="shared" si="10"/>
        <v/>
      </c>
      <c r="U6086" s="84" t="str">
        <f t="shared" si="11"/>
        <v/>
      </c>
      <c r="V6086" s="65" t="str">
        <f t="shared" si="5"/>
        <v/>
      </c>
      <c r="W6086" s="84"/>
      <c r="X6086" s="84"/>
      <c r="Y6086" s="85"/>
      <c r="Z6086" s="85"/>
      <c r="AA6086" s="65" t="str">
        <f t="shared" si="6"/>
        <v/>
      </c>
      <c r="AB6086" s="65" t="str">
        <f t="shared" si="7"/>
        <v/>
      </c>
      <c r="AC6086" s="86"/>
      <c r="AD6086" s="87" t="str">
        <f t="shared" si="8"/>
        <v/>
      </c>
      <c r="AE6086" s="84"/>
      <c r="AF6086" s="86">
        <f>IF(AC6086&gt;0,AC6086,'⚙️ Config'!$B$10)</f>
        <v>0.0075</v>
      </c>
      <c r="AG6086" s="88">
        <f t="shared" si="9"/>
        <v>10519.73828</v>
      </c>
      <c r="AH6086" s="88">
        <f>AG6086*'⚙️ Config'!$B$11</f>
        <v>52598.69138</v>
      </c>
      <c r="AI6086" s="88">
        <f>AH6086*'⚙️ Config'!$B$12</f>
        <v>15779.60741</v>
      </c>
      <c r="AJ6086" s="64"/>
      <c r="AK6086" s="84"/>
      <c r="AL6086" s="84"/>
      <c r="AM6086" s="84"/>
      <c r="AN6086" s="84"/>
      <c r="AO6086" s="84"/>
      <c r="AP6086" s="84"/>
      <c r="AQ6086" s="84"/>
    </row>
    <row r="6087" ht="15.0" customHeight="1">
      <c r="A6087" s="103">
        <v>6084.0</v>
      </c>
      <c r="B6087" s="104" t="s">
        <v>12714</v>
      </c>
      <c r="C6087" s="103" t="s">
        <v>141</v>
      </c>
      <c r="D6087" s="103" t="s">
        <v>12715</v>
      </c>
      <c r="E6087" s="105">
        <v>32.76</v>
      </c>
      <c r="F6087" s="103" t="s">
        <v>86</v>
      </c>
      <c r="G6087" s="103" t="s">
        <v>606</v>
      </c>
      <c r="H6087" s="106">
        <v>1401742.53</v>
      </c>
      <c r="I6087" s="103">
        <v>1.0</v>
      </c>
      <c r="J6087" s="107">
        <v>5.0</v>
      </c>
      <c r="K6087" s="104">
        <v>2021.0</v>
      </c>
      <c r="L6087" s="103" t="s">
        <v>630</v>
      </c>
      <c r="M6087" s="103">
        <v>2021.0</v>
      </c>
      <c r="N6087" s="103" t="s">
        <v>161</v>
      </c>
      <c r="O6087" s="65" t="str">
        <f t="shared" si="1"/>
        <v>235566360001</v>
      </c>
      <c r="P6087" s="65">
        <f t="shared" si="2"/>
        <v>1</v>
      </c>
      <c r="Q6087" s="65">
        <f t="shared" si="3"/>
        <v>0</v>
      </c>
      <c r="R6087" s="65" t="str">
        <f t="shared" si="12"/>
        <v>23.556.636/0001-10</v>
      </c>
      <c r="S6087" s="84"/>
      <c r="T6087" s="84" t="str">
        <f t="shared" si="10"/>
        <v/>
      </c>
      <c r="U6087" s="84" t="str">
        <f t="shared" si="11"/>
        <v/>
      </c>
      <c r="V6087" s="65" t="str">
        <f t="shared" si="5"/>
        <v/>
      </c>
      <c r="W6087" s="84"/>
      <c r="X6087" s="84"/>
      <c r="Y6087" s="85"/>
      <c r="Z6087" s="85"/>
      <c r="AA6087" s="65" t="str">
        <f t="shared" si="6"/>
        <v/>
      </c>
      <c r="AB6087" s="65" t="str">
        <f t="shared" si="7"/>
        <v/>
      </c>
      <c r="AC6087" s="86"/>
      <c r="AD6087" s="87" t="str">
        <f t="shared" si="8"/>
        <v/>
      </c>
      <c r="AE6087" s="84"/>
      <c r="AF6087" s="86">
        <f>IF(AC6087&gt;0,AC6087,'⚙️ Config'!$B$10)</f>
        <v>0.0075</v>
      </c>
      <c r="AG6087" s="88">
        <f t="shared" si="9"/>
        <v>10513.06898</v>
      </c>
      <c r="AH6087" s="88">
        <f>AG6087*'⚙️ Config'!$B$11</f>
        <v>52565.34488</v>
      </c>
      <c r="AI6087" s="88">
        <f>AH6087*'⚙️ Config'!$B$12</f>
        <v>15769.60346</v>
      </c>
      <c r="AJ6087" s="64"/>
      <c r="AK6087" s="84"/>
      <c r="AL6087" s="84"/>
      <c r="AM6087" s="84"/>
      <c r="AN6087" s="84"/>
      <c r="AO6087" s="84"/>
      <c r="AP6087" s="84"/>
      <c r="AQ6087" s="84"/>
    </row>
    <row r="6088" ht="15.0" customHeight="1">
      <c r="A6088" s="103">
        <v>6085.0</v>
      </c>
      <c r="B6088" s="104" t="s">
        <v>12716</v>
      </c>
      <c r="C6088" s="103" t="s">
        <v>141</v>
      </c>
      <c r="D6088" s="103" t="s">
        <v>12717</v>
      </c>
      <c r="E6088" s="105">
        <v>33.5</v>
      </c>
      <c r="F6088" s="103" t="s">
        <v>86</v>
      </c>
      <c r="G6088" s="103" t="s">
        <v>606</v>
      </c>
      <c r="H6088" s="106">
        <v>1399558.27</v>
      </c>
      <c r="I6088" s="103">
        <v>1.0</v>
      </c>
      <c r="J6088" s="107">
        <v>4.7</v>
      </c>
      <c r="K6088" s="104">
        <v>2021.0</v>
      </c>
      <c r="L6088" s="103" t="s">
        <v>630</v>
      </c>
      <c r="M6088" s="103">
        <v>2021.0</v>
      </c>
      <c r="N6088" s="103" t="s">
        <v>161</v>
      </c>
      <c r="O6088" s="65" t="str">
        <f t="shared" si="1"/>
        <v>058525260001</v>
      </c>
      <c r="P6088" s="65">
        <f t="shared" si="2"/>
        <v>1</v>
      </c>
      <c r="Q6088" s="65">
        <f t="shared" si="3"/>
        <v>3</v>
      </c>
      <c r="R6088" s="65" t="str">
        <f t="shared" si="12"/>
        <v>05.852.526/0001-13</v>
      </c>
      <c r="S6088" s="84"/>
      <c r="T6088" s="84" t="str">
        <f t="shared" si="10"/>
        <v/>
      </c>
      <c r="U6088" s="84" t="str">
        <f t="shared" si="11"/>
        <v/>
      </c>
      <c r="V6088" s="65" t="str">
        <f t="shared" si="5"/>
        <v/>
      </c>
      <c r="W6088" s="84"/>
      <c r="X6088" s="84"/>
      <c r="Y6088" s="85"/>
      <c r="Z6088" s="85"/>
      <c r="AA6088" s="65" t="str">
        <f t="shared" si="6"/>
        <v/>
      </c>
      <c r="AB6088" s="65" t="str">
        <f t="shared" si="7"/>
        <v/>
      </c>
      <c r="AC6088" s="86"/>
      <c r="AD6088" s="87" t="str">
        <f t="shared" si="8"/>
        <v/>
      </c>
      <c r="AE6088" s="84"/>
      <c r="AF6088" s="86">
        <f>IF(AC6088&gt;0,AC6088,'⚙️ Config'!$B$10)</f>
        <v>0.0075</v>
      </c>
      <c r="AG6088" s="88">
        <f t="shared" si="9"/>
        <v>10496.68703</v>
      </c>
      <c r="AH6088" s="88">
        <f>AG6088*'⚙️ Config'!$B$11</f>
        <v>52483.43513</v>
      </c>
      <c r="AI6088" s="88">
        <f>AH6088*'⚙️ Config'!$B$12</f>
        <v>15745.03054</v>
      </c>
      <c r="AJ6088" s="64"/>
      <c r="AK6088" s="84"/>
      <c r="AL6088" s="84"/>
      <c r="AM6088" s="84"/>
      <c r="AN6088" s="84"/>
      <c r="AO6088" s="84"/>
      <c r="AP6088" s="84"/>
      <c r="AQ6088" s="84"/>
    </row>
    <row r="6089" ht="15.0" customHeight="1">
      <c r="A6089" s="103">
        <v>6086.0</v>
      </c>
      <c r="B6089" s="104" t="s">
        <v>12718</v>
      </c>
      <c r="C6089" s="103" t="s">
        <v>141</v>
      </c>
      <c r="D6089" s="103" t="s">
        <v>12719</v>
      </c>
      <c r="E6089" s="105">
        <v>33.5</v>
      </c>
      <c r="F6089" s="103" t="s">
        <v>86</v>
      </c>
      <c r="G6089" s="103" t="s">
        <v>606</v>
      </c>
      <c r="H6089" s="106">
        <v>1399437.9</v>
      </c>
      <c r="I6089" s="103">
        <v>1.0</v>
      </c>
      <c r="J6089" s="107">
        <v>4.7</v>
      </c>
      <c r="K6089" s="104">
        <v>2021.0</v>
      </c>
      <c r="L6089" s="103" t="s">
        <v>630</v>
      </c>
      <c r="M6089" s="103">
        <v>2021.0</v>
      </c>
      <c r="N6089" s="103" t="s">
        <v>161</v>
      </c>
      <c r="O6089" s="65" t="str">
        <f t="shared" si="1"/>
        <v>191425570001</v>
      </c>
      <c r="P6089" s="65">
        <f t="shared" si="2"/>
        <v>9</v>
      </c>
      <c r="Q6089" s="65">
        <f t="shared" si="3"/>
        <v>5</v>
      </c>
      <c r="R6089" s="65" t="str">
        <f t="shared" si="12"/>
        <v>19.142.557/0001-95</v>
      </c>
      <c r="S6089" s="84"/>
      <c r="T6089" s="84" t="str">
        <f t="shared" si="10"/>
        <v/>
      </c>
      <c r="U6089" s="84" t="str">
        <f t="shared" si="11"/>
        <v/>
      </c>
      <c r="V6089" s="65" t="str">
        <f t="shared" si="5"/>
        <v/>
      </c>
      <c r="W6089" s="84"/>
      <c r="X6089" s="84"/>
      <c r="Y6089" s="85"/>
      <c r="Z6089" s="85"/>
      <c r="AA6089" s="65" t="str">
        <f t="shared" si="6"/>
        <v/>
      </c>
      <c r="AB6089" s="65" t="str">
        <f t="shared" si="7"/>
        <v/>
      </c>
      <c r="AC6089" s="86"/>
      <c r="AD6089" s="87" t="str">
        <f t="shared" si="8"/>
        <v/>
      </c>
      <c r="AE6089" s="84"/>
      <c r="AF6089" s="86">
        <f>IF(AC6089&gt;0,AC6089,'⚙️ Config'!$B$10)</f>
        <v>0.0075</v>
      </c>
      <c r="AG6089" s="88">
        <f t="shared" si="9"/>
        <v>10495.78425</v>
      </c>
      <c r="AH6089" s="88">
        <f>AG6089*'⚙️ Config'!$B$11</f>
        <v>52478.92125</v>
      </c>
      <c r="AI6089" s="88">
        <f>AH6089*'⚙️ Config'!$B$12</f>
        <v>15743.67638</v>
      </c>
      <c r="AJ6089" s="64"/>
      <c r="AK6089" s="84"/>
      <c r="AL6089" s="84"/>
      <c r="AM6089" s="84"/>
      <c r="AN6089" s="84"/>
      <c r="AO6089" s="84"/>
      <c r="AP6089" s="84"/>
      <c r="AQ6089" s="84"/>
    </row>
    <row r="6090" ht="15.0" customHeight="1">
      <c r="A6090" s="98">
        <v>6087.0</v>
      </c>
      <c r="B6090" s="99" t="s">
        <v>12720</v>
      </c>
      <c r="C6090" s="98" t="s">
        <v>141</v>
      </c>
      <c r="D6090" s="98" t="s">
        <v>12721</v>
      </c>
      <c r="E6090" s="100">
        <v>33.5</v>
      </c>
      <c r="F6090" s="98" t="s">
        <v>86</v>
      </c>
      <c r="G6090" s="98" t="s">
        <v>606</v>
      </c>
      <c r="H6090" s="101">
        <v>1397861.63</v>
      </c>
      <c r="I6090" s="98">
        <v>1.0</v>
      </c>
      <c r="J6090" s="102">
        <v>4.7</v>
      </c>
      <c r="K6090" s="99">
        <v>2021.0</v>
      </c>
      <c r="L6090" s="98" t="s">
        <v>202</v>
      </c>
      <c r="M6090" s="98">
        <v>2021.0</v>
      </c>
      <c r="N6090" s="98" t="s">
        <v>145</v>
      </c>
      <c r="O6090" s="65" t="str">
        <f t="shared" si="1"/>
        <v>165148620001</v>
      </c>
      <c r="P6090" s="65">
        <f t="shared" si="2"/>
        <v>7</v>
      </c>
      <c r="Q6090" s="65">
        <f t="shared" si="3"/>
        <v>2</v>
      </c>
      <c r="R6090" s="65" t="str">
        <f t="shared" si="12"/>
        <v>16.514.862/0001-72</v>
      </c>
      <c r="S6090" s="84"/>
      <c r="T6090" s="84" t="str">
        <f t="shared" si="10"/>
        <v/>
      </c>
      <c r="U6090" s="84" t="str">
        <f t="shared" si="11"/>
        <v/>
      </c>
      <c r="V6090" s="65" t="str">
        <f t="shared" si="5"/>
        <v/>
      </c>
      <c r="W6090" s="84"/>
      <c r="X6090" s="84"/>
      <c r="Y6090" s="85"/>
      <c r="Z6090" s="85"/>
      <c r="AA6090" s="65" t="str">
        <f t="shared" si="6"/>
        <v/>
      </c>
      <c r="AB6090" s="65" t="str">
        <f t="shared" si="7"/>
        <v/>
      </c>
      <c r="AC6090" s="86"/>
      <c r="AD6090" s="87" t="str">
        <f t="shared" si="8"/>
        <v/>
      </c>
      <c r="AE6090" s="84"/>
      <c r="AF6090" s="86">
        <f>IF(AC6090&gt;0,AC6090,'⚙️ Config'!$B$10)</f>
        <v>0.0075</v>
      </c>
      <c r="AG6090" s="88">
        <f t="shared" si="9"/>
        <v>10483.96223</v>
      </c>
      <c r="AH6090" s="88">
        <f>AG6090*'⚙️ Config'!$B$11</f>
        <v>52419.81113</v>
      </c>
      <c r="AI6090" s="88">
        <f>AH6090*'⚙️ Config'!$B$12</f>
        <v>15725.94334</v>
      </c>
      <c r="AJ6090" s="64"/>
      <c r="AK6090" s="84"/>
      <c r="AL6090" s="84"/>
      <c r="AM6090" s="84"/>
      <c r="AN6090" s="84"/>
      <c r="AO6090" s="84"/>
      <c r="AP6090" s="84"/>
      <c r="AQ6090" s="84"/>
    </row>
    <row r="6091" ht="15.0" customHeight="1">
      <c r="A6091" s="103">
        <v>6088.0</v>
      </c>
      <c r="B6091" s="104" t="s">
        <v>12722</v>
      </c>
      <c r="C6091" s="103" t="s">
        <v>141</v>
      </c>
      <c r="D6091" s="103" t="s">
        <v>12723</v>
      </c>
      <c r="E6091" s="105">
        <v>33.5</v>
      </c>
      <c r="F6091" s="103" t="s">
        <v>86</v>
      </c>
      <c r="G6091" s="103" t="s">
        <v>606</v>
      </c>
      <c r="H6091" s="106">
        <v>1396853.22</v>
      </c>
      <c r="I6091" s="103">
        <v>1.0</v>
      </c>
      <c r="J6091" s="107">
        <v>4.7</v>
      </c>
      <c r="K6091" s="104">
        <v>2021.0</v>
      </c>
      <c r="L6091" s="103" t="s">
        <v>630</v>
      </c>
      <c r="M6091" s="103">
        <v>2021.0</v>
      </c>
      <c r="N6091" s="103" t="s">
        <v>161</v>
      </c>
      <c r="O6091" s="65" t="str">
        <f t="shared" si="1"/>
        <v>185299490001</v>
      </c>
      <c r="P6091" s="65">
        <f t="shared" si="2"/>
        <v>4</v>
      </c>
      <c r="Q6091" s="65">
        <f t="shared" si="3"/>
        <v>9</v>
      </c>
      <c r="R6091" s="65" t="str">
        <f t="shared" si="12"/>
        <v>18.529.949/0001-49</v>
      </c>
      <c r="S6091" s="84"/>
      <c r="T6091" s="84" t="str">
        <f t="shared" si="10"/>
        <v/>
      </c>
      <c r="U6091" s="84" t="str">
        <f t="shared" si="11"/>
        <v/>
      </c>
      <c r="V6091" s="65" t="str">
        <f t="shared" si="5"/>
        <v/>
      </c>
      <c r="W6091" s="84"/>
      <c r="X6091" s="84"/>
      <c r="Y6091" s="85"/>
      <c r="Z6091" s="85"/>
      <c r="AA6091" s="65" t="str">
        <f t="shared" si="6"/>
        <v/>
      </c>
      <c r="AB6091" s="65" t="str">
        <f t="shared" si="7"/>
        <v/>
      </c>
      <c r="AC6091" s="86"/>
      <c r="AD6091" s="87" t="str">
        <f t="shared" si="8"/>
        <v/>
      </c>
      <c r="AE6091" s="84"/>
      <c r="AF6091" s="86">
        <f>IF(AC6091&gt;0,AC6091,'⚙️ Config'!$B$10)</f>
        <v>0.0075</v>
      </c>
      <c r="AG6091" s="88">
        <f t="shared" si="9"/>
        <v>10476.39915</v>
      </c>
      <c r="AH6091" s="88">
        <f>AG6091*'⚙️ Config'!$B$11</f>
        <v>52381.99575</v>
      </c>
      <c r="AI6091" s="88">
        <f>AH6091*'⚙️ Config'!$B$12</f>
        <v>15714.59873</v>
      </c>
      <c r="AJ6091" s="64"/>
      <c r="AK6091" s="84"/>
      <c r="AL6091" s="84"/>
      <c r="AM6091" s="84"/>
      <c r="AN6091" s="84"/>
      <c r="AO6091" s="84"/>
      <c r="AP6091" s="84"/>
      <c r="AQ6091" s="84"/>
    </row>
    <row r="6092" ht="15.0" customHeight="1">
      <c r="A6092" s="103">
        <v>6089.0</v>
      </c>
      <c r="B6092" s="104" t="s">
        <v>12724</v>
      </c>
      <c r="C6092" s="103" t="s">
        <v>141</v>
      </c>
      <c r="D6092" s="103" t="s">
        <v>12725</v>
      </c>
      <c r="E6092" s="105">
        <v>33.25</v>
      </c>
      <c r="F6092" s="103" t="s">
        <v>86</v>
      </c>
      <c r="G6092" s="103" t="s">
        <v>606</v>
      </c>
      <c r="H6092" s="106">
        <v>1396825.82</v>
      </c>
      <c r="I6092" s="103">
        <v>1.0</v>
      </c>
      <c r="J6092" s="107">
        <v>4.8</v>
      </c>
      <c r="K6092" s="104">
        <v>2021.0</v>
      </c>
      <c r="L6092" s="103" t="s">
        <v>458</v>
      </c>
      <c r="M6092" s="103">
        <v>2021.0</v>
      </c>
      <c r="N6092" s="103" t="s">
        <v>161</v>
      </c>
      <c r="O6092" s="65" t="str">
        <f t="shared" si="1"/>
        <v>513543140001</v>
      </c>
      <c r="P6092" s="65">
        <f t="shared" si="2"/>
        <v>2</v>
      </c>
      <c r="Q6092" s="65">
        <f t="shared" si="3"/>
        <v>3</v>
      </c>
      <c r="R6092" s="65" t="str">
        <f t="shared" si="12"/>
        <v>51.354.314/0001-23</v>
      </c>
      <c r="S6092" s="84"/>
      <c r="T6092" s="84" t="str">
        <f t="shared" si="10"/>
        <v/>
      </c>
      <c r="U6092" s="84" t="str">
        <f t="shared" si="11"/>
        <v/>
      </c>
      <c r="V6092" s="65" t="str">
        <f t="shared" si="5"/>
        <v/>
      </c>
      <c r="W6092" s="84"/>
      <c r="X6092" s="84"/>
      <c r="Y6092" s="85"/>
      <c r="Z6092" s="85"/>
      <c r="AA6092" s="65" t="str">
        <f t="shared" si="6"/>
        <v/>
      </c>
      <c r="AB6092" s="65" t="str">
        <f t="shared" si="7"/>
        <v/>
      </c>
      <c r="AC6092" s="86"/>
      <c r="AD6092" s="87" t="str">
        <f t="shared" si="8"/>
        <v/>
      </c>
      <c r="AE6092" s="84"/>
      <c r="AF6092" s="86">
        <f>IF(AC6092&gt;0,AC6092,'⚙️ Config'!$B$10)</f>
        <v>0.0075</v>
      </c>
      <c r="AG6092" s="88">
        <f t="shared" si="9"/>
        <v>10476.19365</v>
      </c>
      <c r="AH6092" s="88">
        <f>AG6092*'⚙️ Config'!$B$11</f>
        <v>52380.96825</v>
      </c>
      <c r="AI6092" s="88">
        <f>AH6092*'⚙️ Config'!$B$12</f>
        <v>15714.29048</v>
      </c>
      <c r="AJ6092" s="64"/>
      <c r="AK6092" s="84"/>
      <c r="AL6092" s="84"/>
      <c r="AM6092" s="84"/>
      <c r="AN6092" s="84"/>
      <c r="AO6092" s="84"/>
      <c r="AP6092" s="84"/>
      <c r="AQ6092" s="84"/>
    </row>
    <row r="6093" ht="15.0" customHeight="1">
      <c r="A6093" s="103">
        <v>6090.0</v>
      </c>
      <c r="B6093" s="104" t="s">
        <v>12726</v>
      </c>
      <c r="C6093" s="103" t="s">
        <v>141</v>
      </c>
      <c r="D6093" s="103" t="s">
        <v>12727</v>
      </c>
      <c r="E6093" s="105">
        <v>33.25</v>
      </c>
      <c r="F6093" s="103" t="s">
        <v>86</v>
      </c>
      <c r="G6093" s="103" t="s">
        <v>606</v>
      </c>
      <c r="H6093" s="106">
        <v>1396633.81</v>
      </c>
      <c r="I6093" s="103">
        <v>1.0</v>
      </c>
      <c r="J6093" s="107">
        <v>4.8</v>
      </c>
      <c r="K6093" s="104">
        <v>2021.0</v>
      </c>
      <c r="L6093" s="103" t="s">
        <v>630</v>
      </c>
      <c r="M6093" s="103">
        <v>2021.0</v>
      </c>
      <c r="N6093" s="103" t="s">
        <v>161</v>
      </c>
      <c r="O6093" s="65" t="str">
        <f t="shared" si="1"/>
        <v>134853310001</v>
      </c>
      <c r="P6093" s="65">
        <f t="shared" si="2"/>
        <v>0</v>
      </c>
      <c r="Q6093" s="65">
        <f t="shared" si="3"/>
        <v>0</v>
      </c>
      <c r="R6093" s="65" t="str">
        <f t="shared" si="12"/>
        <v>13.485.331/0001-00</v>
      </c>
      <c r="S6093" s="84"/>
      <c r="T6093" s="84" t="str">
        <f t="shared" si="10"/>
        <v/>
      </c>
      <c r="U6093" s="84" t="str">
        <f t="shared" si="11"/>
        <v/>
      </c>
      <c r="V6093" s="65" t="str">
        <f t="shared" si="5"/>
        <v/>
      </c>
      <c r="W6093" s="84"/>
      <c r="X6093" s="84"/>
      <c r="Y6093" s="85"/>
      <c r="Z6093" s="85"/>
      <c r="AA6093" s="65" t="str">
        <f t="shared" si="6"/>
        <v/>
      </c>
      <c r="AB6093" s="65" t="str">
        <f t="shared" si="7"/>
        <v/>
      </c>
      <c r="AC6093" s="86"/>
      <c r="AD6093" s="87" t="str">
        <f t="shared" si="8"/>
        <v/>
      </c>
      <c r="AE6093" s="84"/>
      <c r="AF6093" s="86">
        <f>IF(AC6093&gt;0,AC6093,'⚙️ Config'!$B$10)</f>
        <v>0.0075</v>
      </c>
      <c r="AG6093" s="88">
        <f t="shared" si="9"/>
        <v>10474.75358</v>
      </c>
      <c r="AH6093" s="88">
        <f>AG6093*'⚙️ Config'!$B$11</f>
        <v>52373.76788</v>
      </c>
      <c r="AI6093" s="88">
        <f>AH6093*'⚙️ Config'!$B$12</f>
        <v>15712.13036</v>
      </c>
      <c r="AJ6093" s="64"/>
      <c r="AK6093" s="84"/>
      <c r="AL6093" s="84"/>
      <c r="AM6093" s="84"/>
      <c r="AN6093" s="84"/>
      <c r="AO6093" s="84"/>
      <c r="AP6093" s="84"/>
      <c r="AQ6093" s="84"/>
    </row>
    <row r="6094" ht="15.0" customHeight="1">
      <c r="A6094" s="98">
        <v>6091.0</v>
      </c>
      <c r="B6094" s="99" t="s">
        <v>12728</v>
      </c>
      <c r="C6094" s="98" t="s">
        <v>141</v>
      </c>
      <c r="D6094" s="98" t="s">
        <v>12729</v>
      </c>
      <c r="E6094" s="100">
        <v>32.76</v>
      </c>
      <c r="F6094" s="98" t="s">
        <v>86</v>
      </c>
      <c r="G6094" s="98" t="s">
        <v>606</v>
      </c>
      <c r="H6094" s="101">
        <v>1396354.89</v>
      </c>
      <c r="I6094" s="98">
        <v>1.0</v>
      </c>
      <c r="J6094" s="102">
        <v>5.0</v>
      </c>
      <c r="K6094" s="99">
        <v>2021.0</v>
      </c>
      <c r="L6094" s="98" t="s">
        <v>448</v>
      </c>
      <c r="M6094" s="98">
        <v>2021.0</v>
      </c>
      <c r="N6094" s="98" t="s">
        <v>145</v>
      </c>
      <c r="O6094" s="65" t="str">
        <f t="shared" si="1"/>
        <v>500963380001</v>
      </c>
      <c r="P6094" s="65">
        <f t="shared" si="2"/>
        <v>6</v>
      </c>
      <c r="Q6094" s="65">
        <f t="shared" si="3"/>
        <v>7</v>
      </c>
      <c r="R6094" s="65" t="str">
        <f t="shared" si="12"/>
        <v>50.096.338/0001-67</v>
      </c>
      <c r="S6094" s="84"/>
      <c r="T6094" s="84" t="str">
        <f t="shared" si="10"/>
        <v/>
      </c>
      <c r="U6094" s="84" t="str">
        <f t="shared" si="11"/>
        <v/>
      </c>
      <c r="V6094" s="65" t="str">
        <f t="shared" si="5"/>
        <v/>
      </c>
      <c r="W6094" s="84"/>
      <c r="X6094" s="84"/>
      <c r="Y6094" s="85"/>
      <c r="Z6094" s="85"/>
      <c r="AA6094" s="65" t="str">
        <f t="shared" si="6"/>
        <v/>
      </c>
      <c r="AB6094" s="65" t="str">
        <f t="shared" si="7"/>
        <v/>
      </c>
      <c r="AC6094" s="86"/>
      <c r="AD6094" s="87" t="str">
        <f t="shared" si="8"/>
        <v/>
      </c>
      <c r="AE6094" s="84"/>
      <c r="AF6094" s="86">
        <f>IF(AC6094&gt;0,AC6094,'⚙️ Config'!$B$10)</f>
        <v>0.0075</v>
      </c>
      <c r="AG6094" s="88">
        <f t="shared" si="9"/>
        <v>10472.66168</v>
      </c>
      <c r="AH6094" s="88">
        <f>AG6094*'⚙️ Config'!$B$11</f>
        <v>52363.30838</v>
      </c>
      <c r="AI6094" s="88">
        <f>AH6094*'⚙️ Config'!$B$12</f>
        <v>15708.99251</v>
      </c>
      <c r="AJ6094" s="64"/>
      <c r="AK6094" s="84"/>
      <c r="AL6094" s="84"/>
      <c r="AM6094" s="84"/>
      <c r="AN6094" s="84"/>
      <c r="AO6094" s="84"/>
      <c r="AP6094" s="84"/>
      <c r="AQ6094" s="84"/>
    </row>
    <row r="6095" ht="15.0" customHeight="1">
      <c r="A6095" s="98">
        <v>6092.0</v>
      </c>
      <c r="B6095" s="99" t="s">
        <v>12730</v>
      </c>
      <c r="C6095" s="98" t="s">
        <v>141</v>
      </c>
      <c r="D6095" s="98" t="s">
        <v>12731</v>
      </c>
      <c r="E6095" s="100">
        <v>32.76</v>
      </c>
      <c r="F6095" s="98" t="s">
        <v>86</v>
      </c>
      <c r="G6095" s="98" t="s">
        <v>606</v>
      </c>
      <c r="H6095" s="101">
        <v>1395431.14</v>
      </c>
      <c r="I6095" s="98">
        <v>1.0</v>
      </c>
      <c r="J6095" s="102">
        <v>5.0</v>
      </c>
      <c r="K6095" s="99">
        <v>2021.0</v>
      </c>
      <c r="L6095" s="98" t="s">
        <v>630</v>
      </c>
      <c r="M6095" s="98">
        <v>2021.0</v>
      </c>
      <c r="N6095" s="98" t="s">
        <v>161</v>
      </c>
      <c r="O6095" s="65" t="str">
        <f t="shared" si="1"/>
        <v>323850010001</v>
      </c>
      <c r="P6095" s="65">
        <f t="shared" si="2"/>
        <v>9</v>
      </c>
      <c r="Q6095" s="65">
        <f t="shared" si="3"/>
        <v>8</v>
      </c>
      <c r="R6095" s="65" t="str">
        <f t="shared" si="12"/>
        <v>32.385.001/0001-98</v>
      </c>
      <c r="S6095" s="84"/>
      <c r="T6095" s="84" t="str">
        <f t="shared" si="10"/>
        <v/>
      </c>
      <c r="U6095" s="84" t="str">
        <f t="shared" si="11"/>
        <v/>
      </c>
      <c r="V6095" s="65" t="str">
        <f t="shared" si="5"/>
        <v/>
      </c>
      <c r="W6095" s="84"/>
      <c r="X6095" s="84"/>
      <c r="Y6095" s="85"/>
      <c r="Z6095" s="85"/>
      <c r="AA6095" s="65" t="str">
        <f t="shared" si="6"/>
        <v/>
      </c>
      <c r="AB6095" s="65" t="str">
        <f t="shared" si="7"/>
        <v/>
      </c>
      <c r="AC6095" s="86"/>
      <c r="AD6095" s="87" t="str">
        <f t="shared" si="8"/>
        <v/>
      </c>
      <c r="AE6095" s="84"/>
      <c r="AF6095" s="86">
        <f>IF(AC6095&gt;0,AC6095,'⚙️ Config'!$B$10)</f>
        <v>0.0075</v>
      </c>
      <c r="AG6095" s="88">
        <f t="shared" si="9"/>
        <v>10465.73355</v>
      </c>
      <c r="AH6095" s="88">
        <f>AG6095*'⚙️ Config'!$B$11</f>
        <v>52328.66775</v>
      </c>
      <c r="AI6095" s="88">
        <f>AH6095*'⚙️ Config'!$B$12</f>
        <v>15698.60033</v>
      </c>
      <c r="AJ6095" s="64"/>
      <c r="AK6095" s="84"/>
      <c r="AL6095" s="84"/>
      <c r="AM6095" s="84"/>
      <c r="AN6095" s="84"/>
      <c r="AO6095" s="84"/>
      <c r="AP6095" s="84"/>
      <c r="AQ6095" s="84"/>
    </row>
    <row r="6096" ht="15.0" customHeight="1">
      <c r="A6096" s="103">
        <v>6093.0</v>
      </c>
      <c r="B6096" s="104" t="s">
        <v>12732</v>
      </c>
      <c r="C6096" s="103" t="s">
        <v>141</v>
      </c>
      <c r="D6096" s="103" t="s">
        <v>12733</v>
      </c>
      <c r="E6096" s="105">
        <v>33.5</v>
      </c>
      <c r="F6096" s="103" t="s">
        <v>86</v>
      </c>
      <c r="G6096" s="103" t="s">
        <v>606</v>
      </c>
      <c r="H6096" s="106">
        <v>1394143.39</v>
      </c>
      <c r="I6096" s="103">
        <v>1.0</v>
      </c>
      <c r="J6096" s="107">
        <v>4.7</v>
      </c>
      <c r="K6096" s="104">
        <v>2021.0</v>
      </c>
      <c r="L6096" s="103" t="s">
        <v>630</v>
      </c>
      <c r="M6096" s="103">
        <v>2021.0</v>
      </c>
      <c r="N6096" s="103" t="s">
        <v>161</v>
      </c>
      <c r="O6096" s="65" t="str">
        <f t="shared" si="1"/>
        <v>263141140001</v>
      </c>
      <c r="P6096" s="65">
        <f t="shared" si="2"/>
        <v>0</v>
      </c>
      <c r="Q6096" s="65">
        <f t="shared" si="3"/>
        <v>8</v>
      </c>
      <c r="R6096" s="65" t="str">
        <f t="shared" si="12"/>
        <v>26.314.114/0001-08</v>
      </c>
      <c r="S6096" s="84"/>
      <c r="T6096" s="84" t="str">
        <f t="shared" si="10"/>
        <v/>
      </c>
      <c r="U6096" s="84" t="str">
        <f t="shared" si="11"/>
        <v/>
      </c>
      <c r="V6096" s="65" t="str">
        <f t="shared" si="5"/>
        <v/>
      </c>
      <c r="W6096" s="84"/>
      <c r="X6096" s="84"/>
      <c r="Y6096" s="85"/>
      <c r="Z6096" s="85"/>
      <c r="AA6096" s="65" t="str">
        <f t="shared" si="6"/>
        <v/>
      </c>
      <c r="AB6096" s="65" t="str">
        <f t="shared" si="7"/>
        <v/>
      </c>
      <c r="AC6096" s="86"/>
      <c r="AD6096" s="87" t="str">
        <f t="shared" si="8"/>
        <v/>
      </c>
      <c r="AE6096" s="84"/>
      <c r="AF6096" s="86">
        <f>IF(AC6096&gt;0,AC6096,'⚙️ Config'!$B$10)</f>
        <v>0.0075</v>
      </c>
      <c r="AG6096" s="88">
        <f t="shared" si="9"/>
        <v>10456.07543</v>
      </c>
      <c r="AH6096" s="88">
        <f>AG6096*'⚙️ Config'!$B$11</f>
        <v>52280.37713</v>
      </c>
      <c r="AI6096" s="88">
        <f>AH6096*'⚙️ Config'!$B$12</f>
        <v>15684.11314</v>
      </c>
      <c r="AJ6096" s="64"/>
      <c r="AK6096" s="84"/>
      <c r="AL6096" s="84"/>
      <c r="AM6096" s="84"/>
      <c r="AN6096" s="84"/>
      <c r="AO6096" s="84"/>
      <c r="AP6096" s="84"/>
      <c r="AQ6096" s="84"/>
    </row>
    <row r="6097" ht="15.0" customHeight="1">
      <c r="A6097" s="98">
        <v>6094.0</v>
      </c>
      <c r="B6097" s="99" t="s">
        <v>12734</v>
      </c>
      <c r="C6097" s="98" t="s">
        <v>141</v>
      </c>
      <c r="D6097" s="98" t="s">
        <v>12735</v>
      </c>
      <c r="E6097" s="100">
        <v>33.0</v>
      </c>
      <c r="F6097" s="98" t="s">
        <v>86</v>
      </c>
      <c r="G6097" s="98" t="s">
        <v>606</v>
      </c>
      <c r="H6097" s="101">
        <v>1393819.1</v>
      </c>
      <c r="I6097" s="98">
        <v>1.0</v>
      </c>
      <c r="J6097" s="102">
        <v>4.9</v>
      </c>
      <c r="K6097" s="99">
        <v>2021.0</v>
      </c>
      <c r="L6097" s="98" t="s">
        <v>268</v>
      </c>
      <c r="M6097" s="98">
        <v>2021.0</v>
      </c>
      <c r="N6097" s="98" t="s">
        <v>145</v>
      </c>
      <c r="O6097" s="65" t="str">
        <f t="shared" si="1"/>
        <v>029411180001</v>
      </c>
      <c r="P6097" s="65">
        <f t="shared" si="2"/>
        <v>4</v>
      </c>
      <c r="Q6097" s="65">
        <f t="shared" si="3"/>
        <v>0</v>
      </c>
      <c r="R6097" s="65" t="str">
        <f t="shared" si="12"/>
        <v>02.941.118/0001-40</v>
      </c>
      <c r="S6097" s="84"/>
      <c r="T6097" s="84" t="str">
        <f t="shared" si="10"/>
        <v/>
      </c>
      <c r="U6097" s="84" t="str">
        <f t="shared" si="11"/>
        <v/>
      </c>
      <c r="V6097" s="65" t="str">
        <f t="shared" si="5"/>
        <v/>
      </c>
      <c r="W6097" s="84"/>
      <c r="X6097" s="84"/>
      <c r="Y6097" s="85"/>
      <c r="Z6097" s="85"/>
      <c r="AA6097" s="65" t="str">
        <f t="shared" si="6"/>
        <v/>
      </c>
      <c r="AB6097" s="65" t="str">
        <f t="shared" si="7"/>
        <v/>
      </c>
      <c r="AC6097" s="86"/>
      <c r="AD6097" s="87" t="str">
        <f t="shared" si="8"/>
        <v/>
      </c>
      <c r="AE6097" s="84"/>
      <c r="AF6097" s="86">
        <f>IF(AC6097&gt;0,AC6097,'⚙️ Config'!$B$10)</f>
        <v>0.0075</v>
      </c>
      <c r="AG6097" s="88">
        <f t="shared" si="9"/>
        <v>10453.64325</v>
      </c>
      <c r="AH6097" s="88">
        <f>AG6097*'⚙️ Config'!$B$11</f>
        <v>52268.21625</v>
      </c>
      <c r="AI6097" s="88">
        <f>AH6097*'⚙️ Config'!$B$12</f>
        <v>15680.46488</v>
      </c>
      <c r="AJ6097" s="64"/>
      <c r="AK6097" s="84"/>
      <c r="AL6097" s="84"/>
      <c r="AM6097" s="84"/>
      <c r="AN6097" s="84"/>
      <c r="AO6097" s="84"/>
      <c r="AP6097" s="84"/>
      <c r="AQ6097" s="84"/>
    </row>
    <row r="6098" ht="15.0" customHeight="1">
      <c r="A6098" s="103">
        <v>6095.0</v>
      </c>
      <c r="B6098" s="104" t="s">
        <v>12736</v>
      </c>
      <c r="C6098" s="103" t="s">
        <v>141</v>
      </c>
      <c r="D6098" s="103" t="s">
        <v>12737</v>
      </c>
      <c r="E6098" s="105">
        <v>34.62</v>
      </c>
      <c r="F6098" s="103" t="s">
        <v>86</v>
      </c>
      <c r="G6098" s="103" t="s">
        <v>606</v>
      </c>
      <c r="H6098" s="106">
        <v>1393066.17</v>
      </c>
      <c r="I6098" s="103">
        <v>1.0</v>
      </c>
      <c r="J6098" s="107">
        <v>4.3</v>
      </c>
      <c r="K6098" s="104">
        <v>2021.0</v>
      </c>
      <c r="L6098" s="103" t="s">
        <v>202</v>
      </c>
      <c r="M6098" s="103">
        <v>2021.0</v>
      </c>
      <c r="N6098" s="103" t="s">
        <v>161</v>
      </c>
      <c r="O6098" s="65" t="str">
        <f t="shared" si="1"/>
        <v>109713760001</v>
      </c>
      <c r="P6098" s="65">
        <f t="shared" si="2"/>
        <v>0</v>
      </c>
      <c r="Q6098" s="65">
        <f t="shared" si="3"/>
        <v>5</v>
      </c>
      <c r="R6098" s="65" t="str">
        <f t="shared" si="12"/>
        <v>10.971.376/0001-05</v>
      </c>
      <c r="S6098" s="84"/>
      <c r="T6098" s="84" t="str">
        <f t="shared" si="10"/>
        <v/>
      </c>
      <c r="U6098" s="84" t="str">
        <f t="shared" si="11"/>
        <v/>
      </c>
      <c r="V6098" s="65" t="str">
        <f t="shared" si="5"/>
        <v/>
      </c>
      <c r="W6098" s="84"/>
      <c r="X6098" s="84"/>
      <c r="Y6098" s="85"/>
      <c r="Z6098" s="85"/>
      <c r="AA6098" s="65" t="str">
        <f t="shared" si="6"/>
        <v/>
      </c>
      <c r="AB6098" s="65" t="str">
        <f t="shared" si="7"/>
        <v/>
      </c>
      <c r="AC6098" s="86"/>
      <c r="AD6098" s="87" t="str">
        <f t="shared" si="8"/>
        <v/>
      </c>
      <c r="AE6098" s="84"/>
      <c r="AF6098" s="86">
        <f>IF(AC6098&gt;0,AC6098,'⚙️ Config'!$B$10)</f>
        <v>0.0075</v>
      </c>
      <c r="AG6098" s="88">
        <f t="shared" si="9"/>
        <v>10447.99628</v>
      </c>
      <c r="AH6098" s="88">
        <f>AG6098*'⚙️ Config'!$B$11</f>
        <v>52239.98138</v>
      </c>
      <c r="AI6098" s="88">
        <f>AH6098*'⚙️ Config'!$B$12</f>
        <v>15671.99441</v>
      </c>
      <c r="AJ6098" s="64"/>
      <c r="AK6098" s="84"/>
      <c r="AL6098" s="84"/>
      <c r="AM6098" s="84"/>
      <c r="AN6098" s="84"/>
      <c r="AO6098" s="84"/>
      <c r="AP6098" s="84"/>
      <c r="AQ6098" s="84"/>
    </row>
    <row r="6099" ht="15.0" customHeight="1">
      <c r="A6099" s="103">
        <v>6096.0</v>
      </c>
      <c r="B6099" s="104" t="s">
        <v>12738</v>
      </c>
      <c r="C6099" s="103" t="s">
        <v>141</v>
      </c>
      <c r="D6099" s="103" t="s">
        <v>12739</v>
      </c>
      <c r="E6099" s="105">
        <v>33.24</v>
      </c>
      <c r="F6099" s="103" t="s">
        <v>86</v>
      </c>
      <c r="G6099" s="103" t="s">
        <v>606</v>
      </c>
      <c r="H6099" s="106">
        <v>1392413.58</v>
      </c>
      <c r="I6099" s="103">
        <v>1.0</v>
      </c>
      <c r="J6099" s="107">
        <v>4.8</v>
      </c>
      <c r="K6099" s="104">
        <v>2021.0</v>
      </c>
      <c r="L6099" s="103" t="s">
        <v>202</v>
      </c>
      <c r="M6099" s="103">
        <v>2021.0</v>
      </c>
      <c r="N6099" s="103" t="s">
        <v>145</v>
      </c>
      <c r="O6099" s="65" t="str">
        <f t="shared" si="1"/>
        <v>261936920001</v>
      </c>
      <c r="P6099" s="65">
        <f t="shared" si="2"/>
        <v>2</v>
      </c>
      <c r="Q6099" s="65">
        <f t="shared" si="3"/>
        <v>5</v>
      </c>
      <c r="R6099" s="65" t="str">
        <f t="shared" si="12"/>
        <v>26.193.692/0001-25</v>
      </c>
      <c r="S6099" s="84"/>
      <c r="T6099" s="84" t="str">
        <f t="shared" si="10"/>
        <v/>
      </c>
      <c r="U6099" s="84" t="str">
        <f t="shared" si="11"/>
        <v/>
      </c>
      <c r="V6099" s="65" t="str">
        <f t="shared" si="5"/>
        <v/>
      </c>
      <c r="W6099" s="84"/>
      <c r="X6099" s="84"/>
      <c r="Y6099" s="85"/>
      <c r="Z6099" s="85"/>
      <c r="AA6099" s="65" t="str">
        <f t="shared" si="6"/>
        <v/>
      </c>
      <c r="AB6099" s="65" t="str">
        <f t="shared" si="7"/>
        <v/>
      </c>
      <c r="AC6099" s="86"/>
      <c r="AD6099" s="87" t="str">
        <f t="shared" si="8"/>
        <v/>
      </c>
      <c r="AE6099" s="84"/>
      <c r="AF6099" s="86">
        <f>IF(AC6099&gt;0,AC6099,'⚙️ Config'!$B$10)</f>
        <v>0.0075</v>
      </c>
      <c r="AG6099" s="88">
        <f t="shared" si="9"/>
        <v>10443.10185</v>
      </c>
      <c r="AH6099" s="88">
        <f>AG6099*'⚙️ Config'!$B$11</f>
        <v>52215.50925</v>
      </c>
      <c r="AI6099" s="88">
        <f>AH6099*'⚙️ Config'!$B$12</f>
        <v>15664.65278</v>
      </c>
      <c r="AJ6099" s="64"/>
      <c r="AK6099" s="84"/>
      <c r="AL6099" s="84"/>
      <c r="AM6099" s="84"/>
      <c r="AN6099" s="84"/>
      <c r="AO6099" s="84"/>
      <c r="AP6099" s="84"/>
      <c r="AQ6099" s="84"/>
    </row>
    <row r="6100" ht="15.0" customHeight="1">
      <c r="A6100" s="98">
        <v>6097.0</v>
      </c>
      <c r="B6100" s="99" t="s">
        <v>12740</v>
      </c>
      <c r="C6100" s="98" t="s">
        <v>141</v>
      </c>
      <c r="D6100" s="98" t="s">
        <v>12741</v>
      </c>
      <c r="E6100" s="100">
        <v>33.5</v>
      </c>
      <c r="F6100" s="98" t="s">
        <v>86</v>
      </c>
      <c r="G6100" s="98" t="s">
        <v>606</v>
      </c>
      <c r="H6100" s="101">
        <v>1388978.58</v>
      </c>
      <c r="I6100" s="98">
        <v>1.0</v>
      </c>
      <c r="J6100" s="102">
        <v>4.7</v>
      </c>
      <c r="K6100" s="99">
        <v>2021.0</v>
      </c>
      <c r="L6100" s="98" t="s">
        <v>630</v>
      </c>
      <c r="M6100" s="98">
        <v>2021.0</v>
      </c>
      <c r="N6100" s="98" t="s">
        <v>161</v>
      </c>
      <c r="O6100" s="65" t="str">
        <f t="shared" si="1"/>
        <v>693326820001</v>
      </c>
      <c r="P6100" s="65">
        <f t="shared" si="2"/>
        <v>3</v>
      </c>
      <c r="Q6100" s="65">
        <f t="shared" si="3"/>
        <v>6</v>
      </c>
      <c r="R6100" s="65" t="str">
        <f t="shared" si="12"/>
        <v>69.332.682/0001-36</v>
      </c>
      <c r="S6100" s="84"/>
      <c r="T6100" s="84" t="str">
        <f t="shared" si="10"/>
        <v/>
      </c>
      <c r="U6100" s="84" t="str">
        <f t="shared" si="11"/>
        <v/>
      </c>
      <c r="V6100" s="65" t="str">
        <f t="shared" si="5"/>
        <v/>
      </c>
      <c r="W6100" s="84"/>
      <c r="X6100" s="84"/>
      <c r="Y6100" s="85"/>
      <c r="Z6100" s="85"/>
      <c r="AA6100" s="65" t="str">
        <f t="shared" si="6"/>
        <v/>
      </c>
      <c r="AB6100" s="65" t="str">
        <f t="shared" si="7"/>
        <v/>
      </c>
      <c r="AC6100" s="86"/>
      <c r="AD6100" s="87" t="str">
        <f t="shared" si="8"/>
        <v/>
      </c>
      <c r="AE6100" s="84"/>
      <c r="AF6100" s="86">
        <f>IF(AC6100&gt;0,AC6100,'⚙️ Config'!$B$10)</f>
        <v>0.0075</v>
      </c>
      <c r="AG6100" s="88">
        <f t="shared" si="9"/>
        <v>10417.33935</v>
      </c>
      <c r="AH6100" s="88">
        <f>AG6100*'⚙️ Config'!$B$11</f>
        <v>52086.69675</v>
      </c>
      <c r="AI6100" s="88">
        <f>AH6100*'⚙️ Config'!$B$12</f>
        <v>15626.00903</v>
      </c>
      <c r="AJ6100" s="64"/>
      <c r="AK6100" s="84"/>
      <c r="AL6100" s="84"/>
      <c r="AM6100" s="84"/>
      <c r="AN6100" s="84"/>
      <c r="AO6100" s="84"/>
      <c r="AP6100" s="84"/>
      <c r="AQ6100" s="84"/>
    </row>
    <row r="6101" ht="15.0" customHeight="1">
      <c r="A6101" s="98">
        <v>6098.0</v>
      </c>
      <c r="B6101" s="99" t="s">
        <v>12742</v>
      </c>
      <c r="C6101" s="98" t="s">
        <v>141</v>
      </c>
      <c r="D6101" s="98" t="s">
        <v>12743</v>
      </c>
      <c r="E6101" s="100">
        <v>33.24</v>
      </c>
      <c r="F6101" s="98" t="s">
        <v>86</v>
      </c>
      <c r="G6101" s="98" t="s">
        <v>606</v>
      </c>
      <c r="H6101" s="101">
        <v>1388791.53</v>
      </c>
      <c r="I6101" s="98">
        <v>1.0</v>
      </c>
      <c r="J6101" s="102">
        <v>4.8</v>
      </c>
      <c r="K6101" s="99">
        <v>2021.0</v>
      </c>
      <c r="L6101" s="98" t="s">
        <v>630</v>
      </c>
      <c r="M6101" s="98">
        <v>2021.0</v>
      </c>
      <c r="N6101" s="98" t="s">
        <v>161</v>
      </c>
      <c r="O6101" s="65" t="str">
        <f t="shared" si="1"/>
        <v>049550090001</v>
      </c>
      <c r="P6101" s="65">
        <f t="shared" si="2"/>
        <v>0</v>
      </c>
      <c r="Q6101" s="65">
        <f t="shared" si="3"/>
        <v>7</v>
      </c>
      <c r="R6101" s="65" t="str">
        <f t="shared" si="12"/>
        <v>04.955.009/0001-07</v>
      </c>
      <c r="S6101" s="84"/>
      <c r="T6101" s="84" t="str">
        <f t="shared" si="10"/>
        <v/>
      </c>
      <c r="U6101" s="84" t="str">
        <f t="shared" si="11"/>
        <v/>
      </c>
      <c r="V6101" s="65" t="str">
        <f t="shared" si="5"/>
        <v/>
      </c>
      <c r="W6101" s="84"/>
      <c r="X6101" s="84"/>
      <c r="Y6101" s="85"/>
      <c r="Z6101" s="85"/>
      <c r="AA6101" s="65" t="str">
        <f t="shared" si="6"/>
        <v/>
      </c>
      <c r="AB6101" s="65" t="str">
        <f t="shared" si="7"/>
        <v/>
      </c>
      <c r="AC6101" s="86"/>
      <c r="AD6101" s="87" t="str">
        <f t="shared" si="8"/>
        <v/>
      </c>
      <c r="AE6101" s="84"/>
      <c r="AF6101" s="86">
        <f>IF(AC6101&gt;0,AC6101,'⚙️ Config'!$B$10)</f>
        <v>0.0075</v>
      </c>
      <c r="AG6101" s="88">
        <f t="shared" si="9"/>
        <v>10415.93648</v>
      </c>
      <c r="AH6101" s="88">
        <f>AG6101*'⚙️ Config'!$B$11</f>
        <v>52079.68238</v>
      </c>
      <c r="AI6101" s="88">
        <f>AH6101*'⚙️ Config'!$B$12</f>
        <v>15623.90471</v>
      </c>
      <c r="AJ6101" s="64"/>
      <c r="AK6101" s="84"/>
      <c r="AL6101" s="84"/>
      <c r="AM6101" s="84"/>
      <c r="AN6101" s="84"/>
      <c r="AO6101" s="84"/>
      <c r="AP6101" s="84"/>
      <c r="AQ6101" s="84"/>
    </row>
    <row r="6102" ht="15.0" customHeight="1">
      <c r="A6102" s="98">
        <v>6099.0</v>
      </c>
      <c r="B6102" s="99" t="s">
        <v>12744</v>
      </c>
      <c r="C6102" s="98" t="s">
        <v>141</v>
      </c>
      <c r="D6102" s="98" t="s">
        <v>12745</v>
      </c>
      <c r="E6102" s="100">
        <v>33.5</v>
      </c>
      <c r="F6102" s="98" t="s">
        <v>86</v>
      </c>
      <c r="G6102" s="98" t="s">
        <v>606</v>
      </c>
      <c r="H6102" s="101">
        <v>1387828.92</v>
      </c>
      <c r="I6102" s="98">
        <v>1.0</v>
      </c>
      <c r="J6102" s="102">
        <v>4.7</v>
      </c>
      <c r="K6102" s="99">
        <v>2021.0</v>
      </c>
      <c r="L6102" s="98" t="s">
        <v>630</v>
      </c>
      <c r="M6102" s="98">
        <v>2021.0</v>
      </c>
      <c r="N6102" s="98" t="s">
        <v>161</v>
      </c>
      <c r="O6102" s="65" t="str">
        <f t="shared" si="1"/>
        <v>196155160001</v>
      </c>
      <c r="P6102" s="65">
        <f t="shared" si="2"/>
        <v>7</v>
      </c>
      <c r="Q6102" s="65">
        <f t="shared" si="3"/>
        <v>9</v>
      </c>
      <c r="R6102" s="65" t="str">
        <f t="shared" si="12"/>
        <v>19.615.516/0001-79</v>
      </c>
      <c r="S6102" s="84"/>
      <c r="T6102" s="84" t="str">
        <f t="shared" si="10"/>
        <v/>
      </c>
      <c r="U6102" s="84" t="str">
        <f t="shared" si="11"/>
        <v/>
      </c>
      <c r="V6102" s="65" t="str">
        <f t="shared" si="5"/>
        <v/>
      </c>
      <c r="W6102" s="84"/>
      <c r="X6102" s="84"/>
      <c r="Y6102" s="85"/>
      <c r="Z6102" s="85"/>
      <c r="AA6102" s="65" t="str">
        <f t="shared" si="6"/>
        <v/>
      </c>
      <c r="AB6102" s="65" t="str">
        <f t="shared" si="7"/>
        <v/>
      </c>
      <c r="AC6102" s="86"/>
      <c r="AD6102" s="87" t="str">
        <f t="shared" si="8"/>
        <v/>
      </c>
      <c r="AE6102" s="84"/>
      <c r="AF6102" s="86">
        <f>IF(AC6102&gt;0,AC6102,'⚙️ Config'!$B$10)</f>
        <v>0.0075</v>
      </c>
      <c r="AG6102" s="88">
        <f t="shared" si="9"/>
        <v>10408.7169</v>
      </c>
      <c r="AH6102" s="88">
        <f>AG6102*'⚙️ Config'!$B$11</f>
        <v>52043.5845</v>
      </c>
      <c r="AI6102" s="88">
        <f>AH6102*'⚙️ Config'!$B$12</f>
        <v>15613.07535</v>
      </c>
      <c r="AJ6102" s="64"/>
      <c r="AK6102" s="84"/>
      <c r="AL6102" s="84"/>
      <c r="AM6102" s="84"/>
      <c r="AN6102" s="84"/>
      <c r="AO6102" s="84"/>
      <c r="AP6102" s="84"/>
      <c r="AQ6102" s="84"/>
    </row>
    <row r="6103" ht="15.0" customHeight="1">
      <c r="A6103" s="98">
        <v>6100.0</v>
      </c>
      <c r="B6103" s="99" t="s">
        <v>12746</v>
      </c>
      <c r="C6103" s="98" t="s">
        <v>12747</v>
      </c>
      <c r="D6103" s="98" t="s">
        <v>12748</v>
      </c>
      <c r="E6103" s="100">
        <v>33.5</v>
      </c>
      <c r="F6103" s="98" t="s">
        <v>86</v>
      </c>
      <c r="G6103" s="98" t="s">
        <v>606</v>
      </c>
      <c r="H6103" s="101">
        <v>1387574.4</v>
      </c>
      <c r="I6103" s="98">
        <v>1.0</v>
      </c>
      <c r="J6103" s="102">
        <v>4.7</v>
      </c>
      <c r="K6103" s="99">
        <v>2021.0</v>
      </c>
      <c r="L6103" s="98" t="s">
        <v>448</v>
      </c>
      <c r="M6103" s="98">
        <v>2021.0</v>
      </c>
      <c r="N6103" s="98" t="s">
        <v>161</v>
      </c>
      <c r="O6103" s="65" t="str">
        <f t="shared" si="1"/>
        <v>494473290001</v>
      </c>
      <c r="P6103" s="65">
        <f t="shared" si="2"/>
        <v>9</v>
      </c>
      <c r="Q6103" s="65">
        <f t="shared" si="3"/>
        <v>4</v>
      </c>
      <c r="R6103" s="65" t="str">
        <f t="shared" si="12"/>
        <v>49.447.329/0001-94</v>
      </c>
      <c r="S6103" s="84"/>
      <c r="T6103" s="84" t="str">
        <f t="shared" si="10"/>
        <v/>
      </c>
      <c r="U6103" s="84" t="str">
        <f t="shared" si="11"/>
        <v/>
      </c>
      <c r="V6103" s="65" t="str">
        <f t="shared" si="5"/>
        <v/>
      </c>
      <c r="W6103" s="84"/>
      <c r="X6103" s="84"/>
      <c r="Y6103" s="85"/>
      <c r="Z6103" s="85"/>
      <c r="AA6103" s="65" t="str">
        <f t="shared" si="6"/>
        <v/>
      </c>
      <c r="AB6103" s="65" t="str">
        <f t="shared" si="7"/>
        <v/>
      </c>
      <c r="AC6103" s="86"/>
      <c r="AD6103" s="87" t="str">
        <f t="shared" si="8"/>
        <v/>
      </c>
      <c r="AE6103" s="84"/>
      <c r="AF6103" s="86">
        <f>IF(AC6103&gt;0,AC6103,'⚙️ Config'!$B$10)</f>
        <v>0.0075</v>
      </c>
      <c r="AG6103" s="88">
        <f t="shared" si="9"/>
        <v>10406.808</v>
      </c>
      <c r="AH6103" s="88">
        <f>AG6103*'⚙️ Config'!$B$11</f>
        <v>52034.04</v>
      </c>
      <c r="AI6103" s="88">
        <f>AH6103*'⚙️ Config'!$B$12</f>
        <v>15610.212</v>
      </c>
      <c r="AJ6103" s="64"/>
      <c r="AK6103" s="84"/>
      <c r="AL6103" s="84"/>
      <c r="AM6103" s="84"/>
      <c r="AN6103" s="84"/>
      <c r="AO6103" s="84"/>
      <c r="AP6103" s="84"/>
      <c r="AQ6103" s="84"/>
    </row>
    <row r="6104" ht="15.0" customHeight="1">
      <c r="A6104" s="103">
        <v>6101.0</v>
      </c>
      <c r="B6104" s="104" t="s">
        <v>12749</v>
      </c>
      <c r="C6104" s="103" t="s">
        <v>141</v>
      </c>
      <c r="D6104" s="103" t="s">
        <v>12750</v>
      </c>
      <c r="E6104" s="105">
        <v>33.0</v>
      </c>
      <c r="F6104" s="103" t="s">
        <v>86</v>
      </c>
      <c r="G6104" s="103" t="s">
        <v>606</v>
      </c>
      <c r="H6104" s="106">
        <v>1386779.88</v>
      </c>
      <c r="I6104" s="103">
        <v>1.0</v>
      </c>
      <c r="J6104" s="107">
        <v>4.9</v>
      </c>
      <c r="K6104" s="104">
        <v>2021.0</v>
      </c>
      <c r="L6104" s="103" t="s">
        <v>202</v>
      </c>
      <c r="M6104" s="103">
        <v>2021.0</v>
      </c>
      <c r="N6104" s="103" t="s">
        <v>161</v>
      </c>
      <c r="O6104" s="65" t="str">
        <f t="shared" si="1"/>
        <v>576566620001</v>
      </c>
      <c r="P6104" s="65">
        <f t="shared" si="2"/>
        <v>3</v>
      </c>
      <c r="Q6104" s="65">
        <f t="shared" si="3"/>
        <v>1</v>
      </c>
      <c r="R6104" s="65" t="str">
        <f t="shared" si="12"/>
        <v>57.656.662/0001-31</v>
      </c>
      <c r="S6104" s="84"/>
      <c r="T6104" s="84" t="str">
        <f t="shared" si="10"/>
        <v/>
      </c>
      <c r="U6104" s="84" t="str">
        <f t="shared" si="11"/>
        <v/>
      </c>
      <c r="V6104" s="65" t="str">
        <f t="shared" si="5"/>
        <v/>
      </c>
      <c r="W6104" s="84"/>
      <c r="X6104" s="84"/>
      <c r="Y6104" s="85"/>
      <c r="Z6104" s="85"/>
      <c r="AA6104" s="65" t="str">
        <f t="shared" si="6"/>
        <v/>
      </c>
      <c r="AB6104" s="65" t="str">
        <f t="shared" si="7"/>
        <v/>
      </c>
      <c r="AC6104" s="86"/>
      <c r="AD6104" s="87" t="str">
        <f t="shared" si="8"/>
        <v/>
      </c>
      <c r="AE6104" s="84"/>
      <c r="AF6104" s="86">
        <f>IF(AC6104&gt;0,AC6104,'⚙️ Config'!$B$10)</f>
        <v>0.0075</v>
      </c>
      <c r="AG6104" s="88">
        <f t="shared" si="9"/>
        <v>10400.8491</v>
      </c>
      <c r="AH6104" s="88">
        <f>AG6104*'⚙️ Config'!$B$11</f>
        <v>52004.2455</v>
      </c>
      <c r="AI6104" s="88">
        <f>AH6104*'⚙️ Config'!$B$12</f>
        <v>15601.27365</v>
      </c>
      <c r="AJ6104" s="64"/>
      <c r="AK6104" s="84"/>
      <c r="AL6104" s="84"/>
      <c r="AM6104" s="84"/>
      <c r="AN6104" s="84"/>
      <c r="AO6104" s="84"/>
      <c r="AP6104" s="84"/>
      <c r="AQ6104" s="84"/>
    </row>
    <row r="6105" ht="15.0" customHeight="1">
      <c r="A6105" s="103">
        <v>6102.0</v>
      </c>
      <c r="B6105" s="104" t="s">
        <v>12751</v>
      </c>
      <c r="C6105" s="103" t="s">
        <v>141</v>
      </c>
      <c r="D6105" s="103" t="s">
        <v>12752</v>
      </c>
      <c r="E6105" s="105">
        <v>33.5</v>
      </c>
      <c r="F6105" s="103" t="s">
        <v>86</v>
      </c>
      <c r="G6105" s="103" t="s">
        <v>606</v>
      </c>
      <c r="H6105" s="106">
        <v>1385946.14</v>
      </c>
      <c r="I6105" s="103">
        <v>1.0</v>
      </c>
      <c r="J6105" s="107">
        <v>4.7</v>
      </c>
      <c r="K6105" s="104">
        <v>2021.0</v>
      </c>
      <c r="L6105" s="103" t="s">
        <v>630</v>
      </c>
      <c r="M6105" s="103">
        <v>2021.0</v>
      </c>
      <c r="N6105" s="103" t="s">
        <v>161</v>
      </c>
      <c r="O6105" s="65" t="str">
        <f t="shared" si="1"/>
        <v>092306250001</v>
      </c>
      <c r="P6105" s="65">
        <f t="shared" si="2"/>
        <v>1</v>
      </c>
      <c r="Q6105" s="65">
        <f t="shared" si="3"/>
        <v>4</v>
      </c>
      <c r="R6105" s="65" t="str">
        <f t="shared" si="12"/>
        <v>09.230.625/0001-14</v>
      </c>
      <c r="S6105" s="84"/>
      <c r="T6105" s="84" t="str">
        <f t="shared" si="10"/>
        <v/>
      </c>
      <c r="U6105" s="84" t="str">
        <f t="shared" si="11"/>
        <v/>
      </c>
      <c r="V6105" s="65" t="str">
        <f t="shared" si="5"/>
        <v/>
      </c>
      <c r="W6105" s="84"/>
      <c r="X6105" s="84"/>
      <c r="Y6105" s="85"/>
      <c r="Z6105" s="85"/>
      <c r="AA6105" s="65" t="str">
        <f t="shared" si="6"/>
        <v/>
      </c>
      <c r="AB6105" s="65" t="str">
        <f t="shared" si="7"/>
        <v/>
      </c>
      <c r="AC6105" s="86"/>
      <c r="AD6105" s="87" t="str">
        <f t="shared" si="8"/>
        <v/>
      </c>
      <c r="AE6105" s="84"/>
      <c r="AF6105" s="86">
        <f>IF(AC6105&gt;0,AC6105,'⚙️ Config'!$B$10)</f>
        <v>0.0075</v>
      </c>
      <c r="AG6105" s="88">
        <f t="shared" si="9"/>
        <v>10394.59605</v>
      </c>
      <c r="AH6105" s="88">
        <f>AG6105*'⚙️ Config'!$B$11</f>
        <v>51972.98025</v>
      </c>
      <c r="AI6105" s="88">
        <f>AH6105*'⚙️ Config'!$B$12</f>
        <v>15591.89408</v>
      </c>
      <c r="AJ6105" s="64"/>
      <c r="AK6105" s="84"/>
      <c r="AL6105" s="84"/>
      <c r="AM6105" s="84"/>
      <c r="AN6105" s="84"/>
      <c r="AO6105" s="84"/>
      <c r="AP6105" s="84"/>
      <c r="AQ6105" s="84"/>
    </row>
    <row r="6106" ht="15.0" customHeight="1">
      <c r="A6106" s="103">
        <v>6103.0</v>
      </c>
      <c r="B6106" s="104" t="s">
        <v>12753</v>
      </c>
      <c r="C6106" s="103" t="s">
        <v>141</v>
      </c>
      <c r="D6106" s="103" t="s">
        <v>12754</v>
      </c>
      <c r="E6106" s="105">
        <v>70.59</v>
      </c>
      <c r="F6106" s="103" t="s">
        <v>86</v>
      </c>
      <c r="G6106" s="103" t="s">
        <v>606</v>
      </c>
      <c r="H6106" s="106">
        <v>1385228.46</v>
      </c>
      <c r="I6106" s="103">
        <v>1.0</v>
      </c>
      <c r="J6106" s="107">
        <v>4.7</v>
      </c>
      <c r="K6106" s="104">
        <v>2025.0</v>
      </c>
      <c r="L6106" s="103" t="s">
        <v>295</v>
      </c>
      <c r="M6106" s="103">
        <v>2021.0</v>
      </c>
      <c r="N6106" s="103" t="s">
        <v>208</v>
      </c>
      <c r="O6106" s="65" t="str">
        <f t="shared" si="1"/>
        <v>613097460001</v>
      </c>
      <c r="P6106" s="65">
        <f t="shared" si="2"/>
        <v>7</v>
      </c>
      <c r="Q6106" s="65">
        <f t="shared" si="3"/>
        <v>6</v>
      </c>
      <c r="R6106" s="65" t="str">
        <f t="shared" si="12"/>
        <v>61.309.746/0001-76</v>
      </c>
      <c r="S6106" s="84"/>
      <c r="T6106" s="84" t="str">
        <f t="shared" si="10"/>
        <v/>
      </c>
      <c r="U6106" s="84" t="str">
        <f t="shared" si="11"/>
        <v/>
      </c>
      <c r="V6106" s="65" t="str">
        <f t="shared" si="5"/>
        <v/>
      </c>
      <c r="W6106" s="84"/>
      <c r="X6106" s="84"/>
      <c r="Y6106" s="85"/>
      <c r="Z6106" s="85"/>
      <c r="AA6106" s="65" t="str">
        <f t="shared" si="6"/>
        <v/>
      </c>
      <c r="AB6106" s="65" t="str">
        <f t="shared" si="7"/>
        <v/>
      </c>
      <c r="AC6106" s="86"/>
      <c r="AD6106" s="87" t="str">
        <f t="shared" si="8"/>
        <v/>
      </c>
      <c r="AE6106" s="84"/>
      <c r="AF6106" s="86">
        <f>IF(AC6106&gt;0,AC6106,'⚙️ Config'!$B$10)</f>
        <v>0.0075</v>
      </c>
      <c r="AG6106" s="88">
        <f t="shared" si="9"/>
        <v>10389.21345</v>
      </c>
      <c r="AH6106" s="88">
        <f>AG6106*'⚙️ Config'!$B$11</f>
        <v>51946.06725</v>
      </c>
      <c r="AI6106" s="88">
        <f>AH6106*'⚙️ Config'!$B$12</f>
        <v>15583.82018</v>
      </c>
      <c r="AJ6106" s="64"/>
      <c r="AK6106" s="84"/>
      <c r="AL6106" s="84"/>
      <c r="AM6106" s="84"/>
      <c r="AN6106" s="84"/>
      <c r="AO6106" s="84"/>
      <c r="AP6106" s="84"/>
      <c r="AQ6106" s="84"/>
    </row>
    <row r="6107" ht="15.0" customHeight="1">
      <c r="A6107" s="103">
        <v>6104.0</v>
      </c>
      <c r="B6107" s="104" t="s">
        <v>12755</v>
      </c>
      <c r="C6107" s="103" t="s">
        <v>141</v>
      </c>
      <c r="D6107" s="103" t="s">
        <v>12756</v>
      </c>
      <c r="E6107" s="105">
        <v>35.25</v>
      </c>
      <c r="F6107" s="103" t="s">
        <v>86</v>
      </c>
      <c r="G6107" s="103" t="s">
        <v>606</v>
      </c>
      <c r="H6107" s="106">
        <v>1383167.04</v>
      </c>
      <c r="I6107" s="103">
        <v>1.0</v>
      </c>
      <c r="J6107" s="107">
        <v>4.1</v>
      </c>
      <c r="K6107" s="104">
        <v>2022.0</v>
      </c>
      <c r="L6107" s="103" t="s">
        <v>630</v>
      </c>
      <c r="M6107" s="103">
        <v>2022.0</v>
      </c>
      <c r="N6107" s="103" t="s">
        <v>145</v>
      </c>
      <c r="O6107" s="65" t="str">
        <f t="shared" si="1"/>
        <v>071101000001</v>
      </c>
      <c r="P6107" s="65">
        <f t="shared" si="2"/>
        <v>1</v>
      </c>
      <c r="Q6107" s="65">
        <f t="shared" si="3"/>
        <v>0</v>
      </c>
      <c r="R6107" s="65" t="str">
        <f t="shared" si="12"/>
        <v>07.110.100/0001-10</v>
      </c>
      <c r="S6107" s="84"/>
      <c r="T6107" s="84" t="str">
        <f t="shared" si="10"/>
        <v/>
      </c>
      <c r="U6107" s="84" t="str">
        <f t="shared" si="11"/>
        <v/>
      </c>
      <c r="V6107" s="65" t="str">
        <f t="shared" si="5"/>
        <v/>
      </c>
      <c r="W6107" s="84"/>
      <c r="X6107" s="84"/>
      <c r="Y6107" s="85"/>
      <c r="Z6107" s="85"/>
      <c r="AA6107" s="65" t="str">
        <f t="shared" si="6"/>
        <v/>
      </c>
      <c r="AB6107" s="65" t="str">
        <f t="shared" si="7"/>
        <v/>
      </c>
      <c r="AC6107" s="86"/>
      <c r="AD6107" s="87" t="str">
        <f t="shared" si="8"/>
        <v/>
      </c>
      <c r="AE6107" s="84"/>
      <c r="AF6107" s="86">
        <f>IF(AC6107&gt;0,AC6107,'⚙️ Config'!$B$10)</f>
        <v>0.0075</v>
      </c>
      <c r="AG6107" s="88">
        <f t="shared" si="9"/>
        <v>10373.7528</v>
      </c>
      <c r="AH6107" s="88">
        <f>AG6107*'⚙️ Config'!$B$11</f>
        <v>51868.764</v>
      </c>
      <c r="AI6107" s="88">
        <f>AH6107*'⚙️ Config'!$B$12</f>
        <v>15560.6292</v>
      </c>
      <c r="AJ6107" s="64"/>
      <c r="AK6107" s="84"/>
      <c r="AL6107" s="84"/>
      <c r="AM6107" s="84"/>
      <c r="AN6107" s="84"/>
      <c r="AO6107" s="84"/>
      <c r="AP6107" s="84"/>
      <c r="AQ6107" s="84"/>
    </row>
    <row r="6108" ht="15.0" customHeight="1">
      <c r="A6108" s="103">
        <v>6105.0</v>
      </c>
      <c r="B6108" s="104" t="s">
        <v>12757</v>
      </c>
      <c r="C6108" s="103" t="s">
        <v>141</v>
      </c>
      <c r="D6108" s="103" t="s">
        <v>12758</v>
      </c>
      <c r="E6108" s="105">
        <v>33.5</v>
      </c>
      <c r="F6108" s="103" t="s">
        <v>86</v>
      </c>
      <c r="G6108" s="103" t="s">
        <v>606</v>
      </c>
      <c r="H6108" s="106">
        <v>1382713.5</v>
      </c>
      <c r="I6108" s="103">
        <v>1.0</v>
      </c>
      <c r="J6108" s="107">
        <v>4.7</v>
      </c>
      <c r="K6108" s="104">
        <v>2021.0</v>
      </c>
      <c r="L6108" s="103" t="s">
        <v>630</v>
      </c>
      <c r="M6108" s="103">
        <v>2021.0</v>
      </c>
      <c r="N6108" s="103" t="s">
        <v>161</v>
      </c>
      <c r="O6108" s="65" t="str">
        <f t="shared" si="1"/>
        <v>458961070001</v>
      </c>
      <c r="P6108" s="65">
        <f t="shared" si="2"/>
        <v>0</v>
      </c>
      <c r="Q6108" s="65">
        <f t="shared" si="3"/>
        <v>6</v>
      </c>
      <c r="R6108" s="65" t="str">
        <f t="shared" si="12"/>
        <v>45.896.107/0001-06</v>
      </c>
      <c r="S6108" s="84"/>
      <c r="T6108" s="84" t="str">
        <f t="shared" si="10"/>
        <v/>
      </c>
      <c r="U6108" s="84" t="str">
        <f t="shared" si="11"/>
        <v/>
      </c>
      <c r="V6108" s="65" t="str">
        <f t="shared" si="5"/>
        <v/>
      </c>
      <c r="W6108" s="84"/>
      <c r="X6108" s="84"/>
      <c r="Y6108" s="85"/>
      <c r="Z6108" s="85"/>
      <c r="AA6108" s="65" t="str">
        <f t="shared" si="6"/>
        <v/>
      </c>
      <c r="AB6108" s="65" t="str">
        <f t="shared" si="7"/>
        <v/>
      </c>
      <c r="AC6108" s="86"/>
      <c r="AD6108" s="87" t="str">
        <f t="shared" si="8"/>
        <v/>
      </c>
      <c r="AE6108" s="84"/>
      <c r="AF6108" s="86">
        <f>IF(AC6108&gt;0,AC6108,'⚙️ Config'!$B$10)</f>
        <v>0.0075</v>
      </c>
      <c r="AG6108" s="88">
        <f t="shared" si="9"/>
        <v>10370.35125</v>
      </c>
      <c r="AH6108" s="88">
        <f>AG6108*'⚙️ Config'!$B$11</f>
        <v>51851.75625</v>
      </c>
      <c r="AI6108" s="88">
        <f>AH6108*'⚙️ Config'!$B$12</f>
        <v>15555.52688</v>
      </c>
      <c r="AJ6108" s="64"/>
      <c r="AK6108" s="84"/>
      <c r="AL6108" s="84"/>
      <c r="AM6108" s="84"/>
      <c r="AN6108" s="84"/>
      <c r="AO6108" s="84"/>
      <c r="AP6108" s="84"/>
      <c r="AQ6108" s="84"/>
    </row>
    <row r="6109" ht="15.0" customHeight="1">
      <c r="A6109" s="98">
        <v>6106.0</v>
      </c>
      <c r="B6109" s="99" t="s">
        <v>12759</v>
      </c>
      <c r="C6109" s="98" t="s">
        <v>141</v>
      </c>
      <c r="D6109" s="98" t="s">
        <v>12760</v>
      </c>
      <c r="E6109" s="100">
        <v>34.62</v>
      </c>
      <c r="F6109" s="98" t="s">
        <v>86</v>
      </c>
      <c r="G6109" s="98" t="s">
        <v>606</v>
      </c>
      <c r="H6109" s="101">
        <v>1382502.82</v>
      </c>
      <c r="I6109" s="98">
        <v>1.0</v>
      </c>
      <c r="J6109" s="102">
        <v>4.3</v>
      </c>
      <c r="K6109" s="99">
        <v>2021.0</v>
      </c>
      <c r="L6109" s="98" t="s">
        <v>202</v>
      </c>
      <c r="M6109" s="98">
        <v>2021.0</v>
      </c>
      <c r="N6109" s="98" t="s">
        <v>161</v>
      </c>
      <c r="O6109" s="65" t="str">
        <f t="shared" si="1"/>
        <v>103481360001</v>
      </c>
      <c r="P6109" s="65">
        <f t="shared" si="2"/>
        <v>4</v>
      </c>
      <c r="Q6109" s="65">
        <f t="shared" si="3"/>
        <v>0</v>
      </c>
      <c r="R6109" s="65" t="str">
        <f t="shared" si="12"/>
        <v>10.348.136/0001-40</v>
      </c>
      <c r="S6109" s="84"/>
      <c r="T6109" s="84" t="str">
        <f t="shared" si="10"/>
        <v/>
      </c>
      <c r="U6109" s="84" t="str">
        <f t="shared" si="11"/>
        <v/>
      </c>
      <c r="V6109" s="65" t="str">
        <f t="shared" si="5"/>
        <v/>
      </c>
      <c r="W6109" s="84"/>
      <c r="X6109" s="84"/>
      <c r="Y6109" s="85"/>
      <c r="Z6109" s="85"/>
      <c r="AA6109" s="65" t="str">
        <f t="shared" si="6"/>
        <v/>
      </c>
      <c r="AB6109" s="65" t="str">
        <f t="shared" si="7"/>
        <v/>
      </c>
      <c r="AC6109" s="86"/>
      <c r="AD6109" s="87" t="str">
        <f t="shared" si="8"/>
        <v/>
      </c>
      <c r="AE6109" s="84"/>
      <c r="AF6109" s="86">
        <f>IF(AC6109&gt;0,AC6109,'⚙️ Config'!$B$10)</f>
        <v>0.0075</v>
      </c>
      <c r="AG6109" s="88">
        <f t="shared" si="9"/>
        <v>10368.77115</v>
      </c>
      <c r="AH6109" s="88">
        <f>AG6109*'⚙️ Config'!$B$11</f>
        <v>51843.85575</v>
      </c>
      <c r="AI6109" s="88">
        <f>AH6109*'⚙️ Config'!$B$12</f>
        <v>15553.15673</v>
      </c>
      <c r="AJ6109" s="64"/>
      <c r="AK6109" s="84"/>
      <c r="AL6109" s="84"/>
      <c r="AM6109" s="84"/>
      <c r="AN6109" s="84"/>
      <c r="AO6109" s="84"/>
      <c r="AP6109" s="84"/>
      <c r="AQ6109" s="84"/>
    </row>
    <row r="6110" ht="15.0" customHeight="1">
      <c r="A6110" s="98">
        <v>6107.0</v>
      </c>
      <c r="B6110" s="99" t="s">
        <v>12761</v>
      </c>
      <c r="C6110" s="98" t="s">
        <v>141</v>
      </c>
      <c r="D6110" s="98" t="s">
        <v>12762</v>
      </c>
      <c r="E6110" s="100">
        <v>33.24</v>
      </c>
      <c r="F6110" s="98" t="s">
        <v>86</v>
      </c>
      <c r="G6110" s="98" t="s">
        <v>606</v>
      </c>
      <c r="H6110" s="101">
        <v>1380580.57</v>
      </c>
      <c r="I6110" s="98">
        <v>1.0</v>
      </c>
      <c r="J6110" s="102">
        <v>4.8</v>
      </c>
      <c r="K6110" s="99">
        <v>2021.0</v>
      </c>
      <c r="L6110" s="98" t="s">
        <v>202</v>
      </c>
      <c r="M6110" s="98">
        <v>2021.0</v>
      </c>
      <c r="N6110" s="98" t="s">
        <v>145</v>
      </c>
      <c r="O6110" s="65" t="str">
        <f t="shared" si="1"/>
        <v>209551760001</v>
      </c>
      <c r="P6110" s="65">
        <f t="shared" si="2"/>
        <v>0</v>
      </c>
      <c r="Q6110" s="65">
        <f t="shared" si="3"/>
        <v>4</v>
      </c>
      <c r="R6110" s="65" t="str">
        <f t="shared" si="12"/>
        <v>20.955.176/0001-04</v>
      </c>
      <c r="S6110" s="84"/>
      <c r="T6110" s="84" t="str">
        <f t="shared" si="10"/>
        <v/>
      </c>
      <c r="U6110" s="84" t="str">
        <f t="shared" si="11"/>
        <v/>
      </c>
      <c r="V6110" s="65" t="str">
        <f t="shared" si="5"/>
        <v/>
      </c>
      <c r="W6110" s="84"/>
      <c r="X6110" s="84"/>
      <c r="Y6110" s="85"/>
      <c r="Z6110" s="85"/>
      <c r="AA6110" s="65" t="str">
        <f t="shared" si="6"/>
        <v/>
      </c>
      <c r="AB6110" s="65" t="str">
        <f t="shared" si="7"/>
        <v/>
      </c>
      <c r="AC6110" s="86"/>
      <c r="AD6110" s="87" t="str">
        <f t="shared" si="8"/>
        <v/>
      </c>
      <c r="AE6110" s="84"/>
      <c r="AF6110" s="86">
        <f>IF(AC6110&gt;0,AC6110,'⚙️ Config'!$B$10)</f>
        <v>0.0075</v>
      </c>
      <c r="AG6110" s="88">
        <f t="shared" si="9"/>
        <v>10354.35428</v>
      </c>
      <c r="AH6110" s="88">
        <f>AG6110*'⚙️ Config'!$B$11</f>
        <v>51771.77138</v>
      </c>
      <c r="AI6110" s="88">
        <f>AH6110*'⚙️ Config'!$B$12</f>
        <v>15531.53141</v>
      </c>
      <c r="AJ6110" s="64"/>
      <c r="AK6110" s="84"/>
      <c r="AL6110" s="84"/>
      <c r="AM6110" s="84"/>
      <c r="AN6110" s="84"/>
      <c r="AO6110" s="84"/>
      <c r="AP6110" s="84"/>
      <c r="AQ6110" s="84"/>
    </row>
    <row r="6111" ht="15.0" customHeight="1">
      <c r="A6111" s="103">
        <v>6108.0</v>
      </c>
      <c r="B6111" s="104" t="s">
        <v>12763</v>
      </c>
      <c r="C6111" s="103" t="s">
        <v>141</v>
      </c>
      <c r="D6111" s="103" t="s">
        <v>12764</v>
      </c>
      <c r="E6111" s="105">
        <v>33.24</v>
      </c>
      <c r="F6111" s="103" t="s">
        <v>86</v>
      </c>
      <c r="G6111" s="103" t="s">
        <v>606</v>
      </c>
      <c r="H6111" s="106">
        <v>1377383.22</v>
      </c>
      <c r="I6111" s="103">
        <v>1.0</v>
      </c>
      <c r="J6111" s="107">
        <v>4.8</v>
      </c>
      <c r="K6111" s="104">
        <v>2021.0</v>
      </c>
      <c r="L6111" s="103" t="s">
        <v>630</v>
      </c>
      <c r="M6111" s="103">
        <v>2021.0</v>
      </c>
      <c r="N6111" s="103" t="s">
        <v>161</v>
      </c>
      <c r="O6111" s="65" t="str">
        <f t="shared" si="1"/>
        <v>172583140001</v>
      </c>
      <c r="P6111" s="65">
        <f t="shared" si="2"/>
        <v>9</v>
      </c>
      <c r="Q6111" s="65">
        <f t="shared" si="3"/>
        <v>1</v>
      </c>
      <c r="R6111" s="65" t="str">
        <f t="shared" si="12"/>
        <v>17.258.314/0001-91</v>
      </c>
      <c r="S6111" s="84"/>
      <c r="T6111" s="84" t="str">
        <f t="shared" si="10"/>
        <v/>
      </c>
      <c r="U6111" s="84" t="str">
        <f t="shared" si="11"/>
        <v/>
      </c>
      <c r="V6111" s="65" t="str">
        <f t="shared" si="5"/>
        <v/>
      </c>
      <c r="W6111" s="84"/>
      <c r="X6111" s="84"/>
      <c r="Y6111" s="85"/>
      <c r="Z6111" s="85"/>
      <c r="AA6111" s="65" t="str">
        <f t="shared" si="6"/>
        <v/>
      </c>
      <c r="AB6111" s="65" t="str">
        <f t="shared" si="7"/>
        <v/>
      </c>
      <c r="AC6111" s="86"/>
      <c r="AD6111" s="87" t="str">
        <f t="shared" si="8"/>
        <v/>
      </c>
      <c r="AE6111" s="84"/>
      <c r="AF6111" s="86">
        <f>IF(AC6111&gt;0,AC6111,'⚙️ Config'!$B$10)</f>
        <v>0.0075</v>
      </c>
      <c r="AG6111" s="88">
        <f t="shared" si="9"/>
        <v>10330.37415</v>
      </c>
      <c r="AH6111" s="88">
        <f>AG6111*'⚙️ Config'!$B$11</f>
        <v>51651.87075</v>
      </c>
      <c r="AI6111" s="88">
        <f>AH6111*'⚙️ Config'!$B$12</f>
        <v>15495.56123</v>
      </c>
      <c r="AJ6111" s="64"/>
      <c r="AK6111" s="84"/>
      <c r="AL6111" s="84"/>
      <c r="AM6111" s="84"/>
      <c r="AN6111" s="84"/>
      <c r="AO6111" s="84"/>
      <c r="AP6111" s="84"/>
      <c r="AQ6111" s="84"/>
    </row>
    <row r="6112" ht="15.0" customHeight="1">
      <c r="A6112" s="98">
        <v>6109.0</v>
      </c>
      <c r="B6112" s="99" t="s">
        <v>12765</v>
      </c>
      <c r="C6112" s="98" t="s">
        <v>141</v>
      </c>
      <c r="D6112" s="98" t="s">
        <v>12766</v>
      </c>
      <c r="E6112" s="100">
        <v>33.24</v>
      </c>
      <c r="F6112" s="98" t="s">
        <v>86</v>
      </c>
      <c r="G6112" s="98" t="s">
        <v>606</v>
      </c>
      <c r="H6112" s="101">
        <v>1375290.5</v>
      </c>
      <c r="I6112" s="98">
        <v>1.0</v>
      </c>
      <c r="J6112" s="102">
        <v>4.8</v>
      </c>
      <c r="K6112" s="99">
        <v>2021.0</v>
      </c>
      <c r="L6112" s="98" t="s">
        <v>630</v>
      </c>
      <c r="M6112" s="98">
        <v>2021.0</v>
      </c>
      <c r="N6112" s="98" t="s">
        <v>161</v>
      </c>
      <c r="O6112" s="65" t="str">
        <f t="shared" si="1"/>
        <v>112205910001</v>
      </c>
      <c r="P6112" s="65">
        <f t="shared" si="2"/>
        <v>2</v>
      </c>
      <c r="Q6112" s="65">
        <f t="shared" si="3"/>
        <v>9</v>
      </c>
      <c r="R6112" s="65" t="str">
        <f t="shared" si="12"/>
        <v>11.220.591/0001-29</v>
      </c>
      <c r="S6112" s="84"/>
      <c r="T6112" s="84" t="str">
        <f t="shared" si="10"/>
        <v/>
      </c>
      <c r="U6112" s="84" t="str">
        <f t="shared" si="11"/>
        <v/>
      </c>
      <c r="V6112" s="65" t="str">
        <f t="shared" si="5"/>
        <v/>
      </c>
      <c r="W6112" s="84"/>
      <c r="X6112" s="84"/>
      <c r="Y6112" s="85"/>
      <c r="Z6112" s="85"/>
      <c r="AA6112" s="65" t="str">
        <f t="shared" si="6"/>
        <v/>
      </c>
      <c r="AB6112" s="65" t="str">
        <f t="shared" si="7"/>
        <v/>
      </c>
      <c r="AC6112" s="86"/>
      <c r="AD6112" s="87" t="str">
        <f t="shared" si="8"/>
        <v/>
      </c>
      <c r="AE6112" s="84"/>
      <c r="AF6112" s="86">
        <f>IF(AC6112&gt;0,AC6112,'⚙️ Config'!$B$10)</f>
        <v>0.0075</v>
      </c>
      <c r="AG6112" s="88">
        <f t="shared" si="9"/>
        <v>10314.67875</v>
      </c>
      <c r="AH6112" s="88">
        <f>AG6112*'⚙️ Config'!$B$11</f>
        <v>51573.39375</v>
      </c>
      <c r="AI6112" s="88">
        <f>AH6112*'⚙️ Config'!$B$12</f>
        <v>15472.01813</v>
      </c>
      <c r="AJ6112" s="64"/>
      <c r="AK6112" s="84"/>
      <c r="AL6112" s="84"/>
      <c r="AM6112" s="84"/>
      <c r="AN6112" s="84"/>
      <c r="AO6112" s="84"/>
      <c r="AP6112" s="84"/>
      <c r="AQ6112" s="84"/>
    </row>
    <row r="6113" ht="15.0" customHeight="1">
      <c r="A6113" s="103">
        <v>6110.0</v>
      </c>
      <c r="B6113" s="104" t="s">
        <v>12767</v>
      </c>
      <c r="C6113" s="103" t="s">
        <v>141</v>
      </c>
      <c r="D6113" s="103" t="s">
        <v>12768</v>
      </c>
      <c r="E6113" s="105">
        <v>33.5</v>
      </c>
      <c r="F6113" s="103" t="s">
        <v>86</v>
      </c>
      <c r="G6113" s="103" t="s">
        <v>606</v>
      </c>
      <c r="H6113" s="106">
        <v>1374166.65</v>
      </c>
      <c r="I6113" s="103">
        <v>1.0</v>
      </c>
      <c r="J6113" s="107">
        <v>4.7</v>
      </c>
      <c r="K6113" s="104">
        <v>2021.0</v>
      </c>
      <c r="L6113" s="103" t="s">
        <v>630</v>
      </c>
      <c r="M6113" s="103">
        <v>2021.0</v>
      </c>
      <c r="N6113" s="103" t="s">
        <v>161</v>
      </c>
      <c r="O6113" s="65" t="str">
        <f t="shared" si="1"/>
        <v>078698130001</v>
      </c>
      <c r="P6113" s="65">
        <f t="shared" si="2"/>
        <v>6</v>
      </c>
      <c r="Q6113" s="65">
        <f t="shared" si="3"/>
        <v>1</v>
      </c>
      <c r="R6113" s="65" t="str">
        <f t="shared" si="12"/>
        <v>07.869.813/0001-61</v>
      </c>
      <c r="S6113" s="84"/>
      <c r="T6113" s="84" t="str">
        <f t="shared" si="10"/>
        <v/>
      </c>
      <c r="U6113" s="84" t="str">
        <f t="shared" si="11"/>
        <v/>
      </c>
      <c r="V6113" s="65" t="str">
        <f t="shared" si="5"/>
        <v/>
      </c>
      <c r="W6113" s="84"/>
      <c r="X6113" s="84"/>
      <c r="Y6113" s="85"/>
      <c r="Z6113" s="85"/>
      <c r="AA6113" s="65" t="str">
        <f t="shared" si="6"/>
        <v/>
      </c>
      <c r="AB6113" s="65" t="str">
        <f t="shared" si="7"/>
        <v/>
      </c>
      <c r="AC6113" s="86"/>
      <c r="AD6113" s="87" t="str">
        <f t="shared" si="8"/>
        <v/>
      </c>
      <c r="AE6113" s="84"/>
      <c r="AF6113" s="86">
        <f>IF(AC6113&gt;0,AC6113,'⚙️ Config'!$B$10)</f>
        <v>0.0075</v>
      </c>
      <c r="AG6113" s="88">
        <f t="shared" si="9"/>
        <v>10306.24988</v>
      </c>
      <c r="AH6113" s="88">
        <f>AG6113*'⚙️ Config'!$B$11</f>
        <v>51531.24938</v>
      </c>
      <c r="AI6113" s="88">
        <f>AH6113*'⚙️ Config'!$B$12</f>
        <v>15459.37481</v>
      </c>
      <c r="AJ6113" s="64"/>
      <c r="AK6113" s="84"/>
      <c r="AL6113" s="84"/>
      <c r="AM6113" s="84"/>
      <c r="AN6113" s="84"/>
      <c r="AO6113" s="84"/>
      <c r="AP6113" s="84"/>
      <c r="AQ6113" s="84"/>
    </row>
    <row r="6114" ht="15.0" customHeight="1">
      <c r="A6114" s="103">
        <v>6111.0</v>
      </c>
      <c r="B6114" s="104" t="s">
        <v>12769</v>
      </c>
      <c r="C6114" s="103" t="s">
        <v>154</v>
      </c>
      <c r="D6114" s="103" t="s">
        <v>12770</v>
      </c>
      <c r="E6114" s="105">
        <v>32.76</v>
      </c>
      <c r="F6114" s="103" t="s">
        <v>86</v>
      </c>
      <c r="G6114" s="103" t="s">
        <v>606</v>
      </c>
      <c r="H6114" s="106">
        <v>1374135.84</v>
      </c>
      <c r="I6114" s="103">
        <v>1.0</v>
      </c>
      <c r="J6114" s="107">
        <v>5.0</v>
      </c>
      <c r="K6114" s="104">
        <v>2021.0</v>
      </c>
      <c r="L6114" s="103" t="s">
        <v>197</v>
      </c>
      <c r="M6114" s="103">
        <v>2021.0</v>
      </c>
      <c r="N6114" s="103" t="s">
        <v>145</v>
      </c>
      <c r="O6114" s="65" t="str">
        <f t="shared" si="1"/>
        <v>086666070001</v>
      </c>
      <c r="P6114" s="65">
        <f t="shared" si="2"/>
        <v>1</v>
      </c>
      <c r="Q6114" s="65">
        <f t="shared" si="3"/>
        <v>7</v>
      </c>
      <c r="R6114" s="65" t="str">
        <f t="shared" si="12"/>
        <v>08.666.607/0001-17</v>
      </c>
      <c r="S6114" s="84"/>
      <c r="T6114" s="84" t="str">
        <f t="shared" si="10"/>
        <v/>
      </c>
      <c r="U6114" s="84" t="str">
        <f t="shared" si="11"/>
        <v/>
      </c>
      <c r="V6114" s="65" t="str">
        <f t="shared" si="5"/>
        <v/>
      </c>
      <c r="W6114" s="84"/>
      <c r="X6114" s="84"/>
      <c r="Y6114" s="85"/>
      <c r="Z6114" s="85"/>
      <c r="AA6114" s="65" t="str">
        <f t="shared" si="6"/>
        <v/>
      </c>
      <c r="AB6114" s="65" t="str">
        <f t="shared" si="7"/>
        <v/>
      </c>
      <c r="AC6114" s="86"/>
      <c r="AD6114" s="87" t="str">
        <f t="shared" si="8"/>
        <v/>
      </c>
      <c r="AE6114" s="84"/>
      <c r="AF6114" s="86">
        <f>IF(AC6114&gt;0,AC6114,'⚙️ Config'!$B$10)</f>
        <v>0.0075</v>
      </c>
      <c r="AG6114" s="88">
        <f t="shared" si="9"/>
        <v>10306.0188</v>
      </c>
      <c r="AH6114" s="88">
        <f>AG6114*'⚙️ Config'!$B$11</f>
        <v>51530.094</v>
      </c>
      <c r="AI6114" s="88">
        <f>AH6114*'⚙️ Config'!$B$12</f>
        <v>15459.0282</v>
      </c>
      <c r="AJ6114" s="64"/>
      <c r="AK6114" s="84"/>
      <c r="AL6114" s="84"/>
      <c r="AM6114" s="84"/>
      <c r="AN6114" s="84"/>
      <c r="AO6114" s="84"/>
      <c r="AP6114" s="84"/>
      <c r="AQ6114" s="84"/>
    </row>
    <row r="6115" ht="15.0" customHeight="1">
      <c r="A6115" s="103">
        <v>6112.0</v>
      </c>
      <c r="B6115" s="104" t="s">
        <v>12771</v>
      </c>
      <c r="C6115" s="103" t="s">
        <v>141</v>
      </c>
      <c r="D6115" s="103" t="s">
        <v>12772</v>
      </c>
      <c r="E6115" s="105">
        <v>33.5</v>
      </c>
      <c r="F6115" s="103" t="s">
        <v>86</v>
      </c>
      <c r="G6115" s="103" t="s">
        <v>606</v>
      </c>
      <c r="H6115" s="106">
        <v>1372634.22</v>
      </c>
      <c r="I6115" s="103">
        <v>1.0</v>
      </c>
      <c r="J6115" s="107">
        <v>4.7</v>
      </c>
      <c r="K6115" s="104">
        <v>2021.0</v>
      </c>
      <c r="L6115" s="103" t="s">
        <v>630</v>
      </c>
      <c r="M6115" s="103">
        <v>2021.0</v>
      </c>
      <c r="N6115" s="103" t="s">
        <v>161</v>
      </c>
      <c r="O6115" s="65" t="str">
        <f t="shared" si="1"/>
        <v>200020060001</v>
      </c>
      <c r="P6115" s="65">
        <f t="shared" si="2"/>
        <v>0</v>
      </c>
      <c r="Q6115" s="65">
        <f t="shared" si="3"/>
        <v>5</v>
      </c>
      <c r="R6115" s="65" t="str">
        <f t="shared" si="12"/>
        <v>20.002.006/0001-05</v>
      </c>
      <c r="S6115" s="84"/>
      <c r="T6115" s="84" t="str">
        <f t="shared" si="10"/>
        <v/>
      </c>
      <c r="U6115" s="84" t="str">
        <f t="shared" si="11"/>
        <v/>
      </c>
      <c r="V6115" s="65" t="str">
        <f t="shared" si="5"/>
        <v/>
      </c>
      <c r="W6115" s="84"/>
      <c r="X6115" s="84"/>
      <c r="Y6115" s="85"/>
      <c r="Z6115" s="85"/>
      <c r="AA6115" s="65" t="str">
        <f t="shared" si="6"/>
        <v/>
      </c>
      <c r="AB6115" s="65" t="str">
        <f t="shared" si="7"/>
        <v/>
      </c>
      <c r="AC6115" s="86"/>
      <c r="AD6115" s="87" t="str">
        <f t="shared" si="8"/>
        <v/>
      </c>
      <c r="AE6115" s="84"/>
      <c r="AF6115" s="86">
        <f>IF(AC6115&gt;0,AC6115,'⚙️ Config'!$B$10)</f>
        <v>0.0075</v>
      </c>
      <c r="AG6115" s="88">
        <f t="shared" si="9"/>
        <v>10294.75665</v>
      </c>
      <c r="AH6115" s="88">
        <f>AG6115*'⚙️ Config'!$B$11</f>
        <v>51473.78325</v>
      </c>
      <c r="AI6115" s="88">
        <f>AH6115*'⚙️ Config'!$B$12</f>
        <v>15442.13498</v>
      </c>
      <c r="AJ6115" s="64"/>
      <c r="AK6115" s="84"/>
      <c r="AL6115" s="84"/>
      <c r="AM6115" s="84"/>
      <c r="AN6115" s="84"/>
      <c r="AO6115" s="84"/>
      <c r="AP6115" s="84"/>
      <c r="AQ6115" s="84"/>
    </row>
    <row r="6116" ht="15.0" customHeight="1">
      <c r="A6116" s="98">
        <v>6113.0</v>
      </c>
      <c r="B6116" s="99" t="s">
        <v>12773</v>
      </c>
      <c r="C6116" s="98" t="s">
        <v>141</v>
      </c>
      <c r="D6116" s="98" t="s">
        <v>12774</v>
      </c>
      <c r="E6116" s="100">
        <v>33.24</v>
      </c>
      <c r="F6116" s="98" t="s">
        <v>86</v>
      </c>
      <c r="G6116" s="98" t="s">
        <v>606</v>
      </c>
      <c r="H6116" s="101">
        <v>1372622.65</v>
      </c>
      <c r="I6116" s="98">
        <v>1.0</v>
      </c>
      <c r="J6116" s="102">
        <v>4.8</v>
      </c>
      <c r="K6116" s="99">
        <v>2021.0</v>
      </c>
      <c r="L6116" s="98" t="s">
        <v>630</v>
      </c>
      <c r="M6116" s="98">
        <v>2021.0</v>
      </c>
      <c r="N6116" s="98" t="s">
        <v>161</v>
      </c>
      <c r="O6116" s="65" t="str">
        <f t="shared" si="1"/>
        <v>051678440001</v>
      </c>
      <c r="P6116" s="65">
        <f t="shared" si="2"/>
        <v>4</v>
      </c>
      <c r="Q6116" s="65">
        <f t="shared" si="3"/>
        <v>5</v>
      </c>
      <c r="R6116" s="65" t="str">
        <f t="shared" si="12"/>
        <v>05.167.844/0001-45</v>
      </c>
      <c r="S6116" s="84"/>
      <c r="T6116" s="84" t="str">
        <f t="shared" si="10"/>
        <v/>
      </c>
      <c r="U6116" s="84" t="str">
        <f t="shared" si="11"/>
        <v/>
      </c>
      <c r="V6116" s="65" t="str">
        <f t="shared" si="5"/>
        <v/>
      </c>
      <c r="W6116" s="84"/>
      <c r="X6116" s="84"/>
      <c r="Y6116" s="85"/>
      <c r="Z6116" s="85"/>
      <c r="AA6116" s="65" t="str">
        <f t="shared" si="6"/>
        <v/>
      </c>
      <c r="AB6116" s="65" t="str">
        <f t="shared" si="7"/>
        <v/>
      </c>
      <c r="AC6116" s="86"/>
      <c r="AD6116" s="87" t="str">
        <f t="shared" si="8"/>
        <v/>
      </c>
      <c r="AE6116" s="84"/>
      <c r="AF6116" s="86">
        <f>IF(AC6116&gt;0,AC6116,'⚙️ Config'!$B$10)</f>
        <v>0.0075</v>
      </c>
      <c r="AG6116" s="88">
        <f t="shared" si="9"/>
        <v>10294.66988</v>
      </c>
      <c r="AH6116" s="88">
        <f>AG6116*'⚙️ Config'!$B$11</f>
        <v>51473.34938</v>
      </c>
      <c r="AI6116" s="88">
        <f>AH6116*'⚙️ Config'!$B$12</f>
        <v>15442.00481</v>
      </c>
      <c r="AJ6116" s="64"/>
      <c r="AK6116" s="84"/>
      <c r="AL6116" s="84"/>
      <c r="AM6116" s="84"/>
      <c r="AN6116" s="84"/>
      <c r="AO6116" s="84"/>
      <c r="AP6116" s="84"/>
      <c r="AQ6116" s="84"/>
    </row>
    <row r="6117" ht="15.0" customHeight="1">
      <c r="A6117" s="103">
        <v>6114.0</v>
      </c>
      <c r="B6117" s="104" t="s">
        <v>12775</v>
      </c>
      <c r="C6117" s="103" t="s">
        <v>141</v>
      </c>
      <c r="D6117" s="103" t="s">
        <v>12776</v>
      </c>
      <c r="E6117" s="105">
        <v>34.04</v>
      </c>
      <c r="F6117" s="103" t="s">
        <v>86</v>
      </c>
      <c r="G6117" s="103" t="s">
        <v>606</v>
      </c>
      <c r="H6117" s="106">
        <v>1371973.77</v>
      </c>
      <c r="I6117" s="103">
        <v>1.0</v>
      </c>
      <c r="J6117" s="107">
        <v>4.5</v>
      </c>
      <c r="K6117" s="104">
        <v>2021.0</v>
      </c>
      <c r="L6117" s="103" t="s">
        <v>630</v>
      </c>
      <c r="M6117" s="103">
        <v>2021.0</v>
      </c>
      <c r="N6117" s="103" t="s">
        <v>161</v>
      </c>
      <c r="O6117" s="65" t="str">
        <f t="shared" si="1"/>
        <v>452099210001</v>
      </c>
      <c r="P6117" s="65">
        <f t="shared" si="2"/>
        <v>0</v>
      </c>
      <c r="Q6117" s="65">
        <f t="shared" si="3"/>
        <v>5</v>
      </c>
      <c r="R6117" s="65" t="str">
        <f t="shared" si="12"/>
        <v>45.209.921/0001-05</v>
      </c>
      <c r="S6117" s="84"/>
      <c r="T6117" s="84" t="str">
        <f t="shared" si="10"/>
        <v/>
      </c>
      <c r="U6117" s="84" t="str">
        <f t="shared" si="11"/>
        <v/>
      </c>
      <c r="V6117" s="65" t="str">
        <f t="shared" si="5"/>
        <v/>
      </c>
      <c r="W6117" s="84"/>
      <c r="X6117" s="84"/>
      <c r="Y6117" s="85"/>
      <c r="Z6117" s="85"/>
      <c r="AA6117" s="65" t="str">
        <f t="shared" si="6"/>
        <v/>
      </c>
      <c r="AB6117" s="65" t="str">
        <f t="shared" si="7"/>
        <v/>
      </c>
      <c r="AC6117" s="86"/>
      <c r="AD6117" s="87" t="str">
        <f t="shared" si="8"/>
        <v/>
      </c>
      <c r="AE6117" s="84"/>
      <c r="AF6117" s="86">
        <f>IF(AC6117&gt;0,AC6117,'⚙️ Config'!$B$10)</f>
        <v>0.0075</v>
      </c>
      <c r="AG6117" s="88">
        <f t="shared" si="9"/>
        <v>10289.80328</v>
      </c>
      <c r="AH6117" s="88">
        <f>AG6117*'⚙️ Config'!$B$11</f>
        <v>51449.01638</v>
      </c>
      <c r="AI6117" s="88">
        <f>AH6117*'⚙️ Config'!$B$12</f>
        <v>15434.70491</v>
      </c>
      <c r="AJ6117" s="64"/>
      <c r="AK6117" s="84"/>
      <c r="AL6117" s="84"/>
      <c r="AM6117" s="84"/>
      <c r="AN6117" s="84"/>
      <c r="AO6117" s="84"/>
      <c r="AP6117" s="84"/>
      <c r="AQ6117" s="84"/>
    </row>
    <row r="6118" ht="15.0" customHeight="1">
      <c r="A6118" s="98">
        <v>6115.0</v>
      </c>
      <c r="B6118" s="99" t="s">
        <v>12777</v>
      </c>
      <c r="C6118" s="98" t="s">
        <v>141</v>
      </c>
      <c r="D6118" s="98" t="s">
        <v>12778</v>
      </c>
      <c r="E6118" s="100">
        <v>33.24</v>
      </c>
      <c r="F6118" s="98" t="s">
        <v>86</v>
      </c>
      <c r="G6118" s="98" t="s">
        <v>606</v>
      </c>
      <c r="H6118" s="101">
        <v>1371304.45</v>
      </c>
      <c r="I6118" s="98">
        <v>1.0</v>
      </c>
      <c r="J6118" s="102">
        <v>4.8</v>
      </c>
      <c r="K6118" s="99">
        <v>2021.0</v>
      </c>
      <c r="L6118" s="98" t="s">
        <v>630</v>
      </c>
      <c r="M6118" s="98">
        <v>2021.0</v>
      </c>
      <c r="N6118" s="98" t="s">
        <v>161</v>
      </c>
      <c r="O6118" s="65" t="str">
        <f t="shared" si="1"/>
        <v>143358880001</v>
      </c>
      <c r="P6118" s="65">
        <f t="shared" si="2"/>
        <v>2</v>
      </c>
      <c r="Q6118" s="65">
        <f t="shared" si="3"/>
        <v>8</v>
      </c>
      <c r="R6118" s="65" t="str">
        <f t="shared" si="12"/>
        <v>14.335.888/0001-28</v>
      </c>
      <c r="S6118" s="84"/>
      <c r="T6118" s="84" t="str">
        <f t="shared" si="10"/>
        <v/>
      </c>
      <c r="U6118" s="84" t="str">
        <f t="shared" si="11"/>
        <v/>
      </c>
      <c r="V6118" s="65" t="str">
        <f t="shared" si="5"/>
        <v/>
      </c>
      <c r="W6118" s="84"/>
      <c r="X6118" s="84"/>
      <c r="Y6118" s="85"/>
      <c r="Z6118" s="85"/>
      <c r="AA6118" s="65" t="str">
        <f t="shared" si="6"/>
        <v/>
      </c>
      <c r="AB6118" s="65" t="str">
        <f t="shared" si="7"/>
        <v/>
      </c>
      <c r="AC6118" s="86"/>
      <c r="AD6118" s="87" t="str">
        <f t="shared" si="8"/>
        <v/>
      </c>
      <c r="AE6118" s="84"/>
      <c r="AF6118" s="86">
        <f>IF(AC6118&gt;0,AC6118,'⚙️ Config'!$B$10)</f>
        <v>0.0075</v>
      </c>
      <c r="AG6118" s="88">
        <f t="shared" si="9"/>
        <v>10284.78338</v>
      </c>
      <c r="AH6118" s="88">
        <f>AG6118*'⚙️ Config'!$B$11</f>
        <v>51423.91688</v>
      </c>
      <c r="AI6118" s="88">
        <f>AH6118*'⚙️ Config'!$B$12</f>
        <v>15427.17506</v>
      </c>
      <c r="AJ6118" s="64"/>
      <c r="AK6118" s="84"/>
      <c r="AL6118" s="84"/>
      <c r="AM6118" s="84"/>
      <c r="AN6118" s="84"/>
      <c r="AO6118" s="84"/>
      <c r="AP6118" s="84"/>
      <c r="AQ6118" s="84"/>
    </row>
    <row r="6119" ht="15.0" customHeight="1">
      <c r="A6119" s="103">
        <v>6116.0</v>
      </c>
      <c r="B6119" s="104" t="s">
        <v>12779</v>
      </c>
      <c r="C6119" s="103" t="s">
        <v>141</v>
      </c>
      <c r="D6119" s="103" t="s">
        <v>12780</v>
      </c>
      <c r="E6119" s="105">
        <v>33.24</v>
      </c>
      <c r="F6119" s="103" t="s">
        <v>86</v>
      </c>
      <c r="G6119" s="103" t="s">
        <v>606</v>
      </c>
      <c r="H6119" s="106">
        <v>1369976.83</v>
      </c>
      <c r="I6119" s="103">
        <v>1.0</v>
      </c>
      <c r="J6119" s="107">
        <v>4.8</v>
      </c>
      <c r="K6119" s="104">
        <v>2021.0</v>
      </c>
      <c r="L6119" s="103" t="s">
        <v>630</v>
      </c>
      <c r="M6119" s="103">
        <v>2021.0</v>
      </c>
      <c r="N6119" s="103" t="s">
        <v>161</v>
      </c>
      <c r="O6119" s="65" t="str">
        <f t="shared" si="1"/>
        <v>149200650001</v>
      </c>
      <c r="P6119" s="65">
        <f t="shared" si="2"/>
        <v>6</v>
      </c>
      <c r="Q6119" s="65">
        <f t="shared" si="3"/>
        <v>0</v>
      </c>
      <c r="R6119" s="65" t="str">
        <f t="shared" si="12"/>
        <v>14.920.065/0001-60</v>
      </c>
      <c r="S6119" s="84"/>
      <c r="T6119" s="84" t="str">
        <f t="shared" si="10"/>
        <v/>
      </c>
      <c r="U6119" s="84" t="str">
        <f t="shared" si="11"/>
        <v/>
      </c>
      <c r="V6119" s="65" t="str">
        <f t="shared" si="5"/>
        <v/>
      </c>
      <c r="W6119" s="84"/>
      <c r="X6119" s="84"/>
      <c r="Y6119" s="85"/>
      <c r="Z6119" s="85"/>
      <c r="AA6119" s="65" t="str">
        <f t="shared" si="6"/>
        <v/>
      </c>
      <c r="AB6119" s="65" t="str">
        <f t="shared" si="7"/>
        <v/>
      </c>
      <c r="AC6119" s="86"/>
      <c r="AD6119" s="87" t="str">
        <f t="shared" si="8"/>
        <v/>
      </c>
      <c r="AE6119" s="84"/>
      <c r="AF6119" s="86">
        <f>IF(AC6119&gt;0,AC6119,'⚙️ Config'!$B$10)</f>
        <v>0.0075</v>
      </c>
      <c r="AG6119" s="88">
        <f t="shared" si="9"/>
        <v>10274.82623</v>
      </c>
      <c r="AH6119" s="88">
        <f>AG6119*'⚙️ Config'!$B$11</f>
        <v>51374.13113</v>
      </c>
      <c r="AI6119" s="88">
        <f>AH6119*'⚙️ Config'!$B$12</f>
        <v>15412.23934</v>
      </c>
      <c r="AJ6119" s="64"/>
      <c r="AK6119" s="84"/>
      <c r="AL6119" s="84"/>
      <c r="AM6119" s="84"/>
      <c r="AN6119" s="84"/>
      <c r="AO6119" s="84"/>
      <c r="AP6119" s="84"/>
      <c r="AQ6119" s="84"/>
    </row>
    <row r="6120" ht="15.0" customHeight="1">
      <c r="A6120" s="98">
        <v>6117.0</v>
      </c>
      <c r="B6120" s="99" t="s">
        <v>12781</v>
      </c>
      <c r="C6120" s="98" t="s">
        <v>141</v>
      </c>
      <c r="D6120" s="98" t="s">
        <v>12782</v>
      </c>
      <c r="E6120" s="100">
        <v>34.04</v>
      </c>
      <c r="F6120" s="98" t="s">
        <v>86</v>
      </c>
      <c r="G6120" s="98" t="s">
        <v>606</v>
      </c>
      <c r="H6120" s="101">
        <v>1369096.8</v>
      </c>
      <c r="I6120" s="98">
        <v>1.0</v>
      </c>
      <c r="J6120" s="102">
        <v>4.5</v>
      </c>
      <c r="K6120" s="99">
        <v>2021.0</v>
      </c>
      <c r="L6120" s="98" t="s">
        <v>630</v>
      </c>
      <c r="M6120" s="98">
        <v>2021.0</v>
      </c>
      <c r="N6120" s="98" t="s">
        <v>161</v>
      </c>
      <c r="O6120" s="65" t="str">
        <f t="shared" si="1"/>
        <v>216316000001</v>
      </c>
      <c r="P6120" s="65">
        <f t="shared" si="2"/>
        <v>2</v>
      </c>
      <c r="Q6120" s="65">
        <f t="shared" si="3"/>
        <v>8</v>
      </c>
      <c r="R6120" s="65" t="str">
        <f t="shared" si="12"/>
        <v>21.631.600/0001-28</v>
      </c>
      <c r="S6120" s="84"/>
      <c r="T6120" s="84" t="str">
        <f t="shared" si="10"/>
        <v/>
      </c>
      <c r="U6120" s="84" t="str">
        <f t="shared" si="11"/>
        <v/>
      </c>
      <c r="V6120" s="65" t="str">
        <f t="shared" si="5"/>
        <v/>
      </c>
      <c r="W6120" s="84"/>
      <c r="X6120" s="84"/>
      <c r="Y6120" s="85"/>
      <c r="Z6120" s="85"/>
      <c r="AA6120" s="65" t="str">
        <f t="shared" si="6"/>
        <v/>
      </c>
      <c r="AB6120" s="65" t="str">
        <f t="shared" si="7"/>
        <v/>
      </c>
      <c r="AC6120" s="86"/>
      <c r="AD6120" s="87" t="str">
        <f t="shared" si="8"/>
        <v/>
      </c>
      <c r="AE6120" s="84"/>
      <c r="AF6120" s="86">
        <f>IF(AC6120&gt;0,AC6120,'⚙️ Config'!$B$10)</f>
        <v>0.0075</v>
      </c>
      <c r="AG6120" s="88">
        <f t="shared" si="9"/>
        <v>10268.226</v>
      </c>
      <c r="AH6120" s="88">
        <f>AG6120*'⚙️ Config'!$B$11</f>
        <v>51341.13</v>
      </c>
      <c r="AI6120" s="88">
        <f>AH6120*'⚙️ Config'!$B$12</f>
        <v>15402.339</v>
      </c>
      <c r="AJ6120" s="64"/>
      <c r="AK6120" s="84"/>
      <c r="AL6120" s="84"/>
      <c r="AM6120" s="84"/>
      <c r="AN6120" s="84"/>
      <c r="AO6120" s="84"/>
      <c r="AP6120" s="84"/>
      <c r="AQ6120" s="84"/>
    </row>
    <row r="6121" ht="15.0" customHeight="1">
      <c r="A6121" s="103">
        <v>6118.0</v>
      </c>
      <c r="B6121" s="104" t="s">
        <v>12783</v>
      </c>
      <c r="C6121" s="103" t="s">
        <v>141</v>
      </c>
      <c r="D6121" s="103" t="s">
        <v>12784</v>
      </c>
      <c r="E6121" s="105">
        <v>33.5</v>
      </c>
      <c r="F6121" s="103" t="s">
        <v>86</v>
      </c>
      <c r="G6121" s="103" t="s">
        <v>606</v>
      </c>
      <c r="H6121" s="106">
        <v>1368728.65</v>
      </c>
      <c r="I6121" s="103">
        <v>1.0</v>
      </c>
      <c r="J6121" s="107">
        <v>4.7</v>
      </c>
      <c r="K6121" s="104">
        <v>2021.0</v>
      </c>
      <c r="L6121" s="103" t="s">
        <v>458</v>
      </c>
      <c r="M6121" s="103">
        <v>2021.0</v>
      </c>
      <c r="N6121" s="103" t="s">
        <v>161</v>
      </c>
      <c r="O6121" s="65" t="str">
        <f t="shared" si="1"/>
        <v>716792290001</v>
      </c>
      <c r="P6121" s="65">
        <f t="shared" si="2"/>
        <v>4</v>
      </c>
      <c r="Q6121" s="65">
        <f t="shared" si="3"/>
        <v>2</v>
      </c>
      <c r="R6121" s="65" t="str">
        <f t="shared" si="12"/>
        <v>71.679.229/0001-42</v>
      </c>
      <c r="S6121" s="84"/>
      <c r="T6121" s="84" t="str">
        <f t="shared" si="10"/>
        <v/>
      </c>
      <c r="U6121" s="84" t="str">
        <f t="shared" si="11"/>
        <v/>
      </c>
      <c r="V6121" s="65" t="str">
        <f t="shared" si="5"/>
        <v/>
      </c>
      <c r="W6121" s="84"/>
      <c r="X6121" s="84"/>
      <c r="Y6121" s="85"/>
      <c r="Z6121" s="85"/>
      <c r="AA6121" s="65" t="str">
        <f t="shared" si="6"/>
        <v/>
      </c>
      <c r="AB6121" s="65" t="str">
        <f t="shared" si="7"/>
        <v/>
      </c>
      <c r="AC6121" s="86"/>
      <c r="AD6121" s="87" t="str">
        <f t="shared" si="8"/>
        <v/>
      </c>
      <c r="AE6121" s="84"/>
      <c r="AF6121" s="86">
        <f>IF(AC6121&gt;0,AC6121,'⚙️ Config'!$B$10)</f>
        <v>0.0075</v>
      </c>
      <c r="AG6121" s="88">
        <f t="shared" si="9"/>
        <v>10265.46488</v>
      </c>
      <c r="AH6121" s="88">
        <f>AG6121*'⚙️ Config'!$B$11</f>
        <v>51327.32438</v>
      </c>
      <c r="AI6121" s="88">
        <f>AH6121*'⚙️ Config'!$B$12</f>
        <v>15398.19731</v>
      </c>
      <c r="AJ6121" s="64"/>
      <c r="AK6121" s="84"/>
      <c r="AL6121" s="84"/>
      <c r="AM6121" s="84"/>
      <c r="AN6121" s="84"/>
      <c r="AO6121" s="84"/>
      <c r="AP6121" s="84"/>
      <c r="AQ6121" s="84"/>
    </row>
    <row r="6122" ht="15.0" customHeight="1">
      <c r="A6122" s="103">
        <v>6119.0</v>
      </c>
      <c r="B6122" s="104" t="s">
        <v>12785</v>
      </c>
      <c r="C6122" s="103" t="s">
        <v>141</v>
      </c>
      <c r="D6122" s="103" t="s">
        <v>12786</v>
      </c>
      <c r="E6122" s="105">
        <v>33.5</v>
      </c>
      <c r="F6122" s="103" t="s">
        <v>86</v>
      </c>
      <c r="G6122" s="103" t="s">
        <v>606</v>
      </c>
      <c r="H6122" s="106">
        <v>1368459.22</v>
      </c>
      <c r="I6122" s="103">
        <v>1.0</v>
      </c>
      <c r="J6122" s="107">
        <v>4.7</v>
      </c>
      <c r="K6122" s="104">
        <v>2021.0</v>
      </c>
      <c r="L6122" s="103" t="s">
        <v>630</v>
      </c>
      <c r="M6122" s="103">
        <v>2021.0</v>
      </c>
      <c r="N6122" s="103" t="s">
        <v>145</v>
      </c>
      <c r="O6122" s="65" t="str">
        <f t="shared" si="1"/>
        <v>007345440001</v>
      </c>
      <c r="P6122" s="65">
        <f t="shared" si="2"/>
        <v>8</v>
      </c>
      <c r="Q6122" s="65">
        <f t="shared" si="3"/>
        <v>7</v>
      </c>
      <c r="R6122" s="65" t="str">
        <f t="shared" si="12"/>
        <v>00.734.544/0001-87</v>
      </c>
      <c r="S6122" s="84"/>
      <c r="T6122" s="84" t="str">
        <f t="shared" si="10"/>
        <v/>
      </c>
      <c r="U6122" s="84" t="str">
        <f t="shared" si="11"/>
        <v/>
      </c>
      <c r="V6122" s="65" t="str">
        <f t="shared" si="5"/>
        <v/>
      </c>
      <c r="W6122" s="84"/>
      <c r="X6122" s="84"/>
      <c r="Y6122" s="85"/>
      <c r="Z6122" s="85"/>
      <c r="AA6122" s="65" t="str">
        <f t="shared" si="6"/>
        <v/>
      </c>
      <c r="AB6122" s="65" t="str">
        <f t="shared" si="7"/>
        <v/>
      </c>
      <c r="AC6122" s="86"/>
      <c r="AD6122" s="87" t="str">
        <f t="shared" si="8"/>
        <v/>
      </c>
      <c r="AE6122" s="84"/>
      <c r="AF6122" s="86">
        <f>IF(AC6122&gt;0,AC6122,'⚙️ Config'!$B$10)</f>
        <v>0.0075</v>
      </c>
      <c r="AG6122" s="88">
        <f t="shared" si="9"/>
        <v>10263.44415</v>
      </c>
      <c r="AH6122" s="88">
        <f>AG6122*'⚙️ Config'!$B$11</f>
        <v>51317.22075</v>
      </c>
      <c r="AI6122" s="88">
        <f>AH6122*'⚙️ Config'!$B$12</f>
        <v>15395.16623</v>
      </c>
      <c r="AJ6122" s="64"/>
      <c r="AK6122" s="84"/>
      <c r="AL6122" s="84"/>
      <c r="AM6122" s="84"/>
      <c r="AN6122" s="84"/>
      <c r="AO6122" s="84"/>
      <c r="AP6122" s="84"/>
      <c r="AQ6122" s="84"/>
    </row>
    <row r="6123" ht="15.0" customHeight="1">
      <c r="A6123" s="98">
        <v>6120.0</v>
      </c>
      <c r="B6123" s="99" t="s">
        <v>12787</v>
      </c>
      <c r="C6123" s="98" t="s">
        <v>141</v>
      </c>
      <c r="D6123" s="98" t="s">
        <v>12788</v>
      </c>
      <c r="E6123" s="100">
        <v>34.62</v>
      </c>
      <c r="F6123" s="98" t="s">
        <v>86</v>
      </c>
      <c r="G6123" s="98" t="s">
        <v>606</v>
      </c>
      <c r="H6123" s="101">
        <v>1366485.94</v>
      </c>
      <c r="I6123" s="98">
        <v>1.0</v>
      </c>
      <c r="J6123" s="102">
        <v>4.3</v>
      </c>
      <c r="K6123" s="99">
        <v>2021.0</v>
      </c>
      <c r="L6123" s="98" t="s">
        <v>215</v>
      </c>
      <c r="M6123" s="98">
        <v>2021.0</v>
      </c>
      <c r="N6123" s="98" t="s">
        <v>145</v>
      </c>
      <c r="O6123" s="65" t="str">
        <f t="shared" si="1"/>
        <v>021525960001</v>
      </c>
      <c r="P6123" s="65">
        <f t="shared" si="2"/>
        <v>7</v>
      </c>
      <c r="Q6123" s="65">
        <f t="shared" si="3"/>
        <v>0</v>
      </c>
      <c r="R6123" s="65" t="str">
        <f t="shared" si="12"/>
        <v>02.152.596/0001-70</v>
      </c>
      <c r="S6123" s="84"/>
      <c r="T6123" s="84" t="str">
        <f t="shared" si="10"/>
        <v/>
      </c>
      <c r="U6123" s="84" t="str">
        <f t="shared" si="11"/>
        <v/>
      </c>
      <c r="V6123" s="65" t="str">
        <f t="shared" si="5"/>
        <v/>
      </c>
      <c r="W6123" s="84"/>
      <c r="X6123" s="84"/>
      <c r="Y6123" s="85"/>
      <c r="Z6123" s="85"/>
      <c r="AA6123" s="65" t="str">
        <f t="shared" si="6"/>
        <v/>
      </c>
      <c r="AB6123" s="65" t="str">
        <f t="shared" si="7"/>
        <v/>
      </c>
      <c r="AC6123" s="86"/>
      <c r="AD6123" s="87" t="str">
        <f t="shared" si="8"/>
        <v/>
      </c>
      <c r="AE6123" s="84"/>
      <c r="AF6123" s="86">
        <f>IF(AC6123&gt;0,AC6123,'⚙️ Config'!$B$10)</f>
        <v>0.0075</v>
      </c>
      <c r="AG6123" s="88">
        <f t="shared" si="9"/>
        <v>10248.64455</v>
      </c>
      <c r="AH6123" s="88">
        <f>AG6123*'⚙️ Config'!$B$11</f>
        <v>51243.22275</v>
      </c>
      <c r="AI6123" s="88">
        <f>AH6123*'⚙️ Config'!$B$12</f>
        <v>15372.96683</v>
      </c>
      <c r="AJ6123" s="64"/>
      <c r="AK6123" s="84"/>
      <c r="AL6123" s="84"/>
      <c r="AM6123" s="84"/>
      <c r="AN6123" s="84"/>
      <c r="AO6123" s="84"/>
      <c r="AP6123" s="84"/>
      <c r="AQ6123" s="84"/>
    </row>
    <row r="6124" ht="15.0" customHeight="1">
      <c r="A6124" s="98">
        <v>6121.0</v>
      </c>
      <c r="B6124" s="99" t="s">
        <v>12789</v>
      </c>
      <c r="C6124" s="98" t="s">
        <v>141</v>
      </c>
      <c r="D6124" s="98" t="s">
        <v>12790</v>
      </c>
      <c r="E6124" s="100">
        <v>33.24</v>
      </c>
      <c r="F6124" s="98" t="s">
        <v>86</v>
      </c>
      <c r="G6124" s="98" t="s">
        <v>606</v>
      </c>
      <c r="H6124" s="101">
        <v>1365504.58</v>
      </c>
      <c r="I6124" s="98">
        <v>1.0</v>
      </c>
      <c r="J6124" s="102">
        <v>4.8</v>
      </c>
      <c r="K6124" s="99">
        <v>2021.0</v>
      </c>
      <c r="L6124" s="98" t="s">
        <v>630</v>
      </c>
      <c r="M6124" s="98">
        <v>2021.0</v>
      </c>
      <c r="N6124" s="98" t="s">
        <v>161</v>
      </c>
      <c r="O6124" s="65" t="str">
        <f t="shared" si="1"/>
        <v>182188740001</v>
      </c>
      <c r="P6124" s="65">
        <f t="shared" si="2"/>
        <v>8</v>
      </c>
      <c r="Q6124" s="65">
        <f t="shared" si="3"/>
        <v>5</v>
      </c>
      <c r="R6124" s="65" t="str">
        <f t="shared" si="12"/>
        <v>18.218.874/0001-85</v>
      </c>
      <c r="S6124" s="84"/>
      <c r="T6124" s="84" t="str">
        <f t="shared" si="10"/>
        <v/>
      </c>
      <c r="U6124" s="84" t="str">
        <f t="shared" si="11"/>
        <v/>
      </c>
      <c r="V6124" s="65" t="str">
        <f t="shared" si="5"/>
        <v/>
      </c>
      <c r="W6124" s="84"/>
      <c r="X6124" s="84"/>
      <c r="Y6124" s="85"/>
      <c r="Z6124" s="85"/>
      <c r="AA6124" s="65" t="str">
        <f t="shared" si="6"/>
        <v/>
      </c>
      <c r="AB6124" s="65" t="str">
        <f t="shared" si="7"/>
        <v/>
      </c>
      <c r="AC6124" s="86"/>
      <c r="AD6124" s="87" t="str">
        <f t="shared" si="8"/>
        <v/>
      </c>
      <c r="AE6124" s="84"/>
      <c r="AF6124" s="86">
        <f>IF(AC6124&gt;0,AC6124,'⚙️ Config'!$B$10)</f>
        <v>0.0075</v>
      </c>
      <c r="AG6124" s="88">
        <f t="shared" si="9"/>
        <v>10241.28435</v>
      </c>
      <c r="AH6124" s="88">
        <f>AG6124*'⚙️ Config'!$B$11</f>
        <v>51206.42175</v>
      </c>
      <c r="AI6124" s="88">
        <f>AH6124*'⚙️ Config'!$B$12</f>
        <v>15361.92653</v>
      </c>
      <c r="AJ6124" s="64"/>
      <c r="AK6124" s="84"/>
      <c r="AL6124" s="84"/>
      <c r="AM6124" s="84"/>
      <c r="AN6124" s="84"/>
      <c r="AO6124" s="84"/>
      <c r="AP6124" s="84"/>
      <c r="AQ6124" s="84"/>
    </row>
    <row r="6125" ht="15.0" customHeight="1">
      <c r="A6125" s="98">
        <v>6122.0</v>
      </c>
      <c r="B6125" s="99" t="s">
        <v>12791</v>
      </c>
      <c r="C6125" s="98" t="s">
        <v>141</v>
      </c>
      <c r="D6125" s="98" t="s">
        <v>12792</v>
      </c>
      <c r="E6125" s="100">
        <v>34.04</v>
      </c>
      <c r="F6125" s="98" t="s">
        <v>86</v>
      </c>
      <c r="G6125" s="98" t="s">
        <v>606</v>
      </c>
      <c r="H6125" s="101">
        <v>1364601.08</v>
      </c>
      <c r="I6125" s="98">
        <v>1.0</v>
      </c>
      <c r="J6125" s="102">
        <v>4.5</v>
      </c>
      <c r="K6125" s="99">
        <v>2021.0</v>
      </c>
      <c r="L6125" s="98" t="s">
        <v>630</v>
      </c>
      <c r="M6125" s="98">
        <v>2021.0</v>
      </c>
      <c r="N6125" s="98" t="s">
        <v>342</v>
      </c>
      <c r="O6125" s="65" t="str">
        <f t="shared" si="1"/>
        <v>267614560001</v>
      </c>
      <c r="P6125" s="65">
        <f t="shared" si="2"/>
        <v>6</v>
      </c>
      <c r="Q6125" s="65">
        <f t="shared" si="3"/>
        <v>8</v>
      </c>
      <c r="R6125" s="65" t="str">
        <f t="shared" si="12"/>
        <v>26.761.456/0001-68</v>
      </c>
      <c r="S6125" s="84"/>
      <c r="T6125" s="84" t="str">
        <f t="shared" si="10"/>
        <v/>
      </c>
      <c r="U6125" s="84" t="str">
        <f t="shared" si="11"/>
        <v/>
      </c>
      <c r="V6125" s="65" t="str">
        <f t="shared" si="5"/>
        <v/>
      </c>
      <c r="W6125" s="84"/>
      <c r="X6125" s="84"/>
      <c r="Y6125" s="85"/>
      <c r="Z6125" s="85"/>
      <c r="AA6125" s="65" t="str">
        <f t="shared" si="6"/>
        <v/>
      </c>
      <c r="AB6125" s="65" t="str">
        <f t="shared" si="7"/>
        <v/>
      </c>
      <c r="AC6125" s="86"/>
      <c r="AD6125" s="87" t="str">
        <f t="shared" si="8"/>
        <v/>
      </c>
      <c r="AE6125" s="84"/>
      <c r="AF6125" s="86">
        <f>IF(AC6125&gt;0,AC6125,'⚙️ Config'!$B$10)</f>
        <v>0.0075</v>
      </c>
      <c r="AG6125" s="88">
        <f t="shared" si="9"/>
        <v>10234.5081</v>
      </c>
      <c r="AH6125" s="88">
        <f>AG6125*'⚙️ Config'!$B$11</f>
        <v>51172.5405</v>
      </c>
      <c r="AI6125" s="88">
        <f>AH6125*'⚙️ Config'!$B$12</f>
        <v>15351.76215</v>
      </c>
      <c r="AJ6125" s="64"/>
      <c r="AK6125" s="84"/>
      <c r="AL6125" s="84"/>
      <c r="AM6125" s="84"/>
      <c r="AN6125" s="84"/>
      <c r="AO6125" s="84"/>
      <c r="AP6125" s="84"/>
      <c r="AQ6125" s="84"/>
    </row>
    <row r="6126" ht="15.0" customHeight="1">
      <c r="A6126" s="103">
        <v>6123.0</v>
      </c>
      <c r="B6126" s="104" t="s">
        <v>12793</v>
      </c>
      <c r="C6126" s="103" t="s">
        <v>141</v>
      </c>
      <c r="D6126" s="103" t="s">
        <v>12794</v>
      </c>
      <c r="E6126" s="105">
        <v>32.76</v>
      </c>
      <c r="F6126" s="103" t="s">
        <v>86</v>
      </c>
      <c r="G6126" s="103" t="s">
        <v>606</v>
      </c>
      <c r="H6126" s="106">
        <v>1364311.23</v>
      </c>
      <c r="I6126" s="103">
        <v>1.0</v>
      </c>
      <c r="J6126" s="107">
        <v>5.0</v>
      </c>
      <c r="K6126" s="104">
        <v>2021.0</v>
      </c>
      <c r="L6126" s="103" t="s">
        <v>630</v>
      </c>
      <c r="M6126" s="103">
        <v>2021.0</v>
      </c>
      <c r="N6126" s="103" t="s">
        <v>161</v>
      </c>
      <c r="O6126" s="65" t="str">
        <f t="shared" si="1"/>
        <v>329305730001</v>
      </c>
      <c r="P6126" s="65">
        <f t="shared" si="2"/>
        <v>0</v>
      </c>
      <c r="Q6126" s="65">
        <f t="shared" si="3"/>
        <v>0</v>
      </c>
      <c r="R6126" s="65" t="str">
        <f t="shared" si="12"/>
        <v>32.930.573/0001-00</v>
      </c>
      <c r="S6126" s="84"/>
      <c r="T6126" s="84" t="str">
        <f t="shared" si="10"/>
        <v/>
      </c>
      <c r="U6126" s="84" t="str">
        <f t="shared" si="11"/>
        <v/>
      </c>
      <c r="V6126" s="65" t="str">
        <f t="shared" si="5"/>
        <v/>
      </c>
      <c r="W6126" s="84"/>
      <c r="X6126" s="84"/>
      <c r="Y6126" s="85"/>
      <c r="Z6126" s="85"/>
      <c r="AA6126" s="65" t="str">
        <f t="shared" si="6"/>
        <v/>
      </c>
      <c r="AB6126" s="65" t="str">
        <f t="shared" si="7"/>
        <v/>
      </c>
      <c r="AC6126" s="86"/>
      <c r="AD6126" s="87" t="str">
        <f t="shared" si="8"/>
        <v/>
      </c>
      <c r="AE6126" s="84"/>
      <c r="AF6126" s="86">
        <f>IF(AC6126&gt;0,AC6126,'⚙️ Config'!$B$10)</f>
        <v>0.0075</v>
      </c>
      <c r="AG6126" s="88">
        <f t="shared" si="9"/>
        <v>10232.33423</v>
      </c>
      <c r="AH6126" s="88">
        <f>AG6126*'⚙️ Config'!$B$11</f>
        <v>51161.67113</v>
      </c>
      <c r="AI6126" s="88">
        <f>AH6126*'⚙️ Config'!$B$12</f>
        <v>15348.50134</v>
      </c>
      <c r="AJ6126" s="64"/>
      <c r="AK6126" s="84"/>
      <c r="AL6126" s="84"/>
      <c r="AM6126" s="84"/>
      <c r="AN6126" s="84"/>
      <c r="AO6126" s="84"/>
      <c r="AP6126" s="84"/>
      <c r="AQ6126" s="84"/>
    </row>
    <row r="6127" ht="15.0" customHeight="1">
      <c r="A6127" s="98">
        <v>6124.0</v>
      </c>
      <c r="B6127" s="99" t="s">
        <v>12795</v>
      </c>
      <c r="C6127" s="98" t="s">
        <v>141</v>
      </c>
      <c r="D6127" s="98" t="s">
        <v>12796</v>
      </c>
      <c r="E6127" s="100">
        <v>33.5</v>
      </c>
      <c r="F6127" s="98" t="s">
        <v>86</v>
      </c>
      <c r="G6127" s="98" t="s">
        <v>606</v>
      </c>
      <c r="H6127" s="101">
        <v>1363018.41</v>
      </c>
      <c r="I6127" s="98">
        <v>1.0</v>
      </c>
      <c r="J6127" s="102">
        <v>4.7</v>
      </c>
      <c r="K6127" s="99">
        <v>2021.0</v>
      </c>
      <c r="L6127" s="98" t="s">
        <v>630</v>
      </c>
      <c r="M6127" s="98">
        <v>2021.0</v>
      </c>
      <c r="N6127" s="98" t="s">
        <v>161</v>
      </c>
      <c r="O6127" s="65" t="str">
        <f t="shared" si="1"/>
        <v>281061080001</v>
      </c>
      <c r="P6127" s="65">
        <f t="shared" si="2"/>
        <v>8</v>
      </c>
      <c r="Q6127" s="65">
        <f t="shared" si="3"/>
        <v>2</v>
      </c>
      <c r="R6127" s="65" t="str">
        <f t="shared" si="12"/>
        <v>28.106.108/0001-82</v>
      </c>
      <c r="S6127" s="84"/>
      <c r="T6127" s="84" t="str">
        <f t="shared" si="10"/>
        <v/>
      </c>
      <c r="U6127" s="84" t="str">
        <f t="shared" si="11"/>
        <v/>
      </c>
      <c r="V6127" s="65" t="str">
        <f t="shared" si="5"/>
        <v/>
      </c>
      <c r="W6127" s="84"/>
      <c r="X6127" s="84"/>
      <c r="Y6127" s="85"/>
      <c r="Z6127" s="85"/>
      <c r="AA6127" s="65" t="str">
        <f t="shared" si="6"/>
        <v/>
      </c>
      <c r="AB6127" s="65" t="str">
        <f t="shared" si="7"/>
        <v/>
      </c>
      <c r="AC6127" s="86"/>
      <c r="AD6127" s="87" t="str">
        <f t="shared" si="8"/>
        <v/>
      </c>
      <c r="AE6127" s="84"/>
      <c r="AF6127" s="86">
        <f>IF(AC6127&gt;0,AC6127,'⚙️ Config'!$B$10)</f>
        <v>0.0075</v>
      </c>
      <c r="AG6127" s="88">
        <f t="shared" si="9"/>
        <v>10222.63808</v>
      </c>
      <c r="AH6127" s="88">
        <f>AG6127*'⚙️ Config'!$B$11</f>
        <v>51113.19038</v>
      </c>
      <c r="AI6127" s="88">
        <f>AH6127*'⚙️ Config'!$B$12</f>
        <v>15333.95711</v>
      </c>
      <c r="AJ6127" s="64"/>
      <c r="AK6127" s="84"/>
      <c r="AL6127" s="84"/>
      <c r="AM6127" s="84"/>
      <c r="AN6127" s="84"/>
      <c r="AO6127" s="84"/>
      <c r="AP6127" s="84"/>
      <c r="AQ6127" s="84"/>
    </row>
    <row r="6128" ht="15.0" customHeight="1">
      <c r="A6128" s="103">
        <v>6125.0</v>
      </c>
      <c r="B6128" s="104" t="s">
        <v>12797</v>
      </c>
      <c r="C6128" s="103" t="s">
        <v>141</v>
      </c>
      <c r="D6128" s="103" t="s">
        <v>12798</v>
      </c>
      <c r="E6128" s="105">
        <v>33.5</v>
      </c>
      <c r="F6128" s="103" t="s">
        <v>86</v>
      </c>
      <c r="G6128" s="103" t="s">
        <v>606</v>
      </c>
      <c r="H6128" s="106">
        <v>1362159.42</v>
      </c>
      <c r="I6128" s="103">
        <v>1.0</v>
      </c>
      <c r="J6128" s="107">
        <v>4.7</v>
      </c>
      <c r="K6128" s="104">
        <v>2021.0</v>
      </c>
      <c r="L6128" s="103" t="s">
        <v>630</v>
      </c>
      <c r="M6128" s="103">
        <v>2021.0</v>
      </c>
      <c r="N6128" s="103" t="s">
        <v>161</v>
      </c>
      <c r="O6128" s="65" t="str">
        <f t="shared" si="1"/>
        <v>178987340001</v>
      </c>
      <c r="P6128" s="65">
        <f t="shared" si="2"/>
        <v>3</v>
      </c>
      <c r="Q6128" s="65">
        <f t="shared" si="3"/>
        <v>2</v>
      </c>
      <c r="R6128" s="65" t="str">
        <f t="shared" si="12"/>
        <v>17.898.734/0001-32</v>
      </c>
      <c r="S6128" s="84"/>
      <c r="T6128" s="84" t="str">
        <f t="shared" si="10"/>
        <v/>
      </c>
      <c r="U6128" s="84" t="str">
        <f t="shared" si="11"/>
        <v/>
      </c>
      <c r="V6128" s="65" t="str">
        <f t="shared" si="5"/>
        <v/>
      </c>
      <c r="W6128" s="84"/>
      <c r="X6128" s="84"/>
      <c r="Y6128" s="85"/>
      <c r="Z6128" s="85"/>
      <c r="AA6128" s="65" t="str">
        <f t="shared" si="6"/>
        <v/>
      </c>
      <c r="AB6128" s="65" t="str">
        <f t="shared" si="7"/>
        <v/>
      </c>
      <c r="AC6128" s="86"/>
      <c r="AD6128" s="87" t="str">
        <f t="shared" si="8"/>
        <v/>
      </c>
      <c r="AE6128" s="84"/>
      <c r="AF6128" s="86">
        <f>IF(AC6128&gt;0,AC6128,'⚙️ Config'!$B$10)</f>
        <v>0.0075</v>
      </c>
      <c r="AG6128" s="88">
        <f t="shared" si="9"/>
        <v>10216.19565</v>
      </c>
      <c r="AH6128" s="88">
        <f>AG6128*'⚙️ Config'!$B$11</f>
        <v>51080.97825</v>
      </c>
      <c r="AI6128" s="88">
        <f>AH6128*'⚙️ Config'!$B$12</f>
        <v>15324.29348</v>
      </c>
      <c r="AJ6128" s="64"/>
      <c r="AK6128" s="84"/>
      <c r="AL6128" s="84"/>
      <c r="AM6128" s="84"/>
      <c r="AN6128" s="84"/>
      <c r="AO6128" s="84"/>
      <c r="AP6128" s="84"/>
      <c r="AQ6128" s="84"/>
    </row>
    <row r="6129" ht="15.0" customHeight="1">
      <c r="A6129" s="98">
        <v>6126.0</v>
      </c>
      <c r="B6129" s="99" t="s">
        <v>12799</v>
      </c>
      <c r="C6129" s="98" t="s">
        <v>141</v>
      </c>
      <c r="D6129" s="98" t="s">
        <v>12800</v>
      </c>
      <c r="E6129" s="100">
        <v>33.5</v>
      </c>
      <c r="F6129" s="98" t="s">
        <v>86</v>
      </c>
      <c r="G6129" s="98" t="s">
        <v>606</v>
      </c>
      <c r="H6129" s="101">
        <v>1361936.37</v>
      </c>
      <c r="I6129" s="98">
        <v>1.0</v>
      </c>
      <c r="J6129" s="102">
        <v>4.7</v>
      </c>
      <c r="K6129" s="99">
        <v>2021.0</v>
      </c>
      <c r="L6129" s="98" t="s">
        <v>630</v>
      </c>
      <c r="M6129" s="98">
        <v>2021.0</v>
      </c>
      <c r="N6129" s="98" t="s">
        <v>161</v>
      </c>
      <c r="O6129" s="65" t="str">
        <f t="shared" si="1"/>
        <v>172366080001</v>
      </c>
      <c r="P6129" s="65">
        <f t="shared" si="2"/>
        <v>1</v>
      </c>
      <c r="Q6129" s="65">
        <f t="shared" si="3"/>
        <v>2</v>
      </c>
      <c r="R6129" s="65" t="str">
        <f t="shared" si="12"/>
        <v>17.236.608/0001-12</v>
      </c>
      <c r="S6129" s="84"/>
      <c r="T6129" s="84" t="str">
        <f t="shared" si="10"/>
        <v/>
      </c>
      <c r="U6129" s="84" t="str">
        <f t="shared" si="11"/>
        <v/>
      </c>
      <c r="V6129" s="65" t="str">
        <f t="shared" si="5"/>
        <v/>
      </c>
      <c r="W6129" s="84"/>
      <c r="X6129" s="84"/>
      <c r="Y6129" s="85"/>
      <c r="Z6129" s="85"/>
      <c r="AA6129" s="65" t="str">
        <f t="shared" si="6"/>
        <v/>
      </c>
      <c r="AB6129" s="65" t="str">
        <f t="shared" si="7"/>
        <v/>
      </c>
      <c r="AC6129" s="86"/>
      <c r="AD6129" s="87" t="str">
        <f t="shared" si="8"/>
        <v/>
      </c>
      <c r="AE6129" s="84"/>
      <c r="AF6129" s="86">
        <f>IF(AC6129&gt;0,AC6129,'⚙️ Config'!$B$10)</f>
        <v>0.0075</v>
      </c>
      <c r="AG6129" s="88">
        <f t="shared" si="9"/>
        <v>10214.52278</v>
      </c>
      <c r="AH6129" s="88">
        <f>AG6129*'⚙️ Config'!$B$11</f>
        <v>51072.61388</v>
      </c>
      <c r="AI6129" s="88">
        <f>AH6129*'⚙️ Config'!$B$12</f>
        <v>15321.78416</v>
      </c>
      <c r="AJ6129" s="64"/>
      <c r="AK6129" s="84"/>
      <c r="AL6129" s="84"/>
      <c r="AM6129" s="84"/>
      <c r="AN6129" s="84"/>
      <c r="AO6129" s="84"/>
      <c r="AP6129" s="84"/>
      <c r="AQ6129" s="84"/>
    </row>
    <row r="6130" ht="15.0" customHeight="1">
      <c r="A6130" s="103">
        <v>6127.0</v>
      </c>
      <c r="B6130" s="104" t="s">
        <v>12801</v>
      </c>
      <c r="C6130" s="103" t="s">
        <v>141</v>
      </c>
      <c r="D6130" s="103" t="s">
        <v>12802</v>
      </c>
      <c r="E6130" s="105">
        <v>33.24</v>
      </c>
      <c r="F6130" s="103" t="s">
        <v>86</v>
      </c>
      <c r="G6130" s="103" t="s">
        <v>606</v>
      </c>
      <c r="H6130" s="106">
        <v>1361123.67</v>
      </c>
      <c r="I6130" s="103">
        <v>1.0</v>
      </c>
      <c r="J6130" s="107">
        <v>4.8</v>
      </c>
      <c r="K6130" s="104">
        <v>2021.0</v>
      </c>
      <c r="L6130" s="103" t="s">
        <v>630</v>
      </c>
      <c r="M6130" s="103">
        <v>2021.0</v>
      </c>
      <c r="N6130" s="103" t="s">
        <v>161</v>
      </c>
      <c r="O6130" s="65" t="str">
        <f t="shared" si="1"/>
        <v>103683350001</v>
      </c>
      <c r="P6130" s="65">
        <f t="shared" si="2"/>
        <v>1</v>
      </c>
      <c r="Q6130" s="65">
        <f t="shared" si="3"/>
        <v>0</v>
      </c>
      <c r="R6130" s="65" t="str">
        <f t="shared" si="12"/>
        <v>10.368.335/0001-10</v>
      </c>
      <c r="S6130" s="84"/>
      <c r="T6130" s="84" t="str">
        <f t="shared" si="10"/>
        <v/>
      </c>
      <c r="U6130" s="84" t="str">
        <f t="shared" si="11"/>
        <v/>
      </c>
      <c r="V6130" s="65" t="str">
        <f t="shared" si="5"/>
        <v/>
      </c>
      <c r="W6130" s="84"/>
      <c r="X6130" s="84"/>
      <c r="Y6130" s="85"/>
      <c r="Z6130" s="85"/>
      <c r="AA6130" s="65" t="str">
        <f t="shared" si="6"/>
        <v/>
      </c>
      <c r="AB6130" s="65" t="str">
        <f t="shared" si="7"/>
        <v/>
      </c>
      <c r="AC6130" s="86"/>
      <c r="AD6130" s="87" t="str">
        <f t="shared" si="8"/>
        <v/>
      </c>
      <c r="AE6130" s="84"/>
      <c r="AF6130" s="86">
        <f>IF(AC6130&gt;0,AC6130,'⚙️ Config'!$B$10)</f>
        <v>0.0075</v>
      </c>
      <c r="AG6130" s="88">
        <f t="shared" si="9"/>
        <v>10208.42753</v>
      </c>
      <c r="AH6130" s="88">
        <f>AG6130*'⚙️ Config'!$B$11</f>
        <v>51042.13763</v>
      </c>
      <c r="AI6130" s="88">
        <f>AH6130*'⚙️ Config'!$B$12</f>
        <v>15312.64129</v>
      </c>
      <c r="AJ6130" s="64"/>
      <c r="AK6130" s="84"/>
      <c r="AL6130" s="84"/>
      <c r="AM6130" s="84"/>
      <c r="AN6130" s="84"/>
      <c r="AO6130" s="84"/>
      <c r="AP6130" s="84"/>
      <c r="AQ6130" s="84"/>
    </row>
    <row r="6131" ht="15.0" customHeight="1">
      <c r="A6131" s="98">
        <v>6128.0</v>
      </c>
      <c r="B6131" s="99" t="s">
        <v>12803</v>
      </c>
      <c r="C6131" s="98" t="s">
        <v>141</v>
      </c>
      <c r="D6131" s="98" t="s">
        <v>12804</v>
      </c>
      <c r="E6131" s="100">
        <v>33.5</v>
      </c>
      <c r="F6131" s="98" t="s">
        <v>86</v>
      </c>
      <c r="G6131" s="98" t="s">
        <v>606</v>
      </c>
      <c r="H6131" s="101">
        <v>1360024.04</v>
      </c>
      <c r="I6131" s="98">
        <v>1.0</v>
      </c>
      <c r="J6131" s="102">
        <v>4.7</v>
      </c>
      <c r="K6131" s="99">
        <v>2021.0</v>
      </c>
      <c r="L6131" s="98" t="s">
        <v>630</v>
      </c>
      <c r="M6131" s="98">
        <v>2021.0</v>
      </c>
      <c r="N6131" s="98" t="s">
        <v>161</v>
      </c>
      <c r="O6131" s="65" t="str">
        <f t="shared" si="1"/>
        <v>185813230001</v>
      </c>
      <c r="P6131" s="65">
        <f t="shared" si="2"/>
        <v>8</v>
      </c>
      <c r="Q6131" s="65">
        <f t="shared" si="3"/>
        <v>1</v>
      </c>
      <c r="R6131" s="65" t="str">
        <f t="shared" si="12"/>
        <v>18.581.323/0001-81</v>
      </c>
      <c r="S6131" s="84"/>
      <c r="T6131" s="84" t="str">
        <f t="shared" si="10"/>
        <v/>
      </c>
      <c r="U6131" s="84" t="str">
        <f t="shared" si="11"/>
        <v/>
      </c>
      <c r="V6131" s="65" t="str">
        <f t="shared" si="5"/>
        <v/>
      </c>
      <c r="W6131" s="84"/>
      <c r="X6131" s="84"/>
      <c r="Y6131" s="85"/>
      <c r="Z6131" s="85"/>
      <c r="AA6131" s="65" t="str">
        <f t="shared" si="6"/>
        <v/>
      </c>
      <c r="AB6131" s="65" t="str">
        <f t="shared" si="7"/>
        <v/>
      </c>
      <c r="AC6131" s="86"/>
      <c r="AD6131" s="87" t="str">
        <f t="shared" si="8"/>
        <v/>
      </c>
      <c r="AE6131" s="84"/>
      <c r="AF6131" s="86">
        <f>IF(AC6131&gt;0,AC6131,'⚙️ Config'!$B$10)</f>
        <v>0.0075</v>
      </c>
      <c r="AG6131" s="88">
        <f t="shared" si="9"/>
        <v>10200.1803</v>
      </c>
      <c r="AH6131" s="88">
        <f>AG6131*'⚙️ Config'!$B$11</f>
        <v>51000.9015</v>
      </c>
      <c r="AI6131" s="88">
        <f>AH6131*'⚙️ Config'!$B$12</f>
        <v>15300.27045</v>
      </c>
      <c r="AJ6131" s="64"/>
      <c r="AK6131" s="84"/>
      <c r="AL6131" s="84"/>
      <c r="AM6131" s="84"/>
      <c r="AN6131" s="84"/>
      <c r="AO6131" s="84"/>
      <c r="AP6131" s="84"/>
      <c r="AQ6131" s="84"/>
    </row>
    <row r="6132" ht="15.0" customHeight="1">
      <c r="A6132" s="103">
        <v>6129.0</v>
      </c>
      <c r="B6132" s="104" t="s">
        <v>12805</v>
      </c>
      <c r="C6132" s="103" t="s">
        <v>141</v>
      </c>
      <c r="D6132" s="103" t="s">
        <v>12806</v>
      </c>
      <c r="E6132" s="105">
        <v>33.5</v>
      </c>
      <c r="F6132" s="103" t="s">
        <v>86</v>
      </c>
      <c r="G6132" s="103" t="s">
        <v>606</v>
      </c>
      <c r="H6132" s="106">
        <v>1359793.89</v>
      </c>
      <c r="I6132" s="103">
        <v>1.0</v>
      </c>
      <c r="J6132" s="107">
        <v>4.7</v>
      </c>
      <c r="K6132" s="104">
        <v>2021.0</v>
      </c>
      <c r="L6132" s="103" t="s">
        <v>202</v>
      </c>
      <c r="M6132" s="103">
        <v>2021.0</v>
      </c>
      <c r="N6132" s="103" t="s">
        <v>161</v>
      </c>
      <c r="O6132" s="65" t="str">
        <f t="shared" si="1"/>
        <v>209008040001</v>
      </c>
      <c r="P6132" s="65">
        <f t="shared" si="2"/>
        <v>5</v>
      </c>
      <c r="Q6132" s="65">
        <f t="shared" si="3"/>
        <v>4</v>
      </c>
      <c r="R6132" s="65" t="str">
        <f t="shared" si="12"/>
        <v>20.900.804/0001-54</v>
      </c>
      <c r="S6132" s="84"/>
      <c r="T6132" s="84" t="str">
        <f t="shared" si="10"/>
        <v/>
      </c>
      <c r="U6132" s="84" t="str">
        <f t="shared" si="11"/>
        <v/>
      </c>
      <c r="V6132" s="65" t="str">
        <f t="shared" si="5"/>
        <v/>
      </c>
      <c r="W6132" s="84"/>
      <c r="X6132" s="84"/>
      <c r="Y6132" s="85"/>
      <c r="Z6132" s="85"/>
      <c r="AA6132" s="65" t="str">
        <f t="shared" si="6"/>
        <v/>
      </c>
      <c r="AB6132" s="65" t="str">
        <f t="shared" si="7"/>
        <v/>
      </c>
      <c r="AC6132" s="86"/>
      <c r="AD6132" s="87" t="str">
        <f t="shared" si="8"/>
        <v/>
      </c>
      <c r="AE6132" s="84"/>
      <c r="AF6132" s="86">
        <f>IF(AC6132&gt;0,AC6132,'⚙️ Config'!$B$10)</f>
        <v>0.0075</v>
      </c>
      <c r="AG6132" s="88">
        <f t="shared" si="9"/>
        <v>10198.45418</v>
      </c>
      <c r="AH6132" s="88">
        <f>AG6132*'⚙️ Config'!$B$11</f>
        <v>50992.27088</v>
      </c>
      <c r="AI6132" s="88">
        <f>AH6132*'⚙️ Config'!$B$12</f>
        <v>15297.68126</v>
      </c>
      <c r="AJ6132" s="64"/>
      <c r="AK6132" s="84"/>
      <c r="AL6132" s="84"/>
      <c r="AM6132" s="84"/>
      <c r="AN6132" s="84"/>
      <c r="AO6132" s="84"/>
      <c r="AP6132" s="84"/>
      <c r="AQ6132" s="84"/>
    </row>
    <row r="6133" ht="15.0" customHeight="1">
      <c r="A6133" s="103">
        <v>6130.0</v>
      </c>
      <c r="B6133" s="104" t="s">
        <v>12807</v>
      </c>
      <c r="C6133" s="103" t="s">
        <v>141</v>
      </c>
      <c r="D6133" s="103" t="s">
        <v>12808</v>
      </c>
      <c r="E6133" s="105">
        <v>33.24</v>
      </c>
      <c r="F6133" s="103" t="s">
        <v>86</v>
      </c>
      <c r="G6133" s="103" t="s">
        <v>606</v>
      </c>
      <c r="H6133" s="106">
        <v>1359685.47</v>
      </c>
      <c r="I6133" s="103">
        <v>1.0</v>
      </c>
      <c r="J6133" s="107">
        <v>4.8</v>
      </c>
      <c r="K6133" s="104">
        <v>2021.0</v>
      </c>
      <c r="L6133" s="103" t="s">
        <v>268</v>
      </c>
      <c r="M6133" s="103">
        <v>2021.0</v>
      </c>
      <c r="N6133" s="103" t="s">
        <v>161</v>
      </c>
      <c r="O6133" s="65" t="str">
        <f t="shared" si="1"/>
        <v>591727910001</v>
      </c>
      <c r="P6133" s="65">
        <f t="shared" si="2"/>
        <v>8</v>
      </c>
      <c r="Q6133" s="65">
        <f t="shared" si="3"/>
        <v>0</v>
      </c>
      <c r="R6133" s="65" t="str">
        <f t="shared" si="12"/>
        <v>59.172.791/0001-80</v>
      </c>
      <c r="S6133" s="84"/>
      <c r="T6133" s="84" t="str">
        <f t="shared" si="10"/>
        <v/>
      </c>
      <c r="U6133" s="84" t="str">
        <f t="shared" si="11"/>
        <v/>
      </c>
      <c r="V6133" s="65" t="str">
        <f t="shared" si="5"/>
        <v/>
      </c>
      <c r="W6133" s="84"/>
      <c r="X6133" s="84"/>
      <c r="Y6133" s="85"/>
      <c r="Z6133" s="85"/>
      <c r="AA6133" s="65" t="str">
        <f t="shared" si="6"/>
        <v/>
      </c>
      <c r="AB6133" s="65" t="str">
        <f t="shared" si="7"/>
        <v/>
      </c>
      <c r="AC6133" s="86"/>
      <c r="AD6133" s="87" t="str">
        <f t="shared" si="8"/>
        <v/>
      </c>
      <c r="AE6133" s="84"/>
      <c r="AF6133" s="86">
        <f>IF(AC6133&gt;0,AC6133,'⚙️ Config'!$B$10)</f>
        <v>0.0075</v>
      </c>
      <c r="AG6133" s="88">
        <f t="shared" si="9"/>
        <v>10197.64103</v>
      </c>
      <c r="AH6133" s="88">
        <f>AG6133*'⚙️ Config'!$B$11</f>
        <v>50988.20513</v>
      </c>
      <c r="AI6133" s="88">
        <f>AH6133*'⚙️ Config'!$B$12</f>
        <v>15296.46154</v>
      </c>
      <c r="AJ6133" s="64"/>
      <c r="AK6133" s="84"/>
      <c r="AL6133" s="84"/>
      <c r="AM6133" s="84"/>
      <c r="AN6133" s="84"/>
      <c r="AO6133" s="84"/>
      <c r="AP6133" s="84"/>
      <c r="AQ6133" s="84"/>
    </row>
    <row r="6134" ht="15.0" customHeight="1">
      <c r="A6134" s="103">
        <v>6131.0</v>
      </c>
      <c r="B6134" s="104" t="s">
        <v>12809</v>
      </c>
      <c r="C6134" s="103" t="s">
        <v>141</v>
      </c>
      <c r="D6134" s="103" t="s">
        <v>12810</v>
      </c>
      <c r="E6134" s="105">
        <v>33.24</v>
      </c>
      <c r="F6134" s="103" t="s">
        <v>86</v>
      </c>
      <c r="G6134" s="103" t="s">
        <v>606</v>
      </c>
      <c r="H6134" s="106">
        <v>1356792.3</v>
      </c>
      <c r="I6134" s="103">
        <v>1.0</v>
      </c>
      <c r="J6134" s="107">
        <v>4.8</v>
      </c>
      <c r="K6134" s="104">
        <v>2021.0</v>
      </c>
      <c r="L6134" s="103" t="s">
        <v>630</v>
      </c>
      <c r="M6134" s="103">
        <v>2021.0</v>
      </c>
      <c r="N6134" s="103" t="s">
        <v>161</v>
      </c>
      <c r="O6134" s="65" t="str">
        <f t="shared" si="1"/>
        <v>192140590001</v>
      </c>
      <c r="P6134" s="65">
        <f t="shared" si="2"/>
        <v>0</v>
      </c>
      <c r="Q6134" s="65">
        <f t="shared" si="3"/>
        <v>0</v>
      </c>
      <c r="R6134" s="65" t="str">
        <f t="shared" si="12"/>
        <v>19.214.059/0001-00</v>
      </c>
      <c r="S6134" s="84"/>
      <c r="T6134" s="84" t="str">
        <f t="shared" si="10"/>
        <v/>
      </c>
      <c r="U6134" s="84" t="str">
        <f t="shared" si="11"/>
        <v/>
      </c>
      <c r="V6134" s="65" t="str">
        <f t="shared" si="5"/>
        <v/>
      </c>
      <c r="W6134" s="84"/>
      <c r="X6134" s="84"/>
      <c r="Y6134" s="85"/>
      <c r="Z6134" s="85"/>
      <c r="AA6134" s="65" t="str">
        <f t="shared" si="6"/>
        <v/>
      </c>
      <c r="AB6134" s="65" t="str">
        <f t="shared" si="7"/>
        <v/>
      </c>
      <c r="AC6134" s="86"/>
      <c r="AD6134" s="87" t="str">
        <f t="shared" si="8"/>
        <v/>
      </c>
      <c r="AE6134" s="84"/>
      <c r="AF6134" s="86">
        <f>IF(AC6134&gt;0,AC6134,'⚙️ Config'!$B$10)</f>
        <v>0.0075</v>
      </c>
      <c r="AG6134" s="88">
        <f t="shared" si="9"/>
        <v>10175.94225</v>
      </c>
      <c r="AH6134" s="88">
        <f>AG6134*'⚙️ Config'!$B$11</f>
        <v>50879.71125</v>
      </c>
      <c r="AI6134" s="88">
        <f>AH6134*'⚙️ Config'!$B$12</f>
        <v>15263.91338</v>
      </c>
      <c r="AJ6134" s="64"/>
      <c r="AK6134" s="84"/>
      <c r="AL6134" s="84"/>
      <c r="AM6134" s="84"/>
      <c r="AN6134" s="84"/>
      <c r="AO6134" s="84"/>
      <c r="AP6134" s="84"/>
      <c r="AQ6134" s="84"/>
    </row>
    <row r="6135" ht="15.0" customHeight="1">
      <c r="A6135" s="103">
        <v>6132.0</v>
      </c>
      <c r="B6135" s="104" t="s">
        <v>12811</v>
      </c>
      <c r="C6135" s="103" t="s">
        <v>141</v>
      </c>
      <c r="D6135" s="103" t="s">
        <v>12812</v>
      </c>
      <c r="E6135" s="105">
        <v>33.5</v>
      </c>
      <c r="F6135" s="103" t="s">
        <v>86</v>
      </c>
      <c r="G6135" s="103" t="s">
        <v>606</v>
      </c>
      <c r="H6135" s="106">
        <v>1356623.01</v>
      </c>
      <c r="I6135" s="103">
        <v>1.0</v>
      </c>
      <c r="J6135" s="107">
        <v>4.7</v>
      </c>
      <c r="K6135" s="104">
        <v>2021.0</v>
      </c>
      <c r="L6135" s="103" t="s">
        <v>630</v>
      </c>
      <c r="M6135" s="103">
        <v>2021.0</v>
      </c>
      <c r="N6135" s="103" t="s">
        <v>161</v>
      </c>
      <c r="O6135" s="65" t="str">
        <f t="shared" si="1"/>
        <v>525470490001</v>
      </c>
      <c r="P6135" s="65">
        <f t="shared" si="2"/>
        <v>6</v>
      </c>
      <c r="Q6135" s="65">
        <f t="shared" si="3"/>
        <v>2</v>
      </c>
      <c r="R6135" s="65" t="str">
        <f t="shared" si="12"/>
        <v>52.547.049/0001-62</v>
      </c>
      <c r="S6135" s="84"/>
      <c r="T6135" s="84" t="str">
        <f t="shared" si="10"/>
        <v/>
      </c>
      <c r="U6135" s="84" t="str">
        <f t="shared" si="11"/>
        <v/>
      </c>
      <c r="V6135" s="65" t="str">
        <f t="shared" si="5"/>
        <v/>
      </c>
      <c r="W6135" s="84"/>
      <c r="X6135" s="84"/>
      <c r="Y6135" s="85"/>
      <c r="Z6135" s="85"/>
      <c r="AA6135" s="65" t="str">
        <f t="shared" si="6"/>
        <v/>
      </c>
      <c r="AB6135" s="65" t="str">
        <f t="shared" si="7"/>
        <v/>
      </c>
      <c r="AC6135" s="86"/>
      <c r="AD6135" s="87" t="str">
        <f t="shared" si="8"/>
        <v/>
      </c>
      <c r="AE6135" s="84"/>
      <c r="AF6135" s="86">
        <f>IF(AC6135&gt;0,AC6135,'⚙️ Config'!$B$10)</f>
        <v>0.0075</v>
      </c>
      <c r="AG6135" s="88">
        <f t="shared" si="9"/>
        <v>10174.67258</v>
      </c>
      <c r="AH6135" s="88">
        <f>AG6135*'⚙️ Config'!$B$11</f>
        <v>50873.36288</v>
      </c>
      <c r="AI6135" s="88">
        <f>AH6135*'⚙️ Config'!$B$12</f>
        <v>15262.00886</v>
      </c>
      <c r="AJ6135" s="64"/>
      <c r="AK6135" s="84"/>
      <c r="AL6135" s="84"/>
      <c r="AM6135" s="84"/>
      <c r="AN6135" s="84"/>
      <c r="AO6135" s="84"/>
      <c r="AP6135" s="84"/>
      <c r="AQ6135" s="84"/>
    </row>
    <row r="6136" ht="15.0" customHeight="1">
      <c r="A6136" s="103">
        <v>6133.0</v>
      </c>
      <c r="B6136" s="104" t="s">
        <v>12813</v>
      </c>
      <c r="C6136" s="103" t="s">
        <v>141</v>
      </c>
      <c r="D6136" s="103" t="s">
        <v>12814</v>
      </c>
      <c r="E6136" s="105">
        <v>33.5</v>
      </c>
      <c r="F6136" s="103" t="s">
        <v>86</v>
      </c>
      <c r="G6136" s="103" t="s">
        <v>606</v>
      </c>
      <c r="H6136" s="106">
        <v>1355430.52</v>
      </c>
      <c r="I6136" s="103">
        <v>1.0</v>
      </c>
      <c r="J6136" s="107">
        <v>4.7</v>
      </c>
      <c r="K6136" s="104">
        <v>2021.0</v>
      </c>
      <c r="L6136" s="103" t="s">
        <v>295</v>
      </c>
      <c r="M6136" s="103">
        <v>2021.0</v>
      </c>
      <c r="N6136" s="103" t="s">
        <v>161</v>
      </c>
      <c r="O6136" s="65" t="str">
        <f t="shared" si="1"/>
        <v>536019850001</v>
      </c>
      <c r="P6136" s="65">
        <f t="shared" si="2"/>
        <v>7</v>
      </c>
      <c r="Q6136" s="65">
        <f t="shared" si="3"/>
        <v>7</v>
      </c>
      <c r="R6136" s="65" t="str">
        <f t="shared" si="12"/>
        <v>53.601.985/0001-77</v>
      </c>
      <c r="S6136" s="84"/>
      <c r="T6136" s="84" t="str">
        <f t="shared" si="10"/>
        <v/>
      </c>
      <c r="U6136" s="84" t="str">
        <f t="shared" si="11"/>
        <v/>
      </c>
      <c r="V6136" s="65" t="str">
        <f t="shared" si="5"/>
        <v/>
      </c>
      <c r="W6136" s="84"/>
      <c r="X6136" s="84"/>
      <c r="Y6136" s="85"/>
      <c r="Z6136" s="85"/>
      <c r="AA6136" s="65" t="str">
        <f t="shared" si="6"/>
        <v/>
      </c>
      <c r="AB6136" s="65" t="str">
        <f t="shared" si="7"/>
        <v/>
      </c>
      <c r="AC6136" s="86"/>
      <c r="AD6136" s="87" t="str">
        <f t="shared" si="8"/>
        <v/>
      </c>
      <c r="AE6136" s="84"/>
      <c r="AF6136" s="86">
        <f>IF(AC6136&gt;0,AC6136,'⚙️ Config'!$B$10)</f>
        <v>0.0075</v>
      </c>
      <c r="AG6136" s="88">
        <f t="shared" si="9"/>
        <v>10165.7289</v>
      </c>
      <c r="AH6136" s="88">
        <f>AG6136*'⚙️ Config'!$B$11</f>
        <v>50828.6445</v>
      </c>
      <c r="AI6136" s="88">
        <f>AH6136*'⚙️ Config'!$B$12</f>
        <v>15248.59335</v>
      </c>
      <c r="AJ6136" s="64"/>
      <c r="AK6136" s="84"/>
      <c r="AL6136" s="84"/>
      <c r="AM6136" s="84"/>
      <c r="AN6136" s="84"/>
      <c r="AO6136" s="84"/>
      <c r="AP6136" s="84"/>
      <c r="AQ6136" s="84"/>
    </row>
    <row r="6137" ht="15.0" customHeight="1">
      <c r="A6137" s="103">
        <v>6134.0</v>
      </c>
      <c r="B6137" s="104" t="s">
        <v>12815</v>
      </c>
      <c r="C6137" s="103" t="s">
        <v>141</v>
      </c>
      <c r="D6137" s="103" t="s">
        <v>12816</v>
      </c>
      <c r="E6137" s="105">
        <v>33.24</v>
      </c>
      <c r="F6137" s="103" t="s">
        <v>86</v>
      </c>
      <c r="G6137" s="103" t="s">
        <v>606</v>
      </c>
      <c r="H6137" s="106">
        <v>1354439.92</v>
      </c>
      <c r="I6137" s="103">
        <v>1.0</v>
      </c>
      <c r="J6137" s="107">
        <v>4.8</v>
      </c>
      <c r="K6137" s="104">
        <v>2021.0</v>
      </c>
      <c r="L6137" s="103" t="s">
        <v>630</v>
      </c>
      <c r="M6137" s="103">
        <v>2021.0</v>
      </c>
      <c r="N6137" s="103" t="s">
        <v>161</v>
      </c>
      <c r="O6137" s="65" t="str">
        <f t="shared" si="1"/>
        <v>268419480001</v>
      </c>
      <c r="P6137" s="65">
        <f t="shared" si="2"/>
        <v>6</v>
      </c>
      <c r="Q6137" s="65">
        <f t="shared" si="3"/>
        <v>3</v>
      </c>
      <c r="R6137" s="65" t="str">
        <f t="shared" si="12"/>
        <v>26.841.948/0001-63</v>
      </c>
      <c r="S6137" s="84"/>
      <c r="T6137" s="84" t="str">
        <f t="shared" si="10"/>
        <v/>
      </c>
      <c r="U6137" s="84" t="str">
        <f t="shared" si="11"/>
        <v/>
      </c>
      <c r="V6137" s="65" t="str">
        <f t="shared" si="5"/>
        <v/>
      </c>
      <c r="W6137" s="84"/>
      <c r="X6137" s="84"/>
      <c r="Y6137" s="85"/>
      <c r="Z6137" s="85"/>
      <c r="AA6137" s="65" t="str">
        <f t="shared" si="6"/>
        <v/>
      </c>
      <c r="AB6137" s="65" t="str">
        <f t="shared" si="7"/>
        <v/>
      </c>
      <c r="AC6137" s="86"/>
      <c r="AD6137" s="87" t="str">
        <f t="shared" si="8"/>
        <v/>
      </c>
      <c r="AE6137" s="84"/>
      <c r="AF6137" s="86">
        <f>IF(AC6137&gt;0,AC6137,'⚙️ Config'!$B$10)</f>
        <v>0.0075</v>
      </c>
      <c r="AG6137" s="88">
        <f t="shared" si="9"/>
        <v>10158.2994</v>
      </c>
      <c r="AH6137" s="88">
        <f>AG6137*'⚙️ Config'!$B$11</f>
        <v>50791.497</v>
      </c>
      <c r="AI6137" s="88">
        <f>AH6137*'⚙️ Config'!$B$12</f>
        <v>15237.4491</v>
      </c>
      <c r="AJ6137" s="64"/>
      <c r="AK6137" s="84"/>
      <c r="AL6137" s="84"/>
      <c r="AM6137" s="84"/>
      <c r="AN6137" s="84"/>
      <c r="AO6137" s="84"/>
      <c r="AP6137" s="84"/>
      <c r="AQ6137" s="84"/>
    </row>
    <row r="6138" ht="15.0" customHeight="1">
      <c r="A6138" s="103">
        <v>6135.0</v>
      </c>
      <c r="B6138" s="104" t="s">
        <v>12817</v>
      </c>
      <c r="C6138" s="103" t="s">
        <v>141</v>
      </c>
      <c r="D6138" s="103" t="s">
        <v>12818</v>
      </c>
      <c r="E6138" s="105">
        <v>33.24</v>
      </c>
      <c r="F6138" s="103" t="s">
        <v>86</v>
      </c>
      <c r="G6138" s="103" t="s">
        <v>606</v>
      </c>
      <c r="H6138" s="106">
        <v>1352414.79</v>
      </c>
      <c r="I6138" s="103">
        <v>1.0</v>
      </c>
      <c r="J6138" s="107">
        <v>4.8</v>
      </c>
      <c r="K6138" s="104">
        <v>2021.0</v>
      </c>
      <c r="L6138" s="103" t="s">
        <v>630</v>
      </c>
      <c r="M6138" s="103">
        <v>2021.0</v>
      </c>
      <c r="N6138" s="103" t="s">
        <v>161</v>
      </c>
      <c r="O6138" s="65" t="str">
        <f t="shared" si="1"/>
        <v>109117770001</v>
      </c>
      <c r="P6138" s="65">
        <f t="shared" si="2"/>
        <v>6</v>
      </c>
      <c r="Q6138" s="65">
        <f t="shared" si="3"/>
        <v>1</v>
      </c>
      <c r="R6138" s="65" t="str">
        <f t="shared" si="12"/>
        <v>10.911.777/0001-61</v>
      </c>
      <c r="S6138" s="84"/>
      <c r="T6138" s="84" t="str">
        <f t="shared" si="10"/>
        <v/>
      </c>
      <c r="U6138" s="84" t="str">
        <f t="shared" si="11"/>
        <v/>
      </c>
      <c r="V6138" s="65" t="str">
        <f t="shared" si="5"/>
        <v/>
      </c>
      <c r="W6138" s="84"/>
      <c r="X6138" s="84"/>
      <c r="Y6138" s="85"/>
      <c r="Z6138" s="85"/>
      <c r="AA6138" s="65" t="str">
        <f t="shared" si="6"/>
        <v/>
      </c>
      <c r="AB6138" s="65" t="str">
        <f t="shared" si="7"/>
        <v/>
      </c>
      <c r="AC6138" s="86"/>
      <c r="AD6138" s="87" t="str">
        <f t="shared" si="8"/>
        <v/>
      </c>
      <c r="AE6138" s="84"/>
      <c r="AF6138" s="86">
        <f>IF(AC6138&gt;0,AC6138,'⚙️ Config'!$B$10)</f>
        <v>0.0075</v>
      </c>
      <c r="AG6138" s="88">
        <f t="shared" si="9"/>
        <v>10143.11093</v>
      </c>
      <c r="AH6138" s="88">
        <f>AG6138*'⚙️ Config'!$B$11</f>
        <v>50715.55463</v>
      </c>
      <c r="AI6138" s="88">
        <f>AH6138*'⚙️ Config'!$B$12</f>
        <v>15214.66639</v>
      </c>
      <c r="AJ6138" s="64"/>
      <c r="AK6138" s="84"/>
      <c r="AL6138" s="84"/>
      <c r="AM6138" s="84"/>
      <c r="AN6138" s="84"/>
      <c r="AO6138" s="84"/>
      <c r="AP6138" s="84"/>
      <c r="AQ6138" s="84"/>
    </row>
    <row r="6139" ht="15.0" customHeight="1">
      <c r="A6139" s="98">
        <v>6136.0</v>
      </c>
      <c r="B6139" s="99" t="s">
        <v>12819</v>
      </c>
      <c r="C6139" s="98" t="s">
        <v>141</v>
      </c>
      <c r="D6139" s="98" t="s">
        <v>12820</v>
      </c>
      <c r="E6139" s="100">
        <v>33.5</v>
      </c>
      <c r="F6139" s="98" t="s">
        <v>86</v>
      </c>
      <c r="G6139" s="98" t="s">
        <v>606</v>
      </c>
      <c r="H6139" s="101">
        <v>1350928.21</v>
      </c>
      <c r="I6139" s="98">
        <v>1.0</v>
      </c>
      <c r="J6139" s="102">
        <v>4.7</v>
      </c>
      <c r="K6139" s="99">
        <v>2021.0</v>
      </c>
      <c r="L6139" s="98" t="s">
        <v>268</v>
      </c>
      <c r="M6139" s="98">
        <v>2021.0</v>
      </c>
      <c r="N6139" s="98" t="s">
        <v>161</v>
      </c>
      <c r="O6139" s="65" t="str">
        <f t="shared" si="1"/>
        <v>141505780001</v>
      </c>
      <c r="P6139" s="65">
        <f t="shared" si="2"/>
        <v>3</v>
      </c>
      <c r="Q6139" s="65">
        <f t="shared" si="3"/>
        <v>9</v>
      </c>
      <c r="R6139" s="65" t="str">
        <f t="shared" si="12"/>
        <v>14.150.578/0001-39</v>
      </c>
      <c r="S6139" s="84"/>
      <c r="T6139" s="84" t="str">
        <f t="shared" si="10"/>
        <v/>
      </c>
      <c r="U6139" s="84" t="str">
        <f t="shared" si="11"/>
        <v/>
      </c>
      <c r="V6139" s="65" t="str">
        <f t="shared" si="5"/>
        <v/>
      </c>
      <c r="W6139" s="84"/>
      <c r="X6139" s="84"/>
      <c r="Y6139" s="85"/>
      <c r="Z6139" s="85"/>
      <c r="AA6139" s="65" t="str">
        <f t="shared" si="6"/>
        <v/>
      </c>
      <c r="AB6139" s="65" t="str">
        <f t="shared" si="7"/>
        <v/>
      </c>
      <c r="AC6139" s="86"/>
      <c r="AD6139" s="87" t="str">
        <f t="shared" si="8"/>
        <v/>
      </c>
      <c r="AE6139" s="84"/>
      <c r="AF6139" s="86">
        <f>IF(AC6139&gt;0,AC6139,'⚙️ Config'!$B$10)</f>
        <v>0.0075</v>
      </c>
      <c r="AG6139" s="88">
        <f t="shared" si="9"/>
        <v>10131.96158</v>
      </c>
      <c r="AH6139" s="88">
        <f>AG6139*'⚙️ Config'!$B$11</f>
        <v>50659.80788</v>
      </c>
      <c r="AI6139" s="88">
        <f>AH6139*'⚙️ Config'!$B$12</f>
        <v>15197.94236</v>
      </c>
      <c r="AJ6139" s="64"/>
      <c r="AK6139" s="84"/>
      <c r="AL6139" s="84"/>
      <c r="AM6139" s="84"/>
      <c r="AN6139" s="84"/>
      <c r="AO6139" s="84"/>
      <c r="AP6139" s="84"/>
      <c r="AQ6139" s="84"/>
    </row>
    <row r="6140" ht="15.0" customHeight="1">
      <c r="A6140" s="98">
        <v>6137.0</v>
      </c>
      <c r="B6140" s="99" t="s">
        <v>12821</v>
      </c>
      <c r="C6140" s="98" t="s">
        <v>141</v>
      </c>
      <c r="D6140" s="98" t="s">
        <v>12822</v>
      </c>
      <c r="E6140" s="100">
        <v>32.32</v>
      </c>
      <c r="F6140" s="98" t="s">
        <v>86</v>
      </c>
      <c r="G6140" s="98" t="s">
        <v>606</v>
      </c>
      <c r="H6140" s="101">
        <v>1350734.14</v>
      </c>
      <c r="I6140" s="98">
        <v>1.0</v>
      </c>
      <c r="J6140" s="102">
        <v>5.2</v>
      </c>
      <c r="K6140" s="99">
        <v>2021.0</v>
      </c>
      <c r="L6140" s="98" t="s">
        <v>630</v>
      </c>
      <c r="M6140" s="98">
        <v>2021.0</v>
      </c>
      <c r="N6140" s="98" t="s">
        <v>161</v>
      </c>
      <c r="O6140" s="65" t="str">
        <f t="shared" si="1"/>
        <v>090200930001</v>
      </c>
      <c r="P6140" s="65">
        <f t="shared" si="2"/>
        <v>9</v>
      </c>
      <c r="Q6140" s="65">
        <f t="shared" si="3"/>
        <v>0</v>
      </c>
      <c r="R6140" s="65" t="str">
        <f t="shared" si="12"/>
        <v>09.020.093/0001-90</v>
      </c>
      <c r="S6140" s="84"/>
      <c r="T6140" s="84" t="str">
        <f t="shared" si="10"/>
        <v/>
      </c>
      <c r="U6140" s="84" t="str">
        <f t="shared" si="11"/>
        <v/>
      </c>
      <c r="V6140" s="65" t="str">
        <f t="shared" si="5"/>
        <v/>
      </c>
      <c r="W6140" s="84"/>
      <c r="X6140" s="84"/>
      <c r="Y6140" s="85"/>
      <c r="Z6140" s="85"/>
      <c r="AA6140" s="65" t="str">
        <f t="shared" si="6"/>
        <v/>
      </c>
      <c r="AB6140" s="65" t="str">
        <f t="shared" si="7"/>
        <v/>
      </c>
      <c r="AC6140" s="86"/>
      <c r="AD6140" s="87" t="str">
        <f t="shared" si="8"/>
        <v/>
      </c>
      <c r="AE6140" s="84"/>
      <c r="AF6140" s="86">
        <f>IF(AC6140&gt;0,AC6140,'⚙️ Config'!$B$10)</f>
        <v>0.0075</v>
      </c>
      <c r="AG6140" s="88">
        <f t="shared" si="9"/>
        <v>10130.50605</v>
      </c>
      <c r="AH6140" s="88">
        <f>AG6140*'⚙️ Config'!$B$11</f>
        <v>50652.53025</v>
      </c>
      <c r="AI6140" s="88">
        <f>AH6140*'⚙️ Config'!$B$12</f>
        <v>15195.75908</v>
      </c>
      <c r="AJ6140" s="64"/>
      <c r="AK6140" s="84"/>
      <c r="AL6140" s="84"/>
      <c r="AM6140" s="84"/>
      <c r="AN6140" s="84"/>
      <c r="AO6140" s="84"/>
      <c r="AP6140" s="84"/>
      <c r="AQ6140" s="84"/>
    </row>
    <row r="6141" ht="15.0" customHeight="1">
      <c r="A6141" s="103">
        <v>6138.0</v>
      </c>
      <c r="B6141" s="104" t="s">
        <v>12823</v>
      </c>
      <c r="C6141" s="103" t="s">
        <v>141</v>
      </c>
      <c r="D6141" s="103" t="s">
        <v>12824</v>
      </c>
      <c r="E6141" s="105">
        <v>33.5</v>
      </c>
      <c r="F6141" s="103" t="s">
        <v>86</v>
      </c>
      <c r="G6141" s="103" t="s">
        <v>606</v>
      </c>
      <c r="H6141" s="106">
        <v>1350416.56</v>
      </c>
      <c r="I6141" s="103">
        <v>1.0</v>
      </c>
      <c r="J6141" s="107">
        <v>4.7</v>
      </c>
      <c r="K6141" s="104">
        <v>2021.0</v>
      </c>
      <c r="L6141" s="103" t="s">
        <v>448</v>
      </c>
      <c r="M6141" s="103">
        <v>2021.0</v>
      </c>
      <c r="N6141" s="103" t="s">
        <v>161</v>
      </c>
      <c r="O6141" s="65" t="str">
        <f t="shared" si="1"/>
        <v>554191390001</v>
      </c>
      <c r="P6141" s="65">
        <f t="shared" si="2"/>
        <v>6</v>
      </c>
      <c r="Q6141" s="65">
        <f t="shared" si="3"/>
        <v>6</v>
      </c>
      <c r="R6141" s="65" t="str">
        <f t="shared" si="12"/>
        <v>55.419.139/0001-66</v>
      </c>
      <c r="S6141" s="84"/>
      <c r="T6141" s="84" t="str">
        <f t="shared" si="10"/>
        <v/>
      </c>
      <c r="U6141" s="84" t="str">
        <f t="shared" si="11"/>
        <v/>
      </c>
      <c r="V6141" s="65" t="str">
        <f t="shared" si="5"/>
        <v/>
      </c>
      <c r="W6141" s="84"/>
      <c r="X6141" s="84"/>
      <c r="Y6141" s="85"/>
      <c r="Z6141" s="85"/>
      <c r="AA6141" s="65" t="str">
        <f t="shared" si="6"/>
        <v/>
      </c>
      <c r="AB6141" s="65" t="str">
        <f t="shared" si="7"/>
        <v/>
      </c>
      <c r="AC6141" s="86"/>
      <c r="AD6141" s="87" t="str">
        <f t="shared" si="8"/>
        <v/>
      </c>
      <c r="AE6141" s="84"/>
      <c r="AF6141" s="86">
        <f>IF(AC6141&gt;0,AC6141,'⚙️ Config'!$B$10)</f>
        <v>0.0075</v>
      </c>
      <c r="AG6141" s="88">
        <f t="shared" si="9"/>
        <v>10128.1242</v>
      </c>
      <c r="AH6141" s="88">
        <f>AG6141*'⚙️ Config'!$B$11</f>
        <v>50640.621</v>
      </c>
      <c r="AI6141" s="88">
        <f>AH6141*'⚙️ Config'!$B$12</f>
        <v>15192.1863</v>
      </c>
      <c r="AJ6141" s="64"/>
      <c r="AK6141" s="84"/>
      <c r="AL6141" s="84"/>
      <c r="AM6141" s="84"/>
      <c r="AN6141" s="84"/>
      <c r="AO6141" s="84"/>
      <c r="AP6141" s="84"/>
      <c r="AQ6141" s="84"/>
    </row>
    <row r="6142" ht="15.0" customHeight="1">
      <c r="A6142" s="98">
        <v>6139.0</v>
      </c>
      <c r="B6142" s="99" t="s">
        <v>12825</v>
      </c>
      <c r="C6142" s="98" t="s">
        <v>141</v>
      </c>
      <c r="D6142" s="98" t="s">
        <v>12826</v>
      </c>
      <c r="E6142" s="100">
        <v>33.24</v>
      </c>
      <c r="F6142" s="98" t="s">
        <v>86</v>
      </c>
      <c r="G6142" s="98" t="s">
        <v>606</v>
      </c>
      <c r="H6142" s="101">
        <v>1350311.94</v>
      </c>
      <c r="I6142" s="98">
        <v>1.0</v>
      </c>
      <c r="J6142" s="102">
        <v>4.8</v>
      </c>
      <c r="K6142" s="99">
        <v>2021.0</v>
      </c>
      <c r="L6142" s="98" t="s">
        <v>630</v>
      </c>
      <c r="M6142" s="98">
        <v>2021.0</v>
      </c>
      <c r="N6142" s="98" t="s">
        <v>161</v>
      </c>
      <c r="O6142" s="65" t="str">
        <f t="shared" si="1"/>
        <v>188258810001</v>
      </c>
      <c r="P6142" s="65">
        <f t="shared" si="2"/>
        <v>4</v>
      </c>
      <c r="Q6142" s="65">
        <f t="shared" si="3"/>
        <v>5</v>
      </c>
      <c r="R6142" s="65" t="str">
        <f t="shared" si="12"/>
        <v>18.825.881/0001-45</v>
      </c>
      <c r="S6142" s="84"/>
      <c r="T6142" s="84" t="str">
        <f t="shared" si="10"/>
        <v/>
      </c>
      <c r="U6142" s="84" t="str">
        <f t="shared" si="11"/>
        <v/>
      </c>
      <c r="V6142" s="65" t="str">
        <f t="shared" si="5"/>
        <v/>
      </c>
      <c r="W6142" s="84"/>
      <c r="X6142" s="84"/>
      <c r="Y6142" s="85"/>
      <c r="Z6142" s="85"/>
      <c r="AA6142" s="65" t="str">
        <f t="shared" si="6"/>
        <v/>
      </c>
      <c r="AB6142" s="65" t="str">
        <f t="shared" si="7"/>
        <v/>
      </c>
      <c r="AC6142" s="86"/>
      <c r="AD6142" s="87" t="str">
        <f t="shared" si="8"/>
        <v/>
      </c>
      <c r="AE6142" s="84"/>
      <c r="AF6142" s="86">
        <f>IF(AC6142&gt;0,AC6142,'⚙️ Config'!$B$10)</f>
        <v>0.0075</v>
      </c>
      <c r="AG6142" s="88">
        <f t="shared" si="9"/>
        <v>10127.33955</v>
      </c>
      <c r="AH6142" s="88">
        <f>AG6142*'⚙️ Config'!$B$11</f>
        <v>50636.69775</v>
      </c>
      <c r="AI6142" s="88">
        <f>AH6142*'⚙️ Config'!$B$12</f>
        <v>15191.00933</v>
      </c>
      <c r="AJ6142" s="64"/>
      <c r="AK6142" s="84"/>
      <c r="AL6142" s="84"/>
      <c r="AM6142" s="84"/>
      <c r="AN6142" s="84"/>
      <c r="AO6142" s="84"/>
      <c r="AP6142" s="84"/>
      <c r="AQ6142" s="84"/>
    </row>
    <row r="6143" ht="15.0" customHeight="1">
      <c r="A6143" s="103">
        <v>6140.0</v>
      </c>
      <c r="B6143" s="104" t="s">
        <v>12827</v>
      </c>
      <c r="C6143" s="103" t="s">
        <v>141</v>
      </c>
      <c r="D6143" s="103" t="s">
        <v>12828</v>
      </c>
      <c r="E6143" s="105">
        <v>34.04</v>
      </c>
      <c r="F6143" s="103" t="s">
        <v>86</v>
      </c>
      <c r="G6143" s="103" t="s">
        <v>606</v>
      </c>
      <c r="H6143" s="106">
        <v>1349439.14</v>
      </c>
      <c r="I6143" s="103">
        <v>1.0</v>
      </c>
      <c r="J6143" s="107">
        <v>4.5</v>
      </c>
      <c r="K6143" s="104">
        <v>2021.0</v>
      </c>
      <c r="L6143" s="103" t="s">
        <v>202</v>
      </c>
      <c r="M6143" s="103">
        <v>2021.0</v>
      </c>
      <c r="N6143" s="103" t="s">
        <v>161</v>
      </c>
      <c r="O6143" s="65" t="str">
        <f t="shared" si="1"/>
        <v>084828540001</v>
      </c>
      <c r="P6143" s="65">
        <f t="shared" si="2"/>
        <v>6</v>
      </c>
      <c r="Q6143" s="65">
        <f t="shared" si="3"/>
        <v>3</v>
      </c>
      <c r="R6143" s="65" t="str">
        <f t="shared" si="12"/>
        <v>08.482.854/0001-63</v>
      </c>
      <c r="S6143" s="84"/>
      <c r="T6143" s="84" t="str">
        <f t="shared" si="10"/>
        <v/>
      </c>
      <c r="U6143" s="84" t="str">
        <f t="shared" si="11"/>
        <v/>
      </c>
      <c r="V6143" s="65" t="str">
        <f t="shared" si="5"/>
        <v/>
      </c>
      <c r="W6143" s="84"/>
      <c r="X6143" s="84"/>
      <c r="Y6143" s="85"/>
      <c r="Z6143" s="85"/>
      <c r="AA6143" s="65" t="str">
        <f t="shared" si="6"/>
        <v/>
      </c>
      <c r="AB6143" s="65" t="str">
        <f t="shared" si="7"/>
        <v/>
      </c>
      <c r="AC6143" s="86"/>
      <c r="AD6143" s="87" t="str">
        <f t="shared" si="8"/>
        <v/>
      </c>
      <c r="AE6143" s="84"/>
      <c r="AF6143" s="86">
        <f>IF(AC6143&gt;0,AC6143,'⚙️ Config'!$B$10)</f>
        <v>0.0075</v>
      </c>
      <c r="AG6143" s="88">
        <f t="shared" si="9"/>
        <v>10120.79355</v>
      </c>
      <c r="AH6143" s="88">
        <f>AG6143*'⚙️ Config'!$B$11</f>
        <v>50603.96775</v>
      </c>
      <c r="AI6143" s="88">
        <f>AH6143*'⚙️ Config'!$B$12</f>
        <v>15181.19033</v>
      </c>
      <c r="AJ6143" s="64"/>
      <c r="AK6143" s="84"/>
      <c r="AL6143" s="84"/>
      <c r="AM6143" s="84"/>
      <c r="AN6143" s="84"/>
      <c r="AO6143" s="84"/>
      <c r="AP6143" s="84"/>
      <c r="AQ6143" s="84"/>
    </row>
    <row r="6144" ht="15.0" customHeight="1">
      <c r="A6144" s="98">
        <v>6141.0</v>
      </c>
      <c r="B6144" s="99" t="s">
        <v>12829</v>
      </c>
      <c r="C6144" s="98" t="s">
        <v>141</v>
      </c>
      <c r="D6144" s="98" t="s">
        <v>12830</v>
      </c>
      <c r="E6144" s="100">
        <v>34.04</v>
      </c>
      <c r="F6144" s="98" t="s">
        <v>86</v>
      </c>
      <c r="G6144" s="98" t="s">
        <v>606</v>
      </c>
      <c r="H6144" s="101">
        <v>1347829.71</v>
      </c>
      <c r="I6144" s="98">
        <v>1.0</v>
      </c>
      <c r="J6144" s="102">
        <v>4.5</v>
      </c>
      <c r="K6144" s="99">
        <v>2021.0</v>
      </c>
      <c r="L6144" s="98" t="s">
        <v>448</v>
      </c>
      <c r="M6144" s="98">
        <v>2021.0</v>
      </c>
      <c r="N6144" s="98" t="s">
        <v>161</v>
      </c>
      <c r="O6144" s="65" t="str">
        <f t="shared" si="1"/>
        <v>143387950001</v>
      </c>
      <c r="P6144" s="65">
        <f t="shared" si="2"/>
        <v>5</v>
      </c>
      <c r="Q6144" s="65">
        <f t="shared" si="3"/>
        <v>7</v>
      </c>
      <c r="R6144" s="65" t="str">
        <f t="shared" si="12"/>
        <v>14.338.795/0001-57</v>
      </c>
      <c r="S6144" s="84"/>
      <c r="T6144" s="84" t="str">
        <f t="shared" si="10"/>
        <v/>
      </c>
      <c r="U6144" s="84" t="str">
        <f t="shared" si="11"/>
        <v/>
      </c>
      <c r="V6144" s="65" t="str">
        <f t="shared" si="5"/>
        <v/>
      </c>
      <c r="W6144" s="84"/>
      <c r="X6144" s="84"/>
      <c r="Y6144" s="85"/>
      <c r="Z6144" s="85"/>
      <c r="AA6144" s="65" t="str">
        <f t="shared" si="6"/>
        <v/>
      </c>
      <c r="AB6144" s="65" t="str">
        <f t="shared" si="7"/>
        <v/>
      </c>
      <c r="AC6144" s="86"/>
      <c r="AD6144" s="87" t="str">
        <f t="shared" si="8"/>
        <v/>
      </c>
      <c r="AE6144" s="84"/>
      <c r="AF6144" s="86">
        <f>IF(AC6144&gt;0,AC6144,'⚙️ Config'!$B$10)</f>
        <v>0.0075</v>
      </c>
      <c r="AG6144" s="88">
        <f t="shared" si="9"/>
        <v>10108.72283</v>
      </c>
      <c r="AH6144" s="88">
        <f>AG6144*'⚙️ Config'!$B$11</f>
        <v>50543.61413</v>
      </c>
      <c r="AI6144" s="88">
        <f>AH6144*'⚙️ Config'!$B$12</f>
        <v>15163.08424</v>
      </c>
      <c r="AJ6144" s="64"/>
      <c r="AK6144" s="84"/>
      <c r="AL6144" s="84"/>
      <c r="AM6144" s="84"/>
      <c r="AN6144" s="84"/>
      <c r="AO6144" s="84"/>
      <c r="AP6144" s="84"/>
      <c r="AQ6144" s="84"/>
    </row>
    <row r="6145" ht="15.0" customHeight="1">
      <c r="A6145" s="98">
        <v>6142.0</v>
      </c>
      <c r="B6145" s="99" t="s">
        <v>12831</v>
      </c>
      <c r="C6145" s="98" t="s">
        <v>141</v>
      </c>
      <c r="D6145" s="98" t="s">
        <v>12832</v>
      </c>
      <c r="E6145" s="100">
        <v>33.0</v>
      </c>
      <c r="F6145" s="98" t="s">
        <v>86</v>
      </c>
      <c r="G6145" s="98" t="s">
        <v>606</v>
      </c>
      <c r="H6145" s="101">
        <v>1346127.96</v>
      </c>
      <c r="I6145" s="98">
        <v>1.0</v>
      </c>
      <c r="J6145" s="102">
        <v>4.9</v>
      </c>
      <c r="K6145" s="99">
        <v>2021.0</v>
      </c>
      <c r="L6145" s="98" t="s">
        <v>448</v>
      </c>
      <c r="M6145" s="98">
        <v>2021.0</v>
      </c>
      <c r="N6145" s="98" t="s">
        <v>161</v>
      </c>
      <c r="O6145" s="65" t="str">
        <f t="shared" si="1"/>
        <v>007051840001</v>
      </c>
      <c r="P6145" s="65">
        <f t="shared" si="2"/>
        <v>9</v>
      </c>
      <c r="Q6145" s="65">
        <f t="shared" si="3"/>
        <v>5</v>
      </c>
      <c r="R6145" s="65" t="str">
        <f t="shared" si="12"/>
        <v>00.705.184/0001-95</v>
      </c>
      <c r="S6145" s="84"/>
      <c r="T6145" s="84" t="str">
        <f t="shared" si="10"/>
        <v/>
      </c>
      <c r="U6145" s="84" t="str">
        <f t="shared" si="11"/>
        <v/>
      </c>
      <c r="V6145" s="65" t="str">
        <f t="shared" si="5"/>
        <v/>
      </c>
      <c r="W6145" s="84"/>
      <c r="X6145" s="84"/>
      <c r="Y6145" s="85"/>
      <c r="Z6145" s="85"/>
      <c r="AA6145" s="65" t="str">
        <f t="shared" si="6"/>
        <v/>
      </c>
      <c r="AB6145" s="65" t="str">
        <f t="shared" si="7"/>
        <v/>
      </c>
      <c r="AC6145" s="86"/>
      <c r="AD6145" s="87" t="str">
        <f t="shared" si="8"/>
        <v/>
      </c>
      <c r="AE6145" s="84"/>
      <c r="AF6145" s="86">
        <f>IF(AC6145&gt;0,AC6145,'⚙️ Config'!$B$10)</f>
        <v>0.0075</v>
      </c>
      <c r="AG6145" s="88">
        <f t="shared" si="9"/>
        <v>10095.9597</v>
      </c>
      <c r="AH6145" s="88">
        <f>AG6145*'⚙️ Config'!$B$11</f>
        <v>50479.7985</v>
      </c>
      <c r="AI6145" s="88">
        <f>AH6145*'⚙️ Config'!$B$12</f>
        <v>15143.93955</v>
      </c>
      <c r="AJ6145" s="64"/>
      <c r="AK6145" s="84"/>
      <c r="AL6145" s="84"/>
      <c r="AM6145" s="84"/>
      <c r="AN6145" s="84"/>
      <c r="AO6145" s="84"/>
      <c r="AP6145" s="84"/>
      <c r="AQ6145" s="84"/>
    </row>
    <row r="6146" ht="15.0" customHeight="1">
      <c r="A6146" s="103">
        <v>6143.0</v>
      </c>
      <c r="B6146" s="104" t="s">
        <v>12833</v>
      </c>
      <c r="C6146" s="103" t="s">
        <v>141</v>
      </c>
      <c r="D6146" s="103" t="s">
        <v>12834</v>
      </c>
      <c r="E6146" s="105">
        <v>33.24</v>
      </c>
      <c r="F6146" s="103" t="s">
        <v>86</v>
      </c>
      <c r="G6146" s="103" t="s">
        <v>606</v>
      </c>
      <c r="H6146" s="106">
        <v>1345648.09</v>
      </c>
      <c r="I6146" s="103">
        <v>1.0</v>
      </c>
      <c r="J6146" s="107">
        <v>4.8</v>
      </c>
      <c r="K6146" s="104">
        <v>2021.0</v>
      </c>
      <c r="L6146" s="103" t="s">
        <v>630</v>
      </c>
      <c r="M6146" s="103">
        <v>2021.0</v>
      </c>
      <c r="N6146" s="103" t="s">
        <v>161</v>
      </c>
      <c r="O6146" s="65" t="str">
        <f t="shared" si="1"/>
        <v>283651130001</v>
      </c>
      <c r="P6146" s="65">
        <f t="shared" si="2"/>
        <v>0</v>
      </c>
      <c r="Q6146" s="65">
        <f t="shared" si="3"/>
        <v>0</v>
      </c>
      <c r="R6146" s="65" t="str">
        <f t="shared" si="12"/>
        <v>28.365.113/0001-00</v>
      </c>
      <c r="S6146" s="84"/>
      <c r="T6146" s="84" t="str">
        <f t="shared" si="10"/>
        <v/>
      </c>
      <c r="U6146" s="84" t="str">
        <f t="shared" si="11"/>
        <v/>
      </c>
      <c r="V6146" s="65" t="str">
        <f t="shared" si="5"/>
        <v/>
      </c>
      <c r="W6146" s="84"/>
      <c r="X6146" s="84"/>
      <c r="Y6146" s="85"/>
      <c r="Z6146" s="85"/>
      <c r="AA6146" s="65" t="str">
        <f t="shared" si="6"/>
        <v/>
      </c>
      <c r="AB6146" s="65" t="str">
        <f t="shared" si="7"/>
        <v/>
      </c>
      <c r="AC6146" s="86"/>
      <c r="AD6146" s="87" t="str">
        <f t="shared" si="8"/>
        <v/>
      </c>
      <c r="AE6146" s="84"/>
      <c r="AF6146" s="86">
        <f>IF(AC6146&gt;0,AC6146,'⚙️ Config'!$B$10)</f>
        <v>0.0075</v>
      </c>
      <c r="AG6146" s="88">
        <f t="shared" si="9"/>
        <v>10092.36068</v>
      </c>
      <c r="AH6146" s="88">
        <f>AG6146*'⚙️ Config'!$B$11</f>
        <v>50461.80338</v>
      </c>
      <c r="AI6146" s="88">
        <f>AH6146*'⚙️ Config'!$B$12</f>
        <v>15138.54101</v>
      </c>
      <c r="AJ6146" s="64"/>
      <c r="AK6146" s="84"/>
      <c r="AL6146" s="84"/>
      <c r="AM6146" s="84"/>
      <c r="AN6146" s="84"/>
      <c r="AO6146" s="84"/>
      <c r="AP6146" s="84"/>
      <c r="AQ6146" s="84"/>
    </row>
    <row r="6147" ht="15.0" customHeight="1">
      <c r="A6147" s="98">
        <v>6144.0</v>
      </c>
      <c r="B6147" s="99" t="s">
        <v>12835</v>
      </c>
      <c r="C6147" s="98" t="s">
        <v>141</v>
      </c>
      <c r="D6147" s="98" t="s">
        <v>12836</v>
      </c>
      <c r="E6147" s="100">
        <v>33.0</v>
      </c>
      <c r="F6147" s="98" t="s">
        <v>86</v>
      </c>
      <c r="G6147" s="98" t="s">
        <v>606</v>
      </c>
      <c r="H6147" s="101">
        <v>1345575.36</v>
      </c>
      <c r="I6147" s="98">
        <v>1.0</v>
      </c>
      <c r="J6147" s="102">
        <v>4.9</v>
      </c>
      <c r="K6147" s="99">
        <v>2021.0</v>
      </c>
      <c r="L6147" s="98" t="s">
        <v>202</v>
      </c>
      <c r="M6147" s="98">
        <v>2021.0</v>
      </c>
      <c r="N6147" s="98" t="s">
        <v>161</v>
      </c>
      <c r="O6147" s="65" t="str">
        <f t="shared" si="1"/>
        <v>105891440001</v>
      </c>
      <c r="P6147" s="65">
        <f t="shared" si="2"/>
        <v>8</v>
      </c>
      <c r="Q6147" s="65">
        <f t="shared" si="3"/>
        <v>9</v>
      </c>
      <c r="R6147" s="65" t="str">
        <f t="shared" si="12"/>
        <v>10.589.144/0001-89</v>
      </c>
      <c r="S6147" s="84"/>
      <c r="T6147" s="84" t="str">
        <f t="shared" si="10"/>
        <v/>
      </c>
      <c r="U6147" s="84" t="str">
        <f t="shared" si="11"/>
        <v/>
      </c>
      <c r="V6147" s="65" t="str">
        <f t="shared" si="5"/>
        <v/>
      </c>
      <c r="W6147" s="84"/>
      <c r="X6147" s="84"/>
      <c r="Y6147" s="85"/>
      <c r="Z6147" s="85"/>
      <c r="AA6147" s="65" t="str">
        <f t="shared" si="6"/>
        <v/>
      </c>
      <c r="AB6147" s="65" t="str">
        <f t="shared" si="7"/>
        <v/>
      </c>
      <c r="AC6147" s="86"/>
      <c r="AD6147" s="87" t="str">
        <f t="shared" si="8"/>
        <v/>
      </c>
      <c r="AE6147" s="84"/>
      <c r="AF6147" s="86">
        <f>IF(AC6147&gt;0,AC6147,'⚙️ Config'!$B$10)</f>
        <v>0.0075</v>
      </c>
      <c r="AG6147" s="88">
        <f t="shared" si="9"/>
        <v>10091.8152</v>
      </c>
      <c r="AH6147" s="88">
        <f>AG6147*'⚙️ Config'!$B$11</f>
        <v>50459.076</v>
      </c>
      <c r="AI6147" s="88">
        <f>AH6147*'⚙️ Config'!$B$12</f>
        <v>15137.7228</v>
      </c>
      <c r="AJ6147" s="64"/>
      <c r="AK6147" s="84"/>
      <c r="AL6147" s="84"/>
      <c r="AM6147" s="84"/>
      <c r="AN6147" s="84"/>
      <c r="AO6147" s="84"/>
      <c r="AP6147" s="84"/>
      <c r="AQ6147" s="84"/>
    </row>
    <row r="6148" ht="15.0" customHeight="1">
      <c r="A6148" s="98">
        <v>6145.0</v>
      </c>
      <c r="B6148" s="99" t="s">
        <v>12837</v>
      </c>
      <c r="C6148" s="98" t="s">
        <v>141</v>
      </c>
      <c r="D6148" s="98" t="s">
        <v>12838</v>
      </c>
      <c r="E6148" s="100">
        <v>33.5</v>
      </c>
      <c r="F6148" s="98" t="s">
        <v>86</v>
      </c>
      <c r="G6148" s="98" t="s">
        <v>606</v>
      </c>
      <c r="H6148" s="101">
        <v>1345266.21</v>
      </c>
      <c r="I6148" s="98">
        <v>1.0</v>
      </c>
      <c r="J6148" s="102">
        <v>4.7</v>
      </c>
      <c r="K6148" s="99">
        <v>2021.0</v>
      </c>
      <c r="L6148" s="98" t="s">
        <v>177</v>
      </c>
      <c r="M6148" s="98">
        <v>2021.0</v>
      </c>
      <c r="N6148" s="98" t="s">
        <v>161</v>
      </c>
      <c r="O6148" s="65" t="str">
        <f t="shared" si="1"/>
        <v>483963780001</v>
      </c>
      <c r="P6148" s="65">
        <f t="shared" si="2"/>
        <v>8</v>
      </c>
      <c r="Q6148" s="65">
        <f t="shared" si="3"/>
        <v>2</v>
      </c>
      <c r="R6148" s="65" t="str">
        <f t="shared" si="12"/>
        <v>48.396.378/0001-82</v>
      </c>
      <c r="S6148" s="84"/>
      <c r="T6148" s="84" t="str">
        <f t="shared" si="10"/>
        <v/>
      </c>
      <c r="U6148" s="84" t="str">
        <f t="shared" si="11"/>
        <v/>
      </c>
      <c r="V6148" s="65" t="str">
        <f t="shared" si="5"/>
        <v/>
      </c>
      <c r="W6148" s="84"/>
      <c r="X6148" s="84"/>
      <c r="Y6148" s="85"/>
      <c r="Z6148" s="85"/>
      <c r="AA6148" s="65" t="str">
        <f t="shared" si="6"/>
        <v/>
      </c>
      <c r="AB6148" s="65" t="str">
        <f t="shared" si="7"/>
        <v/>
      </c>
      <c r="AC6148" s="86"/>
      <c r="AD6148" s="87" t="str">
        <f t="shared" si="8"/>
        <v/>
      </c>
      <c r="AE6148" s="84"/>
      <c r="AF6148" s="86">
        <f>IF(AC6148&gt;0,AC6148,'⚙️ Config'!$B$10)</f>
        <v>0.0075</v>
      </c>
      <c r="AG6148" s="88">
        <f t="shared" si="9"/>
        <v>10089.49658</v>
      </c>
      <c r="AH6148" s="88">
        <f>AG6148*'⚙️ Config'!$B$11</f>
        <v>50447.48288</v>
      </c>
      <c r="AI6148" s="88">
        <f>AH6148*'⚙️ Config'!$B$12</f>
        <v>15134.24486</v>
      </c>
      <c r="AJ6148" s="64"/>
      <c r="AK6148" s="84"/>
      <c r="AL6148" s="84"/>
      <c r="AM6148" s="84"/>
      <c r="AN6148" s="84"/>
      <c r="AO6148" s="84"/>
      <c r="AP6148" s="84"/>
      <c r="AQ6148" s="84"/>
    </row>
    <row r="6149" ht="15.0" customHeight="1">
      <c r="A6149" s="103">
        <v>6146.0</v>
      </c>
      <c r="B6149" s="104" t="s">
        <v>12839</v>
      </c>
      <c r="C6149" s="103" t="s">
        <v>141</v>
      </c>
      <c r="D6149" s="103" t="s">
        <v>12840</v>
      </c>
      <c r="E6149" s="105">
        <v>33.5</v>
      </c>
      <c r="F6149" s="103" t="s">
        <v>86</v>
      </c>
      <c r="G6149" s="103" t="s">
        <v>606</v>
      </c>
      <c r="H6149" s="106">
        <v>1344712.87</v>
      </c>
      <c r="I6149" s="103">
        <v>1.0</v>
      </c>
      <c r="J6149" s="107">
        <v>4.7</v>
      </c>
      <c r="K6149" s="104">
        <v>2021.0</v>
      </c>
      <c r="L6149" s="103" t="s">
        <v>202</v>
      </c>
      <c r="M6149" s="103">
        <v>2021.0</v>
      </c>
      <c r="N6149" s="103" t="s">
        <v>161</v>
      </c>
      <c r="O6149" s="65" t="str">
        <f t="shared" si="1"/>
        <v>231405210001</v>
      </c>
      <c r="P6149" s="65">
        <f t="shared" si="2"/>
        <v>4</v>
      </c>
      <c r="Q6149" s="65">
        <f t="shared" si="3"/>
        <v>0</v>
      </c>
      <c r="R6149" s="65" t="str">
        <f t="shared" si="12"/>
        <v>23.140.521/0001-40</v>
      </c>
      <c r="S6149" s="84"/>
      <c r="T6149" s="84" t="str">
        <f t="shared" si="10"/>
        <v/>
      </c>
      <c r="U6149" s="84" t="str">
        <f t="shared" si="11"/>
        <v/>
      </c>
      <c r="V6149" s="65" t="str">
        <f t="shared" si="5"/>
        <v/>
      </c>
      <c r="W6149" s="84"/>
      <c r="X6149" s="84"/>
      <c r="Y6149" s="85"/>
      <c r="Z6149" s="85"/>
      <c r="AA6149" s="65" t="str">
        <f t="shared" si="6"/>
        <v/>
      </c>
      <c r="AB6149" s="65" t="str">
        <f t="shared" si="7"/>
        <v/>
      </c>
      <c r="AC6149" s="86"/>
      <c r="AD6149" s="87" t="str">
        <f t="shared" si="8"/>
        <v/>
      </c>
      <c r="AE6149" s="84"/>
      <c r="AF6149" s="86">
        <f>IF(AC6149&gt;0,AC6149,'⚙️ Config'!$B$10)</f>
        <v>0.0075</v>
      </c>
      <c r="AG6149" s="88">
        <f t="shared" si="9"/>
        <v>10085.34653</v>
      </c>
      <c r="AH6149" s="88">
        <f>AG6149*'⚙️ Config'!$B$11</f>
        <v>50426.73263</v>
      </c>
      <c r="AI6149" s="88">
        <f>AH6149*'⚙️ Config'!$B$12</f>
        <v>15128.01979</v>
      </c>
      <c r="AJ6149" s="64"/>
      <c r="AK6149" s="84"/>
      <c r="AL6149" s="84"/>
      <c r="AM6149" s="84"/>
      <c r="AN6149" s="84"/>
      <c r="AO6149" s="84"/>
      <c r="AP6149" s="84"/>
      <c r="AQ6149" s="84"/>
    </row>
    <row r="6150" ht="15.0" customHeight="1">
      <c r="A6150" s="98">
        <v>6147.0</v>
      </c>
      <c r="B6150" s="99" t="s">
        <v>12841</v>
      </c>
      <c r="C6150" s="98" t="s">
        <v>141</v>
      </c>
      <c r="D6150" s="98" t="s">
        <v>12842</v>
      </c>
      <c r="E6150" s="100">
        <v>33.5</v>
      </c>
      <c r="F6150" s="98" t="s">
        <v>86</v>
      </c>
      <c r="G6150" s="98" t="s">
        <v>606</v>
      </c>
      <c r="H6150" s="101">
        <v>1344623.72</v>
      </c>
      <c r="I6150" s="98">
        <v>1.0</v>
      </c>
      <c r="J6150" s="102">
        <v>4.7</v>
      </c>
      <c r="K6150" s="99">
        <v>2021.0</v>
      </c>
      <c r="L6150" s="98" t="s">
        <v>268</v>
      </c>
      <c r="M6150" s="98">
        <v>2021.0</v>
      </c>
      <c r="N6150" s="98" t="s">
        <v>161</v>
      </c>
      <c r="O6150" s="65" t="str">
        <f t="shared" si="1"/>
        <v>610043050001</v>
      </c>
      <c r="P6150" s="65">
        <f t="shared" si="2"/>
        <v>6</v>
      </c>
      <c r="Q6150" s="65">
        <f t="shared" si="3"/>
        <v>6</v>
      </c>
      <c r="R6150" s="65" t="str">
        <f t="shared" si="12"/>
        <v>61.004.305/0001-66</v>
      </c>
      <c r="S6150" s="84"/>
      <c r="T6150" s="84" t="str">
        <f t="shared" si="10"/>
        <v/>
      </c>
      <c r="U6150" s="84" t="str">
        <f t="shared" si="11"/>
        <v/>
      </c>
      <c r="V6150" s="65" t="str">
        <f t="shared" si="5"/>
        <v/>
      </c>
      <c r="W6150" s="84"/>
      <c r="X6150" s="84"/>
      <c r="Y6150" s="85"/>
      <c r="Z6150" s="85"/>
      <c r="AA6150" s="65" t="str">
        <f t="shared" si="6"/>
        <v/>
      </c>
      <c r="AB6150" s="65" t="str">
        <f t="shared" si="7"/>
        <v/>
      </c>
      <c r="AC6150" s="86"/>
      <c r="AD6150" s="87" t="str">
        <f t="shared" si="8"/>
        <v/>
      </c>
      <c r="AE6150" s="84"/>
      <c r="AF6150" s="86">
        <f>IF(AC6150&gt;0,AC6150,'⚙️ Config'!$B$10)</f>
        <v>0.0075</v>
      </c>
      <c r="AG6150" s="88">
        <f t="shared" si="9"/>
        <v>10084.6779</v>
      </c>
      <c r="AH6150" s="88">
        <f>AG6150*'⚙️ Config'!$B$11</f>
        <v>50423.3895</v>
      </c>
      <c r="AI6150" s="88">
        <f>AH6150*'⚙️ Config'!$B$12</f>
        <v>15127.01685</v>
      </c>
      <c r="AJ6150" s="64"/>
      <c r="AK6150" s="84"/>
      <c r="AL6150" s="84"/>
      <c r="AM6150" s="84"/>
      <c r="AN6150" s="84"/>
      <c r="AO6150" s="84"/>
      <c r="AP6150" s="84"/>
      <c r="AQ6150" s="84"/>
    </row>
    <row r="6151" ht="15.0" customHeight="1">
      <c r="A6151" s="98">
        <v>6148.0</v>
      </c>
      <c r="B6151" s="99" t="s">
        <v>12843</v>
      </c>
      <c r="C6151" s="98" t="s">
        <v>141</v>
      </c>
      <c r="D6151" s="98" t="s">
        <v>12844</v>
      </c>
      <c r="E6151" s="100">
        <v>34.04</v>
      </c>
      <c r="F6151" s="98" t="s">
        <v>86</v>
      </c>
      <c r="G6151" s="98" t="s">
        <v>606</v>
      </c>
      <c r="H6151" s="101">
        <v>1344383.78</v>
      </c>
      <c r="I6151" s="98">
        <v>1.0</v>
      </c>
      <c r="J6151" s="102">
        <v>4.5</v>
      </c>
      <c r="K6151" s="99">
        <v>2021.0</v>
      </c>
      <c r="L6151" s="98" t="s">
        <v>5980</v>
      </c>
      <c r="M6151" s="98">
        <v>2021.0</v>
      </c>
      <c r="N6151" s="98" t="s">
        <v>161</v>
      </c>
      <c r="O6151" s="65" t="str">
        <f t="shared" si="1"/>
        <v>085282200001</v>
      </c>
      <c r="P6151" s="65">
        <f t="shared" si="2"/>
        <v>0</v>
      </c>
      <c r="Q6151" s="65">
        <f t="shared" si="3"/>
        <v>2</v>
      </c>
      <c r="R6151" s="65" t="str">
        <f t="shared" si="12"/>
        <v>08.528.220/0001-02</v>
      </c>
      <c r="S6151" s="84"/>
      <c r="T6151" s="84" t="str">
        <f t="shared" si="10"/>
        <v/>
      </c>
      <c r="U6151" s="84" t="str">
        <f t="shared" si="11"/>
        <v/>
      </c>
      <c r="V6151" s="65" t="str">
        <f t="shared" si="5"/>
        <v/>
      </c>
      <c r="W6151" s="84"/>
      <c r="X6151" s="84"/>
      <c r="Y6151" s="85"/>
      <c r="Z6151" s="85"/>
      <c r="AA6151" s="65" t="str">
        <f t="shared" si="6"/>
        <v/>
      </c>
      <c r="AB6151" s="65" t="str">
        <f t="shared" si="7"/>
        <v/>
      </c>
      <c r="AC6151" s="86"/>
      <c r="AD6151" s="87" t="str">
        <f t="shared" si="8"/>
        <v/>
      </c>
      <c r="AE6151" s="84"/>
      <c r="AF6151" s="86">
        <f>IF(AC6151&gt;0,AC6151,'⚙️ Config'!$B$10)</f>
        <v>0.0075</v>
      </c>
      <c r="AG6151" s="88">
        <f t="shared" si="9"/>
        <v>10082.87835</v>
      </c>
      <c r="AH6151" s="88">
        <f>AG6151*'⚙️ Config'!$B$11</f>
        <v>50414.39175</v>
      </c>
      <c r="AI6151" s="88">
        <f>AH6151*'⚙️ Config'!$B$12</f>
        <v>15124.31753</v>
      </c>
      <c r="AJ6151" s="64"/>
      <c r="AK6151" s="84"/>
      <c r="AL6151" s="84"/>
      <c r="AM6151" s="84"/>
      <c r="AN6151" s="84"/>
      <c r="AO6151" s="84"/>
      <c r="AP6151" s="84"/>
      <c r="AQ6151" s="84"/>
    </row>
    <row r="6152" ht="15.0" customHeight="1">
      <c r="A6152" s="103">
        <v>6149.0</v>
      </c>
      <c r="B6152" s="104" t="s">
        <v>12845</v>
      </c>
      <c r="C6152" s="103" t="s">
        <v>141</v>
      </c>
      <c r="D6152" s="103" t="s">
        <v>12846</v>
      </c>
      <c r="E6152" s="105">
        <v>33.5</v>
      </c>
      <c r="F6152" s="103" t="s">
        <v>86</v>
      </c>
      <c r="G6152" s="103" t="s">
        <v>606</v>
      </c>
      <c r="H6152" s="106">
        <v>1343832.07</v>
      </c>
      <c r="I6152" s="103">
        <v>1.0</v>
      </c>
      <c r="J6152" s="107">
        <v>4.7</v>
      </c>
      <c r="K6152" s="104">
        <v>2021.0</v>
      </c>
      <c r="L6152" s="103" t="s">
        <v>202</v>
      </c>
      <c r="M6152" s="103">
        <v>2021.0</v>
      </c>
      <c r="N6152" s="103" t="s">
        <v>145</v>
      </c>
      <c r="O6152" s="65" t="str">
        <f t="shared" si="1"/>
        <v>220680160001</v>
      </c>
      <c r="P6152" s="65">
        <f t="shared" si="2"/>
        <v>7</v>
      </c>
      <c r="Q6152" s="65">
        <f t="shared" si="3"/>
        <v>9</v>
      </c>
      <c r="R6152" s="65" t="str">
        <f t="shared" si="12"/>
        <v>22.068.016/0001-79</v>
      </c>
      <c r="S6152" s="84"/>
      <c r="T6152" s="84" t="str">
        <f t="shared" si="10"/>
        <v/>
      </c>
      <c r="U6152" s="84" t="str">
        <f t="shared" si="11"/>
        <v/>
      </c>
      <c r="V6152" s="65" t="str">
        <f t="shared" si="5"/>
        <v/>
      </c>
      <c r="W6152" s="84"/>
      <c r="X6152" s="84"/>
      <c r="Y6152" s="85"/>
      <c r="Z6152" s="85"/>
      <c r="AA6152" s="65" t="str">
        <f t="shared" si="6"/>
        <v/>
      </c>
      <c r="AB6152" s="65" t="str">
        <f t="shared" si="7"/>
        <v/>
      </c>
      <c r="AC6152" s="86"/>
      <c r="AD6152" s="87" t="str">
        <f t="shared" si="8"/>
        <v/>
      </c>
      <c r="AE6152" s="84"/>
      <c r="AF6152" s="86">
        <f>IF(AC6152&gt;0,AC6152,'⚙️ Config'!$B$10)</f>
        <v>0.0075</v>
      </c>
      <c r="AG6152" s="88">
        <f t="shared" si="9"/>
        <v>10078.74053</v>
      </c>
      <c r="AH6152" s="88">
        <f>AG6152*'⚙️ Config'!$B$11</f>
        <v>50393.70263</v>
      </c>
      <c r="AI6152" s="88">
        <f>AH6152*'⚙️ Config'!$B$12</f>
        <v>15118.11079</v>
      </c>
      <c r="AJ6152" s="64"/>
      <c r="AK6152" s="84"/>
      <c r="AL6152" s="84"/>
      <c r="AM6152" s="84"/>
      <c r="AN6152" s="84"/>
      <c r="AO6152" s="84"/>
      <c r="AP6152" s="84"/>
      <c r="AQ6152" s="84"/>
    </row>
    <row r="6153" ht="15.0" customHeight="1">
      <c r="A6153" s="98">
        <v>6150.0</v>
      </c>
      <c r="B6153" s="99" t="s">
        <v>12847</v>
      </c>
      <c r="C6153" s="98" t="s">
        <v>141</v>
      </c>
      <c r="D6153" s="98" t="s">
        <v>12848</v>
      </c>
      <c r="E6153" s="100">
        <v>32.76</v>
      </c>
      <c r="F6153" s="98" t="s">
        <v>86</v>
      </c>
      <c r="G6153" s="98" t="s">
        <v>606</v>
      </c>
      <c r="H6153" s="101">
        <v>1340320.5</v>
      </c>
      <c r="I6153" s="98">
        <v>1.0</v>
      </c>
      <c r="J6153" s="102">
        <v>5.0</v>
      </c>
      <c r="K6153" s="99">
        <v>2021.0</v>
      </c>
      <c r="L6153" s="98" t="s">
        <v>630</v>
      </c>
      <c r="M6153" s="98">
        <v>2021.0</v>
      </c>
      <c r="N6153" s="98" t="s">
        <v>161</v>
      </c>
      <c r="O6153" s="65" t="str">
        <f t="shared" si="1"/>
        <v>033568330001</v>
      </c>
      <c r="P6153" s="65">
        <f t="shared" si="2"/>
        <v>8</v>
      </c>
      <c r="Q6153" s="65">
        <f t="shared" si="3"/>
        <v>8</v>
      </c>
      <c r="R6153" s="65" t="str">
        <f t="shared" si="12"/>
        <v>03.356.833/0001-88</v>
      </c>
      <c r="S6153" s="84"/>
      <c r="T6153" s="84" t="str">
        <f t="shared" si="10"/>
        <v/>
      </c>
      <c r="U6153" s="84" t="str">
        <f t="shared" si="11"/>
        <v/>
      </c>
      <c r="V6153" s="65" t="str">
        <f t="shared" si="5"/>
        <v/>
      </c>
      <c r="W6153" s="84"/>
      <c r="X6153" s="84"/>
      <c r="Y6153" s="85"/>
      <c r="Z6153" s="85"/>
      <c r="AA6153" s="65" t="str">
        <f t="shared" si="6"/>
        <v/>
      </c>
      <c r="AB6153" s="65" t="str">
        <f t="shared" si="7"/>
        <v/>
      </c>
      <c r="AC6153" s="86"/>
      <c r="AD6153" s="87" t="str">
        <f t="shared" si="8"/>
        <v/>
      </c>
      <c r="AE6153" s="84"/>
      <c r="AF6153" s="86">
        <f>IF(AC6153&gt;0,AC6153,'⚙️ Config'!$B$10)</f>
        <v>0.0075</v>
      </c>
      <c r="AG6153" s="88">
        <f t="shared" si="9"/>
        <v>10052.40375</v>
      </c>
      <c r="AH6153" s="88">
        <f>AG6153*'⚙️ Config'!$B$11</f>
        <v>50262.01875</v>
      </c>
      <c r="AI6153" s="88">
        <f>AH6153*'⚙️ Config'!$B$12</f>
        <v>15078.60563</v>
      </c>
      <c r="AJ6153" s="64"/>
      <c r="AK6153" s="84"/>
      <c r="AL6153" s="84"/>
      <c r="AM6153" s="84"/>
      <c r="AN6153" s="84"/>
      <c r="AO6153" s="84"/>
      <c r="AP6153" s="84"/>
      <c r="AQ6153" s="84"/>
    </row>
    <row r="6154" ht="15.0" customHeight="1">
      <c r="A6154" s="103">
        <v>6151.0</v>
      </c>
      <c r="B6154" s="104" t="s">
        <v>12849</v>
      </c>
      <c r="C6154" s="103" t="s">
        <v>141</v>
      </c>
      <c r="D6154" s="103" t="s">
        <v>12850</v>
      </c>
      <c r="E6154" s="105">
        <v>33.5</v>
      </c>
      <c r="F6154" s="103" t="s">
        <v>86</v>
      </c>
      <c r="G6154" s="103" t="s">
        <v>606</v>
      </c>
      <c r="H6154" s="106">
        <v>1339371.99</v>
      </c>
      <c r="I6154" s="103">
        <v>1.0</v>
      </c>
      <c r="J6154" s="107">
        <v>4.7</v>
      </c>
      <c r="K6154" s="104">
        <v>2021.0</v>
      </c>
      <c r="L6154" s="103" t="s">
        <v>295</v>
      </c>
      <c r="M6154" s="103">
        <v>2021.0</v>
      </c>
      <c r="N6154" s="103" t="s">
        <v>161</v>
      </c>
      <c r="O6154" s="65" t="str">
        <f t="shared" si="1"/>
        <v>572680130001</v>
      </c>
      <c r="P6154" s="65">
        <f t="shared" si="2"/>
        <v>6</v>
      </c>
      <c r="Q6154" s="65">
        <f t="shared" si="3"/>
        <v>3</v>
      </c>
      <c r="R6154" s="65" t="str">
        <f t="shared" si="12"/>
        <v>57.268.013/0001-63</v>
      </c>
      <c r="S6154" s="84"/>
      <c r="T6154" s="84" t="str">
        <f t="shared" si="10"/>
        <v/>
      </c>
      <c r="U6154" s="84" t="str">
        <f t="shared" si="11"/>
        <v/>
      </c>
      <c r="V6154" s="65" t="str">
        <f t="shared" si="5"/>
        <v/>
      </c>
      <c r="W6154" s="84"/>
      <c r="X6154" s="84"/>
      <c r="Y6154" s="85"/>
      <c r="Z6154" s="85"/>
      <c r="AA6154" s="65" t="str">
        <f t="shared" si="6"/>
        <v/>
      </c>
      <c r="AB6154" s="65" t="str">
        <f t="shared" si="7"/>
        <v/>
      </c>
      <c r="AC6154" s="86"/>
      <c r="AD6154" s="87" t="str">
        <f t="shared" si="8"/>
        <v/>
      </c>
      <c r="AE6154" s="84"/>
      <c r="AF6154" s="86">
        <f>IF(AC6154&gt;0,AC6154,'⚙️ Config'!$B$10)</f>
        <v>0.0075</v>
      </c>
      <c r="AG6154" s="88">
        <f t="shared" si="9"/>
        <v>10045.28993</v>
      </c>
      <c r="AH6154" s="88">
        <f>AG6154*'⚙️ Config'!$B$11</f>
        <v>50226.44963</v>
      </c>
      <c r="AI6154" s="88">
        <f>AH6154*'⚙️ Config'!$B$12</f>
        <v>15067.93489</v>
      </c>
      <c r="AJ6154" s="64"/>
      <c r="AK6154" s="84"/>
      <c r="AL6154" s="84"/>
      <c r="AM6154" s="84"/>
      <c r="AN6154" s="84"/>
      <c r="AO6154" s="84"/>
      <c r="AP6154" s="84"/>
      <c r="AQ6154" s="84"/>
    </row>
    <row r="6155" ht="15.0" customHeight="1">
      <c r="A6155" s="98">
        <v>6152.0</v>
      </c>
      <c r="B6155" s="99" t="s">
        <v>12851</v>
      </c>
      <c r="C6155" s="98" t="s">
        <v>141</v>
      </c>
      <c r="D6155" s="98" t="s">
        <v>12852</v>
      </c>
      <c r="E6155" s="100">
        <v>33.5</v>
      </c>
      <c r="F6155" s="98" t="s">
        <v>86</v>
      </c>
      <c r="G6155" s="98" t="s">
        <v>606</v>
      </c>
      <c r="H6155" s="101">
        <v>1339133.26</v>
      </c>
      <c r="I6155" s="98">
        <v>1.0</v>
      </c>
      <c r="J6155" s="102">
        <v>4.7</v>
      </c>
      <c r="K6155" s="99">
        <v>2021.0</v>
      </c>
      <c r="L6155" s="98" t="s">
        <v>630</v>
      </c>
      <c r="M6155" s="98">
        <v>2021.0</v>
      </c>
      <c r="N6155" s="98" t="s">
        <v>161</v>
      </c>
      <c r="O6155" s="65" t="str">
        <f t="shared" si="1"/>
        <v>241438290001</v>
      </c>
      <c r="P6155" s="65">
        <f t="shared" si="2"/>
        <v>0</v>
      </c>
      <c r="Q6155" s="65">
        <f t="shared" si="3"/>
        <v>1</v>
      </c>
      <c r="R6155" s="65" t="str">
        <f t="shared" si="12"/>
        <v>24.143.829/0001-01</v>
      </c>
      <c r="S6155" s="84"/>
      <c r="T6155" s="84" t="str">
        <f t="shared" si="10"/>
        <v/>
      </c>
      <c r="U6155" s="84" t="str">
        <f t="shared" si="11"/>
        <v/>
      </c>
      <c r="V6155" s="65" t="str">
        <f t="shared" si="5"/>
        <v/>
      </c>
      <c r="W6155" s="84"/>
      <c r="X6155" s="84"/>
      <c r="Y6155" s="85"/>
      <c r="Z6155" s="85"/>
      <c r="AA6155" s="65" t="str">
        <f t="shared" si="6"/>
        <v/>
      </c>
      <c r="AB6155" s="65" t="str">
        <f t="shared" si="7"/>
        <v/>
      </c>
      <c r="AC6155" s="86"/>
      <c r="AD6155" s="87" t="str">
        <f t="shared" si="8"/>
        <v/>
      </c>
      <c r="AE6155" s="84"/>
      <c r="AF6155" s="86">
        <f>IF(AC6155&gt;0,AC6155,'⚙️ Config'!$B$10)</f>
        <v>0.0075</v>
      </c>
      <c r="AG6155" s="88">
        <f t="shared" si="9"/>
        <v>10043.49945</v>
      </c>
      <c r="AH6155" s="88">
        <f>AG6155*'⚙️ Config'!$B$11</f>
        <v>50217.49725</v>
      </c>
      <c r="AI6155" s="88">
        <f>AH6155*'⚙️ Config'!$B$12</f>
        <v>15065.24918</v>
      </c>
      <c r="AJ6155" s="64"/>
      <c r="AK6155" s="84"/>
      <c r="AL6155" s="84"/>
      <c r="AM6155" s="84"/>
      <c r="AN6155" s="84"/>
      <c r="AO6155" s="84"/>
      <c r="AP6155" s="84"/>
      <c r="AQ6155" s="84"/>
    </row>
    <row r="6156" ht="15.0" customHeight="1">
      <c r="A6156" s="98">
        <v>6153.0</v>
      </c>
      <c r="B6156" s="99" t="s">
        <v>12853</v>
      </c>
      <c r="C6156" s="98" t="s">
        <v>141</v>
      </c>
      <c r="D6156" s="98" t="s">
        <v>12854</v>
      </c>
      <c r="E6156" s="100">
        <v>33.76</v>
      </c>
      <c r="F6156" s="98" t="s">
        <v>86</v>
      </c>
      <c r="G6156" s="98" t="s">
        <v>606</v>
      </c>
      <c r="H6156" s="101">
        <v>1336462.92</v>
      </c>
      <c r="I6156" s="98">
        <v>1.0</v>
      </c>
      <c r="J6156" s="102">
        <v>4.6</v>
      </c>
      <c r="K6156" s="99">
        <v>2021.0</v>
      </c>
      <c r="L6156" s="98" t="s">
        <v>268</v>
      </c>
      <c r="M6156" s="98">
        <v>2021.0</v>
      </c>
      <c r="N6156" s="98" t="s">
        <v>161</v>
      </c>
      <c r="O6156" s="65" t="str">
        <f t="shared" si="1"/>
        <v>474249400001</v>
      </c>
      <c r="P6156" s="65">
        <f t="shared" si="2"/>
        <v>7</v>
      </c>
      <c r="Q6156" s="65">
        <f t="shared" si="3"/>
        <v>1</v>
      </c>
      <c r="R6156" s="65" t="str">
        <f t="shared" si="12"/>
        <v>47.424.940/0001-71</v>
      </c>
      <c r="S6156" s="84"/>
      <c r="T6156" s="84" t="str">
        <f t="shared" si="10"/>
        <v/>
      </c>
      <c r="U6156" s="84" t="str">
        <f t="shared" si="11"/>
        <v/>
      </c>
      <c r="V6156" s="65" t="str">
        <f t="shared" si="5"/>
        <v/>
      </c>
      <c r="W6156" s="84"/>
      <c r="X6156" s="84"/>
      <c r="Y6156" s="85"/>
      <c r="Z6156" s="85"/>
      <c r="AA6156" s="65" t="str">
        <f t="shared" si="6"/>
        <v/>
      </c>
      <c r="AB6156" s="65" t="str">
        <f t="shared" si="7"/>
        <v/>
      </c>
      <c r="AC6156" s="86"/>
      <c r="AD6156" s="87" t="str">
        <f t="shared" si="8"/>
        <v/>
      </c>
      <c r="AE6156" s="84"/>
      <c r="AF6156" s="86">
        <f>IF(AC6156&gt;0,AC6156,'⚙️ Config'!$B$10)</f>
        <v>0.0075</v>
      </c>
      <c r="AG6156" s="88">
        <f t="shared" si="9"/>
        <v>10023.4719</v>
      </c>
      <c r="AH6156" s="88">
        <f>AG6156*'⚙️ Config'!$B$11</f>
        <v>50117.3595</v>
      </c>
      <c r="AI6156" s="88">
        <f>AH6156*'⚙️ Config'!$B$12</f>
        <v>15035.20785</v>
      </c>
      <c r="AJ6156" s="64"/>
      <c r="AK6156" s="84"/>
      <c r="AL6156" s="84"/>
      <c r="AM6156" s="84"/>
      <c r="AN6156" s="84"/>
      <c r="AO6156" s="84"/>
      <c r="AP6156" s="84"/>
      <c r="AQ6156" s="84"/>
    </row>
    <row r="6157" ht="15.0" customHeight="1">
      <c r="A6157" s="98">
        <v>6154.0</v>
      </c>
      <c r="B6157" s="99" t="s">
        <v>12855</v>
      </c>
      <c r="C6157" s="98" t="s">
        <v>141</v>
      </c>
      <c r="D6157" s="98" t="s">
        <v>12856</v>
      </c>
      <c r="E6157" s="100">
        <v>34.62</v>
      </c>
      <c r="F6157" s="98" t="s">
        <v>86</v>
      </c>
      <c r="G6157" s="98" t="s">
        <v>606</v>
      </c>
      <c r="H6157" s="101">
        <v>1336430.98</v>
      </c>
      <c r="I6157" s="98">
        <v>1.0</v>
      </c>
      <c r="J6157" s="102">
        <v>4.3</v>
      </c>
      <c r="K6157" s="99">
        <v>2021.0</v>
      </c>
      <c r="L6157" s="98" t="s">
        <v>202</v>
      </c>
      <c r="M6157" s="98">
        <v>2021.0</v>
      </c>
      <c r="N6157" s="98" t="s">
        <v>161</v>
      </c>
      <c r="O6157" s="65" t="str">
        <f t="shared" si="1"/>
        <v>027333290001</v>
      </c>
      <c r="P6157" s="65">
        <f t="shared" si="2"/>
        <v>9</v>
      </c>
      <c r="Q6157" s="65">
        <f t="shared" si="3"/>
        <v>7</v>
      </c>
      <c r="R6157" s="65" t="str">
        <f t="shared" si="12"/>
        <v>02.733.329/0001-97</v>
      </c>
      <c r="S6157" s="84"/>
      <c r="T6157" s="84" t="str">
        <f t="shared" si="10"/>
        <v/>
      </c>
      <c r="U6157" s="84" t="str">
        <f t="shared" si="11"/>
        <v/>
      </c>
      <c r="V6157" s="65" t="str">
        <f t="shared" si="5"/>
        <v/>
      </c>
      <c r="W6157" s="84"/>
      <c r="X6157" s="84"/>
      <c r="Y6157" s="85"/>
      <c r="Z6157" s="85"/>
      <c r="AA6157" s="65" t="str">
        <f t="shared" si="6"/>
        <v/>
      </c>
      <c r="AB6157" s="65" t="str">
        <f t="shared" si="7"/>
        <v/>
      </c>
      <c r="AC6157" s="86"/>
      <c r="AD6157" s="87" t="str">
        <f t="shared" si="8"/>
        <v/>
      </c>
      <c r="AE6157" s="84"/>
      <c r="AF6157" s="86">
        <f>IF(AC6157&gt;0,AC6157,'⚙️ Config'!$B$10)</f>
        <v>0.0075</v>
      </c>
      <c r="AG6157" s="88">
        <f t="shared" si="9"/>
        <v>10023.23235</v>
      </c>
      <c r="AH6157" s="88">
        <f>AG6157*'⚙️ Config'!$B$11</f>
        <v>50116.16175</v>
      </c>
      <c r="AI6157" s="88">
        <f>AH6157*'⚙️ Config'!$B$12</f>
        <v>15034.84853</v>
      </c>
      <c r="AJ6157" s="64"/>
      <c r="AK6157" s="84"/>
      <c r="AL6157" s="84"/>
      <c r="AM6157" s="84"/>
      <c r="AN6157" s="84"/>
      <c r="AO6157" s="84"/>
      <c r="AP6157" s="84"/>
      <c r="AQ6157" s="84"/>
    </row>
    <row r="6158" ht="15.0" customHeight="1">
      <c r="A6158" s="103">
        <v>6155.0</v>
      </c>
      <c r="B6158" s="104" t="s">
        <v>12857</v>
      </c>
      <c r="C6158" s="103" t="s">
        <v>141</v>
      </c>
      <c r="D6158" s="103" t="s">
        <v>12858</v>
      </c>
      <c r="E6158" s="105">
        <v>33.24</v>
      </c>
      <c r="F6158" s="103" t="s">
        <v>86</v>
      </c>
      <c r="G6158" s="103" t="s">
        <v>606</v>
      </c>
      <c r="H6158" s="106">
        <v>1336197.85</v>
      </c>
      <c r="I6158" s="103">
        <v>1.0</v>
      </c>
      <c r="J6158" s="107">
        <v>4.8</v>
      </c>
      <c r="K6158" s="104">
        <v>2021.0</v>
      </c>
      <c r="L6158" s="103" t="s">
        <v>268</v>
      </c>
      <c r="M6158" s="103">
        <v>2021.0</v>
      </c>
      <c r="N6158" s="103" t="s">
        <v>145</v>
      </c>
      <c r="O6158" s="65" t="str">
        <f t="shared" si="1"/>
        <v>083941440001</v>
      </c>
      <c r="P6158" s="65">
        <f t="shared" si="2"/>
        <v>8</v>
      </c>
      <c r="Q6158" s="65">
        <f t="shared" si="3"/>
        <v>1</v>
      </c>
      <c r="R6158" s="65" t="str">
        <f t="shared" si="12"/>
        <v>08.394.144/0001-81</v>
      </c>
      <c r="S6158" s="84"/>
      <c r="T6158" s="84" t="str">
        <f t="shared" si="10"/>
        <v/>
      </c>
      <c r="U6158" s="84" t="str">
        <f t="shared" si="11"/>
        <v/>
      </c>
      <c r="V6158" s="65" t="str">
        <f t="shared" si="5"/>
        <v/>
      </c>
      <c r="W6158" s="84"/>
      <c r="X6158" s="84"/>
      <c r="Y6158" s="85"/>
      <c r="Z6158" s="85"/>
      <c r="AA6158" s="65" t="str">
        <f t="shared" si="6"/>
        <v/>
      </c>
      <c r="AB6158" s="65" t="str">
        <f t="shared" si="7"/>
        <v/>
      </c>
      <c r="AC6158" s="86"/>
      <c r="AD6158" s="87" t="str">
        <f t="shared" si="8"/>
        <v/>
      </c>
      <c r="AE6158" s="84"/>
      <c r="AF6158" s="86">
        <f>IF(AC6158&gt;0,AC6158,'⚙️ Config'!$B$10)</f>
        <v>0.0075</v>
      </c>
      <c r="AG6158" s="88">
        <f t="shared" si="9"/>
        <v>10021.48388</v>
      </c>
      <c r="AH6158" s="88">
        <f>AG6158*'⚙️ Config'!$B$11</f>
        <v>50107.41938</v>
      </c>
      <c r="AI6158" s="88">
        <f>AH6158*'⚙️ Config'!$B$12</f>
        <v>15032.22581</v>
      </c>
      <c r="AJ6158" s="64"/>
      <c r="AK6158" s="84"/>
      <c r="AL6158" s="84"/>
      <c r="AM6158" s="84"/>
      <c r="AN6158" s="84"/>
      <c r="AO6158" s="84"/>
      <c r="AP6158" s="84"/>
      <c r="AQ6158" s="84"/>
    </row>
    <row r="6159" ht="15.0" customHeight="1">
      <c r="A6159" s="103">
        <v>6156.0</v>
      </c>
      <c r="B6159" s="104" t="s">
        <v>12859</v>
      </c>
      <c r="C6159" s="103" t="s">
        <v>141</v>
      </c>
      <c r="D6159" s="103" t="s">
        <v>12860</v>
      </c>
      <c r="E6159" s="105">
        <v>33.5</v>
      </c>
      <c r="F6159" s="103" t="s">
        <v>86</v>
      </c>
      <c r="G6159" s="103" t="s">
        <v>606</v>
      </c>
      <c r="H6159" s="106">
        <v>1335900.69</v>
      </c>
      <c r="I6159" s="103">
        <v>1.0</v>
      </c>
      <c r="J6159" s="107">
        <v>4.7</v>
      </c>
      <c r="K6159" s="104">
        <v>2021.0</v>
      </c>
      <c r="L6159" s="103" t="s">
        <v>630</v>
      </c>
      <c r="M6159" s="103">
        <v>2021.0</v>
      </c>
      <c r="N6159" s="103" t="s">
        <v>161</v>
      </c>
      <c r="O6159" s="65" t="str">
        <f t="shared" si="1"/>
        <v>155442820001</v>
      </c>
      <c r="P6159" s="65">
        <f t="shared" si="2"/>
        <v>6</v>
      </c>
      <c r="Q6159" s="65">
        <f t="shared" si="3"/>
        <v>5</v>
      </c>
      <c r="R6159" s="65" t="str">
        <f t="shared" si="12"/>
        <v>15.544.282/0001-65</v>
      </c>
      <c r="S6159" s="84"/>
      <c r="T6159" s="84" t="str">
        <f t="shared" si="10"/>
        <v/>
      </c>
      <c r="U6159" s="84" t="str">
        <f t="shared" si="11"/>
        <v/>
      </c>
      <c r="V6159" s="65" t="str">
        <f t="shared" si="5"/>
        <v/>
      </c>
      <c r="W6159" s="84"/>
      <c r="X6159" s="84"/>
      <c r="Y6159" s="85"/>
      <c r="Z6159" s="85"/>
      <c r="AA6159" s="65" t="str">
        <f t="shared" si="6"/>
        <v/>
      </c>
      <c r="AB6159" s="65" t="str">
        <f t="shared" si="7"/>
        <v/>
      </c>
      <c r="AC6159" s="86"/>
      <c r="AD6159" s="87" t="str">
        <f t="shared" si="8"/>
        <v/>
      </c>
      <c r="AE6159" s="84"/>
      <c r="AF6159" s="86">
        <f>IF(AC6159&gt;0,AC6159,'⚙️ Config'!$B$10)</f>
        <v>0.0075</v>
      </c>
      <c r="AG6159" s="88">
        <f t="shared" si="9"/>
        <v>10019.25518</v>
      </c>
      <c r="AH6159" s="88">
        <f>AG6159*'⚙️ Config'!$B$11</f>
        <v>50096.27588</v>
      </c>
      <c r="AI6159" s="88">
        <f>AH6159*'⚙️ Config'!$B$12</f>
        <v>15028.88276</v>
      </c>
      <c r="AJ6159" s="64"/>
      <c r="AK6159" s="84"/>
      <c r="AL6159" s="84"/>
      <c r="AM6159" s="84"/>
      <c r="AN6159" s="84"/>
      <c r="AO6159" s="84"/>
      <c r="AP6159" s="84"/>
      <c r="AQ6159" s="84"/>
    </row>
    <row r="6160" ht="15.0" customHeight="1">
      <c r="A6160" s="98">
        <v>6157.0</v>
      </c>
      <c r="B6160" s="99" t="s">
        <v>12861</v>
      </c>
      <c r="C6160" s="98" t="s">
        <v>141</v>
      </c>
      <c r="D6160" s="98" t="s">
        <v>12862</v>
      </c>
      <c r="E6160" s="100">
        <v>33.5</v>
      </c>
      <c r="F6160" s="98" t="s">
        <v>86</v>
      </c>
      <c r="G6160" s="98" t="s">
        <v>606</v>
      </c>
      <c r="H6160" s="101">
        <v>1335792.39</v>
      </c>
      <c r="I6160" s="98">
        <v>1.0</v>
      </c>
      <c r="J6160" s="102">
        <v>4.7</v>
      </c>
      <c r="K6160" s="99">
        <v>2021.0</v>
      </c>
      <c r="L6160" s="98" t="s">
        <v>197</v>
      </c>
      <c r="M6160" s="98">
        <v>2021.0</v>
      </c>
      <c r="N6160" s="98" t="s">
        <v>161</v>
      </c>
      <c r="O6160" s="65" t="str">
        <f t="shared" si="1"/>
        <v>046055190001</v>
      </c>
      <c r="P6160" s="65">
        <f t="shared" si="2"/>
        <v>5</v>
      </c>
      <c r="Q6160" s="65">
        <f t="shared" si="3"/>
        <v>4</v>
      </c>
      <c r="R6160" s="65" t="str">
        <f t="shared" si="12"/>
        <v>04.605.519/0001-54</v>
      </c>
      <c r="S6160" s="84"/>
      <c r="T6160" s="84" t="str">
        <f t="shared" si="10"/>
        <v/>
      </c>
      <c r="U6160" s="84" t="str">
        <f t="shared" si="11"/>
        <v/>
      </c>
      <c r="V6160" s="65" t="str">
        <f t="shared" si="5"/>
        <v/>
      </c>
      <c r="W6160" s="84"/>
      <c r="X6160" s="84"/>
      <c r="Y6160" s="85"/>
      <c r="Z6160" s="85"/>
      <c r="AA6160" s="65" t="str">
        <f t="shared" si="6"/>
        <v/>
      </c>
      <c r="AB6160" s="65" t="str">
        <f t="shared" si="7"/>
        <v/>
      </c>
      <c r="AC6160" s="86"/>
      <c r="AD6160" s="87" t="str">
        <f t="shared" si="8"/>
        <v/>
      </c>
      <c r="AE6160" s="84"/>
      <c r="AF6160" s="86">
        <f>IF(AC6160&gt;0,AC6160,'⚙️ Config'!$B$10)</f>
        <v>0.0075</v>
      </c>
      <c r="AG6160" s="88">
        <f t="shared" si="9"/>
        <v>10018.44293</v>
      </c>
      <c r="AH6160" s="88">
        <f>AG6160*'⚙️ Config'!$B$11</f>
        <v>50092.21463</v>
      </c>
      <c r="AI6160" s="88">
        <f>AH6160*'⚙️ Config'!$B$12</f>
        <v>15027.66439</v>
      </c>
      <c r="AJ6160" s="64"/>
      <c r="AK6160" s="84"/>
      <c r="AL6160" s="84"/>
      <c r="AM6160" s="84"/>
      <c r="AN6160" s="84"/>
      <c r="AO6160" s="84"/>
      <c r="AP6160" s="84"/>
      <c r="AQ6160" s="84"/>
    </row>
    <row r="6161" ht="15.0" customHeight="1">
      <c r="A6161" s="103">
        <v>6158.0</v>
      </c>
      <c r="B6161" s="104" t="s">
        <v>12863</v>
      </c>
      <c r="C6161" s="103" t="s">
        <v>141</v>
      </c>
      <c r="D6161" s="103" t="s">
        <v>12864</v>
      </c>
      <c r="E6161" s="105">
        <v>33.5</v>
      </c>
      <c r="F6161" s="103" t="s">
        <v>86</v>
      </c>
      <c r="G6161" s="103" t="s">
        <v>606</v>
      </c>
      <c r="H6161" s="106">
        <v>1334015.2</v>
      </c>
      <c r="I6161" s="103">
        <v>1.0</v>
      </c>
      <c r="J6161" s="107">
        <v>4.7</v>
      </c>
      <c r="K6161" s="104">
        <v>2021.0</v>
      </c>
      <c r="L6161" s="103" t="s">
        <v>630</v>
      </c>
      <c r="M6161" s="103">
        <v>2021.0</v>
      </c>
      <c r="N6161" s="103" t="s">
        <v>161</v>
      </c>
      <c r="O6161" s="65" t="str">
        <f t="shared" si="1"/>
        <v>250558480001</v>
      </c>
      <c r="P6161" s="65">
        <f t="shared" si="2"/>
        <v>4</v>
      </c>
      <c r="Q6161" s="65">
        <f t="shared" si="3"/>
        <v>9</v>
      </c>
      <c r="R6161" s="65" t="str">
        <f t="shared" si="12"/>
        <v>25.055.848/0001-49</v>
      </c>
      <c r="S6161" s="84"/>
      <c r="T6161" s="84" t="str">
        <f t="shared" si="10"/>
        <v/>
      </c>
      <c r="U6161" s="84" t="str">
        <f t="shared" si="11"/>
        <v/>
      </c>
      <c r="V6161" s="65" t="str">
        <f t="shared" si="5"/>
        <v/>
      </c>
      <c r="W6161" s="84"/>
      <c r="X6161" s="84"/>
      <c r="Y6161" s="85"/>
      <c r="Z6161" s="85"/>
      <c r="AA6161" s="65" t="str">
        <f t="shared" si="6"/>
        <v/>
      </c>
      <c r="AB6161" s="65" t="str">
        <f t="shared" si="7"/>
        <v/>
      </c>
      <c r="AC6161" s="86"/>
      <c r="AD6161" s="87" t="str">
        <f t="shared" si="8"/>
        <v/>
      </c>
      <c r="AE6161" s="84"/>
      <c r="AF6161" s="86">
        <f>IF(AC6161&gt;0,AC6161,'⚙️ Config'!$B$10)</f>
        <v>0.0075</v>
      </c>
      <c r="AG6161" s="88">
        <f t="shared" si="9"/>
        <v>10005.114</v>
      </c>
      <c r="AH6161" s="88">
        <f>AG6161*'⚙️ Config'!$B$11</f>
        <v>50025.57</v>
      </c>
      <c r="AI6161" s="88">
        <f>AH6161*'⚙️ Config'!$B$12</f>
        <v>15007.671</v>
      </c>
      <c r="AJ6161" s="64"/>
      <c r="AK6161" s="84"/>
      <c r="AL6161" s="84"/>
      <c r="AM6161" s="84"/>
      <c r="AN6161" s="84"/>
      <c r="AO6161" s="84"/>
      <c r="AP6161" s="84"/>
      <c r="AQ6161" s="84"/>
    </row>
    <row r="6162" ht="15.0" customHeight="1">
      <c r="A6162" s="98">
        <v>6159.0</v>
      </c>
      <c r="B6162" s="99" t="s">
        <v>12865</v>
      </c>
      <c r="C6162" s="98" t="s">
        <v>141</v>
      </c>
      <c r="D6162" s="98" t="s">
        <v>12866</v>
      </c>
      <c r="E6162" s="100">
        <v>33.5</v>
      </c>
      <c r="F6162" s="98" t="s">
        <v>86</v>
      </c>
      <c r="G6162" s="98" t="s">
        <v>606</v>
      </c>
      <c r="H6162" s="101">
        <v>1333954.38</v>
      </c>
      <c r="I6162" s="98">
        <v>1.0</v>
      </c>
      <c r="J6162" s="102">
        <v>4.7</v>
      </c>
      <c r="K6162" s="99">
        <v>2021.0</v>
      </c>
      <c r="L6162" s="98" t="s">
        <v>202</v>
      </c>
      <c r="M6162" s="98">
        <v>2021.0</v>
      </c>
      <c r="N6162" s="98" t="s">
        <v>145</v>
      </c>
      <c r="O6162" s="65" t="str">
        <f t="shared" si="1"/>
        <v>244397740001</v>
      </c>
      <c r="P6162" s="65">
        <f t="shared" si="2"/>
        <v>8</v>
      </c>
      <c r="Q6162" s="65">
        <f t="shared" si="3"/>
        <v>1</v>
      </c>
      <c r="R6162" s="65" t="str">
        <f t="shared" si="12"/>
        <v>24.439.774/0001-81</v>
      </c>
      <c r="S6162" s="84"/>
      <c r="T6162" s="84" t="str">
        <f t="shared" si="10"/>
        <v/>
      </c>
      <c r="U6162" s="84" t="str">
        <f t="shared" si="11"/>
        <v/>
      </c>
      <c r="V6162" s="65" t="str">
        <f t="shared" si="5"/>
        <v/>
      </c>
      <c r="W6162" s="84"/>
      <c r="X6162" s="84"/>
      <c r="Y6162" s="85"/>
      <c r="Z6162" s="85"/>
      <c r="AA6162" s="65" t="str">
        <f t="shared" si="6"/>
        <v/>
      </c>
      <c r="AB6162" s="65" t="str">
        <f t="shared" si="7"/>
        <v/>
      </c>
      <c r="AC6162" s="86"/>
      <c r="AD6162" s="87" t="str">
        <f t="shared" si="8"/>
        <v/>
      </c>
      <c r="AE6162" s="84"/>
      <c r="AF6162" s="86">
        <f>IF(AC6162&gt;0,AC6162,'⚙️ Config'!$B$10)</f>
        <v>0.0075</v>
      </c>
      <c r="AG6162" s="88">
        <f t="shared" si="9"/>
        <v>10004.65785</v>
      </c>
      <c r="AH6162" s="88">
        <f>AG6162*'⚙️ Config'!$B$11</f>
        <v>50023.28925</v>
      </c>
      <c r="AI6162" s="88">
        <f>AH6162*'⚙️ Config'!$B$12</f>
        <v>15006.98678</v>
      </c>
      <c r="AJ6162" s="64"/>
      <c r="AK6162" s="84"/>
      <c r="AL6162" s="84"/>
      <c r="AM6162" s="84"/>
      <c r="AN6162" s="84"/>
      <c r="AO6162" s="84"/>
      <c r="AP6162" s="84"/>
      <c r="AQ6162" s="84"/>
    </row>
    <row r="6163" ht="15.0" customHeight="1">
      <c r="A6163" s="103">
        <v>6160.0</v>
      </c>
      <c r="B6163" s="104" t="s">
        <v>12867</v>
      </c>
      <c r="C6163" s="103" t="s">
        <v>141</v>
      </c>
      <c r="D6163" s="103" t="s">
        <v>12868</v>
      </c>
      <c r="E6163" s="105">
        <v>33.0</v>
      </c>
      <c r="F6163" s="103" t="s">
        <v>86</v>
      </c>
      <c r="G6163" s="103" t="s">
        <v>606</v>
      </c>
      <c r="H6163" s="106">
        <v>1333817.62</v>
      </c>
      <c r="I6163" s="103">
        <v>1.0</v>
      </c>
      <c r="J6163" s="107">
        <v>4.9</v>
      </c>
      <c r="K6163" s="104">
        <v>2021.0</v>
      </c>
      <c r="L6163" s="103" t="s">
        <v>448</v>
      </c>
      <c r="M6163" s="103">
        <v>2021.0</v>
      </c>
      <c r="N6163" s="103" t="s">
        <v>161</v>
      </c>
      <c r="O6163" s="65" t="str">
        <f t="shared" si="1"/>
        <v>110209540001</v>
      </c>
      <c r="P6163" s="65">
        <f t="shared" si="2"/>
        <v>8</v>
      </c>
      <c r="Q6163" s="65">
        <f t="shared" si="3"/>
        <v>2</v>
      </c>
      <c r="R6163" s="65" t="str">
        <f t="shared" si="12"/>
        <v>11.020.954/0001-82</v>
      </c>
      <c r="S6163" s="84"/>
      <c r="T6163" s="84" t="str">
        <f t="shared" si="10"/>
        <v/>
      </c>
      <c r="U6163" s="84" t="str">
        <f t="shared" si="11"/>
        <v/>
      </c>
      <c r="V6163" s="65" t="str">
        <f t="shared" si="5"/>
        <v/>
      </c>
      <c r="W6163" s="84"/>
      <c r="X6163" s="84"/>
      <c r="Y6163" s="85"/>
      <c r="Z6163" s="85"/>
      <c r="AA6163" s="65" t="str">
        <f t="shared" si="6"/>
        <v/>
      </c>
      <c r="AB6163" s="65" t="str">
        <f t="shared" si="7"/>
        <v/>
      </c>
      <c r="AC6163" s="86"/>
      <c r="AD6163" s="87" t="str">
        <f t="shared" si="8"/>
        <v/>
      </c>
      <c r="AE6163" s="84"/>
      <c r="AF6163" s="86">
        <f>IF(AC6163&gt;0,AC6163,'⚙️ Config'!$B$10)</f>
        <v>0.0075</v>
      </c>
      <c r="AG6163" s="88">
        <f t="shared" si="9"/>
        <v>10003.63215</v>
      </c>
      <c r="AH6163" s="88">
        <f>AG6163*'⚙️ Config'!$B$11</f>
        <v>50018.16075</v>
      </c>
      <c r="AI6163" s="88">
        <f>AH6163*'⚙️ Config'!$B$12</f>
        <v>15005.44823</v>
      </c>
      <c r="AJ6163" s="64"/>
      <c r="AK6163" s="84"/>
      <c r="AL6163" s="84"/>
      <c r="AM6163" s="84"/>
      <c r="AN6163" s="84"/>
      <c r="AO6163" s="84"/>
      <c r="AP6163" s="84"/>
      <c r="AQ6163" s="84"/>
    </row>
    <row r="6164" ht="15.0" customHeight="1">
      <c r="A6164" s="98">
        <v>6161.0</v>
      </c>
      <c r="B6164" s="99" t="s">
        <v>12869</v>
      </c>
      <c r="C6164" s="98" t="s">
        <v>141</v>
      </c>
      <c r="D6164" s="98" t="s">
        <v>12870</v>
      </c>
      <c r="E6164" s="100">
        <v>32.76</v>
      </c>
      <c r="F6164" s="98" t="s">
        <v>86</v>
      </c>
      <c r="G6164" s="98" t="s">
        <v>606</v>
      </c>
      <c r="H6164" s="101">
        <v>1332562.92</v>
      </c>
      <c r="I6164" s="98">
        <v>1.0</v>
      </c>
      <c r="J6164" s="102">
        <v>5.0</v>
      </c>
      <c r="K6164" s="99">
        <v>2021.0</v>
      </c>
      <c r="L6164" s="98" t="s">
        <v>630</v>
      </c>
      <c r="M6164" s="98">
        <v>2021.0</v>
      </c>
      <c r="N6164" s="98" t="s">
        <v>161</v>
      </c>
      <c r="O6164" s="65" t="str">
        <f t="shared" si="1"/>
        <v>190047000001</v>
      </c>
      <c r="P6164" s="65">
        <f t="shared" si="2"/>
        <v>8</v>
      </c>
      <c r="Q6164" s="65">
        <f t="shared" si="3"/>
        <v>2</v>
      </c>
      <c r="R6164" s="65" t="str">
        <f t="shared" si="12"/>
        <v>19.004.700/0001-82</v>
      </c>
      <c r="S6164" s="84"/>
      <c r="T6164" s="84" t="str">
        <f t="shared" si="10"/>
        <v/>
      </c>
      <c r="U6164" s="84" t="str">
        <f t="shared" si="11"/>
        <v/>
      </c>
      <c r="V6164" s="65" t="str">
        <f t="shared" si="5"/>
        <v/>
      </c>
      <c r="W6164" s="84"/>
      <c r="X6164" s="84"/>
      <c r="Y6164" s="85"/>
      <c r="Z6164" s="85"/>
      <c r="AA6164" s="65" t="str">
        <f t="shared" si="6"/>
        <v/>
      </c>
      <c r="AB6164" s="65" t="str">
        <f t="shared" si="7"/>
        <v/>
      </c>
      <c r="AC6164" s="86"/>
      <c r="AD6164" s="87" t="str">
        <f t="shared" si="8"/>
        <v/>
      </c>
      <c r="AE6164" s="84"/>
      <c r="AF6164" s="86">
        <f>IF(AC6164&gt;0,AC6164,'⚙️ Config'!$B$10)</f>
        <v>0.0075</v>
      </c>
      <c r="AG6164" s="88">
        <f t="shared" si="9"/>
        <v>9994.2219</v>
      </c>
      <c r="AH6164" s="88">
        <f>AG6164*'⚙️ Config'!$B$11</f>
        <v>49971.1095</v>
      </c>
      <c r="AI6164" s="88">
        <f>AH6164*'⚙️ Config'!$B$12</f>
        <v>14991.33285</v>
      </c>
      <c r="AJ6164" s="64"/>
      <c r="AK6164" s="84"/>
      <c r="AL6164" s="84"/>
      <c r="AM6164" s="84"/>
      <c r="AN6164" s="84"/>
      <c r="AO6164" s="84"/>
      <c r="AP6164" s="84"/>
      <c r="AQ6164" s="84"/>
    </row>
    <row r="6165" ht="15.0" customHeight="1">
      <c r="A6165" s="98">
        <v>6162.0</v>
      </c>
      <c r="B6165" s="99" t="s">
        <v>12871</v>
      </c>
      <c r="C6165" s="98" t="s">
        <v>141</v>
      </c>
      <c r="D6165" s="98" t="s">
        <v>12872</v>
      </c>
      <c r="E6165" s="100">
        <v>35.25</v>
      </c>
      <c r="F6165" s="98" t="s">
        <v>86</v>
      </c>
      <c r="G6165" s="98" t="s">
        <v>606</v>
      </c>
      <c r="H6165" s="101">
        <v>1331950.24</v>
      </c>
      <c r="I6165" s="98">
        <v>1.0</v>
      </c>
      <c r="J6165" s="102">
        <v>4.1</v>
      </c>
      <c r="K6165" s="99">
        <v>2022.0</v>
      </c>
      <c r="L6165" s="98" t="s">
        <v>331</v>
      </c>
      <c r="M6165" s="98">
        <v>2022.0</v>
      </c>
      <c r="N6165" s="98" t="s">
        <v>145</v>
      </c>
      <c r="O6165" s="65" t="str">
        <f t="shared" si="1"/>
        <v>439307590001</v>
      </c>
      <c r="P6165" s="65">
        <f t="shared" si="2"/>
        <v>8</v>
      </c>
      <c r="Q6165" s="65">
        <f t="shared" si="3"/>
        <v>6</v>
      </c>
      <c r="R6165" s="65" t="str">
        <f t="shared" si="12"/>
        <v>43.930.759/0001-86</v>
      </c>
      <c r="S6165" s="84"/>
      <c r="T6165" s="84" t="str">
        <f t="shared" si="10"/>
        <v/>
      </c>
      <c r="U6165" s="84" t="str">
        <f t="shared" si="11"/>
        <v/>
      </c>
      <c r="V6165" s="65" t="str">
        <f t="shared" si="5"/>
        <v/>
      </c>
      <c r="W6165" s="84"/>
      <c r="X6165" s="84"/>
      <c r="Y6165" s="85"/>
      <c r="Z6165" s="85"/>
      <c r="AA6165" s="65" t="str">
        <f t="shared" si="6"/>
        <v/>
      </c>
      <c r="AB6165" s="65" t="str">
        <f t="shared" si="7"/>
        <v/>
      </c>
      <c r="AC6165" s="86"/>
      <c r="AD6165" s="87" t="str">
        <f t="shared" si="8"/>
        <v/>
      </c>
      <c r="AE6165" s="84"/>
      <c r="AF6165" s="86">
        <f>IF(AC6165&gt;0,AC6165,'⚙️ Config'!$B$10)</f>
        <v>0.0075</v>
      </c>
      <c r="AG6165" s="88">
        <f t="shared" si="9"/>
        <v>9989.6268</v>
      </c>
      <c r="AH6165" s="88">
        <f>AG6165*'⚙️ Config'!$B$11</f>
        <v>49948.134</v>
      </c>
      <c r="AI6165" s="88">
        <f>AH6165*'⚙️ Config'!$B$12</f>
        <v>14984.4402</v>
      </c>
      <c r="AJ6165" s="64"/>
      <c r="AK6165" s="84"/>
      <c r="AL6165" s="84"/>
      <c r="AM6165" s="84"/>
      <c r="AN6165" s="84"/>
      <c r="AO6165" s="84"/>
      <c r="AP6165" s="84"/>
      <c r="AQ6165" s="84"/>
    </row>
    <row r="6166" ht="15.0" customHeight="1">
      <c r="A6166" s="98">
        <v>6163.0</v>
      </c>
      <c r="B6166" s="99" t="s">
        <v>12873</v>
      </c>
      <c r="C6166" s="98" t="s">
        <v>141</v>
      </c>
      <c r="D6166" s="98" t="s">
        <v>12874</v>
      </c>
      <c r="E6166" s="100">
        <v>33.5</v>
      </c>
      <c r="F6166" s="98" t="s">
        <v>86</v>
      </c>
      <c r="G6166" s="98" t="s">
        <v>606</v>
      </c>
      <c r="H6166" s="101">
        <v>1331101.55</v>
      </c>
      <c r="I6166" s="98">
        <v>1.0</v>
      </c>
      <c r="J6166" s="102">
        <v>4.7</v>
      </c>
      <c r="K6166" s="99">
        <v>2021.0</v>
      </c>
      <c r="L6166" s="98" t="s">
        <v>202</v>
      </c>
      <c r="M6166" s="98">
        <v>2021.0</v>
      </c>
      <c r="N6166" s="98" t="s">
        <v>145</v>
      </c>
      <c r="O6166" s="65" t="str">
        <f t="shared" si="1"/>
        <v>035777470001</v>
      </c>
      <c r="P6166" s="65">
        <f t="shared" si="2"/>
        <v>0</v>
      </c>
      <c r="Q6166" s="65">
        <f t="shared" si="3"/>
        <v>3</v>
      </c>
      <c r="R6166" s="65" t="str">
        <f t="shared" si="12"/>
        <v>03.577.747/0001-03</v>
      </c>
      <c r="S6166" s="84"/>
      <c r="T6166" s="84" t="str">
        <f t="shared" si="10"/>
        <v/>
      </c>
      <c r="U6166" s="84" t="str">
        <f t="shared" si="11"/>
        <v/>
      </c>
      <c r="V6166" s="65" t="str">
        <f t="shared" si="5"/>
        <v/>
      </c>
      <c r="W6166" s="84"/>
      <c r="X6166" s="84"/>
      <c r="Y6166" s="85"/>
      <c r="Z6166" s="85"/>
      <c r="AA6166" s="65" t="str">
        <f t="shared" si="6"/>
        <v/>
      </c>
      <c r="AB6166" s="65" t="str">
        <f t="shared" si="7"/>
        <v/>
      </c>
      <c r="AC6166" s="86"/>
      <c r="AD6166" s="87" t="str">
        <f t="shared" si="8"/>
        <v/>
      </c>
      <c r="AE6166" s="84"/>
      <c r="AF6166" s="86">
        <f>IF(AC6166&gt;0,AC6166,'⚙️ Config'!$B$10)</f>
        <v>0.0075</v>
      </c>
      <c r="AG6166" s="88">
        <f t="shared" si="9"/>
        <v>9983.261625</v>
      </c>
      <c r="AH6166" s="88">
        <f>AG6166*'⚙️ Config'!$B$11</f>
        <v>49916.30813</v>
      </c>
      <c r="AI6166" s="88">
        <f>AH6166*'⚙️ Config'!$B$12</f>
        <v>14974.89244</v>
      </c>
      <c r="AJ6166" s="64"/>
      <c r="AK6166" s="84"/>
      <c r="AL6166" s="84"/>
      <c r="AM6166" s="84"/>
      <c r="AN6166" s="84"/>
      <c r="AO6166" s="84"/>
      <c r="AP6166" s="84"/>
      <c r="AQ6166" s="84"/>
    </row>
    <row r="6167" ht="15.0" customHeight="1">
      <c r="A6167" s="103">
        <v>6164.0</v>
      </c>
      <c r="B6167" s="104" t="s">
        <v>12875</v>
      </c>
      <c r="C6167" s="103" t="s">
        <v>141</v>
      </c>
      <c r="D6167" s="103" t="s">
        <v>12876</v>
      </c>
      <c r="E6167" s="105">
        <v>32.76</v>
      </c>
      <c r="F6167" s="103" t="s">
        <v>86</v>
      </c>
      <c r="G6167" s="103" t="s">
        <v>606</v>
      </c>
      <c r="H6167" s="106">
        <v>1329624.54</v>
      </c>
      <c r="I6167" s="103">
        <v>1.0</v>
      </c>
      <c r="J6167" s="107">
        <v>5.0</v>
      </c>
      <c r="K6167" s="104">
        <v>2021.0</v>
      </c>
      <c r="L6167" s="103" t="s">
        <v>630</v>
      </c>
      <c r="M6167" s="103">
        <v>2021.0</v>
      </c>
      <c r="N6167" s="103" t="s">
        <v>161</v>
      </c>
      <c r="O6167" s="65" t="str">
        <f t="shared" si="1"/>
        <v>074002250001</v>
      </c>
      <c r="P6167" s="65">
        <f t="shared" si="2"/>
        <v>8</v>
      </c>
      <c r="Q6167" s="65">
        <f t="shared" si="3"/>
        <v>4</v>
      </c>
      <c r="R6167" s="65" t="str">
        <f t="shared" si="12"/>
        <v>07.400.225/0001-84</v>
      </c>
      <c r="S6167" s="84"/>
      <c r="T6167" s="84" t="str">
        <f t="shared" si="10"/>
        <v/>
      </c>
      <c r="U6167" s="84" t="str">
        <f t="shared" si="11"/>
        <v/>
      </c>
      <c r="V6167" s="65" t="str">
        <f t="shared" si="5"/>
        <v/>
      </c>
      <c r="W6167" s="84"/>
      <c r="X6167" s="84"/>
      <c r="Y6167" s="85"/>
      <c r="Z6167" s="85"/>
      <c r="AA6167" s="65" t="str">
        <f t="shared" si="6"/>
        <v/>
      </c>
      <c r="AB6167" s="65" t="str">
        <f t="shared" si="7"/>
        <v/>
      </c>
      <c r="AC6167" s="86"/>
      <c r="AD6167" s="87" t="str">
        <f t="shared" si="8"/>
        <v/>
      </c>
      <c r="AE6167" s="84"/>
      <c r="AF6167" s="86">
        <f>IF(AC6167&gt;0,AC6167,'⚙️ Config'!$B$10)</f>
        <v>0.0075</v>
      </c>
      <c r="AG6167" s="88">
        <f t="shared" si="9"/>
        <v>9972.18405</v>
      </c>
      <c r="AH6167" s="88">
        <f>AG6167*'⚙️ Config'!$B$11</f>
        <v>49860.92025</v>
      </c>
      <c r="AI6167" s="88">
        <f>AH6167*'⚙️ Config'!$B$12</f>
        <v>14958.27608</v>
      </c>
      <c r="AJ6167" s="64"/>
      <c r="AK6167" s="84"/>
      <c r="AL6167" s="84"/>
      <c r="AM6167" s="84"/>
      <c r="AN6167" s="84"/>
      <c r="AO6167" s="84"/>
      <c r="AP6167" s="84"/>
      <c r="AQ6167" s="84"/>
    </row>
    <row r="6168" ht="15.0" customHeight="1">
      <c r="A6168" s="98">
        <v>6165.0</v>
      </c>
      <c r="B6168" s="99" t="s">
        <v>12877</v>
      </c>
      <c r="C6168" s="98" t="s">
        <v>141</v>
      </c>
      <c r="D6168" s="98" t="s">
        <v>12878</v>
      </c>
      <c r="E6168" s="100">
        <v>34.62</v>
      </c>
      <c r="F6168" s="98" t="s">
        <v>86</v>
      </c>
      <c r="G6168" s="98" t="s">
        <v>606</v>
      </c>
      <c r="H6168" s="101">
        <v>1329425.56</v>
      </c>
      <c r="I6168" s="98">
        <v>1.0</v>
      </c>
      <c r="J6168" s="102">
        <v>4.3</v>
      </c>
      <c r="K6168" s="99">
        <v>2021.0</v>
      </c>
      <c r="L6168" s="98" t="s">
        <v>268</v>
      </c>
      <c r="M6168" s="98">
        <v>2021.0</v>
      </c>
      <c r="N6168" s="98" t="s">
        <v>161</v>
      </c>
      <c r="O6168" s="65" t="str">
        <f t="shared" si="1"/>
        <v>254244000001</v>
      </c>
      <c r="P6168" s="65">
        <f t="shared" si="2"/>
        <v>5</v>
      </c>
      <c r="Q6168" s="65">
        <f t="shared" si="3"/>
        <v>5</v>
      </c>
      <c r="R6168" s="65" t="str">
        <f t="shared" si="12"/>
        <v>25.424.400/0001-55</v>
      </c>
      <c r="S6168" s="84"/>
      <c r="T6168" s="84" t="str">
        <f t="shared" si="10"/>
        <v/>
      </c>
      <c r="U6168" s="84" t="str">
        <f t="shared" si="11"/>
        <v/>
      </c>
      <c r="V6168" s="65" t="str">
        <f t="shared" si="5"/>
        <v/>
      </c>
      <c r="W6168" s="84"/>
      <c r="X6168" s="84"/>
      <c r="Y6168" s="85"/>
      <c r="Z6168" s="85"/>
      <c r="AA6168" s="65" t="str">
        <f t="shared" si="6"/>
        <v/>
      </c>
      <c r="AB6168" s="65" t="str">
        <f t="shared" si="7"/>
        <v/>
      </c>
      <c r="AC6168" s="86"/>
      <c r="AD6168" s="87" t="str">
        <f t="shared" si="8"/>
        <v/>
      </c>
      <c r="AE6168" s="84"/>
      <c r="AF6168" s="86">
        <f>IF(AC6168&gt;0,AC6168,'⚙️ Config'!$B$10)</f>
        <v>0.0075</v>
      </c>
      <c r="AG6168" s="88">
        <f t="shared" si="9"/>
        <v>9970.6917</v>
      </c>
      <c r="AH6168" s="88">
        <f>AG6168*'⚙️ Config'!$B$11</f>
        <v>49853.4585</v>
      </c>
      <c r="AI6168" s="88">
        <f>AH6168*'⚙️ Config'!$B$12</f>
        <v>14956.03755</v>
      </c>
      <c r="AJ6168" s="64"/>
      <c r="AK6168" s="84"/>
      <c r="AL6168" s="84"/>
      <c r="AM6168" s="84"/>
      <c r="AN6168" s="84"/>
      <c r="AO6168" s="84"/>
      <c r="AP6168" s="84"/>
      <c r="AQ6168" s="84"/>
    </row>
    <row r="6169" ht="15.0" customHeight="1">
      <c r="A6169" s="98">
        <v>6166.0</v>
      </c>
      <c r="B6169" s="99" t="s">
        <v>12879</v>
      </c>
      <c r="C6169" s="98" t="s">
        <v>141</v>
      </c>
      <c r="D6169" s="98" t="s">
        <v>12880</v>
      </c>
      <c r="E6169" s="100">
        <v>61.06</v>
      </c>
      <c r="F6169" s="98" t="s">
        <v>86</v>
      </c>
      <c r="G6169" s="98" t="s">
        <v>606</v>
      </c>
      <c r="H6169" s="101">
        <v>1327151.36</v>
      </c>
      <c r="I6169" s="98">
        <v>1.0</v>
      </c>
      <c r="J6169" s="102">
        <v>4.7</v>
      </c>
      <c r="K6169" s="99">
        <v>2025.0</v>
      </c>
      <c r="L6169" s="98" t="s">
        <v>630</v>
      </c>
      <c r="M6169" s="98">
        <v>2021.0</v>
      </c>
      <c r="N6169" s="98" t="s">
        <v>208</v>
      </c>
      <c r="O6169" s="65" t="str">
        <f t="shared" si="1"/>
        <v>033930490001</v>
      </c>
      <c r="P6169" s="65">
        <f t="shared" si="2"/>
        <v>4</v>
      </c>
      <c r="Q6169" s="65">
        <f t="shared" si="3"/>
        <v>0</v>
      </c>
      <c r="R6169" s="65" t="str">
        <f t="shared" si="12"/>
        <v>03.393.049/0001-40</v>
      </c>
      <c r="S6169" s="84"/>
      <c r="T6169" s="84" t="str">
        <f t="shared" si="10"/>
        <v/>
      </c>
      <c r="U6169" s="84" t="str">
        <f t="shared" si="11"/>
        <v/>
      </c>
      <c r="V6169" s="65" t="str">
        <f t="shared" si="5"/>
        <v/>
      </c>
      <c r="W6169" s="84"/>
      <c r="X6169" s="84"/>
      <c r="Y6169" s="85"/>
      <c r="Z6169" s="85"/>
      <c r="AA6169" s="65" t="str">
        <f t="shared" si="6"/>
        <v/>
      </c>
      <c r="AB6169" s="65" t="str">
        <f t="shared" si="7"/>
        <v/>
      </c>
      <c r="AC6169" s="86"/>
      <c r="AD6169" s="87" t="str">
        <f t="shared" si="8"/>
        <v/>
      </c>
      <c r="AE6169" s="84"/>
      <c r="AF6169" s="86">
        <f>IF(AC6169&gt;0,AC6169,'⚙️ Config'!$B$10)</f>
        <v>0.0075</v>
      </c>
      <c r="AG6169" s="88">
        <f t="shared" si="9"/>
        <v>9953.6352</v>
      </c>
      <c r="AH6169" s="88">
        <f>AG6169*'⚙️ Config'!$B$11</f>
        <v>49768.176</v>
      </c>
      <c r="AI6169" s="88">
        <f>AH6169*'⚙️ Config'!$B$12</f>
        <v>14930.4528</v>
      </c>
      <c r="AJ6169" s="64"/>
      <c r="AK6169" s="84"/>
      <c r="AL6169" s="84"/>
      <c r="AM6169" s="84"/>
      <c r="AN6169" s="84"/>
      <c r="AO6169" s="84"/>
      <c r="AP6169" s="84"/>
      <c r="AQ6169" s="84"/>
    </row>
    <row r="6170" ht="15.0" customHeight="1">
      <c r="A6170" s="98">
        <v>6167.0</v>
      </c>
      <c r="B6170" s="99" t="s">
        <v>12881</v>
      </c>
      <c r="C6170" s="98" t="s">
        <v>154</v>
      </c>
      <c r="D6170" s="98" t="s">
        <v>12882</v>
      </c>
      <c r="E6170" s="100">
        <v>33.24</v>
      </c>
      <c r="F6170" s="98" t="s">
        <v>86</v>
      </c>
      <c r="G6170" s="98" t="s">
        <v>606</v>
      </c>
      <c r="H6170" s="101">
        <v>1326816.78</v>
      </c>
      <c r="I6170" s="98">
        <v>1.0</v>
      </c>
      <c r="J6170" s="102">
        <v>4.8</v>
      </c>
      <c r="K6170" s="99">
        <v>2021.0</v>
      </c>
      <c r="L6170" s="98" t="s">
        <v>630</v>
      </c>
      <c r="M6170" s="98">
        <v>2021.0</v>
      </c>
      <c r="N6170" s="98" t="s">
        <v>161</v>
      </c>
      <c r="O6170" s="65" t="str">
        <f t="shared" si="1"/>
        <v>071794790001</v>
      </c>
      <c r="P6170" s="65">
        <f t="shared" si="2"/>
        <v>1</v>
      </c>
      <c r="Q6170" s="65">
        <f t="shared" si="3"/>
        <v>4</v>
      </c>
      <c r="R6170" s="65" t="str">
        <f t="shared" si="12"/>
        <v>07.179.479/0001-14</v>
      </c>
      <c r="S6170" s="84"/>
      <c r="T6170" s="84" t="str">
        <f t="shared" si="10"/>
        <v/>
      </c>
      <c r="U6170" s="84" t="str">
        <f t="shared" si="11"/>
        <v/>
      </c>
      <c r="V6170" s="65" t="str">
        <f t="shared" si="5"/>
        <v/>
      </c>
      <c r="W6170" s="84"/>
      <c r="X6170" s="84"/>
      <c r="Y6170" s="85"/>
      <c r="Z6170" s="85"/>
      <c r="AA6170" s="65" t="str">
        <f t="shared" si="6"/>
        <v/>
      </c>
      <c r="AB6170" s="65" t="str">
        <f t="shared" si="7"/>
        <v/>
      </c>
      <c r="AC6170" s="86"/>
      <c r="AD6170" s="87" t="str">
        <f t="shared" si="8"/>
        <v/>
      </c>
      <c r="AE6170" s="84"/>
      <c r="AF6170" s="86">
        <f>IF(AC6170&gt;0,AC6170,'⚙️ Config'!$B$10)</f>
        <v>0.0075</v>
      </c>
      <c r="AG6170" s="88">
        <f t="shared" si="9"/>
        <v>9951.12585</v>
      </c>
      <c r="AH6170" s="88">
        <f>AG6170*'⚙️ Config'!$B$11</f>
        <v>49755.62925</v>
      </c>
      <c r="AI6170" s="88">
        <f>AH6170*'⚙️ Config'!$B$12</f>
        <v>14926.68878</v>
      </c>
      <c r="AJ6170" s="64"/>
      <c r="AK6170" s="84"/>
      <c r="AL6170" s="84"/>
      <c r="AM6170" s="84"/>
      <c r="AN6170" s="84"/>
      <c r="AO6170" s="84"/>
      <c r="AP6170" s="84"/>
      <c r="AQ6170" s="84"/>
    </row>
    <row r="6171" ht="15.0" customHeight="1">
      <c r="A6171" s="98">
        <v>6168.0</v>
      </c>
      <c r="B6171" s="99" t="s">
        <v>12883</v>
      </c>
      <c r="C6171" s="98" t="s">
        <v>141</v>
      </c>
      <c r="D6171" s="98" t="s">
        <v>12884</v>
      </c>
      <c r="E6171" s="100">
        <v>33.24</v>
      </c>
      <c r="F6171" s="98" t="s">
        <v>86</v>
      </c>
      <c r="G6171" s="98" t="s">
        <v>606</v>
      </c>
      <c r="H6171" s="101">
        <v>1326805.47</v>
      </c>
      <c r="I6171" s="98">
        <v>1.0</v>
      </c>
      <c r="J6171" s="102">
        <v>4.8</v>
      </c>
      <c r="K6171" s="99">
        <v>2021.0</v>
      </c>
      <c r="L6171" s="98" t="s">
        <v>295</v>
      </c>
      <c r="M6171" s="98">
        <v>2021.0</v>
      </c>
      <c r="N6171" s="98" t="s">
        <v>161</v>
      </c>
      <c r="O6171" s="65" t="str">
        <f t="shared" si="1"/>
        <v>269107000001</v>
      </c>
      <c r="P6171" s="65">
        <f t="shared" si="2"/>
        <v>0</v>
      </c>
      <c r="Q6171" s="65">
        <f t="shared" si="3"/>
        <v>7</v>
      </c>
      <c r="R6171" s="65" t="str">
        <f t="shared" si="12"/>
        <v>26.910.700/0001-07</v>
      </c>
      <c r="S6171" s="84"/>
      <c r="T6171" s="84" t="str">
        <f t="shared" si="10"/>
        <v/>
      </c>
      <c r="U6171" s="84" t="str">
        <f t="shared" si="11"/>
        <v/>
      </c>
      <c r="V6171" s="65" t="str">
        <f t="shared" si="5"/>
        <v/>
      </c>
      <c r="W6171" s="84"/>
      <c r="X6171" s="84"/>
      <c r="Y6171" s="85"/>
      <c r="Z6171" s="85"/>
      <c r="AA6171" s="65" t="str">
        <f t="shared" si="6"/>
        <v/>
      </c>
      <c r="AB6171" s="65" t="str">
        <f t="shared" si="7"/>
        <v/>
      </c>
      <c r="AC6171" s="86"/>
      <c r="AD6171" s="87" t="str">
        <f t="shared" si="8"/>
        <v/>
      </c>
      <c r="AE6171" s="84"/>
      <c r="AF6171" s="86">
        <f>IF(AC6171&gt;0,AC6171,'⚙️ Config'!$B$10)</f>
        <v>0.0075</v>
      </c>
      <c r="AG6171" s="88">
        <f t="shared" si="9"/>
        <v>9951.041025</v>
      </c>
      <c r="AH6171" s="88">
        <f>AG6171*'⚙️ Config'!$B$11</f>
        <v>49755.20513</v>
      </c>
      <c r="AI6171" s="88">
        <f>AH6171*'⚙️ Config'!$B$12</f>
        <v>14926.56154</v>
      </c>
      <c r="AJ6171" s="64"/>
      <c r="AK6171" s="84"/>
      <c r="AL6171" s="84"/>
      <c r="AM6171" s="84"/>
      <c r="AN6171" s="84"/>
      <c r="AO6171" s="84"/>
      <c r="AP6171" s="84"/>
      <c r="AQ6171" s="84"/>
    </row>
    <row r="6172" ht="15.0" customHeight="1">
      <c r="A6172" s="98">
        <v>6169.0</v>
      </c>
      <c r="B6172" s="99" t="s">
        <v>12885</v>
      </c>
      <c r="C6172" s="98" t="s">
        <v>141</v>
      </c>
      <c r="D6172" s="98" t="s">
        <v>12886</v>
      </c>
      <c r="E6172" s="100">
        <v>33.24</v>
      </c>
      <c r="F6172" s="98" t="s">
        <v>86</v>
      </c>
      <c r="G6172" s="98" t="s">
        <v>606</v>
      </c>
      <c r="H6172" s="101">
        <v>1325895.85</v>
      </c>
      <c r="I6172" s="98">
        <v>1.0</v>
      </c>
      <c r="J6172" s="102">
        <v>4.8</v>
      </c>
      <c r="K6172" s="99">
        <v>2021.0</v>
      </c>
      <c r="L6172" s="98" t="s">
        <v>630</v>
      </c>
      <c r="M6172" s="98">
        <v>2021.0</v>
      </c>
      <c r="N6172" s="98" t="s">
        <v>161</v>
      </c>
      <c r="O6172" s="65" t="str">
        <f t="shared" si="1"/>
        <v>179842560001</v>
      </c>
      <c r="P6172" s="65">
        <f t="shared" si="2"/>
        <v>8</v>
      </c>
      <c r="Q6172" s="65">
        <f t="shared" si="3"/>
        <v>3</v>
      </c>
      <c r="R6172" s="65" t="str">
        <f t="shared" si="12"/>
        <v>17.984.256/0001-83</v>
      </c>
      <c r="S6172" s="84"/>
      <c r="T6172" s="84" t="str">
        <f t="shared" si="10"/>
        <v/>
      </c>
      <c r="U6172" s="84" t="str">
        <f t="shared" si="11"/>
        <v/>
      </c>
      <c r="V6172" s="65" t="str">
        <f t="shared" si="5"/>
        <v/>
      </c>
      <c r="W6172" s="84"/>
      <c r="X6172" s="84"/>
      <c r="Y6172" s="85"/>
      <c r="Z6172" s="85"/>
      <c r="AA6172" s="65" t="str">
        <f t="shared" si="6"/>
        <v/>
      </c>
      <c r="AB6172" s="65" t="str">
        <f t="shared" si="7"/>
        <v/>
      </c>
      <c r="AC6172" s="86"/>
      <c r="AD6172" s="87" t="str">
        <f t="shared" si="8"/>
        <v/>
      </c>
      <c r="AE6172" s="84"/>
      <c r="AF6172" s="86">
        <f>IF(AC6172&gt;0,AC6172,'⚙️ Config'!$B$10)</f>
        <v>0.0075</v>
      </c>
      <c r="AG6172" s="88">
        <f t="shared" si="9"/>
        <v>9944.218875</v>
      </c>
      <c r="AH6172" s="88">
        <f>AG6172*'⚙️ Config'!$B$11</f>
        <v>49721.09438</v>
      </c>
      <c r="AI6172" s="88">
        <f>AH6172*'⚙️ Config'!$B$12</f>
        <v>14916.32831</v>
      </c>
      <c r="AJ6172" s="64"/>
      <c r="AK6172" s="84"/>
      <c r="AL6172" s="84"/>
      <c r="AM6172" s="84"/>
      <c r="AN6172" s="84"/>
      <c r="AO6172" s="84"/>
      <c r="AP6172" s="84"/>
      <c r="AQ6172" s="84"/>
    </row>
    <row r="6173" ht="15.0" customHeight="1">
      <c r="A6173" s="98">
        <v>6170.0</v>
      </c>
      <c r="B6173" s="99" t="s">
        <v>12887</v>
      </c>
      <c r="C6173" s="98" t="s">
        <v>141</v>
      </c>
      <c r="D6173" s="98" t="s">
        <v>12888</v>
      </c>
      <c r="E6173" s="100">
        <v>33.0</v>
      </c>
      <c r="F6173" s="98" t="s">
        <v>86</v>
      </c>
      <c r="G6173" s="98" t="s">
        <v>606</v>
      </c>
      <c r="H6173" s="101">
        <v>1325843.5</v>
      </c>
      <c r="I6173" s="98">
        <v>1.0</v>
      </c>
      <c r="J6173" s="102">
        <v>4.9</v>
      </c>
      <c r="K6173" s="99">
        <v>2021.0</v>
      </c>
      <c r="L6173" s="98" t="s">
        <v>448</v>
      </c>
      <c r="M6173" s="98">
        <v>2021.0</v>
      </c>
      <c r="N6173" s="98" t="s">
        <v>145</v>
      </c>
      <c r="O6173" s="65" t="str">
        <f t="shared" si="1"/>
        <v>139244210001</v>
      </c>
      <c r="P6173" s="65">
        <f t="shared" si="2"/>
        <v>5</v>
      </c>
      <c r="Q6173" s="65">
        <f t="shared" si="3"/>
        <v>0</v>
      </c>
      <c r="R6173" s="65" t="str">
        <f t="shared" si="12"/>
        <v>13.924.421/0001-50</v>
      </c>
      <c r="S6173" s="84"/>
      <c r="T6173" s="84" t="str">
        <f t="shared" si="10"/>
        <v/>
      </c>
      <c r="U6173" s="84" t="str">
        <f t="shared" si="11"/>
        <v/>
      </c>
      <c r="V6173" s="65" t="str">
        <f t="shared" si="5"/>
        <v/>
      </c>
      <c r="W6173" s="84"/>
      <c r="X6173" s="84"/>
      <c r="Y6173" s="85"/>
      <c r="Z6173" s="85"/>
      <c r="AA6173" s="65" t="str">
        <f t="shared" si="6"/>
        <v/>
      </c>
      <c r="AB6173" s="65" t="str">
        <f t="shared" si="7"/>
        <v/>
      </c>
      <c r="AC6173" s="86"/>
      <c r="AD6173" s="87" t="str">
        <f t="shared" si="8"/>
        <v/>
      </c>
      <c r="AE6173" s="84"/>
      <c r="AF6173" s="86">
        <f>IF(AC6173&gt;0,AC6173,'⚙️ Config'!$B$10)</f>
        <v>0.0075</v>
      </c>
      <c r="AG6173" s="88">
        <f t="shared" si="9"/>
        <v>9943.82625</v>
      </c>
      <c r="AH6173" s="88">
        <f>AG6173*'⚙️ Config'!$B$11</f>
        <v>49719.13125</v>
      </c>
      <c r="AI6173" s="88">
        <f>AH6173*'⚙️ Config'!$B$12</f>
        <v>14915.73938</v>
      </c>
      <c r="AJ6173" s="64"/>
      <c r="AK6173" s="84"/>
      <c r="AL6173" s="84"/>
      <c r="AM6173" s="84"/>
      <c r="AN6173" s="84"/>
      <c r="AO6173" s="84"/>
      <c r="AP6173" s="84"/>
      <c r="AQ6173" s="84"/>
    </row>
    <row r="6174" ht="15.0" customHeight="1">
      <c r="A6174" s="98">
        <v>6171.0</v>
      </c>
      <c r="B6174" s="99" t="s">
        <v>12889</v>
      </c>
      <c r="C6174" s="98" t="s">
        <v>141</v>
      </c>
      <c r="D6174" s="98" t="s">
        <v>12890</v>
      </c>
      <c r="E6174" s="100">
        <v>33.5</v>
      </c>
      <c r="F6174" s="98" t="s">
        <v>86</v>
      </c>
      <c r="G6174" s="98" t="s">
        <v>606</v>
      </c>
      <c r="H6174" s="101">
        <v>1324402.1</v>
      </c>
      <c r="I6174" s="98">
        <v>1.0</v>
      </c>
      <c r="J6174" s="102">
        <v>4.7</v>
      </c>
      <c r="K6174" s="99">
        <v>2021.0</v>
      </c>
      <c r="L6174" s="98" t="s">
        <v>630</v>
      </c>
      <c r="M6174" s="98">
        <v>2021.0</v>
      </c>
      <c r="N6174" s="98" t="s">
        <v>161</v>
      </c>
      <c r="O6174" s="65" t="str">
        <f t="shared" si="1"/>
        <v>109835210001</v>
      </c>
      <c r="P6174" s="65">
        <f t="shared" si="2"/>
        <v>6</v>
      </c>
      <c r="Q6174" s="65">
        <f t="shared" si="3"/>
        <v>0</v>
      </c>
      <c r="R6174" s="65" t="str">
        <f t="shared" si="12"/>
        <v>10.983.521/0001-60</v>
      </c>
      <c r="S6174" s="84"/>
      <c r="T6174" s="84" t="str">
        <f t="shared" si="10"/>
        <v/>
      </c>
      <c r="U6174" s="84" t="str">
        <f t="shared" si="11"/>
        <v/>
      </c>
      <c r="V6174" s="65" t="str">
        <f t="shared" si="5"/>
        <v/>
      </c>
      <c r="W6174" s="84"/>
      <c r="X6174" s="84"/>
      <c r="Y6174" s="85"/>
      <c r="Z6174" s="85"/>
      <c r="AA6174" s="65" t="str">
        <f t="shared" si="6"/>
        <v/>
      </c>
      <c r="AB6174" s="65" t="str">
        <f t="shared" si="7"/>
        <v/>
      </c>
      <c r="AC6174" s="86"/>
      <c r="AD6174" s="87" t="str">
        <f t="shared" si="8"/>
        <v/>
      </c>
      <c r="AE6174" s="84"/>
      <c r="AF6174" s="86">
        <f>IF(AC6174&gt;0,AC6174,'⚙️ Config'!$B$10)</f>
        <v>0.0075</v>
      </c>
      <c r="AG6174" s="88">
        <f t="shared" si="9"/>
        <v>9933.01575</v>
      </c>
      <c r="AH6174" s="88">
        <f>AG6174*'⚙️ Config'!$B$11</f>
        <v>49665.07875</v>
      </c>
      <c r="AI6174" s="88">
        <f>AH6174*'⚙️ Config'!$B$12</f>
        <v>14899.52363</v>
      </c>
      <c r="AJ6174" s="64"/>
      <c r="AK6174" s="84"/>
      <c r="AL6174" s="84"/>
      <c r="AM6174" s="84"/>
      <c r="AN6174" s="84"/>
      <c r="AO6174" s="84"/>
      <c r="AP6174" s="84"/>
      <c r="AQ6174" s="84"/>
    </row>
    <row r="6175" ht="15.0" customHeight="1">
      <c r="A6175" s="103">
        <v>6172.0</v>
      </c>
      <c r="B6175" s="104" t="s">
        <v>12891</v>
      </c>
      <c r="C6175" s="103" t="s">
        <v>141</v>
      </c>
      <c r="D6175" s="103" t="s">
        <v>12892</v>
      </c>
      <c r="E6175" s="105">
        <v>32.76</v>
      </c>
      <c r="F6175" s="103" t="s">
        <v>86</v>
      </c>
      <c r="G6175" s="103" t="s">
        <v>606</v>
      </c>
      <c r="H6175" s="106">
        <v>1321936.03</v>
      </c>
      <c r="I6175" s="103">
        <v>1.0</v>
      </c>
      <c r="J6175" s="107">
        <v>5.0</v>
      </c>
      <c r="K6175" s="104">
        <v>2021.0</v>
      </c>
      <c r="L6175" s="103" t="s">
        <v>630</v>
      </c>
      <c r="M6175" s="103">
        <v>2021.0</v>
      </c>
      <c r="N6175" s="103" t="s">
        <v>161</v>
      </c>
      <c r="O6175" s="65" t="str">
        <f t="shared" si="1"/>
        <v>062516500001</v>
      </c>
      <c r="P6175" s="65">
        <f t="shared" si="2"/>
        <v>9</v>
      </c>
      <c r="Q6175" s="65">
        <f t="shared" si="3"/>
        <v>6</v>
      </c>
      <c r="R6175" s="65" t="str">
        <f t="shared" si="12"/>
        <v>06.251.650/0001-96</v>
      </c>
      <c r="S6175" s="84"/>
      <c r="T6175" s="84" t="str">
        <f t="shared" si="10"/>
        <v/>
      </c>
      <c r="U6175" s="84" t="str">
        <f t="shared" si="11"/>
        <v/>
      </c>
      <c r="V6175" s="65" t="str">
        <f t="shared" si="5"/>
        <v/>
      </c>
      <c r="W6175" s="84"/>
      <c r="X6175" s="84"/>
      <c r="Y6175" s="85"/>
      <c r="Z6175" s="85"/>
      <c r="AA6175" s="65" t="str">
        <f t="shared" si="6"/>
        <v/>
      </c>
      <c r="AB6175" s="65" t="str">
        <f t="shared" si="7"/>
        <v/>
      </c>
      <c r="AC6175" s="86"/>
      <c r="AD6175" s="87" t="str">
        <f t="shared" si="8"/>
        <v/>
      </c>
      <c r="AE6175" s="84"/>
      <c r="AF6175" s="86">
        <f>IF(AC6175&gt;0,AC6175,'⚙️ Config'!$B$10)</f>
        <v>0.0075</v>
      </c>
      <c r="AG6175" s="88">
        <f t="shared" si="9"/>
        <v>9914.520225</v>
      </c>
      <c r="AH6175" s="88">
        <f>AG6175*'⚙️ Config'!$B$11</f>
        <v>49572.60113</v>
      </c>
      <c r="AI6175" s="88">
        <f>AH6175*'⚙️ Config'!$B$12</f>
        <v>14871.78034</v>
      </c>
      <c r="AJ6175" s="64"/>
      <c r="AK6175" s="84"/>
      <c r="AL6175" s="84"/>
      <c r="AM6175" s="84"/>
      <c r="AN6175" s="84"/>
      <c r="AO6175" s="84"/>
      <c r="AP6175" s="84"/>
      <c r="AQ6175" s="84"/>
    </row>
    <row r="6176" ht="15.0" customHeight="1">
      <c r="A6176" s="98">
        <v>6173.0</v>
      </c>
      <c r="B6176" s="99" t="s">
        <v>12893</v>
      </c>
      <c r="C6176" s="98" t="s">
        <v>141</v>
      </c>
      <c r="D6176" s="98" t="s">
        <v>12894</v>
      </c>
      <c r="E6176" s="100">
        <v>33.5</v>
      </c>
      <c r="F6176" s="98" t="s">
        <v>86</v>
      </c>
      <c r="G6176" s="98" t="s">
        <v>606</v>
      </c>
      <c r="H6176" s="101">
        <v>1321496.68</v>
      </c>
      <c r="I6176" s="98">
        <v>1.0</v>
      </c>
      <c r="J6176" s="102">
        <v>4.7</v>
      </c>
      <c r="K6176" s="99">
        <v>2021.0</v>
      </c>
      <c r="L6176" s="98" t="s">
        <v>448</v>
      </c>
      <c r="M6176" s="98">
        <v>2021.0</v>
      </c>
      <c r="N6176" s="98" t="s">
        <v>161</v>
      </c>
      <c r="O6176" s="65" t="str">
        <f t="shared" si="1"/>
        <v>125235220001</v>
      </c>
      <c r="P6176" s="65">
        <f t="shared" si="2"/>
        <v>5</v>
      </c>
      <c r="Q6176" s="65">
        <f t="shared" si="3"/>
        <v>7</v>
      </c>
      <c r="R6176" s="65" t="str">
        <f t="shared" si="12"/>
        <v>12.523.522/0001-57</v>
      </c>
      <c r="S6176" s="84"/>
      <c r="T6176" s="84" t="str">
        <f t="shared" si="10"/>
        <v/>
      </c>
      <c r="U6176" s="84" t="str">
        <f t="shared" si="11"/>
        <v/>
      </c>
      <c r="V6176" s="65" t="str">
        <f t="shared" si="5"/>
        <v/>
      </c>
      <c r="W6176" s="84"/>
      <c r="X6176" s="84"/>
      <c r="Y6176" s="85"/>
      <c r="Z6176" s="85"/>
      <c r="AA6176" s="65" t="str">
        <f t="shared" si="6"/>
        <v/>
      </c>
      <c r="AB6176" s="65" t="str">
        <f t="shared" si="7"/>
        <v/>
      </c>
      <c r="AC6176" s="86"/>
      <c r="AD6176" s="87" t="str">
        <f t="shared" si="8"/>
        <v/>
      </c>
      <c r="AE6176" s="84"/>
      <c r="AF6176" s="86">
        <f>IF(AC6176&gt;0,AC6176,'⚙️ Config'!$B$10)</f>
        <v>0.0075</v>
      </c>
      <c r="AG6176" s="88">
        <f t="shared" si="9"/>
        <v>9911.2251</v>
      </c>
      <c r="AH6176" s="88">
        <f>AG6176*'⚙️ Config'!$B$11</f>
        <v>49556.1255</v>
      </c>
      <c r="AI6176" s="88">
        <f>AH6176*'⚙️ Config'!$B$12</f>
        <v>14866.83765</v>
      </c>
      <c r="AJ6176" s="64"/>
      <c r="AK6176" s="84"/>
      <c r="AL6176" s="84"/>
      <c r="AM6176" s="84"/>
      <c r="AN6176" s="84"/>
      <c r="AO6176" s="84"/>
      <c r="AP6176" s="84"/>
      <c r="AQ6176" s="84"/>
    </row>
    <row r="6177" ht="15.0" customHeight="1">
      <c r="A6177" s="103">
        <v>6174.0</v>
      </c>
      <c r="B6177" s="104" t="s">
        <v>12895</v>
      </c>
      <c r="C6177" s="103" t="s">
        <v>141</v>
      </c>
      <c r="D6177" s="103" t="s">
        <v>12896</v>
      </c>
      <c r="E6177" s="105">
        <v>32.76</v>
      </c>
      <c r="F6177" s="103" t="s">
        <v>86</v>
      </c>
      <c r="G6177" s="103" t="s">
        <v>606</v>
      </c>
      <c r="H6177" s="106">
        <v>1320619.26</v>
      </c>
      <c r="I6177" s="103">
        <v>1.0</v>
      </c>
      <c r="J6177" s="107">
        <v>5.0</v>
      </c>
      <c r="K6177" s="104">
        <v>2021.0</v>
      </c>
      <c r="L6177" s="103" t="s">
        <v>351</v>
      </c>
      <c r="M6177" s="103">
        <v>2021.0</v>
      </c>
      <c r="N6177" s="103" t="s">
        <v>161</v>
      </c>
      <c r="O6177" s="65" t="str">
        <f t="shared" si="1"/>
        <v>314698520001</v>
      </c>
      <c r="P6177" s="65">
        <f t="shared" si="2"/>
        <v>5</v>
      </c>
      <c r="Q6177" s="65">
        <f t="shared" si="3"/>
        <v>6</v>
      </c>
      <c r="R6177" s="65" t="str">
        <f t="shared" si="12"/>
        <v>31.469.852/0001-56</v>
      </c>
      <c r="S6177" s="84"/>
      <c r="T6177" s="84" t="str">
        <f t="shared" si="10"/>
        <v/>
      </c>
      <c r="U6177" s="84" t="str">
        <f t="shared" si="11"/>
        <v/>
      </c>
      <c r="V6177" s="65" t="str">
        <f t="shared" si="5"/>
        <v/>
      </c>
      <c r="W6177" s="84"/>
      <c r="X6177" s="84"/>
      <c r="Y6177" s="85"/>
      <c r="Z6177" s="85"/>
      <c r="AA6177" s="65" t="str">
        <f t="shared" si="6"/>
        <v/>
      </c>
      <c r="AB6177" s="65" t="str">
        <f t="shared" si="7"/>
        <v/>
      </c>
      <c r="AC6177" s="86"/>
      <c r="AD6177" s="87" t="str">
        <f t="shared" si="8"/>
        <v/>
      </c>
      <c r="AE6177" s="84"/>
      <c r="AF6177" s="86">
        <f>IF(AC6177&gt;0,AC6177,'⚙️ Config'!$B$10)</f>
        <v>0.0075</v>
      </c>
      <c r="AG6177" s="88">
        <f t="shared" si="9"/>
        <v>9904.64445</v>
      </c>
      <c r="AH6177" s="88">
        <f>AG6177*'⚙️ Config'!$B$11</f>
        <v>49523.22225</v>
      </c>
      <c r="AI6177" s="88">
        <f>AH6177*'⚙️ Config'!$B$12</f>
        <v>14856.96668</v>
      </c>
      <c r="AJ6177" s="64"/>
      <c r="AK6177" s="84"/>
      <c r="AL6177" s="84"/>
      <c r="AM6177" s="84"/>
      <c r="AN6177" s="84"/>
      <c r="AO6177" s="84"/>
      <c r="AP6177" s="84"/>
      <c r="AQ6177" s="84"/>
    </row>
    <row r="6178" ht="15.0" customHeight="1">
      <c r="A6178" s="103">
        <v>6175.0</v>
      </c>
      <c r="B6178" s="104" t="s">
        <v>12897</v>
      </c>
      <c r="C6178" s="103" t="s">
        <v>141</v>
      </c>
      <c r="D6178" s="103" t="s">
        <v>12898</v>
      </c>
      <c r="E6178" s="105">
        <v>33.24</v>
      </c>
      <c r="F6178" s="103" t="s">
        <v>86</v>
      </c>
      <c r="G6178" s="103" t="s">
        <v>606</v>
      </c>
      <c r="H6178" s="106">
        <v>1320191.45</v>
      </c>
      <c r="I6178" s="103">
        <v>1.0</v>
      </c>
      <c r="J6178" s="107">
        <v>4.8</v>
      </c>
      <c r="K6178" s="104">
        <v>2021.0</v>
      </c>
      <c r="L6178" s="103" t="s">
        <v>448</v>
      </c>
      <c r="M6178" s="103">
        <v>2021.0</v>
      </c>
      <c r="N6178" s="103" t="s">
        <v>145</v>
      </c>
      <c r="O6178" s="65" t="str">
        <f t="shared" si="1"/>
        <v>071885900001</v>
      </c>
      <c r="P6178" s="65">
        <f t="shared" si="2"/>
        <v>7</v>
      </c>
      <c r="Q6178" s="65">
        <f t="shared" si="3"/>
        <v>7</v>
      </c>
      <c r="R6178" s="65" t="str">
        <f t="shared" si="12"/>
        <v>07.188.590/0001-77</v>
      </c>
      <c r="S6178" s="84"/>
      <c r="T6178" s="84" t="str">
        <f t="shared" si="10"/>
        <v/>
      </c>
      <c r="U6178" s="84" t="str">
        <f t="shared" si="11"/>
        <v/>
      </c>
      <c r="V6178" s="65" t="str">
        <f t="shared" si="5"/>
        <v/>
      </c>
      <c r="W6178" s="84"/>
      <c r="X6178" s="84"/>
      <c r="Y6178" s="85"/>
      <c r="Z6178" s="85"/>
      <c r="AA6178" s="65" t="str">
        <f t="shared" si="6"/>
        <v/>
      </c>
      <c r="AB6178" s="65" t="str">
        <f t="shared" si="7"/>
        <v/>
      </c>
      <c r="AC6178" s="86"/>
      <c r="AD6178" s="87" t="str">
        <f t="shared" si="8"/>
        <v/>
      </c>
      <c r="AE6178" s="84"/>
      <c r="AF6178" s="86">
        <f>IF(AC6178&gt;0,AC6178,'⚙️ Config'!$B$10)</f>
        <v>0.0075</v>
      </c>
      <c r="AG6178" s="88">
        <f t="shared" si="9"/>
        <v>9901.435875</v>
      </c>
      <c r="AH6178" s="88">
        <f>AG6178*'⚙️ Config'!$B$11</f>
        <v>49507.17938</v>
      </c>
      <c r="AI6178" s="88">
        <f>AH6178*'⚙️ Config'!$B$12</f>
        <v>14852.15381</v>
      </c>
      <c r="AJ6178" s="64"/>
      <c r="AK6178" s="84"/>
      <c r="AL6178" s="84"/>
      <c r="AM6178" s="84"/>
      <c r="AN6178" s="84"/>
      <c r="AO6178" s="84"/>
      <c r="AP6178" s="84"/>
      <c r="AQ6178" s="84"/>
    </row>
    <row r="6179" ht="15.0" customHeight="1">
      <c r="A6179" s="103">
        <v>6176.0</v>
      </c>
      <c r="B6179" s="104" t="s">
        <v>12899</v>
      </c>
      <c r="C6179" s="103" t="s">
        <v>141</v>
      </c>
      <c r="D6179" s="103" t="s">
        <v>12900</v>
      </c>
      <c r="E6179" s="105">
        <v>33.24</v>
      </c>
      <c r="F6179" s="103" t="s">
        <v>86</v>
      </c>
      <c r="G6179" s="103" t="s">
        <v>606</v>
      </c>
      <c r="H6179" s="106">
        <v>1319234.94</v>
      </c>
      <c r="I6179" s="103">
        <v>1.0</v>
      </c>
      <c r="J6179" s="107">
        <v>4.8</v>
      </c>
      <c r="K6179" s="104">
        <v>2021.0</v>
      </c>
      <c r="L6179" s="103" t="s">
        <v>630</v>
      </c>
      <c r="M6179" s="103">
        <v>2021.0</v>
      </c>
      <c r="N6179" s="103" t="s">
        <v>161</v>
      </c>
      <c r="O6179" s="65" t="str">
        <f t="shared" si="1"/>
        <v>128476980001</v>
      </c>
      <c r="P6179" s="65">
        <f t="shared" si="2"/>
        <v>6</v>
      </c>
      <c r="Q6179" s="65">
        <f t="shared" si="3"/>
        <v>4</v>
      </c>
      <c r="R6179" s="65" t="str">
        <f t="shared" si="12"/>
        <v>12.847.698/0001-64</v>
      </c>
      <c r="S6179" s="84"/>
      <c r="T6179" s="84" t="str">
        <f t="shared" si="10"/>
        <v/>
      </c>
      <c r="U6179" s="84" t="str">
        <f t="shared" si="11"/>
        <v/>
      </c>
      <c r="V6179" s="65" t="str">
        <f t="shared" si="5"/>
        <v/>
      </c>
      <c r="W6179" s="84"/>
      <c r="X6179" s="84"/>
      <c r="Y6179" s="85"/>
      <c r="Z6179" s="85"/>
      <c r="AA6179" s="65" t="str">
        <f t="shared" si="6"/>
        <v/>
      </c>
      <c r="AB6179" s="65" t="str">
        <f t="shared" si="7"/>
        <v/>
      </c>
      <c r="AC6179" s="86"/>
      <c r="AD6179" s="87" t="str">
        <f t="shared" si="8"/>
        <v/>
      </c>
      <c r="AE6179" s="84"/>
      <c r="AF6179" s="86">
        <f>IF(AC6179&gt;0,AC6179,'⚙️ Config'!$B$10)</f>
        <v>0.0075</v>
      </c>
      <c r="AG6179" s="88">
        <f t="shared" si="9"/>
        <v>9894.26205</v>
      </c>
      <c r="AH6179" s="88">
        <f>AG6179*'⚙️ Config'!$B$11</f>
        <v>49471.31025</v>
      </c>
      <c r="AI6179" s="88">
        <f>AH6179*'⚙️ Config'!$B$12</f>
        <v>14841.39308</v>
      </c>
      <c r="AJ6179" s="64"/>
      <c r="AK6179" s="84"/>
      <c r="AL6179" s="84"/>
      <c r="AM6179" s="84"/>
      <c r="AN6179" s="84"/>
      <c r="AO6179" s="84"/>
      <c r="AP6179" s="84"/>
      <c r="AQ6179" s="84"/>
    </row>
    <row r="6180" ht="15.0" customHeight="1">
      <c r="A6180" s="98">
        <v>6177.0</v>
      </c>
      <c r="B6180" s="99" t="s">
        <v>12901</v>
      </c>
      <c r="C6180" s="98" t="s">
        <v>141</v>
      </c>
      <c r="D6180" s="98" t="s">
        <v>12902</v>
      </c>
      <c r="E6180" s="100">
        <v>33.24</v>
      </c>
      <c r="F6180" s="98" t="s">
        <v>86</v>
      </c>
      <c r="G6180" s="98" t="s">
        <v>606</v>
      </c>
      <c r="H6180" s="101">
        <v>1318773.02</v>
      </c>
      <c r="I6180" s="98">
        <v>1.0</v>
      </c>
      <c r="J6180" s="102">
        <v>4.8</v>
      </c>
      <c r="K6180" s="99">
        <v>2021.0</v>
      </c>
      <c r="L6180" s="98" t="s">
        <v>202</v>
      </c>
      <c r="M6180" s="98">
        <v>2021.0</v>
      </c>
      <c r="N6180" s="98" t="s">
        <v>161</v>
      </c>
      <c r="O6180" s="65" t="str">
        <f t="shared" si="1"/>
        <v>109339890001</v>
      </c>
      <c r="P6180" s="65">
        <f t="shared" si="2"/>
        <v>4</v>
      </c>
      <c r="Q6180" s="65">
        <f t="shared" si="3"/>
        <v>0</v>
      </c>
      <c r="R6180" s="65" t="str">
        <f t="shared" si="12"/>
        <v>10.933.989/0001-40</v>
      </c>
      <c r="S6180" s="84"/>
      <c r="T6180" s="84" t="str">
        <f t="shared" si="10"/>
        <v/>
      </c>
      <c r="U6180" s="84" t="str">
        <f t="shared" si="11"/>
        <v/>
      </c>
      <c r="V6180" s="65" t="str">
        <f t="shared" si="5"/>
        <v/>
      </c>
      <c r="W6180" s="84"/>
      <c r="X6180" s="84"/>
      <c r="Y6180" s="85"/>
      <c r="Z6180" s="85"/>
      <c r="AA6180" s="65" t="str">
        <f t="shared" si="6"/>
        <v/>
      </c>
      <c r="AB6180" s="65" t="str">
        <f t="shared" si="7"/>
        <v/>
      </c>
      <c r="AC6180" s="86"/>
      <c r="AD6180" s="87" t="str">
        <f t="shared" si="8"/>
        <v/>
      </c>
      <c r="AE6180" s="84"/>
      <c r="AF6180" s="86">
        <f>IF(AC6180&gt;0,AC6180,'⚙️ Config'!$B$10)</f>
        <v>0.0075</v>
      </c>
      <c r="AG6180" s="88">
        <f t="shared" si="9"/>
        <v>9890.79765</v>
      </c>
      <c r="AH6180" s="88">
        <f>AG6180*'⚙️ Config'!$B$11</f>
        <v>49453.98825</v>
      </c>
      <c r="AI6180" s="88">
        <f>AH6180*'⚙️ Config'!$B$12</f>
        <v>14836.19648</v>
      </c>
      <c r="AJ6180" s="64"/>
      <c r="AK6180" s="84"/>
      <c r="AL6180" s="84"/>
      <c r="AM6180" s="84"/>
      <c r="AN6180" s="84"/>
      <c r="AO6180" s="84"/>
      <c r="AP6180" s="84"/>
      <c r="AQ6180" s="84"/>
    </row>
    <row r="6181" ht="15.0" customHeight="1">
      <c r="A6181" s="98">
        <v>6178.0</v>
      </c>
      <c r="B6181" s="99" t="s">
        <v>12903</v>
      </c>
      <c r="C6181" s="98" t="s">
        <v>141</v>
      </c>
      <c r="D6181" s="98" t="s">
        <v>12904</v>
      </c>
      <c r="E6181" s="100">
        <v>33.5</v>
      </c>
      <c r="F6181" s="98" t="s">
        <v>86</v>
      </c>
      <c r="G6181" s="98" t="s">
        <v>606</v>
      </c>
      <c r="H6181" s="101">
        <v>1317529.22</v>
      </c>
      <c r="I6181" s="98">
        <v>1.0</v>
      </c>
      <c r="J6181" s="102">
        <v>4.7</v>
      </c>
      <c r="K6181" s="99">
        <v>2021.0</v>
      </c>
      <c r="L6181" s="98" t="s">
        <v>295</v>
      </c>
      <c r="M6181" s="98">
        <v>2021.0</v>
      </c>
      <c r="N6181" s="98" t="s">
        <v>161</v>
      </c>
      <c r="O6181" s="65" t="str">
        <f t="shared" si="1"/>
        <v>006183370001</v>
      </c>
      <c r="P6181" s="65">
        <f t="shared" si="2"/>
        <v>6</v>
      </c>
      <c r="Q6181" s="65">
        <f t="shared" si="3"/>
        <v>7</v>
      </c>
      <c r="R6181" s="65" t="str">
        <f t="shared" si="12"/>
        <v>00.618.337/0001-67</v>
      </c>
      <c r="S6181" s="84"/>
      <c r="T6181" s="84" t="str">
        <f t="shared" si="10"/>
        <v/>
      </c>
      <c r="U6181" s="84" t="str">
        <f t="shared" si="11"/>
        <v/>
      </c>
      <c r="V6181" s="65" t="str">
        <f t="shared" si="5"/>
        <v/>
      </c>
      <c r="W6181" s="84"/>
      <c r="X6181" s="84"/>
      <c r="Y6181" s="85"/>
      <c r="Z6181" s="85"/>
      <c r="AA6181" s="65" t="str">
        <f t="shared" si="6"/>
        <v/>
      </c>
      <c r="AB6181" s="65" t="str">
        <f t="shared" si="7"/>
        <v/>
      </c>
      <c r="AC6181" s="86"/>
      <c r="AD6181" s="87" t="str">
        <f t="shared" si="8"/>
        <v/>
      </c>
      <c r="AE6181" s="84"/>
      <c r="AF6181" s="86">
        <f>IF(AC6181&gt;0,AC6181,'⚙️ Config'!$B$10)</f>
        <v>0.0075</v>
      </c>
      <c r="AG6181" s="88">
        <f t="shared" si="9"/>
        <v>9881.46915</v>
      </c>
      <c r="AH6181" s="88">
        <f>AG6181*'⚙️ Config'!$B$11</f>
        <v>49407.34575</v>
      </c>
      <c r="AI6181" s="88">
        <f>AH6181*'⚙️ Config'!$B$12</f>
        <v>14822.20373</v>
      </c>
      <c r="AJ6181" s="64"/>
      <c r="AK6181" s="84"/>
      <c r="AL6181" s="84"/>
      <c r="AM6181" s="84"/>
      <c r="AN6181" s="84"/>
      <c r="AO6181" s="84"/>
      <c r="AP6181" s="84"/>
      <c r="AQ6181" s="84"/>
    </row>
    <row r="6182" ht="15.0" customHeight="1">
      <c r="A6182" s="98">
        <v>6179.0</v>
      </c>
      <c r="B6182" s="99" t="s">
        <v>12905</v>
      </c>
      <c r="C6182" s="98" t="s">
        <v>141</v>
      </c>
      <c r="D6182" s="98" t="s">
        <v>12906</v>
      </c>
      <c r="E6182" s="100">
        <v>33.24</v>
      </c>
      <c r="F6182" s="98" t="s">
        <v>86</v>
      </c>
      <c r="G6182" s="98" t="s">
        <v>606</v>
      </c>
      <c r="H6182" s="101">
        <v>1316695.17</v>
      </c>
      <c r="I6182" s="98">
        <v>1.0</v>
      </c>
      <c r="J6182" s="102">
        <v>4.8</v>
      </c>
      <c r="K6182" s="99">
        <v>2021.0</v>
      </c>
      <c r="L6182" s="98" t="s">
        <v>202</v>
      </c>
      <c r="M6182" s="98">
        <v>2021.0</v>
      </c>
      <c r="N6182" s="98" t="s">
        <v>161</v>
      </c>
      <c r="O6182" s="65" t="str">
        <f t="shared" si="1"/>
        <v>292639110001</v>
      </c>
      <c r="P6182" s="65">
        <f t="shared" si="2"/>
        <v>9</v>
      </c>
      <c r="Q6182" s="65">
        <f t="shared" si="3"/>
        <v>3</v>
      </c>
      <c r="R6182" s="65" t="str">
        <f t="shared" si="12"/>
        <v>29.263.911/0001-93</v>
      </c>
      <c r="S6182" s="84"/>
      <c r="T6182" s="84" t="str">
        <f t="shared" si="10"/>
        <v/>
      </c>
      <c r="U6182" s="84" t="str">
        <f t="shared" si="11"/>
        <v/>
      </c>
      <c r="V6182" s="65" t="str">
        <f t="shared" si="5"/>
        <v/>
      </c>
      <c r="W6182" s="84"/>
      <c r="X6182" s="84"/>
      <c r="Y6182" s="85"/>
      <c r="Z6182" s="85"/>
      <c r="AA6182" s="65" t="str">
        <f t="shared" si="6"/>
        <v/>
      </c>
      <c r="AB6182" s="65" t="str">
        <f t="shared" si="7"/>
        <v/>
      </c>
      <c r="AC6182" s="86"/>
      <c r="AD6182" s="87" t="str">
        <f t="shared" si="8"/>
        <v/>
      </c>
      <c r="AE6182" s="84"/>
      <c r="AF6182" s="86">
        <f>IF(AC6182&gt;0,AC6182,'⚙️ Config'!$B$10)</f>
        <v>0.0075</v>
      </c>
      <c r="AG6182" s="88">
        <f t="shared" si="9"/>
        <v>9875.213775</v>
      </c>
      <c r="AH6182" s="88">
        <f>AG6182*'⚙️ Config'!$B$11</f>
        <v>49376.06888</v>
      </c>
      <c r="AI6182" s="88">
        <f>AH6182*'⚙️ Config'!$B$12</f>
        <v>14812.82066</v>
      </c>
      <c r="AJ6182" s="64"/>
      <c r="AK6182" s="84"/>
      <c r="AL6182" s="84"/>
      <c r="AM6182" s="84"/>
      <c r="AN6182" s="84"/>
      <c r="AO6182" s="84"/>
      <c r="AP6182" s="84"/>
      <c r="AQ6182" s="84"/>
    </row>
    <row r="6183" ht="15.0" customHeight="1">
      <c r="A6183" s="103">
        <v>6180.0</v>
      </c>
      <c r="B6183" s="104" t="s">
        <v>12907</v>
      </c>
      <c r="C6183" s="103" t="s">
        <v>141</v>
      </c>
      <c r="D6183" s="103" t="s">
        <v>12908</v>
      </c>
      <c r="E6183" s="105">
        <v>33.24</v>
      </c>
      <c r="F6183" s="103" t="s">
        <v>86</v>
      </c>
      <c r="G6183" s="103" t="s">
        <v>606</v>
      </c>
      <c r="H6183" s="106">
        <v>1313676.99</v>
      </c>
      <c r="I6183" s="103">
        <v>1.0</v>
      </c>
      <c r="J6183" s="107">
        <v>4.8</v>
      </c>
      <c r="K6183" s="104">
        <v>2021.0</v>
      </c>
      <c r="L6183" s="103" t="s">
        <v>630</v>
      </c>
      <c r="M6183" s="103">
        <v>2021.0</v>
      </c>
      <c r="N6183" s="103" t="s">
        <v>161</v>
      </c>
      <c r="O6183" s="65" t="str">
        <f t="shared" si="1"/>
        <v>149912120001</v>
      </c>
      <c r="P6183" s="65">
        <f t="shared" si="2"/>
        <v>9</v>
      </c>
      <c r="Q6183" s="65">
        <f t="shared" si="3"/>
        <v>2</v>
      </c>
      <c r="R6183" s="65" t="str">
        <f t="shared" si="12"/>
        <v>14.991.212/0001-92</v>
      </c>
      <c r="S6183" s="84"/>
      <c r="T6183" s="84" t="str">
        <f t="shared" si="10"/>
        <v/>
      </c>
      <c r="U6183" s="84" t="str">
        <f t="shared" si="11"/>
        <v/>
      </c>
      <c r="V6183" s="65" t="str">
        <f t="shared" si="5"/>
        <v/>
      </c>
      <c r="W6183" s="84"/>
      <c r="X6183" s="84"/>
      <c r="Y6183" s="85"/>
      <c r="Z6183" s="85"/>
      <c r="AA6183" s="65" t="str">
        <f t="shared" si="6"/>
        <v/>
      </c>
      <c r="AB6183" s="65" t="str">
        <f t="shared" si="7"/>
        <v/>
      </c>
      <c r="AC6183" s="86"/>
      <c r="AD6183" s="87" t="str">
        <f t="shared" si="8"/>
        <v/>
      </c>
      <c r="AE6183" s="84"/>
      <c r="AF6183" s="86">
        <f>IF(AC6183&gt;0,AC6183,'⚙️ Config'!$B$10)</f>
        <v>0.0075</v>
      </c>
      <c r="AG6183" s="88">
        <f t="shared" si="9"/>
        <v>9852.577425</v>
      </c>
      <c r="AH6183" s="88">
        <f>AG6183*'⚙️ Config'!$B$11</f>
        <v>49262.88713</v>
      </c>
      <c r="AI6183" s="88">
        <f>AH6183*'⚙️ Config'!$B$12</f>
        <v>14778.86614</v>
      </c>
      <c r="AJ6183" s="64"/>
      <c r="AK6183" s="84"/>
      <c r="AL6183" s="84"/>
      <c r="AM6183" s="84"/>
      <c r="AN6183" s="84"/>
      <c r="AO6183" s="84"/>
      <c r="AP6183" s="84"/>
      <c r="AQ6183" s="84"/>
    </row>
    <row r="6184" ht="15.0" customHeight="1">
      <c r="A6184" s="98">
        <v>6181.0</v>
      </c>
      <c r="B6184" s="99" t="s">
        <v>12909</v>
      </c>
      <c r="C6184" s="98" t="s">
        <v>141</v>
      </c>
      <c r="D6184" s="98" t="s">
        <v>12910</v>
      </c>
      <c r="E6184" s="100">
        <v>33.5</v>
      </c>
      <c r="F6184" s="98" t="s">
        <v>86</v>
      </c>
      <c r="G6184" s="98" t="s">
        <v>606</v>
      </c>
      <c r="H6184" s="101">
        <v>1313464.54</v>
      </c>
      <c r="I6184" s="98">
        <v>1.0</v>
      </c>
      <c r="J6184" s="102">
        <v>4.7</v>
      </c>
      <c r="K6184" s="99">
        <v>2021.0</v>
      </c>
      <c r="L6184" s="98" t="s">
        <v>268</v>
      </c>
      <c r="M6184" s="98">
        <v>2021.0</v>
      </c>
      <c r="N6184" s="98" t="s">
        <v>161</v>
      </c>
      <c r="O6184" s="65" t="str">
        <f t="shared" si="1"/>
        <v>506577580001</v>
      </c>
      <c r="P6184" s="65">
        <f t="shared" si="2"/>
        <v>7</v>
      </c>
      <c r="Q6184" s="65">
        <f t="shared" si="3"/>
        <v>5</v>
      </c>
      <c r="R6184" s="65" t="str">
        <f t="shared" si="12"/>
        <v>50.657.758/0001-75</v>
      </c>
      <c r="S6184" s="84"/>
      <c r="T6184" s="84" t="str">
        <f t="shared" si="10"/>
        <v/>
      </c>
      <c r="U6184" s="84" t="str">
        <f t="shared" si="11"/>
        <v/>
      </c>
      <c r="V6184" s="65" t="str">
        <f t="shared" si="5"/>
        <v/>
      </c>
      <c r="W6184" s="84"/>
      <c r="X6184" s="84"/>
      <c r="Y6184" s="85"/>
      <c r="Z6184" s="85"/>
      <c r="AA6184" s="65" t="str">
        <f t="shared" si="6"/>
        <v/>
      </c>
      <c r="AB6184" s="65" t="str">
        <f t="shared" si="7"/>
        <v/>
      </c>
      <c r="AC6184" s="86"/>
      <c r="AD6184" s="87" t="str">
        <f t="shared" si="8"/>
        <v/>
      </c>
      <c r="AE6184" s="84"/>
      <c r="AF6184" s="86">
        <f>IF(AC6184&gt;0,AC6184,'⚙️ Config'!$B$10)</f>
        <v>0.0075</v>
      </c>
      <c r="AG6184" s="88">
        <f t="shared" si="9"/>
        <v>9850.98405</v>
      </c>
      <c r="AH6184" s="88">
        <f>AG6184*'⚙️ Config'!$B$11</f>
        <v>49254.92025</v>
      </c>
      <c r="AI6184" s="88">
        <f>AH6184*'⚙️ Config'!$B$12</f>
        <v>14776.47608</v>
      </c>
      <c r="AJ6184" s="64"/>
      <c r="AK6184" s="84"/>
      <c r="AL6184" s="84"/>
      <c r="AM6184" s="84"/>
      <c r="AN6184" s="84"/>
      <c r="AO6184" s="84"/>
      <c r="AP6184" s="84"/>
      <c r="AQ6184" s="84"/>
    </row>
    <row r="6185" ht="15.0" customHeight="1">
      <c r="A6185" s="98">
        <v>6182.0</v>
      </c>
      <c r="B6185" s="99" t="s">
        <v>12911</v>
      </c>
      <c r="C6185" s="98" t="s">
        <v>141</v>
      </c>
      <c r="D6185" s="98" t="s">
        <v>12912</v>
      </c>
      <c r="E6185" s="100">
        <v>34.62</v>
      </c>
      <c r="F6185" s="98" t="s">
        <v>86</v>
      </c>
      <c r="G6185" s="98" t="s">
        <v>606</v>
      </c>
      <c r="H6185" s="101">
        <v>1312612.08</v>
      </c>
      <c r="I6185" s="98">
        <v>1.0</v>
      </c>
      <c r="J6185" s="102">
        <v>4.3</v>
      </c>
      <c r="K6185" s="99">
        <v>2021.0</v>
      </c>
      <c r="L6185" s="98" t="s">
        <v>177</v>
      </c>
      <c r="M6185" s="98">
        <v>2021.0</v>
      </c>
      <c r="N6185" s="98" t="s">
        <v>161</v>
      </c>
      <c r="O6185" s="65" t="str">
        <f t="shared" si="1"/>
        <v>036331700001</v>
      </c>
      <c r="P6185" s="65">
        <f t="shared" si="2"/>
        <v>0</v>
      </c>
      <c r="Q6185" s="65">
        <f t="shared" si="3"/>
        <v>0</v>
      </c>
      <c r="R6185" s="65" t="str">
        <f t="shared" si="12"/>
        <v>03.633.170/0001-00</v>
      </c>
      <c r="S6185" s="84"/>
      <c r="T6185" s="84" t="str">
        <f t="shared" si="10"/>
        <v/>
      </c>
      <c r="U6185" s="84" t="str">
        <f t="shared" si="11"/>
        <v/>
      </c>
      <c r="V6185" s="65" t="str">
        <f t="shared" si="5"/>
        <v/>
      </c>
      <c r="W6185" s="84"/>
      <c r="X6185" s="84"/>
      <c r="Y6185" s="85"/>
      <c r="Z6185" s="85"/>
      <c r="AA6185" s="65" t="str">
        <f t="shared" si="6"/>
        <v/>
      </c>
      <c r="AB6185" s="65" t="str">
        <f t="shared" si="7"/>
        <v/>
      </c>
      <c r="AC6185" s="86"/>
      <c r="AD6185" s="87" t="str">
        <f t="shared" si="8"/>
        <v/>
      </c>
      <c r="AE6185" s="84"/>
      <c r="AF6185" s="86">
        <f>IF(AC6185&gt;0,AC6185,'⚙️ Config'!$B$10)</f>
        <v>0.0075</v>
      </c>
      <c r="AG6185" s="88">
        <f t="shared" si="9"/>
        <v>9844.5906</v>
      </c>
      <c r="AH6185" s="88">
        <f>AG6185*'⚙️ Config'!$B$11</f>
        <v>49222.953</v>
      </c>
      <c r="AI6185" s="88">
        <f>AH6185*'⚙️ Config'!$B$12</f>
        <v>14766.8859</v>
      </c>
      <c r="AJ6185" s="64"/>
      <c r="AK6185" s="84"/>
      <c r="AL6185" s="84"/>
      <c r="AM6185" s="84"/>
      <c r="AN6185" s="84"/>
      <c r="AO6185" s="84"/>
      <c r="AP6185" s="84"/>
      <c r="AQ6185" s="84"/>
    </row>
    <row r="6186" ht="15.0" customHeight="1">
      <c r="A6186" s="103">
        <v>6183.0</v>
      </c>
      <c r="B6186" s="104" t="s">
        <v>12913</v>
      </c>
      <c r="C6186" s="103" t="s">
        <v>141</v>
      </c>
      <c r="D6186" s="103" t="s">
        <v>12914</v>
      </c>
      <c r="E6186" s="105">
        <v>33.0</v>
      </c>
      <c r="F6186" s="103" t="s">
        <v>86</v>
      </c>
      <c r="G6186" s="103" t="s">
        <v>606</v>
      </c>
      <c r="H6186" s="106">
        <v>1312445.67</v>
      </c>
      <c r="I6186" s="103">
        <v>1.0</v>
      </c>
      <c r="J6186" s="107">
        <v>4.9</v>
      </c>
      <c r="K6186" s="104">
        <v>2021.0</v>
      </c>
      <c r="L6186" s="103" t="s">
        <v>630</v>
      </c>
      <c r="M6186" s="103">
        <v>2021.0</v>
      </c>
      <c r="N6186" s="103" t="s">
        <v>145</v>
      </c>
      <c r="O6186" s="65" t="str">
        <f t="shared" si="1"/>
        <v>286216900001</v>
      </c>
      <c r="P6186" s="65">
        <f t="shared" si="2"/>
        <v>1</v>
      </c>
      <c r="Q6186" s="65">
        <f t="shared" si="3"/>
        <v>5</v>
      </c>
      <c r="R6186" s="65" t="str">
        <f t="shared" si="12"/>
        <v>28.621.690/0001-15</v>
      </c>
      <c r="S6186" s="84"/>
      <c r="T6186" s="84" t="str">
        <f t="shared" si="10"/>
        <v/>
      </c>
      <c r="U6186" s="84" t="str">
        <f t="shared" si="11"/>
        <v/>
      </c>
      <c r="V6186" s="65" t="str">
        <f t="shared" si="5"/>
        <v/>
      </c>
      <c r="W6186" s="84"/>
      <c r="X6186" s="84"/>
      <c r="Y6186" s="85"/>
      <c r="Z6186" s="85"/>
      <c r="AA6186" s="65" t="str">
        <f t="shared" si="6"/>
        <v/>
      </c>
      <c r="AB6186" s="65" t="str">
        <f t="shared" si="7"/>
        <v/>
      </c>
      <c r="AC6186" s="86"/>
      <c r="AD6186" s="87" t="str">
        <f t="shared" si="8"/>
        <v/>
      </c>
      <c r="AE6186" s="84"/>
      <c r="AF6186" s="86">
        <f>IF(AC6186&gt;0,AC6186,'⚙️ Config'!$B$10)</f>
        <v>0.0075</v>
      </c>
      <c r="AG6186" s="88">
        <f t="shared" si="9"/>
        <v>9843.342525</v>
      </c>
      <c r="AH6186" s="88">
        <f>AG6186*'⚙️ Config'!$B$11</f>
        <v>49216.71263</v>
      </c>
      <c r="AI6186" s="88">
        <f>AH6186*'⚙️ Config'!$B$12</f>
        <v>14765.01379</v>
      </c>
      <c r="AJ6186" s="64"/>
      <c r="AK6186" s="84"/>
      <c r="AL6186" s="84"/>
      <c r="AM6186" s="84"/>
      <c r="AN6186" s="84"/>
      <c r="AO6186" s="84"/>
      <c r="AP6186" s="84"/>
      <c r="AQ6186" s="84"/>
    </row>
    <row r="6187" ht="15.0" customHeight="1">
      <c r="A6187" s="103">
        <v>6184.0</v>
      </c>
      <c r="B6187" s="104" t="s">
        <v>12915</v>
      </c>
      <c r="C6187" s="103" t="s">
        <v>141</v>
      </c>
      <c r="D6187" s="103" t="s">
        <v>12916</v>
      </c>
      <c r="E6187" s="105">
        <v>33.24</v>
      </c>
      <c r="F6187" s="103" t="s">
        <v>86</v>
      </c>
      <c r="G6187" s="103" t="s">
        <v>606</v>
      </c>
      <c r="H6187" s="106">
        <v>1312119.76</v>
      </c>
      <c r="I6187" s="103">
        <v>1.0</v>
      </c>
      <c r="J6187" s="107">
        <v>4.8</v>
      </c>
      <c r="K6187" s="104">
        <v>2021.0</v>
      </c>
      <c r="L6187" s="103" t="s">
        <v>630</v>
      </c>
      <c r="M6187" s="103">
        <v>2021.0</v>
      </c>
      <c r="N6187" s="103" t="s">
        <v>145</v>
      </c>
      <c r="O6187" s="65" t="str">
        <f t="shared" si="1"/>
        <v>208547290001</v>
      </c>
      <c r="P6187" s="65">
        <f t="shared" si="2"/>
        <v>3</v>
      </c>
      <c r="Q6187" s="65">
        <f t="shared" si="3"/>
        <v>2</v>
      </c>
      <c r="R6187" s="65" t="str">
        <f t="shared" si="12"/>
        <v>20.854.729/0001-32</v>
      </c>
      <c r="S6187" s="84"/>
      <c r="T6187" s="84" t="str">
        <f t="shared" si="10"/>
        <v/>
      </c>
      <c r="U6187" s="84" t="str">
        <f t="shared" si="11"/>
        <v/>
      </c>
      <c r="V6187" s="65" t="str">
        <f t="shared" si="5"/>
        <v/>
      </c>
      <c r="W6187" s="84"/>
      <c r="X6187" s="84"/>
      <c r="Y6187" s="85"/>
      <c r="Z6187" s="85"/>
      <c r="AA6187" s="65" t="str">
        <f t="shared" si="6"/>
        <v/>
      </c>
      <c r="AB6187" s="65" t="str">
        <f t="shared" si="7"/>
        <v/>
      </c>
      <c r="AC6187" s="86"/>
      <c r="AD6187" s="87" t="str">
        <f t="shared" si="8"/>
        <v/>
      </c>
      <c r="AE6187" s="84"/>
      <c r="AF6187" s="86">
        <f>IF(AC6187&gt;0,AC6187,'⚙️ Config'!$B$10)</f>
        <v>0.0075</v>
      </c>
      <c r="AG6187" s="88">
        <f t="shared" si="9"/>
        <v>9840.8982</v>
      </c>
      <c r="AH6187" s="88">
        <f>AG6187*'⚙️ Config'!$B$11</f>
        <v>49204.491</v>
      </c>
      <c r="AI6187" s="88">
        <f>AH6187*'⚙️ Config'!$B$12</f>
        <v>14761.3473</v>
      </c>
      <c r="AJ6187" s="64"/>
      <c r="AK6187" s="84"/>
      <c r="AL6187" s="84"/>
      <c r="AM6187" s="84"/>
      <c r="AN6187" s="84"/>
      <c r="AO6187" s="84"/>
      <c r="AP6187" s="84"/>
      <c r="AQ6187" s="84"/>
    </row>
    <row r="6188" ht="15.0" customHeight="1">
      <c r="A6188" s="103">
        <v>6185.0</v>
      </c>
      <c r="B6188" s="104" t="s">
        <v>12917</v>
      </c>
      <c r="C6188" s="103" t="s">
        <v>141</v>
      </c>
      <c r="D6188" s="103" t="s">
        <v>12918</v>
      </c>
      <c r="E6188" s="105">
        <v>33.5</v>
      </c>
      <c r="F6188" s="103" t="s">
        <v>86</v>
      </c>
      <c r="G6188" s="103" t="s">
        <v>606</v>
      </c>
      <c r="H6188" s="106">
        <v>1311278.94</v>
      </c>
      <c r="I6188" s="103">
        <v>1.0</v>
      </c>
      <c r="J6188" s="107">
        <v>4.7</v>
      </c>
      <c r="K6188" s="104">
        <v>2021.0</v>
      </c>
      <c r="L6188" s="103" t="s">
        <v>630</v>
      </c>
      <c r="M6188" s="103">
        <v>2021.0</v>
      </c>
      <c r="N6188" s="103" t="s">
        <v>161</v>
      </c>
      <c r="O6188" s="65" t="str">
        <f t="shared" si="1"/>
        <v>239796990001</v>
      </c>
      <c r="P6188" s="65">
        <f t="shared" si="2"/>
        <v>8</v>
      </c>
      <c r="Q6188" s="65">
        <f t="shared" si="3"/>
        <v>9</v>
      </c>
      <c r="R6188" s="65" t="str">
        <f t="shared" si="12"/>
        <v>23.979.699/0001-89</v>
      </c>
      <c r="S6188" s="84"/>
      <c r="T6188" s="84" t="str">
        <f t="shared" si="10"/>
        <v/>
      </c>
      <c r="U6188" s="84" t="str">
        <f t="shared" si="11"/>
        <v/>
      </c>
      <c r="V6188" s="65" t="str">
        <f t="shared" si="5"/>
        <v/>
      </c>
      <c r="W6188" s="84"/>
      <c r="X6188" s="84"/>
      <c r="Y6188" s="85"/>
      <c r="Z6188" s="85"/>
      <c r="AA6188" s="65" t="str">
        <f t="shared" si="6"/>
        <v/>
      </c>
      <c r="AB6188" s="65" t="str">
        <f t="shared" si="7"/>
        <v/>
      </c>
      <c r="AC6188" s="86"/>
      <c r="AD6188" s="87" t="str">
        <f t="shared" si="8"/>
        <v/>
      </c>
      <c r="AE6188" s="84"/>
      <c r="AF6188" s="86">
        <f>IF(AC6188&gt;0,AC6188,'⚙️ Config'!$B$10)</f>
        <v>0.0075</v>
      </c>
      <c r="AG6188" s="88">
        <f t="shared" si="9"/>
        <v>9834.59205</v>
      </c>
      <c r="AH6188" s="88">
        <f>AG6188*'⚙️ Config'!$B$11</f>
        <v>49172.96025</v>
      </c>
      <c r="AI6188" s="88">
        <f>AH6188*'⚙️ Config'!$B$12</f>
        <v>14751.88808</v>
      </c>
      <c r="AJ6188" s="64"/>
      <c r="AK6188" s="84"/>
      <c r="AL6188" s="84"/>
      <c r="AM6188" s="84"/>
      <c r="AN6188" s="84"/>
      <c r="AO6188" s="84"/>
      <c r="AP6188" s="84"/>
      <c r="AQ6188" s="84"/>
    </row>
    <row r="6189" ht="15.0" customHeight="1">
      <c r="A6189" s="98">
        <v>6186.0</v>
      </c>
      <c r="B6189" s="99" t="s">
        <v>12919</v>
      </c>
      <c r="C6189" s="98" t="s">
        <v>141</v>
      </c>
      <c r="D6189" s="98" t="s">
        <v>12920</v>
      </c>
      <c r="E6189" s="100">
        <v>33.5</v>
      </c>
      <c r="F6189" s="98" t="s">
        <v>86</v>
      </c>
      <c r="G6189" s="98" t="s">
        <v>606</v>
      </c>
      <c r="H6189" s="101">
        <v>1310705.89</v>
      </c>
      <c r="I6189" s="98">
        <v>1.0</v>
      </c>
      <c r="J6189" s="102">
        <v>4.7</v>
      </c>
      <c r="K6189" s="99">
        <v>2021.0</v>
      </c>
      <c r="L6189" s="98" t="s">
        <v>448</v>
      </c>
      <c r="M6189" s="98">
        <v>2021.0</v>
      </c>
      <c r="N6189" s="98" t="s">
        <v>145</v>
      </c>
      <c r="O6189" s="65" t="str">
        <f t="shared" si="1"/>
        <v>743686630001</v>
      </c>
      <c r="P6189" s="65">
        <f t="shared" si="2"/>
        <v>0</v>
      </c>
      <c r="Q6189" s="65">
        <f t="shared" si="3"/>
        <v>8</v>
      </c>
      <c r="R6189" s="65" t="str">
        <f t="shared" si="12"/>
        <v>74.368.663/0001-08</v>
      </c>
      <c r="S6189" s="84"/>
      <c r="T6189" s="84" t="str">
        <f t="shared" si="10"/>
        <v/>
      </c>
      <c r="U6189" s="84" t="str">
        <f t="shared" si="11"/>
        <v/>
      </c>
      <c r="V6189" s="65" t="str">
        <f t="shared" si="5"/>
        <v/>
      </c>
      <c r="W6189" s="84"/>
      <c r="X6189" s="84"/>
      <c r="Y6189" s="85"/>
      <c r="Z6189" s="85"/>
      <c r="AA6189" s="65" t="str">
        <f t="shared" si="6"/>
        <v/>
      </c>
      <c r="AB6189" s="65" t="str">
        <f t="shared" si="7"/>
        <v/>
      </c>
      <c r="AC6189" s="86"/>
      <c r="AD6189" s="87" t="str">
        <f t="shared" si="8"/>
        <v/>
      </c>
      <c r="AE6189" s="84"/>
      <c r="AF6189" s="86">
        <f>IF(AC6189&gt;0,AC6189,'⚙️ Config'!$B$10)</f>
        <v>0.0075</v>
      </c>
      <c r="AG6189" s="88">
        <f t="shared" si="9"/>
        <v>9830.294175</v>
      </c>
      <c r="AH6189" s="88">
        <f>AG6189*'⚙️ Config'!$B$11</f>
        <v>49151.47088</v>
      </c>
      <c r="AI6189" s="88">
        <f>AH6189*'⚙️ Config'!$B$12</f>
        <v>14745.44126</v>
      </c>
      <c r="AJ6189" s="64"/>
      <c r="AK6189" s="84"/>
      <c r="AL6189" s="84"/>
      <c r="AM6189" s="84"/>
      <c r="AN6189" s="84"/>
      <c r="AO6189" s="84"/>
      <c r="AP6189" s="84"/>
      <c r="AQ6189" s="84"/>
    </row>
    <row r="6190" ht="15.0" customHeight="1">
      <c r="A6190" s="103">
        <v>6187.0</v>
      </c>
      <c r="B6190" s="104" t="s">
        <v>12921</v>
      </c>
      <c r="C6190" s="103" t="s">
        <v>141</v>
      </c>
      <c r="D6190" s="103" t="s">
        <v>12922</v>
      </c>
      <c r="E6190" s="105">
        <v>33.5</v>
      </c>
      <c r="F6190" s="103" t="s">
        <v>86</v>
      </c>
      <c r="G6190" s="103" t="s">
        <v>606</v>
      </c>
      <c r="H6190" s="106">
        <v>1310415.99</v>
      </c>
      <c r="I6190" s="103">
        <v>1.0</v>
      </c>
      <c r="J6190" s="107">
        <v>4.7</v>
      </c>
      <c r="K6190" s="104">
        <v>2021.0</v>
      </c>
      <c r="L6190" s="103" t="s">
        <v>448</v>
      </c>
      <c r="M6190" s="103">
        <v>2021.0</v>
      </c>
      <c r="N6190" s="103" t="s">
        <v>161</v>
      </c>
      <c r="O6190" s="65" t="str">
        <f t="shared" si="1"/>
        <v>564165550001</v>
      </c>
      <c r="P6190" s="65">
        <f t="shared" si="2"/>
        <v>7</v>
      </c>
      <c r="Q6190" s="65">
        <f t="shared" si="3"/>
        <v>3</v>
      </c>
      <c r="R6190" s="65" t="str">
        <f t="shared" si="12"/>
        <v>56.416.555/0001-73</v>
      </c>
      <c r="S6190" s="84"/>
      <c r="T6190" s="84" t="str">
        <f t="shared" si="10"/>
        <v/>
      </c>
      <c r="U6190" s="84" t="str">
        <f t="shared" si="11"/>
        <v/>
      </c>
      <c r="V6190" s="65" t="str">
        <f t="shared" si="5"/>
        <v/>
      </c>
      <c r="W6190" s="84"/>
      <c r="X6190" s="84"/>
      <c r="Y6190" s="85"/>
      <c r="Z6190" s="85"/>
      <c r="AA6190" s="65" t="str">
        <f t="shared" si="6"/>
        <v/>
      </c>
      <c r="AB6190" s="65" t="str">
        <f t="shared" si="7"/>
        <v/>
      </c>
      <c r="AC6190" s="86"/>
      <c r="AD6190" s="87" t="str">
        <f t="shared" si="8"/>
        <v/>
      </c>
      <c r="AE6190" s="84"/>
      <c r="AF6190" s="86">
        <f>IF(AC6190&gt;0,AC6190,'⚙️ Config'!$B$10)</f>
        <v>0.0075</v>
      </c>
      <c r="AG6190" s="88">
        <f t="shared" si="9"/>
        <v>9828.119925</v>
      </c>
      <c r="AH6190" s="88">
        <f>AG6190*'⚙️ Config'!$B$11</f>
        <v>49140.59963</v>
      </c>
      <c r="AI6190" s="88">
        <f>AH6190*'⚙️ Config'!$B$12</f>
        <v>14742.17989</v>
      </c>
      <c r="AJ6190" s="64"/>
      <c r="AK6190" s="84"/>
      <c r="AL6190" s="84"/>
      <c r="AM6190" s="84"/>
      <c r="AN6190" s="84"/>
      <c r="AO6190" s="84"/>
      <c r="AP6190" s="84"/>
      <c r="AQ6190" s="84"/>
    </row>
    <row r="6191" ht="15.0" customHeight="1">
      <c r="A6191" s="98">
        <v>6188.0</v>
      </c>
      <c r="B6191" s="99" t="s">
        <v>12923</v>
      </c>
      <c r="C6191" s="98" t="s">
        <v>141</v>
      </c>
      <c r="D6191" s="98" t="s">
        <v>12924</v>
      </c>
      <c r="E6191" s="100">
        <v>33.76</v>
      </c>
      <c r="F6191" s="98" t="s">
        <v>86</v>
      </c>
      <c r="G6191" s="98" t="s">
        <v>606</v>
      </c>
      <c r="H6191" s="101">
        <v>1309564.2</v>
      </c>
      <c r="I6191" s="98">
        <v>1.0</v>
      </c>
      <c r="J6191" s="102">
        <v>4.6</v>
      </c>
      <c r="K6191" s="99">
        <v>2021.0</v>
      </c>
      <c r="L6191" s="98" t="s">
        <v>295</v>
      </c>
      <c r="M6191" s="98">
        <v>2021.0</v>
      </c>
      <c r="N6191" s="98" t="s">
        <v>161</v>
      </c>
      <c r="O6191" s="65" t="str">
        <f t="shared" si="1"/>
        <v>744354390001</v>
      </c>
      <c r="P6191" s="65">
        <f t="shared" si="2"/>
        <v>8</v>
      </c>
      <c r="Q6191" s="65">
        <f t="shared" si="3"/>
        <v>3</v>
      </c>
      <c r="R6191" s="65" t="str">
        <f t="shared" si="12"/>
        <v>74.435.439/0001-83</v>
      </c>
      <c r="S6191" s="84"/>
      <c r="T6191" s="84" t="str">
        <f t="shared" si="10"/>
        <v/>
      </c>
      <c r="U6191" s="84" t="str">
        <f t="shared" si="11"/>
        <v/>
      </c>
      <c r="V6191" s="65" t="str">
        <f t="shared" si="5"/>
        <v/>
      </c>
      <c r="W6191" s="84"/>
      <c r="X6191" s="84"/>
      <c r="Y6191" s="85"/>
      <c r="Z6191" s="85"/>
      <c r="AA6191" s="65" t="str">
        <f t="shared" si="6"/>
        <v/>
      </c>
      <c r="AB6191" s="65" t="str">
        <f t="shared" si="7"/>
        <v/>
      </c>
      <c r="AC6191" s="86"/>
      <c r="AD6191" s="87" t="str">
        <f t="shared" si="8"/>
        <v/>
      </c>
      <c r="AE6191" s="84"/>
      <c r="AF6191" s="86">
        <f>IF(AC6191&gt;0,AC6191,'⚙️ Config'!$B$10)</f>
        <v>0.0075</v>
      </c>
      <c r="AG6191" s="88">
        <f t="shared" si="9"/>
        <v>9821.7315</v>
      </c>
      <c r="AH6191" s="88">
        <f>AG6191*'⚙️ Config'!$B$11</f>
        <v>49108.6575</v>
      </c>
      <c r="AI6191" s="88">
        <f>AH6191*'⚙️ Config'!$B$12</f>
        <v>14732.59725</v>
      </c>
      <c r="AJ6191" s="64"/>
      <c r="AK6191" s="84"/>
      <c r="AL6191" s="84"/>
      <c r="AM6191" s="84"/>
      <c r="AN6191" s="84"/>
      <c r="AO6191" s="84"/>
      <c r="AP6191" s="84"/>
      <c r="AQ6191" s="84"/>
    </row>
    <row r="6192" ht="15.0" customHeight="1">
      <c r="A6192" s="98">
        <v>6189.0</v>
      </c>
      <c r="B6192" s="99" t="s">
        <v>12925</v>
      </c>
      <c r="C6192" s="98" t="s">
        <v>141</v>
      </c>
      <c r="D6192" s="98" t="s">
        <v>12926</v>
      </c>
      <c r="E6192" s="100">
        <v>33.24</v>
      </c>
      <c r="F6192" s="98" t="s">
        <v>86</v>
      </c>
      <c r="G6192" s="98" t="s">
        <v>606</v>
      </c>
      <c r="H6192" s="101">
        <v>1309381.1</v>
      </c>
      <c r="I6192" s="98">
        <v>1.0</v>
      </c>
      <c r="J6192" s="102">
        <v>4.8</v>
      </c>
      <c r="K6192" s="99">
        <v>2021.0</v>
      </c>
      <c r="L6192" s="98" t="s">
        <v>448</v>
      </c>
      <c r="M6192" s="98">
        <v>2021.0</v>
      </c>
      <c r="N6192" s="98" t="s">
        <v>161</v>
      </c>
      <c r="O6192" s="65" t="str">
        <f t="shared" si="1"/>
        <v>045058740001</v>
      </c>
      <c r="P6192" s="65">
        <f t="shared" si="2"/>
        <v>5</v>
      </c>
      <c r="Q6192" s="65">
        <f t="shared" si="3"/>
        <v>1</v>
      </c>
      <c r="R6192" s="65" t="str">
        <f t="shared" si="12"/>
        <v>04.505.874/0001-51</v>
      </c>
      <c r="S6192" s="84"/>
      <c r="T6192" s="84" t="str">
        <f t="shared" si="10"/>
        <v/>
      </c>
      <c r="U6192" s="84" t="str">
        <f t="shared" si="11"/>
        <v/>
      </c>
      <c r="V6192" s="65" t="str">
        <f t="shared" si="5"/>
        <v/>
      </c>
      <c r="W6192" s="84"/>
      <c r="X6192" s="84"/>
      <c r="Y6192" s="85"/>
      <c r="Z6192" s="85"/>
      <c r="AA6192" s="65" t="str">
        <f t="shared" si="6"/>
        <v/>
      </c>
      <c r="AB6192" s="65" t="str">
        <f t="shared" si="7"/>
        <v/>
      </c>
      <c r="AC6192" s="86"/>
      <c r="AD6192" s="87" t="str">
        <f t="shared" si="8"/>
        <v/>
      </c>
      <c r="AE6192" s="84"/>
      <c r="AF6192" s="86">
        <f>IF(AC6192&gt;0,AC6192,'⚙️ Config'!$B$10)</f>
        <v>0.0075</v>
      </c>
      <c r="AG6192" s="88">
        <f t="shared" si="9"/>
        <v>9820.35825</v>
      </c>
      <c r="AH6192" s="88">
        <f>AG6192*'⚙️ Config'!$B$11</f>
        <v>49101.79125</v>
      </c>
      <c r="AI6192" s="88">
        <f>AH6192*'⚙️ Config'!$B$12</f>
        <v>14730.53738</v>
      </c>
      <c r="AJ6192" s="64"/>
      <c r="AK6192" s="84"/>
      <c r="AL6192" s="84"/>
      <c r="AM6192" s="84"/>
      <c r="AN6192" s="84"/>
      <c r="AO6192" s="84"/>
      <c r="AP6192" s="84"/>
      <c r="AQ6192" s="84"/>
    </row>
    <row r="6193" ht="15.0" customHeight="1">
      <c r="A6193" s="103">
        <v>6190.0</v>
      </c>
      <c r="B6193" s="104" t="s">
        <v>12927</v>
      </c>
      <c r="C6193" s="103" t="s">
        <v>141</v>
      </c>
      <c r="D6193" s="103" t="s">
        <v>12928</v>
      </c>
      <c r="E6193" s="105">
        <v>33.5</v>
      </c>
      <c r="F6193" s="103" t="s">
        <v>86</v>
      </c>
      <c r="G6193" s="103" t="s">
        <v>606</v>
      </c>
      <c r="H6193" s="106">
        <v>1307976.9</v>
      </c>
      <c r="I6193" s="103">
        <v>1.0</v>
      </c>
      <c r="J6193" s="107">
        <v>4.7</v>
      </c>
      <c r="K6193" s="104">
        <v>2021.0</v>
      </c>
      <c r="L6193" s="103" t="s">
        <v>630</v>
      </c>
      <c r="M6193" s="103">
        <v>2021.0</v>
      </c>
      <c r="N6193" s="103" t="s">
        <v>161</v>
      </c>
      <c r="O6193" s="65" t="str">
        <f t="shared" si="1"/>
        <v>116659010001</v>
      </c>
      <c r="P6193" s="65">
        <f t="shared" si="2"/>
        <v>1</v>
      </c>
      <c r="Q6193" s="65">
        <f t="shared" si="3"/>
        <v>9</v>
      </c>
      <c r="R6193" s="65" t="str">
        <f t="shared" si="12"/>
        <v>11.665.901/0001-19</v>
      </c>
      <c r="S6193" s="84"/>
      <c r="T6193" s="84" t="str">
        <f t="shared" si="10"/>
        <v/>
      </c>
      <c r="U6193" s="84" t="str">
        <f t="shared" si="11"/>
        <v/>
      </c>
      <c r="V6193" s="65" t="str">
        <f t="shared" si="5"/>
        <v/>
      </c>
      <c r="W6193" s="84"/>
      <c r="X6193" s="84"/>
      <c r="Y6193" s="85"/>
      <c r="Z6193" s="85"/>
      <c r="AA6193" s="65" t="str">
        <f t="shared" si="6"/>
        <v/>
      </c>
      <c r="AB6193" s="65" t="str">
        <f t="shared" si="7"/>
        <v/>
      </c>
      <c r="AC6193" s="86"/>
      <c r="AD6193" s="87" t="str">
        <f t="shared" si="8"/>
        <v/>
      </c>
      <c r="AE6193" s="84"/>
      <c r="AF6193" s="86">
        <f>IF(AC6193&gt;0,AC6193,'⚙️ Config'!$B$10)</f>
        <v>0.0075</v>
      </c>
      <c r="AG6193" s="88">
        <f t="shared" si="9"/>
        <v>9809.82675</v>
      </c>
      <c r="AH6193" s="88">
        <f>AG6193*'⚙️ Config'!$B$11</f>
        <v>49049.13375</v>
      </c>
      <c r="AI6193" s="88">
        <f>AH6193*'⚙️ Config'!$B$12</f>
        <v>14714.74013</v>
      </c>
      <c r="AJ6193" s="64"/>
      <c r="AK6193" s="84"/>
      <c r="AL6193" s="84"/>
      <c r="AM6193" s="84"/>
      <c r="AN6193" s="84"/>
      <c r="AO6193" s="84"/>
      <c r="AP6193" s="84"/>
      <c r="AQ6193" s="84"/>
    </row>
    <row r="6194" ht="15.0" customHeight="1">
      <c r="A6194" s="103">
        <v>6191.0</v>
      </c>
      <c r="B6194" s="104" t="s">
        <v>12929</v>
      </c>
      <c r="C6194" s="103" t="s">
        <v>141</v>
      </c>
      <c r="D6194" s="103" t="s">
        <v>12930</v>
      </c>
      <c r="E6194" s="105">
        <v>34.04</v>
      </c>
      <c r="F6194" s="103" t="s">
        <v>86</v>
      </c>
      <c r="G6194" s="103" t="s">
        <v>606</v>
      </c>
      <c r="H6194" s="106">
        <v>1307612.57</v>
      </c>
      <c r="I6194" s="103">
        <v>1.0</v>
      </c>
      <c r="J6194" s="107">
        <v>4.5</v>
      </c>
      <c r="K6194" s="104">
        <v>2021.0</v>
      </c>
      <c r="L6194" s="103" t="s">
        <v>630</v>
      </c>
      <c r="M6194" s="103">
        <v>2021.0</v>
      </c>
      <c r="N6194" s="103" t="s">
        <v>145</v>
      </c>
      <c r="O6194" s="65" t="str">
        <f t="shared" si="1"/>
        <v>193013170001</v>
      </c>
      <c r="P6194" s="65">
        <f t="shared" si="2"/>
        <v>9</v>
      </c>
      <c r="Q6194" s="65">
        <f t="shared" si="3"/>
        <v>6</v>
      </c>
      <c r="R6194" s="65" t="str">
        <f t="shared" si="12"/>
        <v>19.301.317/0001-96</v>
      </c>
      <c r="S6194" s="84"/>
      <c r="T6194" s="84" t="str">
        <f t="shared" si="10"/>
        <v/>
      </c>
      <c r="U6194" s="84" t="str">
        <f t="shared" si="11"/>
        <v/>
      </c>
      <c r="V6194" s="65" t="str">
        <f t="shared" si="5"/>
        <v/>
      </c>
      <c r="W6194" s="84"/>
      <c r="X6194" s="84"/>
      <c r="Y6194" s="85"/>
      <c r="Z6194" s="85"/>
      <c r="AA6194" s="65" t="str">
        <f t="shared" si="6"/>
        <v/>
      </c>
      <c r="AB6194" s="65" t="str">
        <f t="shared" si="7"/>
        <v/>
      </c>
      <c r="AC6194" s="86"/>
      <c r="AD6194" s="87" t="str">
        <f t="shared" si="8"/>
        <v/>
      </c>
      <c r="AE6194" s="84"/>
      <c r="AF6194" s="86">
        <f>IF(AC6194&gt;0,AC6194,'⚙️ Config'!$B$10)</f>
        <v>0.0075</v>
      </c>
      <c r="AG6194" s="88">
        <f t="shared" si="9"/>
        <v>9807.094275</v>
      </c>
      <c r="AH6194" s="88">
        <f>AG6194*'⚙️ Config'!$B$11</f>
        <v>49035.47138</v>
      </c>
      <c r="AI6194" s="88">
        <f>AH6194*'⚙️ Config'!$B$12</f>
        <v>14710.64141</v>
      </c>
      <c r="AJ6194" s="64"/>
      <c r="AK6194" s="84"/>
      <c r="AL6194" s="84"/>
      <c r="AM6194" s="84"/>
      <c r="AN6194" s="84"/>
      <c r="AO6194" s="84"/>
      <c r="AP6194" s="84"/>
      <c r="AQ6194" s="84"/>
    </row>
    <row r="6195" ht="15.0" customHeight="1">
      <c r="A6195" s="103">
        <v>6192.0</v>
      </c>
      <c r="B6195" s="104" t="s">
        <v>12931</v>
      </c>
      <c r="C6195" s="103" t="s">
        <v>141</v>
      </c>
      <c r="D6195" s="103" t="s">
        <v>12932</v>
      </c>
      <c r="E6195" s="105">
        <v>33.24</v>
      </c>
      <c r="F6195" s="103" t="s">
        <v>86</v>
      </c>
      <c r="G6195" s="103" t="s">
        <v>606</v>
      </c>
      <c r="H6195" s="106">
        <v>1305541.18</v>
      </c>
      <c r="I6195" s="103">
        <v>1.0</v>
      </c>
      <c r="J6195" s="107">
        <v>4.8</v>
      </c>
      <c r="K6195" s="104">
        <v>2021.0</v>
      </c>
      <c r="L6195" s="103" t="s">
        <v>448</v>
      </c>
      <c r="M6195" s="103">
        <v>2021.0</v>
      </c>
      <c r="N6195" s="103" t="s">
        <v>161</v>
      </c>
      <c r="O6195" s="65" t="str">
        <f t="shared" si="1"/>
        <v>088026160001</v>
      </c>
      <c r="P6195" s="65">
        <f t="shared" si="2"/>
        <v>9</v>
      </c>
      <c r="Q6195" s="65">
        <f t="shared" si="3"/>
        <v>8</v>
      </c>
      <c r="R6195" s="65" t="str">
        <f t="shared" si="12"/>
        <v>08.802.616/0001-98</v>
      </c>
      <c r="S6195" s="84"/>
      <c r="T6195" s="84" t="str">
        <f t="shared" si="10"/>
        <v/>
      </c>
      <c r="U6195" s="84" t="str">
        <f t="shared" si="11"/>
        <v/>
      </c>
      <c r="V6195" s="65" t="str">
        <f t="shared" si="5"/>
        <v/>
      </c>
      <c r="W6195" s="84"/>
      <c r="X6195" s="84"/>
      <c r="Y6195" s="85"/>
      <c r="Z6195" s="85"/>
      <c r="AA6195" s="65" t="str">
        <f t="shared" si="6"/>
        <v/>
      </c>
      <c r="AB6195" s="65" t="str">
        <f t="shared" si="7"/>
        <v/>
      </c>
      <c r="AC6195" s="86"/>
      <c r="AD6195" s="87" t="str">
        <f t="shared" si="8"/>
        <v/>
      </c>
      <c r="AE6195" s="84"/>
      <c r="AF6195" s="86">
        <f>IF(AC6195&gt;0,AC6195,'⚙️ Config'!$B$10)</f>
        <v>0.0075</v>
      </c>
      <c r="AG6195" s="88">
        <f t="shared" si="9"/>
        <v>9791.55885</v>
      </c>
      <c r="AH6195" s="88">
        <f>AG6195*'⚙️ Config'!$B$11</f>
        <v>48957.79425</v>
      </c>
      <c r="AI6195" s="88">
        <f>AH6195*'⚙️ Config'!$B$12</f>
        <v>14687.33828</v>
      </c>
      <c r="AJ6195" s="64"/>
      <c r="AK6195" s="84"/>
      <c r="AL6195" s="84"/>
      <c r="AM6195" s="84"/>
      <c r="AN6195" s="84"/>
      <c r="AO6195" s="84"/>
      <c r="AP6195" s="84"/>
      <c r="AQ6195" s="84"/>
    </row>
    <row r="6196" ht="15.0" customHeight="1">
      <c r="A6196" s="103">
        <v>6193.0</v>
      </c>
      <c r="B6196" s="104" t="s">
        <v>12933</v>
      </c>
      <c r="C6196" s="103" t="s">
        <v>141</v>
      </c>
      <c r="D6196" s="103" t="s">
        <v>12934</v>
      </c>
      <c r="E6196" s="105">
        <v>33.5</v>
      </c>
      <c r="F6196" s="103" t="s">
        <v>86</v>
      </c>
      <c r="G6196" s="103" t="s">
        <v>606</v>
      </c>
      <c r="H6196" s="106">
        <v>1305281.32</v>
      </c>
      <c r="I6196" s="103">
        <v>1.0</v>
      </c>
      <c r="J6196" s="107">
        <v>4.7</v>
      </c>
      <c r="K6196" s="104">
        <v>2021.0</v>
      </c>
      <c r="L6196" s="103" t="s">
        <v>630</v>
      </c>
      <c r="M6196" s="103">
        <v>2021.0</v>
      </c>
      <c r="N6196" s="103" t="s">
        <v>161</v>
      </c>
      <c r="O6196" s="65" t="str">
        <f t="shared" si="1"/>
        <v>690029700001</v>
      </c>
      <c r="P6196" s="65">
        <f t="shared" si="2"/>
        <v>2</v>
      </c>
      <c r="Q6196" s="65">
        <f t="shared" si="3"/>
        <v>2</v>
      </c>
      <c r="R6196" s="65" t="str">
        <f t="shared" si="12"/>
        <v>69.002.970/0001-22</v>
      </c>
      <c r="S6196" s="84"/>
      <c r="T6196" s="84" t="str">
        <f t="shared" si="10"/>
        <v/>
      </c>
      <c r="U6196" s="84" t="str">
        <f t="shared" si="11"/>
        <v/>
      </c>
      <c r="V6196" s="65" t="str">
        <f t="shared" si="5"/>
        <v/>
      </c>
      <c r="W6196" s="84"/>
      <c r="X6196" s="84"/>
      <c r="Y6196" s="85"/>
      <c r="Z6196" s="85"/>
      <c r="AA6196" s="65" t="str">
        <f t="shared" si="6"/>
        <v/>
      </c>
      <c r="AB6196" s="65" t="str">
        <f t="shared" si="7"/>
        <v/>
      </c>
      <c r="AC6196" s="86"/>
      <c r="AD6196" s="87" t="str">
        <f t="shared" si="8"/>
        <v/>
      </c>
      <c r="AE6196" s="84"/>
      <c r="AF6196" s="86">
        <f>IF(AC6196&gt;0,AC6196,'⚙️ Config'!$B$10)</f>
        <v>0.0075</v>
      </c>
      <c r="AG6196" s="88">
        <f t="shared" si="9"/>
        <v>9789.6099</v>
      </c>
      <c r="AH6196" s="88">
        <f>AG6196*'⚙️ Config'!$B$11</f>
        <v>48948.0495</v>
      </c>
      <c r="AI6196" s="88">
        <f>AH6196*'⚙️ Config'!$B$12</f>
        <v>14684.41485</v>
      </c>
      <c r="AJ6196" s="64"/>
      <c r="AK6196" s="84"/>
      <c r="AL6196" s="84"/>
      <c r="AM6196" s="84"/>
      <c r="AN6196" s="84"/>
      <c r="AO6196" s="84"/>
      <c r="AP6196" s="84"/>
      <c r="AQ6196" s="84"/>
    </row>
    <row r="6197" ht="15.0" customHeight="1">
      <c r="A6197" s="103">
        <v>6194.0</v>
      </c>
      <c r="B6197" s="104" t="s">
        <v>12935</v>
      </c>
      <c r="C6197" s="103" t="s">
        <v>141</v>
      </c>
      <c r="D6197" s="103" t="s">
        <v>12936</v>
      </c>
      <c r="E6197" s="105">
        <v>33.0</v>
      </c>
      <c r="F6197" s="103" t="s">
        <v>86</v>
      </c>
      <c r="G6197" s="103" t="s">
        <v>606</v>
      </c>
      <c r="H6197" s="106">
        <v>1301472.81</v>
      </c>
      <c r="I6197" s="103">
        <v>1.0</v>
      </c>
      <c r="J6197" s="107">
        <v>4.9</v>
      </c>
      <c r="K6197" s="104">
        <v>2021.0</v>
      </c>
      <c r="L6197" s="103" t="s">
        <v>630</v>
      </c>
      <c r="M6197" s="103">
        <v>2021.0</v>
      </c>
      <c r="N6197" s="103" t="s">
        <v>161</v>
      </c>
      <c r="O6197" s="65" t="str">
        <f t="shared" si="1"/>
        <v>177000430001</v>
      </c>
      <c r="P6197" s="65">
        <f t="shared" si="2"/>
        <v>8</v>
      </c>
      <c r="Q6197" s="65">
        <f t="shared" si="3"/>
        <v>2</v>
      </c>
      <c r="R6197" s="65" t="str">
        <f t="shared" si="12"/>
        <v>17.700.043/0001-82</v>
      </c>
      <c r="S6197" s="84"/>
      <c r="T6197" s="84" t="str">
        <f t="shared" si="10"/>
        <v/>
      </c>
      <c r="U6197" s="84" t="str">
        <f t="shared" si="11"/>
        <v/>
      </c>
      <c r="V6197" s="65" t="str">
        <f t="shared" si="5"/>
        <v/>
      </c>
      <c r="W6197" s="84"/>
      <c r="X6197" s="84"/>
      <c r="Y6197" s="85"/>
      <c r="Z6197" s="85"/>
      <c r="AA6197" s="65" t="str">
        <f t="shared" si="6"/>
        <v/>
      </c>
      <c r="AB6197" s="65" t="str">
        <f t="shared" si="7"/>
        <v/>
      </c>
      <c r="AC6197" s="86"/>
      <c r="AD6197" s="87" t="str">
        <f t="shared" si="8"/>
        <v/>
      </c>
      <c r="AE6197" s="84"/>
      <c r="AF6197" s="86">
        <f>IF(AC6197&gt;0,AC6197,'⚙️ Config'!$B$10)</f>
        <v>0.0075</v>
      </c>
      <c r="AG6197" s="88">
        <f t="shared" si="9"/>
        <v>9761.046075</v>
      </c>
      <c r="AH6197" s="88">
        <f>AG6197*'⚙️ Config'!$B$11</f>
        <v>48805.23038</v>
      </c>
      <c r="AI6197" s="88">
        <f>AH6197*'⚙️ Config'!$B$12</f>
        <v>14641.56911</v>
      </c>
      <c r="AJ6197" s="64"/>
      <c r="AK6197" s="84"/>
      <c r="AL6197" s="84"/>
      <c r="AM6197" s="84"/>
      <c r="AN6197" s="84"/>
      <c r="AO6197" s="84"/>
      <c r="AP6197" s="84"/>
      <c r="AQ6197" s="84"/>
    </row>
    <row r="6198" ht="15.0" customHeight="1">
      <c r="A6198" s="103">
        <v>6195.0</v>
      </c>
      <c r="B6198" s="104" t="s">
        <v>12937</v>
      </c>
      <c r="C6198" s="103" t="s">
        <v>141</v>
      </c>
      <c r="D6198" s="103" t="s">
        <v>12938</v>
      </c>
      <c r="E6198" s="105">
        <v>33.0</v>
      </c>
      <c r="F6198" s="103" t="s">
        <v>86</v>
      </c>
      <c r="G6198" s="103" t="s">
        <v>606</v>
      </c>
      <c r="H6198" s="106">
        <v>1299212.43</v>
      </c>
      <c r="I6198" s="103">
        <v>1.0</v>
      </c>
      <c r="J6198" s="107">
        <v>4.9</v>
      </c>
      <c r="K6198" s="104">
        <v>2021.0</v>
      </c>
      <c r="L6198" s="103" t="s">
        <v>268</v>
      </c>
      <c r="M6198" s="103">
        <v>2021.0</v>
      </c>
      <c r="N6198" s="103" t="s">
        <v>161</v>
      </c>
      <c r="O6198" s="65" t="str">
        <f t="shared" si="1"/>
        <v>029296140001</v>
      </c>
      <c r="P6198" s="65">
        <f t="shared" si="2"/>
        <v>8</v>
      </c>
      <c r="Q6198" s="65">
        <f t="shared" si="3"/>
        <v>8</v>
      </c>
      <c r="R6198" s="65" t="str">
        <f t="shared" si="12"/>
        <v>02.929.614/0001-88</v>
      </c>
      <c r="S6198" s="84"/>
      <c r="T6198" s="84" t="str">
        <f t="shared" si="10"/>
        <v/>
      </c>
      <c r="U6198" s="84" t="str">
        <f t="shared" si="11"/>
        <v/>
      </c>
      <c r="V6198" s="65" t="str">
        <f t="shared" si="5"/>
        <v/>
      </c>
      <c r="W6198" s="84"/>
      <c r="X6198" s="84"/>
      <c r="Y6198" s="85"/>
      <c r="Z6198" s="85"/>
      <c r="AA6198" s="65" t="str">
        <f t="shared" si="6"/>
        <v/>
      </c>
      <c r="AB6198" s="65" t="str">
        <f t="shared" si="7"/>
        <v/>
      </c>
      <c r="AC6198" s="86"/>
      <c r="AD6198" s="87" t="str">
        <f t="shared" si="8"/>
        <v/>
      </c>
      <c r="AE6198" s="84"/>
      <c r="AF6198" s="86">
        <f>IF(AC6198&gt;0,AC6198,'⚙️ Config'!$B$10)</f>
        <v>0.0075</v>
      </c>
      <c r="AG6198" s="88">
        <f t="shared" si="9"/>
        <v>9744.093225</v>
      </c>
      <c r="AH6198" s="88">
        <f>AG6198*'⚙️ Config'!$B$11</f>
        <v>48720.46613</v>
      </c>
      <c r="AI6198" s="88">
        <f>AH6198*'⚙️ Config'!$B$12</f>
        <v>14616.13984</v>
      </c>
      <c r="AJ6198" s="64"/>
      <c r="AK6198" s="84"/>
      <c r="AL6198" s="84"/>
      <c r="AM6198" s="84"/>
      <c r="AN6198" s="84"/>
      <c r="AO6198" s="84"/>
      <c r="AP6198" s="84"/>
      <c r="AQ6198" s="84"/>
    </row>
    <row r="6199" ht="15.0" customHeight="1">
      <c r="A6199" s="98">
        <v>6196.0</v>
      </c>
      <c r="B6199" s="99" t="s">
        <v>12939</v>
      </c>
      <c r="C6199" s="98" t="s">
        <v>141</v>
      </c>
      <c r="D6199" s="98" t="s">
        <v>12940</v>
      </c>
      <c r="E6199" s="100">
        <v>32.76</v>
      </c>
      <c r="F6199" s="98" t="s">
        <v>86</v>
      </c>
      <c r="G6199" s="98" t="s">
        <v>606</v>
      </c>
      <c r="H6199" s="101">
        <v>1299196.05</v>
      </c>
      <c r="I6199" s="98">
        <v>1.0</v>
      </c>
      <c r="J6199" s="102">
        <v>5.0</v>
      </c>
      <c r="K6199" s="99">
        <v>2021.0</v>
      </c>
      <c r="L6199" s="98" t="s">
        <v>202</v>
      </c>
      <c r="M6199" s="98">
        <v>2021.0</v>
      </c>
      <c r="N6199" s="98" t="s">
        <v>145</v>
      </c>
      <c r="O6199" s="65" t="str">
        <f t="shared" si="1"/>
        <v>108783910001</v>
      </c>
      <c r="P6199" s="65">
        <f t="shared" si="2"/>
        <v>0</v>
      </c>
      <c r="Q6199" s="65">
        <f t="shared" si="3"/>
        <v>3</v>
      </c>
      <c r="R6199" s="65" t="str">
        <f t="shared" si="12"/>
        <v>10.878.391/0001-03</v>
      </c>
      <c r="S6199" s="84"/>
      <c r="T6199" s="84" t="str">
        <f t="shared" si="10"/>
        <v/>
      </c>
      <c r="U6199" s="84" t="str">
        <f t="shared" si="11"/>
        <v/>
      </c>
      <c r="V6199" s="65" t="str">
        <f t="shared" si="5"/>
        <v/>
      </c>
      <c r="W6199" s="84"/>
      <c r="X6199" s="84"/>
      <c r="Y6199" s="85"/>
      <c r="Z6199" s="85"/>
      <c r="AA6199" s="65" t="str">
        <f t="shared" si="6"/>
        <v/>
      </c>
      <c r="AB6199" s="65" t="str">
        <f t="shared" si="7"/>
        <v/>
      </c>
      <c r="AC6199" s="86"/>
      <c r="AD6199" s="87" t="str">
        <f t="shared" si="8"/>
        <v/>
      </c>
      <c r="AE6199" s="84"/>
      <c r="AF6199" s="86">
        <f>IF(AC6199&gt;0,AC6199,'⚙️ Config'!$B$10)</f>
        <v>0.0075</v>
      </c>
      <c r="AG6199" s="88">
        <f t="shared" si="9"/>
        <v>9743.970375</v>
      </c>
      <c r="AH6199" s="88">
        <f>AG6199*'⚙️ Config'!$B$11</f>
        <v>48719.85188</v>
      </c>
      <c r="AI6199" s="88">
        <f>AH6199*'⚙️ Config'!$B$12</f>
        <v>14615.95556</v>
      </c>
      <c r="AJ6199" s="64"/>
      <c r="AK6199" s="84"/>
      <c r="AL6199" s="84"/>
      <c r="AM6199" s="84"/>
      <c r="AN6199" s="84"/>
      <c r="AO6199" s="84"/>
      <c r="AP6199" s="84"/>
      <c r="AQ6199" s="84"/>
    </row>
    <row r="6200" ht="15.0" customHeight="1">
      <c r="A6200" s="103">
        <v>6197.0</v>
      </c>
      <c r="B6200" s="104" t="s">
        <v>12941</v>
      </c>
      <c r="C6200" s="103" t="s">
        <v>154</v>
      </c>
      <c r="D6200" s="103" t="s">
        <v>12942</v>
      </c>
      <c r="E6200" s="105">
        <v>34.03</v>
      </c>
      <c r="F6200" s="103" t="s">
        <v>86</v>
      </c>
      <c r="G6200" s="103" t="s">
        <v>606</v>
      </c>
      <c r="H6200" s="106">
        <v>1299048.51</v>
      </c>
      <c r="I6200" s="103">
        <v>1.0</v>
      </c>
      <c r="J6200" s="107">
        <v>4.5</v>
      </c>
      <c r="K6200" s="104">
        <v>2021.0</v>
      </c>
      <c r="L6200" s="103" t="s">
        <v>12943</v>
      </c>
      <c r="M6200" s="103">
        <v>2021.0</v>
      </c>
      <c r="N6200" s="103" t="s">
        <v>161</v>
      </c>
      <c r="O6200" s="65" t="str">
        <f t="shared" si="1"/>
        <v>113846610001</v>
      </c>
      <c r="P6200" s="65">
        <f t="shared" si="2"/>
        <v>8</v>
      </c>
      <c r="Q6200" s="65">
        <f t="shared" si="3"/>
        <v>4</v>
      </c>
      <c r="R6200" s="65" t="str">
        <f t="shared" si="12"/>
        <v>11.384.661/0001-84</v>
      </c>
      <c r="S6200" s="84"/>
      <c r="T6200" s="84" t="str">
        <f t="shared" si="10"/>
        <v/>
      </c>
      <c r="U6200" s="84" t="str">
        <f t="shared" si="11"/>
        <v/>
      </c>
      <c r="V6200" s="65" t="str">
        <f t="shared" si="5"/>
        <v/>
      </c>
      <c r="W6200" s="84"/>
      <c r="X6200" s="84"/>
      <c r="Y6200" s="85"/>
      <c r="Z6200" s="85"/>
      <c r="AA6200" s="65" t="str">
        <f t="shared" si="6"/>
        <v/>
      </c>
      <c r="AB6200" s="65" t="str">
        <f t="shared" si="7"/>
        <v/>
      </c>
      <c r="AC6200" s="86"/>
      <c r="AD6200" s="87" t="str">
        <f t="shared" si="8"/>
        <v/>
      </c>
      <c r="AE6200" s="84"/>
      <c r="AF6200" s="86">
        <f>IF(AC6200&gt;0,AC6200,'⚙️ Config'!$B$10)</f>
        <v>0.0075</v>
      </c>
      <c r="AG6200" s="88">
        <f t="shared" si="9"/>
        <v>9742.863825</v>
      </c>
      <c r="AH6200" s="88">
        <f>AG6200*'⚙️ Config'!$B$11</f>
        <v>48714.31913</v>
      </c>
      <c r="AI6200" s="88">
        <f>AH6200*'⚙️ Config'!$B$12</f>
        <v>14614.29574</v>
      </c>
      <c r="AJ6200" s="64"/>
      <c r="AK6200" s="84"/>
      <c r="AL6200" s="84"/>
      <c r="AM6200" s="84"/>
      <c r="AN6200" s="84"/>
      <c r="AO6200" s="84"/>
      <c r="AP6200" s="84"/>
      <c r="AQ6200" s="84"/>
    </row>
    <row r="6201" ht="15.0" customHeight="1">
      <c r="A6201" s="103">
        <v>6198.0</v>
      </c>
      <c r="B6201" s="104" t="s">
        <v>12944</v>
      </c>
      <c r="C6201" s="103" t="s">
        <v>141</v>
      </c>
      <c r="D6201" s="103" t="s">
        <v>12945</v>
      </c>
      <c r="E6201" s="105">
        <v>33.24</v>
      </c>
      <c r="F6201" s="103" t="s">
        <v>86</v>
      </c>
      <c r="G6201" s="103" t="s">
        <v>606</v>
      </c>
      <c r="H6201" s="106">
        <v>1298260.8</v>
      </c>
      <c r="I6201" s="103">
        <v>1.0</v>
      </c>
      <c r="J6201" s="107">
        <v>4.8</v>
      </c>
      <c r="K6201" s="104">
        <v>2021.0</v>
      </c>
      <c r="L6201" s="103" t="s">
        <v>202</v>
      </c>
      <c r="M6201" s="103">
        <v>2021.0</v>
      </c>
      <c r="N6201" s="103" t="s">
        <v>161</v>
      </c>
      <c r="O6201" s="65" t="str">
        <f t="shared" si="1"/>
        <v>039987750001</v>
      </c>
      <c r="P6201" s="65">
        <f t="shared" si="2"/>
        <v>9</v>
      </c>
      <c r="Q6201" s="65">
        <f t="shared" si="3"/>
        <v>6</v>
      </c>
      <c r="R6201" s="65" t="str">
        <f t="shared" si="12"/>
        <v>03.998.775/0001-96</v>
      </c>
      <c r="S6201" s="84"/>
      <c r="T6201" s="84" t="str">
        <f t="shared" si="10"/>
        <v/>
      </c>
      <c r="U6201" s="84" t="str">
        <f t="shared" si="11"/>
        <v/>
      </c>
      <c r="V6201" s="65" t="str">
        <f t="shared" si="5"/>
        <v/>
      </c>
      <c r="W6201" s="84"/>
      <c r="X6201" s="84"/>
      <c r="Y6201" s="85"/>
      <c r="Z6201" s="85"/>
      <c r="AA6201" s="65" t="str">
        <f t="shared" si="6"/>
        <v/>
      </c>
      <c r="AB6201" s="65" t="str">
        <f t="shared" si="7"/>
        <v/>
      </c>
      <c r="AC6201" s="86"/>
      <c r="AD6201" s="87" t="str">
        <f t="shared" si="8"/>
        <v/>
      </c>
      <c r="AE6201" s="84"/>
      <c r="AF6201" s="86">
        <f>IF(AC6201&gt;0,AC6201,'⚙️ Config'!$B$10)</f>
        <v>0.0075</v>
      </c>
      <c r="AG6201" s="88">
        <f t="shared" si="9"/>
        <v>9736.956</v>
      </c>
      <c r="AH6201" s="88">
        <f>AG6201*'⚙️ Config'!$B$11</f>
        <v>48684.78</v>
      </c>
      <c r="AI6201" s="88">
        <f>AH6201*'⚙️ Config'!$B$12</f>
        <v>14605.434</v>
      </c>
      <c r="AJ6201" s="64"/>
      <c r="AK6201" s="84"/>
      <c r="AL6201" s="84"/>
      <c r="AM6201" s="84"/>
      <c r="AN6201" s="84"/>
      <c r="AO6201" s="84"/>
      <c r="AP6201" s="84"/>
      <c r="AQ6201" s="84"/>
    </row>
    <row r="6202" ht="15.0" customHeight="1">
      <c r="A6202" s="103">
        <v>6199.0</v>
      </c>
      <c r="B6202" s="104" t="s">
        <v>12946</v>
      </c>
      <c r="C6202" s="103" t="s">
        <v>154</v>
      </c>
      <c r="D6202" s="103" t="s">
        <v>12947</v>
      </c>
      <c r="E6202" s="105">
        <v>33.5</v>
      </c>
      <c r="F6202" s="103" t="s">
        <v>86</v>
      </c>
      <c r="G6202" s="103" t="s">
        <v>606</v>
      </c>
      <c r="H6202" s="106">
        <v>1297189.41</v>
      </c>
      <c r="I6202" s="103">
        <v>1.0</v>
      </c>
      <c r="J6202" s="107">
        <v>4.7</v>
      </c>
      <c r="K6202" s="104">
        <v>2021.0</v>
      </c>
      <c r="L6202" s="103" t="s">
        <v>202</v>
      </c>
      <c r="M6202" s="103">
        <v>2021.0</v>
      </c>
      <c r="N6202" s="103" t="s">
        <v>161</v>
      </c>
      <c r="O6202" s="65" t="str">
        <f t="shared" si="1"/>
        <v>022246510001</v>
      </c>
      <c r="P6202" s="65">
        <f t="shared" si="2"/>
        <v>9</v>
      </c>
      <c r="Q6202" s="65">
        <f t="shared" si="3"/>
        <v>0</v>
      </c>
      <c r="R6202" s="65" t="str">
        <f t="shared" si="12"/>
        <v>02.224.651/0001-90</v>
      </c>
      <c r="S6202" s="84"/>
      <c r="T6202" s="84" t="str">
        <f t="shared" si="10"/>
        <v/>
      </c>
      <c r="U6202" s="84" t="str">
        <f t="shared" si="11"/>
        <v/>
      </c>
      <c r="V6202" s="65" t="str">
        <f t="shared" si="5"/>
        <v/>
      </c>
      <c r="W6202" s="84"/>
      <c r="X6202" s="84"/>
      <c r="Y6202" s="85"/>
      <c r="Z6202" s="85"/>
      <c r="AA6202" s="65" t="str">
        <f t="shared" si="6"/>
        <v/>
      </c>
      <c r="AB6202" s="65" t="str">
        <f t="shared" si="7"/>
        <v/>
      </c>
      <c r="AC6202" s="86"/>
      <c r="AD6202" s="87" t="str">
        <f t="shared" si="8"/>
        <v/>
      </c>
      <c r="AE6202" s="84"/>
      <c r="AF6202" s="86">
        <f>IF(AC6202&gt;0,AC6202,'⚙️ Config'!$B$10)</f>
        <v>0.0075</v>
      </c>
      <c r="AG6202" s="88">
        <f t="shared" si="9"/>
        <v>9728.920575</v>
      </c>
      <c r="AH6202" s="88">
        <f>AG6202*'⚙️ Config'!$B$11</f>
        <v>48644.60288</v>
      </c>
      <c r="AI6202" s="88">
        <f>AH6202*'⚙️ Config'!$B$12</f>
        <v>14593.38086</v>
      </c>
      <c r="AJ6202" s="64"/>
      <c r="AK6202" s="84"/>
      <c r="AL6202" s="84"/>
      <c r="AM6202" s="84"/>
      <c r="AN6202" s="84"/>
      <c r="AO6202" s="84"/>
      <c r="AP6202" s="84"/>
      <c r="AQ6202" s="84"/>
    </row>
    <row r="6203" ht="15.0" customHeight="1">
      <c r="A6203" s="103">
        <v>6200.0</v>
      </c>
      <c r="B6203" s="104" t="s">
        <v>12948</v>
      </c>
      <c r="C6203" s="103" t="s">
        <v>141</v>
      </c>
      <c r="D6203" s="103" t="s">
        <v>12949</v>
      </c>
      <c r="E6203" s="105">
        <v>32.76</v>
      </c>
      <c r="F6203" s="103" t="s">
        <v>86</v>
      </c>
      <c r="G6203" s="103" t="s">
        <v>606</v>
      </c>
      <c r="H6203" s="106">
        <v>1296161.47</v>
      </c>
      <c r="I6203" s="103">
        <v>1.0</v>
      </c>
      <c r="J6203" s="107">
        <v>5.0</v>
      </c>
      <c r="K6203" s="104">
        <v>2021.0</v>
      </c>
      <c r="L6203" s="103" t="s">
        <v>202</v>
      </c>
      <c r="M6203" s="103">
        <v>2021.0</v>
      </c>
      <c r="N6203" s="103" t="s">
        <v>161</v>
      </c>
      <c r="O6203" s="65" t="str">
        <f t="shared" si="1"/>
        <v>454309560001</v>
      </c>
      <c r="P6203" s="65">
        <f t="shared" si="2"/>
        <v>6</v>
      </c>
      <c r="Q6203" s="65">
        <f t="shared" si="3"/>
        <v>1</v>
      </c>
      <c r="R6203" s="65" t="str">
        <f t="shared" si="12"/>
        <v>45.430.956/0001-61</v>
      </c>
      <c r="S6203" s="84"/>
      <c r="T6203" s="84" t="str">
        <f t="shared" si="10"/>
        <v/>
      </c>
      <c r="U6203" s="84" t="str">
        <f t="shared" si="11"/>
        <v/>
      </c>
      <c r="V6203" s="65" t="str">
        <f t="shared" si="5"/>
        <v/>
      </c>
      <c r="W6203" s="84"/>
      <c r="X6203" s="84"/>
      <c r="Y6203" s="85"/>
      <c r="Z6203" s="85"/>
      <c r="AA6203" s="65" t="str">
        <f t="shared" si="6"/>
        <v/>
      </c>
      <c r="AB6203" s="65" t="str">
        <f t="shared" si="7"/>
        <v/>
      </c>
      <c r="AC6203" s="86"/>
      <c r="AD6203" s="87" t="str">
        <f t="shared" si="8"/>
        <v/>
      </c>
      <c r="AE6203" s="84"/>
      <c r="AF6203" s="86">
        <f>IF(AC6203&gt;0,AC6203,'⚙️ Config'!$B$10)</f>
        <v>0.0075</v>
      </c>
      <c r="AG6203" s="88">
        <f t="shared" si="9"/>
        <v>9721.211025</v>
      </c>
      <c r="AH6203" s="88">
        <f>AG6203*'⚙️ Config'!$B$11</f>
        <v>48606.05513</v>
      </c>
      <c r="AI6203" s="88">
        <f>AH6203*'⚙️ Config'!$B$12</f>
        <v>14581.81654</v>
      </c>
      <c r="AJ6203" s="64"/>
      <c r="AK6203" s="84"/>
      <c r="AL6203" s="84"/>
      <c r="AM6203" s="84"/>
      <c r="AN6203" s="84"/>
      <c r="AO6203" s="84"/>
      <c r="AP6203" s="84"/>
      <c r="AQ6203" s="84"/>
    </row>
    <row r="6204" ht="15.0" customHeight="1">
      <c r="A6204" s="103">
        <v>6201.0</v>
      </c>
      <c r="B6204" s="104" t="s">
        <v>12950</v>
      </c>
      <c r="C6204" s="103" t="s">
        <v>154</v>
      </c>
      <c r="D6204" s="103" t="s">
        <v>12951</v>
      </c>
      <c r="E6204" s="105">
        <v>34.62</v>
      </c>
      <c r="F6204" s="103" t="s">
        <v>86</v>
      </c>
      <c r="G6204" s="103" t="s">
        <v>606</v>
      </c>
      <c r="H6204" s="106">
        <v>1295912.91</v>
      </c>
      <c r="I6204" s="103">
        <v>1.0</v>
      </c>
      <c r="J6204" s="107">
        <v>4.3</v>
      </c>
      <c r="K6204" s="104">
        <v>2021.0</v>
      </c>
      <c r="L6204" s="103" t="s">
        <v>202</v>
      </c>
      <c r="M6204" s="103">
        <v>2021.0</v>
      </c>
      <c r="N6204" s="103" t="s">
        <v>145</v>
      </c>
      <c r="O6204" s="65" t="str">
        <f t="shared" si="1"/>
        <v>077022530001</v>
      </c>
      <c r="P6204" s="65">
        <f t="shared" si="2"/>
        <v>5</v>
      </c>
      <c r="Q6204" s="65">
        <f t="shared" si="3"/>
        <v>6</v>
      </c>
      <c r="R6204" s="65" t="str">
        <f t="shared" si="12"/>
        <v>07.702.253/0001-56</v>
      </c>
      <c r="S6204" s="84"/>
      <c r="T6204" s="84" t="str">
        <f t="shared" si="10"/>
        <v/>
      </c>
      <c r="U6204" s="84" t="str">
        <f t="shared" si="11"/>
        <v/>
      </c>
      <c r="V6204" s="65" t="str">
        <f t="shared" si="5"/>
        <v/>
      </c>
      <c r="W6204" s="84"/>
      <c r="X6204" s="84"/>
      <c r="Y6204" s="85"/>
      <c r="Z6204" s="85"/>
      <c r="AA6204" s="65" t="str">
        <f t="shared" si="6"/>
        <v/>
      </c>
      <c r="AB6204" s="65" t="str">
        <f t="shared" si="7"/>
        <v/>
      </c>
      <c r="AC6204" s="86"/>
      <c r="AD6204" s="87" t="str">
        <f t="shared" si="8"/>
        <v/>
      </c>
      <c r="AE6204" s="84"/>
      <c r="AF6204" s="86">
        <f>IF(AC6204&gt;0,AC6204,'⚙️ Config'!$B$10)</f>
        <v>0.0075</v>
      </c>
      <c r="AG6204" s="88">
        <f t="shared" si="9"/>
        <v>9719.346825</v>
      </c>
      <c r="AH6204" s="88">
        <f>AG6204*'⚙️ Config'!$B$11</f>
        <v>48596.73413</v>
      </c>
      <c r="AI6204" s="88">
        <f>AH6204*'⚙️ Config'!$B$12</f>
        <v>14579.02024</v>
      </c>
      <c r="AJ6204" s="64"/>
      <c r="AK6204" s="84"/>
      <c r="AL6204" s="84"/>
      <c r="AM6204" s="84"/>
      <c r="AN6204" s="84"/>
      <c r="AO6204" s="84"/>
      <c r="AP6204" s="84"/>
      <c r="AQ6204" s="84"/>
    </row>
    <row r="6205" ht="15.0" customHeight="1">
      <c r="A6205" s="98">
        <v>6202.0</v>
      </c>
      <c r="B6205" s="99" t="s">
        <v>12952</v>
      </c>
      <c r="C6205" s="98" t="s">
        <v>141</v>
      </c>
      <c r="D6205" s="98" t="s">
        <v>12953</v>
      </c>
      <c r="E6205" s="100">
        <v>33.24</v>
      </c>
      <c r="F6205" s="98" t="s">
        <v>86</v>
      </c>
      <c r="G6205" s="98" t="s">
        <v>606</v>
      </c>
      <c r="H6205" s="101">
        <v>1294785.18</v>
      </c>
      <c r="I6205" s="98">
        <v>1.0</v>
      </c>
      <c r="J6205" s="102">
        <v>4.8</v>
      </c>
      <c r="K6205" s="99">
        <v>2021.0</v>
      </c>
      <c r="L6205" s="98" t="s">
        <v>202</v>
      </c>
      <c r="M6205" s="98">
        <v>2021.0</v>
      </c>
      <c r="N6205" s="98" t="s">
        <v>161</v>
      </c>
      <c r="O6205" s="65" t="str">
        <f t="shared" si="1"/>
        <v>104605630001</v>
      </c>
      <c r="P6205" s="65">
        <f t="shared" si="2"/>
        <v>1</v>
      </c>
      <c r="Q6205" s="65">
        <f t="shared" si="3"/>
        <v>6</v>
      </c>
      <c r="R6205" s="65" t="str">
        <f t="shared" si="12"/>
        <v>10.460.563/0001-16</v>
      </c>
      <c r="S6205" s="84"/>
      <c r="T6205" s="84" t="str">
        <f t="shared" si="10"/>
        <v/>
      </c>
      <c r="U6205" s="84" t="str">
        <f t="shared" si="11"/>
        <v/>
      </c>
      <c r="V6205" s="65" t="str">
        <f t="shared" si="5"/>
        <v/>
      </c>
      <c r="W6205" s="84"/>
      <c r="X6205" s="84"/>
      <c r="Y6205" s="85"/>
      <c r="Z6205" s="85"/>
      <c r="AA6205" s="65" t="str">
        <f t="shared" si="6"/>
        <v/>
      </c>
      <c r="AB6205" s="65" t="str">
        <f t="shared" si="7"/>
        <v/>
      </c>
      <c r="AC6205" s="86"/>
      <c r="AD6205" s="87" t="str">
        <f t="shared" si="8"/>
        <v/>
      </c>
      <c r="AE6205" s="84"/>
      <c r="AF6205" s="86">
        <f>IF(AC6205&gt;0,AC6205,'⚙️ Config'!$B$10)</f>
        <v>0.0075</v>
      </c>
      <c r="AG6205" s="88">
        <f t="shared" si="9"/>
        <v>9710.88885</v>
      </c>
      <c r="AH6205" s="88">
        <f>AG6205*'⚙️ Config'!$B$11</f>
        <v>48554.44425</v>
      </c>
      <c r="AI6205" s="88">
        <f>AH6205*'⚙️ Config'!$B$12</f>
        <v>14566.33328</v>
      </c>
      <c r="AJ6205" s="64"/>
      <c r="AK6205" s="84"/>
      <c r="AL6205" s="84"/>
      <c r="AM6205" s="84"/>
      <c r="AN6205" s="84"/>
      <c r="AO6205" s="84"/>
      <c r="AP6205" s="84"/>
      <c r="AQ6205" s="84"/>
    </row>
    <row r="6206" ht="15.0" customHeight="1">
      <c r="A6206" s="98">
        <v>6203.0</v>
      </c>
      <c r="B6206" s="99" t="s">
        <v>12954</v>
      </c>
      <c r="C6206" s="98" t="s">
        <v>141</v>
      </c>
      <c r="D6206" s="98" t="s">
        <v>12955</v>
      </c>
      <c r="E6206" s="100">
        <v>33.76</v>
      </c>
      <c r="F6206" s="98" t="s">
        <v>86</v>
      </c>
      <c r="G6206" s="98" t="s">
        <v>606</v>
      </c>
      <c r="H6206" s="101">
        <v>1292931.94</v>
      </c>
      <c r="I6206" s="98">
        <v>1.0</v>
      </c>
      <c r="J6206" s="102">
        <v>4.6</v>
      </c>
      <c r="K6206" s="99">
        <v>2021.0</v>
      </c>
      <c r="L6206" s="98" t="s">
        <v>630</v>
      </c>
      <c r="M6206" s="98">
        <v>2021.0</v>
      </c>
      <c r="N6206" s="98" t="s">
        <v>342</v>
      </c>
      <c r="O6206" s="65" t="str">
        <f t="shared" si="1"/>
        <v>109435800001</v>
      </c>
      <c r="P6206" s="65">
        <f t="shared" si="2"/>
        <v>0</v>
      </c>
      <c r="Q6206" s="65">
        <f t="shared" si="3"/>
        <v>4</v>
      </c>
      <c r="R6206" s="65" t="str">
        <f t="shared" si="12"/>
        <v>10.943.580/0001-04</v>
      </c>
      <c r="S6206" s="84"/>
      <c r="T6206" s="84" t="str">
        <f t="shared" si="10"/>
        <v/>
      </c>
      <c r="U6206" s="84" t="str">
        <f t="shared" si="11"/>
        <v/>
      </c>
      <c r="V6206" s="65" t="str">
        <f t="shared" si="5"/>
        <v/>
      </c>
      <c r="W6206" s="84"/>
      <c r="X6206" s="84"/>
      <c r="Y6206" s="85"/>
      <c r="Z6206" s="85"/>
      <c r="AA6206" s="65" t="str">
        <f t="shared" si="6"/>
        <v/>
      </c>
      <c r="AB6206" s="65" t="str">
        <f t="shared" si="7"/>
        <v/>
      </c>
      <c r="AC6206" s="86"/>
      <c r="AD6206" s="87" t="str">
        <f t="shared" si="8"/>
        <v/>
      </c>
      <c r="AE6206" s="84"/>
      <c r="AF6206" s="86">
        <f>IF(AC6206&gt;0,AC6206,'⚙️ Config'!$B$10)</f>
        <v>0.0075</v>
      </c>
      <c r="AG6206" s="88">
        <f t="shared" si="9"/>
        <v>9696.98955</v>
      </c>
      <c r="AH6206" s="88">
        <f>AG6206*'⚙️ Config'!$B$11</f>
        <v>48484.94775</v>
      </c>
      <c r="AI6206" s="88">
        <f>AH6206*'⚙️ Config'!$B$12</f>
        <v>14545.48433</v>
      </c>
      <c r="AJ6206" s="64"/>
      <c r="AK6206" s="84"/>
      <c r="AL6206" s="84"/>
      <c r="AM6206" s="84"/>
      <c r="AN6206" s="84"/>
      <c r="AO6206" s="84"/>
      <c r="AP6206" s="84"/>
      <c r="AQ6206" s="84"/>
    </row>
    <row r="6207" ht="15.0" customHeight="1">
      <c r="A6207" s="103">
        <v>6204.0</v>
      </c>
      <c r="B6207" s="104" t="s">
        <v>12956</v>
      </c>
      <c r="C6207" s="103" t="s">
        <v>141</v>
      </c>
      <c r="D6207" s="103" t="s">
        <v>12957</v>
      </c>
      <c r="E6207" s="105">
        <v>33.5</v>
      </c>
      <c r="F6207" s="103" t="s">
        <v>86</v>
      </c>
      <c r="G6207" s="103" t="s">
        <v>606</v>
      </c>
      <c r="H6207" s="106">
        <v>1291780.36</v>
      </c>
      <c r="I6207" s="103">
        <v>1.0</v>
      </c>
      <c r="J6207" s="107">
        <v>4.7</v>
      </c>
      <c r="K6207" s="104">
        <v>2021.0</v>
      </c>
      <c r="L6207" s="103" t="s">
        <v>630</v>
      </c>
      <c r="M6207" s="103">
        <v>2021.0</v>
      </c>
      <c r="N6207" s="103" t="s">
        <v>161</v>
      </c>
      <c r="O6207" s="65" t="str">
        <f t="shared" si="1"/>
        <v>271037570001</v>
      </c>
      <c r="P6207" s="65">
        <f t="shared" si="2"/>
        <v>6</v>
      </c>
      <c r="Q6207" s="65">
        <f t="shared" si="3"/>
        <v>7</v>
      </c>
      <c r="R6207" s="65" t="str">
        <f t="shared" si="12"/>
        <v>27.103.757/0001-67</v>
      </c>
      <c r="S6207" s="84"/>
      <c r="T6207" s="84" t="str">
        <f t="shared" si="10"/>
        <v/>
      </c>
      <c r="U6207" s="84" t="str">
        <f t="shared" si="11"/>
        <v/>
      </c>
      <c r="V6207" s="65" t="str">
        <f t="shared" si="5"/>
        <v/>
      </c>
      <c r="W6207" s="84"/>
      <c r="X6207" s="84"/>
      <c r="Y6207" s="85"/>
      <c r="Z6207" s="85"/>
      <c r="AA6207" s="65" t="str">
        <f t="shared" si="6"/>
        <v/>
      </c>
      <c r="AB6207" s="65" t="str">
        <f t="shared" si="7"/>
        <v/>
      </c>
      <c r="AC6207" s="86"/>
      <c r="AD6207" s="87" t="str">
        <f t="shared" si="8"/>
        <v/>
      </c>
      <c r="AE6207" s="84"/>
      <c r="AF6207" s="86">
        <f>IF(AC6207&gt;0,AC6207,'⚙️ Config'!$B$10)</f>
        <v>0.0075</v>
      </c>
      <c r="AG6207" s="88">
        <f t="shared" si="9"/>
        <v>9688.3527</v>
      </c>
      <c r="AH6207" s="88">
        <f>AG6207*'⚙️ Config'!$B$11</f>
        <v>48441.7635</v>
      </c>
      <c r="AI6207" s="88">
        <f>AH6207*'⚙️ Config'!$B$12</f>
        <v>14532.52905</v>
      </c>
      <c r="AJ6207" s="64"/>
      <c r="AK6207" s="84"/>
      <c r="AL6207" s="84"/>
      <c r="AM6207" s="84"/>
      <c r="AN6207" s="84"/>
      <c r="AO6207" s="84"/>
      <c r="AP6207" s="84"/>
      <c r="AQ6207" s="84"/>
    </row>
    <row r="6208" ht="15.0" customHeight="1">
      <c r="A6208" s="103">
        <v>6205.0</v>
      </c>
      <c r="B6208" s="104" t="s">
        <v>12958</v>
      </c>
      <c r="C6208" s="103" t="s">
        <v>141</v>
      </c>
      <c r="D6208" s="103" t="s">
        <v>12959</v>
      </c>
      <c r="E6208" s="105">
        <v>33.5</v>
      </c>
      <c r="F6208" s="103" t="s">
        <v>86</v>
      </c>
      <c r="G6208" s="103" t="s">
        <v>606</v>
      </c>
      <c r="H6208" s="106">
        <v>1290532.87</v>
      </c>
      <c r="I6208" s="103">
        <v>1.0</v>
      </c>
      <c r="J6208" s="107">
        <v>4.7</v>
      </c>
      <c r="K6208" s="104">
        <v>2021.0</v>
      </c>
      <c r="L6208" s="103" t="s">
        <v>295</v>
      </c>
      <c r="M6208" s="103">
        <v>2021.0</v>
      </c>
      <c r="N6208" s="103" t="s">
        <v>161</v>
      </c>
      <c r="O6208" s="65" t="str">
        <f t="shared" si="1"/>
        <v>105268570001</v>
      </c>
      <c r="P6208" s="65">
        <f t="shared" si="2"/>
        <v>0</v>
      </c>
      <c r="Q6208" s="65">
        <f t="shared" si="3"/>
        <v>1</v>
      </c>
      <c r="R6208" s="65" t="str">
        <f t="shared" si="12"/>
        <v>10.526.857/0001-01</v>
      </c>
      <c r="S6208" s="84"/>
      <c r="T6208" s="84" t="str">
        <f t="shared" si="10"/>
        <v/>
      </c>
      <c r="U6208" s="84" t="str">
        <f t="shared" si="11"/>
        <v/>
      </c>
      <c r="V6208" s="65" t="str">
        <f t="shared" si="5"/>
        <v/>
      </c>
      <c r="W6208" s="84"/>
      <c r="X6208" s="84"/>
      <c r="Y6208" s="85"/>
      <c r="Z6208" s="85"/>
      <c r="AA6208" s="65" t="str">
        <f t="shared" si="6"/>
        <v/>
      </c>
      <c r="AB6208" s="65" t="str">
        <f t="shared" si="7"/>
        <v/>
      </c>
      <c r="AC6208" s="86"/>
      <c r="AD6208" s="87" t="str">
        <f t="shared" si="8"/>
        <v/>
      </c>
      <c r="AE6208" s="84"/>
      <c r="AF6208" s="86">
        <f>IF(AC6208&gt;0,AC6208,'⚙️ Config'!$B$10)</f>
        <v>0.0075</v>
      </c>
      <c r="AG6208" s="88">
        <f t="shared" si="9"/>
        <v>9678.996525</v>
      </c>
      <c r="AH6208" s="88">
        <f>AG6208*'⚙️ Config'!$B$11</f>
        <v>48394.98263</v>
      </c>
      <c r="AI6208" s="88">
        <f>AH6208*'⚙️ Config'!$B$12</f>
        <v>14518.49479</v>
      </c>
      <c r="AJ6208" s="64"/>
      <c r="AK6208" s="84"/>
      <c r="AL6208" s="84"/>
      <c r="AM6208" s="84"/>
      <c r="AN6208" s="84"/>
      <c r="AO6208" s="84"/>
      <c r="AP6208" s="84"/>
      <c r="AQ6208" s="84"/>
    </row>
    <row r="6209" ht="15.0" customHeight="1">
      <c r="A6209" s="98">
        <v>6206.0</v>
      </c>
      <c r="B6209" s="99" t="s">
        <v>12960</v>
      </c>
      <c r="C6209" s="98" t="s">
        <v>8495</v>
      </c>
      <c r="D6209" s="98" t="s">
        <v>12961</v>
      </c>
      <c r="E6209" s="100">
        <v>33.5</v>
      </c>
      <c r="F6209" s="98" t="s">
        <v>86</v>
      </c>
      <c r="G6209" s="98" t="s">
        <v>606</v>
      </c>
      <c r="H6209" s="101">
        <v>1289237.55</v>
      </c>
      <c r="I6209" s="98">
        <v>1.0</v>
      </c>
      <c r="J6209" s="102">
        <v>4.7</v>
      </c>
      <c r="K6209" s="99">
        <v>2021.0</v>
      </c>
      <c r="L6209" s="98" t="s">
        <v>630</v>
      </c>
      <c r="M6209" s="98">
        <v>2021.0</v>
      </c>
      <c r="N6209" s="98" t="s">
        <v>161</v>
      </c>
      <c r="O6209" s="65" t="str">
        <f t="shared" si="1"/>
        <v>543695660001</v>
      </c>
      <c r="P6209" s="65">
        <f t="shared" si="2"/>
        <v>1</v>
      </c>
      <c r="Q6209" s="65">
        <f t="shared" si="3"/>
        <v>4</v>
      </c>
      <c r="R6209" s="65" t="str">
        <f t="shared" si="12"/>
        <v>54.369.566/0001-14</v>
      </c>
      <c r="S6209" s="84"/>
      <c r="T6209" s="84" t="str">
        <f t="shared" si="10"/>
        <v/>
      </c>
      <c r="U6209" s="84" t="str">
        <f t="shared" si="11"/>
        <v/>
      </c>
      <c r="V6209" s="65" t="str">
        <f t="shared" si="5"/>
        <v/>
      </c>
      <c r="W6209" s="84"/>
      <c r="X6209" s="84"/>
      <c r="Y6209" s="85"/>
      <c r="Z6209" s="85"/>
      <c r="AA6209" s="65" t="str">
        <f t="shared" si="6"/>
        <v/>
      </c>
      <c r="AB6209" s="65" t="str">
        <f t="shared" si="7"/>
        <v/>
      </c>
      <c r="AC6209" s="86"/>
      <c r="AD6209" s="87" t="str">
        <f t="shared" si="8"/>
        <v/>
      </c>
      <c r="AE6209" s="84"/>
      <c r="AF6209" s="86">
        <f>IF(AC6209&gt;0,AC6209,'⚙️ Config'!$B$10)</f>
        <v>0.0075</v>
      </c>
      <c r="AG6209" s="88">
        <f t="shared" si="9"/>
        <v>9669.281625</v>
      </c>
      <c r="AH6209" s="88">
        <f>AG6209*'⚙️ Config'!$B$11</f>
        <v>48346.40813</v>
      </c>
      <c r="AI6209" s="88">
        <f>AH6209*'⚙️ Config'!$B$12</f>
        <v>14503.92244</v>
      </c>
      <c r="AJ6209" s="64"/>
      <c r="AK6209" s="84"/>
      <c r="AL6209" s="84"/>
      <c r="AM6209" s="84"/>
      <c r="AN6209" s="84"/>
      <c r="AO6209" s="84"/>
      <c r="AP6209" s="84"/>
      <c r="AQ6209" s="84"/>
    </row>
    <row r="6210" ht="15.0" customHeight="1">
      <c r="A6210" s="98">
        <v>6207.0</v>
      </c>
      <c r="B6210" s="99" t="s">
        <v>12962</v>
      </c>
      <c r="C6210" s="98" t="s">
        <v>141</v>
      </c>
      <c r="D6210" s="98" t="s">
        <v>12963</v>
      </c>
      <c r="E6210" s="100">
        <v>33.76</v>
      </c>
      <c r="F6210" s="98" t="s">
        <v>86</v>
      </c>
      <c r="G6210" s="98" t="s">
        <v>606</v>
      </c>
      <c r="H6210" s="101">
        <v>1288852.15</v>
      </c>
      <c r="I6210" s="98">
        <v>1.0</v>
      </c>
      <c r="J6210" s="102">
        <v>4.6</v>
      </c>
      <c r="K6210" s="99">
        <v>2021.0</v>
      </c>
      <c r="L6210" s="98" t="s">
        <v>722</v>
      </c>
      <c r="M6210" s="98">
        <v>2021.0</v>
      </c>
      <c r="N6210" s="98" t="s">
        <v>161</v>
      </c>
      <c r="O6210" s="65" t="str">
        <f t="shared" si="1"/>
        <v>131256170001</v>
      </c>
      <c r="P6210" s="65">
        <f t="shared" si="2"/>
        <v>8</v>
      </c>
      <c r="Q6210" s="65">
        <f t="shared" si="3"/>
        <v>5</v>
      </c>
      <c r="R6210" s="65" t="str">
        <f t="shared" si="12"/>
        <v>13.125.617/0001-85</v>
      </c>
      <c r="S6210" s="84"/>
      <c r="T6210" s="84" t="str">
        <f t="shared" si="10"/>
        <v/>
      </c>
      <c r="U6210" s="84" t="str">
        <f t="shared" si="11"/>
        <v/>
      </c>
      <c r="V6210" s="65" t="str">
        <f t="shared" si="5"/>
        <v/>
      </c>
      <c r="W6210" s="84"/>
      <c r="X6210" s="84"/>
      <c r="Y6210" s="85"/>
      <c r="Z6210" s="85"/>
      <c r="AA6210" s="65" t="str">
        <f t="shared" si="6"/>
        <v/>
      </c>
      <c r="AB6210" s="65" t="str">
        <f t="shared" si="7"/>
        <v/>
      </c>
      <c r="AC6210" s="86"/>
      <c r="AD6210" s="87" t="str">
        <f t="shared" si="8"/>
        <v/>
      </c>
      <c r="AE6210" s="84"/>
      <c r="AF6210" s="86">
        <f>IF(AC6210&gt;0,AC6210,'⚙️ Config'!$B$10)</f>
        <v>0.0075</v>
      </c>
      <c r="AG6210" s="88">
        <f t="shared" si="9"/>
        <v>9666.391125</v>
      </c>
      <c r="AH6210" s="88">
        <f>AG6210*'⚙️ Config'!$B$11</f>
        <v>48331.95563</v>
      </c>
      <c r="AI6210" s="88">
        <f>AH6210*'⚙️ Config'!$B$12</f>
        <v>14499.58669</v>
      </c>
      <c r="AJ6210" s="64"/>
      <c r="AK6210" s="84"/>
      <c r="AL6210" s="84"/>
      <c r="AM6210" s="84"/>
      <c r="AN6210" s="84"/>
      <c r="AO6210" s="84"/>
      <c r="AP6210" s="84"/>
      <c r="AQ6210" s="84"/>
    </row>
    <row r="6211" ht="15.0" customHeight="1">
      <c r="A6211" s="98">
        <v>6208.0</v>
      </c>
      <c r="B6211" s="99" t="s">
        <v>12964</v>
      </c>
      <c r="C6211" s="98" t="s">
        <v>141</v>
      </c>
      <c r="D6211" s="98" t="s">
        <v>12965</v>
      </c>
      <c r="E6211" s="100">
        <v>33.5</v>
      </c>
      <c r="F6211" s="98" t="s">
        <v>86</v>
      </c>
      <c r="G6211" s="98" t="s">
        <v>606</v>
      </c>
      <c r="H6211" s="101">
        <v>1287445.32</v>
      </c>
      <c r="I6211" s="98">
        <v>1.0</v>
      </c>
      <c r="J6211" s="102">
        <v>4.7</v>
      </c>
      <c r="K6211" s="99">
        <v>2021.0</v>
      </c>
      <c r="L6211" s="98" t="s">
        <v>630</v>
      </c>
      <c r="M6211" s="98">
        <v>2021.0</v>
      </c>
      <c r="N6211" s="98" t="s">
        <v>161</v>
      </c>
      <c r="O6211" s="65" t="str">
        <f t="shared" si="1"/>
        <v>105263490001</v>
      </c>
      <c r="P6211" s="65">
        <f t="shared" si="2"/>
        <v>1</v>
      </c>
      <c r="Q6211" s="65">
        <f t="shared" si="3"/>
        <v>5</v>
      </c>
      <c r="R6211" s="65" t="str">
        <f t="shared" si="12"/>
        <v>10.526.349/0001-15</v>
      </c>
      <c r="S6211" s="84"/>
      <c r="T6211" s="84" t="str">
        <f t="shared" si="10"/>
        <v/>
      </c>
      <c r="U6211" s="84" t="str">
        <f t="shared" si="11"/>
        <v/>
      </c>
      <c r="V6211" s="65" t="str">
        <f t="shared" si="5"/>
        <v/>
      </c>
      <c r="W6211" s="84"/>
      <c r="X6211" s="84"/>
      <c r="Y6211" s="85"/>
      <c r="Z6211" s="85"/>
      <c r="AA6211" s="65" t="str">
        <f t="shared" si="6"/>
        <v/>
      </c>
      <c r="AB6211" s="65" t="str">
        <f t="shared" si="7"/>
        <v/>
      </c>
      <c r="AC6211" s="86"/>
      <c r="AD6211" s="87" t="str">
        <f t="shared" si="8"/>
        <v/>
      </c>
      <c r="AE6211" s="84"/>
      <c r="AF6211" s="86">
        <f>IF(AC6211&gt;0,AC6211,'⚙️ Config'!$B$10)</f>
        <v>0.0075</v>
      </c>
      <c r="AG6211" s="88">
        <f t="shared" si="9"/>
        <v>9655.8399</v>
      </c>
      <c r="AH6211" s="88">
        <f>AG6211*'⚙️ Config'!$B$11</f>
        <v>48279.1995</v>
      </c>
      <c r="AI6211" s="88">
        <f>AH6211*'⚙️ Config'!$B$12</f>
        <v>14483.75985</v>
      </c>
      <c r="AJ6211" s="64"/>
      <c r="AK6211" s="84"/>
      <c r="AL6211" s="84"/>
      <c r="AM6211" s="84"/>
      <c r="AN6211" s="84"/>
      <c r="AO6211" s="84"/>
      <c r="AP6211" s="84"/>
      <c r="AQ6211" s="84"/>
    </row>
    <row r="6212" ht="15.0" customHeight="1">
      <c r="A6212" s="98">
        <v>6209.0</v>
      </c>
      <c r="B6212" s="99" t="s">
        <v>12966</v>
      </c>
      <c r="C6212" s="98" t="s">
        <v>141</v>
      </c>
      <c r="D6212" s="98" t="s">
        <v>12967</v>
      </c>
      <c r="E6212" s="100">
        <v>32.76</v>
      </c>
      <c r="F6212" s="98" t="s">
        <v>86</v>
      </c>
      <c r="G6212" s="98" t="s">
        <v>606</v>
      </c>
      <c r="H6212" s="101">
        <v>1287163.84</v>
      </c>
      <c r="I6212" s="98">
        <v>1.0</v>
      </c>
      <c r="J6212" s="102">
        <v>5.0</v>
      </c>
      <c r="K6212" s="99">
        <v>2021.0</v>
      </c>
      <c r="L6212" s="98" t="s">
        <v>202</v>
      </c>
      <c r="M6212" s="98">
        <v>2021.0</v>
      </c>
      <c r="N6212" s="98" t="s">
        <v>161</v>
      </c>
      <c r="O6212" s="65" t="str">
        <f t="shared" si="1"/>
        <v>086562280001</v>
      </c>
      <c r="P6212" s="65">
        <f t="shared" si="2"/>
        <v>4</v>
      </c>
      <c r="Q6212" s="65">
        <f t="shared" si="3"/>
        <v>6</v>
      </c>
      <c r="R6212" s="65" t="str">
        <f t="shared" si="12"/>
        <v>08.656.228/0001-46</v>
      </c>
      <c r="S6212" s="84"/>
      <c r="T6212" s="84" t="str">
        <f t="shared" si="10"/>
        <v/>
      </c>
      <c r="U6212" s="84" t="str">
        <f t="shared" si="11"/>
        <v/>
      </c>
      <c r="V6212" s="65" t="str">
        <f t="shared" si="5"/>
        <v/>
      </c>
      <c r="W6212" s="84"/>
      <c r="X6212" s="84"/>
      <c r="Y6212" s="85"/>
      <c r="Z6212" s="85"/>
      <c r="AA6212" s="65" t="str">
        <f t="shared" si="6"/>
        <v/>
      </c>
      <c r="AB6212" s="65" t="str">
        <f t="shared" si="7"/>
        <v/>
      </c>
      <c r="AC6212" s="86"/>
      <c r="AD6212" s="87" t="str">
        <f t="shared" si="8"/>
        <v/>
      </c>
      <c r="AE6212" s="84"/>
      <c r="AF6212" s="86">
        <f>IF(AC6212&gt;0,AC6212,'⚙️ Config'!$B$10)</f>
        <v>0.0075</v>
      </c>
      <c r="AG6212" s="88">
        <f t="shared" si="9"/>
        <v>9653.7288</v>
      </c>
      <c r="AH6212" s="88">
        <f>AG6212*'⚙️ Config'!$B$11</f>
        <v>48268.644</v>
      </c>
      <c r="AI6212" s="88">
        <f>AH6212*'⚙️ Config'!$B$12</f>
        <v>14480.5932</v>
      </c>
      <c r="AJ6212" s="64"/>
      <c r="AK6212" s="84"/>
      <c r="AL6212" s="84"/>
      <c r="AM6212" s="84"/>
      <c r="AN6212" s="84"/>
      <c r="AO6212" s="84"/>
      <c r="AP6212" s="84"/>
      <c r="AQ6212" s="84"/>
    </row>
    <row r="6213" ht="15.0" customHeight="1">
      <c r="A6213" s="103">
        <v>6210.0</v>
      </c>
      <c r="B6213" s="104" t="s">
        <v>12968</v>
      </c>
      <c r="C6213" s="103" t="s">
        <v>141</v>
      </c>
      <c r="D6213" s="103" t="s">
        <v>12969</v>
      </c>
      <c r="E6213" s="105">
        <v>34.62</v>
      </c>
      <c r="F6213" s="103" t="s">
        <v>86</v>
      </c>
      <c r="G6213" s="103" t="s">
        <v>606</v>
      </c>
      <c r="H6213" s="106">
        <v>1287058.2</v>
      </c>
      <c r="I6213" s="103">
        <v>1.0</v>
      </c>
      <c r="J6213" s="107">
        <v>4.3</v>
      </c>
      <c r="K6213" s="104">
        <v>2021.0</v>
      </c>
      <c r="L6213" s="103" t="s">
        <v>202</v>
      </c>
      <c r="M6213" s="103">
        <v>2021.0</v>
      </c>
      <c r="N6213" s="103" t="s">
        <v>145</v>
      </c>
      <c r="O6213" s="65" t="str">
        <f t="shared" si="1"/>
        <v>281777670001</v>
      </c>
      <c r="P6213" s="65">
        <f t="shared" si="2"/>
        <v>0</v>
      </c>
      <c r="Q6213" s="65">
        <f t="shared" si="3"/>
        <v>0</v>
      </c>
      <c r="R6213" s="65" t="str">
        <f t="shared" si="12"/>
        <v>28.177.767/0001-00</v>
      </c>
      <c r="S6213" s="84"/>
      <c r="T6213" s="84" t="str">
        <f t="shared" si="10"/>
        <v/>
      </c>
      <c r="U6213" s="84" t="str">
        <f t="shared" si="11"/>
        <v/>
      </c>
      <c r="V6213" s="65" t="str">
        <f t="shared" si="5"/>
        <v/>
      </c>
      <c r="W6213" s="84"/>
      <c r="X6213" s="84"/>
      <c r="Y6213" s="85"/>
      <c r="Z6213" s="85"/>
      <c r="AA6213" s="65" t="str">
        <f t="shared" si="6"/>
        <v/>
      </c>
      <c r="AB6213" s="65" t="str">
        <f t="shared" si="7"/>
        <v/>
      </c>
      <c r="AC6213" s="86"/>
      <c r="AD6213" s="87" t="str">
        <f t="shared" si="8"/>
        <v/>
      </c>
      <c r="AE6213" s="84"/>
      <c r="AF6213" s="86">
        <f>IF(AC6213&gt;0,AC6213,'⚙️ Config'!$B$10)</f>
        <v>0.0075</v>
      </c>
      <c r="AG6213" s="88">
        <f t="shared" si="9"/>
        <v>9652.9365</v>
      </c>
      <c r="AH6213" s="88">
        <f>AG6213*'⚙️ Config'!$B$11</f>
        <v>48264.6825</v>
      </c>
      <c r="AI6213" s="88">
        <f>AH6213*'⚙️ Config'!$B$12</f>
        <v>14479.40475</v>
      </c>
      <c r="AJ6213" s="64"/>
      <c r="AK6213" s="84"/>
      <c r="AL6213" s="84"/>
      <c r="AM6213" s="84"/>
      <c r="AN6213" s="84"/>
      <c r="AO6213" s="84"/>
      <c r="AP6213" s="84"/>
      <c r="AQ6213" s="84"/>
    </row>
    <row r="6214" ht="15.0" customHeight="1">
      <c r="A6214" s="103">
        <v>6211.0</v>
      </c>
      <c r="B6214" s="104" t="s">
        <v>12970</v>
      </c>
      <c r="C6214" s="103" t="s">
        <v>141</v>
      </c>
      <c r="D6214" s="103" t="s">
        <v>12971</v>
      </c>
      <c r="E6214" s="105">
        <v>33.24</v>
      </c>
      <c r="F6214" s="103" t="s">
        <v>86</v>
      </c>
      <c r="G6214" s="103" t="s">
        <v>606</v>
      </c>
      <c r="H6214" s="106">
        <v>1286191.21</v>
      </c>
      <c r="I6214" s="103">
        <v>1.0</v>
      </c>
      <c r="J6214" s="107">
        <v>4.8</v>
      </c>
      <c r="K6214" s="104">
        <v>2021.0</v>
      </c>
      <c r="L6214" s="103" t="s">
        <v>630</v>
      </c>
      <c r="M6214" s="103">
        <v>2021.0</v>
      </c>
      <c r="N6214" s="103" t="s">
        <v>161</v>
      </c>
      <c r="O6214" s="65" t="str">
        <f t="shared" si="1"/>
        <v>061425940001</v>
      </c>
      <c r="P6214" s="65">
        <f t="shared" si="2"/>
        <v>5</v>
      </c>
      <c r="Q6214" s="65">
        <f t="shared" si="3"/>
        <v>1</v>
      </c>
      <c r="R6214" s="65" t="str">
        <f t="shared" si="12"/>
        <v>06.142.594/0001-51</v>
      </c>
      <c r="S6214" s="84"/>
      <c r="T6214" s="84" t="str">
        <f t="shared" si="10"/>
        <v/>
      </c>
      <c r="U6214" s="84" t="str">
        <f t="shared" si="11"/>
        <v/>
      </c>
      <c r="V6214" s="65" t="str">
        <f t="shared" si="5"/>
        <v/>
      </c>
      <c r="W6214" s="84"/>
      <c r="X6214" s="84"/>
      <c r="Y6214" s="85"/>
      <c r="Z6214" s="85"/>
      <c r="AA6214" s="65" t="str">
        <f t="shared" si="6"/>
        <v/>
      </c>
      <c r="AB6214" s="65" t="str">
        <f t="shared" si="7"/>
        <v/>
      </c>
      <c r="AC6214" s="86"/>
      <c r="AD6214" s="87" t="str">
        <f t="shared" si="8"/>
        <v/>
      </c>
      <c r="AE6214" s="84"/>
      <c r="AF6214" s="86">
        <f>IF(AC6214&gt;0,AC6214,'⚙️ Config'!$B$10)</f>
        <v>0.0075</v>
      </c>
      <c r="AG6214" s="88">
        <f t="shared" si="9"/>
        <v>9646.434075</v>
      </c>
      <c r="AH6214" s="88">
        <f>AG6214*'⚙️ Config'!$B$11</f>
        <v>48232.17038</v>
      </c>
      <c r="AI6214" s="88">
        <f>AH6214*'⚙️ Config'!$B$12</f>
        <v>14469.65111</v>
      </c>
      <c r="AJ6214" s="64"/>
      <c r="AK6214" s="84"/>
      <c r="AL6214" s="84"/>
      <c r="AM6214" s="84"/>
      <c r="AN6214" s="84"/>
      <c r="AO6214" s="84"/>
      <c r="AP6214" s="84"/>
      <c r="AQ6214" s="84"/>
    </row>
    <row r="6215" ht="15.0" customHeight="1">
      <c r="A6215" s="98">
        <v>6212.0</v>
      </c>
      <c r="B6215" s="99" t="s">
        <v>12972</v>
      </c>
      <c r="C6215" s="98" t="s">
        <v>141</v>
      </c>
      <c r="D6215" s="98" t="s">
        <v>12973</v>
      </c>
      <c r="E6215" s="100">
        <v>33.5</v>
      </c>
      <c r="F6215" s="98" t="s">
        <v>86</v>
      </c>
      <c r="G6215" s="98" t="s">
        <v>606</v>
      </c>
      <c r="H6215" s="101">
        <v>1285626.39</v>
      </c>
      <c r="I6215" s="98">
        <v>1.0</v>
      </c>
      <c r="J6215" s="102">
        <v>4.7</v>
      </c>
      <c r="K6215" s="99">
        <v>2021.0</v>
      </c>
      <c r="L6215" s="98" t="s">
        <v>202</v>
      </c>
      <c r="M6215" s="98">
        <v>2021.0</v>
      </c>
      <c r="N6215" s="98" t="s">
        <v>161</v>
      </c>
      <c r="O6215" s="65" t="str">
        <f t="shared" si="1"/>
        <v>689111970001</v>
      </c>
      <c r="P6215" s="65">
        <f t="shared" si="2"/>
        <v>5</v>
      </c>
      <c r="Q6215" s="65">
        <f t="shared" si="3"/>
        <v>4</v>
      </c>
      <c r="R6215" s="65" t="str">
        <f t="shared" si="12"/>
        <v>68.911.197/0001-54</v>
      </c>
      <c r="S6215" s="84"/>
      <c r="T6215" s="84" t="str">
        <f t="shared" si="10"/>
        <v/>
      </c>
      <c r="U6215" s="84" t="str">
        <f t="shared" si="11"/>
        <v/>
      </c>
      <c r="V6215" s="65" t="str">
        <f t="shared" si="5"/>
        <v/>
      </c>
      <c r="W6215" s="84"/>
      <c r="X6215" s="84"/>
      <c r="Y6215" s="85"/>
      <c r="Z6215" s="85"/>
      <c r="AA6215" s="65" t="str">
        <f t="shared" si="6"/>
        <v/>
      </c>
      <c r="AB6215" s="65" t="str">
        <f t="shared" si="7"/>
        <v/>
      </c>
      <c r="AC6215" s="86"/>
      <c r="AD6215" s="87" t="str">
        <f t="shared" si="8"/>
        <v/>
      </c>
      <c r="AE6215" s="84"/>
      <c r="AF6215" s="86">
        <f>IF(AC6215&gt;0,AC6215,'⚙️ Config'!$B$10)</f>
        <v>0.0075</v>
      </c>
      <c r="AG6215" s="88">
        <f t="shared" si="9"/>
        <v>9642.197925</v>
      </c>
      <c r="AH6215" s="88">
        <f>AG6215*'⚙️ Config'!$B$11</f>
        <v>48210.98963</v>
      </c>
      <c r="AI6215" s="88">
        <f>AH6215*'⚙️ Config'!$B$12</f>
        <v>14463.29689</v>
      </c>
      <c r="AJ6215" s="64"/>
      <c r="AK6215" s="84"/>
      <c r="AL6215" s="84"/>
      <c r="AM6215" s="84"/>
      <c r="AN6215" s="84"/>
      <c r="AO6215" s="84"/>
      <c r="AP6215" s="84"/>
      <c r="AQ6215" s="84"/>
    </row>
    <row r="6216" ht="15.0" customHeight="1">
      <c r="A6216" s="103">
        <v>6213.0</v>
      </c>
      <c r="B6216" s="104" t="s">
        <v>12974</v>
      </c>
      <c r="C6216" s="103" t="s">
        <v>141</v>
      </c>
      <c r="D6216" s="103" t="s">
        <v>12975</v>
      </c>
      <c r="E6216" s="105">
        <v>33.0</v>
      </c>
      <c r="F6216" s="103" t="s">
        <v>86</v>
      </c>
      <c r="G6216" s="103" t="s">
        <v>606</v>
      </c>
      <c r="H6216" s="106">
        <v>1285271.55</v>
      </c>
      <c r="I6216" s="103">
        <v>1.0</v>
      </c>
      <c r="J6216" s="107">
        <v>4.9</v>
      </c>
      <c r="K6216" s="104">
        <v>2021.0</v>
      </c>
      <c r="L6216" s="103" t="s">
        <v>202</v>
      </c>
      <c r="M6216" s="103">
        <v>2021.0</v>
      </c>
      <c r="N6216" s="103" t="s">
        <v>161</v>
      </c>
      <c r="O6216" s="65" t="str">
        <f t="shared" si="1"/>
        <v>965349530001</v>
      </c>
      <c r="P6216" s="65">
        <f t="shared" si="2"/>
        <v>0</v>
      </c>
      <c r="Q6216" s="65">
        <f t="shared" si="3"/>
        <v>9</v>
      </c>
      <c r="R6216" s="65" t="str">
        <f t="shared" si="12"/>
        <v>96.534.953/0001-09</v>
      </c>
      <c r="S6216" s="84"/>
      <c r="T6216" s="84" t="str">
        <f t="shared" si="10"/>
        <v/>
      </c>
      <c r="U6216" s="84" t="str">
        <f t="shared" si="11"/>
        <v/>
      </c>
      <c r="V6216" s="65" t="str">
        <f t="shared" si="5"/>
        <v/>
      </c>
      <c r="W6216" s="84"/>
      <c r="X6216" s="84"/>
      <c r="Y6216" s="85"/>
      <c r="Z6216" s="85"/>
      <c r="AA6216" s="65" t="str">
        <f t="shared" si="6"/>
        <v/>
      </c>
      <c r="AB6216" s="65" t="str">
        <f t="shared" si="7"/>
        <v/>
      </c>
      <c r="AC6216" s="86"/>
      <c r="AD6216" s="87" t="str">
        <f t="shared" si="8"/>
        <v/>
      </c>
      <c r="AE6216" s="84"/>
      <c r="AF6216" s="86">
        <f>IF(AC6216&gt;0,AC6216,'⚙️ Config'!$B$10)</f>
        <v>0.0075</v>
      </c>
      <c r="AG6216" s="88">
        <f t="shared" si="9"/>
        <v>9639.536625</v>
      </c>
      <c r="AH6216" s="88">
        <f>AG6216*'⚙️ Config'!$B$11</f>
        <v>48197.68313</v>
      </c>
      <c r="AI6216" s="88">
        <f>AH6216*'⚙️ Config'!$B$12</f>
        <v>14459.30494</v>
      </c>
      <c r="AJ6216" s="64"/>
      <c r="AK6216" s="84"/>
      <c r="AL6216" s="84"/>
      <c r="AM6216" s="84"/>
      <c r="AN6216" s="84"/>
      <c r="AO6216" s="84"/>
      <c r="AP6216" s="84"/>
      <c r="AQ6216" s="84"/>
    </row>
    <row r="6217" ht="15.0" customHeight="1">
      <c r="A6217" s="103">
        <v>6214.0</v>
      </c>
      <c r="B6217" s="104" t="s">
        <v>12976</v>
      </c>
      <c r="C6217" s="103" t="s">
        <v>141</v>
      </c>
      <c r="D6217" s="103" t="s">
        <v>12977</v>
      </c>
      <c r="E6217" s="105">
        <v>33.24</v>
      </c>
      <c r="F6217" s="103" t="s">
        <v>86</v>
      </c>
      <c r="G6217" s="103" t="s">
        <v>606</v>
      </c>
      <c r="H6217" s="106">
        <v>1284378.55</v>
      </c>
      <c r="I6217" s="103">
        <v>1.0</v>
      </c>
      <c r="J6217" s="107">
        <v>4.8</v>
      </c>
      <c r="K6217" s="104">
        <v>2021.0</v>
      </c>
      <c r="L6217" s="103" t="s">
        <v>630</v>
      </c>
      <c r="M6217" s="103">
        <v>2021.0</v>
      </c>
      <c r="N6217" s="103" t="s">
        <v>161</v>
      </c>
      <c r="O6217" s="65" t="str">
        <f t="shared" si="1"/>
        <v>207803950001</v>
      </c>
      <c r="P6217" s="65">
        <f t="shared" si="2"/>
        <v>0</v>
      </c>
      <c r="Q6217" s="65">
        <f t="shared" si="3"/>
        <v>8</v>
      </c>
      <c r="R6217" s="65" t="str">
        <f t="shared" si="12"/>
        <v>20.780.395/0001-08</v>
      </c>
      <c r="S6217" s="84"/>
      <c r="T6217" s="84" t="str">
        <f t="shared" si="10"/>
        <v/>
      </c>
      <c r="U6217" s="84" t="str">
        <f t="shared" si="11"/>
        <v/>
      </c>
      <c r="V6217" s="65" t="str">
        <f t="shared" si="5"/>
        <v/>
      </c>
      <c r="W6217" s="84"/>
      <c r="X6217" s="84"/>
      <c r="Y6217" s="85"/>
      <c r="Z6217" s="85"/>
      <c r="AA6217" s="65" t="str">
        <f t="shared" si="6"/>
        <v/>
      </c>
      <c r="AB6217" s="65" t="str">
        <f t="shared" si="7"/>
        <v/>
      </c>
      <c r="AC6217" s="86"/>
      <c r="AD6217" s="87" t="str">
        <f t="shared" si="8"/>
        <v/>
      </c>
      <c r="AE6217" s="84"/>
      <c r="AF6217" s="86">
        <f>IF(AC6217&gt;0,AC6217,'⚙️ Config'!$B$10)</f>
        <v>0.0075</v>
      </c>
      <c r="AG6217" s="88">
        <f t="shared" si="9"/>
        <v>9632.839125</v>
      </c>
      <c r="AH6217" s="88">
        <f>AG6217*'⚙️ Config'!$B$11</f>
        <v>48164.19563</v>
      </c>
      <c r="AI6217" s="88">
        <f>AH6217*'⚙️ Config'!$B$12</f>
        <v>14449.25869</v>
      </c>
      <c r="AJ6217" s="64"/>
      <c r="AK6217" s="84"/>
      <c r="AL6217" s="84"/>
      <c r="AM6217" s="84"/>
      <c r="AN6217" s="84"/>
      <c r="AO6217" s="84"/>
      <c r="AP6217" s="84"/>
      <c r="AQ6217" s="84"/>
    </row>
    <row r="6218" ht="15.0" customHeight="1">
      <c r="A6218" s="98">
        <v>6215.0</v>
      </c>
      <c r="B6218" s="99" t="s">
        <v>12978</v>
      </c>
      <c r="C6218" s="98" t="s">
        <v>141</v>
      </c>
      <c r="D6218" s="98" t="s">
        <v>12979</v>
      </c>
      <c r="E6218" s="100">
        <v>34.03</v>
      </c>
      <c r="F6218" s="98" t="s">
        <v>86</v>
      </c>
      <c r="G6218" s="98" t="s">
        <v>606</v>
      </c>
      <c r="H6218" s="101">
        <v>1284312.73</v>
      </c>
      <c r="I6218" s="98">
        <v>1.0</v>
      </c>
      <c r="J6218" s="102">
        <v>4.5</v>
      </c>
      <c r="K6218" s="99">
        <v>2021.0</v>
      </c>
      <c r="L6218" s="98" t="s">
        <v>197</v>
      </c>
      <c r="M6218" s="98">
        <v>2021.0</v>
      </c>
      <c r="N6218" s="98" t="s">
        <v>161</v>
      </c>
      <c r="O6218" s="65" t="str">
        <f t="shared" si="1"/>
        <v>087860230001</v>
      </c>
      <c r="P6218" s="65">
        <f t="shared" si="2"/>
        <v>8</v>
      </c>
      <c r="Q6218" s="65">
        <f t="shared" si="3"/>
        <v>5</v>
      </c>
      <c r="R6218" s="65" t="str">
        <f t="shared" si="12"/>
        <v>08.786.023/0001-85</v>
      </c>
      <c r="S6218" s="84"/>
      <c r="T6218" s="84" t="str">
        <f t="shared" si="10"/>
        <v/>
      </c>
      <c r="U6218" s="84" t="str">
        <f t="shared" si="11"/>
        <v/>
      </c>
      <c r="V6218" s="65" t="str">
        <f t="shared" si="5"/>
        <v/>
      </c>
      <c r="W6218" s="84"/>
      <c r="X6218" s="84"/>
      <c r="Y6218" s="85"/>
      <c r="Z6218" s="85"/>
      <c r="AA6218" s="65" t="str">
        <f t="shared" si="6"/>
        <v/>
      </c>
      <c r="AB6218" s="65" t="str">
        <f t="shared" si="7"/>
        <v/>
      </c>
      <c r="AC6218" s="86"/>
      <c r="AD6218" s="87" t="str">
        <f t="shared" si="8"/>
        <v/>
      </c>
      <c r="AE6218" s="84"/>
      <c r="AF6218" s="86">
        <f>IF(AC6218&gt;0,AC6218,'⚙️ Config'!$B$10)</f>
        <v>0.0075</v>
      </c>
      <c r="AG6218" s="88">
        <f t="shared" si="9"/>
        <v>9632.345475</v>
      </c>
      <c r="AH6218" s="88">
        <f>AG6218*'⚙️ Config'!$B$11</f>
        <v>48161.72738</v>
      </c>
      <c r="AI6218" s="88">
        <f>AH6218*'⚙️ Config'!$B$12</f>
        <v>14448.51821</v>
      </c>
      <c r="AJ6218" s="64"/>
      <c r="AK6218" s="84"/>
      <c r="AL6218" s="84"/>
      <c r="AM6218" s="84"/>
      <c r="AN6218" s="84"/>
      <c r="AO6218" s="84"/>
      <c r="AP6218" s="84"/>
      <c r="AQ6218" s="84"/>
    </row>
    <row r="6219" ht="15.0" customHeight="1">
      <c r="A6219" s="98">
        <v>6216.0</v>
      </c>
      <c r="B6219" s="99" t="s">
        <v>12980</v>
      </c>
      <c r="C6219" s="98" t="s">
        <v>141</v>
      </c>
      <c r="D6219" s="98" t="s">
        <v>12981</v>
      </c>
      <c r="E6219" s="100">
        <v>33.5</v>
      </c>
      <c r="F6219" s="98" t="s">
        <v>86</v>
      </c>
      <c r="G6219" s="98" t="s">
        <v>606</v>
      </c>
      <c r="H6219" s="101">
        <v>1282982.84</v>
      </c>
      <c r="I6219" s="98">
        <v>1.0</v>
      </c>
      <c r="J6219" s="102">
        <v>4.7</v>
      </c>
      <c r="K6219" s="99">
        <v>2021.0</v>
      </c>
      <c r="L6219" s="98" t="s">
        <v>630</v>
      </c>
      <c r="M6219" s="98">
        <v>2021.0</v>
      </c>
      <c r="N6219" s="98" t="s">
        <v>161</v>
      </c>
      <c r="O6219" s="65" t="str">
        <f t="shared" si="1"/>
        <v>169270650001</v>
      </c>
      <c r="P6219" s="65">
        <f t="shared" si="2"/>
        <v>1</v>
      </c>
      <c r="Q6219" s="65">
        <f t="shared" si="3"/>
        <v>7</v>
      </c>
      <c r="R6219" s="65" t="str">
        <f t="shared" si="12"/>
        <v>16.927.065/0001-17</v>
      </c>
      <c r="S6219" s="84"/>
      <c r="T6219" s="84" t="str">
        <f t="shared" si="10"/>
        <v/>
      </c>
      <c r="U6219" s="84" t="str">
        <f t="shared" si="11"/>
        <v/>
      </c>
      <c r="V6219" s="65" t="str">
        <f t="shared" si="5"/>
        <v/>
      </c>
      <c r="W6219" s="84"/>
      <c r="X6219" s="84"/>
      <c r="Y6219" s="85"/>
      <c r="Z6219" s="85"/>
      <c r="AA6219" s="65" t="str">
        <f t="shared" si="6"/>
        <v/>
      </c>
      <c r="AB6219" s="65" t="str">
        <f t="shared" si="7"/>
        <v/>
      </c>
      <c r="AC6219" s="86"/>
      <c r="AD6219" s="87" t="str">
        <f t="shared" si="8"/>
        <v/>
      </c>
      <c r="AE6219" s="84"/>
      <c r="AF6219" s="86">
        <f>IF(AC6219&gt;0,AC6219,'⚙️ Config'!$B$10)</f>
        <v>0.0075</v>
      </c>
      <c r="AG6219" s="88">
        <f t="shared" si="9"/>
        <v>9622.3713</v>
      </c>
      <c r="AH6219" s="88">
        <f>AG6219*'⚙️ Config'!$B$11</f>
        <v>48111.8565</v>
      </c>
      <c r="AI6219" s="88">
        <f>AH6219*'⚙️ Config'!$B$12</f>
        <v>14433.55695</v>
      </c>
      <c r="AJ6219" s="64"/>
      <c r="AK6219" s="84"/>
      <c r="AL6219" s="84"/>
      <c r="AM6219" s="84"/>
      <c r="AN6219" s="84"/>
      <c r="AO6219" s="84"/>
      <c r="AP6219" s="84"/>
      <c r="AQ6219" s="84"/>
    </row>
    <row r="6220" ht="15.0" customHeight="1">
      <c r="A6220" s="98">
        <v>6217.0</v>
      </c>
      <c r="B6220" s="99" t="s">
        <v>12982</v>
      </c>
      <c r="C6220" s="98" t="s">
        <v>141</v>
      </c>
      <c r="D6220" s="98" t="s">
        <v>12983</v>
      </c>
      <c r="E6220" s="100">
        <v>34.03</v>
      </c>
      <c r="F6220" s="98" t="s">
        <v>86</v>
      </c>
      <c r="G6220" s="98" t="s">
        <v>606</v>
      </c>
      <c r="H6220" s="101">
        <v>1282271.01</v>
      </c>
      <c r="I6220" s="98">
        <v>1.0</v>
      </c>
      <c r="J6220" s="102">
        <v>4.5</v>
      </c>
      <c r="K6220" s="99">
        <v>2021.0</v>
      </c>
      <c r="L6220" s="98" t="s">
        <v>202</v>
      </c>
      <c r="M6220" s="98">
        <v>2021.0</v>
      </c>
      <c r="N6220" s="98" t="s">
        <v>161</v>
      </c>
      <c r="O6220" s="65" t="str">
        <f t="shared" si="1"/>
        <v>249104320001</v>
      </c>
      <c r="P6220" s="65">
        <f t="shared" si="2"/>
        <v>0</v>
      </c>
      <c r="Q6220" s="65">
        <f t="shared" si="3"/>
        <v>6</v>
      </c>
      <c r="R6220" s="65" t="str">
        <f t="shared" si="12"/>
        <v>24.910.432/0001-06</v>
      </c>
      <c r="S6220" s="84"/>
      <c r="T6220" s="84" t="str">
        <f t="shared" si="10"/>
        <v/>
      </c>
      <c r="U6220" s="84" t="str">
        <f t="shared" si="11"/>
        <v/>
      </c>
      <c r="V6220" s="65" t="str">
        <f t="shared" si="5"/>
        <v/>
      </c>
      <c r="W6220" s="84"/>
      <c r="X6220" s="84"/>
      <c r="Y6220" s="85"/>
      <c r="Z6220" s="85"/>
      <c r="AA6220" s="65" t="str">
        <f t="shared" si="6"/>
        <v/>
      </c>
      <c r="AB6220" s="65" t="str">
        <f t="shared" si="7"/>
        <v/>
      </c>
      <c r="AC6220" s="86"/>
      <c r="AD6220" s="87" t="str">
        <f t="shared" si="8"/>
        <v/>
      </c>
      <c r="AE6220" s="84"/>
      <c r="AF6220" s="86">
        <f>IF(AC6220&gt;0,AC6220,'⚙️ Config'!$B$10)</f>
        <v>0.0075</v>
      </c>
      <c r="AG6220" s="88">
        <f t="shared" si="9"/>
        <v>9617.032575</v>
      </c>
      <c r="AH6220" s="88">
        <f>AG6220*'⚙️ Config'!$B$11</f>
        <v>48085.16288</v>
      </c>
      <c r="AI6220" s="88">
        <f>AH6220*'⚙️ Config'!$B$12</f>
        <v>14425.54886</v>
      </c>
      <c r="AJ6220" s="64"/>
      <c r="AK6220" s="84"/>
      <c r="AL6220" s="84"/>
      <c r="AM6220" s="84"/>
      <c r="AN6220" s="84"/>
      <c r="AO6220" s="84"/>
      <c r="AP6220" s="84"/>
      <c r="AQ6220" s="84"/>
    </row>
    <row r="6221" ht="15.0" customHeight="1">
      <c r="A6221" s="103">
        <v>6218.0</v>
      </c>
      <c r="B6221" s="104" t="s">
        <v>12984</v>
      </c>
      <c r="C6221" s="103" t="s">
        <v>141</v>
      </c>
      <c r="D6221" s="103" t="s">
        <v>12985</v>
      </c>
      <c r="E6221" s="105">
        <v>33.24</v>
      </c>
      <c r="F6221" s="103" t="s">
        <v>86</v>
      </c>
      <c r="G6221" s="103" t="s">
        <v>606</v>
      </c>
      <c r="H6221" s="106">
        <v>1281982.74</v>
      </c>
      <c r="I6221" s="103">
        <v>1.0</v>
      </c>
      <c r="J6221" s="107">
        <v>4.8</v>
      </c>
      <c r="K6221" s="104">
        <v>2021.0</v>
      </c>
      <c r="L6221" s="103" t="s">
        <v>268</v>
      </c>
      <c r="M6221" s="103">
        <v>2021.0</v>
      </c>
      <c r="N6221" s="103" t="s">
        <v>161</v>
      </c>
      <c r="O6221" s="65" t="str">
        <f t="shared" si="1"/>
        <v>053725560001</v>
      </c>
      <c r="P6221" s="65">
        <f t="shared" si="2"/>
        <v>2</v>
      </c>
      <c r="Q6221" s="65">
        <f t="shared" si="3"/>
        <v>2</v>
      </c>
      <c r="R6221" s="65" t="str">
        <f t="shared" si="12"/>
        <v>05.372.556/0001-22</v>
      </c>
      <c r="S6221" s="84"/>
      <c r="T6221" s="84" t="str">
        <f t="shared" si="10"/>
        <v/>
      </c>
      <c r="U6221" s="84" t="str">
        <f t="shared" si="11"/>
        <v/>
      </c>
      <c r="V6221" s="65" t="str">
        <f t="shared" si="5"/>
        <v/>
      </c>
      <c r="W6221" s="84"/>
      <c r="X6221" s="84"/>
      <c r="Y6221" s="85"/>
      <c r="Z6221" s="85"/>
      <c r="AA6221" s="65" t="str">
        <f t="shared" si="6"/>
        <v/>
      </c>
      <c r="AB6221" s="65" t="str">
        <f t="shared" si="7"/>
        <v/>
      </c>
      <c r="AC6221" s="86"/>
      <c r="AD6221" s="87" t="str">
        <f t="shared" si="8"/>
        <v/>
      </c>
      <c r="AE6221" s="84"/>
      <c r="AF6221" s="86">
        <f>IF(AC6221&gt;0,AC6221,'⚙️ Config'!$B$10)</f>
        <v>0.0075</v>
      </c>
      <c r="AG6221" s="88">
        <f t="shared" si="9"/>
        <v>9614.87055</v>
      </c>
      <c r="AH6221" s="88">
        <f>AG6221*'⚙️ Config'!$B$11</f>
        <v>48074.35275</v>
      </c>
      <c r="AI6221" s="88">
        <f>AH6221*'⚙️ Config'!$B$12</f>
        <v>14422.30583</v>
      </c>
      <c r="AJ6221" s="64"/>
      <c r="AK6221" s="84"/>
      <c r="AL6221" s="84"/>
      <c r="AM6221" s="84"/>
      <c r="AN6221" s="84"/>
      <c r="AO6221" s="84"/>
      <c r="AP6221" s="84"/>
      <c r="AQ6221" s="84"/>
    </row>
    <row r="6222" ht="15.0" customHeight="1">
      <c r="A6222" s="98">
        <v>6219.0</v>
      </c>
      <c r="B6222" s="99" t="s">
        <v>12986</v>
      </c>
      <c r="C6222" s="98" t="s">
        <v>141</v>
      </c>
      <c r="D6222" s="98" t="s">
        <v>12987</v>
      </c>
      <c r="E6222" s="100">
        <v>33.5</v>
      </c>
      <c r="F6222" s="98" t="s">
        <v>86</v>
      </c>
      <c r="G6222" s="98" t="s">
        <v>606</v>
      </c>
      <c r="H6222" s="101">
        <v>1281539.31</v>
      </c>
      <c r="I6222" s="98">
        <v>1.0</v>
      </c>
      <c r="J6222" s="102">
        <v>4.7</v>
      </c>
      <c r="K6222" s="99">
        <v>2021.0</v>
      </c>
      <c r="L6222" s="98" t="s">
        <v>295</v>
      </c>
      <c r="M6222" s="98">
        <v>2021.0</v>
      </c>
      <c r="N6222" s="98" t="s">
        <v>161</v>
      </c>
      <c r="O6222" s="65" t="str">
        <f t="shared" si="1"/>
        <v>523265270001</v>
      </c>
      <c r="P6222" s="65">
        <f t="shared" si="2"/>
        <v>0</v>
      </c>
      <c r="Q6222" s="65">
        <f t="shared" si="3"/>
        <v>4</v>
      </c>
      <c r="R6222" s="65" t="str">
        <f t="shared" si="12"/>
        <v>52.326.527/0001-04</v>
      </c>
      <c r="S6222" s="84"/>
      <c r="T6222" s="84" t="str">
        <f t="shared" si="10"/>
        <v/>
      </c>
      <c r="U6222" s="84" t="str">
        <f t="shared" si="11"/>
        <v/>
      </c>
      <c r="V6222" s="65" t="str">
        <f t="shared" si="5"/>
        <v/>
      </c>
      <c r="W6222" s="84"/>
      <c r="X6222" s="84"/>
      <c r="Y6222" s="85"/>
      <c r="Z6222" s="85"/>
      <c r="AA6222" s="65" t="str">
        <f t="shared" si="6"/>
        <v/>
      </c>
      <c r="AB6222" s="65" t="str">
        <f t="shared" si="7"/>
        <v/>
      </c>
      <c r="AC6222" s="86"/>
      <c r="AD6222" s="87" t="str">
        <f t="shared" si="8"/>
        <v/>
      </c>
      <c r="AE6222" s="84"/>
      <c r="AF6222" s="86">
        <f>IF(AC6222&gt;0,AC6222,'⚙️ Config'!$B$10)</f>
        <v>0.0075</v>
      </c>
      <c r="AG6222" s="88">
        <f t="shared" si="9"/>
        <v>9611.544825</v>
      </c>
      <c r="AH6222" s="88">
        <f>AG6222*'⚙️ Config'!$B$11</f>
        <v>48057.72413</v>
      </c>
      <c r="AI6222" s="88">
        <f>AH6222*'⚙️ Config'!$B$12</f>
        <v>14417.31724</v>
      </c>
      <c r="AJ6222" s="64"/>
      <c r="AK6222" s="84"/>
      <c r="AL6222" s="84"/>
      <c r="AM6222" s="84"/>
      <c r="AN6222" s="84"/>
      <c r="AO6222" s="84"/>
      <c r="AP6222" s="84"/>
      <c r="AQ6222" s="84"/>
    </row>
    <row r="6223" ht="15.0" customHeight="1">
      <c r="A6223" s="98">
        <v>6220.0</v>
      </c>
      <c r="B6223" s="99" t="s">
        <v>12988</v>
      </c>
      <c r="C6223" s="98" t="s">
        <v>141</v>
      </c>
      <c r="D6223" s="98" t="s">
        <v>12989</v>
      </c>
      <c r="E6223" s="100">
        <v>33.24</v>
      </c>
      <c r="F6223" s="98" t="s">
        <v>86</v>
      </c>
      <c r="G6223" s="98" t="s">
        <v>606</v>
      </c>
      <c r="H6223" s="101">
        <v>1281459.93</v>
      </c>
      <c r="I6223" s="98">
        <v>1.0</v>
      </c>
      <c r="J6223" s="102">
        <v>4.8</v>
      </c>
      <c r="K6223" s="99">
        <v>2021.0</v>
      </c>
      <c r="L6223" s="98" t="s">
        <v>630</v>
      </c>
      <c r="M6223" s="98">
        <v>2021.0</v>
      </c>
      <c r="N6223" s="98" t="s">
        <v>161</v>
      </c>
      <c r="O6223" s="65" t="str">
        <f t="shared" si="1"/>
        <v>052170300001</v>
      </c>
      <c r="P6223" s="65">
        <f t="shared" si="2"/>
        <v>7</v>
      </c>
      <c r="Q6223" s="65">
        <f t="shared" si="3"/>
        <v>8</v>
      </c>
      <c r="R6223" s="65" t="str">
        <f t="shared" si="12"/>
        <v>05.217.030/0001-78</v>
      </c>
      <c r="S6223" s="84"/>
      <c r="T6223" s="84" t="str">
        <f t="shared" si="10"/>
        <v/>
      </c>
      <c r="U6223" s="84" t="str">
        <f t="shared" si="11"/>
        <v/>
      </c>
      <c r="V6223" s="65" t="str">
        <f t="shared" si="5"/>
        <v/>
      </c>
      <c r="W6223" s="84"/>
      <c r="X6223" s="84"/>
      <c r="Y6223" s="85"/>
      <c r="Z6223" s="85"/>
      <c r="AA6223" s="65" t="str">
        <f t="shared" si="6"/>
        <v/>
      </c>
      <c r="AB6223" s="65" t="str">
        <f t="shared" si="7"/>
        <v/>
      </c>
      <c r="AC6223" s="86"/>
      <c r="AD6223" s="87" t="str">
        <f t="shared" si="8"/>
        <v/>
      </c>
      <c r="AE6223" s="84"/>
      <c r="AF6223" s="86">
        <f>IF(AC6223&gt;0,AC6223,'⚙️ Config'!$B$10)</f>
        <v>0.0075</v>
      </c>
      <c r="AG6223" s="88">
        <f t="shared" si="9"/>
        <v>9610.949475</v>
      </c>
      <c r="AH6223" s="88">
        <f>AG6223*'⚙️ Config'!$B$11</f>
        <v>48054.74738</v>
      </c>
      <c r="AI6223" s="88">
        <f>AH6223*'⚙️ Config'!$B$12</f>
        <v>14416.42421</v>
      </c>
      <c r="AJ6223" s="64"/>
      <c r="AK6223" s="84"/>
      <c r="AL6223" s="84"/>
      <c r="AM6223" s="84"/>
      <c r="AN6223" s="84"/>
      <c r="AO6223" s="84"/>
      <c r="AP6223" s="84"/>
      <c r="AQ6223" s="84"/>
    </row>
    <row r="6224" ht="15.0" customHeight="1">
      <c r="A6224" s="98">
        <v>6221.0</v>
      </c>
      <c r="B6224" s="99" t="s">
        <v>12990</v>
      </c>
      <c r="C6224" s="98" t="s">
        <v>141</v>
      </c>
      <c r="D6224" s="98" t="s">
        <v>12991</v>
      </c>
      <c r="E6224" s="100">
        <v>34.62</v>
      </c>
      <c r="F6224" s="98" t="s">
        <v>86</v>
      </c>
      <c r="G6224" s="98" t="s">
        <v>606</v>
      </c>
      <c r="H6224" s="101">
        <v>1280817.98</v>
      </c>
      <c r="I6224" s="98">
        <v>1.0</v>
      </c>
      <c r="J6224" s="102">
        <v>4.3</v>
      </c>
      <c r="K6224" s="99">
        <v>2021.0</v>
      </c>
      <c r="L6224" s="98" t="s">
        <v>295</v>
      </c>
      <c r="M6224" s="98">
        <v>2021.0</v>
      </c>
      <c r="N6224" s="98" t="s">
        <v>161</v>
      </c>
      <c r="O6224" s="65" t="str">
        <f t="shared" si="1"/>
        <v>666177470001</v>
      </c>
      <c r="P6224" s="65">
        <f t="shared" si="2"/>
        <v>0</v>
      </c>
      <c r="Q6224" s="65">
        <f t="shared" si="3"/>
        <v>0</v>
      </c>
      <c r="R6224" s="65" t="str">
        <f t="shared" si="12"/>
        <v>66.617.747/0001-00</v>
      </c>
      <c r="S6224" s="84"/>
      <c r="T6224" s="84" t="str">
        <f t="shared" si="10"/>
        <v/>
      </c>
      <c r="U6224" s="84" t="str">
        <f t="shared" si="11"/>
        <v/>
      </c>
      <c r="V6224" s="65" t="str">
        <f t="shared" si="5"/>
        <v/>
      </c>
      <c r="W6224" s="84"/>
      <c r="X6224" s="84"/>
      <c r="Y6224" s="85"/>
      <c r="Z6224" s="85"/>
      <c r="AA6224" s="65" t="str">
        <f t="shared" si="6"/>
        <v/>
      </c>
      <c r="AB6224" s="65" t="str">
        <f t="shared" si="7"/>
        <v/>
      </c>
      <c r="AC6224" s="86"/>
      <c r="AD6224" s="87" t="str">
        <f t="shared" si="8"/>
        <v/>
      </c>
      <c r="AE6224" s="84"/>
      <c r="AF6224" s="86">
        <f>IF(AC6224&gt;0,AC6224,'⚙️ Config'!$B$10)</f>
        <v>0.0075</v>
      </c>
      <c r="AG6224" s="88">
        <f t="shared" si="9"/>
        <v>9606.13485</v>
      </c>
      <c r="AH6224" s="88">
        <f>AG6224*'⚙️ Config'!$B$11</f>
        <v>48030.67425</v>
      </c>
      <c r="AI6224" s="88">
        <f>AH6224*'⚙️ Config'!$B$12</f>
        <v>14409.20228</v>
      </c>
      <c r="AJ6224" s="64"/>
      <c r="AK6224" s="84"/>
      <c r="AL6224" s="84"/>
      <c r="AM6224" s="84"/>
      <c r="AN6224" s="84"/>
      <c r="AO6224" s="84"/>
      <c r="AP6224" s="84"/>
      <c r="AQ6224" s="84"/>
    </row>
    <row r="6225" ht="15.0" customHeight="1">
      <c r="A6225" s="103">
        <v>6222.0</v>
      </c>
      <c r="B6225" s="104" t="s">
        <v>12992</v>
      </c>
      <c r="C6225" s="103" t="s">
        <v>141</v>
      </c>
      <c r="D6225" s="103" t="s">
        <v>12993</v>
      </c>
      <c r="E6225" s="105">
        <v>33.5</v>
      </c>
      <c r="F6225" s="103" t="s">
        <v>86</v>
      </c>
      <c r="G6225" s="103" t="s">
        <v>606</v>
      </c>
      <c r="H6225" s="106">
        <v>1278275.47</v>
      </c>
      <c r="I6225" s="103">
        <v>1.0</v>
      </c>
      <c r="J6225" s="107">
        <v>4.7</v>
      </c>
      <c r="K6225" s="104">
        <v>2021.0</v>
      </c>
      <c r="L6225" s="103" t="s">
        <v>630</v>
      </c>
      <c r="M6225" s="103">
        <v>2021.0</v>
      </c>
      <c r="N6225" s="103" t="s">
        <v>161</v>
      </c>
      <c r="O6225" s="65" t="str">
        <f t="shared" si="1"/>
        <v>109212810001</v>
      </c>
      <c r="P6225" s="65">
        <f t="shared" si="2"/>
        <v>7</v>
      </c>
      <c r="Q6225" s="65">
        <f t="shared" si="3"/>
        <v>9</v>
      </c>
      <c r="R6225" s="65" t="str">
        <f t="shared" si="12"/>
        <v>10.921.281/0001-79</v>
      </c>
      <c r="S6225" s="84"/>
      <c r="T6225" s="84" t="str">
        <f t="shared" si="10"/>
        <v/>
      </c>
      <c r="U6225" s="84" t="str">
        <f t="shared" si="11"/>
        <v/>
      </c>
      <c r="V6225" s="65" t="str">
        <f t="shared" si="5"/>
        <v/>
      </c>
      <c r="W6225" s="84"/>
      <c r="X6225" s="84"/>
      <c r="Y6225" s="85"/>
      <c r="Z6225" s="85"/>
      <c r="AA6225" s="65" t="str">
        <f t="shared" si="6"/>
        <v/>
      </c>
      <c r="AB6225" s="65" t="str">
        <f t="shared" si="7"/>
        <v/>
      </c>
      <c r="AC6225" s="86"/>
      <c r="AD6225" s="87" t="str">
        <f t="shared" si="8"/>
        <v/>
      </c>
      <c r="AE6225" s="84"/>
      <c r="AF6225" s="86">
        <f>IF(AC6225&gt;0,AC6225,'⚙️ Config'!$B$10)</f>
        <v>0.0075</v>
      </c>
      <c r="AG6225" s="88">
        <f t="shared" si="9"/>
        <v>9587.066025</v>
      </c>
      <c r="AH6225" s="88">
        <f>AG6225*'⚙️ Config'!$B$11</f>
        <v>47935.33013</v>
      </c>
      <c r="AI6225" s="88">
        <f>AH6225*'⚙️ Config'!$B$12</f>
        <v>14380.59904</v>
      </c>
      <c r="AJ6225" s="64"/>
      <c r="AK6225" s="84"/>
      <c r="AL6225" s="84"/>
      <c r="AM6225" s="84"/>
      <c r="AN6225" s="84"/>
      <c r="AO6225" s="84"/>
      <c r="AP6225" s="84"/>
      <c r="AQ6225" s="84"/>
    </row>
    <row r="6226" ht="15.0" customHeight="1">
      <c r="A6226" s="103">
        <v>6223.0</v>
      </c>
      <c r="B6226" s="104" t="s">
        <v>12994</v>
      </c>
      <c r="C6226" s="103" t="s">
        <v>141</v>
      </c>
      <c r="D6226" s="103" t="s">
        <v>12995</v>
      </c>
      <c r="E6226" s="105">
        <v>33.24</v>
      </c>
      <c r="F6226" s="103" t="s">
        <v>86</v>
      </c>
      <c r="G6226" s="103" t="s">
        <v>606</v>
      </c>
      <c r="H6226" s="106">
        <v>1276868.2</v>
      </c>
      <c r="I6226" s="103">
        <v>1.0</v>
      </c>
      <c r="J6226" s="107">
        <v>4.8</v>
      </c>
      <c r="K6226" s="104">
        <v>2021.0</v>
      </c>
      <c r="L6226" s="103" t="s">
        <v>630</v>
      </c>
      <c r="M6226" s="103">
        <v>2021.0</v>
      </c>
      <c r="N6226" s="103" t="s">
        <v>161</v>
      </c>
      <c r="O6226" s="65" t="str">
        <f t="shared" si="1"/>
        <v>044686520001</v>
      </c>
      <c r="P6226" s="65">
        <f t="shared" si="2"/>
        <v>0</v>
      </c>
      <c r="Q6226" s="65">
        <f t="shared" si="3"/>
        <v>6</v>
      </c>
      <c r="R6226" s="65" t="str">
        <f t="shared" si="12"/>
        <v>04.468.652/0001-06</v>
      </c>
      <c r="S6226" s="84"/>
      <c r="T6226" s="84" t="str">
        <f t="shared" si="10"/>
        <v/>
      </c>
      <c r="U6226" s="84" t="str">
        <f t="shared" si="11"/>
        <v/>
      </c>
      <c r="V6226" s="65" t="str">
        <f t="shared" si="5"/>
        <v/>
      </c>
      <c r="W6226" s="84"/>
      <c r="X6226" s="84"/>
      <c r="Y6226" s="85"/>
      <c r="Z6226" s="85"/>
      <c r="AA6226" s="65" t="str">
        <f t="shared" si="6"/>
        <v/>
      </c>
      <c r="AB6226" s="65" t="str">
        <f t="shared" si="7"/>
        <v/>
      </c>
      <c r="AC6226" s="86"/>
      <c r="AD6226" s="87" t="str">
        <f t="shared" si="8"/>
        <v/>
      </c>
      <c r="AE6226" s="84"/>
      <c r="AF6226" s="86">
        <f>IF(AC6226&gt;0,AC6226,'⚙️ Config'!$B$10)</f>
        <v>0.0075</v>
      </c>
      <c r="AG6226" s="88">
        <f t="shared" si="9"/>
        <v>9576.5115</v>
      </c>
      <c r="AH6226" s="88">
        <f>AG6226*'⚙️ Config'!$B$11</f>
        <v>47882.5575</v>
      </c>
      <c r="AI6226" s="88">
        <f>AH6226*'⚙️ Config'!$B$12</f>
        <v>14364.76725</v>
      </c>
      <c r="AJ6226" s="64"/>
      <c r="AK6226" s="84"/>
      <c r="AL6226" s="84"/>
      <c r="AM6226" s="84"/>
      <c r="AN6226" s="84"/>
      <c r="AO6226" s="84"/>
      <c r="AP6226" s="84"/>
      <c r="AQ6226" s="84"/>
    </row>
    <row r="6227" ht="15.0" customHeight="1">
      <c r="A6227" s="103">
        <v>6224.0</v>
      </c>
      <c r="B6227" s="104" t="s">
        <v>12996</v>
      </c>
      <c r="C6227" s="103" t="s">
        <v>141</v>
      </c>
      <c r="D6227" s="103" t="s">
        <v>12997</v>
      </c>
      <c r="E6227" s="105">
        <v>33.24</v>
      </c>
      <c r="F6227" s="103" t="s">
        <v>86</v>
      </c>
      <c r="G6227" s="103" t="s">
        <v>606</v>
      </c>
      <c r="H6227" s="106">
        <v>1272728.2</v>
      </c>
      <c r="I6227" s="103">
        <v>1.0</v>
      </c>
      <c r="J6227" s="107">
        <v>4.8</v>
      </c>
      <c r="K6227" s="104">
        <v>2021.0</v>
      </c>
      <c r="L6227" s="103" t="s">
        <v>197</v>
      </c>
      <c r="M6227" s="103">
        <v>2021.0</v>
      </c>
      <c r="N6227" s="103" t="s">
        <v>161</v>
      </c>
      <c r="O6227" s="65" t="str">
        <f t="shared" si="1"/>
        <v>462559720001</v>
      </c>
      <c r="P6227" s="65">
        <f t="shared" si="2"/>
        <v>2</v>
      </c>
      <c r="Q6227" s="65">
        <f t="shared" si="3"/>
        <v>8</v>
      </c>
      <c r="R6227" s="65" t="str">
        <f t="shared" si="12"/>
        <v>46.255.972/0001-28</v>
      </c>
      <c r="S6227" s="84"/>
      <c r="T6227" s="84" t="str">
        <f t="shared" si="10"/>
        <v/>
      </c>
      <c r="U6227" s="84" t="str">
        <f t="shared" si="11"/>
        <v/>
      </c>
      <c r="V6227" s="65" t="str">
        <f t="shared" si="5"/>
        <v/>
      </c>
      <c r="W6227" s="84"/>
      <c r="X6227" s="84"/>
      <c r="Y6227" s="85"/>
      <c r="Z6227" s="85"/>
      <c r="AA6227" s="65" t="str">
        <f t="shared" si="6"/>
        <v/>
      </c>
      <c r="AB6227" s="65" t="str">
        <f t="shared" si="7"/>
        <v/>
      </c>
      <c r="AC6227" s="86"/>
      <c r="AD6227" s="87" t="str">
        <f t="shared" si="8"/>
        <v/>
      </c>
      <c r="AE6227" s="84"/>
      <c r="AF6227" s="86">
        <f>IF(AC6227&gt;0,AC6227,'⚙️ Config'!$B$10)</f>
        <v>0.0075</v>
      </c>
      <c r="AG6227" s="88">
        <f t="shared" si="9"/>
        <v>9545.4615</v>
      </c>
      <c r="AH6227" s="88">
        <f>AG6227*'⚙️ Config'!$B$11</f>
        <v>47727.3075</v>
      </c>
      <c r="AI6227" s="88">
        <f>AH6227*'⚙️ Config'!$B$12</f>
        <v>14318.19225</v>
      </c>
      <c r="AJ6227" s="64"/>
      <c r="AK6227" s="84"/>
      <c r="AL6227" s="84"/>
      <c r="AM6227" s="84"/>
      <c r="AN6227" s="84"/>
      <c r="AO6227" s="84"/>
      <c r="AP6227" s="84"/>
      <c r="AQ6227" s="84"/>
    </row>
    <row r="6228" ht="15.0" customHeight="1">
      <c r="A6228" s="98">
        <v>6225.0</v>
      </c>
      <c r="B6228" s="99" t="s">
        <v>12998</v>
      </c>
      <c r="C6228" s="98" t="s">
        <v>141</v>
      </c>
      <c r="D6228" s="98" t="s">
        <v>12999</v>
      </c>
      <c r="E6228" s="100">
        <v>33.24</v>
      </c>
      <c r="F6228" s="98" t="s">
        <v>86</v>
      </c>
      <c r="G6228" s="98" t="s">
        <v>606</v>
      </c>
      <c r="H6228" s="101">
        <v>1271355.5</v>
      </c>
      <c r="I6228" s="98">
        <v>1.0</v>
      </c>
      <c r="J6228" s="102">
        <v>4.8</v>
      </c>
      <c r="K6228" s="99">
        <v>2021.0</v>
      </c>
      <c r="L6228" s="98" t="s">
        <v>630</v>
      </c>
      <c r="M6228" s="98">
        <v>2021.0</v>
      </c>
      <c r="N6228" s="98" t="s">
        <v>161</v>
      </c>
      <c r="O6228" s="65" t="str">
        <f t="shared" si="1"/>
        <v>128267350001</v>
      </c>
      <c r="P6228" s="65">
        <f t="shared" si="2"/>
        <v>5</v>
      </c>
      <c r="Q6228" s="65">
        <f t="shared" si="3"/>
        <v>8</v>
      </c>
      <c r="R6228" s="65" t="str">
        <f t="shared" si="12"/>
        <v>12.826.735/0001-58</v>
      </c>
      <c r="S6228" s="84"/>
      <c r="T6228" s="84" t="str">
        <f t="shared" si="10"/>
        <v/>
      </c>
      <c r="U6228" s="84" t="str">
        <f t="shared" si="11"/>
        <v/>
      </c>
      <c r="V6228" s="65" t="str">
        <f t="shared" si="5"/>
        <v/>
      </c>
      <c r="W6228" s="84"/>
      <c r="X6228" s="84"/>
      <c r="Y6228" s="85"/>
      <c r="Z6228" s="85"/>
      <c r="AA6228" s="65" t="str">
        <f t="shared" si="6"/>
        <v/>
      </c>
      <c r="AB6228" s="65" t="str">
        <f t="shared" si="7"/>
        <v/>
      </c>
      <c r="AC6228" s="86"/>
      <c r="AD6228" s="87" t="str">
        <f t="shared" si="8"/>
        <v/>
      </c>
      <c r="AE6228" s="84"/>
      <c r="AF6228" s="86">
        <f>IF(AC6228&gt;0,AC6228,'⚙️ Config'!$B$10)</f>
        <v>0.0075</v>
      </c>
      <c r="AG6228" s="88">
        <f t="shared" si="9"/>
        <v>9535.16625</v>
      </c>
      <c r="AH6228" s="88">
        <f>AG6228*'⚙️ Config'!$B$11</f>
        <v>47675.83125</v>
      </c>
      <c r="AI6228" s="88">
        <f>AH6228*'⚙️ Config'!$B$12</f>
        <v>14302.74938</v>
      </c>
      <c r="AJ6228" s="64"/>
      <c r="AK6228" s="84"/>
      <c r="AL6228" s="84"/>
      <c r="AM6228" s="84"/>
      <c r="AN6228" s="84"/>
      <c r="AO6228" s="84"/>
      <c r="AP6228" s="84"/>
      <c r="AQ6228" s="84"/>
    </row>
    <row r="6229" ht="15.0" customHeight="1">
      <c r="A6229" s="103">
        <v>6226.0</v>
      </c>
      <c r="B6229" s="104" t="s">
        <v>13000</v>
      </c>
      <c r="C6229" s="103" t="s">
        <v>141</v>
      </c>
      <c r="D6229" s="103" t="s">
        <v>13001</v>
      </c>
      <c r="E6229" s="105">
        <v>33.24</v>
      </c>
      <c r="F6229" s="103" t="s">
        <v>86</v>
      </c>
      <c r="G6229" s="103" t="s">
        <v>606</v>
      </c>
      <c r="H6229" s="106">
        <v>1270719.79</v>
      </c>
      <c r="I6229" s="103">
        <v>1.0</v>
      </c>
      <c r="J6229" s="107">
        <v>4.8</v>
      </c>
      <c r="K6229" s="104">
        <v>2021.0</v>
      </c>
      <c r="L6229" s="103" t="s">
        <v>630</v>
      </c>
      <c r="M6229" s="103">
        <v>2021.0</v>
      </c>
      <c r="N6229" s="103" t="s">
        <v>161</v>
      </c>
      <c r="O6229" s="65" t="str">
        <f t="shared" si="1"/>
        <v>111950500001</v>
      </c>
      <c r="P6229" s="65">
        <f t="shared" si="2"/>
        <v>9</v>
      </c>
      <c r="Q6229" s="65">
        <f t="shared" si="3"/>
        <v>8</v>
      </c>
      <c r="R6229" s="65" t="str">
        <f t="shared" si="12"/>
        <v>11.195.050/0001-98</v>
      </c>
      <c r="S6229" s="84"/>
      <c r="T6229" s="84" t="str">
        <f t="shared" si="10"/>
        <v/>
      </c>
      <c r="U6229" s="84" t="str">
        <f t="shared" si="11"/>
        <v/>
      </c>
      <c r="V6229" s="65" t="str">
        <f t="shared" si="5"/>
        <v/>
      </c>
      <c r="W6229" s="84"/>
      <c r="X6229" s="84"/>
      <c r="Y6229" s="85"/>
      <c r="Z6229" s="85"/>
      <c r="AA6229" s="65" t="str">
        <f t="shared" si="6"/>
        <v/>
      </c>
      <c r="AB6229" s="65" t="str">
        <f t="shared" si="7"/>
        <v/>
      </c>
      <c r="AC6229" s="86"/>
      <c r="AD6229" s="87" t="str">
        <f t="shared" si="8"/>
        <v/>
      </c>
      <c r="AE6229" s="84"/>
      <c r="AF6229" s="86">
        <f>IF(AC6229&gt;0,AC6229,'⚙️ Config'!$B$10)</f>
        <v>0.0075</v>
      </c>
      <c r="AG6229" s="88">
        <f t="shared" si="9"/>
        <v>9530.398425</v>
      </c>
      <c r="AH6229" s="88">
        <f>AG6229*'⚙️ Config'!$B$11</f>
        <v>47651.99213</v>
      </c>
      <c r="AI6229" s="88">
        <f>AH6229*'⚙️ Config'!$B$12</f>
        <v>14295.59764</v>
      </c>
      <c r="AJ6229" s="64"/>
      <c r="AK6229" s="84"/>
      <c r="AL6229" s="84"/>
      <c r="AM6229" s="84"/>
      <c r="AN6229" s="84"/>
      <c r="AO6229" s="84"/>
      <c r="AP6229" s="84"/>
      <c r="AQ6229" s="84"/>
    </row>
    <row r="6230" ht="15.0" customHeight="1">
      <c r="A6230" s="98">
        <v>6227.0</v>
      </c>
      <c r="B6230" s="99" t="s">
        <v>13002</v>
      </c>
      <c r="C6230" s="98" t="s">
        <v>141</v>
      </c>
      <c r="D6230" s="98" t="s">
        <v>13003</v>
      </c>
      <c r="E6230" s="100">
        <v>34.03</v>
      </c>
      <c r="F6230" s="98" t="s">
        <v>86</v>
      </c>
      <c r="G6230" s="98" t="s">
        <v>606</v>
      </c>
      <c r="H6230" s="101">
        <v>1270345.82</v>
      </c>
      <c r="I6230" s="98">
        <v>1.0</v>
      </c>
      <c r="J6230" s="102">
        <v>4.5</v>
      </c>
      <c r="K6230" s="99">
        <v>2021.0</v>
      </c>
      <c r="L6230" s="98" t="s">
        <v>630</v>
      </c>
      <c r="M6230" s="98">
        <v>2021.0</v>
      </c>
      <c r="N6230" s="98" t="s">
        <v>161</v>
      </c>
      <c r="O6230" s="65" t="str">
        <f t="shared" si="1"/>
        <v>363649850001</v>
      </c>
      <c r="P6230" s="65">
        <f t="shared" si="2"/>
        <v>8</v>
      </c>
      <c r="Q6230" s="65">
        <f t="shared" si="3"/>
        <v>1</v>
      </c>
      <c r="R6230" s="65" t="str">
        <f t="shared" si="12"/>
        <v>36.364.985/0001-81</v>
      </c>
      <c r="S6230" s="84"/>
      <c r="T6230" s="84" t="str">
        <f t="shared" si="10"/>
        <v/>
      </c>
      <c r="U6230" s="84" t="str">
        <f t="shared" si="11"/>
        <v/>
      </c>
      <c r="V6230" s="65" t="str">
        <f t="shared" si="5"/>
        <v/>
      </c>
      <c r="W6230" s="84"/>
      <c r="X6230" s="84"/>
      <c r="Y6230" s="85"/>
      <c r="Z6230" s="85"/>
      <c r="AA6230" s="65" t="str">
        <f t="shared" si="6"/>
        <v/>
      </c>
      <c r="AB6230" s="65" t="str">
        <f t="shared" si="7"/>
        <v/>
      </c>
      <c r="AC6230" s="86"/>
      <c r="AD6230" s="87" t="str">
        <f t="shared" si="8"/>
        <v/>
      </c>
      <c r="AE6230" s="84"/>
      <c r="AF6230" s="86">
        <f>IF(AC6230&gt;0,AC6230,'⚙️ Config'!$B$10)</f>
        <v>0.0075</v>
      </c>
      <c r="AG6230" s="88">
        <f t="shared" si="9"/>
        <v>9527.59365</v>
      </c>
      <c r="AH6230" s="88">
        <f>AG6230*'⚙️ Config'!$B$11</f>
        <v>47637.96825</v>
      </c>
      <c r="AI6230" s="88">
        <f>AH6230*'⚙️ Config'!$B$12</f>
        <v>14291.39048</v>
      </c>
      <c r="AJ6230" s="64"/>
      <c r="AK6230" s="84"/>
      <c r="AL6230" s="84"/>
      <c r="AM6230" s="84"/>
      <c r="AN6230" s="84"/>
      <c r="AO6230" s="84"/>
      <c r="AP6230" s="84"/>
      <c r="AQ6230" s="84"/>
    </row>
    <row r="6231" ht="15.0" customHeight="1">
      <c r="A6231" s="98">
        <v>6228.0</v>
      </c>
      <c r="B6231" s="99" t="s">
        <v>13004</v>
      </c>
      <c r="C6231" s="98" t="s">
        <v>141</v>
      </c>
      <c r="D6231" s="98" t="s">
        <v>13005</v>
      </c>
      <c r="E6231" s="100">
        <v>33.24</v>
      </c>
      <c r="F6231" s="98" t="s">
        <v>86</v>
      </c>
      <c r="G6231" s="98" t="s">
        <v>606</v>
      </c>
      <c r="H6231" s="101">
        <v>1269946.26</v>
      </c>
      <c r="I6231" s="98">
        <v>1.0</v>
      </c>
      <c r="J6231" s="102">
        <v>4.8</v>
      </c>
      <c r="K6231" s="99">
        <v>2021.0</v>
      </c>
      <c r="L6231" s="98" t="s">
        <v>630</v>
      </c>
      <c r="M6231" s="98">
        <v>2021.0</v>
      </c>
      <c r="N6231" s="98" t="s">
        <v>161</v>
      </c>
      <c r="O6231" s="65" t="str">
        <f t="shared" si="1"/>
        <v>083467460001</v>
      </c>
      <c r="P6231" s="65">
        <f t="shared" si="2"/>
        <v>6</v>
      </c>
      <c r="Q6231" s="65">
        <f t="shared" si="3"/>
        <v>3</v>
      </c>
      <c r="R6231" s="65" t="str">
        <f t="shared" si="12"/>
        <v>08.346.746/0001-63</v>
      </c>
      <c r="S6231" s="84"/>
      <c r="T6231" s="84" t="str">
        <f t="shared" si="10"/>
        <v/>
      </c>
      <c r="U6231" s="84" t="str">
        <f t="shared" si="11"/>
        <v/>
      </c>
      <c r="V6231" s="65" t="str">
        <f t="shared" si="5"/>
        <v/>
      </c>
      <c r="W6231" s="84"/>
      <c r="X6231" s="84"/>
      <c r="Y6231" s="85"/>
      <c r="Z6231" s="85"/>
      <c r="AA6231" s="65" t="str">
        <f t="shared" si="6"/>
        <v/>
      </c>
      <c r="AB6231" s="65" t="str">
        <f t="shared" si="7"/>
        <v/>
      </c>
      <c r="AC6231" s="86"/>
      <c r="AD6231" s="87" t="str">
        <f t="shared" si="8"/>
        <v/>
      </c>
      <c r="AE6231" s="84"/>
      <c r="AF6231" s="86">
        <f>IF(AC6231&gt;0,AC6231,'⚙️ Config'!$B$10)</f>
        <v>0.0075</v>
      </c>
      <c r="AG6231" s="88">
        <f t="shared" si="9"/>
        <v>9524.59695</v>
      </c>
      <c r="AH6231" s="88">
        <f>AG6231*'⚙️ Config'!$B$11</f>
        <v>47622.98475</v>
      </c>
      <c r="AI6231" s="88">
        <f>AH6231*'⚙️ Config'!$B$12</f>
        <v>14286.89543</v>
      </c>
      <c r="AJ6231" s="64"/>
      <c r="AK6231" s="84"/>
      <c r="AL6231" s="84"/>
      <c r="AM6231" s="84"/>
      <c r="AN6231" s="84"/>
      <c r="AO6231" s="84"/>
      <c r="AP6231" s="84"/>
      <c r="AQ6231" s="84"/>
    </row>
    <row r="6232" ht="15.0" customHeight="1">
      <c r="A6232" s="103">
        <v>6229.0</v>
      </c>
      <c r="B6232" s="104" t="s">
        <v>13006</v>
      </c>
      <c r="C6232" s="103" t="s">
        <v>141</v>
      </c>
      <c r="D6232" s="103" t="s">
        <v>13007</v>
      </c>
      <c r="E6232" s="105">
        <v>33.5</v>
      </c>
      <c r="F6232" s="103" t="s">
        <v>86</v>
      </c>
      <c r="G6232" s="103" t="s">
        <v>606</v>
      </c>
      <c r="H6232" s="106">
        <v>1269927.68</v>
      </c>
      <c r="I6232" s="103">
        <v>1.0</v>
      </c>
      <c r="J6232" s="107">
        <v>4.7</v>
      </c>
      <c r="K6232" s="104">
        <v>2021.0</v>
      </c>
      <c r="L6232" s="103" t="s">
        <v>630</v>
      </c>
      <c r="M6232" s="103">
        <v>2021.0</v>
      </c>
      <c r="N6232" s="103" t="s">
        <v>161</v>
      </c>
      <c r="O6232" s="65" t="str">
        <f t="shared" si="1"/>
        <v>031718030001</v>
      </c>
      <c r="P6232" s="65">
        <f t="shared" si="2"/>
        <v>0</v>
      </c>
      <c r="Q6232" s="65">
        <f t="shared" si="3"/>
        <v>5</v>
      </c>
      <c r="R6232" s="65" t="str">
        <f t="shared" si="12"/>
        <v>03.171.803/0001-05</v>
      </c>
      <c r="S6232" s="84"/>
      <c r="T6232" s="84" t="str">
        <f t="shared" si="10"/>
        <v/>
      </c>
      <c r="U6232" s="84" t="str">
        <f t="shared" si="11"/>
        <v/>
      </c>
      <c r="V6232" s="65" t="str">
        <f t="shared" si="5"/>
        <v/>
      </c>
      <c r="W6232" s="84"/>
      <c r="X6232" s="84"/>
      <c r="Y6232" s="85"/>
      <c r="Z6232" s="85"/>
      <c r="AA6232" s="65" t="str">
        <f t="shared" si="6"/>
        <v/>
      </c>
      <c r="AB6232" s="65" t="str">
        <f t="shared" si="7"/>
        <v/>
      </c>
      <c r="AC6232" s="86"/>
      <c r="AD6232" s="87" t="str">
        <f t="shared" si="8"/>
        <v/>
      </c>
      <c r="AE6232" s="84"/>
      <c r="AF6232" s="86">
        <f>IF(AC6232&gt;0,AC6232,'⚙️ Config'!$B$10)</f>
        <v>0.0075</v>
      </c>
      <c r="AG6232" s="88">
        <f t="shared" si="9"/>
        <v>9524.4576</v>
      </c>
      <c r="AH6232" s="88">
        <f>AG6232*'⚙️ Config'!$B$11</f>
        <v>47622.288</v>
      </c>
      <c r="AI6232" s="88">
        <f>AH6232*'⚙️ Config'!$B$12</f>
        <v>14286.6864</v>
      </c>
      <c r="AJ6232" s="64"/>
      <c r="AK6232" s="84"/>
      <c r="AL6232" s="84"/>
      <c r="AM6232" s="84"/>
      <c r="AN6232" s="84"/>
      <c r="AO6232" s="84"/>
      <c r="AP6232" s="84"/>
      <c r="AQ6232" s="84"/>
    </row>
    <row r="6233" ht="15.0" customHeight="1">
      <c r="A6233" s="103">
        <v>6230.0</v>
      </c>
      <c r="B6233" s="104" t="s">
        <v>13008</v>
      </c>
      <c r="C6233" s="103" t="s">
        <v>141</v>
      </c>
      <c r="D6233" s="103" t="s">
        <v>13009</v>
      </c>
      <c r="E6233" s="105">
        <v>33.5</v>
      </c>
      <c r="F6233" s="103" t="s">
        <v>86</v>
      </c>
      <c r="G6233" s="103" t="s">
        <v>606</v>
      </c>
      <c r="H6233" s="106">
        <v>1269054.58</v>
      </c>
      <c r="I6233" s="103">
        <v>1.0</v>
      </c>
      <c r="J6233" s="107">
        <v>4.7</v>
      </c>
      <c r="K6233" s="104">
        <v>2021.0</v>
      </c>
      <c r="L6233" s="103" t="s">
        <v>630</v>
      </c>
      <c r="M6233" s="103">
        <v>2021.0</v>
      </c>
      <c r="N6233" s="103" t="s">
        <v>161</v>
      </c>
      <c r="O6233" s="65" t="str">
        <f t="shared" si="1"/>
        <v>215107090001</v>
      </c>
      <c r="P6233" s="65">
        <f t="shared" si="2"/>
        <v>0</v>
      </c>
      <c r="Q6233" s="65">
        <f t="shared" si="3"/>
        <v>7</v>
      </c>
      <c r="R6233" s="65" t="str">
        <f t="shared" si="12"/>
        <v>21.510.709/0001-07</v>
      </c>
      <c r="S6233" s="84"/>
      <c r="T6233" s="84" t="str">
        <f t="shared" si="10"/>
        <v/>
      </c>
      <c r="U6233" s="84" t="str">
        <f t="shared" si="11"/>
        <v/>
      </c>
      <c r="V6233" s="65" t="str">
        <f t="shared" si="5"/>
        <v/>
      </c>
      <c r="W6233" s="84"/>
      <c r="X6233" s="84"/>
      <c r="Y6233" s="85"/>
      <c r="Z6233" s="85"/>
      <c r="AA6233" s="65" t="str">
        <f t="shared" si="6"/>
        <v/>
      </c>
      <c r="AB6233" s="65" t="str">
        <f t="shared" si="7"/>
        <v/>
      </c>
      <c r="AC6233" s="86"/>
      <c r="AD6233" s="87" t="str">
        <f t="shared" si="8"/>
        <v/>
      </c>
      <c r="AE6233" s="84"/>
      <c r="AF6233" s="86">
        <f>IF(AC6233&gt;0,AC6233,'⚙️ Config'!$B$10)</f>
        <v>0.0075</v>
      </c>
      <c r="AG6233" s="88">
        <f t="shared" si="9"/>
        <v>9517.90935</v>
      </c>
      <c r="AH6233" s="88">
        <f>AG6233*'⚙️ Config'!$B$11</f>
        <v>47589.54675</v>
      </c>
      <c r="AI6233" s="88">
        <f>AH6233*'⚙️ Config'!$B$12</f>
        <v>14276.86403</v>
      </c>
      <c r="AJ6233" s="64"/>
      <c r="AK6233" s="84"/>
      <c r="AL6233" s="84"/>
      <c r="AM6233" s="84"/>
      <c r="AN6233" s="84"/>
      <c r="AO6233" s="84"/>
      <c r="AP6233" s="84"/>
      <c r="AQ6233" s="84"/>
    </row>
    <row r="6234" ht="15.0" customHeight="1">
      <c r="A6234" s="98">
        <v>6231.0</v>
      </c>
      <c r="B6234" s="99" t="s">
        <v>13010</v>
      </c>
      <c r="C6234" s="98" t="s">
        <v>141</v>
      </c>
      <c r="D6234" s="98" t="s">
        <v>13011</v>
      </c>
      <c r="E6234" s="100">
        <v>33.24</v>
      </c>
      <c r="F6234" s="98" t="s">
        <v>86</v>
      </c>
      <c r="G6234" s="98" t="s">
        <v>606</v>
      </c>
      <c r="H6234" s="101">
        <v>1268765.1</v>
      </c>
      <c r="I6234" s="98">
        <v>1.0</v>
      </c>
      <c r="J6234" s="102">
        <v>4.8</v>
      </c>
      <c r="K6234" s="99">
        <v>2021.0</v>
      </c>
      <c r="L6234" s="98" t="s">
        <v>630</v>
      </c>
      <c r="M6234" s="98">
        <v>2021.0</v>
      </c>
      <c r="N6234" s="98" t="s">
        <v>161</v>
      </c>
      <c r="O6234" s="65" t="str">
        <f t="shared" si="1"/>
        <v>305054530001</v>
      </c>
      <c r="P6234" s="65">
        <f t="shared" si="2"/>
        <v>3</v>
      </c>
      <c r="Q6234" s="65">
        <f t="shared" si="3"/>
        <v>0</v>
      </c>
      <c r="R6234" s="65" t="str">
        <f t="shared" si="12"/>
        <v>30.505.453/0001-30</v>
      </c>
      <c r="S6234" s="84"/>
      <c r="T6234" s="84" t="str">
        <f t="shared" si="10"/>
        <v/>
      </c>
      <c r="U6234" s="84" t="str">
        <f t="shared" si="11"/>
        <v/>
      </c>
      <c r="V6234" s="65" t="str">
        <f t="shared" si="5"/>
        <v/>
      </c>
      <c r="W6234" s="84"/>
      <c r="X6234" s="84"/>
      <c r="Y6234" s="85"/>
      <c r="Z6234" s="85"/>
      <c r="AA6234" s="65" t="str">
        <f t="shared" si="6"/>
        <v/>
      </c>
      <c r="AB6234" s="65" t="str">
        <f t="shared" si="7"/>
        <v/>
      </c>
      <c r="AC6234" s="86"/>
      <c r="AD6234" s="87" t="str">
        <f t="shared" si="8"/>
        <v/>
      </c>
      <c r="AE6234" s="84"/>
      <c r="AF6234" s="86">
        <f>IF(AC6234&gt;0,AC6234,'⚙️ Config'!$B$10)</f>
        <v>0.0075</v>
      </c>
      <c r="AG6234" s="88">
        <f t="shared" si="9"/>
        <v>9515.73825</v>
      </c>
      <c r="AH6234" s="88">
        <f>AG6234*'⚙️ Config'!$B$11</f>
        <v>47578.69125</v>
      </c>
      <c r="AI6234" s="88">
        <f>AH6234*'⚙️ Config'!$B$12</f>
        <v>14273.60738</v>
      </c>
      <c r="AJ6234" s="64"/>
      <c r="AK6234" s="84"/>
      <c r="AL6234" s="84"/>
      <c r="AM6234" s="84"/>
      <c r="AN6234" s="84"/>
      <c r="AO6234" s="84"/>
      <c r="AP6234" s="84"/>
      <c r="AQ6234" s="84"/>
    </row>
    <row r="6235" ht="15.0" customHeight="1">
      <c r="A6235" s="98">
        <v>6232.0</v>
      </c>
      <c r="B6235" s="99" t="s">
        <v>13012</v>
      </c>
      <c r="C6235" s="98" t="s">
        <v>141</v>
      </c>
      <c r="D6235" s="98" t="s">
        <v>13013</v>
      </c>
      <c r="E6235" s="100">
        <v>33.5</v>
      </c>
      <c r="F6235" s="98" t="s">
        <v>86</v>
      </c>
      <c r="G6235" s="98" t="s">
        <v>606</v>
      </c>
      <c r="H6235" s="101">
        <v>1268695.35</v>
      </c>
      <c r="I6235" s="98">
        <v>1.0</v>
      </c>
      <c r="J6235" s="102">
        <v>4.7</v>
      </c>
      <c r="K6235" s="99">
        <v>2021.0</v>
      </c>
      <c r="L6235" s="98" t="s">
        <v>268</v>
      </c>
      <c r="M6235" s="98">
        <v>2021.0</v>
      </c>
      <c r="N6235" s="98" t="s">
        <v>161</v>
      </c>
      <c r="O6235" s="65" t="str">
        <f t="shared" si="1"/>
        <v>574371390001</v>
      </c>
      <c r="P6235" s="65">
        <f t="shared" si="2"/>
        <v>1</v>
      </c>
      <c r="Q6235" s="65">
        <f t="shared" si="3"/>
        <v>4</v>
      </c>
      <c r="R6235" s="65" t="str">
        <f t="shared" si="12"/>
        <v>57.437.139/0001-14</v>
      </c>
      <c r="S6235" s="84"/>
      <c r="T6235" s="84" t="str">
        <f t="shared" si="10"/>
        <v/>
      </c>
      <c r="U6235" s="84" t="str">
        <f t="shared" si="11"/>
        <v/>
      </c>
      <c r="V6235" s="65" t="str">
        <f t="shared" si="5"/>
        <v/>
      </c>
      <c r="W6235" s="84"/>
      <c r="X6235" s="84"/>
      <c r="Y6235" s="85"/>
      <c r="Z6235" s="85"/>
      <c r="AA6235" s="65" t="str">
        <f t="shared" si="6"/>
        <v/>
      </c>
      <c r="AB6235" s="65" t="str">
        <f t="shared" si="7"/>
        <v/>
      </c>
      <c r="AC6235" s="86"/>
      <c r="AD6235" s="87" t="str">
        <f t="shared" si="8"/>
        <v/>
      </c>
      <c r="AE6235" s="84"/>
      <c r="AF6235" s="86">
        <f>IF(AC6235&gt;0,AC6235,'⚙️ Config'!$B$10)</f>
        <v>0.0075</v>
      </c>
      <c r="AG6235" s="88">
        <f t="shared" si="9"/>
        <v>9515.215125</v>
      </c>
      <c r="AH6235" s="88">
        <f>AG6235*'⚙️ Config'!$B$11</f>
        <v>47576.07563</v>
      </c>
      <c r="AI6235" s="88">
        <f>AH6235*'⚙️ Config'!$B$12</f>
        <v>14272.82269</v>
      </c>
      <c r="AJ6235" s="64"/>
      <c r="AK6235" s="84"/>
      <c r="AL6235" s="84"/>
      <c r="AM6235" s="84"/>
      <c r="AN6235" s="84"/>
      <c r="AO6235" s="84"/>
      <c r="AP6235" s="84"/>
      <c r="AQ6235" s="84"/>
    </row>
    <row r="6236" ht="15.0" customHeight="1">
      <c r="A6236" s="103">
        <v>6233.0</v>
      </c>
      <c r="B6236" s="104" t="s">
        <v>13014</v>
      </c>
      <c r="C6236" s="103" t="s">
        <v>141</v>
      </c>
      <c r="D6236" s="103" t="s">
        <v>13015</v>
      </c>
      <c r="E6236" s="105">
        <v>33.0</v>
      </c>
      <c r="F6236" s="103" t="s">
        <v>86</v>
      </c>
      <c r="G6236" s="103" t="s">
        <v>606</v>
      </c>
      <c r="H6236" s="106">
        <v>1268005.2</v>
      </c>
      <c r="I6236" s="103">
        <v>1.0</v>
      </c>
      <c r="J6236" s="107">
        <v>4.9</v>
      </c>
      <c r="K6236" s="104">
        <v>2021.0</v>
      </c>
      <c r="L6236" s="103" t="s">
        <v>448</v>
      </c>
      <c r="M6236" s="103">
        <v>2021.0</v>
      </c>
      <c r="N6236" s="103" t="s">
        <v>161</v>
      </c>
      <c r="O6236" s="65" t="str">
        <f t="shared" si="1"/>
        <v>050388730001</v>
      </c>
      <c r="P6236" s="65">
        <f t="shared" si="2"/>
        <v>0</v>
      </c>
      <c r="Q6236" s="65">
        <f t="shared" si="3"/>
        <v>7</v>
      </c>
      <c r="R6236" s="65" t="str">
        <f t="shared" si="12"/>
        <v>05.038.873/0001-07</v>
      </c>
      <c r="S6236" s="84"/>
      <c r="T6236" s="84" t="str">
        <f t="shared" si="10"/>
        <v/>
      </c>
      <c r="U6236" s="84" t="str">
        <f t="shared" si="11"/>
        <v/>
      </c>
      <c r="V6236" s="65" t="str">
        <f t="shared" si="5"/>
        <v/>
      </c>
      <c r="W6236" s="84"/>
      <c r="X6236" s="84"/>
      <c r="Y6236" s="85"/>
      <c r="Z6236" s="85"/>
      <c r="AA6236" s="65" t="str">
        <f t="shared" si="6"/>
        <v/>
      </c>
      <c r="AB6236" s="65" t="str">
        <f t="shared" si="7"/>
        <v/>
      </c>
      <c r="AC6236" s="86"/>
      <c r="AD6236" s="87" t="str">
        <f t="shared" si="8"/>
        <v/>
      </c>
      <c r="AE6236" s="84"/>
      <c r="AF6236" s="86">
        <f>IF(AC6236&gt;0,AC6236,'⚙️ Config'!$B$10)</f>
        <v>0.0075</v>
      </c>
      <c r="AG6236" s="88">
        <f t="shared" si="9"/>
        <v>9510.039</v>
      </c>
      <c r="AH6236" s="88">
        <f>AG6236*'⚙️ Config'!$B$11</f>
        <v>47550.195</v>
      </c>
      <c r="AI6236" s="88">
        <f>AH6236*'⚙️ Config'!$B$12</f>
        <v>14265.0585</v>
      </c>
      <c r="AJ6236" s="64"/>
      <c r="AK6236" s="84"/>
      <c r="AL6236" s="84"/>
      <c r="AM6236" s="84"/>
      <c r="AN6236" s="84"/>
      <c r="AO6236" s="84"/>
      <c r="AP6236" s="84"/>
      <c r="AQ6236" s="84"/>
    </row>
    <row r="6237" ht="15.0" customHeight="1">
      <c r="A6237" s="103">
        <v>6234.0</v>
      </c>
      <c r="B6237" s="104" t="s">
        <v>13016</v>
      </c>
      <c r="C6237" s="103" t="s">
        <v>141</v>
      </c>
      <c r="D6237" s="103" t="s">
        <v>13017</v>
      </c>
      <c r="E6237" s="105">
        <v>33.24</v>
      </c>
      <c r="F6237" s="103" t="s">
        <v>86</v>
      </c>
      <c r="G6237" s="103" t="s">
        <v>606</v>
      </c>
      <c r="H6237" s="106">
        <v>1267783.57</v>
      </c>
      <c r="I6237" s="103">
        <v>1.0</v>
      </c>
      <c r="J6237" s="107">
        <v>4.8</v>
      </c>
      <c r="K6237" s="104">
        <v>2021.0</v>
      </c>
      <c r="L6237" s="103" t="s">
        <v>630</v>
      </c>
      <c r="M6237" s="103">
        <v>2021.0</v>
      </c>
      <c r="N6237" s="103" t="s">
        <v>161</v>
      </c>
      <c r="O6237" s="65" t="str">
        <f t="shared" si="1"/>
        <v>243790680001</v>
      </c>
      <c r="P6237" s="65">
        <f t="shared" si="2"/>
        <v>9</v>
      </c>
      <c r="Q6237" s="65">
        <f t="shared" si="3"/>
        <v>1</v>
      </c>
      <c r="R6237" s="65" t="str">
        <f t="shared" si="12"/>
        <v>24.379.068/0001-91</v>
      </c>
      <c r="S6237" s="84"/>
      <c r="T6237" s="84" t="str">
        <f t="shared" si="10"/>
        <v/>
      </c>
      <c r="U6237" s="84" t="str">
        <f t="shared" si="11"/>
        <v/>
      </c>
      <c r="V6237" s="65" t="str">
        <f t="shared" si="5"/>
        <v/>
      </c>
      <c r="W6237" s="84"/>
      <c r="X6237" s="84"/>
      <c r="Y6237" s="85"/>
      <c r="Z6237" s="85"/>
      <c r="AA6237" s="65" t="str">
        <f t="shared" si="6"/>
        <v/>
      </c>
      <c r="AB6237" s="65" t="str">
        <f t="shared" si="7"/>
        <v/>
      </c>
      <c r="AC6237" s="86"/>
      <c r="AD6237" s="87" t="str">
        <f t="shared" si="8"/>
        <v/>
      </c>
      <c r="AE6237" s="84"/>
      <c r="AF6237" s="86">
        <f>IF(AC6237&gt;0,AC6237,'⚙️ Config'!$B$10)</f>
        <v>0.0075</v>
      </c>
      <c r="AG6237" s="88">
        <f t="shared" si="9"/>
        <v>9508.376775</v>
      </c>
      <c r="AH6237" s="88">
        <f>AG6237*'⚙️ Config'!$B$11</f>
        <v>47541.88388</v>
      </c>
      <c r="AI6237" s="88">
        <f>AH6237*'⚙️ Config'!$B$12</f>
        <v>14262.56516</v>
      </c>
      <c r="AJ6237" s="64"/>
      <c r="AK6237" s="84"/>
      <c r="AL6237" s="84"/>
      <c r="AM6237" s="84"/>
      <c r="AN6237" s="84"/>
      <c r="AO6237" s="84"/>
      <c r="AP6237" s="84"/>
      <c r="AQ6237" s="84"/>
    </row>
    <row r="6238" ht="15.0" customHeight="1">
      <c r="A6238" s="98">
        <v>6235.0</v>
      </c>
      <c r="B6238" s="99" t="s">
        <v>13018</v>
      </c>
      <c r="C6238" s="98" t="s">
        <v>141</v>
      </c>
      <c r="D6238" s="98" t="s">
        <v>13019</v>
      </c>
      <c r="E6238" s="100">
        <v>33.24</v>
      </c>
      <c r="F6238" s="98" t="s">
        <v>86</v>
      </c>
      <c r="G6238" s="98" t="s">
        <v>606</v>
      </c>
      <c r="H6238" s="101">
        <v>1264886.8</v>
      </c>
      <c r="I6238" s="98">
        <v>1.0</v>
      </c>
      <c r="J6238" s="102">
        <v>4.8</v>
      </c>
      <c r="K6238" s="99">
        <v>2021.0</v>
      </c>
      <c r="L6238" s="98" t="s">
        <v>202</v>
      </c>
      <c r="M6238" s="98">
        <v>2021.0</v>
      </c>
      <c r="N6238" s="98" t="s">
        <v>161</v>
      </c>
      <c r="O6238" s="65" t="str">
        <f t="shared" si="1"/>
        <v>106783490001</v>
      </c>
      <c r="P6238" s="65">
        <f t="shared" si="2"/>
        <v>3</v>
      </c>
      <c r="Q6238" s="65">
        <f t="shared" si="3"/>
        <v>0</v>
      </c>
      <c r="R6238" s="65" t="str">
        <f t="shared" si="12"/>
        <v>10.678.349/0001-30</v>
      </c>
      <c r="S6238" s="84"/>
      <c r="T6238" s="84" t="str">
        <f t="shared" si="10"/>
        <v/>
      </c>
      <c r="U6238" s="84" t="str">
        <f t="shared" si="11"/>
        <v/>
      </c>
      <c r="V6238" s="65" t="str">
        <f t="shared" si="5"/>
        <v/>
      </c>
      <c r="W6238" s="84"/>
      <c r="X6238" s="84"/>
      <c r="Y6238" s="85"/>
      <c r="Z6238" s="85"/>
      <c r="AA6238" s="65" t="str">
        <f t="shared" si="6"/>
        <v/>
      </c>
      <c r="AB6238" s="65" t="str">
        <f t="shared" si="7"/>
        <v/>
      </c>
      <c r="AC6238" s="86"/>
      <c r="AD6238" s="87" t="str">
        <f t="shared" si="8"/>
        <v/>
      </c>
      <c r="AE6238" s="84"/>
      <c r="AF6238" s="86">
        <f>IF(AC6238&gt;0,AC6238,'⚙️ Config'!$B$10)</f>
        <v>0.0075</v>
      </c>
      <c r="AG6238" s="88">
        <f t="shared" si="9"/>
        <v>9486.651</v>
      </c>
      <c r="AH6238" s="88">
        <f>AG6238*'⚙️ Config'!$B$11</f>
        <v>47433.255</v>
      </c>
      <c r="AI6238" s="88">
        <f>AH6238*'⚙️ Config'!$B$12</f>
        <v>14229.9765</v>
      </c>
      <c r="AJ6238" s="64"/>
      <c r="AK6238" s="84"/>
      <c r="AL6238" s="84"/>
      <c r="AM6238" s="84"/>
      <c r="AN6238" s="84"/>
      <c r="AO6238" s="84"/>
      <c r="AP6238" s="84"/>
      <c r="AQ6238" s="84"/>
    </row>
    <row r="6239" ht="15.0" customHeight="1">
      <c r="A6239" s="98">
        <v>6236.0</v>
      </c>
      <c r="B6239" s="99" t="s">
        <v>13020</v>
      </c>
      <c r="C6239" s="98" t="s">
        <v>154</v>
      </c>
      <c r="D6239" s="98" t="s">
        <v>13021</v>
      </c>
      <c r="E6239" s="100">
        <v>34.62</v>
      </c>
      <c r="F6239" s="98" t="s">
        <v>86</v>
      </c>
      <c r="G6239" s="98" t="s">
        <v>606</v>
      </c>
      <c r="H6239" s="101">
        <v>1264473.22</v>
      </c>
      <c r="I6239" s="98">
        <v>1.0</v>
      </c>
      <c r="J6239" s="102">
        <v>4.3</v>
      </c>
      <c r="K6239" s="99">
        <v>2021.0</v>
      </c>
      <c r="L6239" s="98" t="s">
        <v>630</v>
      </c>
      <c r="M6239" s="98">
        <v>2021.0</v>
      </c>
      <c r="N6239" s="98" t="s">
        <v>161</v>
      </c>
      <c r="O6239" s="65" t="str">
        <f t="shared" si="1"/>
        <v>080359110001</v>
      </c>
      <c r="P6239" s="65">
        <f t="shared" si="2"/>
        <v>6</v>
      </c>
      <c r="Q6239" s="65">
        <f t="shared" si="3"/>
        <v>6</v>
      </c>
      <c r="R6239" s="65" t="str">
        <f t="shared" si="12"/>
        <v>08.035.911/0001-66</v>
      </c>
      <c r="S6239" s="84"/>
      <c r="T6239" s="84" t="str">
        <f t="shared" si="10"/>
        <v/>
      </c>
      <c r="U6239" s="84" t="str">
        <f t="shared" si="11"/>
        <v/>
      </c>
      <c r="V6239" s="65" t="str">
        <f t="shared" si="5"/>
        <v/>
      </c>
      <c r="W6239" s="84"/>
      <c r="X6239" s="84"/>
      <c r="Y6239" s="85"/>
      <c r="Z6239" s="85"/>
      <c r="AA6239" s="65" t="str">
        <f t="shared" si="6"/>
        <v/>
      </c>
      <c r="AB6239" s="65" t="str">
        <f t="shared" si="7"/>
        <v/>
      </c>
      <c r="AC6239" s="86"/>
      <c r="AD6239" s="87" t="str">
        <f t="shared" si="8"/>
        <v/>
      </c>
      <c r="AE6239" s="84"/>
      <c r="AF6239" s="86">
        <f>IF(AC6239&gt;0,AC6239,'⚙️ Config'!$B$10)</f>
        <v>0.0075</v>
      </c>
      <c r="AG6239" s="88">
        <f t="shared" si="9"/>
        <v>9483.54915</v>
      </c>
      <c r="AH6239" s="88">
        <f>AG6239*'⚙️ Config'!$B$11</f>
        <v>47417.74575</v>
      </c>
      <c r="AI6239" s="88">
        <f>AH6239*'⚙️ Config'!$B$12</f>
        <v>14225.32373</v>
      </c>
      <c r="AJ6239" s="64"/>
      <c r="AK6239" s="84"/>
      <c r="AL6239" s="84"/>
      <c r="AM6239" s="84"/>
      <c r="AN6239" s="84"/>
      <c r="AO6239" s="84"/>
      <c r="AP6239" s="84"/>
      <c r="AQ6239" s="84"/>
    </row>
    <row r="6240" ht="15.0" customHeight="1">
      <c r="A6240" s="98">
        <v>6237.0</v>
      </c>
      <c r="B6240" s="99" t="s">
        <v>13022</v>
      </c>
      <c r="C6240" s="98" t="s">
        <v>141</v>
      </c>
      <c r="D6240" s="98" t="s">
        <v>13023</v>
      </c>
      <c r="E6240" s="100">
        <v>33.24</v>
      </c>
      <c r="F6240" s="98" t="s">
        <v>86</v>
      </c>
      <c r="G6240" s="98" t="s">
        <v>606</v>
      </c>
      <c r="H6240" s="101">
        <v>1263561.42</v>
      </c>
      <c r="I6240" s="98">
        <v>1.0</v>
      </c>
      <c r="J6240" s="102">
        <v>4.8</v>
      </c>
      <c r="K6240" s="99">
        <v>2021.0</v>
      </c>
      <c r="L6240" s="98" t="s">
        <v>630</v>
      </c>
      <c r="M6240" s="98">
        <v>2021.0</v>
      </c>
      <c r="N6240" s="98" t="s">
        <v>145</v>
      </c>
      <c r="O6240" s="65" t="str">
        <f t="shared" si="1"/>
        <v>208378180001</v>
      </c>
      <c r="P6240" s="65">
        <f t="shared" si="2"/>
        <v>7</v>
      </c>
      <c r="Q6240" s="65">
        <f t="shared" si="3"/>
        <v>0</v>
      </c>
      <c r="R6240" s="65" t="str">
        <f t="shared" si="12"/>
        <v>20.837.818/0001-70</v>
      </c>
      <c r="S6240" s="84"/>
      <c r="T6240" s="84" t="str">
        <f t="shared" si="10"/>
        <v/>
      </c>
      <c r="U6240" s="84" t="str">
        <f t="shared" si="11"/>
        <v/>
      </c>
      <c r="V6240" s="65" t="str">
        <f t="shared" si="5"/>
        <v/>
      </c>
      <c r="W6240" s="84"/>
      <c r="X6240" s="84"/>
      <c r="Y6240" s="85"/>
      <c r="Z6240" s="85"/>
      <c r="AA6240" s="65" t="str">
        <f t="shared" si="6"/>
        <v/>
      </c>
      <c r="AB6240" s="65" t="str">
        <f t="shared" si="7"/>
        <v/>
      </c>
      <c r="AC6240" s="86"/>
      <c r="AD6240" s="87" t="str">
        <f t="shared" si="8"/>
        <v/>
      </c>
      <c r="AE6240" s="84"/>
      <c r="AF6240" s="86">
        <f>IF(AC6240&gt;0,AC6240,'⚙️ Config'!$B$10)</f>
        <v>0.0075</v>
      </c>
      <c r="AG6240" s="88">
        <f t="shared" si="9"/>
        <v>9476.71065</v>
      </c>
      <c r="AH6240" s="88">
        <f>AG6240*'⚙️ Config'!$B$11</f>
        <v>47383.55325</v>
      </c>
      <c r="AI6240" s="88">
        <f>AH6240*'⚙️ Config'!$B$12</f>
        <v>14215.06598</v>
      </c>
      <c r="AJ6240" s="64"/>
      <c r="AK6240" s="84"/>
      <c r="AL6240" s="84"/>
      <c r="AM6240" s="84"/>
      <c r="AN6240" s="84"/>
      <c r="AO6240" s="84"/>
      <c r="AP6240" s="84"/>
      <c r="AQ6240" s="84"/>
    </row>
    <row r="6241" ht="15.0" customHeight="1">
      <c r="A6241" s="103">
        <v>6238.0</v>
      </c>
      <c r="B6241" s="104" t="s">
        <v>13024</v>
      </c>
      <c r="C6241" s="103" t="s">
        <v>141</v>
      </c>
      <c r="D6241" s="103" t="s">
        <v>13025</v>
      </c>
      <c r="E6241" s="105">
        <v>34.32</v>
      </c>
      <c r="F6241" s="103" t="s">
        <v>86</v>
      </c>
      <c r="G6241" s="103" t="s">
        <v>606</v>
      </c>
      <c r="H6241" s="106">
        <v>1262104.9</v>
      </c>
      <c r="I6241" s="103">
        <v>1.0</v>
      </c>
      <c r="J6241" s="107">
        <v>4.4</v>
      </c>
      <c r="K6241" s="104">
        <v>2021.0</v>
      </c>
      <c r="L6241" s="103" t="s">
        <v>630</v>
      </c>
      <c r="M6241" s="103">
        <v>2021.0</v>
      </c>
      <c r="N6241" s="103" t="s">
        <v>161</v>
      </c>
      <c r="O6241" s="65" t="str">
        <f t="shared" si="1"/>
        <v>014885070001</v>
      </c>
      <c r="P6241" s="65">
        <f t="shared" si="2"/>
        <v>0</v>
      </c>
      <c r="Q6241" s="65">
        <f t="shared" si="3"/>
        <v>7</v>
      </c>
      <c r="R6241" s="65" t="str">
        <f t="shared" si="12"/>
        <v>01.488.507/0001-07</v>
      </c>
      <c r="S6241" s="84"/>
      <c r="T6241" s="84" t="str">
        <f t="shared" si="10"/>
        <v/>
      </c>
      <c r="U6241" s="84" t="str">
        <f t="shared" si="11"/>
        <v/>
      </c>
      <c r="V6241" s="65" t="str">
        <f t="shared" si="5"/>
        <v/>
      </c>
      <c r="W6241" s="84"/>
      <c r="X6241" s="84"/>
      <c r="Y6241" s="85"/>
      <c r="Z6241" s="85"/>
      <c r="AA6241" s="65" t="str">
        <f t="shared" si="6"/>
        <v/>
      </c>
      <c r="AB6241" s="65" t="str">
        <f t="shared" si="7"/>
        <v/>
      </c>
      <c r="AC6241" s="86"/>
      <c r="AD6241" s="87" t="str">
        <f t="shared" si="8"/>
        <v/>
      </c>
      <c r="AE6241" s="84"/>
      <c r="AF6241" s="86">
        <f>IF(AC6241&gt;0,AC6241,'⚙️ Config'!$B$10)</f>
        <v>0.0075</v>
      </c>
      <c r="AG6241" s="88">
        <f t="shared" si="9"/>
        <v>9465.78675</v>
      </c>
      <c r="AH6241" s="88">
        <f>AG6241*'⚙️ Config'!$B$11</f>
        <v>47328.93375</v>
      </c>
      <c r="AI6241" s="88">
        <f>AH6241*'⚙️ Config'!$B$12</f>
        <v>14198.68013</v>
      </c>
      <c r="AJ6241" s="64"/>
      <c r="AK6241" s="84"/>
      <c r="AL6241" s="84"/>
      <c r="AM6241" s="84"/>
      <c r="AN6241" s="84"/>
      <c r="AO6241" s="84"/>
      <c r="AP6241" s="84"/>
      <c r="AQ6241" s="84"/>
    </row>
    <row r="6242" ht="15.0" customHeight="1">
      <c r="A6242" s="103">
        <v>6239.0</v>
      </c>
      <c r="B6242" s="104" t="s">
        <v>13026</v>
      </c>
      <c r="C6242" s="103" t="s">
        <v>141</v>
      </c>
      <c r="D6242" s="103" t="s">
        <v>13027</v>
      </c>
      <c r="E6242" s="105">
        <v>33.5</v>
      </c>
      <c r="F6242" s="103" t="s">
        <v>86</v>
      </c>
      <c r="G6242" s="103" t="s">
        <v>606</v>
      </c>
      <c r="H6242" s="106">
        <v>1260956.19</v>
      </c>
      <c r="I6242" s="103">
        <v>1.0</v>
      </c>
      <c r="J6242" s="107">
        <v>4.7</v>
      </c>
      <c r="K6242" s="104">
        <v>2021.0</v>
      </c>
      <c r="L6242" s="103" t="s">
        <v>630</v>
      </c>
      <c r="M6242" s="103">
        <v>2021.0</v>
      </c>
      <c r="N6242" s="103" t="s">
        <v>145</v>
      </c>
      <c r="O6242" s="65" t="str">
        <f t="shared" si="1"/>
        <v>288324580001</v>
      </c>
      <c r="P6242" s="65">
        <f t="shared" si="2"/>
        <v>2</v>
      </c>
      <c r="Q6242" s="65">
        <f t="shared" si="3"/>
        <v>6</v>
      </c>
      <c r="R6242" s="65" t="str">
        <f t="shared" si="12"/>
        <v>28.832.458/0001-26</v>
      </c>
      <c r="S6242" s="84"/>
      <c r="T6242" s="84" t="str">
        <f t="shared" si="10"/>
        <v/>
      </c>
      <c r="U6242" s="84" t="str">
        <f t="shared" si="11"/>
        <v/>
      </c>
      <c r="V6242" s="65" t="str">
        <f t="shared" si="5"/>
        <v/>
      </c>
      <c r="W6242" s="84"/>
      <c r="X6242" s="84"/>
      <c r="Y6242" s="85"/>
      <c r="Z6242" s="85"/>
      <c r="AA6242" s="65" t="str">
        <f t="shared" si="6"/>
        <v/>
      </c>
      <c r="AB6242" s="65" t="str">
        <f t="shared" si="7"/>
        <v/>
      </c>
      <c r="AC6242" s="86"/>
      <c r="AD6242" s="87" t="str">
        <f t="shared" si="8"/>
        <v/>
      </c>
      <c r="AE6242" s="84"/>
      <c r="AF6242" s="86">
        <f>IF(AC6242&gt;0,AC6242,'⚙️ Config'!$B$10)</f>
        <v>0.0075</v>
      </c>
      <c r="AG6242" s="88">
        <f t="shared" si="9"/>
        <v>9457.171425</v>
      </c>
      <c r="AH6242" s="88">
        <f>AG6242*'⚙️ Config'!$B$11</f>
        <v>47285.85713</v>
      </c>
      <c r="AI6242" s="88">
        <f>AH6242*'⚙️ Config'!$B$12</f>
        <v>14185.75714</v>
      </c>
      <c r="AJ6242" s="64"/>
      <c r="AK6242" s="84"/>
      <c r="AL6242" s="84"/>
      <c r="AM6242" s="84"/>
      <c r="AN6242" s="84"/>
      <c r="AO6242" s="84"/>
      <c r="AP6242" s="84"/>
      <c r="AQ6242" s="84"/>
    </row>
    <row r="6243" ht="15.0" customHeight="1">
      <c r="A6243" s="103">
        <v>6240.0</v>
      </c>
      <c r="B6243" s="104" t="s">
        <v>13028</v>
      </c>
      <c r="C6243" s="103" t="s">
        <v>141</v>
      </c>
      <c r="D6243" s="103" t="s">
        <v>13029</v>
      </c>
      <c r="E6243" s="105">
        <v>32.76</v>
      </c>
      <c r="F6243" s="103" t="s">
        <v>86</v>
      </c>
      <c r="G6243" s="103" t="s">
        <v>606</v>
      </c>
      <c r="H6243" s="106">
        <v>1257755.43</v>
      </c>
      <c r="I6243" s="103">
        <v>1.0</v>
      </c>
      <c r="J6243" s="107">
        <v>5.0</v>
      </c>
      <c r="K6243" s="104">
        <v>2021.0</v>
      </c>
      <c r="L6243" s="103" t="s">
        <v>202</v>
      </c>
      <c r="M6243" s="103">
        <v>2021.0</v>
      </c>
      <c r="N6243" s="103" t="s">
        <v>145</v>
      </c>
      <c r="O6243" s="65" t="str">
        <f t="shared" si="1"/>
        <v>147267000001</v>
      </c>
      <c r="P6243" s="65">
        <f t="shared" si="2"/>
        <v>7</v>
      </c>
      <c r="Q6243" s="65">
        <f t="shared" si="3"/>
        <v>2</v>
      </c>
      <c r="R6243" s="65" t="str">
        <f t="shared" si="12"/>
        <v>14.726.700/0001-72</v>
      </c>
      <c r="S6243" s="84"/>
      <c r="T6243" s="84" t="str">
        <f t="shared" si="10"/>
        <v/>
      </c>
      <c r="U6243" s="84" t="str">
        <f t="shared" si="11"/>
        <v/>
      </c>
      <c r="V6243" s="65" t="str">
        <f t="shared" si="5"/>
        <v/>
      </c>
      <c r="W6243" s="84"/>
      <c r="X6243" s="84"/>
      <c r="Y6243" s="85"/>
      <c r="Z6243" s="85"/>
      <c r="AA6243" s="65" t="str">
        <f t="shared" si="6"/>
        <v/>
      </c>
      <c r="AB6243" s="65" t="str">
        <f t="shared" si="7"/>
        <v/>
      </c>
      <c r="AC6243" s="86"/>
      <c r="AD6243" s="87" t="str">
        <f t="shared" si="8"/>
        <v/>
      </c>
      <c r="AE6243" s="84"/>
      <c r="AF6243" s="86">
        <f>IF(AC6243&gt;0,AC6243,'⚙️ Config'!$B$10)</f>
        <v>0.0075</v>
      </c>
      <c r="AG6243" s="88">
        <f t="shared" si="9"/>
        <v>9433.165725</v>
      </c>
      <c r="AH6243" s="88">
        <f>AG6243*'⚙️ Config'!$B$11</f>
        <v>47165.82863</v>
      </c>
      <c r="AI6243" s="88">
        <f>AH6243*'⚙️ Config'!$B$12</f>
        <v>14149.74859</v>
      </c>
      <c r="AJ6243" s="64"/>
      <c r="AK6243" s="84"/>
      <c r="AL6243" s="84"/>
      <c r="AM6243" s="84"/>
      <c r="AN6243" s="84"/>
      <c r="AO6243" s="84"/>
      <c r="AP6243" s="84"/>
      <c r="AQ6243" s="84"/>
    </row>
    <row r="6244" ht="15.0" customHeight="1">
      <c r="A6244" s="103">
        <v>6241.0</v>
      </c>
      <c r="B6244" s="104" t="s">
        <v>13030</v>
      </c>
      <c r="C6244" s="103" t="s">
        <v>141</v>
      </c>
      <c r="D6244" s="103" t="s">
        <v>13031</v>
      </c>
      <c r="E6244" s="105">
        <v>33.24</v>
      </c>
      <c r="F6244" s="103" t="s">
        <v>86</v>
      </c>
      <c r="G6244" s="103" t="s">
        <v>606</v>
      </c>
      <c r="H6244" s="106">
        <v>1256885.85</v>
      </c>
      <c r="I6244" s="103">
        <v>1.0</v>
      </c>
      <c r="J6244" s="107">
        <v>4.8</v>
      </c>
      <c r="K6244" s="104">
        <v>2021.0</v>
      </c>
      <c r="L6244" s="103" t="s">
        <v>630</v>
      </c>
      <c r="M6244" s="103">
        <v>2021.0</v>
      </c>
      <c r="N6244" s="103" t="s">
        <v>161</v>
      </c>
      <c r="O6244" s="65" t="str">
        <f t="shared" si="1"/>
        <v>182492690001</v>
      </c>
      <c r="P6244" s="65">
        <f t="shared" si="2"/>
        <v>7</v>
      </c>
      <c r="Q6244" s="65">
        <f t="shared" si="3"/>
        <v>1</v>
      </c>
      <c r="R6244" s="65" t="str">
        <f t="shared" si="12"/>
        <v>18.249.269/0001-71</v>
      </c>
      <c r="S6244" s="84"/>
      <c r="T6244" s="84" t="str">
        <f t="shared" si="10"/>
        <v/>
      </c>
      <c r="U6244" s="84" t="str">
        <f t="shared" si="11"/>
        <v/>
      </c>
      <c r="V6244" s="65" t="str">
        <f t="shared" si="5"/>
        <v/>
      </c>
      <c r="W6244" s="84"/>
      <c r="X6244" s="84"/>
      <c r="Y6244" s="85"/>
      <c r="Z6244" s="85"/>
      <c r="AA6244" s="65" t="str">
        <f t="shared" si="6"/>
        <v/>
      </c>
      <c r="AB6244" s="65" t="str">
        <f t="shared" si="7"/>
        <v/>
      </c>
      <c r="AC6244" s="86"/>
      <c r="AD6244" s="87" t="str">
        <f t="shared" si="8"/>
        <v/>
      </c>
      <c r="AE6244" s="84"/>
      <c r="AF6244" s="86">
        <f>IF(AC6244&gt;0,AC6244,'⚙️ Config'!$B$10)</f>
        <v>0.0075</v>
      </c>
      <c r="AG6244" s="88">
        <f t="shared" si="9"/>
        <v>9426.643875</v>
      </c>
      <c r="AH6244" s="88">
        <f>AG6244*'⚙️ Config'!$B$11</f>
        <v>47133.21938</v>
      </c>
      <c r="AI6244" s="88">
        <f>AH6244*'⚙️ Config'!$B$12</f>
        <v>14139.96581</v>
      </c>
      <c r="AJ6244" s="64"/>
      <c r="AK6244" s="84"/>
      <c r="AL6244" s="84"/>
      <c r="AM6244" s="84"/>
      <c r="AN6244" s="84"/>
      <c r="AO6244" s="84"/>
      <c r="AP6244" s="84"/>
      <c r="AQ6244" s="84"/>
    </row>
    <row r="6245" ht="15.0" customHeight="1">
      <c r="A6245" s="98">
        <v>6242.0</v>
      </c>
      <c r="B6245" s="99" t="s">
        <v>13032</v>
      </c>
      <c r="C6245" s="98" t="s">
        <v>141</v>
      </c>
      <c r="D6245" s="98" t="s">
        <v>13033</v>
      </c>
      <c r="E6245" s="100">
        <v>33.0</v>
      </c>
      <c r="F6245" s="98" t="s">
        <v>86</v>
      </c>
      <c r="G6245" s="98" t="s">
        <v>606</v>
      </c>
      <c r="H6245" s="101">
        <v>1256664.61</v>
      </c>
      <c r="I6245" s="98">
        <v>1.0</v>
      </c>
      <c r="J6245" s="102">
        <v>4.9</v>
      </c>
      <c r="K6245" s="99">
        <v>2021.0</v>
      </c>
      <c r="L6245" s="98" t="s">
        <v>202</v>
      </c>
      <c r="M6245" s="98">
        <v>2021.0</v>
      </c>
      <c r="N6245" s="98" t="s">
        <v>161</v>
      </c>
      <c r="O6245" s="65" t="str">
        <f t="shared" si="1"/>
        <v>030931090001</v>
      </c>
      <c r="P6245" s="65">
        <f t="shared" si="2"/>
        <v>0</v>
      </c>
      <c r="Q6245" s="65">
        <f t="shared" si="3"/>
        <v>9</v>
      </c>
      <c r="R6245" s="65" t="str">
        <f t="shared" si="12"/>
        <v>03.093.109/0001-09</v>
      </c>
      <c r="S6245" s="84"/>
      <c r="T6245" s="84" t="str">
        <f t="shared" si="10"/>
        <v/>
      </c>
      <c r="U6245" s="84" t="str">
        <f t="shared" si="11"/>
        <v/>
      </c>
      <c r="V6245" s="65" t="str">
        <f t="shared" si="5"/>
        <v/>
      </c>
      <c r="W6245" s="84"/>
      <c r="X6245" s="84"/>
      <c r="Y6245" s="85"/>
      <c r="Z6245" s="85"/>
      <c r="AA6245" s="65" t="str">
        <f t="shared" si="6"/>
        <v/>
      </c>
      <c r="AB6245" s="65" t="str">
        <f t="shared" si="7"/>
        <v/>
      </c>
      <c r="AC6245" s="86"/>
      <c r="AD6245" s="87" t="str">
        <f t="shared" si="8"/>
        <v/>
      </c>
      <c r="AE6245" s="84"/>
      <c r="AF6245" s="86">
        <f>IF(AC6245&gt;0,AC6245,'⚙️ Config'!$B$10)</f>
        <v>0.0075</v>
      </c>
      <c r="AG6245" s="88">
        <f t="shared" si="9"/>
        <v>9424.984575</v>
      </c>
      <c r="AH6245" s="88">
        <f>AG6245*'⚙️ Config'!$B$11</f>
        <v>47124.92288</v>
      </c>
      <c r="AI6245" s="88">
        <f>AH6245*'⚙️ Config'!$B$12</f>
        <v>14137.47686</v>
      </c>
      <c r="AJ6245" s="64"/>
      <c r="AK6245" s="84"/>
      <c r="AL6245" s="84"/>
      <c r="AM6245" s="84"/>
      <c r="AN6245" s="84"/>
      <c r="AO6245" s="84"/>
      <c r="AP6245" s="84"/>
      <c r="AQ6245" s="84"/>
    </row>
    <row r="6246" ht="15.0" customHeight="1">
      <c r="A6246" s="103">
        <v>6243.0</v>
      </c>
      <c r="B6246" s="104" t="s">
        <v>13034</v>
      </c>
      <c r="C6246" s="103" t="s">
        <v>141</v>
      </c>
      <c r="D6246" s="103" t="s">
        <v>13035</v>
      </c>
      <c r="E6246" s="105">
        <v>33.24</v>
      </c>
      <c r="F6246" s="103" t="s">
        <v>86</v>
      </c>
      <c r="G6246" s="103" t="s">
        <v>606</v>
      </c>
      <c r="H6246" s="106">
        <v>1256410.83</v>
      </c>
      <c r="I6246" s="103">
        <v>1.0</v>
      </c>
      <c r="J6246" s="107">
        <v>4.8</v>
      </c>
      <c r="K6246" s="104">
        <v>2021.0</v>
      </c>
      <c r="L6246" s="103" t="s">
        <v>630</v>
      </c>
      <c r="M6246" s="103">
        <v>2021.0</v>
      </c>
      <c r="N6246" s="103" t="s">
        <v>161</v>
      </c>
      <c r="O6246" s="65" t="str">
        <f t="shared" si="1"/>
        <v>275950020001</v>
      </c>
      <c r="P6246" s="65">
        <f t="shared" si="2"/>
        <v>2</v>
      </c>
      <c r="Q6246" s="65">
        <f t="shared" si="3"/>
        <v>7</v>
      </c>
      <c r="R6246" s="65" t="str">
        <f t="shared" si="12"/>
        <v>27.595.002/0001-27</v>
      </c>
      <c r="S6246" s="84"/>
      <c r="T6246" s="84" t="str">
        <f t="shared" si="10"/>
        <v/>
      </c>
      <c r="U6246" s="84" t="str">
        <f t="shared" si="11"/>
        <v/>
      </c>
      <c r="V6246" s="65" t="str">
        <f t="shared" si="5"/>
        <v/>
      </c>
      <c r="W6246" s="84"/>
      <c r="X6246" s="84"/>
      <c r="Y6246" s="85"/>
      <c r="Z6246" s="85"/>
      <c r="AA6246" s="65" t="str">
        <f t="shared" si="6"/>
        <v/>
      </c>
      <c r="AB6246" s="65" t="str">
        <f t="shared" si="7"/>
        <v/>
      </c>
      <c r="AC6246" s="86"/>
      <c r="AD6246" s="87" t="str">
        <f t="shared" si="8"/>
        <v/>
      </c>
      <c r="AE6246" s="84"/>
      <c r="AF6246" s="86">
        <f>IF(AC6246&gt;0,AC6246,'⚙️ Config'!$B$10)</f>
        <v>0.0075</v>
      </c>
      <c r="AG6246" s="88">
        <f t="shared" si="9"/>
        <v>9423.081225</v>
      </c>
      <c r="AH6246" s="88">
        <f>AG6246*'⚙️ Config'!$B$11</f>
        <v>47115.40613</v>
      </c>
      <c r="AI6246" s="88">
        <f>AH6246*'⚙️ Config'!$B$12</f>
        <v>14134.62184</v>
      </c>
      <c r="AJ6246" s="64"/>
      <c r="AK6246" s="84"/>
      <c r="AL6246" s="84"/>
      <c r="AM6246" s="84"/>
      <c r="AN6246" s="84"/>
      <c r="AO6246" s="84"/>
      <c r="AP6246" s="84"/>
      <c r="AQ6246" s="84"/>
    </row>
    <row r="6247" ht="15.0" customHeight="1">
      <c r="A6247" s="103">
        <v>6244.0</v>
      </c>
      <c r="B6247" s="104" t="s">
        <v>13036</v>
      </c>
      <c r="C6247" s="103" t="s">
        <v>141</v>
      </c>
      <c r="D6247" s="103" t="s">
        <v>13037</v>
      </c>
      <c r="E6247" s="105">
        <v>33.24</v>
      </c>
      <c r="F6247" s="103" t="s">
        <v>86</v>
      </c>
      <c r="G6247" s="103" t="s">
        <v>606</v>
      </c>
      <c r="H6247" s="106">
        <v>1256310.81</v>
      </c>
      <c r="I6247" s="103">
        <v>1.0</v>
      </c>
      <c r="J6247" s="107">
        <v>4.8</v>
      </c>
      <c r="K6247" s="104">
        <v>2021.0</v>
      </c>
      <c r="L6247" s="103" t="s">
        <v>630</v>
      </c>
      <c r="M6247" s="103">
        <v>2021.0</v>
      </c>
      <c r="N6247" s="103" t="s">
        <v>145</v>
      </c>
      <c r="O6247" s="65" t="str">
        <f t="shared" si="1"/>
        <v>231732620001</v>
      </c>
      <c r="P6247" s="65">
        <f t="shared" si="2"/>
        <v>5</v>
      </c>
      <c r="Q6247" s="65">
        <f t="shared" si="3"/>
        <v>3</v>
      </c>
      <c r="R6247" s="65" t="str">
        <f t="shared" si="12"/>
        <v>23.173.262/0001-53</v>
      </c>
      <c r="S6247" s="84"/>
      <c r="T6247" s="84" t="str">
        <f t="shared" si="10"/>
        <v/>
      </c>
      <c r="U6247" s="84" t="str">
        <f t="shared" si="11"/>
        <v/>
      </c>
      <c r="V6247" s="65" t="str">
        <f t="shared" si="5"/>
        <v/>
      </c>
      <c r="W6247" s="84"/>
      <c r="X6247" s="84"/>
      <c r="Y6247" s="85"/>
      <c r="Z6247" s="85"/>
      <c r="AA6247" s="65" t="str">
        <f t="shared" si="6"/>
        <v/>
      </c>
      <c r="AB6247" s="65" t="str">
        <f t="shared" si="7"/>
        <v/>
      </c>
      <c r="AC6247" s="86"/>
      <c r="AD6247" s="87" t="str">
        <f t="shared" si="8"/>
        <v/>
      </c>
      <c r="AE6247" s="84"/>
      <c r="AF6247" s="86">
        <f>IF(AC6247&gt;0,AC6247,'⚙️ Config'!$B$10)</f>
        <v>0.0075</v>
      </c>
      <c r="AG6247" s="88">
        <f t="shared" si="9"/>
        <v>9422.331075</v>
      </c>
      <c r="AH6247" s="88">
        <f>AG6247*'⚙️ Config'!$B$11</f>
        <v>47111.65538</v>
      </c>
      <c r="AI6247" s="88">
        <f>AH6247*'⚙️ Config'!$B$12</f>
        <v>14133.49661</v>
      </c>
      <c r="AJ6247" s="64"/>
      <c r="AK6247" s="84"/>
      <c r="AL6247" s="84"/>
      <c r="AM6247" s="84"/>
      <c r="AN6247" s="84"/>
      <c r="AO6247" s="84"/>
      <c r="AP6247" s="84"/>
      <c r="AQ6247" s="84"/>
    </row>
    <row r="6248" ht="15.0" customHeight="1">
      <c r="A6248" s="103">
        <v>6245.0</v>
      </c>
      <c r="B6248" s="104" t="s">
        <v>13038</v>
      </c>
      <c r="C6248" s="103" t="s">
        <v>141</v>
      </c>
      <c r="D6248" s="103" t="s">
        <v>13039</v>
      </c>
      <c r="E6248" s="105">
        <v>34.93</v>
      </c>
      <c r="F6248" s="103" t="s">
        <v>86</v>
      </c>
      <c r="G6248" s="103" t="s">
        <v>606</v>
      </c>
      <c r="H6248" s="106">
        <v>1255728.87</v>
      </c>
      <c r="I6248" s="103">
        <v>1.0</v>
      </c>
      <c r="J6248" s="107">
        <v>4.2</v>
      </c>
      <c r="K6248" s="104">
        <v>2022.0</v>
      </c>
      <c r="L6248" s="103" t="s">
        <v>295</v>
      </c>
      <c r="M6248" s="103">
        <v>2022.0</v>
      </c>
      <c r="N6248" s="103" t="s">
        <v>145</v>
      </c>
      <c r="O6248" s="65" t="str">
        <f t="shared" si="1"/>
        <v>172034160001</v>
      </c>
      <c r="P6248" s="65">
        <f t="shared" si="2"/>
        <v>0</v>
      </c>
      <c r="Q6248" s="65">
        <f t="shared" si="3"/>
        <v>0</v>
      </c>
      <c r="R6248" s="65" t="str">
        <f t="shared" si="12"/>
        <v>17.203.416/0001-00</v>
      </c>
      <c r="S6248" s="84"/>
      <c r="T6248" s="84" t="str">
        <f t="shared" si="10"/>
        <v/>
      </c>
      <c r="U6248" s="84" t="str">
        <f t="shared" si="11"/>
        <v/>
      </c>
      <c r="V6248" s="65" t="str">
        <f t="shared" si="5"/>
        <v/>
      </c>
      <c r="W6248" s="84"/>
      <c r="X6248" s="84"/>
      <c r="Y6248" s="85"/>
      <c r="Z6248" s="85"/>
      <c r="AA6248" s="65" t="str">
        <f t="shared" si="6"/>
        <v/>
      </c>
      <c r="AB6248" s="65" t="str">
        <f t="shared" si="7"/>
        <v/>
      </c>
      <c r="AC6248" s="86"/>
      <c r="AD6248" s="87" t="str">
        <f t="shared" si="8"/>
        <v/>
      </c>
      <c r="AE6248" s="84"/>
      <c r="AF6248" s="86">
        <f>IF(AC6248&gt;0,AC6248,'⚙️ Config'!$B$10)</f>
        <v>0.0075</v>
      </c>
      <c r="AG6248" s="88">
        <f t="shared" si="9"/>
        <v>9417.966525</v>
      </c>
      <c r="AH6248" s="88">
        <f>AG6248*'⚙️ Config'!$B$11</f>
        <v>47089.83263</v>
      </c>
      <c r="AI6248" s="88">
        <f>AH6248*'⚙️ Config'!$B$12</f>
        <v>14126.94979</v>
      </c>
      <c r="AJ6248" s="64"/>
      <c r="AK6248" s="84"/>
      <c r="AL6248" s="84"/>
      <c r="AM6248" s="84"/>
      <c r="AN6248" s="84"/>
      <c r="AO6248" s="84"/>
      <c r="AP6248" s="84"/>
      <c r="AQ6248" s="84"/>
    </row>
    <row r="6249" ht="15.0" customHeight="1">
      <c r="A6249" s="103">
        <v>6246.0</v>
      </c>
      <c r="B6249" s="104" t="s">
        <v>13040</v>
      </c>
      <c r="C6249" s="103" t="s">
        <v>141</v>
      </c>
      <c r="D6249" s="103" t="s">
        <v>13041</v>
      </c>
      <c r="E6249" s="105">
        <v>33.24</v>
      </c>
      <c r="F6249" s="103" t="s">
        <v>86</v>
      </c>
      <c r="G6249" s="103" t="s">
        <v>606</v>
      </c>
      <c r="H6249" s="106">
        <v>1255570.76</v>
      </c>
      <c r="I6249" s="103">
        <v>1.0</v>
      </c>
      <c r="J6249" s="107">
        <v>4.8</v>
      </c>
      <c r="K6249" s="104">
        <v>2021.0</v>
      </c>
      <c r="L6249" s="103" t="s">
        <v>295</v>
      </c>
      <c r="M6249" s="103">
        <v>2021.0</v>
      </c>
      <c r="N6249" s="103" t="s">
        <v>161</v>
      </c>
      <c r="O6249" s="65" t="str">
        <f t="shared" si="1"/>
        <v>048047270001</v>
      </c>
      <c r="P6249" s="65">
        <f t="shared" si="2"/>
        <v>8</v>
      </c>
      <c r="Q6249" s="65">
        <f t="shared" si="3"/>
        <v>2</v>
      </c>
      <c r="R6249" s="65" t="str">
        <f t="shared" si="12"/>
        <v>04.804.727/0001-82</v>
      </c>
      <c r="S6249" s="84"/>
      <c r="T6249" s="84" t="str">
        <f t="shared" si="10"/>
        <v/>
      </c>
      <c r="U6249" s="84" t="str">
        <f t="shared" si="11"/>
        <v/>
      </c>
      <c r="V6249" s="65" t="str">
        <f t="shared" si="5"/>
        <v/>
      </c>
      <c r="W6249" s="84"/>
      <c r="X6249" s="84"/>
      <c r="Y6249" s="85"/>
      <c r="Z6249" s="85"/>
      <c r="AA6249" s="65" t="str">
        <f t="shared" si="6"/>
        <v/>
      </c>
      <c r="AB6249" s="65" t="str">
        <f t="shared" si="7"/>
        <v/>
      </c>
      <c r="AC6249" s="86"/>
      <c r="AD6249" s="87" t="str">
        <f t="shared" si="8"/>
        <v/>
      </c>
      <c r="AE6249" s="84"/>
      <c r="AF6249" s="86">
        <f>IF(AC6249&gt;0,AC6249,'⚙️ Config'!$B$10)</f>
        <v>0.0075</v>
      </c>
      <c r="AG6249" s="88">
        <f t="shared" si="9"/>
        <v>9416.7807</v>
      </c>
      <c r="AH6249" s="88">
        <f>AG6249*'⚙️ Config'!$B$11</f>
        <v>47083.9035</v>
      </c>
      <c r="AI6249" s="88">
        <f>AH6249*'⚙️ Config'!$B$12</f>
        <v>14125.17105</v>
      </c>
      <c r="AJ6249" s="64"/>
      <c r="AK6249" s="84"/>
      <c r="AL6249" s="84"/>
      <c r="AM6249" s="84"/>
      <c r="AN6249" s="84"/>
      <c r="AO6249" s="84"/>
      <c r="AP6249" s="84"/>
      <c r="AQ6249" s="84"/>
    </row>
    <row r="6250" ht="15.0" customHeight="1">
      <c r="A6250" s="98">
        <v>6247.0</v>
      </c>
      <c r="B6250" s="99" t="s">
        <v>13042</v>
      </c>
      <c r="C6250" s="98" t="s">
        <v>141</v>
      </c>
      <c r="D6250" s="98" t="s">
        <v>13043</v>
      </c>
      <c r="E6250" s="100">
        <v>33.24</v>
      </c>
      <c r="F6250" s="98" t="s">
        <v>86</v>
      </c>
      <c r="G6250" s="98" t="s">
        <v>606</v>
      </c>
      <c r="H6250" s="101">
        <v>1254549.19</v>
      </c>
      <c r="I6250" s="98">
        <v>1.0</v>
      </c>
      <c r="J6250" s="102">
        <v>4.8</v>
      </c>
      <c r="K6250" s="99">
        <v>2021.0</v>
      </c>
      <c r="L6250" s="98" t="s">
        <v>268</v>
      </c>
      <c r="M6250" s="98">
        <v>2021.0</v>
      </c>
      <c r="N6250" s="98" t="s">
        <v>161</v>
      </c>
      <c r="O6250" s="65" t="str">
        <f t="shared" si="1"/>
        <v>389451760001</v>
      </c>
      <c r="P6250" s="65">
        <f t="shared" si="2"/>
        <v>9</v>
      </c>
      <c r="Q6250" s="65">
        <f t="shared" si="3"/>
        <v>9</v>
      </c>
      <c r="R6250" s="65" t="str">
        <f t="shared" si="12"/>
        <v>38.945.176/0001-99</v>
      </c>
      <c r="S6250" s="84"/>
      <c r="T6250" s="84" t="str">
        <f t="shared" si="10"/>
        <v/>
      </c>
      <c r="U6250" s="84" t="str">
        <f t="shared" si="11"/>
        <v/>
      </c>
      <c r="V6250" s="65" t="str">
        <f t="shared" si="5"/>
        <v/>
      </c>
      <c r="W6250" s="84"/>
      <c r="X6250" s="84"/>
      <c r="Y6250" s="85"/>
      <c r="Z6250" s="85"/>
      <c r="AA6250" s="65" t="str">
        <f t="shared" si="6"/>
        <v/>
      </c>
      <c r="AB6250" s="65" t="str">
        <f t="shared" si="7"/>
        <v/>
      </c>
      <c r="AC6250" s="86"/>
      <c r="AD6250" s="87" t="str">
        <f t="shared" si="8"/>
        <v/>
      </c>
      <c r="AE6250" s="84"/>
      <c r="AF6250" s="86">
        <f>IF(AC6250&gt;0,AC6250,'⚙️ Config'!$B$10)</f>
        <v>0.0075</v>
      </c>
      <c r="AG6250" s="88">
        <f t="shared" si="9"/>
        <v>9409.118925</v>
      </c>
      <c r="AH6250" s="88">
        <f>AG6250*'⚙️ Config'!$B$11</f>
        <v>47045.59463</v>
      </c>
      <c r="AI6250" s="88">
        <f>AH6250*'⚙️ Config'!$B$12</f>
        <v>14113.67839</v>
      </c>
      <c r="AJ6250" s="64"/>
      <c r="AK6250" s="84"/>
      <c r="AL6250" s="84"/>
      <c r="AM6250" s="84"/>
      <c r="AN6250" s="84"/>
      <c r="AO6250" s="84"/>
      <c r="AP6250" s="84"/>
      <c r="AQ6250" s="84"/>
    </row>
    <row r="6251" ht="15.0" customHeight="1">
      <c r="A6251" s="103">
        <v>6248.0</v>
      </c>
      <c r="B6251" s="104" t="s">
        <v>13044</v>
      </c>
      <c r="C6251" s="103" t="s">
        <v>141</v>
      </c>
      <c r="D6251" s="103" t="s">
        <v>13045</v>
      </c>
      <c r="E6251" s="105">
        <v>33.5</v>
      </c>
      <c r="F6251" s="103" t="s">
        <v>86</v>
      </c>
      <c r="G6251" s="103" t="s">
        <v>606</v>
      </c>
      <c r="H6251" s="106">
        <v>1251857.76</v>
      </c>
      <c r="I6251" s="103">
        <v>1.0</v>
      </c>
      <c r="J6251" s="107">
        <v>4.7</v>
      </c>
      <c r="K6251" s="104">
        <v>2021.0</v>
      </c>
      <c r="L6251" s="103" t="s">
        <v>630</v>
      </c>
      <c r="M6251" s="103">
        <v>2021.0</v>
      </c>
      <c r="N6251" s="103" t="s">
        <v>161</v>
      </c>
      <c r="O6251" s="65" t="str">
        <f t="shared" si="1"/>
        <v>169168960001</v>
      </c>
      <c r="P6251" s="65">
        <f t="shared" si="2"/>
        <v>9</v>
      </c>
      <c r="Q6251" s="65">
        <f t="shared" si="3"/>
        <v>3</v>
      </c>
      <c r="R6251" s="65" t="str">
        <f t="shared" si="12"/>
        <v>16.916.896/0001-93</v>
      </c>
      <c r="S6251" s="84"/>
      <c r="T6251" s="84" t="str">
        <f t="shared" si="10"/>
        <v/>
      </c>
      <c r="U6251" s="84" t="str">
        <f t="shared" si="11"/>
        <v/>
      </c>
      <c r="V6251" s="65" t="str">
        <f t="shared" si="5"/>
        <v/>
      </c>
      <c r="W6251" s="84"/>
      <c r="X6251" s="84"/>
      <c r="Y6251" s="85"/>
      <c r="Z6251" s="85"/>
      <c r="AA6251" s="65" t="str">
        <f t="shared" si="6"/>
        <v/>
      </c>
      <c r="AB6251" s="65" t="str">
        <f t="shared" si="7"/>
        <v/>
      </c>
      <c r="AC6251" s="86"/>
      <c r="AD6251" s="87" t="str">
        <f t="shared" si="8"/>
        <v/>
      </c>
      <c r="AE6251" s="84"/>
      <c r="AF6251" s="86">
        <f>IF(AC6251&gt;0,AC6251,'⚙️ Config'!$B$10)</f>
        <v>0.0075</v>
      </c>
      <c r="AG6251" s="88">
        <f t="shared" si="9"/>
        <v>9388.9332</v>
      </c>
      <c r="AH6251" s="88">
        <f>AG6251*'⚙️ Config'!$B$11</f>
        <v>46944.666</v>
      </c>
      <c r="AI6251" s="88">
        <f>AH6251*'⚙️ Config'!$B$12</f>
        <v>14083.3998</v>
      </c>
      <c r="AJ6251" s="64"/>
      <c r="AK6251" s="84"/>
      <c r="AL6251" s="84"/>
      <c r="AM6251" s="84"/>
      <c r="AN6251" s="84"/>
      <c r="AO6251" s="84"/>
      <c r="AP6251" s="84"/>
      <c r="AQ6251" s="84"/>
    </row>
    <row r="6252" ht="15.0" customHeight="1">
      <c r="A6252" s="98">
        <v>6249.0</v>
      </c>
      <c r="B6252" s="99" t="s">
        <v>13046</v>
      </c>
      <c r="C6252" s="98" t="s">
        <v>141</v>
      </c>
      <c r="D6252" s="98" t="s">
        <v>13047</v>
      </c>
      <c r="E6252" s="100">
        <v>32.76</v>
      </c>
      <c r="F6252" s="98" t="s">
        <v>86</v>
      </c>
      <c r="G6252" s="98" t="s">
        <v>606</v>
      </c>
      <c r="H6252" s="101">
        <v>1251367.76</v>
      </c>
      <c r="I6252" s="98">
        <v>1.0</v>
      </c>
      <c r="J6252" s="102">
        <v>5.0</v>
      </c>
      <c r="K6252" s="99">
        <v>2021.0</v>
      </c>
      <c r="L6252" s="98" t="s">
        <v>202</v>
      </c>
      <c r="M6252" s="98">
        <v>2021.0</v>
      </c>
      <c r="N6252" s="98" t="s">
        <v>161</v>
      </c>
      <c r="O6252" s="65" t="str">
        <f t="shared" si="1"/>
        <v>166694050001</v>
      </c>
      <c r="P6252" s="65">
        <f t="shared" si="2"/>
        <v>5</v>
      </c>
      <c r="Q6252" s="65">
        <f t="shared" si="3"/>
        <v>7</v>
      </c>
      <c r="R6252" s="65" t="str">
        <f t="shared" si="12"/>
        <v>16.669.405/0001-57</v>
      </c>
      <c r="S6252" s="84"/>
      <c r="T6252" s="84" t="str">
        <f t="shared" si="10"/>
        <v/>
      </c>
      <c r="U6252" s="84" t="str">
        <f t="shared" si="11"/>
        <v/>
      </c>
      <c r="V6252" s="65" t="str">
        <f t="shared" si="5"/>
        <v/>
      </c>
      <c r="W6252" s="84"/>
      <c r="X6252" s="84"/>
      <c r="Y6252" s="85"/>
      <c r="Z6252" s="85"/>
      <c r="AA6252" s="65" t="str">
        <f t="shared" si="6"/>
        <v/>
      </c>
      <c r="AB6252" s="65" t="str">
        <f t="shared" si="7"/>
        <v/>
      </c>
      <c r="AC6252" s="86"/>
      <c r="AD6252" s="87" t="str">
        <f t="shared" si="8"/>
        <v/>
      </c>
      <c r="AE6252" s="84"/>
      <c r="AF6252" s="86">
        <f>IF(AC6252&gt;0,AC6252,'⚙️ Config'!$B$10)</f>
        <v>0.0075</v>
      </c>
      <c r="AG6252" s="88">
        <f t="shared" si="9"/>
        <v>9385.2582</v>
      </c>
      <c r="AH6252" s="88">
        <f>AG6252*'⚙️ Config'!$B$11</f>
        <v>46926.291</v>
      </c>
      <c r="AI6252" s="88">
        <f>AH6252*'⚙️ Config'!$B$12</f>
        <v>14077.8873</v>
      </c>
      <c r="AJ6252" s="64"/>
      <c r="AK6252" s="84"/>
      <c r="AL6252" s="84"/>
      <c r="AM6252" s="84"/>
      <c r="AN6252" s="84"/>
      <c r="AO6252" s="84"/>
      <c r="AP6252" s="84"/>
      <c r="AQ6252" s="84"/>
    </row>
    <row r="6253" ht="15.0" customHeight="1">
      <c r="A6253" s="103">
        <v>6250.0</v>
      </c>
      <c r="B6253" s="104" t="s">
        <v>13048</v>
      </c>
      <c r="C6253" s="103" t="s">
        <v>141</v>
      </c>
      <c r="D6253" s="103" t="s">
        <v>13049</v>
      </c>
      <c r="E6253" s="105">
        <v>33.5</v>
      </c>
      <c r="F6253" s="103" t="s">
        <v>86</v>
      </c>
      <c r="G6253" s="103" t="s">
        <v>606</v>
      </c>
      <c r="H6253" s="106">
        <v>1248417.4</v>
      </c>
      <c r="I6253" s="103">
        <v>1.0</v>
      </c>
      <c r="J6253" s="107">
        <v>4.7</v>
      </c>
      <c r="K6253" s="104">
        <v>2021.0</v>
      </c>
      <c r="L6253" s="103" t="s">
        <v>295</v>
      </c>
      <c r="M6253" s="103">
        <v>2021.0</v>
      </c>
      <c r="N6253" s="103" t="s">
        <v>161</v>
      </c>
      <c r="O6253" s="65" t="str">
        <f t="shared" si="1"/>
        <v>517487620001</v>
      </c>
      <c r="P6253" s="65">
        <f t="shared" si="2"/>
        <v>0</v>
      </c>
      <c r="Q6253" s="65">
        <f t="shared" si="3"/>
        <v>1</v>
      </c>
      <c r="R6253" s="65" t="str">
        <f t="shared" si="12"/>
        <v>51.748.762/0001-01</v>
      </c>
      <c r="S6253" s="84"/>
      <c r="T6253" s="84" t="str">
        <f t="shared" si="10"/>
        <v/>
      </c>
      <c r="U6253" s="84" t="str">
        <f t="shared" si="11"/>
        <v/>
      </c>
      <c r="V6253" s="65" t="str">
        <f t="shared" si="5"/>
        <v/>
      </c>
      <c r="W6253" s="84"/>
      <c r="X6253" s="84"/>
      <c r="Y6253" s="85"/>
      <c r="Z6253" s="85"/>
      <c r="AA6253" s="65" t="str">
        <f t="shared" si="6"/>
        <v/>
      </c>
      <c r="AB6253" s="65" t="str">
        <f t="shared" si="7"/>
        <v/>
      </c>
      <c r="AC6253" s="86"/>
      <c r="AD6253" s="87" t="str">
        <f t="shared" si="8"/>
        <v/>
      </c>
      <c r="AE6253" s="84"/>
      <c r="AF6253" s="86">
        <f>IF(AC6253&gt;0,AC6253,'⚙️ Config'!$B$10)</f>
        <v>0.0075</v>
      </c>
      <c r="AG6253" s="88">
        <f t="shared" si="9"/>
        <v>9363.1305</v>
      </c>
      <c r="AH6253" s="88">
        <f>AG6253*'⚙️ Config'!$B$11</f>
        <v>46815.6525</v>
      </c>
      <c r="AI6253" s="88">
        <f>AH6253*'⚙️ Config'!$B$12</f>
        <v>14044.69575</v>
      </c>
      <c r="AJ6253" s="64"/>
      <c r="AK6253" s="84"/>
      <c r="AL6253" s="84"/>
      <c r="AM6253" s="84"/>
      <c r="AN6253" s="84"/>
      <c r="AO6253" s="84"/>
      <c r="AP6253" s="84"/>
      <c r="AQ6253" s="84"/>
    </row>
    <row r="6254" ht="15.0" customHeight="1">
      <c r="A6254" s="98">
        <v>6251.0</v>
      </c>
      <c r="B6254" s="99" t="s">
        <v>13050</v>
      </c>
      <c r="C6254" s="98" t="s">
        <v>141</v>
      </c>
      <c r="D6254" s="98" t="s">
        <v>13051</v>
      </c>
      <c r="E6254" s="100">
        <v>33.0</v>
      </c>
      <c r="F6254" s="98" t="s">
        <v>86</v>
      </c>
      <c r="G6254" s="98" t="s">
        <v>606</v>
      </c>
      <c r="H6254" s="101">
        <v>1248272.18</v>
      </c>
      <c r="I6254" s="98">
        <v>1.0</v>
      </c>
      <c r="J6254" s="102">
        <v>4.9</v>
      </c>
      <c r="K6254" s="99">
        <v>2021.0</v>
      </c>
      <c r="L6254" s="98" t="s">
        <v>448</v>
      </c>
      <c r="M6254" s="98">
        <v>2021.0</v>
      </c>
      <c r="N6254" s="98" t="s">
        <v>342</v>
      </c>
      <c r="O6254" s="65" t="str">
        <f t="shared" si="1"/>
        <v>028314960001</v>
      </c>
      <c r="P6254" s="65">
        <f t="shared" si="2"/>
        <v>7</v>
      </c>
      <c r="Q6254" s="65">
        <f t="shared" si="3"/>
        <v>0</v>
      </c>
      <c r="R6254" s="65" t="str">
        <f t="shared" si="12"/>
        <v>02.831.496/0001-70</v>
      </c>
      <c r="S6254" s="84"/>
      <c r="T6254" s="84" t="str">
        <f t="shared" si="10"/>
        <v/>
      </c>
      <c r="U6254" s="84" t="str">
        <f t="shared" si="11"/>
        <v/>
      </c>
      <c r="V6254" s="65" t="str">
        <f t="shared" si="5"/>
        <v/>
      </c>
      <c r="W6254" s="84"/>
      <c r="X6254" s="84"/>
      <c r="Y6254" s="85"/>
      <c r="Z6254" s="85"/>
      <c r="AA6254" s="65" t="str">
        <f t="shared" si="6"/>
        <v/>
      </c>
      <c r="AB6254" s="65" t="str">
        <f t="shared" si="7"/>
        <v/>
      </c>
      <c r="AC6254" s="86"/>
      <c r="AD6254" s="87" t="str">
        <f t="shared" si="8"/>
        <v/>
      </c>
      <c r="AE6254" s="84"/>
      <c r="AF6254" s="86">
        <f>IF(AC6254&gt;0,AC6254,'⚙️ Config'!$B$10)</f>
        <v>0.0075</v>
      </c>
      <c r="AG6254" s="88">
        <f t="shared" si="9"/>
        <v>9362.04135</v>
      </c>
      <c r="AH6254" s="88">
        <f>AG6254*'⚙️ Config'!$B$11</f>
        <v>46810.20675</v>
      </c>
      <c r="AI6254" s="88">
        <f>AH6254*'⚙️ Config'!$B$12</f>
        <v>14043.06203</v>
      </c>
      <c r="AJ6254" s="64"/>
      <c r="AK6254" s="84"/>
      <c r="AL6254" s="84"/>
      <c r="AM6254" s="84"/>
      <c r="AN6254" s="84"/>
      <c r="AO6254" s="84"/>
      <c r="AP6254" s="84"/>
      <c r="AQ6254" s="84"/>
    </row>
    <row r="6255" ht="15.0" customHeight="1">
      <c r="A6255" s="98">
        <v>6252.0</v>
      </c>
      <c r="B6255" s="99" t="s">
        <v>13052</v>
      </c>
      <c r="C6255" s="98" t="s">
        <v>141</v>
      </c>
      <c r="D6255" s="98" t="s">
        <v>13053</v>
      </c>
      <c r="E6255" s="100">
        <v>33.5</v>
      </c>
      <c r="F6255" s="98" t="s">
        <v>86</v>
      </c>
      <c r="G6255" s="98" t="s">
        <v>606</v>
      </c>
      <c r="H6255" s="101">
        <v>1247954.18</v>
      </c>
      <c r="I6255" s="98">
        <v>1.0</v>
      </c>
      <c r="J6255" s="102">
        <v>4.7</v>
      </c>
      <c r="K6255" s="99">
        <v>2021.0</v>
      </c>
      <c r="L6255" s="98" t="s">
        <v>630</v>
      </c>
      <c r="M6255" s="98">
        <v>2021.0</v>
      </c>
      <c r="N6255" s="98" t="s">
        <v>161</v>
      </c>
      <c r="O6255" s="65" t="str">
        <f t="shared" si="1"/>
        <v>135340160001</v>
      </c>
      <c r="P6255" s="65">
        <f t="shared" si="2"/>
        <v>2</v>
      </c>
      <c r="Q6255" s="65">
        <f t="shared" si="3"/>
        <v>6</v>
      </c>
      <c r="R6255" s="65" t="str">
        <f t="shared" si="12"/>
        <v>13.534.016/0001-26</v>
      </c>
      <c r="S6255" s="84"/>
      <c r="T6255" s="84" t="str">
        <f t="shared" si="10"/>
        <v/>
      </c>
      <c r="U6255" s="84" t="str">
        <f t="shared" si="11"/>
        <v/>
      </c>
      <c r="V6255" s="65" t="str">
        <f t="shared" si="5"/>
        <v/>
      </c>
      <c r="W6255" s="84"/>
      <c r="X6255" s="84"/>
      <c r="Y6255" s="85"/>
      <c r="Z6255" s="85"/>
      <c r="AA6255" s="65" t="str">
        <f t="shared" si="6"/>
        <v/>
      </c>
      <c r="AB6255" s="65" t="str">
        <f t="shared" si="7"/>
        <v/>
      </c>
      <c r="AC6255" s="86"/>
      <c r="AD6255" s="87" t="str">
        <f t="shared" si="8"/>
        <v/>
      </c>
      <c r="AE6255" s="84"/>
      <c r="AF6255" s="86">
        <f>IF(AC6255&gt;0,AC6255,'⚙️ Config'!$B$10)</f>
        <v>0.0075</v>
      </c>
      <c r="AG6255" s="88">
        <f t="shared" si="9"/>
        <v>9359.65635</v>
      </c>
      <c r="AH6255" s="88">
        <f>AG6255*'⚙️ Config'!$B$11</f>
        <v>46798.28175</v>
      </c>
      <c r="AI6255" s="88">
        <f>AH6255*'⚙️ Config'!$B$12</f>
        <v>14039.48453</v>
      </c>
      <c r="AJ6255" s="64"/>
      <c r="AK6255" s="84"/>
      <c r="AL6255" s="84"/>
      <c r="AM6255" s="84"/>
      <c r="AN6255" s="84"/>
      <c r="AO6255" s="84"/>
      <c r="AP6255" s="84"/>
      <c r="AQ6255" s="84"/>
    </row>
    <row r="6256" ht="15.0" customHeight="1">
      <c r="A6256" s="103">
        <v>6253.0</v>
      </c>
      <c r="B6256" s="104" t="s">
        <v>13054</v>
      </c>
      <c r="C6256" s="103" t="s">
        <v>141</v>
      </c>
      <c r="D6256" s="103" t="s">
        <v>13055</v>
      </c>
      <c r="E6256" s="105">
        <v>32.76</v>
      </c>
      <c r="F6256" s="103" t="s">
        <v>86</v>
      </c>
      <c r="G6256" s="103" t="s">
        <v>606</v>
      </c>
      <c r="H6256" s="106">
        <v>1247110.15</v>
      </c>
      <c r="I6256" s="103">
        <v>1.0</v>
      </c>
      <c r="J6256" s="107">
        <v>5.0</v>
      </c>
      <c r="K6256" s="104">
        <v>2021.0</v>
      </c>
      <c r="L6256" s="103" t="s">
        <v>630</v>
      </c>
      <c r="M6256" s="103">
        <v>2021.0</v>
      </c>
      <c r="N6256" s="103" t="s">
        <v>161</v>
      </c>
      <c r="O6256" s="65" t="str">
        <f t="shared" si="1"/>
        <v>007134840001</v>
      </c>
      <c r="P6256" s="65">
        <f t="shared" si="2"/>
        <v>1</v>
      </c>
      <c r="Q6256" s="65">
        <f t="shared" si="3"/>
        <v>6</v>
      </c>
      <c r="R6256" s="65" t="str">
        <f t="shared" si="12"/>
        <v>00.713.484/0001-16</v>
      </c>
      <c r="S6256" s="84"/>
      <c r="T6256" s="84" t="str">
        <f t="shared" si="10"/>
        <v/>
      </c>
      <c r="U6256" s="84" t="str">
        <f t="shared" si="11"/>
        <v/>
      </c>
      <c r="V6256" s="65" t="str">
        <f t="shared" si="5"/>
        <v/>
      </c>
      <c r="W6256" s="84"/>
      <c r="X6256" s="84"/>
      <c r="Y6256" s="85"/>
      <c r="Z6256" s="85"/>
      <c r="AA6256" s="65" t="str">
        <f t="shared" si="6"/>
        <v/>
      </c>
      <c r="AB6256" s="65" t="str">
        <f t="shared" si="7"/>
        <v/>
      </c>
      <c r="AC6256" s="86"/>
      <c r="AD6256" s="87" t="str">
        <f t="shared" si="8"/>
        <v/>
      </c>
      <c r="AE6256" s="84"/>
      <c r="AF6256" s="86">
        <f>IF(AC6256&gt;0,AC6256,'⚙️ Config'!$B$10)</f>
        <v>0.0075</v>
      </c>
      <c r="AG6256" s="88">
        <f t="shared" si="9"/>
        <v>9353.326125</v>
      </c>
      <c r="AH6256" s="88">
        <f>AG6256*'⚙️ Config'!$B$11</f>
        <v>46766.63063</v>
      </c>
      <c r="AI6256" s="88">
        <f>AH6256*'⚙️ Config'!$B$12</f>
        <v>14029.98919</v>
      </c>
      <c r="AJ6256" s="64"/>
      <c r="AK6256" s="84"/>
      <c r="AL6256" s="84"/>
      <c r="AM6256" s="84"/>
      <c r="AN6256" s="84"/>
      <c r="AO6256" s="84"/>
      <c r="AP6256" s="84"/>
      <c r="AQ6256" s="84"/>
    </row>
    <row r="6257" ht="15.0" customHeight="1">
      <c r="A6257" s="103">
        <v>6254.0</v>
      </c>
      <c r="B6257" s="104" t="s">
        <v>13056</v>
      </c>
      <c r="C6257" s="103" t="s">
        <v>141</v>
      </c>
      <c r="D6257" s="103" t="s">
        <v>13057</v>
      </c>
      <c r="E6257" s="105">
        <v>32.76</v>
      </c>
      <c r="F6257" s="103" t="s">
        <v>86</v>
      </c>
      <c r="G6257" s="103" t="s">
        <v>606</v>
      </c>
      <c r="H6257" s="106">
        <v>1247040.79</v>
      </c>
      <c r="I6257" s="103">
        <v>1.0</v>
      </c>
      <c r="J6257" s="107">
        <v>5.0</v>
      </c>
      <c r="K6257" s="104">
        <v>2021.0</v>
      </c>
      <c r="L6257" s="103" t="s">
        <v>448</v>
      </c>
      <c r="M6257" s="103">
        <v>2021.0</v>
      </c>
      <c r="N6257" s="103" t="s">
        <v>145</v>
      </c>
      <c r="O6257" s="65" t="str">
        <f t="shared" si="1"/>
        <v>019211400001</v>
      </c>
      <c r="P6257" s="65">
        <f t="shared" si="2"/>
        <v>6</v>
      </c>
      <c r="Q6257" s="65">
        <f t="shared" si="3"/>
        <v>5</v>
      </c>
      <c r="R6257" s="65" t="str">
        <f t="shared" si="12"/>
        <v>01.921.140/0001-65</v>
      </c>
      <c r="S6257" s="84"/>
      <c r="T6257" s="84" t="str">
        <f t="shared" si="10"/>
        <v/>
      </c>
      <c r="U6257" s="84" t="str">
        <f t="shared" si="11"/>
        <v/>
      </c>
      <c r="V6257" s="65" t="str">
        <f t="shared" si="5"/>
        <v/>
      </c>
      <c r="W6257" s="84"/>
      <c r="X6257" s="84"/>
      <c r="Y6257" s="85"/>
      <c r="Z6257" s="85"/>
      <c r="AA6257" s="65" t="str">
        <f t="shared" si="6"/>
        <v/>
      </c>
      <c r="AB6257" s="65" t="str">
        <f t="shared" si="7"/>
        <v/>
      </c>
      <c r="AC6257" s="86"/>
      <c r="AD6257" s="87" t="str">
        <f t="shared" si="8"/>
        <v/>
      </c>
      <c r="AE6257" s="84"/>
      <c r="AF6257" s="86">
        <f>IF(AC6257&gt;0,AC6257,'⚙️ Config'!$B$10)</f>
        <v>0.0075</v>
      </c>
      <c r="AG6257" s="88">
        <f t="shared" si="9"/>
        <v>9352.805925</v>
      </c>
      <c r="AH6257" s="88">
        <f>AG6257*'⚙️ Config'!$B$11</f>
        <v>46764.02963</v>
      </c>
      <c r="AI6257" s="88">
        <f>AH6257*'⚙️ Config'!$B$12</f>
        <v>14029.20889</v>
      </c>
      <c r="AJ6257" s="64"/>
      <c r="AK6257" s="84"/>
      <c r="AL6257" s="84"/>
      <c r="AM6257" s="84"/>
      <c r="AN6257" s="84"/>
      <c r="AO6257" s="84"/>
      <c r="AP6257" s="84"/>
      <c r="AQ6257" s="84"/>
    </row>
    <row r="6258" ht="15.0" customHeight="1">
      <c r="A6258" s="98">
        <v>6255.0</v>
      </c>
      <c r="B6258" s="99" t="s">
        <v>13058</v>
      </c>
      <c r="C6258" s="98" t="s">
        <v>141</v>
      </c>
      <c r="D6258" s="98" t="s">
        <v>13059</v>
      </c>
      <c r="E6258" s="100">
        <v>33.49</v>
      </c>
      <c r="F6258" s="98" t="s">
        <v>86</v>
      </c>
      <c r="G6258" s="98" t="s">
        <v>606</v>
      </c>
      <c r="H6258" s="101">
        <v>1246765.72</v>
      </c>
      <c r="I6258" s="98">
        <v>1.0</v>
      </c>
      <c r="J6258" s="102">
        <v>4.7</v>
      </c>
      <c r="K6258" s="99">
        <v>2021.0</v>
      </c>
      <c r="L6258" s="98" t="s">
        <v>630</v>
      </c>
      <c r="M6258" s="98">
        <v>2021.0</v>
      </c>
      <c r="N6258" s="98" t="s">
        <v>161</v>
      </c>
      <c r="O6258" s="65" t="str">
        <f t="shared" si="1"/>
        <v>683674240001</v>
      </c>
      <c r="P6258" s="65">
        <f t="shared" si="2"/>
        <v>2</v>
      </c>
      <c r="Q6258" s="65">
        <f t="shared" si="3"/>
        <v>2</v>
      </c>
      <c r="R6258" s="65" t="str">
        <f t="shared" si="12"/>
        <v>68.367.424/0001-22</v>
      </c>
      <c r="S6258" s="84"/>
      <c r="T6258" s="84" t="str">
        <f t="shared" si="10"/>
        <v/>
      </c>
      <c r="U6258" s="84" t="str">
        <f t="shared" si="11"/>
        <v/>
      </c>
      <c r="V6258" s="65" t="str">
        <f t="shared" si="5"/>
        <v/>
      </c>
      <c r="W6258" s="84"/>
      <c r="X6258" s="84"/>
      <c r="Y6258" s="85"/>
      <c r="Z6258" s="85"/>
      <c r="AA6258" s="65" t="str">
        <f t="shared" si="6"/>
        <v/>
      </c>
      <c r="AB6258" s="65" t="str">
        <f t="shared" si="7"/>
        <v/>
      </c>
      <c r="AC6258" s="86"/>
      <c r="AD6258" s="87" t="str">
        <f t="shared" si="8"/>
        <v/>
      </c>
      <c r="AE6258" s="84"/>
      <c r="AF6258" s="86">
        <f>IF(AC6258&gt;0,AC6258,'⚙️ Config'!$B$10)</f>
        <v>0.0075</v>
      </c>
      <c r="AG6258" s="88">
        <f t="shared" si="9"/>
        <v>9350.7429</v>
      </c>
      <c r="AH6258" s="88">
        <f>AG6258*'⚙️ Config'!$B$11</f>
        <v>46753.7145</v>
      </c>
      <c r="AI6258" s="88">
        <f>AH6258*'⚙️ Config'!$B$12</f>
        <v>14026.11435</v>
      </c>
      <c r="AJ6258" s="64"/>
      <c r="AK6258" s="84"/>
      <c r="AL6258" s="84"/>
      <c r="AM6258" s="84"/>
      <c r="AN6258" s="84"/>
      <c r="AO6258" s="84"/>
      <c r="AP6258" s="84"/>
      <c r="AQ6258" s="84"/>
    </row>
    <row r="6259" ht="15.0" customHeight="1">
      <c r="A6259" s="103">
        <v>6256.0</v>
      </c>
      <c r="B6259" s="104" t="s">
        <v>13060</v>
      </c>
      <c r="C6259" s="103" t="s">
        <v>141</v>
      </c>
      <c r="D6259" s="103" t="s">
        <v>13061</v>
      </c>
      <c r="E6259" s="105">
        <v>33.49</v>
      </c>
      <c r="F6259" s="103" t="s">
        <v>86</v>
      </c>
      <c r="G6259" s="103" t="s">
        <v>606</v>
      </c>
      <c r="H6259" s="106">
        <v>1246346.86</v>
      </c>
      <c r="I6259" s="103">
        <v>1.0</v>
      </c>
      <c r="J6259" s="107">
        <v>4.7</v>
      </c>
      <c r="K6259" s="104">
        <v>2021.0</v>
      </c>
      <c r="L6259" s="103" t="s">
        <v>630</v>
      </c>
      <c r="M6259" s="103">
        <v>2021.0</v>
      </c>
      <c r="N6259" s="103" t="s">
        <v>161</v>
      </c>
      <c r="O6259" s="65" t="str">
        <f t="shared" si="1"/>
        <v>029343890001</v>
      </c>
      <c r="P6259" s="65">
        <f t="shared" si="2"/>
        <v>7</v>
      </c>
      <c r="Q6259" s="65">
        <f t="shared" si="3"/>
        <v>8</v>
      </c>
      <c r="R6259" s="65" t="str">
        <f t="shared" si="12"/>
        <v>02.934.389/0001-78</v>
      </c>
      <c r="S6259" s="84"/>
      <c r="T6259" s="84" t="str">
        <f t="shared" si="10"/>
        <v/>
      </c>
      <c r="U6259" s="84" t="str">
        <f t="shared" si="11"/>
        <v/>
      </c>
      <c r="V6259" s="65" t="str">
        <f t="shared" si="5"/>
        <v/>
      </c>
      <c r="W6259" s="84"/>
      <c r="X6259" s="84"/>
      <c r="Y6259" s="85"/>
      <c r="Z6259" s="85"/>
      <c r="AA6259" s="65" t="str">
        <f t="shared" si="6"/>
        <v/>
      </c>
      <c r="AB6259" s="65" t="str">
        <f t="shared" si="7"/>
        <v/>
      </c>
      <c r="AC6259" s="86"/>
      <c r="AD6259" s="87" t="str">
        <f t="shared" si="8"/>
        <v/>
      </c>
      <c r="AE6259" s="84"/>
      <c r="AF6259" s="86">
        <f>IF(AC6259&gt;0,AC6259,'⚙️ Config'!$B$10)</f>
        <v>0.0075</v>
      </c>
      <c r="AG6259" s="88">
        <f t="shared" si="9"/>
        <v>9347.60145</v>
      </c>
      <c r="AH6259" s="88">
        <f>AG6259*'⚙️ Config'!$B$11</f>
        <v>46738.00725</v>
      </c>
      <c r="AI6259" s="88">
        <f>AH6259*'⚙️ Config'!$B$12</f>
        <v>14021.40218</v>
      </c>
      <c r="AJ6259" s="64"/>
      <c r="AK6259" s="84"/>
      <c r="AL6259" s="84"/>
      <c r="AM6259" s="84"/>
      <c r="AN6259" s="84"/>
      <c r="AO6259" s="84"/>
      <c r="AP6259" s="84"/>
      <c r="AQ6259" s="84"/>
    </row>
    <row r="6260" ht="15.0" customHeight="1">
      <c r="A6260" s="103">
        <v>6257.0</v>
      </c>
      <c r="B6260" s="104" t="s">
        <v>13062</v>
      </c>
      <c r="C6260" s="103" t="s">
        <v>141</v>
      </c>
      <c r="D6260" s="103" t="s">
        <v>13063</v>
      </c>
      <c r="E6260" s="105">
        <v>32.76</v>
      </c>
      <c r="F6260" s="103" t="s">
        <v>86</v>
      </c>
      <c r="G6260" s="103" t="s">
        <v>606</v>
      </c>
      <c r="H6260" s="106">
        <v>1246212.33</v>
      </c>
      <c r="I6260" s="103">
        <v>1.0</v>
      </c>
      <c r="J6260" s="107">
        <v>5.0</v>
      </c>
      <c r="K6260" s="104">
        <v>2021.0</v>
      </c>
      <c r="L6260" s="103" t="s">
        <v>630</v>
      </c>
      <c r="M6260" s="103">
        <v>2021.0</v>
      </c>
      <c r="N6260" s="103" t="s">
        <v>161</v>
      </c>
      <c r="O6260" s="65" t="str">
        <f t="shared" si="1"/>
        <v>444022530001</v>
      </c>
      <c r="P6260" s="65">
        <f t="shared" si="2"/>
        <v>6</v>
      </c>
      <c r="Q6260" s="65">
        <f t="shared" si="3"/>
        <v>7</v>
      </c>
      <c r="R6260" s="65" t="str">
        <f t="shared" si="12"/>
        <v>44.402.253/0001-67</v>
      </c>
      <c r="S6260" s="84"/>
      <c r="T6260" s="84" t="str">
        <f t="shared" si="10"/>
        <v/>
      </c>
      <c r="U6260" s="84" t="str">
        <f t="shared" si="11"/>
        <v/>
      </c>
      <c r="V6260" s="65" t="str">
        <f t="shared" si="5"/>
        <v/>
      </c>
      <c r="W6260" s="84"/>
      <c r="X6260" s="84"/>
      <c r="Y6260" s="85"/>
      <c r="Z6260" s="85"/>
      <c r="AA6260" s="65" t="str">
        <f t="shared" si="6"/>
        <v/>
      </c>
      <c r="AB6260" s="65" t="str">
        <f t="shared" si="7"/>
        <v/>
      </c>
      <c r="AC6260" s="86"/>
      <c r="AD6260" s="87" t="str">
        <f t="shared" si="8"/>
        <v/>
      </c>
      <c r="AE6260" s="84"/>
      <c r="AF6260" s="86">
        <f>IF(AC6260&gt;0,AC6260,'⚙️ Config'!$B$10)</f>
        <v>0.0075</v>
      </c>
      <c r="AG6260" s="88">
        <f t="shared" si="9"/>
        <v>9346.592475</v>
      </c>
      <c r="AH6260" s="88">
        <f>AG6260*'⚙️ Config'!$B$11</f>
        <v>46732.96238</v>
      </c>
      <c r="AI6260" s="88">
        <f>AH6260*'⚙️ Config'!$B$12</f>
        <v>14019.88871</v>
      </c>
      <c r="AJ6260" s="64"/>
      <c r="AK6260" s="84"/>
      <c r="AL6260" s="84"/>
      <c r="AM6260" s="84"/>
      <c r="AN6260" s="84"/>
      <c r="AO6260" s="84"/>
      <c r="AP6260" s="84"/>
      <c r="AQ6260" s="84"/>
    </row>
    <row r="6261" ht="15.0" customHeight="1">
      <c r="A6261" s="103">
        <v>6258.0</v>
      </c>
      <c r="B6261" s="104" t="s">
        <v>13064</v>
      </c>
      <c r="C6261" s="103" t="s">
        <v>141</v>
      </c>
      <c r="D6261" s="103" t="s">
        <v>13065</v>
      </c>
      <c r="E6261" s="105">
        <v>33.24</v>
      </c>
      <c r="F6261" s="103" t="s">
        <v>86</v>
      </c>
      <c r="G6261" s="103" t="s">
        <v>606</v>
      </c>
      <c r="H6261" s="106">
        <v>1246186.39</v>
      </c>
      <c r="I6261" s="103">
        <v>1.0</v>
      </c>
      <c r="J6261" s="107">
        <v>4.8</v>
      </c>
      <c r="K6261" s="104">
        <v>2021.0</v>
      </c>
      <c r="L6261" s="103" t="s">
        <v>448</v>
      </c>
      <c r="M6261" s="103">
        <v>2021.0</v>
      </c>
      <c r="N6261" s="103" t="s">
        <v>161</v>
      </c>
      <c r="O6261" s="65" t="str">
        <f t="shared" si="1"/>
        <v>060441510001</v>
      </c>
      <c r="P6261" s="65">
        <f t="shared" si="2"/>
        <v>2</v>
      </c>
      <c r="Q6261" s="65">
        <f t="shared" si="3"/>
        <v>8</v>
      </c>
      <c r="R6261" s="65" t="str">
        <f t="shared" si="12"/>
        <v>06.044.151/0001-28</v>
      </c>
      <c r="S6261" s="84"/>
      <c r="T6261" s="84" t="str">
        <f t="shared" si="10"/>
        <v/>
      </c>
      <c r="U6261" s="84" t="str">
        <f t="shared" si="11"/>
        <v/>
      </c>
      <c r="V6261" s="65" t="str">
        <f t="shared" si="5"/>
        <v/>
      </c>
      <c r="W6261" s="84"/>
      <c r="X6261" s="84"/>
      <c r="Y6261" s="85"/>
      <c r="Z6261" s="85"/>
      <c r="AA6261" s="65" t="str">
        <f t="shared" si="6"/>
        <v/>
      </c>
      <c r="AB6261" s="65" t="str">
        <f t="shared" si="7"/>
        <v/>
      </c>
      <c r="AC6261" s="86"/>
      <c r="AD6261" s="87" t="str">
        <f t="shared" si="8"/>
        <v/>
      </c>
      <c r="AE6261" s="84"/>
      <c r="AF6261" s="86">
        <f>IF(AC6261&gt;0,AC6261,'⚙️ Config'!$B$10)</f>
        <v>0.0075</v>
      </c>
      <c r="AG6261" s="88">
        <f t="shared" si="9"/>
        <v>9346.397925</v>
      </c>
      <c r="AH6261" s="88">
        <f>AG6261*'⚙️ Config'!$B$11</f>
        <v>46731.98963</v>
      </c>
      <c r="AI6261" s="88">
        <f>AH6261*'⚙️ Config'!$B$12</f>
        <v>14019.59689</v>
      </c>
      <c r="AJ6261" s="64"/>
      <c r="AK6261" s="84"/>
      <c r="AL6261" s="84"/>
      <c r="AM6261" s="84"/>
      <c r="AN6261" s="84"/>
      <c r="AO6261" s="84"/>
      <c r="AP6261" s="84"/>
      <c r="AQ6261" s="84"/>
    </row>
    <row r="6262" ht="15.0" customHeight="1">
      <c r="A6262" s="98">
        <v>6259.0</v>
      </c>
      <c r="B6262" s="99" t="s">
        <v>13066</v>
      </c>
      <c r="C6262" s="98" t="s">
        <v>141</v>
      </c>
      <c r="D6262" s="98" t="s">
        <v>13067</v>
      </c>
      <c r="E6262" s="100">
        <v>33.49</v>
      </c>
      <c r="F6262" s="98" t="s">
        <v>86</v>
      </c>
      <c r="G6262" s="98" t="s">
        <v>606</v>
      </c>
      <c r="H6262" s="101">
        <v>1245843.37</v>
      </c>
      <c r="I6262" s="98">
        <v>1.0</v>
      </c>
      <c r="J6262" s="102">
        <v>4.7</v>
      </c>
      <c r="K6262" s="99">
        <v>2021.0</v>
      </c>
      <c r="L6262" s="98" t="s">
        <v>630</v>
      </c>
      <c r="M6262" s="98">
        <v>2021.0</v>
      </c>
      <c r="N6262" s="98" t="s">
        <v>161</v>
      </c>
      <c r="O6262" s="65" t="str">
        <f t="shared" si="1"/>
        <v>530037860001</v>
      </c>
      <c r="P6262" s="65">
        <f t="shared" si="2"/>
        <v>6</v>
      </c>
      <c r="Q6262" s="65">
        <f t="shared" si="3"/>
        <v>7</v>
      </c>
      <c r="R6262" s="65" t="str">
        <f t="shared" si="12"/>
        <v>53.003.786/0001-67</v>
      </c>
      <c r="S6262" s="84"/>
      <c r="T6262" s="84" t="str">
        <f t="shared" si="10"/>
        <v/>
      </c>
      <c r="U6262" s="84" t="str">
        <f t="shared" si="11"/>
        <v/>
      </c>
      <c r="V6262" s="65" t="str">
        <f t="shared" si="5"/>
        <v/>
      </c>
      <c r="W6262" s="84"/>
      <c r="X6262" s="84"/>
      <c r="Y6262" s="85"/>
      <c r="Z6262" s="85"/>
      <c r="AA6262" s="65" t="str">
        <f t="shared" si="6"/>
        <v/>
      </c>
      <c r="AB6262" s="65" t="str">
        <f t="shared" si="7"/>
        <v/>
      </c>
      <c r="AC6262" s="86"/>
      <c r="AD6262" s="87" t="str">
        <f t="shared" si="8"/>
        <v/>
      </c>
      <c r="AE6262" s="84"/>
      <c r="AF6262" s="86">
        <f>IF(AC6262&gt;0,AC6262,'⚙️ Config'!$B$10)</f>
        <v>0.0075</v>
      </c>
      <c r="AG6262" s="88">
        <f t="shared" si="9"/>
        <v>9343.825275</v>
      </c>
      <c r="AH6262" s="88">
        <f>AG6262*'⚙️ Config'!$B$11</f>
        <v>46719.12638</v>
      </c>
      <c r="AI6262" s="88">
        <f>AH6262*'⚙️ Config'!$B$12</f>
        <v>14015.73791</v>
      </c>
      <c r="AJ6262" s="64"/>
      <c r="AK6262" s="84"/>
      <c r="AL6262" s="84"/>
      <c r="AM6262" s="84"/>
      <c r="AN6262" s="84"/>
      <c r="AO6262" s="84"/>
      <c r="AP6262" s="84"/>
      <c r="AQ6262" s="84"/>
    </row>
    <row r="6263" ht="15.0" customHeight="1">
      <c r="A6263" s="98">
        <v>6260.0</v>
      </c>
      <c r="B6263" s="99" t="s">
        <v>13068</v>
      </c>
      <c r="C6263" s="98" t="s">
        <v>141</v>
      </c>
      <c r="D6263" s="98" t="s">
        <v>13069</v>
      </c>
      <c r="E6263" s="100">
        <v>33.49</v>
      </c>
      <c r="F6263" s="98" t="s">
        <v>86</v>
      </c>
      <c r="G6263" s="98" t="s">
        <v>606</v>
      </c>
      <c r="H6263" s="101">
        <v>1245561.72</v>
      </c>
      <c r="I6263" s="98">
        <v>1.0</v>
      </c>
      <c r="J6263" s="102">
        <v>4.7</v>
      </c>
      <c r="K6263" s="99">
        <v>2021.0</v>
      </c>
      <c r="L6263" s="98" t="s">
        <v>295</v>
      </c>
      <c r="M6263" s="98">
        <v>2021.0</v>
      </c>
      <c r="N6263" s="98" t="s">
        <v>161</v>
      </c>
      <c r="O6263" s="65" t="str">
        <f t="shared" si="1"/>
        <v>112414420001</v>
      </c>
      <c r="P6263" s="65">
        <f t="shared" si="2"/>
        <v>4</v>
      </c>
      <c r="Q6263" s="65">
        <f t="shared" si="3"/>
        <v>6</v>
      </c>
      <c r="R6263" s="65" t="str">
        <f t="shared" si="12"/>
        <v>11.241.442/0001-46</v>
      </c>
      <c r="S6263" s="84"/>
      <c r="T6263" s="84" t="str">
        <f t="shared" si="10"/>
        <v/>
      </c>
      <c r="U6263" s="84" t="str">
        <f t="shared" si="11"/>
        <v/>
      </c>
      <c r="V6263" s="65" t="str">
        <f t="shared" si="5"/>
        <v/>
      </c>
      <c r="W6263" s="84"/>
      <c r="X6263" s="84"/>
      <c r="Y6263" s="85"/>
      <c r="Z6263" s="85"/>
      <c r="AA6263" s="65" t="str">
        <f t="shared" si="6"/>
        <v/>
      </c>
      <c r="AB6263" s="65" t="str">
        <f t="shared" si="7"/>
        <v/>
      </c>
      <c r="AC6263" s="86"/>
      <c r="AD6263" s="87" t="str">
        <f t="shared" si="8"/>
        <v/>
      </c>
      <c r="AE6263" s="84"/>
      <c r="AF6263" s="86">
        <f>IF(AC6263&gt;0,AC6263,'⚙️ Config'!$B$10)</f>
        <v>0.0075</v>
      </c>
      <c r="AG6263" s="88">
        <f t="shared" si="9"/>
        <v>9341.7129</v>
      </c>
      <c r="AH6263" s="88">
        <f>AG6263*'⚙️ Config'!$B$11</f>
        <v>46708.5645</v>
      </c>
      <c r="AI6263" s="88">
        <f>AH6263*'⚙️ Config'!$B$12</f>
        <v>14012.56935</v>
      </c>
      <c r="AJ6263" s="64"/>
      <c r="AK6263" s="84"/>
      <c r="AL6263" s="84"/>
      <c r="AM6263" s="84"/>
      <c r="AN6263" s="84"/>
      <c r="AO6263" s="84"/>
      <c r="AP6263" s="84"/>
      <c r="AQ6263" s="84"/>
    </row>
    <row r="6264" ht="15.0" customHeight="1">
      <c r="A6264" s="98">
        <v>6261.0</v>
      </c>
      <c r="B6264" s="99" t="s">
        <v>13070</v>
      </c>
      <c r="C6264" s="98" t="s">
        <v>141</v>
      </c>
      <c r="D6264" s="98" t="s">
        <v>13071</v>
      </c>
      <c r="E6264" s="100">
        <v>33.0</v>
      </c>
      <c r="F6264" s="98" t="s">
        <v>86</v>
      </c>
      <c r="G6264" s="98" t="s">
        <v>606</v>
      </c>
      <c r="H6264" s="101">
        <v>1244242.92</v>
      </c>
      <c r="I6264" s="98">
        <v>1.0</v>
      </c>
      <c r="J6264" s="102">
        <v>4.9</v>
      </c>
      <c r="K6264" s="99">
        <v>2021.0</v>
      </c>
      <c r="L6264" s="98" t="s">
        <v>918</v>
      </c>
      <c r="M6264" s="98">
        <v>2021.0</v>
      </c>
      <c r="N6264" s="98" t="s">
        <v>161</v>
      </c>
      <c r="O6264" s="65" t="str">
        <f t="shared" si="1"/>
        <v>203965440001</v>
      </c>
      <c r="P6264" s="65">
        <f t="shared" si="2"/>
        <v>2</v>
      </c>
      <c r="Q6264" s="65">
        <f t="shared" si="3"/>
        <v>1</v>
      </c>
      <c r="R6264" s="65" t="str">
        <f t="shared" si="12"/>
        <v>20.396.544/0001-21</v>
      </c>
      <c r="S6264" s="84"/>
      <c r="T6264" s="84" t="str">
        <f t="shared" si="10"/>
        <v/>
      </c>
      <c r="U6264" s="84" t="str">
        <f t="shared" si="11"/>
        <v/>
      </c>
      <c r="V6264" s="65" t="str">
        <f t="shared" si="5"/>
        <v/>
      </c>
      <c r="W6264" s="84"/>
      <c r="X6264" s="84"/>
      <c r="Y6264" s="85"/>
      <c r="Z6264" s="85"/>
      <c r="AA6264" s="65" t="str">
        <f t="shared" si="6"/>
        <v/>
      </c>
      <c r="AB6264" s="65" t="str">
        <f t="shared" si="7"/>
        <v/>
      </c>
      <c r="AC6264" s="86"/>
      <c r="AD6264" s="87" t="str">
        <f t="shared" si="8"/>
        <v/>
      </c>
      <c r="AE6264" s="84"/>
      <c r="AF6264" s="86">
        <f>IF(AC6264&gt;0,AC6264,'⚙️ Config'!$B$10)</f>
        <v>0.0075</v>
      </c>
      <c r="AG6264" s="88">
        <f t="shared" si="9"/>
        <v>9331.8219</v>
      </c>
      <c r="AH6264" s="88">
        <f>AG6264*'⚙️ Config'!$B$11</f>
        <v>46659.1095</v>
      </c>
      <c r="AI6264" s="88">
        <f>AH6264*'⚙️ Config'!$B$12</f>
        <v>13997.73285</v>
      </c>
      <c r="AJ6264" s="64"/>
      <c r="AK6264" s="84"/>
      <c r="AL6264" s="84"/>
      <c r="AM6264" s="84"/>
      <c r="AN6264" s="84"/>
      <c r="AO6264" s="84"/>
      <c r="AP6264" s="84"/>
      <c r="AQ6264" s="84"/>
    </row>
    <row r="6265" ht="15.0" customHeight="1">
      <c r="A6265" s="103">
        <v>6262.0</v>
      </c>
      <c r="B6265" s="104" t="s">
        <v>13072</v>
      </c>
      <c r="C6265" s="103" t="s">
        <v>141</v>
      </c>
      <c r="D6265" s="103" t="s">
        <v>13073</v>
      </c>
      <c r="E6265" s="105">
        <v>32.76</v>
      </c>
      <c r="F6265" s="103" t="s">
        <v>86</v>
      </c>
      <c r="G6265" s="103" t="s">
        <v>606</v>
      </c>
      <c r="H6265" s="106">
        <v>1242720.28</v>
      </c>
      <c r="I6265" s="103">
        <v>1.0</v>
      </c>
      <c r="J6265" s="107">
        <v>5.0</v>
      </c>
      <c r="K6265" s="104">
        <v>2021.0</v>
      </c>
      <c r="L6265" s="103" t="s">
        <v>202</v>
      </c>
      <c r="M6265" s="103">
        <v>2021.0</v>
      </c>
      <c r="N6265" s="103" t="s">
        <v>161</v>
      </c>
      <c r="O6265" s="65" t="str">
        <f t="shared" si="1"/>
        <v>086043130001</v>
      </c>
      <c r="P6265" s="65">
        <f t="shared" si="2"/>
        <v>6</v>
      </c>
      <c r="Q6265" s="65">
        <f t="shared" si="3"/>
        <v>0</v>
      </c>
      <c r="R6265" s="65" t="str">
        <f t="shared" si="12"/>
        <v>08.604.313/0001-60</v>
      </c>
      <c r="S6265" s="84"/>
      <c r="T6265" s="84" t="str">
        <f t="shared" si="10"/>
        <v/>
      </c>
      <c r="U6265" s="84" t="str">
        <f t="shared" si="11"/>
        <v/>
      </c>
      <c r="V6265" s="65" t="str">
        <f t="shared" si="5"/>
        <v/>
      </c>
      <c r="W6265" s="84"/>
      <c r="X6265" s="84"/>
      <c r="Y6265" s="85"/>
      <c r="Z6265" s="85"/>
      <c r="AA6265" s="65" t="str">
        <f t="shared" si="6"/>
        <v/>
      </c>
      <c r="AB6265" s="65" t="str">
        <f t="shared" si="7"/>
        <v/>
      </c>
      <c r="AC6265" s="86"/>
      <c r="AD6265" s="87" t="str">
        <f t="shared" si="8"/>
        <v/>
      </c>
      <c r="AE6265" s="84"/>
      <c r="AF6265" s="86">
        <f>IF(AC6265&gt;0,AC6265,'⚙️ Config'!$B$10)</f>
        <v>0.0075</v>
      </c>
      <c r="AG6265" s="88">
        <f t="shared" si="9"/>
        <v>9320.4021</v>
      </c>
      <c r="AH6265" s="88">
        <f>AG6265*'⚙️ Config'!$B$11</f>
        <v>46602.0105</v>
      </c>
      <c r="AI6265" s="88">
        <f>AH6265*'⚙️ Config'!$B$12</f>
        <v>13980.60315</v>
      </c>
      <c r="AJ6265" s="64"/>
      <c r="AK6265" s="84"/>
      <c r="AL6265" s="84"/>
      <c r="AM6265" s="84"/>
      <c r="AN6265" s="84"/>
      <c r="AO6265" s="84"/>
      <c r="AP6265" s="84"/>
      <c r="AQ6265" s="84"/>
    </row>
    <row r="6266" ht="15.0" customHeight="1">
      <c r="A6266" s="103">
        <v>6263.0</v>
      </c>
      <c r="B6266" s="104" t="s">
        <v>13074</v>
      </c>
      <c r="C6266" s="103" t="s">
        <v>141</v>
      </c>
      <c r="D6266" s="103" t="s">
        <v>13075</v>
      </c>
      <c r="E6266" s="105">
        <v>33.0</v>
      </c>
      <c r="F6266" s="103" t="s">
        <v>86</v>
      </c>
      <c r="G6266" s="103" t="s">
        <v>606</v>
      </c>
      <c r="H6266" s="106">
        <v>1238835.18</v>
      </c>
      <c r="I6266" s="103">
        <v>1.0</v>
      </c>
      <c r="J6266" s="107">
        <v>4.9</v>
      </c>
      <c r="K6266" s="104">
        <v>2021.0</v>
      </c>
      <c r="L6266" s="103" t="s">
        <v>268</v>
      </c>
      <c r="M6266" s="103">
        <v>2021.0</v>
      </c>
      <c r="N6266" s="103" t="s">
        <v>145</v>
      </c>
      <c r="O6266" s="65" t="str">
        <f t="shared" si="1"/>
        <v>070011530001</v>
      </c>
      <c r="P6266" s="65">
        <f t="shared" si="2"/>
        <v>0</v>
      </c>
      <c r="Q6266" s="65">
        <f t="shared" si="3"/>
        <v>0</v>
      </c>
      <c r="R6266" s="65" t="str">
        <f t="shared" si="12"/>
        <v>07.001.153/0001-00</v>
      </c>
      <c r="S6266" s="84"/>
      <c r="T6266" s="84" t="str">
        <f t="shared" si="10"/>
        <v/>
      </c>
      <c r="U6266" s="84" t="str">
        <f t="shared" si="11"/>
        <v/>
      </c>
      <c r="V6266" s="65" t="str">
        <f t="shared" si="5"/>
        <v/>
      </c>
      <c r="W6266" s="84"/>
      <c r="X6266" s="84"/>
      <c r="Y6266" s="85"/>
      <c r="Z6266" s="85"/>
      <c r="AA6266" s="65" t="str">
        <f t="shared" si="6"/>
        <v/>
      </c>
      <c r="AB6266" s="65" t="str">
        <f t="shared" si="7"/>
        <v/>
      </c>
      <c r="AC6266" s="86"/>
      <c r="AD6266" s="87" t="str">
        <f t="shared" si="8"/>
        <v/>
      </c>
      <c r="AE6266" s="84"/>
      <c r="AF6266" s="86">
        <f>IF(AC6266&gt;0,AC6266,'⚙️ Config'!$B$10)</f>
        <v>0.0075</v>
      </c>
      <c r="AG6266" s="88">
        <f t="shared" si="9"/>
        <v>9291.26385</v>
      </c>
      <c r="AH6266" s="88">
        <f>AG6266*'⚙️ Config'!$B$11</f>
        <v>46456.31925</v>
      </c>
      <c r="AI6266" s="88">
        <f>AH6266*'⚙️ Config'!$B$12</f>
        <v>13936.89578</v>
      </c>
      <c r="AJ6266" s="64"/>
      <c r="AK6266" s="84"/>
      <c r="AL6266" s="84"/>
      <c r="AM6266" s="84"/>
      <c r="AN6266" s="84"/>
      <c r="AO6266" s="84"/>
      <c r="AP6266" s="84"/>
      <c r="AQ6266" s="84"/>
    </row>
    <row r="6267" ht="15.0" customHeight="1">
      <c r="A6267" s="103">
        <v>6264.0</v>
      </c>
      <c r="B6267" s="104" t="s">
        <v>13076</v>
      </c>
      <c r="C6267" s="103" t="s">
        <v>141</v>
      </c>
      <c r="D6267" s="103" t="s">
        <v>13077</v>
      </c>
      <c r="E6267" s="105">
        <v>33.49</v>
      </c>
      <c r="F6267" s="103" t="s">
        <v>86</v>
      </c>
      <c r="G6267" s="103" t="s">
        <v>606</v>
      </c>
      <c r="H6267" s="106">
        <v>1237264.5</v>
      </c>
      <c r="I6267" s="103">
        <v>1.0</v>
      </c>
      <c r="J6267" s="107">
        <v>4.7</v>
      </c>
      <c r="K6267" s="104">
        <v>2021.0</v>
      </c>
      <c r="L6267" s="103" t="s">
        <v>630</v>
      </c>
      <c r="M6267" s="103">
        <v>2021.0</v>
      </c>
      <c r="N6267" s="103" t="s">
        <v>161</v>
      </c>
      <c r="O6267" s="65" t="str">
        <f t="shared" si="1"/>
        <v>121582200001</v>
      </c>
      <c r="P6267" s="65">
        <f t="shared" si="2"/>
        <v>2</v>
      </c>
      <c r="Q6267" s="65">
        <f t="shared" si="3"/>
        <v>7</v>
      </c>
      <c r="R6267" s="65" t="str">
        <f t="shared" si="12"/>
        <v>12.158.220/0001-27</v>
      </c>
      <c r="S6267" s="84"/>
      <c r="T6267" s="84" t="str">
        <f t="shared" si="10"/>
        <v/>
      </c>
      <c r="U6267" s="84" t="str">
        <f t="shared" si="11"/>
        <v/>
      </c>
      <c r="V6267" s="65" t="str">
        <f t="shared" si="5"/>
        <v/>
      </c>
      <c r="W6267" s="84"/>
      <c r="X6267" s="84"/>
      <c r="Y6267" s="85"/>
      <c r="Z6267" s="85"/>
      <c r="AA6267" s="65" t="str">
        <f t="shared" si="6"/>
        <v/>
      </c>
      <c r="AB6267" s="65" t="str">
        <f t="shared" si="7"/>
        <v/>
      </c>
      <c r="AC6267" s="86"/>
      <c r="AD6267" s="87" t="str">
        <f t="shared" si="8"/>
        <v/>
      </c>
      <c r="AE6267" s="84"/>
      <c r="AF6267" s="86">
        <f>IF(AC6267&gt;0,AC6267,'⚙️ Config'!$B$10)</f>
        <v>0.0075</v>
      </c>
      <c r="AG6267" s="88">
        <f t="shared" si="9"/>
        <v>9279.48375</v>
      </c>
      <c r="AH6267" s="88">
        <f>AG6267*'⚙️ Config'!$B$11</f>
        <v>46397.41875</v>
      </c>
      <c r="AI6267" s="88">
        <f>AH6267*'⚙️ Config'!$B$12</f>
        <v>13919.22563</v>
      </c>
      <c r="AJ6267" s="64"/>
      <c r="AK6267" s="84"/>
      <c r="AL6267" s="84"/>
      <c r="AM6267" s="84"/>
      <c r="AN6267" s="84"/>
      <c r="AO6267" s="84"/>
      <c r="AP6267" s="84"/>
      <c r="AQ6267" s="84"/>
    </row>
    <row r="6268" ht="15.0" customHeight="1">
      <c r="A6268" s="98">
        <v>6265.0</v>
      </c>
      <c r="B6268" s="99" t="s">
        <v>13078</v>
      </c>
      <c r="C6268" s="98" t="s">
        <v>141</v>
      </c>
      <c r="D6268" s="98" t="s">
        <v>13079</v>
      </c>
      <c r="E6268" s="100">
        <v>33.24</v>
      </c>
      <c r="F6268" s="98" t="s">
        <v>86</v>
      </c>
      <c r="G6268" s="98" t="s">
        <v>606</v>
      </c>
      <c r="H6268" s="101">
        <v>1236962.78</v>
      </c>
      <c r="I6268" s="98">
        <v>1.0</v>
      </c>
      <c r="J6268" s="102">
        <v>4.8</v>
      </c>
      <c r="K6268" s="99">
        <v>2021.0</v>
      </c>
      <c r="L6268" s="98" t="s">
        <v>630</v>
      </c>
      <c r="M6268" s="98">
        <v>2021.0</v>
      </c>
      <c r="N6268" s="98" t="s">
        <v>161</v>
      </c>
      <c r="O6268" s="65" t="str">
        <f t="shared" si="1"/>
        <v>043694200001</v>
      </c>
      <c r="P6268" s="65">
        <f t="shared" si="2"/>
        <v>0</v>
      </c>
      <c r="Q6268" s="65">
        <f t="shared" si="3"/>
        <v>9</v>
      </c>
      <c r="R6268" s="65" t="str">
        <f t="shared" si="12"/>
        <v>04.369.420/0001-09</v>
      </c>
      <c r="S6268" s="84"/>
      <c r="T6268" s="84" t="str">
        <f t="shared" si="10"/>
        <v/>
      </c>
      <c r="U6268" s="84" t="str">
        <f t="shared" si="11"/>
        <v/>
      </c>
      <c r="V6268" s="65" t="str">
        <f t="shared" si="5"/>
        <v/>
      </c>
      <c r="W6268" s="84"/>
      <c r="X6268" s="84"/>
      <c r="Y6268" s="85"/>
      <c r="Z6268" s="85"/>
      <c r="AA6268" s="65" t="str">
        <f t="shared" si="6"/>
        <v/>
      </c>
      <c r="AB6268" s="65" t="str">
        <f t="shared" si="7"/>
        <v/>
      </c>
      <c r="AC6268" s="86"/>
      <c r="AD6268" s="87" t="str">
        <f t="shared" si="8"/>
        <v/>
      </c>
      <c r="AE6268" s="84"/>
      <c r="AF6268" s="86">
        <f>IF(AC6268&gt;0,AC6268,'⚙️ Config'!$B$10)</f>
        <v>0.0075</v>
      </c>
      <c r="AG6268" s="88">
        <f t="shared" si="9"/>
        <v>9277.22085</v>
      </c>
      <c r="AH6268" s="88">
        <f>AG6268*'⚙️ Config'!$B$11</f>
        <v>46386.10425</v>
      </c>
      <c r="AI6268" s="88">
        <f>AH6268*'⚙️ Config'!$B$12</f>
        <v>13915.83128</v>
      </c>
      <c r="AJ6268" s="64"/>
      <c r="AK6268" s="84"/>
      <c r="AL6268" s="84"/>
      <c r="AM6268" s="84"/>
      <c r="AN6268" s="84"/>
      <c r="AO6268" s="84"/>
      <c r="AP6268" s="84"/>
      <c r="AQ6268" s="84"/>
    </row>
    <row r="6269" ht="15.0" customHeight="1">
      <c r="A6269" s="103">
        <v>6266.0</v>
      </c>
      <c r="B6269" s="104" t="s">
        <v>13080</v>
      </c>
      <c r="C6269" s="103" t="s">
        <v>141</v>
      </c>
      <c r="D6269" s="103" t="s">
        <v>13081</v>
      </c>
      <c r="E6269" s="105">
        <v>33.24</v>
      </c>
      <c r="F6269" s="103" t="s">
        <v>86</v>
      </c>
      <c r="G6269" s="103" t="s">
        <v>606</v>
      </c>
      <c r="H6269" s="106">
        <v>1236608.3</v>
      </c>
      <c r="I6269" s="103">
        <v>1.0</v>
      </c>
      <c r="J6269" s="107">
        <v>4.8</v>
      </c>
      <c r="K6269" s="104">
        <v>2021.0</v>
      </c>
      <c r="L6269" s="103" t="s">
        <v>630</v>
      </c>
      <c r="M6269" s="103">
        <v>2021.0</v>
      </c>
      <c r="N6269" s="103" t="s">
        <v>161</v>
      </c>
      <c r="O6269" s="65" t="str">
        <f t="shared" si="1"/>
        <v>166231160001</v>
      </c>
      <c r="P6269" s="65">
        <f t="shared" si="2"/>
        <v>1</v>
      </c>
      <c r="Q6269" s="65">
        <f t="shared" si="3"/>
        <v>7</v>
      </c>
      <c r="R6269" s="65" t="str">
        <f t="shared" si="12"/>
        <v>16.623.116/0001-17</v>
      </c>
      <c r="S6269" s="84"/>
      <c r="T6269" s="84" t="str">
        <f t="shared" si="10"/>
        <v/>
      </c>
      <c r="U6269" s="84" t="str">
        <f t="shared" si="11"/>
        <v/>
      </c>
      <c r="V6269" s="65" t="str">
        <f t="shared" si="5"/>
        <v/>
      </c>
      <c r="W6269" s="84"/>
      <c r="X6269" s="84"/>
      <c r="Y6269" s="85"/>
      <c r="Z6269" s="85"/>
      <c r="AA6269" s="65" t="str">
        <f t="shared" si="6"/>
        <v/>
      </c>
      <c r="AB6269" s="65" t="str">
        <f t="shared" si="7"/>
        <v/>
      </c>
      <c r="AC6269" s="86"/>
      <c r="AD6269" s="87" t="str">
        <f t="shared" si="8"/>
        <v/>
      </c>
      <c r="AE6269" s="84"/>
      <c r="AF6269" s="86">
        <f>IF(AC6269&gt;0,AC6269,'⚙️ Config'!$B$10)</f>
        <v>0.0075</v>
      </c>
      <c r="AG6269" s="88">
        <f t="shared" si="9"/>
        <v>9274.56225</v>
      </c>
      <c r="AH6269" s="88">
        <f>AG6269*'⚙️ Config'!$B$11</f>
        <v>46372.81125</v>
      </c>
      <c r="AI6269" s="88">
        <f>AH6269*'⚙️ Config'!$B$12</f>
        <v>13911.84338</v>
      </c>
      <c r="AJ6269" s="64"/>
      <c r="AK6269" s="84"/>
      <c r="AL6269" s="84"/>
      <c r="AM6269" s="84"/>
      <c r="AN6269" s="84"/>
      <c r="AO6269" s="84"/>
      <c r="AP6269" s="84"/>
      <c r="AQ6269" s="84"/>
    </row>
    <row r="6270" ht="15.0" customHeight="1">
      <c r="A6270" s="103">
        <v>6267.0</v>
      </c>
      <c r="B6270" s="104" t="s">
        <v>13082</v>
      </c>
      <c r="C6270" s="103" t="s">
        <v>141</v>
      </c>
      <c r="D6270" s="103" t="s">
        <v>13083</v>
      </c>
      <c r="E6270" s="105">
        <v>33.24</v>
      </c>
      <c r="F6270" s="103" t="s">
        <v>86</v>
      </c>
      <c r="G6270" s="103" t="s">
        <v>606</v>
      </c>
      <c r="H6270" s="106">
        <v>1236438.91</v>
      </c>
      <c r="I6270" s="103">
        <v>1.0</v>
      </c>
      <c r="J6270" s="107">
        <v>4.8</v>
      </c>
      <c r="K6270" s="104">
        <v>2021.0</v>
      </c>
      <c r="L6270" s="103" t="s">
        <v>630</v>
      </c>
      <c r="M6270" s="103">
        <v>2021.0</v>
      </c>
      <c r="N6270" s="103" t="s">
        <v>161</v>
      </c>
      <c r="O6270" s="65" t="str">
        <f t="shared" si="1"/>
        <v>200424360001</v>
      </c>
      <c r="P6270" s="65">
        <f t="shared" si="2"/>
        <v>5</v>
      </c>
      <c r="Q6270" s="65">
        <f t="shared" si="3"/>
        <v>0</v>
      </c>
      <c r="R6270" s="65" t="str">
        <f t="shared" si="12"/>
        <v>20.042.436/0001-50</v>
      </c>
      <c r="S6270" s="84"/>
      <c r="T6270" s="84" t="str">
        <f t="shared" si="10"/>
        <v/>
      </c>
      <c r="U6270" s="84" t="str">
        <f t="shared" si="11"/>
        <v/>
      </c>
      <c r="V6270" s="65" t="str">
        <f t="shared" si="5"/>
        <v/>
      </c>
      <c r="W6270" s="84"/>
      <c r="X6270" s="84"/>
      <c r="Y6270" s="85"/>
      <c r="Z6270" s="85"/>
      <c r="AA6270" s="65" t="str">
        <f t="shared" si="6"/>
        <v/>
      </c>
      <c r="AB6270" s="65" t="str">
        <f t="shared" si="7"/>
        <v/>
      </c>
      <c r="AC6270" s="86"/>
      <c r="AD6270" s="87" t="str">
        <f t="shared" si="8"/>
        <v/>
      </c>
      <c r="AE6270" s="84"/>
      <c r="AF6270" s="86">
        <f>IF(AC6270&gt;0,AC6270,'⚙️ Config'!$B$10)</f>
        <v>0.0075</v>
      </c>
      <c r="AG6270" s="88">
        <f t="shared" si="9"/>
        <v>9273.291825</v>
      </c>
      <c r="AH6270" s="88">
        <f>AG6270*'⚙️ Config'!$B$11</f>
        <v>46366.45913</v>
      </c>
      <c r="AI6270" s="88">
        <f>AH6270*'⚙️ Config'!$B$12</f>
        <v>13909.93774</v>
      </c>
      <c r="AJ6270" s="64"/>
      <c r="AK6270" s="84"/>
      <c r="AL6270" s="84"/>
      <c r="AM6270" s="84"/>
      <c r="AN6270" s="84"/>
      <c r="AO6270" s="84"/>
      <c r="AP6270" s="84"/>
      <c r="AQ6270" s="84"/>
    </row>
    <row r="6271" ht="15.0" customHeight="1">
      <c r="A6271" s="103">
        <v>6268.0</v>
      </c>
      <c r="B6271" s="104" t="s">
        <v>13084</v>
      </c>
      <c r="C6271" s="103" t="s">
        <v>141</v>
      </c>
      <c r="D6271" s="103" t="s">
        <v>13085</v>
      </c>
      <c r="E6271" s="105">
        <v>33.24</v>
      </c>
      <c r="F6271" s="103" t="s">
        <v>86</v>
      </c>
      <c r="G6271" s="103" t="s">
        <v>606</v>
      </c>
      <c r="H6271" s="106">
        <v>1235794.87</v>
      </c>
      <c r="I6271" s="103">
        <v>1.0</v>
      </c>
      <c r="J6271" s="107">
        <v>4.8</v>
      </c>
      <c r="K6271" s="104">
        <v>2021.0</v>
      </c>
      <c r="L6271" s="103" t="s">
        <v>630</v>
      </c>
      <c r="M6271" s="103">
        <v>2021.0</v>
      </c>
      <c r="N6271" s="103" t="s">
        <v>161</v>
      </c>
      <c r="O6271" s="65" t="str">
        <f t="shared" si="1"/>
        <v>119480340001</v>
      </c>
      <c r="P6271" s="65">
        <f t="shared" si="2"/>
        <v>2</v>
      </c>
      <c r="Q6271" s="65">
        <f t="shared" si="3"/>
        <v>9</v>
      </c>
      <c r="R6271" s="65" t="str">
        <f t="shared" si="12"/>
        <v>11.948.034/0001-29</v>
      </c>
      <c r="S6271" s="84"/>
      <c r="T6271" s="84" t="str">
        <f t="shared" si="10"/>
        <v/>
      </c>
      <c r="U6271" s="84" t="str">
        <f t="shared" si="11"/>
        <v/>
      </c>
      <c r="V6271" s="65" t="str">
        <f t="shared" si="5"/>
        <v/>
      </c>
      <c r="W6271" s="84"/>
      <c r="X6271" s="84"/>
      <c r="Y6271" s="85"/>
      <c r="Z6271" s="85"/>
      <c r="AA6271" s="65" t="str">
        <f t="shared" si="6"/>
        <v/>
      </c>
      <c r="AB6271" s="65" t="str">
        <f t="shared" si="7"/>
        <v/>
      </c>
      <c r="AC6271" s="86"/>
      <c r="AD6271" s="87" t="str">
        <f t="shared" si="8"/>
        <v/>
      </c>
      <c r="AE6271" s="84"/>
      <c r="AF6271" s="86">
        <f>IF(AC6271&gt;0,AC6271,'⚙️ Config'!$B$10)</f>
        <v>0.0075</v>
      </c>
      <c r="AG6271" s="88">
        <f t="shared" si="9"/>
        <v>9268.461525</v>
      </c>
      <c r="AH6271" s="88">
        <f>AG6271*'⚙️ Config'!$B$11</f>
        <v>46342.30763</v>
      </c>
      <c r="AI6271" s="88">
        <f>AH6271*'⚙️ Config'!$B$12</f>
        <v>13902.69229</v>
      </c>
      <c r="AJ6271" s="64"/>
      <c r="AK6271" s="84"/>
      <c r="AL6271" s="84"/>
      <c r="AM6271" s="84"/>
      <c r="AN6271" s="84"/>
      <c r="AO6271" s="84"/>
      <c r="AP6271" s="84"/>
      <c r="AQ6271" s="84"/>
    </row>
    <row r="6272" ht="15.0" customHeight="1">
      <c r="A6272" s="98">
        <v>6269.0</v>
      </c>
      <c r="B6272" s="99" t="s">
        <v>13086</v>
      </c>
      <c r="C6272" s="98" t="s">
        <v>141</v>
      </c>
      <c r="D6272" s="98" t="s">
        <v>13087</v>
      </c>
      <c r="E6272" s="100">
        <v>33.49</v>
      </c>
      <c r="F6272" s="98" t="s">
        <v>86</v>
      </c>
      <c r="G6272" s="98" t="s">
        <v>606</v>
      </c>
      <c r="H6272" s="101">
        <v>1235595.36</v>
      </c>
      <c r="I6272" s="98">
        <v>1.0</v>
      </c>
      <c r="J6272" s="102">
        <v>4.7</v>
      </c>
      <c r="K6272" s="99">
        <v>2021.0</v>
      </c>
      <c r="L6272" s="98" t="s">
        <v>630</v>
      </c>
      <c r="M6272" s="98">
        <v>2021.0</v>
      </c>
      <c r="N6272" s="98" t="s">
        <v>161</v>
      </c>
      <c r="O6272" s="65" t="str">
        <f t="shared" si="1"/>
        <v>146072620001</v>
      </c>
      <c r="P6272" s="65">
        <f t="shared" si="2"/>
        <v>2</v>
      </c>
      <c r="Q6272" s="65">
        <f t="shared" si="3"/>
        <v>3</v>
      </c>
      <c r="R6272" s="65" t="str">
        <f t="shared" si="12"/>
        <v>14.607.262/0001-23</v>
      </c>
      <c r="S6272" s="84"/>
      <c r="T6272" s="84" t="str">
        <f t="shared" si="10"/>
        <v/>
      </c>
      <c r="U6272" s="84" t="str">
        <f t="shared" si="11"/>
        <v/>
      </c>
      <c r="V6272" s="65" t="str">
        <f t="shared" si="5"/>
        <v/>
      </c>
      <c r="W6272" s="84"/>
      <c r="X6272" s="84"/>
      <c r="Y6272" s="85"/>
      <c r="Z6272" s="85"/>
      <c r="AA6272" s="65" t="str">
        <f t="shared" si="6"/>
        <v/>
      </c>
      <c r="AB6272" s="65" t="str">
        <f t="shared" si="7"/>
        <v/>
      </c>
      <c r="AC6272" s="86"/>
      <c r="AD6272" s="87" t="str">
        <f t="shared" si="8"/>
        <v/>
      </c>
      <c r="AE6272" s="84"/>
      <c r="AF6272" s="86">
        <f>IF(AC6272&gt;0,AC6272,'⚙️ Config'!$B$10)</f>
        <v>0.0075</v>
      </c>
      <c r="AG6272" s="88">
        <f t="shared" si="9"/>
        <v>9266.9652</v>
      </c>
      <c r="AH6272" s="88">
        <f>AG6272*'⚙️ Config'!$B$11</f>
        <v>46334.826</v>
      </c>
      <c r="AI6272" s="88">
        <f>AH6272*'⚙️ Config'!$B$12</f>
        <v>13900.4478</v>
      </c>
      <c r="AJ6272" s="64"/>
      <c r="AK6272" s="84"/>
      <c r="AL6272" s="84"/>
      <c r="AM6272" s="84"/>
      <c r="AN6272" s="84"/>
      <c r="AO6272" s="84"/>
      <c r="AP6272" s="84"/>
      <c r="AQ6272" s="84"/>
    </row>
    <row r="6273" ht="15.0" customHeight="1">
      <c r="A6273" s="103">
        <v>6270.0</v>
      </c>
      <c r="B6273" s="104" t="s">
        <v>13088</v>
      </c>
      <c r="C6273" s="103" t="s">
        <v>141</v>
      </c>
      <c r="D6273" s="103" t="s">
        <v>13089</v>
      </c>
      <c r="E6273" s="105">
        <v>33.49</v>
      </c>
      <c r="F6273" s="103" t="s">
        <v>86</v>
      </c>
      <c r="G6273" s="103" t="s">
        <v>606</v>
      </c>
      <c r="H6273" s="106">
        <v>1235126.82</v>
      </c>
      <c r="I6273" s="103">
        <v>1.0</v>
      </c>
      <c r="J6273" s="107">
        <v>4.7</v>
      </c>
      <c r="K6273" s="104">
        <v>2021.0</v>
      </c>
      <c r="L6273" s="103" t="s">
        <v>630</v>
      </c>
      <c r="M6273" s="103">
        <v>2021.0</v>
      </c>
      <c r="N6273" s="103" t="s">
        <v>161</v>
      </c>
      <c r="O6273" s="65" t="str">
        <f t="shared" si="1"/>
        <v>083401160001</v>
      </c>
      <c r="P6273" s="65">
        <f t="shared" si="2"/>
        <v>8</v>
      </c>
      <c r="Q6273" s="65">
        <f t="shared" si="3"/>
        <v>1</v>
      </c>
      <c r="R6273" s="65" t="str">
        <f t="shared" si="12"/>
        <v>08.340.116/0001-81</v>
      </c>
      <c r="S6273" s="84"/>
      <c r="T6273" s="84" t="str">
        <f t="shared" si="10"/>
        <v/>
      </c>
      <c r="U6273" s="84" t="str">
        <f t="shared" si="11"/>
        <v/>
      </c>
      <c r="V6273" s="65" t="str">
        <f t="shared" si="5"/>
        <v/>
      </c>
      <c r="W6273" s="84"/>
      <c r="X6273" s="84"/>
      <c r="Y6273" s="85"/>
      <c r="Z6273" s="85"/>
      <c r="AA6273" s="65" t="str">
        <f t="shared" si="6"/>
        <v/>
      </c>
      <c r="AB6273" s="65" t="str">
        <f t="shared" si="7"/>
        <v/>
      </c>
      <c r="AC6273" s="86"/>
      <c r="AD6273" s="87" t="str">
        <f t="shared" si="8"/>
        <v/>
      </c>
      <c r="AE6273" s="84"/>
      <c r="AF6273" s="86">
        <f>IF(AC6273&gt;0,AC6273,'⚙️ Config'!$B$10)</f>
        <v>0.0075</v>
      </c>
      <c r="AG6273" s="88">
        <f t="shared" si="9"/>
        <v>9263.45115</v>
      </c>
      <c r="AH6273" s="88">
        <f>AG6273*'⚙️ Config'!$B$11</f>
        <v>46317.25575</v>
      </c>
      <c r="AI6273" s="88">
        <f>AH6273*'⚙️ Config'!$B$12</f>
        <v>13895.17673</v>
      </c>
      <c r="AJ6273" s="64"/>
      <c r="AK6273" s="84"/>
      <c r="AL6273" s="84"/>
      <c r="AM6273" s="84"/>
      <c r="AN6273" s="84"/>
      <c r="AO6273" s="84"/>
      <c r="AP6273" s="84"/>
      <c r="AQ6273" s="84"/>
    </row>
    <row r="6274" ht="15.0" customHeight="1">
      <c r="A6274" s="103">
        <v>6271.0</v>
      </c>
      <c r="B6274" s="104" t="s">
        <v>13090</v>
      </c>
      <c r="C6274" s="103" t="s">
        <v>141</v>
      </c>
      <c r="D6274" s="103" t="s">
        <v>13091</v>
      </c>
      <c r="E6274" s="105">
        <v>33.24</v>
      </c>
      <c r="F6274" s="103" t="s">
        <v>86</v>
      </c>
      <c r="G6274" s="103" t="s">
        <v>606</v>
      </c>
      <c r="H6274" s="106">
        <v>1233796.42</v>
      </c>
      <c r="I6274" s="103">
        <v>1.0</v>
      </c>
      <c r="J6274" s="107">
        <v>4.8</v>
      </c>
      <c r="K6274" s="104">
        <v>2021.0</v>
      </c>
      <c r="L6274" s="103" t="s">
        <v>630</v>
      </c>
      <c r="M6274" s="103">
        <v>2021.0</v>
      </c>
      <c r="N6274" s="103" t="s">
        <v>161</v>
      </c>
      <c r="O6274" s="65" t="str">
        <f t="shared" si="1"/>
        <v>179232960001</v>
      </c>
      <c r="P6274" s="65">
        <f t="shared" si="2"/>
        <v>1</v>
      </c>
      <c r="Q6274" s="65">
        <f t="shared" si="3"/>
        <v>5</v>
      </c>
      <c r="R6274" s="65" t="str">
        <f t="shared" si="12"/>
        <v>17.923.296/0001-15</v>
      </c>
      <c r="S6274" s="84"/>
      <c r="T6274" s="84" t="str">
        <f t="shared" si="10"/>
        <v/>
      </c>
      <c r="U6274" s="84" t="str">
        <f t="shared" si="11"/>
        <v/>
      </c>
      <c r="V6274" s="65" t="str">
        <f t="shared" si="5"/>
        <v/>
      </c>
      <c r="W6274" s="84"/>
      <c r="X6274" s="84"/>
      <c r="Y6274" s="85"/>
      <c r="Z6274" s="85"/>
      <c r="AA6274" s="65" t="str">
        <f t="shared" si="6"/>
        <v/>
      </c>
      <c r="AB6274" s="65" t="str">
        <f t="shared" si="7"/>
        <v/>
      </c>
      <c r="AC6274" s="86"/>
      <c r="AD6274" s="87" t="str">
        <f t="shared" si="8"/>
        <v/>
      </c>
      <c r="AE6274" s="84"/>
      <c r="AF6274" s="86">
        <f>IF(AC6274&gt;0,AC6274,'⚙️ Config'!$B$10)</f>
        <v>0.0075</v>
      </c>
      <c r="AG6274" s="88">
        <f t="shared" si="9"/>
        <v>9253.47315</v>
      </c>
      <c r="AH6274" s="88">
        <f>AG6274*'⚙️ Config'!$B$11</f>
        <v>46267.36575</v>
      </c>
      <c r="AI6274" s="88">
        <f>AH6274*'⚙️ Config'!$B$12</f>
        <v>13880.20973</v>
      </c>
      <c r="AJ6274" s="64"/>
      <c r="AK6274" s="84"/>
      <c r="AL6274" s="84"/>
      <c r="AM6274" s="84"/>
      <c r="AN6274" s="84"/>
      <c r="AO6274" s="84"/>
      <c r="AP6274" s="84"/>
      <c r="AQ6274" s="84"/>
    </row>
    <row r="6275" ht="15.0" customHeight="1">
      <c r="A6275" s="98">
        <v>6272.0</v>
      </c>
      <c r="B6275" s="99" t="s">
        <v>13092</v>
      </c>
      <c r="C6275" s="98" t="s">
        <v>141</v>
      </c>
      <c r="D6275" s="98" t="s">
        <v>13093</v>
      </c>
      <c r="E6275" s="100">
        <v>34.03</v>
      </c>
      <c r="F6275" s="98" t="s">
        <v>86</v>
      </c>
      <c r="G6275" s="98" t="s">
        <v>606</v>
      </c>
      <c r="H6275" s="101">
        <v>1233718.88</v>
      </c>
      <c r="I6275" s="98">
        <v>1.0</v>
      </c>
      <c r="J6275" s="102">
        <v>4.5</v>
      </c>
      <c r="K6275" s="99">
        <v>2021.0</v>
      </c>
      <c r="L6275" s="98" t="s">
        <v>448</v>
      </c>
      <c r="M6275" s="98">
        <v>2021.0</v>
      </c>
      <c r="N6275" s="98" t="s">
        <v>145</v>
      </c>
      <c r="O6275" s="65" t="str">
        <f t="shared" si="1"/>
        <v>021852430001</v>
      </c>
      <c r="P6275" s="65">
        <f t="shared" si="2"/>
        <v>7</v>
      </c>
      <c r="Q6275" s="65">
        <f t="shared" si="3"/>
        <v>7</v>
      </c>
      <c r="R6275" s="65" t="str">
        <f t="shared" si="12"/>
        <v>02.185.243/0001-77</v>
      </c>
      <c r="S6275" s="84"/>
      <c r="T6275" s="84" t="str">
        <f t="shared" si="10"/>
        <v/>
      </c>
      <c r="U6275" s="84" t="str">
        <f t="shared" si="11"/>
        <v/>
      </c>
      <c r="V6275" s="65" t="str">
        <f t="shared" si="5"/>
        <v/>
      </c>
      <c r="W6275" s="84"/>
      <c r="X6275" s="84"/>
      <c r="Y6275" s="85"/>
      <c r="Z6275" s="85"/>
      <c r="AA6275" s="65" t="str">
        <f t="shared" si="6"/>
        <v/>
      </c>
      <c r="AB6275" s="65" t="str">
        <f t="shared" si="7"/>
        <v/>
      </c>
      <c r="AC6275" s="86"/>
      <c r="AD6275" s="87" t="str">
        <f t="shared" si="8"/>
        <v/>
      </c>
      <c r="AE6275" s="84"/>
      <c r="AF6275" s="86">
        <f>IF(AC6275&gt;0,AC6275,'⚙️ Config'!$B$10)</f>
        <v>0.0075</v>
      </c>
      <c r="AG6275" s="88">
        <f t="shared" si="9"/>
        <v>9252.8916</v>
      </c>
      <c r="AH6275" s="88">
        <f>AG6275*'⚙️ Config'!$B$11</f>
        <v>46264.458</v>
      </c>
      <c r="AI6275" s="88">
        <f>AH6275*'⚙️ Config'!$B$12</f>
        <v>13879.3374</v>
      </c>
      <c r="AJ6275" s="64"/>
      <c r="AK6275" s="84"/>
      <c r="AL6275" s="84"/>
      <c r="AM6275" s="84"/>
      <c r="AN6275" s="84"/>
      <c r="AO6275" s="84"/>
      <c r="AP6275" s="84"/>
      <c r="AQ6275" s="84"/>
    </row>
    <row r="6276" ht="15.0" customHeight="1">
      <c r="A6276" s="103">
        <v>6273.0</v>
      </c>
      <c r="B6276" s="104" t="s">
        <v>13094</v>
      </c>
      <c r="C6276" s="103" t="s">
        <v>141</v>
      </c>
      <c r="D6276" s="103" t="s">
        <v>13095</v>
      </c>
      <c r="E6276" s="105">
        <v>33.49</v>
      </c>
      <c r="F6276" s="103" t="s">
        <v>86</v>
      </c>
      <c r="G6276" s="103" t="s">
        <v>606</v>
      </c>
      <c r="H6276" s="106">
        <v>1233706.67</v>
      </c>
      <c r="I6276" s="103">
        <v>1.0</v>
      </c>
      <c r="J6276" s="107">
        <v>4.7</v>
      </c>
      <c r="K6276" s="104">
        <v>2021.0</v>
      </c>
      <c r="L6276" s="103" t="s">
        <v>630</v>
      </c>
      <c r="M6276" s="103">
        <v>2021.0</v>
      </c>
      <c r="N6276" s="103" t="s">
        <v>161</v>
      </c>
      <c r="O6276" s="65" t="str">
        <f t="shared" si="1"/>
        <v>181756960001</v>
      </c>
      <c r="P6276" s="65">
        <f t="shared" si="2"/>
        <v>5</v>
      </c>
      <c r="Q6276" s="65">
        <f t="shared" si="3"/>
        <v>2</v>
      </c>
      <c r="R6276" s="65" t="str">
        <f t="shared" si="12"/>
        <v>18.175.696/0001-52</v>
      </c>
      <c r="S6276" s="84"/>
      <c r="T6276" s="84" t="str">
        <f t="shared" si="10"/>
        <v/>
      </c>
      <c r="U6276" s="84" t="str">
        <f t="shared" si="11"/>
        <v/>
      </c>
      <c r="V6276" s="65" t="str">
        <f t="shared" si="5"/>
        <v/>
      </c>
      <c r="W6276" s="84"/>
      <c r="X6276" s="84"/>
      <c r="Y6276" s="85"/>
      <c r="Z6276" s="85"/>
      <c r="AA6276" s="65" t="str">
        <f t="shared" si="6"/>
        <v/>
      </c>
      <c r="AB6276" s="65" t="str">
        <f t="shared" si="7"/>
        <v/>
      </c>
      <c r="AC6276" s="86"/>
      <c r="AD6276" s="87" t="str">
        <f t="shared" si="8"/>
        <v/>
      </c>
      <c r="AE6276" s="84"/>
      <c r="AF6276" s="86">
        <f>IF(AC6276&gt;0,AC6276,'⚙️ Config'!$B$10)</f>
        <v>0.0075</v>
      </c>
      <c r="AG6276" s="88">
        <f t="shared" si="9"/>
        <v>9252.800025</v>
      </c>
      <c r="AH6276" s="88">
        <f>AG6276*'⚙️ Config'!$B$11</f>
        <v>46264.00013</v>
      </c>
      <c r="AI6276" s="88">
        <f>AH6276*'⚙️ Config'!$B$12</f>
        <v>13879.20004</v>
      </c>
      <c r="AJ6276" s="64"/>
      <c r="AK6276" s="84"/>
      <c r="AL6276" s="84"/>
      <c r="AM6276" s="84"/>
      <c r="AN6276" s="84"/>
      <c r="AO6276" s="84"/>
      <c r="AP6276" s="84"/>
      <c r="AQ6276" s="84"/>
    </row>
    <row r="6277" ht="15.0" customHeight="1">
      <c r="A6277" s="98">
        <v>6274.0</v>
      </c>
      <c r="B6277" s="99" t="s">
        <v>13096</v>
      </c>
      <c r="C6277" s="98" t="s">
        <v>141</v>
      </c>
      <c r="D6277" s="98" t="s">
        <v>13097</v>
      </c>
      <c r="E6277" s="100">
        <v>32.76</v>
      </c>
      <c r="F6277" s="98" t="s">
        <v>86</v>
      </c>
      <c r="G6277" s="98" t="s">
        <v>606</v>
      </c>
      <c r="H6277" s="101">
        <v>1231969.67</v>
      </c>
      <c r="I6277" s="98">
        <v>1.0</v>
      </c>
      <c r="J6277" s="102">
        <v>5.0</v>
      </c>
      <c r="K6277" s="99">
        <v>2021.0</v>
      </c>
      <c r="L6277" s="98" t="s">
        <v>448</v>
      </c>
      <c r="M6277" s="98">
        <v>2021.0</v>
      </c>
      <c r="N6277" s="98" t="s">
        <v>145</v>
      </c>
      <c r="O6277" s="65" t="str">
        <f t="shared" si="1"/>
        <v>006748350001</v>
      </c>
      <c r="P6277" s="65">
        <f t="shared" si="2"/>
        <v>2</v>
      </c>
      <c r="Q6277" s="65">
        <f t="shared" si="3"/>
        <v>7</v>
      </c>
      <c r="R6277" s="65" t="str">
        <f t="shared" si="12"/>
        <v>00.674.835/0001-27</v>
      </c>
      <c r="S6277" s="84"/>
      <c r="T6277" s="84" t="str">
        <f t="shared" si="10"/>
        <v/>
      </c>
      <c r="U6277" s="84" t="str">
        <f t="shared" si="11"/>
        <v/>
      </c>
      <c r="V6277" s="65" t="str">
        <f t="shared" si="5"/>
        <v/>
      </c>
      <c r="W6277" s="84"/>
      <c r="X6277" s="84"/>
      <c r="Y6277" s="85"/>
      <c r="Z6277" s="85"/>
      <c r="AA6277" s="65" t="str">
        <f t="shared" si="6"/>
        <v/>
      </c>
      <c r="AB6277" s="65" t="str">
        <f t="shared" si="7"/>
        <v/>
      </c>
      <c r="AC6277" s="86"/>
      <c r="AD6277" s="87" t="str">
        <f t="shared" si="8"/>
        <v/>
      </c>
      <c r="AE6277" s="84"/>
      <c r="AF6277" s="86">
        <f>IF(AC6277&gt;0,AC6277,'⚙️ Config'!$B$10)</f>
        <v>0.0075</v>
      </c>
      <c r="AG6277" s="88">
        <f t="shared" si="9"/>
        <v>9239.772525</v>
      </c>
      <c r="AH6277" s="88">
        <f>AG6277*'⚙️ Config'!$B$11</f>
        <v>46198.86263</v>
      </c>
      <c r="AI6277" s="88">
        <f>AH6277*'⚙️ Config'!$B$12</f>
        <v>13859.65879</v>
      </c>
      <c r="AJ6277" s="64"/>
      <c r="AK6277" s="84"/>
      <c r="AL6277" s="84"/>
      <c r="AM6277" s="84"/>
      <c r="AN6277" s="84"/>
      <c r="AO6277" s="84"/>
      <c r="AP6277" s="84"/>
      <c r="AQ6277" s="84"/>
    </row>
    <row r="6278" ht="15.0" customHeight="1">
      <c r="A6278" s="98">
        <v>6275.0</v>
      </c>
      <c r="B6278" s="99" t="s">
        <v>13098</v>
      </c>
      <c r="C6278" s="98" t="s">
        <v>141</v>
      </c>
      <c r="D6278" s="98" t="s">
        <v>13099</v>
      </c>
      <c r="E6278" s="100">
        <v>34.32</v>
      </c>
      <c r="F6278" s="98" t="s">
        <v>86</v>
      </c>
      <c r="G6278" s="98" t="s">
        <v>606</v>
      </c>
      <c r="H6278" s="101">
        <v>1231876.26</v>
      </c>
      <c r="I6278" s="98">
        <v>1.0</v>
      </c>
      <c r="J6278" s="102">
        <v>4.4</v>
      </c>
      <c r="K6278" s="99">
        <v>2021.0</v>
      </c>
      <c r="L6278" s="98" t="s">
        <v>630</v>
      </c>
      <c r="M6278" s="98">
        <v>2021.0</v>
      </c>
      <c r="N6278" s="98" t="s">
        <v>161</v>
      </c>
      <c r="O6278" s="65" t="str">
        <f t="shared" si="1"/>
        <v>168024300001</v>
      </c>
      <c r="P6278" s="65">
        <f t="shared" si="2"/>
        <v>6</v>
      </c>
      <c r="Q6278" s="65">
        <f t="shared" si="3"/>
        <v>7</v>
      </c>
      <c r="R6278" s="65" t="str">
        <f t="shared" si="12"/>
        <v>16.802.430/0001-67</v>
      </c>
      <c r="S6278" s="84"/>
      <c r="T6278" s="84" t="str">
        <f t="shared" si="10"/>
        <v/>
      </c>
      <c r="U6278" s="84" t="str">
        <f t="shared" si="11"/>
        <v/>
      </c>
      <c r="V6278" s="65" t="str">
        <f t="shared" si="5"/>
        <v/>
      </c>
      <c r="W6278" s="84"/>
      <c r="X6278" s="84"/>
      <c r="Y6278" s="85"/>
      <c r="Z6278" s="85"/>
      <c r="AA6278" s="65" t="str">
        <f t="shared" si="6"/>
        <v/>
      </c>
      <c r="AB6278" s="65" t="str">
        <f t="shared" si="7"/>
        <v/>
      </c>
      <c r="AC6278" s="86"/>
      <c r="AD6278" s="87" t="str">
        <f t="shared" si="8"/>
        <v/>
      </c>
      <c r="AE6278" s="84"/>
      <c r="AF6278" s="86">
        <f>IF(AC6278&gt;0,AC6278,'⚙️ Config'!$B$10)</f>
        <v>0.0075</v>
      </c>
      <c r="AG6278" s="88">
        <f t="shared" si="9"/>
        <v>9239.07195</v>
      </c>
      <c r="AH6278" s="88">
        <f>AG6278*'⚙️ Config'!$B$11</f>
        <v>46195.35975</v>
      </c>
      <c r="AI6278" s="88">
        <f>AH6278*'⚙️ Config'!$B$12</f>
        <v>13858.60793</v>
      </c>
      <c r="AJ6278" s="64"/>
      <c r="AK6278" s="84"/>
      <c r="AL6278" s="84"/>
      <c r="AM6278" s="84"/>
      <c r="AN6278" s="84"/>
      <c r="AO6278" s="84"/>
      <c r="AP6278" s="84"/>
      <c r="AQ6278" s="84"/>
    </row>
    <row r="6279" ht="15.0" customHeight="1">
      <c r="A6279" s="103">
        <v>6276.0</v>
      </c>
      <c r="B6279" s="104" t="s">
        <v>13100</v>
      </c>
      <c r="C6279" s="103" t="s">
        <v>141</v>
      </c>
      <c r="D6279" s="103" t="s">
        <v>13101</v>
      </c>
      <c r="E6279" s="105">
        <v>33.24</v>
      </c>
      <c r="F6279" s="103" t="s">
        <v>86</v>
      </c>
      <c r="G6279" s="103" t="s">
        <v>606</v>
      </c>
      <c r="H6279" s="106">
        <v>1230463.56</v>
      </c>
      <c r="I6279" s="103">
        <v>1.0</v>
      </c>
      <c r="J6279" s="107">
        <v>4.8</v>
      </c>
      <c r="K6279" s="104">
        <v>2021.0</v>
      </c>
      <c r="L6279" s="103" t="s">
        <v>630</v>
      </c>
      <c r="M6279" s="103">
        <v>2021.0</v>
      </c>
      <c r="N6279" s="103" t="s">
        <v>161</v>
      </c>
      <c r="O6279" s="65" t="str">
        <f t="shared" si="1"/>
        <v>126019900001</v>
      </c>
      <c r="P6279" s="65">
        <f t="shared" si="2"/>
        <v>0</v>
      </c>
      <c r="Q6279" s="65">
        <f t="shared" si="3"/>
        <v>0</v>
      </c>
      <c r="R6279" s="65" t="str">
        <f t="shared" si="12"/>
        <v>12.601.990/0001-00</v>
      </c>
      <c r="S6279" s="84"/>
      <c r="T6279" s="84" t="str">
        <f t="shared" si="10"/>
        <v/>
      </c>
      <c r="U6279" s="84" t="str">
        <f t="shared" si="11"/>
        <v/>
      </c>
      <c r="V6279" s="65" t="str">
        <f t="shared" si="5"/>
        <v/>
      </c>
      <c r="W6279" s="84"/>
      <c r="X6279" s="84"/>
      <c r="Y6279" s="85"/>
      <c r="Z6279" s="85"/>
      <c r="AA6279" s="65" t="str">
        <f t="shared" si="6"/>
        <v/>
      </c>
      <c r="AB6279" s="65" t="str">
        <f t="shared" si="7"/>
        <v/>
      </c>
      <c r="AC6279" s="86"/>
      <c r="AD6279" s="87" t="str">
        <f t="shared" si="8"/>
        <v/>
      </c>
      <c r="AE6279" s="84"/>
      <c r="AF6279" s="86">
        <f>IF(AC6279&gt;0,AC6279,'⚙️ Config'!$B$10)</f>
        <v>0.0075</v>
      </c>
      <c r="AG6279" s="88">
        <f t="shared" si="9"/>
        <v>9228.4767</v>
      </c>
      <c r="AH6279" s="88">
        <f>AG6279*'⚙️ Config'!$B$11</f>
        <v>46142.3835</v>
      </c>
      <c r="AI6279" s="88">
        <f>AH6279*'⚙️ Config'!$B$12</f>
        <v>13842.71505</v>
      </c>
      <c r="AJ6279" s="64"/>
      <c r="AK6279" s="84"/>
      <c r="AL6279" s="84"/>
      <c r="AM6279" s="84"/>
      <c r="AN6279" s="84"/>
      <c r="AO6279" s="84"/>
      <c r="AP6279" s="84"/>
      <c r="AQ6279" s="84"/>
    </row>
    <row r="6280" ht="15.0" customHeight="1">
      <c r="A6280" s="98">
        <v>6277.0</v>
      </c>
      <c r="B6280" s="99" t="s">
        <v>13102</v>
      </c>
      <c r="C6280" s="98" t="s">
        <v>141</v>
      </c>
      <c r="D6280" s="98" t="s">
        <v>13103</v>
      </c>
      <c r="E6280" s="100">
        <v>33.24</v>
      </c>
      <c r="F6280" s="98" t="s">
        <v>86</v>
      </c>
      <c r="G6280" s="98" t="s">
        <v>606</v>
      </c>
      <c r="H6280" s="101">
        <v>1229822.54</v>
      </c>
      <c r="I6280" s="98">
        <v>1.0</v>
      </c>
      <c r="J6280" s="102">
        <v>4.8</v>
      </c>
      <c r="K6280" s="99">
        <v>2021.0</v>
      </c>
      <c r="L6280" s="98" t="s">
        <v>630</v>
      </c>
      <c r="M6280" s="98">
        <v>2021.0</v>
      </c>
      <c r="N6280" s="98" t="s">
        <v>161</v>
      </c>
      <c r="O6280" s="65" t="str">
        <f t="shared" si="1"/>
        <v>250062210001</v>
      </c>
      <c r="P6280" s="65">
        <f t="shared" si="2"/>
        <v>0</v>
      </c>
      <c r="Q6280" s="65">
        <f t="shared" si="3"/>
        <v>6</v>
      </c>
      <c r="R6280" s="65" t="str">
        <f t="shared" si="12"/>
        <v>25.006.221/0001-06</v>
      </c>
      <c r="S6280" s="84"/>
      <c r="T6280" s="84" t="str">
        <f t="shared" si="10"/>
        <v/>
      </c>
      <c r="U6280" s="84" t="str">
        <f t="shared" si="11"/>
        <v/>
      </c>
      <c r="V6280" s="65" t="str">
        <f t="shared" si="5"/>
        <v/>
      </c>
      <c r="W6280" s="84"/>
      <c r="X6280" s="84"/>
      <c r="Y6280" s="85"/>
      <c r="Z6280" s="85"/>
      <c r="AA6280" s="65" t="str">
        <f t="shared" si="6"/>
        <v/>
      </c>
      <c r="AB6280" s="65" t="str">
        <f t="shared" si="7"/>
        <v/>
      </c>
      <c r="AC6280" s="86"/>
      <c r="AD6280" s="87" t="str">
        <f t="shared" si="8"/>
        <v/>
      </c>
      <c r="AE6280" s="84"/>
      <c r="AF6280" s="86">
        <f>IF(AC6280&gt;0,AC6280,'⚙️ Config'!$B$10)</f>
        <v>0.0075</v>
      </c>
      <c r="AG6280" s="88">
        <f t="shared" si="9"/>
        <v>9223.66905</v>
      </c>
      <c r="AH6280" s="88">
        <f>AG6280*'⚙️ Config'!$B$11</f>
        <v>46118.34525</v>
      </c>
      <c r="AI6280" s="88">
        <f>AH6280*'⚙️ Config'!$B$12</f>
        <v>13835.50358</v>
      </c>
      <c r="AJ6280" s="64"/>
      <c r="AK6280" s="84"/>
      <c r="AL6280" s="84"/>
      <c r="AM6280" s="84"/>
      <c r="AN6280" s="84"/>
      <c r="AO6280" s="84"/>
      <c r="AP6280" s="84"/>
      <c r="AQ6280" s="84"/>
    </row>
    <row r="6281" ht="15.0" customHeight="1">
      <c r="A6281" s="103">
        <v>6278.0</v>
      </c>
      <c r="B6281" s="104" t="s">
        <v>13104</v>
      </c>
      <c r="C6281" s="103" t="s">
        <v>141</v>
      </c>
      <c r="D6281" s="103" t="s">
        <v>13105</v>
      </c>
      <c r="E6281" s="105">
        <v>34.32</v>
      </c>
      <c r="F6281" s="103" t="s">
        <v>86</v>
      </c>
      <c r="G6281" s="103" t="s">
        <v>606</v>
      </c>
      <c r="H6281" s="106">
        <v>1227597.85</v>
      </c>
      <c r="I6281" s="103">
        <v>1.0</v>
      </c>
      <c r="J6281" s="107">
        <v>4.4</v>
      </c>
      <c r="K6281" s="104">
        <v>2021.0</v>
      </c>
      <c r="L6281" s="103" t="s">
        <v>295</v>
      </c>
      <c r="M6281" s="103">
        <v>2021.0</v>
      </c>
      <c r="N6281" s="103" t="s">
        <v>161</v>
      </c>
      <c r="O6281" s="65" t="str">
        <f t="shared" si="1"/>
        <v>062151660001</v>
      </c>
      <c r="P6281" s="65">
        <f t="shared" si="2"/>
        <v>0</v>
      </c>
      <c r="Q6281" s="65">
        <f t="shared" si="3"/>
        <v>1</v>
      </c>
      <c r="R6281" s="65" t="str">
        <f t="shared" si="12"/>
        <v>06.215.166/0001-01</v>
      </c>
      <c r="S6281" s="84"/>
      <c r="T6281" s="84" t="str">
        <f t="shared" si="10"/>
        <v/>
      </c>
      <c r="U6281" s="84" t="str">
        <f t="shared" si="11"/>
        <v/>
      </c>
      <c r="V6281" s="65" t="str">
        <f t="shared" si="5"/>
        <v/>
      </c>
      <c r="W6281" s="84"/>
      <c r="X6281" s="84"/>
      <c r="Y6281" s="85"/>
      <c r="Z6281" s="85"/>
      <c r="AA6281" s="65" t="str">
        <f t="shared" si="6"/>
        <v/>
      </c>
      <c r="AB6281" s="65" t="str">
        <f t="shared" si="7"/>
        <v/>
      </c>
      <c r="AC6281" s="86"/>
      <c r="AD6281" s="87" t="str">
        <f t="shared" si="8"/>
        <v/>
      </c>
      <c r="AE6281" s="84"/>
      <c r="AF6281" s="86">
        <f>IF(AC6281&gt;0,AC6281,'⚙️ Config'!$B$10)</f>
        <v>0.0075</v>
      </c>
      <c r="AG6281" s="88">
        <f t="shared" si="9"/>
        <v>9206.983875</v>
      </c>
      <c r="AH6281" s="88">
        <f>AG6281*'⚙️ Config'!$B$11</f>
        <v>46034.91938</v>
      </c>
      <c r="AI6281" s="88">
        <f>AH6281*'⚙️ Config'!$B$12</f>
        <v>13810.47581</v>
      </c>
      <c r="AJ6281" s="64"/>
      <c r="AK6281" s="84"/>
      <c r="AL6281" s="84"/>
      <c r="AM6281" s="84"/>
      <c r="AN6281" s="84"/>
      <c r="AO6281" s="84"/>
      <c r="AP6281" s="84"/>
      <c r="AQ6281" s="84"/>
    </row>
    <row r="6282" ht="15.0" customHeight="1">
      <c r="A6282" s="98">
        <v>6279.0</v>
      </c>
      <c r="B6282" s="99" t="s">
        <v>13106</v>
      </c>
      <c r="C6282" s="98" t="s">
        <v>141</v>
      </c>
      <c r="D6282" s="98" t="s">
        <v>13107</v>
      </c>
      <c r="E6282" s="100">
        <v>33.24</v>
      </c>
      <c r="F6282" s="98" t="s">
        <v>86</v>
      </c>
      <c r="G6282" s="98" t="s">
        <v>606</v>
      </c>
      <c r="H6282" s="101">
        <v>1227438.05</v>
      </c>
      <c r="I6282" s="98">
        <v>1.0</v>
      </c>
      <c r="J6282" s="102">
        <v>4.8</v>
      </c>
      <c r="K6282" s="99">
        <v>2021.0</v>
      </c>
      <c r="L6282" s="98" t="s">
        <v>630</v>
      </c>
      <c r="M6282" s="98">
        <v>2021.0</v>
      </c>
      <c r="N6282" s="98" t="s">
        <v>161</v>
      </c>
      <c r="O6282" s="65" t="str">
        <f t="shared" si="1"/>
        <v>229329130001</v>
      </c>
      <c r="P6282" s="65">
        <f t="shared" si="2"/>
        <v>8</v>
      </c>
      <c r="Q6282" s="65">
        <f t="shared" si="3"/>
        <v>9</v>
      </c>
      <c r="R6282" s="65" t="str">
        <f t="shared" si="12"/>
        <v>22.932.913/0001-89</v>
      </c>
      <c r="S6282" s="84"/>
      <c r="T6282" s="84" t="str">
        <f t="shared" si="10"/>
        <v/>
      </c>
      <c r="U6282" s="84" t="str">
        <f t="shared" si="11"/>
        <v/>
      </c>
      <c r="V6282" s="65" t="str">
        <f t="shared" si="5"/>
        <v/>
      </c>
      <c r="W6282" s="84"/>
      <c r="X6282" s="84"/>
      <c r="Y6282" s="85"/>
      <c r="Z6282" s="85"/>
      <c r="AA6282" s="65" t="str">
        <f t="shared" si="6"/>
        <v/>
      </c>
      <c r="AB6282" s="65" t="str">
        <f t="shared" si="7"/>
        <v/>
      </c>
      <c r="AC6282" s="86"/>
      <c r="AD6282" s="87" t="str">
        <f t="shared" si="8"/>
        <v/>
      </c>
      <c r="AE6282" s="84"/>
      <c r="AF6282" s="86">
        <f>IF(AC6282&gt;0,AC6282,'⚙️ Config'!$B$10)</f>
        <v>0.0075</v>
      </c>
      <c r="AG6282" s="88">
        <f t="shared" si="9"/>
        <v>9205.785375</v>
      </c>
      <c r="AH6282" s="88">
        <f>AG6282*'⚙️ Config'!$B$11</f>
        <v>46028.92688</v>
      </c>
      <c r="AI6282" s="88">
        <f>AH6282*'⚙️ Config'!$B$12</f>
        <v>13808.67806</v>
      </c>
      <c r="AJ6282" s="64"/>
      <c r="AK6282" s="84"/>
      <c r="AL6282" s="84"/>
      <c r="AM6282" s="84"/>
      <c r="AN6282" s="84"/>
      <c r="AO6282" s="84"/>
      <c r="AP6282" s="84"/>
      <c r="AQ6282" s="84"/>
    </row>
    <row r="6283" ht="15.0" customHeight="1">
      <c r="A6283" s="98">
        <v>6280.0</v>
      </c>
      <c r="B6283" s="99" t="s">
        <v>13108</v>
      </c>
      <c r="C6283" s="98" t="s">
        <v>141</v>
      </c>
      <c r="D6283" s="98" t="s">
        <v>13109</v>
      </c>
      <c r="E6283" s="100">
        <v>33.24</v>
      </c>
      <c r="F6283" s="98" t="s">
        <v>86</v>
      </c>
      <c r="G6283" s="98" t="s">
        <v>606</v>
      </c>
      <c r="H6283" s="101">
        <v>1227296.84</v>
      </c>
      <c r="I6283" s="98">
        <v>1.0</v>
      </c>
      <c r="J6283" s="102">
        <v>4.8</v>
      </c>
      <c r="K6283" s="99">
        <v>2021.0</v>
      </c>
      <c r="L6283" s="98" t="s">
        <v>448</v>
      </c>
      <c r="M6283" s="98">
        <v>2021.0</v>
      </c>
      <c r="N6283" s="98" t="s">
        <v>342</v>
      </c>
      <c r="O6283" s="65" t="str">
        <f t="shared" si="1"/>
        <v>167504940001</v>
      </c>
      <c r="P6283" s="65">
        <f t="shared" si="2"/>
        <v>6</v>
      </c>
      <c r="Q6283" s="65">
        <f t="shared" si="3"/>
        <v>1</v>
      </c>
      <c r="R6283" s="65" t="str">
        <f t="shared" si="12"/>
        <v>16.750.494/0001-61</v>
      </c>
      <c r="S6283" s="84"/>
      <c r="T6283" s="84" t="str">
        <f t="shared" si="10"/>
        <v/>
      </c>
      <c r="U6283" s="84" t="str">
        <f t="shared" si="11"/>
        <v/>
      </c>
      <c r="V6283" s="65" t="str">
        <f t="shared" si="5"/>
        <v/>
      </c>
      <c r="W6283" s="84"/>
      <c r="X6283" s="84"/>
      <c r="Y6283" s="85"/>
      <c r="Z6283" s="85"/>
      <c r="AA6283" s="65" t="str">
        <f t="shared" si="6"/>
        <v/>
      </c>
      <c r="AB6283" s="65" t="str">
        <f t="shared" si="7"/>
        <v/>
      </c>
      <c r="AC6283" s="86"/>
      <c r="AD6283" s="87" t="str">
        <f t="shared" si="8"/>
        <v/>
      </c>
      <c r="AE6283" s="84"/>
      <c r="AF6283" s="86">
        <f>IF(AC6283&gt;0,AC6283,'⚙️ Config'!$B$10)</f>
        <v>0.0075</v>
      </c>
      <c r="AG6283" s="88">
        <f t="shared" si="9"/>
        <v>9204.7263</v>
      </c>
      <c r="AH6283" s="88">
        <f>AG6283*'⚙️ Config'!$B$11</f>
        <v>46023.6315</v>
      </c>
      <c r="AI6283" s="88">
        <f>AH6283*'⚙️ Config'!$B$12</f>
        <v>13807.08945</v>
      </c>
      <c r="AJ6283" s="64"/>
      <c r="AK6283" s="84"/>
      <c r="AL6283" s="84"/>
      <c r="AM6283" s="84"/>
      <c r="AN6283" s="84"/>
      <c r="AO6283" s="84"/>
      <c r="AP6283" s="84"/>
      <c r="AQ6283" s="84"/>
    </row>
    <row r="6284" ht="15.0" customHeight="1">
      <c r="A6284" s="98">
        <v>6281.0</v>
      </c>
      <c r="B6284" s="99" t="s">
        <v>13110</v>
      </c>
      <c r="C6284" s="98" t="s">
        <v>141</v>
      </c>
      <c r="D6284" s="98" t="s">
        <v>13111</v>
      </c>
      <c r="E6284" s="100">
        <v>34.32</v>
      </c>
      <c r="F6284" s="98" t="s">
        <v>86</v>
      </c>
      <c r="G6284" s="98" t="s">
        <v>606</v>
      </c>
      <c r="H6284" s="101">
        <v>1227232.96</v>
      </c>
      <c r="I6284" s="98">
        <v>1.0</v>
      </c>
      <c r="J6284" s="102">
        <v>4.4</v>
      </c>
      <c r="K6284" s="99">
        <v>2021.0</v>
      </c>
      <c r="L6284" s="98" t="s">
        <v>630</v>
      </c>
      <c r="M6284" s="98">
        <v>2021.0</v>
      </c>
      <c r="N6284" s="98" t="s">
        <v>161</v>
      </c>
      <c r="O6284" s="65" t="str">
        <f t="shared" si="1"/>
        <v>120704300001</v>
      </c>
      <c r="P6284" s="65">
        <f t="shared" si="2"/>
        <v>6</v>
      </c>
      <c r="Q6284" s="65">
        <f t="shared" si="3"/>
        <v>9</v>
      </c>
      <c r="R6284" s="65" t="str">
        <f t="shared" si="12"/>
        <v>12.070.430/0001-69</v>
      </c>
      <c r="S6284" s="84"/>
      <c r="T6284" s="84" t="str">
        <f t="shared" si="10"/>
        <v/>
      </c>
      <c r="U6284" s="84" t="str">
        <f t="shared" si="11"/>
        <v/>
      </c>
      <c r="V6284" s="65" t="str">
        <f t="shared" si="5"/>
        <v/>
      </c>
      <c r="W6284" s="84"/>
      <c r="X6284" s="84"/>
      <c r="Y6284" s="85"/>
      <c r="Z6284" s="85"/>
      <c r="AA6284" s="65" t="str">
        <f t="shared" si="6"/>
        <v/>
      </c>
      <c r="AB6284" s="65" t="str">
        <f t="shared" si="7"/>
        <v/>
      </c>
      <c r="AC6284" s="86"/>
      <c r="AD6284" s="87" t="str">
        <f t="shared" si="8"/>
        <v/>
      </c>
      <c r="AE6284" s="84"/>
      <c r="AF6284" s="86">
        <f>IF(AC6284&gt;0,AC6284,'⚙️ Config'!$B$10)</f>
        <v>0.0075</v>
      </c>
      <c r="AG6284" s="88">
        <f t="shared" si="9"/>
        <v>9204.2472</v>
      </c>
      <c r="AH6284" s="88">
        <f>AG6284*'⚙️ Config'!$B$11</f>
        <v>46021.236</v>
      </c>
      <c r="AI6284" s="88">
        <f>AH6284*'⚙️ Config'!$B$12</f>
        <v>13806.3708</v>
      </c>
      <c r="AJ6284" s="64"/>
      <c r="AK6284" s="84"/>
      <c r="AL6284" s="84"/>
      <c r="AM6284" s="84"/>
      <c r="AN6284" s="84"/>
      <c r="AO6284" s="84"/>
      <c r="AP6284" s="84"/>
      <c r="AQ6284" s="84"/>
    </row>
    <row r="6285" ht="15.0" customHeight="1">
      <c r="A6285" s="98">
        <v>6282.0</v>
      </c>
      <c r="B6285" s="99" t="s">
        <v>13112</v>
      </c>
      <c r="C6285" s="98" t="s">
        <v>141</v>
      </c>
      <c r="D6285" s="98" t="s">
        <v>13113</v>
      </c>
      <c r="E6285" s="100">
        <v>34.03</v>
      </c>
      <c r="F6285" s="98" t="s">
        <v>86</v>
      </c>
      <c r="G6285" s="98" t="s">
        <v>606</v>
      </c>
      <c r="H6285" s="101">
        <v>1226425.87</v>
      </c>
      <c r="I6285" s="98">
        <v>1.0</v>
      </c>
      <c r="J6285" s="102">
        <v>4.5</v>
      </c>
      <c r="K6285" s="99">
        <v>2021.0</v>
      </c>
      <c r="L6285" s="98" t="s">
        <v>448</v>
      </c>
      <c r="M6285" s="98">
        <v>2021.0</v>
      </c>
      <c r="N6285" s="98" t="s">
        <v>145</v>
      </c>
      <c r="O6285" s="65" t="str">
        <f t="shared" si="1"/>
        <v>075265910001</v>
      </c>
      <c r="P6285" s="65">
        <f t="shared" si="2"/>
        <v>8</v>
      </c>
      <c r="Q6285" s="65">
        <f t="shared" si="3"/>
        <v>4</v>
      </c>
      <c r="R6285" s="65" t="str">
        <f t="shared" si="12"/>
        <v>07.526.591/0001-84</v>
      </c>
      <c r="S6285" s="84"/>
      <c r="T6285" s="84" t="str">
        <f t="shared" si="10"/>
        <v/>
      </c>
      <c r="U6285" s="84" t="str">
        <f t="shared" si="11"/>
        <v/>
      </c>
      <c r="V6285" s="65" t="str">
        <f t="shared" si="5"/>
        <v/>
      </c>
      <c r="W6285" s="84"/>
      <c r="X6285" s="84"/>
      <c r="Y6285" s="85"/>
      <c r="Z6285" s="85"/>
      <c r="AA6285" s="65" t="str">
        <f t="shared" si="6"/>
        <v/>
      </c>
      <c r="AB6285" s="65" t="str">
        <f t="shared" si="7"/>
        <v/>
      </c>
      <c r="AC6285" s="86"/>
      <c r="AD6285" s="87" t="str">
        <f t="shared" si="8"/>
        <v/>
      </c>
      <c r="AE6285" s="84"/>
      <c r="AF6285" s="86">
        <f>IF(AC6285&gt;0,AC6285,'⚙️ Config'!$B$10)</f>
        <v>0.0075</v>
      </c>
      <c r="AG6285" s="88">
        <f t="shared" si="9"/>
        <v>9198.194025</v>
      </c>
      <c r="AH6285" s="88">
        <f>AG6285*'⚙️ Config'!$B$11</f>
        <v>45990.97013</v>
      </c>
      <c r="AI6285" s="88">
        <f>AH6285*'⚙️ Config'!$B$12</f>
        <v>13797.29104</v>
      </c>
      <c r="AJ6285" s="64"/>
      <c r="AK6285" s="84"/>
      <c r="AL6285" s="84"/>
      <c r="AM6285" s="84"/>
      <c r="AN6285" s="84"/>
      <c r="AO6285" s="84"/>
      <c r="AP6285" s="84"/>
      <c r="AQ6285" s="84"/>
    </row>
    <row r="6286" ht="15.0" customHeight="1">
      <c r="A6286" s="103">
        <v>6283.0</v>
      </c>
      <c r="B6286" s="104" t="s">
        <v>13114</v>
      </c>
      <c r="C6286" s="103" t="s">
        <v>141</v>
      </c>
      <c r="D6286" s="103" t="s">
        <v>13115</v>
      </c>
      <c r="E6286" s="105">
        <v>32.76</v>
      </c>
      <c r="F6286" s="103" t="s">
        <v>86</v>
      </c>
      <c r="G6286" s="103" t="s">
        <v>606</v>
      </c>
      <c r="H6286" s="106">
        <v>1224911.61</v>
      </c>
      <c r="I6286" s="103">
        <v>1.0</v>
      </c>
      <c r="J6286" s="107">
        <v>5.0</v>
      </c>
      <c r="K6286" s="104">
        <v>2021.0</v>
      </c>
      <c r="L6286" s="103" t="s">
        <v>177</v>
      </c>
      <c r="M6286" s="103">
        <v>2021.0</v>
      </c>
      <c r="N6286" s="103" t="s">
        <v>161</v>
      </c>
      <c r="O6286" s="65" t="str">
        <f t="shared" si="1"/>
        <v>032444260001</v>
      </c>
      <c r="P6286" s="65">
        <f t="shared" si="2"/>
        <v>8</v>
      </c>
      <c r="Q6286" s="65">
        <f t="shared" si="3"/>
        <v>9</v>
      </c>
      <c r="R6286" s="65" t="str">
        <f t="shared" si="12"/>
        <v>03.244.426/0001-89</v>
      </c>
      <c r="S6286" s="84"/>
      <c r="T6286" s="84" t="str">
        <f t="shared" si="10"/>
        <v/>
      </c>
      <c r="U6286" s="84" t="str">
        <f t="shared" si="11"/>
        <v/>
      </c>
      <c r="V6286" s="65" t="str">
        <f t="shared" si="5"/>
        <v/>
      </c>
      <c r="W6286" s="84"/>
      <c r="X6286" s="84"/>
      <c r="Y6286" s="85"/>
      <c r="Z6286" s="85"/>
      <c r="AA6286" s="65" t="str">
        <f t="shared" si="6"/>
        <v/>
      </c>
      <c r="AB6286" s="65" t="str">
        <f t="shared" si="7"/>
        <v/>
      </c>
      <c r="AC6286" s="86"/>
      <c r="AD6286" s="87" t="str">
        <f t="shared" si="8"/>
        <v/>
      </c>
      <c r="AE6286" s="84"/>
      <c r="AF6286" s="86">
        <f>IF(AC6286&gt;0,AC6286,'⚙️ Config'!$B$10)</f>
        <v>0.0075</v>
      </c>
      <c r="AG6286" s="88">
        <f t="shared" si="9"/>
        <v>9186.837075</v>
      </c>
      <c r="AH6286" s="88">
        <f>AG6286*'⚙️ Config'!$B$11</f>
        <v>45934.18538</v>
      </c>
      <c r="AI6286" s="88">
        <f>AH6286*'⚙️ Config'!$B$12</f>
        <v>13780.25561</v>
      </c>
      <c r="AJ6286" s="64"/>
      <c r="AK6286" s="84"/>
      <c r="AL6286" s="84"/>
      <c r="AM6286" s="84"/>
      <c r="AN6286" s="84"/>
      <c r="AO6286" s="84"/>
      <c r="AP6286" s="84"/>
      <c r="AQ6286" s="84"/>
    </row>
    <row r="6287" ht="15.0" customHeight="1">
      <c r="A6287" s="103">
        <v>6284.0</v>
      </c>
      <c r="B6287" s="104" t="s">
        <v>13116</v>
      </c>
      <c r="C6287" s="103" t="s">
        <v>141</v>
      </c>
      <c r="D6287" s="103" t="s">
        <v>13117</v>
      </c>
      <c r="E6287" s="105">
        <v>33.49</v>
      </c>
      <c r="F6287" s="103" t="s">
        <v>86</v>
      </c>
      <c r="G6287" s="103" t="s">
        <v>606</v>
      </c>
      <c r="H6287" s="106">
        <v>1224776.39</v>
      </c>
      <c r="I6287" s="103">
        <v>1.0</v>
      </c>
      <c r="J6287" s="107">
        <v>4.7</v>
      </c>
      <c r="K6287" s="104">
        <v>2021.0</v>
      </c>
      <c r="L6287" s="103" t="s">
        <v>630</v>
      </c>
      <c r="M6287" s="103">
        <v>2021.0</v>
      </c>
      <c r="N6287" s="103" t="s">
        <v>145</v>
      </c>
      <c r="O6287" s="65" t="str">
        <f t="shared" si="1"/>
        <v>076745410001</v>
      </c>
      <c r="P6287" s="65">
        <f t="shared" si="2"/>
        <v>4</v>
      </c>
      <c r="Q6287" s="65">
        <f t="shared" si="3"/>
        <v>4</v>
      </c>
      <c r="R6287" s="65" t="str">
        <f t="shared" si="12"/>
        <v>07.674.541/0001-44</v>
      </c>
      <c r="S6287" s="84"/>
      <c r="T6287" s="84" t="str">
        <f t="shared" si="10"/>
        <v/>
      </c>
      <c r="U6287" s="84" t="str">
        <f t="shared" si="11"/>
        <v/>
      </c>
      <c r="V6287" s="65" t="str">
        <f t="shared" si="5"/>
        <v/>
      </c>
      <c r="W6287" s="84"/>
      <c r="X6287" s="84"/>
      <c r="Y6287" s="85"/>
      <c r="Z6287" s="85"/>
      <c r="AA6287" s="65" t="str">
        <f t="shared" si="6"/>
        <v/>
      </c>
      <c r="AB6287" s="65" t="str">
        <f t="shared" si="7"/>
        <v/>
      </c>
      <c r="AC6287" s="86"/>
      <c r="AD6287" s="87" t="str">
        <f t="shared" si="8"/>
        <v/>
      </c>
      <c r="AE6287" s="84"/>
      <c r="AF6287" s="86">
        <f>IF(AC6287&gt;0,AC6287,'⚙️ Config'!$B$10)</f>
        <v>0.0075</v>
      </c>
      <c r="AG6287" s="88">
        <f t="shared" si="9"/>
        <v>9185.822925</v>
      </c>
      <c r="AH6287" s="88">
        <f>AG6287*'⚙️ Config'!$B$11</f>
        <v>45929.11463</v>
      </c>
      <c r="AI6287" s="88">
        <f>AH6287*'⚙️ Config'!$B$12</f>
        <v>13778.73439</v>
      </c>
      <c r="AJ6287" s="64"/>
      <c r="AK6287" s="84"/>
      <c r="AL6287" s="84"/>
      <c r="AM6287" s="84"/>
      <c r="AN6287" s="84"/>
      <c r="AO6287" s="84"/>
      <c r="AP6287" s="84"/>
      <c r="AQ6287" s="84"/>
    </row>
    <row r="6288" ht="15.0" customHeight="1">
      <c r="A6288" s="98">
        <v>6285.0</v>
      </c>
      <c r="B6288" s="99" t="s">
        <v>13118</v>
      </c>
      <c r="C6288" s="98" t="s">
        <v>141</v>
      </c>
      <c r="D6288" s="98" t="s">
        <v>13119</v>
      </c>
      <c r="E6288" s="100">
        <v>33.49</v>
      </c>
      <c r="F6288" s="98" t="s">
        <v>86</v>
      </c>
      <c r="G6288" s="98" t="s">
        <v>606</v>
      </c>
      <c r="H6288" s="101">
        <v>1224441.75</v>
      </c>
      <c r="I6288" s="98">
        <v>1.0</v>
      </c>
      <c r="J6288" s="102">
        <v>4.7</v>
      </c>
      <c r="K6288" s="99">
        <v>2021.0</v>
      </c>
      <c r="L6288" s="98" t="s">
        <v>630</v>
      </c>
      <c r="M6288" s="98">
        <v>2021.0</v>
      </c>
      <c r="N6288" s="98" t="s">
        <v>161</v>
      </c>
      <c r="O6288" s="65" t="str">
        <f t="shared" si="1"/>
        <v>138599570001</v>
      </c>
      <c r="P6288" s="65">
        <f t="shared" si="2"/>
        <v>3</v>
      </c>
      <c r="Q6288" s="65">
        <f t="shared" si="3"/>
        <v>0</v>
      </c>
      <c r="R6288" s="65" t="str">
        <f t="shared" si="12"/>
        <v>13.859.957/0001-30</v>
      </c>
      <c r="S6288" s="84"/>
      <c r="T6288" s="84" t="str">
        <f t="shared" si="10"/>
        <v/>
      </c>
      <c r="U6288" s="84" t="str">
        <f t="shared" si="11"/>
        <v/>
      </c>
      <c r="V6288" s="65" t="str">
        <f t="shared" si="5"/>
        <v/>
      </c>
      <c r="W6288" s="84"/>
      <c r="X6288" s="84"/>
      <c r="Y6288" s="85"/>
      <c r="Z6288" s="85"/>
      <c r="AA6288" s="65" t="str">
        <f t="shared" si="6"/>
        <v/>
      </c>
      <c r="AB6288" s="65" t="str">
        <f t="shared" si="7"/>
        <v/>
      </c>
      <c r="AC6288" s="86"/>
      <c r="AD6288" s="87" t="str">
        <f t="shared" si="8"/>
        <v/>
      </c>
      <c r="AE6288" s="84"/>
      <c r="AF6288" s="86">
        <f>IF(AC6288&gt;0,AC6288,'⚙️ Config'!$B$10)</f>
        <v>0.0075</v>
      </c>
      <c r="AG6288" s="88">
        <f t="shared" si="9"/>
        <v>9183.313125</v>
      </c>
      <c r="AH6288" s="88">
        <f>AG6288*'⚙️ Config'!$B$11</f>
        <v>45916.56563</v>
      </c>
      <c r="AI6288" s="88">
        <f>AH6288*'⚙️ Config'!$B$12</f>
        <v>13774.96969</v>
      </c>
      <c r="AJ6288" s="64"/>
      <c r="AK6288" s="84"/>
      <c r="AL6288" s="84"/>
      <c r="AM6288" s="84"/>
      <c r="AN6288" s="84"/>
      <c r="AO6288" s="84"/>
      <c r="AP6288" s="84"/>
      <c r="AQ6288" s="84"/>
    </row>
    <row r="6289" ht="15.0" customHeight="1">
      <c r="A6289" s="103">
        <v>6286.0</v>
      </c>
      <c r="B6289" s="104" t="s">
        <v>13120</v>
      </c>
      <c r="C6289" s="103" t="s">
        <v>141</v>
      </c>
      <c r="D6289" s="103" t="s">
        <v>13121</v>
      </c>
      <c r="E6289" s="105">
        <v>34.62</v>
      </c>
      <c r="F6289" s="103" t="s">
        <v>86</v>
      </c>
      <c r="G6289" s="103" t="s">
        <v>606</v>
      </c>
      <c r="H6289" s="106">
        <v>1224308.77</v>
      </c>
      <c r="I6289" s="103">
        <v>1.0</v>
      </c>
      <c r="J6289" s="107">
        <v>4.3</v>
      </c>
      <c r="K6289" s="104">
        <v>2021.0</v>
      </c>
      <c r="L6289" s="103" t="s">
        <v>6214</v>
      </c>
      <c r="M6289" s="103">
        <v>2021.0</v>
      </c>
      <c r="N6289" s="103" t="s">
        <v>342</v>
      </c>
      <c r="O6289" s="65" t="str">
        <f t="shared" si="1"/>
        <v>011611890001</v>
      </c>
      <c r="P6289" s="65">
        <f t="shared" si="2"/>
        <v>6</v>
      </c>
      <c r="Q6289" s="65">
        <f t="shared" si="3"/>
        <v>7</v>
      </c>
      <c r="R6289" s="65" t="str">
        <f t="shared" si="12"/>
        <v>01.161.189/0001-67</v>
      </c>
      <c r="S6289" s="84"/>
      <c r="T6289" s="84" t="str">
        <f t="shared" si="10"/>
        <v/>
      </c>
      <c r="U6289" s="84" t="str">
        <f t="shared" si="11"/>
        <v/>
      </c>
      <c r="V6289" s="65" t="str">
        <f t="shared" si="5"/>
        <v/>
      </c>
      <c r="W6289" s="84"/>
      <c r="X6289" s="84"/>
      <c r="Y6289" s="85"/>
      <c r="Z6289" s="85"/>
      <c r="AA6289" s="65" t="str">
        <f t="shared" si="6"/>
        <v/>
      </c>
      <c r="AB6289" s="65" t="str">
        <f t="shared" si="7"/>
        <v/>
      </c>
      <c r="AC6289" s="86"/>
      <c r="AD6289" s="87" t="str">
        <f t="shared" si="8"/>
        <v/>
      </c>
      <c r="AE6289" s="84"/>
      <c r="AF6289" s="86">
        <f>IF(AC6289&gt;0,AC6289,'⚙️ Config'!$B$10)</f>
        <v>0.0075</v>
      </c>
      <c r="AG6289" s="88">
        <f t="shared" si="9"/>
        <v>9182.315775</v>
      </c>
      <c r="AH6289" s="88">
        <f>AG6289*'⚙️ Config'!$B$11</f>
        <v>45911.57888</v>
      </c>
      <c r="AI6289" s="88">
        <f>AH6289*'⚙️ Config'!$B$12</f>
        <v>13773.47366</v>
      </c>
      <c r="AJ6289" s="64"/>
      <c r="AK6289" s="84"/>
      <c r="AL6289" s="84"/>
      <c r="AM6289" s="84"/>
      <c r="AN6289" s="84"/>
      <c r="AO6289" s="84"/>
      <c r="AP6289" s="84"/>
      <c r="AQ6289" s="84"/>
    </row>
    <row r="6290" ht="15.0" customHeight="1">
      <c r="A6290" s="98">
        <v>6287.0</v>
      </c>
      <c r="B6290" s="99" t="s">
        <v>13122</v>
      </c>
      <c r="C6290" s="98" t="s">
        <v>141</v>
      </c>
      <c r="D6290" s="98" t="s">
        <v>13123</v>
      </c>
      <c r="E6290" s="100">
        <v>33.49</v>
      </c>
      <c r="F6290" s="98" t="s">
        <v>86</v>
      </c>
      <c r="G6290" s="98" t="s">
        <v>606</v>
      </c>
      <c r="H6290" s="101">
        <v>1224147.67</v>
      </c>
      <c r="I6290" s="98">
        <v>1.0</v>
      </c>
      <c r="J6290" s="102">
        <v>4.7</v>
      </c>
      <c r="K6290" s="99">
        <v>2021.0</v>
      </c>
      <c r="L6290" s="98" t="s">
        <v>630</v>
      </c>
      <c r="M6290" s="98">
        <v>2021.0</v>
      </c>
      <c r="N6290" s="98" t="s">
        <v>161</v>
      </c>
      <c r="O6290" s="65" t="str">
        <f t="shared" si="1"/>
        <v>121098400001</v>
      </c>
      <c r="P6290" s="65">
        <f t="shared" si="2"/>
        <v>7</v>
      </c>
      <c r="Q6290" s="65">
        <f t="shared" si="3"/>
        <v>6</v>
      </c>
      <c r="R6290" s="65" t="str">
        <f t="shared" si="12"/>
        <v>12.109.840/0001-76</v>
      </c>
      <c r="S6290" s="84"/>
      <c r="T6290" s="84" t="str">
        <f t="shared" si="10"/>
        <v/>
      </c>
      <c r="U6290" s="84" t="str">
        <f t="shared" si="11"/>
        <v/>
      </c>
      <c r="V6290" s="65" t="str">
        <f t="shared" si="5"/>
        <v/>
      </c>
      <c r="W6290" s="84"/>
      <c r="X6290" s="84"/>
      <c r="Y6290" s="85"/>
      <c r="Z6290" s="85"/>
      <c r="AA6290" s="65" t="str">
        <f t="shared" si="6"/>
        <v/>
      </c>
      <c r="AB6290" s="65" t="str">
        <f t="shared" si="7"/>
        <v/>
      </c>
      <c r="AC6290" s="86"/>
      <c r="AD6290" s="87" t="str">
        <f t="shared" si="8"/>
        <v/>
      </c>
      <c r="AE6290" s="84"/>
      <c r="AF6290" s="86">
        <f>IF(AC6290&gt;0,AC6290,'⚙️ Config'!$B$10)</f>
        <v>0.0075</v>
      </c>
      <c r="AG6290" s="88">
        <f t="shared" si="9"/>
        <v>9181.107525</v>
      </c>
      <c r="AH6290" s="88">
        <f>AG6290*'⚙️ Config'!$B$11</f>
        <v>45905.53763</v>
      </c>
      <c r="AI6290" s="88">
        <f>AH6290*'⚙️ Config'!$B$12</f>
        <v>13771.66129</v>
      </c>
      <c r="AJ6290" s="64"/>
      <c r="AK6290" s="84"/>
      <c r="AL6290" s="84"/>
      <c r="AM6290" s="84"/>
      <c r="AN6290" s="84"/>
      <c r="AO6290" s="84"/>
      <c r="AP6290" s="84"/>
      <c r="AQ6290" s="84"/>
    </row>
    <row r="6291" ht="15.0" customHeight="1">
      <c r="A6291" s="98">
        <v>6288.0</v>
      </c>
      <c r="B6291" s="99" t="s">
        <v>13124</v>
      </c>
      <c r="C6291" s="98" t="s">
        <v>141</v>
      </c>
      <c r="D6291" s="98" t="s">
        <v>13125</v>
      </c>
      <c r="E6291" s="100">
        <v>33.49</v>
      </c>
      <c r="F6291" s="98" t="s">
        <v>86</v>
      </c>
      <c r="G6291" s="98" t="s">
        <v>606</v>
      </c>
      <c r="H6291" s="101">
        <v>1224051.0</v>
      </c>
      <c r="I6291" s="98">
        <v>1.0</v>
      </c>
      <c r="J6291" s="102">
        <v>4.7</v>
      </c>
      <c r="K6291" s="99">
        <v>2021.0</v>
      </c>
      <c r="L6291" s="98" t="s">
        <v>295</v>
      </c>
      <c r="M6291" s="98">
        <v>2021.0</v>
      </c>
      <c r="N6291" s="98" t="s">
        <v>161</v>
      </c>
      <c r="O6291" s="65" t="str">
        <f t="shared" si="1"/>
        <v>102076560001</v>
      </c>
      <c r="P6291" s="65">
        <f t="shared" si="2"/>
        <v>3</v>
      </c>
      <c r="Q6291" s="65">
        <f t="shared" si="3"/>
        <v>3</v>
      </c>
      <c r="R6291" s="65" t="str">
        <f t="shared" si="12"/>
        <v>10.207.656/0001-33</v>
      </c>
      <c r="S6291" s="84"/>
      <c r="T6291" s="84" t="str">
        <f t="shared" si="10"/>
        <v/>
      </c>
      <c r="U6291" s="84" t="str">
        <f t="shared" si="11"/>
        <v/>
      </c>
      <c r="V6291" s="65" t="str">
        <f t="shared" si="5"/>
        <v/>
      </c>
      <c r="W6291" s="84"/>
      <c r="X6291" s="84"/>
      <c r="Y6291" s="85"/>
      <c r="Z6291" s="85"/>
      <c r="AA6291" s="65" t="str">
        <f t="shared" si="6"/>
        <v/>
      </c>
      <c r="AB6291" s="65" t="str">
        <f t="shared" si="7"/>
        <v/>
      </c>
      <c r="AC6291" s="86"/>
      <c r="AD6291" s="87" t="str">
        <f t="shared" si="8"/>
        <v/>
      </c>
      <c r="AE6291" s="84"/>
      <c r="AF6291" s="86">
        <f>IF(AC6291&gt;0,AC6291,'⚙️ Config'!$B$10)</f>
        <v>0.0075</v>
      </c>
      <c r="AG6291" s="88">
        <f t="shared" si="9"/>
        <v>9180.3825</v>
      </c>
      <c r="AH6291" s="88">
        <f>AG6291*'⚙️ Config'!$B$11</f>
        <v>45901.9125</v>
      </c>
      <c r="AI6291" s="88">
        <f>AH6291*'⚙️ Config'!$B$12</f>
        <v>13770.57375</v>
      </c>
      <c r="AJ6291" s="64"/>
      <c r="AK6291" s="84"/>
      <c r="AL6291" s="84"/>
      <c r="AM6291" s="84"/>
      <c r="AN6291" s="84"/>
      <c r="AO6291" s="84"/>
      <c r="AP6291" s="84"/>
      <c r="AQ6291" s="84"/>
    </row>
    <row r="6292" ht="15.0" customHeight="1">
      <c r="A6292" s="98">
        <v>6289.0</v>
      </c>
      <c r="B6292" s="99" t="s">
        <v>13126</v>
      </c>
      <c r="C6292" s="98" t="s">
        <v>141</v>
      </c>
      <c r="D6292" s="98" t="s">
        <v>13127</v>
      </c>
      <c r="E6292" s="100">
        <v>34.62</v>
      </c>
      <c r="F6292" s="98" t="s">
        <v>86</v>
      </c>
      <c r="G6292" s="98" t="s">
        <v>606</v>
      </c>
      <c r="H6292" s="101">
        <v>1223737.6</v>
      </c>
      <c r="I6292" s="98">
        <v>1.0</v>
      </c>
      <c r="J6292" s="102">
        <v>4.3</v>
      </c>
      <c r="K6292" s="99">
        <v>2021.0</v>
      </c>
      <c r="L6292" s="98" t="s">
        <v>630</v>
      </c>
      <c r="M6292" s="98">
        <v>2021.0</v>
      </c>
      <c r="N6292" s="98" t="s">
        <v>161</v>
      </c>
      <c r="O6292" s="65" t="str">
        <f t="shared" si="1"/>
        <v>111623540001</v>
      </c>
      <c r="P6292" s="65">
        <f t="shared" si="2"/>
        <v>5</v>
      </c>
      <c r="Q6292" s="65">
        <f t="shared" si="3"/>
        <v>9</v>
      </c>
      <c r="R6292" s="65" t="str">
        <f t="shared" si="12"/>
        <v>11.162.354/0001-59</v>
      </c>
      <c r="S6292" s="84"/>
      <c r="T6292" s="84" t="str">
        <f t="shared" si="10"/>
        <v/>
      </c>
      <c r="U6292" s="84" t="str">
        <f t="shared" si="11"/>
        <v/>
      </c>
      <c r="V6292" s="65" t="str">
        <f t="shared" si="5"/>
        <v/>
      </c>
      <c r="W6292" s="84"/>
      <c r="X6292" s="84"/>
      <c r="Y6292" s="85"/>
      <c r="Z6292" s="85"/>
      <c r="AA6292" s="65" t="str">
        <f t="shared" si="6"/>
        <v/>
      </c>
      <c r="AB6292" s="65" t="str">
        <f t="shared" si="7"/>
        <v/>
      </c>
      <c r="AC6292" s="86"/>
      <c r="AD6292" s="87" t="str">
        <f t="shared" si="8"/>
        <v/>
      </c>
      <c r="AE6292" s="84"/>
      <c r="AF6292" s="86">
        <f>IF(AC6292&gt;0,AC6292,'⚙️ Config'!$B$10)</f>
        <v>0.0075</v>
      </c>
      <c r="AG6292" s="88">
        <f t="shared" si="9"/>
        <v>9178.032</v>
      </c>
      <c r="AH6292" s="88">
        <f>AG6292*'⚙️ Config'!$B$11</f>
        <v>45890.16</v>
      </c>
      <c r="AI6292" s="88">
        <f>AH6292*'⚙️ Config'!$B$12</f>
        <v>13767.048</v>
      </c>
      <c r="AJ6292" s="64"/>
      <c r="AK6292" s="84"/>
      <c r="AL6292" s="84"/>
      <c r="AM6292" s="84"/>
      <c r="AN6292" s="84"/>
      <c r="AO6292" s="84"/>
      <c r="AP6292" s="84"/>
      <c r="AQ6292" s="84"/>
    </row>
    <row r="6293" ht="15.0" customHeight="1">
      <c r="A6293" s="98">
        <v>6290.0</v>
      </c>
      <c r="B6293" s="99" t="s">
        <v>13128</v>
      </c>
      <c r="C6293" s="98" t="s">
        <v>141</v>
      </c>
      <c r="D6293" s="98" t="s">
        <v>13129</v>
      </c>
      <c r="E6293" s="100">
        <v>33.0</v>
      </c>
      <c r="F6293" s="98" t="s">
        <v>86</v>
      </c>
      <c r="G6293" s="98" t="s">
        <v>606</v>
      </c>
      <c r="H6293" s="101">
        <v>1222351.73</v>
      </c>
      <c r="I6293" s="98">
        <v>1.0</v>
      </c>
      <c r="J6293" s="102">
        <v>4.9</v>
      </c>
      <c r="K6293" s="99">
        <v>2021.0</v>
      </c>
      <c r="L6293" s="98" t="s">
        <v>202</v>
      </c>
      <c r="M6293" s="98">
        <v>2021.0</v>
      </c>
      <c r="N6293" s="98" t="s">
        <v>145</v>
      </c>
      <c r="O6293" s="65" t="str">
        <f t="shared" si="1"/>
        <v>043263630001</v>
      </c>
      <c r="P6293" s="65">
        <f t="shared" si="2"/>
        <v>7</v>
      </c>
      <c r="Q6293" s="65">
        <f t="shared" si="3"/>
        <v>2</v>
      </c>
      <c r="R6293" s="65" t="str">
        <f t="shared" si="12"/>
        <v>04.326.363/0001-72</v>
      </c>
      <c r="S6293" s="84"/>
      <c r="T6293" s="84" t="str">
        <f t="shared" si="10"/>
        <v/>
      </c>
      <c r="U6293" s="84" t="str">
        <f t="shared" si="11"/>
        <v/>
      </c>
      <c r="V6293" s="65" t="str">
        <f t="shared" si="5"/>
        <v/>
      </c>
      <c r="W6293" s="84"/>
      <c r="X6293" s="84"/>
      <c r="Y6293" s="85"/>
      <c r="Z6293" s="85"/>
      <c r="AA6293" s="65" t="str">
        <f t="shared" si="6"/>
        <v/>
      </c>
      <c r="AB6293" s="65" t="str">
        <f t="shared" si="7"/>
        <v/>
      </c>
      <c r="AC6293" s="86"/>
      <c r="AD6293" s="87" t="str">
        <f t="shared" si="8"/>
        <v/>
      </c>
      <c r="AE6293" s="84"/>
      <c r="AF6293" s="86">
        <f>IF(AC6293&gt;0,AC6293,'⚙️ Config'!$B$10)</f>
        <v>0.0075</v>
      </c>
      <c r="AG6293" s="88">
        <f t="shared" si="9"/>
        <v>9167.637975</v>
      </c>
      <c r="AH6293" s="88">
        <f>AG6293*'⚙️ Config'!$B$11</f>
        <v>45838.18988</v>
      </c>
      <c r="AI6293" s="88">
        <f>AH6293*'⚙️ Config'!$B$12</f>
        <v>13751.45696</v>
      </c>
      <c r="AJ6293" s="64"/>
      <c r="AK6293" s="84"/>
      <c r="AL6293" s="84"/>
      <c r="AM6293" s="84"/>
      <c r="AN6293" s="84"/>
      <c r="AO6293" s="84"/>
      <c r="AP6293" s="84"/>
      <c r="AQ6293" s="84"/>
    </row>
    <row r="6294" ht="15.0" customHeight="1">
      <c r="A6294" s="103">
        <v>6291.0</v>
      </c>
      <c r="B6294" s="104" t="s">
        <v>13130</v>
      </c>
      <c r="C6294" s="103" t="s">
        <v>141</v>
      </c>
      <c r="D6294" s="103" t="s">
        <v>13131</v>
      </c>
      <c r="E6294" s="105">
        <v>65.08</v>
      </c>
      <c r="F6294" s="103" t="s">
        <v>86</v>
      </c>
      <c r="G6294" s="103" t="s">
        <v>606</v>
      </c>
      <c r="H6294" s="106">
        <v>1221711.98</v>
      </c>
      <c r="I6294" s="103">
        <v>1.0</v>
      </c>
      <c r="J6294" s="107">
        <v>4.8</v>
      </c>
      <c r="K6294" s="104">
        <v>2025.0</v>
      </c>
      <c r="L6294" s="103" t="s">
        <v>448</v>
      </c>
      <c r="M6294" s="103">
        <v>2021.0</v>
      </c>
      <c r="N6294" s="103" t="s">
        <v>208</v>
      </c>
      <c r="O6294" s="65" t="str">
        <f t="shared" si="1"/>
        <v>045106860001</v>
      </c>
      <c r="P6294" s="65">
        <f t="shared" si="2"/>
        <v>1</v>
      </c>
      <c r="Q6294" s="65">
        <f t="shared" si="3"/>
        <v>1</v>
      </c>
      <c r="R6294" s="65" t="str">
        <f t="shared" si="12"/>
        <v>04.510.686/0001-11</v>
      </c>
      <c r="S6294" s="84"/>
      <c r="T6294" s="84" t="str">
        <f t="shared" si="10"/>
        <v/>
      </c>
      <c r="U6294" s="84" t="str">
        <f t="shared" si="11"/>
        <v/>
      </c>
      <c r="V6294" s="65" t="str">
        <f t="shared" si="5"/>
        <v/>
      </c>
      <c r="W6294" s="84"/>
      <c r="X6294" s="84"/>
      <c r="Y6294" s="85"/>
      <c r="Z6294" s="85"/>
      <c r="AA6294" s="65" t="str">
        <f t="shared" si="6"/>
        <v/>
      </c>
      <c r="AB6294" s="65" t="str">
        <f t="shared" si="7"/>
        <v/>
      </c>
      <c r="AC6294" s="86"/>
      <c r="AD6294" s="87" t="str">
        <f t="shared" si="8"/>
        <v/>
      </c>
      <c r="AE6294" s="84"/>
      <c r="AF6294" s="86">
        <f>IF(AC6294&gt;0,AC6294,'⚙️ Config'!$B$10)</f>
        <v>0.0075</v>
      </c>
      <c r="AG6294" s="88">
        <f t="shared" si="9"/>
        <v>9162.83985</v>
      </c>
      <c r="AH6294" s="88">
        <f>AG6294*'⚙️ Config'!$B$11</f>
        <v>45814.19925</v>
      </c>
      <c r="AI6294" s="88">
        <f>AH6294*'⚙️ Config'!$B$12</f>
        <v>13744.25978</v>
      </c>
      <c r="AJ6294" s="64"/>
      <c r="AK6294" s="84"/>
      <c r="AL6294" s="84"/>
      <c r="AM6294" s="84"/>
      <c r="AN6294" s="84"/>
      <c r="AO6294" s="84"/>
      <c r="AP6294" s="84"/>
      <c r="AQ6294" s="84"/>
    </row>
    <row r="6295" ht="15.0" customHeight="1">
      <c r="A6295" s="98">
        <v>6292.0</v>
      </c>
      <c r="B6295" s="99" t="s">
        <v>13132</v>
      </c>
      <c r="C6295" s="98" t="s">
        <v>141</v>
      </c>
      <c r="D6295" s="98" t="s">
        <v>13133</v>
      </c>
      <c r="E6295" s="100">
        <v>33.76</v>
      </c>
      <c r="F6295" s="98" t="s">
        <v>86</v>
      </c>
      <c r="G6295" s="98" t="s">
        <v>606</v>
      </c>
      <c r="H6295" s="101">
        <v>1221624.04</v>
      </c>
      <c r="I6295" s="98">
        <v>1.0</v>
      </c>
      <c r="J6295" s="102">
        <v>4.6</v>
      </c>
      <c r="K6295" s="99">
        <v>2021.0</v>
      </c>
      <c r="L6295" s="98" t="s">
        <v>448</v>
      </c>
      <c r="M6295" s="98">
        <v>2021.0</v>
      </c>
      <c r="N6295" s="98" t="s">
        <v>161</v>
      </c>
      <c r="O6295" s="65" t="str">
        <f t="shared" si="1"/>
        <v>187112600001</v>
      </c>
      <c r="P6295" s="65">
        <f t="shared" si="2"/>
        <v>3</v>
      </c>
      <c r="Q6295" s="65">
        <f t="shared" si="3"/>
        <v>0</v>
      </c>
      <c r="R6295" s="65" t="str">
        <f t="shared" si="12"/>
        <v>18.711.260/0001-30</v>
      </c>
      <c r="S6295" s="84"/>
      <c r="T6295" s="84" t="str">
        <f t="shared" si="10"/>
        <v/>
      </c>
      <c r="U6295" s="84" t="str">
        <f t="shared" si="11"/>
        <v/>
      </c>
      <c r="V6295" s="65" t="str">
        <f t="shared" si="5"/>
        <v/>
      </c>
      <c r="W6295" s="84"/>
      <c r="X6295" s="84"/>
      <c r="Y6295" s="85"/>
      <c r="Z6295" s="85"/>
      <c r="AA6295" s="65" t="str">
        <f t="shared" si="6"/>
        <v/>
      </c>
      <c r="AB6295" s="65" t="str">
        <f t="shared" si="7"/>
        <v/>
      </c>
      <c r="AC6295" s="86"/>
      <c r="AD6295" s="87" t="str">
        <f t="shared" si="8"/>
        <v/>
      </c>
      <c r="AE6295" s="84"/>
      <c r="AF6295" s="86">
        <f>IF(AC6295&gt;0,AC6295,'⚙️ Config'!$B$10)</f>
        <v>0.0075</v>
      </c>
      <c r="AG6295" s="88">
        <f t="shared" si="9"/>
        <v>9162.1803</v>
      </c>
      <c r="AH6295" s="88">
        <f>AG6295*'⚙️ Config'!$B$11</f>
        <v>45810.9015</v>
      </c>
      <c r="AI6295" s="88">
        <f>AH6295*'⚙️ Config'!$B$12</f>
        <v>13743.27045</v>
      </c>
      <c r="AJ6295" s="64"/>
      <c r="AK6295" s="84"/>
      <c r="AL6295" s="84"/>
      <c r="AM6295" s="84"/>
      <c r="AN6295" s="84"/>
      <c r="AO6295" s="84"/>
      <c r="AP6295" s="84"/>
      <c r="AQ6295" s="84"/>
    </row>
    <row r="6296" ht="15.0" customHeight="1">
      <c r="A6296" s="98">
        <v>6293.0</v>
      </c>
      <c r="B6296" s="99" t="s">
        <v>13134</v>
      </c>
      <c r="C6296" s="98" t="s">
        <v>141</v>
      </c>
      <c r="D6296" s="98" t="s">
        <v>13135</v>
      </c>
      <c r="E6296" s="100">
        <v>33.24</v>
      </c>
      <c r="F6296" s="98" t="s">
        <v>86</v>
      </c>
      <c r="G6296" s="98" t="s">
        <v>606</v>
      </c>
      <c r="H6296" s="101">
        <v>1221534.42</v>
      </c>
      <c r="I6296" s="98">
        <v>1.0</v>
      </c>
      <c r="J6296" s="102">
        <v>4.8</v>
      </c>
      <c r="K6296" s="99">
        <v>2021.0</v>
      </c>
      <c r="L6296" s="98" t="s">
        <v>202</v>
      </c>
      <c r="M6296" s="98">
        <v>2021.0</v>
      </c>
      <c r="N6296" s="98" t="s">
        <v>161</v>
      </c>
      <c r="O6296" s="65" t="str">
        <f t="shared" si="1"/>
        <v>314900350001</v>
      </c>
      <c r="P6296" s="65">
        <f t="shared" si="2"/>
        <v>8</v>
      </c>
      <c r="Q6296" s="65">
        <f t="shared" si="3"/>
        <v>0</v>
      </c>
      <c r="R6296" s="65" t="str">
        <f t="shared" si="12"/>
        <v>31.490.035/0001-80</v>
      </c>
      <c r="S6296" s="84"/>
      <c r="T6296" s="84" t="str">
        <f t="shared" si="10"/>
        <v/>
      </c>
      <c r="U6296" s="84" t="str">
        <f t="shared" si="11"/>
        <v/>
      </c>
      <c r="V6296" s="65" t="str">
        <f t="shared" si="5"/>
        <v/>
      </c>
      <c r="W6296" s="84"/>
      <c r="X6296" s="84"/>
      <c r="Y6296" s="85"/>
      <c r="Z6296" s="85"/>
      <c r="AA6296" s="65" t="str">
        <f t="shared" si="6"/>
        <v/>
      </c>
      <c r="AB6296" s="65" t="str">
        <f t="shared" si="7"/>
        <v/>
      </c>
      <c r="AC6296" s="86"/>
      <c r="AD6296" s="87" t="str">
        <f t="shared" si="8"/>
        <v/>
      </c>
      <c r="AE6296" s="84"/>
      <c r="AF6296" s="86">
        <f>IF(AC6296&gt;0,AC6296,'⚙️ Config'!$B$10)</f>
        <v>0.0075</v>
      </c>
      <c r="AG6296" s="88">
        <f t="shared" si="9"/>
        <v>9161.50815</v>
      </c>
      <c r="AH6296" s="88">
        <f>AG6296*'⚙️ Config'!$B$11</f>
        <v>45807.54075</v>
      </c>
      <c r="AI6296" s="88">
        <f>AH6296*'⚙️ Config'!$B$12</f>
        <v>13742.26223</v>
      </c>
      <c r="AJ6296" s="64"/>
      <c r="AK6296" s="84"/>
      <c r="AL6296" s="84"/>
      <c r="AM6296" s="84"/>
      <c r="AN6296" s="84"/>
      <c r="AO6296" s="84"/>
      <c r="AP6296" s="84"/>
      <c r="AQ6296" s="84"/>
    </row>
    <row r="6297" ht="15.0" customHeight="1">
      <c r="A6297" s="103">
        <v>6294.0</v>
      </c>
      <c r="B6297" s="104" t="s">
        <v>13136</v>
      </c>
      <c r="C6297" s="103" t="s">
        <v>141</v>
      </c>
      <c r="D6297" s="103" t="s">
        <v>13137</v>
      </c>
      <c r="E6297" s="105">
        <v>33.24</v>
      </c>
      <c r="F6297" s="103" t="s">
        <v>86</v>
      </c>
      <c r="G6297" s="103" t="s">
        <v>606</v>
      </c>
      <c r="H6297" s="106">
        <v>1221210.79</v>
      </c>
      <c r="I6297" s="103">
        <v>1.0</v>
      </c>
      <c r="J6297" s="107">
        <v>4.8</v>
      </c>
      <c r="K6297" s="104">
        <v>2021.0</v>
      </c>
      <c r="L6297" s="103" t="s">
        <v>448</v>
      </c>
      <c r="M6297" s="103">
        <v>2021.0</v>
      </c>
      <c r="N6297" s="103" t="s">
        <v>161</v>
      </c>
      <c r="O6297" s="65" t="str">
        <f t="shared" si="1"/>
        <v>234210510001</v>
      </c>
      <c r="P6297" s="65">
        <f t="shared" si="2"/>
        <v>9</v>
      </c>
      <c r="Q6297" s="65">
        <f t="shared" si="3"/>
        <v>2</v>
      </c>
      <c r="R6297" s="65" t="str">
        <f t="shared" si="12"/>
        <v>23.421.051/0001-92</v>
      </c>
      <c r="S6297" s="84"/>
      <c r="T6297" s="84" t="str">
        <f t="shared" si="10"/>
        <v/>
      </c>
      <c r="U6297" s="84" t="str">
        <f t="shared" si="11"/>
        <v/>
      </c>
      <c r="V6297" s="65" t="str">
        <f t="shared" si="5"/>
        <v/>
      </c>
      <c r="W6297" s="84"/>
      <c r="X6297" s="84"/>
      <c r="Y6297" s="85"/>
      <c r="Z6297" s="85"/>
      <c r="AA6297" s="65" t="str">
        <f t="shared" si="6"/>
        <v/>
      </c>
      <c r="AB6297" s="65" t="str">
        <f t="shared" si="7"/>
        <v/>
      </c>
      <c r="AC6297" s="86"/>
      <c r="AD6297" s="87" t="str">
        <f t="shared" si="8"/>
        <v/>
      </c>
      <c r="AE6297" s="84"/>
      <c r="AF6297" s="86">
        <f>IF(AC6297&gt;0,AC6297,'⚙️ Config'!$B$10)</f>
        <v>0.0075</v>
      </c>
      <c r="AG6297" s="88">
        <f t="shared" si="9"/>
        <v>9159.080925</v>
      </c>
      <c r="AH6297" s="88">
        <f>AG6297*'⚙️ Config'!$B$11</f>
        <v>45795.40463</v>
      </c>
      <c r="AI6297" s="88">
        <f>AH6297*'⚙️ Config'!$B$12</f>
        <v>13738.62139</v>
      </c>
      <c r="AJ6297" s="64"/>
      <c r="AK6297" s="84"/>
      <c r="AL6297" s="84"/>
      <c r="AM6297" s="84"/>
      <c r="AN6297" s="84"/>
      <c r="AO6297" s="84"/>
      <c r="AP6297" s="84"/>
      <c r="AQ6297" s="84"/>
    </row>
    <row r="6298" ht="15.0" customHeight="1">
      <c r="A6298" s="103">
        <v>6295.0</v>
      </c>
      <c r="B6298" s="104" t="s">
        <v>13138</v>
      </c>
      <c r="C6298" s="103" t="s">
        <v>141</v>
      </c>
      <c r="D6298" s="103" t="s">
        <v>13139</v>
      </c>
      <c r="E6298" s="105">
        <v>32.76</v>
      </c>
      <c r="F6298" s="103" t="s">
        <v>86</v>
      </c>
      <c r="G6298" s="103" t="s">
        <v>606</v>
      </c>
      <c r="H6298" s="106">
        <v>1220125.89</v>
      </c>
      <c r="I6298" s="103">
        <v>1.0</v>
      </c>
      <c r="J6298" s="107">
        <v>5.0</v>
      </c>
      <c r="K6298" s="104">
        <v>2021.0</v>
      </c>
      <c r="L6298" s="103" t="s">
        <v>630</v>
      </c>
      <c r="M6298" s="103">
        <v>2021.0</v>
      </c>
      <c r="N6298" s="103" t="s">
        <v>161</v>
      </c>
      <c r="O6298" s="65" t="str">
        <f t="shared" si="1"/>
        <v>210183750001</v>
      </c>
      <c r="P6298" s="65">
        <f t="shared" si="2"/>
        <v>5</v>
      </c>
      <c r="Q6298" s="65">
        <f t="shared" si="3"/>
        <v>9</v>
      </c>
      <c r="R6298" s="65" t="str">
        <f t="shared" si="12"/>
        <v>21.018.375/0001-59</v>
      </c>
      <c r="S6298" s="84"/>
      <c r="T6298" s="84" t="str">
        <f t="shared" si="10"/>
        <v/>
      </c>
      <c r="U6298" s="84" t="str">
        <f t="shared" si="11"/>
        <v/>
      </c>
      <c r="V6298" s="65" t="str">
        <f t="shared" si="5"/>
        <v/>
      </c>
      <c r="W6298" s="84"/>
      <c r="X6298" s="84"/>
      <c r="Y6298" s="85"/>
      <c r="Z6298" s="85"/>
      <c r="AA6298" s="65" t="str">
        <f t="shared" si="6"/>
        <v/>
      </c>
      <c r="AB6298" s="65" t="str">
        <f t="shared" si="7"/>
        <v/>
      </c>
      <c r="AC6298" s="86"/>
      <c r="AD6298" s="87" t="str">
        <f t="shared" si="8"/>
        <v/>
      </c>
      <c r="AE6298" s="84"/>
      <c r="AF6298" s="86">
        <f>IF(AC6298&gt;0,AC6298,'⚙️ Config'!$B$10)</f>
        <v>0.0075</v>
      </c>
      <c r="AG6298" s="88">
        <f t="shared" si="9"/>
        <v>9150.944175</v>
      </c>
      <c r="AH6298" s="88">
        <f>AG6298*'⚙️ Config'!$B$11</f>
        <v>45754.72088</v>
      </c>
      <c r="AI6298" s="88">
        <f>AH6298*'⚙️ Config'!$B$12</f>
        <v>13726.41626</v>
      </c>
      <c r="AJ6298" s="64"/>
      <c r="AK6298" s="84"/>
      <c r="AL6298" s="84"/>
      <c r="AM6298" s="84"/>
      <c r="AN6298" s="84"/>
      <c r="AO6298" s="84"/>
      <c r="AP6298" s="84"/>
      <c r="AQ6298" s="84"/>
    </row>
    <row r="6299" ht="15.0" customHeight="1">
      <c r="A6299" s="98">
        <v>6296.0</v>
      </c>
      <c r="B6299" s="99" t="s">
        <v>13140</v>
      </c>
      <c r="C6299" s="98" t="s">
        <v>141</v>
      </c>
      <c r="D6299" s="98" t="s">
        <v>13141</v>
      </c>
      <c r="E6299" s="100">
        <v>33.24</v>
      </c>
      <c r="F6299" s="98" t="s">
        <v>86</v>
      </c>
      <c r="G6299" s="98" t="s">
        <v>606</v>
      </c>
      <c r="H6299" s="101">
        <v>1219996.39</v>
      </c>
      <c r="I6299" s="98">
        <v>1.0</v>
      </c>
      <c r="J6299" s="102">
        <v>4.8</v>
      </c>
      <c r="K6299" s="99">
        <v>2021.0</v>
      </c>
      <c r="L6299" s="98" t="s">
        <v>268</v>
      </c>
      <c r="M6299" s="98">
        <v>2021.0</v>
      </c>
      <c r="N6299" s="98" t="s">
        <v>161</v>
      </c>
      <c r="O6299" s="65" t="str">
        <f t="shared" si="1"/>
        <v>118736860001</v>
      </c>
      <c r="P6299" s="65">
        <f t="shared" si="2"/>
        <v>4</v>
      </c>
      <c r="Q6299" s="65">
        <f t="shared" si="3"/>
        <v>1</v>
      </c>
      <c r="R6299" s="65" t="str">
        <f t="shared" si="12"/>
        <v>11.873.686/0001-41</v>
      </c>
      <c r="S6299" s="84"/>
      <c r="T6299" s="84" t="str">
        <f t="shared" si="10"/>
        <v/>
      </c>
      <c r="U6299" s="84" t="str">
        <f t="shared" si="11"/>
        <v/>
      </c>
      <c r="V6299" s="65" t="str">
        <f t="shared" si="5"/>
        <v/>
      </c>
      <c r="W6299" s="84"/>
      <c r="X6299" s="84"/>
      <c r="Y6299" s="85"/>
      <c r="Z6299" s="85"/>
      <c r="AA6299" s="65" t="str">
        <f t="shared" si="6"/>
        <v/>
      </c>
      <c r="AB6299" s="65" t="str">
        <f t="shared" si="7"/>
        <v/>
      </c>
      <c r="AC6299" s="86"/>
      <c r="AD6299" s="87" t="str">
        <f t="shared" si="8"/>
        <v/>
      </c>
      <c r="AE6299" s="84"/>
      <c r="AF6299" s="86">
        <f>IF(AC6299&gt;0,AC6299,'⚙️ Config'!$B$10)</f>
        <v>0.0075</v>
      </c>
      <c r="AG6299" s="88">
        <f t="shared" si="9"/>
        <v>9149.972925</v>
      </c>
      <c r="AH6299" s="88">
        <f>AG6299*'⚙️ Config'!$B$11</f>
        <v>45749.86463</v>
      </c>
      <c r="AI6299" s="88">
        <f>AH6299*'⚙️ Config'!$B$12</f>
        <v>13724.95939</v>
      </c>
      <c r="AJ6299" s="64"/>
      <c r="AK6299" s="84"/>
      <c r="AL6299" s="84"/>
      <c r="AM6299" s="84"/>
      <c r="AN6299" s="84"/>
      <c r="AO6299" s="84"/>
      <c r="AP6299" s="84"/>
      <c r="AQ6299" s="84"/>
    </row>
    <row r="6300" ht="15.0" customHeight="1">
      <c r="A6300" s="98">
        <v>6297.0</v>
      </c>
      <c r="B6300" s="99" t="s">
        <v>13142</v>
      </c>
      <c r="C6300" s="98" t="s">
        <v>141</v>
      </c>
      <c r="D6300" s="98" t="s">
        <v>13143</v>
      </c>
      <c r="E6300" s="100">
        <v>32.76</v>
      </c>
      <c r="F6300" s="98" t="s">
        <v>86</v>
      </c>
      <c r="G6300" s="98" t="s">
        <v>606</v>
      </c>
      <c r="H6300" s="101">
        <v>1219842.28</v>
      </c>
      <c r="I6300" s="98">
        <v>1.0</v>
      </c>
      <c r="J6300" s="102">
        <v>5.0</v>
      </c>
      <c r="K6300" s="99">
        <v>2021.0</v>
      </c>
      <c r="L6300" s="98" t="s">
        <v>630</v>
      </c>
      <c r="M6300" s="98">
        <v>2021.0</v>
      </c>
      <c r="N6300" s="98" t="s">
        <v>161</v>
      </c>
      <c r="O6300" s="65" t="str">
        <f t="shared" si="1"/>
        <v>121267570001</v>
      </c>
      <c r="P6300" s="65">
        <f t="shared" si="2"/>
        <v>0</v>
      </c>
      <c r="Q6300" s="65">
        <f t="shared" si="3"/>
        <v>5</v>
      </c>
      <c r="R6300" s="65" t="str">
        <f t="shared" si="12"/>
        <v>12.126.757/0001-05</v>
      </c>
      <c r="S6300" s="84"/>
      <c r="T6300" s="84" t="str">
        <f t="shared" si="10"/>
        <v/>
      </c>
      <c r="U6300" s="84" t="str">
        <f t="shared" si="11"/>
        <v/>
      </c>
      <c r="V6300" s="65" t="str">
        <f t="shared" si="5"/>
        <v/>
      </c>
      <c r="W6300" s="84"/>
      <c r="X6300" s="84"/>
      <c r="Y6300" s="85"/>
      <c r="Z6300" s="85"/>
      <c r="AA6300" s="65" t="str">
        <f t="shared" si="6"/>
        <v/>
      </c>
      <c r="AB6300" s="65" t="str">
        <f t="shared" si="7"/>
        <v/>
      </c>
      <c r="AC6300" s="86"/>
      <c r="AD6300" s="87" t="str">
        <f t="shared" si="8"/>
        <v/>
      </c>
      <c r="AE6300" s="84"/>
      <c r="AF6300" s="86">
        <f>IF(AC6300&gt;0,AC6300,'⚙️ Config'!$B$10)</f>
        <v>0.0075</v>
      </c>
      <c r="AG6300" s="88">
        <f t="shared" si="9"/>
        <v>9148.8171</v>
      </c>
      <c r="AH6300" s="88">
        <f>AG6300*'⚙️ Config'!$B$11</f>
        <v>45744.0855</v>
      </c>
      <c r="AI6300" s="88">
        <f>AH6300*'⚙️ Config'!$B$12</f>
        <v>13723.22565</v>
      </c>
      <c r="AJ6300" s="64"/>
      <c r="AK6300" s="84"/>
      <c r="AL6300" s="84"/>
      <c r="AM6300" s="84"/>
      <c r="AN6300" s="84"/>
      <c r="AO6300" s="84"/>
      <c r="AP6300" s="84"/>
      <c r="AQ6300" s="84"/>
    </row>
    <row r="6301" ht="15.0" customHeight="1">
      <c r="A6301" s="103">
        <v>6298.0</v>
      </c>
      <c r="B6301" s="104" t="s">
        <v>13144</v>
      </c>
      <c r="C6301" s="103" t="s">
        <v>141</v>
      </c>
      <c r="D6301" s="103" t="s">
        <v>13145</v>
      </c>
      <c r="E6301" s="105">
        <v>34.62</v>
      </c>
      <c r="F6301" s="103" t="s">
        <v>86</v>
      </c>
      <c r="G6301" s="103" t="s">
        <v>606</v>
      </c>
      <c r="H6301" s="106">
        <v>1218723.77</v>
      </c>
      <c r="I6301" s="103">
        <v>1.0</v>
      </c>
      <c r="J6301" s="107">
        <v>4.3</v>
      </c>
      <c r="K6301" s="104">
        <v>2021.0</v>
      </c>
      <c r="L6301" s="103" t="s">
        <v>197</v>
      </c>
      <c r="M6301" s="103">
        <v>2021.0</v>
      </c>
      <c r="N6301" s="103" t="s">
        <v>145</v>
      </c>
      <c r="O6301" s="65" t="str">
        <f t="shared" si="1"/>
        <v>024776250001</v>
      </c>
      <c r="P6301" s="65">
        <f t="shared" si="2"/>
        <v>7</v>
      </c>
      <c r="Q6301" s="65">
        <f t="shared" si="3"/>
        <v>4</v>
      </c>
      <c r="R6301" s="65" t="str">
        <f t="shared" si="12"/>
        <v>02.477.625/0001-74</v>
      </c>
      <c r="S6301" s="84"/>
      <c r="T6301" s="84" t="str">
        <f t="shared" si="10"/>
        <v/>
      </c>
      <c r="U6301" s="84" t="str">
        <f t="shared" si="11"/>
        <v/>
      </c>
      <c r="V6301" s="65" t="str">
        <f t="shared" si="5"/>
        <v/>
      </c>
      <c r="W6301" s="84"/>
      <c r="X6301" s="84"/>
      <c r="Y6301" s="85"/>
      <c r="Z6301" s="85"/>
      <c r="AA6301" s="65" t="str">
        <f t="shared" si="6"/>
        <v/>
      </c>
      <c r="AB6301" s="65" t="str">
        <f t="shared" si="7"/>
        <v/>
      </c>
      <c r="AC6301" s="86"/>
      <c r="AD6301" s="87" t="str">
        <f t="shared" si="8"/>
        <v/>
      </c>
      <c r="AE6301" s="84"/>
      <c r="AF6301" s="86">
        <f>IF(AC6301&gt;0,AC6301,'⚙️ Config'!$B$10)</f>
        <v>0.0075</v>
      </c>
      <c r="AG6301" s="88">
        <f t="shared" si="9"/>
        <v>9140.428275</v>
      </c>
      <c r="AH6301" s="88">
        <f>AG6301*'⚙️ Config'!$B$11</f>
        <v>45702.14138</v>
      </c>
      <c r="AI6301" s="88">
        <f>AH6301*'⚙️ Config'!$B$12</f>
        <v>13710.64241</v>
      </c>
      <c r="AJ6301" s="64"/>
      <c r="AK6301" s="84"/>
      <c r="AL6301" s="84"/>
      <c r="AM6301" s="84"/>
      <c r="AN6301" s="84"/>
      <c r="AO6301" s="84"/>
      <c r="AP6301" s="84"/>
      <c r="AQ6301" s="84"/>
    </row>
    <row r="6302" ht="15.0" customHeight="1">
      <c r="A6302" s="98">
        <v>6299.0</v>
      </c>
      <c r="B6302" s="99" t="s">
        <v>13146</v>
      </c>
      <c r="C6302" s="98" t="s">
        <v>141</v>
      </c>
      <c r="D6302" s="98" t="s">
        <v>13147</v>
      </c>
      <c r="E6302" s="100">
        <v>33.49</v>
      </c>
      <c r="F6302" s="98" t="s">
        <v>86</v>
      </c>
      <c r="G6302" s="98" t="s">
        <v>606</v>
      </c>
      <c r="H6302" s="101">
        <v>1218680.32</v>
      </c>
      <c r="I6302" s="98">
        <v>1.0</v>
      </c>
      <c r="J6302" s="102">
        <v>4.7</v>
      </c>
      <c r="K6302" s="99">
        <v>2021.0</v>
      </c>
      <c r="L6302" s="98" t="s">
        <v>630</v>
      </c>
      <c r="M6302" s="98">
        <v>2021.0</v>
      </c>
      <c r="N6302" s="98" t="s">
        <v>161</v>
      </c>
      <c r="O6302" s="65" t="str">
        <f t="shared" si="1"/>
        <v>240335950001</v>
      </c>
      <c r="P6302" s="65">
        <f t="shared" si="2"/>
        <v>4</v>
      </c>
      <c r="Q6302" s="65">
        <f t="shared" si="3"/>
        <v>0</v>
      </c>
      <c r="R6302" s="65" t="str">
        <f t="shared" si="12"/>
        <v>24.033.595/0001-40</v>
      </c>
      <c r="S6302" s="84"/>
      <c r="T6302" s="84" t="str">
        <f t="shared" si="10"/>
        <v/>
      </c>
      <c r="U6302" s="84" t="str">
        <f t="shared" si="11"/>
        <v/>
      </c>
      <c r="V6302" s="65" t="str">
        <f t="shared" si="5"/>
        <v/>
      </c>
      <c r="W6302" s="84"/>
      <c r="X6302" s="84"/>
      <c r="Y6302" s="85"/>
      <c r="Z6302" s="85"/>
      <c r="AA6302" s="65" t="str">
        <f t="shared" si="6"/>
        <v/>
      </c>
      <c r="AB6302" s="65" t="str">
        <f t="shared" si="7"/>
        <v/>
      </c>
      <c r="AC6302" s="86"/>
      <c r="AD6302" s="87" t="str">
        <f t="shared" si="8"/>
        <v/>
      </c>
      <c r="AE6302" s="84"/>
      <c r="AF6302" s="86">
        <f>IF(AC6302&gt;0,AC6302,'⚙️ Config'!$B$10)</f>
        <v>0.0075</v>
      </c>
      <c r="AG6302" s="88">
        <f t="shared" si="9"/>
        <v>9140.1024</v>
      </c>
      <c r="AH6302" s="88">
        <f>AG6302*'⚙️ Config'!$B$11</f>
        <v>45700.512</v>
      </c>
      <c r="AI6302" s="88">
        <f>AH6302*'⚙️ Config'!$B$12</f>
        <v>13710.1536</v>
      </c>
      <c r="AJ6302" s="64"/>
      <c r="AK6302" s="84"/>
      <c r="AL6302" s="84"/>
      <c r="AM6302" s="84"/>
      <c r="AN6302" s="84"/>
      <c r="AO6302" s="84"/>
      <c r="AP6302" s="84"/>
      <c r="AQ6302" s="84"/>
    </row>
    <row r="6303" ht="15.0" customHeight="1">
      <c r="A6303" s="98">
        <v>6300.0</v>
      </c>
      <c r="B6303" s="99" t="s">
        <v>13148</v>
      </c>
      <c r="C6303" s="98" t="s">
        <v>141</v>
      </c>
      <c r="D6303" s="98" t="s">
        <v>13149</v>
      </c>
      <c r="E6303" s="100">
        <v>32.76</v>
      </c>
      <c r="F6303" s="98" t="s">
        <v>86</v>
      </c>
      <c r="G6303" s="98" t="s">
        <v>606</v>
      </c>
      <c r="H6303" s="101">
        <v>1218589.58</v>
      </c>
      <c r="I6303" s="98">
        <v>1.0</v>
      </c>
      <c r="J6303" s="102">
        <v>5.0</v>
      </c>
      <c r="K6303" s="99">
        <v>2021.0</v>
      </c>
      <c r="L6303" s="98" t="s">
        <v>268</v>
      </c>
      <c r="M6303" s="98">
        <v>2021.0</v>
      </c>
      <c r="N6303" s="98" t="s">
        <v>161</v>
      </c>
      <c r="O6303" s="65" t="str">
        <f t="shared" si="1"/>
        <v>623601690001</v>
      </c>
      <c r="P6303" s="65">
        <f t="shared" si="2"/>
        <v>0</v>
      </c>
      <c r="Q6303" s="65">
        <f t="shared" si="3"/>
        <v>0</v>
      </c>
      <c r="R6303" s="65" t="str">
        <f t="shared" si="12"/>
        <v>62.360.169/0001-00</v>
      </c>
      <c r="S6303" s="84"/>
      <c r="T6303" s="84" t="str">
        <f t="shared" si="10"/>
        <v/>
      </c>
      <c r="U6303" s="84" t="str">
        <f t="shared" si="11"/>
        <v/>
      </c>
      <c r="V6303" s="65" t="str">
        <f t="shared" si="5"/>
        <v/>
      </c>
      <c r="W6303" s="84"/>
      <c r="X6303" s="84"/>
      <c r="Y6303" s="85"/>
      <c r="Z6303" s="85"/>
      <c r="AA6303" s="65" t="str">
        <f t="shared" si="6"/>
        <v/>
      </c>
      <c r="AB6303" s="65" t="str">
        <f t="shared" si="7"/>
        <v/>
      </c>
      <c r="AC6303" s="86"/>
      <c r="AD6303" s="87" t="str">
        <f t="shared" si="8"/>
        <v/>
      </c>
      <c r="AE6303" s="84"/>
      <c r="AF6303" s="86">
        <f>IF(AC6303&gt;0,AC6303,'⚙️ Config'!$B$10)</f>
        <v>0.0075</v>
      </c>
      <c r="AG6303" s="88">
        <f t="shared" si="9"/>
        <v>9139.42185</v>
      </c>
      <c r="AH6303" s="88">
        <f>AG6303*'⚙️ Config'!$B$11</f>
        <v>45697.10925</v>
      </c>
      <c r="AI6303" s="88">
        <f>AH6303*'⚙️ Config'!$B$12</f>
        <v>13709.13278</v>
      </c>
      <c r="AJ6303" s="64"/>
      <c r="AK6303" s="84"/>
      <c r="AL6303" s="84"/>
      <c r="AM6303" s="84"/>
      <c r="AN6303" s="84"/>
      <c r="AO6303" s="84"/>
      <c r="AP6303" s="84"/>
      <c r="AQ6303" s="84"/>
    </row>
    <row r="6304" ht="15.0" customHeight="1">
      <c r="A6304" s="103">
        <v>6301.0</v>
      </c>
      <c r="B6304" s="104" t="s">
        <v>13150</v>
      </c>
      <c r="C6304" s="103" t="s">
        <v>141</v>
      </c>
      <c r="D6304" s="103" t="s">
        <v>13151</v>
      </c>
      <c r="E6304" s="105">
        <v>33.49</v>
      </c>
      <c r="F6304" s="103" t="s">
        <v>86</v>
      </c>
      <c r="G6304" s="103" t="s">
        <v>606</v>
      </c>
      <c r="H6304" s="106">
        <v>1218064.21</v>
      </c>
      <c r="I6304" s="103">
        <v>1.0</v>
      </c>
      <c r="J6304" s="107">
        <v>4.7</v>
      </c>
      <c r="K6304" s="104">
        <v>2021.0</v>
      </c>
      <c r="L6304" s="103" t="s">
        <v>630</v>
      </c>
      <c r="M6304" s="103">
        <v>2021.0</v>
      </c>
      <c r="N6304" s="103" t="s">
        <v>161</v>
      </c>
      <c r="O6304" s="65" t="str">
        <f t="shared" si="1"/>
        <v>683473010001</v>
      </c>
      <c r="P6304" s="65">
        <f t="shared" si="2"/>
        <v>2</v>
      </c>
      <c r="Q6304" s="65">
        <f t="shared" si="3"/>
        <v>0</v>
      </c>
      <c r="R6304" s="65" t="str">
        <f t="shared" si="12"/>
        <v>68.347.301/0001-20</v>
      </c>
      <c r="S6304" s="84"/>
      <c r="T6304" s="84" t="str">
        <f t="shared" si="10"/>
        <v/>
      </c>
      <c r="U6304" s="84" t="str">
        <f t="shared" si="11"/>
        <v/>
      </c>
      <c r="V6304" s="65" t="str">
        <f t="shared" si="5"/>
        <v/>
      </c>
      <c r="W6304" s="84"/>
      <c r="X6304" s="84"/>
      <c r="Y6304" s="85"/>
      <c r="Z6304" s="85"/>
      <c r="AA6304" s="65" t="str">
        <f t="shared" si="6"/>
        <v/>
      </c>
      <c r="AB6304" s="65" t="str">
        <f t="shared" si="7"/>
        <v/>
      </c>
      <c r="AC6304" s="86"/>
      <c r="AD6304" s="87" t="str">
        <f t="shared" si="8"/>
        <v/>
      </c>
      <c r="AE6304" s="84"/>
      <c r="AF6304" s="86">
        <f>IF(AC6304&gt;0,AC6304,'⚙️ Config'!$B$10)</f>
        <v>0.0075</v>
      </c>
      <c r="AG6304" s="88">
        <f t="shared" si="9"/>
        <v>9135.481575</v>
      </c>
      <c r="AH6304" s="88">
        <f>AG6304*'⚙️ Config'!$B$11</f>
        <v>45677.40788</v>
      </c>
      <c r="AI6304" s="88">
        <f>AH6304*'⚙️ Config'!$B$12</f>
        <v>13703.22236</v>
      </c>
      <c r="AJ6304" s="64"/>
      <c r="AK6304" s="84"/>
      <c r="AL6304" s="84"/>
      <c r="AM6304" s="84"/>
      <c r="AN6304" s="84"/>
      <c r="AO6304" s="84"/>
      <c r="AP6304" s="84"/>
      <c r="AQ6304" s="84"/>
    </row>
    <row r="6305" ht="15.0" customHeight="1">
      <c r="A6305" s="98">
        <v>6302.0</v>
      </c>
      <c r="B6305" s="99" t="s">
        <v>13152</v>
      </c>
      <c r="C6305" s="98" t="s">
        <v>141</v>
      </c>
      <c r="D6305" s="98" t="s">
        <v>13153</v>
      </c>
      <c r="E6305" s="100">
        <v>33.24</v>
      </c>
      <c r="F6305" s="98" t="s">
        <v>86</v>
      </c>
      <c r="G6305" s="98" t="s">
        <v>606</v>
      </c>
      <c r="H6305" s="101">
        <v>1218018.57</v>
      </c>
      <c r="I6305" s="98">
        <v>1.0</v>
      </c>
      <c r="J6305" s="102">
        <v>4.8</v>
      </c>
      <c r="K6305" s="99">
        <v>2021.0</v>
      </c>
      <c r="L6305" s="98" t="s">
        <v>630</v>
      </c>
      <c r="M6305" s="98">
        <v>2021.0</v>
      </c>
      <c r="N6305" s="98" t="s">
        <v>161</v>
      </c>
      <c r="O6305" s="65" t="str">
        <f t="shared" si="1"/>
        <v>201378260001</v>
      </c>
      <c r="P6305" s="65">
        <f t="shared" si="2"/>
        <v>0</v>
      </c>
      <c r="Q6305" s="65">
        <f t="shared" si="3"/>
        <v>4</v>
      </c>
      <c r="R6305" s="65" t="str">
        <f t="shared" si="12"/>
        <v>20.137.826/0001-04</v>
      </c>
      <c r="S6305" s="84"/>
      <c r="T6305" s="84" t="str">
        <f t="shared" si="10"/>
        <v/>
      </c>
      <c r="U6305" s="84" t="str">
        <f t="shared" si="11"/>
        <v/>
      </c>
      <c r="V6305" s="65" t="str">
        <f t="shared" si="5"/>
        <v/>
      </c>
      <c r="W6305" s="84"/>
      <c r="X6305" s="84"/>
      <c r="Y6305" s="85"/>
      <c r="Z6305" s="85"/>
      <c r="AA6305" s="65" t="str">
        <f t="shared" si="6"/>
        <v/>
      </c>
      <c r="AB6305" s="65" t="str">
        <f t="shared" si="7"/>
        <v/>
      </c>
      <c r="AC6305" s="86"/>
      <c r="AD6305" s="87" t="str">
        <f t="shared" si="8"/>
        <v/>
      </c>
      <c r="AE6305" s="84"/>
      <c r="AF6305" s="86">
        <f>IF(AC6305&gt;0,AC6305,'⚙️ Config'!$B$10)</f>
        <v>0.0075</v>
      </c>
      <c r="AG6305" s="88">
        <f t="shared" si="9"/>
        <v>9135.139275</v>
      </c>
      <c r="AH6305" s="88">
        <f>AG6305*'⚙️ Config'!$B$11</f>
        <v>45675.69638</v>
      </c>
      <c r="AI6305" s="88">
        <f>AH6305*'⚙️ Config'!$B$12</f>
        <v>13702.70891</v>
      </c>
      <c r="AJ6305" s="64"/>
      <c r="AK6305" s="84"/>
      <c r="AL6305" s="84"/>
      <c r="AM6305" s="84"/>
      <c r="AN6305" s="84"/>
      <c r="AO6305" s="84"/>
      <c r="AP6305" s="84"/>
      <c r="AQ6305" s="84"/>
    </row>
    <row r="6306" ht="15.0" customHeight="1">
      <c r="A6306" s="103">
        <v>6303.0</v>
      </c>
      <c r="B6306" s="104" t="s">
        <v>13154</v>
      </c>
      <c r="C6306" s="103" t="s">
        <v>141</v>
      </c>
      <c r="D6306" s="103" t="s">
        <v>13155</v>
      </c>
      <c r="E6306" s="105">
        <v>33.49</v>
      </c>
      <c r="F6306" s="103" t="s">
        <v>86</v>
      </c>
      <c r="G6306" s="103" t="s">
        <v>606</v>
      </c>
      <c r="H6306" s="106">
        <v>1217756.25</v>
      </c>
      <c r="I6306" s="103">
        <v>1.0</v>
      </c>
      <c r="J6306" s="107">
        <v>4.7</v>
      </c>
      <c r="K6306" s="104">
        <v>2021.0</v>
      </c>
      <c r="L6306" s="103" t="s">
        <v>630</v>
      </c>
      <c r="M6306" s="103">
        <v>2021.0</v>
      </c>
      <c r="N6306" s="103" t="s">
        <v>161</v>
      </c>
      <c r="O6306" s="65" t="str">
        <f t="shared" si="1"/>
        <v>127597460001</v>
      </c>
      <c r="P6306" s="65">
        <f t="shared" si="2"/>
        <v>6</v>
      </c>
      <c r="Q6306" s="65">
        <f t="shared" si="3"/>
        <v>2</v>
      </c>
      <c r="R6306" s="65" t="str">
        <f t="shared" si="12"/>
        <v>12.759.746/0001-62</v>
      </c>
      <c r="S6306" s="84"/>
      <c r="T6306" s="84" t="str">
        <f t="shared" si="10"/>
        <v/>
      </c>
      <c r="U6306" s="84" t="str">
        <f t="shared" si="11"/>
        <v/>
      </c>
      <c r="V6306" s="65" t="str">
        <f t="shared" si="5"/>
        <v/>
      </c>
      <c r="W6306" s="84"/>
      <c r="X6306" s="84"/>
      <c r="Y6306" s="85"/>
      <c r="Z6306" s="85"/>
      <c r="AA6306" s="65" t="str">
        <f t="shared" si="6"/>
        <v/>
      </c>
      <c r="AB6306" s="65" t="str">
        <f t="shared" si="7"/>
        <v/>
      </c>
      <c r="AC6306" s="86"/>
      <c r="AD6306" s="87" t="str">
        <f t="shared" si="8"/>
        <v/>
      </c>
      <c r="AE6306" s="84"/>
      <c r="AF6306" s="86">
        <f>IF(AC6306&gt;0,AC6306,'⚙️ Config'!$B$10)</f>
        <v>0.0075</v>
      </c>
      <c r="AG6306" s="88">
        <f t="shared" si="9"/>
        <v>9133.171875</v>
      </c>
      <c r="AH6306" s="88">
        <f>AG6306*'⚙️ Config'!$B$11</f>
        <v>45665.85938</v>
      </c>
      <c r="AI6306" s="88">
        <f>AH6306*'⚙️ Config'!$B$12</f>
        <v>13699.75781</v>
      </c>
      <c r="AJ6306" s="64"/>
      <c r="AK6306" s="84"/>
      <c r="AL6306" s="84"/>
      <c r="AM6306" s="84"/>
      <c r="AN6306" s="84"/>
      <c r="AO6306" s="84"/>
      <c r="AP6306" s="84"/>
      <c r="AQ6306" s="84"/>
    </row>
    <row r="6307" ht="15.0" customHeight="1">
      <c r="A6307" s="98">
        <v>6304.0</v>
      </c>
      <c r="B6307" s="99" t="s">
        <v>13156</v>
      </c>
      <c r="C6307" s="98" t="s">
        <v>141</v>
      </c>
      <c r="D6307" s="98" t="s">
        <v>13157</v>
      </c>
      <c r="E6307" s="100">
        <v>33.49</v>
      </c>
      <c r="F6307" s="98" t="s">
        <v>86</v>
      </c>
      <c r="G6307" s="98" t="s">
        <v>606</v>
      </c>
      <c r="H6307" s="101">
        <v>1217326.28</v>
      </c>
      <c r="I6307" s="98">
        <v>1.0</v>
      </c>
      <c r="J6307" s="102">
        <v>4.7</v>
      </c>
      <c r="K6307" s="99">
        <v>2021.0</v>
      </c>
      <c r="L6307" s="98" t="s">
        <v>630</v>
      </c>
      <c r="M6307" s="98">
        <v>2021.0</v>
      </c>
      <c r="N6307" s="98" t="s">
        <v>161</v>
      </c>
      <c r="O6307" s="65" t="str">
        <f t="shared" si="1"/>
        <v>183296700001</v>
      </c>
      <c r="P6307" s="65">
        <f t="shared" si="2"/>
        <v>1</v>
      </c>
      <c r="Q6307" s="65">
        <f t="shared" si="3"/>
        <v>1</v>
      </c>
      <c r="R6307" s="65" t="str">
        <f t="shared" si="12"/>
        <v>18.329.670/0001-11</v>
      </c>
      <c r="S6307" s="84"/>
      <c r="T6307" s="84" t="str">
        <f t="shared" si="10"/>
        <v/>
      </c>
      <c r="U6307" s="84" t="str">
        <f t="shared" si="11"/>
        <v/>
      </c>
      <c r="V6307" s="65" t="str">
        <f t="shared" si="5"/>
        <v/>
      </c>
      <c r="W6307" s="84"/>
      <c r="X6307" s="84"/>
      <c r="Y6307" s="85"/>
      <c r="Z6307" s="85"/>
      <c r="AA6307" s="65" t="str">
        <f t="shared" si="6"/>
        <v/>
      </c>
      <c r="AB6307" s="65" t="str">
        <f t="shared" si="7"/>
        <v/>
      </c>
      <c r="AC6307" s="86"/>
      <c r="AD6307" s="87" t="str">
        <f t="shared" si="8"/>
        <v/>
      </c>
      <c r="AE6307" s="84"/>
      <c r="AF6307" s="86">
        <f>IF(AC6307&gt;0,AC6307,'⚙️ Config'!$B$10)</f>
        <v>0.0075</v>
      </c>
      <c r="AG6307" s="88">
        <f t="shared" si="9"/>
        <v>9129.9471</v>
      </c>
      <c r="AH6307" s="88">
        <f>AG6307*'⚙️ Config'!$B$11</f>
        <v>45649.7355</v>
      </c>
      <c r="AI6307" s="88">
        <f>AH6307*'⚙️ Config'!$B$12</f>
        <v>13694.92065</v>
      </c>
      <c r="AJ6307" s="64"/>
      <c r="AK6307" s="84"/>
      <c r="AL6307" s="84"/>
      <c r="AM6307" s="84"/>
      <c r="AN6307" s="84"/>
      <c r="AO6307" s="84"/>
      <c r="AP6307" s="84"/>
      <c r="AQ6307" s="84"/>
    </row>
    <row r="6308" ht="15.0" customHeight="1">
      <c r="A6308" s="98">
        <v>6305.0</v>
      </c>
      <c r="B6308" s="99" t="s">
        <v>13158</v>
      </c>
      <c r="C6308" s="98" t="s">
        <v>141</v>
      </c>
      <c r="D6308" s="98" t="s">
        <v>13159</v>
      </c>
      <c r="E6308" s="100">
        <v>33.0</v>
      </c>
      <c r="F6308" s="98" t="s">
        <v>86</v>
      </c>
      <c r="G6308" s="98" t="s">
        <v>606</v>
      </c>
      <c r="H6308" s="101">
        <v>1216723.99</v>
      </c>
      <c r="I6308" s="98">
        <v>1.0</v>
      </c>
      <c r="J6308" s="102">
        <v>4.9</v>
      </c>
      <c r="K6308" s="99">
        <v>2021.0</v>
      </c>
      <c r="L6308" s="98" t="s">
        <v>448</v>
      </c>
      <c r="M6308" s="98">
        <v>2021.0</v>
      </c>
      <c r="N6308" s="98" t="s">
        <v>161</v>
      </c>
      <c r="O6308" s="65" t="str">
        <f t="shared" si="1"/>
        <v>310133900001</v>
      </c>
      <c r="P6308" s="65">
        <f t="shared" si="2"/>
        <v>6</v>
      </c>
      <c r="Q6308" s="65">
        <f t="shared" si="3"/>
        <v>8</v>
      </c>
      <c r="R6308" s="65" t="str">
        <f t="shared" si="12"/>
        <v>31.013.390/0001-68</v>
      </c>
      <c r="S6308" s="84"/>
      <c r="T6308" s="84" t="str">
        <f t="shared" si="10"/>
        <v/>
      </c>
      <c r="U6308" s="84" t="str">
        <f t="shared" si="11"/>
        <v/>
      </c>
      <c r="V6308" s="65" t="str">
        <f t="shared" si="5"/>
        <v/>
      </c>
      <c r="W6308" s="84"/>
      <c r="X6308" s="84"/>
      <c r="Y6308" s="85"/>
      <c r="Z6308" s="85"/>
      <c r="AA6308" s="65" t="str">
        <f t="shared" si="6"/>
        <v/>
      </c>
      <c r="AB6308" s="65" t="str">
        <f t="shared" si="7"/>
        <v/>
      </c>
      <c r="AC6308" s="86"/>
      <c r="AD6308" s="87" t="str">
        <f t="shared" si="8"/>
        <v/>
      </c>
      <c r="AE6308" s="84"/>
      <c r="AF6308" s="86">
        <f>IF(AC6308&gt;0,AC6308,'⚙️ Config'!$B$10)</f>
        <v>0.0075</v>
      </c>
      <c r="AG6308" s="88">
        <f t="shared" si="9"/>
        <v>9125.429925</v>
      </c>
      <c r="AH6308" s="88">
        <f>AG6308*'⚙️ Config'!$B$11</f>
        <v>45627.14963</v>
      </c>
      <c r="AI6308" s="88">
        <f>AH6308*'⚙️ Config'!$B$12</f>
        <v>13688.14489</v>
      </c>
      <c r="AJ6308" s="64"/>
      <c r="AK6308" s="84"/>
      <c r="AL6308" s="84"/>
      <c r="AM6308" s="84"/>
      <c r="AN6308" s="84"/>
      <c r="AO6308" s="84"/>
      <c r="AP6308" s="84"/>
      <c r="AQ6308" s="84"/>
    </row>
    <row r="6309" ht="15.0" customHeight="1">
      <c r="A6309" s="98">
        <v>6306.0</v>
      </c>
      <c r="B6309" s="99" t="s">
        <v>13160</v>
      </c>
      <c r="C6309" s="98" t="s">
        <v>141</v>
      </c>
      <c r="D6309" s="98" t="s">
        <v>13161</v>
      </c>
      <c r="E6309" s="100">
        <v>33.24</v>
      </c>
      <c r="F6309" s="98" t="s">
        <v>86</v>
      </c>
      <c r="G6309" s="98" t="s">
        <v>606</v>
      </c>
      <c r="H6309" s="101">
        <v>1214008.26</v>
      </c>
      <c r="I6309" s="98">
        <v>1.0</v>
      </c>
      <c r="J6309" s="102">
        <v>4.8</v>
      </c>
      <c r="K6309" s="99">
        <v>2021.0</v>
      </c>
      <c r="L6309" s="98" t="s">
        <v>630</v>
      </c>
      <c r="M6309" s="98">
        <v>2021.0</v>
      </c>
      <c r="N6309" s="98" t="s">
        <v>161</v>
      </c>
      <c r="O6309" s="65" t="str">
        <f t="shared" si="1"/>
        <v>203166280001</v>
      </c>
      <c r="P6309" s="65">
        <f t="shared" si="2"/>
        <v>0</v>
      </c>
      <c r="Q6309" s="65">
        <f t="shared" si="3"/>
        <v>8</v>
      </c>
      <c r="R6309" s="65" t="str">
        <f t="shared" si="12"/>
        <v>20.316.628/0001-08</v>
      </c>
      <c r="S6309" s="84"/>
      <c r="T6309" s="84" t="str">
        <f t="shared" si="10"/>
        <v/>
      </c>
      <c r="U6309" s="84" t="str">
        <f t="shared" si="11"/>
        <v/>
      </c>
      <c r="V6309" s="65" t="str">
        <f t="shared" si="5"/>
        <v/>
      </c>
      <c r="W6309" s="84"/>
      <c r="X6309" s="84"/>
      <c r="Y6309" s="85"/>
      <c r="Z6309" s="85"/>
      <c r="AA6309" s="65" t="str">
        <f t="shared" si="6"/>
        <v/>
      </c>
      <c r="AB6309" s="65" t="str">
        <f t="shared" si="7"/>
        <v/>
      </c>
      <c r="AC6309" s="86"/>
      <c r="AD6309" s="87" t="str">
        <f t="shared" si="8"/>
        <v/>
      </c>
      <c r="AE6309" s="84"/>
      <c r="AF6309" s="86">
        <f>IF(AC6309&gt;0,AC6309,'⚙️ Config'!$B$10)</f>
        <v>0.0075</v>
      </c>
      <c r="AG6309" s="88">
        <f t="shared" si="9"/>
        <v>9105.06195</v>
      </c>
      <c r="AH6309" s="88">
        <f>AG6309*'⚙️ Config'!$B$11</f>
        <v>45525.30975</v>
      </c>
      <c r="AI6309" s="88">
        <f>AH6309*'⚙️ Config'!$B$12</f>
        <v>13657.59293</v>
      </c>
      <c r="AJ6309" s="64"/>
      <c r="AK6309" s="84"/>
      <c r="AL6309" s="84"/>
      <c r="AM6309" s="84"/>
      <c r="AN6309" s="84"/>
      <c r="AO6309" s="84"/>
      <c r="AP6309" s="84"/>
      <c r="AQ6309" s="84"/>
    </row>
    <row r="6310" ht="15.0" customHeight="1">
      <c r="A6310" s="98">
        <v>6307.0</v>
      </c>
      <c r="B6310" s="99" t="s">
        <v>13162</v>
      </c>
      <c r="C6310" s="98" t="s">
        <v>141</v>
      </c>
      <c r="D6310" s="98" t="s">
        <v>13163</v>
      </c>
      <c r="E6310" s="100">
        <v>33.76</v>
      </c>
      <c r="F6310" s="98" t="s">
        <v>86</v>
      </c>
      <c r="G6310" s="98" t="s">
        <v>606</v>
      </c>
      <c r="H6310" s="101">
        <v>1213560.81</v>
      </c>
      <c r="I6310" s="98">
        <v>1.0</v>
      </c>
      <c r="J6310" s="102">
        <v>4.6</v>
      </c>
      <c r="K6310" s="99">
        <v>2021.0</v>
      </c>
      <c r="L6310" s="98" t="s">
        <v>448</v>
      </c>
      <c r="M6310" s="98">
        <v>2021.0</v>
      </c>
      <c r="N6310" s="98" t="s">
        <v>161</v>
      </c>
      <c r="O6310" s="65" t="str">
        <f t="shared" si="1"/>
        <v>177916650001</v>
      </c>
      <c r="P6310" s="65">
        <f t="shared" si="2"/>
        <v>6</v>
      </c>
      <c r="Q6310" s="65">
        <f t="shared" si="3"/>
        <v>3</v>
      </c>
      <c r="R6310" s="65" t="str">
        <f t="shared" si="12"/>
        <v>17.791.665/0001-63</v>
      </c>
      <c r="S6310" s="84"/>
      <c r="T6310" s="84" t="str">
        <f t="shared" si="10"/>
        <v/>
      </c>
      <c r="U6310" s="84" t="str">
        <f t="shared" si="11"/>
        <v/>
      </c>
      <c r="V6310" s="65" t="str">
        <f t="shared" si="5"/>
        <v/>
      </c>
      <c r="W6310" s="84"/>
      <c r="X6310" s="84"/>
      <c r="Y6310" s="85"/>
      <c r="Z6310" s="85"/>
      <c r="AA6310" s="65" t="str">
        <f t="shared" si="6"/>
        <v/>
      </c>
      <c r="AB6310" s="65" t="str">
        <f t="shared" si="7"/>
        <v/>
      </c>
      <c r="AC6310" s="86"/>
      <c r="AD6310" s="87" t="str">
        <f t="shared" si="8"/>
        <v/>
      </c>
      <c r="AE6310" s="84"/>
      <c r="AF6310" s="86">
        <f>IF(AC6310&gt;0,AC6310,'⚙️ Config'!$B$10)</f>
        <v>0.0075</v>
      </c>
      <c r="AG6310" s="88">
        <f t="shared" si="9"/>
        <v>9101.706075</v>
      </c>
      <c r="AH6310" s="88">
        <f>AG6310*'⚙️ Config'!$B$11</f>
        <v>45508.53038</v>
      </c>
      <c r="AI6310" s="88">
        <f>AH6310*'⚙️ Config'!$B$12</f>
        <v>13652.55911</v>
      </c>
      <c r="AJ6310" s="64"/>
      <c r="AK6310" s="84"/>
      <c r="AL6310" s="84"/>
      <c r="AM6310" s="84"/>
      <c r="AN6310" s="84"/>
      <c r="AO6310" s="84"/>
      <c r="AP6310" s="84"/>
      <c r="AQ6310" s="84"/>
    </row>
    <row r="6311" ht="15.0" customHeight="1">
      <c r="A6311" s="103">
        <v>6308.0</v>
      </c>
      <c r="B6311" s="104" t="s">
        <v>13164</v>
      </c>
      <c r="C6311" s="103" t="s">
        <v>141</v>
      </c>
      <c r="D6311" s="103" t="s">
        <v>13165</v>
      </c>
      <c r="E6311" s="105">
        <v>33.49</v>
      </c>
      <c r="F6311" s="103" t="s">
        <v>86</v>
      </c>
      <c r="G6311" s="103" t="s">
        <v>606</v>
      </c>
      <c r="H6311" s="106">
        <v>1213265.4</v>
      </c>
      <c r="I6311" s="103">
        <v>1.0</v>
      </c>
      <c r="J6311" s="107">
        <v>4.7</v>
      </c>
      <c r="K6311" s="104">
        <v>2021.0</v>
      </c>
      <c r="L6311" s="103" t="s">
        <v>202</v>
      </c>
      <c r="M6311" s="103">
        <v>2021.0</v>
      </c>
      <c r="N6311" s="103" t="s">
        <v>161</v>
      </c>
      <c r="O6311" s="65" t="str">
        <f t="shared" si="1"/>
        <v>222972730001</v>
      </c>
      <c r="P6311" s="65">
        <f t="shared" si="2"/>
        <v>8</v>
      </c>
      <c r="Q6311" s="65">
        <f t="shared" si="3"/>
        <v>2</v>
      </c>
      <c r="R6311" s="65" t="str">
        <f t="shared" si="12"/>
        <v>22.297.273/0001-82</v>
      </c>
      <c r="S6311" s="84"/>
      <c r="T6311" s="84" t="str">
        <f t="shared" si="10"/>
        <v/>
      </c>
      <c r="U6311" s="84" t="str">
        <f t="shared" si="11"/>
        <v/>
      </c>
      <c r="V6311" s="65" t="str">
        <f t="shared" si="5"/>
        <v/>
      </c>
      <c r="W6311" s="84"/>
      <c r="X6311" s="84"/>
      <c r="Y6311" s="85"/>
      <c r="Z6311" s="85"/>
      <c r="AA6311" s="65" t="str">
        <f t="shared" si="6"/>
        <v/>
      </c>
      <c r="AB6311" s="65" t="str">
        <f t="shared" si="7"/>
        <v/>
      </c>
      <c r="AC6311" s="86"/>
      <c r="AD6311" s="87" t="str">
        <f t="shared" si="8"/>
        <v/>
      </c>
      <c r="AE6311" s="84"/>
      <c r="AF6311" s="86">
        <f>IF(AC6311&gt;0,AC6311,'⚙️ Config'!$B$10)</f>
        <v>0.0075</v>
      </c>
      <c r="AG6311" s="88">
        <f t="shared" si="9"/>
        <v>9099.4905</v>
      </c>
      <c r="AH6311" s="88">
        <f>AG6311*'⚙️ Config'!$B$11</f>
        <v>45497.4525</v>
      </c>
      <c r="AI6311" s="88">
        <f>AH6311*'⚙️ Config'!$B$12</f>
        <v>13649.23575</v>
      </c>
      <c r="AJ6311" s="64"/>
      <c r="AK6311" s="84"/>
      <c r="AL6311" s="84"/>
      <c r="AM6311" s="84"/>
      <c r="AN6311" s="84"/>
      <c r="AO6311" s="84"/>
      <c r="AP6311" s="84"/>
      <c r="AQ6311" s="84"/>
    </row>
    <row r="6312" ht="15.0" customHeight="1">
      <c r="A6312" s="98">
        <v>6309.0</v>
      </c>
      <c r="B6312" s="99" t="s">
        <v>13166</v>
      </c>
      <c r="C6312" s="98" t="s">
        <v>141</v>
      </c>
      <c r="D6312" s="98" t="s">
        <v>13167</v>
      </c>
      <c r="E6312" s="100">
        <v>33.0</v>
      </c>
      <c r="F6312" s="98" t="s">
        <v>86</v>
      </c>
      <c r="G6312" s="98" t="s">
        <v>606</v>
      </c>
      <c r="H6312" s="101">
        <v>1212806.86</v>
      </c>
      <c r="I6312" s="98">
        <v>1.0</v>
      </c>
      <c r="J6312" s="102">
        <v>4.9</v>
      </c>
      <c r="K6312" s="99">
        <v>2021.0</v>
      </c>
      <c r="L6312" s="98" t="s">
        <v>630</v>
      </c>
      <c r="M6312" s="98">
        <v>2021.0</v>
      </c>
      <c r="N6312" s="98" t="s">
        <v>342</v>
      </c>
      <c r="O6312" s="65" t="str">
        <f t="shared" si="1"/>
        <v>170311760001</v>
      </c>
      <c r="P6312" s="65">
        <f t="shared" si="2"/>
        <v>0</v>
      </c>
      <c r="Q6312" s="65">
        <f t="shared" si="3"/>
        <v>3</v>
      </c>
      <c r="R6312" s="65" t="str">
        <f t="shared" si="12"/>
        <v>17.031.176/0001-03</v>
      </c>
      <c r="S6312" s="84"/>
      <c r="T6312" s="84" t="str">
        <f t="shared" si="10"/>
        <v/>
      </c>
      <c r="U6312" s="84" t="str">
        <f t="shared" si="11"/>
        <v/>
      </c>
      <c r="V6312" s="65" t="str">
        <f t="shared" si="5"/>
        <v/>
      </c>
      <c r="W6312" s="84"/>
      <c r="X6312" s="84"/>
      <c r="Y6312" s="85"/>
      <c r="Z6312" s="85"/>
      <c r="AA6312" s="65" t="str">
        <f t="shared" si="6"/>
        <v/>
      </c>
      <c r="AB6312" s="65" t="str">
        <f t="shared" si="7"/>
        <v/>
      </c>
      <c r="AC6312" s="86"/>
      <c r="AD6312" s="87" t="str">
        <f t="shared" si="8"/>
        <v/>
      </c>
      <c r="AE6312" s="84"/>
      <c r="AF6312" s="86">
        <f>IF(AC6312&gt;0,AC6312,'⚙️ Config'!$B$10)</f>
        <v>0.0075</v>
      </c>
      <c r="AG6312" s="88">
        <f t="shared" si="9"/>
        <v>9096.05145</v>
      </c>
      <c r="AH6312" s="88">
        <f>AG6312*'⚙️ Config'!$B$11</f>
        <v>45480.25725</v>
      </c>
      <c r="AI6312" s="88">
        <f>AH6312*'⚙️ Config'!$B$12</f>
        <v>13644.07718</v>
      </c>
      <c r="AJ6312" s="64"/>
      <c r="AK6312" s="84"/>
      <c r="AL6312" s="84"/>
      <c r="AM6312" s="84"/>
      <c r="AN6312" s="84"/>
      <c r="AO6312" s="84"/>
      <c r="AP6312" s="84"/>
      <c r="AQ6312" s="84"/>
    </row>
    <row r="6313" ht="15.0" customHeight="1">
      <c r="A6313" s="98">
        <v>6310.0</v>
      </c>
      <c r="B6313" s="99" t="s">
        <v>13168</v>
      </c>
      <c r="C6313" s="98" t="s">
        <v>141</v>
      </c>
      <c r="D6313" s="98" t="s">
        <v>13169</v>
      </c>
      <c r="E6313" s="100">
        <v>33.49</v>
      </c>
      <c r="F6313" s="98" t="s">
        <v>86</v>
      </c>
      <c r="G6313" s="98" t="s">
        <v>606</v>
      </c>
      <c r="H6313" s="101">
        <v>1211882.16</v>
      </c>
      <c r="I6313" s="98">
        <v>1.0</v>
      </c>
      <c r="J6313" s="102">
        <v>4.7</v>
      </c>
      <c r="K6313" s="99">
        <v>2021.0</v>
      </c>
      <c r="L6313" s="98" t="s">
        <v>630</v>
      </c>
      <c r="M6313" s="98">
        <v>2021.0</v>
      </c>
      <c r="N6313" s="98" t="s">
        <v>161</v>
      </c>
      <c r="O6313" s="65" t="str">
        <f t="shared" si="1"/>
        <v>015952690001</v>
      </c>
      <c r="P6313" s="65">
        <f t="shared" si="2"/>
        <v>2</v>
      </c>
      <c r="Q6313" s="65">
        <f t="shared" si="3"/>
        <v>0</v>
      </c>
      <c r="R6313" s="65" t="str">
        <f t="shared" si="12"/>
        <v>01.595.269/0001-20</v>
      </c>
      <c r="S6313" s="84"/>
      <c r="T6313" s="84" t="str">
        <f t="shared" si="10"/>
        <v/>
      </c>
      <c r="U6313" s="84" t="str">
        <f t="shared" si="11"/>
        <v/>
      </c>
      <c r="V6313" s="65" t="str">
        <f t="shared" si="5"/>
        <v/>
      </c>
      <c r="W6313" s="84"/>
      <c r="X6313" s="84"/>
      <c r="Y6313" s="85"/>
      <c r="Z6313" s="85"/>
      <c r="AA6313" s="65" t="str">
        <f t="shared" si="6"/>
        <v/>
      </c>
      <c r="AB6313" s="65" t="str">
        <f t="shared" si="7"/>
        <v/>
      </c>
      <c r="AC6313" s="86"/>
      <c r="AD6313" s="87" t="str">
        <f t="shared" si="8"/>
        <v/>
      </c>
      <c r="AE6313" s="84"/>
      <c r="AF6313" s="86">
        <f>IF(AC6313&gt;0,AC6313,'⚙️ Config'!$B$10)</f>
        <v>0.0075</v>
      </c>
      <c r="AG6313" s="88">
        <f t="shared" si="9"/>
        <v>9089.1162</v>
      </c>
      <c r="AH6313" s="88">
        <f>AG6313*'⚙️ Config'!$B$11</f>
        <v>45445.581</v>
      </c>
      <c r="AI6313" s="88">
        <f>AH6313*'⚙️ Config'!$B$12</f>
        <v>13633.6743</v>
      </c>
      <c r="AJ6313" s="64"/>
      <c r="AK6313" s="84"/>
      <c r="AL6313" s="84"/>
      <c r="AM6313" s="84"/>
      <c r="AN6313" s="84"/>
      <c r="AO6313" s="84"/>
      <c r="AP6313" s="84"/>
      <c r="AQ6313" s="84"/>
    </row>
    <row r="6314" ht="15.0" customHeight="1">
      <c r="A6314" s="98">
        <v>6311.0</v>
      </c>
      <c r="B6314" s="99" t="s">
        <v>13170</v>
      </c>
      <c r="C6314" s="98" t="s">
        <v>141</v>
      </c>
      <c r="D6314" s="98" t="s">
        <v>13171</v>
      </c>
      <c r="E6314" s="100">
        <v>32.76</v>
      </c>
      <c r="F6314" s="98" t="s">
        <v>86</v>
      </c>
      <c r="G6314" s="98" t="s">
        <v>606</v>
      </c>
      <c r="H6314" s="101">
        <v>1210672.1</v>
      </c>
      <c r="I6314" s="98">
        <v>1.0</v>
      </c>
      <c r="J6314" s="102">
        <v>5.0</v>
      </c>
      <c r="K6314" s="99">
        <v>2021.0</v>
      </c>
      <c r="L6314" s="98" t="s">
        <v>630</v>
      </c>
      <c r="M6314" s="98">
        <v>2021.0</v>
      </c>
      <c r="N6314" s="98" t="s">
        <v>342</v>
      </c>
      <c r="O6314" s="65" t="str">
        <f t="shared" si="1"/>
        <v>063441460001</v>
      </c>
      <c r="P6314" s="65">
        <f t="shared" si="2"/>
        <v>3</v>
      </c>
      <c r="Q6314" s="65">
        <f t="shared" si="3"/>
        <v>0</v>
      </c>
      <c r="R6314" s="65" t="str">
        <f t="shared" si="12"/>
        <v>06.344.146/0001-30</v>
      </c>
      <c r="S6314" s="84"/>
      <c r="T6314" s="84" t="str">
        <f t="shared" si="10"/>
        <v/>
      </c>
      <c r="U6314" s="84" t="str">
        <f t="shared" si="11"/>
        <v/>
      </c>
      <c r="V6314" s="65" t="str">
        <f t="shared" si="5"/>
        <v/>
      </c>
      <c r="W6314" s="84"/>
      <c r="X6314" s="84"/>
      <c r="Y6314" s="85"/>
      <c r="Z6314" s="85"/>
      <c r="AA6314" s="65" t="str">
        <f t="shared" si="6"/>
        <v/>
      </c>
      <c r="AB6314" s="65" t="str">
        <f t="shared" si="7"/>
        <v/>
      </c>
      <c r="AC6314" s="86"/>
      <c r="AD6314" s="87" t="str">
        <f t="shared" si="8"/>
        <v/>
      </c>
      <c r="AE6314" s="84"/>
      <c r="AF6314" s="86">
        <f>IF(AC6314&gt;0,AC6314,'⚙️ Config'!$B$10)</f>
        <v>0.0075</v>
      </c>
      <c r="AG6314" s="88">
        <f t="shared" si="9"/>
        <v>9080.04075</v>
      </c>
      <c r="AH6314" s="88">
        <f>AG6314*'⚙️ Config'!$B$11</f>
        <v>45400.20375</v>
      </c>
      <c r="AI6314" s="88">
        <f>AH6314*'⚙️ Config'!$B$12</f>
        <v>13620.06113</v>
      </c>
      <c r="AJ6314" s="64"/>
      <c r="AK6314" s="84"/>
      <c r="AL6314" s="84"/>
      <c r="AM6314" s="84"/>
      <c r="AN6314" s="84"/>
      <c r="AO6314" s="84"/>
      <c r="AP6314" s="84"/>
      <c r="AQ6314" s="84"/>
    </row>
    <row r="6315" ht="15.0" customHeight="1">
      <c r="A6315" s="103">
        <v>6312.0</v>
      </c>
      <c r="B6315" s="104" t="s">
        <v>13172</v>
      </c>
      <c r="C6315" s="103" t="s">
        <v>141</v>
      </c>
      <c r="D6315" s="103" t="s">
        <v>13173</v>
      </c>
      <c r="E6315" s="105">
        <v>33.49</v>
      </c>
      <c r="F6315" s="103" t="s">
        <v>86</v>
      </c>
      <c r="G6315" s="103" t="s">
        <v>606</v>
      </c>
      <c r="H6315" s="106">
        <v>1208584.51</v>
      </c>
      <c r="I6315" s="103">
        <v>1.0</v>
      </c>
      <c r="J6315" s="107">
        <v>4.7</v>
      </c>
      <c r="K6315" s="104">
        <v>2021.0</v>
      </c>
      <c r="L6315" s="103" t="s">
        <v>630</v>
      </c>
      <c r="M6315" s="103">
        <v>2021.0</v>
      </c>
      <c r="N6315" s="103" t="s">
        <v>161</v>
      </c>
      <c r="O6315" s="65" t="str">
        <f t="shared" si="1"/>
        <v>135688890001</v>
      </c>
      <c r="P6315" s="65">
        <f t="shared" si="2"/>
        <v>5</v>
      </c>
      <c r="Q6315" s="65">
        <f t="shared" si="3"/>
        <v>0</v>
      </c>
      <c r="R6315" s="65" t="str">
        <f t="shared" si="12"/>
        <v>13.568.889/0001-50</v>
      </c>
      <c r="S6315" s="84"/>
      <c r="T6315" s="84" t="str">
        <f t="shared" si="10"/>
        <v/>
      </c>
      <c r="U6315" s="84" t="str">
        <f t="shared" si="11"/>
        <v/>
      </c>
      <c r="V6315" s="65" t="str">
        <f t="shared" si="5"/>
        <v/>
      </c>
      <c r="W6315" s="84"/>
      <c r="X6315" s="84"/>
      <c r="Y6315" s="85"/>
      <c r="Z6315" s="85"/>
      <c r="AA6315" s="65" t="str">
        <f t="shared" si="6"/>
        <v/>
      </c>
      <c r="AB6315" s="65" t="str">
        <f t="shared" si="7"/>
        <v/>
      </c>
      <c r="AC6315" s="86"/>
      <c r="AD6315" s="87" t="str">
        <f t="shared" si="8"/>
        <v/>
      </c>
      <c r="AE6315" s="84"/>
      <c r="AF6315" s="86">
        <f>IF(AC6315&gt;0,AC6315,'⚙️ Config'!$B$10)</f>
        <v>0.0075</v>
      </c>
      <c r="AG6315" s="88">
        <f t="shared" si="9"/>
        <v>9064.383825</v>
      </c>
      <c r="AH6315" s="88">
        <f>AG6315*'⚙️ Config'!$B$11</f>
        <v>45321.91913</v>
      </c>
      <c r="AI6315" s="88">
        <f>AH6315*'⚙️ Config'!$B$12</f>
        <v>13596.57574</v>
      </c>
      <c r="AJ6315" s="64"/>
      <c r="AK6315" s="84"/>
      <c r="AL6315" s="84"/>
      <c r="AM6315" s="84"/>
      <c r="AN6315" s="84"/>
      <c r="AO6315" s="84"/>
      <c r="AP6315" s="84"/>
      <c r="AQ6315" s="84"/>
    </row>
    <row r="6316" ht="15.0" customHeight="1">
      <c r="A6316" s="98">
        <v>6313.0</v>
      </c>
      <c r="B6316" s="99" t="s">
        <v>13174</v>
      </c>
      <c r="C6316" s="98" t="s">
        <v>154</v>
      </c>
      <c r="D6316" s="98" t="s">
        <v>13175</v>
      </c>
      <c r="E6316" s="100">
        <v>33.24</v>
      </c>
      <c r="F6316" s="98" t="s">
        <v>86</v>
      </c>
      <c r="G6316" s="98" t="s">
        <v>606</v>
      </c>
      <c r="H6316" s="101">
        <v>1208460.92</v>
      </c>
      <c r="I6316" s="98">
        <v>1.0</v>
      </c>
      <c r="J6316" s="102">
        <v>4.8</v>
      </c>
      <c r="K6316" s="99">
        <v>2021.0</v>
      </c>
      <c r="L6316" s="98" t="s">
        <v>630</v>
      </c>
      <c r="M6316" s="98">
        <v>2021.0</v>
      </c>
      <c r="N6316" s="98" t="s">
        <v>161</v>
      </c>
      <c r="O6316" s="65" t="str">
        <f t="shared" si="1"/>
        <v>177270380001</v>
      </c>
      <c r="P6316" s="65">
        <f t="shared" si="2"/>
        <v>6</v>
      </c>
      <c r="Q6316" s="65">
        <f t="shared" si="3"/>
        <v>3</v>
      </c>
      <c r="R6316" s="65" t="str">
        <f t="shared" si="12"/>
        <v>17.727.038/0001-63</v>
      </c>
      <c r="S6316" s="84"/>
      <c r="T6316" s="84" t="str">
        <f t="shared" si="10"/>
        <v/>
      </c>
      <c r="U6316" s="84" t="str">
        <f t="shared" si="11"/>
        <v/>
      </c>
      <c r="V6316" s="65" t="str">
        <f t="shared" si="5"/>
        <v/>
      </c>
      <c r="W6316" s="84"/>
      <c r="X6316" s="84"/>
      <c r="Y6316" s="85"/>
      <c r="Z6316" s="85"/>
      <c r="AA6316" s="65" t="str">
        <f t="shared" si="6"/>
        <v/>
      </c>
      <c r="AB6316" s="65" t="str">
        <f t="shared" si="7"/>
        <v/>
      </c>
      <c r="AC6316" s="86"/>
      <c r="AD6316" s="87" t="str">
        <f t="shared" si="8"/>
        <v/>
      </c>
      <c r="AE6316" s="84"/>
      <c r="AF6316" s="86">
        <f>IF(AC6316&gt;0,AC6316,'⚙️ Config'!$B$10)</f>
        <v>0.0075</v>
      </c>
      <c r="AG6316" s="88">
        <f t="shared" si="9"/>
        <v>9063.4569</v>
      </c>
      <c r="AH6316" s="88">
        <f>AG6316*'⚙️ Config'!$B$11</f>
        <v>45317.2845</v>
      </c>
      <c r="AI6316" s="88">
        <f>AH6316*'⚙️ Config'!$B$12</f>
        <v>13595.18535</v>
      </c>
      <c r="AJ6316" s="64"/>
      <c r="AK6316" s="84"/>
      <c r="AL6316" s="84"/>
      <c r="AM6316" s="84"/>
      <c r="AN6316" s="84"/>
      <c r="AO6316" s="84"/>
      <c r="AP6316" s="84"/>
      <c r="AQ6316" s="84"/>
    </row>
    <row r="6317" ht="15.0" customHeight="1">
      <c r="A6317" s="103">
        <v>6314.0</v>
      </c>
      <c r="B6317" s="104" t="s">
        <v>13176</v>
      </c>
      <c r="C6317" s="103" t="s">
        <v>141</v>
      </c>
      <c r="D6317" s="103" t="s">
        <v>13177</v>
      </c>
      <c r="E6317" s="105">
        <v>33.76</v>
      </c>
      <c r="F6317" s="103" t="s">
        <v>86</v>
      </c>
      <c r="G6317" s="103" t="s">
        <v>606</v>
      </c>
      <c r="H6317" s="106">
        <v>1207792.95</v>
      </c>
      <c r="I6317" s="103">
        <v>1.0</v>
      </c>
      <c r="J6317" s="107">
        <v>4.6</v>
      </c>
      <c r="K6317" s="104">
        <v>2021.0</v>
      </c>
      <c r="L6317" s="103" t="s">
        <v>630</v>
      </c>
      <c r="M6317" s="103">
        <v>2021.0</v>
      </c>
      <c r="N6317" s="103" t="s">
        <v>161</v>
      </c>
      <c r="O6317" s="65" t="str">
        <f t="shared" si="1"/>
        <v>150039580001</v>
      </c>
      <c r="P6317" s="65">
        <f t="shared" si="2"/>
        <v>0</v>
      </c>
      <c r="Q6317" s="65">
        <f t="shared" si="3"/>
        <v>3</v>
      </c>
      <c r="R6317" s="65" t="str">
        <f t="shared" si="12"/>
        <v>15.003.958/0001-03</v>
      </c>
      <c r="S6317" s="84"/>
      <c r="T6317" s="84" t="str">
        <f t="shared" si="10"/>
        <v/>
      </c>
      <c r="U6317" s="84" t="str">
        <f t="shared" si="11"/>
        <v/>
      </c>
      <c r="V6317" s="65" t="str">
        <f t="shared" si="5"/>
        <v/>
      </c>
      <c r="W6317" s="84"/>
      <c r="X6317" s="84"/>
      <c r="Y6317" s="85"/>
      <c r="Z6317" s="85"/>
      <c r="AA6317" s="65" t="str">
        <f t="shared" si="6"/>
        <v/>
      </c>
      <c r="AB6317" s="65" t="str">
        <f t="shared" si="7"/>
        <v/>
      </c>
      <c r="AC6317" s="86"/>
      <c r="AD6317" s="87" t="str">
        <f t="shared" si="8"/>
        <v/>
      </c>
      <c r="AE6317" s="84"/>
      <c r="AF6317" s="86">
        <f>IF(AC6317&gt;0,AC6317,'⚙️ Config'!$B$10)</f>
        <v>0.0075</v>
      </c>
      <c r="AG6317" s="88">
        <f t="shared" si="9"/>
        <v>9058.447125</v>
      </c>
      <c r="AH6317" s="88">
        <f>AG6317*'⚙️ Config'!$B$11</f>
        <v>45292.23563</v>
      </c>
      <c r="AI6317" s="88">
        <f>AH6317*'⚙️ Config'!$B$12</f>
        <v>13587.67069</v>
      </c>
      <c r="AJ6317" s="64"/>
      <c r="AK6317" s="84"/>
      <c r="AL6317" s="84"/>
      <c r="AM6317" s="84"/>
      <c r="AN6317" s="84"/>
      <c r="AO6317" s="84"/>
      <c r="AP6317" s="84"/>
      <c r="AQ6317" s="84"/>
    </row>
    <row r="6318" ht="15.0" customHeight="1">
      <c r="A6318" s="98">
        <v>6315.0</v>
      </c>
      <c r="B6318" s="99" t="s">
        <v>13178</v>
      </c>
      <c r="C6318" s="98" t="s">
        <v>141</v>
      </c>
      <c r="D6318" s="98" t="s">
        <v>13179</v>
      </c>
      <c r="E6318" s="100">
        <v>33.49</v>
      </c>
      <c r="F6318" s="98" t="s">
        <v>86</v>
      </c>
      <c r="G6318" s="98" t="s">
        <v>606</v>
      </c>
      <c r="H6318" s="101">
        <v>1207252.3</v>
      </c>
      <c r="I6318" s="98">
        <v>1.0</v>
      </c>
      <c r="J6318" s="102">
        <v>4.7</v>
      </c>
      <c r="K6318" s="99">
        <v>2021.0</v>
      </c>
      <c r="L6318" s="98" t="s">
        <v>630</v>
      </c>
      <c r="M6318" s="98">
        <v>2021.0</v>
      </c>
      <c r="N6318" s="98" t="s">
        <v>161</v>
      </c>
      <c r="O6318" s="65" t="str">
        <f t="shared" si="1"/>
        <v>678155220001</v>
      </c>
      <c r="P6318" s="65">
        <f t="shared" si="2"/>
        <v>1</v>
      </c>
      <c r="Q6318" s="65">
        <f t="shared" si="3"/>
        <v>2</v>
      </c>
      <c r="R6318" s="65" t="str">
        <f t="shared" si="12"/>
        <v>67.815.522/0001-12</v>
      </c>
      <c r="S6318" s="84"/>
      <c r="T6318" s="84" t="str">
        <f t="shared" si="10"/>
        <v/>
      </c>
      <c r="U6318" s="84" t="str">
        <f t="shared" si="11"/>
        <v/>
      </c>
      <c r="V6318" s="65" t="str">
        <f t="shared" si="5"/>
        <v/>
      </c>
      <c r="W6318" s="84"/>
      <c r="X6318" s="84"/>
      <c r="Y6318" s="85"/>
      <c r="Z6318" s="85"/>
      <c r="AA6318" s="65" t="str">
        <f t="shared" si="6"/>
        <v/>
      </c>
      <c r="AB6318" s="65" t="str">
        <f t="shared" si="7"/>
        <v/>
      </c>
      <c r="AC6318" s="86"/>
      <c r="AD6318" s="87" t="str">
        <f t="shared" si="8"/>
        <v/>
      </c>
      <c r="AE6318" s="84"/>
      <c r="AF6318" s="86">
        <f>IF(AC6318&gt;0,AC6318,'⚙️ Config'!$B$10)</f>
        <v>0.0075</v>
      </c>
      <c r="AG6318" s="88">
        <f t="shared" si="9"/>
        <v>9054.39225</v>
      </c>
      <c r="AH6318" s="88">
        <f>AG6318*'⚙️ Config'!$B$11</f>
        <v>45271.96125</v>
      </c>
      <c r="AI6318" s="88">
        <f>AH6318*'⚙️ Config'!$B$12</f>
        <v>13581.58838</v>
      </c>
      <c r="AJ6318" s="64"/>
      <c r="AK6318" s="84"/>
      <c r="AL6318" s="84"/>
      <c r="AM6318" s="84"/>
      <c r="AN6318" s="84"/>
      <c r="AO6318" s="84"/>
      <c r="AP6318" s="84"/>
      <c r="AQ6318" s="84"/>
    </row>
    <row r="6319" ht="15.0" customHeight="1">
      <c r="A6319" s="98">
        <v>6316.0</v>
      </c>
      <c r="B6319" s="99" t="s">
        <v>13180</v>
      </c>
      <c r="C6319" s="98" t="s">
        <v>141</v>
      </c>
      <c r="D6319" s="98" t="s">
        <v>13181</v>
      </c>
      <c r="E6319" s="100">
        <v>33.24</v>
      </c>
      <c r="F6319" s="98" t="s">
        <v>86</v>
      </c>
      <c r="G6319" s="98" t="s">
        <v>606</v>
      </c>
      <c r="H6319" s="101">
        <v>1206955.35</v>
      </c>
      <c r="I6319" s="98">
        <v>1.0</v>
      </c>
      <c r="J6319" s="102">
        <v>4.8</v>
      </c>
      <c r="K6319" s="99">
        <v>2021.0</v>
      </c>
      <c r="L6319" s="98" t="s">
        <v>448</v>
      </c>
      <c r="M6319" s="98">
        <v>2021.0</v>
      </c>
      <c r="N6319" s="98" t="s">
        <v>145</v>
      </c>
      <c r="O6319" s="65" t="str">
        <f t="shared" si="1"/>
        <v>350821290001</v>
      </c>
      <c r="P6319" s="65">
        <f t="shared" si="2"/>
        <v>7</v>
      </c>
      <c r="Q6319" s="65">
        <f t="shared" si="3"/>
        <v>0</v>
      </c>
      <c r="R6319" s="65" t="str">
        <f t="shared" si="12"/>
        <v>35.082.129/0001-70</v>
      </c>
      <c r="S6319" s="84"/>
      <c r="T6319" s="84" t="str">
        <f t="shared" si="10"/>
        <v/>
      </c>
      <c r="U6319" s="84" t="str">
        <f t="shared" si="11"/>
        <v/>
      </c>
      <c r="V6319" s="65" t="str">
        <f t="shared" si="5"/>
        <v/>
      </c>
      <c r="W6319" s="84"/>
      <c r="X6319" s="84"/>
      <c r="Y6319" s="85"/>
      <c r="Z6319" s="85"/>
      <c r="AA6319" s="65" t="str">
        <f t="shared" si="6"/>
        <v/>
      </c>
      <c r="AB6319" s="65" t="str">
        <f t="shared" si="7"/>
        <v/>
      </c>
      <c r="AC6319" s="86"/>
      <c r="AD6319" s="87" t="str">
        <f t="shared" si="8"/>
        <v/>
      </c>
      <c r="AE6319" s="84"/>
      <c r="AF6319" s="86">
        <f>IF(AC6319&gt;0,AC6319,'⚙️ Config'!$B$10)</f>
        <v>0.0075</v>
      </c>
      <c r="AG6319" s="88">
        <f t="shared" si="9"/>
        <v>9052.165125</v>
      </c>
      <c r="AH6319" s="88">
        <f>AG6319*'⚙️ Config'!$B$11</f>
        <v>45260.82563</v>
      </c>
      <c r="AI6319" s="88">
        <f>AH6319*'⚙️ Config'!$B$12</f>
        <v>13578.24769</v>
      </c>
      <c r="AJ6319" s="64"/>
      <c r="AK6319" s="84"/>
      <c r="AL6319" s="84"/>
      <c r="AM6319" s="84"/>
      <c r="AN6319" s="84"/>
      <c r="AO6319" s="84"/>
      <c r="AP6319" s="84"/>
      <c r="AQ6319" s="84"/>
    </row>
    <row r="6320" ht="15.0" customHeight="1">
      <c r="A6320" s="98">
        <v>6317.0</v>
      </c>
      <c r="B6320" s="99" t="s">
        <v>13182</v>
      </c>
      <c r="C6320" s="98" t="s">
        <v>141</v>
      </c>
      <c r="D6320" s="98" t="s">
        <v>13183</v>
      </c>
      <c r="E6320" s="100">
        <v>33.49</v>
      </c>
      <c r="F6320" s="98" t="s">
        <v>86</v>
      </c>
      <c r="G6320" s="98" t="s">
        <v>606</v>
      </c>
      <c r="H6320" s="101">
        <v>1206710.58</v>
      </c>
      <c r="I6320" s="98">
        <v>1.0</v>
      </c>
      <c r="J6320" s="102">
        <v>4.7</v>
      </c>
      <c r="K6320" s="99">
        <v>2021.0</v>
      </c>
      <c r="L6320" s="98" t="s">
        <v>630</v>
      </c>
      <c r="M6320" s="98">
        <v>2021.0</v>
      </c>
      <c r="N6320" s="98" t="s">
        <v>161</v>
      </c>
      <c r="O6320" s="65" t="str">
        <f t="shared" si="1"/>
        <v>608794670001</v>
      </c>
      <c r="P6320" s="65">
        <f t="shared" si="2"/>
        <v>8</v>
      </c>
      <c r="Q6320" s="65">
        <f t="shared" si="3"/>
        <v>5</v>
      </c>
      <c r="R6320" s="65" t="str">
        <f t="shared" si="12"/>
        <v>60.879.467/0001-85</v>
      </c>
      <c r="S6320" s="84"/>
      <c r="T6320" s="84" t="str">
        <f t="shared" si="10"/>
        <v/>
      </c>
      <c r="U6320" s="84" t="str">
        <f t="shared" si="11"/>
        <v/>
      </c>
      <c r="V6320" s="65" t="str">
        <f t="shared" si="5"/>
        <v/>
      </c>
      <c r="W6320" s="84"/>
      <c r="X6320" s="84"/>
      <c r="Y6320" s="85"/>
      <c r="Z6320" s="85"/>
      <c r="AA6320" s="65" t="str">
        <f t="shared" si="6"/>
        <v/>
      </c>
      <c r="AB6320" s="65" t="str">
        <f t="shared" si="7"/>
        <v/>
      </c>
      <c r="AC6320" s="86"/>
      <c r="AD6320" s="87" t="str">
        <f t="shared" si="8"/>
        <v/>
      </c>
      <c r="AE6320" s="84"/>
      <c r="AF6320" s="86">
        <f>IF(AC6320&gt;0,AC6320,'⚙️ Config'!$B$10)</f>
        <v>0.0075</v>
      </c>
      <c r="AG6320" s="88">
        <f t="shared" si="9"/>
        <v>9050.32935</v>
      </c>
      <c r="AH6320" s="88">
        <f>AG6320*'⚙️ Config'!$B$11</f>
        <v>45251.64675</v>
      </c>
      <c r="AI6320" s="88">
        <f>AH6320*'⚙️ Config'!$B$12</f>
        <v>13575.49403</v>
      </c>
      <c r="AJ6320" s="64"/>
      <c r="AK6320" s="84"/>
      <c r="AL6320" s="84"/>
      <c r="AM6320" s="84"/>
      <c r="AN6320" s="84"/>
      <c r="AO6320" s="84"/>
      <c r="AP6320" s="84"/>
      <c r="AQ6320" s="84"/>
    </row>
    <row r="6321" ht="15.0" customHeight="1">
      <c r="A6321" s="98">
        <v>6318.0</v>
      </c>
      <c r="B6321" s="99" t="s">
        <v>13184</v>
      </c>
      <c r="C6321" s="98" t="s">
        <v>141</v>
      </c>
      <c r="D6321" s="98" t="s">
        <v>13185</v>
      </c>
      <c r="E6321" s="100">
        <v>32.76</v>
      </c>
      <c r="F6321" s="98" t="s">
        <v>86</v>
      </c>
      <c r="G6321" s="98" t="s">
        <v>606</v>
      </c>
      <c r="H6321" s="101">
        <v>1206461.58</v>
      </c>
      <c r="I6321" s="98">
        <v>1.0</v>
      </c>
      <c r="J6321" s="102">
        <v>5.0</v>
      </c>
      <c r="K6321" s="99">
        <v>2021.0</v>
      </c>
      <c r="L6321" s="98" t="s">
        <v>630</v>
      </c>
      <c r="M6321" s="98">
        <v>2021.0</v>
      </c>
      <c r="N6321" s="98" t="s">
        <v>161</v>
      </c>
      <c r="O6321" s="65" t="str">
        <f t="shared" si="1"/>
        <v>294922930001</v>
      </c>
      <c r="P6321" s="65">
        <f t="shared" si="2"/>
        <v>5</v>
      </c>
      <c r="Q6321" s="65">
        <f t="shared" si="3"/>
        <v>3</v>
      </c>
      <c r="R6321" s="65" t="str">
        <f t="shared" si="12"/>
        <v>29.492.293/0001-53</v>
      </c>
      <c r="S6321" s="84"/>
      <c r="T6321" s="84" t="str">
        <f t="shared" si="10"/>
        <v/>
      </c>
      <c r="U6321" s="84" t="str">
        <f t="shared" si="11"/>
        <v/>
      </c>
      <c r="V6321" s="65" t="str">
        <f t="shared" si="5"/>
        <v/>
      </c>
      <c r="W6321" s="84"/>
      <c r="X6321" s="84"/>
      <c r="Y6321" s="85"/>
      <c r="Z6321" s="85"/>
      <c r="AA6321" s="65" t="str">
        <f t="shared" si="6"/>
        <v/>
      </c>
      <c r="AB6321" s="65" t="str">
        <f t="shared" si="7"/>
        <v/>
      </c>
      <c r="AC6321" s="86"/>
      <c r="AD6321" s="87" t="str">
        <f t="shared" si="8"/>
        <v/>
      </c>
      <c r="AE6321" s="84"/>
      <c r="AF6321" s="86">
        <f>IF(AC6321&gt;0,AC6321,'⚙️ Config'!$B$10)</f>
        <v>0.0075</v>
      </c>
      <c r="AG6321" s="88">
        <f t="shared" si="9"/>
        <v>9048.46185</v>
      </c>
      <c r="AH6321" s="88">
        <f>AG6321*'⚙️ Config'!$B$11</f>
        <v>45242.30925</v>
      </c>
      <c r="AI6321" s="88">
        <f>AH6321*'⚙️ Config'!$B$12</f>
        <v>13572.69278</v>
      </c>
      <c r="AJ6321" s="64"/>
      <c r="AK6321" s="84"/>
      <c r="AL6321" s="84"/>
      <c r="AM6321" s="84"/>
      <c r="AN6321" s="84"/>
      <c r="AO6321" s="84"/>
      <c r="AP6321" s="84"/>
      <c r="AQ6321" s="84"/>
    </row>
    <row r="6322" ht="15.0" customHeight="1">
      <c r="A6322" s="98">
        <v>6319.0</v>
      </c>
      <c r="B6322" s="99" t="s">
        <v>13186</v>
      </c>
      <c r="C6322" s="98" t="s">
        <v>141</v>
      </c>
      <c r="D6322" s="98" t="s">
        <v>13187</v>
      </c>
      <c r="E6322" s="100">
        <v>32.76</v>
      </c>
      <c r="F6322" s="98" t="s">
        <v>86</v>
      </c>
      <c r="G6322" s="98" t="s">
        <v>606</v>
      </c>
      <c r="H6322" s="101">
        <v>1205384.6</v>
      </c>
      <c r="I6322" s="98">
        <v>1.0</v>
      </c>
      <c r="J6322" s="102">
        <v>5.0</v>
      </c>
      <c r="K6322" s="99">
        <v>2021.0</v>
      </c>
      <c r="L6322" s="98" t="s">
        <v>202</v>
      </c>
      <c r="M6322" s="98">
        <v>2021.0</v>
      </c>
      <c r="N6322" s="98" t="s">
        <v>161</v>
      </c>
      <c r="O6322" s="65" t="str">
        <f t="shared" si="1"/>
        <v>049992740001</v>
      </c>
      <c r="P6322" s="65">
        <f t="shared" si="2"/>
        <v>9</v>
      </c>
      <c r="Q6322" s="65">
        <f t="shared" si="3"/>
        <v>7</v>
      </c>
      <c r="R6322" s="65" t="str">
        <f t="shared" si="12"/>
        <v>04.999.274/0001-97</v>
      </c>
      <c r="S6322" s="84"/>
      <c r="T6322" s="84" t="str">
        <f t="shared" si="10"/>
        <v/>
      </c>
      <c r="U6322" s="84" t="str">
        <f t="shared" si="11"/>
        <v/>
      </c>
      <c r="V6322" s="65" t="str">
        <f t="shared" si="5"/>
        <v/>
      </c>
      <c r="W6322" s="84"/>
      <c r="X6322" s="84"/>
      <c r="Y6322" s="85"/>
      <c r="Z6322" s="85"/>
      <c r="AA6322" s="65" t="str">
        <f t="shared" si="6"/>
        <v/>
      </c>
      <c r="AB6322" s="65" t="str">
        <f t="shared" si="7"/>
        <v/>
      </c>
      <c r="AC6322" s="86"/>
      <c r="AD6322" s="87" t="str">
        <f t="shared" si="8"/>
        <v/>
      </c>
      <c r="AE6322" s="84"/>
      <c r="AF6322" s="86">
        <f>IF(AC6322&gt;0,AC6322,'⚙️ Config'!$B$10)</f>
        <v>0.0075</v>
      </c>
      <c r="AG6322" s="88">
        <f t="shared" si="9"/>
        <v>9040.3845</v>
      </c>
      <c r="AH6322" s="88">
        <f>AG6322*'⚙️ Config'!$B$11</f>
        <v>45201.9225</v>
      </c>
      <c r="AI6322" s="88">
        <f>AH6322*'⚙️ Config'!$B$12</f>
        <v>13560.57675</v>
      </c>
      <c r="AJ6322" s="64"/>
      <c r="AK6322" s="84"/>
      <c r="AL6322" s="84"/>
      <c r="AM6322" s="84"/>
      <c r="AN6322" s="84"/>
      <c r="AO6322" s="84"/>
      <c r="AP6322" s="84"/>
      <c r="AQ6322" s="84"/>
    </row>
    <row r="6323" ht="15.0" customHeight="1">
      <c r="A6323" s="103">
        <v>6320.0</v>
      </c>
      <c r="B6323" s="104" t="s">
        <v>13188</v>
      </c>
      <c r="C6323" s="103" t="s">
        <v>141</v>
      </c>
      <c r="D6323" s="103" t="s">
        <v>13189</v>
      </c>
      <c r="E6323" s="105">
        <v>32.76</v>
      </c>
      <c r="F6323" s="103" t="s">
        <v>86</v>
      </c>
      <c r="G6323" s="103" t="s">
        <v>606</v>
      </c>
      <c r="H6323" s="106">
        <v>1204173.72</v>
      </c>
      <c r="I6323" s="103">
        <v>1.0</v>
      </c>
      <c r="J6323" s="107">
        <v>5.0</v>
      </c>
      <c r="K6323" s="104">
        <v>2021.0</v>
      </c>
      <c r="L6323" s="103" t="s">
        <v>630</v>
      </c>
      <c r="M6323" s="103">
        <v>2021.0</v>
      </c>
      <c r="N6323" s="103" t="s">
        <v>161</v>
      </c>
      <c r="O6323" s="65" t="str">
        <f t="shared" si="1"/>
        <v>122373600001</v>
      </c>
      <c r="P6323" s="65">
        <f t="shared" si="2"/>
        <v>9</v>
      </c>
      <c r="Q6323" s="65">
        <f t="shared" si="3"/>
        <v>0</v>
      </c>
      <c r="R6323" s="65" t="str">
        <f t="shared" si="12"/>
        <v>12.237.360/0001-90</v>
      </c>
      <c r="S6323" s="84"/>
      <c r="T6323" s="84" t="str">
        <f t="shared" si="10"/>
        <v/>
      </c>
      <c r="U6323" s="84" t="str">
        <f t="shared" si="11"/>
        <v/>
      </c>
      <c r="V6323" s="65" t="str">
        <f t="shared" si="5"/>
        <v/>
      </c>
      <c r="W6323" s="84"/>
      <c r="X6323" s="84"/>
      <c r="Y6323" s="85"/>
      <c r="Z6323" s="85"/>
      <c r="AA6323" s="65" t="str">
        <f t="shared" si="6"/>
        <v/>
      </c>
      <c r="AB6323" s="65" t="str">
        <f t="shared" si="7"/>
        <v/>
      </c>
      <c r="AC6323" s="86"/>
      <c r="AD6323" s="87" t="str">
        <f t="shared" si="8"/>
        <v/>
      </c>
      <c r="AE6323" s="84"/>
      <c r="AF6323" s="86">
        <f>IF(AC6323&gt;0,AC6323,'⚙️ Config'!$B$10)</f>
        <v>0.0075</v>
      </c>
      <c r="AG6323" s="88">
        <f t="shared" si="9"/>
        <v>9031.3029</v>
      </c>
      <c r="AH6323" s="88">
        <f>AG6323*'⚙️ Config'!$B$11</f>
        <v>45156.5145</v>
      </c>
      <c r="AI6323" s="88">
        <f>AH6323*'⚙️ Config'!$B$12</f>
        <v>13546.95435</v>
      </c>
      <c r="AJ6323" s="64"/>
      <c r="AK6323" s="84"/>
      <c r="AL6323" s="84"/>
      <c r="AM6323" s="84"/>
      <c r="AN6323" s="84"/>
      <c r="AO6323" s="84"/>
      <c r="AP6323" s="84"/>
      <c r="AQ6323" s="84"/>
    </row>
    <row r="6324" ht="15.0" customHeight="1">
      <c r="A6324" s="98">
        <v>6321.0</v>
      </c>
      <c r="B6324" s="99" t="s">
        <v>13190</v>
      </c>
      <c r="C6324" s="98" t="s">
        <v>141</v>
      </c>
      <c r="D6324" s="98" t="s">
        <v>13191</v>
      </c>
      <c r="E6324" s="100">
        <v>33.49</v>
      </c>
      <c r="F6324" s="98" t="s">
        <v>86</v>
      </c>
      <c r="G6324" s="98" t="s">
        <v>606</v>
      </c>
      <c r="H6324" s="101">
        <v>1203698.02</v>
      </c>
      <c r="I6324" s="98">
        <v>1.0</v>
      </c>
      <c r="J6324" s="102">
        <v>4.7</v>
      </c>
      <c r="K6324" s="99">
        <v>2021.0</v>
      </c>
      <c r="L6324" s="98" t="s">
        <v>630</v>
      </c>
      <c r="M6324" s="98">
        <v>2021.0</v>
      </c>
      <c r="N6324" s="98" t="s">
        <v>145</v>
      </c>
      <c r="O6324" s="65" t="str">
        <f t="shared" si="1"/>
        <v>205054990001</v>
      </c>
      <c r="P6324" s="65">
        <f t="shared" si="2"/>
        <v>0</v>
      </c>
      <c r="Q6324" s="65">
        <f t="shared" si="3"/>
        <v>4</v>
      </c>
      <c r="R6324" s="65" t="str">
        <f t="shared" si="12"/>
        <v>20.505.499/0001-04</v>
      </c>
      <c r="S6324" s="84"/>
      <c r="T6324" s="84" t="str">
        <f t="shared" si="10"/>
        <v/>
      </c>
      <c r="U6324" s="84" t="str">
        <f t="shared" si="11"/>
        <v/>
      </c>
      <c r="V6324" s="65" t="str">
        <f t="shared" si="5"/>
        <v/>
      </c>
      <c r="W6324" s="84"/>
      <c r="X6324" s="84"/>
      <c r="Y6324" s="85"/>
      <c r="Z6324" s="85"/>
      <c r="AA6324" s="65" t="str">
        <f t="shared" si="6"/>
        <v/>
      </c>
      <c r="AB6324" s="65" t="str">
        <f t="shared" si="7"/>
        <v/>
      </c>
      <c r="AC6324" s="86"/>
      <c r="AD6324" s="87" t="str">
        <f t="shared" si="8"/>
        <v/>
      </c>
      <c r="AE6324" s="84"/>
      <c r="AF6324" s="86">
        <f>IF(AC6324&gt;0,AC6324,'⚙️ Config'!$B$10)</f>
        <v>0.0075</v>
      </c>
      <c r="AG6324" s="88">
        <f t="shared" si="9"/>
        <v>9027.73515</v>
      </c>
      <c r="AH6324" s="88">
        <f>AG6324*'⚙️ Config'!$B$11</f>
        <v>45138.67575</v>
      </c>
      <c r="AI6324" s="88">
        <f>AH6324*'⚙️ Config'!$B$12</f>
        <v>13541.60273</v>
      </c>
      <c r="AJ6324" s="64"/>
      <c r="AK6324" s="84"/>
      <c r="AL6324" s="84"/>
      <c r="AM6324" s="84"/>
      <c r="AN6324" s="84"/>
      <c r="AO6324" s="84"/>
      <c r="AP6324" s="84"/>
      <c r="AQ6324" s="84"/>
    </row>
    <row r="6325" ht="15.0" customHeight="1">
      <c r="A6325" s="98">
        <v>6322.0</v>
      </c>
      <c r="B6325" s="99" t="s">
        <v>13192</v>
      </c>
      <c r="C6325" s="98" t="s">
        <v>141</v>
      </c>
      <c r="D6325" s="98" t="s">
        <v>13193</v>
      </c>
      <c r="E6325" s="100">
        <v>33.49</v>
      </c>
      <c r="F6325" s="98" t="s">
        <v>86</v>
      </c>
      <c r="G6325" s="98" t="s">
        <v>606</v>
      </c>
      <c r="H6325" s="101">
        <v>1202835.42</v>
      </c>
      <c r="I6325" s="98">
        <v>1.0</v>
      </c>
      <c r="J6325" s="102">
        <v>4.7</v>
      </c>
      <c r="K6325" s="99">
        <v>2021.0</v>
      </c>
      <c r="L6325" s="98" t="s">
        <v>630</v>
      </c>
      <c r="M6325" s="98">
        <v>2021.0</v>
      </c>
      <c r="N6325" s="98" t="s">
        <v>145</v>
      </c>
      <c r="O6325" s="65" t="str">
        <f t="shared" si="1"/>
        <v>140799840001</v>
      </c>
      <c r="P6325" s="65">
        <f t="shared" si="2"/>
        <v>5</v>
      </c>
      <c r="Q6325" s="65">
        <f t="shared" si="3"/>
        <v>2</v>
      </c>
      <c r="R6325" s="65" t="str">
        <f t="shared" si="12"/>
        <v>14.079.984/0001-52</v>
      </c>
      <c r="S6325" s="84"/>
      <c r="T6325" s="84" t="str">
        <f t="shared" si="10"/>
        <v/>
      </c>
      <c r="U6325" s="84" t="str">
        <f t="shared" si="11"/>
        <v/>
      </c>
      <c r="V6325" s="65" t="str">
        <f t="shared" si="5"/>
        <v/>
      </c>
      <c r="W6325" s="84"/>
      <c r="X6325" s="84"/>
      <c r="Y6325" s="85"/>
      <c r="Z6325" s="85"/>
      <c r="AA6325" s="65" t="str">
        <f t="shared" si="6"/>
        <v/>
      </c>
      <c r="AB6325" s="65" t="str">
        <f t="shared" si="7"/>
        <v/>
      </c>
      <c r="AC6325" s="86"/>
      <c r="AD6325" s="87" t="str">
        <f t="shared" si="8"/>
        <v/>
      </c>
      <c r="AE6325" s="84"/>
      <c r="AF6325" s="86">
        <f>IF(AC6325&gt;0,AC6325,'⚙️ Config'!$B$10)</f>
        <v>0.0075</v>
      </c>
      <c r="AG6325" s="88">
        <f t="shared" si="9"/>
        <v>9021.26565</v>
      </c>
      <c r="AH6325" s="88">
        <f>AG6325*'⚙️ Config'!$B$11</f>
        <v>45106.32825</v>
      </c>
      <c r="AI6325" s="88">
        <f>AH6325*'⚙️ Config'!$B$12</f>
        <v>13531.89848</v>
      </c>
      <c r="AJ6325" s="64"/>
      <c r="AK6325" s="84"/>
      <c r="AL6325" s="84"/>
      <c r="AM6325" s="84"/>
      <c r="AN6325" s="84"/>
      <c r="AO6325" s="84"/>
      <c r="AP6325" s="84"/>
      <c r="AQ6325" s="84"/>
    </row>
    <row r="6326" ht="15.0" customHeight="1">
      <c r="A6326" s="103">
        <v>6323.0</v>
      </c>
      <c r="B6326" s="104" t="s">
        <v>13194</v>
      </c>
      <c r="C6326" s="103" t="s">
        <v>141</v>
      </c>
      <c r="D6326" s="103" t="s">
        <v>13195</v>
      </c>
      <c r="E6326" s="105">
        <v>33.49</v>
      </c>
      <c r="F6326" s="103" t="s">
        <v>86</v>
      </c>
      <c r="G6326" s="103" t="s">
        <v>606</v>
      </c>
      <c r="H6326" s="106">
        <v>1199397.42</v>
      </c>
      <c r="I6326" s="103">
        <v>1.0</v>
      </c>
      <c r="J6326" s="107">
        <v>4.7</v>
      </c>
      <c r="K6326" s="104">
        <v>2021.0</v>
      </c>
      <c r="L6326" s="103" t="s">
        <v>630</v>
      </c>
      <c r="M6326" s="103">
        <v>2021.0</v>
      </c>
      <c r="N6326" s="103" t="s">
        <v>161</v>
      </c>
      <c r="O6326" s="65" t="str">
        <f t="shared" si="1"/>
        <v>093954980001</v>
      </c>
      <c r="P6326" s="65">
        <f t="shared" si="2"/>
        <v>0</v>
      </c>
      <c r="Q6326" s="65">
        <f t="shared" si="3"/>
        <v>3</v>
      </c>
      <c r="R6326" s="65" t="str">
        <f t="shared" si="12"/>
        <v>09.395.498/0001-03</v>
      </c>
      <c r="S6326" s="84"/>
      <c r="T6326" s="84" t="str">
        <f t="shared" si="10"/>
        <v/>
      </c>
      <c r="U6326" s="84" t="str">
        <f t="shared" si="11"/>
        <v/>
      </c>
      <c r="V6326" s="65" t="str">
        <f t="shared" si="5"/>
        <v/>
      </c>
      <c r="W6326" s="84"/>
      <c r="X6326" s="84"/>
      <c r="Y6326" s="85"/>
      <c r="Z6326" s="85"/>
      <c r="AA6326" s="65" t="str">
        <f t="shared" si="6"/>
        <v/>
      </c>
      <c r="AB6326" s="65" t="str">
        <f t="shared" si="7"/>
        <v/>
      </c>
      <c r="AC6326" s="86"/>
      <c r="AD6326" s="87" t="str">
        <f t="shared" si="8"/>
        <v/>
      </c>
      <c r="AE6326" s="84"/>
      <c r="AF6326" s="86">
        <f>IF(AC6326&gt;0,AC6326,'⚙️ Config'!$B$10)</f>
        <v>0.0075</v>
      </c>
      <c r="AG6326" s="88">
        <f t="shared" si="9"/>
        <v>8995.48065</v>
      </c>
      <c r="AH6326" s="88">
        <f>AG6326*'⚙️ Config'!$B$11</f>
        <v>44977.40325</v>
      </c>
      <c r="AI6326" s="88">
        <f>AH6326*'⚙️ Config'!$B$12</f>
        <v>13493.22098</v>
      </c>
      <c r="AJ6326" s="64"/>
      <c r="AK6326" s="84"/>
      <c r="AL6326" s="84"/>
      <c r="AM6326" s="84"/>
      <c r="AN6326" s="84"/>
      <c r="AO6326" s="84"/>
      <c r="AP6326" s="84"/>
      <c r="AQ6326" s="84"/>
    </row>
    <row r="6327" ht="15.0" customHeight="1">
      <c r="A6327" s="103">
        <v>6324.0</v>
      </c>
      <c r="B6327" s="104" t="s">
        <v>13196</v>
      </c>
      <c r="C6327" s="103" t="s">
        <v>141</v>
      </c>
      <c r="D6327" s="103" t="s">
        <v>13197</v>
      </c>
      <c r="E6327" s="105">
        <v>33.0</v>
      </c>
      <c r="F6327" s="103" t="s">
        <v>86</v>
      </c>
      <c r="G6327" s="103" t="s">
        <v>606</v>
      </c>
      <c r="H6327" s="106">
        <v>1199117.75</v>
      </c>
      <c r="I6327" s="103">
        <v>1.0</v>
      </c>
      <c r="J6327" s="107">
        <v>4.9</v>
      </c>
      <c r="K6327" s="104">
        <v>2021.0</v>
      </c>
      <c r="L6327" s="103" t="s">
        <v>202</v>
      </c>
      <c r="M6327" s="103">
        <v>2021.0</v>
      </c>
      <c r="N6327" s="103" t="s">
        <v>145</v>
      </c>
      <c r="O6327" s="65" t="str">
        <f t="shared" si="1"/>
        <v>146237100001</v>
      </c>
      <c r="P6327" s="65">
        <f t="shared" si="2"/>
        <v>8</v>
      </c>
      <c r="Q6327" s="65">
        <f t="shared" si="3"/>
        <v>2</v>
      </c>
      <c r="R6327" s="65" t="str">
        <f t="shared" si="12"/>
        <v>14.623.710/0001-82</v>
      </c>
      <c r="S6327" s="84"/>
      <c r="T6327" s="84" t="str">
        <f t="shared" si="10"/>
        <v/>
      </c>
      <c r="U6327" s="84" t="str">
        <f t="shared" si="11"/>
        <v/>
      </c>
      <c r="V6327" s="65" t="str">
        <f t="shared" si="5"/>
        <v/>
      </c>
      <c r="W6327" s="84"/>
      <c r="X6327" s="84"/>
      <c r="Y6327" s="85"/>
      <c r="Z6327" s="85"/>
      <c r="AA6327" s="65" t="str">
        <f t="shared" si="6"/>
        <v/>
      </c>
      <c r="AB6327" s="65" t="str">
        <f t="shared" si="7"/>
        <v/>
      </c>
      <c r="AC6327" s="86"/>
      <c r="AD6327" s="87" t="str">
        <f t="shared" si="8"/>
        <v/>
      </c>
      <c r="AE6327" s="84"/>
      <c r="AF6327" s="86">
        <f>IF(AC6327&gt;0,AC6327,'⚙️ Config'!$B$10)</f>
        <v>0.0075</v>
      </c>
      <c r="AG6327" s="88">
        <f t="shared" si="9"/>
        <v>8993.383125</v>
      </c>
      <c r="AH6327" s="88">
        <f>AG6327*'⚙️ Config'!$B$11</f>
        <v>44966.91563</v>
      </c>
      <c r="AI6327" s="88">
        <f>AH6327*'⚙️ Config'!$B$12</f>
        <v>13490.07469</v>
      </c>
      <c r="AJ6327" s="64"/>
      <c r="AK6327" s="84"/>
      <c r="AL6327" s="84"/>
      <c r="AM6327" s="84"/>
      <c r="AN6327" s="84"/>
      <c r="AO6327" s="84"/>
      <c r="AP6327" s="84"/>
      <c r="AQ6327" s="84"/>
    </row>
    <row r="6328" ht="15.0" customHeight="1">
      <c r="A6328" s="103">
        <v>6325.0</v>
      </c>
      <c r="B6328" s="104" t="s">
        <v>13198</v>
      </c>
      <c r="C6328" s="103" t="s">
        <v>141</v>
      </c>
      <c r="D6328" s="103" t="s">
        <v>13199</v>
      </c>
      <c r="E6328" s="105">
        <v>32.76</v>
      </c>
      <c r="F6328" s="103" t="s">
        <v>86</v>
      </c>
      <c r="G6328" s="103" t="s">
        <v>606</v>
      </c>
      <c r="H6328" s="106">
        <v>1197969.04</v>
      </c>
      <c r="I6328" s="103">
        <v>1.0</v>
      </c>
      <c r="J6328" s="107">
        <v>5.0</v>
      </c>
      <c r="K6328" s="104">
        <v>2021.0</v>
      </c>
      <c r="L6328" s="103" t="s">
        <v>448</v>
      </c>
      <c r="M6328" s="103">
        <v>2021.0</v>
      </c>
      <c r="N6328" s="103" t="s">
        <v>145</v>
      </c>
      <c r="O6328" s="65" t="str">
        <f t="shared" si="1"/>
        <v>013671730001</v>
      </c>
      <c r="P6328" s="65">
        <f t="shared" si="2"/>
        <v>0</v>
      </c>
      <c r="Q6328" s="65">
        <f t="shared" si="3"/>
        <v>5</v>
      </c>
      <c r="R6328" s="65" t="str">
        <f t="shared" si="12"/>
        <v>01.367.173/0001-05</v>
      </c>
      <c r="S6328" s="84"/>
      <c r="T6328" s="84" t="str">
        <f t="shared" si="10"/>
        <v/>
      </c>
      <c r="U6328" s="84" t="str">
        <f t="shared" si="11"/>
        <v/>
      </c>
      <c r="V6328" s="65" t="str">
        <f t="shared" si="5"/>
        <v/>
      </c>
      <c r="W6328" s="84"/>
      <c r="X6328" s="84"/>
      <c r="Y6328" s="85"/>
      <c r="Z6328" s="85"/>
      <c r="AA6328" s="65" t="str">
        <f t="shared" si="6"/>
        <v/>
      </c>
      <c r="AB6328" s="65" t="str">
        <f t="shared" si="7"/>
        <v/>
      </c>
      <c r="AC6328" s="86"/>
      <c r="AD6328" s="87" t="str">
        <f t="shared" si="8"/>
        <v/>
      </c>
      <c r="AE6328" s="84"/>
      <c r="AF6328" s="86">
        <f>IF(AC6328&gt;0,AC6328,'⚙️ Config'!$B$10)</f>
        <v>0.0075</v>
      </c>
      <c r="AG6328" s="88">
        <f t="shared" si="9"/>
        <v>8984.7678</v>
      </c>
      <c r="AH6328" s="88">
        <f>AG6328*'⚙️ Config'!$B$11</f>
        <v>44923.839</v>
      </c>
      <c r="AI6328" s="88">
        <f>AH6328*'⚙️ Config'!$B$12</f>
        <v>13477.1517</v>
      </c>
      <c r="AJ6328" s="64"/>
      <c r="AK6328" s="84"/>
      <c r="AL6328" s="84"/>
      <c r="AM6328" s="84"/>
      <c r="AN6328" s="84"/>
      <c r="AO6328" s="84"/>
      <c r="AP6328" s="84"/>
      <c r="AQ6328" s="84"/>
    </row>
    <row r="6329" ht="15.0" customHeight="1">
      <c r="A6329" s="98">
        <v>6326.0</v>
      </c>
      <c r="B6329" s="99" t="s">
        <v>13200</v>
      </c>
      <c r="C6329" s="98" t="s">
        <v>141</v>
      </c>
      <c r="D6329" s="98" t="s">
        <v>13201</v>
      </c>
      <c r="E6329" s="100">
        <v>33.0</v>
      </c>
      <c r="F6329" s="98" t="s">
        <v>86</v>
      </c>
      <c r="G6329" s="98" t="s">
        <v>606</v>
      </c>
      <c r="H6329" s="101">
        <v>1197567.82</v>
      </c>
      <c r="I6329" s="98">
        <v>1.0</v>
      </c>
      <c r="J6329" s="102">
        <v>4.9</v>
      </c>
      <c r="K6329" s="99">
        <v>2021.0</v>
      </c>
      <c r="L6329" s="98" t="s">
        <v>630</v>
      </c>
      <c r="M6329" s="98">
        <v>2021.0</v>
      </c>
      <c r="N6329" s="98" t="s">
        <v>161</v>
      </c>
      <c r="O6329" s="65" t="str">
        <f t="shared" si="1"/>
        <v>236919600001</v>
      </c>
      <c r="P6329" s="65">
        <f t="shared" si="2"/>
        <v>4</v>
      </c>
      <c r="Q6329" s="65">
        <f t="shared" si="3"/>
        <v>0</v>
      </c>
      <c r="R6329" s="65" t="str">
        <f t="shared" si="12"/>
        <v>23.691.960/0001-40</v>
      </c>
      <c r="S6329" s="84"/>
      <c r="T6329" s="84" t="str">
        <f t="shared" si="10"/>
        <v/>
      </c>
      <c r="U6329" s="84" t="str">
        <f t="shared" si="11"/>
        <v/>
      </c>
      <c r="V6329" s="65" t="str">
        <f t="shared" si="5"/>
        <v/>
      </c>
      <c r="W6329" s="84"/>
      <c r="X6329" s="84"/>
      <c r="Y6329" s="85"/>
      <c r="Z6329" s="85"/>
      <c r="AA6329" s="65" t="str">
        <f t="shared" si="6"/>
        <v/>
      </c>
      <c r="AB6329" s="65" t="str">
        <f t="shared" si="7"/>
        <v/>
      </c>
      <c r="AC6329" s="86"/>
      <c r="AD6329" s="87" t="str">
        <f t="shared" si="8"/>
        <v/>
      </c>
      <c r="AE6329" s="84"/>
      <c r="AF6329" s="86">
        <f>IF(AC6329&gt;0,AC6329,'⚙️ Config'!$B$10)</f>
        <v>0.0075</v>
      </c>
      <c r="AG6329" s="88">
        <f t="shared" si="9"/>
        <v>8981.75865</v>
      </c>
      <c r="AH6329" s="88">
        <f>AG6329*'⚙️ Config'!$B$11</f>
        <v>44908.79325</v>
      </c>
      <c r="AI6329" s="88">
        <f>AH6329*'⚙️ Config'!$B$12</f>
        <v>13472.63798</v>
      </c>
      <c r="AJ6329" s="64"/>
      <c r="AK6329" s="84"/>
      <c r="AL6329" s="84"/>
      <c r="AM6329" s="84"/>
      <c r="AN6329" s="84"/>
      <c r="AO6329" s="84"/>
      <c r="AP6329" s="84"/>
      <c r="AQ6329" s="84"/>
    </row>
    <row r="6330" ht="15.0" customHeight="1">
      <c r="A6330" s="103">
        <v>6327.0</v>
      </c>
      <c r="B6330" s="104" t="s">
        <v>13202</v>
      </c>
      <c r="C6330" s="103" t="s">
        <v>141</v>
      </c>
      <c r="D6330" s="103" t="s">
        <v>13203</v>
      </c>
      <c r="E6330" s="105">
        <v>33.49</v>
      </c>
      <c r="F6330" s="103" t="s">
        <v>86</v>
      </c>
      <c r="G6330" s="103" t="s">
        <v>606</v>
      </c>
      <c r="H6330" s="106">
        <v>1197318.1</v>
      </c>
      <c r="I6330" s="103">
        <v>1.0</v>
      </c>
      <c r="J6330" s="107">
        <v>4.7</v>
      </c>
      <c r="K6330" s="104">
        <v>2021.0</v>
      </c>
      <c r="L6330" s="103" t="s">
        <v>630</v>
      </c>
      <c r="M6330" s="103">
        <v>2021.0</v>
      </c>
      <c r="N6330" s="103" t="s">
        <v>161</v>
      </c>
      <c r="O6330" s="65" t="str">
        <f t="shared" si="1"/>
        <v>042361420001</v>
      </c>
      <c r="P6330" s="65">
        <f t="shared" si="2"/>
        <v>0</v>
      </c>
      <c r="Q6330" s="65">
        <f t="shared" si="3"/>
        <v>3</v>
      </c>
      <c r="R6330" s="65" t="str">
        <f t="shared" si="12"/>
        <v>04.236.142/0001-03</v>
      </c>
      <c r="S6330" s="84"/>
      <c r="T6330" s="84" t="str">
        <f t="shared" si="10"/>
        <v/>
      </c>
      <c r="U6330" s="84" t="str">
        <f t="shared" si="11"/>
        <v/>
      </c>
      <c r="V6330" s="65" t="str">
        <f t="shared" si="5"/>
        <v/>
      </c>
      <c r="W6330" s="84"/>
      <c r="X6330" s="84"/>
      <c r="Y6330" s="85"/>
      <c r="Z6330" s="85"/>
      <c r="AA6330" s="65" t="str">
        <f t="shared" si="6"/>
        <v/>
      </c>
      <c r="AB6330" s="65" t="str">
        <f t="shared" si="7"/>
        <v/>
      </c>
      <c r="AC6330" s="86"/>
      <c r="AD6330" s="87" t="str">
        <f t="shared" si="8"/>
        <v/>
      </c>
      <c r="AE6330" s="84"/>
      <c r="AF6330" s="86">
        <f>IF(AC6330&gt;0,AC6330,'⚙️ Config'!$B$10)</f>
        <v>0.0075</v>
      </c>
      <c r="AG6330" s="88">
        <f t="shared" si="9"/>
        <v>8979.88575</v>
      </c>
      <c r="AH6330" s="88">
        <f>AG6330*'⚙️ Config'!$B$11</f>
        <v>44899.42875</v>
      </c>
      <c r="AI6330" s="88">
        <f>AH6330*'⚙️ Config'!$B$12</f>
        <v>13469.82863</v>
      </c>
      <c r="AJ6330" s="64"/>
      <c r="AK6330" s="84"/>
      <c r="AL6330" s="84"/>
      <c r="AM6330" s="84"/>
      <c r="AN6330" s="84"/>
      <c r="AO6330" s="84"/>
      <c r="AP6330" s="84"/>
      <c r="AQ6330" s="84"/>
    </row>
    <row r="6331" ht="15.0" customHeight="1">
      <c r="A6331" s="98">
        <v>6328.0</v>
      </c>
      <c r="B6331" s="99" t="s">
        <v>13204</v>
      </c>
      <c r="C6331" s="98" t="s">
        <v>141</v>
      </c>
      <c r="D6331" s="98" t="s">
        <v>13205</v>
      </c>
      <c r="E6331" s="100">
        <v>33.24</v>
      </c>
      <c r="F6331" s="98" t="s">
        <v>86</v>
      </c>
      <c r="G6331" s="98" t="s">
        <v>606</v>
      </c>
      <c r="H6331" s="101">
        <v>1196802.73</v>
      </c>
      <c r="I6331" s="98">
        <v>1.0</v>
      </c>
      <c r="J6331" s="102">
        <v>4.8</v>
      </c>
      <c r="K6331" s="99">
        <v>2021.0</v>
      </c>
      <c r="L6331" s="98" t="s">
        <v>448</v>
      </c>
      <c r="M6331" s="98">
        <v>2021.0</v>
      </c>
      <c r="N6331" s="98" t="s">
        <v>145</v>
      </c>
      <c r="O6331" s="65" t="str">
        <f t="shared" si="1"/>
        <v>244105350001</v>
      </c>
      <c r="P6331" s="65">
        <f t="shared" si="2"/>
        <v>0</v>
      </c>
      <c r="Q6331" s="65">
        <f t="shared" si="3"/>
        <v>7</v>
      </c>
      <c r="R6331" s="65" t="str">
        <f t="shared" si="12"/>
        <v>24.410.535/0001-07</v>
      </c>
      <c r="S6331" s="84"/>
      <c r="T6331" s="84" t="str">
        <f t="shared" si="10"/>
        <v/>
      </c>
      <c r="U6331" s="84" t="str">
        <f t="shared" si="11"/>
        <v/>
      </c>
      <c r="V6331" s="65" t="str">
        <f t="shared" si="5"/>
        <v/>
      </c>
      <c r="W6331" s="84"/>
      <c r="X6331" s="84"/>
      <c r="Y6331" s="85"/>
      <c r="Z6331" s="85"/>
      <c r="AA6331" s="65" t="str">
        <f t="shared" si="6"/>
        <v/>
      </c>
      <c r="AB6331" s="65" t="str">
        <f t="shared" si="7"/>
        <v/>
      </c>
      <c r="AC6331" s="86"/>
      <c r="AD6331" s="87" t="str">
        <f t="shared" si="8"/>
        <v/>
      </c>
      <c r="AE6331" s="84"/>
      <c r="AF6331" s="86">
        <f>IF(AC6331&gt;0,AC6331,'⚙️ Config'!$B$10)</f>
        <v>0.0075</v>
      </c>
      <c r="AG6331" s="88">
        <f t="shared" si="9"/>
        <v>8976.020475</v>
      </c>
      <c r="AH6331" s="88">
        <f>AG6331*'⚙️ Config'!$B$11</f>
        <v>44880.10238</v>
      </c>
      <c r="AI6331" s="88">
        <f>AH6331*'⚙️ Config'!$B$12</f>
        <v>13464.03071</v>
      </c>
      <c r="AJ6331" s="64"/>
      <c r="AK6331" s="84"/>
      <c r="AL6331" s="84"/>
      <c r="AM6331" s="84"/>
      <c r="AN6331" s="84"/>
      <c r="AO6331" s="84"/>
      <c r="AP6331" s="84"/>
      <c r="AQ6331" s="84"/>
    </row>
    <row r="6332" ht="15.0" customHeight="1">
      <c r="A6332" s="103">
        <v>6329.0</v>
      </c>
      <c r="B6332" s="104" t="s">
        <v>13206</v>
      </c>
      <c r="C6332" s="103" t="s">
        <v>141</v>
      </c>
      <c r="D6332" s="103" t="s">
        <v>13207</v>
      </c>
      <c r="E6332" s="105">
        <v>32.76</v>
      </c>
      <c r="F6332" s="103" t="s">
        <v>86</v>
      </c>
      <c r="G6332" s="103" t="s">
        <v>606</v>
      </c>
      <c r="H6332" s="106">
        <v>1196272.92</v>
      </c>
      <c r="I6332" s="103">
        <v>1.0</v>
      </c>
      <c r="J6332" s="107">
        <v>5.0</v>
      </c>
      <c r="K6332" s="104">
        <v>2021.0</v>
      </c>
      <c r="L6332" s="103" t="s">
        <v>630</v>
      </c>
      <c r="M6332" s="103">
        <v>2021.0</v>
      </c>
      <c r="N6332" s="103" t="s">
        <v>161</v>
      </c>
      <c r="O6332" s="65" t="str">
        <f t="shared" si="1"/>
        <v>105784950001</v>
      </c>
      <c r="P6332" s="65">
        <f t="shared" si="2"/>
        <v>9</v>
      </c>
      <c r="Q6332" s="65">
        <f t="shared" si="3"/>
        <v>4</v>
      </c>
      <c r="R6332" s="65" t="str">
        <f t="shared" si="12"/>
        <v>10.578.495/0001-94</v>
      </c>
      <c r="S6332" s="84"/>
      <c r="T6332" s="84" t="str">
        <f t="shared" si="10"/>
        <v/>
      </c>
      <c r="U6332" s="84" t="str">
        <f t="shared" si="11"/>
        <v/>
      </c>
      <c r="V6332" s="65" t="str">
        <f t="shared" si="5"/>
        <v/>
      </c>
      <c r="W6332" s="84"/>
      <c r="X6332" s="84"/>
      <c r="Y6332" s="85"/>
      <c r="Z6332" s="85"/>
      <c r="AA6332" s="65" t="str">
        <f t="shared" si="6"/>
        <v/>
      </c>
      <c r="AB6332" s="65" t="str">
        <f t="shared" si="7"/>
        <v/>
      </c>
      <c r="AC6332" s="86"/>
      <c r="AD6332" s="87" t="str">
        <f t="shared" si="8"/>
        <v/>
      </c>
      <c r="AE6332" s="84"/>
      <c r="AF6332" s="86">
        <f>IF(AC6332&gt;0,AC6332,'⚙️ Config'!$B$10)</f>
        <v>0.0075</v>
      </c>
      <c r="AG6332" s="88">
        <f t="shared" si="9"/>
        <v>8972.0469</v>
      </c>
      <c r="AH6332" s="88">
        <f>AG6332*'⚙️ Config'!$B$11</f>
        <v>44860.2345</v>
      </c>
      <c r="AI6332" s="88">
        <f>AH6332*'⚙️ Config'!$B$12</f>
        <v>13458.07035</v>
      </c>
      <c r="AJ6332" s="64"/>
      <c r="AK6332" s="84"/>
      <c r="AL6332" s="84"/>
      <c r="AM6332" s="84"/>
      <c r="AN6332" s="84"/>
      <c r="AO6332" s="84"/>
      <c r="AP6332" s="84"/>
      <c r="AQ6332" s="84"/>
    </row>
    <row r="6333" ht="15.0" customHeight="1">
      <c r="A6333" s="103">
        <v>6330.0</v>
      </c>
      <c r="B6333" s="104" t="s">
        <v>13208</v>
      </c>
      <c r="C6333" s="103" t="s">
        <v>141</v>
      </c>
      <c r="D6333" s="103" t="s">
        <v>13209</v>
      </c>
      <c r="E6333" s="105">
        <v>32.76</v>
      </c>
      <c r="F6333" s="103" t="s">
        <v>86</v>
      </c>
      <c r="G6333" s="103" t="s">
        <v>606</v>
      </c>
      <c r="H6333" s="106">
        <v>1195501.81</v>
      </c>
      <c r="I6333" s="103">
        <v>1.0</v>
      </c>
      <c r="J6333" s="107">
        <v>5.0</v>
      </c>
      <c r="K6333" s="104">
        <v>2021.0</v>
      </c>
      <c r="L6333" s="103" t="s">
        <v>630</v>
      </c>
      <c r="M6333" s="103">
        <v>2021.0</v>
      </c>
      <c r="N6333" s="103" t="s">
        <v>161</v>
      </c>
      <c r="O6333" s="65" t="str">
        <f t="shared" si="1"/>
        <v>131537770001</v>
      </c>
      <c r="P6333" s="65">
        <f t="shared" si="2"/>
        <v>3</v>
      </c>
      <c r="Q6333" s="65">
        <f t="shared" si="3"/>
        <v>8</v>
      </c>
      <c r="R6333" s="65" t="str">
        <f t="shared" si="12"/>
        <v>13.153.777/0001-38</v>
      </c>
      <c r="S6333" s="84"/>
      <c r="T6333" s="84" t="str">
        <f t="shared" si="10"/>
        <v/>
      </c>
      <c r="U6333" s="84" t="str">
        <f t="shared" si="11"/>
        <v/>
      </c>
      <c r="V6333" s="65" t="str">
        <f t="shared" si="5"/>
        <v/>
      </c>
      <c r="W6333" s="84"/>
      <c r="X6333" s="84"/>
      <c r="Y6333" s="85"/>
      <c r="Z6333" s="85"/>
      <c r="AA6333" s="65" t="str">
        <f t="shared" si="6"/>
        <v/>
      </c>
      <c r="AB6333" s="65" t="str">
        <f t="shared" si="7"/>
        <v/>
      </c>
      <c r="AC6333" s="86"/>
      <c r="AD6333" s="87" t="str">
        <f t="shared" si="8"/>
        <v/>
      </c>
      <c r="AE6333" s="84"/>
      <c r="AF6333" s="86">
        <f>IF(AC6333&gt;0,AC6333,'⚙️ Config'!$B$10)</f>
        <v>0.0075</v>
      </c>
      <c r="AG6333" s="88">
        <f t="shared" si="9"/>
        <v>8966.263575</v>
      </c>
      <c r="AH6333" s="88">
        <f>AG6333*'⚙️ Config'!$B$11</f>
        <v>44831.31788</v>
      </c>
      <c r="AI6333" s="88">
        <f>AH6333*'⚙️ Config'!$B$12</f>
        <v>13449.39536</v>
      </c>
      <c r="AJ6333" s="64"/>
      <c r="AK6333" s="84"/>
      <c r="AL6333" s="84"/>
      <c r="AM6333" s="84"/>
      <c r="AN6333" s="84"/>
      <c r="AO6333" s="84"/>
      <c r="AP6333" s="84"/>
      <c r="AQ6333" s="84"/>
    </row>
    <row r="6334" ht="15.0" customHeight="1">
      <c r="A6334" s="103">
        <v>6331.0</v>
      </c>
      <c r="B6334" s="104" t="s">
        <v>13210</v>
      </c>
      <c r="C6334" s="103" t="s">
        <v>141</v>
      </c>
      <c r="D6334" s="103" t="s">
        <v>13211</v>
      </c>
      <c r="E6334" s="105">
        <v>32.76</v>
      </c>
      <c r="F6334" s="103" t="s">
        <v>86</v>
      </c>
      <c r="G6334" s="103" t="s">
        <v>606</v>
      </c>
      <c r="H6334" s="106">
        <v>1194675.35</v>
      </c>
      <c r="I6334" s="103">
        <v>1.0</v>
      </c>
      <c r="J6334" s="107">
        <v>5.0</v>
      </c>
      <c r="K6334" s="104">
        <v>2021.0</v>
      </c>
      <c r="L6334" s="103" t="s">
        <v>630</v>
      </c>
      <c r="M6334" s="103">
        <v>2021.0</v>
      </c>
      <c r="N6334" s="103" t="s">
        <v>145</v>
      </c>
      <c r="O6334" s="65" t="str">
        <f t="shared" si="1"/>
        <v>078057680001</v>
      </c>
      <c r="P6334" s="65">
        <f t="shared" si="2"/>
        <v>8</v>
      </c>
      <c r="Q6334" s="65">
        <f t="shared" si="3"/>
        <v>1</v>
      </c>
      <c r="R6334" s="65" t="str">
        <f t="shared" si="12"/>
        <v>07.805.768/0001-81</v>
      </c>
      <c r="S6334" s="84"/>
      <c r="T6334" s="84" t="str">
        <f t="shared" si="10"/>
        <v/>
      </c>
      <c r="U6334" s="84" t="str">
        <f t="shared" si="11"/>
        <v/>
      </c>
      <c r="V6334" s="65" t="str">
        <f t="shared" si="5"/>
        <v/>
      </c>
      <c r="W6334" s="84"/>
      <c r="X6334" s="84"/>
      <c r="Y6334" s="85"/>
      <c r="Z6334" s="85"/>
      <c r="AA6334" s="65" t="str">
        <f t="shared" si="6"/>
        <v/>
      </c>
      <c r="AB6334" s="65" t="str">
        <f t="shared" si="7"/>
        <v/>
      </c>
      <c r="AC6334" s="86"/>
      <c r="AD6334" s="87" t="str">
        <f t="shared" si="8"/>
        <v/>
      </c>
      <c r="AE6334" s="84"/>
      <c r="AF6334" s="86">
        <f>IF(AC6334&gt;0,AC6334,'⚙️ Config'!$B$10)</f>
        <v>0.0075</v>
      </c>
      <c r="AG6334" s="88">
        <f t="shared" si="9"/>
        <v>8960.065125</v>
      </c>
      <c r="AH6334" s="88">
        <f>AG6334*'⚙️ Config'!$B$11</f>
        <v>44800.32563</v>
      </c>
      <c r="AI6334" s="88">
        <f>AH6334*'⚙️ Config'!$B$12</f>
        <v>13440.09769</v>
      </c>
      <c r="AJ6334" s="64"/>
      <c r="AK6334" s="84"/>
      <c r="AL6334" s="84"/>
      <c r="AM6334" s="84"/>
      <c r="AN6334" s="84"/>
      <c r="AO6334" s="84"/>
      <c r="AP6334" s="84"/>
      <c r="AQ6334" s="84"/>
    </row>
    <row r="6335" ht="15.0" customHeight="1">
      <c r="A6335" s="98">
        <v>6332.0</v>
      </c>
      <c r="B6335" s="99" t="s">
        <v>13212</v>
      </c>
      <c r="C6335" s="98" t="s">
        <v>141</v>
      </c>
      <c r="D6335" s="98" t="s">
        <v>13213</v>
      </c>
      <c r="E6335" s="100">
        <v>33.24</v>
      </c>
      <c r="F6335" s="98" t="s">
        <v>86</v>
      </c>
      <c r="G6335" s="98" t="s">
        <v>606</v>
      </c>
      <c r="H6335" s="101">
        <v>1194499.22</v>
      </c>
      <c r="I6335" s="98">
        <v>1.0</v>
      </c>
      <c r="J6335" s="102">
        <v>4.8</v>
      </c>
      <c r="K6335" s="99">
        <v>2021.0</v>
      </c>
      <c r="L6335" s="98" t="s">
        <v>202</v>
      </c>
      <c r="M6335" s="98">
        <v>2021.0</v>
      </c>
      <c r="N6335" s="98" t="s">
        <v>145</v>
      </c>
      <c r="O6335" s="65" t="str">
        <f t="shared" si="1"/>
        <v>081574380001</v>
      </c>
      <c r="P6335" s="65">
        <f t="shared" si="2"/>
        <v>9</v>
      </c>
      <c r="Q6335" s="65">
        <f t="shared" si="3"/>
        <v>0</v>
      </c>
      <c r="R6335" s="65" t="str">
        <f t="shared" si="12"/>
        <v>08.157.438/0001-90</v>
      </c>
      <c r="S6335" s="84"/>
      <c r="T6335" s="84" t="str">
        <f t="shared" si="10"/>
        <v/>
      </c>
      <c r="U6335" s="84" t="str">
        <f t="shared" si="11"/>
        <v/>
      </c>
      <c r="V6335" s="65" t="str">
        <f t="shared" si="5"/>
        <v/>
      </c>
      <c r="W6335" s="84"/>
      <c r="X6335" s="84"/>
      <c r="Y6335" s="85"/>
      <c r="Z6335" s="85"/>
      <c r="AA6335" s="65" t="str">
        <f t="shared" si="6"/>
        <v/>
      </c>
      <c r="AB6335" s="65" t="str">
        <f t="shared" si="7"/>
        <v/>
      </c>
      <c r="AC6335" s="86"/>
      <c r="AD6335" s="87" t="str">
        <f t="shared" si="8"/>
        <v/>
      </c>
      <c r="AE6335" s="84"/>
      <c r="AF6335" s="86">
        <f>IF(AC6335&gt;0,AC6335,'⚙️ Config'!$B$10)</f>
        <v>0.0075</v>
      </c>
      <c r="AG6335" s="88">
        <f t="shared" si="9"/>
        <v>8958.74415</v>
      </c>
      <c r="AH6335" s="88">
        <f>AG6335*'⚙️ Config'!$B$11</f>
        <v>44793.72075</v>
      </c>
      <c r="AI6335" s="88">
        <f>AH6335*'⚙️ Config'!$B$12</f>
        <v>13438.11623</v>
      </c>
      <c r="AJ6335" s="64"/>
      <c r="AK6335" s="84"/>
      <c r="AL6335" s="84"/>
      <c r="AM6335" s="84"/>
      <c r="AN6335" s="84"/>
      <c r="AO6335" s="84"/>
      <c r="AP6335" s="84"/>
      <c r="AQ6335" s="84"/>
    </row>
    <row r="6336" ht="15.0" customHeight="1">
      <c r="A6336" s="103">
        <v>6333.0</v>
      </c>
      <c r="B6336" s="104" t="s">
        <v>13214</v>
      </c>
      <c r="C6336" s="103" t="s">
        <v>978</v>
      </c>
      <c r="D6336" s="103" t="s">
        <v>13215</v>
      </c>
      <c r="E6336" s="105">
        <v>33.24</v>
      </c>
      <c r="F6336" s="103" t="s">
        <v>86</v>
      </c>
      <c r="G6336" s="103" t="s">
        <v>606</v>
      </c>
      <c r="H6336" s="106">
        <v>1193300.44</v>
      </c>
      <c r="I6336" s="103">
        <v>1.0</v>
      </c>
      <c r="J6336" s="107">
        <v>4.8</v>
      </c>
      <c r="K6336" s="104">
        <v>2021.0</v>
      </c>
      <c r="L6336" s="103" t="s">
        <v>630</v>
      </c>
      <c r="M6336" s="103">
        <v>2021.0</v>
      </c>
      <c r="N6336" s="103" t="s">
        <v>161</v>
      </c>
      <c r="O6336" s="65" t="str">
        <f t="shared" si="1"/>
        <v>252063480001</v>
      </c>
      <c r="P6336" s="65">
        <f t="shared" si="2"/>
        <v>6</v>
      </c>
      <c r="Q6336" s="65">
        <f t="shared" si="3"/>
        <v>0</v>
      </c>
      <c r="R6336" s="65" t="str">
        <f t="shared" si="12"/>
        <v>25.206.348/0001-60</v>
      </c>
      <c r="S6336" s="84"/>
      <c r="T6336" s="84" t="str">
        <f t="shared" si="10"/>
        <v/>
      </c>
      <c r="U6336" s="84" t="str">
        <f t="shared" si="11"/>
        <v/>
      </c>
      <c r="V6336" s="65" t="str">
        <f t="shared" si="5"/>
        <v/>
      </c>
      <c r="W6336" s="84"/>
      <c r="X6336" s="84"/>
      <c r="Y6336" s="85"/>
      <c r="Z6336" s="85"/>
      <c r="AA6336" s="65" t="str">
        <f t="shared" si="6"/>
        <v/>
      </c>
      <c r="AB6336" s="65" t="str">
        <f t="shared" si="7"/>
        <v/>
      </c>
      <c r="AC6336" s="86"/>
      <c r="AD6336" s="87" t="str">
        <f t="shared" si="8"/>
        <v/>
      </c>
      <c r="AE6336" s="84"/>
      <c r="AF6336" s="86">
        <f>IF(AC6336&gt;0,AC6336,'⚙️ Config'!$B$10)</f>
        <v>0.0075</v>
      </c>
      <c r="AG6336" s="88">
        <f t="shared" si="9"/>
        <v>8949.7533</v>
      </c>
      <c r="AH6336" s="88">
        <f>AG6336*'⚙️ Config'!$B$11</f>
        <v>44748.7665</v>
      </c>
      <c r="AI6336" s="88">
        <f>AH6336*'⚙️ Config'!$B$12</f>
        <v>13424.62995</v>
      </c>
      <c r="AJ6336" s="64"/>
      <c r="AK6336" s="84"/>
      <c r="AL6336" s="84"/>
      <c r="AM6336" s="84"/>
      <c r="AN6336" s="84"/>
      <c r="AO6336" s="84"/>
      <c r="AP6336" s="84"/>
      <c r="AQ6336" s="84"/>
    </row>
    <row r="6337" ht="15.0" customHeight="1">
      <c r="A6337" s="103">
        <v>6334.0</v>
      </c>
      <c r="B6337" s="104" t="s">
        <v>13216</v>
      </c>
      <c r="C6337" s="103" t="s">
        <v>141</v>
      </c>
      <c r="D6337" s="103" t="s">
        <v>13217</v>
      </c>
      <c r="E6337" s="105">
        <v>33.76</v>
      </c>
      <c r="F6337" s="103" t="s">
        <v>86</v>
      </c>
      <c r="G6337" s="103" t="s">
        <v>606</v>
      </c>
      <c r="H6337" s="106">
        <v>1191907.29</v>
      </c>
      <c r="I6337" s="103">
        <v>1.0</v>
      </c>
      <c r="J6337" s="107">
        <v>4.6</v>
      </c>
      <c r="K6337" s="104">
        <v>2021.0</v>
      </c>
      <c r="L6337" s="103" t="s">
        <v>202</v>
      </c>
      <c r="M6337" s="103">
        <v>2021.0</v>
      </c>
      <c r="N6337" s="103" t="s">
        <v>161</v>
      </c>
      <c r="O6337" s="65" t="str">
        <f t="shared" si="1"/>
        <v>052391120001</v>
      </c>
      <c r="P6337" s="65">
        <f t="shared" si="2"/>
        <v>1</v>
      </c>
      <c r="Q6337" s="65">
        <f t="shared" si="3"/>
        <v>3</v>
      </c>
      <c r="R6337" s="65" t="str">
        <f t="shared" si="12"/>
        <v>05.239.112/0001-13</v>
      </c>
      <c r="S6337" s="84"/>
      <c r="T6337" s="84" t="str">
        <f t="shared" si="10"/>
        <v/>
      </c>
      <c r="U6337" s="84" t="str">
        <f t="shared" si="11"/>
        <v/>
      </c>
      <c r="V6337" s="65" t="str">
        <f t="shared" si="5"/>
        <v/>
      </c>
      <c r="W6337" s="84"/>
      <c r="X6337" s="84"/>
      <c r="Y6337" s="85"/>
      <c r="Z6337" s="85"/>
      <c r="AA6337" s="65" t="str">
        <f t="shared" si="6"/>
        <v/>
      </c>
      <c r="AB6337" s="65" t="str">
        <f t="shared" si="7"/>
        <v/>
      </c>
      <c r="AC6337" s="86"/>
      <c r="AD6337" s="87" t="str">
        <f t="shared" si="8"/>
        <v/>
      </c>
      <c r="AE6337" s="84"/>
      <c r="AF6337" s="86">
        <f>IF(AC6337&gt;0,AC6337,'⚙️ Config'!$B$10)</f>
        <v>0.0075</v>
      </c>
      <c r="AG6337" s="88">
        <f t="shared" si="9"/>
        <v>8939.304675</v>
      </c>
      <c r="AH6337" s="88">
        <f>AG6337*'⚙️ Config'!$B$11</f>
        <v>44696.52338</v>
      </c>
      <c r="AI6337" s="88">
        <f>AH6337*'⚙️ Config'!$B$12</f>
        <v>13408.95701</v>
      </c>
      <c r="AJ6337" s="64"/>
      <c r="AK6337" s="84"/>
      <c r="AL6337" s="84"/>
      <c r="AM6337" s="84"/>
      <c r="AN6337" s="84"/>
      <c r="AO6337" s="84"/>
      <c r="AP6337" s="84"/>
      <c r="AQ6337" s="84"/>
    </row>
    <row r="6338" ht="15.0" customHeight="1">
      <c r="A6338" s="103">
        <v>6335.0</v>
      </c>
      <c r="B6338" s="104" t="s">
        <v>13218</v>
      </c>
      <c r="C6338" s="103" t="s">
        <v>141</v>
      </c>
      <c r="D6338" s="103" t="s">
        <v>13219</v>
      </c>
      <c r="E6338" s="105">
        <v>33.24</v>
      </c>
      <c r="F6338" s="103" t="s">
        <v>86</v>
      </c>
      <c r="G6338" s="103" t="s">
        <v>606</v>
      </c>
      <c r="H6338" s="106">
        <v>1191240.91</v>
      </c>
      <c r="I6338" s="103">
        <v>1.0</v>
      </c>
      <c r="J6338" s="107">
        <v>4.8</v>
      </c>
      <c r="K6338" s="104">
        <v>2021.0</v>
      </c>
      <c r="L6338" s="103" t="s">
        <v>268</v>
      </c>
      <c r="M6338" s="103">
        <v>2021.0</v>
      </c>
      <c r="N6338" s="103" t="s">
        <v>161</v>
      </c>
      <c r="O6338" s="65" t="str">
        <f t="shared" si="1"/>
        <v>072813400001</v>
      </c>
      <c r="P6338" s="65">
        <f t="shared" si="2"/>
        <v>8</v>
      </c>
      <c r="Q6338" s="65">
        <f t="shared" si="3"/>
        <v>7</v>
      </c>
      <c r="R6338" s="65" t="str">
        <f t="shared" si="12"/>
        <v>07.281.340/0001-87</v>
      </c>
      <c r="S6338" s="84"/>
      <c r="T6338" s="84" t="str">
        <f t="shared" si="10"/>
        <v/>
      </c>
      <c r="U6338" s="84" t="str">
        <f t="shared" si="11"/>
        <v/>
      </c>
      <c r="V6338" s="65" t="str">
        <f t="shared" si="5"/>
        <v/>
      </c>
      <c r="W6338" s="84"/>
      <c r="X6338" s="84"/>
      <c r="Y6338" s="85"/>
      <c r="Z6338" s="85"/>
      <c r="AA6338" s="65" t="str">
        <f t="shared" si="6"/>
        <v/>
      </c>
      <c r="AB6338" s="65" t="str">
        <f t="shared" si="7"/>
        <v/>
      </c>
      <c r="AC6338" s="86"/>
      <c r="AD6338" s="87" t="str">
        <f t="shared" si="8"/>
        <v/>
      </c>
      <c r="AE6338" s="84"/>
      <c r="AF6338" s="86">
        <f>IF(AC6338&gt;0,AC6338,'⚙️ Config'!$B$10)</f>
        <v>0.0075</v>
      </c>
      <c r="AG6338" s="88">
        <f t="shared" si="9"/>
        <v>8934.306825</v>
      </c>
      <c r="AH6338" s="88">
        <f>AG6338*'⚙️ Config'!$B$11</f>
        <v>44671.53413</v>
      </c>
      <c r="AI6338" s="88">
        <f>AH6338*'⚙️ Config'!$B$12</f>
        <v>13401.46024</v>
      </c>
      <c r="AJ6338" s="64"/>
      <c r="AK6338" s="84"/>
      <c r="AL6338" s="84"/>
      <c r="AM6338" s="84"/>
      <c r="AN6338" s="84"/>
      <c r="AO6338" s="84"/>
      <c r="AP6338" s="84"/>
      <c r="AQ6338" s="84"/>
    </row>
    <row r="6339" ht="15.0" customHeight="1">
      <c r="A6339" s="98">
        <v>6336.0</v>
      </c>
      <c r="B6339" s="99" t="s">
        <v>13220</v>
      </c>
      <c r="C6339" s="98" t="s">
        <v>141</v>
      </c>
      <c r="D6339" s="98" t="s">
        <v>13221</v>
      </c>
      <c r="E6339" s="100">
        <v>33.49</v>
      </c>
      <c r="F6339" s="98" t="s">
        <v>86</v>
      </c>
      <c r="G6339" s="98" t="s">
        <v>606</v>
      </c>
      <c r="H6339" s="101">
        <v>1190771.98</v>
      </c>
      <c r="I6339" s="98">
        <v>1.0</v>
      </c>
      <c r="J6339" s="102">
        <v>4.7</v>
      </c>
      <c r="K6339" s="99">
        <v>2021.0</v>
      </c>
      <c r="L6339" s="98" t="s">
        <v>630</v>
      </c>
      <c r="M6339" s="98">
        <v>2021.0</v>
      </c>
      <c r="N6339" s="98" t="s">
        <v>161</v>
      </c>
      <c r="O6339" s="65" t="str">
        <f t="shared" si="1"/>
        <v>132197710001</v>
      </c>
      <c r="P6339" s="65">
        <f t="shared" si="2"/>
        <v>1</v>
      </c>
      <c r="Q6339" s="65">
        <f t="shared" si="3"/>
        <v>6</v>
      </c>
      <c r="R6339" s="65" t="str">
        <f t="shared" si="12"/>
        <v>13.219.771/0001-16</v>
      </c>
      <c r="S6339" s="84"/>
      <c r="T6339" s="84" t="str">
        <f t="shared" si="10"/>
        <v/>
      </c>
      <c r="U6339" s="84" t="str">
        <f t="shared" si="11"/>
        <v/>
      </c>
      <c r="V6339" s="65" t="str">
        <f t="shared" si="5"/>
        <v/>
      </c>
      <c r="W6339" s="84"/>
      <c r="X6339" s="84"/>
      <c r="Y6339" s="85"/>
      <c r="Z6339" s="85"/>
      <c r="AA6339" s="65" t="str">
        <f t="shared" si="6"/>
        <v/>
      </c>
      <c r="AB6339" s="65" t="str">
        <f t="shared" si="7"/>
        <v/>
      </c>
      <c r="AC6339" s="86"/>
      <c r="AD6339" s="87" t="str">
        <f t="shared" si="8"/>
        <v/>
      </c>
      <c r="AE6339" s="84"/>
      <c r="AF6339" s="86">
        <f>IF(AC6339&gt;0,AC6339,'⚙️ Config'!$B$10)</f>
        <v>0.0075</v>
      </c>
      <c r="AG6339" s="88">
        <f t="shared" si="9"/>
        <v>8930.78985</v>
      </c>
      <c r="AH6339" s="88">
        <f>AG6339*'⚙️ Config'!$B$11</f>
        <v>44653.94925</v>
      </c>
      <c r="AI6339" s="88">
        <f>AH6339*'⚙️ Config'!$B$12</f>
        <v>13396.18478</v>
      </c>
      <c r="AJ6339" s="64"/>
      <c r="AK6339" s="84"/>
      <c r="AL6339" s="84"/>
      <c r="AM6339" s="84"/>
      <c r="AN6339" s="84"/>
      <c r="AO6339" s="84"/>
      <c r="AP6339" s="84"/>
      <c r="AQ6339" s="84"/>
    </row>
    <row r="6340" ht="15.0" customHeight="1">
      <c r="A6340" s="98">
        <v>6337.0</v>
      </c>
      <c r="B6340" s="99" t="s">
        <v>13222</v>
      </c>
      <c r="C6340" s="98" t="s">
        <v>141</v>
      </c>
      <c r="D6340" s="98" t="s">
        <v>13223</v>
      </c>
      <c r="E6340" s="100">
        <v>33.49</v>
      </c>
      <c r="F6340" s="98" t="s">
        <v>86</v>
      </c>
      <c r="G6340" s="98" t="s">
        <v>606</v>
      </c>
      <c r="H6340" s="101">
        <v>1189788.25</v>
      </c>
      <c r="I6340" s="98">
        <v>1.0</v>
      </c>
      <c r="J6340" s="102">
        <v>4.7</v>
      </c>
      <c r="K6340" s="99">
        <v>2021.0</v>
      </c>
      <c r="L6340" s="98" t="s">
        <v>630</v>
      </c>
      <c r="M6340" s="98">
        <v>2021.0</v>
      </c>
      <c r="N6340" s="98" t="s">
        <v>342</v>
      </c>
      <c r="O6340" s="65" t="str">
        <f t="shared" si="1"/>
        <v>040958450001</v>
      </c>
      <c r="P6340" s="65">
        <f t="shared" si="2"/>
        <v>6</v>
      </c>
      <c r="Q6340" s="65">
        <f t="shared" si="3"/>
        <v>9</v>
      </c>
      <c r="R6340" s="65" t="str">
        <f t="shared" si="12"/>
        <v>04.095.845/0001-69</v>
      </c>
      <c r="S6340" s="84"/>
      <c r="T6340" s="84" t="str">
        <f t="shared" si="10"/>
        <v/>
      </c>
      <c r="U6340" s="84" t="str">
        <f t="shared" si="11"/>
        <v/>
      </c>
      <c r="V6340" s="65" t="str">
        <f t="shared" si="5"/>
        <v/>
      </c>
      <c r="W6340" s="84"/>
      <c r="X6340" s="84"/>
      <c r="Y6340" s="85"/>
      <c r="Z6340" s="85"/>
      <c r="AA6340" s="65" t="str">
        <f t="shared" si="6"/>
        <v/>
      </c>
      <c r="AB6340" s="65" t="str">
        <f t="shared" si="7"/>
        <v/>
      </c>
      <c r="AC6340" s="86"/>
      <c r="AD6340" s="87" t="str">
        <f t="shared" si="8"/>
        <v/>
      </c>
      <c r="AE6340" s="84"/>
      <c r="AF6340" s="86">
        <f>IF(AC6340&gt;0,AC6340,'⚙️ Config'!$B$10)</f>
        <v>0.0075</v>
      </c>
      <c r="AG6340" s="88">
        <f t="shared" si="9"/>
        <v>8923.411875</v>
      </c>
      <c r="AH6340" s="88">
        <f>AG6340*'⚙️ Config'!$B$11</f>
        <v>44617.05938</v>
      </c>
      <c r="AI6340" s="88">
        <f>AH6340*'⚙️ Config'!$B$12</f>
        <v>13385.11781</v>
      </c>
      <c r="AJ6340" s="64"/>
      <c r="AK6340" s="84"/>
      <c r="AL6340" s="84"/>
      <c r="AM6340" s="84"/>
      <c r="AN6340" s="84"/>
      <c r="AO6340" s="84"/>
      <c r="AP6340" s="84"/>
      <c r="AQ6340" s="84"/>
    </row>
    <row r="6341" ht="15.0" customHeight="1">
      <c r="A6341" s="103">
        <v>6338.0</v>
      </c>
      <c r="B6341" s="104" t="s">
        <v>13224</v>
      </c>
      <c r="C6341" s="103" t="s">
        <v>141</v>
      </c>
      <c r="D6341" s="103" t="s">
        <v>13225</v>
      </c>
      <c r="E6341" s="105">
        <v>32.76</v>
      </c>
      <c r="F6341" s="103" t="s">
        <v>86</v>
      </c>
      <c r="G6341" s="103" t="s">
        <v>606</v>
      </c>
      <c r="H6341" s="106">
        <v>1189012.23</v>
      </c>
      <c r="I6341" s="103">
        <v>1.0</v>
      </c>
      <c r="J6341" s="107">
        <v>5.0</v>
      </c>
      <c r="K6341" s="104">
        <v>2021.0</v>
      </c>
      <c r="L6341" s="103" t="s">
        <v>630</v>
      </c>
      <c r="M6341" s="103">
        <v>2021.0</v>
      </c>
      <c r="N6341" s="103" t="s">
        <v>161</v>
      </c>
      <c r="O6341" s="65" t="str">
        <f t="shared" si="1"/>
        <v>226630870001</v>
      </c>
      <c r="P6341" s="65">
        <f t="shared" si="2"/>
        <v>1</v>
      </c>
      <c r="Q6341" s="65">
        <f t="shared" si="3"/>
        <v>0</v>
      </c>
      <c r="R6341" s="65" t="str">
        <f t="shared" si="12"/>
        <v>22.663.087/0001-10</v>
      </c>
      <c r="S6341" s="84"/>
      <c r="T6341" s="84" t="str">
        <f t="shared" si="10"/>
        <v/>
      </c>
      <c r="U6341" s="84" t="str">
        <f t="shared" si="11"/>
        <v/>
      </c>
      <c r="V6341" s="65" t="str">
        <f t="shared" si="5"/>
        <v/>
      </c>
      <c r="W6341" s="84"/>
      <c r="X6341" s="84"/>
      <c r="Y6341" s="85"/>
      <c r="Z6341" s="85"/>
      <c r="AA6341" s="65" t="str">
        <f t="shared" si="6"/>
        <v/>
      </c>
      <c r="AB6341" s="65" t="str">
        <f t="shared" si="7"/>
        <v/>
      </c>
      <c r="AC6341" s="86"/>
      <c r="AD6341" s="87" t="str">
        <f t="shared" si="8"/>
        <v/>
      </c>
      <c r="AE6341" s="84"/>
      <c r="AF6341" s="86">
        <f>IF(AC6341&gt;0,AC6341,'⚙️ Config'!$B$10)</f>
        <v>0.0075</v>
      </c>
      <c r="AG6341" s="88">
        <f t="shared" si="9"/>
        <v>8917.591725</v>
      </c>
      <c r="AH6341" s="88">
        <f>AG6341*'⚙️ Config'!$B$11</f>
        <v>44587.95863</v>
      </c>
      <c r="AI6341" s="88">
        <f>AH6341*'⚙️ Config'!$B$12</f>
        <v>13376.38759</v>
      </c>
      <c r="AJ6341" s="64"/>
      <c r="AK6341" s="84"/>
      <c r="AL6341" s="84"/>
      <c r="AM6341" s="84"/>
      <c r="AN6341" s="84"/>
      <c r="AO6341" s="84"/>
      <c r="AP6341" s="84"/>
      <c r="AQ6341" s="84"/>
    </row>
    <row r="6342" ht="15.0" customHeight="1">
      <c r="A6342" s="98">
        <v>6339.0</v>
      </c>
      <c r="B6342" s="99" t="s">
        <v>13226</v>
      </c>
      <c r="C6342" s="98" t="s">
        <v>141</v>
      </c>
      <c r="D6342" s="98" t="s">
        <v>13227</v>
      </c>
      <c r="E6342" s="100">
        <v>33.49</v>
      </c>
      <c r="F6342" s="98" t="s">
        <v>86</v>
      </c>
      <c r="G6342" s="98" t="s">
        <v>606</v>
      </c>
      <c r="H6342" s="101">
        <v>1188890.62</v>
      </c>
      <c r="I6342" s="98">
        <v>1.0</v>
      </c>
      <c r="J6342" s="102">
        <v>4.7</v>
      </c>
      <c r="K6342" s="99">
        <v>2021.0</v>
      </c>
      <c r="L6342" s="98" t="s">
        <v>1160</v>
      </c>
      <c r="M6342" s="98">
        <v>2021.0</v>
      </c>
      <c r="N6342" s="98" t="s">
        <v>161</v>
      </c>
      <c r="O6342" s="65" t="str">
        <f t="shared" si="1"/>
        <v>036067720001</v>
      </c>
      <c r="P6342" s="65">
        <f t="shared" si="2"/>
        <v>6</v>
      </c>
      <c r="Q6342" s="65">
        <f t="shared" si="3"/>
        <v>0</v>
      </c>
      <c r="R6342" s="65" t="str">
        <f t="shared" si="12"/>
        <v>03.606.772/0001-60</v>
      </c>
      <c r="S6342" s="84"/>
      <c r="T6342" s="84" t="str">
        <f t="shared" si="10"/>
        <v/>
      </c>
      <c r="U6342" s="84" t="str">
        <f t="shared" si="11"/>
        <v/>
      </c>
      <c r="V6342" s="65" t="str">
        <f t="shared" si="5"/>
        <v/>
      </c>
      <c r="W6342" s="84"/>
      <c r="X6342" s="84"/>
      <c r="Y6342" s="85"/>
      <c r="Z6342" s="85"/>
      <c r="AA6342" s="65" t="str">
        <f t="shared" si="6"/>
        <v/>
      </c>
      <c r="AB6342" s="65" t="str">
        <f t="shared" si="7"/>
        <v/>
      </c>
      <c r="AC6342" s="86"/>
      <c r="AD6342" s="87" t="str">
        <f t="shared" si="8"/>
        <v/>
      </c>
      <c r="AE6342" s="84"/>
      <c r="AF6342" s="86">
        <f>IF(AC6342&gt;0,AC6342,'⚙️ Config'!$B$10)</f>
        <v>0.0075</v>
      </c>
      <c r="AG6342" s="88">
        <f t="shared" si="9"/>
        <v>8916.67965</v>
      </c>
      <c r="AH6342" s="88">
        <f>AG6342*'⚙️ Config'!$B$11</f>
        <v>44583.39825</v>
      </c>
      <c r="AI6342" s="88">
        <f>AH6342*'⚙️ Config'!$B$12</f>
        <v>13375.01948</v>
      </c>
      <c r="AJ6342" s="64"/>
      <c r="AK6342" s="84"/>
      <c r="AL6342" s="84"/>
      <c r="AM6342" s="84"/>
      <c r="AN6342" s="84"/>
      <c r="AO6342" s="84"/>
      <c r="AP6342" s="84"/>
      <c r="AQ6342" s="84"/>
    </row>
    <row r="6343" ht="15.0" customHeight="1">
      <c r="A6343" s="103">
        <v>6340.0</v>
      </c>
      <c r="B6343" s="104" t="s">
        <v>13228</v>
      </c>
      <c r="C6343" s="103" t="s">
        <v>141</v>
      </c>
      <c r="D6343" s="103" t="s">
        <v>13229</v>
      </c>
      <c r="E6343" s="105">
        <v>33.24</v>
      </c>
      <c r="F6343" s="103" t="s">
        <v>86</v>
      </c>
      <c r="G6343" s="103" t="s">
        <v>606</v>
      </c>
      <c r="H6343" s="106">
        <v>1187970.73</v>
      </c>
      <c r="I6343" s="103">
        <v>1.0</v>
      </c>
      <c r="J6343" s="107">
        <v>4.8</v>
      </c>
      <c r="K6343" s="104">
        <v>2021.0</v>
      </c>
      <c r="L6343" s="103" t="s">
        <v>630</v>
      </c>
      <c r="M6343" s="103">
        <v>2021.0</v>
      </c>
      <c r="N6343" s="103" t="s">
        <v>161</v>
      </c>
      <c r="O6343" s="65" t="str">
        <f t="shared" si="1"/>
        <v>219024560001</v>
      </c>
      <c r="P6343" s="65">
        <f t="shared" si="2"/>
        <v>1</v>
      </c>
      <c r="Q6343" s="65">
        <f t="shared" si="3"/>
        <v>7</v>
      </c>
      <c r="R6343" s="65" t="str">
        <f t="shared" si="12"/>
        <v>21.902.456/0001-17</v>
      </c>
      <c r="S6343" s="84"/>
      <c r="T6343" s="84" t="str">
        <f t="shared" si="10"/>
        <v/>
      </c>
      <c r="U6343" s="84" t="str">
        <f t="shared" si="11"/>
        <v/>
      </c>
      <c r="V6343" s="65" t="str">
        <f t="shared" si="5"/>
        <v/>
      </c>
      <c r="W6343" s="84"/>
      <c r="X6343" s="84"/>
      <c r="Y6343" s="85"/>
      <c r="Z6343" s="85"/>
      <c r="AA6343" s="65" t="str">
        <f t="shared" si="6"/>
        <v/>
      </c>
      <c r="AB6343" s="65" t="str">
        <f t="shared" si="7"/>
        <v/>
      </c>
      <c r="AC6343" s="86"/>
      <c r="AD6343" s="87" t="str">
        <f t="shared" si="8"/>
        <v/>
      </c>
      <c r="AE6343" s="84"/>
      <c r="AF6343" s="86">
        <f>IF(AC6343&gt;0,AC6343,'⚙️ Config'!$B$10)</f>
        <v>0.0075</v>
      </c>
      <c r="AG6343" s="88">
        <f t="shared" si="9"/>
        <v>8909.780475</v>
      </c>
      <c r="AH6343" s="88">
        <f>AG6343*'⚙️ Config'!$B$11</f>
        <v>44548.90238</v>
      </c>
      <c r="AI6343" s="88">
        <f>AH6343*'⚙️ Config'!$B$12</f>
        <v>13364.67071</v>
      </c>
      <c r="AJ6343" s="64"/>
      <c r="AK6343" s="84"/>
      <c r="AL6343" s="84"/>
      <c r="AM6343" s="84"/>
      <c r="AN6343" s="84"/>
      <c r="AO6343" s="84"/>
      <c r="AP6343" s="84"/>
      <c r="AQ6343" s="84"/>
    </row>
    <row r="6344" ht="15.0" customHeight="1">
      <c r="A6344" s="98">
        <v>6341.0</v>
      </c>
      <c r="B6344" s="99" t="s">
        <v>13230</v>
      </c>
      <c r="C6344" s="98" t="s">
        <v>141</v>
      </c>
      <c r="D6344" s="98" t="s">
        <v>13231</v>
      </c>
      <c r="E6344" s="100">
        <v>34.62</v>
      </c>
      <c r="F6344" s="98" t="s">
        <v>86</v>
      </c>
      <c r="G6344" s="98" t="s">
        <v>606</v>
      </c>
      <c r="H6344" s="101">
        <v>1187290.2</v>
      </c>
      <c r="I6344" s="98">
        <v>1.0</v>
      </c>
      <c r="J6344" s="102">
        <v>4.3</v>
      </c>
      <c r="K6344" s="99">
        <v>2021.0</v>
      </c>
      <c r="L6344" s="98" t="s">
        <v>268</v>
      </c>
      <c r="M6344" s="98">
        <v>2021.0</v>
      </c>
      <c r="N6344" s="98" t="s">
        <v>161</v>
      </c>
      <c r="O6344" s="65" t="str">
        <f t="shared" si="1"/>
        <v>010680830001</v>
      </c>
      <c r="P6344" s="65">
        <f t="shared" si="2"/>
        <v>1</v>
      </c>
      <c r="Q6344" s="65">
        <f t="shared" si="3"/>
        <v>3</v>
      </c>
      <c r="R6344" s="65" t="str">
        <f t="shared" si="12"/>
        <v>01.068.083/0001-13</v>
      </c>
      <c r="S6344" s="84"/>
      <c r="T6344" s="84" t="str">
        <f t="shared" si="10"/>
        <v/>
      </c>
      <c r="U6344" s="84" t="str">
        <f t="shared" si="11"/>
        <v/>
      </c>
      <c r="V6344" s="65" t="str">
        <f t="shared" si="5"/>
        <v/>
      </c>
      <c r="W6344" s="84"/>
      <c r="X6344" s="84"/>
      <c r="Y6344" s="85"/>
      <c r="Z6344" s="85"/>
      <c r="AA6344" s="65" t="str">
        <f t="shared" si="6"/>
        <v/>
      </c>
      <c r="AB6344" s="65" t="str">
        <f t="shared" si="7"/>
        <v/>
      </c>
      <c r="AC6344" s="86"/>
      <c r="AD6344" s="87" t="str">
        <f t="shared" si="8"/>
        <v/>
      </c>
      <c r="AE6344" s="84"/>
      <c r="AF6344" s="86">
        <f>IF(AC6344&gt;0,AC6344,'⚙️ Config'!$B$10)</f>
        <v>0.0075</v>
      </c>
      <c r="AG6344" s="88">
        <f t="shared" si="9"/>
        <v>8904.6765</v>
      </c>
      <c r="AH6344" s="88">
        <f>AG6344*'⚙️ Config'!$B$11</f>
        <v>44523.3825</v>
      </c>
      <c r="AI6344" s="88">
        <f>AH6344*'⚙️ Config'!$B$12</f>
        <v>13357.01475</v>
      </c>
      <c r="AJ6344" s="64"/>
      <c r="AK6344" s="84"/>
      <c r="AL6344" s="84"/>
      <c r="AM6344" s="84"/>
      <c r="AN6344" s="84"/>
      <c r="AO6344" s="84"/>
      <c r="AP6344" s="84"/>
      <c r="AQ6344" s="84"/>
    </row>
    <row r="6345" ht="15.0" customHeight="1">
      <c r="A6345" s="103">
        <v>6342.0</v>
      </c>
      <c r="B6345" s="104" t="s">
        <v>13232</v>
      </c>
      <c r="C6345" s="103" t="s">
        <v>141</v>
      </c>
      <c r="D6345" s="103" t="s">
        <v>13233</v>
      </c>
      <c r="E6345" s="105">
        <v>33.24</v>
      </c>
      <c r="F6345" s="103" t="s">
        <v>86</v>
      </c>
      <c r="G6345" s="103" t="s">
        <v>606</v>
      </c>
      <c r="H6345" s="106">
        <v>1186051.06</v>
      </c>
      <c r="I6345" s="103">
        <v>1.0</v>
      </c>
      <c r="J6345" s="107">
        <v>4.8</v>
      </c>
      <c r="K6345" s="104">
        <v>2021.0</v>
      </c>
      <c r="L6345" s="103" t="s">
        <v>448</v>
      </c>
      <c r="M6345" s="103">
        <v>2021.0</v>
      </c>
      <c r="N6345" s="103" t="s">
        <v>161</v>
      </c>
      <c r="O6345" s="65" t="str">
        <f t="shared" si="1"/>
        <v>360458610001</v>
      </c>
      <c r="P6345" s="65">
        <f t="shared" si="2"/>
        <v>3</v>
      </c>
      <c r="Q6345" s="65">
        <f t="shared" si="3"/>
        <v>3</v>
      </c>
      <c r="R6345" s="65" t="str">
        <f t="shared" si="12"/>
        <v>36.045.861/0001-33</v>
      </c>
      <c r="S6345" s="84"/>
      <c r="T6345" s="84" t="str">
        <f t="shared" si="10"/>
        <v/>
      </c>
      <c r="U6345" s="84" t="str">
        <f t="shared" si="11"/>
        <v/>
      </c>
      <c r="V6345" s="65" t="str">
        <f t="shared" si="5"/>
        <v/>
      </c>
      <c r="W6345" s="84"/>
      <c r="X6345" s="84"/>
      <c r="Y6345" s="85"/>
      <c r="Z6345" s="85"/>
      <c r="AA6345" s="65" t="str">
        <f t="shared" si="6"/>
        <v/>
      </c>
      <c r="AB6345" s="65" t="str">
        <f t="shared" si="7"/>
        <v/>
      </c>
      <c r="AC6345" s="86"/>
      <c r="AD6345" s="87" t="str">
        <f t="shared" si="8"/>
        <v/>
      </c>
      <c r="AE6345" s="84"/>
      <c r="AF6345" s="86">
        <f>IF(AC6345&gt;0,AC6345,'⚙️ Config'!$B$10)</f>
        <v>0.0075</v>
      </c>
      <c r="AG6345" s="88">
        <f t="shared" si="9"/>
        <v>8895.38295</v>
      </c>
      <c r="AH6345" s="88">
        <f>AG6345*'⚙️ Config'!$B$11</f>
        <v>44476.91475</v>
      </c>
      <c r="AI6345" s="88">
        <f>AH6345*'⚙️ Config'!$B$12</f>
        <v>13343.07443</v>
      </c>
      <c r="AJ6345" s="64"/>
      <c r="AK6345" s="84"/>
      <c r="AL6345" s="84"/>
      <c r="AM6345" s="84"/>
      <c r="AN6345" s="84"/>
      <c r="AO6345" s="84"/>
      <c r="AP6345" s="84"/>
      <c r="AQ6345" s="84"/>
    </row>
    <row r="6346" ht="15.0" customHeight="1">
      <c r="A6346" s="103">
        <v>6343.0</v>
      </c>
      <c r="B6346" s="104" t="s">
        <v>13234</v>
      </c>
      <c r="C6346" s="103" t="s">
        <v>141</v>
      </c>
      <c r="D6346" s="103" t="s">
        <v>13235</v>
      </c>
      <c r="E6346" s="105">
        <v>34.62</v>
      </c>
      <c r="F6346" s="103" t="s">
        <v>86</v>
      </c>
      <c r="G6346" s="103" t="s">
        <v>606</v>
      </c>
      <c r="H6346" s="106">
        <v>1184547.38</v>
      </c>
      <c r="I6346" s="103">
        <v>1.0</v>
      </c>
      <c r="J6346" s="107">
        <v>4.3</v>
      </c>
      <c r="K6346" s="104">
        <v>2021.0</v>
      </c>
      <c r="L6346" s="103" t="s">
        <v>630</v>
      </c>
      <c r="M6346" s="103">
        <v>2021.0</v>
      </c>
      <c r="N6346" s="103" t="s">
        <v>161</v>
      </c>
      <c r="O6346" s="65" t="str">
        <f t="shared" si="1"/>
        <v>028071980001</v>
      </c>
      <c r="P6346" s="65">
        <f t="shared" si="2"/>
        <v>4</v>
      </c>
      <c r="Q6346" s="65">
        <f t="shared" si="3"/>
        <v>5</v>
      </c>
      <c r="R6346" s="65" t="str">
        <f t="shared" si="12"/>
        <v>02.807.198/0001-45</v>
      </c>
      <c r="S6346" s="84"/>
      <c r="T6346" s="84" t="str">
        <f t="shared" si="10"/>
        <v/>
      </c>
      <c r="U6346" s="84" t="str">
        <f t="shared" si="11"/>
        <v/>
      </c>
      <c r="V6346" s="65" t="str">
        <f t="shared" si="5"/>
        <v/>
      </c>
      <c r="W6346" s="84"/>
      <c r="X6346" s="84"/>
      <c r="Y6346" s="85"/>
      <c r="Z6346" s="85"/>
      <c r="AA6346" s="65" t="str">
        <f t="shared" si="6"/>
        <v/>
      </c>
      <c r="AB6346" s="65" t="str">
        <f t="shared" si="7"/>
        <v/>
      </c>
      <c r="AC6346" s="86"/>
      <c r="AD6346" s="87" t="str">
        <f t="shared" si="8"/>
        <v/>
      </c>
      <c r="AE6346" s="84"/>
      <c r="AF6346" s="86">
        <f>IF(AC6346&gt;0,AC6346,'⚙️ Config'!$B$10)</f>
        <v>0.0075</v>
      </c>
      <c r="AG6346" s="88">
        <f t="shared" si="9"/>
        <v>8884.10535</v>
      </c>
      <c r="AH6346" s="88">
        <f>AG6346*'⚙️ Config'!$B$11</f>
        <v>44420.52675</v>
      </c>
      <c r="AI6346" s="88">
        <f>AH6346*'⚙️ Config'!$B$12</f>
        <v>13326.15803</v>
      </c>
      <c r="AJ6346" s="64"/>
      <c r="AK6346" s="84"/>
      <c r="AL6346" s="84"/>
      <c r="AM6346" s="84"/>
      <c r="AN6346" s="84"/>
      <c r="AO6346" s="84"/>
      <c r="AP6346" s="84"/>
      <c r="AQ6346" s="84"/>
    </row>
    <row r="6347" ht="15.0" customHeight="1">
      <c r="A6347" s="103">
        <v>6344.0</v>
      </c>
      <c r="B6347" s="104" t="s">
        <v>13236</v>
      </c>
      <c r="C6347" s="103" t="s">
        <v>141</v>
      </c>
      <c r="D6347" s="103" t="s">
        <v>13237</v>
      </c>
      <c r="E6347" s="105">
        <v>33.49</v>
      </c>
      <c r="F6347" s="103" t="s">
        <v>86</v>
      </c>
      <c r="G6347" s="103" t="s">
        <v>606</v>
      </c>
      <c r="H6347" s="106">
        <v>1183660.42</v>
      </c>
      <c r="I6347" s="103">
        <v>1.0</v>
      </c>
      <c r="J6347" s="107">
        <v>4.7</v>
      </c>
      <c r="K6347" s="104">
        <v>2021.0</v>
      </c>
      <c r="L6347" s="103" t="s">
        <v>448</v>
      </c>
      <c r="M6347" s="103">
        <v>2021.0</v>
      </c>
      <c r="N6347" s="103" t="s">
        <v>342</v>
      </c>
      <c r="O6347" s="65" t="str">
        <f t="shared" si="1"/>
        <v>566469530001</v>
      </c>
      <c r="P6347" s="65">
        <f t="shared" si="2"/>
        <v>8</v>
      </c>
      <c r="Q6347" s="65">
        <f t="shared" si="3"/>
        <v>6</v>
      </c>
      <c r="R6347" s="65" t="str">
        <f t="shared" si="12"/>
        <v>56.646.953/0001-86</v>
      </c>
      <c r="S6347" s="84"/>
      <c r="T6347" s="84" t="str">
        <f t="shared" si="10"/>
        <v/>
      </c>
      <c r="U6347" s="84" t="str">
        <f t="shared" si="11"/>
        <v/>
      </c>
      <c r="V6347" s="65" t="str">
        <f t="shared" si="5"/>
        <v/>
      </c>
      <c r="W6347" s="84"/>
      <c r="X6347" s="84"/>
      <c r="Y6347" s="85"/>
      <c r="Z6347" s="85"/>
      <c r="AA6347" s="65" t="str">
        <f t="shared" si="6"/>
        <v/>
      </c>
      <c r="AB6347" s="65" t="str">
        <f t="shared" si="7"/>
        <v/>
      </c>
      <c r="AC6347" s="86"/>
      <c r="AD6347" s="87" t="str">
        <f t="shared" si="8"/>
        <v/>
      </c>
      <c r="AE6347" s="84"/>
      <c r="AF6347" s="86">
        <f>IF(AC6347&gt;0,AC6347,'⚙️ Config'!$B$10)</f>
        <v>0.0075</v>
      </c>
      <c r="AG6347" s="88">
        <f t="shared" si="9"/>
        <v>8877.45315</v>
      </c>
      <c r="AH6347" s="88">
        <f>AG6347*'⚙️ Config'!$B$11</f>
        <v>44387.26575</v>
      </c>
      <c r="AI6347" s="88">
        <f>AH6347*'⚙️ Config'!$B$12</f>
        <v>13316.17973</v>
      </c>
      <c r="AJ6347" s="64"/>
      <c r="AK6347" s="84"/>
      <c r="AL6347" s="84"/>
      <c r="AM6347" s="84"/>
      <c r="AN6347" s="84"/>
      <c r="AO6347" s="84"/>
      <c r="AP6347" s="84"/>
      <c r="AQ6347" s="84"/>
    </row>
    <row r="6348" ht="15.0" customHeight="1">
      <c r="A6348" s="103">
        <v>6345.0</v>
      </c>
      <c r="B6348" s="104" t="s">
        <v>13238</v>
      </c>
      <c r="C6348" s="103" t="s">
        <v>141</v>
      </c>
      <c r="D6348" s="103" t="s">
        <v>13239</v>
      </c>
      <c r="E6348" s="105">
        <v>33.76</v>
      </c>
      <c r="F6348" s="103" t="s">
        <v>86</v>
      </c>
      <c r="G6348" s="103" t="s">
        <v>606</v>
      </c>
      <c r="H6348" s="106">
        <v>1183039.76</v>
      </c>
      <c r="I6348" s="103">
        <v>1.0</v>
      </c>
      <c r="J6348" s="107">
        <v>4.6</v>
      </c>
      <c r="K6348" s="104">
        <v>2021.0</v>
      </c>
      <c r="L6348" s="103" t="s">
        <v>630</v>
      </c>
      <c r="M6348" s="103">
        <v>2021.0</v>
      </c>
      <c r="N6348" s="103" t="s">
        <v>161</v>
      </c>
      <c r="O6348" s="65" t="str">
        <f t="shared" si="1"/>
        <v>186448250001</v>
      </c>
      <c r="P6348" s="65">
        <f t="shared" si="2"/>
        <v>0</v>
      </c>
      <c r="Q6348" s="65">
        <f t="shared" si="3"/>
        <v>4</v>
      </c>
      <c r="R6348" s="65" t="str">
        <f t="shared" si="12"/>
        <v>18.644.825/0001-04</v>
      </c>
      <c r="S6348" s="84"/>
      <c r="T6348" s="84" t="str">
        <f t="shared" si="10"/>
        <v/>
      </c>
      <c r="U6348" s="84" t="str">
        <f t="shared" si="11"/>
        <v/>
      </c>
      <c r="V6348" s="65" t="str">
        <f t="shared" si="5"/>
        <v/>
      </c>
      <c r="W6348" s="84"/>
      <c r="X6348" s="84"/>
      <c r="Y6348" s="85"/>
      <c r="Z6348" s="85"/>
      <c r="AA6348" s="65" t="str">
        <f t="shared" si="6"/>
        <v/>
      </c>
      <c r="AB6348" s="65" t="str">
        <f t="shared" si="7"/>
        <v/>
      </c>
      <c r="AC6348" s="86"/>
      <c r="AD6348" s="87" t="str">
        <f t="shared" si="8"/>
        <v/>
      </c>
      <c r="AE6348" s="84"/>
      <c r="AF6348" s="86">
        <f>IF(AC6348&gt;0,AC6348,'⚙️ Config'!$B$10)</f>
        <v>0.0075</v>
      </c>
      <c r="AG6348" s="88">
        <f t="shared" si="9"/>
        <v>8872.7982</v>
      </c>
      <c r="AH6348" s="88">
        <f>AG6348*'⚙️ Config'!$B$11</f>
        <v>44363.991</v>
      </c>
      <c r="AI6348" s="88">
        <f>AH6348*'⚙️ Config'!$B$12</f>
        <v>13309.1973</v>
      </c>
      <c r="AJ6348" s="64"/>
      <c r="AK6348" s="84"/>
      <c r="AL6348" s="84"/>
      <c r="AM6348" s="84"/>
      <c r="AN6348" s="84"/>
      <c r="AO6348" s="84"/>
      <c r="AP6348" s="84"/>
      <c r="AQ6348" s="84"/>
    </row>
    <row r="6349" ht="15.0" customHeight="1">
      <c r="A6349" s="98">
        <v>6346.0</v>
      </c>
      <c r="B6349" s="99" t="s">
        <v>13240</v>
      </c>
      <c r="C6349" s="98" t="s">
        <v>141</v>
      </c>
      <c r="D6349" s="98" t="s">
        <v>13241</v>
      </c>
      <c r="E6349" s="100">
        <v>32.76</v>
      </c>
      <c r="F6349" s="98" t="s">
        <v>86</v>
      </c>
      <c r="G6349" s="98" t="s">
        <v>606</v>
      </c>
      <c r="H6349" s="101">
        <v>1183027.9</v>
      </c>
      <c r="I6349" s="98">
        <v>1.0</v>
      </c>
      <c r="J6349" s="102">
        <v>5.0</v>
      </c>
      <c r="K6349" s="99">
        <v>2021.0</v>
      </c>
      <c r="L6349" s="98" t="s">
        <v>202</v>
      </c>
      <c r="M6349" s="98">
        <v>2021.0</v>
      </c>
      <c r="N6349" s="98" t="s">
        <v>145</v>
      </c>
      <c r="O6349" s="65" t="str">
        <f t="shared" si="1"/>
        <v>014795400001</v>
      </c>
      <c r="P6349" s="65">
        <f t="shared" si="2"/>
        <v>6</v>
      </c>
      <c r="Q6349" s="65">
        <f t="shared" si="3"/>
        <v>2</v>
      </c>
      <c r="R6349" s="65" t="str">
        <f t="shared" si="12"/>
        <v>01.479.540/0001-62</v>
      </c>
      <c r="S6349" s="84"/>
      <c r="T6349" s="84" t="str">
        <f t="shared" si="10"/>
        <v/>
      </c>
      <c r="U6349" s="84" t="str">
        <f t="shared" si="11"/>
        <v/>
      </c>
      <c r="V6349" s="65" t="str">
        <f t="shared" si="5"/>
        <v/>
      </c>
      <c r="W6349" s="84"/>
      <c r="X6349" s="84"/>
      <c r="Y6349" s="85"/>
      <c r="Z6349" s="85"/>
      <c r="AA6349" s="65" t="str">
        <f t="shared" si="6"/>
        <v/>
      </c>
      <c r="AB6349" s="65" t="str">
        <f t="shared" si="7"/>
        <v/>
      </c>
      <c r="AC6349" s="86"/>
      <c r="AD6349" s="87" t="str">
        <f t="shared" si="8"/>
        <v/>
      </c>
      <c r="AE6349" s="84"/>
      <c r="AF6349" s="86">
        <f>IF(AC6349&gt;0,AC6349,'⚙️ Config'!$B$10)</f>
        <v>0.0075</v>
      </c>
      <c r="AG6349" s="88">
        <f t="shared" si="9"/>
        <v>8872.70925</v>
      </c>
      <c r="AH6349" s="88">
        <f>AG6349*'⚙️ Config'!$B$11</f>
        <v>44363.54625</v>
      </c>
      <c r="AI6349" s="88">
        <f>AH6349*'⚙️ Config'!$B$12</f>
        <v>13309.06388</v>
      </c>
      <c r="AJ6349" s="64"/>
      <c r="AK6349" s="84"/>
      <c r="AL6349" s="84"/>
      <c r="AM6349" s="84"/>
      <c r="AN6349" s="84"/>
      <c r="AO6349" s="84"/>
      <c r="AP6349" s="84"/>
      <c r="AQ6349" s="84"/>
    </row>
    <row r="6350" ht="15.0" customHeight="1">
      <c r="A6350" s="98">
        <v>6347.0</v>
      </c>
      <c r="B6350" s="99" t="s">
        <v>13242</v>
      </c>
      <c r="C6350" s="98" t="s">
        <v>141</v>
      </c>
      <c r="D6350" s="98" t="s">
        <v>13243</v>
      </c>
      <c r="E6350" s="100">
        <v>33.49</v>
      </c>
      <c r="F6350" s="98" t="s">
        <v>86</v>
      </c>
      <c r="G6350" s="98" t="s">
        <v>606</v>
      </c>
      <c r="H6350" s="101">
        <v>1182889.53</v>
      </c>
      <c r="I6350" s="98">
        <v>1.0</v>
      </c>
      <c r="J6350" s="102">
        <v>4.7</v>
      </c>
      <c r="K6350" s="99">
        <v>2021.0</v>
      </c>
      <c r="L6350" s="98" t="s">
        <v>630</v>
      </c>
      <c r="M6350" s="98">
        <v>2021.0</v>
      </c>
      <c r="N6350" s="98" t="s">
        <v>161</v>
      </c>
      <c r="O6350" s="65" t="str">
        <f t="shared" si="1"/>
        <v>125616990001</v>
      </c>
      <c r="P6350" s="65">
        <f t="shared" si="2"/>
        <v>4</v>
      </c>
      <c r="Q6350" s="65">
        <f t="shared" si="3"/>
        <v>8</v>
      </c>
      <c r="R6350" s="65" t="str">
        <f t="shared" si="12"/>
        <v>12.561.699/0001-48</v>
      </c>
      <c r="S6350" s="84"/>
      <c r="T6350" s="84" t="str">
        <f t="shared" si="10"/>
        <v/>
      </c>
      <c r="U6350" s="84" t="str">
        <f t="shared" si="11"/>
        <v/>
      </c>
      <c r="V6350" s="65" t="str">
        <f t="shared" si="5"/>
        <v/>
      </c>
      <c r="W6350" s="84"/>
      <c r="X6350" s="84"/>
      <c r="Y6350" s="85"/>
      <c r="Z6350" s="85"/>
      <c r="AA6350" s="65" t="str">
        <f t="shared" si="6"/>
        <v/>
      </c>
      <c r="AB6350" s="65" t="str">
        <f t="shared" si="7"/>
        <v/>
      </c>
      <c r="AC6350" s="86"/>
      <c r="AD6350" s="87" t="str">
        <f t="shared" si="8"/>
        <v/>
      </c>
      <c r="AE6350" s="84"/>
      <c r="AF6350" s="86">
        <f>IF(AC6350&gt;0,AC6350,'⚙️ Config'!$B$10)</f>
        <v>0.0075</v>
      </c>
      <c r="AG6350" s="88">
        <f t="shared" si="9"/>
        <v>8871.671475</v>
      </c>
      <c r="AH6350" s="88">
        <f>AG6350*'⚙️ Config'!$B$11</f>
        <v>44358.35738</v>
      </c>
      <c r="AI6350" s="88">
        <f>AH6350*'⚙️ Config'!$B$12</f>
        <v>13307.50721</v>
      </c>
      <c r="AJ6350" s="64"/>
      <c r="AK6350" s="84"/>
      <c r="AL6350" s="84"/>
      <c r="AM6350" s="84"/>
      <c r="AN6350" s="84"/>
      <c r="AO6350" s="84"/>
      <c r="AP6350" s="84"/>
      <c r="AQ6350" s="84"/>
    </row>
    <row r="6351" ht="15.0" customHeight="1">
      <c r="A6351" s="98">
        <v>6348.0</v>
      </c>
      <c r="B6351" s="99" t="s">
        <v>13244</v>
      </c>
      <c r="C6351" s="98" t="s">
        <v>141</v>
      </c>
      <c r="D6351" s="98" t="s">
        <v>13245</v>
      </c>
      <c r="E6351" s="100">
        <v>32.76</v>
      </c>
      <c r="F6351" s="98" t="s">
        <v>86</v>
      </c>
      <c r="G6351" s="98" t="s">
        <v>606</v>
      </c>
      <c r="H6351" s="101">
        <v>1182528.02</v>
      </c>
      <c r="I6351" s="98">
        <v>1.0</v>
      </c>
      <c r="J6351" s="102">
        <v>5.0</v>
      </c>
      <c r="K6351" s="99">
        <v>2021.0</v>
      </c>
      <c r="L6351" s="98" t="s">
        <v>630</v>
      </c>
      <c r="M6351" s="98">
        <v>2021.0</v>
      </c>
      <c r="N6351" s="98" t="s">
        <v>161</v>
      </c>
      <c r="O6351" s="65" t="str">
        <f t="shared" si="1"/>
        <v>208158670001</v>
      </c>
      <c r="P6351" s="65">
        <f t="shared" si="2"/>
        <v>0</v>
      </c>
      <c r="Q6351" s="65">
        <f t="shared" si="3"/>
        <v>2</v>
      </c>
      <c r="R6351" s="65" t="str">
        <f t="shared" si="12"/>
        <v>20.815.867/0001-02</v>
      </c>
      <c r="S6351" s="84"/>
      <c r="T6351" s="84" t="str">
        <f t="shared" si="10"/>
        <v/>
      </c>
      <c r="U6351" s="84" t="str">
        <f t="shared" si="11"/>
        <v/>
      </c>
      <c r="V6351" s="65" t="str">
        <f t="shared" si="5"/>
        <v/>
      </c>
      <c r="W6351" s="84"/>
      <c r="X6351" s="84"/>
      <c r="Y6351" s="85"/>
      <c r="Z6351" s="85"/>
      <c r="AA6351" s="65" t="str">
        <f t="shared" si="6"/>
        <v/>
      </c>
      <c r="AB6351" s="65" t="str">
        <f t="shared" si="7"/>
        <v/>
      </c>
      <c r="AC6351" s="86"/>
      <c r="AD6351" s="87" t="str">
        <f t="shared" si="8"/>
        <v/>
      </c>
      <c r="AE6351" s="84"/>
      <c r="AF6351" s="86">
        <f>IF(AC6351&gt;0,AC6351,'⚙️ Config'!$B$10)</f>
        <v>0.0075</v>
      </c>
      <c r="AG6351" s="88">
        <f t="shared" si="9"/>
        <v>8868.96015</v>
      </c>
      <c r="AH6351" s="88">
        <f>AG6351*'⚙️ Config'!$B$11</f>
        <v>44344.80075</v>
      </c>
      <c r="AI6351" s="88">
        <f>AH6351*'⚙️ Config'!$B$12</f>
        <v>13303.44023</v>
      </c>
      <c r="AJ6351" s="64"/>
      <c r="AK6351" s="84"/>
      <c r="AL6351" s="84"/>
      <c r="AM6351" s="84"/>
      <c r="AN6351" s="84"/>
      <c r="AO6351" s="84"/>
      <c r="AP6351" s="84"/>
      <c r="AQ6351" s="84"/>
    </row>
    <row r="6352" ht="15.0" customHeight="1">
      <c r="A6352" s="98">
        <v>6349.0</v>
      </c>
      <c r="B6352" s="99" t="s">
        <v>13246</v>
      </c>
      <c r="C6352" s="98" t="s">
        <v>141</v>
      </c>
      <c r="D6352" s="98" t="s">
        <v>13247</v>
      </c>
      <c r="E6352" s="100">
        <v>32.99</v>
      </c>
      <c r="F6352" s="98" t="s">
        <v>86</v>
      </c>
      <c r="G6352" s="98" t="s">
        <v>606</v>
      </c>
      <c r="H6352" s="101">
        <v>1181667.84</v>
      </c>
      <c r="I6352" s="98">
        <v>1.0</v>
      </c>
      <c r="J6352" s="102">
        <v>4.9</v>
      </c>
      <c r="K6352" s="99">
        <v>2021.0</v>
      </c>
      <c r="L6352" s="98" t="s">
        <v>295</v>
      </c>
      <c r="M6352" s="98">
        <v>2021.0</v>
      </c>
      <c r="N6352" s="98" t="s">
        <v>161</v>
      </c>
      <c r="O6352" s="65" t="str">
        <f t="shared" si="1"/>
        <v>000136090001</v>
      </c>
      <c r="P6352" s="65">
        <f t="shared" si="2"/>
        <v>0</v>
      </c>
      <c r="Q6352" s="65">
        <f t="shared" si="3"/>
        <v>3</v>
      </c>
      <c r="R6352" s="65" t="str">
        <f t="shared" si="12"/>
        <v>00.013.609/0001-03</v>
      </c>
      <c r="S6352" s="84"/>
      <c r="T6352" s="84" t="str">
        <f t="shared" si="10"/>
        <v/>
      </c>
      <c r="U6352" s="84" t="str">
        <f t="shared" si="11"/>
        <v/>
      </c>
      <c r="V6352" s="65" t="str">
        <f t="shared" si="5"/>
        <v/>
      </c>
      <c r="W6352" s="84"/>
      <c r="X6352" s="84"/>
      <c r="Y6352" s="85"/>
      <c r="Z6352" s="85"/>
      <c r="AA6352" s="65" t="str">
        <f t="shared" si="6"/>
        <v/>
      </c>
      <c r="AB6352" s="65" t="str">
        <f t="shared" si="7"/>
        <v/>
      </c>
      <c r="AC6352" s="86"/>
      <c r="AD6352" s="87" t="str">
        <f t="shared" si="8"/>
        <v/>
      </c>
      <c r="AE6352" s="84"/>
      <c r="AF6352" s="86">
        <f>IF(AC6352&gt;0,AC6352,'⚙️ Config'!$B$10)</f>
        <v>0.0075</v>
      </c>
      <c r="AG6352" s="88">
        <f t="shared" si="9"/>
        <v>8862.5088</v>
      </c>
      <c r="AH6352" s="88">
        <f>AG6352*'⚙️ Config'!$B$11</f>
        <v>44312.544</v>
      </c>
      <c r="AI6352" s="88">
        <f>AH6352*'⚙️ Config'!$B$12</f>
        <v>13293.7632</v>
      </c>
      <c r="AJ6352" s="64"/>
      <c r="AK6352" s="84"/>
      <c r="AL6352" s="84"/>
      <c r="AM6352" s="84"/>
      <c r="AN6352" s="84"/>
      <c r="AO6352" s="84"/>
      <c r="AP6352" s="84"/>
      <c r="AQ6352" s="84"/>
    </row>
    <row r="6353" ht="15.0" customHeight="1">
      <c r="A6353" s="103">
        <v>6350.0</v>
      </c>
      <c r="B6353" s="104" t="s">
        <v>13248</v>
      </c>
      <c r="C6353" s="103" t="s">
        <v>141</v>
      </c>
      <c r="D6353" s="103" t="s">
        <v>13249</v>
      </c>
      <c r="E6353" s="105">
        <v>33.49</v>
      </c>
      <c r="F6353" s="103" t="s">
        <v>86</v>
      </c>
      <c r="G6353" s="103" t="s">
        <v>606</v>
      </c>
      <c r="H6353" s="106">
        <v>1181616.65</v>
      </c>
      <c r="I6353" s="103">
        <v>1.0</v>
      </c>
      <c r="J6353" s="107">
        <v>4.7</v>
      </c>
      <c r="K6353" s="104">
        <v>2021.0</v>
      </c>
      <c r="L6353" s="103" t="s">
        <v>630</v>
      </c>
      <c r="M6353" s="103">
        <v>2021.0</v>
      </c>
      <c r="N6353" s="103" t="s">
        <v>145</v>
      </c>
      <c r="O6353" s="65" t="str">
        <f t="shared" si="1"/>
        <v>227653060001</v>
      </c>
      <c r="P6353" s="65">
        <f t="shared" si="2"/>
        <v>7</v>
      </c>
      <c r="Q6353" s="65">
        <f t="shared" si="3"/>
        <v>1</v>
      </c>
      <c r="R6353" s="65" t="str">
        <f t="shared" si="12"/>
        <v>22.765.306/0001-71</v>
      </c>
      <c r="S6353" s="84"/>
      <c r="T6353" s="84" t="str">
        <f t="shared" si="10"/>
        <v/>
      </c>
      <c r="U6353" s="84" t="str">
        <f t="shared" si="11"/>
        <v/>
      </c>
      <c r="V6353" s="65" t="str">
        <f t="shared" si="5"/>
        <v/>
      </c>
      <c r="W6353" s="84"/>
      <c r="X6353" s="84"/>
      <c r="Y6353" s="85"/>
      <c r="Z6353" s="85"/>
      <c r="AA6353" s="65" t="str">
        <f t="shared" si="6"/>
        <v/>
      </c>
      <c r="AB6353" s="65" t="str">
        <f t="shared" si="7"/>
        <v/>
      </c>
      <c r="AC6353" s="86"/>
      <c r="AD6353" s="87" t="str">
        <f t="shared" si="8"/>
        <v/>
      </c>
      <c r="AE6353" s="84"/>
      <c r="AF6353" s="86">
        <f>IF(AC6353&gt;0,AC6353,'⚙️ Config'!$B$10)</f>
        <v>0.0075</v>
      </c>
      <c r="AG6353" s="88">
        <f t="shared" si="9"/>
        <v>8862.124875</v>
      </c>
      <c r="AH6353" s="88">
        <f>AG6353*'⚙️ Config'!$B$11</f>
        <v>44310.62438</v>
      </c>
      <c r="AI6353" s="88">
        <f>AH6353*'⚙️ Config'!$B$12</f>
        <v>13293.18731</v>
      </c>
      <c r="AJ6353" s="64"/>
      <c r="AK6353" s="84"/>
      <c r="AL6353" s="84"/>
      <c r="AM6353" s="84"/>
      <c r="AN6353" s="84"/>
      <c r="AO6353" s="84"/>
      <c r="AP6353" s="84"/>
      <c r="AQ6353" s="84"/>
    </row>
    <row r="6354" ht="15.0" customHeight="1">
      <c r="A6354" s="98">
        <v>6351.0</v>
      </c>
      <c r="B6354" s="99" t="s">
        <v>13250</v>
      </c>
      <c r="C6354" s="98" t="s">
        <v>141</v>
      </c>
      <c r="D6354" s="98" t="s">
        <v>13251</v>
      </c>
      <c r="E6354" s="100">
        <v>32.76</v>
      </c>
      <c r="F6354" s="98" t="s">
        <v>86</v>
      </c>
      <c r="G6354" s="98" t="s">
        <v>606</v>
      </c>
      <c r="H6354" s="101">
        <v>1181185.81</v>
      </c>
      <c r="I6354" s="98">
        <v>1.0</v>
      </c>
      <c r="J6354" s="102">
        <v>5.0</v>
      </c>
      <c r="K6354" s="99">
        <v>2021.0</v>
      </c>
      <c r="L6354" s="98" t="s">
        <v>630</v>
      </c>
      <c r="M6354" s="98">
        <v>2021.0</v>
      </c>
      <c r="N6354" s="98" t="s">
        <v>161</v>
      </c>
      <c r="O6354" s="65" t="str">
        <f t="shared" si="1"/>
        <v>061595620001</v>
      </c>
      <c r="P6354" s="65">
        <f t="shared" si="2"/>
        <v>6</v>
      </c>
      <c r="Q6354" s="65">
        <f t="shared" si="3"/>
        <v>9</v>
      </c>
      <c r="R6354" s="65" t="str">
        <f t="shared" si="12"/>
        <v>06.159.562/0001-69</v>
      </c>
      <c r="S6354" s="84"/>
      <c r="T6354" s="84" t="str">
        <f t="shared" si="10"/>
        <v/>
      </c>
      <c r="U6354" s="84" t="str">
        <f t="shared" si="11"/>
        <v/>
      </c>
      <c r="V6354" s="65" t="str">
        <f t="shared" si="5"/>
        <v/>
      </c>
      <c r="W6354" s="84"/>
      <c r="X6354" s="84"/>
      <c r="Y6354" s="85"/>
      <c r="Z6354" s="85"/>
      <c r="AA6354" s="65" t="str">
        <f t="shared" si="6"/>
        <v/>
      </c>
      <c r="AB6354" s="65" t="str">
        <f t="shared" si="7"/>
        <v/>
      </c>
      <c r="AC6354" s="86"/>
      <c r="AD6354" s="87" t="str">
        <f t="shared" si="8"/>
        <v/>
      </c>
      <c r="AE6354" s="84"/>
      <c r="AF6354" s="86">
        <f>IF(AC6354&gt;0,AC6354,'⚙️ Config'!$B$10)</f>
        <v>0.0075</v>
      </c>
      <c r="AG6354" s="88">
        <f t="shared" si="9"/>
        <v>8858.893575</v>
      </c>
      <c r="AH6354" s="88">
        <f>AG6354*'⚙️ Config'!$B$11</f>
        <v>44294.46788</v>
      </c>
      <c r="AI6354" s="88">
        <f>AH6354*'⚙️ Config'!$B$12</f>
        <v>13288.34036</v>
      </c>
      <c r="AJ6354" s="64"/>
      <c r="AK6354" s="84"/>
      <c r="AL6354" s="84"/>
      <c r="AM6354" s="84"/>
      <c r="AN6354" s="84"/>
      <c r="AO6354" s="84"/>
      <c r="AP6354" s="84"/>
      <c r="AQ6354" s="84"/>
    </row>
    <row r="6355" ht="15.0" customHeight="1">
      <c r="A6355" s="103">
        <v>6352.0</v>
      </c>
      <c r="B6355" s="104" t="s">
        <v>13252</v>
      </c>
      <c r="C6355" s="103" t="s">
        <v>141</v>
      </c>
      <c r="D6355" s="103" t="s">
        <v>13253</v>
      </c>
      <c r="E6355" s="105">
        <v>32.76</v>
      </c>
      <c r="F6355" s="103" t="s">
        <v>86</v>
      </c>
      <c r="G6355" s="103" t="s">
        <v>606</v>
      </c>
      <c r="H6355" s="106">
        <v>1180914.48</v>
      </c>
      <c r="I6355" s="103">
        <v>1.0</v>
      </c>
      <c r="J6355" s="107">
        <v>5.0</v>
      </c>
      <c r="K6355" s="104">
        <v>2021.0</v>
      </c>
      <c r="L6355" s="103" t="s">
        <v>202</v>
      </c>
      <c r="M6355" s="103">
        <v>2021.0</v>
      </c>
      <c r="N6355" s="103" t="s">
        <v>145</v>
      </c>
      <c r="O6355" s="65" t="str">
        <f t="shared" si="1"/>
        <v>033406950001</v>
      </c>
      <c r="P6355" s="65">
        <f t="shared" si="2"/>
        <v>4</v>
      </c>
      <c r="Q6355" s="65">
        <f t="shared" si="3"/>
        <v>9</v>
      </c>
      <c r="R6355" s="65" t="str">
        <f t="shared" si="12"/>
        <v>03.340.695/0001-49</v>
      </c>
      <c r="S6355" s="84"/>
      <c r="T6355" s="84" t="str">
        <f t="shared" si="10"/>
        <v/>
      </c>
      <c r="U6355" s="84" t="str">
        <f t="shared" si="11"/>
        <v/>
      </c>
      <c r="V6355" s="65" t="str">
        <f t="shared" si="5"/>
        <v/>
      </c>
      <c r="W6355" s="84"/>
      <c r="X6355" s="84"/>
      <c r="Y6355" s="85"/>
      <c r="Z6355" s="85"/>
      <c r="AA6355" s="65" t="str">
        <f t="shared" si="6"/>
        <v/>
      </c>
      <c r="AB6355" s="65" t="str">
        <f t="shared" si="7"/>
        <v/>
      </c>
      <c r="AC6355" s="86"/>
      <c r="AD6355" s="87" t="str">
        <f t="shared" si="8"/>
        <v/>
      </c>
      <c r="AE6355" s="84"/>
      <c r="AF6355" s="86">
        <f>IF(AC6355&gt;0,AC6355,'⚙️ Config'!$B$10)</f>
        <v>0.0075</v>
      </c>
      <c r="AG6355" s="88">
        <f t="shared" si="9"/>
        <v>8856.8586</v>
      </c>
      <c r="AH6355" s="88">
        <f>AG6355*'⚙️ Config'!$B$11</f>
        <v>44284.293</v>
      </c>
      <c r="AI6355" s="88">
        <f>AH6355*'⚙️ Config'!$B$12</f>
        <v>13285.2879</v>
      </c>
      <c r="AJ6355" s="64"/>
      <c r="AK6355" s="84"/>
      <c r="AL6355" s="84"/>
      <c r="AM6355" s="84"/>
      <c r="AN6355" s="84"/>
      <c r="AO6355" s="84"/>
      <c r="AP6355" s="84"/>
      <c r="AQ6355" s="84"/>
    </row>
    <row r="6356" ht="15.0" customHeight="1">
      <c r="A6356" s="98">
        <v>6353.0</v>
      </c>
      <c r="B6356" s="99" t="s">
        <v>13254</v>
      </c>
      <c r="C6356" s="98" t="s">
        <v>141</v>
      </c>
      <c r="D6356" s="98" t="s">
        <v>13255</v>
      </c>
      <c r="E6356" s="100">
        <v>32.99</v>
      </c>
      <c r="F6356" s="98" t="s">
        <v>86</v>
      </c>
      <c r="G6356" s="98" t="s">
        <v>606</v>
      </c>
      <c r="H6356" s="101">
        <v>1180834.75</v>
      </c>
      <c r="I6356" s="98">
        <v>1.0</v>
      </c>
      <c r="J6356" s="102">
        <v>4.9</v>
      </c>
      <c r="K6356" s="99">
        <v>2021.0</v>
      </c>
      <c r="L6356" s="98" t="s">
        <v>630</v>
      </c>
      <c r="M6356" s="98">
        <v>2021.0</v>
      </c>
      <c r="N6356" s="98" t="s">
        <v>161</v>
      </c>
      <c r="O6356" s="65" t="str">
        <f t="shared" si="1"/>
        <v>087527490001</v>
      </c>
      <c r="P6356" s="65">
        <f t="shared" si="2"/>
        <v>0</v>
      </c>
      <c r="Q6356" s="65">
        <f t="shared" si="3"/>
        <v>5</v>
      </c>
      <c r="R6356" s="65" t="str">
        <f t="shared" si="12"/>
        <v>08.752.749/0001-05</v>
      </c>
      <c r="S6356" s="84"/>
      <c r="T6356" s="84" t="str">
        <f t="shared" si="10"/>
        <v/>
      </c>
      <c r="U6356" s="84" t="str">
        <f t="shared" si="11"/>
        <v/>
      </c>
      <c r="V6356" s="65" t="str">
        <f t="shared" si="5"/>
        <v/>
      </c>
      <c r="W6356" s="84"/>
      <c r="X6356" s="84"/>
      <c r="Y6356" s="85"/>
      <c r="Z6356" s="85"/>
      <c r="AA6356" s="65" t="str">
        <f t="shared" si="6"/>
        <v/>
      </c>
      <c r="AB6356" s="65" t="str">
        <f t="shared" si="7"/>
        <v/>
      </c>
      <c r="AC6356" s="86"/>
      <c r="AD6356" s="87" t="str">
        <f t="shared" si="8"/>
        <v/>
      </c>
      <c r="AE6356" s="84"/>
      <c r="AF6356" s="86">
        <f>IF(AC6356&gt;0,AC6356,'⚙️ Config'!$B$10)</f>
        <v>0.0075</v>
      </c>
      <c r="AG6356" s="88">
        <f t="shared" si="9"/>
        <v>8856.260625</v>
      </c>
      <c r="AH6356" s="88">
        <f>AG6356*'⚙️ Config'!$B$11</f>
        <v>44281.30313</v>
      </c>
      <c r="AI6356" s="88">
        <f>AH6356*'⚙️ Config'!$B$12</f>
        <v>13284.39094</v>
      </c>
      <c r="AJ6356" s="64"/>
      <c r="AK6356" s="84"/>
      <c r="AL6356" s="84"/>
      <c r="AM6356" s="84"/>
      <c r="AN6356" s="84"/>
      <c r="AO6356" s="84"/>
      <c r="AP6356" s="84"/>
      <c r="AQ6356" s="84"/>
    </row>
    <row r="6357" ht="15.0" customHeight="1">
      <c r="A6357" s="103">
        <v>6354.0</v>
      </c>
      <c r="B6357" s="104" t="s">
        <v>13256</v>
      </c>
      <c r="C6357" s="103" t="s">
        <v>141</v>
      </c>
      <c r="D6357" s="103" t="s">
        <v>13257</v>
      </c>
      <c r="E6357" s="105">
        <v>33.24</v>
      </c>
      <c r="F6357" s="103" t="s">
        <v>86</v>
      </c>
      <c r="G6357" s="103" t="s">
        <v>606</v>
      </c>
      <c r="H6357" s="106">
        <v>1180707.67</v>
      </c>
      <c r="I6357" s="103">
        <v>1.0</v>
      </c>
      <c r="J6357" s="107">
        <v>4.8</v>
      </c>
      <c r="K6357" s="104">
        <v>2021.0</v>
      </c>
      <c r="L6357" s="103" t="s">
        <v>630</v>
      </c>
      <c r="M6357" s="103">
        <v>2021.0</v>
      </c>
      <c r="N6357" s="103" t="s">
        <v>161</v>
      </c>
      <c r="O6357" s="65" t="str">
        <f t="shared" si="1"/>
        <v>303215370001</v>
      </c>
      <c r="P6357" s="65">
        <f t="shared" si="2"/>
        <v>1</v>
      </c>
      <c r="Q6357" s="65">
        <f t="shared" si="3"/>
        <v>4</v>
      </c>
      <c r="R6357" s="65" t="str">
        <f t="shared" si="12"/>
        <v>30.321.537/0001-14</v>
      </c>
      <c r="S6357" s="84"/>
      <c r="T6357" s="84" t="str">
        <f t="shared" si="10"/>
        <v/>
      </c>
      <c r="U6357" s="84" t="str">
        <f t="shared" si="11"/>
        <v/>
      </c>
      <c r="V6357" s="65" t="str">
        <f t="shared" si="5"/>
        <v/>
      </c>
      <c r="W6357" s="84"/>
      <c r="X6357" s="84"/>
      <c r="Y6357" s="85"/>
      <c r="Z6357" s="85"/>
      <c r="AA6357" s="65" t="str">
        <f t="shared" si="6"/>
        <v/>
      </c>
      <c r="AB6357" s="65" t="str">
        <f t="shared" si="7"/>
        <v/>
      </c>
      <c r="AC6357" s="86"/>
      <c r="AD6357" s="87" t="str">
        <f t="shared" si="8"/>
        <v/>
      </c>
      <c r="AE6357" s="84"/>
      <c r="AF6357" s="86">
        <f>IF(AC6357&gt;0,AC6357,'⚙️ Config'!$B$10)</f>
        <v>0.0075</v>
      </c>
      <c r="AG6357" s="88">
        <f t="shared" si="9"/>
        <v>8855.307525</v>
      </c>
      <c r="AH6357" s="88">
        <f>AG6357*'⚙️ Config'!$B$11</f>
        <v>44276.53763</v>
      </c>
      <c r="AI6357" s="88">
        <f>AH6357*'⚙️ Config'!$B$12</f>
        <v>13282.96129</v>
      </c>
      <c r="AJ6357" s="64"/>
      <c r="AK6357" s="84"/>
      <c r="AL6357" s="84"/>
      <c r="AM6357" s="84"/>
      <c r="AN6357" s="84"/>
      <c r="AO6357" s="84"/>
      <c r="AP6357" s="84"/>
      <c r="AQ6357" s="84"/>
    </row>
    <row r="6358" ht="15.0" customHeight="1">
      <c r="A6358" s="98">
        <v>6355.0</v>
      </c>
      <c r="B6358" s="99" t="s">
        <v>13258</v>
      </c>
      <c r="C6358" s="98" t="s">
        <v>141</v>
      </c>
      <c r="D6358" s="98" t="s">
        <v>13259</v>
      </c>
      <c r="E6358" s="100">
        <v>33.49</v>
      </c>
      <c r="F6358" s="98" t="s">
        <v>86</v>
      </c>
      <c r="G6358" s="98" t="s">
        <v>606</v>
      </c>
      <c r="H6358" s="101">
        <v>1180315.99</v>
      </c>
      <c r="I6358" s="98">
        <v>1.0</v>
      </c>
      <c r="J6358" s="102">
        <v>4.7</v>
      </c>
      <c r="K6358" s="99">
        <v>2021.0</v>
      </c>
      <c r="L6358" s="98" t="s">
        <v>630</v>
      </c>
      <c r="M6358" s="98">
        <v>2021.0</v>
      </c>
      <c r="N6358" s="98" t="s">
        <v>161</v>
      </c>
      <c r="O6358" s="65" t="str">
        <f t="shared" si="1"/>
        <v>103139570001</v>
      </c>
      <c r="P6358" s="65">
        <f t="shared" si="2"/>
        <v>4</v>
      </c>
      <c r="Q6358" s="65">
        <f t="shared" si="3"/>
        <v>1</v>
      </c>
      <c r="R6358" s="65" t="str">
        <f t="shared" si="12"/>
        <v>10.313.957/0001-41</v>
      </c>
      <c r="S6358" s="84"/>
      <c r="T6358" s="84" t="str">
        <f t="shared" si="10"/>
        <v/>
      </c>
      <c r="U6358" s="84" t="str">
        <f t="shared" si="11"/>
        <v/>
      </c>
      <c r="V6358" s="65" t="str">
        <f t="shared" si="5"/>
        <v/>
      </c>
      <c r="W6358" s="84"/>
      <c r="X6358" s="84"/>
      <c r="Y6358" s="85"/>
      <c r="Z6358" s="85"/>
      <c r="AA6358" s="65" t="str">
        <f t="shared" si="6"/>
        <v/>
      </c>
      <c r="AB6358" s="65" t="str">
        <f t="shared" si="7"/>
        <v/>
      </c>
      <c r="AC6358" s="86"/>
      <c r="AD6358" s="87" t="str">
        <f t="shared" si="8"/>
        <v/>
      </c>
      <c r="AE6358" s="84"/>
      <c r="AF6358" s="86">
        <f>IF(AC6358&gt;0,AC6358,'⚙️ Config'!$B$10)</f>
        <v>0.0075</v>
      </c>
      <c r="AG6358" s="88">
        <f t="shared" si="9"/>
        <v>8852.369925</v>
      </c>
      <c r="AH6358" s="88">
        <f>AG6358*'⚙️ Config'!$B$11</f>
        <v>44261.84963</v>
      </c>
      <c r="AI6358" s="88">
        <f>AH6358*'⚙️ Config'!$B$12</f>
        <v>13278.55489</v>
      </c>
      <c r="AJ6358" s="64"/>
      <c r="AK6358" s="84"/>
      <c r="AL6358" s="84"/>
      <c r="AM6358" s="84"/>
      <c r="AN6358" s="84"/>
      <c r="AO6358" s="84"/>
      <c r="AP6358" s="84"/>
      <c r="AQ6358" s="84"/>
    </row>
    <row r="6359" ht="15.0" customHeight="1">
      <c r="A6359" s="98">
        <v>6356.0</v>
      </c>
      <c r="B6359" s="99" t="s">
        <v>13260</v>
      </c>
      <c r="C6359" s="98" t="s">
        <v>141</v>
      </c>
      <c r="D6359" s="98" t="s">
        <v>13261</v>
      </c>
      <c r="E6359" s="100">
        <v>33.49</v>
      </c>
      <c r="F6359" s="98" t="s">
        <v>86</v>
      </c>
      <c r="G6359" s="98" t="s">
        <v>606</v>
      </c>
      <c r="H6359" s="101">
        <v>1179792.06</v>
      </c>
      <c r="I6359" s="98">
        <v>1.0</v>
      </c>
      <c r="J6359" s="102">
        <v>4.7</v>
      </c>
      <c r="K6359" s="99">
        <v>2021.0</v>
      </c>
      <c r="L6359" s="98" t="s">
        <v>630</v>
      </c>
      <c r="M6359" s="98">
        <v>2021.0</v>
      </c>
      <c r="N6359" s="98" t="s">
        <v>145</v>
      </c>
      <c r="O6359" s="65" t="str">
        <f t="shared" si="1"/>
        <v>348841130001</v>
      </c>
      <c r="P6359" s="65">
        <f t="shared" si="2"/>
        <v>1</v>
      </c>
      <c r="Q6359" s="65">
        <f t="shared" si="3"/>
        <v>9</v>
      </c>
      <c r="R6359" s="65" t="str">
        <f t="shared" si="12"/>
        <v>34.884.113/0001-19</v>
      </c>
      <c r="S6359" s="84"/>
      <c r="T6359" s="84" t="str">
        <f t="shared" si="10"/>
        <v/>
      </c>
      <c r="U6359" s="84" t="str">
        <f t="shared" si="11"/>
        <v/>
      </c>
      <c r="V6359" s="65" t="str">
        <f t="shared" si="5"/>
        <v/>
      </c>
      <c r="W6359" s="84"/>
      <c r="X6359" s="84"/>
      <c r="Y6359" s="85"/>
      <c r="Z6359" s="85"/>
      <c r="AA6359" s="65" t="str">
        <f t="shared" si="6"/>
        <v/>
      </c>
      <c r="AB6359" s="65" t="str">
        <f t="shared" si="7"/>
        <v/>
      </c>
      <c r="AC6359" s="86"/>
      <c r="AD6359" s="87" t="str">
        <f t="shared" si="8"/>
        <v/>
      </c>
      <c r="AE6359" s="84"/>
      <c r="AF6359" s="86">
        <f>IF(AC6359&gt;0,AC6359,'⚙️ Config'!$B$10)</f>
        <v>0.0075</v>
      </c>
      <c r="AG6359" s="88">
        <f t="shared" si="9"/>
        <v>8848.44045</v>
      </c>
      <c r="AH6359" s="88">
        <f>AG6359*'⚙️ Config'!$B$11</f>
        <v>44242.20225</v>
      </c>
      <c r="AI6359" s="88">
        <f>AH6359*'⚙️ Config'!$B$12</f>
        <v>13272.66068</v>
      </c>
      <c r="AJ6359" s="64"/>
      <c r="AK6359" s="84"/>
      <c r="AL6359" s="84"/>
      <c r="AM6359" s="84"/>
      <c r="AN6359" s="84"/>
      <c r="AO6359" s="84"/>
      <c r="AP6359" s="84"/>
      <c r="AQ6359" s="84"/>
    </row>
    <row r="6360" ht="15.0" customHeight="1">
      <c r="A6360" s="98">
        <v>6357.0</v>
      </c>
      <c r="B6360" s="99" t="s">
        <v>13262</v>
      </c>
      <c r="C6360" s="98" t="s">
        <v>141</v>
      </c>
      <c r="D6360" s="98" t="s">
        <v>13263</v>
      </c>
      <c r="E6360" s="100">
        <v>34.32</v>
      </c>
      <c r="F6360" s="98" t="s">
        <v>86</v>
      </c>
      <c r="G6360" s="98" t="s">
        <v>606</v>
      </c>
      <c r="H6360" s="101">
        <v>1179725.86</v>
      </c>
      <c r="I6360" s="98">
        <v>1.0</v>
      </c>
      <c r="J6360" s="102">
        <v>4.4</v>
      </c>
      <c r="K6360" s="99">
        <v>2021.0</v>
      </c>
      <c r="L6360" s="98" t="s">
        <v>197</v>
      </c>
      <c r="M6360" s="98">
        <v>2021.0</v>
      </c>
      <c r="N6360" s="98" t="s">
        <v>161</v>
      </c>
      <c r="O6360" s="65" t="str">
        <f t="shared" si="1"/>
        <v>002155550001</v>
      </c>
      <c r="P6360" s="65">
        <f t="shared" si="2"/>
        <v>5</v>
      </c>
      <c r="Q6360" s="65">
        <f t="shared" si="3"/>
        <v>0</v>
      </c>
      <c r="R6360" s="65" t="str">
        <f t="shared" si="12"/>
        <v>00.215.555/0001-50</v>
      </c>
      <c r="S6360" s="84"/>
      <c r="T6360" s="84" t="str">
        <f t="shared" si="10"/>
        <v/>
      </c>
      <c r="U6360" s="84" t="str">
        <f t="shared" si="11"/>
        <v/>
      </c>
      <c r="V6360" s="65" t="str">
        <f t="shared" si="5"/>
        <v/>
      </c>
      <c r="W6360" s="84"/>
      <c r="X6360" s="84"/>
      <c r="Y6360" s="85"/>
      <c r="Z6360" s="85"/>
      <c r="AA6360" s="65" t="str">
        <f t="shared" si="6"/>
        <v/>
      </c>
      <c r="AB6360" s="65" t="str">
        <f t="shared" si="7"/>
        <v/>
      </c>
      <c r="AC6360" s="86"/>
      <c r="AD6360" s="87" t="str">
        <f t="shared" si="8"/>
        <v/>
      </c>
      <c r="AE6360" s="84"/>
      <c r="AF6360" s="86">
        <f>IF(AC6360&gt;0,AC6360,'⚙️ Config'!$B$10)</f>
        <v>0.0075</v>
      </c>
      <c r="AG6360" s="88">
        <f t="shared" si="9"/>
        <v>8847.94395</v>
      </c>
      <c r="AH6360" s="88">
        <f>AG6360*'⚙️ Config'!$B$11</f>
        <v>44239.71975</v>
      </c>
      <c r="AI6360" s="88">
        <f>AH6360*'⚙️ Config'!$B$12</f>
        <v>13271.91593</v>
      </c>
      <c r="AJ6360" s="64"/>
      <c r="AK6360" s="84"/>
      <c r="AL6360" s="84"/>
      <c r="AM6360" s="84"/>
      <c r="AN6360" s="84"/>
      <c r="AO6360" s="84"/>
      <c r="AP6360" s="84"/>
      <c r="AQ6360" s="84"/>
    </row>
    <row r="6361" ht="15.0" customHeight="1">
      <c r="A6361" s="103">
        <v>6358.0</v>
      </c>
      <c r="B6361" s="104" t="s">
        <v>13264</v>
      </c>
      <c r="C6361" s="103" t="s">
        <v>141</v>
      </c>
      <c r="D6361" s="103" t="s">
        <v>13265</v>
      </c>
      <c r="E6361" s="105">
        <v>34.03</v>
      </c>
      <c r="F6361" s="103" t="s">
        <v>86</v>
      </c>
      <c r="G6361" s="103" t="s">
        <v>606</v>
      </c>
      <c r="H6361" s="106">
        <v>1178869.87</v>
      </c>
      <c r="I6361" s="103">
        <v>1.0</v>
      </c>
      <c r="J6361" s="107">
        <v>4.5</v>
      </c>
      <c r="K6361" s="104">
        <v>2021.0</v>
      </c>
      <c r="L6361" s="103" t="s">
        <v>295</v>
      </c>
      <c r="M6361" s="103">
        <v>2021.0</v>
      </c>
      <c r="N6361" s="103" t="s">
        <v>161</v>
      </c>
      <c r="O6361" s="65" t="str">
        <f t="shared" si="1"/>
        <v>070290910001</v>
      </c>
      <c r="P6361" s="65">
        <f t="shared" si="2"/>
        <v>3</v>
      </c>
      <c r="Q6361" s="65">
        <f t="shared" si="3"/>
        <v>7</v>
      </c>
      <c r="R6361" s="65" t="str">
        <f t="shared" si="12"/>
        <v>07.029.091/0001-37</v>
      </c>
      <c r="S6361" s="84"/>
      <c r="T6361" s="84" t="str">
        <f t="shared" si="10"/>
        <v/>
      </c>
      <c r="U6361" s="84" t="str">
        <f t="shared" si="11"/>
        <v/>
      </c>
      <c r="V6361" s="65" t="str">
        <f t="shared" si="5"/>
        <v/>
      </c>
      <c r="W6361" s="84"/>
      <c r="X6361" s="84"/>
      <c r="Y6361" s="85"/>
      <c r="Z6361" s="85"/>
      <c r="AA6361" s="65" t="str">
        <f t="shared" si="6"/>
        <v/>
      </c>
      <c r="AB6361" s="65" t="str">
        <f t="shared" si="7"/>
        <v/>
      </c>
      <c r="AC6361" s="86"/>
      <c r="AD6361" s="87" t="str">
        <f t="shared" si="8"/>
        <v/>
      </c>
      <c r="AE6361" s="84"/>
      <c r="AF6361" s="86">
        <f>IF(AC6361&gt;0,AC6361,'⚙️ Config'!$B$10)</f>
        <v>0.0075</v>
      </c>
      <c r="AG6361" s="88">
        <f t="shared" si="9"/>
        <v>8841.524025</v>
      </c>
      <c r="AH6361" s="88">
        <f>AG6361*'⚙️ Config'!$B$11</f>
        <v>44207.62013</v>
      </c>
      <c r="AI6361" s="88">
        <f>AH6361*'⚙️ Config'!$B$12</f>
        <v>13262.28604</v>
      </c>
      <c r="AJ6361" s="64"/>
      <c r="AK6361" s="84"/>
      <c r="AL6361" s="84"/>
      <c r="AM6361" s="84"/>
      <c r="AN6361" s="84"/>
      <c r="AO6361" s="84"/>
      <c r="AP6361" s="84"/>
      <c r="AQ6361" s="84"/>
    </row>
    <row r="6362" ht="15.0" customHeight="1">
      <c r="A6362" s="103">
        <v>6359.0</v>
      </c>
      <c r="B6362" s="104" t="s">
        <v>13266</v>
      </c>
      <c r="C6362" s="103" t="s">
        <v>141</v>
      </c>
      <c r="D6362" s="103" t="s">
        <v>13267</v>
      </c>
      <c r="E6362" s="105">
        <v>33.49</v>
      </c>
      <c r="F6362" s="103" t="s">
        <v>86</v>
      </c>
      <c r="G6362" s="103" t="s">
        <v>606</v>
      </c>
      <c r="H6362" s="106">
        <v>1178375.89</v>
      </c>
      <c r="I6362" s="103">
        <v>1.0</v>
      </c>
      <c r="J6362" s="107">
        <v>4.7</v>
      </c>
      <c r="K6362" s="104">
        <v>2021.0</v>
      </c>
      <c r="L6362" s="103" t="s">
        <v>202</v>
      </c>
      <c r="M6362" s="103">
        <v>2021.0</v>
      </c>
      <c r="N6362" s="103" t="s">
        <v>161</v>
      </c>
      <c r="O6362" s="65" t="str">
        <f t="shared" si="1"/>
        <v>494632430001</v>
      </c>
      <c r="P6362" s="65">
        <f t="shared" si="2"/>
        <v>5</v>
      </c>
      <c r="Q6362" s="65">
        <f t="shared" si="3"/>
        <v>5</v>
      </c>
      <c r="R6362" s="65" t="str">
        <f t="shared" si="12"/>
        <v>49.463.243/0001-55</v>
      </c>
      <c r="S6362" s="84"/>
      <c r="T6362" s="84" t="str">
        <f t="shared" si="10"/>
        <v/>
      </c>
      <c r="U6362" s="84" t="str">
        <f t="shared" si="11"/>
        <v/>
      </c>
      <c r="V6362" s="65" t="str">
        <f t="shared" si="5"/>
        <v/>
      </c>
      <c r="W6362" s="84"/>
      <c r="X6362" s="84"/>
      <c r="Y6362" s="85"/>
      <c r="Z6362" s="85"/>
      <c r="AA6362" s="65" t="str">
        <f t="shared" si="6"/>
        <v/>
      </c>
      <c r="AB6362" s="65" t="str">
        <f t="shared" si="7"/>
        <v/>
      </c>
      <c r="AC6362" s="86"/>
      <c r="AD6362" s="87" t="str">
        <f t="shared" si="8"/>
        <v/>
      </c>
      <c r="AE6362" s="84"/>
      <c r="AF6362" s="86">
        <f>IF(AC6362&gt;0,AC6362,'⚙️ Config'!$B$10)</f>
        <v>0.0075</v>
      </c>
      <c r="AG6362" s="88">
        <f t="shared" si="9"/>
        <v>8837.819175</v>
      </c>
      <c r="AH6362" s="88">
        <f>AG6362*'⚙️ Config'!$B$11</f>
        <v>44189.09588</v>
      </c>
      <c r="AI6362" s="88">
        <f>AH6362*'⚙️ Config'!$B$12</f>
        <v>13256.72876</v>
      </c>
      <c r="AJ6362" s="64"/>
      <c r="AK6362" s="84"/>
      <c r="AL6362" s="84"/>
      <c r="AM6362" s="84"/>
      <c r="AN6362" s="84"/>
      <c r="AO6362" s="84"/>
      <c r="AP6362" s="84"/>
      <c r="AQ6362" s="84"/>
    </row>
    <row r="6363" ht="15.0" customHeight="1">
      <c r="A6363" s="103">
        <v>6360.0</v>
      </c>
      <c r="B6363" s="104" t="s">
        <v>13268</v>
      </c>
      <c r="C6363" s="103" t="s">
        <v>141</v>
      </c>
      <c r="D6363" s="103" t="s">
        <v>13269</v>
      </c>
      <c r="E6363" s="105">
        <v>33.24</v>
      </c>
      <c r="F6363" s="103" t="s">
        <v>86</v>
      </c>
      <c r="G6363" s="103" t="s">
        <v>606</v>
      </c>
      <c r="H6363" s="106">
        <v>1178280.3</v>
      </c>
      <c r="I6363" s="103">
        <v>1.0</v>
      </c>
      <c r="J6363" s="107">
        <v>4.8</v>
      </c>
      <c r="K6363" s="104">
        <v>2021.0</v>
      </c>
      <c r="L6363" s="103" t="s">
        <v>630</v>
      </c>
      <c r="M6363" s="103">
        <v>2021.0</v>
      </c>
      <c r="N6363" s="103" t="s">
        <v>161</v>
      </c>
      <c r="O6363" s="65" t="str">
        <f t="shared" si="1"/>
        <v>185720840001</v>
      </c>
      <c r="P6363" s="65">
        <f t="shared" si="2"/>
        <v>0</v>
      </c>
      <c r="Q6363" s="65">
        <f t="shared" si="3"/>
        <v>1</v>
      </c>
      <c r="R6363" s="65" t="str">
        <f t="shared" si="12"/>
        <v>18.572.084/0001-01</v>
      </c>
      <c r="S6363" s="84"/>
      <c r="T6363" s="84" t="str">
        <f t="shared" si="10"/>
        <v/>
      </c>
      <c r="U6363" s="84" t="str">
        <f t="shared" si="11"/>
        <v/>
      </c>
      <c r="V6363" s="65" t="str">
        <f t="shared" si="5"/>
        <v/>
      </c>
      <c r="W6363" s="84"/>
      <c r="X6363" s="84"/>
      <c r="Y6363" s="85"/>
      <c r="Z6363" s="85"/>
      <c r="AA6363" s="65" t="str">
        <f t="shared" si="6"/>
        <v/>
      </c>
      <c r="AB6363" s="65" t="str">
        <f t="shared" si="7"/>
        <v/>
      </c>
      <c r="AC6363" s="86"/>
      <c r="AD6363" s="87" t="str">
        <f t="shared" si="8"/>
        <v/>
      </c>
      <c r="AE6363" s="84"/>
      <c r="AF6363" s="86">
        <f>IF(AC6363&gt;0,AC6363,'⚙️ Config'!$B$10)</f>
        <v>0.0075</v>
      </c>
      <c r="AG6363" s="88">
        <f t="shared" si="9"/>
        <v>8837.10225</v>
      </c>
      <c r="AH6363" s="88">
        <f>AG6363*'⚙️ Config'!$B$11</f>
        <v>44185.51125</v>
      </c>
      <c r="AI6363" s="88">
        <f>AH6363*'⚙️ Config'!$B$12</f>
        <v>13255.65338</v>
      </c>
      <c r="AJ6363" s="64"/>
      <c r="AK6363" s="84"/>
      <c r="AL6363" s="84"/>
      <c r="AM6363" s="84"/>
      <c r="AN6363" s="84"/>
      <c r="AO6363" s="84"/>
      <c r="AP6363" s="84"/>
      <c r="AQ6363" s="84"/>
    </row>
    <row r="6364" ht="15.0" customHeight="1">
      <c r="A6364" s="98">
        <v>6361.0</v>
      </c>
      <c r="B6364" s="99" t="s">
        <v>13270</v>
      </c>
      <c r="C6364" s="98" t="s">
        <v>141</v>
      </c>
      <c r="D6364" s="98" t="s">
        <v>13271</v>
      </c>
      <c r="E6364" s="100">
        <v>32.76</v>
      </c>
      <c r="F6364" s="98" t="s">
        <v>86</v>
      </c>
      <c r="G6364" s="98" t="s">
        <v>606</v>
      </c>
      <c r="H6364" s="101">
        <v>1176593.69</v>
      </c>
      <c r="I6364" s="98">
        <v>1.0</v>
      </c>
      <c r="J6364" s="102">
        <v>5.0</v>
      </c>
      <c r="K6364" s="99">
        <v>2021.0</v>
      </c>
      <c r="L6364" s="98" t="s">
        <v>202</v>
      </c>
      <c r="M6364" s="98">
        <v>2021.0</v>
      </c>
      <c r="N6364" s="98" t="s">
        <v>145</v>
      </c>
      <c r="O6364" s="65" t="str">
        <f t="shared" si="1"/>
        <v>221804270001</v>
      </c>
      <c r="P6364" s="65">
        <f t="shared" si="2"/>
        <v>5</v>
      </c>
      <c r="Q6364" s="65">
        <f t="shared" si="3"/>
        <v>1</v>
      </c>
      <c r="R6364" s="65" t="str">
        <f t="shared" si="12"/>
        <v>22.180.427/0001-51</v>
      </c>
      <c r="S6364" s="84"/>
      <c r="T6364" s="84" t="str">
        <f t="shared" si="10"/>
        <v/>
      </c>
      <c r="U6364" s="84" t="str">
        <f t="shared" si="11"/>
        <v/>
      </c>
      <c r="V6364" s="65" t="str">
        <f t="shared" si="5"/>
        <v/>
      </c>
      <c r="W6364" s="84"/>
      <c r="X6364" s="84"/>
      <c r="Y6364" s="85"/>
      <c r="Z6364" s="85"/>
      <c r="AA6364" s="65" t="str">
        <f t="shared" si="6"/>
        <v/>
      </c>
      <c r="AB6364" s="65" t="str">
        <f t="shared" si="7"/>
        <v/>
      </c>
      <c r="AC6364" s="86"/>
      <c r="AD6364" s="87" t="str">
        <f t="shared" si="8"/>
        <v/>
      </c>
      <c r="AE6364" s="84"/>
      <c r="AF6364" s="86">
        <f>IF(AC6364&gt;0,AC6364,'⚙️ Config'!$B$10)</f>
        <v>0.0075</v>
      </c>
      <c r="AG6364" s="88">
        <f t="shared" si="9"/>
        <v>8824.452675</v>
      </c>
      <c r="AH6364" s="88">
        <f>AG6364*'⚙️ Config'!$B$11</f>
        <v>44122.26338</v>
      </c>
      <c r="AI6364" s="88">
        <f>AH6364*'⚙️ Config'!$B$12</f>
        <v>13236.67901</v>
      </c>
      <c r="AJ6364" s="64"/>
      <c r="AK6364" s="84"/>
      <c r="AL6364" s="84"/>
      <c r="AM6364" s="84"/>
      <c r="AN6364" s="84"/>
      <c r="AO6364" s="84"/>
      <c r="AP6364" s="84"/>
      <c r="AQ6364" s="84"/>
    </row>
    <row r="6365" ht="15.0" customHeight="1">
      <c r="A6365" s="103">
        <v>6362.0</v>
      </c>
      <c r="B6365" s="104" t="s">
        <v>13272</v>
      </c>
      <c r="C6365" s="103" t="s">
        <v>141</v>
      </c>
      <c r="D6365" s="103" t="s">
        <v>13273</v>
      </c>
      <c r="E6365" s="105">
        <v>32.76</v>
      </c>
      <c r="F6365" s="103" t="s">
        <v>86</v>
      </c>
      <c r="G6365" s="103" t="s">
        <v>606</v>
      </c>
      <c r="H6365" s="106">
        <v>1176291.02</v>
      </c>
      <c r="I6365" s="103">
        <v>1.0</v>
      </c>
      <c r="J6365" s="107">
        <v>5.0</v>
      </c>
      <c r="K6365" s="104">
        <v>2021.0</v>
      </c>
      <c r="L6365" s="103" t="s">
        <v>630</v>
      </c>
      <c r="M6365" s="103">
        <v>2021.0</v>
      </c>
      <c r="N6365" s="103" t="s">
        <v>161</v>
      </c>
      <c r="O6365" s="65" t="str">
        <f t="shared" si="1"/>
        <v>127805660001</v>
      </c>
      <c r="P6365" s="65">
        <f t="shared" si="2"/>
        <v>6</v>
      </c>
      <c r="Q6365" s="65">
        <f t="shared" si="3"/>
        <v>2</v>
      </c>
      <c r="R6365" s="65" t="str">
        <f t="shared" si="12"/>
        <v>12.780.566/0001-62</v>
      </c>
      <c r="S6365" s="84"/>
      <c r="T6365" s="84" t="str">
        <f t="shared" si="10"/>
        <v/>
      </c>
      <c r="U6365" s="84" t="str">
        <f t="shared" si="11"/>
        <v/>
      </c>
      <c r="V6365" s="65" t="str">
        <f t="shared" si="5"/>
        <v/>
      </c>
      <c r="W6365" s="84"/>
      <c r="X6365" s="84"/>
      <c r="Y6365" s="85"/>
      <c r="Z6365" s="85"/>
      <c r="AA6365" s="65" t="str">
        <f t="shared" si="6"/>
        <v/>
      </c>
      <c r="AB6365" s="65" t="str">
        <f t="shared" si="7"/>
        <v/>
      </c>
      <c r="AC6365" s="86"/>
      <c r="AD6365" s="87" t="str">
        <f t="shared" si="8"/>
        <v/>
      </c>
      <c r="AE6365" s="84"/>
      <c r="AF6365" s="86">
        <f>IF(AC6365&gt;0,AC6365,'⚙️ Config'!$B$10)</f>
        <v>0.0075</v>
      </c>
      <c r="AG6365" s="88">
        <f t="shared" si="9"/>
        <v>8822.18265</v>
      </c>
      <c r="AH6365" s="88">
        <f>AG6365*'⚙️ Config'!$B$11</f>
        <v>44110.91325</v>
      </c>
      <c r="AI6365" s="88">
        <f>AH6365*'⚙️ Config'!$B$12</f>
        <v>13233.27398</v>
      </c>
      <c r="AJ6365" s="64"/>
      <c r="AK6365" s="84"/>
      <c r="AL6365" s="84"/>
      <c r="AM6365" s="84"/>
      <c r="AN6365" s="84"/>
      <c r="AO6365" s="84"/>
      <c r="AP6365" s="84"/>
      <c r="AQ6365" s="84"/>
    </row>
    <row r="6366" ht="15.0" customHeight="1">
      <c r="A6366" s="103">
        <v>6363.0</v>
      </c>
      <c r="B6366" s="104" t="s">
        <v>13274</v>
      </c>
      <c r="C6366" s="103" t="s">
        <v>141</v>
      </c>
      <c r="D6366" s="103" t="s">
        <v>13275</v>
      </c>
      <c r="E6366" s="105">
        <v>33.49</v>
      </c>
      <c r="F6366" s="103" t="s">
        <v>86</v>
      </c>
      <c r="G6366" s="103" t="s">
        <v>606</v>
      </c>
      <c r="H6366" s="106">
        <v>1175112.48</v>
      </c>
      <c r="I6366" s="103">
        <v>1.0</v>
      </c>
      <c r="J6366" s="107">
        <v>4.7</v>
      </c>
      <c r="K6366" s="104">
        <v>2021.0</v>
      </c>
      <c r="L6366" s="103" t="s">
        <v>630</v>
      </c>
      <c r="M6366" s="103">
        <v>2021.0</v>
      </c>
      <c r="N6366" s="103" t="s">
        <v>161</v>
      </c>
      <c r="O6366" s="65" t="str">
        <f t="shared" si="1"/>
        <v>297099240001</v>
      </c>
      <c r="P6366" s="65">
        <f t="shared" si="2"/>
        <v>4</v>
      </c>
      <c r="Q6366" s="65">
        <f t="shared" si="3"/>
        <v>3</v>
      </c>
      <c r="R6366" s="65" t="str">
        <f t="shared" si="12"/>
        <v>29.709.924/0001-43</v>
      </c>
      <c r="S6366" s="84"/>
      <c r="T6366" s="84" t="str">
        <f t="shared" si="10"/>
        <v/>
      </c>
      <c r="U6366" s="84" t="str">
        <f t="shared" si="11"/>
        <v/>
      </c>
      <c r="V6366" s="65" t="str">
        <f t="shared" si="5"/>
        <v/>
      </c>
      <c r="W6366" s="84"/>
      <c r="X6366" s="84"/>
      <c r="Y6366" s="85"/>
      <c r="Z6366" s="85"/>
      <c r="AA6366" s="65" t="str">
        <f t="shared" si="6"/>
        <v/>
      </c>
      <c r="AB6366" s="65" t="str">
        <f t="shared" si="7"/>
        <v/>
      </c>
      <c r="AC6366" s="86"/>
      <c r="AD6366" s="87" t="str">
        <f t="shared" si="8"/>
        <v/>
      </c>
      <c r="AE6366" s="84"/>
      <c r="AF6366" s="86">
        <f>IF(AC6366&gt;0,AC6366,'⚙️ Config'!$B$10)</f>
        <v>0.0075</v>
      </c>
      <c r="AG6366" s="88">
        <f t="shared" si="9"/>
        <v>8813.3436</v>
      </c>
      <c r="AH6366" s="88">
        <f>AG6366*'⚙️ Config'!$B$11</f>
        <v>44066.718</v>
      </c>
      <c r="AI6366" s="88">
        <f>AH6366*'⚙️ Config'!$B$12</f>
        <v>13220.0154</v>
      </c>
      <c r="AJ6366" s="64"/>
      <c r="AK6366" s="84"/>
      <c r="AL6366" s="84"/>
      <c r="AM6366" s="84"/>
      <c r="AN6366" s="84"/>
      <c r="AO6366" s="84"/>
      <c r="AP6366" s="84"/>
      <c r="AQ6366" s="84"/>
    </row>
    <row r="6367" ht="15.0" customHeight="1">
      <c r="A6367" s="98">
        <v>6364.0</v>
      </c>
      <c r="B6367" s="99" t="s">
        <v>13276</v>
      </c>
      <c r="C6367" s="98" t="s">
        <v>141</v>
      </c>
      <c r="D6367" s="98" t="s">
        <v>13277</v>
      </c>
      <c r="E6367" s="100">
        <v>32.76</v>
      </c>
      <c r="F6367" s="98" t="s">
        <v>86</v>
      </c>
      <c r="G6367" s="98" t="s">
        <v>606</v>
      </c>
      <c r="H6367" s="101">
        <v>1174872.6</v>
      </c>
      <c r="I6367" s="98">
        <v>1.0</v>
      </c>
      <c r="J6367" s="102">
        <v>5.0</v>
      </c>
      <c r="K6367" s="99">
        <v>2021.0</v>
      </c>
      <c r="L6367" s="98" t="s">
        <v>630</v>
      </c>
      <c r="M6367" s="98">
        <v>2021.0</v>
      </c>
      <c r="N6367" s="98" t="s">
        <v>161</v>
      </c>
      <c r="O6367" s="65" t="str">
        <f t="shared" si="1"/>
        <v>248320360001</v>
      </c>
      <c r="P6367" s="65">
        <f t="shared" si="2"/>
        <v>0</v>
      </c>
      <c r="Q6367" s="65">
        <f t="shared" si="3"/>
        <v>8</v>
      </c>
      <c r="R6367" s="65" t="str">
        <f t="shared" si="12"/>
        <v>24.832.036/0001-08</v>
      </c>
      <c r="S6367" s="84"/>
      <c r="T6367" s="84" t="str">
        <f t="shared" si="10"/>
        <v/>
      </c>
      <c r="U6367" s="84" t="str">
        <f t="shared" si="11"/>
        <v/>
      </c>
      <c r="V6367" s="65" t="str">
        <f t="shared" si="5"/>
        <v/>
      </c>
      <c r="W6367" s="84"/>
      <c r="X6367" s="84"/>
      <c r="Y6367" s="85"/>
      <c r="Z6367" s="85"/>
      <c r="AA6367" s="65" t="str">
        <f t="shared" si="6"/>
        <v/>
      </c>
      <c r="AB6367" s="65" t="str">
        <f t="shared" si="7"/>
        <v/>
      </c>
      <c r="AC6367" s="86"/>
      <c r="AD6367" s="87" t="str">
        <f t="shared" si="8"/>
        <v/>
      </c>
      <c r="AE6367" s="84"/>
      <c r="AF6367" s="86">
        <f>IF(AC6367&gt;0,AC6367,'⚙️ Config'!$B$10)</f>
        <v>0.0075</v>
      </c>
      <c r="AG6367" s="88">
        <f t="shared" si="9"/>
        <v>8811.5445</v>
      </c>
      <c r="AH6367" s="88">
        <f>AG6367*'⚙️ Config'!$B$11</f>
        <v>44057.7225</v>
      </c>
      <c r="AI6367" s="88">
        <f>AH6367*'⚙️ Config'!$B$12</f>
        <v>13217.31675</v>
      </c>
      <c r="AJ6367" s="64"/>
      <c r="AK6367" s="84"/>
      <c r="AL6367" s="84"/>
      <c r="AM6367" s="84"/>
      <c r="AN6367" s="84"/>
      <c r="AO6367" s="84"/>
      <c r="AP6367" s="84"/>
      <c r="AQ6367" s="84"/>
    </row>
    <row r="6368" ht="15.0" customHeight="1">
      <c r="A6368" s="98">
        <v>6365.0</v>
      </c>
      <c r="B6368" s="99" t="s">
        <v>13278</v>
      </c>
      <c r="C6368" s="98" t="s">
        <v>141</v>
      </c>
      <c r="D6368" s="98" t="s">
        <v>13279</v>
      </c>
      <c r="E6368" s="100">
        <v>32.76</v>
      </c>
      <c r="F6368" s="98" t="s">
        <v>86</v>
      </c>
      <c r="G6368" s="98" t="s">
        <v>606</v>
      </c>
      <c r="H6368" s="101">
        <v>1174740.23</v>
      </c>
      <c r="I6368" s="98">
        <v>1.0</v>
      </c>
      <c r="J6368" s="102">
        <v>5.0</v>
      </c>
      <c r="K6368" s="99">
        <v>2021.0</v>
      </c>
      <c r="L6368" s="98" t="s">
        <v>202</v>
      </c>
      <c r="M6368" s="98">
        <v>2021.0</v>
      </c>
      <c r="N6368" s="98" t="s">
        <v>145</v>
      </c>
      <c r="O6368" s="65" t="str">
        <f t="shared" si="1"/>
        <v>032771650001</v>
      </c>
      <c r="P6368" s="65">
        <f t="shared" si="2"/>
        <v>0</v>
      </c>
      <c r="Q6368" s="65">
        <f t="shared" si="3"/>
        <v>1</v>
      </c>
      <c r="R6368" s="65" t="str">
        <f t="shared" si="12"/>
        <v>03.277.165/0001-01</v>
      </c>
      <c r="S6368" s="84"/>
      <c r="T6368" s="84" t="str">
        <f t="shared" si="10"/>
        <v/>
      </c>
      <c r="U6368" s="84" t="str">
        <f t="shared" si="11"/>
        <v/>
      </c>
      <c r="V6368" s="65" t="str">
        <f t="shared" si="5"/>
        <v/>
      </c>
      <c r="W6368" s="84"/>
      <c r="X6368" s="84"/>
      <c r="Y6368" s="85"/>
      <c r="Z6368" s="85"/>
      <c r="AA6368" s="65" t="str">
        <f t="shared" si="6"/>
        <v/>
      </c>
      <c r="AB6368" s="65" t="str">
        <f t="shared" si="7"/>
        <v/>
      </c>
      <c r="AC6368" s="86"/>
      <c r="AD6368" s="87" t="str">
        <f t="shared" si="8"/>
        <v/>
      </c>
      <c r="AE6368" s="84"/>
      <c r="AF6368" s="86">
        <f>IF(AC6368&gt;0,AC6368,'⚙️ Config'!$B$10)</f>
        <v>0.0075</v>
      </c>
      <c r="AG6368" s="88">
        <f t="shared" si="9"/>
        <v>8810.551725</v>
      </c>
      <c r="AH6368" s="88">
        <f>AG6368*'⚙️ Config'!$B$11</f>
        <v>44052.75863</v>
      </c>
      <c r="AI6368" s="88">
        <f>AH6368*'⚙️ Config'!$B$12</f>
        <v>13215.82759</v>
      </c>
      <c r="AJ6368" s="64"/>
      <c r="AK6368" s="84"/>
      <c r="AL6368" s="84"/>
      <c r="AM6368" s="84"/>
      <c r="AN6368" s="84"/>
      <c r="AO6368" s="84"/>
      <c r="AP6368" s="84"/>
      <c r="AQ6368" s="84"/>
    </row>
    <row r="6369" ht="15.0" customHeight="1">
      <c r="A6369" s="103">
        <v>6366.0</v>
      </c>
      <c r="B6369" s="104" t="s">
        <v>13280</v>
      </c>
      <c r="C6369" s="103" t="s">
        <v>141</v>
      </c>
      <c r="D6369" s="103" t="s">
        <v>13281</v>
      </c>
      <c r="E6369" s="105">
        <v>33.49</v>
      </c>
      <c r="F6369" s="103" t="s">
        <v>86</v>
      </c>
      <c r="G6369" s="103" t="s">
        <v>606</v>
      </c>
      <c r="H6369" s="106">
        <v>1174590.43</v>
      </c>
      <c r="I6369" s="103">
        <v>1.0</v>
      </c>
      <c r="J6369" s="107">
        <v>4.7</v>
      </c>
      <c r="K6369" s="104">
        <v>2021.0</v>
      </c>
      <c r="L6369" s="103" t="s">
        <v>630</v>
      </c>
      <c r="M6369" s="103">
        <v>2021.0</v>
      </c>
      <c r="N6369" s="103" t="s">
        <v>161</v>
      </c>
      <c r="O6369" s="65" t="str">
        <f t="shared" si="1"/>
        <v>102811190001</v>
      </c>
      <c r="P6369" s="65">
        <f t="shared" si="2"/>
        <v>3</v>
      </c>
      <c r="Q6369" s="65">
        <f t="shared" si="3"/>
        <v>3</v>
      </c>
      <c r="R6369" s="65" t="str">
        <f t="shared" si="12"/>
        <v>10.281.119/0001-33</v>
      </c>
      <c r="S6369" s="84"/>
      <c r="T6369" s="84" t="str">
        <f t="shared" si="10"/>
        <v/>
      </c>
      <c r="U6369" s="84" t="str">
        <f t="shared" si="11"/>
        <v/>
      </c>
      <c r="V6369" s="65" t="str">
        <f t="shared" si="5"/>
        <v/>
      </c>
      <c r="W6369" s="84"/>
      <c r="X6369" s="84"/>
      <c r="Y6369" s="85"/>
      <c r="Z6369" s="85"/>
      <c r="AA6369" s="65" t="str">
        <f t="shared" si="6"/>
        <v/>
      </c>
      <c r="AB6369" s="65" t="str">
        <f t="shared" si="7"/>
        <v/>
      </c>
      <c r="AC6369" s="86"/>
      <c r="AD6369" s="87" t="str">
        <f t="shared" si="8"/>
        <v/>
      </c>
      <c r="AE6369" s="84"/>
      <c r="AF6369" s="86">
        <f>IF(AC6369&gt;0,AC6369,'⚙️ Config'!$B$10)</f>
        <v>0.0075</v>
      </c>
      <c r="AG6369" s="88">
        <f t="shared" si="9"/>
        <v>8809.428225</v>
      </c>
      <c r="AH6369" s="88">
        <f>AG6369*'⚙️ Config'!$B$11</f>
        <v>44047.14113</v>
      </c>
      <c r="AI6369" s="88">
        <f>AH6369*'⚙️ Config'!$B$12</f>
        <v>13214.14234</v>
      </c>
      <c r="AJ6369" s="64"/>
      <c r="AK6369" s="84"/>
      <c r="AL6369" s="84"/>
      <c r="AM6369" s="84"/>
      <c r="AN6369" s="84"/>
      <c r="AO6369" s="84"/>
      <c r="AP6369" s="84"/>
      <c r="AQ6369" s="84"/>
    </row>
    <row r="6370" ht="15.0" customHeight="1">
      <c r="A6370" s="98">
        <v>6367.0</v>
      </c>
      <c r="B6370" s="99" t="s">
        <v>13282</v>
      </c>
      <c r="C6370" s="98" t="s">
        <v>141</v>
      </c>
      <c r="D6370" s="98" t="s">
        <v>13283</v>
      </c>
      <c r="E6370" s="100">
        <v>32.76</v>
      </c>
      <c r="F6370" s="98" t="s">
        <v>86</v>
      </c>
      <c r="G6370" s="98" t="s">
        <v>606</v>
      </c>
      <c r="H6370" s="101">
        <v>1173914.68</v>
      </c>
      <c r="I6370" s="98">
        <v>1.0</v>
      </c>
      <c r="J6370" s="102">
        <v>5.0</v>
      </c>
      <c r="K6370" s="99">
        <v>2021.0</v>
      </c>
      <c r="L6370" s="98" t="s">
        <v>630</v>
      </c>
      <c r="M6370" s="98">
        <v>2021.0</v>
      </c>
      <c r="N6370" s="98" t="s">
        <v>161</v>
      </c>
      <c r="O6370" s="65" t="str">
        <f t="shared" si="1"/>
        <v>029679460001</v>
      </c>
      <c r="P6370" s="65">
        <f t="shared" si="2"/>
        <v>5</v>
      </c>
      <c r="Q6370" s="65">
        <f t="shared" si="3"/>
        <v>7</v>
      </c>
      <c r="R6370" s="65" t="str">
        <f t="shared" si="12"/>
        <v>02.967.946/0001-57</v>
      </c>
      <c r="S6370" s="84"/>
      <c r="T6370" s="84" t="str">
        <f t="shared" si="10"/>
        <v/>
      </c>
      <c r="U6370" s="84" t="str">
        <f t="shared" si="11"/>
        <v/>
      </c>
      <c r="V6370" s="65" t="str">
        <f t="shared" si="5"/>
        <v/>
      </c>
      <c r="W6370" s="84"/>
      <c r="X6370" s="84"/>
      <c r="Y6370" s="85"/>
      <c r="Z6370" s="85"/>
      <c r="AA6370" s="65" t="str">
        <f t="shared" si="6"/>
        <v/>
      </c>
      <c r="AB6370" s="65" t="str">
        <f t="shared" si="7"/>
        <v/>
      </c>
      <c r="AC6370" s="86"/>
      <c r="AD6370" s="87" t="str">
        <f t="shared" si="8"/>
        <v/>
      </c>
      <c r="AE6370" s="84"/>
      <c r="AF6370" s="86">
        <f>IF(AC6370&gt;0,AC6370,'⚙️ Config'!$B$10)</f>
        <v>0.0075</v>
      </c>
      <c r="AG6370" s="88">
        <f t="shared" si="9"/>
        <v>8804.3601</v>
      </c>
      <c r="AH6370" s="88">
        <f>AG6370*'⚙️ Config'!$B$11</f>
        <v>44021.8005</v>
      </c>
      <c r="AI6370" s="88">
        <f>AH6370*'⚙️ Config'!$B$12</f>
        <v>13206.54015</v>
      </c>
      <c r="AJ6370" s="64"/>
      <c r="AK6370" s="84"/>
      <c r="AL6370" s="84"/>
      <c r="AM6370" s="84"/>
      <c r="AN6370" s="84"/>
      <c r="AO6370" s="84"/>
      <c r="AP6370" s="84"/>
      <c r="AQ6370" s="84"/>
    </row>
    <row r="6371" ht="15.0" customHeight="1">
      <c r="A6371" s="98">
        <v>6368.0</v>
      </c>
      <c r="B6371" s="99" t="s">
        <v>13284</v>
      </c>
      <c r="C6371" s="98" t="s">
        <v>141</v>
      </c>
      <c r="D6371" s="98" t="s">
        <v>13285</v>
      </c>
      <c r="E6371" s="100">
        <v>33.49</v>
      </c>
      <c r="F6371" s="98" t="s">
        <v>86</v>
      </c>
      <c r="G6371" s="98" t="s">
        <v>606</v>
      </c>
      <c r="H6371" s="101">
        <v>1173105.5</v>
      </c>
      <c r="I6371" s="98">
        <v>1.0</v>
      </c>
      <c r="J6371" s="102">
        <v>4.7</v>
      </c>
      <c r="K6371" s="99">
        <v>2021.0</v>
      </c>
      <c r="L6371" s="98" t="s">
        <v>448</v>
      </c>
      <c r="M6371" s="98">
        <v>2021.0</v>
      </c>
      <c r="N6371" s="98" t="s">
        <v>161</v>
      </c>
      <c r="O6371" s="65" t="str">
        <f t="shared" si="1"/>
        <v>615312990001</v>
      </c>
      <c r="P6371" s="65">
        <f t="shared" si="2"/>
        <v>0</v>
      </c>
      <c r="Q6371" s="65">
        <f t="shared" si="3"/>
        <v>3</v>
      </c>
      <c r="R6371" s="65" t="str">
        <f t="shared" si="12"/>
        <v>61.531.299/0001-03</v>
      </c>
      <c r="S6371" s="84"/>
      <c r="T6371" s="84" t="str">
        <f t="shared" si="10"/>
        <v/>
      </c>
      <c r="U6371" s="84" t="str">
        <f t="shared" si="11"/>
        <v/>
      </c>
      <c r="V6371" s="65" t="str">
        <f t="shared" si="5"/>
        <v/>
      </c>
      <c r="W6371" s="84"/>
      <c r="X6371" s="84"/>
      <c r="Y6371" s="85"/>
      <c r="Z6371" s="85"/>
      <c r="AA6371" s="65" t="str">
        <f t="shared" si="6"/>
        <v/>
      </c>
      <c r="AB6371" s="65" t="str">
        <f t="shared" si="7"/>
        <v/>
      </c>
      <c r="AC6371" s="86"/>
      <c r="AD6371" s="87" t="str">
        <f t="shared" si="8"/>
        <v/>
      </c>
      <c r="AE6371" s="84"/>
      <c r="AF6371" s="86">
        <f>IF(AC6371&gt;0,AC6371,'⚙️ Config'!$B$10)</f>
        <v>0.0075</v>
      </c>
      <c r="AG6371" s="88">
        <f t="shared" si="9"/>
        <v>8798.29125</v>
      </c>
      <c r="AH6371" s="88">
        <f>AG6371*'⚙️ Config'!$B$11</f>
        <v>43991.45625</v>
      </c>
      <c r="AI6371" s="88">
        <f>AH6371*'⚙️ Config'!$B$12</f>
        <v>13197.43688</v>
      </c>
      <c r="AJ6371" s="64"/>
      <c r="AK6371" s="84"/>
      <c r="AL6371" s="84"/>
      <c r="AM6371" s="84"/>
      <c r="AN6371" s="84"/>
      <c r="AO6371" s="84"/>
      <c r="AP6371" s="84"/>
      <c r="AQ6371" s="84"/>
    </row>
    <row r="6372" ht="15.0" customHeight="1">
      <c r="A6372" s="103">
        <v>6369.0</v>
      </c>
      <c r="B6372" s="104" t="s">
        <v>13286</v>
      </c>
      <c r="C6372" s="103" t="s">
        <v>141</v>
      </c>
      <c r="D6372" s="103" t="s">
        <v>13287</v>
      </c>
      <c r="E6372" s="105">
        <v>33.49</v>
      </c>
      <c r="F6372" s="103" t="s">
        <v>86</v>
      </c>
      <c r="G6372" s="103" t="s">
        <v>606</v>
      </c>
      <c r="H6372" s="106">
        <v>1171699.53</v>
      </c>
      <c r="I6372" s="103">
        <v>1.0</v>
      </c>
      <c r="J6372" s="107">
        <v>4.7</v>
      </c>
      <c r="K6372" s="104">
        <v>2021.0</v>
      </c>
      <c r="L6372" s="103" t="s">
        <v>268</v>
      </c>
      <c r="M6372" s="103">
        <v>2021.0</v>
      </c>
      <c r="N6372" s="103" t="s">
        <v>161</v>
      </c>
      <c r="O6372" s="65" t="str">
        <f t="shared" si="1"/>
        <v>673131300001</v>
      </c>
      <c r="P6372" s="65">
        <f t="shared" si="2"/>
        <v>5</v>
      </c>
      <c r="Q6372" s="65">
        <f t="shared" si="3"/>
        <v>5</v>
      </c>
      <c r="R6372" s="65" t="str">
        <f t="shared" si="12"/>
        <v>67.313.130/0001-55</v>
      </c>
      <c r="S6372" s="84"/>
      <c r="T6372" s="84" t="str">
        <f t="shared" si="10"/>
        <v/>
      </c>
      <c r="U6372" s="84" t="str">
        <f t="shared" si="11"/>
        <v/>
      </c>
      <c r="V6372" s="65" t="str">
        <f t="shared" si="5"/>
        <v/>
      </c>
      <c r="W6372" s="84"/>
      <c r="X6372" s="84"/>
      <c r="Y6372" s="85"/>
      <c r="Z6372" s="85"/>
      <c r="AA6372" s="65" t="str">
        <f t="shared" si="6"/>
        <v/>
      </c>
      <c r="AB6372" s="65" t="str">
        <f t="shared" si="7"/>
        <v/>
      </c>
      <c r="AC6372" s="86"/>
      <c r="AD6372" s="87" t="str">
        <f t="shared" si="8"/>
        <v/>
      </c>
      <c r="AE6372" s="84"/>
      <c r="AF6372" s="86">
        <f>IF(AC6372&gt;0,AC6372,'⚙️ Config'!$B$10)</f>
        <v>0.0075</v>
      </c>
      <c r="AG6372" s="88">
        <f t="shared" si="9"/>
        <v>8787.746475</v>
      </c>
      <c r="AH6372" s="88">
        <f>AG6372*'⚙️ Config'!$B$11</f>
        <v>43938.73238</v>
      </c>
      <c r="AI6372" s="88">
        <f>AH6372*'⚙️ Config'!$B$12</f>
        <v>13181.61971</v>
      </c>
      <c r="AJ6372" s="64"/>
      <c r="AK6372" s="84"/>
      <c r="AL6372" s="84"/>
      <c r="AM6372" s="84"/>
      <c r="AN6372" s="84"/>
      <c r="AO6372" s="84"/>
      <c r="AP6372" s="84"/>
      <c r="AQ6372" s="84"/>
    </row>
    <row r="6373" ht="15.0" customHeight="1">
      <c r="A6373" s="103">
        <v>6370.0</v>
      </c>
      <c r="B6373" s="104" t="s">
        <v>13288</v>
      </c>
      <c r="C6373" s="103" t="s">
        <v>141</v>
      </c>
      <c r="D6373" s="103" t="s">
        <v>13289</v>
      </c>
      <c r="E6373" s="105">
        <v>33.49</v>
      </c>
      <c r="F6373" s="103" t="s">
        <v>86</v>
      </c>
      <c r="G6373" s="103" t="s">
        <v>606</v>
      </c>
      <c r="H6373" s="106">
        <v>1171570.87</v>
      </c>
      <c r="I6373" s="103">
        <v>1.0</v>
      </c>
      <c r="J6373" s="107">
        <v>4.7</v>
      </c>
      <c r="K6373" s="104">
        <v>2021.0</v>
      </c>
      <c r="L6373" s="103" t="s">
        <v>630</v>
      </c>
      <c r="M6373" s="103">
        <v>2021.0</v>
      </c>
      <c r="N6373" s="103" t="s">
        <v>161</v>
      </c>
      <c r="O6373" s="65" t="str">
        <f t="shared" si="1"/>
        <v>460932580001</v>
      </c>
      <c r="P6373" s="65">
        <f t="shared" si="2"/>
        <v>8</v>
      </c>
      <c r="Q6373" s="65">
        <f t="shared" si="3"/>
        <v>0</v>
      </c>
      <c r="R6373" s="65" t="str">
        <f t="shared" si="12"/>
        <v>46.093.258/0001-80</v>
      </c>
      <c r="S6373" s="84"/>
      <c r="T6373" s="84" t="str">
        <f t="shared" si="10"/>
        <v/>
      </c>
      <c r="U6373" s="84" t="str">
        <f t="shared" si="11"/>
        <v/>
      </c>
      <c r="V6373" s="65" t="str">
        <f t="shared" si="5"/>
        <v/>
      </c>
      <c r="W6373" s="84"/>
      <c r="X6373" s="84"/>
      <c r="Y6373" s="85"/>
      <c r="Z6373" s="85"/>
      <c r="AA6373" s="65" t="str">
        <f t="shared" si="6"/>
        <v/>
      </c>
      <c r="AB6373" s="65" t="str">
        <f t="shared" si="7"/>
        <v/>
      </c>
      <c r="AC6373" s="86"/>
      <c r="AD6373" s="87" t="str">
        <f t="shared" si="8"/>
        <v/>
      </c>
      <c r="AE6373" s="84"/>
      <c r="AF6373" s="86">
        <f>IF(AC6373&gt;0,AC6373,'⚙️ Config'!$B$10)</f>
        <v>0.0075</v>
      </c>
      <c r="AG6373" s="88">
        <f t="shared" si="9"/>
        <v>8786.781525</v>
      </c>
      <c r="AH6373" s="88">
        <f>AG6373*'⚙️ Config'!$B$11</f>
        <v>43933.90763</v>
      </c>
      <c r="AI6373" s="88">
        <f>AH6373*'⚙️ Config'!$B$12</f>
        <v>13180.17229</v>
      </c>
      <c r="AJ6373" s="64"/>
      <c r="AK6373" s="84"/>
      <c r="AL6373" s="84"/>
      <c r="AM6373" s="84"/>
      <c r="AN6373" s="84"/>
      <c r="AO6373" s="84"/>
      <c r="AP6373" s="84"/>
      <c r="AQ6373" s="84"/>
    </row>
    <row r="6374" ht="15.0" customHeight="1">
      <c r="A6374" s="98">
        <v>6371.0</v>
      </c>
      <c r="B6374" s="99" t="s">
        <v>13290</v>
      </c>
      <c r="C6374" s="98" t="s">
        <v>141</v>
      </c>
      <c r="D6374" s="98" t="s">
        <v>13291</v>
      </c>
      <c r="E6374" s="100">
        <v>33.24</v>
      </c>
      <c r="F6374" s="98" t="s">
        <v>86</v>
      </c>
      <c r="G6374" s="98" t="s">
        <v>606</v>
      </c>
      <c r="H6374" s="101">
        <v>1171249.3</v>
      </c>
      <c r="I6374" s="98">
        <v>1.0</v>
      </c>
      <c r="J6374" s="102">
        <v>4.8</v>
      </c>
      <c r="K6374" s="99">
        <v>2021.0</v>
      </c>
      <c r="L6374" s="98" t="s">
        <v>202</v>
      </c>
      <c r="M6374" s="98">
        <v>2021.0</v>
      </c>
      <c r="N6374" s="98" t="s">
        <v>161</v>
      </c>
      <c r="O6374" s="65" t="str">
        <f t="shared" si="1"/>
        <v>273249920001</v>
      </c>
      <c r="P6374" s="65">
        <f t="shared" si="2"/>
        <v>6</v>
      </c>
      <c r="Q6374" s="65">
        <f t="shared" si="3"/>
        <v>9</v>
      </c>
      <c r="R6374" s="65" t="str">
        <f t="shared" si="12"/>
        <v>27.324.992/0001-69</v>
      </c>
      <c r="S6374" s="84"/>
      <c r="T6374" s="84" t="str">
        <f t="shared" si="10"/>
        <v/>
      </c>
      <c r="U6374" s="84" t="str">
        <f t="shared" si="11"/>
        <v/>
      </c>
      <c r="V6374" s="65" t="str">
        <f t="shared" si="5"/>
        <v/>
      </c>
      <c r="W6374" s="84"/>
      <c r="X6374" s="84"/>
      <c r="Y6374" s="85"/>
      <c r="Z6374" s="85"/>
      <c r="AA6374" s="65" t="str">
        <f t="shared" si="6"/>
        <v/>
      </c>
      <c r="AB6374" s="65" t="str">
        <f t="shared" si="7"/>
        <v/>
      </c>
      <c r="AC6374" s="86"/>
      <c r="AD6374" s="87" t="str">
        <f t="shared" si="8"/>
        <v/>
      </c>
      <c r="AE6374" s="84"/>
      <c r="AF6374" s="86">
        <f>IF(AC6374&gt;0,AC6374,'⚙️ Config'!$B$10)</f>
        <v>0.0075</v>
      </c>
      <c r="AG6374" s="88">
        <f t="shared" si="9"/>
        <v>8784.36975</v>
      </c>
      <c r="AH6374" s="88">
        <f>AG6374*'⚙️ Config'!$B$11</f>
        <v>43921.84875</v>
      </c>
      <c r="AI6374" s="88">
        <f>AH6374*'⚙️ Config'!$B$12</f>
        <v>13176.55463</v>
      </c>
      <c r="AJ6374" s="64"/>
      <c r="AK6374" s="84"/>
      <c r="AL6374" s="84"/>
      <c r="AM6374" s="84"/>
      <c r="AN6374" s="84"/>
      <c r="AO6374" s="84"/>
      <c r="AP6374" s="84"/>
      <c r="AQ6374" s="84"/>
    </row>
    <row r="6375" ht="15.0" customHeight="1">
      <c r="A6375" s="103">
        <v>6372.0</v>
      </c>
      <c r="B6375" s="104" t="s">
        <v>13292</v>
      </c>
      <c r="C6375" s="103" t="s">
        <v>141</v>
      </c>
      <c r="D6375" s="103" t="s">
        <v>13293</v>
      </c>
      <c r="E6375" s="105">
        <v>33.49</v>
      </c>
      <c r="F6375" s="103" t="s">
        <v>86</v>
      </c>
      <c r="G6375" s="103" t="s">
        <v>606</v>
      </c>
      <c r="H6375" s="106">
        <v>1170858.58</v>
      </c>
      <c r="I6375" s="103">
        <v>1.0</v>
      </c>
      <c r="J6375" s="107">
        <v>4.7</v>
      </c>
      <c r="K6375" s="104">
        <v>2021.0</v>
      </c>
      <c r="L6375" s="103" t="s">
        <v>630</v>
      </c>
      <c r="M6375" s="103">
        <v>2021.0</v>
      </c>
      <c r="N6375" s="103" t="s">
        <v>161</v>
      </c>
      <c r="O6375" s="65" t="str">
        <f t="shared" si="1"/>
        <v>036930120001</v>
      </c>
      <c r="P6375" s="65">
        <f t="shared" si="2"/>
        <v>3</v>
      </c>
      <c r="Q6375" s="65">
        <f t="shared" si="3"/>
        <v>7</v>
      </c>
      <c r="R6375" s="65" t="str">
        <f t="shared" si="12"/>
        <v>03.693.012/0001-37</v>
      </c>
      <c r="S6375" s="84"/>
      <c r="T6375" s="84" t="str">
        <f t="shared" si="10"/>
        <v/>
      </c>
      <c r="U6375" s="84" t="str">
        <f t="shared" si="11"/>
        <v/>
      </c>
      <c r="V6375" s="65" t="str">
        <f t="shared" si="5"/>
        <v/>
      </c>
      <c r="W6375" s="84"/>
      <c r="X6375" s="84"/>
      <c r="Y6375" s="85"/>
      <c r="Z6375" s="85"/>
      <c r="AA6375" s="65" t="str">
        <f t="shared" si="6"/>
        <v/>
      </c>
      <c r="AB6375" s="65" t="str">
        <f t="shared" si="7"/>
        <v/>
      </c>
      <c r="AC6375" s="86"/>
      <c r="AD6375" s="87" t="str">
        <f t="shared" si="8"/>
        <v/>
      </c>
      <c r="AE6375" s="84"/>
      <c r="AF6375" s="86">
        <f>IF(AC6375&gt;0,AC6375,'⚙️ Config'!$B$10)</f>
        <v>0.0075</v>
      </c>
      <c r="AG6375" s="88">
        <f t="shared" si="9"/>
        <v>8781.43935</v>
      </c>
      <c r="AH6375" s="88">
        <f>AG6375*'⚙️ Config'!$B$11</f>
        <v>43907.19675</v>
      </c>
      <c r="AI6375" s="88">
        <f>AH6375*'⚙️ Config'!$B$12</f>
        <v>13172.15903</v>
      </c>
      <c r="AJ6375" s="64"/>
      <c r="AK6375" s="84"/>
      <c r="AL6375" s="84"/>
      <c r="AM6375" s="84"/>
      <c r="AN6375" s="84"/>
      <c r="AO6375" s="84"/>
      <c r="AP6375" s="84"/>
      <c r="AQ6375" s="84"/>
    </row>
    <row r="6376" ht="15.0" customHeight="1">
      <c r="A6376" s="103">
        <v>6373.0</v>
      </c>
      <c r="B6376" s="104" t="s">
        <v>13294</v>
      </c>
      <c r="C6376" s="103" t="s">
        <v>141</v>
      </c>
      <c r="D6376" s="103" t="s">
        <v>13295</v>
      </c>
      <c r="E6376" s="105">
        <v>33.24</v>
      </c>
      <c r="F6376" s="103" t="s">
        <v>86</v>
      </c>
      <c r="G6376" s="103" t="s">
        <v>606</v>
      </c>
      <c r="H6376" s="106">
        <v>1170740.07</v>
      </c>
      <c r="I6376" s="103">
        <v>1.0</v>
      </c>
      <c r="J6376" s="107">
        <v>4.8</v>
      </c>
      <c r="K6376" s="104">
        <v>2021.0</v>
      </c>
      <c r="L6376" s="103" t="s">
        <v>630</v>
      </c>
      <c r="M6376" s="103">
        <v>2021.0</v>
      </c>
      <c r="N6376" s="103" t="s">
        <v>161</v>
      </c>
      <c r="O6376" s="65" t="str">
        <f t="shared" si="1"/>
        <v>308624850001</v>
      </c>
      <c r="P6376" s="65">
        <f t="shared" si="2"/>
        <v>9</v>
      </c>
      <c r="Q6376" s="65">
        <f t="shared" si="3"/>
        <v>3</v>
      </c>
      <c r="R6376" s="65" t="str">
        <f t="shared" si="12"/>
        <v>30.862.485/0001-93</v>
      </c>
      <c r="S6376" s="84"/>
      <c r="T6376" s="84" t="str">
        <f t="shared" si="10"/>
        <v/>
      </c>
      <c r="U6376" s="84" t="str">
        <f t="shared" si="11"/>
        <v/>
      </c>
      <c r="V6376" s="65" t="str">
        <f t="shared" si="5"/>
        <v/>
      </c>
      <c r="W6376" s="84"/>
      <c r="X6376" s="84"/>
      <c r="Y6376" s="85"/>
      <c r="Z6376" s="85"/>
      <c r="AA6376" s="65" t="str">
        <f t="shared" si="6"/>
        <v/>
      </c>
      <c r="AB6376" s="65" t="str">
        <f t="shared" si="7"/>
        <v/>
      </c>
      <c r="AC6376" s="86"/>
      <c r="AD6376" s="87" t="str">
        <f t="shared" si="8"/>
        <v/>
      </c>
      <c r="AE6376" s="84"/>
      <c r="AF6376" s="86">
        <f>IF(AC6376&gt;0,AC6376,'⚙️ Config'!$B$10)</f>
        <v>0.0075</v>
      </c>
      <c r="AG6376" s="88">
        <f t="shared" si="9"/>
        <v>8780.550525</v>
      </c>
      <c r="AH6376" s="88">
        <f>AG6376*'⚙️ Config'!$B$11</f>
        <v>43902.75263</v>
      </c>
      <c r="AI6376" s="88">
        <f>AH6376*'⚙️ Config'!$B$12</f>
        <v>13170.82579</v>
      </c>
      <c r="AJ6376" s="64"/>
      <c r="AK6376" s="84"/>
      <c r="AL6376" s="84"/>
      <c r="AM6376" s="84"/>
      <c r="AN6376" s="84"/>
      <c r="AO6376" s="84"/>
      <c r="AP6376" s="84"/>
      <c r="AQ6376" s="84"/>
    </row>
    <row r="6377" ht="15.0" customHeight="1">
      <c r="A6377" s="103">
        <v>6374.0</v>
      </c>
      <c r="B6377" s="104" t="s">
        <v>13296</v>
      </c>
      <c r="C6377" s="103" t="s">
        <v>141</v>
      </c>
      <c r="D6377" s="103" t="s">
        <v>13297</v>
      </c>
      <c r="E6377" s="105">
        <v>33.49</v>
      </c>
      <c r="F6377" s="103" t="s">
        <v>86</v>
      </c>
      <c r="G6377" s="103" t="s">
        <v>606</v>
      </c>
      <c r="H6377" s="106">
        <v>1170518.4</v>
      </c>
      <c r="I6377" s="103">
        <v>1.0</v>
      </c>
      <c r="J6377" s="107">
        <v>4.7</v>
      </c>
      <c r="K6377" s="104">
        <v>2021.0</v>
      </c>
      <c r="L6377" s="103" t="s">
        <v>630</v>
      </c>
      <c r="M6377" s="103">
        <v>2021.0</v>
      </c>
      <c r="N6377" s="103" t="s">
        <v>161</v>
      </c>
      <c r="O6377" s="65" t="str">
        <f t="shared" si="1"/>
        <v>213795410001</v>
      </c>
      <c r="P6377" s="65">
        <f t="shared" si="2"/>
        <v>4</v>
      </c>
      <c r="Q6377" s="65">
        <f t="shared" si="3"/>
        <v>2</v>
      </c>
      <c r="R6377" s="65" t="str">
        <f t="shared" si="12"/>
        <v>21.379.541/0001-42</v>
      </c>
      <c r="S6377" s="84"/>
      <c r="T6377" s="84" t="str">
        <f t="shared" si="10"/>
        <v/>
      </c>
      <c r="U6377" s="84" t="str">
        <f t="shared" si="11"/>
        <v/>
      </c>
      <c r="V6377" s="65" t="str">
        <f t="shared" si="5"/>
        <v/>
      </c>
      <c r="W6377" s="84"/>
      <c r="X6377" s="84"/>
      <c r="Y6377" s="85"/>
      <c r="Z6377" s="85"/>
      <c r="AA6377" s="65" t="str">
        <f t="shared" si="6"/>
        <v/>
      </c>
      <c r="AB6377" s="65" t="str">
        <f t="shared" si="7"/>
        <v/>
      </c>
      <c r="AC6377" s="86"/>
      <c r="AD6377" s="87" t="str">
        <f t="shared" si="8"/>
        <v/>
      </c>
      <c r="AE6377" s="84"/>
      <c r="AF6377" s="86">
        <f>IF(AC6377&gt;0,AC6377,'⚙️ Config'!$B$10)</f>
        <v>0.0075</v>
      </c>
      <c r="AG6377" s="88">
        <f t="shared" si="9"/>
        <v>8778.888</v>
      </c>
      <c r="AH6377" s="88">
        <f>AG6377*'⚙️ Config'!$B$11</f>
        <v>43894.44</v>
      </c>
      <c r="AI6377" s="88">
        <f>AH6377*'⚙️ Config'!$B$12</f>
        <v>13168.332</v>
      </c>
      <c r="AJ6377" s="64"/>
      <c r="AK6377" s="84"/>
      <c r="AL6377" s="84"/>
      <c r="AM6377" s="84"/>
      <c r="AN6377" s="84"/>
      <c r="AO6377" s="84"/>
      <c r="AP6377" s="84"/>
      <c r="AQ6377" s="84"/>
    </row>
    <row r="6378" ht="15.0" customHeight="1">
      <c r="A6378" s="98">
        <v>6375.0</v>
      </c>
      <c r="B6378" s="99" t="s">
        <v>13298</v>
      </c>
      <c r="C6378" s="98" t="s">
        <v>141</v>
      </c>
      <c r="D6378" s="98" t="s">
        <v>13299</v>
      </c>
      <c r="E6378" s="100">
        <v>33.49</v>
      </c>
      <c r="F6378" s="98" t="s">
        <v>86</v>
      </c>
      <c r="G6378" s="98" t="s">
        <v>606</v>
      </c>
      <c r="H6378" s="101">
        <v>1169981.71</v>
      </c>
      <c r="I6378" s="98">
        <v>1.0</v>
      </c>
      <c r="J6378" s="102">
        <v>4.7</v>
      </c>
      <c r="K6378" s="99">
        <v>2021.0</v>
      </c>
      <c r="L6378" s="98" t="s">
        <v>630</v>
      </c>
      <c r="M6378" s="98">
        <v>2021.0</v>
      </c>
      <c r="N6378" s="98" t="s">
        <v>161</v>
      </c>
      <c r="O6378" s="65" t="str">
        <f t="shared" si="1"/>
        <v>085971350001</v>
      </c>
      <c r="P6378" s="65">
        <f t="shared" si="2"/>
        <v>9</v>
      </c>
      <c r="Q6378" s="65">
        <f t="shared" si="3"/>
        <v>8</v>
      </c>
      <c r="R6378" s="65" t="str">
        <f t="shared" si="12"/>
        <v>08.597.135/0001-98</v>
      </c>
      <c r="S6378" s="84"/>
      <c r="T6378" s="84" t="str">
        <f t="shared" si="10"/>
        <v/>
      </c>
      <c r="U6378" s="84" t="str">
        <f t="shared" si="11"/>
        <v/>
      </c>
      <c r="V6378" s="65" t="str">
        <f t="shared" si="5"/>
        <v/>
      </c>
      <c r="W6378" s="84"/>
      <c r="X6378" s="84"/>
      <c r="Y6378" s="85"/>
      <c r="Z6378" s="85"/>
      <c r="AA6378" s="65" t="str">
        <f t="shared" si="6"/>
        <v/>
      </c>
      <c r="AB6378" s="65" t="str">
        <f t="shared" si="7"/>
        <v/>
      </c>
      <c r="AC6378" s="86"/>
      <c r="AD6378" s="87" t="str">
        <f t="shared" si="8"/>
        <v/>
      </c>
      <c r="AE6378" s="84"/>
      <c r="AF6378" s="86">
        <f>IF(AC6378&gt;0,AC6378,'⚙️ Config'!$B$10)</f>
        <v>0.0075</v>
      </c>
      <c r="AG6378" s="88">
        <f t="shared" si="9"/>
        <v>8774.862825</v>
      </c>
      <c r="AH6378" s="88">
        <f>AG6378*'⚙️ Config'!$B$11</f>
        <v>43874.31413</v>
      </c>
      <c r="AI6378" s="88">
        <f>AH6378*'⚙️ Config'!$B$12</f>
        <v>13162.29424</v>
      </c>
      <c r="AJ6378" s="64"/>
      <c r="AK6378" s="84"/>
      <c r="AL6378" s="84"/>
      <c r="AM6378" s="84"/>
      <c r="AN6378" s="84"/>
      <c r="AO6378" s="84"/>
      <c r="AP6378" s="84"/>
      <c r="AQ6378" s="84"/>
    </row>
    <row r="6379" ht="15.0" customHeight="1">
      <c r="A6379" s="98">
        <v>6376.0</v>
      </c>
      <c r="B6379" s="99" t="s">
        <v>13300</v>
      </c>
      <c r="C6379" s="98" t="s">
        <v>141</v>
      </c>
      <c r="D6379" s="98" t="s">
        <v>13301</v>
      </c>
      <c r="E6379" s="100">
        <v>34.32</v>
      </c>
      <c r="F6379" s="98" t="s">
        <v>86</v>
      </c>
      <c r="G6379" s="98" t="s">
        <v>606</v>
      </c>
      <c r="H6379" s="101">
        <v>1169943.96</v>
      </c>
      <c r="I6379" s="98">
        <v>1.0</v>
      </c>
      <c r="J6379" s="102">
        <v>4.4</v>
      </c>
      <c r="K6379" s="99">
        <v>2021.0</v>
      </c>
      <c r="L6379" s="98" t="s">
        <v>448</v>
      </c>
      <c r="M6379" s="98">
        <v>2021.0</v>
      </c>
      <c r="N6379" s="98" t="s">
        <v>161</v>
      </c>
      <c r="O6379" s="65" t="str">
        <f t="shared" si="1"/>
        <v>022556270001</v>
      </c>
      <c r="P6379" s="65">
        <f t="shared" si="2"/>
        <v>1</v>
      </c>
      <c r="Q6379" s="65">
        <f t="shared" si="3"/>
        <v>9</v>
      </c>
      <c r="R6379" s="65" t="str">
        <f t="shared" si="12"/>
        <v>02.255.627/0001-19</v>
      </c>
      <c r="S6379" s="84"/>
      <c r="T6379" s="84" t="str">
        <f t="shared" si="10"/>
        <v/>
      </c>
      <c r="U6379" s="84" t="str">
        <f t="shared" si="11"/>
        <v/>
      </c>
      <c r="V6379" s="65" t="str">
        <f t="shared" si="5"/>
        <v/>
      </c>
      <c r="W6379" s="84"/>
      <c r="X6379" s="84"/>
      <c r="Y6379" s="85"/>
      <c r="Z6379" s="85"/>
      <c r="AA6379" s="65" t="str">
        <f t="shared" si="6"/>
        <v/>
      </c>
      <c r="AB6379" s="65" t="str">
        <f t="shared" si="7"/>
        <v/>
      </c>
      <c r="AC6379" s="86"/>
      <c r="AD6379" s="87" t="str">
        <f t="shared" si="8"/>
        <v/>
      </c>
      <c r="AE6379" s="84"/>
      <c r="AF6379" s="86">
        <f>IF(AC6379&gt;0,AC6379,'⚙️ Config'!$B$10)</f>
        <v>0.0075</v>
      </c>
      <c r="AG6379" s="88">
        <f t="shared" si="9"/>
        <v>8774.5797</v>
      </c>
      <c r="AH6379" s="88">
        <f>AG6379*'⚙️ Config'!$B$11</f>
        <v>43872.8985</v>
      </c>
      <c r="AI6379" s="88">
        <f>AH6379*'⚙️ Config'!$B$12</f>
        <v>13161.86955</v>
      </c>
      <c r="AJ6379" s="64"/>
      <c r="AK6379" s="84"/>
      <c r="AL6379" s="84"/>
      <c r="AM6379" s="84"/>
      <c r="AN6379" s="84"/>
      <c r="AO6379" s="84"/>
      <c r="AP6379" s="84"/>
      <c r="AQ6379" s="84"/>
    </row>
    <row r="6380" ht="15.0" customHeight="1">
      <c r="A6380" s="103">
        <v>6377.0</v>
      </c>
      <c r="B6380" s="104" t="s">
        <v>13302</v>
      </c>
      <c r="C6380" s="103" t="s">
        <v>141</v>
      </c>
      <c r="D6380" s="103" t="s">
        <v>13303</v>
      </c>
      <c r="E6380" s="105">
        <v>33.24</v>
      </c>
      <c r="F6380" s="103" t="s">
        <v>86</v>
      </c>
      <c r="G6380" s="103" t="s">
        <v>606</v>
      </c>
      <c r="H6380" s="106">
        <v>1169603.35</v>
      </c>
      <c r="I6380" s="103">
        <v>1.0</v>
      </c>
      <c r="J6380" s="107">
        <v>4.8</v>
      </c>
      <c r="K6380" s="104">
        <v>2021.0</v>
      </c>
      <c r="L6380" s="103" t="s">
        <v>630</v>
      </c>
      <c r="M6380" s="103">
        <v>2021.0</v>
      </c>
      <c r="N6380" s="103" t="s">
        <v>161</v>
      </c>
      <c r="O6380" s="65" t="str">
        <f t="shared" si="1"/>
        <v>247659520001</v>
      </c>
      <c r="P6380" s="65">
        <f t="shared" si="2"/>
        <v>6</v>
      </c>
      <c r="Q6380" s="65">
        <f t="shared" si="3"/>
        <v>4</v>
      </c>
      <c r="R6380" s="65" t="str">
        <f t="shared" si="12"/>
        <v>24.765.952/0001-64</v>
      </c>
      <c r="S6380" s="84"/>
      <c r="T6380" s="84" t="str">
        <f t="shared" si="10"/>
        <v/>
      </c>
      <c r="U6380" s="84" t="str">
        <f t="shared" si="11"/>
        <v/>
      </c>
      <c r="V6380" s="65" t="str">
        <f t="shared" si="5"/>
        <v/>
      </c>
      <c r="W6380" s="84"/>
      <c r="X6380" s="84"/>
      <c r="Y6380" s="85"/>
      <c r="Z6380" s="85"/>
      <c r="AA6380" s="65" t="str">
        <f t="shared" si="6"/>
        <v/>
      </c>
      <c r="AB6380" s="65" t="str">
        <f t="shared" si="7"/>
        <v/>
      </c>
      <c r="AC6380" s="86"/>
      <c r="AD6380" s="87" t="str">
        <f t="shared" si="8"/>
        <v/>
      </c>
      <c r="AE6380" s="84"/>
      <c r="AF6380" s="86">
        <f>IF(AC6380&gt;0,AC6380,'⚙️ Config'!$B$10)</f>
        <v>0.0075</v>
      </c>
      <c r="AG6380" s="88">
        <f t="shared" si="9"/>
        <v>8772.025125</v>
      </c>
      <c r="AH6380" s="88">
        <f>AG6380*'⚙️ Config'!$B$11</f>
        <v>43860.12563</v>
      </c>
      <c r="AI6380" s="88">
        <f>AH6380*'⚙️ Config'!$B$12</f>
        <v>13158.03769</v>
      </c>
      <c r="AJ6380" s="64"/>
      <c r="AK6380" s="84"/>
      <c r="AL6380" s="84"/>
      <c r="AM6380" s="84"/>
      <c r="AN6380" s="84"/>
      <c r="AO6380" s="84"/>
      <c r="AP6380" s="84"/>
      <c r="AQ6380" s="84"/>
    </row>
    <row r="6381" ht="15.0" customHeight="1">
      <c r="A6381" s="103">
        <v>6378.0</v>
      </c>
      <c r="B6381" s="104" t="s">
        <v>13304</v>
      </c>
      <c r="C6381" s="103" t="s">
        <v>141</v>
      </c>
      <c r="D6381" s="103" t="s">
        <v>13305</v>
      </c>
      <c r="E6381" s="105">
        <v>33.49</v>
      </c>
      <c r="F6381" s="103" t="s">
        <v>86</v>
      </c>
      <c r="G6381" s="103" t="s">
        <v>606</v>
      </c>
      <c r="H6381" s="106">
        <v>1169432.13</v>
      </c>
      <c r="I6381" s="103">
        <v>1.0</v>
      </c>
      <c r="J6381" s="107">
        <v>4.7</v>
      </c>
      <c r="K6381" s="104">
        <v>2021.0</v>
      </c>
      <c r="L6381" s="103" t="s">
        <v>630</v>
      </c>
      <c r="M6381" s="103">
        <v>2021.0</v>
      </c>
      <c r="N6381" s="103" t="s">
        <v>161</v>
      </c>
      <c r="O6381" s="65" t="str">
        <f t="shared" si="1"/>
        <v>194364980001</v>
      </c>
      <c r="P6381" s="65">
        <f t="shared" si="2"/>
        <v>6</v>
      </c>
      <c r="Q6381" s="65">
        <f t="shared" si="3"/>
        <v>8</v>
      </c>
      <c r="R6381" s="65" t="str">
        <f t="shared" si="12"/>
        <v>19.436.498/0001-68</v>
      </c>
      <c r="S6381" s="84"/>
      <c r="T6381" s="84" t="str">
        <f t="shared" si="10"/>
        <v/>
      </c>
      <c r="U6381" s="84" t="str">
        <f t="shared" si="11"/>
        <v/>
      </c>
      <c r="V6381" s="65" t="str">
        <f t="shared" si="5"/>
        <v/>
      </c>
      <c r="W6381" s="84"/>
      <c r="X6381" s="84"/>
      <c r="Y6381" s="85"/>
      <c r="Z6381" s="85"/>
      <c r="AA6381" s="65" t="str">
        <f t="shared" si="6"/>
        <v/>
      </c>
      <c r="AB6381" s="65" t="str">
        <f t="shared" si="7"/>
        <v/>
      </c>
      <c r="AC6381" s="86"/>
      <c r="AD6381" s="87" t="str">
        <f t="shared" si="8"/>
        <v/>
      </c>
      <c r="AE6381" s="84"/>
      <c r="AF6381" s="86">
        <f>IF(AC6381&gt;0,AC6381,'⚙️ Config'!$B$10)</f>
        <v>0.0075</v>
      </c>
      <c r="AG6381" s="88">
        <f t="shared" si="9"/>
        <v>8770.740975</v>
      </c>
      <c r="AH6381" s="88">
        <f>AG6381*'⚙️ Config'!$B$11</f>
        <v>43853.70488</v>
      </c>
      <c r="AI6381" s="88">
        <f>AH6381*'⚙️ Config'!$B$12</f>
        <v>13156.11146</v>
      </c>
      <c r="AJ6381" s="64"/>
      <c r="AK6381" s="84"/>
      <c r="AL6381" s="84"/>
      <c r="AM6381" s="84"/>
      <c r="AN6381" s="84"/>
      <c r="AO6381" s="84"/>
      <c r="AP6381" s="84"/>
      <c r="AQ6381" s="84"/>
    </row>
    <row r="6382" ht="15.0" customHeight="1">
      <c r="A6382" s="103">
        <v>6379.0</v>
      </c>
      <c r="B6382" s="104" t="s">
        <v>13306</v>
      </c>
      <c r="C6382" s="103" t="s">
        <v>141</v>
      </c>
      <c r="D6382" s="103" t="s">
        <v>13307</v>
      </c>
      <c r="E6382" s="105">
        <v>34.61</v>
      </c>
      <c r="F6382" s="103" t="s">
        <v>86</v>
      </c>
      <c r="G6382" s="103" t="s">
        <v>606</v>
      </c>
      <c r="H6382" s="106">
        <v>1169226.37</v>
      </c>
      <c r="I6382" s="103">
        <v>1.0</v>
      </c>
      <c r="J6382" s="107">
        <v>4.3</v>
      </c>
      <c r="K6382" s="104">
        <v>2021.0</v>
      </c>
      <c r="L6382" s="103" t="s">
        <v>202</v>
      </c>
      <c r="M6382" s="103">
        <v>2021.0</v>
      </c>
      <c r="N6382" s="103" t="s">
        <v>161</v>
      </c>
      <c r="O6382" s="65" t="str">
        <f t="shared" si="1"/>
        <v>719738790001</v>
      </c>
      <c r="P6382" s="65">
        <f t="shared" si="2"/>
        <v>0</v>
      </c>
      <c r="Q6382" s="65">
        <f t="shared" si="3"/>
        <v>4</v>
      </c>
      <c r="R6382" s="65" t="str">
        <f t="shared" si="12"/>
        <v>71.973.879/0001-04</v>
      </c>
      <c r="S6382" s="84"/>
      <c r="T6382" s="84" t="str">
        <f t="shared" si="10"/>
        <v/>
      </c>
      <c r="U6382" s="84" t="str">
        <f t="shared" si="11"/>
        <v/>
      </c>
      <c r="V6382" s="65" t="str">
        <f t="shared" si="5"/>
        <v/>
      </c>
      <c r="W6382" s="84"/>
      <c r="X6382" s="84"/>
      <c r="Y6382" s="85"/>
      <c r="Z6382" s="85"/>
      <c r="AA6382" s="65" t="str">
        <f t="shared" si="6"/>
        <v/>
      </c>
      <c r="AB6382" s="65" t="str">
        <f t="shared" si="7"/>
        <v/>
      </c>
      <c r="AC6382" s="86"/>
      <c r="AD6382" s="87" t="str">
        <f t="shared" si="8"/>
        <v/>
      </c>
      <c r="AE6382" s="84"/>
      <c r="AF6382" s="86">
        <f>IF(AC6382&gt;0,AC6382,'⚙️ Config'!$B$10)</f>
        <v>0.0075</v>
      </c>
      <c r="AG6382" s="88">
        <f t="shared" si="9"/>
        <v>8769.197775</v>
      </c>
      <c r="AH6382" s="88">
        <f>AG6382*'⚙️ Config'!$B$11</f>
        <v>43845.98888</v>
      </c>
      <c r="AI6382" s="88">
        <f>AH6382*'⚙️ Config'!$B$12</f>
        <v>13153.79666</v>
      </c>
      <c r="AJ6382" s="64"/>
      <c r="AK6382" s="84"/>
      <c r="AL6382" s="84"/>
      <c r="AM6382" s="84"/>
      <c r="AN6382" s="84"/>
      <c r="AO6382" s="84"/>
      <c r="AP6382" s="84"/>
      <c r="AQ6382" s="84"/>
    </row>
    <row r="6383" ht="15.0" customHeight="1">
      <c r="A6383" s="103">
        <v>6380.0</v>
      </c>
      <c r="B6383" s="104" t="s">
        <v>13308</v>
      </c>
      <c r="C6383" s="103" t="s">
        <v>141</v>
      </c>
      <c r="D6383" s="103" t="s">
        <v>13309</v>
      </c>
      <c r="E6383" s="105">
        <v>33.76</v>
      </c>
      <c r="F6383" s="103" t="s">
        <v>86</v>
      </c>
      <c r="G6383" s="103" t="s">
        <v>606</v>
      </c>
      <c r="H6383" s="106">
        <v>1167961.95</v>
      </c>
      <c r="I6383" s="103">
        <v>1.0</v>
      </c>
      <c r="J6383" s="107">
        <v>4.6</v>
      </c>
      <c r="K6383" s="104">
        <v>2021.0</v>
      </c>
      <c r="L6383" s="103" t="s">
        <v>630</v>
      </c>
      <c r="M6383" s="103">
        <v>2021.0</v>
      </c>
      <c r="N6383" s="103" t="s">
        <v>161</v>
      </c>
      <c r="O6383" s="65" t="str">
        <f t="shared" si="1"/>
        <v>122404180001</v>
      </c>
      <c r="P6383" s="65">
        <f t="shared" si="2"/>
        <v>5</v>
      </c>
      <c r="Q6383" s="65">
        <f t="shared" si="3"/>
        <v>5</v>
      </c>
      <c r="R6383" s="65" t="str">
        <f t="shared" si="12"/>
        <v>12.240.418/0001-55</v>
      </c>
      <c r="S6383" s="84"/>
      <c r="T6383" s="84" t="str">
        <f t="shared" si="10"/>
        <v/>
      </c>
      <c r="U6383" s="84" t="str">
        <f t="shared" si="11"/>
        <v/>
      </c>
      <c r="V6383" s="65" t="str">
        <f t="shared" si="5"/>
        <v/>
      </c>
      <c r="W6383" s="84"/>
      <c r="X6383" s="84"/>
      <c r="Y6383" s="85"/>
      <c r="Z6383" s="85"/>
      <c r="AA6383" s="65" t="str">
        <f t="shared" si="6"/>
        <v/>
      </c>
      <c r="AB6383" s="65" t="str">
        <f t="shared" si="7"/>
        <v/>
      </c>
      <c r="AC6383" s="86"/>
      <c r="AD6383" s="87" t="str">
        <f t="shared" si="8"/>
        <v/>
      </c>
      <c r="AE6383" s="84"/>
      <c r="AF6383" s="86">
        <f>IF(AC6383&gt;0,AC6383,'⚙️ Config'!$B$10)</f>
        <v>0.0075</v>
      </c>
      <c r="AG6383" s="88">
        <f t="shared" si="9"/>
        <v>8759.714625</v>
      </c>
      <c r="AH6383" s="88">
        <f>AG6383*'⚙️ Config'!$B$11</f>
        <v>43798.57313</v>
      </c>
      <c r="AI6383" s="88">
        <f>AH6383*'⚙️ Config'!$B$12</f>
        <v>13139.57194</v>
      </c>
      <c r="AJ6383" s="64"/>
      <c r="AK6383" s="84"/>
      <c r="AL6383" s="84"/>
      <c r="AM6383" s="84"/>
      <c r="AN6383" s="84"/>
      <c r="AO6383" s="84"/>
      <c r="AP6383" s="84"/>
      <c r="AQ6383" s="84"/>
    </row>
    <row r="6384" ht="15.0" customHeight="1">
      <c r="A6384" s="103">
        <v>6381.0</v>
      </c>
      <c r="B6384" s="104" t="s">
        <v>13310</v>
      </c>
      <c r="C6384" s="103" t="s">
        <v>141</v>
      </c>
      <c r="D6384" s="103" t="s">
        <v>13311</v>
      </c>
      <c r="E6384" s="105">
        <v>32.99</v>
      </c>
      <c r="F6384" s="103" t="s">
        <v>86</v>
      </c>
      <c r="G6384" s="103" t="s">
        <v>606</v>
      </c>
      <c r="H6384" s="106">
        <v>1166735.96</v>
      </c>
      <c r="I6384" s="103">
        <v>1.0</v>
      </c>
      <c r="J6384" s="107">
        <v>4.9</v>
      </c>
      <c r="K6384" s="104">
        <v>2021.0</v>
      </c>
      <c r="L6384" s="103" t="s">
        <v>295</v>
      </c>
      <c r="M6384" s="103">
        <v>2021.0</v>
      </c>
      <c r="N6384" s="103" t="s">
        <v>161</v>
      </c>
      <c r="O6384" s="65" t="str">
        <f t="shared" si="1"/>
        <v>107281070001</v>
      </c>
      <c r="P6384" s="65">
        <f t="shared" si="2"/>
        <v>0</v>
      </c>
      <c r="Q6384" s="65">
        <f t="shared" si="3"/>
        <v>4</v>
      </c>
      <c r="R6384" s="65" t="str">
        <f t="shared" si="12"/>
        <v>10.728.107/0001-04</v>
      </c>
      <c r="S6384" s="84"/>
      <c r="T6384" s="84" t="str">
        <f t="shared" si="10"/>
        <v/>
      </c>
      <c r="U6384" s="84" t="str">
        <f t="shared" si="11"/>
        <v/>
      </c>
      <c r="V6384" s="65" t="str">
        <f t="shared" si="5"/>
        <v/>
      </c>
      <c r="W6384" s="84"/>
      <c r="X6384" s="84"/>
      <c r="Y6384" s="85"/>
      <c r="Z6384" s="85"/>
      <c r="AA6384" s="65" t="str">
        <f t="shared" si="6"/>
        <v/>
      </c>
      <c r="AB6384" s="65" t="str">
        <f t="shared" si="7"/>
        <v/>
      </c>
      <c r="AC6384" s="86"/>
      <c r="AD6384" s="87" t="str">
        <f t="shared" si="8"/>
        <v/>
      </c>
      <c r="AE6384" s="84"/>
      <c r="AF6384" s="86">
        <f>IF(AC6384&gt;0,AC6384,'⚙️ Config'!$B$10)</f>
        <v>0.0075</v>
      </c>
      <c r="AG6384" s="88">
        <f t="shared" si="9"/>
        <v>8750.5197</v>
      </c>
      <c r="AH6384" s="88">
        <f>AG6384*'⚙️ Config'!$B$11</f>
        <v>43752.5985</v>
      </c>
      <c r="AI6384" s="88">
        <f>AH6384*'⚙️ Config'!$B$12</f>
        <v>13125.77955</v>
      </c>
      <c r="AJ6384" s="64"/>
      <c r="AK6384" s="84"/>
      <c r="AL6384" s="84"/>
      <c r="AM6384" s="84"/>
      <c r="AN6384" s="84"/>
      <c r="AO6384" s="84"/>
      <c r="AP6384" s="84"/>
      <c r="AQ6384" s="84"/>
    </row>
    <row r="6385" ht="15.0" customHeight="1">
      <c r="A6385" s="98">
        <v>6382.0</v>
      </c>
      <c r="B6385" s="99" t="s">
        <v>13312</v>
      </c>
      <c r="C6385" s="98" t="s">
        <v>141</v>
      </c>
      <c r="D6385" s="98" t="s">
        <v>13313</v>
      </c>
      <c r="E6385" s="100">
        <v>32.99</v>
      </c>
      <c r="F6385" s="98" t="s">
        <v>86</v>
      </c>
      <c r="G6385" s="98" t="s">
        <v>606</v>
      </c>
      <c r="H6385" s="101">
        <v>1166515.06</v>
      </c>
      <c r="I6385" s="98">
        <v>1.0</v>
      </c>
      <c r="J6385" s="102">
        <v>4.9</v>
      </c>
      <c r="K6385" s="99">
        <v>2021.0</v>
      </c>
      <c r="L6385" s="98" t="s">
        <v>448</v>
      </c>
      <c r="M6385" s="98">
        <v>2021.0</v>
      </c>
      <c r="N6385" s="98" t="s">
        <v>161</v>
      </c>
      <c r="O6385" s="65" t="str">
        <f t="shared" si="1"/>
        <v>002816790001</v>
      </c>
      <c r="P6385" s="65">
        <f t="shared" si="2"/>
        <v>3</v>
      </c>
      <c r="Q6385" s="65">
        <f t="shared" si="3"/>
        <v>4</v>
      </c>
      <c r="R6385" s="65" t="str">
        <f t="shared" si="12"/>
        <v>00.281.679/0001-34</v>
      </c>
      <c r="S6385" s="84"/>
      <c r="T6385" s="84" t="str">
        <f t="shared" si="10"/>
        <v/>
      </c>
      <c r="U6385" s="84" t="str">
        <f t="shared" si="11"/>
        <v/>
      </c>
      <c r="V6385" s="65" t="str">
        <f t="shared" si="5"/>
        <v/>
      </c>
      <c r="W6385" s="84"/>
      <c r="X6385" s="84"/>
      <c r="Y6385" s="85"/>
      <c r="Z6385" s="85"/>
      <c r="AA6385" s="65" t="str">
        <f t="shared" si="6"/>
        <v/>
      </c>
      <c r="AB6385" s="65" t="str">
        <f t="shared" si="7"/>
        <v/>
      </c>
      <c r="AC6385" s="86"/>
      <c r="AD6385" s="87" t="str">
        <f t="shared" si="8"/>
        <v/>
      </c>
      <c r="AE6385" s="84"/>
      <c r="AF6385" s="86">
        <f>IF(AC6385&gt;0,AC6385,'⚙️ Config'!$B$10)</f>
        <v>0.0075</v>
      </c>
      <c r="AG6385" s="88">
        <f t="shared" si="9"/>
        <v>8748.86295</v>
      </c>
      <c r="AH6385" s="88">
        <f>AG6385*'⚙️ Config'!$B$11</f>
        <v>43744.31475</v>
      </c>
      <c r="AI6385" s="88">
        <f>AH6385*'⚙️ Config'!$B$12</f>
        <v>13123.29443</v>
      </c>
      <c r="AJ6385" s="64"/>
      <c r="AK6385" s="84"/>
      <c r="AL6385" s="84"/>
      <c r="AM6385" s="84"/>
      <c r="AN6385" s="84"/>
      <c r="AO6385" s="84"/>
      <c r="AP6385" s="84"/>
      <c r="AQ6385" s="84"/>
    </row>
    <row r="6386" ht="15.0" customHeight="1">
      <c r="A6386" s="98">
        <v>6383.0</v>
      </c>
      <c r="B6386" s="99" t="s">
        <v>13314</v>
      </c>
      <c r="C6386" s="98" t="s">
        <v>141</v>
      </c>
      <c r="D6386" s="98" t="s">
        <v>13315</v>
      </c>
      <c r="E6386" s="100">
        <v>33.24</v>
      </c>
      <c r="F6386" s="98" t="s">
        <v>86</v>
      </c>
      <c r="G6386" s="98" t="s">
        <v>606</v>
      </c>
      <c r="H6386" s="101">
        <v>1166276.73</v>
      </c>
      <c r="I6386" s="98">
        <v>1.0</v>
      </c>
      <c r="J6386" s="102">
        <v>4.8</v>
      </c>
      <c r="K6386" s="99">
        <v>2021.0</v>
      </c>
      <c r="L6386" s="98" t="s">
        <v>630</v>
      </c>
      <c r="M6386" s="98">
        <v>2021.0</v>
      </c>
      <c r="N6386" s="98" t="s">
        <v>145</v>
      </c>
      <c r="O6386" s="65" t="str">
        <f t="shared" si="1"/>
        <v>086120490001</v>
      </c>
      <c r="P6386" s="65">
        <f t="shared" si="2"/>
        <v>0</v>
      </c>
      <c r="Q6386" s="65">
        <f t="shared" si="3"/>
        <v>7</v>
      </c>
      <c r="R6386" s="65" t="str">
        <f t="shared" si="12"/>
        <v>08.612.049/0001-07</v>
      </c>
      <c r="S6386" s="84"/>
      <c r="T6386" s="84" t="str">
        <f t="shared" si="10"/>
        <v/>
      </c>
      <c r="U6386" s="84" t="str">
        <f t="shared" si="11"/>
        <v/>
      </c>
      <c r="V6386" s="65" t="str">
        <f t="shared" si="5"/>
        <v/>
      </c>
      <c r="W6386" s="84"/>
      <c r="X6386" s="84"/>
      <c r="Y6386" s="85"/>
      <c r="Z6386" s="85"/>
      <c r="AA6386" s="65" t="str">
        <f t="shared" si="6"/>
        <v/>
      </c>
      <c r="AB6386" s="65" t="str">
        <f t="shared" si="7"/>
        <v/>
      </c>
      <c r="AC6386" s="86"/>
      <c r="AD6386" s="87" t="str">
        <f t="shared" si="8"/>
        <v/>
      </c>
      <c r="AE6386" s="84"/>
      <c r="AF6386" s="86">
        <f>IF(AC6386&gt;0,AC6386,'⚙️ Config'!$B$10)</f>
        <v>0.0075</v>
      </c>
      <c r="AG6386" s="88">
        <f t="shared" si="9"/>
        <v>8747.075475</v>
      </c>
      <c r="AH6386" s="88">
        <f>AG6386*'⚙️ Config'!$B$11</f>
        <v>43735.37738</v>
      </c>
      <c r="AI6386" s="88">
        <f>AH6386*'⚙️ Config'!$B$12</f>
        <v>13120.61321</v>
      </c>
      <c r="AJ6386" s="64"/>
      <c r="AK6386" s="84"/>
      <c r="AL6386" s="84"/>
      <c r="AM6386" s="84"/>
      <c r="AN6386" s="84"/>
      <c r="AO6386" s="84"/>
      <c r="AP6386" s="84"/>
      <c r="AQ6386" s="84"/>
    </row>
    <row r="6387" ht="15.0" customHeight="1">
      <c r="A6387" s="98">
        <v>6384.0</v>
      </c>
      <c r="B6387" s="99" t="s">
        <v>13316</v>
      </c>
      <c r="C6387" s="98" t="s">
        <v>141</v>
      </c>
      <c r="D6387" s="98" t="s">
        <v>13317</v>
      </c>
      <c r="E6387" s="100">
        <v>34.32</v>
      </c>
      <c r="F6387" s="98" t="s">
        <v>86</v>
      </c>
      <c r="G6387" s="98" t="s">
        <v>606</v>
      </c>
      <c r="H6387" s="101">
        <v>1164937.15</v>
      </c>
      <c r="I6387" s="98">
        <v>1.0</v>
      </c>
      <c r="J6387" s="102">
        <v>4.4</v>
      </c>
      <c r="K6387" s="99">
        <v>2021.0</v>
      </c>
      <c r="L6387" s="98" t="s">
        <v>448</v>
      </c>
      <c r="M6387" s="98">
        <v>2021.0</v>
      </c>
      <c r="N6387" s="98" t="s">
        <v>145</v>
      </c>
      <c r="O6387" s="65" t="str">
        <f t="shared" si="1"/>
        <v>529836240001</v>
      </c>
      <c r="P6387" s="65">
        <f t="shared" si="2"/>
        <v>7</v>
      </c>
      <c r="Q6387" s="65">
        <f t="shared" si="3"/>
        <v>0</v>
      </c>
      <c r="R6387" s="65" t="str">
        <f t="shared" si="12"/>
        <v>52.983.624/0001-70</v>
      </c>
      <c r="S6387" s="84"/>
      <c r="T6387" s="84" t="str">
        <f t="shared" si="10"/>
        <v/>
      </c>
      <c r="U6387" s="84" t="str">
        <f t="shared" si="11"/>
        <v/>
      </c>
      <c r="V6387" s="65" t="str">
        <f t="shared" si="5"/>
        <v/>
      </c>
      <c r="W6387" s="84"/>
      <c r="X6387" s="84"/>
      <c r="Y6387" s="85"/>
      <c r="Z6387" s="85"/>
      <c r="AA6387" s="65" t="str">
        <f t="shared" si="6"/>
        <v/>
      </c>
      <c r="AB6387" s="65" t="str">
        <f t="shared" si="7"/>
        <v/>
      </c>
      <c r="AC6387" s="86"/>
      <c r="AD6387" s="87" t="str">
        <f t="shared" si="8"/>
        <v/>
      </c>
      <c r="AE6387" s="84"/>
      <c r="AF6387" s="86">
        <f>IF(AC6387&gt;0,AC6387,'⚙️ Config'!$B$10)</f>
        <v>0.0075</v>
      </c>
      <c r="AG6387" s="88">
        <f t="shared" si="9"/>
        <v>8737.028625</v>
      </c>
      <c r="AH6387" s="88">
        <f>AG6387*'⚙️ Config'!$B$11</f>
        <v>43685.14313</v>
      </c>
      <c r="AI6387" s="88">
        <f>AH6387*'⚙️ Config'!$B$12</f>
        <v>13105.54294</v>
      </c>
      <c r="AJ6387" s="64"/>
      <c r="AK6387" s="84"/>
      <c r="AL6387" s="84"/>
      <c r="AM6387" s="84"/>
      <c r="AN6387" s="84"/>
      <c r="AO6387" s="84"/>
      <c r="AP6387" s="84"/>
      <c r="AQ6387" s="84"/>
    </row>
    <row r="6388" ht="15.0" customHeight="1">
      <c r="A6388" s="103">
        <v>6385.0</v>
      </c>
      <c r="B6388" s="104" t="s">
        <v>13318</v>
      </c>
      <c r="C6388" s="103" t="s">
        <v>141</v>
      </c>
      <c r="D6388" s="103" t="s">
        <v>13319</v>
      </c>
      <c r="E6388" s="105">
        <v>33.24</v>
      </c>
      <c r="F6388" s="103" t="s">
        <v>86</v>
      </c>
      <c r="G6388" s="103" t="s">
        <v>606</v>
      </c>
      <c r="H6388" s="106">
        <v>1164723.97</v>
      </c>
      <c r="I6388" s="103">
        <v>1.0</v>
      </c>
      <c r="J6388" s="107">
        <v>4.8</v>
      </c>
      <c r="K6388" s="104">
        <v>2021.0</v>
      </c>
      <c r="L6388" s="103" t="s">
        <v>630</v>
      </c>
      <c r="M6388" s="103">
        <v>2021.0</v>
      </c>
      <c r="N6388" s="103" t="s">
        <v>145</v>
      </c>
      <c r="O6388" s="65" t="str">
        <f t="shared" si="1"/>
        <v>223986540001</v>
      </c>
      <c r="P6388" s="65">
        <f t="shared" si="2"/>
        <v>5</v>
      </c>
      <c r="Q6388" s="65">
        <f t="shared" si="3"/>
        <v>8</v>
      </c>
      <c r="R6388" s="65" t="str">
        <f t="shared" si="12"/>
        <v>22.398.654/0001-58</v>
      </c>
      <c r="S6388" s="84"/>
      <c r="T6388" s="84" t="str">
        <f t="shared" si="10"/>
        <v/>
      </c>
      <c r="U6388" s="84" t="str">
        <f t="shared" si="11"/>
        <v/>
      </c>
      <c r="V6388" s="65" t="str">
        <f t="shared" si="5"/>
        <v/>
      </c>
      <c r="W6388" s="84"/>
      <c r="X6388" s="84"/>
      <c r="Y6388" s="85"/>
      <c r="Z6388" s="85"/>
      <c r="AA6388" s="65" t="str">
        <f t="shared" si="6"/>
        <v/>
      </c>
      <c r="AB6388" s="65" t="str">
        <f t="shared" si="7"/>
        <v/>
      </c>
      <c r="AC6388" s="86"/>
      <c r="AD6388" s="87" t="str">
        <f t="shared" si="8"/>
        <v/>
      </c>
      <c r="AE6388" s="84"/>
      <c r="AF6388" s="86">
        <f>IF(AC6388&gt;0,AC6388,'⚙️ Config'!$B$10)</f>
        <v>0.0075</v>
      </c>
      <c r="AG6388" s="88">
        <f t="shared" si="9"/>
        <v>8735.429775</v>
      </c>
      <c r="AH6388" s="88">
        <f>AG6388*'⚙️ Config'!$B$11</f>
        <v>43677.14888</v>
      </c>
      <c r="AI6388" s="88">
        <f>AH6388*'⚙️ Config'!$B$12</f>
        <v>13103.14466</v>
      </c>
      <c r="AJ6388" s="64"/>
      <c r="AK6388" s="84"/>
      <c r="AL6388" s="84"/>
      <c r="AM6388" s="84"/>
      <c r="AN6388" s="84"/>
      <c r="AO6388" s="84"/>
      <c r="AP6388" s="84"/>
      <c r="AQ6388" s="84"/>
    </row>
    <row r="6389" ht="15.0" customHeight="1">
      <c r="A6389" s="98">
        <v>6386.0</v>
      </c>
      <c r="B6389" s="99" t="s">
        <v>13320</v>
      </c>
      <c r="C6389" s="98" t="s">
        <v>141</v>
      </c>
      <c r="D6389" s="98" t="s">
        <v>13321</v>
      </c>
      <c r="E6389" s="100">
        <v>33.24</v>
      </c>
      <c r="F6389" s="98" t="s">
        <v>86</v>
      </c>
      <c r="G6389" s="98" t="s">
        <v>606</v>
      </c>
      <c r="H6389" s="101">
        <v>1164717.07</v>
      </c>
      <c r="I6389" s="98">
        <v>1.0</v>
      </c>
      <c r="J6389" s="102">
        <v>4.8</v>
      </c>
      <c r="K6389" s="99">
        <v>2021.0</v>
      </c>
      <c r="L6389" s="98" t="s">
        <v>630</v>
      </c>
      <c r="M6389" s="98">
        <v>2021.0</v>
      </c>
      <c r="N6389" s="98" t="s">
        <v>342</v>
      </c>
      <c r="O6389" s="65" t="str">
        <f t="shared" si="1"/>
        <v>278430830001</v>
      </c>
      <c r="P6389" s="65">
        <f t="shared" si="2"/>
        <v>3</v>
      </c>
      <c r="Q6389" s="65">
        <f t="shared" si="3"/>
        <v>7</v>
      </c>
      <c r="R6389" s="65" t="str">
        <f t="shared" si="12"/>
        <v>27.843.083/0001-37</v>
      </c>
      <c r="S6389" s="84"/>
      <c r="T6389" s="84" t="str">
        <f t="shared" si="10"/>
        <v/>
      </c>
      <c r="U6389" s="84" t="str">
        <f t="shared" si="11"/>
        <v/>
      </c>
      <c r="V6389" s="65" t="str">
        <f t="shared" si="5"/>
        <v/>
      </c>
      <c r="W6389" s="84"/>
      <c r="X6389" s="84"/>
      <c r="Y6389" s="85"/>
      <c r="Z6389" s="85"/>
      <c r="AA6389" s="65" t="str">
        <f t="shared" si="6"/>
        <v/>
      </c>
      <c r="AB6389" s="65" t="str">
        <f t="shared" si="7"/>
        <v/>
      </c>
      <c r="AC6389" s="86"/>
      <c r="AD6389" s="87" t="str">
        <f t="shared" si="8"/>
        <v/>
      </c>
      <c r="AE6389" s="84"/>
      <c r="AF6389" s="86">
        <f>IF(AC6389&gt;0,AC6389,'⚙️ Config'!$B$10)</f>
        <v>0.0075</v>
      </c>
      <c r="AG6389" s="88">
        <f t="shared" si="9"/>
        <v>8735.378025</v>
      </c>
      <c r="AH6389" s="88">
        <f>AG6389*'⚙️ Config'!$B$11</f>
        <v>43676.89013</v>
      </c>
      <c r="AI6389" s="88">
        <f>AH6389*'⚙️ Config'!$B$12</f>
        <v>13103.06704</v>
      </c>
      <c r="AJ6389" s="64"/>
      <c r="AK6389" s="84"/>
      <c r="AL6389" s="84"/>
      <c r="AM6389" s="84"/>
      <c r="AN6389" s="84"/>
      <c r="AO6389" s="84"/>
      <c r="AP6389" s="84"/>
      <c r="AQ6389" s="84"/>
    </row>
    <row r="6390" ht="15.0" customHeight="1">
      <c r="A6390" s="103">
        <v>6387.0</v>
      </c>
      <c r="B6390" s="104" t="s">
        <v>13322</v>
      </c>
      <c r="C6390" s="103" t="s">
        <v>141</v>
      </c>
      <c r="D6390" s="103" t="s">
        <v>13323</v>
      </c>
      <c r="E6390" s="105">
        <v>34.32</v>
      </c>
      <c r="F6390" s="103" t="s">
        <v>86</v>
      </c>
      <c r="G6390" s="103" t="s">
        <v>606</v>
      </c>
      <c r="H6390" s="106">
        <v>1164266.37</v>
      </c>
      <c r="I6390" s="103">
        <v>1.0</v>
      </c>
      <c r="J6390" s="107">
        <v>4.4</v>
      </c>
      <c r="K6390" s="104">
        <v>2021.0</v>
      </c>
      <c r="L6390" s="103" t="s">
        <v>177</v>
      </c>
      <c r="M6390" s="103">
        <v>2021.0</v>
      </c>
      <c r="N6390" s="103" t="s">
        <v>161</v>
      </c>
      <c r="O6390" s="65" t="str">
        <f t="shared" si="1"/>
        <v>134998390001</v>
      </c>
      <c r="P6390" s="65">
        <f t="shared" si="2"/>
        <v>6</v>
      </c>
      <c r="Q6390" s="65">
        <f t="shared" si="3"/>
        <v>8</v>
      </c>
      <c r="R6390" s="65" t="str">
        <f t="shared" si="12"/>
        <v>13.499.839/0001-68</v>
      </c>
      <c r="S6390" s="84"/>
      <c r="T6390" s="84" t="str">
        <f t="shared" si="10"/>
        <v/>
      </c>
      <c r="U6390" s="84" t="str">
        <f t="shared" si="11"/>
        <v/>
      </c>
      <c r="V6390" s="65" t="str">
        <f t="shared" si="5"/>
        <v/>
      </c>
      <c r="W6390" s="84"/>
      <c r="X6390" s="84"/>
      <c r="Y6390" s="85"/>
      <c r="Z6390" s="85"/>
      <c r="AA6390" s="65" t="str">
        <f t="shared" si="6"/>
        <v/>
      </c>
      <c r="AB6390" s="65" t="str">
        <f t="shared" si="7"/>
        <v/>
      </c>
      <c r="AC6390" s="86"/>
      <c r="AD6390" s="87" t="str">
        <f t="shared" si="8"/>
        <v/>
      </c>
      <c r="AE6390" s="84"/>
      <c r="AF6390" s="86">
        <f>IF(AC6390&gt;0,AC6390,'⚙️ Config'!$B$10)</f>
        <v>0.0075</v>
      </c>
      <c r="AG6390" s="88">
        <f t="shared" si="9"/>
        <v>8731.997775</v>
      </c>
      <c r="AH6390" s="88">
        <f>AG6390*'⚙️ Config'!$B$11</f>
        <v>43659.98888</v>
      </c>
      <c r="AI6390" s="88">
        <f>AH6390*'⚙️ Config'!$B$12</f>
        <v>13097.99666</v>
      </c>
      <c r="AJ6390" s="64"/>
      <c r="AK6390" s="84"/>
      <c r="AL6390" s="84"/>
      <c r="AM6390" s="84"/>
      <c r="AN6390" s="84"/>
      <c r="AO6390" s="84"/>
      <c r="AP6390" s="84"/>
      <c r="AQ6390" s="84"/>
    </row>
    <row r="6391" ht="15.0" customHeight="1">
      <c r="A6391" s="98">
        <v>6388.0</v>
      </c>
      <c r="B6391" s="99" t="s">
        <v>13324</v>
      </c>
      <c r="C6391" s="98" t="s">
        <v>141</v>
      </c>
      <c r="D6391" s="98" t="s">
        <v>13325</v>
      </c>
      <c r="E6391" s="100">
        <v>33.49</v>
      </c>
      <c r="F6391" s="98" t="s">
        <v>86</v>
      </c>
      <c r="G6391" s="98" t="s">
        <v>606</v>
      </c>
      <c r="H6391" s="101">
        <v>1163619.61</v>
      </c>
      <c r="I6391" s="98">
        <v>1.0</v>
      </c>
      <c r="J6391" s="102">
        <v>4.7</v>
      </c>
      <c r="K6391" s="99">
        <v>2021.0</v>
      </c>
      <c r="L6391" s="98" t="s">
        <v>630</v>
      </c>
      <c r="M6391" s="98">
        <v>2021.0</v>
      </c>
      <c r="N6391" s="98" t="s">
        <v>145</v>
      </c>
      <c r="O6391" s="65" t="str">
        <f t="shared" si="1"/>
        <v>246630240001</v>
      </c>
      <c r="P6391" s="65">
        <f t="shared" si="2"/>
        <v>9</v>
      </c>
      <c r="Q6391" s="65">
        <f t="shared" si="3"/>
        <v>9</v>
      </c>
      <c r="R6391" s="65" t="str">
        <f t="shared" si="12"/>
        <v>24.663.024/0001-99</v>
      </c>
      <c r="S6391" s="84"/>
      <c r="T6391" s="84" t="str">
        <f t="shared" si="10"/>
        <v/>
      </c>
      <c r="U6391" s="84" t="str">
        <f t="shared" si="11"/>
        <v/>
      </c>
      <c r="V6391" s="65" t="str">
        <f t="shared" si="5"/>
        <v/>
      </c>
      <c r="W6391" s="84"/>
      <c r="X6391" s="84"/>
      <c r="Y6391" s="85"/>
      <c r="Z6391" s="85"/>
      <c r="AA6391" s="65" t="str">
        <f t="shared" si="6"/>
        <v/>
      </c>
      <c r="AB6391" s="65" t="str">
        <f t="shared" si="7"/>
        <v/>
      </c>
      <c r="AC6391" s="86"/>
      <c r="AD6391" s="87" t="str">
        <f t="shared" si="8"/>
        <v/>
      </c>
      <c r="AE6391" s="84"/>
      <c r="AF6391" s="86">
        <f>IF(AC6391&gt;0,AC6391,'⚙️ Config'!$B$10)</f>
        <v>0.0075</v>
      </c>
      <c r="AG6391" s="88">
        <f t="shared" si="9"/>
        <v>8727.147075</v>
      </c>
      <c r="AH6391" s="88">
        <f>AG6391*'⚙️ Config'!$B$11</f>
        <v>43635.73538</v>
      </c>
      <c r="AI6391" s="88">
        <f>AH6391*'⚙️ Config'!$B$12</f>
        <v>13090.72061</v>
      </c>
      <c r="AJ6391" s="64"/>
      <c r="AK6391" s="84"/>
      <c r="AL6391" s="84"/>
      <c r="AM6391" s="84"/>
      <c r="AN6391" s="84"/>
      <c r="AO6391" s="84"/>
      <c r="AP6391" s="84"/>
      <c r="AQ6391" s="84"/>
    </row>
    <row r="6392" ht="15.0" customHeight="1">
      <c r="A6392" s="98">
        <v>6389.0</v>
      </c>
      <c r="B6392" s="99" t="s">
        <v>13326</v>
      </c>
      <c r="C6392" s="98" t="s">
        <v>141</v>
      </c>
      <c r="D6392" s="98" t="s">
        <v>13327</v>
      </c>
      <c r="E6392" s="100">
        <v>33.49</v>
      </c>
      <c r="F6392" s="98" t="s">
        <v>86</v>
      </c>
      <c r="G6392" s="98" t="s">
        <v>606</v>
      </c>
      <c r="H6392" s="101">
        <v>1163172.98</v>
      </c>
      <c r="I6392" s="98">
        <v>1.0</v>
      </c>
      <c r="J6392" s="102">
        <v>4.7</v>
      </c>
      <c r="K6392" s="99">
        <v>2021.0</v>
      </c>
      <c r="L6392" s="98" t="s">
        <v>630</v>
      </c>
      <c r="M6392" s="98">
        <v>2021.0</v>
      </c>
      <c r="N6392" s="98" t="s">
        <v>161</v>
      </c>
      <c r="O6392" s="65" t="str">
        <f t="shared" si="1"/>
        <v>074641320001</v>
      </c>
      <c r="P6392" s="65">
        <f t="shared" si="2"/>
        <v>1</v>
      </c>
      <c r="Q6392" s="65">
        <f t="shared" si="3"/>
        <v>3</v>
      </c>
      <c r="R6392" s="65" t="str">
        <f t="shared" si="12"/>
        <v>07.464.132/0001-13</v>
      </c>
      <c r="S6392" s="84"/>
      <c r="T6392" s="84" t="str">
        <f t="shared" si="10"/>
        <v/>
      </c>
      <c r="U6392" s="84" t="str">
        <f t="shared" si="11"/>
        <v/>
      </c>
      <c r="V6392" s="65" t="str">
        <f t="shared" si="5"/>
        <v/>
      </c>
      <c r="W6392" s="84"/>
      <c r="X6392" s="84"/>
      <c r="Y6392" s="85"/>
      <c r="Z6392" s="85"/>
      <c r="AA6392" s="65" t="str">
        <f t="shared" si="6"/>
        <v/>
      </c>
      <c r="AB6392" s="65" t="str">
        <f t="shared" si="7"/>
        <v/>
      </c>
      <c r="AC6392" s="86"/>
      <c r="AD6392" s="87" t="str">
        <f t="shared" si="8"/>
        <v/>
      </c>
      <c r="AE6392" s="84"/>
      <c r="AF6392" s="86">
        <f>IF(AC6392&gt;0,AC6392,'⚙️ Config'!$B$10)</f>
        <v>0.0075</v>
      </c>
      <c r="AG6392" s="88">
        <f t="shared" si="9"/>
        <v>8723.79735</v>
      </c>
      <c r="AH6392" s="88">
        <f>AG6392*'⚙️ Config'!$B$11</f>
        <v>43618.98675</v>
      </c>
      <c r="AI6392" s="88">
        <f>AH6392*'⚙️ Config'!$B$12</f>
        <v>13085.69603</v>
      </c>
      <c r="AJ6392" s="64"/>
      <c r="AK6392" s="84"/>
      <c r="AL6392" s="84"/>
      <c r="AM6392" s="84"/>
      <c r="AN6392" s="84"/>
      <c r="AO6392" s="84"/>
      <c r="AP6392" s="84"/>
      <c r="AQ6392" s="84"/>
    </row>
    <row r="6393" ht="15.0" customHeight="1">
      <c r="A6393" s="103">
        <v>6390.0</v>
      </c>
      <c r="B6393" s="104" t="s">
        <v>13328</v>
      </c>
      <c r="C6393" s="103" t="s">
        <v>141</v>
      </c>
      <c r="D6393" s="103" t="s">
        <v>13329</v>
      </c>
      <c r="E6393" s="105">
        <v>33.24</v>
      </c>
      <c r="F6393" s="103" t="s">
        <v>86</v>
      </c>
      <c r="G6393" s="103" t="s">
        <v>606</v>
      </c>
      <c r="H6393" s="106">
        <v>1162466.49</v>
      </c>
      <c r="I6393" s="103">
        <v>1.0</v>
      </c>
      <c r="J6393" s="107">
        <v>4.8</v>
      </c>
      <c r="K6393" s="104">
        <v>2021.0</v>
      </c>
      <c r="L6393" s="103" t="s">
        <v>630</v>
      </c>
      <c r="M6393" s="103">
        <v>2021.0</v>
      </c>
      <c r="N6393" s="103" t="s">
        <v>145</v>
      </c>
      <c r="O6393" s="65" t="str">
        <f t="shared" si="1"/>
        <v>270854570001</v>
      </c>
      <c r="P6393" s="65">
        <f t="shared" si="2"/>
        <v>0</v>
      </c>
      <c r="Q6393" s="65">
        <f t="shared" si="3"/>
        <v>0</v>
      </c>
      <c r="R6393" s="65" t="str">
        <f t="shared" si="12"/>
        <v>27.085.457/0001-00</v>
      </c>
      <c r="S6393" s="84"/>
      <c r="T6393" s="84" t="str">
        <f t="shared" si="10"/>
        <v/>
      </c>
      <c r="U6393" s="84" t="str">
        <f t="shared" si="11"/>
        <v/>
      </c>
      <c r="V6393" s="65" t="str">
        <f t="shared" si="5"/>
        <v/>
      </c>
      <c r="W6393" s="84"/>
      <c r="X6393" s="84"/>
      <c r="Y6393" s="85"/>
      <c r="Z6393" s="85"/>
      <c r="AA6393" s="65" t="str">
        <f t="shared" si="6"/>
        <v/>
      </c>
      <c r="AB6393" s="65" t="str">
        <f t="shared" si="7"/>
        <v/>
      </c>
      <c r="AC6393" s="86"/>
      <c r="AD6393" s="87" t="str">
        <f t="shared" si="8"/>
        <v/>
      </c>
      <c r="AE6393" s="84"/>
      <c r="AF6393" s="86">
        <f>IF(AC6393&gt;0,AC6393,'⚙️ Config'!$B$10)</f>
        <v>0.0075</v>
      </c>
      <c r="AG6393" s="88">
        <f t="shared" si="9"/>
        <v>8718.498675</v>
      </c>
      <c r="AH6393" s="88">
        <f>AG6393*'⚙️ Config'!$B$11</f>
        <v>43592.49338</v>
      </c>
      <c r="AI6393" s="88">
        <f>AH6393*'⚙️ Config'!$B$12</f>
        <v>13077.74801</v>
      </c>
      <c r="AJ6393" s="64"/>
      <c r="AK6393" s="84"/>
      <c r="AL6393" s="84"/>
      <c r="AM6393" s="84"/>
      <c r="AN6393" s="84"/>
      <c r="AO6393" s="84"/>
      <c r="AP6393" s="84"/>
      <c r="AQ6393" s="84"/>
    </row>
    <row r="6394" ht="15.0" customHeight="1">
      <c r="A6394" s="98">
        <v>6391.0</v>
      </c>
      <c r="B6394" s="99" t="s">
        <v>13330</v>
      </c>
      <c r="C6394" s="98" t="s">
        <v>141</v>
      </c>
      <c r="D6394" s="98" t="s">
        <v>13331</v>
      </c>
      <c r="E6394" s="100">
        <v>32.99</v>
      </c>
      <c r="F6394" s="98" t="s">
        <v>86</v>
      </c>
      <c r="G6394" s="98" t="s">
        <v>606</v>
      </c>
      <c r="H6394" s="101">
        <v>1160869.0</v>
      </c>
      <c r="I6394" s="98">
        <v>1.0</v>
      </c>
      <c r="J6394" s="102">
        <v>4.9</v>
      </c>
      <c r="K6394" s="99">
        <v>2021.0</v>
      </c>
      <c r="L6394" s="98" t="s">
        <v>448</v>
      </c>
      <c r="M6394" s="98">
        <v>2021.0</v>
      </c>
      <c r="N6394" s="98" t="s">
        <v>161</v>
      </c>
      <c r="O6394" s="65" t="str">
        <f t="shared" si="1"/>
        <v>031998550001</v>
      </c>
      <c r="P6394" s="65">
        <f t="shared" si="2"/>
        <v>8</v>
      </c>
      <c r="Q6394" s="65">
        <f t="shared" si="3"/>
        <v>1</v>
      </c>
      <c r="R6394" s="65" t="str">
        <f t="shared" si="12"/>
        <v>03.199.855/0001-81</v>
      </c>
      <c r="S6394" s="84"/>
      <c r="T6394" s="84" t="str">
        <f t="shared" si="10"/>
        <v/>
      </c>
      <c r="U6394" s="84" t="str">
        <f t="shared" si="11"/>
        <v/>
      </c>
      <c r="V6394" s="65" t="str">
        <f t="shared" si="5"/>
        <v/>
      </c>
      <c r="W6394" s="84"/>
      <c r="X6394" s="84"/>
      <c r="Y6394" s="85"/>
      <c r="Z6394" s="85"/>
      <c r="AA6394" s="65" t="str">
        <f t="shared" si="6"/>
        <v/>
      </c>
      <c r="AB6394" s="65" t="str">
        <f t="shared" si="7"/>
        <v/>
      </c>
      <c r="AC6394" s="86"/>
      <c r="AD6394" s="87" t="str">
        <f t="shared" si="8"/>
        <v/>
      </c>
      <c r="AE6394" s="84"/>
      <c r="AF6394" s="86">
        <f>IF(AC6394&gt;0,AC6394,'⚙️ Config'!$B$10)</f>
        <v>0.0075</v>
      </c>
      <c r="AG6394" s="88">
        <f t="shared" si="9"/>
        <v>8706.5175</v>
      </c>
      <c r="AH6394" s="88">
        <f>AG6394*'⚙️ Config'!$B$11</f>
        <v>43532.5875</v>
      </c>
      <c r="AI6394" s="88">
        <f>AH6394*'⚙️ Config'!$B$12</f>
        <v>13059.77625</v>
      </c>
      <c r="AJ6394" s="64"/>
      <c r="AK6394" s="84"/>
      <c r="AL6394" s="84"/>
      <c r="AM6394" s="84"/>
      <c r="AN6394" s="84"/>
      <c r="AO6394" s="84"/>
      <c r="AP6394" s="84"/>
      <c r="AQ6394" s="84"/>
    </row>
    <row r="6395" ht="15.0" customHeight="1">
      <c r="A6395" s="98">
        <v>6392.0</v>
      </c>
      <c r="B6395" s="99" t="s">
        <v>13332</v>
      </c>
      <c r="C6395" s="98" t="s">
        <v>141</v>
      </c>
      <c r="D6395" s="98" t="s">
        <v>13333</v>
      </c>
      <c r="E6395" s="100">
        <v>33.49</v>
      </c>
      <c r="F6395" s="98" t="s">
        <v>86</v>
      </c>
      <c r="G6395" s="98" t="s">
        <v>606</v>
      </c>
      <c r="H6395" s="101">
        <v>1159294.21</v>
      </c>
      <c r="I6395" s="98">
        <v>1.0</v>
      </c>
      <c r="J6395" s="102">
        <v>4.7</v>
      </c>
      <c r="K6395" s="99">
        <v>2021.0</v>
      </c>
      <c r="L6395" s="98" t="s">
        <v>295</v>
      </c>
      <c r="M6395" s="98">
        <v>2021.0</v>
      </c>
      <c r="N6395" s="98" t="s">
        <v>161</v>
      </c>
      <c r="O6395" s="65" t="str">
        <f t="shared" si="1"/>
        <v>569933710001</v>
      </c>
      <c r="P6395" s="65">
        <f t="shared" si="2"/>
        <v>7</v>
      </c>
      <c r="Q6395" s="65">
        <f t="shared" si="3"/>
        <v>6</v>
      </c>
      <c r="R6395" s="65" t="str">
        <f t="shared" si="12"/>
        <v>56.993.371/0001-76</v>
      </c>
      <c r="S6395" s="84"/>
      <c r="T6395" s="84" t="str">
        <f t="shared" si="10"/>
        <v/>
      </c>
      <c r="U6395" s="84" t="str">
        <f t="shared" si="11"/>
        <v/>
      </c>
      <c r="V6395" s="65" t="str">
        <f t="shared" si="5"/>
        <v/>
      </c>
      <c r="W6395" s="84"/>
      <c r="X6395" s="84"/>
      <c r="Y6395" s="85"/>
      <c r="Z6395" s="85"/>
      <c r="AA6395" s="65" t="str">
        <f t="shared" si="6"/>
        <v/>
      </c>
      <c r="AB6395" s="65" t="str">
        <f t="shared" si="7"/>
        <v/>
      </c>
      <c r="AC6395" s="86"/>
      <c r="AD6395" s="87" t="str">
        <f t="shared" si="8"/>
        <v/>
      </c>
      <c r="AE6395" s="84"/>
      <c r="AF6395" s="86">
        <f>IF(AC6395&gt;0,AC6395,'⚙️ Config'!$B$10)</f>
        <v>0.0075</v>
      </c>
      <c r="AG6395" s="88">
        <f t="shared" si="9"/>
        <v>8694.706575</v>
      </c>
      <c r="AH6395" s="88">
        <f>AG6395*'⚙️ Config'!$B$11</f>
        <v>43473.53288</v>
      </c>
      <c r="AI6395" s="88">
        <f>AH6395*'⚙️ Config'!$B$12</f>
        <v>13042.05986</v>
      </c>
      <c r="AJ6395" s="64"/>
      <c r="AK6395" s="84"/>
      <c r="AL6395" s="84"/>
      <c r="AM6395" s="84"/>
      <c r="AN6395" s="84"/>
      <c r="AO6395" s="84"/>
      <c r="AP6395" s="84"/>
      <c r="AQ6395" s="84"/>
    </row>
    <row r="6396" ht="15.0" customHeight="1">
      <c r="A6396" s="103">
        <v>6393.0</v>
      </c>
      <c r="B6396" s="104" t="s">
        <v>13334</v>
      </c>
      <c r="C6396" s="103" t="s">
        <v>141</v>
      </c>
      <c r="D6396" s="103" t="s">
        <v>13335</v>
      </c>
      <c r="E6396" s="105">
        <v>33.24</v>
      </c>
      <c r="F6396" s="103" t="s">
        <v>86</v>
      </c>
      <c r="G6396" s="103" t="s">
        <v>606</v>
      </c>
      <c r="H6396" s="106">
        <v>1157853.81</v>
      </c>
      <c r="I6396" s="103">
        <v>1.0</v>
      </c>
      <c r="J6396" s="107">
        <v>4.8</v>
      </c>
      <c r="K6396" s="104">
        <v>2021.0</v>
      </c>
      <c r="L6396" s="103" t="s">
        <v>448</v>
      </c>
      <c r="M6396" s="103">
        <v>2021.0</v>
      </c>
      <c r="N6396" s="103" t="s">
        <v>161</v>
      </c>
      <c r="O6396" s="65" t="str">
        <f t="shared" si="1"/>
        <v>230279710001</v>
      </c>
      <c r="P6396" s="65">
        <f t="shared" si="2"/>
        <v>2</v>
      </c>
      <c r="Q6396" s="65">
        <f t="shared" si="3"/>
        <v>0</v>
      </c>
      <c r="R6396" s="65" t="str">
        <f t="shared" si="12"/>
        <v>23.027.971/0001-20</v>
      </c>
      <c r="S6396" s="84"/>
      <c r="T6396" s="84" t="str">
        <f t="shared" si="10"/>
        <v/>
      </c>
      <c r="U6396" s="84" t="str">
        <f t="shared" si="11"/>
        <v/>
      </c>
      <c r="V6396" s="65" t="str">
        <f t="shared" si="5"/>
        <v/>
      </c>
      <c r="W6396" s="84"/>
      <c r="X6396" s="84"/>
      <c r="Y6396" s="85"/>
      <c r="Z6396" s="85"/>
      <c r="AA6396" s="65" t="str">
        <f t="shared" si="6"/>
        <v/>
      </c>
      <c r="AB6396" s="65" t="str">
        <f t="shared" si="7"/>
        <v/>
      </c>
      <c r="AC6396" s="86"/>
      <c r="AD6396" s="87" t="str">
        <f t="shared" si="8"/>
        <v/>
      </c>
      <c r="AE6396" s="84"/>
      <c r="AF6396" s="86">
        <f>IF(AC6396&gt;0,AC6396,'⚙️ Config'!$B$10)</f>
        <v>0.0075</v>
      </c>
      <c r="AG6396" s="88">
        <f t="shared" si="9"/>
        <v>8683.903575</v>
      </c>
      <c r="AH6396" s="88">
        <f>AG6396*'⚙️ Config'!$B$11</f>
        <v>43419.51788</v>
      </c>
      <c r="AI6396" s="88">
        <f>AH6396*'⚙️ Config'!$B$12</f>
        <v>13025.85536</v>
      </c>
      <c r="AJ6396" s="64"/>
      <c r="AK6396" s="84"/>
      <c r="AL6396" s="84"/>
      <c r="AM6396" s="84"/>
      <c r="AN6396" s="84"/>
      <c r="AO6396" s="84"/>
      <c r="AP6396" s="84"/>
      <c r="AQ6396" s="84"/>
    </row>
    <row r="6397" ht="15.0" customHeight="1">
      <c r="A6397" s="103">
        <v>6394.0</v>
      </c>
      <c r="B6397" s="104" t="s">
        <v>13336</v>
      </c>
      <c r="C6397" s="103" t="s">
        <v>141</v>
      </c>
      <c r="D6397" s="103" t="s">
        <v>13337</v>
      </c>
      <c r="E6397" s="105">
        <v>33.24</v>
      </c>
      <c r="F6397" s="103" t="s">
        <v>86</v>
      </c>
      <c r="G6397" s="103" t="s">
        <v>606</v>
      </c>
      <c r="H6397" s="106">
        <v>1157805.86</v>
      </c>
      <c r="I6397" s="103">
        <v>1.0</v>
      </c>
      <c r="J6397" s="107">
        <v>4.8</v>
      </c>
      <c r="K6397" s="104">
        <v>2021.0</v>
      </c>
      <c r="L6397" s="103" t="s">
        <v>448</v>
      </c>
      <c r="M6397" s="103">
        <v>2021.0</v>
      </c>
      <c r="N6397" s="103" t="s">
        <v>161</v>
      </c>
      <c r="O6397" s="65" t="str">
        <f t="shared" si="1"/>
        <v>150602320001</v>
      </c>
      <c r="P6397" s="65">
        <f t="shared" si="2"/>
        <v>0</v>
      </c>
      <c r="Q6397" s="65">
        <f t="shared" si="3"/>
        <v>2</v>
      </c>
      <c r="R6397" s="65" t="str">
        <f t="shared" si="12"/>
        <v>15.060.232/0001-02</v>
      </c>
      <c r="S6397" s="84"/>
      <c r="T6397" s="84" t="str">
        <f t="shared" si="10"/>
        <v/>
      </c>
      <c r="U6397" s="84" t="str">
        <f t="shared" si="11"/>
        <v/>
      </c>
      <c r="V6397" s="65" t="str">
        <f t="shared" si="5"/>
        <v/>
      </c>
      <c r="W6397" s="84"/>
      <c r="X6397" s="84"/>
      <c r="Y6397" s="85"/>
      <c r="Z6397" s="85"/>
      <c r="AA6397" s="65" t="str">
        <f t="shared" si="6"/>
        <v/>
      </c>
      <c r="AB6397" s="65" t="str">
        <f t="shared" si="7"/>
        <v/>
      </c>
      <c r="AC6397" s="86"/>
      <c r="AD6397" s="87" t="str">
        <f t="shared" si="8"/>
        <v/>
      </c>
      <c r="AE6397" s="84"/>
      <c r="AF6397" s="86">
        <f>IF(AC6397&gt;0,AC6397,'⚙️ Config'!$B$10)</f>
        <v>0.0075</v>
      </c>
      <c r="AG6397" s="88">
        <f t="shared" si="9"/>
        <v>8683.54395</v>
      </c>
      <c r="AH6397" s="88">
        <f>AG6397*'⚙️ Config'!$B$11</f>
        <v>43417.71975</v>
      </c>
      <c r="AI6397" s="88">
        <f>AH6397*'⚙️ Config'!$B$12</f>
        <v>13025.31593</v>
      </c>
      <c r="AJ6397" s="64"/>
      <c r="AK6397" s="84"/>
      <c r="AL6397" s="84"/>
      <c r="AM6397" s="84"/>
      <c r="AN6397" s="84"/>
      <c r="AO6397" s="84"/>
      <c r="AP6397" s="84"/>
      <c r="AQ6397" s="84"/>
    </row>
    <row r="6398" ht="15.0" customHeight="1">
      <c r="A6398" s="98">
        <v>6395.0</v>
      </c>
      <c r="B6398" s="99" t="s">
        <v>13338</v>
      </c>
      <c r="C6398" s="98" t="s">
        <v>141</v>
      </c>
      <c r="D6398" s="98" t="s">
        <v>13339</v>
      </c>
      <c r="E6398" s="100">
        <v>33.24</v>
      </c>
      <c r="F6398" s="98" t="s">
        <v>86</v>
      </c>
      <c r="G6398" s="98" t="s">
        <v>606</v>
      </c>
      <c r="H6398" s="101">
        <v>1157271.06</v>
      </c>
      <c r="I6398" s="98">
        <v>1.0</v>
      </c>
      <c r="J6398" s="102">
        <v>4.8</v>
      </c>
      <c r="K6398" s="99">
        <v>2021.0</v>
      </c>
      <c r="L6398" s="98" t="s">
        <v>630</v>
      </c>
      <c r="M6398" s="98">
        <v>2021.0</v>
      </c>
      <c r="N6398" s="98" t="s">
        <v>161</v>
      </c>
      <c r="O6398" s="65" t="str">
        <f t="shared" si="1"/>
        <v>150598110001</v>
      </c>
      <c r="P6398" s="65">
        <f t="shared" si="2"/>
        <v>3</v>
      </c>
      <c r="Q6398" s="65">
        <f t="shared" si="3"/>
        <v>5</v>
      </c>
      <c r="R6398" s="65" t="str">
        <f t="shared" si="12"/>
        <v>15.059.811/0001-35</v>
      </c>
      <c r="S6398" s="84"/>
      <c r="T6398" s="84" t="str">
        <f t="shared" si="10"/>
        <v/>
      </c>
      <c r="U6398" s="84" t="str">
        <f t="shared" si="11"/>
        <v/>
      </c>
      <c r="V6398" s="65" t="str">
        <f t="shared" si="5"/>
        <v/>
      </c>
      <c r="W6398" s="84"/>
      <c r="X6398" s="84"/>
      <c r="Y6398" s="85"/>
      <c r="Z6398" s="85"/>
      <c r="AA6398" s="65" t="str">
        <f t="shared" si="6"/>
        <v/>
      </c>
      <c r="AB6398" s="65" t="str">
        <f t="shared" si="7"/>
        <v/>
      </c>
      <c r="AC6398" s="86"/>
      <c r="AD6398" s="87" t="str">
        <f t="shared" si="8"/>
        <v/>
      </c>
      <c r="AE6398" s="84"/>
      <c r="AF6398" s="86">
        <f>IF(AC6398&gt;0,AC6398,'⚙️ Config'!$B$10)</f>
        <v>0.0075</v>
      </c>
      <c r="AG6398" s="88">
        <f t="shared" si="9"/>
        <v>8679.53295</v>
      </c>
      <c r="AH6398" s="88">
        <f>AG6398*'⚙️ Config'!$B$11</f>
        <v>43397.66475</v>
      </c>
      <c r="AI6398" s="88">
        <f>AH6398*'⚙️ Config'!$B$12</f>
        <v>13019.29943</v>
      </c>
      <c r="AJ6398" s="64"/>
      <c r="AK6398" s="84"/>
      <c r="AL6398" s="84"/>
      <c r="AM6398" s="84"/>
      <c r="AN6398" s="84"/>
      <c r="AO6398" s="84"/>
      <c r="AP6398" s="84"/>
      <c r="AQ6398" s="84"/>
    </row>
    <row r="6399" ht="15.0" customHeight="1">
      <c r="A6399" s="98">
        <v>6396.0</v>
      </c>
      <c r="B6399" s="99" t="s">
        <v>13340</v>
      </c>
      <c r="C6399" s="98" t="s">
        <v>141</v>
      </c>
      <c r="D6399" s="98" t="s">
        <v>13341</v>
      </c>
      <c r="E6399" s="100">
        <v>33.24</v>
      </c>
      <c r="F6399" s="98" t="s">
        <v>86</v>
      </c>
      <c r="G6399" s="98" t="s">
        <v>606</v>
      </c>
      <c r="H6399" s="101">
        <v>1157124.88</v>
      </c>
      <c r="I6399" s="98">
        <v>1.0</v>
      </c>
      <c r="J6399" s="102">
        <v>4.8</v>
      </c>
      <c r="K6399" s="99">
        <v>2021.0</v>
      </c>
      <c r="L6399" s="98" t="s">
        <v>630</v>
      </c>
      <c r="M6399" s="98">
        <v>2021.0</v>
      </c>
      <c r="N6399" s="98" t="s">
        <v>161</v>
      </c>
      <c r="O6399" s="65" t="str">
        <f t="shared" si="1"/>
        <v>235719600001</v>
      </c>
      <c r="P6399" s="65">
        <f t="shared" si="2"/>
        <v>0</v>
      </c>
      <c r="Q6399" s="65">
        <f t="shared" si="3"/>
        <v>7</v>
      </c>
      <c r="R6399" s="65" t="str">
        <f t="shared" si="12"/>
        <v>23.571.960/0001-07</v>
      </c>
      <c r="S6399" s="84"/>
      <c r="T6399" s="84" t="str">
        <f t="shared" si="10"/>
        <v/>
      </c>
      <c r="U6399" s="84" t="str">
        <f t="shared" si="11"/>
        <v/>
      </c>
      <c r="V6399" s="65" t="str">
        <f t="shared" si="5"/>
        <v/>
      </c>
      <c r="W6399" s="84"/>
      <c r="X6399" s="84"/>
      <c r="Y6399" s="85"/>
      <c r="Z6399" s="85"/>
      <c r="AA6399" s="65" t="str">
        <f t="shared" si="6"/>
        <v/>
      </c>
      <c r="AB6399" s="65" t="str">
        <f t="shared" si="7"/>
        <v/>
      </c>
      <c r="AC6399" s="86"/>
      <c r="AD6399" s="87" t="str">
        <f t="shared" si="8"/>
        <v/>
      </c>
      <c r="AE6399" s="84"/>
      <c r="AF6399" s="86">
        <f>IF(AC6399&gt;0,AC6399,'⚙️ Config'!$B$10)</f>
        <v>0.0075</v>
      </c>
      <c r="AG6399" s="88">
        <f t="shared" si="9"/>
        <v>8678.4366</v>
      </c>
      <c r="AH6399" s="88">
        <f>AG6399*'⚙️ Config'!$B$11</f>
        <v>43392.183</v>
      </c>
      <c r="AI6399" s="88">
        <f>AH6399*'⚙️ Config'!$B$12</f>
        <v>13017.6549</v>
      </c>
      <c r="AJ6399" s="64"/>
      <c r="AK6399" s="84"/>
      <c r="AL6399" s="84"/>
      <c r="AM6399" s="84"/>
      <c r="AN6399" s="84"/>
      <c r="AO6399" s="84"/>
      <c r="AP6399" s="84"/>
      <c r="AQ6399" s="84"/>
    </row>
    <row r="6400" ht="15.0" customHeight="1">
      <c r="A6400" s="98">
        <v>6397.0</v>
      </c>
      <c r="B6400" s="99" t="s">
        <v>13342</v>
      </c>
      <c r="C6400" s="98" t="s">
        <v>141</v>
      </c>
      <c r="D6400" s="98" t="s">
        <v>13343</v>
      </c>
      <c r="E6400" s="100">
        <v>32.76</v>
      </c>
      <c r="F6400" s="98" t="s">
        <v>86</v>
      </c>
      <c r="G6400" s="98" t="s">
        <v>606</v>
      </c>
      <c r="H6400" s="101">
        <v>1156662.28</v>
      </c>
      <c r="I6400" s="98">
        <v>1.0</v>
      </c>
      <c r="J6400" s="102">
        <v>5.0</v>
      </c>
      <c r="K6400" s="99">
        <v>2021.0</v>
      </c>
      <c r="L6400" s="98" t="s">
        <v>448</v>
      </c>
      <c r="M6400" s="98">
        <v>2021.0</v>
      </c>
      <c r="N6400" s="98" t="s">
        <v>161</v>
      </c>
      <c r="O6400" s="65" t="str">
        <f t="shared" si="1"/>
        <v>002976880001</v>
      </c>
      <c r="P6400" s="65">
        <f t="shared" si="2"/>
        <v>1</v>
      </c>
      <c r="Q6400" s="65">
        <f t="shared" si="3"/>
        <v>3</v>
      </c>
      <c r="R6400" s="65" t="str">
        <f t="shared" si="12"/>
        <v>00.297.688/0001-13</v>
      </c>
      <c r="S6400" s="84"/>
      <c r="T6400" s="84" t="str">
        <f t="shared" si="10"/>
        <v/>
      </c>
      <c r="U6400" s="84" t="str">
        <f t="shared" si="11"/>
        <v/>
      </c>
      <c r="V6400" s="65" t="str">
        <f t="shared" si="5"/>
        <v/>
      </c>
      <c r="W6400" s="84"/>
      <c r="X6400" s="84"/>
      <c r="Y6400" s="85"/>
      <c r="Z6400" s="85"/>
      <c r="AA6400" s="65" t="str">
        <f t="shared" si="6"/>
        <v/>
      </c>
      <c r="AB6400" s="65" t="str">
        <f t="shared" si="7"/>
        <v/>
      </c>
      <c r="AC6400" s="86"/>
      <c r="AD6400" s="87" t="str">
        <f t="shared" si="8"/>
        <v/>
      </c>
      <c r="AE6400" s="84"/>
      <c r="AF6400" s="86">
        <f>IF(AC6400&gt;0,AC6400,'⚙️ Config'!$B$10)</f>
        <v>0.0075</v>
      </c>
      <c r="AG6400" s="88">
        <f t="shared" si="9"/>
        <v>8674.9671</v>
      </c>
      <c r="AH6400" s="88">
        <f>AG6400*'⚙️ Config'!$B$11</f>
        <v>43374.8355</v>
      </c>
      <c r="AI6400" s="88">
        <f>AH6400*'⚙️ Config'!$B$12</f>
        <v>13012.45065</v>
      </c>
      <c r="AJ6400" s="64"/>
      <c r="AK6400" s="84"/>
      <c r="AL6400" s="84"/>
      <c r="AM6400" s="84"/>
      <c r="AN6400" s="84"/>
      <c r="AO6400" s="84"/>
      <c r="AP6400" s="84"/>
      <c r="AQ6400" s="84"/>
    </row>
    <row r="6401" ht="15.0" customHeight="1">
      <c r="A6401" s="98">
        <v>6398.0</v>
      </c>
      <c r="B6401" s="99" t="s">
        <v>13344</v>
      </c>
      <c r="C6401" s="98" t="s">
        <v>141</v>
      </c>
      <c r="D6401" s="98" t="s">
        <v>13345</v>
      </c>
      <c r="E6401" s="100">
        <v>33.24</v>
      </c>
      <c r="F6401" s="98" t="s">
        <v>86</v>
      </c>
      <c r="G6401" s="98" t="s">
        <v>606</v>
      </c>
      <c r="H6401" s="101">
        <v>1155442.78</v>
      </c>
      <c r="I6401" s="98">
        <v>1.0</v>
      </c>
      <c r="J6401" s="102">
        <v>4.8</v>
      </c>
      <c r="K6401" s="99">
        <v>2021.0</v>
      </c>
      <c r="L6401" s="98" t="s">
        <v>630</v>
      </c>
      <c r="M6401" s="98">
        <v>2021.0</v>
      </c>
      <c r="N6401" s="98" t="s">
        <v>161</v>
      </c>
      <c r="O6401" s="65" t="str">
        <f t="shared" si="1"/>
        <v>122432740001</v>
      </c>
      <c r="P6401" s="65">
        <f t="shared" si="2"/>
        <v>9</v>
      </c>
      <c r="Q6401" s="65">
        <f t="shared" si="3"/>
        <v>0</v>
      </c>
      <c r="R6401" s="65" t="str">
        <f t="shared" si="12"/>
        <v>12.243.274/0001-90</v>
      </c>
      <c r="S6401" s="84"/>
      <c r="T6401" s="84" t="str">
        <f t="shared" si="10"/>
        <v/>
      </c>
      <c r="U6401" s="84" t="str">
        <f t="shared" si="11"/>
        <v/>
      </c>
      <c r="V6401" s="65" t="str">
        <f t="shared" si="5"/>
        <v/>
      </c>
      <c r="W6401" s="84"/>
      <c r="X6401" s="84"/>
      <c r="Y6401" s="85"/>
      <c r="Z6401" s="85"/>
      <c r="AA6401" s="65" t="str">
        <f t="shared" si="6"/>
        <v/>
      </c>
      <c r="AB6401" s="65" t="str">
        <f t="shared" si="7"/>
        <v/>
      </c>
      <c r="AC6401" s="86"/>
      <c r="AD6401" s="87" t="str">
        <f t="shared" si="8"/>
        <v/>
      </c>
      <c r="AE6401" s="84"/>
      <c r="AF6401" s="86">
        <f>IF(AC6401&gt;0,AC6401,'⚙️ Config'!$B$10)</f>
        <v>0.0075</v>
      </c>
      <c r="AG6401" s="88">
        <f t="shared" si="9"/>
        <v>8665.82085</v>
      </c>
      <c r="AH6401" s="88">
        <f>AG6401*'⚙️ Config'!$B$11</f>
        <v>43329.10425</v>
      </c>
      <c r="AI6401" s="88">
        <f>AH6401*'⚙️ Config'!$B$12</f>
        <v>12998.73128</v>
      </c>
      <c r="AJ6401" s="64"/>
      <c r="AK6401" s="84"/>
      <c r="AL6401" s="84"/>
      <c r="AM6401" s="84"/>
      <c r="AN6401" s="84"/>
      <c r="AO6401" s="84"/>
      <c r="AP6401" s="84"/>
      <c r="AQ6401" s="84"/>
    </row>
    <row r="6402" ht="15.0" customHeight="1">
      <c r="A6402" s="98">
        <v>6399.0</v>
      </c>
      <c r="B6402" s="99" t="s">
        <v>13346</v>
      </c>
      <c r="C6402" s="98" t="s">
        <v>141</v>
      </c>
      <c r="D6402" s="98" t="s">
        <v>13347</v>
      </c>
      <c r="E6402" s="100">
        <v>34.61</v>
      </c>
      <c r="F6402" s="98" t="s">
        <v>86</v>
      </c>
      <c r="G6402" s="98" t="s">
        <v>606</v>
      </c>
      <c r="H6402" s="101">
        <v>1154374.5</v>
      </c>
      <c r="I6402" s="98">
        <v>1.0</v>
      </c>
      <c r="J6402" s="102">
        <v>4.3</v>
      </c>
      <c r="K6402" s="99">
        <v>2021.0</v>
      </c>
      <c r="L6402" s="98" t="s">
        <v>202</v>
      </c>
      <c r="M6402" s="98">
        <v>2021.0</v>
      </c>
      <c r="N6402" s="98" t="s">
        <v>161</v>
      </c>
      <c r="O6402" s="65" t="str">
        <f t="shared" si="1"/>
        <v>086430610001</v>
      </c>
      <c r="P6402" s="65">
        <f t="shared" si="2"/>
        <v>8</v>
      </c>
      <c r="Q6402" s="65">
        <f t="shared" si="3"/>
        <v>9</v>
      </c>
      <c r="R6402" s="65" t="str">
        <f t="shared" si="12"/>
        <v>08.643.061/0001-89</v>
      </c>
      <c r="S6402" s="84"/>
      <c r="T6402" s="84" t="str">
        <f t="shared" si="10"/>
        <v/>
      </c>
      <c r="U6402" s="84" t="str">
        <f t="shared" si="11"/>
        <v/>
      </c>
      <c r="V6402" s="65" t="str">
        <f t="shared" si="5"/>
        <v/>
      </c>
      <c r="W6402" s="84"/>
      <c r="X6402" s="84"/>
      <c r="Y6402" s="85"/>
      <c r="Z6402" s="85"/>
      <c r="AA6402" s="65" t="str">
        <f t="shared" si="6"/>
        <v/>
      </c>
      <c r="AB6402" s="65" t="str">
        <f t="shared" si="7"/>
        <v/>
      </c>
      <c r="AC6402" s="86"/>
      <c r="AD6402" s="87" t="str">
        <f t="shared" si="8"/>
        <v/>
      </c>
      <c r="AE6402" s="84"/>
      <c r="AF6402" s="86">
        <f>IF(AC6402&gt;0,AC6402,'⚙️ Config'!$B$10)</f>
        <v>0.0075</v>
      </c>
      <c r="AG6402" s="88">
        <f t="shared" si="9"/>
        <v>8657.80875</v>
      </c>
      <c r="AH6402" s="88">
        <f>AG6402*'⚙️ Config'!$B$11</f>
        <v>43289.04375</v>
      </c>
      <c r="AI6402" s="88">
        <f>AH6402*'⚙️ Config'!$B$12</f>
        <v>12986.71313</v>
      </c>
      <c r="AJ6402" s="64"/>
      <c r="AK6402" s="84"/>
      <c r="AL6402" s="84"/>
      <c r="AM6402" s="84"/>
      <c r="AN6402" s="84"/>
      <c r="AO6402" s="84"/>
      <c r="AP6402" s="84"/>
      <c r="AQ6402" s="84"/>
    </row>
    <row r="6403" ht="15.0" customHeight="1">
      <c r="A6403" s="103">
        <v>6400.0</v>
      </c>
      <c r="B6403" s="104" t="s">
        <v>13348</v>
      </c>
      <c r="C6403" s="103" t="s">
        <v>141</v>
      </c>
      <c r="D6403" s="103" t="s">
        <v>13349</v>
      </c>
      <c r="E6403" s="105">
        <v>33.49</v>
      </c>
      <c r="F6403" s="103" t="s">
        <v>86</v>
      </c>
      <c r="G6403" s="103" t="s">
        <v>606</v>
      </c>
      <c r="H6403" s="106">
        <v>1154176.78</v>
      </c>
      <c r="I6403" s="103">
        <v>1.0</v>
      </c>
      <c r="J6403" s="107">
        <v>4.7</v>
      </c>
      <c r="K6403" s="104">
        <v>2021.0</v>
      </c>
      <c r="L6403" s="103" t="s">
        <v>630</v>
      </c>
      <c r="M6403" s="103">
        <v>2021.0</v>
      </c>
      <c r="N6403" s="103" t="s">
        <v>145</v>
      </c>
      <c r="O6403" s="65" t="str">
        <f t="shared" si="1"/>
        <v>141404220001</v>
      </c>
      <c r="P6403" s="65">
        <f t="shared" si="2"/>
        <v>7</v>
      </c>
      <c r="Q6403" s="65">
        <f t="shared" si="3"/>
        <v>7</v>
      </c>
      <c r="R6403" s="65" t="str">
        <f t="shared" si="12"/>
        <v>14.140.422/0001-77</v>
      </c>
      <c r="S6403" s="84"/>
      <c r="T6403" s="84" t="str">
        <f t="shared" si="10"/>
        <v/>
      </c>
      <c r="U6403" s="84" t="str">
        <f t="shared" si="11"/>
        <v/>
      </c>
      <c r="V6403" s="65" t="str">
        <f t="shared" si="5"/>
        <v/>
      </c>
      <c r="W6403" s="84"/>
      <c r="X6403" s="84"/>
      <c r="Y6403" s="85"/>
      <c r="Z6403" s="85"/>
      <c r="AA6403" s="65" t="str">
        <f t="shared" si="6"/>
        <v/>
      </c>
      <c r="AB6403" s="65" t="str">
        <f t="shared" si="7"/>
        <v/>
      </c>
      <c r="AC6403" s="86"/>
      <c r="AD6403" s="87" t="str">
        <f t="shared" si="8"/>
        <v/>
      </c>
      <c r="AE6403" s="84"/>
      <c r="AF6403" s="86">
        <f>IF(AC6403&gt;0,AC6403,'⚙️ Config'!$B$10)</f>
        <v>0.0075</v>
      </c>
      <c r="AG6403" s="88">
        <f t="shared" si="9"/>
        <v>8656.32585</v>
      </c>
      <c r="AH6403" s="88">
        <f>AG6403*'⚙️ Config'!$B$11</f>
        <v>43281.62925</v>
      </c>
      <c r="AI6403" s="88">
        <f>AH6403*'⚙️ Config'!$B$12</f>
        <v>12984.48878</v>
      </c>
      <c r="AJ6403" s="64"/>
      <c r="AK6403" s="84"/>
      <c r="AL6403" s="84"/>
      <c r="AM6403" s="84"/>
      <c r="AN6403" s="84"/>
      <c r="AO6403" s="84"/>
      <c r="AP6403" s="84"/>
      <c r="AQ6403" s="84"/>
    </row>
    <row r="6404" ht="15.0" customHeight="1">
      <c r="A6404" s="103">
        <v>6401.0</v>
      </c>
      <c r="B6404" s="104" t="s">
        <v>13350</v>
      </c>
      <c r="C6404" s="103" t="s">
        <v>141</v>
      </c>
      <c r="D6404" s="103" t="s">
        <v>13351</v>
      </c>
      <c r="E6404" s="105">
        <v>33.49</v>
      </c>
      <c r="F6404" s="103" t="s">
        <v>86</v>
      </c>
      <c r="G6404" s="103" t="s">
        <v>606</v>
      </c>
      <c r="H6404" s="106">
        <v>1153898.08</v>
      </c>
      <c r="I6404" s="103">
        <v>1.0</v>
      </c>
      <c r="J6404" s="107">
        <v>4.7</v>
      </c>
      <c r="K6404" s="104">
        <v>2021.0</v>
      </c>
      <c r="L6404" s="103" t="s">
        <v>188</v>
      </c>
      <c r="M6404" s="103">
        <v>2021.0</v>
      </c>
      <c r="N6404" s="103" t="s">
        <v>161</v>
      </c>
      <c r="O6404" s="65" t="str">
        <f t="shared" si="1"/>
        <v>184674410001</v>
      </c>
      <c r="P6404" s="65">
        <f t="shared" si="2"/>
        <v>6</v>
      </c>
      <c r="Q6404" s="65">
        <f t="shared" si="3"/>
        <v>3</v>
      </c>
      <c r="R6404" s="65" t="str">
        <f t="shared" si="12"/>
        <v>18.467.441/0001-63</v>
      </c>
      <c r="S6404" s="84"/>
      <c r="T6404" s="84" t="str">
        <f t="shared" si="10"/>
        <v/>
      </c>
      <c r="U6404" s="84" t="str">
        <f t="shared" si="11"/>
        <v/>
      </c>
      <c r="V6404" s="65" t="str">
        <f t="shared" si="5"/>
        <v/>
      </c>
      <c r="W6404" s="84"/>
      <c r="X6404" s="84"/>
      <c r="Y6404" s="85"/>
      <c r="Z6404" s="85"/>
      <c r="AA6404" s="65" t="str">
        <f t="shared" si="6"/>
        <v/>
      </c>
      <c r="AB6404" s="65" t="str">
        <f t="shared" si="7"/>
        <v/>
      </c>
      <c r="AC6404" s="86"/>
      <c r="AD6404" s="87" t="str">
        <f t="shared" si="8"/>
        <v/>
      </c>
      <c r="AE6404" s="84"/>
      <c r="AF6404" s="86">
        <f>IF(AC6404&gt;0,AC6404,'⚙️ Config'!$B$10)</f>
        <v>0.0075</v>
      </c>
      <c r="AG6404" s="88">
        <f t="shared" si="9"/>
        <v>8654.2356</v>
      </c>
      <c r="AH6404" s="88">
        <f>AG6404*'⚙️ Config'!$B$11</f>
        <v>43271.178</v>
      </c>
      <c r="AI6404" s="88">
        <f>AH6404*'⚙️ Config'!$B$12</f>
        <v>12981.3534</v>
      </c>
      <c r="AJ6404" s="64"/>
      <c r="AK6404" s="84"/>
      <c r="AL6404" s="84"/>
      <c r="AM6404" s="84"/>
      <c r="AN6404" s="84"/>
      <c r="AO6404" s="84"/>
      <c r="AP6404" s="84"/>
      <c r="AQ6404" s="84"/>
    </row>
    <row r="6405" ht="15.0" customHeight="1">
      <c r="A6405" s="103">
        <v>6402.0</v>
      </c>
      <c r="B6405" s="104" t="s">
        <v>13352</v>
      </c>
      <c r="C6405" s="103" t="s">
        <v>141</v>
      </c>
      <c r="D6405" s="103" t="s">
        <v>13353</v>
      </c>
      <c r="E6405" s="105">
        <v>33.24</v>
      </c>
      <c r="F6405" s="103" t="s">
        <v>86</v>
      </c>
      <c r="G6405" s="103" t="s">
        <v>606</v>
      </c>
      <c r="H6405" s="106">
        <v>1152837.5</v>
      </c>
      <c r="I6405" s="103">
        <v>1.0</v>
      </c>
      <c r="J6405" s="107">
        <v>4.8</v>
      </c>
      <c r="K6405" s="104">
        <v>2021.0</v>
      </c>
      <c r="L6405" s="103" t="s">
        <v>630</v>
      </c>
      <c r="M6405" s="103">
        <v>2021.0</v>
      </c>
      <c r="N6405" s="103" t="s">
        <v>161</v>
      </c>
      <c r="O6405" s="65" t="str">
        <f t="shared" si="1"/>
        <v>113456510001</v>
      </c>
      <c r="P6405" s="65">
        <f t="shared" si="2"/>
        <v>3</v>
      </c>
      <c r="Q6405" s="65">
        <f t="shared" si="3"/>
        <v>0</v>
      </c>
      <c r="R6405" s="65" t="str">
        <f t="shared" si="12"/>
        <v>11.345.651/0001-30</v>
      </c>
      <c r="S6405" s="84"/>
      <c r="T6405" s="84" t="str">
        <f t="shared" si="10"/>
        <v/>
      </c>
      <c r="U6405" s="84" t="str">
        <f t="shared" si="11"/>
        <v/>
      </c>
      <c r="V6405" s="65" t="str">
        <f t="shared" si="5"/>
        <v/>
      </c>
      <c r="W6405" s="84"/>
      <c r="X6405" s="84"/>
      <c r="Y6405" s="85"/>
      <c r="Z6405" s="85"/>
      <c r="AA6405" s="65" t="str">
        <f t="shared" si="6"/>
        <v/>
      </c>
      <c r="AB6405" s="65" t="str">
        <f t="shared" si="7"/>
        <v/>
      </c>
      <c r="AC6405" s="86"/>
      <c r="AD6405" s="87" t="str">
        <f t="shared" si="8"/>
        <v/>
      </c>
      <c r="AE6405" s="84"/>
      <c r="AF6405" s="86">
        <f>IF(AC6405&gt;0,AC6405,'⚙️ Config'!$B$10)</f>
        <v>0.0075</v>
      </c>
      <c r="AG6405" s="88">
        <f t="shared" si="9"/>
        <v>8646.28125</v>
      </c>
      <c r="AH6405" s="88">
        <f>AG6405*'⚙️ Config'!$B$11</f>
        <v>43231.40625</v>
      </c>
      <c r="AI6405" s="88">
        <f>AH6405*'⚙️ Config'!$B$12</f>
        <v>12969.42188</v>
      </c>
      <c r="AJ6405" s="64"/>
      <c r="AK6405" s="84"/>
      <c r="AL6405" s="84"/>
      <c r="AM6405" s="84"/>
      <c r="AN6405" s="84"/>
      <c r="AO6405" s="84"/>
      <c r="AP6405" s="84"/>
      <c r="AQ6405" s="84"/>
    </row>
    <row r="6406" ht="15.0" customHeight="1">
      <c r="A6406" s="98">
        <v>6403.0</v>
      </c>
      <c r="B6406" s="99" t="s">
        <v>13354</v>
      </c>
      <c r="C6406" s="98" t="s">
        <v>141</v>
      </c>
      <c r="D6406" s="98" t="s">
        <v>13355</v>
      </c>
      <c r="E6406" s="100">
        <v>32.76</v>
      </c>
      <c r="F6406" s="98" t="s">
        <v>86</v>
      </c>
      <c r="G6406" s="98" t="s">
        <v>606</v>
      </c>
      <c r="H6406" s="101">
        <v>1152788.95</v>
      </c>
      <c r="I6406" s="98">
        <v>1.0</v>
      </c>
      <c r="J6406" s="102">
        <v>5.0</v>
      </c>
      <c r="K6406" s="99">
        <v>2021.0</v>
      </c>
      <c r="L6406" s="98" t="s">
        <v>197</v>
      </c>
      <c r="M6406" s="98">
        <v>2021.0</v>
      </c>
      <c r="N6406" s="98" t="s">
        <v>161</v>
      </c>
      <c r="O6406" s="65" t="str">
        <f t="shared" si="1"/>
        <v>436937610001</v>
      </c>
      <c r="P6406" s="65">
        <f t="shared" si="2"/>
        <v>8</v>
      </c>
      <c r="Q6406" s="65">
        <f t="shared" si="3"/>
        <v>9</v>
      </c>
      <c r="R6406" s="65" t="str">
        <f t="shared" si="12"/>
        <v>43.693.761/0001-89</v>
      </c>
      <c r="S6406" s="84"/>
      <c r="T6406" s="84" t="str">
        <f t="shared" si="10"/>
        <v/>
      </c>
      <c r="U6406" s="84" t="str">
        <f t="shared" si="11"/>
        <v/>
      </c>
      <c r="V6406" s="65" t="str">
        <f t="shared" si="5"/>
        <v/>
      </c>
      <c r="W6406" s="84"/>
      <c r="X6406" s="84"/>
      <c r="Y6406" s="85"/>
      <c r="Z6406" s="85"/>
      <c r="AA6406" s="65" t="str">
        <f t="shared" si="6"/>
        <v/>
      </c>
      <c r="AB6406" s="65" t="str">
        <f t="shared" si="7"/>
        <v/>
      </c>
      <c r="AC6406" s="86"/>
      <c r="AD6406" s="87" t="str">
        <f t="shared" si="8"/>
        <v/>
      </c>
      <c r="AE6406" s="84"/>
      <c r="AF6406" s="86">
        <f>IF(AC6406&gt;0,AC6406,'⚙️ Config'!$B$10)</f>
        <v>0.0075</v>
      </c>
      <c r="AG6406" s="88">
        <f t="shared" si="9"/>
        <v>8645.917125</v>
      </c>
      <c r="AH6406" s="88">
        <f>AG6406*'⚙️ Config'!$B$11</f>
        <v>43229.58563</v>
      </c>
      <c r="AI6406" s="88">
        <f>AH6406*'⚙️ Config'!$B$12</f>
        <v>12968.87569</v>
      </c>
      <c r="AJ6406" s="64"/>
      <c r="AK6406" s="84"/>
      <c r="AL6406" s="84"/>
      <c r="AM6406" s="84"/>
      <c r="AN6406" s="84"/>
      <c r="AO6406" s="84"/>
      <c r="AP6406" s="84"/>
      <c r="AQ6406" s="84"/>
    </row>
    <row r="6407" ht="15.0" customHeight="1">
      <c r="A6407" s="103">
        <v>6404.0</v>
      </c>
      <c r="B6407" s="104" t="s">
        <v>13356</v>
      </c>
      <c r="C6407" s="103" t="s">
        <v>141</v>
      </c>
      <c r="D6407" s="103" t="s">
        <v>13357</v>
      </c>
      <c r="E6407" s="105">
        <v>32.76</v>
      </c>
      <c r="F6407" s="103" t="s">
        <v>86</v>
      </c>
      <c r="G6407" s="103" t="s">
        <v>606</v>
      </c>
      <c r="H6407" s="106">
        <v>1151870.56</v>
      </c>
      <c r="I6407" s="103">
        <v>1.0</v>
      </c>
      <c r="J6407" s="107">
        <v>5.0</v>
      </c>
      <c r="K6407" s="104">
        <v>2021.0</v>
      </c>
      <c r="L6407" s="103" t="s">
        <v>202</v>
      </c>
      <c r="M6407" s="103">
        <v>2021.0</v>
      </c>
      <c r="N6407" s="103" t="s">
        <v>145</v>
      </c>
      <c r="O6407" s="65" t="str">
        <f t="shared" si="1"/>
        <v>058798430001</v>
      </c>
      <c r="P6407" s="65">
        <f t="shared" si="2"/>
        <v>2</v>
      </c>
      <c r="Q6407" s="65">
        <f t="shared" si="3"/>
        <v>3</v>
      </c>
      <c r="R6407" s="65" t="str">
        <f t="shared" si="12"/>
        <v>05.879.843/0001-23</v>
      </c>
      <c r="S6407" s="84"/>
      <c r="T6407" s="84" t="str">
        <f t="shared" si="10"/>
        <v/>
      </c>
      <c r="U6407" s="84" t="str">
        <f t="shared" si="11"/>
        <v/>
      </c>
      <c r="V6407" s="65" t="str">
        <f t="shared" si="5"/>
        <v/>
      </c>
      <c r="W6407" s="84"/>
      <c r="X6407" s="84"/>
      <c r="Y6407" s="85"/>
      <c r="Z6407" s="85"/>
      <c r="AA6407" s="65" t="str">
        <f t="shared" si="6"/>
        <v/>
      </c>
      <c r="AB6407" s="65" t="str">
        <f t="shared" si="7"/>
        <v/>
      </c>
      <c r="AC6407" s="86"/>
      <c r="AD6407" s="87" t="str">
        <f t="shared" si="8"/>
        <v/>
      </c>
      <c r="AE6407" s="84"/>
      <c r="AF6407" s="86">
        <f>IF(AC6407&gt;0,AC6407,'⚙️ Config'!$B$10)</f>
        <v>0.0075</v>
      </c>
      <c r="AG6407" s="88">
        <f t="shared" si="9"/>
        <v>8639.0292</v>
      </c>
      <c r="AH6407" s="88">
        <f>AG6407*'⚙️ Config'!$B$11</f>
        <v>43195.146</v>
      </c>
      <c r="AI6407" s="88">
        <f>AH6407*'⚙️ Config'!$B$12</f>
        <v>12958.5438</v>
      </c>
      <c r="AJ6407" s="64"/>
      <c r="AK6407" s="84"/>
      <c r="AL6407" s="84"/>
      <c r="AM6407" s="84"/>
      <c r="AN6407" s="84"/>
      <c r="AO6407" s="84"/>
      <c r="AP6407" s="84"/>
      <c r="AQ6407" s="84"/>
    </row>
    <row r="6408" ht="15.0" customHeight="1">
      <c r="A6408" s="103">
        <v>6405.0</v>
      </c>
      <c r="B6408" s="104" t="s">
        <v>13358</v>
      </c>
      <c r="C6408" s="103" t="s">
        <v>141</v>
      </c>
      <c r="D6408" s="103" t="s">
        <v>13359</v>
      </c>
      <c r="E6408" s="105">
        <v>33.49</v>
      </c>
      <c r="F6408" s="103" t="s">
        <v>86</v>
      </c>
      <c r="G6408" s="103" t="s">
        <v>606</v>
      </c>
      <c r="H6408" s="106">
        <v>1151239.69</v>
      </c>
      <c r="I6408" s="103">
        <v>1.0</v>
      </c>
      <c r="J6408" s="107">
        <v>4.7</v>
      </c>
      <c r="K6408" s="104">
        <v>2021.0</v>
      </c>
      <c r="L6408" s="103" t="s">
        <v>630</v>
      </c>
      <c r="M6408" s="103">
        <v>2021.0</v>
      </c>
      <c r="N6408" s="103" t="s">
        <v>145</v>
      </c>
      <c r="O6408" s="65" t="str">
        <f t="shared" si="1"/>
        <v>287999940001</v>
      </c>
      <c r="P6408" s="65">
        <f t="shared" si="2"/>
        <v>7</v>
      </c>
      <c r="Q6408" s="65">
        <f t="shared" si="3"/>
        <v>7</v>
      </c>
      <c r="R6408" s="65" t="str">
        <f t="shared" si="12"/>
        <v>28.799.994/0001-77</v>
      </c>
      <c r="S6408" s="84"/>
      <c r="T6408" s="84" t="str">
        <f t="shared" si="10"/>
        <v/>
      </c>
      <c r="U6408" s="84" t="str">
        <f t="shared" si="11"/>
        <v/>
      </c>
      <c r="V6408" s="65" t="str">
        <f t="shared" si="5"/>
        <v/>
      </c>
      <c r="W6408" s="84"/>
      <c r="X6408" s="84"/>
      <c r="Y6408" s="85"/>
      <c r="Z6408" s="85"/>
      <c r="AA6408" s="65" t="str">
        <f t="shared" si="6"/>
        <v/>
      </c>
      <c r="AB6408" s="65" t="str">
        <f t="shared" si="7"/>
        <v/>
      </c>
      <c r="AC6408" s="86"/>
      <c r="AD6408" s="87" t="str">
        <f t="shared" si="8"/>
        <v/>
      </c>
      <c r="AE6408" s="84"/>
      <c r="AF6408" s="86">
        <f>IF(AC6408&gt;0,AC6408,'⚙️ Config'!$B$10)</f>
        <v>0.0075</v>
      </c>
      <c r="AG6408" s="88">
        <f t="shared" si="9"/>
        <v>8634.297675</v>
      </c>
      <c r="AH6408" s="88">
        <f>AG6408*'⚙️ Config'!$B$11</f>
        <v>43171.48838</v>
      </c>
      <c r="AI6408" s="88">
        <f>AH6408*'⚙️ Config'!$B$12</f>
        <v>12951.44651</v>
      </c>
      <c r="AJ6408" s="64"/>
      <c r="AK6408" s="84"/>
      <c r="AL6408" s="84"/>
      <c r="AM6408" s="84"/>
      <c r="AN6408" s="84"/>
      <c r="AO6408" s="84"/>
      <c r="AP6408" s="84"/>
      <c r="AQ6408" s="84"/>
    </row>
    <row r="6409" ht="15.0" customHeight="1">
      <c r="A6409" s="103">
        <v>6406.0</v>
      </c>
      <c r="B6409" s="104" t="s">
        <v>13360</v>
      </c>
      <c r="C6409" s="103" t="s">
        <v>141</v>
      </c>
      <c r="D6409" s="103" t="s">
        <v>13361</v>
      </c>
      <c r="E6409" s="105">
        <v>33.49</v>
      </c>
      <c r="F6409" s="103" t="s">
        <v>86</v>
      </c>
      <c r="G6409" s="103" t="s">
        <v>606</v>
      </c>
      <c r="H6409" s="106">
        <v>1151018.59</v>
      </c>
      <c r="I6409" s="103">
        <v>1.0</v>
      </c>
      <c r="J6409" s="107">
        <v>4.7</v>
      </c>
      <c r="K6409" s="104">
        <v>2021.0</v>
      </c>
      <c r="L6409" s="103" t="s">
        <v>630</v>
      </c>
      <c r="M6409" s="103">
        <v>2021.0</v>
      </c>
      <c r="N6409" s="103" t="s">
        <v>161</v>
      </c>
      <c r="O6409" s="65" t="str">
        <f t="shared" si="1"/>
        <v>171406270001</v>
      </c>
      <c r="P6409" s="65">
        <f t="shared" si="2"/>
        <v>4</v>
      </c>
      <c r="Q6409" s="65">
        <f t="shared" si="3"/>
        <v>0</v>
      </c>
      <c r="R6409" s="65" t="str">
        <f t="shared" si="12"/>
        <v>17.140.627/0001-40</v>
      </c>
      <c r="S6409" s="84"/>
      <c r="T6409" s="84" t="str">
        <f t="shared" si="10"/>
        <v/>
      </c>
      <c r="U6409" s="84" t="str">
        <f t="shared" si="11"/>
        <v/>
      </c>
      <c r="V6409" s="65" t="str">
        <f t="shared" si="5"/>
        <v/>
      </c>
      <c r="W6409" s="84"/>
      <c r="X6409" s="84"/>
      <c r="Y6409" s="85"/>
      <c r="Z6409" s="85"/>
      <c r="AA6409" s="65" t="str">
        <f t="shared" si="6"/>
        <v/>
      </c>
      <c r="AB6409" s="65" t="str">
        <f t="shared" si="7"/>
        <v/>
      </c>
      <c r="AC6409" s="86"/>
      <c r="AD6409" s="87" t="str">
        <f t="shared" si="8"/>
        <v/>
      </c>
      <c r="AE6409" s="84"/>
      <c r="AF6409" s="86">
        <f>IF(AC6409&gt;0,AC6409,'⚙️ Config'!$B$10)</f>
        <v>0.0075</v>
      </c>
      <c r="AG6409" s="88">
        <f t="shared" si="9"/>
        <v>8632.639425</v>
      </c>
      <c r="AH6409" s="88">
        <f>AG6409*'⚙️ Config'!$B$11</f>
        <v>43163.19713</v>
      </c>
      <c r="AI6409" s="88">
        <f>AH6409*'⚙️ Config'!$B$12</f>
        <v>12948.95914</v>
      </c>
      <c r="AJ6409" s="64"/>
      <c r="AK6409" s="84"/>
      <c r="AL6409" s="84"/>
      <c r="AM6409" s="84"/>
      <c r="AN6409" s="84"/>
      <c r="AO6409" s="84"/>
      <c r="AP6409" s="84"/>
      <c r="AQ6409" s="84"/>
    </row>
    <row r="6410" ht="15.0" customHeight="1">
      <c r="A6410" s="103">
        <v>6407.0</v>
      </c>
      <c r="B6410" s="104" t="s">
        <v>13362</v>
      </c>
      <c r="C6410" s="103" t="s">
        <v>141</v>
      </c>
      <c r="D6410" s="103" t="s">
        <v>13363</v>
      </c>
      <c r="E6410" s="105">
        <v>33.24</v>
      </c>
      <c r="F6410" s="103" t="s">
        <v>86</v>
      </c>
      <c r="G6410" s="103" t="s">
        <v>606</v>
      </c>
      <c r="H6410" s="106">
        <v>1149594.98</v>
      </c>
      <c r="I6410" s="103">
        <v>1.0</v>
      </c>
      <c r="J6410" s="107">
        <v>4.8</v>
      </c>
      <c r="K6410" s="104">
        <v>2021.0</v>
      </c>
      <c r="L6410" s="103" t="s">
        <v>630</v>
      </c>
      <c r="M6410" s="103">
        <v>2021.0</v>
      </c>
      <c r="N6410" s="103" t="s">
        <v>161</v>
      </c>
      <c r="O6410" s="65" t="str">
        <f t="shared" si="1"/>
        <v>104528590001</v>
      </c>
      <c r="P6410" s="65">
        <f t="shared" si="2"/>
        <v>9</v>
      </c>
      <c r="Q6410" s="65">
        <f t="shared" si="3"/>
        <v>5</v>
      </c>
      <c r="R6410" s="65" t="str">
        <f t="shared" si="12"/>
        <v>10.452.859/0001-95</v>
      </c>
      <c r="S6410" s="84"/>
      <c r="T6410" s="84" t="str">
        <f t="shared" si="10"/>
        <v/>
      </c>
      <c r="U6410" s="84" t="str">
        <f t="shared" si="11"/>
        <v/>
      </c>
      <c r="V6410" s="65" t="str">
        <f t="shared" si="5"/>
        <v/>
      </c>
      <c r="W6410" s="84"/>
      <c r="X6410" s="84"/>
      <c r="Y6410" s="85"/>
      <c r="Z6410" s="85"/>
      <c r="AA6410" s="65" t="str">
        <f t="shared" si="6"/>
        <v/>
      </c>
      <c r="AB6410" s="65" t="str">
        <f t="shared" si="7"/>
        <v/>
      </c>
      <c r="AC6410" s="86"/>
      <c r="AD6410" s="87" t="str">
        <f t="shared" si="8"/>
        <v/>
      </c>
      <c r="AE6410" s="84"/>
      <c r="AF6410" s="86">
        <f>IF(AC6410&gt;0,AC6410,'⚙️ Config'!$B$10)</f>
        <v>0.0075</v>
      </c>
      <c r="AG6410" s="88">
        <f t="shared" si="9"/>
        <v>8621.96235</v>
      </c>
      <c r="AH6410" s="88">
        <f>AG6410*'⚙️ Config'!$B$11</f>
        <v>43109.81175</v>
      </c>
      <c r="AI6410" s="88">
        <f>AH6410*'⚙️ Config'!$B$12</f>
        <v>12932.94353</v>
      </c>
      <c r="AJ6410" s="64"/>
      <c r="AK6410" s="84"/>
      <c r="AL6410" s="84"/>
      <c r="AM6410" s="84"/>
      <c r="AN6410" s="84"/>
      <c r="AO6410" s="84"/>
      <c r="AP6410" s="84"/>
      <c r="AQ6410" s="84"/>
    </row>
    <row r="6411" ht="15.0" customHeight="1">
      <c r="A6411" s="103">
        <v>6408.0</v>
      </c>
      <c r="B6411" s="104" t="s">
        <v>13364</v>
      </c>
      <c r="C6411" s="103" t="s">
        <v>141</v>
      </c>
      <c r="D6411" s="103" t="s">
        <v>13365</v>
      </c>
      <c r="E6411" s="105">
        <v>33.49</v>
      </c>
      <c r="F6411" s="103" t="s">
        <v>86</v>
      </c>
      <c r="G6411" s="103" t="s">
        <v>606</v>
      </c>
      <c r="H6411" s="106">
        <v>1149315.69</v>
      </c>
      <c r="I6411" s="103">
        <v>1.0</v>
      </c>
      <c r="J6411" s="107">
        <v>4.7</v>
      </c>
      <c r="K6411" s="104">
        <v>2021.0</v>
      </c>
      <c r="L6411" s="103" t="s">
        <v>630</v>
      </c>
      <c r="M6411" s="103">
        <v>2021.0</v>
      </c>
      <c r="N6411" s="103" t="s">
        <v>161</v>
      </c>
      <c r="O6411" s="65" t="str">
        <f t="shared" si="1"/>
        <v>016559130001</v>
      </c>
      <c r="P6411" s="65">
        <f t="shared" si="2"/>
        <v>0</v>
      </c>
      <c r="Q6411" s="65">
        <f t="shared" si="3"/>
        <v>9</v>
      </c>
      <c r="R6411" s="65" t="str">
        <f t="shared" si="12"/>
        <v>01.655.913/0001-09</v>
      </c>
      <c r="S6411" s="84"/>
      <c r="T6411" s="84" t="str">
        <f t="shared" si="10"/>
        <v/>
      </c>
      <c r="U6411" s="84" t="str">
        <f t="shared" si="11"/>
        <v/>
      </c>
      <c r="V6411" s="65" t="str">
        <f t="shared" si="5"/>
        <v/>
      </c>
      <c r="W6411" s="84"/>
      <c r="X6411" s="84"/>
      <c r="Y6411" s="85"/>
      <c r="Z6411" s="85"/>
      <c r="AA6411" s="65" t="str">
        <f t="shared" si="6"/>
        <v/>
      </c>
      <c r="AB6411" s="65" t="str">
        <f t="shared" si="7"/>
        <v/>
      </c>
      <c r="AC6411" s="86"/>
      <c r="AD6411" s="87" t="str">
        <f t="shared" si="8"/>
        <v/>
      </c>
      <c r="AE6411" s="84"/>
      <c r="AF6411" s="86">
        <f>IF(AC6411&gt;0,AC6411,'⚙️ Config'!$B$10)</f>
        <v>0.0075</v>
      </c>
      <c r="AG6411" s="88">
        <f t="shared" si="9"/>
        <v>8619.867675</v>
      </c>
      <c r="AH6411" s="88">
        <f>AG6411*'⚙️ Config'!$B$11</f>
        <v>43099.33838</v>
      </c>
      <c r="AI6411" s="88">
        <f>AH6411*'⚙️ Config'!$B$12</f>
        <v>12929.80151</v>
      </c>
      <c r="AJ6411" s="64"/>
      <c r="AK6411" s="84"/>
      <c r="AL6411" s="84"/>
      <c r="AM6411" s="84"/>
      <c r="AN6411" s="84"/>
      <c r="AO6411" s="84"/>
      <c r="AP6411" s="84"/>
      <c r="AQ6411" s="84"/>
    </row>
    <row r="6412" ht="15.0" customHeight="1">
      <c r="A6412" s="103">
        <v>6409.0</v>
      </c>
      <c r="B6412" s="104" t="s">
        <v>13366</v>
      </c>
      <c r="C6412" s="103" t="s">
        <v>141</v>
      </c>
      <c r="D6412" s="103" t="s">
        <v>13367</v>
      </c>
      <c r="E6412" s="105">
        <v>32.99</v>
      </c>
      <c r="F6412" s="103" t="s">
        <v>86</v>
      </c>
      <c r="G6412" s="103" t="s">
        <v>606</v>
      </c>
      <c r="H6412" s="106">
        <v>1149113.7</v>
      </c>
      <c r="I6412" s="103">
        <v>1.0</v>
      </c>
      <c r="J6412" s="107">
        <v>4.9</v>
      </c>
      <c r="K6412" s="104">
        <v>2021.0</v>
      </c>
      <c r="L6412" s="103" t="s">
        <v>202</v>
      </c>
      <c r="M6412" s="103">
        <v>2021.0</v>
      </c>
      <c r="N6412" s="103" t="s">
        <v>161</v>
      </c>
      <c r="O6412" s="65" t="str">
        <f t="shared" si="1"/>
        <v>591011880001</v>
      </c>
      <c r="P6412" s="65">
        <f t="shared" si="2"/>
        <v>0</v>
      </c>
      <c r="Q6412" s="65">
        <f t="shared" si="3"/>
        <v>7</v>
      </c>
      <c r="R6412" s="65" t="str">
        <f t="shared" si="12"/>
        <v>59.101.188/0001-07</v>
      </c>
      <c r="S6412" s="84"/>
      <c r="T6412" s="84" t="str">
        <f t="shared" si="10"/>
        <v/>
      </c>
      <c r="U6412" s="84" t="str">
        <f t="shared" si="11"/>
        <v/>
      </c>
      <c r="V6412" s="65" t="str">
        <f t="shared" si="5"/>
        <v/>
      </c>
      <c r="W6412" s="84"/>
      <c r="X6412" s="84"/>
      <c r="Y6412" s="85"/>
      <c r="Z6412" s="85"/>
      <c r="AA6412" s="65" t="str">
        <f t="shared" si="6"/>
        <v/>
      </c>
      <c r="AB6412" s="65" t="str">
        <f t="shared" si="7"/>
        <v/>
      </c>
      <c r="AC6412" s="86"/>
      <c r="AD6412" s="87" t="str">
        <f t="shared" si="8"/>
        <v/>
      </c>
      <c r="AE6412" s="84"/>
      <c r="AF6412" s="86">
        <f>IF(AC6412&gt;0,AC6412,'⚙️ Config'!$B$10)</f>
        <v>0.0075</v>
      </c>
      <c r="AG6412" s="88">
        <f t="shared" si="9"/>
        <v>8618.35275</v>
      </c>
      <c r="AH6412" s="88">
        <f>AG6412*'⚙️ Config'!$B$11</f>
        <v>43091.76375</v>
      </c>
      <c r="AI6412" s="88">
        <f>AH6412*'⚙️ Config'!$B$12</f>
        <v>12927.52913</v>
      </c>
      <c r="AJ6412" s="64"/>
      <c r="AK6412" s="84"/>
      <c r="AL6412" s="84"/>
      <c r="AM6412" s="84"/>
      <c r="AN6412" s="84"/>
      <c r="AO6412" s="84"/>
      <c r="AP6412" s="84"/>
      <c r="AQ6412" s="84"/>
    </row>
    <row r="6413" ht="15.0" customHeight="1">
      <c r="A6413" s="98">
        <v>6410.0</v>
      </c>
      <c r="B6413" s="99" t="s">
        <v>13368</v>
      </c>
      <c r="C6413" s="98" t="s">
        <v>141</v>
      </c>
      <c r="D6413" s="98" t="s">
        <v>13369</v>
      </c>
      <c r="E6413" s="100">
        <v>33.24</v>
      </c>
      <c r="F6413" s="98" t="s">
        <v>86</v>
      </c>
      <c r="G6413" s="98" t="s">
        <v>606</v>
      </c>
      <c r="H6413" s="101">
        <v>1148995.07</v>
      </c>
      <c r="I6413" s="98">
        <v>1.0</v>
      </c>
      <c r="J6413" s="102">
        <v>4.8</v>
      </c>
      <c r="K6413" s="99">
        <v>2021.0</v>
      </c>
      <c r="L6413" s="98" t="s">
        <v>295</v>
      </c>
      <c r="M6413" s="98">
        <v>2021.0</v>
      </c>
      <c r="N6413" s="98" t="s">
        <v>161</v>
      </c>
      <c r="O6413" s="65" t="str">
        <f t="shared" si="1"/>
        <v>499921420001</v>
      </c>
      <c r="P6413" s="65">
        <f t="shared" si="2"/>
        <v>7</v>
      </c>
      <c r="Q6413" s="65">
        <f t="shared" si="3"/>
        <v>1</v>
      </c>
      <c r="R6413" s="65" t="str">
        <f t="shared" si="12"/>
        <v>49.992.142/0001-71</v>
      </c>
      <c r="S6413" s="84"/>
      <c r="T6413" s="84" t="str">
        <f t="shared" si="10"/>
        <v/>
      </c>
      <c r="U6413" s="84" t="str">
        <f t="shared" si="11"/>
        <v/>
      </c>
      <c r="V6413" s="65" t="str">
        <f t="shared" si="5"/>
        <v/>
      </c>
      <c r="W6413" s="84"/>
      <c r="X6413" s="84"/>
      <c r="Y6413" s="85"/>
      <c r="Z6413" s="85"/>
      <c r="AA6413" s="65" t="str">
        <f t="shared" si="6"/>
        <v/>
      </c>
      <c r="AB6413" s="65" t="str">
        <f t="shared" si="7"/>
        <v/>
      </c>
      <c r="AC6413" s="86"/>
      <c r="AD6413" s="87" t="str">
        <f t="shared" si="8"/>
        <v/>
      </c>
      <c r="AE6413" s="84"/>
      <c r="AF6413" s="86">
        <f>IF(AC6413&gt;0,AC6413,'⚙️ Config'!$B$10)</f>
        <v>0.0075</v>
      </c>
      <c r="AG6413" s="88">
        <f t="shared" si="9"/>
        <v>8617.463025</v>
      </c>
      <c r="AH6413" s="88">
        <f>AG6413*'⚙️ Config'!$B$11</f>
        <v>43087.31513</v>
      </c>
      <c r="AI6413" s="88">
        <f>AH6413*'⚙️ Config'!$B$12</f>
        <v>12926.19454</v>
      </c>
      <c r="AJ6413" s="64"/>
      <c r="AK6413" s="84"/>
      <c r="AL6413" s="84"/>
      <c r="AM6413" s="84"/>
      <c r="AN6413" s="84"/>
      <c r="AO6413" s="84"/>
      <c r="AP6413" s="84"/>
      <c r="AQ6413" s="84"/>
    </row>
    <row r="6414" ht="15.0" customHeight="1">
      <c r="A6414" s="98">
        <v>6411.0</v>
      </c>
      <c r="B6414" s="99" t="s">
        <v>13370</v>
      </c>
      <c r="C6414" s="98" t="s">
        <v>141</v>
      </c>
      <c r="D6414" s="98" t="s">
        <v>13371</v>
      </c>
      <c r="E6414" s="100">
        <v>32.76</v>
      </c>
      <c r="F6414" s="98" t="s">
        <v>86</v>
      </c>
      <c r="G6414" s="98" t="s">
        <v>606</v>
      </c>
      <c r="H6414" s="101">
        <v>1148945.05</v>
      </c>
      <c r="I6414" s="98">
        <v>1.0</v>
      </c>
      <c r="J6414" s="102">
        <v>5.0</v>
      </c>
      <c r="K6414" s="99">
        <v>2021.0</v>
      </c>
      <c r="L6414" s="98" t="s">
        <v>202</v>
      </c>
      <c r="M6414" s="98">
        <v>2021.0</v>
      </c>
      <c r="N6414" s="98" t="s">
        <v>161</v>
      </c>
      <c r="O6414" s="65" t="str">
        <f t="shared" si="1"/>
        <v>185962000001</v>
      </c>
      <c r="P6414" s="65">
        <f t="shared" si="2"/>
        <v>1</v>
      </c>
      <c r="Q6414" s="65">
        <f t="shared" si="3"/>
        <v>4</v>
      </c>
      <c r="R6414" s="65" t="str">
        <f t="shared" si="12"/>
        <v>18.596.200/0001-14</v>
      </c>
      <c r="S6414" s="84"/>
      <c r="T6414" s="84" t="str">
        <f t="shared" si="10"/>
        <v/>
      </c>
      <c r="U6414" s="84" t="str">
        <f t="shared" si="11"/>
        <v/>
      </c>
      <c r="V6414" s="65" t="str">
        <f t="shared" si="5"/>
        <v/>
      </c>
      <c r="W6414" s="84"/>
      <c r="X6414" s="84"/>
      <c r="Y6414" s="85"/>
      <c r="Z6414" s="85"/>
      <c r="AA6414" s="65" t="str">
        <f t="shared" si="6"/>
        <v/>
      </c>
      <c r="AB6414" s="65" t="str">
        <f t="shared" si="7"/>
        <v/>
      </c>
      <c r="AC6414" s="86"/>
      <c r="AD6414" s="87" t="str">
        <f t="shared" si="8"/>
        <v/>
      </c>
      <c r="AE6414" s="84"/>
      <c r="AF6414" s="86">
        <f>IF(AC6414&gt;0,AC6414,'⚙️ Config'!$B$10)</f>
        <v>0.0075</v>
      </c>
      <c r="AG6414" s="88">
        <f t="shared" si="9"/>
        <v>8617.087875</v>
      </c>
      <c r="AH6414" s="88">
        <f>AG6414*'⚙️ Config'!$B$11</f>
        <v>43085.43938</v>
      </c>
      <c r="AI6414" s="88">
        <f>AH6414*'⚙️ Config'!$B$12</f>
        <v>12925.63181</v>
      </c>
      <c r="AJ6414" s="64"/>
      <c r="AK6414" s="84"/>
      <c r="AL6414" s="84"/>
      <c r="AM6414" s="84"/>
      <c r="AN6414" s="84"/>
      <c r="AO6414" s="84"/>
      <c r="AP6414" s="84"/>
      <c r="AQ6414" s="84"/>
    </row>
    <row r="6415" ht="15.0" customHeight="1">
      <c r="A6415" s="103">
        <v>6412.0</v>
      </c>
      <c r="B6415" s="104" t="s">
        <v>13372</v>
      </c>
      <c r="C6415" s="103" t="s">
        <v>141</v>
      </c>
      <c r="D6415" s="103" t="s">
        <v>13373</v>
      </c>
      <c r="E6415" s="105">
        <v>33.49</v>
      </c>
      <c r="F6415" s="103" t="s">
        <v>86</v>
      </c>
      <c r="G6415" s="103" t="s">
        <v>606</v>
      </c>
      <c r="H6415" s="106">
        <v>1148088.39</v>
      </c>
      <c r="I6415" s="103">
        <v>1.0</v>
      </c>
      <c r="J6415" s="107">
        <v>4.7</v>
      </c>
      <c r="K6415" s="104">
        <v>2021.0</v>
      </c>
      <c r="L6415" s="103" t="s">
        <v>630</v>
      </c>
      <c r="M6415" s="103">
        <v>2021.0</v>
      </c>
      <c r="N6415" s="103" t="s">
        <v>161</v>
      </c>
      <c r="O6415" s="65" t="str">
        <f t="shared" si="1"/>
        <v>108261090001</v>
      </c>
      <c r="P6415" s="65">
        <f t="shared" si="2"/>
        <v>3</v>
      </c>
      <c r="Q6415" s="65">
        <f t="shared" si="3"/>
        <v>6</v>
      </c>
      <c r="R6415" s="65" t="str">
        <f t="shared" si="12"/>
        <v>10.826.109/0001-36</v>
      </c>
      <c r="S6415" s="84"/>
      <c r="T6415" s="84" t="str">
        <f t="shared" si="10"/>
        <v/>
      </c>
      <c r="U6415" s="84" t="str">
        <f t="shared" si="11"/>
        <v/>
      </c>
      <c r="V6415" s="65" t="str">
        <f t="shared" si="5"/>
        <v/>
      </c>
      <c r="W6415" s="84"/>
      <c r="X6415" s="84"/>
      <c r="Y6415" s="85"/>
      <c r="Z6415" s="85"/>
      <c r="AA6415" s="65" t="str">
        <f t="shared" si="6"/>
        <v/>
      </c>
      <c r="AB6415" s="65" t="str">
        <f t="shared" si="7"/>
        <v/>
      </c>
      <c r="AC6415" s="86"/>
      <c r="AD6415" s="87" t="str">
        <f t="shared" si="8"/>
        <v/>
      </c>
      <c r="AE6415" s="84"/>
      <c r="AF6415" s="86">
        <f>IF(AC6415&gt;0,AC6415,'⚙️ Config'!$B$10)</f>
        <v>0.0075</v>
      </c>
      <c r="AG6415" s="88">
        <f t="shared" si="9"/>
        <v>8610.662925</v>
      </c>
      <c r="AH6415" s="88">
        <f>AG6415*'⚙️ Config'!$B$11</f>
        <v>43053.31463</v>
      </c>
      <c r="AI6415" s="88">
        <f>AH6415*'⚙️ Config'!$B$12</f>
        <v>12915.99439</v>
      </c>
      <c r="AJ6415" s="64"/>
      <c r="AK6415" s="84"/>
      <c r="AL6415" s="84"/>
      <c r="AM6415" s="84"/>
      <c r="AN6415" s="84"/>
      <c r="AO6415" s="84"/>
      <c r="AP6415" s="84"/>
      <c r="AQ6415" s="84"/>
    </row>
    <row r="6416" ht="15.0" customHeight="1">
      <c r="A6416" s="98">
        <v>6413.0</v>
      </c>
      <c r="B6416" s="99" t="s">
        <v>13374</v>
      </c>
      <c r="C6416" s="98" t="s">
        <v>141</v>
      </c>
      <c r="D6416" s="98" t="s">
        <v>13375</v>
      </c>
      <c r="E6416" s="100">
        <v>34.61</v>
      </c>
      <c r="F6416" s="98" t="s">
        <v>86</v>
      </c>
      <c r="G6416" s="98" t="s">
        <v>606</v>
      </c>
      <c r="H6416" s="101">
        <v>1147841.97</v>
      </c>
      <c r="I6416" s="98">
        <v>1.0</v>
      </c>
      <c r="J6416" s="102">
        <v>4.3</v>
      </c>
      <c r="K6416" s="99">
        <v>2021.0</v>
      </c>
      <c r="L6416" s="98" t="s">
        <v>202</v>
      </c>
      <c r="M6416" s="98">
        <v>2021.0</v>
      </c>
      <c r="N6416" s="98" t="s">
        <v>145</v>
      </c>
      <c r="O6416" s="65" t="str">
        <f t="shared" si="1"/>
        <v>212631070001</v>
      </c>
      <c r="P6416" s="65">
        <f t="shared" si="2"/>
        <v>0</v>
      </c>
      <c r="Q6416" s="65">
        <f t="shared" si="3"/>
        <v>0</v>
      </c>
      <c r="R6416" s="65" t="str">
        <f t="shared" si="12"/>
        <v>21.263.107/0001-00</v>
      </c>
      <c r="S6416" s="84"/>
      <c r="T6416" s="84" t="str">
        <f t="shared" si="10"/>
        <v/>
      </c>
      <c r="U6416" s="84" t="str">
        <f t="shared" si="11"/>
        <v/>
      </c>
      <c r="V6416" s="65" t="str">
        <f t="shared" si="5"/>
        <v/>
      </c>
      <c r="W6416" s="84"/>
      <c r="X6416" s="84"/>
      <c r="Y6416" s="85"/>
      <c r="Z6416" s="85"/>
      <c r="AA6416" s="65" t="str">
        <f t="shared" si="6"/>
        <v/>
      </c>
      <c r="AB6416" s="65" t="str">
        <f t="shared" si="7"/>
        <v/>
      </c>
      <c r="AC6416" s="86"/>
      <c r="AD6416" s="87" t="str">
        <f t="shared" si="8"/>
        <v/>
      </c>
      <c r="AE6416" s="84"/>
      <c r="AF6416" s="86">
        <f>IF(AC6416&gt;0,AC6416,'⚙️ Config'!$B$10)</f>
        <v>0.0075</v>
      </c>
      <c r="AG6416" s="88">
        <f t="shared" si="9"/>
        <v>8608.814775</v>
      </c>
      <c r="AH6416" s="88">
        <f>AG6416*'⚙️ Config'!$B$11</f>
        <v>43044.07388</v>
      </c>
      <c r="AI6416" s="88">
        <f>AH6416*'⚙️ Config'!$B$12</f>
        <v>12913.22216</v>
      </c>
      <c r="AJ6416" s="64"/>
      <c r="AK6416" s="84"/>
      <c r="AL6416" s="84"/>
      <c r="AM6416" s="84"/>
      <c r="AN6416" s="84"/>
      <c r="AO6416" s="84"/>
      <c r="AP6416" s="84"/>
      <c r="AQ6416" s="84"/>
    </row>
    <row r="6417" ht="15.0" customHeight="1">
      <c r="A6417" s="98">
        <v>6414.0</v>
      </c>
      <c r="B6417" s="99" t="s">
        <v>13376</v>
      </c>
      <c r="C6417" s="98" t="s">
        <v>141</v>
      </c>
      <c r="D6417" s="98" t="s">
        <v>13377</v>
      </c>
      <c r="E6417" s="100">
        <v>33.24</v>
      </c>
      <c r="F6417" s="98" t="s">
        <v>86</v>
      </c>
      <c r="G6417" s="98" t="s">
        <v>606</v>
      </c>
      <c r="H6417" s="101">
        <v>1147478.16</v>
      </c>
      <c r="I6417" s="98">
        <v>1.0</v>
      </c>
      <c r="J6417" s="102">
        <v>4.8</v>
      </c>
      <c r="K6417" s="99">
        <v>2021.0</v>
      </c>
      <c r="L6417" s="98" t="s">
        <v>630</v>
      </c>
      <c r="M6417" s="98">
        <v>2021.0</v>
      </c>
      <c r="N6417" s="98" t="s">
        <v>161</v>
      </c>
      <c r="O6417" s="65" t="str">
        <f t="shared" si="1"/>
        <v>244640430001</v>
      </c>
      <c r="P6417" s="65">
        <f t="shared" si="2"/>
        <v>9</v>
      </c>
      <c r="Q6417" s="65">
        <f t="shared" si="3"/>
        <v>6</v>
      </c>
      <c r="R6417" s="65" t="str">
        <f t="shared" si="12"/>
        <v>24.464.043/0001-96</v>
      </c>
      <c r="S6417" s="84"/>
      <c r="T6417" s="84" t="str">
        <f t="shared" si="10"/>
        <v/>
      </c>
      <c r="U6417" s="84" t="str">
        <f t="shared" si="11"/>
        <v/>
      </c>
      <c r="V6417" s="65" t="str">
        <f t="shared" si="5"/>
        <v/>
      </c>
      <c r="W6417" s="84"/>
      <c r="X6417" s="84"/>
      <c r="Y6417" s="85"/>
      <c r="Z6417" s="85"/>
      <c r="AA6417" s="65" t="str">
        <f t="shared" si="6"/>
        <v/>
      </c>
      <c r="AB6417" s="65" t="str">
        <f t="shared" si="7"/>
        <v/>
      </c>
      <c r="AC6417" s="86"/>
      <c r="AD6417" s="87" t="str">
        <f t="shared" si="8"/>
        <v/>
      </c>
      <c r="AE6417" s="84"/>
      <c r="AF6417" s="86">
        <f>IF(AC6417&gt;0,AC6417,'⚙️ Config'!$B$10)</f>
        <v>0.0075</v>
      </c>
      <c r="AG6417" s="88">
        <f t="shared" si="9"/>
        <v>8606.0862</v>
      </c>
      <c r="AH6417" s="88">
        <f>AG6417*'⚙️ Config'!$B$11</f>
        <v>43030.431</v>
      </c>
      <c r="AI6417" s="88">
        <f>AH6417*'⚙️ Config'!$B$12</f>
        <v>12909.1293</v>
      </c>
      <c r="AJ6417" s="64"/>
      <c r="AK6417" s="84"/>
      <c r="AL6417" s="84"/>
      <c r="AM6417" s="84"/>
      <c r="AN6417" s="84"/>
      <c r="AO6417" s="84"/>
      <c r="AP6417" s="84"/>
      <c r="AQ6417" s="84"/>
    </row>
    <row r="6418" ht="15.0" customHeight="1">
      <c r="A6418" s="103">
        <v>6415.0</v>
      </c>
      <c r="B6418" s="104" t="s">
        <v>13378</v>
      </c>
      <c r="C6418" s="103" t="s">
        <v>141</v>
      </c>
      <c r="D6418" s="103" t="s">
        <v>13379</v>
      </c>
      <c r="E6418" s="105">
        <v>33.49</v>
      </c>
      <c r="F6418" s="103" t="s">
        <v>86</v>
      </c>
      <c r="G6418" s="103" t="s">
        <v>606</v>
      </c>
      <c r="H6418" s="106">
        <v>1147091.7</v>
      </c>
      <c r="I6418" s="103">
        <v>1.0</v>
      </c>
      <c r="J6418" s="107">
        <v>4.7</v>
      </c>
      <c r="K6418" s="104">
        <v>2021.0</v>
      </c>
      <c r="L6418" s="103" t="s">
        <v>630</v>
      </c>
      <c r="M6418" s="103">
        <v>2021.0</v>
      </c>
      <c r="N6418" s="103" t="s">
        <v>161</v>
      </c>
      <c r="O6418" s="65" t="str">
        <f t="shared" si="1"/>
        <v>020155720001</v>
      </c>
      <c r="P6418" s="65">
        <f t="shared" si="2"/>
        <v>7</v>
      </c>
      <c r="Q6418" s="65">
        <f t="shared" si="3"/>
        <v>0</v>
      </c>
      <c r="R6418" s="65" t="str">
        <f t="shared" si="12"/>
        <v>02.015.572/0001-70</v>
      </c>
      <c r="S6418" s="84"/>
      <c r="T6418" s="84" t="str">
        <f t="shared" si="10"/>
        <v/>
      </c>
      <c r="U6418" s="84" t="str">
        <f t="shared" si="11"/>
        <v/>
      </c>
      <c r="V6418" s="65" t="str">
        <f t="shared" si="5"/>
        <v/>
      </c>
      <c r="W6418" s="84"/>
      <c r="X6418" s="84"/>
      <c r="Y6418" s="85"/>
      <c r="Z6418" s="85"/>
      <c r="AA6418" s="65" t="str">
        <f t="shared" si="6"/>
        <v/>
      </c>
      <c r="AB6418" s="65" t="str">
        <f t="shared" si="7"/>
        <v/>
      </c>
      <c r="AC6418" s="86"/>
      <c r="AD6418" s="87" t="str">
        <f t="shared" si="8"/>
        <v/>
      </c>
      <c r="AE6418" s="84"/>
      <c r="AF6418" s="86">
        <f>IF(AC6418&gt;0,AC6418,'⚙️ Config'!$B$10)</f>
        <v>0.0075</v>
      </c>
      <c r="AG6418" s="88">
        <f t="shared" si="9"/>
        <v>8603.18775</v>
      </c>
      <c r="AH6418" s="88">
        <f>AG6418*'⚙️ Config'!$B$11</f>
        <v>43015.93875</v>
      </c>
      <c r="AI6418" s="88">
        <f>AH6418*'⚙️ Config'!$B$12</f>
        <v>12904.78163</v>
      </c>
      <c r="AJ6418" s="64"/>
      <c r="AK6418" s="84"/>
      <c r="AL6418" s="84"/>
      <c r="AM6418" s="84"/>
      <c r="AN6418" s="84"/>
      <c r="AO6418" s="84"/>
      <c r="AP6418" s="84"/>
      <c r="AQ6418" s="84"/>
    </row>
    <row r="6419" ht="15.0" customHeight="1">
      <c r="A6419" s="98">
        <v>6416.0</v>
      </c>
      <c r="B6419" s="99" t="s">
        <v>13380</v>
      </c>
      <c r="C6419" s="98" t="s">
        <v>141</v>
      </c>
      <c r="D6419" s="98" t="s">
        <v>13381</v>
      </c>
      <c r="E6419" s="100">
        <v>33.24</v>
      </c>
      <c r="F6419" s="98" t="s">
        <v>86</v>
      </c>
      <c r="G6419" s="98" t="s">
        <v>606</v>
      </c>
      <c r="H6419" s="101">
        <v>1146662.71</v>
      </c>
      <c r="I6419" s="98">
        <v>1.0</v>
      </c>
      <c r="J6419" s="102">
        <v>4.8</v>
      </c>
      <c r="K6419" s="99">
        <v>2021.0</v>
      </c>
      <c r="L6419" s="98" t="s">
        <v>630</v>
      </c>
      <c r="M6419" s="98">
        <v>2021.0</v>
      </c>
      <c r="N6419" s="98" t="s">
        <v>161</v>
      </c>
      <c r="O6419" s="65" t="str">
        <f t="shared" si="1"/>
        <v>131909870001</v>
      </c>
      <c r="P6419" s="65">
        <f t="shared" si="2"/>
        <v>0</v>
      </c>
      <c r="Q6419" s="65">
        <f t="shared" si="3"/>
        <v>4</v>
      </c>
      <c r="R6419" s="65" t="str">
        <f t="shared" si="12"/>
        <v>13.190.987/0001-04</v>
      </c>
      <c r="S6419" s="84"/>
      <c r="T6419" s="84" t="str">
        <f t="shared" si="10"/>
        <v/>
      </c>
      <c r="U6419" s="84" t="str">
        <f t="shared" si="11"/>
        <v/>
      </c>
      <c r="V6419" s="65" t="str">
        <f t="shared" si="5"/>
        <v/>
      </c>
      <c r="W6419" s="84"/>
      <c r="X6419" s="84"/>
      <c r="Y6419" s="85"/>
      <c r="Z6419" s="85"/>
      <c r="AA6419" s="65" t="str">
        <f t="shared" si="6"/>
        <v/>
      </c>
      <c r="AB6419" s="65" t="str">
        <f t="shared" si="7"/>
        <v/>
      </c>
      <c r="AC6419" s="86"/>
      <c r="AD6419" s="87" t="str">
        <f t="shared" si="8"/>
        <v/>
      </c>
      <c r="AE6419" s="84"/>
      <c r="AF6419" s="86">
        <f>IF(AC6419&gt;0,AC6419,'⚙️ Config'!$B$10)</f>
        <v>0.0075</v>
      </c>
      <c r="AG6419" s="88">
        <f t="shared" si="9"/>
        <v>8599.970325</v>
      </c>
      <c r="AH6419" s="88">
        <f>AG6419*'⚙️ Config'!$B$11</f>
        <v>42999.85163</v>
      </c>
      <c r="AI6419" s="88">
        <f>AH6419*'⚙️ Config'!$B$12</f>
        <v>12899.95549</v>
      </c>
      <c r="AJ6419" s="64"/>
      <c r="AK6419" s="84"/>
      <c r="AL6419" s="84"/>
      <c r="AM6419" s="84"/>
      <c r="AN6419" s="84"/>
      <c r="AO6419" s="84"/>
      <c r="AP6419" s="84"/>
      <c r="AQ6419" s="84"/>
    </row>
    <row r="6420" ht="15.0" customHeight="1">
      <c r="A6420" s="98">
        <v>6417.0</v>
      </c>
      <c r="B6420" s="99" t="s">
        <v>13382</v>
      </c>
      <c r="C6420" s="98" t="s">
        <v>141</v>
      </c>
      <c r="D6420" s="98" t="s">
        <v>13383</v>
      </c>
      <c r="E6420" s="100">
        <v>32.99</v>
      </c>
      <c r="F6420" s="98" t="s">
        <v>86</v>
      </c>
      <c r="G6420" s="98" t="s">
        <v>606</v>
      </c>
      <c r="H6420" s="101">
        <v>1146543.69</v>
      </c>
      <c r="I6420" s="98">
        <v>1.0</v>
      </c>
      <c r="J6420" s="102">
        <v>4.9</v>
      </c>
      <c r="K6420" s="99">
        <v>2021.0</v>
      </c>
      <c r="L6420" s="98" t="s">
        <v>630</v>
      </c>
      <c r="M6420" s="98">
        <v>2021.0</v>
      </c>
      <c r="N6420" s="98" t="s">
        <v>161</v>
      </c>
      <c r="O6420" s="65" t="str">
        <f t="shared" si="1"/>
        <v>011430350001</v>
      </c>
      <c r="P6420" s="65">
        <f t="shared" si="2"/>
        <v>4</v>
      </c>
      <c r="Q6420" s="65">
        <f t="shared" si="3"/>
        <v>2</v>
      </c>
      <c r="R6420" s="65" t="str">
        <f t="shared" si="12"/>
        <v>01.143.035/0001-42</v>
      </c>
      <c r="S6420" s="84"/>
      <c r="T6420" s="84" t="str">
        <f t="shared" si="10"/>
        <v/>
      </c>
      <c r="U6420" s="84" t="str">
        <f t="shared" si="11"/>
        <v/>
      </c>
      <c r="V6420" s="65" t="str">
        <f t="shared" si="5"/>
        <v/>
      </c>
      <c r="W6420" s="84"/>
      <c r="X6420" s="84"/>
      <c r="Y6420" s="85"/>
      <c r="Z6420" s="85"/>
      <c r="AA6420" s="65" t="str">
        <f t="shared" si="6"/>
        <v/>
      </c>
      <c r="AB6420" s="65" t="str">
        <f t="shared" si="7"/>
        <v/>
      </c>
      <c r="AC6420" s="86"/>
      <c r="AD6420" s="87" t="str">
        <f t="shared" si="8"/>
        <v/>
      </c>
      <c r="AE6420" s="84"/>
      <c r="AF6420" s="86">
        <f>IF(AC6420&gt;0,AC6420,'⚙️ Config'!$B$10)</f>
        <v>0.0075</v>
      </c>
      <c r="AG6420" s="88">
        <f t="shared" si="9"/>
        <v>8599.077675</v>
      </c>
      <c r="AH6420" s="88">
        <f>AG6420*'⚙️ Config'!$B$11</f>
        <v>42995.38838</v>
      </c>
      <c r="AI6420" s="88">
        <f>AH6420*'⚙️ Config'!$B$12</f>
        <v>12898.61651</v>
      </c>
      <c r="AJ6420" s="64"/>
      <c r="AK6420" s="84"/>
      <c r="AL6420" s="84"/>
      <c r="AM6420" s="84"/>
      <c r="AN6420" s="84"/>
      <c r="AO6420" s="84"/>
      <c r="AP6420" s="84"/>
      <c r="AQ6420" s="84"/>
    </row>
    <row r="6421" ht="15.0" customHeight="1">
      <c r="A6421" s="98">
        <v>6418.0</v>
      </c>
      <c r="B6421" s="99" t="s">
        <v>13384</v>
      </c>
      <c r="C6421" s="98" t="s">
        <v>141</v>
      </c>
      <c r="D6421" s="98" t="s">
        <v>13385</v>
      </c>
      <c r="E6421" s="100">
        <v>33.49</v>
      </c>
      <c r="F6421" s="98" t="s">
        <v>86</v>
      </c>
      <c r="G6421" s="98" t="s">
        <v>606</v>
      </c>
      <c r="H6421" s="101">
        <v>1145434.23</v>
      </c>
      <c r="I6421" s="98">
        <v>1.0</v>
      </c>
      <c r="J6421" s="102">
        <v>4.7</v>
      </c>
      <c r="K6421" s="99">
        <v>2021.0</v>
      </c>
      <c r="L6421" s="98" t="s">
        <v>630</v>
      </c>
      <c r="M6421" s="98">
        <v>2021.0</v>
      </c>
      <c r="N6421" s="98" t="s">
        <v>161</v>
      </c>
      <c r="O6421" s="65" t="str">
        <f t="shared" si="1"/>
        <v>288038200001</v>
      </c>
      <c r="P6421" s="65">
        <f t="shared" si="2"/>
        <v>3</v>
      </c>
      <c r="Q6421" s="65">
        <f t="shared" si="3"/>
        <v>0</v>
      </c>
      <c r="R6421" s="65" t="str">
        <f t="shared" si="12"/>
        <v>28.803.820/0001-30</v>
      </c>
      <c r="S6421" s="84"/>
      <c r="T6421" s="84" t="str">
        <f t="shared" si="10"/>
        <v/>
      </c>
      <c r="U6421" s="84" t="str">
        <f t="shared" si="11"/>
        <v/>
      </c>
      <c r="V6421" s="65" t="str">
        <f t="shared" si="5"/>
        <v/>
      </c>
      <c r="W6421" s="84"/>
      <c r="X6421" s="84"/>
      <c r="Y6421" s="85"/>
      <c r="Z6421" s="85"/>
      <c r="AA6421" s="65" t="str">
        <f t="shared" si="6"/>
        <v/>
      </c>
      <c r="AB6421" s="65" t="str">
        <f t="shared" si="7"/>
        <v/>
      </c>
      <c r="AC6421" s="86"/>
      <c r="AD6421" s="87" t="str">
        <f t="shared" si="8"/>
        <v/>
      </c>
      <c r="AE6421" s="84"/>
      <c r="AF6421" s="86">
        <f>IF(AC6421&gt;0,AC6421,'⚙️ Config'!$B$10)</f>
        <v>0.0075</v>
      </c>
      <c r="AG6421" s="88">
        <f t="shared" si="9"/>
        <v>8590.756725</v>
      </c>
      <c r="AH6421" s="88">
        <f>AG6421*'⚙️ Config'!$B$11</f>
        <v>42953.78363</v>
      </c>
      <c r="AI6421" s="88">
        <f>AH6421*'⚙️ Config'!$B$12</f>
        <v>12886.13509</v>
      </c>
      <c r="AJ6421" s="64"/>
      <c r="AK6421" s="84"/>
      <c r="AL6421" s="84"/>
      <c r="AM6421" s="84"/>
      <c r="AN6421" s="84"/>
      <c r="AO6421" s="84"/>
      <c r="AP6421" s="84"/>
      <c r="AQ6421" s="84"/>
    </row>
    <row r="6422" ht="15.0" customHeight="1">
      <c r="A6422" s="103">
        <v>6419.0</v>
      </c>
      <c r="B6422" s="104" t="s">
        <v>13386</v>
      </c>
      <c r="C6422" s="103" t="s">
        <v>141</v>
      </c>
      <c r="D6422" s="103" t="s">
        <v>13387</v>
      </c>
      <c r="E6422" s="105">
        <v>33.24</v>
      </c>
      <c r="F6422" s="103" t="s">
        <v>86</v>
      </c>
      <c r="G6422" s="103" t="s">
        <v>606</v>
      </c>
      <c r="H6422" s="106">
        <v>1144813.42</v>
      </c>
      <c r="I6422" s="103">
        <v>1.0</v>
      </c>
      <c r="J6422" s="107">
        <v>4.8</v>
      </c>
      <c r="K6422" s="104">
        <v>2021.0</v>
      </c>
      <c r="L6422" s="103" t="s">
        <v>315</v>
      </c>
      <c r="M6422" s="103">
        <v>2021.0</v>
      </c>
      <c r="N6422" s="103" t="s">
        <v>145</v>
      </c>
      <c r="O6422" s="65" t="str">
        <f t="shared" si="1"/>
        <v>029958020001</v>
      </c>
      <c r="P6422" s="65">
        <f t="shared" si="2"/>
        <v>0</v>
      </c>
      <c r="Q6422" s="65">
        <f t="shared" si="3"/>
        <v>4</v>
      </c>
      <c r="R6422" s="65" t="str">
        <f t="shared" si="12"/>
        <v>02.995.802/0001-04</v>
      </c>
      <c r="S6422" s="84"/>
      <c r="T6422" s="84" t="str">
        <f t="shared" si="10"/>
        <v/>
      </c>
      <c r="U6422" s="84" t="str">
        <f t="shared" si="11"/>
        <v/>
      </c>
      <c r="V6422" s="65" t="str">
        <f t="shared" si="5"/>
        <v/>
      </c>
      <c r="W6422" s="84"/>
      <c r="X6422" s="84"/>
      <c r="Y6422" s="85"/>
      <c r="Z6422" s="85"/>
      <c r="AA6422" s="65" t="str">
        <f t="shared" si="6"/>
        <v/>
      </c>
      <c r="AB6422" s="65" t="str">
        <f t="shared" si="7"/>
        <v/>
      </c>
      <c r="AC6422" s="86"/>
      <c r="AD6422" s="87" t="str">
        <f t="shared" si="8"/>
        <v/>
      </c>
      <c r="AE6422" s="84"/>
      <c r="AF6422" s="86">
        <f>IF(AC6422&gt;0,AC6422,'⚙️ Config'!$B$10)</f>
        <v>0.0075</v>
      </c>
      <c r="AG6422" s="88">
        <f t="shared" si="9"/>
        <v>8586.10065</v>
      </c>
      <c r="AH6422" s="88">
        <f>AG6422*'⚙️ Config'!$B$11</f>
        <v>42930.50325</v>
      </c>
      <c r="AI6422" s="88">
        <f>AH6422*'⚙️ Config'!$B$12</f>
        <v>12879.15098</v>
      </c>
      <c r="AJ6422" s="64"/>
      <c r="AK6422" s="84"/>
      <c r="AL6422" s="84"/>
      <c r="AM6422" s="84"/>
      <c r="AN6422" s="84"/>
      <c r="AO6422" s="84"/>
      <c r="AP6422" s="84"/>
      <c r="AQ6422" s="84"/>
    </row>
    <row r="6423" ht="15.0" customHeight="1">
      <c r="A6423" s="98">
        <v>6420.0</v>
      </c>
      <c r="B6423" s="99" t="s">
        <v>13388</v>
      </c>
      <c r="C6423" s="98" t="s">
        <v>141</v>
      </c>
      <c r="D6423" s="98" t="s">
        <v>13389</v>
      </c>
      <c r="E6423" s="100">
        <v>32.76</v>
      </c>
      <c r="F6423" s="98" t="s">
        <v>86</v>
      </c>
      <c r="G6423" s="98" t="s">
        <v>606</v>
      </c>
      <c r="H6423" s="101">
        <v>1144542.63</v>
      </c>
      <c r="I6423" s="98">
        <v>1.0</v>
      </c>
      <c r="J6423" s="102">
        <v>5.0</v>
      </c>
      <c r="K6423" s="99">
        <v>2021.0</v>
      </c>
      <c r="L6423" s="98" t="s">
        <v>630</v>
      </c>
      <c r="M6423" s="98">
        <v>2021.0</v>
      </c>
      <c r="N6423" s="98" t="s">
        <v>161</v>
      </c>
      <c r="O6423" s="65" t="str">
        <f t="shared" si="1"/>
        <v>081610110001</v>
      </c>
      <c r="P6423" s="65">
        <f t="shared" si="2"/>
        <v>6</v>
      </c>
      <c r="Q6423" s="65">
        <f t="shared" si="3"/>
        <v>5</v>
      </c>
      <c r="R6423" s="65" t="str">
        <f t="shared" si="12"/>
        <v>08.161.011/0001-65</v>
      </c>
      <c r="S6423" s="84"/>
      <c r="T6423" s="84" t="str">
        <f t="shared" si="10"/>
        <v/>
      </c>
      <c r="U6423" s="84" t="str">
        <f t="shared" si="11"/>
        <v/>
      </c>
      <c r="V6423" s="65" t="str">
        <f t="shared" si="5"/>
        <v/>
      </c>
      <c r="W6423" s="84"/>
      <c r="X6423" s="84"/>
      <c r="Y6423" s="85"/>
      <c r="Z6423" s="85"/>
      <c r="AA6423" s="65" t="str">
        <f t="shared" si="6"/>
        <v/>
      </c>
      <c r="AB6423" s="65" t="str">
        <f t="shared" si="7"/>
        <v/>
      </c>
      <c r="AC6423" s="86"/>
      <c r="AD6423" s="87" t="str">
        <f t="shared" si="8"/>
        <v/>
      </c>
      <c r="AE6423" s="84"/>
      <c r="AF6423" s="86">
        <f>IF(AC6423&gt;0,AC6423,'⚙️ Config'!$B$10)</f>
        <v>0.0075</v>
      </c>
      <c r="AG6423" s="88">
        <f t="shared" si="9"/>
        <v>8584.069725</v>
      </c>
      <c r="AH6423" s="88">
        <f>AG6423*'⚙️ Config'!$B$11</f>
        <v>42920.34863</v>
      </c>
      <c r="AI6423" s="88">
        <f>AH6423*'⚙️ Config'!$B$12</f>
        <v>12876.10459</v>
      </c>
      <c r="AJ6423" s="64"/>
      <c r="AK6423" s="84"/>
      <c r="AL6423" s="84"/>
      <c r="AM6423" s="84"/>
      <c r="AN6423" s="84"/>
      <c r="AO6423" s="84"/>
      <c r="AP6423" s="84"/>
      <c r="AQ6423" s="84"/>
    </row>
    <row r="6424" ht="15.0" customHeight="1">
      <c r="A6424" s="98">
        <v>6421.0</v>
      </c>
      <c r="B6424" s="99" t="s">
        <v>13390</v>
      </c>
      <c r="C6424" s="98" t="s">
        <v>141</v>
      </c>
      <c r="D6424" s="98" t="s">
        <v>13391</v>
      </c>
      <c r="E6424" s="100">
        <v>33.49</v>
      </c>
      <c r="F6424" s="98" t="s">
        <v>86</v>
      </c>
      <c r="G6424" s="98" t="s">
        <v>606</v>
      </c>
      <c r="H6424" s="101">
        <v>1144347.22</v>
      </c>
      <c r="I6424" s="98">
        <v>1.0</v>
      </c>
      <c r="J6424" s="102">
        <v>4.7</v>
      </c>
      <c r="K6424" s="99">
        <v>2021.0</v>
      </c>
      <c r="L6424" s="98" t="s">
        <v>202</v>
      </c>
      <c r="M6424" s="98">
        <v>2021.0</v>
      </c>
      <c r="N6424" s="98" t="s">
        <v>145</v>
      </c>
      <c r="O6424" s="65" t="str">
        <f t="shared" si="1"/>
        <v>499112330001</v>
      </c>
      <c r="P6424" s="65">
        <f t="shared" si="2"/>
        <v>3</v>
      </c>
      <c r="Q6424" s="65">
        <f t="shared" si="3"/>
        <v>5</v>
      </c>
      <c r="R6424" s="65" t="str">
        <f t="shared" si="12"/>
        <v>49.911.233/0001-35</v>
      </c>
      <c r="S6424" s="84"/>
      <c r="T6424" s="84" t="str">
        <f t="shared" si="10"/>
        <v/>
      </c>
      <c r="U6424" s="84" t="str">
        <f t="shared" si="11"/>
        <v/>
      </c>
      <c r="V6424" s="65" t="str">
        <f t="shared" si="5"/>
        <v/>
      </c>
      <c r="W6424" s="84"/>
      <c r="X6424" s="84"/>
      <c r="Y6424" s="85"/>
      <c r="Z6424" s="85"/>
      <c r="AA6424" s="65" t="str">
        <f t="shared" si="6"/>
        <v/>
      </c>
      <c r="AB6424" s="65" t="str">
        <f t="shared" si="7"/>
        <v/>
      </c>
      <c r="AC6424" s="86"/>
      <c r="AD6424" s="87" t="str">
        <f t="shared" si="8"/>
        <v/>
      </c>
      <c r="AE6424" s="84"/>
      <c r="AF6424" s="86">
        <f>IF(AC6424&gt;0,AC6424,'⚙️ Config'!$B$10)</f>
        <v>0.0075</v>
      </c>
      <c r="AG6424" s="88">
        <f t="shared" si="9"/>
        <v>8582.60415</v>
      </c>
      <c r="AH6424" s="88">
        <f>AG6424*'⚙️ Config'!$B$11</f>
        <v>42913.02075</v>
      </c>
      <c r="AI6424" s="88">
        <f>AH6424*'⚙️ Config'!$B$12</f>
        <v>12873.90623</v>
      </c>
      <c r="AJ6424" s="64"/>
      <c r="AK6424" s="84"/>
      <c r="AL6424" s="84"/>
      <c r="AM6424" s="84"/>
      <c r="AN6424" s="84"/>
      <c r="AO6424" s="84"/>
      <c r="AP6424" s="84"/>
      <c r="AQ6424" s="84"/>
    </row>
    <row r="6425" ht="15.0" customHeight="1">
      <c r="A6425" s="98">
        <v>6422.0</v>
      </c>
      <c r="B6425" s="99" t="s">
        <v>13392</v>
      </c>
      <c r="C6425" s="98" t="s">
        <v>141</v>
      </c>
      <c r="D6425" s="98" t="s">
        <v>13393</v>
      </c>
      <c r="E6425" s="100">
        <v>32.76</v>
      </c>
      <c r="F6425" s="98" t="s">
        <v>86</v>
      </c>
      <c r="G6425" s="98" t="s">
        <v>606</v>
      </c>
      <c r="H6425" s="101">
        <v>1143743.62</v>
      </c>
      <c r="I6425" s="98">
        <v>1.0</v>
      </c>
      <c r="J6425" s="102">
        <v>5.0</v>
      </c>
      <c r="K6425" s="99">
        <v>2021.0</v>
      </c>
      <c r="L6425" s="98" t="s">
        <v>448</v>
      </c>
      <c r="M6425" s="98">
        <v>2021.0</v>
      </c>
      <c r="N6425" s="98" t="s">
        <v>161</v>
      </c>
      <c r="O6425" s="65" t="str">
        <f t="shared" si="1"/>
        <v>722788800001</v>
      </c>
      <c r="P6425" s="65">
        <f t="shared" si="2"/>
        <v>7</v>
      </c>
      <c r="Q6425" s="65">
        <f t="shared" si="3"/>
        <v>3</v>
      </c>
      <c r="R6425" s="65" t="str">
        <f t="shared" si="12"/>
        <v>72.278.880/0001-73</v>
      </c>
      <c r="S6425" s="84"/>
      <c r="T6425" s="84" t="str">
        <f t="shared" si="10"/>
        <v/>
      </c>
      <c r="U6425" s="84" t="str">
        <f t="shared" si="11"/>
        <v/>
      </c>
      <c r="V6425" s="65" t="str">
        <f t="shared" si="5"/>
        <v/>
      </c>
      <c r="W6425" s="84"/>
      <c r="X6425" s="84"/>
      <c r="Y6425" s="85"/>
      <c r="Z6425" s="85"/>
      <c r="AA6425" s="65" t="str">
        <f t="shared" si="6"/>
        <v/>
      </c>
      <c r="AB6425" s="65" t="str">
        <f t="shared" si="7"/>
        <v/>
      </c>
      <c r="AC6425" s="86"/>
      <c r="AD6425" s="87" t="str">
        <f t="shared" si="8"/>
        <v/>
      </c>
      <c r="AE6425" s="84"/>
      <c r="AF6425" s="86">
        <f>IF(AC6425&gt;0,AC6425,'⚙️ Config'!$B$10)</f>
        <v>0.0075</v>
      </c>
      <c r="AG6425" s="88">
        <f t="shared" si="9"/>
        <v>8578.07715</v>
      </c>
      <c r="AH6425" s="88">
        <f>AG6425*'⚙️ Config'!$B$11</f>
        <v>42890.38575</v>
      </c>
      <c r="AI6425" s="88">
        <f>AH6425*'⚙️ Config'!$B$12</f>
        <v>12867.11573</v>
      </c>
      <c r="AJ6425" s="64"/>
      <c r="AK6425" s="84"/>
      <c r="AL6425" s="84"/>
      <c r="AM6425" s="84"/>
      <c r="AN6425" s="84"/>
      <c r="AO6425" s="84"/>
      <c r="AP6425" s="84"/>
      <c r="AQ6425" s="84"/>
    </row>
    <row r="6426" ht="15.0" customHeight="1">
      <c r="A6426" s="98">
        <v>6423.0</v>
      </c>
      <c r="B6426" s="99" t="s">
        <v>13394</v>
      </c>
      <c r="C6426" s="98" t="s">
        <v>141</v>
      </c>
      <c r="D6426" s="98" t="s">
        <v>13395</v>
      </c>
      <c r="E6426" s="100">
        <v>32.76</v>
      </c>
      <c r="F6426" s="98" t="s">
        <v>86</v>
      </c>
      <c r="G6426" s="98" t="s">
        <v>606</v>
      </c>
      <c r="H6426" s="101">
        <v>1143350.79</v>
      </c>
      <c r="I6426" s="98">
        <v>1.0</v>
      </c>
      <c r="J6426" s="102">
        <v>5.0</v>
      </c>
      <c r="K6426" s="99">
        <v>2021.0</v>
      </c>
      <c r="L6426" s="98" t="s">
        <v>202</v>
      </c>
      <c r="M6426" s="98">
        <v>2021.0</v>
      </c>
      <c r="N6426" s="98" t="s">
        <v>161</v>
      </c>
      <c r="O6426" s="65" t="str">
        <f t="shared" si="1"/>
        <v>118181180001</v>
      </c>
      <c r="P6426" s="65">
        <f t="shared" si="2"/>
        <v>4</v>
      </c>
      <c r="Q6426" s="65">
        <f t="shared" si="3"/>
        <v>8</v>
      </c>
      <c r="R6426" s="65" t="str">
        <f t="shared" si="12"/>
        <v>11.818.118/0001-48</v>
      </c>
      <c r="S6426" s="84"/>
      <c r="T6426" s="84" t="str">
        <f t="shared" si="10"/>
        <v/>
      </c>
      <c r="U6426" s="84" t="str">
        <f t="shared" si="11"/>
        <v/>
      </c>
      <c r="V6426" s="65" t="str">
        <f t="shared" si="5"/>
        <v/>
      </c>
      <c r="W6426" s="84"/>
      <c r="X6426" s="84"/>
      <c r="Y6426" s="85"/>
      <c r="Z6426" s="85"/>
      <c r="AA6426" s="65" t="str">
        <f t="shared" si="6"/>
        <v/>
      </c>
      <c r="AB6426" s="65" t="str">
        <f t="shared" si="7"/>
        <v/>
      </c>
      <c r="AC6426" s="86"/>
      <c r="AD6426" s="87" t="str">
        <f t="shared" si="8"/>
        <v/>
      </c>
      <c r="AE6426" s="84"/>
      <c r="AF6426" s="86">
        <f>IF(AC6426&gt;0,AC6426,'⚙️ Config'!$B$10)</f>
        <v>0.0075</v>
      </c>
      <c r="AG6426" s="88">
        <f t="shared" si="9"/>
        <v>8575.130925</v>
      </c>
      <c r="AH6426" s="88">
        <f>AG6426*'⚙️ Config'!$B$11</f>
        <v>42875.65463</v>
      </c>
      <c r="AI6426" s="88">
        <f>AH6426*'⚙️ Config'!$B$12</f>
        <v>12862.69639</v>
      </c>
      <c r="AJ6426" s="64"/>
      <c r="AK6426" s="84"/>
      <c r="AL6426" s="84"/>
      <c r="AM6426" s="84"/>
      <c r="AN6426" s="84"/>
      <c r="AO6426" s="84"/>
      <c r="AP6426" s="84"/>
      <c r="AQ6426" s="84"/>
    </row>
    <row r="6427" ht="15.0" customHeight="1">
      <c r="A6427" s="98">
        <v>6424.0</v>
      </c>
      <c r="B6427" s="99" t="s">
        <v>13396</v>
      </c>
      <c r="C6427" s="98" t="s">
        <v>154</v>
      </c>
      <c r="D6427" s="98" t="s">
        <v>13397</v>
      </c>
      <c r="E6427" s="100">
        <v>32.76</v>
      </c>
      <c r="F6427" s="98" t="s">
        <v>86</v>
      </c>
      <c r="G6427" s="98" t="s">
        <v>606</v>
      </c>
      <c r="H6427" s="101">
        <v>1141425.21</v>
      </c>
      <c r="I6427" s="98">
        <v>1.0</v>
      </c>
      <c r="J6427" s="102">
        <v>5.0</v>
      </c>
      <c r="K6427" s="99">
        <v>2021.0</v>
      </c>
      <c r="L6427" s="98" t="s">
        <v>630</v>
      </c>
      <c r="M6427" s="98">
        <v>2021.0</v>
      </c>
      <c r="N6427" s="98" t="s">
        <v>161</v>
      </c>
      <c r="O6427" s="65" t="str">
        <f t="shared" si="1"/>
        <v>133126280001</v>
      </c>
      <c r="P6427" s="65">
        <f t="shared" si="2"/>
        <v>7</v>
      </c>
      <c r="Q6427" s="65">
        <f t="shared" si="3"/>
        <v>4</v>
      </c>
      <c r="R6427" s="65" t="str">
        <f t="shared" si="12"/>
        <v>13.312.628/0001-74</v>
      </c>
      <c r="S6427" s="84"/>
      <c r="T6427" s="84" t="str">
        <f t="shared" si="10"/>
        <v/>
      </c>
      <c r="U6427" s="84" t="str">
        <f t="shared" si="11"/>
        <v/>
      </c>
      <c r="V6427" s="65" t="str">
        <f t="shared" si="5"/>
        <v/>
      </c>
      <c r="W6427" s="84"/>
      <c r="X6427" s="84"/>
      <c r="Y6427" s="85"/>
      <c r="Z6427" s="85"/>
      <c r="AA6427" s="65" t="str">
        <f t="shared" si="6"/>
        <v/>
      </c>
      <c r="AB6427" s="65" t="str">
        <f t="shared" si="7"/>
        <v/>
      </c>
      <c r="AC6427" s="86"/>
      <c r="AD6427" s="87" t="str">
        <f t="shared" si="8"/>
        <v/>
      </c>
      <c r="AE6427" s="84"/>
      <c r="AF6427" s="86">
        <f>IF(AC6427&gt;0,AC6427,'⚙️ Config'!$B$10)</f>
        <v>0.0075</v>
      </c>
      <c r="AG6427" s="88">
        <f t="shared" si="9"/>
        <v>8560.689075</v>
      </c>
      <c r="AH6427" s="88">
        <f>AG6427*'⚙️ Config'!$B$11</f>
        <v>42803.44538</v>
      </c>
      <c r="AI6427" s="88">
        <f>AH6427*'⚙️ Config'!$B$12</f>
        <v>12841.03361</v>
      </c>
      <c r="AJ6427" s="64"/>
      <c r="AK6427" s="84"/>
      <c r="AL6427" s="84"/>
      <c r="AM6427" s="84"/>
      <c r="AN6427" s="84"/>
      <c r="AO6427" s="84"/>
      <c r="AP6427" s="84"/>
      <c r="AQ6427" s="84"/>
    </row>
    <row r="6428" ht="15.0" customHeight="1">
      <c r="A6428" s="103">
        <v>6425.0</v>
      </c>
      <c r="B6428" s="104" t="s">
        <v>13398</v>
      </c>
      <c r="C6428" s="103" t="s">
        <v>141</v>
      </c>
      <c r="D6428" s="103" t="s">
        <v>13399</v>
      </c>
      <c r="E6428" s="105">
        <v>34.03</v>
      </c>
      <c r="F6428" s="103" t="s">
        <v>86</v>
      </c>
      <c r="G6428" s="103" t="s">
        <v>606</v>
      </c>
      <c r="H6428" s="106">
        <v>1140955.47</v>
      </c>
      <c r="I6428" s="103">
        <v>1.0</v>
      </c>
      <c r="J6428" s="107">
        <v>4.5</v>
      </c>
      <c r="K6428" s="104">
        <v>2021.0</v>
      </c>
      <c r="L6428" s="103" t="s">
        <v>630</v>
      </c>
      <c r="M6428" s="103">
        <v>2021.0</v>
      </c>
      <c r="N6428" s="103" t="s">
        <v>161</v>
      </c>
      <c r="O6428" s="65" t="str">
        <f t="shared" si="1"/>
        <v>250081570001</v>
      </c>
      <c r="P6428" s="65">
        <f t="shared" si="2"/>
        <v>9</v>
      </c>
      <c r="Q6428" s="65">
        <f t="shared" si="3"/>
        <v>4</v>
      </c>
      <c r="R6428" s="65" t="str">
        <f t="shared" si="12"/>
        <v>25.008.157/0001-94</v>
      </c>
      <c r="S6428" s="84"/>
      <c r="T6428" s="84" t="str">
        <f t="shared" si="10"/>
        <v/>
      </c>
      <c r="U6428" s="84" t="str">
        <f t="shared" si="11"/>
        <v/>
      </c>
      <c r="V6428" s="65" t="str">
        <f t="shared" si="5"/>
        <v/>
      </c>
      <c r="W6428" s="84"/>
      <c r="X6428" s="84"/>
      <c r="Y6428" s="85"/>
      <c r="Z6428" s="85"/>
      <c r="AA6428" s="65" t="str">
        <f t="shared" si="6"/>
        <v/>
      </c>
      <c r="AB6428" s="65" t="str">
        <f t="shared" si="7"/>
        <v/>
      </c>
      <c r="AC6428" s="86"/>
      <c r="AD6428" s="87" t="str">
        <f t="shared" si="8"/>
        <v/>
      </c>
      <c r="AE6428" s="84"/>
      <c r="AF6428" s="86">
        <f>IF(AC6428&gt;0,AC6428,'⚙️ Config'!$B$10)</f>
        <v>0.0075</v>
      </c>
      <c r="AG6428" s="88">
        <f t="shared" si="9"/>
        <v>8557.166025</v>
      </c>
      <c r="AH6428" s="88">
        <f>AG6428*'⚙️ Config'!$B$11</f>
        <v>42785.83013</v>
      </c>
      <c r="AI6428" s="88">
        <f>AH6428*'⚙️ Config'!$B$12</f>
        <v>12835.74904</v>
      </c>
      <c r="AJ6428" s="64"/>
      <c r="AK6428" s="84"/>
      <c r="AL6428" s="84"/>
      <c r="AM6428" s="84"/>
      <c r="AN6428" s="84"/>
      <c r="AO6428" s="84"/>
      <c r="AP6428" s="84"/>
      <c r="AQ6428" s="84"/>
    </row>
    <row r="6429" ht="15.0" customHeight="1">
      <c r="A6429" s="103">
        <v>6426.0</v>
      </c>
      <c r="B6429" s="104" t="s">
        <v>13400</v>
      </c>
      <c r="C6429" s="103" t="s">
        <v>141</v>
      </c>
      <c r="D6429" s="103" t="s">
        <v>13401</v>
      </c>
      <c r="E6429" s="105">
        <v>32.76</v>
      </c>
      <c r="F6429" s="103" t="s">
        <v>86</v>
      </c>
      <c r="G6429" s="103" t="s">
        <v>606</v>
      </c>
      <c r="H6429" s="106">
        <v>1139655.38</v>
      </c>
      <c r="I6429" s="103">
        <v>1.0</v>
      </c>
      <c r="J6429" s="107">
        <v>5.0</v>
      </c>
      <c r="K6429" s="104">
        <v>2021.0</v>
      </c>
      <c r="L6429" s="103" t="s">
        <v>197</v>
      </c>
      <c r="M6429" s="103">
        <v>2021.0</v>
      </c>
      <c r="N6429" s="103" t="s">
        <v>161</v>
      </c>
      <c r="O6429" s="65" t="str">
        <f t="shared" si="1"/>
        <v>155346370001</v>
      </c>
      <c r="P6429" s="65">
        <f t="shared" si="2"/>
        <v>3</v>
      </c>
      <c r="Q6429" s="65">
        <f t="shared" si="3"/>
        <v>5</v>
      </c>
      <c r="R6429" s="65" t="str">
        <f t="shared" si="12"/>
        <v>15.534.637/0001-35</v>
      </c>
      <c r="S6429" s="84"/>
      <c r="T6429" s="84" t="str">
        <f t="shared" si="10"/>
        <v/>
      </c>
      <c r="U6429" s="84" t="str">
        <f t="shared" si="11"/>
        <v/>
      </c>
      <c r="V6429" s="65" t="str">
        <f t="shared" si="5"/>
        <v/>
      </c>
      <c r="W6429" s="84"/>
      <c r="X6429" s="84"/>
      <c r="Y6429" s="85"/>
      <c r="Z6429" s="85"/>
      <c r="AA6429" s="65" t="str">
        <f t="shared" si="6"/>
        <v/>
      </c>
      <c r="AB6429" s="65" t="str">
        <f t="shared" si="7"/>
        <v/>
      </c>
      <c r="AC6429" s="86"/>
      <c r="AD6429" s="87" t="str">
        <f t="shared" si="8"/>
        <v/>
      </c>
      <c r="AE6429" s="84"/>
      <c r="AF6429" s="86">
        <f>IF(AC6429&gt;0,AC6429,'⚙️ Config'!$B$10)</f>
        <v>0.0075</v>
      </c>
      <c r="AG6429" s="88">
        <f t="shared" si="9"/>
        <v>8547.41535</v>
      </c>
      <c r="AH6429" s="88">
        <f>AG6429*'⚙️ Config'!$B$11</f>
        <v>42737.07675</v>
      </c>
      <c r="AI6429" s="88">
        <f>AH6429*'⚙️ Config'!$B$12</f>
        <v>12821.12303</v>
      </c>
      <c r="AJ6429" s="64"/>
      <c r="AK6429" s="84"/>
      <c r="AL6429" s="84"/>
      <c r="AM6429" s="84"/>
      <c r="AN6429" s="84"/>
      <c r="AO6429" s="84"/>
      <c r="AP6429" s="84"/>
      <c r="AQ6429" s="84"/>
    </row>
    <row r="6430" ht="15.0" customHeight="1">
      <c r="A6430" s="98">
        <v>6427.0</v>
      </c>
      <c r="B6430" s="99" t="s">
        <v>13402</v>
      </c>
      <c r="C6430" s="98" t="s">
        <v>141</v>
      </c>
      <c r="D6430" s="98" t="s">
        <v>13403</v>
      </c>
      <c r="E6430" s="100">
        <v>33.24</v>
      </c>
      <c r="F6430" s="98" t="s">
        <v>86</v>
      </c>
      <c r="G6430" s="98" t="s">
        <v>606</v>
      </c>
      <c r="H6430" s="101">
        <v>1139606.22</v>
      </c>
      <c r="I6430" s="98">
        <v>1.0</v>
      </c>
      <c r="J6430" s="102">
        <v>4.8</v>
      </c>
      <c r="K6430" s="99">
        <v>2021.0</v>
      </c>
      <c r="L6430" s="98" t="s">
        <v>268</v>
      </c>
      <c r="M6430" s="98">
        <v>2021.0</v>
      </c>
      <c r="N6430" s="98" t="s">
        <v>161</v>
      </c>
      <c r="O6430" s="65" t="str">
        <f t="shared" si="1"/>
        <v>611875060001</v>
      </c>
      <c r="P6430" s="65">
        <f t="shared" si="2"/>
        <v>4</v>
      </c>
      <c r="Q6430" s="65">
        <f t="shared" si="3"/>
        <v>6</v>
      </c>
      <c r="R6430" s="65" t="str">
        <f t="shared" si="12"/>
        <v>61.187.506/0001-46</v>
      </c>
      <c r="S6430" s="84"/>
      <c r="T6430" s="84" t="str">
        <f t="shared" si="10"/>
        <v/>
      </c>
      <c r="U6430" s="84" t="str">
        <f t="shared" si="11"/>
        <v/>
      </c>
      <c r="V6430" s="65" t="str">
        <f t="shared" si="5"/>
        <v/>
      </c>
      <c r="W6430" s="84"/>
      <c r="X6430" s="84"/>
      <c r="Y6430" s="85"/>
      <c r="Z6430" s="85"/>
      <c r="AA6430" s="65" t="str">
        <f t="shared" si="6"/>
        <v/>
      </c>
      <c r="AB6430" s="65" t="str">
        <f t="shared" si="7"/>
        <v/>
      </c>
      <c r="AC6430" s="86"/>
      <c r="AD6430" s="87" t="str">
        <f t="shared" si="8"/>
        <v/>
      </c>
      <c r="AE6430" s="84"/>
      <c r="AF6430" s="86">
        <f>IF(AC6430&gt;0,AC6430,'⚙️ Config'!$B$10)</f>
        <v>0.0075</v>
      </c>
      <c r="AG6430" s="88">
        <f t="shared" si="9"/>
        <v>8547.04665</v>
      </c>
      <c r="AH6430" s="88">
        <f>AG6430*'⚙️ Config'!$B$11</f>
        <v>42735.23325</v>
      </c>
      <c r="AI6430" s="88">
        <f>AH6430*'⚙️ Config'!$B$12</f>
        <v>12820.56998</v>
      </c>
      <c r="AJ6430" s="64"/>
      <c r="AK6430" s="84"/>
      <c r="AL6430" s="84"/>
      <c r="AM6430" s="84"/>
      <c r="AN6430" s="84"/>
      <c r="AO6430" s="84"/>
      <c r="AP6430" s="84"/>
      <c r="AQ6430" s="84"/>
    </row>
    <row r="6431" ht="15.0" customHeight="1">
      <c r="A6431" s="103">
        <v>6428.0</v>
      </c>
      <c r="B6431" s="104" t="s">
        <v>13404</v>
      </c>
      <c r="C6431" s="103" t="s">
        <v>141</v>
      </c>
      <c r="D6431" s="103" t="s">
        <v>13405</v>
      </c>
      <c r="E6431" s="105">
        <v>32.76</v>
      </c>
      <c r="F6431" s="103" t="s">
        <v>86</v>
      </c>
      <c r="G6431" s="103" t="s">
        <v>606</v>
      </c>
      <c r="H6431" s="106">
        <v>1139539.69</v>
      </c>
      <c r="I6431" s="103">
        <v>1.0</v>
      </c>
      <c r="J6431" s="107">
        <v>5.0</v>
      </c>
      <c r="K6431" s="104">
        <v>2021.0</v>
      </c>
      <c r="L6431" s="103" t="s">
        <v>630</v>
      </c>
      <c r="M6431" s="103">
        <v>2021.0</v>
      </c>
      <c r="N6431" s="103" t="s">
        <v>161</v>
      </c>
      <c r="O6431" s="65" t="str">
        <f t="shared" si="1"/>
        <v>269412060001</v>
      </c>
      <c r="P6431" s="65">
        <f t="shared" si="2"/>
        <v>0</v>
      </c>
      <c r="Q6431" s="65">
        <f t="shared" si="3"/>
        <v>0</v>
      </c>
      <c r="R6431" s="65" t="str">
        <f t="shared" si="12"/>
        <v>26.941.206/0001-00</v>
      </c>
      <c r="S6431" s="84"/>
      <c r="T6431" s="84" t="str">
        <f t="shared" si="10"/>
        <v/>
      </c>
      <c r="U6431" s="84" t="str">
        <f t="shared" si="11"/>
        <v/>
      </c>
      <c r="V6431" s="65" t="str">
        <f t="shared" si="5"/>
        <v/>
      </c>
      <c r="W6431" s="84"/>
      <c r="X6431" s="84"/>
      <c r="Y6431" s="85"/>
      <c r="Z6431" s="85"/>
      <c r="AA6431" s="65" t="str">
        <f t="shared" si="6"/>
        <v/>
      </c>
      <c r="AB6431" s="65" t="str">
        <f t="shared" si="7"/>
        <v/>
      </c>
      <c r="AC6431" s="86"/>
      <c r="AD6431" s="87" t="str">
        <f t="shared" si="8"/>
        <v/>
      </c>
      <c r="AE6431" s="84"/>
      <c r="AF6431" s="86">
        <f>IF(AC6431&gt;0,AC6431,'⚙️ Config'!$B$10)</f>
        <v>0.0075</v>
      </c>
      <c r="AG6431" s="88">
        <f t="shared" si="9"/>
        <v>8546.547675</v>
      </c>
      <c r="AH6431" s="88">
        <f>AG6431*'⚙️ Config'!$B$11</f>
        <v>42732.73838</v>
      </c>
      <c r="AI6431" s="88">
        <f>AH6431*'⚙️ Config'!$B$12</f>
        <v>12819.82151</v>
      </c>
      <c r="AJ6431" s="64"/>
      <c r="AK6431" s="84"/>
      <c r="AL6431" s="84"/>
      <c r="AM6431" s="84"/>
      <c r="AN6431" s="84"/>
      <c r="AO6431" s="84"/>
      <c r="AP6431" s="84"/>
      <c r="AQ6431" s="84"/>
    </row>
    <row r="6432" ht="15.0" customHeight="1">
      <c r="A6432" s="98">
        <v>6429.0</v>
      </c>
      <c r="B6432" s="99" t="s">
        <v>13406</v>
      </c>
      <c r="C6432" s="98" t="s">
        <v>141</v>
      </c>
      <c r="D6432" s="98" t="s">
        <v>13407</v>
      </c>
      <c r="E6432" s="100">
        <v>33.24</v>
      </c>
      <c r="F6432" s="98" t="s">
        <v>86</v>
      </c>
      <c r="G6432" s="98" t="s">
        <v>606</v>
      </c>
      <c r="H6432" s="101">
        <v>1139111.91</v>
      </c>
      <c r="I6432" s="98">
        <v>1.0</v>
      </c>
      <c r="J6432" s="102">
        <v>4.8</v>
      </c>
      <c r="K6432" s="99">
        <v>2021.0</v>
      </c>
      <c r="L6432" s="98" t="s">
        <v>630</v>
      </c>
      <c r="M6432" s="98">
        <v>2021.0</v>
      </c>
      <c r="N6432" s="98" t="s">
        <v>161</v>
      </c>
      <c r="O6432" s="65" t="str">
        <f t="shared" si="1"/>
        <v>266677680001</v>
      </c>
      <c r="P6432" s="65">
        <f t="shared" si="2"/>
        <v>0</v>
      </c>
      <c r="Q6432" s="65">
        <f t="shared" si="3"/>
        <v>7</v>
      </c>
      <c r="R6432" s="65" t="str">
        <f t="shared" si="12"/>
        <v>26.667.768/0001-07</v>
      </c>
      <c r="S6432" s="84"/>
      <c r="T6432" s="84" t="str">
        <f t="shared" si="10"/>
        <v/>
      </c>
      <c r="U6432" s="84" t="str">
        <f t="shared" si="11"/>
        <v/>
      </c>
      <c r="V6432" s="65" t="str">
        <f t="shared" si="5"/>
        <v/>
      </c>
      <c r="W6432" s="84"/>
      <c r="X6432" s="84"/>
      <c r="Y6432" s="85"/>
      <c r="Z6432" s="85"/>
      <c r="AA6432" s="65" t="str">
        <f t="shared" si="6"/>
        <v/>
      </c>
      <c r="AB6432" s="65" t="str">
        <f t="shared" si="7"/>
        <v/>
      </c>
      <c r="AC6432" s="86"/>
      <c r="AD6432" s="87" t="str">
        <f t="shared" si="8"/>
        <v/>
      </c>
      <c r="AE6432" s="84"/>
      <c r="AF6432" s="86">
        <f>IF(AC6432&gt;0,AC6432,'⚙️ Config'!$B$10)</f>
        <v>0.0075</v>
      </c>
      <c r="AG6432" s="88">
        <f t="shared" si="9"/>
        <v>8543.339325</v>
      </c>
      <c r="AH6432" s="88">
        <f>AG6432*'⚙️ Config'!$B$11</f>
        <v>42716.69663</v>
      </c>
      <c r="AI6432" s="88">
        <f>AH6432*'⚙️ Config'!$B$12</f>
        <v>12815.00899</v>
      </c>
      <c r="AJ6432" s="64"/>
      <c r="AK6432" s="84"/>
      <c r="AL6432" s="84"/>
      <c r="AM6432" s="84"/>
      <c r="AN6432" s="84"/>
      <c r="AO6432" s="84"/>
      <c r="AP6432" s="84"/>
      <c r="AQ6432" s="84"/>
    </row>
    <row r="6433" ht="15.0" customHeight="1">
      <c r="A6433" s="98">
        <v>6430.0</v>
      </c>
      <c r="B6433" s="99" t="s">
        <v>13408</v>
      </c>
      <c r="C6433" s="98" t="s">
        <v>141</v>
      </c>
      <c r="D6433" s="98" t="s">
        <v>13409</v>
      </c>
      <c r="E6433" s="100">
        <v>34.92</v>
      </c>
      <c r="F6433" s="98" t="s">
        <v>86</v>
      </c>
      <c r="G6433" s="98" t="s">
        <v>606</v>
      </c>
      <c r="H6433" s="101">
        <v>1138800.08</v>
      </c>
      <c r="I6433" s="98">
        <v>1.0</v>
      </c>
      <c r="J6433" s="102">
        <v>4.2</v>
      </c>
      <c r="K6433" s="99">
        <v>2022.0</v>
      </c>
      <c r="L6433" s="98" t="s">
        <v>630</v>
      </c>
      <c r="M6433" s="98">
        <v>2022.0</v>
      </c>
      <c r="N6433" s="98" t="s">
        <v>161</v>
      </c>
      <c r="O6433" s="65" t="str">
        <f t="shared" si="1"/>
        <v>207365710001</v>
      </c>
      <c r="P6433" s="65">
        <f t="shared" si="2"/>
        <v>0</v>
      </c>
      <c r="Q6433" s="65">
        <f t="shared" si="3"/>
        <v>4</v>
      </c>
      <c r="R6433" s="65" t="str">
        <f t="shared" si="12"/>
        <v>20.736.571/0001-04</v>
      </c>
      <c r="S6433" s="84"/>
      <c r="T6433" s="84" t="str">
        <f t="shared" si="10"/>
        <v/>
      </c>
      <c r="U6433" s="84" t="str">
        <f t="shared" si="11"/>
        <v/>
      </c>
      <c r="V6433" s="65" t="str">
        <f t="shared" si="5"/>
        <v/>
      </c>
      <c r="W6433" s="84"/>
      <c r="X6433" s="84"/>
      <c r="Y6433" s="85"/>
      <c r="Z6433" s="85"/>
      <c r="AA6433" s="65" t="str">
        <f t="shared" si="6"/>
        <v/>
      </c>
      <c r="AB6433" s="65" t="str">
        <f t="shared" si="7"/>
        <v/>
      </c>
      <c r="AC6433" s="86"/>
      <c r="AD6433" s="87" t="str">
        <f t="shared" si="8"/>
        <v/>
      </c>
      <c r="AE6433" s="84"/>
      <c r="AF6433" s="86">
        <f>IF(AC6433&gt;0,AC6433,'⚙️ Config'!$B$10)</f>
        <v>0.0075</v>
      </c>
      <c r="AG6433" s="88">
        <f t="shared" si="9"/>
        <v>8541.0006</v>
      </c>
      <c r="AH6433" s="88">
        <f>AG6433*'⚙️ Config'!$B$11</f>
        <v>42705.003</v>
      </c>
      <c r="AI6433" s="88">
        <f>AH6433*'⚙️ Config'!$B$12</f>
        <v>12811.5009</v>
      </c>
      <c r="AJ6433" s="64"/>
      <c r="AK6433" s="84"/>
      <c r="AL6433" s="84"/>
      <c r="AM6433" s="84"/>
      <c r="AN6433" s="84"/>
      <c r="AO6433" s="84"/>
      <c r="AP6433" s="84"/>
      <c r="AQ6433" s="84"/>
    </row>
    <row r="6434" ht="15.0" customHeight="1">
      <c r="A6434" s="103">
        <v>6431.0</v>
      </c>
      <c r="B6434" s="104" t="s">
        <v>13410</v>
      </c>
      <c r="C6434" s="103" t="s">
        <v>141</v>
      </c>
      <c r="D6434" s="103" t="s">
        <v>13411</v>
      </c>
      <c r="E6434" s="105">
        <v>32.76</v>
      </c>
      <c r="F6434" s="103" t="s">
        <v>86</v>
      </c>
      <c r="G6434" s="103" t="s">
        <v>606</v>
      </c>
      <c r="H6434" s="106">
        <v>1138710.69</v>
      </c>
      <c r="I6434" s="103">
        <v>1.0</v>
      </c>
      <c r="J6434" s="107">
        <v>5.0</v>
      </c>
      <c r="K6434" s="104">
        <v>2021.0</v>
      </c>
      <c r="L6434" s="103" t="s">
        <v>630</v>
      </c>
      <c r="M6434" s="103">
        <v>2021.0</v>
      </c>
      <c r="N6434" s="103" t="s">
        <v>161</v>
      </c>
      <c r="O6434" s="65" t="str">
        <f t="shared" si="1"/>
        <v>216091400001</v>
      </c>
      <c r="P6434" s="65">
        <f t="shared" si="2"/>
        <v>3</v>
      </c>
      <c r="Q6434" s="65">
        <f t="shared" si="3"/>
        <v>1</v>
      </c>
      <c r="R6434" s="65" t="str">
        <f t="shared" si="12"/>
        <v>21.609.140/0001-31</v>
      </c>
      <c r="S6434" s="84"/>
      <c r="T6434" s="84" t="str">
        <f t="shared" si="10"/>
        <v/>
      </c>
      <c r="U6434" s="84" t="str">
        <f t="shared" si="11"/>
        <v/>
      </c>
      <c r="V6434" s="65" t="str">
        <f t="shared" si="5"/>
        <v/>
      </c>
      <c r="W6434" s="84"/>
      <c r="X6434" s="84"/>
      <c r="Y6434" s="85"/>
      <c r="Z6434" s="85"/>
      <c r="AA6434" s="65" t="str">
        <f t="shared" si="6"/>
        <v/>
      </c>
      <c r="AB6434" s="65" t="str">
        <f t="shared" si="7"/>
        <v/>
      </c>
      <c r="AC6434" s="86"/>
      <c r="AD6434" s="87" t="str">
        <f t="shared" si="8"/>
        <v/>
      </c>
      <c r="AE6434" s="84"/>
      <c r="AF6434" s="86">
        <f>IF(AC6434&gt;0,AC6434,'⚙️ Config'!$B$10)</f>
        <v>0.0075</v>
      </c>
      <c r="AG6434" s="88">
        <f t="shared" si="9"/>
        <v>8540.330175</v>
      </c>
      <c r="AH6434" s="88">
        <f>AG6434*'⚙️ Config'!$B$11</f>
        <v>42701.65088</v>
      </c>
      <c r="AI6434" s="88">
        <f>AH6434*'⚙️ Config'!$B$12</f>
        <v>12810.49526</v>
      </c>
      <c r="AJ6434" s="64"/>
      <c r="AK6434" s="84"/>
      <c r="AL6434" s="84"/>
      <c r="AM6434" s="84"/>
      <c r="AN6434" s="84"/>
      <c r="AO6434" s="84"/>
      <c r="AP6434" s="84"/>
      <c r="AQ6434" s="84"/>
    </row>
    <row r="6435" ht="15.0" customHeight="1">
      <c r="A6435" s="103">
        <v>6432.0</v>
      </c>
      <c r="B6435" s="104" t="s">
        <v>13412</v>
      </c>
      <c r="C6435" s="103" t="s">
        <v>141</v>
      </c>
      <c r="D6435" s="103" t="s">
        <v>13413</v>
      </c>
      <c r="E6435" s="105">
        <v>34.61</v>
      </c>
      <c r="F6435" s="103" t="s">
        <v>86</v>
      </c>
      <c r="G6435" s="103" t="s">
        <v>606</v>
      </c>
      <c r="H6435" s="106">
        <v>1137647.24</v>
      </c>
      <c r="I6435" s="103">
        <v>1.0</v>
      </c>
      <c r="J6435" s="107">
        <v>4.3</v>
      </c>
      <c r="K6435" s="104">
        <v>2021.0</v>
      </c>
      <c r="L6435" s="103" t="s">
        <v>202</v>
      </c>
      <c r="M6435" s="103">
        <v>2021.0</v>
      </c>
      <c r="N6435" s="103" t="s">
        <v>161</v>
      </c>
      <c r="O6435" s="65" t="str">
        <f t="shared" si="1"/>
        <v>260303010001</v>
      </c>
      <c r="P6435" s="65">
        <f t="shared" si="2"/>
        <v>5</v>
      </c>
      <c r="Q6435" s="65">
        <f t="shared" si="3"/>
        <v>1</v>
      </c>
      <c r="R6435" s="65" t="str">
        <f t="shared" si="12"/>
        <v>26.030.301/0001-51</v>
      </c>
      <c r="S6435" s="84"/>
      <c r="T6435" s="84" t="str">
        <f t="shared" si="10"/>
        <v/>
      </c>
      <c r="U6435" s="84" t="str">
        <f t="shared" si="11"/>
        <v/>
      </c>
      <c r="V6435" s="65" t="str">
        <f t="shared" si="5"/>
        <v/>
      </c>
      <c r="W6435" s="84"/>
      <c r="X6435" s="84"/>
      <c r="Y6435" s="85"/>
      <c r="Z6435" s="85"/>
      <c r="AA6435" s="65" t="str">
        <f t="shared" si="6"/>
        <v/>
      </c>
      <c r="AB6435" s="65" t="str">
        <f t="shared" si="7"/>
        <v/>
      </c>
      <c r="AC6435" s="86"/>
      <c r="AD6435" s="87" t="str">
        <f t="shared" si="8"/>
        <v/>
      </c>
      <c r="AE6435" s="84"/>
      <c r="AF6435" s="86">
        <f>IF(AC6435&gt;0,AC6435,'⚙️ Config'!$B$10)</f>
        <v>0.0075</v>
      </c>
      <c r="AG6435" s="88">
        <f t="shared" si="9"/>
        <v>8532.3543</v>
      </c>
      <c r="AH6435" s="88">
        <f>AG6435*'⚙️ Config'!$B$11</f>
        <v>42661.7715</v>
      </c>
      <c r="AI6435" s="88">
        <f>AH6435*'⚙️ Config'!$B$12</f>
        <v>12798.53145</v>
      </c>
      <c r="AJ6435" s="64"/>
      <c r="AK6435" s="84"/>
      <c r="AL6435" s="84"/>
      <c r="AM6435" s="84"/>
      <c r="AN6435" s="84"/>
      <c r="AO6435" s="84"/>
      <c r="AP6435" s="84"/>
      <c r="AQ6435" s="84"/>
    </row>
    <row r="6436" ht="15.0" customHeight="1">
      <c r="A6436" s="103">
        <v>6433.0</v>
      </c>
      <c r="B6436" s="104" t="s">
        <v>13414</v>
      </c>
      <c r="C6436" s="103" t="s">
        <v>141</v>
      </c>
      <c r="D6436" s="103" t="s">
        <v>13415</v>
      </c>
      <c r="E6436" s="105">
        <v>33.49</v>
      </c>
      <c r="F6436" s="103" t="s">
        <v>86</v>
      </c>
      <c r="G6436" s="103" t="s">
        <v>606</v>
      </c>
      <c r="H6436" s="106">
        <v>1136219.48</v>
      </c>
      <c r="I6436" s="103">
        <v>1.0</v>
      </c>
      <c r="J6436" s="107">
        <v>4.7</v>
      </c>
      <c r="K6436" s="104">
        <v>2021.0</v>
      </c>
      <c r="L6436" s="103" t="s">
        <v>630</v>
      </c>
      <c r="M6436" s="103">
        <v>2021.0</v>
      </c>
      <c r="N6436" s="103" t="s">
        <v>342</v>
      </c>
      <c r="O6436" s="65" t="str">
        <f t="shared" si="1"/>
        <v>063768210001</v>
      </c>
      <c r="P6436" s="65">
        <f t="shared" si="2"/>
        <v>0</v>
      </c>
      <c r="Q6436" s="65">
        <f t="shared" si="3"/>
        <v>3</v>
      </c>
      <c r="R6436" s="65" t="str">
        <f t="shared" si="12"/>
        <v>06.376.821/0001-03</v>
      </c>
      <c r="S6436" s="84"/>
      <c r="T6436" s="84" t="str">
        <f t="shared" si="10"/>
        <v/>
      </c>
      <c r="U6436" s="84" t="str">
        <f t="shared" si="11"/>
        <v/>
      </c>
      <c r="V6436" s="65" t="str">
        <f t="shared" si="5"/>
        <v/>
      </c>
      <c r="W6436" s="84"/>
      <c r="X6436" s="84"/>
      <c r="Y6436" s="85"/>
      <c r="Z6436" s="85"/>
      <c r="AA6436" s="65" t="str">
        <f t="shared" si="6"/>
        <v/>
      </c>
      <c r="AB6436" s="65" t="str">
        <f t="shared" si="7"/>
        <v/>
      </c>
      <c r="AC6436" s="86"/>
      <c r="AD6436" s="87" t="str">
        <f t="shared" si="8"/>
        <v/>
      </c>
      <c r="AE6436" s="84"/>
      <c r="AF6436" s="86">
        <f>IF(AC6436&gt;0,AC6436,'⚙️ Config'!$B$10)</f>
        <v>0.0075</v>
      </c>
      <c r="AG6436" s="88">
        <f t="shared" si="9"/>
        <v>8521.6461</v>
      </c>
      <c r="AH6436" s="88">
        <f>AG6436*'⚙️ Config'!$B$11</f>
        <v>42608.2305</v>
      </c>
      <c r="AI6436" s="88">
        <f>AH6436*'⚙️ Config'!$B$12</f>
        <v>12782.46915</v>
      </c>
      <c r="AJ6436" s="64"/>
      <c r="AK6436" s="84"/>
      <c r="AL6436" s="84"/>
      <c r="AM6436" s="84"/>
      <c r="AN6436" s="84"/>
      <c r="AO6436" s="84"/>
      <c r="AP6436" s="84"/>
      <c r="AQ6436" s="84"/>
    </row>
    <row r="6437" ht="15.0" customHeight="1">
      <c r="A6437" s="98">
        <v>6434.0</v>
      </c>
      <c r="B6437" s="99" t="s">
        <v>13416</v>
      </c>
      <c r="C6437" s="98" t="s">
        <v>141</v>
      </c>
      <c r="D6437" s="98" t="s">
        <v>13417</v>
      </c>
      <c r="E6437" s="100">
        <v>32.99</v>
      </c>
      <c r="F6437" s="98" t="s">
        <v>86</v>
      </c>
      <c r="G6437" s="98" t="s">
        <v>606</v>
      </c>
      <c r="H6437" s="101">
        <v>1136052.38</v>
      </c>
      <c r="I6437" s="98">
        <v>1.0</v>
      </c>
      <c r="J6437" s="102">
        <v>4.9</v>
      </c>
      <c r="K6437" s="99">
        <v>2021.0</v>
      </c>
      <c r="L6437" s="98" t="s">
        <v>202</v>
      </c>
      <c r="M6437" s="98">
        <v>2021.0</v>
      </c>
      <c r="N6437" s="98" t="s">
        <v>161</v>
      </c>
      <c r="O6437" s="65" t="str">
        <f t="shared" si="1"/>
        <v>190263210001</v>
      </c>
      <c r="P6437" s="65">
        <f t="shared" si="2"/>
        <v>9</v>
      </c>
      <c r="Q6437" s="65">
        <f t="shared" si="3"/>
        <v>3</v>
      </c>
      <c r="R6437" s="65" t="str">
        <f t="shared" si="12"/>
        <v>19.026.321/0001-93</v>
      </c>
      <c r="S6437" s="84"/>
      <c r="T6437" s="84" t="str">
        <f t="shared" si="10"/>
        <v/>
      </c>
      <c r="U6437" s="84" t="str">
        <f t="shared" si="11"/>
        <v/>
      </c>
      <c r="V6437" s="65" t="str">
        <f t="shared" si="5"/>
        <v/>
      </c>
      <c r="W6437" s="84"/>
      <c r="X6437" s="84"/>
      <c r="Y6437" s="85"/>
      <c r="Z6437" s="85"/>
      <c r="AA6437" s="65" t="str">
        <f t="shared" si="6"/>
        <v/>
      </c>
      <c r="AB6437" s="65" t="str">
        <f t="shared" si="7"/>
        <v/>
      </c>
      <c r="AC6437" s="86"/>
      <c r="AD6437" s="87" t="str">
        <f t="shared" si="8"/>
        <v/>
      </c>
      <c r="AE6437" s="84"/>
      <c r="AF6437" s="86">
        <f>IF(AC6437&gt;0,AC6437,'⚙️ Config'!$B$10)</f>
        <v>0.0075</v>
      </c>
      <c r="AG6437" s="88">
        <f t="shared" si="9"/>
        <v>8520.39285</v>
      </c>
      <c r="AH6437" s="88">
        <f>AG6437*'⚙️ Config'!$B$11</f>
        <v>42601.96425</v>
      </c>
      <c r="AI6437" s="88">
        <f>AH6437*'⚙️ Config'!$B$12</f>
        <v>12780.58928</v>
      </c>
      <c r="AJ6437" s="64"/>
      <c r="AK6437" s="84"/>
      <c r="AL6437" s="84"/>
      <c r="AM6437" s="84"/>
      <c r="AN6437" s="84"/>
      <c r="AO6437" s="84"/>
      <c r="AP6437" s="84"/>
      <c r="AQ6437" s="84"/>
    </row>
    <row r="6438" ht="15.0" customHeight="1">
      <c r="A6438" s="103">
        <v>6435.0</v>
      </c>
      <c r="B6438" s="104" t="s">
        <v>13418</v>
      </c>
      <c r="C6438" s="103" t="s">
        <v>13419</v>
      </c>
      <c r="D6438" s="103" t="s">
        <v>13420</v>
      </c>
      <c r="E6438" s="105">
        <v>34.61</v>
      </c>
      <c r="F6438" s="103" t="s">
        <v>86</v>
      </c>
      <c r="G6438" s="103" t="s">
        <v>606</v>
      </c>
      <c r="H6438" s="106">
        <v>1135074.09</v>
      </c>
      <c r="I6438" s="103">
        <v>1.0</v>
      </c>
      <c r="J6438" s="107">
        <v>4.3</v>
      </c>
      <c r="K6438" s="104">
        <v>2021.0</v>
      </c>
      <c r="L6438" s="103" t="s">
        <v>630</v>
      </c>
      <c r="M6438" s="103">
        <v>2021.0</v>
      </c>
      <c r="N6438" s="103" t="s">
        <v>161</v>
      </c>
      <c r="O6438" s="65" t="str">
        <f t="shared" si="1"/>
        <v>171248670001</v>
      </c>
      <c r="P6438" s="65">
        <f t="shared" si="2"/>
        <v>5</v>
      </c>
      <c r="Q6438" s="65">
        <f t="shared" si="3"/>
        <v>1</v>
      </c>
      <c r="R6438" s="65" t="str">
        <f t="shared" si="12"/>
        <v>17.124.867/0001-51</v>
      </c>
      <c r="S6438" s="84"/>
      <c r="T6438" s="84" t="str">
        <f t="shared" si="10"/>
        <v/>
      </c>
      <c r="U6438" s="84" t="str">
        <f t="shared" si="11"/>
        <v/>
      </c>
      <c r="V6438" s="65" t="str">
        <f t="shared" si="5"/>
        <v/>
      </c>
      <c r="W6438" s="84"/>
      <c r="X6438" s="84"/>
      <c r="Y6438" s="85"/>
      <c r="Z6438" s="85"/>
      <c r="AA6438" s="65" t="str">
        <f t="shared" si="6"/>
        <v/>
      </c>
      <c r="AB6438" s="65" t="str">
        <f t="shared" si="7"/>
        <v/>
      </c>
      <c r="AC6438" s="86"/>
      <c r="AD6438" s="87" t="str">
        <f t="shared" si="8"/>
        <v/>
      </c>
      <c r="AE6438" s="84"/>
      <c r="AF6438" s="86">
        <f>IF(AC6438&gt;0,AC6438,'⚙️ Config'!$B$10)</f>
        <v>0.0075</v>
      </c>
      <c r="AG6438" s="88">
        <f t="shared" si="9"/>
        <v>8513.055675</v>
      </c>
      <c r="AH6438" s="88">
        <f>AG6438*'⚙️ Config'!$B$11</f>
        <v>42565.27838</v>
      </c>
      <c r="AI6438" s="88">
        <f>AH6438*'⚙️ Config'!$B$12</f>
        <v>12769.58351</v>
      </c>
      <c r="AJ6438" s="64"/>
      <c r="AK6438" s="84"/>
      <c r="AL6438" s="84"/>
      <c r="AM6438" s="84"/>
      <c r="AN6438" s="84"/>
      <c r="AO6438" s="84"/>
      <c r="AP6438" s="84"/>
      <c r="AQ6438" s="84"/>
    </row>
    <row r="6439" ht="15.0" customHeight="1">
      <c r="A6439" s="103">
        <v>6436.0</v>
      </c>
      <c r="B6439" s="104" t="s">
        <v>13421</v>
      </c>
      <c r="C6439" s="103" t="s">
        <v>141</v>
      </c>
      <c r="D6439" s="103" t="s">
        <v>13422</v>
      </c>
      <c r="E6439" s="105">
        <v>33.76</v>
      </c>
      <c r="F6439" s="103" t="s">
        <v>86</v>
      </c>
      <c r="G6439" s="103" t="s">
        <v>606</v>
      </c>
      <c r="H6439" s="106">
        <v>1134449.72</v>
      </c>
      <c r="I6439" s="103">
        <v>1.0</v>
      </c>
      <c r="J6439" s="107">
        <v>4.6</v>
      </c>
      <c r="K6439" s="104">
        <v>2021.0</v>
      </c>
      <c r="L6439" s="103" t="s">
        <v>630</v>
      </c>
      <c r="M6439" s="103">
        <v>2021.0</v>
      </c>
      <c r="N6439" s="103" t="s">
        <v>161</v>
      </c>
      <c r="O6439" s="65" t="str">
        <f t="shared" si="1"/>
        <v>107769840001</v>
      </c>
      <c r="P6439" s="65">
        <f t="shared" si="2"/>
        <v>5</v>
      </c>
      <c r="Q6439" s="65">
        <f t="shared" si="3"/>
        <v>0</v>
      </c>
      <c r="R6439" s="65" t="str">
        <f t="shared" si="12"/>
        <v>10.776.984/0001-50</v>
      </c>
      <c r="S6439" s="84"/>
      <c r="T6439" s="84" t="str">
        <f t="shared" si="10"/>
        <v/>
      </c>
      <c r="U6439" s="84" t="str">
        <f t="shared" si="11"/>
        <v/>
      </c>
      <c r="V6439" s="65" t="str">
        <f t="shared" si="5"/>
        <v/>
      </c>
      <c r="W6439" s="84"/>
      <c r="X6439" s="84"/>
      <c r="Y6439" s="85"/>
      <c r="Z6439" s="85"/>
      <c r="AA6439" s="65" t="str">
        <f t="shared" si="6"/>
        <v/>
      </c>
      <c r="AB6439" s="65" t="str">
        <f t="shared" si="7"/>
        <v/>
      </c>
      <c r="AC6439" s="86"/>
      <c r="AD6439" s="87" t="str">
        <f t="shared" si="8"/>
        <v/>
      </c>
      <c r="AE6439" s="84"/>
      <c r="AF6439" s="86">
        <f>IF(AC6439&gt;0,AC6439,'⚙️ Config'!$B$10)</f>
        <v>0.0075</v>
      </c>
      <c r="AG6439" s="88">
        <f t="shared" si="9"/>
        <v>8508.3729</v>
      </c>
      <c r="AH6439" s="88">
        <f>AG6439*'⚙️ Config'!$B$11</f>
        <v>42541.8645</v>
      </c>
      <c r="AI6439" s="88">
        <f>AH6439*'⚙️ Config'!$B$12</f>
        <v>12762.55935</v>
      </c>
      <c r="AJ6439" s="64"/>
      <c r="AK6439" s="84"/>
      <c r="AL6439" s="84"/>
      <c r="AM6439" s="84"/>
      <c r="AN6439" s="84"/>
      <c r="AO6439" s="84"/>
      <c r="AP6439" s="84"/>
      <c r="AQ6439" s="84"/>
    </row>
    <row r="6440" ht="15.0" customHeight="1">
      <c r="A6440" s="103">
        <v>6437.0</v>
      </c>
      <c r="B6440" s="104" t="s">
        <v>13423</v>
      </c>
      <c r="C6440" s="103" t="s">
        <v>11059</v>
      </c>
      <c r="D6440" s="103" t="s">
        <v>13424</v>
      </c>
      <c r="E6440" s="105">
        <v>33.49</v>
      </c>
      <c r="F6440" s="103" t="s">
        <v>86</v>
      </c>
      <c r="G6440" s="103" t="s">
        <v>606</v>
      </c>
      <c r="H6440" s="106">
        <v>1133543.78</v>
      </c>
      <c r="I6440" s="103">
        <v>1.0</v>
      </c>
      <c r="J6440" s="107">
        <v>4.7</v>
      </c>
      <c r="K6440" s="104">
        <v>2021.0</v>
      </c>
      <c r="L6440" s="103" t="s">
        <v>630</v>
      </c>
      <c r="M6440" s="103">
        <v>2021.0</v>
      </c>
      <c r="N6440" s="103" t="s">
        <v>161</v>
      </c>
      <c r="O6440" s="65" t="str">
        <f t="shared" si="1"/>
        <v>178249750001</v>
      </c>
      <c r="P6440" s="65">
        <f t="shared" si="2"/>
        <v>3</v>
      </c>
      <c r="Q6440" s="65">
        <f t="shared" si="3"/>
        <v>7</v>
      </c>
      <c r="R6440" s="65" t="str">
        <f t="shared" si="12"/>
        <v>17.824.975/0001-37</v>
      </c>
      <c r="S6440" s="84"/>
      <c r="T6440" s="84" t="str">
        <f t="shared" si="10"/>
        <v/>
      </c>
      <c r="U6440" s="84" t="str">
        <f t="shared" si="11"/>
        <v/>
      </c>
      <c r="V6440" s="65" t="str">
        <f t="shared" si="5"/>
        <v/>
      </c>
      <c r="W6440" s="84"/>
      <c r="X6440" s="84"/>
      <c r="Y6440" s="85"/>
      <c r="Z6440" s="85"/>
      <c r="AA6440" s="65" t="str">
        <f t="shared" si="6"/>
        <v/>
      </c>
      <c r="AB6440" s="65" t="str">
        <f t="shared" si="7"/>
        <v/>
      </c>
      <c r="AC6440" s="86"/>
      <c r="AD6440" s="87" t="str">
        <f t="shared" si="8"/>
        <v/>
      </c>
      <c r="AE6440" s="84"/>
      <c r="AF6440" s="86">
        <f>IF(AC6440&gt;0,AC6440,'⚙️ Config'!$B$10)</f>
        <v>0.0075</v>
      </c>
      <c r="AG6440" s="88">
        <f t="shared" si="9"/>
        <v>8501.57835</v>
      </c>
      <c r="AH6440" s="88">
        <f>AG6440*'⚙️ Config'!$B$11</f>
        <v>42507.89175</v>
      </c>
      <c r="AI6440" s="88">
        <f>AH6440*'⚙️ Config'!$B$12</f>
        <v>12752.36753</v>
      </c>
      <c r="AJ6440" s="64"/>
      <c r="AK6440" s="84"/>
      <c r="AL6440" s="84"/>
      <c r="AM6440" s="84"/>
      <c r="AN6440" s="84"/>
      <c r="AO6440" s="84"/>
      <c r="AP6440" s="84"/>
      <c r="AQ6440" s="84"/>
    </row>
    <row r="6441" ht="15.0" customHeight="1">
      <c r="A6441" s="103">
        <v>6438.0</v>
      </c>
      <c r="B6441" s="104" t="s">
        <v>13425</v>
      </c>
      <c r="C6441" s="103" t="s">
        <v>141</v>
      </c>
      <c r="D6441" s="103" t="s">
        <v>13426</v>
      </c>
      <c r="E6441" s="105">
        <v>32.99</v>
      </c>
      <c r="F6441" s="103" t="s">
        <v>86</v>
      </c>
      <c r="G6441" s="103" t="s">
        <v>606</v>
      </c>
      <c r="H6441" s="106">
        <v>1133284.79</v>
      </c>
      <c r="I6441" s="103">
        <v>1.0</v>
      </c>
      <c r="J6441" s="107">
        <v>4.9</v>
      </c>
      <c r="K6441" s="104">
        <v>2021.0</v>
      </c>
      <c r="L6441" s="103" t="s">
        <v>630</v>
      </c>
      <c r="M6441" s="103">
        <v>2021.0</v>
      </c>
      <c r="N6441" s="103" t="s">
        <v>145</v>
      </c>
      <c r="O6441" s="65" t="str">
        <f t="shared" si="1"/>
        <v>034100780001</v>
      </c>
      <c r="P6441" s="65">
        <f t="shared" si="2"/>
        <v>7</v>
      </c>
      <c r="Q6441" s="65">
        <f t="shared" si="3"/>
        <v>2</v>
      </c>
      <c r="R6441" s="65" t="str">
        <f t="shared" si="12"/>
        <v>03.410.078/0001-72</v>
      </c>
      <c r="S6441" s="84"/>
      <c r="T6441" s="84" t="str">
        <f t="shared" si="10"/>
        <v/>
      </c>
      <c r="U6441" s="84" t="str">
        <f t="shared" si="11"/>
        <v/>
      </c>
      <c r="V6441" s="65" t="str">
        <f t="shared" si="5"/>
        <v/>
      </c>
      <c r="W6441" s="84"/>
      <c r="X6441" s="84"/>
      <c r="Y6441" s="85"/>
      <c r="Z6441" s="85"/>
      <c r="AA6441" s="65" t="str">
        <f t="shared" si="6"/>
        <v/>
      </c>
      <c r="AB6441" s="65" t="str">
        <f t="shared" si="7"/>
        <v/>
      </c>
      <c r="AC6441" s="86"/>
      <c r="AD6441" s="87" t="str">
        <f t="shared" si="8"/>
        <v/>
      </c>
      <c r="AE6441" s="84"/>
      <c r="AF6441" s="86">
        <f>IF(AC6441&gt;0,AC6441,'⚙️ Config'!$B$10)</f>
        <v>0.0075</v>
      </c>
      <c r="AG6441" s="88">
        <f t="shared" si="9"/>
        <v>8499.635925</v>
      </c>
      <c r="AH6441" s="88">
        <f>AG6441*'⚙️ Config'!$B$11</f>
        <v>42498.17963</v>
      </c>
      <c r="AI6441" s="88">
        <f>AH6441*'⚙️ Config'!$B$12</f>
        <v>12749.45389</v>
      </c>
      <c r="AJ6441" s="64"/>
      <c r="AK6441" s="84"/>
      <c r="AL6441" s="84"/>
      <c r="AM6441" s="84"/>
      <c r="AN6441" s="84"/>
      <c r="AO6441" s="84"/>
      <c r="AP6441" s="84"/>
      <c r="AQ6441" s="84"/>
    </row>
    <row r="6442" ht="15.0" customHeight="1">
      <c r="A6442" s="98">
        <v>6439.0</v>
      </c>
      <c r="B6442" s="99" t="s">
        <v>13427</v>
      </c>
      <c r="C6442" s="98" t="s">
        <v>141</v>
      </c>
      <c r="D6442" s="98" t="s">
        <v>13428</v>
      </c>
      <c r="E6442" s="100">
        <v>32.76</v>
      </c>
      <c r="F6442" s="98" t="s">
        <v>86</v>
      </c>
      <c r="G6442" s="98" t="s">
        <v>606</v>
      </c>
      <c r="H6442" s="101">
        <v>1133256.32</v>
      </c>
      <c r="I6442" s="98">
        <v>1.0</v>
      </c>
      <c r="J6442" s="102">
        <v>5.0</v>
      </c>
      <c r="K6442" s="99">
        <v>2021.0</v>
      </c>
      <c r="L6442" s="98" t="s">
        <v>630</v>
      </c>
      <c r="M6442" s="98">
        <v>2021.0</v>
      </c>
      <c r="N6442" s="98" t="s">
        <v>161</v>
      </c>
      <c r="O6442" s="65" t="str">
        <f t="shared" si="1"/>
        <v>091609910001</v>
      </c>
      <c r="P6442" s="65">
        <f t="shared" si="2"/>
        <v>4</v>
      </c>
      <c r="Q6442" s="65">
        <f t="shared" si="3"/>
        <v>4</v>
      </c>
      <c r="R6442" s="65" t="str">
        <f t="shared" si="12"/>
        <v>09.160.991/0001-44</v>
      </c>
      <c r="S6442" s="84"/>
      <c r="T6442" s="84" t="str">
        <f t="shared" si="10"/>
        <v/>
      </c>
      <c r="U6442" s="84" t="str">
        <f t="shared" si="11"/>
        <v/>
      </c>
      <c r="V6442" s="65" t="str">
        <f t="shared" si="5"/>
        <v/>
      </c>
      <c r="W6442" s="84"/>
      <c r="X6442" s="84"/>
      <c r="Y6442" s="85"/>
      <c r="Z6442" s="85"/>
      <c r="AA6442" s="65" t="str">
        <f t="shared" si="6"/>
        <v/>
      </c>
      <c r="AB6442" s="65" t="str">
        <f t="shared" si="7"/>
        <v/>
      </c>
      <c r="AC6442" s="86"/>
      <c r="AD6442" s="87" t="str">
        <f t="shared" si="8"/>
        <v/>
      </c>
      <c r="AE6442" s="84"/>
      <c r="AF6442" s="86">
        <f>IF(AC6442&gt;0,AC6442,'⚙️ Config'!$B$10)</f>
        <v>0.0075</v>
      </c>
      <c r="AG6442" s="88">
        <f t="shared" si="9"/>
        <v>8499.4224</v>
      </c>
      <c r="AH6442" s="88">
        <f>AG6442*'⚙️ Config'!$B$11</f>
        <v>42497.112</v>
      </c>
      <c r="AI6442" s="88">
        <f>AH6442*'⚙️ Config'!$B$12</f>
        <v>12749.1336</v>
      </c>
      <c r="AJ6442" s="64"/>
      <c r="AK6442" s="84"/>
      <c r="AL6442" s="84"/>
      <c r="AM6442" s="84"/>
      <c r="AN6442" s="84"/>
      <c r="AO6442" s="84"/>
      <c r="AP6442" s="84"/>
      <c r="AQ6442" s="84"/>
    </row>
    <row r="6443" ht="15.0" customHeight="1">
      <c r="A6443" s="103">
        <v>6440.0</v>
      </c>
      <c r="B6443" s="104" t="s">
        <v>13429</v>
      </c>
      <c r="C6443" s="103" t="s">
        <v>141</v>
      </c>
      <c r="D6443" s="103" t="s">
        <v>13430</v>
      </c>
      <c r="E6443" s="105">
        <v>33.49</v>
      </c>
      <c r="F6443" s="103" t="s">
        <v>86</v>
      </c>
      <c r="G6443" s="103" t="s">
        <v>606</v>
      </c>
      <c r="H6443" s="106">
        <v>1132695.34</v>
      </c>
      <c r="I6443" s="103">
        <v>1.0</v>
      </c>
      <c r="J6443" s="107">
        <v>4.7</v>
      </c>
      <c r="K6443" s="104">
        <v>2021.0</v>
      </c>
      <c r="L6443" s="103" t="s">
        <v>630</v>
      </c>
      <c r="M6443" s="103">
        <v>2021.0</v>
      </c>
      <c r="N6443" s="103" t="s">
        <v>161</v>
      </c>
      <c r="O6443" s="65" t="str">
        <f t="shared" si="1"/>
        <v>014046630001</v>
      </c>
      <c r="P6443" s="65">
        <f t="shared" si="2"/>
        <v>3</v>
      </c>
      <c r="Q6443" s="65">
        <f t="shared" si="3"/>
        <v>4</v>
      </c>
      <c r="R6443" s="65" t="str">
        <f t="shared" si="12"/>
        <v>01.404.663/0001-34</v>
      </c>
      <c r="S6443" s="84"/>
      <c r="T6443" s="84" t="str">
        <f t="shared" si="10"/>
        <v/>
      </c>
      <c r="U6443" s="84" t="str">
        <f t="shared" si="11"/>
        <v/>
      </c>
      <c r="V6443" s="65" t="str">
        <f t="shared" si="5"/>
        <v/>
      </c>
      <c r="W6443" s="84"/>
      <c r="X6443" s="84"/>
      <c r="Y6443" s="85"/>
      <c r="Z6443" s="85"/>
      <c r="AA6443" s="65" t="str">
        <f t="shared" si="6"/>
        <v/>
      </c>
      <c r="AB6443" s="65" t="str">
        <f t="shared" si="7"/>
        <v/>
      </c>
      <c r="AC6443" s="86"/>
      <c r="AD6443" s="87" t="str">
        <f t="shared" si="8"/>
        <v/>
      </c>
      <c r="AE6443" s="84"/>
      <c r="AF6443" s="86">
        <f>IF(AC6443&gt;0,AC6443,'⚙️ Config'!$B$10)</f>
        <v>0.0075</v>
      </c>
      <c r="AG6443" s="88">
        <f t="shared" si="9"/>
        <v>8495.21505</v>
      </c>
      <c r="AH6443" s="88">
        <f>AG6443*'⚙️ Config'!$B$11</f>
        <v>42476.07525</v>
      </c>
      <c r="AI6443" s="88">
        <f>AH6443*'⚙️ Config'!$B$12</f>
        <v>12742.82258</v>
      </c>
      <c r="AJ6443" s="64"/>
      <c r="AK6443" s="84"/>
      <c r="AL6443" s="84"/>
      <c r="AM6443" s="84"/>
      <c r="AN6443" s="84"/>
      <c r="AO6443" s="84"/>
      <c r="AP6443" s="84"/>
      <c r="AQ6443" s="84"/>
    </row>
    <row r="6444" ht="15.0" customHeight="1">
      <c r="A6444" s="103">
        <v>6441.0</v>
      </c>
      <c r="B6444" s="104" t="s">
        <v>13431</v>
      </c>
      <c r="C6444" s="103" t="s">
        <v>141</v>
      </c>
      <c r="D6444" s="103" t="s">
        <v>13432</v>
      </c>
      <c r="E6444" s="105">
        <v>33.24</v>
      </c>
      <c r="F6444" s="103" t="s">
        <v>86</v>
      </c>
      <c r="G6444" s="103" t="s">
        <v>606</v>
      </c>
      <c r="H6444" s="106">
        <v>1132675.68</v>
      </c>
      <c r="I6444" s="103">
        <v>1.0</v>
      </c>
      <c r="J6444" s="107">
        <v>4.8</v>
      </c>
      <c r="K6444" s="104">
        <v>2021.0</v>
      </c>
      <c r="L6444" s="103" t="s">
        <v>197</v>
      </c>
      <c r="M6444" s="103">
        <v>2021.0</v>
      </c>
      <c r="N6444" s="103" t="s">
        <v>161</v>
      </c>
      <c r="O6444" s="65" t="str">
        <f t="shared" si="1"/>
        <v>275135400001</v>
      </c>
      <c r="P6444" s="65">
        <f t="shared" si="2"/>
        <v>2</v>
      </c>
      <c r="Q6444" s="65">
        <f t="shared" si="3"/>
        <v>5</v>
      </c>
      <c r="R6444" s="65" t="str">
        <f t="shared" si="12"/>
        <v>27.513.540/0001-25</v>
      </c>
      <c r="S6444" s="84"/>
      <c r="T6444" s="84" t="str">
        <f t="shared" si="10"/>
        <v/>
      </c>
      <c r="U6444" s="84" t="str">
        <f t="shared" si="11"/>
        <v/>
      </c>
      <c r="V6444" s="65" t="str">
        <f t="shared" si="5"/>
        <v/>
      </c>
      <c r="W6444" s="84"/>
      <c r="X6444" s="84"/>
      <c r="Y6444" s="85"/>
      <c r="Z6444" s="85"/>
      <c r="AA6444" s="65" t="str">
        <f t="shared" si="6"/>
        <v/>
      </c>
      <c r="AB6444" s="65" t="str">
        <f t="shared" si="7"/>
        <v/>
      </c>
      <c r="AC6444" s="86"/>
      <c r="AD6444" s="87" t="str">
        <f t="shared" si="8"/>
        <v/>
      </c>
      <c r="AE6444" s="84"/>
      <c r="AF6444" s="86">
        <f>IF(AC6444&gt;0,AC6444,'⚙️ Config'!$B$10)</f>
        <v>0.0075</v>
      </c>
      <c r="AG6444" s="88">
        <f t="shared" si="9"/>
        <v>8495.0676</v>
      </c>
      <c r="AH6444" s="88">
        <f>AG6444*'⚙️ Config'!$B$11</f>
        <v>42475.338</v>
      </c>
      <c r="AI6444" s="88">
        <f>AH6444*'⚙️ Config'!$B$12</f>
        <v>12742.6014</v>
      </c>
      <c r="AJ6444" s="64"/>
      <c r="AK6444" s="84"/>
      <c r="AL6444" s="84"/>
      <c r="AM6444" s="84"/>
      <c r="AN6444" s="84"/>
      <c r="AO6444" s="84"/>
      <c r="AP6444" s="84"/>
      <c r="AQ6444" s="84"/>
    </row>
    <row r="6445" ht="15.0" customHeight="1">
      <c r="A6445" s="103">
        <v>6442.0</v>
      </c>
      <c r="B6445" s="104" t="s">
        <v>13433</v>
      </c>
      <c r="C6445" s="103" t="s">
        <v>141</v>
      </c>
      <c r="D6445" s="103" t="s">
        <v>13434</v>
      </c>
      <c r="E6445" s="105">
        <v>33.49</v>
      </c>
      <c r="F6445" s="103" t="s">
        <v>86</v>
      </c>
      <c r="G6445" s="103" t="s">
        <v>606</v>
      </c>
      <c r="H6445" s="106">
        <v>1131314.6</v>
      </c>
      <c r="I6445" s="103">
        <v>1.0</v>
      </c>
      <c r="J6445" s="107">
        <v>4.7</v>
      </c>
      <c r="K6445" s="104">
        <v>2021.0</v>
      </c>
      <c r="L6445" s="103" t="s">
        <v>630</v>
      </c>
      <c r="M6445" s="103">
        <v>2021.0</v>
      </c>
      <c r="N6445" s="103" t="s">
        <v>161</v>
      </c>
      <c r="O6445" s="65" t="str">
        <f t="shared" si="1"/>
        <v>600549960001</v>
      </c>
      <c r="P6445" s="65">
        <f t="shared" si="2"/>
        <v>4</v>
      </c>
      <c r="Q6445" s="65">
        <f t="shared" si="3"/>
        <v>0</v>
      </c>
      <c r="R6445" s="65" t="str">
        <f t="shared" si="12"/>
        <v>60.054.996/0001-40</v>
      </c>
      <c r="S6445" s="84"/>
      <c r="T6445" s="84" t="str">
        <f t="shared" si="10"/>
        <v/>
      </c>
      <c r="U6445" s="84" t="str">
        <f t="shared" si="11"/>
        <v/>
      </c>
      <c r="V6445" s="65" t="str">
        <f t="shared" si="5"/>
        <v/>
      </c>
      <c r="W6445" s="84"/>
      <c r="X6445" s="84"/>
      <c r="Y6445" s="85"/>
      <c r="Z6445" s="85"/>
      <c r="AA6445" s="65" t="str">
        <f t="shared" si="6"/>
        <v/>
      </c>
      <c r="AB6445" s="65" t="str">
        <f t="shared" si="7"/>
        <v/>
      </c>
      <c r="AC6445" s="86"/>
      <c r="AD6445" s="87" t="str">
        <f t="shared" si="8"/>
        <v/>
      </c>
      <c r="AE6445" s="84"/>
      <c r="AF6445" s="86">
        <f>IF(AC6445&gt;0,AC6445,'⚙️ Config'!$B$10)</f>
        <v>0.0075</v>
      </c>
      <c r="AG6445" s="88">
        <f t="shared" si="9"/>
        <v>8484.8595</v>
      </c>
      <c r="AH6445" s="88">
        <f>AG6445*'⚙️ Config'!$B$11</f>
        <v>42424.2975</v>
      </c>
      <c r="AI6445" s="88">
        <f>AH6445*'⚙️ Config'!$B$12</f>
        <v>12727.28925</v>
      </c>
      <c r="AJ6445" s="64"/>
      <c r="AK6445" s="84"/>
      <c r="AL6445" s="84"/>
      <c r="AM6445" s="84"/>
      <c r="AN6445" s="84"/>
      <c r="AO6445" s="84"/>
      <c r="AP6445" s="84"/>
      <c r="AQ6445" s="84"/>
    </row>
    <row r="6446" ht="15.0" customHeight="1">
      <c r="A6446" s="98">
        <v>6443.0</v>
      </c>
      <c r="B6446" s="99" t="s">
        <v>13435</v>
      </c>
      <c r="C6446" s="98" t="s">
        <v>141</v>
      </c>
      <c r="D6446" s="98" t="s">
        <v>13436</v>
      </c>
      <c r="E6446" s="100">
        <v>33.24</v>
      </c>
      <c r="F6446" s="98" t="s">
        <v>86</v>
      </c>
      <c r="G6446" s="98" t="s">
        <v>606</v>
      </c>
      <c r="H6446" s="101">
        <v>1130799.81</v>
      </c>
      <c r="I6446" s="98">
        <v>1.0</v>
      </c>
      <c r="J6446" s="102">
        <v>4.8</v>
      </c>
      <c r="K6446" s="99">
        <v>2021.0</v>
      </c>
      <c r="L6446" s="98" t="s">
        <v>630</v>
      </c>
      <c r="M6446" s="98">
        <v>2021.0</v>
      </c>
      <c r="N6446" s="98" t="s">
        <v>161</v>
      </c>
      <c r="O6446" s="65" t="str">
        <f t="shared" si="1"/>
        <v>068606490001</v>
      </c>
      <c r="P6446" s="65">
        <f t="shared" si="2"/>
        <v>6</v>
      </c>
      <c r="Q6446" s="65">
        <f t="shared" si="3"/>
        <v>9</v>
      </c>
      <c r="R6446" s="65" t="str">
        <f t="shared" si="12"/>
        <v>06.860.649/0001-69</v>
      </c>
      <c r="S6446" s="84"/>
      <c r="T6446" s="84" t="str">
        <f t="shared" si="10"/>
        <v/>
      </c>
      <c r="U6446" s="84" t="str">
        <f t="shared" si="11"/>
        <v/>
      </c>
      <c r="V6446" s="65" t="str">
        <f t="shared" si="5"/>
        <v/>
      </c>
      <c r="W6446" s="84"/>
      <c r="X6446" s="84"/>
      <c r="Y6446" s="85"/>
      <c r="Z6446" s="85"/>
      <c r="AA6446" s="65" t="str">
        <f t="shared" si="6"/>
        <v/>
      </c>
      <c r="AB6446" s="65" t="str">
        <f t="shared" si="7"/>
        <v/>
      </c>
      <c r="AC6446" s="86"/>
      <c r="AD6446" s="87" t="str">
        <f t="shared" si="8"/>
        <v/>
      </c>
      <c r="AE6446" s="84"/>
      <c r="AF6446" s="86">
        <f>IF(AC6446&gt;0,AC6446,'⚙️ Config'!$B$10)</f>
        <v>0.0075</v>
      </c>
      <c r="AG6446" s="88">
        <f t="shared" si="9"/>
        <v>8480.998575</v>
      </c>
      <c r="AH6446" s="88">
        <f>AG6446*'⚙️ Config'!$B$11</f>
        <v>42404.99288</v>
      </c>
      <c r="AI6446" s="88">
        <f>AH6446*'⚙️ Config'!$B$12</f>
        <v>12721.49786</v>
      </c>
      <c r="AJ6446" s="64"/>
      <c r="AK6446" s="84"/>
      <c r="AL6446" s="84"/>
      <c r="AM6446" s="84"/>
      <c r="AN6446" s="84"/>
      <c r="AO6446" s="84"/>
      <c r="AP6446" s="84"/>
      <c r="AQ6446" s="84"/>
    </row>
    <row r="6447" ht="15.0" customHeight="1">
      <c r="A6447" s="98">
        <v>6444.0</v>
      </c>
      <c r="B6447" s="99" t="s">
        <v>13437</v>
      </c>
      <c r="C6447" s="98" t="s">
        <v>141</v>
      </c>
      <c r="D6447" s="98" t="s">
        <v>13438</v>
      </c>
      <c r="E6447" s="100">
        <v>33.49</v>
      </c>
      <c r="F6447" s="98" t="s">
        <v>86</v>
      </c>
      <c r="G6447" s="98" t="s">
        <v>606</v>
      </c>
      <c r="H6447" s="101">
        <v>1130421.5</v>
      </c>
      <c r="I6447" s="98">
        <v>1.0</v>
      </c>
      <c r="J6447" s="102">
        <v>4.7</v>
      </c>
      <c r="K6447" s="99">
        <v>2021.0</v>
      </c>
      <c r="L6447" s="98" t="s">
        <v>295</v>
      </c>
      <c r="M6447" s="98">
        <v>2021.0</v>
      </c>
      <c r="N6447" s="98" t="s">
        <v>161</v>
      </c>
      <c r="O6447" s="65" t="str">
        <f t="shared" si="1"/>
        <v>448036660001</v>
      </c>
      <c r="P6447" s="65">
        <f t="shared" si="2"/>
        <v>5</v>
      </c>
      <c r="Q6447" s="65">
        <f t="shared" si="3"/>
        <v>3</v>
      </c>
      <c r="R6447" s="65" t="str">
        <f t="shared" si="12"/>
        <v>44.803.666/0001-53</v>
      </c>
      <c r="S6447" s="84"/>
      <c r="T6447" s="84" t="str">
        <f t="shared" si="10"/>
        <v/>
      </c>
      <c r="U6447" s="84" t="str">
        <f t="shared" si="11"/>
        <v/>
      </c>
      <c r="V6447" s="65" t="str">
        <f t="shared" si="5"/>
        <v/>
      </c>
      <c r="W6447" s="84"/>
      <c r="X6447" s="84"/>
      <c r="Y6447" s="85"/>
      <c r="Z6447" s="85"/>
      <c r="AA6447" s="65" t="str">
        <f t="shared" si="6"/>
        <v/>
      </c>
      <c r="AB6447" s="65" t="str">
        <f t="shared" si="7"/>
        <v/>
      </c>
      <c r="AC6447" s="86"/>
      <c r="AD6447" s="87" t="str">
        <f t="shared" si="8"/>
        <v/>
      </c>
      <c r="AE6447" s="84"/>
      <c r="AF6447" s="86">
        <f>IF(AC6447&gt;0,AC6447,'⚙️ Config'!$B$10)</f>
        <v>0.0075</v>
      </c>
      <c r="AG6447" s="88">
        <f t="shared" si="9"/>
        <v>8478.16125</v>
      </c>
      <c r="AH6447" s="88">
        <f>AG6447*'⚙️ Config'!$B$11</f>
        <v>42390.80625</v>
      </c>
      <c r="AI6447" s="88">
        <f>AH6447*'⚙️ Config'!$B$12</f>
        <v>12717.24188</v>
      </c>
      <c r="AJ6447" s="64"/>
      <c r="AK6447" s="84"/>
      <c r="AL6447" s="84"/>
      <c r="AM6447" s="84"/>
      <c r="AN6447" s="84"/>
      <c r="AO6447" s="84"/>
      <c r="AP6447" s="84"/>
      <c r="AQ6447" s="84"/>
    </row>
    <row r="6448" ht="15.0" customHeight="1">
      <c r="A6448" s="98">
        <v>6445.0</v>
      </c>
      <c r="B6448" s="99" t="s">
        <v>13439</v>
      </c>
      <c r="C6448" s="98" t="s">
        <v>141</v>
      </c>
      <c r="D6448" s="98" t="s">
        <v>13440</v>
      </c>
      <c r="E6448" s="100">
        <v>33.24</v>
      </c>
      <c r="F6448" s="98" t="s">
        <v>86</v>
      </c>
      <c r="G6448" s="98" t="s">
        <v>606</v>
      </c>
      <c r="H6448" s="101">
        <v>1130260.47</v>
      </c>
      <c r="I6448" s="98">
        <v>1.0</v>
      </c>
      <c r="J6448" s="102">
        <v>4.8</v>
      </c>
      <c r="K6448" s="99">
        <v>2021.0</v>
      </c>
      <c r="L6448" s="98" t="s">
        <v>630</v>
      </c>
      <c r="M6448" s="98">
        <v>2021.0</v>
      </c>
      <c r="N6448" s="98" t="s">
        <v>161</v>
      </c>
      <c r="O6448" s="65" t="str">
        <f t="shared" si="1"/>
        <v>092885550001</v>
      </c>
      <c r="P6448" s="65">
        <f t="shared" si="2"/>
        <v>5</v>
      </c>
      <c r="Q6448" s="65">
        <f t="shared" si="3"/>
        <v>5</v>
      </c>
      <c r="R6448" s="65" t="str">
        <f t="shared" si="12"/>
        <v>09.288.555/0001-55</v>
      </c>
      <c r="S6448" s="84"/>
      <c r="T6448" s="84" t="str">
        <f t="shared" si="10"/>
        <v/>
      </c>
      <c r="U6448" s="84" t="str">
        <f t="shared" si="11"/>
        <v/>
      </c>
      <c r="V6448" s="65" t="str">
        <f t="shared" si="5"/>
        <v/>
      </c>
      <c r="W6448" s="84"/>
      <c r="X6448" s="84"/>
      <c r="Y6448" s="85"/>
      <c r="Z6448" s="85"/>
      <c r="AA6448" s="65" t="str">
        <f t="shared" si="6"/>
        <v/>
      </c>
      <c r="AB6448" s="65" t="str">
        <f t="shared" si="7"/>
        <v/>
      </c>
      <c r="AC6448" s="86"/>
      <c r="AD6448" s="87" t="str">
        <f t="shared" si="8"/>
        <v/>
      </c>
      <c r="AE6448" s="84"/>
      <c r="AF6448" s="86">
        <f>IF(AC6448&gt;0,AC6448,'⚙️ Config'!$B$10)</f>
        <v>0.0075</v>
      </c>
      <c r="AG6448" s="88">
        <f t="shared" si="9"/>
        <v>8476.953525</v>
      </c>
      <c r="AH6448" s="88">
        <f>AG6448*'⚙️ Config'!$B$11</f>
        <v>42384.76763</v>
      </c>
      <c r="AI6448" s="88">
        <f>AH6448*'⚙️ Config'!$B$12</f>
        <v>12715.43029</v>
      </c>
      <c r="AJ6448" s="64"/>
      <c r="AK6448" s="84"/>
      <c r="AL6448" s="84"/>
      <c r="AM6448" s="84"/>
      <c r="AN6448" s="84"/>
      <c r="AO6448" s="84"/>
      <c r="AP6448" s="84"/>
      <c r="AQ6448" s="84"/>
    </row>
    <row r="6449" ht="15.0" customHeight="1">
      <c r="A6449" s="98">
        <v>6446.0</v>
      </c>
      <c r="B6449" s="99" t="s">
        <v>13441</v>
      </c>
      <c r="C6449" s="98" t="s">
        <v>141</v>
      </c>
      <c r="D6449" s="98" t="s">
        <v>13442</v>
      </c>
      <c r="E6449" s="100">
        <v>33.49</v>
      </c>
      <c r="F6449" s="98" t="s">
        <v>86</v>
      </c>
      <c r="G6449" s="98" t="s">
        <v>606</v>
      </c>
      <c r="H6449" s="101">
        <v>1129696.82</v>
      </c>
      <c r="I6449" s="98">
        <v>1.0</v>
      </c>
      <c r="J6449" s="102">
        <v>4.7</v>
      </c>
      <c r="K6449" s="99">
        <v>2021.0</v>
      </c>
      <c r="L6449" s="98" t="s">
        <v>268</v>
      </c>
      <c r="M6449" s="98">
        <v>2021.0</v>
      </c>
      <c r="N6449" s="98" t="s">
        <v>161</v>
      </c>
      <c r="O6449" s="65" t="str">
        <f t="shared" si="1"/>
        <v>731133340001</v>
      </c>
      <c r="P6449" s="65">
        <f t="shared" si="2"/>
        <v>4</v>
      </c>
      <c r="Q6449" s="65">
        <f t="shared" si="3"/>
        <v>5</v>
      </c>
      <c r="R6449" s="65" t="str">
        <f t="shared" si="12"/>
        <v>73.113.334/0001-45</v>
      </c>
      <c r="S6449" s="84"/>
      <c r="T6449" s="84" t="str">
        <f t="shared" si="10"/>
        <v/>
      </c>
      <c r="U6449" s="84" t="str">
        <f t="shared" si="11"/>
        <v/>
      </c>
      <c r="V6449" s="65" t="str">
        <f t="shared" si="5"/>
        <v/>
      </c>
      <c r="W6449" s="84"/>
      <c r="X6449" s="84"/>
      <c r="Y6449" s="85"/>
      <c r="Z6449" s="85"/>
      <c r="AA6449" s="65" t="str">
        <f t="shared" si="6"/>
        <v/>
      </c>
      <c r="AB6449" s="65" t="str">
        <f t="shared" si="7"/>
        <v/>
      </c>
      <c r="AC6449" s="86"/>
      <c r="AD6449" s="87" t="str">
        <f t="shared" si="8"/>
        <v/>
      </c>
      <c r="AE6449" s="84"/>
      <c r="AF6449" s="86">
        <f>IF(AC6449&gt;0,AC6449,'⚙️ Config'!$B$10)</f>
        <v>0.0075</v>
      </c>
      <c r="AG6449" s="88">
        <f t="shared" si="9"/>
        <v>8472.72615</v>
      </c>
      <c r="AH6449" s="88">
        <f>AG6449*'⚙️ Config'!$B$11</f>
        <v>42363.63075</v>
      </c>
      <c r="AI6449" s="88">
        <f>AH6449*'⚙️ Config'!$B$12</f>
        <v>12709.08923</v>
      </c>
      <c r="AJ6449" s="64"/>
      <c r="AK6449" s="84"/>
      <c r="AL6449" s="84"/>
      <c r="AM6449" s="84"/>
      <c r="AN6449" s="84"/>
      <c r="AO6449" s="84"/>
      <c r="AP6449" s="84"/>
      <c r="AQ6449" s="84"/>
    </row>
    <row r="6450" ht="15.0" customHeight="1">
      <c r="A6450" s="103">
        <v>6447.0</v>
      </c>
      <c r="B6450" s="104" t="s">
        <v>13443</v>
      </c>
      <c r="C6450" s="103" t="s">
        <v>141</v>
      </c>
      <c r="D6450" s="103" t="s">
        <v>13444</v>
      </c>
      <c r="E6450" s="105">
        <v>33.49</v>
      </c>
      <c r="F6450" s="103" t="s">
        <v>86</v>
      </c>
      <c r="G6450" s="103" t="s">
        <v>606</v>
      </c>
      <c r="H6450" s="106">
        <v>1129309.59</v>
      </c>
      <c r="I6450" s="103">
        <v>1.0</v>
      </c>
      <c r="J6450" s="107">
        <v>4.7</v>
      </c>
      <c r="K6450" s="104">
        <v>2021.0</v>
      </c>
      <c r="L6450" s="103" t="s">
        <v>630</v>
      </c>
      <c r="M6450" s="103">
        <v>2021.0</v>
      </c>
      <c r="N6450" s="103" t="s">
        <v>161</v>
      </c>
      <c r="O6450" s="65" t="str">
        <f t="shared" si="1"/>
        <v>041842200001</v>
      </c>
      <c r="P6450" s="65">
        <f t="shared" si="2"/>
        <v>7</v>
      </c>
      <c r="Q6450" s="65">
        <f t="shared" si="3"/>
        <v>3</v>
      </c>
      <c r="R6450" s="65" t="str">
        <f t="shared" si="12"/>
        <v>04.184.220/0001-73</v>
      </c>
      <c r="S6450" s="84"/>
      <c r="T6450" s="84" t="str">
        <f t="shared" si="10"/>
        <v/>
      </c>
      <c r="U6450" s="84" t="str">
        <f t="shared" si="11"/>
        <v/>
      </c>
      <c r="V6450" s="65" t="str">
        <f t="shared" si="5"/>
        <v/>
      </c>
      <c r="W6450" s="84"/>
      <c r="X6450" s="84"/>
      <c r="Y6450" s="85"/>
      <c r="Z6450" s="85"/>
      <c r="AA6450" s="65" t="str">
        <f t="shared" si="6"/>
        <v/>
      </c>
      <c r="AB6450" s="65" t="str">
        <f t="shared" si="7"/>
        <v/>
      </c>
      <c r="AC6450" s="86"/>
      <c r="AD6450" s="87" t="str">
        <f t="shared" si="8"/>
        <v/>
      </c>
      <c r="AE6450" s="84"/>
      <c r="AF6450" s="86">
        <f>IF(AC6450&gt;0,AC6450,'⚙️ Config'!$B$10)</f>
        <v>0.0075</v>
      </c>
      <c r="AG6450" s="88">
        <f t="shared" si="9"/>
        <v>8469.821925</v>
      </c>
      <c r="AH6450" s="88">
        <f>AG6450*'⚙️ Config'!$B$11</f>
        <v>42349.10963</v>
      </c>
      <c r="AI6450" s="88">
        <f>AH6450*'⚙️ Config'!$B$12</f>
        <v>12704.73289</v>
      </c>
      <c r="AJ6450" s="64"/>
      <c r="AK6450" s="84"/>
      <c r="AL6450" s="84"/>
      <c r="AM6450" s="84"/>
      <c r="AN6450" s="84"/>
      <c r="AO6450" s="84"/>
      <c r="AP6450" s="84"/>
      <c r="AQ6450" s="84"/>
    </row>
    <row r="6451" ht="15.0" customHeight="1">
      <c r="A6451" s="98">
        <v>6448.0</v>
      </c>
      <c r="B6451" s="99" t="s">
        <v>13445</v>
      </c>
      <c r="C6451" s="98" t="s">
        <v>141</v>
      </c>
      <c r="D6451" s="98" t="s">
        <v>13446</v>
      </c>
      <c r="E6451" s="100">
        <v>33.49</v>
      </c>
      <c r="F6451" s="98" t="s">
        <v>86</v>
      </c>
      <c r="G6451" s="98" t="s">
        <v>606</v>
      </c>
      <c r="H6451" s="101">
        <v>1128399.33</v>
      </c>
      <c r="I6451" s="98">
        <v>1.0</v>
      </c>
      <c r="J6451" s="102">
        <v>4.7</v>
      </c>
      <c r="K6451" s="99">
        <v>2021.0</v>
      </c>
      <c r="L6451" s="98" t="s">
        <v>295</v>
      </c>
      <c r="M6451" s="98">
        <v>2021.0</v>
      </c>
      <c r="N6451" s="98" t="s">
        <v>161</v>
      </c>
      <c r="O6451" s="65" t="str">
        <f t="shared" si="1"/>
        <v>502317780001</v>
      </c>
      <c r="P6451" s="65">
        <f t="shared" si="2"/>
        <v>8</v>
      </c>
      <c r="Q6451" s="65">
        <f t="shared" si="3"/>
        <v>0</v>
      </c>
      <c r="R6451" s="65" t="str">
        <f t="shared" si="12"/>
        <v>50.231.778/0001-80</v>
      </c>
      <c r="S6451" s="84"/>
      <c r="T6451" s="84" t="str">
        <f t="shared" si="10"/>
        <v/>
      </c>
      <c r="U6451" s="84" t="str">
        <f t="shared" si="11"/>
        <v/>
      </c>
      <c r="V6451" s="65" t="str">
        <f t="shared" si="5"/>
        <v/>
      </c>
      <c r="W6451" s="84"/>
      <c r="X6451" s="84"/>
      <c r="Y6451" s="85"/>
      <c r="Z6451" s="85"/>
      <c r="AA6451" s="65" t="str">
        <f t="shared" si="6"/>
        <v/>
      </c>
      <c r="AB6451" s="65" t="str">
        <f t="shared" si="7"/>
        <v/>
      </c>
      <c r="AC6451" s="86"/>
      <c r="AD6451" s="87" t="str">
        <f t="shared" si="8"/>
        <v/>
      </c>
      <c r="AE6451" s="84"/>
      <c r="AF6451" s="86">
        <f>IF(AC6451&gt;0,AC6451,'⚙️ Config'!$B$10)</f>
        <v>0.0075</v>
      </c>
      <c r="AG6451" s="88">
        <f t="shared" si="9"/>
        <v>8462.994975</v>
      </c>
      <c r="AH6451" s="88">
        <f>AG6451*'⚙️ Config'!$B$11</f>
        <v>42314.97488</v>
      </c>
      <c r="AI6451" s="88">
        <f>AH6451*'⚙️ Config'!$B$12</f>
        <v>12694.49246</v>
      </c>
      <c r="AJ6451" s="64"/>
      <c r="AK6451" s="84"/>
      <c r="AL6451" s="84"/>
      <c r="AM6451" s="84"/>
      <c r="AN6451" s="84"/>
      <c r="AO6451" s="84"/>
      <c r="AP6451" s="84"/>
      <c r="AQ6451" s="84"/>
    </row>
    <row r="6452" ht="15.0" customHeight="1">
      <c r="A6452" s="103">
        <v>6449.0</v>
      </c>
      <c r="B6452" s="104" t="s">
        <v>13447</v>
      </c>
      <c r="C6452" s="103" t="s">
        <v>141</v>
      </c>
      <c r="D6452" s="103" t="s">
        <v>13448</v>
      </c>
      <c r="E6452" s="105">
        <v>32.76</v>
      </c>
      <c r="F6452" s="103" t="s">
        <v>86</v>
      </c>
      <c r="G6452" s="103" t="s">
        <v>606</v>
      </c>
      <c r="H6452" s="106">
        <v>1128312.74</v>
      </c>
      <c r="I6452" s="103">
        <v>1.0</v>
      </c>
      <c r="J6452" s="107">
        <v>5.0</v>
      </c>
      <c r="K6452" s="104">
        <v>2021.0</v>
      </c>
      <c r="L6452" s="103" t="s">
        <v>630</v>
      </c>
      <c r="M6452" s="103">
        <v>2021.0</v>
      </c>
      <c r="N6452" s="103" t="s">
        <v>161</v>
      </c>
      <c r="O6452" s="65" t="str">
        <f t="shared" si="1"/>
        <v>003883440001</v>
      </c>
      <c r="P6452" s="65">
        <f t="shared" si="2"/>
        <v>1</v>
      </c>
      <c r="Q6452" s="65">
        <f t="shared" si="3"/>
        <v>0</v>
      </c>
      <c r="R6452" s="65" t="str">
        <f t="shared" si="12"/>
        <v>00.388.344/0001-10</v>
      </c>
      <c r="S6452" s="84"/>
      <c r="T6452" s="84" t="str">
        <f t="shared" si="10"/>
        <v/>
      </c>
      <c r="U6452" s="84" t="str">
        <f t="shared" si="11"/>
        <v/>
      </c>
      <c r="V6452" s="65" t="str">
        <f t="shared" si="5"/>
        <v/>
      </c>
      <c r="W6452" s="84"/>
      <c r="X6452" s="84"/>
      <c r="Y6452" s="85"/>
      <c r="Z6452" s="85"/>
      <c r="AA6452" s="65" t="str">
        <f t="shared" si="6"/>
        <v/>
      </c>
      <c r="AB6452" s="65" t="str">
        <f t="shared" si="7"/>
        <v/>
      </c>
      <c r="AC6452" s="86"/>
      <c r="AD6452" s="87" t="str">
        <f t="shared" si="8"/>
        <v/>
      </c>
      <c r="AE6452" s="84"/>
      <c r="AF6452" s="86">
        <f>IF(AC6452&gt;0,AC6452,'⚙️ Config'!$B$10)</f>
        <v>0.0075</v>
      </c>
      <c r="AG6452" s="88">
        <f t="shared" si="9"/>
        <v>8462.34555</v>
      </c>
      <c r="AH6452" s="88">
        <f>AG6452*'⚙️ Config'!$B$11</f>
        <v>42311.72775</v>
      </c>
      <c r="AI6452" s="88">
        <f>AH6452*'⚙️ Config'!$B$12</f>
        <v>12693.51833</v>
      </c>
      <c r="AJ6452" s="64"/>
      <c r="AK6452" s="84"/>
      <c r="AL6452" s="84"/>
      <c r="AM6452" s="84"/>
      <c r="AN6452" s="84"/>
      <c r="AO6452" s="84"/>
      <c r="AP6452" s="84"/>
      <c r="AQ6452" s="84"/>
    </row>
    <row r="6453" ht="15.0" customHeight="1">
      <c r="A6453" s="103">
        <v>6450.0</v>
      </c>
      <c r="B6453" s="104" t="s">
        <v>13449</v>
      </c>
      <c r="C6453" s="103" t="s">
        <v>141</v>
      </c>
      <c r="D6453" s="103" t="s">
        <v>13450</v>
      </c>
      <c r="E6453" s="105">
        <v>32.76</v>
      </c>
      <c r="F6453" s="103" t="s">
        <v>86</v>
      </c>
      <c r="G6453" s="103" t="s">
        <v>606</v>
      </c>
      <c r="H6453" s="106">
        <v>1128117.43</v>
      </c>
      <c r="I6453" s="103">
        <v>1.0</v>
      </c>
      <c r="J6453" s="107">
        <v>5.0</v>
      </c>
      <c r="K6453" s="104">
        <v>2021.0</v>
      </c>
      <c r="L6453" s="103" t="s">
        <v>202</v>
      </c>
      <c r="M6453" s="103">
        <v>2021.0</v>
      </c>
      <c r="N6453" s="103" t="s">
        <v>161</v>
      </c>
      <c r="O6453" s="65" t="str">
        <f t="shared" si="1"/>
        <v>116383490001</v>
      </c>
      <c r="P6453" s="65">
        <f t="shared" si="2"/>
        <v>7</v>
      </c>
      <c r="Q6453" s="65">
        <f t="shared" si="3"/>
        <v>0</v>
      </c>
      <c r="R6453" s="65" t="str">
        <f t="shared" si="12"/>
        <v>11.638.349/0001-70</v>
      </c>
      <c r="S6453" s="84"/>
      <c r="T6453" s="84" t="str">
        <f t="shared" si="10"/>
        <v/>
      </c>
      <c r="U6453" s="84" t="str">
        <f t="shared" si="11"/>
        <v/>
      </c>
      <c r="V6453" s="65" t="str">
        <f t="shared" si="5"/>
        <v/>
      </c>
      <c r="W6453" s="84"/>
      <c r="X6453" s="84"/>
      <c r="Y6453" s="85"/>
      <c r="Z6453" s="85"/>
      <c r="AA6453" s="65" t="str">
        <f t="shared" si="6"/>
        <v/>
      </c>
      <c r="AB6453" s="65" t="str">
        <f t="shared" si="7"/>
        <v/>
      </c>
      <c r="AC6453" s="86"/>
      <c r="AD6453" s="87" t="str">
        <f t="shared" si="8"/>
        <v/>
      </c>
      <c r="AE6453" s="84"/>
      <c r="AF6453" s="86">
        <f>IF(AC6453&gt;0,AC6453,'⚙️ Config'!$B$10)</f>
        <v>0.0075</v>
      </c>
      <c r="AG6453" s="88">
        <f t="shared" si="9"/>
        <v>8460.880725</v>
      </c>
      <c r="AH6453" s="88">
        <f>AG6453*'⚙️ Config'!$B$11</f>
        <v>42304.40363</v>
      </c>
      <c r="AI6453" s="88">
        <f>AH6453*'⚙️ Config'!$B$12</f>
        <v>12691.32109</v>
      </c>
      <c r="AJ6453" s="64"/>
      <c r="AK6453" s="84"/>
      <c r="AL6453" s="84"/>
      <c r="AM6453" s="84"/>
      <c r="AN6453" s="84"/>
      <c r="AO6453" s="84"/>
      <c r="AP6453" s="84"/>
      <c r="AQ6453" s="84"/>
    </row>
    <row r="6454" ht="15.0" customHeight="1">
      <c r="A6454" s="103">
        <v>6451.0</v>
      </c>
      <c r="B6454" s="104" t="s">
        <v>13451</v>
      </c>
      <c r="C6454" s="103" t="s">
        <v>141</v>
      </c>
      <c r="D6454" s="103" t="s">
        <v>13452</v>
      </c>
      <c r="E6454" s="105">
        <v>32.99</v>
      </c>
      <c r="F6454" s="103" t="s">
        <v>86</v>
      </c>
      <c r="G6454" s="103" t="s">
        <v>606</v>
      </c>
      <c r="H6454" s="106">
        <v>1126999.6</v>
      </c>
      <c r="I6454" s="103">
        <v>1.0</v>
      </c>
      <c r="J6454" s="107">
        <v>4.9</v>
      </c>
      <c r="K6454" s="104">
        <v>2021.0</v>
      </c>
      <c r="L6454" s="103" t="s">
        <v>202</v>
      </c>
      <c r="M6454" s="103">
        <v>2021.0</v>
      </c>
      <c r="N6454" s="103" t="s">
        <v>161</v>
      </c>
      <c r="O6454" s="65" t="str">
        <f t="shared" si="1"/>
        <v>038058770001</v>
      </c>
      <c r="P6454" s="65">
        <f t="shared" si="2"/>
        <v>4</v>
      </c>
      <c r="Q6454" s="65">
        <f t="shared" si="3"/>
        <v>8</v>
      </c>
      <c r="R6454" s="65" t="str">
        <f t="shared" si="12"/>
        <v>03.805.877/0001-48</v>
      </c>
      <c r="S6454" s="84"/>
      <c r="T6454" s="84" t="str">
        <f t="shared" si="10"/>
        <v/>
      </c>
      <c r="U6454" s="84" t="str">
        <f t="shared" si="11"/>
        <v/>
      </c>
      <c r="V6454" s="65" t="str">
        <f t="shared" si="5"/>
        <v/>
      </c>
      <c r="W6454" s="84"/>
      <c r="X6454" s="84"/>
      <c r="Y6454" s="85"/>
      <c r="Z6454" s="85"/>
      <c r="AA6454" s="65" t="str">
        <f t="shared" si="6"/>
        <v/>
      </c>
      <c r="AB6454" s="65" t="str">
        <f t="shared" si="7"/>
        <v/>
      </c>
      <c r="AC6454" s="86"/>
      <c r="AD6454" s="87" t="str">
        <f t="shared" si="8"/>
        <v/>
      </c>
      <c r="AE6454" s="84"/>
      <c r="AF6454" s="86">
        <f>IF(AC6454&gt;0,AC6454,'⚙️ Config'!$B$10)</f>
        <v>0.0075</v>
      </c>
      <c r="AG6454" s="88">
        <f t="shared" si="9"/>
        <v>8452.497</v>
      </c>
      <c r="AH6454" s="88">
        <f>AG6454*'⚙️ Config'!$B$11</f>
        <v>42262.485</v>
      </c>
      <c r="AI6454" s="88">
        <f>AH6454*'⚙️ Config'!$B$12</f>
        <v>12678.7455</v>
      </c>
      <c r="AJ6454" s="64"/>
      <c r="AK6454" s="84"/>
      <c r="AL6454" s="84"/>
      <c r="AM6454" s="84"/>
      <c r="AN6454" s="84"/>
      <c r="AO6454" s="84"/>
      <c r="AP6454" s="84"/>
      <c r="AQ6454" s="84"/>
    </row>
    <row r="6455" ht="15.0" customHeight="1">
      <c r="A6455" s="103">
        <v>6452.0</v>
      </c>
      <c r="B6455" s="104" t="s">
        <v>13453</v>
      </c>
      <c r="C6455" s="103" t="s">
        <v>141</v>
      </c>
      <c r="D6455" s="103" t="s">
        <v>13454</v>
      </c>
      <c r="E6455" s="105">
        <v>33.49</v>
      </c>
      <c r="F6455" s="103" t="s">
        <v>86</v>
      </c>
      <c r="G6455" s="103" t="s">
        <v>606</v>
      </c>
      <c r="H6455" s="106">
        <v>1126611.96</v>
      </c>
      <c r="I6455" s="103">
        <v>1.0</v>
      </c>
      <c r="J6455" s="107">
        <v>4.7</v>
      </c>
      <c r="K6455" s="104">
        <v>2021.0</v>
      </c>
      <c r="L6455" s="103" t="s">
        <v>295</v>
      </c>
      <c r="M6455" s="103">
        <v>2021.0</v>
      </c>
      <c r="N6455" s="103" t="s">
        <v>161</v>
      </c>
      <c r="O6455" s="65" t="str">
        <f t="shared" si="1"/>
        <v>503134510001</v>
      </c>
      <c r="P6455" s="65">
        <f t="shared" si="2"/>
        <v>5</v>
      </c>
      <c r="Q6455" s="65">
        <f t="shared" si="3"/>
        <v>7</v>
      </c>
      <c r="R6455" s="65" t="str">
        <f t="shared" si="12"/>
        <v>50.313.451/0001-57</v>
      </c>
      <c r="S6455" s="84"/>
      <c r="T6455" s="84" t="str">
        <f t="shared" si="10"/>
        <v/>
      </c>
      <c r="U6455" s="84" t="str">
        <f t="shared" si="11"/>
        <v/>
      </c>
      <c r="V6455" s="65" t="str">
        <f t="shared" si="5"/>
        <v/>
      </c>
      <c r="W6455" s="84"/>
      <c r="X6455" s="84"/>
      <c r="Y6455" s="85"/>
      <c r="Z6455" s="85"/>
      <c r="AA6455" s="65" t="str">
        <f t="shared" si="6"/>
        <v/>
      </c>
      <c r="AB6455" s="65" t="str">
        <f t="shared" si="7"/>
        <v/>
      </c>
      <c r="AC6455" s="86"/>
      <c r="AD6455" s="87" t="str">
        <f t="shared" si="8"/>
        <v/>
      </c>
      <c r="AE6455" s="84"/>
      <c r="AF6455" s="86">
        <f>IF(AC6455&gt;0,AC6455,'⚙️ Config'!$B$10)</f>
        <v>0.0075</v>
      </c>
      <c r="AG6455" s="88">
        <f t="shared" si="9"/>
        <v>8449.5897</v>
      </c>
      <c r="AH6455" s="88">
        <f>AG6455*'⚙️ Config'!$B$11</f>
        <v>42247.9485</v>
      </c>
      <c r="AI6455" s="88">
        <f>AH6455*'⚙️ Config'!$B$12</f>
        <v>12674.38455</v>
      </c>
      <c r="AJ6455" s="64"/>
      <c r="AK6455" s="84"/>
      <c r="AL6455" s="84"/>
      <c r="AM6455" s="84"/>
      <c r="AN6455" s="84"/>
      <c r="AO6455" s="84"/>
      <c r="AP6455" s="84"/>
      <c r="AQ6455" s="84"/>
    </row>
    <row r="6456" ht="15.0" customHeight="1">
      <c r="A6456" s="103">
        <v>6453.0</v>
      </c>
      <c r="B6456" s="104" t="s">
        <v>13455</v>
      </c>
      <c r="C6456" s="103" t="s">
        <v>141</v>
      </c>
      <c r="D6456" s="103" t="s">
        <v>13456</v>
      </c>
      <c r="E6456" s="105">
        <v>33.24</v>
      </c>
      <c r="F6456" s="103" t="s">
        <v>86</v>
      </c>
      <c r="G6456" s="103" t="s">
        <v>606</v>
      </c>
      <c r="H6456" s="106">
        <v>1126114.72</v>
      </c>
      <c r="I6456" s="103">
        <v>1.0</v>
      </c>
      <c r="J6456" s="107">
        <v>4.8</v>
      </c>
      <c r="K6456" s="104">
        <v>2021.0</v>
      </c>
      <c r="L6456" s="103" t="s">
        <v>202</v>
      </c>
      <c r="M6456" s="103">
        <v>2021.0</v>
      </c>
      <c r="N6456" s="103" t="s">
        <v>161</v>
      </c>
      <c r="O6456" s="65" t="str">
        <f t="shared" si="1"/>
        <v>347028930001</v>
      </c>
      <c r="P6456" s="65">
        <f t="shared" si="2"/>
        <v>3</v>
      </c>
      <c r="Q6456" s="65">
        <f t="shared" si="3"/>
        <v>9</v>
      </c>
      <c r="R6456" s="65" t="str">
        <f t="shared" si="12"/>
        <v>34.702.893/0001-39</v>
      </c>
      <c r="S6456" s="84"/>
      <c r="T6456" s="84" t="str">
        <f t="shared" si="10"/>
        <v/>
      </c>
      <c r="U6456" s="84" t="str">
        <f t="shared" si="11"/>
        <v/>
      </c>
      <c r="V6456" s="65" t="str">
        <f t="shared" si="5"/>
        <v/>
      </c>
      <c r="W6456" s="84"/>
      <c r="X6456" s="84"/>
      <c r="Y6456" s="85"/>
      <c r="Z6456" s="85"/>
      <c r="AA6456" s="65" t="str">
        <f t="shared" si="6"/>
        <v/>
      </c>
      <c r="AB6456" s="65" t="str">
        <f t="shared" si="7"/>
        <v/>
      </c>
      <c r="AC6456" s="86"/>
      <c r="AD6456" s="87" t="str">
        <f t="shared" si="8"/>
        <v/>
      </c>
      <c r="AE6456" s="84"/>
      <c r="AF6456" s="86">
        <f>IF(AC6456&gt;0,AC6456,'⚙️ Config'!$B$10)</f>
        <v>0.0075</v>
      </c>
      <c r="AG6456" s="88">
        <f t="shared" si="9"/>
        <v>8445.8604</v>
      </c>
      <c r="AH6456" s="88">
        <f>AG6456*'⚙️ Config'!$B$11</f>
        <v>42229.302</v>
      </c>
      <c r="AI6456" s="88">
        <f>AH6456*'⚙️ Config'!$B$12</f>
        <v>12668.7906</v>
      </c>
      <c r="AJ6456" s="64"/>
      <c r="AK6456" s="84"/>
      <c r="AL6456" s="84"/>
      <c r="AM6456" s="84"/>
      <c r="AN6456" s="84"/>
      <c r="AO6456" s="84"/>
      <c r="AP6456" s="84"/>
      <c r="AQ6456" s="84"/>
    </row>
    <row r="6457" ht="15.0" customHeight="1">
      <c r="A6457" s="103">
        <v>6454.0</v>
      </c>
      <c r="B6457" s="104" t="s">
        <v>13457</v>
      </c>
      <c r="C6457" s="103" t="s">
        <v>141</v>
      </c>
      <c r="D6457" s="103" t="s">
        <v>13458</v>
      </c>
      <c r="E6457" s="105">
        <v>35.25</v>
      </c>
      <c r="F6457" s="103" t="s">
        <v>86</v>
      </c>
      <c r="G6457" s="103" t="s">
        <v>606</v>
      </c>
      <c r="H6457" s="106">
        <v>1125100.29</v>
      </c>
      <c r="I6457" s="103">
        <v>1.0</v>
      </c>
      <c r="J6457" s="107">
        <v>4.1</v>
      </c>
      <c r="K6457" s="104">
        <v>2022.0</v>
      </c>
      <c r="L6457" s="103" t="s">
        <v>202</v>
      </c>
      <c r="M6457" s="103">
        <v>2022.0</v>
      </c>
      <c r="N6457" s="103" t="s">
        <v>161</v>
      </c>
      <c r="O6457" s="65" t="str">
        <f t="shared" si="1"/>
        <v>305224210001</v>
      </c>
      <c r="P6457" s="65">
        <f t="shared" si="2"/>
        <v>4</v>
      </c>
      <c r="Q6457" s="65">
        <f t="shared" si="3"/>
        <v>3</v>
      </c>
      <c r="R6457" s="65" t="str">
        <f t="shared" si="12"/>
        <v>30.522.421/0001-43</v>
      </c>
      <c r="S6457" s="84"/>
      <c r="T6457" s="84" t="str">
        <f t="shared" si="10"/>
        <v/>
      </c>
      <c r="U6457" s="84" t="str">
        <f t="shared" si="11"/>
        <v/>
      </c>
      <c r="V6457" s="65" t="str">
        <f t="shared" si="5"/>
        <v/>
      </c>
      <c r="W6457" s="84"/>
      <c r="X6457" s="84"/>
      <c r="Y6457" s="85"/>
      <c r="Z6457" s="85"/>
      <c r="AA6457" s="65" t="str">
        <f t="shared" si="6"/>
        <v/>
      </c>
      <c r="AB6457" s="65" t="str">
        <f t="shared" si="7"/>
        <v/>
      </c>
      <c r="AC6457" s="86"/>
      <c r="AD6457" s="87" t="str">
        <f t="shared" si="8"/>
        <v/>
      </c>
      <c r="AE6457" s="84"/>
      <c r="AF6457" s="86">
        <f>IF(AC6457&gt;0,AC6457,'⚙️ Config'!$B$10)</f>
        <v>0.0075</v>
      </c>
      <c r="AG6457" s="88">
        <f t="shared" si="9"/>
        <v>8438.252175</v>
      </c>
      <c r="AH6457" s="88">
        <f>AG6457*'⚙️ Config'!$B$11</f>
        <v>42191.26088</v>
      </c>
      <c r="AI6457" s="88">
        <f>AH6457*'⚙️ Config'!$B$12</f>
        <v>12657.37826</v>
      </c>
      <c r="AJ6457" s="64"/>
      <c r="AK6457" s="84"/>
      <c r="AL6457" s="84"/>
      <c r="AM6457" s="84"/>
      <c r="AN6457" s="84"/>
      <c r="AO6457" s="84"/>
      <c r="AP6457" s="84"/>
      <c r="AQ6457" s="84"/>
    </row>
    <row r="6458" ht="15.0" customHeight="1">
      <c r="A6458" s="103">
        <v>6455.0</v>
      </c>
      <c r="B6458" s="104" t="s">
        <v>13459</v>
      </c>
      <c r="C6458" s="103" t="s">
        <v>141</v>
      </c>
      <c r="D6458" s="103" t="s">
        <v>13460</v>
      </c>
      <c r="E6458" s="105">
        <v>32.76</v>
      </c>
      <c r="F6458" s="103" t="s">
        <v>86</v>
      </c>
      <c r="G6458" s="103" t="s">
        <v>606</v>
      </c>
      <c r="H6458" s="106">
        <v>1123904.17</v>
      </c>
      <c r="I6458" s="103">
        <v>1.0</v>
      </c>
      <c r="J6458" s="107">
        <v>5.0</v>
      </c>
      <c r="K6458" s="104">
        <v>2021.0</v>
      </c>
      <c r="L6458" s="103" t="s">
        <v>202</v>
      </c>
      <c r="M6458" s="103">
        <v>2021.0</v>
      </c>
      <c r="N6458" s="103" t="s">
        <v>145</v>
      </c>
      <c r="O6458" s="65" t="str">
        <f t="shared" si="1"/>
        <v>692913670001</v>
      </c>
      <c r="P6458" s="65">
        <f t="shared" si="2"/>
        <v>0</v>
      </c>
      <c r="Q6458" s="65">
        <f t="shared" si="3"/>
        <v>8</v>
      </c>
      <c r="R6458" s="65" t="str">
        <f t="shared" si="12"/>
        <v>69.291.367/0001-08</v>
      </c>
      <c r="S6458" s="84"/>
      <c r="T6458" s="84" t="str">
        <f t="shared" si="10"/>
        <v/>
      </c>
      <c r="U6458" s="84" t="str">
        <f t="shared" si="11"/>
        <v/>
      </c>
      <c r="V6458" s="65" t="str">
        <f t="shared" si="5"/>
        <v/>
      </c>
      <c r="W6458" s="84"/>
      <c r="X6458" s="84"/>
      <c r="Y6458" s="85"/>
      <c r="Z6458" s="85"/>
      <c r="AA6458" s="65" t="str">
        <f t="shared" si="6"/>
        <v/>
      </c>
      <c r="AB6458" s="65" t="str">
        <f t="shared" si="7"/>
        <v/>
      </c>
      <c r="AC6458" s="86"/>
      <c r="AD6458" s="87" t="str">
        <f t="shared" si="8"/>
        <v/>
      </c>
      <c r="AE6458" s="84"/>
      <c r="AF6458" s="86">
        <f>IF(AC6458&gt;0,AC6458,'⚙️ Config'!$B$10)</f>
        <v>0.0075</v>
      </c>
      <c r="AG6458" s="88">
        <f t="shared" si="9"/>
        <v>8429.281275</v>
      </c>
      <c r="AH6458" s="88">
        <f>AG6458*'⚙️ Config'!$B$11</f>
        <v>42146.40638</v>
      </c>
      <c r="AI6458" s="88">
        <f>AH6458*'⚙️ Config'!$B$12</f>
        <v>12643.92191</v>
      </c>
      <c r="AJ6458" s="64"/>
      <c r="AK6458" s="84"/>
      <c r="AL6458" s="84"/>
      <c r="AM6458" s="84"/>
      <c r="AN6458" s="84"/>
      <c r="AO6458" s="84"/>
      <c r="AP6458" s="84"/>
      <c r="AQ6458" s="84"/>
    </row>
    <row r="6459" ht="15.0" customHeight="1">
      <c r="A6459" s="98">
        <v>6456.0</v>
      </c>
      <c r="B6459" s="99" t="s">
        <v>13461</v>
      </c>
      <c r="C6459" s="98" t="s">
        <v>141</v>
      </c>
      <c r="D6459" s="98" t="s">
        <v>13462</v>
      </c>
      <c r="E6459" s="100">
        <v>32.76</v>
      </c>
      <c r="F6459" s="98" t="s">
        <v>86</v>
      </c>
      <c r="G6459" s="98" t="s">
        <v>606</v>
      </c>
      <c r="H6459" s="101">
        <v>1123381.16</v>
      </c>
      <c r="I6459" s="98">
        <v>1.0</v>
      </c>
      <c r="J6459" s="102">
        <v>5.0</v>
      </c>
      <c r="K6459" s="99">
        <v>2021.0</v>
      </c>
      <c r="L6459" s="98" t="s">
        <v>630</v>
      </c>
      <c r="M6459" s="98">
        <v>2021.0</v>
      </c>
      <c r="N6459" s="98" t="s">
        <v>161</v>
      </c>
      <c r="O6459" s="65" t="str">
        <f t="shared" si="1"/>
        <v>261780580001</v>
      </c>
      <c r="P6459" s="65">
        <f t="shared" si="2"/>
        <v>1</v>
      </c>
      <c r="Q6459" s="65">
        <f t="shared" si="3"/>
        <v>3</v>
      </c>
      <c r="R6459" s="65" t="str">
        <f t="shared" si="12"/>
        <v>26.178.058/0001-13</v>
      </c>
      <c r="S6459" s="84"/>
      <c r="T6459" s="84" t="str">
        <f t="shared" si="10"/>
        <v/>
      </c>
      <c r="U6459" s="84" t="str">
        <f t="shared" si="11"/>
        <v/>
      </c>
      <c r="V6459" s="65" t="str">
        <f t="shared" si="5"/>
        <v/>
      </c>
      <c r="W6459" s="84"/>
      <c r="X6459" s="84"/>
      <c r="Y6459" s="85"/>
      <c r="Z6459" s="85"/>
      <c r="AA6459" s="65" t="str">
        <f t="shared" si="6"/>
        <v/>
      </c>
      <c r="AB6459" s="65" t="str">
        <f t="shared" si="7"/>
        <v/>
      </c>
      <c r="AC6459" s="86"/>
      <c r="AD6459" s="87" t="str">
        <f t="shared" si="8"/>
        <v/>
      </c>
      <c r="AE6459" s="84"/>
      <c r="AF6459" s="86">
        <f>IF(AC6459&gt;0,AC6459,'⚙️ Config'!$B$10)</f>
        <v>0.0075</v>
      </c>
      <c r="AG6459" s="88">
        <f t="shared" si="9"/>
        <v>8425.3587</v>
      </c>
      <c r="AH6459" s="88">
        <f>AG6459*'⚙️ Config'!$B$11</f>
        <v>42126.7935</v>
      </c>
      <c r="AI6459" s="88">
        <f>AH6459*'⚙️ Config'!$B$12</f>
        <v>12638.03805</v>
      </c>
      <c r="AJ6459" s="64"/>
      <c r="AK6459" s="84"/>
      <c r="AL6459" s="84"/>
      <c r="AM6459" s="84"/>
      <c r="AN6459" s="84"/>
      <c r="AO6459" s="84"/>
      <c r="AP6459" s="84"/>
      <c r="AQ6459" s="84"/>
    </row>
    <row r="6460" ht="15.0" customHeight="1">
      <c r="A6460" s="98">
        <v>6457.0</v>
      </c>
      <c r="B6460" s="99" t="s">
        <v>13463</v>
      </c>
      <c r="C6460" s="98" t="s">
        <v>141</v>
      </c>
      <c r="D6460" s="98" t="s">
        <v>13464</v>
      </c>
      <c r="E6460" s="100">
        <v>32.76</v>
      </c>
      <c r="F6460" s="98" t="s">
        <v>86</v>
      </c>
      <c r="G6460" s="98" t="s">
        <v>606</v>
      </c>
      <c r="H6460" s="101">
        <v>1123342.21</v>
      </c>
      <c r="I6460" s="98">
        <v>1.0</v>
      </c>
      <c r="J6460" s="102">
        <v>5.0</v>
      </c>
      <c r="K6460" s="99">
        <v>2021.0</v>
      </c>
      <c r="L6460" s="98" t="s">
        <v>630</v>
      </c>
      <c r="M6460" s="98">
        <v>2021.0</v>
      </c>
      <c r="N6460" s="98" t="s">
        <v>161</v>
      </c>
      <c r="O6460" s="65" t="str">
        <f t="shared" si="1"/>
        <v>211462810001</v>
      </c>
      <c r="P6460" s="65">
        <f t="shared" si="2"/>
        <v>6</v>
      </c>
      <c r="Q6460" s="65">
        <f t="shared" si="3"/>
        <v>5</v>
      </c>
      <c r="R6460" s="65" t="str">
        <f t="shared" si="12"/>
        <v>21.146.281/0001-65</v>
      </c>
      <c r="S6460" s="84"/>
      <c r="T6460" s="84" t="str">
        <f t="shared" si="10"/>
        <v/>
      </c>
      <c r="U6460" s="84" t="str">
        <f t="shared" si="11"/>
        <v/>
      </c>
      <c r="V6460" s="65" t="str">
        <f t="shared" si="5"/>
        <v/>
      </c>
      <c r="W6460" s="84"/>
      <c r="X6460" s="84"/>
      <c r="Y6460" s="85"/>
      <c r="Z6460" s="85"/>
      <c r="AA6460" s="65" t="str">
        <f t="shared" si="6"/>
        <v/>
      </c>
      <c r="AB6460" s="65" t="str">
        <f t="shared" si="7"/>
        <v/>
      </c>
      <c r="AC6460" s="86"/>
      <c r="AD6460" s="87" t="str">
        <f t="shared" si="8"/>
        <v/>
      </c>
      <c r="AE6460" s="84"/>
      <c r="AF6460" s="86">
        <f>IF(AC6460&gt;0,AC6460,'⚙️ Config'!$B$10)</f>
        <v>0.0075</v>
      </c>
      <c r="AG6460" s="88">
        <f t="shared" si="9"/>
        <v>8425.066575</v>
      </c>
      <c r="AH6460" s="88">
        <f>AG6460*'⚙️ Config'!$B$11</f>
        <v>42125.33288</v>
      </c>
      <c r="AI6460" s="88">
        <f>AH6460*'⚙️ Config'!$B$12</f>
        <v>12637.59986</v>
      </c>
      <c r="AJ6460" s="64"/>
      <c r="AK6460" s="84"/>
      <c r="AL6460" s="84"/>
      <c r="AM6460" s="84"/>
      <c r="AN6460" s="84"/>
      <c r="AO6460" s="84"/>
      <c r="AP6460" s="84"/>
      <c r="AQ6460" s="84"/>
    </row>
    <row r="6461" ht="15.0" customHeight="1">
      <c r="A6461" s="98">
        <v>6458.0</v>
      </c>
      <c r="B6461" s="99" t="s">
        <v>13465</v>
      </c>
      <c r="C6461" s="98" t="s">
        <v>141</v>
      </c>
      <c r="D6461" s="98" t="s">
        <v>13466</v>
      </c>
      <c r="E6461" s="100">
        <v>33.49</v>
      </c>
      <c r="F6461" s="98" t="s">
        <v>86</v>
      </c>
      <c r="G6461" s="98" t="s">
        <v>606</v>
      </c>
      <c r="H6461" s="101">
        <v>1122918.13</v>
      </c>
      <c r="I6461" s="98">
        <v>1.0</v>
      </c>
      <c r="J6461" s="102">
        <v>4.7</v>
      </c>
      <c r="K6461" s="99">
        <v>2021.0</v>
      </c>
      <c r="L6461" s="98" t="s">
        <v>630</v>
      </c>
      <c r="M6461" s="98">
        <v>2021.0</v>
      </c>
      <c r="N6461" s="98" t="s">
        <v>161</v>
      </c>
      <c r="O6461" s="65" t="str">
        <f t="shared" si="1"/>
        <v>128175200001</v>
      </c>
      <c r="P6461" s="65">
        <f t="shared" si="2"/>
        <v>7</v>
      </c>
      <c r="Q6461" s="65">
        <f t="shared" si="3"/>
        <v>0</v>
      </c>
      <c r="R6461" s="65" t="str">
        <f t="shared" si="12"/>
        <v>12.817.520/0001-70</v>
      </c>
      <c r="S6461" s="84"/>
      <c r="T6461" s="84" t="str">
        <f t="shared" si="10"/>
        <v/>
      </c>
      <c r="U6461" s="84" t="str">
        <f t="shared" si="11"/>
        <v/>
      </c>
      <c r="V6461" s="65" t="str">
        <f t="shared" si="5"/>
        <v/>
      </c>
      <c r="W6461" s="84"/>
      <c r="X6461" s="84"/>
      <c r="Y6461" s="85"/>
      <c r="Z6461" s="85"/>
      <c r="AA6461" s="65" t="str">
        <f t="shared" si="6"/>
        <v/>
      </c>
      <c r="AB6461" s="65" t="str">
        <f t="shared" si="7"/>
        <v/>
      </c>
      <c r="AC6461" s="86"/>
      <c r="AD6461" s="87" t="str">
        <f t="shared" si="8"/>
        <v/>
      </c>
      <c r="AE6461" s="84"/>
      <c r="AF6461" s="86">
        <f>IF(AC6461&gt;0,AC6461,'⚙️ Config'!$B$10)</f>
        <v>0.0075</v>
      </c>
      <c r="AG6461" s="88">
        <f t="shared" si="9"/>
        <v>8421.885975</v>
      </c>
      <c r="AH6461" s="88">
        <f>AG6461*'⚙️ Config'!$B$11</f>
        <v>42109.42988</v>
      </c>
      <c r="AI6461" s="88">
        <f>AH6461*'⚙️ Config'!$B$12</f>
        <v>12632.82896</v>
      </c>
      <c r="AJ6461" s="64"/>
      <c r="AK6461" s="84"/>
      <c r="AL6461" s="84"/>
      <c r="AM6461" s="84"/>
      <c r="AN6461" s="84"/>
      <c r="AO6461" s="84"/>
      <c r="AP6461" s="84"/>
      <c r="AQ6461" s="84"/>
    </row>
    <row r="6462" ht="15.0" customHeight="1">
      <c r="A6462" s="103">
        <v>6459.0</v>
      </c>
      <c r="B6462" s="104" t="s">
        <v>13467</v>
      </c>
      <c r="C6462" s="103" t="s">
        <v>141</v>
      </c>
      <c r="D6462" s="103" t="s">
        <v>13468</v>
      </c>
      <c r="E6462" s="105">
        <v>34.32</v>
      </c>
      <c r="F6462" s="103" t="s">
        <v>86</v>
      </c>
      <c r="G6462" s="103" t="s">
        <v>606</v>
      </c>
      <c r="H6462" s="106">
        <v>1121806.04</v>
      </c>
      <c r="I6462" s="103">
        <v>1.0</v>
      </c>
      <c r="J6462" s="107">
        <v>4.4</v>
      </c>
      <c r="K6462" s="104">
        <v>2021.0</v>
      </c>
      <c r="L6462" s="103" t="s">
        <v>448</v>
      </c>
      <c r="M6462" s="103">
        <v>2021.0</v>
      </c>
      <c r="N6462" s="103" t="s">
        <v>342</v>
      </c>
      <c r="O6462" s="65" t="str">
        <f t="shared" si="1"/>
        <v>283407830001</v>
      </c>
      <c r="P6462" s="65">
        <f t="shared" si="2"/>
        <v>7</v>
      </c>
      <c r="Q6462" s="65">
        <f t="shared" si="3"/>
        <v>1</v>
      </c>
      <c r="R6462" s="65" t="str">
        <f t="shared" si="12"/>
        <v>28.340.783/0001-71</v>
      </c>
      <c r="S6462" s="84"/>
      <c r="T6462" s="84" t="str">
        <f t="shared" si="10"/>
        <v/>
      </c>
      <c r="U6462" s="84" t="str">
        <f t="shared" si="11"/>
        <v/>
      </c>
      <c r="V6462" s="65" t="str">
        <f t="shared" si="5"/>
        <v/>
      </c>
      <c r="W6462" s="84"/>
      <c r="X6462" s="84"/>
      <c r="Y6462" s="85"/>
      <c r="Z6462" s="85"/>
      <c r="AA6462" s="65" t="str">
        <f t="shared" si="6"/>
        <v/>
      </c>
      <c r="AB6462" s="65" t="str">
        <f t="shared" si="7"/>
        <v/>
      </c>
      <c r="AC6462" s="86"/>
      <c r="AD6462" s="87" t="str">
        <f t="shared" si="8"/>
        <v/>
      </c>
      <c r="AE6462" s="84"/>
      <c r="AF6462" s="86">
        <f>IF(AC6462&gt;0,AC6462,'⚙️ Config'!$B$10)</f>
        <v>0.0075</v>
      </c>
      <c r="AG6462" s="88">
        <f t="shared" si="9"/>
        <v>8413.5453</v>
      </c>
      <c r="AH6462" s="88">
        <f>AG6462*'⚙️ Config'!$B$11</f>
        <v>42067.7265</v>
      </c>
      <c r="AI6462" s="88">
        <f>AH6462*'⚙️ Config'!$B$12</f>
        <v>12620.31795</v>
      </c>
      <c r="AJ6462" s="64"/>
      <c r="AK6462" s="84"/>
      <c r="AL6462" s="84"/>
      <c r="AM6462" s="84"/>
      <c r="AN6462" s="84"/>
      <c r="AO6462" s="84"/>
      <c r="AP6462" s="84"/>
      <c r="AQ6462" s="84"/>
    </row>
    <row r="6463" ht="15.0" customHeight="1">
      <c r="A6463" s="98">
        <v>6460.0</v>
      </c>
      <c r="B6463" s="99" t="s">
        <v>13469</v>
      </c>
      <c r="C6463" s="98" t="s">
        <v>141</v>
      </c>
      <c r="D6463" s="98" t="s">
        <v>13470</v>
      </c>
      <c r="E6463" s="100">
        <v>33.49</v>
      </c>
      <c r="F6463" s="98" t="s">
        <v>86</v>
      </c>
      <c r="G6463" s="98" t="s">
        <v>606</v>
      </c>
      <c r="H6463" s="101">
        <v>1120736.52</v>
      </c>
      <c r="I6463" s="98">
        <v>1.0</v>
      </c>
      <c r="J6463" s="102">
        <v>4.7</v>
      </c>
      <c r="K6463" s="99">
        <v>2021.0</v>
      </c>
      <c r="L6463" s="98" t="s">
        <v>630</v>
      </c>
      <c r="M6463" s="98">
        <v>2021.0</v>
      </c>
      <c r="N6463" s="98" t="s">
        <v>161</v>
      </c>
      <c r="O6463" s="65" t="str">
        <f t="shared" si="1"/>
        <v>006651530001</v>
      </c>
      <c r="P6463" s="65">
        <f t="shared" si="2"/>
        <v>5</v>
      </c>
      <c r="Q6463" s="65">
        <f t="shared" si="3"/>
        <v>8</v>
      </c>
      <c r="R6463" s="65" t="str">
        <f t="shared" si="12"/>
        <v>00.665.153/0001-58</v>
      </c>
      <c r="S6463" s="84"/>
      <c r="T6463" s="84" t="str">
        <f t="shared" si="10"/>
        <v/>
      </c>
      <c r="U6463" s="84" t="str">
        <f t="shared" si="11"/>
        <v/>
      </c>
      <c r="V6463" s="65" t="str">
        <f t="shared" si="5"/>
        <v/>
      </c>
      <c r="W6463" s="84"/>
      <c r="X6463" s="84"/>
      <c r="Y6463" s="85"/>
      <c r="Z6463" s="85"/>
      <c r="AA6463" s="65" t="str">
        <f t="shared" si="6"/>
        <v/>
      </c>
      <c r="AB6463" s="65" t="str">
        <f t="shared" si="7"/>
        <v/>
      </c>
      <c r="AC6463" s="86"/>
      <c r="AD6463" s="87" t="str">
        <f t="shared" si="8"/>
        <v/>
      </c>
      <c r="AE6463" s="84"/>
      <c r="AF6463" s="86">
        <f>IF(AC6463&gt;0,AC6463,'⚙️ Config'!$B$10)</f>
        <v>0.0075</v>
      </c>
      <c r="AG6463" s="88">
        <f t="shared" si="9"/>
        <v>8405.5239</v>
      </c>
      <c r="AH6463" s="88">
        <f>AG6463*'⚙️ Config'!$B$11</f>
        <v>42027.6195</v>
      </c>
      <c r="AI6463" s="88">
        <f>AH6463*'⚙️ Config'!$B$12</f>
        <v>12608.28585</v>
      </c>
      <c r="AJ6463" s="64"/>
      <c r="AK6463" s="84"/>
      <c r="AL6463" s="84"/>
      <c r="AM6463" s="84"/>
      <c r="AN6463" s="84"/>
      <c r="AO6463" s="84"/>
      <c r="AP6463" s="84"/>
      <c r="AQ6463" s="84"/>
    </row>
    <row r="6464" ht="15.0" customHeight="1">
      <c r="A6464" s="103">
        <v>6461.0</v>
      </c>
      <c r="B6464" s="104" t="s">
        <v>13471</v>
      </c>
      <c r="C6464" s="103" t="s">
        <v>141</v>
      </c>
      <c r="D6464" s="103" t="s">
        <v>13472</v>
      </c>
      <c r="E6464" s="105">
        <v>32.76</v>
      </c>
      <c r="F6464" s="103" t="s">
        <v>86</v>
      </c>
      <c r="G6464" s="103" t="s">
        <v>606</v>
      </c>
      <c r="H6464" s="106">
        <v>1119820.06</v>
      </c>
      <c r="I6464" s="103">
        <v>1.0</v>
      </c>
      <c r="J6464" s="107">
        <v>5.0</v>
      </c>
      <c r="K6464" s="104">
        <v>2021.0</v>
      </c>
      <c r="L6464" s="103" t="s">
        <v>202</v>
      </c>
      <c r="M6464" s="103">
        <v>2021.0</v>
      </c>
      <c r="N6464" s="103" t="s">
        <v>161</v>
      </c>
      <c r="O6464" s="65" t="str">
        <f t="shared" si="1"/>
        <v>118511780001</v>
      </c>
      <c r="P6464" s="65">
        <f t="shared" si="2"/>
        <v>6</v>
      </c>
      <c r="Q6464" s="65">
        <f t="shared" si="3"/>
        <v>2</v>
      </c>
      <c r="R6464" s="65" t="str">
        <f t="shared" si="12"/>
        <v>11.851.178/0001-62</v>
      </c>
      <c r="S6464" s="84"/>
      <c r="T6464" s="84" t="str">
        <f t="shared" si="10"/>
        <v/>
      </c>
      <c r="U6464" s="84" t="str">
        <f t="shared" si="11"/>
        <v/>
      </c>
      <c r="V6464" s="65" t="str">
        <f t="shared" si="5"/>
        <v/>
      </c>
      <c r="W6464" s="84"/>
      <c r="X6464" s="84"/>
      <c r="Y6464" s="85"/>
      <c r="Z6464" s="85"/>
      <c r="AA6464" s="65" t="str">
        <f t="shared" si="6"/>
        <v/>
      </c>
      <c r="AB6464" s="65" t="str">
        <f t="shared" si="7"/>
        <v/>
      </c>
      <c r="AC6464" s="86"/>
      <c r="AD6464" s="87" t="str">
        <f t="shared" si="8"/>
        <v/>
      </c>
      <c r="AE6464" s="84"/>
      <c r="AF6464" s="86">
        <f>IF(AC6464&gt;0,AC6464,'⚙️ Config'!$B$10)</f>
        <v>0.0075</v>
      </c>
      <c r="AG6464" s="88">
        <f t="shared" si="9"/>
        <v>8398.65045</v>
      </c>
      <c r="AH6464" s="88">
        <f>AG6464*'⚙️ Config'!$B$11</f>
        <v>41993.25225</v>
      </c>
      <c r="AI6464" s="88">
        <f>AH6464*'⚙️ Config'!$B$12</f>
        <v>12597.97568</v>
      </c>
      <c r="AJ6464" s="64"/>
      <c r="AK6464" s="84"/>
      <c r="AL6464" s="84"/>
      <c r="AM6464" s="84"/>
      <c r="AN6464" s="84"/>
      <c r="AO6464" s="84"/>
      <c r="AP6464" s="84"/>
      <c r="AQ6464" s="84"/>
    </row>
    <row r="6465" ht="15.0" customHeight="1">
      <c r="A6465" s="98">
        <v>6462.0</v>
      </c>
      <c r="B6465" s="99" t="s">
        <v>13473</v>
      </c>
      <c r="C6465" s="98" t="s">
        <v>141</v>
      </c>
      <c r="D6465" s="98" t="s">
        <v>13474</v>
      </c>
      <c r="E6465" s="100">
        <v>33.76</v>
      </c>
      <c r="F6465" s="98" t="s">
        <v>86</v>
      </c>
      <c r="G6465" s="98" t="s">
        <v>606</v>
      </c>
      <c r="H6465" s="101">
        <v>1119717.51</v>
      </c>
      <c r="I6465" s="98">
        <v>1.0</v>
      </c>
      <c r="J6465" s="102">
        <v>4.6</v>
      </c>
      <c r="K6465" s="99">
        <v>2021.0</v>
      </c>
      <c r="L6465" s="98" t="s">
        <v>630</v>
      </c>
      <c r="M6465" s="98">
        <v>2021.0</v>
      </c>
      <c r="N6465" s="98" t="s">
        <v>161</v>
      </c>
      <c r="O6465" s="65" t="str">
        <f t="shared" si="1"/>
        <v>291543570001</v>
      </c>
      <c r="P6465" s="65">
        <f t="shared" si="2"/>
        <v>0</v>
      </c>
      <c r="Q6465" s="65">
        <f t="shared" si="3"/>
        <v>6</v>
      </c>
      <c r="R6465" s="65" t="str">
        <f t="shared" si="12"/>
        <v>29.154.357/0001-06</v>
      </c>
      <c r="S6465" s="84"/>
      <c r="T6465" s="84" t="str">
        <f t="shared" si="10"/>
        <v/>
      </c>
      <c r="U6465" s="84" t="str">
        <f t="shared" si="11"/>
        <v/>
      </c>
      <c r="V6465" s="65" t="str">
        <f t="shared" si="5"/>
        <v/>
      </c>
      <c r="W6465" s="84"/>
      <c r="X6465" s="84"/>
      <c r="Y6465" s="85"/>
      <c r="Z6465" s="85"/>
      <c r="AA6465" s="65" t="str">
        <f t="shared" si="6"/>
        <v/>
      </c>
      <c r="AB6465" s="65" t="str">
        <f t="shared" si="7"/>
        <v/>
      </c>
      <c r="AC6465" s="86"/>
      <c r="AD6465" s="87" t="str">
        <f t="shared" si="8"/>
        <v/>
      </c>
      <c r="AE6465" s="84"/>
      <c r="AF6465" s="86">
        <f>IF(AC6465&gt;0,AC6465,'⚙️ Config'!$B$10)</f>
        <v>0.0075</v>
      </c>
      <c r="AG6465" s="88">
        <f t="shared" si="9"/>
        <v>8397.881325</v>
      </c>
      <c r="AH6465" s="88">
        <f>AG6465*'⚙️ Config'!$B$11</f>
        <v>41989.40663</v>
      </c>
      <c r="AI6465" s="88">
        <f>AH6465*'⚙️ Config'!$B$12</f>
        <v>12596.82199</v>
      </c>
      <c r="AJ6465" s="64"/>
      <c r="AK6465" s="84"/>
      <c r="AL6465" s="84"/>
      <c r="AM6465" s="84"/>
      <c r="AN6465" s="84"/>
      <c r="AO6465" s="84"/>
      <c r="AP6465" s="84"/>
      <c r="AQ6465" s="84"/>
    </row>
    <row r="6466" ht="15.0" customHeight="1">
      <c r="A6466" s="103">
        <v>6463.0</v>
      </c>
      <c r="B6466" s="104" t="s">
        <v>13475</v>
      </c>
      <c r="C6466" s="103" t="s">
        <v>141</v>
      </c>
      <c r="D6466" s="103" t="s">
        <v>13476</v>
      </c>
      <c r="E6466" s="105">
        <v>33.24</v>
      </c>
      <c r="F6466" s="103" t="s">
        <v>86</v>
      </c>
      <c r="G6466" s="103" t="s">
        <v>606</v>
      </c>
      <c r="H6466" s="106">
        <v>1119617.31</v>
      </c>
      <c r="I6466" s="103">
        <v>1.0</v>
      </c>
      <c r="J6466" s="107">
        <v>4.8</v>
      </c>
      <c r="K6466" s="104">
        <v>2021.0</v>
      </c>
      <c r="L6466" s="103" t="s">
        <v>202</v>
      </c>
      <c r="M6466" s="103">
        <v>2021.0</v>
      </c>
      <c r="N6466" s="103" t="s">
        <v>161</v>
      </c>
      <c r="O6466" s="65" t="str">
        <f t="shared" si="1"/>
        <v>081766210001</v>
      </c>
      <c r="P6466" s="65">
        <f t="shared" si="2"/>
        <v>3</v>
      </c>
      <c r="Q6466" s="65">
        <f t="shared" si="3"/>
        <v>2</v>
      </c>
      <c r="R6466" s="65" t="str">
        <f t="shared" si="12"/>
        <v>08.176.621/0001-32</v>
      </c>
      <c r="S6466" s="84"/>
      <c r="T6466" s="84" t="str">
        <f t="shared" si="10"/>
        <v/>
      </c>
      <c r="U6466" s="84" t="str">
        <f t="shared" si="11"/>
        <v/>
      </c>
      <c r="V6466" s="65" t="str">
        <f t="shared" si="5"/>
        <v/>
      </c>
      <c r="W6466" s="84"/>
      <c r="X6466" s="84"/>
      <c r="Y6466" s="85"/>
      <c r="Z6466" s="85"/>
      <c r="AA6466" s="65" t="str">
        <f t="shared" si="6"/>
        <v/>
      </c>
      <c r="AB6466" s="65" t="str">
        <f t="shared" si="7"/>
        <v/>
      </c>
      <c r="AC6466" s="86"/>
      <c r="AD6466" s="87" t="str">
        <f t="shared" si="8"/>
        <v/>
      </c>
      <c r="AE6466" s="84"/>
      <c r="AF6466" s="86">
        <f>IF(AC6466&gt;0,AC6466,'⚙️ Config'!$B$10)</f>
        <v>0.0075</v>
      </c>
      <c r="AG6466" s="88">
        <f t="shared" si="9"/>
        <v>8397.129825</v>
      </c>
      <c r="AH6466" s="88">
        <f>AG6466*'⚙️ Config'!$B$11</f>
        <v>41985.64913</v>
      </c>
      <c r="AI6466" s="88">
        <f>AH6466*'⚙️ Config'!$B$12</f>
        <v>12595.69474</v>
      </c>
      <c r="AJ6466" s="64"/>
      <c r="AK6466" s="84"/>
      <c r="AL6466" s="84"/>
      <c r="AM6466" s="84"/>
      <c r="AN6466" s="84"/>
      <c r="AO6466" s="84"/>
      <c r="AP6466" s="84"/>
      <c r="AQ6466" s="84"/>
    </row>
    <row r="6467" ht="15.0" customHeight="1">
      <c r="A6467" s="103">
        <v>6464.0</v>
      </c>
      <c r="B6467" s="104" t="s">
        <v>13477</v>
      </c>
      <c r="C6467" s="103" t="s">
        <v>141</v>
      </c>
      <c r="D6467" s="103" t="s">
        <v>13478</v>
      </c>
      <c r="E6467" s="105">
        <v>34.92</v>
      </c>
      <c r="F6467" s="103" t="s">
        <v>86</v>
      </c>
      <c r="G6467" s="103" t="s">
        <v>606</v>
      </c>
      <c r="H6467" s="106">
        <v>1119575.36</v>
      </c>
      <c r="I6467" s="103">
        <v>1.0</v>
      </c>
      <c r="J6467" s="107">
        <v>4.2</v>
      </c>
      <c r="K6467" s="104">
        <v>2021.0</v>
      </c>
      <c r="L6467" s="103" t="s">
        <v>295</v>
      </c>
      <c r="M6467" s="103">
        <v>2021.0</v>
      </c>
      <c r="N6467" s="103" t="s">
        <v>161</v>
      </c>
      <c r="O6467" s="65" t="str">
        <f t="shared" si="1"/>
        <v>964785570001</v>
      </c>
      <c r="P6467" s="65">
        <f t="shared" si="2"/>
        <v>0</v>
      </c>
      <c r="Q6467" s="65">
        <f t="shared" si="3"/>
        <v>1</v>
      </c>
      <c r="R6467" s="65" t="str">
        <f t="shared" si="12"/>
        <v>96.478.557/0001-01</v>
      </c>
      <c r="S6467" s="84"/>
      <c r="T6467" s="84" t="str">
        <f t="shared" si="10"/>
        <v/>
      </c>
      <c r="U6467" s="84" t="str">
        <f t="shared" si="11"/>
        <v/>
      </c>
      <c r="V6467" s="65" t="str">
        <f t="shared" si="5"/>
        <v/>
      </c>
      <c r="W6467" s="84"/>
      <c r="X6467" s="84"/>
      <c r="Y6467" s="85"/>
      <c r="Z6467" s="85"/>
      <c r="AA6467" s="65" t="str">
        <f t="shared" si="6"/>
        <v/>
      </c>
      <c r="AB6467" s="65" t="str">
        <f t="shared" si="7"/>
        <v/>
      </c>
      <c r="AC6467" s="86"/>
      <c r="AD6467" s="87" t="str">
        <f t="shared" si="8"/>
        <v/>
      </c>
      <c r="AE6467" s="84"/>
      <c r="AF6467" s="86">
        <f>IF(AC6467&gt;0,AC6467,'⚙️ Config'!$B$10)</f>
        <v>0.0075</v>
      </c>
      <c r="AG6467" s="88">
        <f t="shared" si="9"/>
        <v>8396.8152</v>
      </c>
      <c r="AH6467" s="88">
        <f>AG6467*'⚙️ Config'!$B$11</f>
        <v>41984.076</v>
      </c>
      <c r="AI6467" s="88">
        <f>AH6467*'⚙️ Config'!$B$12</f>
        <v>12595.2228</v>
      </c>
      <c r="AJ6467" s="64"/>
      <c r="AK6467" s="84"/>
      <c r="AL6467" s="84"/>
      <c r="AM6467" s="84"/>
      <c r="AN6467" s="84"/>
      <c r="AO6467" s="84"/>
      <c r="AP6467" s="84"/>
      <c r="AQ6467" s="84"/>
    </row>
    <row r="6468" ht="15.0" customHeight="1">
      <c r="A6468" s="103">
        <v>6465.0</v>
      </c>
      <c r="B6468" s="104" t="s">
        <v>13479</v>
      </c>
      <c r="C6468" s="103" t="s">
        <v>141</v>
      </c>
      <c r="D6468" s="103" t="s">
        <v>13480</v>
      </c>
      <c r="E6468" s="105">
        <v>34.03</v>
      </c>
      <c r="F6468" s="103" t="s">
        <v>86</v>
      </c>
      <c r="G6468" s="103" t="s">
        <v>606</v>
      </c>
      <c r="H6468" s="106">
        <v>1119550.33</v>
      </c>
      <c r="I6468" s="103">
        <v>1.0</v>
      </c>
      <c r="J6468" s="107">
        <v>4.5</v>
      </c>
      <c r="K6468" s="104">
        <v>2021.0</v>
      </c>
      <c r="L6468" s="103" t="s">
        <v>630</v>
      </c>
      <c r="M6468" s="103">
        <v>2021.0</v>
      </c>
      <c r="N6468" s="103" t="s">
        <v>161</v>
      </c>
      <c r="O6468" s="65" t="str">
        <f t="shared" si="1"/>
        <v>625722190001</v>
      </c>
      <c r="P6468" s="65">
        <f t="shared" si="2"/>
        <v>1</v>
      </c>
      <c r="Q6468" s="65">
        <f t="shared" si="3"/>
        <v>2</v>
      </c>
      <c r="R6468" s="65" t="str">
        <f t="shared" si="12"/>
        <v>62.572.219/0001-12</v>
      </c>
      <c r="S6468" s="84"/>
      <c r="T6468" s="84" t="str">
        <f t="shared" si="10"/>
        <v/>
      </c>
      <c r="U6468" s="84" t="str">
        <f t="shared" si="11"/>
        <v/>
      </c>
      <c r="V6468" s="65" t="str">
        <f t="shared" si="5"/>
        <v/>
      </c>
      <c r="W6468" s="84"/>
      <c r="X6468" s="84"/>
      <c r="Y6468" s="85"/>
      <c r="Z6468" s="85"/>
      <c r="AA6468" s="65" t="str">
        <f t="shared" si="6"/>
        <v/>
      </c>
      <c r="AB6468" s="65" t="str">
        <f t="shared" si="7"/>
        <v/>
      </c>
      <c r="AC6468" s="86"/>
      <c r="AD6468" s="87" t="str">
        <f t="shared" si="8"/>
        <v/>
      </c>
      <c r="AE6468" s="84"/>
      <c r="AF6468" s="86">
        <f>IF(AC6468&gt;0,AC6468,'⚙️ Config'!$B$10)</f>
        <v>0.0075</v>
      </c>
      <c r="AG6468" s="88">
        <f t="shared" si="9"/>
        <v>8396.627475</v>
      </c>
      <c r="AH6468" s="88">
        <f>AG6468*'⚙️ Config'!$B$11</f>
        <v>41983.13738</v>
      </c>
      <c r="AI6468" s="88">
        <f>AH6468*'⚙️ Config'!$B$12</f>
        <v>12594.94121</v>
      </c>
      <c r="AJ6468" s="64"/>
      <c r="AK6468" s="84"/>
      <c r="AL6468" s="84"/>
      <c r="AM6468" s="84"/>
      <c r="AN6468" s="84"/>
      <c r="AO6468" s="84"/>
      <c r="AP6468" s="84"/>
      <c r="AQ6468" s="84"/>
    </row>
    <row r="6469" ht="15.0" customHeight="1">
      <c r="A6469" s="98">
        <v>6466.0</v>
      </c>
      <c r="B6469" s="99" t="s">
        <v>13481</v>
      </c>
      <c r="C6469" s="98" t="s">
        <v>141</v>
      </c>
      <c r="D6469" s="98" t="s">
        <v>13482</v>
      </c>
      <c r="E6469" s="100">
        <v>33.24</v>
      </c>
      <c r="F6469" s="98" t="s">
        <v>86</v>
      </c>
      <c r="G6469" s="98" t="s">
        <v>606</v>
      </c>
      <c r="H6469" s="101">
        <v>1119225.26</v>
      </c>
      <c r="I6469" s="98">
        <v>1.0</v>
      </c>
      <c r="J6469" s="102">
        <v>4.8</v>
      </c>
      <c r="K6469" s="99">
        <v>2021.0</v>
      </c>
      <c r="L6469" s="98" t="s">
        <v>630</v>
      </c>
      <c r="M6469" s="98">
        <v>2021.0</v>
      </c>
      <c r="N6469" s="98" t="s">
        <v>161</v>
      </c>
      <c r="O6469" s="65" t="str">
        <f t="shared" si="1"/>
        <v>039883350001</v>
      </c>
      <c r="P6469" s="65">
        <f t="shared" si="2"/>
        <v>5</v>
      </c>
      <c r="Q6469" s="65">
        <f t="shared" si="3"/>
        <v>8</v>
      </c>
      <c r="R6469" s="65" t="str">
        <f t="shared" si="12"/>
        <v>03.988.335/0001-58</v>
      </c>
      <c r="S6469" s="84"/>
      <c r="T6469" s="84" t="str">
        <f t="shared" si="10"/>
        <v/>
      </c>
      <c r="U6469" s="84" t="str">
        <f t="shared" si="11"/>
        <v/>
      </c>
      <c r="V6469" s="65" t="str">
        <f t="shared" si="5"/>
        <v/>
      </c>
      <c r="W6469" s="84"/>
      <c r="X6469" s="84"/>
      <c r="Y6469" s="85"/>
      <c r="Z6469" s="85"/>
      <c r="AA6469" s="65" t="str">
        <f t="shared" si="6"/>
        <v/>
      </c>
      <c r="AB6469" s="65" t="str">
        <f t="shared" si="7"/>
        <v/>
      </c>
      <c r="AC6469" s="86"/>
      <c r="AD6469" s="87" t="str">
        <f t="shared" si="8"/>
        <v/>
      </c>
      <c r="AE6469" s="84"/>
      <c r="AF6469" s="86">
        <f>IF(AC6469&gt;0,AC6469,'⚙️ Config'!$B$10)</f>
        <v>0.0075</v>
      </c>
      <c r="AG6469" s="88">
        <f t="shared" si="9"/>
        <v>8394.18945</v>
      </c>
      <c r="AH6469" s="88">
        <f>AG6469*'⚙️ Config'!$B$11</f>
        <v>41970.94725</v>
      </c>
      <c r="AI6469" s="88">
        <f>AH6469*'⚙️ Config'!$B$12</f>
        <v>12591.28418</v>
      </c>
      <c r="AJ6469" s="64"/>
      <c r="AK6469" s="84"/>
      <c r="AL6469" s="84"/>
      <c r="AM6469" s="84"/>
      <c r="AN6469" s="84"/>
      <c r="AO6469" s="84"/>
      <c r="AP6469" s="84"/>
      <c r="AQ6469" s="84"/>
    </row>
    <row r="6470" ht="15.0" customHeight="1">
      <c r="A6470" s="98">
        <v>6467.0</v>
      </c>
      <c r="B6470" s="99" t="s">
        <v>13483</v>
      </c>
      <c r="C6470" s="98" t="s">
        <v>141</v>
      </c>
      <c r="D6470" s="98" t="s">
        <v>13484</v>
      </c>
      <c r="E6470" s="100">
        <v>33.49</v>
      </c>
      <c r="F6470" s="98" t="s">
        <v>86</v>
      </c>
      <c r="G6470" s="98" t="s">
        <v>606</v>
      </c>
      <c r="H6470" s="101">
        <v>1118981.68</v>
      </c>
      <c r="I6470" s="98">
        <v>1.0</v>
      </c>
      <c r="J6470" s="102">
        <v>4.7</v>
      </c>
      <c r="K6470" s="99">
        <v>2021.0</v>
      </c>
      <c r="L6470" s="98" t="s">
        <v>630</v>
      </c>
      <c r="M6470" s="98">
        <v>2021.0</v>
      </c>
      <c r="N6470" s="98" t="s">
        <v>161</v>
      </c>
      <c r="O6470" s="65" t="str">
        <f t="shared" si="1"/>
        <v>123841570001</v>
      </c>
      <c r="P6470" s="65">
        <f t="shared" si="2"/>
        <v>4</v>
      </c>
      <c r="Q6470" s="65">
        <f t="shared" si="3"/>
        <v>7</v>
      </c>
      <c r="R6470" s="65" t="str">
        <f t="shared" si="12"/>
        <v>12.384.157/0001-47</v>
      </c>
      <c r="S6470" s="84"/>
      <c r="T6470" s="84" t="str">
        <f t="shared" si="10"/>
        <v/>
      </c>
      <c r="U6470" s="84" t="str">
        <f t="shared" si="11"/>
        <v/>
      </c>
      <c r="V6470" s="65" t="str">
        <f t="shared" si="5"/>
        <v/>
      </c>
      <c r="W6470" s="84"/>
      <c r="X6470" s="84"/>
      <c r="Y6470" s="85"/>
      <c r="Z6470" s="85"/>
      <c r="AA6470" s="65" t="str">
        <f t="shared" si="6"/>
        <v/>
      </c>
      <c r="AB6470" s="65" t="str">
        <f t="shared" si="7"/>
        <v/>
      </c>
      <c r="AC6470" s="86"/>
      <c r="AD6470" s="87" t="str">
        <f t="shared" si="8"/>
        <v/>
      </c>
      <c r="AE6470" s="84"/>
      <c r="AF6470" s="86">
        <f>IF(AC6470&gt;0,AC6470,'⚙️ Config'!$B$10)</f>
        <v>0.0075</v>
      </c>
      <c r="AG6470" s="88">
        <f t="shared" si="9"/>
        <v>8392.3626</v>
      </c>
      <c r="AH6470" s="88">
        <f>AG6470*'⚙️ Config'!$B$11</f>
        <v>41961.813</v>
      </c>
      <c r="AI6470" s="88">
        <f>AH6470*'⚙️ Config'!$B$12</f>
        <v>12588.5439</v>
      </c>
      <c r="AJ6470" s="64"/>
      <c r="AK6470" s="84"/>
      <c r="AL6470" s="84"/>
      <c r="AM6470" s="84"/>
      <c r="AN6470" s="84"/>
      <c r="AO6470" s="84"/>
      <c r="AP6470" s="84"/>
      <c r="AQ6470" s="84"/>
    </row>
    <row r="6471" ht="15.0" customHeight="1">
      <c r="A6471" s="103">
        <v>6468.0</v>
      </c>
      <c r="B6471" s="104" t="s">
        <v>13485</v>
      </c>
      <c r="C6471" s="103" t="s">
        <v>141</v>
      </c>
      <c r="D6471" s="103" t="s">
        <v>13486</v>
      </c>
      <c r="E6471" s="105">
        <v>32.99</v>
      </c>
      <c r="F6471" s="103" t="s">
        <v>86</v>
      </c>
      <c r="G6471" s="103" t="s">
        <v>606</v>
      </c>
      <c r="H6471" s="106">
        <v>1117599.49</v>
      </c>
      <c r="I6471" s="103">
        <v>1.0</v>
      </c>
      <c r="J6471" s="107">
        <v>4.9</v>
      </c>
      <c r="K6471" s="104">
        <v>2021.0</v>
      </c>
      <c r="L6471" s="103" t="s">
        <v>202</v>
      </c>
      <c r="M6471" s="103">
        <v>2021.0</v>
      </c>
      <c r="N6471" s="103" t="s">
        <v>161</v>
      </c>
      <c r="O6471" s="65" t="str">
        <f t="shared" si="1"/>
        <v>189514470001</v>
      </c>
      <c r="P6471" s="65">
        <f t="shared" si="2"/>
        <v>0</v>
      </c>
      <c r="Q6471" s="65">
        <f t="shared" si="3"/>
        <v>1</v>
      </c>
      <c r="R6471" s="65" t="str">
        <f t="shared" si="12"/>
        <v>18.951.447/0001-01</v>
      </c>
      <c r="S6471" s="84"/>
      <c r="T6471" s="84" t="str">
        <f t="shared" si="10"/>
        <v/>
      </c>
      <c r="U6471" s="84" t="str">
        <f t="shared" si="11"/>
        <v/>
      </c>
      <c r="V6471" s="65" t="str">
        <f t="shared" si="5"/>
        <v/>
      </c>
      <c r="W6471" s="84"/>
      <c r="X6471" s="84"/>
      <c r="Y6471" s="85"/>
      <c r="Z6471" s="85"/>
      <c r="AA6471" s="65" t="str">
        <f t="shared" si="6"/>
        <v/>
      </c>
      <c r="AB6471" s="65" t="str">
        <f t="shared" si="7"/>
        <v/>
      </c>
      <c r="AC6471" s="86"/>
      <c r="AD6471" s="87" t="str">
        <f t="shared" si="8"/>
        <v/>
      </c>
      <c r="AE6471" s="84"/>
      <c r="AF6471" s="86">
        <f>IF(AC6471&gt;0,AC6471,'⚙️ Config'!$B$10)</f>
        <v>0.0075</v>
      </c>
      <c r="AG6471" s="88">
        <f t="shared" si="9"/>
        <v>8381.996175</v>
      </c>
      <c r="AH6471" s="88">
        <f>AG6471*'⚙️ Config'!$B$11</f>
        <v>41909.98088</v>
      </c>
      <c r="AI6471" s="88">
        <f>AH6471*'⚙️ Config'!$B$12</f>
        <v>12572.99426</v>
      </c>
      <c r="AJ6471" s="64"/>
      <c r="AK6471" s="84"/>
      <c r="AL6471" s="84"/>
      <c r="AM6471" s="84"/>
      <c r="AN6471" s="84"/>
      <c r="AO6471" s="84"/>
      <c r="AP6471" s="84"/>
      <c r="AQ6471" s="84"/>
    </row>
    <row r="6472" ht="15.0" customHeight="1">
      <c r="A6472" s="98">
        <v>6469.0</v>
      </c>
      <c r="B6472" s="99" t="s">
        <v>13487</v>
      </c>
      <c r="C6472" s="98" t="s">
        <v>141</v>
      </c>
      <c r="D6472" s="98" t="s">
        <v>13488</v>
      </c>
      <c r="E6472" s="100">
        <v>32.76</v>
      </c>
      <c r="F6472" s="98" t="s">
        <v>86</v>
      </c>
      <c r="G6472" s="98" t="s">
        <v>606</v>
      </c>
      <c r="H6472" s="101">
        <v>1117370.55</v>
      </c>
      <c r="I6472" s="98">
        <v>1.0</v>
      </c>
      <c r="J6472" s="102">
        <v>5.0</v>
      </c>
      <c r="K6472" s="99">
        <v>2021.0</v>
      </c>
      <c r="L6472" s="98" t="s">
        <v>630</v>
      </c>
      <c r="M6472" s="98">
        <v>2021.0</v>
      </c>
      <c r="N6472" s="98" t="s">
        <v>161</v>
      </c>
      <c r="O6472" s="65" t="str">
        <f t="shared" si="1"/>
        <v>152841610001</v>
      </c>
      <c r="P6472" s="65">
        <f t="shared" si="2"/>
        <v>2</v>
      </c>
      <c r="Q6472" s="65">
        <f t="shared" si="3"/>
        <v>1</v>
      </c>
      <c r="R6472" s="65" t="str">
        <f t="shared" si="12"/>
        <v>15.284.161/0001-21</v>
      </c>
      <c r="S6472" s="84"/>
      <c r="T6472" s="84" t="str">
        <f t="shared" si="10"/>
        <v/>
      </c>
      <c r="U6472" s="84" t="str">
        <f t="shared" si="11"/>
        <v/>
      </c>
      <c r="V6472" s="65" t="str">
        <f t="shared" si="5"/>
        <v/>
      </c>
      <c r="W6472" s="84"/>
      <c r="X6472" s="84"/>
      <c r="Y6472" s="85"/>
      <c r="Z6472" s="85"/>
      <c r="AA6472" s="65" t="str">
        <f t="shared" si="6"/>
        <v/>
      </c>
      <c r="AB6472" s="65" t="str">
        <f t="shared" si="7"/>
        <v/>
      </c>
      <c r="AC6472" s="86"/>
      <c r="AD6472" s="87" t="str">
        <f t="shared" si="8"/>
        <v/>
      </c>
      <c r="AE6472" s="84"/>
      <c r="AF6472" s="86">
        <f>IF(AC6472&gt;0,AC6472,'⚙️ Config'!$B$10)</f>
        <v>0.0075</v>
      </c>
      <c r="AG6472" s="88">
        <f t="shared" si="9"/>
        <v>8380.279125</v>
      </c>
      <c r="AH6472" s="88">
        <f>AG6472*'⚙️ Config'!$B$11</f>
        <v>41901.39563</v>
      </c>
      <c r="AI6472" s="88">
        <f>AH6472*'⚙️ Config'!$B$12</f>
        <v>12570.41869</v>
      </c>
      <c r="AJ6472" s="64"/>
      <c r="AK6472" s="84"/>
      <c r="AL6472" s="84"/>
      <c r="AM6472" s="84"/>
      <c r="AN6472" s="84"/>
      <c r="AO6472" s="84"/>
      <c r="AP6472" s="84"/>
      <c r="AQ6472" s="84"/>
    </row>
    <row r="6473" ht="15.0" customHeight="1">
      <c r="A6473" s="103">
        <v>6470.0</v>
      </c>
      <c r="B6473" s="104" t="s">
        <v>13489</v>
      </c>
      <c r="C6473" s="103" t="s">
        <v>141</v>
      </c>
      <c r="D6473" s="103" t="s">
        <v>13490</v>
      </c>
      <c r="E6473" s="105">
        <v>32.76</v>
      </c>
      <c r="F6473" s="103" t="s">
        <v>86</v>
      </c>
      <c r="G6473" s="103" t="s">
        <v>606</v>
      </c>
      <c r="H6473" s="106">
        <v>1117182.62</v>
      </c>
      <c r="I6473" s="103">
        <v>1.0</v>
      </c>
      <c r="J6473" s="107">
        <v>5.0</v>
      </c>
      <c r="K6473" s="104">
        <v>2021.0</v>
      </c>
      <c r="L6473" s="103" t="s">
        <v>630</v>
      </c>
      <c r="M6473" s="103">
        <v>2021.0</v>
      </c>
      <c r="N6473" s="103" t="s">
        <v>161</v>
      </c>
      <c r="O6473" s="65" t="str">
        <f t="shared" si="1"/>
        <v>185347740001</v>
      </c>
      <c r="P6473" s="65">
        <f t="shared" si="2"/>
        <v>6</v>
      </c>
      <c r="Q6473" s="65">
        <f t="shared" si="3"/>
        <v>8</v>
      </c>
      <c r="R6473" s="65" t="str">
        <f t="shared" si="12"/>
        <v>18.534.774/0001-68</v>
      </c>
      <c r="S6473" s="84"/>
      <c r="T6473" s="84" t="str">
        <f t="shared" si="10"/>
        <v/>
      </c>
      <c r="U6473" s="84" t="str">
        <f t="shared" si="11"/>
        <v/>
      </c>
      <c r="V6473" s="65" t="str">
        <f t="shared" si="5"/>
        <v/>
      </c>
      <c r="W6473" s="84"/>
      <c r="X6473" s="84"/>
      <c r="Y6473" s="85"/>
      <c r="Z6473" s="85"/>
      <c r="AA6473" s="65" t="str">
        <f t="shared" si="6"/>
        <v/>
      </c>
      <c r="AB6473" s="65" t="str">
        <f t="shared" si="7"/>
        <v/>
      </c>
      <c r="AC6473" s="86"/>
      <c r="AD6473" s="87" t="str">
        <f t="shared" si="8"/>
        <v/>
      </c>
      <c r="AE6473" s="84"/>
      <c r="AF6473" s="86">
        <f>IF(AC6473&gt;0,AC6473,'⚙️ Config'!$B$10)</f>
        <v>0.0075</v>
      </c>
      <c r="AG6473" s="88">
        <f t="shared" si="9"/>
        <v>8378.86965</v>
      </c>
      <c r="AH6473" s="88">
        <f>AG6473*'⚙️ Config'!$B$11</f>
        <v>41894.34825</v>
      </c>
      <c r="AI6473" s="88">
        <f>AH6473*'⚙️ Config'!$B$12</f>
        <v>12568.30448</v>
      </c>
      <c r="AJ6473" s="64"/>
      <c r="AK6473" s="84"/>
      <c r="AL6473" s="84"/>
      <c r="AM6473" s="84"/>
      <c r="AN6473" s="84"/>
      <c r="AO6473" s="84"/>
      <c r="AP6473" s="84"/>
      <c r="AQ6473" s="84"/>
    </row>
    <row r="6474" ht="15.0" customHeight="1">
      <c r="A6474" s="103">
        <v>6471.0</v>
      </c>
      <c r="B6474" s="104" t="s">
        <v>13491</v>
      </c>
      <c r="C6474" s="103" t="s">
        <v>141</v>
      </c>
      <c r="D6474" s="103" t="s">
        <v>13492</v>
      </c>
      <c r="E6474" s="105">
        <v>34.03</v>
      </c>
      <c r="F6474" s="103" t="s">
        <v>86</v>
      </c>
      <c r="G6474" s="103" t="s">
        <v>606</v>
      </c>
      <c r="H6474" s="106">
        <v>1116194.39</v>
      </c>
      <c r="I6474" s="103">
        <v>1.0</v>
      </c>
      <c r="J6474" s="107">
        <v>4.5</v>
      </c>
      <c r="K6474" s="104">
        <v>2021.0</v>
      </c>
      <c r="L6474" s="103" t="s">
        <v>630</v>
      </c>
      <c r="M6474" s="103">
        <v>2021.0</v>
      </c>
      <c r="N6474" s="103" t="s">
        <v>145</v>
      </c>
      <c r="O6474" s="65" t="str">
        <f t="shared" si="1"/>
        <v>232561020001</v>
      </c>
      <c r="P6474" s="65">
        <f t="shared" si="2"/>
        <v>7</v>
      </c>
      <c r="Q6474" s="65">
        <f t="shared" si="3"/>
        <v>8</v>
      </c>
      <c r="R6474" s="65" t="str">
        <f t="shared" si="12"/>
        <v>23.256.102/0001-78</v>
      </c>
      <c r="S6474" s="84"/>
      <c r="T6474" s="84" t="str">
        <f t="shared" si="10"/>
        <v/>
      </c>
      <c r="U6474" s="84" t="str">
        <f t="shared" si="11"/>
        <v/>
      </c>
      <c r="V6474" s="65" t="str">
        <f t="shared" si="5"/>
        <v/>
      </c>
      <c r="W6474" s="84"/>
      <c r="X6474" s="84"/>
      <c r="Y6474" s="85"/>
      <c r="Z6474" s="85"/>
      <c r="AA6474" s="65" t="str">
        <f t="shared" si="6"/>
        <v/>
      </c>
      <c r="AB6474" s="65" t="str">
        <f t="shared" si="7"/>
        <v/>
      </c>
      <c r="AC6474" s="86"/>
      <c r="AD6474" s="87" t="str">
        <f t="shared" si="8"/>
        <v/>
      </c>
      <c r="AE6474" s="84"/>
      <c r="AF6474" s="86">
        <f>IF(AC6474&gt;0,AC6474,'⚙️ Config'!$B$10)</f>
        <v>0.0075</v>
      </c>
      <c r="AG6474" s="88">
        <f t="shared" si="9"/>
        <v>8371.457925</v>
      </c>
      <c r="AH6474" s="88">
        <f>AG6474*'⚙️ Config'!$B$11</f>
        <v>41857.28963</v>
      </c>
      <c r="AI6474" s="88">
        <f>AH6474*'⚙️ Config'!$B$12</f>
        <v>12557.18689</v>
      </c>
      <c r="AJ6474" s="64"/>
      <c r="AK6474" s="84"/>
      <c r="AL6474" s="84"/>
      <c r="AM6474" s="84"/>
      <c r="AN6474" s="84"/>
      <c r="AO6474" s="84"/>
      <c r="AP6474" s="84"/>
      <c r="AQ6474" s="84"/>
    </row>
    <row r="6475" ht="15.0" customHeight="1">
      <c r="A6475" s="103">
        <v>6472.0</v>
      </c>
      <c r="B6475" s="104" t="s">
        <v>13493</v>
      </c>
      <c r="C6475" s="103" t="s">
        <v>141</v>
      </c>
      <c r="D6475" s="103" t="s">
        <v>13494</v>
      </c>
      <c r="E6475" s="105">
        <v>32.76</v>
      </c>
      <c r="F6475" s="103" t="s">
        <v>86</v>
      </c>
      <c r="G6475" s="103" t="s">
        <v>606</v>
      </c>
      <c r="H6475" s="106">
        <v>1115846.37</v>
      </c>
      <c r="I6475" s="103">
        <v>1.0</v>
      </c>
      <c r="J6475" s="107">
        <v>5.0</v>
      </c>
      <c r="K6475" s="104">
        <v>2021.0</v>
      </c>
      <c r="L6475" s="103" t="s">
        <v>630</v>
      </c>
      <c r="M6475" s="103">
        <v>2021.0</v>
      </c>
      <c r="N6475" s="103" t="s">
        <v>161</v>
      </c>
      <c r="O6475" s="65" t="str">
        <f t="shared" si="1"/>
        <v>186318750001</v>
      </c>
      <c r="P6475" s="65">
        <f t="shared" si="2"/>
        <v>5</v>
      </c>
      <c r="Q6475" s="65">
        <f t="shared" si="3"/>
        <v>7</v>
      </c>
      <c r="R6475" s="65" t="str">
        <f t="shared" si="12"/>
        <v>18.631.875/0001-57</v>
      </c>
      <c r="S6475" s="84"/>
      <c r="T6475" s="84" t="str">
        <f t="shared" si="10"/>
        <v/>
      </c>
      <c r="U6475" s="84" t="str">
        <f t="shared" si="11"/>
        <v/>
      </c>
      <c r="V6475" s="65" t="str">
        <f t="shared" si="5"/>
        <v/>
      </c>
      <c r="W6475" s="84"/>
      <c r="X6475" s="84"/>
      <c r="Y6475" s="85"/>
      <c r="Z6475" s="85"/>
      <c r="AA6475" s="65" t="str">
        <f t="shared" si="6"/>
        <v/>
      </c>
      <c r="AB6475" s="65" t="str">
        <f t="shared" si="7"/>
        <v/>
      </c>
      <c r="AC6475" s="86"/>
      <c r="AD6475" s="87" t="str">
        <f t="shared" si="8"/>
        <v/>
      </c>
      <c r="AE6475" s="84"/>
      <c r="AF6475" s="86">
        <f>IF(AC6475&gt;0,AC6475,'⚙️ Config'!$B$10)</f>
        <v>0.0075</v>
      </c>
      <c r="AG6475" s="88">
        <f t="shared" si="9"/>
        <v>8368.847775</v>
      </c>
      <c r="AH6475" s="88">
        <f>AG6475*'⚙️ Config'!$B$11</f>
        <v>41844.23888</v>
      </c>
      <c r="AI6475" s="88">
        <f>AH6475*'⚙️ Config'!$B$12</f>
        <v>12553.27166</v>
      </c>
      <c r="AJ6475" s="64"/>
      <c r="AK6475" s="84"/>
      <c r="AL6475" s="84"/>
      <c r="AM6475" s="84"/>
      <c r="AN6475" s="84"/>
      <c r="AO6475" s="84"/>
      <c r="AP6475" s="84"/>
      <c r="AQ6475" s="84"/>
    </row>
    <row r="6476" ht="15.0" customHeight="1">
      <c r="A6476" s="103">
        <v>6473.0</v>
      </c>
      <c r="B6476" s="104" t="s">
        <v>13495</v>
      </c>
      <c r="C6476" s="103" t="s">
        <v>141</v>
      </c>
      <c r="D6476" s="103" t="s">
        <v>13496</v>
      </c>
      <c r="E6476" s="105">
        <v>33.24</v>
      </c>
      <c r="F6476" s="103" t="s">
        <v>86</v>
      </c>
      <c r="G6476" s="103" t="s">
        <v>606</v>
      </c>
      <c r="H6476" s="106">
        <v>1115070.62</v>
      </c>
      <c r="I6476" s="103">
        <v>1.0</v>
      </c>
      <c r="J6476" s="107">
        <v>4.8</v>
      </c>
      <c r="K6476" s="104">
        <v>2021.0</v>
      </c>
      <c r="L6476" s="103" t="s">
        <v>268</v>
      </c>
      <c r="M6476" s="103">
        <v>2021.0</v>
      </c>
      <c r="N6476" s="103" t="s">
        <v>161</v>
      </c>
      <c r="O6476" s="65" t="str">
        <f t="shared" si="1"/>
        <v>511934720001</v>
      </c>
      <c r="P6476" s="65">
        <f t="shared" si="2"/>
        <v>4</v>
      </c>
      <c r="Q6476" s="65">
        <f t="shared" si="3"/>
        <v>9</v>
      </c>
      <c r="R6476" s="65" t="str">
        <f t="shared" si="12"/>
        <v>51.193.472/0001-49</v>
      </c>
      <c r="S6476" s="84"/>
      <c r="T6476" s="84" t="str">
        <f t="shared" si="10"/>
        <v/>
      </c>
      <c r="U6476" s="84" t="str">
        <f t="shared" si="11"/>
        <v/>
      </c>
      <c r="V6476" s="65" t="str">
        <f t="shared" si="5"/>
        <v/>
      </c>
      <c r="W6476" s="84"/>
      <c r="X6476" s="84"/>
      <c r="Y6476" s="85"/>
      <c r="Z6476" s="85"/>
      <c r="AA6476" s="65" t="str">
        <f t="shared" si="6"/>
        <v/>
      </c>
      <c r="AB6476" s="65" t="str">
        <f t="shared" si="7"/>
        <v/>
      </c>
      <c r="AC6476" s="86"/>
      <c r="AD6476" s="87" t="str">
        <f t="shared" si="8"/>
        <v/>
      </c>
      <c r="AE6476" s="84"/>
      <c r="AF6476" s="86">
        <f>IF(AC6476&gt;0,AC6476,'⚙️ Config'!$B$10)</f>
        <v>0.0075</v>
      </c>
      <c r="AG6476" s="88">
        <f t="shared" si="9"/>
        <v>8363.02965</v>
      </c>
      <c r="AH6476" s="88">
        <f>AG6476*'⚙️ Config'!$B$11</f>
        <v>41815.14825</v>
      </c>
      <c r="AI6476" s="88">
        <f>AH6476*'⚙️ Config'!$B$12</f>
        <v>12544.54448</v>
      </c>
      <c r="AJ6476" s="64"/>
      <c r="AK6476" s="84"/>
      <c r="AL6476" s="84"/>
      <c r="AM6476" s="84"/>
      <c r="AN6476" s="84"/>
      <c r="AO6476" s="84"/>
      <c r="AP6476" s="84"/>
      <c r="AQ6476" s="84"/>
    </row>
    <row r="6477" ht="15.0" customHeight="1">
      <c r="A6477" s="103">
        <v>6474.0</v>
      </c>
      <c r="B6477" s="104" t="s">
        <v>13497</v>
      </c>
      <c r="C6477" s="103" t="s">
        <v>141</v>
      </c>
      <c r="D6477" s="103" t="s">
        <v>13498</v>
      </c>
      <c r="E6477" s="105">
        <v>32.99</v>
      </c>
      <c r="F6477" s="103" t="s">
        <v>86</v>
      </c>
      <c r="G6477" s="103" t="s">
        <v>606</v>
      </c>
      <c r="H6477" s="106">
        <v>1114649.19</v>
      </c>
      <c r="I6477" s="103">
        <v>1.0</v>
      </c>
      <c r="J6477" s="107">
        <v>4.9</v>
      </c>
      <c r="K6477" s="104">
        <v>2021.0</v>
      </c>
      <c r="L6477" s="103" t="s">
        <v>295</v>
      </c>
      <c r="M6477" s="103">
        <v>2021.0</v>
      </c>
      <c r="N6477" s="103" t="s">
        <v>161</v>
      </c>
      <c r="O6477" s="65" t="str">
        <f t="shared" si="1"/>
        <v>011196220001</v>
      </c>
      <c r="P6477" s="65">
        <f t="shared" si="2"/>
        <v>0</v>
      </c>
      <c r="Q6477" s="65">
        <f t="shared" si="3"/>
        <v>4</v>
      </c>
      <c r="R6477" s="65" t="str">
        <f t="shared" si="12"/>
        <v>01.119.622/0001-04</v>
      </c>
      <c r="S6477" s="84"/>
      <c r="T6477" s="84" t="str">
        <f t="shared" si="10"/>
        <v/>
      </c>
      <c r="U6477" s="84" t="str">
        <f t="shared" si="11"/>
        <v/>
      </c>
      <c r="V6477" s="65" t="str">
        <f t="shared" si="5"/>
        <v/>
      </c>
      <c r="W6477" s="84"/>
      <c r="X6477" s="84"/>
      <c r="Y6477" s="85"/>
      <c r="Z6477" s="85"/>
      <c r="AA6477" s="65" t="str">
        <f t="shared" si="6"/>
        <v/>
      </c>
      <c r="AB6477" s="65" t="str">
        <f t="shared" si="7"/>
        <v/>
      </c>
      <c r="AC6477" s="86"/>
      <c r="AD6477" s="87" t="str">
        <f t="shared" si="8"/>
        <v/>
      </c>
      <c r="AE6477" s="84"/>
      <c r="AF6477" s="86">
        <f>IF(AC6477&gt;0,AC6477,'⚙️ Config'!$B$10)</f>
        <v>0.0075</v>
      </c>
      <c r="AG6477" s="88">
        <f t="shared" si="9"/>
        <v>8359.868925</v>
      </c>
      <c r="AH6477" s="88">
        <f>AG6477*'⚙️ Config'!$B$11</f>
        <v>41799.34463</v>
      </c>
      <c r="AI6477" s="88">
        <f>AH6477*'⚙️ Config'!$B$12</f>
        <v>12539.80339</v>
      </c>
      <c r="AJ6477" s="64"/>
      <c r="AK6477" s="84"/>
      <c r="AL6477" s="84"/>
      <c r="AM6477" s="84"/>
      <c r="AN6477" s="84"/>
      <c r="AO6477" s="84"/>
      <c r="AP6477" s="84"/>
      <c r="AQ6477" s="84"/>
    </row>
    <row r="6478" ht="15.0" customHeight="1">
      <c r="A6478" s="103">
        <v>6475.0</v>
      </c>
      <c r="B6478" s="104" t="s">
        <v>13499</v>
      </c>
      <c r="C6478" s="103" t="s">
        <v>141</v>
      </c>
      <c r="D6478" s="103" t="s">
        <v>13500</v>
      </c>
      <c r="E6478" s="105">
        <v>41.86</v>
      </c>
      <c r="F6478" s="103" t="s">
        <v>86</v>
      </c>
      <c r="G6478" s="103" t="s">
        <v>606</v>
      </c>
      <c r="H6478" s="106">
        <v>1114425.38</v>
      </c>
      <c r="I6478" s="103">
        <v>1.0</v>
      </c>
      <c r="J6478" s="107">
        <v>4.8</v>
      </c>
      <c r="K6478" s="104">
        <v>2024.0</v>
      </c>
      <c r="L6478" s="103" t="s">
        <v>4795</v>
      </c>
      <c r="M6478" s="103">
        <v>2021.0</v>
      </c>
      <c r="N6478" s="103" t="s">
        <v>551</v>
      </c>
      <c r="O6478" s="65" t="str">
        <f t="shared" si="1"/>
        <v>112055210001</v>
      </c>
      <c r="P6478" s="65">
        <f t="shared" si="2"/>
        <v>0</v>
      </c>
      <c r="Q6478" s="65">
        <f t="shared" si="3"/>
        <v>0</v>
      </c>
      <c r="R6478" s="65" t="str">
        <f t="shared" si="12"/>
        <v>11.205.521/0001-00</v>
      </c>
      <c r="S6478" s="84"/>
      <c r="T6478" s="84" t="str">
        <f t="shared" si="10"/>
        <v/>
      </c>
      <c r="U6478" s="84" t="str">
        <f t="shared" si="11"/>
        <v/>
      </c>
      <c r="V6478" s="65" t="str">
        <f t="shared" si="5"/>
        <v/>
      </c>
      <c r="W6478" s="84"/>
      <c r="X6478" s="84"/>
      <c r="Y6478" s="85"/>
      <c r="Z6478" s="85"/>
      <c r="AA6478" s="65" t="str">
        <f t="shared" si="6"/>
        <v/>
      </c>
      <c r="AB6478" s="65" t="str">
        <f t="shared" si="7"/>
        <v/>
      </c>
      <c r="AC6478" s="86"/>
      <c r="AD6478" s="87" t="str">
        <f t="shared" si="8"/>
        <v/>
      </c>
      <c r="AE6478" s="84"/>
      <c r="AF6478" s="86">
        <f>IF(AC6478&gt;0,AC6478,'⚙️ Config'!$B$10)</f>
        <v>0.0075</v>
      </c>
      <c r="AG6478" s="88">
        <f t="shared" si="9"/>
        <v>8358.19035</v>
      </c>
      <c r="AH6478" s="88">
        <f>AG6478*'⚙️ Config'!$B$11</f>
        <v>41790.95175</v>
      </c>
      <c r="AI6478" s="88">
        <f>AH6478*'⚙️ Config'!$B$12</f>
        <v>12537.28553</v>
      </c>
      <c r="AJ6478" s="64"/>
      <c r="AK6478" s="84"/>
      <c r="AL6478" s="84"/>
      <c r="AM6478" s="84"/>
      <c r="AN6478" s="84"/>
      <c r="AO6478" s="84"/>
      <c r="AP6478" s="84"/>
      <c r="AQ6478" s="84"/>
    </row>
    <row r="6479" ht="15.0" customHeight="1">
      <c r="A6479" s="103">
        <v>6476.0</v>
      </c>
      <c r="B6479" s="104" t="s">
        <v>13501</v>
      </c>
      <c r="C6479" s="103" t="s">
        <v>141</v>
      </c>
      <c r="D6479" s="103" t="s">
        <v>13502</v>
      </c>
      <c r="E6479" s="105">
        <v>33.24</v>
      </c>
      <c r="F6479" s="103" t="s">
        <v>86</v>
      </c>
      <c r="G6479" s="103" t="s">
        <v>606</v>
      </c>
      <c r="H6479" s="106">
        <v>1113951.5</v>
      </c>
      <c r="I6479" s="103">
        <v>1.0</v>
      </c>
      <c r="J6479" s="107">
        <v>4.8</v>
      </c>
      <c r="K6479" s="104">
        <v>2021.0</v>
      </c>
      <c r="L6479" s="103" t="s">
        <v>630</v>
      </c>
      <c r="M6479" s="103">
        <v>2021.0</v>
      </c>
      <c r="N6479" s="103" t="s">
        <v>161</v>
      </c>
      <c r="O6479" s="65" t="str">
        <f t="shared" si="1"/>
        <v>051590430001</v>
      </c>
      <c r="P6479" s="65">
        <f t="shared" si="2"/>
        <v>3</v>
      </c>
      <c r="Q6479" s="65">
        <f t="shared" si="3"/>
        <v>8</v>
      </c>
      <c r="R6479" s="65" t="str">
        <f t="shared" si="12"/>
        <v>05.159.043/0001-38</v>
      </c>
      <c r="S6479" s="84"/>
      <c r="T6479" s="84" t="str">
        <f t="shared" si="10"/>
        <v/>
      </c>
      <c r="U6479" s="84" t="str">
        <f t="shared" si="11"/>
        <v/>
      </c>
      <c r="V6479" s="65" t="str">
        <f t="shared" si="5"/>
        <v/>
      </c>
      <c r="W6479" s="84"/>
      <c r="X6479" s="84"/>
      <c r="Y6479" s="85"/>
      <c r="Z6479" s="85"/>
      <c r="AA6479" s="65" t="str">
        <f t="shared" si="6"/>
        <v/>
      </c>
      <c r="AB6479" s="65" t="str">
        <f t="shared" si="7"/>
        <v/>
      </c>
      <c r="AC6479" s="86"/>
      <c r="AD6479" s="87" t="str">
        <f t="shared" si="8"/>
        <v/>
      </c>
      <c r="AE6479" s="84"/>
      <c r="AF6479" s="86">
        <f>IF(AC6479&gt;0,AC6479,'⚙️ Config'!$B$10)</f>
        <v>0.0075</v>
      </c>
      <c r="AG6479" s="88">
        <f t="shared" si="9"/>
        <v>8354.63625</v>
      </c>
      <c r="AH6479" s="88">
        <f>AG6479*'⚙️ Config'!$B$11</f>
        <v>41773.18125</v>
      </c>
      <c r="AI6479" s="88">
        <f>AH6479*'⚙️ Config'!$B$12</f>
        <v>12531.95438</v>
      </c>
      <c r="AJ6479" s="64"/>
      <c r="AK6479" s="84"/>
      <c r="AL6479" s="84"/>
      <c r="AM6479" s="84"/>
      <c r="AN6479" s="84"/>
      <c r="AO6479" s="84"/>
      <c r="AP6479" s="84"/>
      <c r="AQ6479" s="84"/>
    </row>
    <row r="6480" ht="15.0" customHeight="1">
      <c r="A6480" s="103">
        <v>6477.0</v>
      </c>
      <c r="B6480" s="104" t="s">
        <v>13503</v>
      </c>
      <c r="C6480" s="103" t="s">
        <v>141</v>
      </c>
      <c r="D6480" s="103" t="s">
        <v>13504</v>
      </c>
      <c r="E6480" s="105">
        <v>33.24</v>
      </c>
      <c r="F6480" s="103" t="s">
        <v>86</v>
      </c>
      <c r="G6480" s="103" t="s">
        <v>606</v>
      </c>
      <c r="H6480" s="106">
        <v>1113095.71</v>
      </c>
      <c r="I6480" s="103">
        <v>1.0</v>
      </c>
      <c r="J6480" s="107">
        <v>4.8</v>
      </c>
      <c r="K6480" s="104">
        <v>2021.0</v>
      </c>
      <c r="L6480" s="103" t="s">
        <v>448</v>
      </c>
      <c r="M6480" s="103">
        <v>2021.0</v>
      </c>
      <c r="N6480" s="103" t="s">
        <v>161</v>
      </c>
      <c r="O6480" s="65" t="str">
        <f t="shared" si="1"/>
        <v>096635230001</v>
      </c>
      <c r="P6480" s="65">
        <f t="shared" si="2"/>
        <v>9</v>
      </c>
      <c r="Q6480" s="65">
        <f t="shared" si="3"/>
        <v>2</v>
      </c>
      <c r="R6480" s="65" t="str">
        <f t="shared" si="12"/>
        <v>09.663.523/0001-92</v>
      </c>
      <c r="S6480" s="84"/>
      <c r="T6480" s="84" t="str">
        <f t="shared" si="10"/>
        <v/>
      </c>
      <c r="U6480" s="84" t="str">
        <f t="shared" si="11"/>
        <v/>
      </c>
      <c r="V6480" s="65" t="str">
        <f t="shared" si="5"/>
        <v/>
      </c>
      <c r="W6480" s="84"/>
      <c r="X6480" s="84"/>
      <c r="Y6480" s="85"/>
      <c r="Z6480" s="85"/>
      <c r="AA6480" s="65" t="str">
        <f t="shared" si="6"/>
        <v/>
      </c>
      <c r="AB6480" s="65" t="str">
        <f t="shared" si="7"/>
        <v/>
      </c>
      <c r="AC6480" s="86"/>
      <c r="AD6480" s="87" t="str">
        <f t="shared" si="8"/>
        <v/>
      </c>
      <c r="AE6480" s="84"/>
      <c r="AF6480" s="86">
        <f>IF(AC6480&gt;0,AC6480,'⚙️ Config'!$B$10)</f>
        <v>0.0075</v>
      </c>
      <c r="AG6480" s="88">
        <f t="shared" si="9"/>
        <v>8348.217825</v>
      </c>
      <c r="AH6480" s="88">
        <f>AG6480*'⚙️ Config'!$B$11</f>
        <v>41741.08913</v>
      </c>
      <c r="AI6480" s="88">
        <f>AH6480*'⚙️ Config'!$B$12</f>
        <v>12522.32674</v>
      </c>
      <c r="AJ6480" s="64"/>
      <c r="AK6480" s="84"/>
      <c r="AL6480" s="84"/>
      <c r="AM6480" s="84"/>
      <c r="AN6480" s="84"/>
      <c r="AO6480" s="84"/>
      <c r="AP6480" s="84"/>
      <c r="AQ6480" s="84"/>
    </row>
    <row r="6481" ht="15.0" customHeight="1">
      <c r="A6481" s="98">
        <v>6478.0</v>
      </c>
      <c r="B6481" s="99" t="s">
        <v>13505</v>
      </c>
      <c r="C6481" s="98" t="s">
        <v>141</v>
      </c>
      <c r="D6481" s="98" t="s">
        <v>13506</v>
      </c>
      <c r="E6481" s="100">
        <v>32.76</v>
      </c>
      <c r="F6481" s="98" t="s">
        <v>86</v>
      </c>
      <c r="G6481" s="98" t="s">
        <v>606</v>
      </c>
      <c r="H6481" s="101">
        <v>1112945.2</v>
      </c>
      <c r="I6481" s="98">
        <v>1.0</v>
      </c>
      <c r="J6481" s="102">
        <v>5.0</v>
      </c>
      <c r="K6481" s="99">
        <v>2021.0</v>
      </c>
      <c r="L6481" s="98" t="s">
        <v>630</v>
      </c>
      <c r="M6481" s="98">
        <v>2021.0</v>
      </c>
      <c r="N6481" s="98" t="s">
        <v>161</v>
      </c>
      <c r="O6481" s="65" t="str">
        <f t="shared" si="1"/>
        <v>094615860001</v>
      </c>
      <c r="P6481" s="65">
        <f t="shared" si="2"/>
        <v>6</v>
      </c>
      <c r="Q6481" s="65">
        <f t="shared" si="3"/>
        <v>6</v>
      </c>
      <c r="R6481" s="65" t="str">
        <f t="shared" si="12"/>
        <v>09.461.586/0001-66</v>
      </c>
      <c r="S6481" s="84"/>
      <c r="T6481" s="84" t="str">
        <f t="shared" si="10"/>
        <v/>
      </c>
      <c r="U6481" s="84" t="str">
        <f t="shared" si="11"/>
        <v/>
      </c>
      <c r="V6481" s="65" t="str">
        <f t="shared" si="5"/>
        <v/>
      </c>
      <c r="W6481" s="84"/>
      <c r="X6481" s="84"/>
      <c r="Y6481" s="85"/>
      <c r="Z6481" s="85"/>
      <c r="AA6481" s="65" t="str">
        <f t="shared" si="6"/>
        <v/>
      </c>
      <c r="AB6481" s="65" t="str">
        <f t="shared" si="7"/>
        <v/>
      </c>
      <c r="AC6481" s="86"/>
      <c r="AD6481" s="87" t="str">
        <f t="shared" si="8"/>
        <v/>
      </c>
      <c r="AE6481" s="84"/>
      <c r="AF6481" s="86">
        <f>IF(AC6481&gt;0,AC6481,'⚙️ Config'!$B$10)</f>
        <v>0.0075</v>
      </c>
      <c r="AG6481" s="88">
        <f t="shared" si="9"/>
        <v>8347.089</v>
      </c>
      <c r="AH6481" s="88">
        <f>AG6481*'⚙️ Config'!$B$11</f>
        <v>41735.445</v>
      </c>
      <c r="AI6481" s="88">
        <f>AH6481*'⚙️ Config'!$B$12</f>
        <v>12520.6335</v>
      </c>
      <c r="AJ6481" s="64"/>
      <c r="AK6481" s="84"/>
      <c r="AL6481" s="84"/>
      <c r="AM6481" s="84"/>
      <c r="AN6481" s="84"/>
      <c r="AO6481" s="84"/>
      <c r="AP6481" s="84"/>
      <c r="AQ6481" s="84"/>
    </row>
    <row r="6482" ht="15.0" customHeight="1">
      <c r="A6482" s="98">
        <v>6479.0</v>
      </c>
      <c r="B6482" s="99" t="s">
        <v>13507</v>
      </c>
      <c r="C6482" s="98" t="s">
        <v>141</v>
      </c>
      <c r="D6482" s="98" t="s">
        <v>13508</v>
      </c>
      <c r="E6482" s="100">
        <v>33.49</v>
      </c>
      <c r="F6482" s="98" t="s">
        <v>86</v>
      </c>
      <c r="G6482" s="98" t="s">
        <v>606</v>
      </c>
      <c r="H6482" s="101">
        <v>1111982.95</v>
      </c>
      <c r="I6482" s="98">
        <v>1.0</v>
      </c>
      <c r="J6482" s="102">
        <v>4.7</v>
      </c>
      <c r="K6482" s="99">
        <v>2021.0</v>
      </c>
      <c r="L6482" s="98" t="s">
        <v>630</v>
      </c>
      <c r="M6482" s="98">
        <v>2021.0</v>
      </c>
      <c r="N6482" s="98" t="s">
        <v>342</v>
      </c>
      <c r="O6482" s="65" t="str">
        <f t="shared" si="1"/>
        <v>062813730001</v>
      </c>
      <c r="P6482" s="65">
        <f t="shared" si="2"/>
        <v>6</v>
      </c>
      <c r="Q6482" s="65">
        <f t="shared" si="3"/>
        <v>4</v>
      </c>
      <c r="R6482" s="65" t="str">
        <f t="shared" si="12"/>
        <v>06.281.373/0001-64</v>
      </c>
      <c r="S6482" s="84"/>
      <c r="T6482" s="84" t="str">
        <f t="shared" si="10"/>
        <v/>
      </c>
      <c r="U6482" s="84" t="str">
        <f t="shared" si="11"/>
        <v/>
      </c>
      <c r="V6482" s="65" t="str">
        <f t="shared" si="5"/>
        <v/>
      </c>
      <c r="W6482" s="84"/>
      <c r="X6482" s="84"/>
      <c r="Y6482" s="85"/>
      <c r="Z6482" s="85"/>
      <c r="AA6482" s="65" t="str">
        <f t="shared" si="6"/>
        <v/>
      </c>
      <c r="AB6482" s="65" t="str">
        <f t="shared" si="7"/>
        <v/>
      </c>
      <c r="AC6482" s="86"/>
      <c r="AD6482" s="87" t="str">
        <f t="shared" si="8"/>
        <v/>
      </c>
      <c r="AE6482" s="84"/>
      <c r="AF6482" s="86">
        <f>IF(AC6482&gt;0,AC6482,'⚙️ Config'!$B$10)</f>
        <v>0.0075</v>
      </c>
      <c r="AG6482" s="88">
        <f t="shared" si="9"/>
        <v>8339.872125</v>
      </c>
      <c r="AH6482" s="88">
        <f>AG6482*'⚙️ Config'!$B$11</f>
        <v>41699.36063</v>
      </c>
      <c r="AI6482" s="88">
        <f>AH6482*'⚙️ Config'!$B$12</f>
        <v>12509.80819</v>
      </c>
      <c r="AJ6482" s="64"/>
      <c r="AK6482" s="84"/>
      <c r="AL6482" s="84"/>
      <c r="AM6482" s="84"/>
      <c r="AN6482" s="84"/>
      <c r="AO6482" s="84"/>
      <c r="AP6482" s="84"/>
      <c r="AQ6482" s="84"/>
    </row>
    <row r="6483" ht="15.0" customHeight="1">
      <c r="A6483" s="98">
        <v>6480.0</v>
      </c>
      <c r="B6483" s="99" t="s">
        <v>13509</v>
      </c>
      <c r="C6483" s="98" t="s">
        <v>141</v>
      </c>
      <c r="D6483" s="98" t="s">
        <v>13510</v>
      </c>
      <c r="E6483" s="100">
        <v>33.49</v>
      </c>
      <c r="F6483" s="98" t="s">
        <v>86</v>
      </c>
      <c r="G6483" s="98" t="s">
        <v>606</v>
      </c>
      <c r="H6483" s="101">
        <v>1111831.06</v>
      </c>
      <c r="I6483" s="98">
        <v>1.0</v>
      </c>
      <c r="J6483" s="102">
        <v>4.7</v>
      </c>
      <c r="K6483" s="99">
        <v>2021.0</v>
      </c>
      <c r="L6483" s="98" t="s">
        <v>630</v>
      </c>
      <c r="M6483" s="98">
        <v>2021.0</v>
      </c>
      <c r="N6483" s="98" t="s">
        <v>161</v>
      </c>
      <c r="O6483" s="65" t="str">
        <f t="shared" si="1"/>
        <v>011768400001</v>
      </c>
      <c r="P6483" s="65">
        <f t="shared" si="2"/>
        <v>7</v>
      </c>
      <c r="Q6483" s="65">
        <f t="shared" si="3"/>
        <v>2</v>
      </c>
      <c r="R6483" s="65" t="str">
        <f t="shared" si="12"/>
        <v>01.176.840/0001-72</v>
      </c>
      <c r="S6483" s="84"/>
      <c r="T6483" s="84" t="str">
        <f t="shared" si="10"/>
        <v/>
      </c>
      <c r="U6483" s="84" t="str">
        <f t="shared" si="11"/>
        <v/>
      </c>
      <c r="V6483" s="65" t="str">
        <f t="shared" si="5"/>
        <v/>
      </c>
      <c r="W6483" s="84"/>
      <c r="X6483" s="84"/>
      <c r="Y6483" s="85"/>
      <c r="Z6483" s="85"/>
      <c r="AA6483" s="65" t="str">
        <f t="shared" si="6"/>
        <v/>
      </c>
      <c r="AB6483" s="65" t="str">
        <f t="shared" si="7"/>
        <v/>
      </c>
      <c r="AC6483" s="86"/>
      <c r="AD6483" s="87" t="str">
        <f t="shared" si="8"/>
        <v/>
      </c>
      <c r="AE6483" s="84"/>
      <c r="AF6483" s="86">
        <f>IF(AC6483&gt;0,AC6483,'⚙️ Config'!$B$10)</f>
        <v>0.0075</v>
      </c>
      <c r="AG6483" s="88">
        <f t="shared" si="9"/>
        <v>8338.73295</v>
      </c>
      <c r="AH6483" s="88">
        <f>AG6483*'⚙️ Config'!$B$11</f>
        <v>41693.66475</v>
      </c>
      <c r="AI6483" s="88">
        <f>AH6483*'⚙️ Config'!$B$12</f>
        <v>12508.09943</v>
      </c>
      <c r="AJ6483" s="64"/>
      <c r="AK6483" s="84"/>
      <c r="AL6483" s="84"/>
      <c r="AM6483" s="84"/>
      <c r="AN6483" s="84"/>
      <c r="AO6483" s="84"/>
      <c r="AP6483" s="84"/>
      <c r="AQ6483" s="84"/>
    </row>
    <row r="6484" ht="15.0" customHeight="1">
      <c r="A6484" s="98">
        <v>6481.0</v>
      </c>
      <c r="B6484" s="99" t="s">
        <v>13511</v>
      </c>
      <c r="C6484" s="98" t="s">
        <v>141</v>
      </c>
      <c r="D6484" s="98" t="s">
        <v>13512</v>
      </c>
      <c r="E6484" s="100">
        <v>32.76</v>
      </c>
      <c r="F6484" s="98" t="s">
        <v>86</v>
      </c>
      <c r="G6484" s="98" t="s">
        <v>606</v>
      </c>
      <c r="H6484" s="101">
        <v>1111682.59</v>
      </c>
      <c r="I6484" s="98">
        <v>1.0</v>
      </c>
      <c r="J6484" s="102">
        <v>5.0</v>
      </c>
      <c r="K6484" s="99">
        <v>2021.0</v>
      </c>
      <c r="L6484" s="98" t="s">
        <v>197</v>
      </c>
      <c r="M6484" s="98">
        <v>2021.0</v>
      </c>
      <c r="N6484" s="98" t="s">
        <v>161</v>
      </c>
      <c r="O6484" s="65" t="str">
        <f t="shared" si="1"/>
        <v>077793470001</v>
      </c>
      <c r="P6484" s="65">
        <f t="shared" si="2"/>
        <v>2</v>
      </c>
      <c r="Q6484" s="65">
        <f t="shared" si="3"/>
        <v>3</v>
      </c>
      <c r="R6484" s="65" t="str">
        <f t="shared" si="12"/>
        <v>07.779.347/0001-23</v>
      </c>
      <c r="S6484" s="84"/>
      <c r="T6484" s="84" t="str">
        <f t="shared" si="10"/>
        <v/>
      </c>
      <c r="U6484" s="84" t="str">
        <f t="shared" si="11"/>
        <v/>
      </c>
      <c r="V6484" s="65" t="str">
        <f t="shared" si="5"/>
        <v/>
      </c>
      <c r="W6484" s="84"/>
      <c r="X6484" s="84"/>
      <c r="Y6484" s="85"/>
      <c r="Z6484" s="85"/>
      <c r="AA6484" s="65" t="str">
        <f t="shared" si="6"/>
        <v/>
      </c>
      <c r="AB6484" s="65" t="str">
        <f t="shared" si="7"/>
        <v/>
      </c>
      <c r="AC6484" s="86"/>
      <c r="AD6484" s="87" t="str">
        <f t="shared" si="8"/>
        <v/>
      </c>
      <c r="AE6484" s="84"/>
      <c r="AF6484" s="86">
        <f>IF(AC6484&gt;0,AC6484,'⚙️ Config'!$B$10)</f>
        <v>0.0075</v>
      </c>
      <c r="AG6484" s="88">
        <f t="shared" si="9"/>
        <v>8337.619425</v>
      </c>
      <c r="AH6484" s="88">
        <f>AG6484*'⚙️ Config'!$B$11</f>
        <v>41688.09713</v>
      </c>
      <c r="AI6484" s="88">
        <f>AH6484*'⚙️ Config'!$B$12</f>
        <v>12506.42914</v>
      </c>
      <c r="AJ6484" s="64"/>
      <c r="AK6484" s="84"/>
      <c r="AL6484" s="84"/>
      <c r="AM6484" s="84"/>
      <c r="AN6484" s="84"/>
      <c r="AO6484" s="84"/>
      <c r="AP6484" s="84"/>
      <c r="AQ6484" s="84"/>
    </row>
    <row r="6485" ht="15.0" customHeight="1">
      <c r="A6485" s="98">
        <v>6482.0</v>
      </c>
      <c r="B6485" s="99" t="s">
        <v>13513</v>
      </c>
      <c r="C6485" s="98" t="s">
        <v>141</v>
      </c>
      <c r="D6485" s="98" t="s">
        <v>13514</v>
      </c>
      <c r="E6485" s="100">
        <v>33.49</v>
      </c>
      <c r="F6485" s="98" t="s">
        <v>86</v>
      </c>
      <c r="G6485" s="98" t="s">
        <v>606</v>
      </c>
      <c r="H6485" s="101">
        <v>1110808.7</v>
      </c>
      <c r="I6485" s="98">
        <v>1.0</v>
      </c>
      <c r="J6485" s="102">
        <v>4.7</v>
      </c>
      <c r="K6485" s="99">
        <v>2021.0</v>
      </c>
      <c r="L6485" s="98" t="s">
        <v>630</v>
      </c>
      <c r="M6485" s="98">
        <v>2021.0</v>
      </c>
      <c r="N6485" s="98" t="s">
        <v>161</v>
      </c>
      <c r="O6485" s="65" t="str">
        <f t="shared" si="1"/>
        <v>169371290001</v>
      </c>
      <c r="P6485" s="65">
        <f t="shared" si="2"/>
        <v>6</v>
      </c>
      <c r="Q6485" s="65">
        <f t="shared" si="3"/>
        <v>0</v>
      </c>
      <c r="R6485" s="65" t="str">
        <f t="shared" si="12"/>
        <v>16.937.129/0001-60</v>
      </c>
      <c r="S6485" s="84"/>
      <c r="T6485" s="84" t="str">
        <f t="shared" si="10"/>
        <v/>
      </c>
      <c r="U6485" s="84" t="str">
        <f t="shared" si="11"/>
        <v/>
      </c>
      <c r="V6485" s="65" t="str">
        <f t="shared" si="5"/>
        <v/>
      </c>
      <c r="W6485" s="84"/>
      <c r="X6485" s="84"/>
      <c r="Y6485" s="85"/>
      <c r="Z6485" s="85"/>
      <c r="AA6485" s="65" t="str">
        <f t="shared" si="6"/>
        <v/>
      </c>
      <c r="AB6485" s="65" t="str">
        <f t="shared" si="7"/>
        <v/>
      </c>
      <c r="AC6485" s="86"/>
      <c r="AD6485" s="87" t="str">
        <f t="shared" si="8"/>
        <v/>
      </c>
      <c r="AE6485" s="84"/>
      <c r="AF6485" s="86">
        <f>IF(AC6485&gt;0,AC6485,'⚙️ Config'!$B$10)</f>
        <v>0.0075</v>
      </c>
      <c r="AG6485" s="88">
        <f t="shared" si="9"/>
        <v>8331.06525</v>
      </c>
      <c r="AH6485" s="88">
        <f>AG6485*'⚙️ Config'!$B$11</f>
        <v>41655.32625</v>
      </c>
      <c r="AI6485" s="88">
        <f>AH6485*'⚙️ Config'!$B$12</f>
        <v>12496.59788</v>
      </c>
      <c r="AJ6485" s="64"/>
      <c r="AK6485" s="84"/>
      <c r="AL6485" s="84"/>
      <c r="AM6485" s="84"/>
      <c r="AN6485" s="84"/>
      <c r="AO6485" s="84"/>
      <c r="AP6485" s="84"/>
      <c r="AQ6485" s="84"/>
    </row>
    <row r="6486" ht="15.0" customHeight="1">
      <c r="A6486" s="103">
        <v>6483.0</v>
      </c>
      <c r="B6486" s="104" t="s">
        <v>13515</v>
      </c>
      <c r="C6486" s="103" t="s">
        <v>141</v>
      </c>
      <c r="D6486" s="103" t="s">
        <v>13516</v>
      </c>
      <c r="E6486" s="105">
        <v>32.99</v>
      </c>
      <c r="F6486" s="103" t="s">
        <v>86</v>
      </c>
      <c r="G6486" s="103" t="s">
        <v>606</v>
      </c>
      <c r="H6486" s="106">
        <v>1109721.78</v>
      </c>
      <c r="I6486" s="103">
        <v>1.0</v>
      </c>
      <c r="J6486" s="107">
        <v>4.9</v>
      </c>
      <c r="K6486" s="104">
        <v>2021.0</v>
      </c>
      <c r="L6486" s="103" t="s">
        <v>202</v>
      </c>
      <c r="M6486" s="103">
        <v>2021.0</v>
      </c>
      <c r="N6486" s="103" t="s">
        <v>145</v>
      </c>
      <c r="O6486" s="65" t="str">
        <f t="shared" si="1"/>
        <v>081700120001</v>
      </c>
      <c r="P6486" s="65">
        <f t="shared" si="2"/>
        <v>7</v>
      </c>
      <c r="Q6486" s="65">
        <f t="shared" si="3"/>
        <v>6</v>
      </c>
      <c r="R6486" s="65" t="str">
        <f t="shared" si="12"/>
        <v>08.170.012/0001-76</v>
      </c>
      <c r="S6486" s="84"/>
      <c r="T6486" s="84" t="str">
        <f t="shared" si="10"/>
        <v/>
      </c>
      <c r="U6486" s="84" t="str">
        <f t="shared" si="11"/>
        <v/>
      </c>
      <c r="V6486" s="65" t="str">
        <f t="shared" si="5"/>
        <v/>
      </c>
      <c r="W6486" s="84"/>
      <c r="X6486" s="84"/>
      <c r="Y6486" s="85"/>
      <c r="Z6486" s="85"/>
      <c r="AA6486" s="65" t="str">
        <f t="shared" si="6"/>
        <v/>
      </c>
      <c r="AB6486" s="65" t="str">
        <f t="shared" si="7"/>
        <v/>
      </c>
      <c r="AC6486" s="86"/>
      <c r="AD6486" s="87" t="str">
        <f t="shared" si="8"/>
        <v/>
      </c>
      <c r="AE6486" s="84"/>
      <c r="AF6486" s="86">
        <f>IF(AC6486&gt;0,AC6486,'⚙️ Config'!$B$10)</f>
        <v>0.0075</v>
      </c>
      <c r="AG6486" s="88">
        <f t="shared" si="9"/>
        <v>8322.91335</v>
      </c>
      <c r="AH6486" s="88">
        <f>AG6486*'⚙️ Config'!$B$11</f>
        <v>41614.56675</v>
      </c>
      <c r="AI6486" s="88">
        <f>AH6486*'⚙️ Config'!$B$12</f>
        <v>12484.37003</v>
      </c>
      <c r="AJ6486" s="64"/>
      <c r="AK6486" s="84"/>
      <c r="AL6486" s="84"/>
      <c r="AM6486" s="84"/>
      <c r="AN6486" s="84"/>
      <c r="AO6486" s="84"/>
      <c r="AP6486" s="84"/>
      <c r="AQ6486" s="84"/>
    </row>
    <row r="6487" ht="15.0" customHeight="1">
      <c r="A6487" s="98">
        <v>6484.0</v>
      </c>
      <c r="B6487" s="99" t="s">
        <v>13517</v>
      </c>
      <c r="C6487" s="98" t="s">
        <v>141</v>
      </c>
      <c r="D6487" s="98" t="s">
        <v>13518</v>
      </c>
      <c r="E6487" s="100">
        <v>35.25</v>
      </c>
      <c r="F6487" s="98" t="s">
        <v>86</v>
      </c>
      <c r="G6487" s="98" t="s">
        <v>606</v>
      </c>
      <c r="H6487" s="101">
        <v>1109453.4</v>
      </c>
      <c r="I6487" s="98">
        <v>1.0</v>
      </c>
      <c r="J6487" s="102">
        <v>4.1</v>
      </c>
      <c r="K6487" s="99">
        <v>2022.0</v>
      </c>
      <c r="L6487" s="98" t="s">
        <v>177</v>
      </c>
      <c r="M6487" s="98">
        <v>2022.0</v>
      </c>
      <c r="N6487" s="98" t="s">
        <v>145</v>
      </c>
      <c r="O6487" s="65" t="str">
        <f t="shared" si="1"/>
        <v>129418990001</v>
      </c>
      <c r="P6487" s="65">
        <f t="shared" si="2"/>
        <v>2</v>
      </c>
      <c r="Q6487" s="65">
        <f t="shared" si="3"/>
        <v>6</v>
      </c>
      <c r="R6487" s="65" t="str">
        <f t="shared" si="12"/>
        <v>12.941.899/0001-26</v>
      </c>
      <c r="S6487" s="84"/>
      <c r="T6487" s="84" t="str">
        <f t="shared" si="10"/>
        <v/>
      </c>
      <c r="U6487" s="84" t="str">
        <f t="shared" si="11"/>
        <v/>
      </c>
      <c r="V6487" s="65" t="str">
        <f t="shared" si="5"/>
        <v/>
      </c>
      <c r="W6487" s="84"/>
      <c r="X6487" s="84"/>
      <c r="Y6487" s="85"/>
      <c r="Z6487" s="85"/>
      <c r="AA6487" s="65" t="str">
        <f t="shared" si="6"/>
        <v/>
      </c>
      <c r="AB6487" s="65" t="str">
        <f t="shared" si="7"/>
        <v/>
      </c>
      <c r="AC6487" s="86"/>
      <c r="AD6487" s="87" t="str">
        <f t="shared" si="8"/>
        <v/>
      </c>
      <c r="AE6487" s="84"/>
      <c r="AF6487" s="86">
        <f>IF(AC6487&gt;0,AC6487,'⚙️ Config'!$B$10)</f>
        <v>0.0075</v>
      </c>
      <c r="AG6487" s="88">
        <f t="shared" si="9"/>
        <v>8320.9005</v>
      </c>
      <c r="AH6487" s="88">
        <f>AG6487*'⚙️ Config'!$B$11</f>
        <v>41604.5025</v>
      </c>
      <c r="AI6487" s="88">
        <f>AH6487*'⚙️ Config'!$B$12</f>
        <v>12481.35075</v>
      </c>
      <c r="AJ6487" s="64"/>
      <c r="AK6487" s="84"/>
      <c r="AL6487" s="84"/>
      <c r="AM6487" s="84"/>
      <c r="AN6487" s="84"/>
      <c r="AO6487" s="84"/>
      <c r="AP6487" s="84"/>
      <c r="AQ6487" s="84"/>
    </row>
    <row r="6488" ht="15.0" customHeight="1">
      <c r="A6488" s="98">
        <v>6485.0</v>
      </c>
      <c r="B6488" s="99" t="s">
        <v>13519</v>
      </c>
      <c r="C6488" s="98" t="s">
        <v>141</v>
      </c>
      <c r="D6488" s="98" t="s">
        <v>13520</v>
      </c>
      <c r="E6488" s="100">
        <v>33.24</v>
      </c>
      <c r="F6488" s="98" t="s">
        <v>86</v>
      </c>
      <c r="G6488" s="98" t="s">
        <v>606</v>
      </c>
      <c r="H6488" s="101">
        <v>1109418.34</v>
      </c>
      <c r="I6488" s="98">
        <v>1.0</v>
      </c>
      <c r="J6488" s="102">
        <v>4.8</v>
      </c>
      <c r="K6488" s="99">
        <v>2021.0</v>
      </c>
      <c r="L6488" s="98" t="s">
        <v>630</v>
      </c>
      <c r="M6488" s="98">
        <v>2021.0</v>
      </c>
      <c r="N6488" s="98" t="s">
        <v>161</v>
      </c>
      <c r="O6488" s="65" t="str">
        <f t="shared" si="1"/>
        <v>339541840001</v>
      </c>
      <c r="P6488" s="65">
        <f t="shared" si="2"/>
        <v>8</v>
      </c>
      <c r="Q6488" s="65">
        <f t="shared" si="3"/>
        <v>8</v>
      </c>
      <c r="R6488" s="65" t="str">
        <f t="shared" si="12"/>
        <v>33.954.184/0001-88</v>
      </c>
      <c r="S6488" s="84"/>
      <c r="T6488" s="84" t="str">
        <f t="shared" si="10"/>
        <v/>
      </c>
      <c r="U6488" s="84" t="str">
        <f t="shared" si="11"/>
        <v/>
      </c>
      <c r="V6488" s="65" t="str">
        <f t="shared" si="5"/>
        <v/>
      </c>
      <c r="W6488" s="84"/>
      <c r="X6488" s="84"/>
      <c r="Y6488" s="85"/>
      <c r="Z6488" s="85"/>
      <c r="AA6488" s="65" t="str">
        <f t="shared" si="6"/>
        <v/>
      </c>
      <c r="AB6488" s="65" t="str">
        <f t="shared" si="7"/>
        <v/>
      </c>
      <c r="AC6488" s="86"/>
      <c r="AD6488" s="87" t="str">
        <f t="shared" si="8"/>
        <v/>
      </c>
      <c r="AE6488" s="84"/>
      <c r="AF6488" s="86">
        <f>IF(AC6488&gt;0,AC6488,'⚙️ Config'!$B$10)</f>
        <v>0.0075</v>
      </c>
      <c r="AG6488" s="88">
        <f t="shared" si="9"/>
        <v>8320.63755</v>
      </c>
      <c r="AH6488" s="88">
        <f>AG6488*'⚙️ Config'!$B$11</f>
        <v>41603.18775</v>
      </c>
      <c r="AI6488" s="88">
        <f>AH6488*'⚙️ Config'!$B$12</f>
        <v>12480.95633</v>
      </c>
      <c r="AJ6488" s="64"/>
      <c r="AK6488" s="84"/>
      <c r="AL6488" s="84"/>
      <c r="AM6488" s="84"/>
      <c r="AN6488" s="84"/>
      <c r="AO6488" s="84"/>
      <c r="AP6488" s="84"/>
      <c r="AQ6488" s="84"/>
    </row>
    <row r="6489" ht="15.0" customHeight="1">
      <c r="A6489" s="98">
        <v>6486.0</v>
      </c>
      <c r="B6489" s="99" t="s">
        <v>13521</v>
      </c>
      <c r="C6489" s="98" t="s">
        <v>141</v>
      </c>
      <c r="D6489" s="98" t="s">
        <v>13522</v>
      </c>
      <c r="E6489" s="100">
        <v>32.99</v>
      </c>
      <c r="F6489" s="98" t="s">
        <v>86</v>
      </c>
      <c r="G6489" s="98" t="s">
        <v>606</v>
      </c>
      <c r="H6489" s="101">
        <v>1108176.7</v>
      </c>
      <c r="I6489" s="98">
        <v>1.0</v>
      </c>
      <c r="J6489" s="102">
        <v>4.9</v>
      </c>
      <c r="K6489" s="99">
        <v>2021.0</v>
      </c>
      <c r="L6489" s="98" t="s">
        <v>630</v>
      </c>
      <c r="M6489" s="98">
        <v>2021.0</v>
      </c>
      <c r="N6489" s="98" t="s">
        <v>161</v>
      </c>
      <c r="O6489" s="65" t="str">
        <f t="shared" si="1"/>
        <v>196723430001</v>
      </c>
      <c r="P6489" s="65">
        <f t="shared" si="2"/>
        <v>2</v>
      </c>
      <c r="Q6489" s="65">
        <f t="shared" si="3"/>
        <v>0</v>
      </c>
      <c r="R6489" s="65" t="str">
        <f t="shared" si="12"/>
        <v>19.672.343/0001-20</v>
      </c>
      <c r="S6489" s="84"/>
      <c r="T6489" s="84" t="str">
        <f t="shared" si="10"/>
        <v/>
      </c>
      <c r="U6489" s="84" t="str">
        <f t="shared" si="11"/>
        <v/>
      </c>
      <c r="V6489" s="65" t="str">
        <f t="shared" si="5"/>
        <v/>
      </c>
      <c r="W6489" s="84"/>
      <c r="X6489" s="84"/>
      <c r="Y6489" s="85"/>
      <c r="Z6489" s="85"/>
      <c r="AA6489" s="65" t="str">
        <f t="shared" si="6"/>
        <v/>
      </c>
      <c r="AB6489" s="65" t="str">
        <f t="shared" si="7"/>
        <v/>
      </c>
      <c r="AC6489" s="86"/>
      <c r="AD6489" s="87" t="str">
        <f t="shared" si="8"/>
        <v/>
      </c>
      <c r="AE6489" s="84"/>
      <c r="AF6489" s="86">
        <f>IF(AC6489&gt;0,AC6489,'⚙️ Config'!$B$10)</f>
        <v>0.0075</v>
      </c>
      <c r="AG6489" s="88">
        <f t="shared" si="9"/>
        <v>8311.32525</v>
      </c>
      <c r="AH6489" s="88">
        <f>AG6489*'⚙️ Config'!$B$11</f>
        <v>41556.62625</v>
      </c>
      <c r="AI6489" s="88">
        <f>AH6489*'⚙️ Config'!$B$12</f>
        <v>12466.98788</v>
      </c>
      <c r="AJ6489" s="64"/>
      <c r="AK6489" s="84"/>
      <c r="AL6489" s="84"/>
      <c r="AM6489" s="84"/>
      <c r="AN6489" s="84"/>
      <c r="AO6489" s="84"/>
      <c r="AP6489" s="84"/>
      <c r="AQ6489" s="84"/>
    </row>
    <row r="6490" ht="15.0" customHeight="1">
      <c r="A6490" s="98">
        <v>6487.0</v>
      </c>
      <c r="B6490" s="99" t="s">
        <v>13523</v>
      </c>
      <c r="C6490" s="98" t="s">
        <v>154</v>
      </c>
      <c r="D6490" s="98" t="s">
        <v>13524</v>
      </c>
      <c r="E6490" s="100">
        <v>32.76</v>
      </c>
      <c r="F6490" s="98" t="s">
        <v>86</v>
      </c>
      <c r="G6490" s="98" t="s">
        <v>606</v>
      </c>
      <c r="H6490" s="101">
        <v>1106869.16</v>
      </c>
      <c r="I6490" s="98">
        <v>1.0</v>
      </c>
      <c r="J6490" s="102">
        <v>5.0</v>
      </c>
      <c r="K6490" s="99">
        <v>2021.0</v>
      </c>
      <c r="L6490" s="98" t="s">
        <v>630</v>
      </c>
      <c r="M6490" s="98">
        <v>2021.0</v>
      </c>
      <c r="N6490" s="98" t="s">
        <v>161</v>
      </c>
      <c r="O6490" s="65" t="str">
        <f t="shared" si="1"/>
        <v>335361760001</v>
      </c>
      <c r="P6490" s="65">
        <f t="shared" si="2"/>
        <v>1</v>
      </c>
      <c r="Q6490" s="65">
        <f t="shared" si="3"/>
        <v>1</v>
      </c>
      <c r="R6490" s="65" t="str">
        <f t="shared" si="12"/>
        <v>33.536.176/0001-11</v>
      </c>
      <c r="S6490" s="84"/>
      <c r="T6490" s="84" t="str">
        <f t="shared" si="10"/>
        <v/>
      </c>
      <c r="U6490" s="84" t="str">
        <f t="shared" si="11"/>
        <v/>
      </c>
      <c r="V6490" s="65" t="str">
        <f t="shared" si="5"/>
        <v/>
      </c>
      <c r="W6490" s="84"/>
      <c r="X6490" s="84"/>
      <c r="Y6490" s="85"/>
      <c r="Z6490" s="85"/>
      <c r="AA6490" s="65" t="str">
        <f t="shared" si="6"/>
        <v/>
      </c>
      <c r="AB6490" s="65" t="str">
        <f t="shared" si="7"/>
        <v/>
      </c>
      <c r="AC6490" s="86"/>
      <c r="AD6490" s="87" t="str">
        <f t="shared" si="8"/>
        <v/>
      </c>
      <c r="AE6490" s="84"/>
      <c r="AF6490" s="86">
        <f>IF(AC6490&gt;0,AC6490,'⚙️ Config'!$B$10)</f>
        <v>0.0075</v>
      </c>
      <c r="AG6490" s="88">
        <f t="shared" si="9"/>
        <v>8301.5187</v>
      </c>
      <c r="AH6490" s="88">
        <f>AG6490*'⚙️ Config'!$B$11</f>
        <v>41507.5935</v>
      </c>
      <c r="AI6490" s="88">
        <f>AH6490*'⚙️ Config'!$B$12</f>
        <v>12452.27805</v>
      </c>
      <c r="AJ6490" s="64"/>
      <c r="AK6490" s="84"/>
      <c r="AL6490" s="84"/>
      <c r="AM6490" s="84"/>
      <c r="AN6490" s="84"/>
      <c r="AO6490" s="84"/>
      <c r="AP6490" s="84"/>
      <c r="AQ6490" s="84"/>
    </row>
    <row r="6491" ht="15.0" customHeight="1">
      <c r="A6491" s="103">
        <v>6488.0</v>
      </c>
      <c r="B6491" s="104" t="s">
        <v>13525</v>
      </c>
      <c r="C6491" s="103" t="s">
        <v>141</v>
      </c>
      <c r="D6491" s="103" t="s">
        <v>13526</v>
      </c>
      <c r="E6491" s="105">
        <v>33.49</v>
      </c>
      <c r="F6491" s="103" t="s">
        <v>86</v>
      </c>
      <c r="G6491" s="103" t="s">
        <v>606</v>
      </c>
      <c r="H6491" s="106">
        <v>1106528.01</v>
      </c>
      <c r="I6491" s="103">
        <v>1.0</v>
      </c>
      <c r="J6491" s="107">
        <v>4.7</v>
      </c>
      <c r="K6491" s="104">
        <v>2021.0</v>
      </c>
      <c r="L6491" s="103" t="s">
        <v>295</v>
      </c>
      <c r="M6491" s="103">
        <v>2021.0</v>
      </c>
      <c r="N6491" s="103" t="s">
        <v>161</v>
      </c>
      <c r="O6491" s="65" t="str">
        <f t="shared" si="1"/>
        <v>444035580001</v>
      </c>
      <c r="P6491" s="65">
        <f t="shared" si="2"/>
        <v>9</v>
      </c>
      <c r="Q6491" s="65">
        <f t="shared" si="3"/>
        <v>3</v>
      </c>
      <c r="R6491" s="65" t="str">
        <f t="shared" si="12"/>
        <v>44.403.558/0001-93</v>
      </c>
      <c r="S6491" s="84"/>
      <c r="T6491" s="84" t="str">
        <f t="shared" si="10"/>
        <v/>
      </c>
      <c r="U6491" s="84" t="str">
        <f t="shared" si="11"/>
        <v/>
      </c>
      <c r="V6491" s="65" t="str">
        <f t="shared" si="5"/>
        <v/>
      </c>
      <c r="W6491" s="84"/>
      <c r="X6491" s="84"/>
      <c r="Y6491" s="85"/>
      <c r="Z6491" s="85"/>
      <c r="AA6491" s="65" t="str">
        <f t="shared" si="6"/>
        <v/>
      </c>
      <c r="AB6491" s="65" t="str">
        <f t="shared" si="7"/>
        <v/>
      </c>
      <c r="AC6491" s="86"/>
      <c r="AD6491" s="87" t="str">
        <f t="shared" si="8"/>
        <v/>
      </c>
      <c r="AE6491" s="84"/>
      <c r="AF6491" s="86">
        <f>IF(AC6491&gt;0,AC6491,'⚙️ Config'!$B$10)</f>
        <v>0.0075</v>
      </c>
      <c r="AG6491" s="88">
        <f t="shared" si="9"/>
        <v>8298.960075</v>
      </c>
      <c r="AH6491" s="88">
        <f>AG6491*'⚙️ Config'!$B$11</f>
        <v>41494.80038</v>
      </c>
      <c r="AI6491" s="88">
        <f>AH6491*'⚙️ Config'!$B$12</f>
        <v>12448.44011</v>
      </c>
      <c r="AJ6491" s="64"/>
      <c r="AK6491" s="84"/>
      <c r="AL6491" s="84"/>
      <c r="AM6491" s="84"/>
      <c r="AN6491" s="84"/>
      <c r="AO6491" s="84"/>
      <c r="AP6491" s="84"/>
      <c r="AQ6491" s="84"/>
    </row>
    <row r="6492" ht="15.0" customHeight="1">
      <c r="A6492" s="103">
        <v>6489.0</v>
      </c>
      <c r="B6492" s="104" t="s">
        <v>13527</v>
      </c>
      <c r="C6492" s="103" t="s">
        <v>141</v>
      </c>
      <c r="D6492" s="103" t="s">
        <v>13528</v>
      </c>
      <c r="E6492" s="105">
        <v>33.24</v>
      </c>
      <c r="F6492" s="103" t="s">
        <v>86</v>
      </c>
      <c r="G6492" s="103" t="s">
        <v>606</v>
      </c>
      <c r="H6492" s="106">
        <v>1106087.01</v>
      </c>
      <c r="I6492" s="103">
        <v>1.0</v>
      </c>
      <c r="J6492" s="107">
        <v>4.8</v>
      </c>
      <c r="K6492" s="104">
        <v>2021.0</v>
      </c>
      <c r="L6492" s="103" t="s">
        <v>630</v>
      </c>
      <c r="M6492" s="103">
        <v>2021.0</v>
      </c>
      <c r="N6492" s="103" t="s">
        <v>161</v>
      </c>
      <c r="O6492" s="65" t="str">
        <f t="shared" si="1"/>
        <v>105511950001</v>
      </c>
      <c r="P6492" s="65">
        <f t="shared" si="2"/>
        <v>1</v>
      </c>
      <c r="Q6492" s="65">
        <f t="shared" si="3"/>
        <v>1</v>
      </c>
      <c r="R6492" s="65" t="str">
        <f t="shared" si="12"/>
        <v>10.551.195/0001-11</v>
      </c>
      <c r="S6492" s="84"/>
      <c r="T6492" s="84" t="str">
        <f t="shared" si="10"/>
        <v/>
      </c>
      <c r="U6492" s="84" t="str">
        <f t="shared" si="11"/>
        <v/>
      </c>
      <c r="V6492" s="65" t="str">
        <f t="shared" si="5"/>
        <v/>
      </c>
      <c r="W6492" s="84"/>
      <c r="X6492" s="84"/>
      <c r="Y6492" s="85"/>
      <c r="Z6492" s="85"/>
      <c r="AA6492" s="65" t="str">
        <f t="shared" si="6"/>
        <v/>
      </c>
      <c r="AB6492" s="65" t="str">
        <f t="shared" si="7"/>
        <v/>
      </c>
      <c r="AC6492" s="86"/>
      <c r="AD6492" s="87" t="str">
        <f t="shared" si="8"/>
        <v/>
      </c>
      <c r="AE6492" s="84"/>
      <c r="AF6492" s="86">
        <f>IF(AC6492&gt;0,AC6492,'⚙️ Config'!$B$10)</f>
        <v>0.0075</v>
      </c>
      <c r="AG6492" s="88">
        <f t="shared" si="9"/>
        <v>8295.652575</v>
      </c>
      <c r="AH6492" s="88">
        <f>AG6492*'⚙️ Config'!$B$11</f>
        <v>41478.26288</v>
      </c>
      <c r="AI6492" s="88">
        <f>AH6492*'⚙️ Config'!$B$12</f>
        <v>12443.47886</v>
      </c>
      <c r="AJ6492" s="64"/>
      <c r="AK6492" s="84"/>
      <c r="AL6492" s="84"/>
      <c r="AM6492" s="84"/>
      <c r="AN6492" s="84"/>
      <c r="AO6492" s="84"/>
      <c r="AP6492" s="84"/>
      <c r="AQ6492" s="84"/>
    </row>
    <row r="6493" ht="15.0" customHeight="1">
      <c r="A6493" s="98">
        <v>6490.0</v>
      </c>
      <c r="B6493" s="99" t="s">
        <v>13529</v>
      </c>
      <c r="C6493" s="98" t="s">
        <v>141</v>
      </c>
      <c r="D6493" s="98" t="s">
        <v>13530</v>
      </c>
      <c r="E6493" s="100">
        <v>33.49</v>
      </c>
      <c r="F6493" s="98" t="s">
        <v>86</v>
      </c>
      <c r="G6493" s="98" t="s">
        <v>606</v>
      </c>
      <c r="H6493" s="101">
        <v>1105862.74</v>
      </c>
      <c r="I6493" s="98">
        <v>1.0</v>
      </c>
      <c r="J6493" s="102">
        <v>4.7</v>
      </c>
      <c r="K6493" s="99">
        <v>2021.0</v>
      </c>
      <c r="L6493" s="98" t="s">
        <v>630</v>
      </c>
      <c r="M6493" s="98">
        <v>2021.0</v>
      </c>
      <c r="N6493" s="98" t="s">
        <v>161</v>
      </c>
      <c r="O6493" s="65" t="str">
        <f t="shared" si="1"/>
        <v>119647830001</v>
      </c>
      <c r="P6493" s="65">
        <f t="shared" si="2"/>
        <v>4</v>
      </c>
      <c r="Q6493" s="65">
        <f t="shared" si="3"/>
        <v>0</v>
      </c>
      <c r="R6493" s="65" t="str">
        <f t="shared" si="12"/>
        <v>11.964.783/0001-40</v>
      </c>
      <c r="S6493" s="84"/>
      <c r="T6493" s="84" t="str">
        <f t="shared" si="10"/>
        <v/>
      </c>
      <c r="U6493" s="84" t="str">
        <f t="shared" si="11"/>
        <v/>
      </c>
      <c r="V6493" s="65" t="str">
        <f t="shared" si="5"/>
        <v/>
      </c>
      <c r="W6493" s="84"/>
      <c r="X6493" s="84"/>
      <c r="Y6493" s="85"/>
      <c r="Z6493" s="85"/>
      <c r="AA6493" s="65" t="str">
        <f t="shared" si="6"/>
        <v/>
      </c>
      <c r="AB6493" s="65" t="str">
        <f t="shared" si="7"/>
        <v/>
      </c>
      <c r="AC6493" s="86"/>
      <c r="AD6493" s="87" t="str">
        <f t="shared" si="8"/>
        <v/>
      </c>
      <c r="AE6493" s="84"/>
      <c r="AF6493" s="86">
        <f>IF(AC6493&gt;0,AC6493,'⚙️ Config'!$B$10)</f>
        <v>0.0075</v>
      </c>
      <c r="AG6493" s="88">
        <f t="shared" si="9"/>
        <v>8293.97055</v>
      </c>
      <c r="AH6493" s="88">
        <f>AG6493*'⚙️ Config'!$B$11</f>
        <v>41469.85275</v>
      </c>
      <c r="AI6493" s="88">
        <f>AH6493*'⚙️ Config'!$B$12</f>
        <v>12440.95583</v>
      </c>
      <c r="AJ6493" s="64"/>
      <c r="AK6493" s="84"/>
      <c r="AL6493" s="84"/>
      <c r="AM6493" s="84"/>
      <c r="AN6493" s="84"/>
      <c r="AO6493" s="84"/>
      <c r="AP6493" s="84"/>
      <c r="AQ6493" s="84"/>
    </row>
    <row r="6494" ht="15.0" customHeight="1">
      <c r="A6494" s="98">
        <v>6491.0</v>
      </c>
      <c r="B6494" s="99" t="s">
        <v>13531</v>
      </c>
      <c r="C6494" s="98" t="s">
        <v>141</v>
      </c>
      <c r="D6494" s="98" t="s">
        <v>13532</v>
      </c>
      <c r="E6494" s="100">
        <v>33.24</v>
      </c>
      <c r="F6494" s="98" t="s">
        <v>86</v>
      </c>
      <c r="G6494" s="98" t="s">
        <v>606</v>
      </c>
      <c r="H6494" s="101">
        <v>1105319.73</v>
      </c>
      <c r="I6494" s="98">
        <v>1.0</v>
      </c>
      <c r="J6494" s="102">
        <v>4.8</v>
      </c>
      <c r="K6494" s="99">
        <v>2021.0</v>
      </c>
      <c r="L6494" s="98" t="s">
        <v>630</v>
      </c>
      <c r="M6494" s="98">
        <v>2021.0</v>
      </c>
      <c r="N6494" s="98" t="s">
        <v>161</v>
      </c>
      <c r="O6494" s="65" t="str">
        <f t="shared" si="1"/>
        <v>249529480001</v>
      </c>
      <c r="P6494" s="65">
        <f t="shared" si="2"/>
        <v>0</v>
      </c>
      <c r="Q6494" s="65">
        <f t="shared" si="3"/>
        <v>5</v>
      </c>
      <c r="R6494" s="65" t="str">
        <f t="shared" si="12"/>
        <v>24.952.948/0001-05</v>
      </c>
      <c r="S6494" s="84"/>
      <c r="T6494" s="84" t="str">
        <f t="shared" si="10"/>
        <v/>
      </c>
      <c r="U6494" s="84" t="str">
        <f t="shared" si="11"/>
        <v/>
      </c>
      <c r="V6494" s="65" t="str">
        <f t="shared" si="5"/>
        <v/>
      </c>
      <c r="W6494" s="84"/>
      <c r="X6494" s="84"/>
      <c r="Y6494" s="85"/>
      <c r="Z6494" s="85"/>
      <c r="AA6494" s="65" t="str">
        <f t="shared" si="6"/>
        <v/>
      </c>
      <c r="AB6494" s="65" t="str">
        <f t="shared" si="7"/>
        <v/>
      </c>
      <c r="AC6494" s="86"/>
      <c r="AD6494" s="87" t="str">
        <f t="shared" si="8"/>
        <v/>
      </c>
      <c r="AE6494" s="84"/>
      <c r="AF6494" s="86">
        <f>IF(AC6494&gt;0,AC6494,'⚙️ Config'!$B$10)</f>
        <v>0.0075</v>
      </c>
      <c r="AG6494" s="88">
        <f t="shared" si="9"/>
        <v>8289.897975</v>
      </c>
      <c r="AH6494" s="88">
        <f>AG6494*'⚙️ Config'!$B$11</f>
        <v>41449.48988</v>
      </c>
      <c r="AI6494" s="88">
        <f>AH6494*'⚙️ Config'!$B$12</f>
        <v>12434.84696</v>
      </c>
      <c r="AJ6494" s="64"/>
      <c r="AK6494" s="84"/>
      <c r="AL6494" s="84"/>
      <c r="AM6494" s="84"/>
      <c r="AN6494" s="84"/>
      <c r="AO6494" s="84"/>
      <c r="AP6494" s="84"/>
      <c r="AQ6494" s="84"/>
    </row>
    <row r="6495" ht="15.0" customHeight="1">
      <c r="A6495" s="103">
        <v>6492.0</v>
      </c>
      <c r="B6495" s="104" t="s">
        <v>13533</v>
      </c>
      <c r="C6495" s="103" t="s">
        <v>141</v>
      </c>
      <c r="D6495" s="103" t="s">
        <v>13534</v>
      </c>
      <c r="E6495" s="105">
        <v>32.76</v>
      </c>
      <c r="F6495" s="103" t="s">
        <v>86</v>
      </c>
      <c r="G6495" s="103" t="s">
        <v>606</v>
      </c>
      <c r="H6495" s="106">
        <v>1104598.66</v>
      </c>
      <c r="I6495" s="103">
        <v>1.0</v>
      </c>
      <c r="J6495" s="107">
        <v>5.0</v>
      </c>
      <c r="K6495" s="104">
        <v>2021.0</v>
      </c>
      <c r="L6495" s="103" t="s">
        <v>630</v>
      </c>
      <c r="M6495" s="103">
        <v>2021.0</v>
      </c>
      <c r="N6495" s="103" t="s">
        <v>161</v>
      </c>
      <c r="O6495" s="65" t="str">
        <f t="shared" si="1"/>
        <v>191838600001</v>
      </c>
      <c r="P6495" s="65">
        <f t="shared" si="2"/>
        <v>3</v>
      </c>
      <c r="Q6495" s="65">
        <f t="shared" si="3"/>
        <v>6</v>
      </c>
      <c r="R6495" s="65" t="str">
        <f t="shared" si="12"/>
        <v>19.183.860/0001-36</v>
      </c>
      <c r="S6495" s="84"/>
      <c r="T6495" s="84" t="str">
        <f t="shared" si="10"/>
        <v/>
      </c>
      <c r="U6495" s="84" t="str">
        <f t="shared" si="11"/>
        <v/>
      </c>
      <c r="V6495" s="65" t="str">
        <f t="shared" si="5"/>
        <v/>
      </c>
      <c r="W6495" s="84"/>
      <c r="X6495" s="84"/>
      <c r="Y6495" s="85"/>
      <c r="Z6495" s="85"/>
      <c r="AA6495" s="65" t="str">
        <f t="shared" si="6"/>
        <v/>
      </c>
      <c r="AB6495" s="65" t="str">
        <f t="shared" si="7"/>
        <v/>
      </c>
      <c r="AC6495" s="86"/>
      <c r="AD6495" s="87" t="str">
        <f t="shared" si="8"/>
        <v/>
      </c>
      <c r="AE6495" s="84"/>
      <c r="AF6495" s="86">
        <f>IF(AC6495&gt;0,AC6495,'⚙️ Config'!$B$10)</f>
        <v>0.0075</v>
      </c>
      <c r="AG6495" s="88">
        <f t="shared" si="9"/>
        <v>8284.48995</v>
      </c>
      <c r="AH6495" s="88">
        <f>AG6495*'⚙️ Config'!$B$11</f>
        <v>41422.44975</v>
      </c>
      <c r="AI6495" s="88">
        <f>AH6495*'⚙️ Config'!$B$12</f>
        <v>12426.73493</v>
      </c>
      <c r="AJ6495" s="64"/>
      <c r="AK6495" s="84"/>
      <c r="AL6495" s="84"/>
      <c r="AM6495" s="84"/>
      <c r="AN6495" s="84"/>
      <c r="AO6495" s="84"/>
      <c r="AP6495" s="84"/>
      <c r="AQ6495" s="84"/>
    </row>
    <row r="6496" ht="15.0" customHeight="1">
      <c r="A6496" s="103">
        <v>6493.0</v>
      </c>
      <c r="B6496" s="104" t="s">
        <v>13535</v>
      </c>
      <c r="C6496" s="103" t="s">
        <v>141</v>
      </c>
      <c r="D6496" s="103" t="s">
        <v>13536</v>
      </c>
      <c r="E6496" s="105">
        <v>34.03</v>
      </c>
      <c r="F6496" s="103" t="s">
        <v>86</v>
      </c>
      <c r="G6496" s="103" t="s">
        <v>606</v>
      </c>
      <c r="H6496" s="106">
        <v>1104332.51</v>
      </c>
      <c r="I6496" s="103">
        <v>1.0</v>
      </c>
      <c r="J6496" s="107">
        <v>4.5</v>
      </c>
      <c r="K6496" s="104">
        <v>2021.0</v>
      </c>
      <c r="L6496" s="103" t="s">
        <v>630</v>
      </c>
      <c r="M6496" s="103">
        <v>2021.0</v>
      </c>
      <c r="N6496" s="103" t="s">
        <v>161</v>
      </c>
      <c r="O6496" s="65" t="str">
        <f t="shared" si="1"/>
        <v>025339930001</v>
      </c>
      <c r="P6496" s="65">
        <f t="shared" si="2"/>
        <v>9</v>
      </c>
      <c r="Q6496" s="65">
        <f t="shared" si="3"/>
        <v>2</v>
      </c>
      <c r="R6496" s="65" t="str">
        <f t="shared" si="12"/>
        <v>02.533.993/0001-92</v>
      </c>
      <c r="S6496" s="84"/>
      <c r="T6496" s="84" t="str">
        <f t="shared" si="10"/>
        <v/>
      </c>
      <c r="U6496" s="84" t="str">
        <f t="shared" si="11"/>
        <v/>
      </c>
      <c r="V6496" s="65" t="str">
        <f t="shared" si="5"/>
        <v/>
      </c>
      <c r="W6496" s="84"/>
      <c r="X6496" s="84"/>
      <c r="Y6496" s="85"/>
      <c r="Z6496" s="85"/>
      <c r="AA6496" s="65" t="str">
        <f t="shared" si="6"/>
        <v/>
      </c>
      <c r="AB6496" s="65" t="str">
        <f t="shared" si="7"/>
        <v/>
      </c>
      <c r="AC6496" s="86"/>
      <c r="AD6496" s="87" t="str">
        <f t="shared" si="8"/>
        <v/>
      </c>
      <c r="AE6496" s="84"/>
      <c r="AF6496" s="86">
        <f>IF(AC6496&gt;0,AC6496,'⚙️ Config'!$B$10)</f>
        <v>0.0075</v>
      </c>
      <c r="AG6496" s="88">
        <f t="shared" si="9"/>
        <v>8282.493825</v>
      </c>
      <c r="AH6496" s="88">
        <f>AG6496*'⚙️ Config'!$B$11</f>
        <v>41412.46913</v>
      </c>
      <c r="AI6496" s="88">
        <f>AH6496*'⚙️ Config'!$B$12</f>
        <v>12423.74074</v>
      </c>
      <c r="AJ6496" s="64"/>
      <c r="AK6496" s="84"/>
      <c r="AL6496" s="84"/>
      <c r="AM6496" s="84"/>
      <c r="AN6496" s="84"/>
      <c r="AO6496" s="84"/>
      <c r="AP6496" s="84"/>
      <c r="AQ6496" s="84"/>
    </row>
    <row r="6497" ht="15.0" customHeight="1">
      <c r="A6497" s="103">
        <v>6494.0</v>
      </c>
      <c r="B6497" s="104" t="s">
        <v>13537</v>
      </c>
      <c r="C6497" s="103" t="s">
        <v>141</v>
      </c>
      <c r="D6497" s="103" t="s">
        <v>13538</v>
      </c>
      <c r="E6497" s="105">
        <v>33.24</v>
      </c>
      <c r="F6497" s="103" t="s">
        <v>86</v>
      </c>
      <c r="G6497" s="103" t="s">
        <v>606</v>
      </c>
      <c r="H6497" s="106">
        <v>1103766.76</v>
      </c>
      <c r="I6497" s="103">
        <v>1.0</v>
      </c>
      <c r="J6497" s="107">
        <v>4.8</v>
      </c>
      <c r="K6497" s="104">
        <v>2021.0</v>
      </c>
      <c r="L6497" s="103" t="s">
        <v>630</v>
      </c>
      <c r="M6497" s="103">
        <v>2021.0</v>
      </c>
      <c r="N6497" s="103" t="s">
        <v>161</v>
      </c>
      <c r="O6497" s="65" t="str">
        <f t="shared" si="1"/>
        <v>186477030001</v>
      </c>
      <c r="P6497" s="65">
        <f t="shared" si="2"/>
        <v>7</v>
      </c>
      <c r="Q6497" s="65">
        <f t="shared" si="3"/>
        <v>1</v>
      </c>
      <c r="R6497" s="65" t="str">
        <f t="shared" si="12"/>
        <v>18.647.703/0001-71</v>
      </c>
      <c r="S6497" s="84"/>
      <c r="T6497" s="84" t="str">
        <f t="shared" si="10"/>
        <v/>
      </c>
      <c r="U6497" s="84" t="str">
        <f t="shared" si="11"/>
        <v/>
      </c>
      <c r="V6497" s="65" t="str">
        <f t="shared" si="5"/>
        <v/>
      </c>
      <c r="W6497" s="84"/>
      <c r="X6497" s="84"/>
      <c r="Y6497" s="85"/>
      <c r="Z6497" s="85"/>
      <c r="AA6497" s="65" t="str">
        <f t="shared" si="6"/>
        <v/>
      </c>
      <c r="AB6497" s="65" t="str">
        <f t="shared" si="7"/>
        <v/>
      </c>
      <c r="AC6497" s="86"/>
      <c r="AD6497" s="87" t="str">
        <f t="shared" si="8"/>
        <v/>
      </c>
      <c r="AE6497" s="84"/>
      <c r="AF6497" s="86">
        <f>IF(AC6497&gt;0,AC6497,'⚙️ Config'!$B$10)</f>
        <v>0.0075</v>
      </c>
      <c r="AG6497" s="88">
        <f t="shared" si="9"/>
        <v>8278.2507</v>
      </c>
      <c r="AH6497" s="88">
        <f>AG6497*'⚙️ Config'!$B$11</f>
        <v>41391.2535</v>
      </c>
      <c r="AI6497" s="88">
        <f>AH6497*'⚙️ Config'!$B$12</f>
        <v>12417.37605</v>
      </c>
      <c r="AJ6497" s="64"/>
      <c r="AK6497" s="84"/>
      <c r="AL6497" s="84"/>
      <c r="AM6497" s="84"/>
      <c r="AN6497" s="84"/>
      <c r="AO6497" s="84"/>
      <c r="AP6497" s="84"/>
      <c r="AQ6497" s="84"/>
    </row>
    <row r="6498" ht="15.0" customHeight="1">
      <c r="A6498" s="98">
        <v>6495.0</v>
      </c>
      <c r="B6498" s="99" t="s">
        <v>13539</v>
      </c>
      <c r="C6498" s="98" t="s">
        <v>141</v>
      </c>
      <c r="D6498" s="98" t="s">
        <v>13540</v>
      </c>
      <c r="E6498" s="100">
        <v>33.49</v>
      </c>
      <c r="F6498" s="98" t="s">
        <v>86</v>
      </c>
      <c r="G6498" s="98" t="s">
        <v>606</v>
      </c>
      <c r="H6498" s="101">
        <v>1103393.88</v>
      </c>
      <c r="I6498" s="98">
        <v>1.0</v>
      </c>
      <c r="J6498" s="102">
        <v>4.7</v>
      </c>
      <c r="K6498" s="99">
        <v>2021.0</v>
      </c>
      <c r="L6498" s="98" t="s">
        <v>630</v>
      </c>
      <c r="M6498" s="98">
        <v>2021.0</v>
      </c>
      <c r="N6498" s="98" t="s">
        <v>161</v>
      </c>
      <c r="O6498" s="65" t="str">
        <f t="shared" si="1"/>
        <v>030039500001</v>
      </c>
      <c r="P6498" s="65">
        <f t="shared" si="2"/>
        <v>6</v>
      </c>
      <c r="Q6498" s="65">
        <f t="shared" si="3"/>
        <v>8</v>
      </c>
      <c r="R6498" s="65" t="str">
        <f t="shared" si="12"/>
        <v>03.003.950/0001-68</v>
      </c>
      <c r="S6498" s="84"/>
      <c r="T6498" s="84" t="str">
        <f t="shared" si="10"/>
        <v/>
      </c>
      <c r="U6498" s="84" t="str">
        <f t="shared" si="11"/>
        <v/>
      </c>
      <c r="V6498" s="65" t="str">
        <f t="shared" si="5"/>
        <v/>
      </c>
      <c r="W6498" s="84"/>
      <c r="X6498" s="84"/>
      <c r="Y6498" s="85"/>
      <c r="Z6498" s="85"/>
      <c r="AA6498" s="65" t="str">
        <f t="shared" si="6"/>
        <v/>
      </c>
      <c r="AB6498" s="65" t="str">
        <f t="shared" si="7"/>
        <v/>
      </c>
      <c r="AC6498" s="86"/>
      <c r="AD6498" s="87" t="str">
        <f t="shared" si="8"/>
        <v/>
      </c>
      <c r="AE6498" s="84"/>
      <c r="AF6498" s="86">
        <f>IF(AC6498&gt;0,AC6498,'⚙️ Config'!$B$10)</f>
        <v>0.0075</v>
      </c>
      <c r="AG6498" s="88">
        <f t="shared" si="9"/>
        <v>8275.4541</v>
      </c>
      <c r="AH6498" s="88">
        <f>AG6498*'⚙️ Config'!$B$11</f>
        <v>41377.2705</v>
      </c>
      <c r="AI6498" s="88">
        <f>AH6498*'⚙️ Config'!$B$12</f>
        <v>12413.18115</v>
      </c>
      <c r="AJ6498" s="64"/>
      <c r="AK6498" s="84"/>
      <c r="AL6498" s="84"/>
      <c r="AM6498" s="84"/>
      <c r="AN6498" s="84"/>
      <c r="AO6498" s="84"/>
      <c r="AP6498" s="84"/>
      <c r="AQ6498" s="84"/>
    </row>
    <row r="6499" ht="15.0" customHeight="1">
      <c r="A6499" s="103">
        <v>6496.0</v>
      </c>
      <c r="B6499" s="104" t="s">
        <v>13541</v>
      </c>
      <c r="C6499" s="103" t="s">
        <v>141</v>
      </c>
      <c r="D6499" s="103" t="s">
        <v>13542</v>
      </c>
      <c r="E6499" s="105">
        <v>33.49</v>
      </c>
      <c r="F6499" s="103" t="s">
        <v>86</v>
      </c>
      <c r="G6499" s="103" t="s">
        <v>606</v>
      </c>
      <c r="H6499" s="106">
        <v>1103158.69</v>
      </c>
      <c r="I6499" s="103">
        <v>1.0</v>
      </c>
      <c r="J6499" s="107">
        <v>4.7</v>
      </c>
      <c r="K6499" s="104">
        <v>2021.0</v>
      </c>
      <c r="L6499" s="103" t="s">
        <v>630</v>
      </c>
      <c r="M6499" s="103">
        <v>2021.0</v>
      </c>
      <c r="N6499" s="103" t="s">
        <v>161</v>
      </c>
      <c r="O6499" s="65" t="str">
        <f t="shared" si="1"/>
        <v>168654260001</v>
      </c>
      <c r="P6499" s="65">
        <f t="shared" si="2"/>
        <v>4</v>
      </c>
      <c r="Q6499" s="65">
        <f t="shared" si="3"/>
        <v>8</v>
      </c>
      <c r="R6499" s="65" t="str">
        <f t="shared" si="12"/>
        <v>16.865.426/0001-48</v>
      </c>
      <c r="S6499" s="84"/>
      <c r="T6499" s="84" t="str">
        <f t="shared" si="10"/>
        <v/>
      </c>
      <c r="U6499" s="84" t="str">
        <f t="shared" si="11"/>
        <v/>
      </c>
      <c r="V6499" s="65" t="str">
        <f t="shared" si="5"/>
        <v/>
      </c>
      <c r="W6499" s="84"/>
      <c r="X6499" s="84"/>
      <c r="Y6499" s="85"/>
      <c r="Z6499" s="85"/>
      <c r="AA6499" s="65" t="str">
        <f t="shared" si="6"/>
        <v/>
      </c>
      <c r="AB6499" s="65" t="str">
        <f t="shared" si="7"/>
        <v/>
      </c>
      <c r="AC6499" s="86"/>
      <c r="AD6499" s="87" t="str">
        <f t="shared" si="8"/>
        <v/>
      </c>
      <c r="AE6499" s="84"/>
      <c r="AF6499" s="86">
        <f>IF(AC6499&gt;0,AC6499,'⚙️ Config'!$B$10)</f>
        <v>0.0075</v>
      </c>
      <c r="AG6499" s="88">
        <f t="shared" si="9"/>
        <v>8273.690175</v>
      </c>
      <c r="AH6499" s="88">
        <f>AG6499*'⚙️ Config'!$B$11</f>
        <v>41368.45088</v>
      </c>
      <c r="AI6499" s="88">
        <f>AH6499*'⚙️ Config'!$B$12</f>
        <v>12410.53526</v>
      </c>
      <c r="AJ6499" s="64"/>
      <c r="AK6499" s="84"/>
      <c r="AL6499" s="84"/>
      <c r="AM6499" s="84"/>
      <c r="AN6499" s="84"/>
      <c r="AO6499" s="84"/>
      <c r="AP6499" s="84"/>
      <c r="AQ6499" s="84"/>
    </row>
    <row r="6500" ht="15.0" customHeight="1">
      <c r="A6500" s="103">
        <v>6497.0</v>
      </c>
      <c r="B6500" s="104" t="s">
        <v>13543</v>
      </c>
      <c r="C6500" s="103" t="s">
        <v>141</v>
      </c>
      <c r="D6500" s="103" t="s">
        <v>13544</v>
      </c>
      <c r="E6500" s="105">
        <v>33.49</v>
      </c>
      <c r="F6500" s="103" t="s">
        <v>86</v>
      </c>
      <c r="G6500" s="103" t="s">
        <v>606</v>
      </c>
      <c r="H6500" s="106">
        <v>1102932.19</v>
      </c>
      <c r="I6500" s="103">
        <v>1.0</v>
      </c>
      <c r="J6500" s="107">
        <v>4.7</v>
      </c>
      <c r="K6500" s="104">
        <v>2021.0</v>
      </c>
      <c r="L6500" s="103" t="s">
        <v>630</v>
      </c>
      <c r="M6500" s="103">
        <v>2021.0</v>
      </c>
      <c r="N6500" s="103" t="s">
        <v>161</v>
      </c>
      <c r="O6500" s="65" t="str">
        <f t="shared" si="1"/>
        <v>606822750001</v>
      </c>
      <c r="P6500" s="65">
        <f t="shared" si="2"/>
        <v>8</v>
      </c>
      <c r="Q6500" s="65">
        <f t="shared" si="3"/>
        <v>4</v>
      </c>
      <c r="R6500" s="65" t="str">
        <f t="shared" si="12"/>
        <v>60.682.275/0001-84</v>
      </c>
      <c r="S6500" s="84"/>
      <c r="T6500" s="84" t="str">
        <f t="shared" si="10"/>
        <v/>
      </c>
      <c r="U6500" s="84" t="str">
        <f t="shared" si="11"/>
        <v/>
      </c>
      <c r="V6500" s="65" t="str">
        <f t="shared" si="5"/>
        <v/>
      </c>
      <c r="W6500" s="84"/>
      <c r="X6500" s="84"/>
      <c r="Y6500" s="85"/>
      <c r="Z6500" s="85"/>
      <c r="AA6500" s="65" t="str">
        <f t="shared" si="6"/>
        <v/>
      </c>
      <c r="AB6500" s="65" t="str">
        <f t="shared" si="7"/>
        <v/>
      </c>
      <c r="AC6500" s="86"/>
      <c r="AD6500" s="87" t="str">
        <f t="shared" si="8"/>
        <v/>
      </c>
      <c r="AE6500" s="84"/>
      <c r="AF6500" s="86">
        <f>IF(AC6500&gt;0,AC6500,'⚙️ Config'!$B$10)</f>
        <v>0.0075</v>
      </c>
      <c r="AG6500" s="88">
        <f t="shared" si="9"/>
        <v>8271.991425</v>
      </c>
      <c r="AH6500" s="88">
        <f>AG6500*'⚙️ Config'!$B$11</f>
        <v>41359.95713</v>
      </c>
      <c r="AI6500" s="88">
        <f>AH6500*'⚙️ Config'!$B$12</f>
        <v>12407.98714</v>
      </c>
      <c r="AJ6500" s="64"/>
      <c r="AK6500" s="84"/>
      <c r="AL6500" s="84"/>
      <c r="AM6500" s="84"/>
      <c r="AN6500" s="84"/>
      <c r="AO6500" s="84"/>
      <c r="AP6500" s="84"/>
      <c r="AQ6500" s="84"/>
    </row>
    <row r="6501" ht="15.0" customHeight="1">
      <c r="A6501" s="103">
        <v>6498.0</v>
      </c>
      <c r="B6501" s="104" t="s">
        <v>13545</v>
      </c>
      <c r="C6501" s="103" t="s">
        <v>141</v>
      </c>
      <c r="D6501" s="103" t="s">
        <v>13546</v>
      </c>
      <c r="E6501" s="105">
        <v>33.24</v>
      </c>
      <c r="F6501" s="103" t="s">
        <v>86</v>
      </c>
      <c r="G6501" s="103" t="s">
        <v>606</v>
      </c>
      <c r="H6501" s="106">
        <v>1102093.1</v>
      </c>
      <c r="I6501" s="103">
        <v>1.0</v>
      </c>
      <c r="J6501" s="107">
        <v>4.8</v>
      </c>
      <c r="K6501" s="104">
        <v>2021.0</v>
      </c>
      <c r="L6501" s="103" t="s">
        <v>448</v>
      </c>
      <c r="M6501" s="103">
        <v>2021.0</v>
      </c>
      <c r="N6501" s="103" t="s">
        <v>161</v>
      </c>
      <c r="O6501" s="65" t="str">
        <f t="shared" si="1"/>
        <v>051974820001</v>
      </c>
      <c r="P6501" s="65">
        <f t="shared" si="2"/>
        <v>3</v>
      </c>
      <c r="Q6501" s="65">
        <f t="shared" si="3"/>
        <v>5</v>
      </c>
      <c r="R6501" s="65" t="str">
        <f t="shared" si="12"/>
        <v>05.197.482/0001-35</v>
      </c>
      <c r="S6501" s="84"/>
      <c r="T6501" s="84" t="str">
        <f t="shared" si="10"/>
        <v/>
      </c>
      <c r="U6501" s="84" t="str">
        <f t="shared" si="11"/>
        <v/>
      </c>
      <c r="V6501" s="65" t="str">
        <f t="shared" si="5"/>
        <v/>
      </c>
      <c r="W6501" s="84"/>
      <c r="X6501" s="84"/>
      <c r="Y6501" s="85"/>
      <c r="Z6501" s="85"/>
      <c r="AA6501" s="65" t="str">
        <f t="shared" si="6"/>
        <v/>
      </c>
      <c r="AB6501" s="65" t="str">
        <f t="shared" si="7"/>
        <v/>
      </c>
      <c r="AC6501" s="86"/>
      <c r="AD6501" s="87" t="str">
        <f t="shared" si="8"/>
        <v/>
      </c>
      <c r="AE6501" s="84"/>
      <c r="AF6501" s="86">
        <f>IF(AC6501&gt;0,AC6501,'⚙️ Config'!$B$10)</f>
        <v>0.0075</v>
      </c>
      <c r="AG6501" s="88">
        <f t="shared" si="9"/>
        <v>8265.69825</v>
      </c>
      <c r="AH6501" s="88">
        <f>AG6501*'⚙️ Config'!$B$11</f>
        <v>41328.49125</v>
      </c>
      <c r="AI6501" s="88">
        <f>AH6501*'⚙️ Config'!$B$12</f>
        <v>12398.54738</v>
      </c>
      <c r="AJ6501" s="64"/>
      <c r="AK6501" s="84"/>
      <c r="AL6501" s="84"/>
      <c r="AM6501" s="84"/>
      <c r="AN6501" s="84"/>
      <c r="AO6501" s="84"/>
      <c r="AP6501" s="84"/>
      <c r="AQ6501" s="84"/>
    </row>
    <row r="6502" ht="15.0" customHeight="1">
      <c r="A6502" s="103">
        <v>6499.0</v>
      </c>
      <c r="B6502" s="104" t="s">
        <v>13547</v>
      </c>
      <c r="C6502" s="103" t="s">
        <v>141</v>
      </c>
      <c r="D6502" s="103" t="s">
        <v>13548</v>
      </c>
      <c r="E6502" s="105">
        <v>32.76</v>
      </c>
      <c r="F6502" s="103" t="s">
        <v>86</v>
      </c>
      <c r="G6502" s="103" t="s">
        <v>606</v>
      </c>
      <c r="H6502" s="106">
        <v>1102048.87</v>
      </c>
      <c r="I6502" s="103">
        <v>1.0</v>
      </c>
      <c r="J6502" s="107">
        <v>5.0</v>
      </c>
      <c r="K6502" s="104">
        <v>2021.0</v>
      </c>
      <c r="L6502" s="103" t="s">
        <v>630</v>
      </c>
      <c r="M6502" s="103">
        <v>2021.0</v>
      </c>
      <c r="N6502" s="103" t="s">
        <v>342</v>
      </c>
      <c r="O6502" s="65" t="str">
        <f t="shared" si="1"/>
        <v>125966700001</v>
      </c>
      <c r="P6502" s="65">
        <f t="shared" si="2"/>
        <v>0</v>
      </c>
      <c r="Q6502" s="65">
        <f t="shared" si="3"/>
        <v>0</v>
      </c>
      <c r="R6502" s="65" t="str">
        <f t="shared" si="12"/>
        <v>12.596.670/0001-00</v>
      </c>
      <c r="S6502" s="84"/>
      <c r="T6502" s="84" t="str">
        <f t="shared" si="10"/>
        <v/>
      </c>
      <c r="U6502" s="84" t="str">
        <f t="shared" si="11"/>
        <v/>
      </c>
      <c r="V6502" s="65" t="str">
        <f t="shared" si="5"/>
        <v/>
      </c>
      <c r="W6502" s="84"/>
      <c r="X6502" s="84"/>
      <c r="Y6502" s="85"/>
      <c r="Z6502" s="85"/>
      <c r="AA6502" s="65" t="str">
        <f t="shared" si="6"/>
        <v/>
      </c>
      <c r="AB6502" s="65" t="str">
        <f t="shared" si="7"/>
        <v/>
      </c>
      <c r="AC6502" s="86"/>
      <c r="AD6502" s="87" t="str">
        <f t="shared" si="8"/>
        <v/>
      </c>
      <c r="AE6502" s="84"/>
      <c r="AF6502" s="86">
        <f>IF(AC6502&gt;0,AC6502,'⚙️ Config'!$B$10)</f>
        <v>0.0075</v>
      </c>
      <c r="AG6502" s="88">
        <f t="shared" si="9"/>
        <v>8265.366525</v>
      </c>
      <c r="AH6502" s="88">
        <f>AG6502*'⚙️ Config'!$B$11</f>
        <v>41326.83263</v>
      </c>
      <c r="AI6502" s="88">
        <f>AH6502*'⚙️ Config'!$B$12</f>
        <v>12398.04979</v>
      </c>
      <c r="AJ6502" s="64"/>
      <c r="AK6502" s="84"/>
      <c r="AL6502" s="84"/>
      <c r="AM6502" s="84"/>
      <c r="AN6502" s="84"/>
      <c r="AO6502" s="84"/>
      <c r="AP6502" s="84"/>
      <c r="AQ6502" s="84"/>
    </row>
    <row r="6503" ht="15.0" customHeight="1">
      <c r="A6503" s="103">
        <v>6500.0</v>
      </c>
      <c r="B6503" s="104" t="s">
        <v>13549</v>
      </c>
      <c r="C6503" s="103" t="s">
        <v>141</v>
      </c>
      <c r="D6503" s="103" t="s">
        <v>13550</v>
      </c>
      <c r="E6503" s="105">
        <v>34.61</v>
      </c>
      <c r="F6503" s="103" t="s">
        <v>86</v>
      </c>
      <c r="G6503" s="103" t="s">
        <v>606</v>
      </c>
      <c r="H6503" s="106">
        <v>1101228.27</v>
      </c>
      <c r="I6503" s="103">
        <v>1.0</v>
      </c>
      <c r="J6503" s="107">
        <v>4.3</v>
      </c>
      <c r="K6503" s="104">
        <v>2021.0</v>
      </c>
      <c r="L6503" s="103" t="s">
        <v>268</v>
      </c>
      <c r="M6503" s="103">
        <v>2021.0</v>
      </c>
      <c r="N6503" s="103" t="s">
        <v>161</v>
      </c>
      <c r="O6503" s="65" t="str">
        <f t="shared" si="1"/>
        <v>032419470001</v>
      </c>
      <c r="P6503" s="65">
        <f t="shared" si="2"/>
        <v>8</v>
      </c>
      <c r="Q6503" s="65">
        <f t="shared" si="3"/>
        <v>2</v>
      </c>
      <c r="R6503" s="65" t="str">
        <f t="shared" si="12"/>
        <v>03.241.947/0001-82</v>
      </c>
      <c r="S6503" s="84"/>
      <c r="T6503" s="84" t="str">
        <f t="shared" si="10"/>
        <v/>
      </c>
      <c r="U6503" s="84" t="str">
        <f t="shared" si="11"/>
        <v/>
      </c>
      <c r="V6503" s="65" t="str">
        <f t="shared" si="5"/>
        <v/>
      </c>
      <c r="W6503" s="84"/>
      <c r="X6503" s="84"/>
      <c r="Y6503" s="85"/>
      <c r="Z6503" s="85"/>
      <c r="AA6503" s="65" t="str">
        <f t="shared" si="6"/>
        <v/>
      </c>
      <c r="AB6503" s="65" t="str">
        <f t="shared" si="7"/>
        <v/>
      </c>
      <c r="AC6503" s="86"/>
      <c r="AD6503" s="87" t="str">
        <f t="shared" si="8"/>
        <v/>
      </c>
      <c r="AE6503" s="84"/>
      <c r="AF6503" s="86">
        <f>IF(AC6503&gt;0,AC6503,'⚙️ Config'!$B$10)</f>
        <v>0.0075</v>
      </c>
      <c r="AG6503" s="88">
        <f t="shared" si="9"/>
        <v>8259.212025</v>
      </c>
      <c r="AH6503" s="88">
        <f>AG6503*'⚙️ Config'!$B$11</f>
        <v>41296.06013</v>
      </c>
      <c r="AI6503" s="88">
        <f>AH6503*'⚙️ Config'!$B$12</f>
        <v>12388.81804</v>
      </c>
      <c r="AJ6503" s="64"/>
      <c r="AK6503" s="84"/>
      <c r="AL6503" s="84"/>
      <c r="AM6503" s="84"/>
      <c r="AN6503" s="84"/>
      <c r="AO6503" s="84"/>
      <c r="AP6503" s="84"/>
      <c r="AQ6503" s="84"/>
    </row>
    <row r="6504" ht="15.0" customHeight="1">
      <c r="A6504" s="98">
        <v>6501.0</v>
      </c>
      <c r="B6504" s="99" t="s">
        <v>13551</v>
      </c>
      <c r="C6504" s="98" t="s">
        <v>141</v>
      </c>
      <c r="D6504" s="98" t="s">
        <v>13552</v>
      </c>
      <c r="E6504" s="100">
        <v>33.49</v>
      </c>
      <c r="F6504" s="98" t="s">
        <v>86</v>
      </c>
      <c r="G6504" s="98" t="s">
        <v>606</v>
      </c>
      <c r="H6504" s="101">
        <v>1100450.49</v>
      </c>
      <c r="I6504" s="98">
        <v>1.0</v>
      </c>
      <c r="J6504" s="102">
        <v>4.7</v>
      </c>
      <c r="K6504" s="99">
        <v>2021.0</v>
      </c>
      <c r="L6504" s="98" t="s">
        <v>228</v>
      </c>
      <c r="M6504" s="98">
        <v>2021.0</v>
      </c>
      <c r="N6504" s="98" t="s">
        <v>145</v>
      </c>
      <c r="O6504" s="65" t="str">
        <f t="shared" si="1"/>
        <v>615840330001</v>
      </c>
      <c r="P6504" s="65">
        <f t="shared" si="2"/>
        <v>1</v>
      </c>
      <c r="Q6504" s="65">
        <f t="shared" si="3"/>
        <v>0</v>
      </c>
      <c r="R6504" s="65" t="str">
        <f t="shared" si="12"/>
        <v>61.584.033/0001-10</v>
      </c>
      <c r="S6504" s="84"/>
      <c r="T6504" s="84" t="str">
        <f t="shared" si="10"/>
        <v/>
      </c>
      <c r="U6504" s="84" t="str">
        <f t="shared" si="11"/>
        <v/>
      </c>
      <c r="V6504" s="65" t="str">
        <f t="shared" si="5"/>
        <v/>
      </c>
      <c r="W6504" s="84"/>
      <c r="X6504" s="84"/>
      <c r="Y6504" s="85"/>
      <c r="Z6504" s="85"/>
      <c r="AA6504" s="65" t="str">
        <f t="shared" si="6"/>
        <v/>
      </c>
      <c r="AB6504" s="65" t="str">
        <f t="shared" si="7"/>
        <v/>
      </c>
      <c r="AC6504" s="86"/>
      <c r="AD6504" s="87" t="str">
        <f t="shared" si="8"/>
        <v/>
      </c>
      <c r="AE6504" s="84"/>
      <c r="AF6504" s="86">
        <f>IF(AC6504&gt;0,AC6504,'⚙️ Config'!$B$10)</f>
        <v>0.0075</v>
      </c>
      <c r="AG6504" s="88">
        <f t="shared" si="9"/>
        <v>8253.378675</v>
      </c>
      <c r="AH6504" s="88">
        <f>AG6504*'⚙️ Config'!$B$11</f>
        <v>41266.89338</v>
      </c>
      <c r="AI6504" s="88">
        <f>AH6504*'⚙️ Config'!$B$12</f>
        <v>12380.06801</v>
      </c>
      <c r="AJ6504" s="64"/>
      <c r="AK6504" s="84"/>
      <c r="AL6504" s="84"/>
      <c r="AM6504" s="84"/>
      <c r="AN6504" s="84"/>
      <c r="AO6504" s="84"/>
      <c r="AP6504" s="84"/>
      <c r="AQ6504" s="84"/>
    </row>
    <row r="6505" ht="15.0" customHeight="1">
      <c r="A6505" s="103">
        <v>6502.0</v>
      </c>
      <c r="B6505" s="104" t="s">
        <v>13553</v>
      </c>
      <c r="C6505" s="103" t="s">
        <v>141</v>
      </c>
      <c r="D6505" s="103" t="s">
        <v>13554</v>
      </c>
      <c r="E6505" s="105">
        <v>33.49</v>
      </c>
      <c r="F6505" s="103" t="s">
        <v>86</v>
      </c>
      <c r="G6505" s="103" t="s">
        <v>606</v>
      </c>
      <c r="H6505" s="106">
        <v>1100118.78</v>
      </c>
      <c r="I6505" s="103">
        <v>1.0</v>
      </c>
      <c r="J6505" s="107">
        <v>4.7</v>
      </c>
      <c r="K6505" s="104">
        <v>2021.0</v>
      </c>
      <c r="L6505" s="103" t="s">
        <v>630</v>
      </c>
      <c r="M6505" s="103">
        <v>2021.0</v>
      </c>
      <c r="N6505" s="103" t="s">
        <v>161</v>
      </c>
      <c r="O6505" s="65" t="str">
        <f t="shared" si="1"/>
        <v>149062370001</v>
      </c>
      <c r="P6505" s="65">
        <f t="shared" si="2"/>
        <v>4</v>
      </c>
      <c r="Q6505" s="65">
        <f t="shared" si="3"/>
        <v>0</v>
      </c>
      <c r="R6505" s="65" t="str">
        <f t="shared" si="12"/>
        <v>14.906.237/0001-40</v>
      </c>
      <c r="S6505" s="84"/>
      <c r="T6505" s="84" t="str">
        <f t="shared" si="10"/>
        <v/>
      </c>
      <c r="U6505" s="84" t="str">
        <f t="shared" si="11"/>
        <v/>
      </c>
      <c r="V6505" s="65" t="str">
        <f t="shared" si="5"/>
        <v/>
      </c>
      <c r="W6505" s="84"/>
      <c r="X6505" s="84"/>
      <c r="Y6505" s="85"/>
      <c r="Z6505" s="85"/>
      <c r="AA6505" s="65" t="str">
        <f t="shared" si="6"/>
        <v/>
      </c>
      <c r="AB6505" s="65" t="str">
        <f t="shared" si="7"/>
        <v/>
      </c>
      <c r="AC6505" s="86"/>
      <c r="AD6505" s="87" t="str">
        <f t="shared" si="8"/>
        <v/>
      </c>
      <c r="AE6505" s="84"/>
      <c r="AF6505" s="86">
        <f>IF(AC6505&gt;0,AC6505,'⚙️ Config'!$B$10)</f>
        <v>0.0075</v>
      </c>
      <c r="AG6505" s="88">
        <f t="shared" si="9"/>
        <v>8250.89085</v>
      </c>
      <c r="AH6505" s="88">
        <f>AG6505*'⚙️ Config'!$B$11</f>
        <v>41254.45425</v>
      </c>
      <c r="AI6505" s="88">
        <f>AH6505*'⚙️ Config'!$B$12</f>
        <v>12376.33628</v>
      </c>
      <c r="AJ6505" s="64"/>
      <c r="AK6505" s="84"/>
      <c r="AL6505" s="84"/>
      <c r="AM6505" s="84"/>
      <c r="AN6505" s="84"/>
      <c r="AO6505" s="84"/>
      <c r="AP6505" s="84"/>
      <c r="AQ6505" s="84"/>
    </row>
    <row r="6506" ht="15.0" customHeight="1">
      <c r="A6506" s="98">
        <v>6503.0</v>
      </c>
      <c r="B6506" s="99" t="s">
        <v>13555</v>
      </c>
      <c r="C6506" s="98" t="s">
        <v>141</v>
      </c>
      <c r="D6506" s="98" t="s">
        <v>13556</v>
      </c>
      <c r="E6506" s="100">
        <v>32.76</v>
      </c>
      <c r="F6506" s="98" t="s">
        <v>86</v>
      </c>
      <c r="G6506" s="98" t="s">
        <v>606</v>
      </c>
      <c r="H6506" s="101">
        <v>1100006.05</v>
      </c>
      <c r="I6506" s="98">
        <v>1.0</v>
      </c>
      <c r="J6506" s="102">
        <v>5.0</v>
      </c>
      <c r="K6506" s="99">
        <v>2021.0</v>
      </c>
      <c r="L6506" s="98" t="s">
        <v>630</v>
      </c>
      <c r="M6506" s="98">
        <v>2021.0</v>
      </c>
      <c r="N6506" s="98" t="s">
        <v>161</v>
      </c>
      <c r="O6506" s="65" t="str">
        <f t="shared" si="1"/>
        <v>124782310001</v>
      </c>
      <c r="P6506" s="65">
        <f t="shared" si="2"/>
        <v>9</v>
      </c>
      <c r="Q6506" s="65">
        <f t="shared" si="3"/>
        <v>4</v>
      </c>
      <c r="R6506" s="65" t="str">
        <f t="shared" si="12"/>
        <v>12.478.231/0001-94</v>
      </c>
      <c r="S6506" s="84"/>
      <c r="T6506" s="84" t="str">
        <f t="shared" si="10"/>
        <v/>
      </c>
      <c r="U6506" s="84" t="str">
        <f t="shared" si="11"/>
        <v/>
      </c>
      <c r="V6506" s="65" t="str">
        <f t="shared" si="5"/>
        <v/>
      </c>
      <c r="W6506" s="84"/>
      <c r="X6506" s="84"/>
      <c r="Y6506" s="85"/>
      <c r="Z6506" s="85"/>
      <c r="AA6506" s="65" t="str">
        <f t="shared" si="6"/>
        <v/>
      </c>
      <c r="AB6506" s="65" t="str">
        <f t="shared" si="7"/>
        <v/>
      </c>
      <c r="AC6506" s="86"/>
      <c r="AD6506" s="87" t="str">
        <f t="shared" si="8"/>
        <v/>
      </c>
      <c r="AE6506" s="84"/>
      <c r="AF6506" s="86">
        <f>IF(AC6506&gt;0,AC6506,'⚙️ Config'!$B$10)</f>
        <v>0.0075</v>
      </c>
      <c r="AG6506" s="88">
        <f t="shared" si="9"/>
        <v>8250.045375</v>
      </c>
      <c r="AH6506" s="88">
        <f>AG6506*'⚙️ Config'!$B$11</f>
        <v>41250.22688</v>
      </c>
      <c r="AI6506" s="88">
        <f>AH6506*'⚙️ Config'!$B$12</f>
        <v>12375.06806</v>
      </c>
      <c r="AJ6506" s="64"/>
      <c r="AK6506" s="84"/>
      <c r="AL6506" s="84"/>
      <c r="AM6506" s="84"/>
      <c r="AN6506" s="84"/>
      <c r="AO6506" s="84"/>
      <c r="AP6506" s="84"/>
      <c r="AQ6506" s="84"/>
    </row>
    <row r="6507" ht="15.0" customHeight="1">
      <c r="A6507" s="103">
        <v>6504.0</v>
      </c>
      <c r="B6507" s="104" t="s">
        <v>13557</v>
      </c>
      <c r="C6507" s="103" t="s">
        <v>141</v>
      </c>
      <c r="D6507" s="103" t="s">
        <v>13558</v>
      </c>
      <c r="E6507" s="105">
        <v>33.49</v>
      </c>
      <c r="F6507" s="103" t="s">
        <v>86</v>
      </c>
      <c r="G6507" s="103" t="s">
        <v>606</v>
      </c>
      <c r="H6507" s="106">
        <v>1099457.82</v>
      </c>
      <c r="I6507" s="103">
        <v>1.0</v>
      </c>
      <c r="J6507" s="107">
        <v>4.7</v>
      </c>
      <c r="K6507" s="104">
        <v>2021.0</v>
      </c>
      <c r="L6507" s="103" t="s">
        <v>630</v>
      </c>
      <c r="M6507" s="103">
        <v>2021.0</v>
      </c>
      <c r="N6507" s="103" t="s">
        <v>161</v>
      </c>
      <c r="O6507" s="65" t="str">
        <f t="shared" si="1"/>
        <v>001958930001</v>
      </c>
      <c r="P6507" s="65">
        <f t="shared" si="2"/>
        <v>7</v>
      </c>
      <c r="Q6507" s="65">
        <f t="shared" si="3"/>
        <v>8</v>
      </c>
      <c r="R6507" s="65" t="str">
        <f t="shared" si="12"/>
        <v>00.195.893/0001-78</v>
      </c>
      <c r="S6507" s="84"/>
      <c r="T6507" s="84" t="str">
        <f t="shared" si="10"/>
        <v/>
      </c>
      <c r="U6507" s="84" t="str">
        <f t="shared" si="11"/>
        <v/>
      </c>
      <c r="V6507" s="65" t="str">
        <f t="shared" si="5"/>
        <v/>
      </c>
      <c r="W6507" s="84"/>
      <c r="X6507" s="84"/>
      <c r="Y6507" s="85"/>
      <c r="Z6507" s="85"/>
      <c r="AA6507" s="65" t="str">
        <f t="shared" si="6"/>
        <v/>
      </c>
      <c r="AB6507" s="65" t="str">
        <f t="shared" si="7"/>
        <v/>
      </c>
      <c r="AC6507" s="86"/>
      <c r="AD6507" s="87" t="str">
        <f t="shared" si="8"/>
        <v/>
      </c>
      <c r="AE6507" s="84"/>
      <c r="AF6507" s="86">
        <f>IF(AC6507&gt;0,AC6507,'⚙️ Config'!$B$10)</f>
        <v>0.0075</v>
      </c>
      <c r="AG6507" s="88">
        <f t="shared" si="9"/>
        <v>8245.93365</v>
      </c>
      <c r="AH6507" s="88">
        <f>AG6507*'⚙️ Config'!$B$11</f>
        <v>41229.66825</v>
      </c>
      <c r="AI6507" s="88">
        <f>AH6507*'⚙️ Config'!$B$12</f>
        <v>12368.90048</v>
      </c>
      <c r="AJ6507" s="64"/>
      <c r="AK6507" s="84"/>
      <c r="AL6507" s="84"/>
      <c r="AM6507" s="84"/>
      <c r="AN6507" s="84"/>
      <c r="AO6507" s="84"/>
      <c r="AP6507" s="84"/>
      <c r="AQ6507" s="84"/>
    </row>
    <row r="6508" ht="15.0" customHeight="1">
      <c r="A6508" s="103">
        <v>6505.0</v>
      </c>
      <c r="B6508" s="104" t="s">
        <v>13559</v>
      </c>
      <c r="C6508" s="103" t="s">
        <v>141</v>
      </c>
      <c r="D6508" s="103" t="s">
        <v>13560</v>
      </c>
      <c r="E6508" s="105">
        <v>33.24</v>
      </c>
      <c r="F6508" s="103" t="s">
        <v>86</v>
      </c>
      <c r="G6508" s="103" t="s">
        <v>606</v>
      </c>
      <c r="H6508" s="106">
        <v>1098801.68</v>
      </c>
      <c r="I6508" s="103">
        <v>1.0</v>
      </c>
      <c r="J6508" s="107">
        <v>4.8</v>
      </c>
      <c r="K6508" s="104">
        <v>2021.0</v>
      </c>
      <c r="L6508" s="103" t="s">
        <v>630</v>
      </c>
      <c r="M6508" s="103">
        <v>2021.0</v>
      </c>
      <c r="N6508" s="103" t="s">
        <v>161</v>
      </c>
      <c r="O6508" s="65" t="str">
        <f t="shared" si="1"/>
        <v>180494180001</v>
      </c>
      <c r="P6508" s="65">
        <f t="shared" si="2"/>
        <v>5</v>
      </c>
      <c r="Q6508" s="65">
        <f t="shared" si="3"/>
        <v>9</v>
      </c>
      <c r="R6508" s="65" t="str">
        <f t="shared" si="12"/>
        <v>18.049.418/0001-59</v>
      </c>
      <c r="S6508" s="84"/>
      <c r="T6508" s="84" t="str">
        <f t="shared" si="10"/>
        <v/>
      </c>
      <c r="U6508" s="84" t="str">
        <f t="shared" si="11"/>
        <v/>
      </c>
      <c r="V6508" s="65" t="str">
        <f t="shared" si="5"/>
        <v/>
      </c>
      <c r="W6508" s="84"/>
      <c r="X6508" s="84"/>
      <c r="Y6508" s="85"/>
      <c r="Z6508" s="85"/>
      <c r="AA6508" s="65" t="str">
        <f t="shared" si="6"/>
        <v/>
      </c>
      <c r="AB6508" s="65" t="str">
        <f t="shared" si="7"/>
        <v/>
      </c>
      <c r="AC6508" s="86"/>
      <c r="AD6508" s="87" t="str">
        <f t="shared" si="8"/>
        <v/>
      </c>
      <c r="AE6508" s="84"/>
      <c r="AF6508" s="86">
        <f>IF(AC6508&gt;0,AC6508,'⚙️ Config'!$B$10)</f>
        <v>0.0075</v>
      </c>
      <c r="AG6508" s="88">
        <f t="shared" si="9"/>
        <v>8241.0126</v>
      </c>
      <c r="AH6508" s="88">
        <f>AG6508*'⚙️ Config'!$B$11</f>
        <v>41205.063</v>
      </c>
      <c r="AI6508" s="88">
        <f>AH6508*'⚙️ Config'!$B$12</f>
        <v>12361.5189</v>
      </c>
      <c r="AJ6508" s="64"/>
      <c r="AK6508" s="84"/>
      <c r="AL6508" s="84"/>
      <c r="AM6508" s="84"/>
      <c r="AN6508" s="84"/>
      <c r="AO6508" s="84"/>
      <c r="AP6508" s="84"/>
      <c r="AQ6508" s="84"/>
    </row>
    <row r="6509" ht="15.0" customHeight="1">
      <c r="A6509" s="98">
        <v>6506.0</v>
      </c>
      <c r="B6509" s="99" t="s">
        <v>13561</v>
      </c>
      <c r="C6509" s="98" t="s">
        <v>141</v>
      </c>
      <c r="D6509" s="98" t="s">
        <v>13562</v>
      </c>
      <c r="E6509" s="100">
        <v>33.24</v>
      </c>
      <c r="F6509" s="98" t="s">
        <v>86</v>
      </c>
      <c r="G6509" s="98" t="s">
        <v>606</v>
      </c>
      <c r="H6509" s="101">
        <v>1098421.33</v>
      </c>
      <c r="I6509" s="98">
        <v>1.0</v>
      </c>
      <c r="J6509" s="102">
        <v>4.8</v>
      </c>
      <c r="K6509" s="99">
        <v>2021.0</v>
      </c>
      <c r="L6509" s="98" t="s">
        <v>630</v>
      </c>
      <c r="M6509" s="98">
        <v>2021.0</v>
      </c>
      <c r="N6509" s="98" t="s">
        <v>145</v>
      </c>
      <c r="O6509" s="65" t="str">
        <f t="shared" si="1"/>
        <v>185883090001</v>
      </c>
      <c r="P6509" s="65">
        <f t="shared" si="2"/>
        <v>0</v>
      </c>
      <c r="Q6509" s="65">
        <f t="shared" si="3"/>
        <v>0</v>
      </c>
      <c r="R6509" s="65" t="str">
        <f t="shared" si="12"/>
        <v>18.588.309/0001-00</v>
      </c>
      <c r="S6509" s="84"/>
      <c r="T6509" s="84" t="str">
        <f t="shared" si="10"/>
        <v/>
      </c>
      <c r="U6509" s="84" t="str">
        <f t="shared" si="11"/>
        <v/>
      </c>
      <c r="V6509" s="65" t="str">
        <f t="shared" si="5"/>
        <v/>
      </c>
      <c r="W6509" s="84"/>
      <c r="X6509" s="84"/>
      <c r="Y6509" s="85"/>
      <c r="Z6509" s="85"/>
      <c r="AA6509" s="65" t="str">
        <f t="shared" si="6"/>
        <v/>
      </c>
      <c r="AB6509" s="65" t="str">
        <f t="shared" si="7"/>
        <v/>
      </c>
      <c r="AC6509" s="86"/>
      <c r="AD6509" s="87" t="str">
        <f t="shared" si="8"/>
        <v/>
      </c>
      <c r="AE6509" s="84"/>
      <c r="AF6509" s="86">
        <f>IF(AC6509&gt;0,AC6509,'⚙️ Config'!$B$10)</f>
        <v>0.0075</v>
      </c>
      <c r="AG6509" s="88">
        <f t="shared" si="9"/>
        <v>8238.159975</v>
      </c>
      <c r="AH6509" s="88">
        <f>AG6509*'⚙️ Config'!$B$11</f>
        <v>41190.79988</v>
      </c>
      <c r="AI6509" s="88">
        <f>AH6509*'⚙️ Config'!$B$12</f>
        <v>12357.23996</v>
      </c>
      <c r="AJ6509" s="64"/>
      <c r="AK6509" s="84"/>
      <c r="AL6509" s="84"/>
      <c r="AM6509" s="84"/>
      <c r="AN6509" s="84"/>
      <c r="AO6509" s="84"/>
      <c r="AP6509" s="84"/>
      <c r="AQ6509" s="84"/>
    </row>
    <row r="6510" ht="15.0" customHeight="1">
      <c r="A6510" s="98">
        <v>6507.0</v>
      </c>
      <c r="B6510" s="99" t="s">
        <v>13563</v>
      </c>
      <c r="C6510" s="98" t="s">
        <v>141</v>
      </c>
      <c r="D6510" s="98" t="s">
        <v>13564</v>
      </c>
      <c r="E6510" s="100">
        <v>33.49</v>
      </c>
      <c r="F6510" s="98" t="s">
        <v>86</v>
      </c>
      <c r="G6510" s="98" t="s">
        <v>606</v>
      </c>
      <c r="H6510" s="101">
        <v>1098124.22</v>
      </c>
      <c r="I6510" s="98">
        <v>1.0</v>
      </c>
      <c r="J6510" s="102">
        <v>4.7</v>
      </c>
      <c r="K6510" s="99">
        <v>2021.0</v>
      </c>
      <c r="L6510" s="98" t="s">
        <v>630</v>
      </c>
      <c r="M6510" s="98">
        <v>2021.0</v>
      </c>
      <c r="N6510" s="98" t="s">
        <v>161</v>
      </c>
      <c r="O6510" s="65" t="str">
        <f t="shared" si="1"/>
        <v>184993930001</v>
      </c>
      <c r="P6510" s="65">
        <f t="shared" si="2"/>
        <v>9</v>
      </c>
      <c r="Q6510" s="65">
        <f t="shared" si="3"/>
        <v>5</v>
      </c>
      <c r="R6510" s="65" t="str">
        <f t="shared" si="12"/>
        <v>18.499.393/0001-95</v>
      </c>
      <c r="S6510" s="84"/>
      <c r="T6510" s="84" t="str">
        <f t="shared" si="10"/>
        <v/>
      </c>
      <c r="U6510" s="84" t="str">
        <f t="shared" si="11"/>
        <v/>
      </c>
      <c r="V6510" s="65" t="str">
        <f t="shared" si="5"/>
        <v/>
      </c>
      <c r="W6510" s="84"/>
      <c r="X6510" s="84"/>
      <c r="Y6510" s="85"/>
      <c r="Z6510" s="85"/>
      <c r="AA6510" s="65" t="str">
        <f t="shared" si="6"/>
        <v/>
      </c>
      <c r="AB6510" s="65" t="str">
        <f t="shared" si="7"/>
        <v/>
      </c>
      <c r="AC6510" s="86"/>
      <c r="AD6510" s="87" t="str">
        <f t="shared" si="8"/>
        <v/>
      </c>
      <c r="AE6510" s="84"/>
      <c r="AF6510" s="86">
        <f>IF(AC6510&gt;0,AC6510,'⚙️ Config'!$B$10)</f>
        <v>0.0075</v>
      </c>
      <c r="AG6510" s="88">
        <f t="shared" si="9"/>
        <v>8235.93165</v>
      </c>
      <c r="AH6510" s="88">
        <f>AG6510*'⚙️ Config'!$B$11</f>
        <v>41179.65825</v>
      </c>
      <c r="AI6510" s="88">
        <f>AH6510*'⚙️ Config'!$B$12</f>
        <v>12353.89748</v>
      </c>
      <c r="AJ6510" s="64"/>
      <c r="AK6510" s="84"/>
      <c r="AL6510" s="84"/>
      <c r="AM6510" s="84"/>
      <c r="AN6510" s="84"/>
      <c r="AO6510" s="84"/>
      <c r="AP6510" s="84"/>
      <c r="AQ6510" s="84"/>
    </row>
    <row r="6511" ht="15.0" customHeight="1">
      <c r="A6511" s="98">
        <v>6508.0</v>
      </c>
      <c r="B6511" s="99" t="s">
        <v>13565</v>
      </c>
      <c r="C6511" s="98" t="s">
        <v>141</v>
      </c>
      <c r="D6511" s="98" t="s">
        <v>13566</v>
      </c>
      <c r="E6511" s="100">
        <v>34.61</v>
      </c>
      <c r="F6511" s="98" t="s">
        <v>86</v>
      </c>
      <c r="G6511" s="98" t="s">
        <v>606</v>
      </c>
      <c r="H6511" s="101">
        <v>1097423.02</v>
      </c>
      <c r="I6511" s="98">
        <v>1.0</v>
      </c>
      <c r="J6511" s="102">
        <v>4.3</v>
      </c>
      <c r="K6511" s="99">
        <v>2021.0</v>
      </c>
      <c r="L6511" s="98" t="s">
        <v>630</v>
      </c>
      <c r="M6511" s="98">
        <v>2021.0</v>
      </c>
      <c r="N6511" s="98" t="s">
        <v>161</v>
      </c>
      <c r="O6511" s="65" t="str">
        <f t="shared" si="1"/>
        <v>657603400001</v>
      </c>
      <c r="P6511" s="65">
        <f t="shared" si="2"/>
        <v>6</v>
      </c>
      <c r="Q6511" s="65">
        <f t="shared" si="3"/>
        <v>6</v>
      </c>
      <c r="R6511" s="65" t="str">
        <f t="shared" si="12"/>
        <v>65.760.340/0001-66</v>
      </c>
      <c r="S6511" s="84"/>
      <c r="T6511" s="84" t="str">
        <f t="shared" si="10"/>
        <v/>
      </c>
      <c r="U6511" s="84" t="str">
        <f t="shared" si="11"/>
        <v/>
      </c>
      <c r="V6511" s="65" t="str">
        <f t="shared" si="5"/>
        <v/>
      </c>
      <c r="W6511" s="84"/>
      <c r="X6511" s="84"/>
      <c r="Y6511" s="85"/>
      <c r="Z6511" s="85"/>
      <c r="AA6511" s="65" t="str">
        <f t="shared" si="6"/>
        <v/>
      </c>
      <c r="AB6511" s="65" t="str">
        <f t="shared" si="7"/>
        <v/>
      </c>
      <c r="AC6511" s="86"/>
      <c r="AD6511" s="87" t="str">
        <f t="shared" si="8"/>
        <v/>
      </c>
      <c r="AE6511" s="84"/>
      <c r="AF6511" s="86">
        <f>IF(AC6511&gt;0,AC6511,'⚙️ Config'!$B$10)</f>
        <v>0.0075</v>
      </c>
      <c r="AG6511" s="88">
        <f t="shared" si="9"/>
        <v>8230.67265</v>
      </c>
      <c r="AH6511" s="88">
        <f>AG6511*'⚙️ Config'!$B$11</f>
        <v>41153.36325</v>
      </c>
      <c r="AI6511" s="88">
        <f>AH6511*'⚙️ Config'!$B$12</f>
        <v>12346.00898</v>
      </c>
      <c r="AJ6511" s="64"/>
      <c r="AK6511" s="84"/>
      <c r="AL6511" s="84"/>
      <c r="AM6511" s="84"/>
      <c r="AN6511" s="84"/>
      <c r="AO6511" s="84"/>
      <c r="AP6511" s="84"/>
      <c r="AQ6511" s="84"/>
    </row>
    <row r="6512" ht="15.0" customHeight="1">
      <c r="A6512" s="98">
        <v>6509.0</v>
      </c>
      <c r="B6512" s="99" t="s">
        <v>13567</v>
      </c>
      <c r="C6512" s="98" t="s">
        <v>141</v>
      </c>
      <c r="D6512" s="98" t="s">
        <v>13568</v>
      </c>
      <c r="E6512" s="100">
        <v>33.49</v>
      </c>
      <c r="F6512" s="98" t="s">
        <v>86</v>
      </c>
      <c r="G6512" s="98" t="s">
        <v>606</v>
      </c>
      <c r="H6512" s="101">
        <v>1096635.24</v>
      </c>
      <c r="I6512" s="98">
        <v>1.0</v>
      </c>
      <c r="J6512" s="102">
        <v>4.7</v>
      </c>
      <c r="K6512" s="99">
        <v>2021.0</v>
      </c>
      <c r="L6512" s="98" t="s">
        <v>295</v>
      </c>
      <c r="M6512" s="98">
        <v>2021.0</v>
      </c>
      <c r="N6512" s="98" t="s">
        <v>161</v>
      </c>
      <c r="O6512" s="65" t="str">
        <f t="shared" si="1"/>
        <v>082361560001</v>
      </c>
      <c r="P6512" s="65">
        <f t="shared" si="2"/>
        <v>8</v>
      </c>
      <c r="Q6512" s="65">
        <f t="shared" si="3"/>
        <v>8</v>
      </c>
      <c r="R6512" s="65" t="str">
        <f t="shared" si="12"/>
        <v>08.236.156/0001-88</v>
      </c>
      <c r="S6512" s="84"/>
      <c r="T6512" s="84" t="str">
        <f t="shared" si="10"/>
        <v/>
      </c>
      <c r="U6512" s="84" t="str">
        <f t="shared" si="11"/>
        <v/>
      </c>
      <c r="V6512" s="65" t="str">
        <f t="shared" si="5"/>
        <v/>
      </c>
      <c r="W6512" s="84"/>
      <c r="X6512" s="84"/>
      <c r="Y6512" s="85"/>
      <c r="Z6512" s="85"/>
      <c r="AA6512" s="65" t="str">
        <f t="shared" si="6"/>
        <v/>
      </c>
      <c r="AB6512" s="65" t="str">
        <f t="shared" si="7"/>
        <v/>
      </c>
      <c r="AC6512" s="86"/>
      <c r="AD6512" s="87" t="str">
        <f t="shared" si="8"/>
        <v/>
      </c>
      <c r="AE6512" s="84"/>
      <c r="AF6512" s="86">
        <f>IF(AC6512&gt;0,AC6512,'⚙️ Config'!$B$10)</f>
        <v>0.0075</v>
      </c>
      <c r="AG6512" s="88">
        <f t="shared" si="9"/>
        <v>8224.7643</v>
      </c>
      <c r="AH6512" s="88">
        <f>AG6512*'⚙️ Config'!$B$11</f>
        <v>41123.8215</v>
      </c>
      <c r="AI6512" s="88">
        <f>AH6512*'⚙️ Config'!$B$12</f>
        <v>12337.14645</v>
      </c>
      <c r="AJ6512" s="64"/>
      <c r="AK6512" s="84"/>
      <c r="AL6512" s="84"/>
      <c r="AM6512" s="84"/>
      <c r="AN6512" s="84"/>
      <c r="AO6512" s="84"/>
      <c r="AP6512" s="84"/>
      <c r="AQ6512" s="84"/>
    </row>
    <row r="6513" ht="15.0" customHeight="1">
      <c r="A6513" s="98">
        <v>6510.0</v>
      </c>
      <c r="B6513" s="99" t="s">
        <v>13569</v>
      </c>
      <c r="C6513" s="98" t="s">
        <v>141</v>
      </c>
      <c r="D6513" s="98" t="s">
        <v>13570</v>
      </c>
      <c r="E6513" s="100">
        <v>32.99</v>
      </c>
      <c r="F6513" s="98" t="s">
        <v>86</v>
      </c>
      <c r="G6513" s="98" t="s">
        <v>606</v>
      </c>
      <c r="H6513" s="101">
        <v>1095783.03</v>
      </c>
      <c r="I6513" s="98">
        <v>1.0</v>
      </c>
      <c r="J6513" s="102">
        <v>4.9</v>
      </c>
      <c r="K6513" s="99">
        <v>2021.0</v>
      </c>
      <c r="L6513" s="98" t="s">
        <v>630</v>
      </c>
      <c r="M6513" s="98">
        <v>2021.0</v>
      </c>
      <c r="N6513" s="98" t="s">
        <v>342</v>
      </c>
      <c r="O6513" s="65" t="str">
        <f t="shared" si="1"/>
        <v>139232960001</v>
      </c>
      <c r="P6513" s="65">
        <f t="shared" si="2"/>
        <v>6</v>
      </c>
      <c r="Q6513" s="65">
        <f t="shared" si="3"/>
        <v>4</v>
      </c>
      <c r="R6513" s="65" t="str">
        <f t="shared" si="12"/>
        <v>13.923.296/0001-64</v>
      </c>
      <c r="S6513" s="84"/>
      <c r="T6513" s="84" t="str">
        <f t="shared" si="10"/>
        <v/>
      </c>
      <c r="U6513" s="84" t="str">
        <f t="shared" si="11"/>
        <v/>
      </c>
      <c r="V6513" s="65" t="str">
        <f t="shared" si="5"/>
        <v/>
      </c>
      <c r="W6513" s="84"/>
      <c r="X6513" s="84"/>
      <c r="Y6513" s="85"/>
      <c r="Z6513" s="85"/>
      <c r="AA6513" s="65" t="str">
        <f t="shared" si="6"/>
        <v/>
      </c>
      <c r="AB6513" s="65" t="str">
        <f t="shared" si="7"/>
        <v/>
      </c>
      <c r="AC6513" s="86"/>
      <c r="AD6513" s="87" t="str">
        <f t="shared" si="8"/>
        <v/>
      </c>
      <c r="AE6513" s="84"/>
      <c r="AF6513" s="86">
        <f>IF(AC6513&gt;0,AC6513,'⚙️ Config'!$B$10)</f>
        <v>0.0075</v>
      </c>
      <c r="AG6513" s="88">
        <f t="shared" si="9"/>
        <v>8218.372725</v>
      </c>
      <c r="AH6513" s="88">
        <f>AG6513*'⚙️ Config'!$B$11</f>
        <v>41091.86363</v>
      </c>
      <c r="AI6513" s="88">
        <f>AH6513*'⚙️ Config'!$B$12</f>
        <v>12327.55909</v>
      </c>
      <c r="AJ6513" s="64"/>
      <c r="AK6513" s="84"/>
      <c r="AL6513" s="84"/>
      <c r="AM6513" s="84"/>
      <c r="AN6513" s="84"/>
      <c r="AO6513" s="84"/>
      <c r="AP6513" s="84"/>
      <c r="AQ6513" s="84"/>
    </row>
    <row r="6514" ht="15.0" customHeight="1">
      <c r="A6514" s="103">
        <v>6511.0</v>
      </c>
      <c r="B6514" s="104" t="s">
        <v>13571</v>
      </c>
      <c r="C6514" s="103" t="s">
        <v>141</v>
      </c>
      <c r="D6514" s="103" t="s">
        <v>13572</v>
      </c>
      <c r="E6514" s="105">
        <v>33.49</v>
      </c>
      <c r="F6514" s="103" t="s">
        <v>86</v>
      </c>
      <c r="G6514" s="103" t="s">
        <v>606</v>
      </c>
      <c r="H6514" s="106">
        <v>1095234.88</v>
      </c>
      <c r="I6514" s="103">
        <v>1.0</v>
      </c>
      <c r="J6514" s="107">
        <v>4.7</v>
      </c>
      <c r="K6514" s="104">
        <v>2021.0</v>
      </c>
      <c r="L6514" s="103" t="s">
        <v>448</v>
      </c>
      <c r="M6514" s="103">
        <v>2021.0</v>
      </c>
      <c r="N6514" s="103" t="s">
        <v>161</v>
      </c>
      <c r="O6514" s="65" t="str">
        <f t="shared" si="1"/>
        <v>731439500001</v>
      </c>
      <c r="P6514" s="65">
        <f t="shared" si="2"/>
        <v>4</v>
      </c>
      <c r="Q6514" s="65">
        <f t="shared" si="3"/>
        <v>9</v>
      </c>
      <c r="R6514" s="65" t="str">
        <f t="shared" si="12"/>
        <v>73.143.950/0001-49</v>
      </c>
      <c r="S6514" s="84"/>
      <c r="T6514" s="84" t="str">
        <f t="shared" si="10"/>
        <v/>
      </c>
      <c r="U6514" s="84" t="str">
        <f t="shared" si="11"/>
        <v/>
      </c>
      <c r="V6514" s="65" t="str">
        <f t="shared" si="5"/>
        <v/>
      </c>
      <c r="W6514" s="84"/>
      <c r="X6514" s="84"/>
      <c r="Y6514" s="85"/>
      <c r="Z6514" s="85"/>
      <c r="AA6514" s="65" t="str">
        <f t="shared" si="6"/>
        <v/>
      </c>
      <c r="AB6514" s="65" t="str">
        <f t="shared" si="7"/>
        <v/>
      </c>
      <c r="AC6514" s="86"/>
      <c r="AD6514" s="87" t="str">
        <f t="shared" si="8"/>
        <v/>
      </c>
      <c r="AE6514" s="84"/>
      <c r="AF6514" s="86">
        <f>IF(AC6514&gt;0,AC6514,'⚙️ Config'!$B$10)</f>
        <v>0.0075</v>
      </c>
      <c r="AG6514" s="88">
        <f t="shared" si="9"/>
        <v>8214.2616</v>
      </c>
      <c r="AH6514" s="88">
        <f>AG6514*'⚙️ Config'!$B$11</f>
        <v>41071.308</v>
      </c>
      <c r="AI6514" s="88">
        <f>AH6514*'⚙️ Config'!$B$12</f>
        <v>12321.3924</v>
      </c>
      <c r="AJ6514" s="64"/>
      <c r="AK6514" s="84"/>
      <c r="AL6514" s="84"/>
      <c r="AM6514" s="84"/>
      <c r="AN6514" s="84"/>
      <c r="AO6514" s="84"/>
      <c r="AP6514" s="84"/>
      <c r="AQ6514" s="84"/>
    </row>
    <row r="6515" ht="15.0" customHeight="1">
      <c r="A6515" s="103">
        <v>6512.0</v>
      </c>
      <c r="B6515" s="104" t="s">
        <v>13573</v>
      </c>
      <c r="C6515" s="103" t="s">
        <v>141</v>
      </c>
      <c r="D6515" s="103" t="s">
        <v>13574</v>
      </c>
      <c r="E6515" s="105">
        <v>32.99</v>
      </c>
      <c r="F6515" s="103" t="s">
        <v>86</v>
      </c>
      <c r="G6515" s="103" t="s">
        <v>606</v>
      </c>
      <c r="H6515" s="106">
        <v>1094966.53</v>
      </c>
      <c r="I6515" s="103">
        <v>1.0</v>
      </c>
      <c r="J6515" s="107">
        <v>4.9</v>
      </c>
      <c r="K6515" s="104">
        <v>2021.0</v>
      </c>
      <c r="L6515" s="103" t="s">
        <v>448</v>
      </c>
      <c r="M6515" s="103">
        <v>2021.0</v>
      </c>
      <c r="N6515" s="103" t="s">
        <v>161</v>
      </c>
      <c r="O6515" s="65" t="str">
        <f t="shared" si="1"/>
        <v>030884500001</v>
      </c>
      <c r="P6515" s="65">
        <f t="shared" si="2"/>
        <v>7</v>
      </c>
      <c r="Q6515" s="65">
        <f t="shared" si="3"/>
        <v>6</v>
      </c>
      <c r="R6515" s="65" t="str">
        <f t="shared" si="12"/>
        <v>03.088.450/0001-76</v>
      </c>
      <c r="S6515" s="84"/>
      <c r="T6515" s="84" t="str">
        <f t="shared" si="10"/>
        <v/>
      </c>
      <c r="U6515" s="84" t="str">
        <f t="shared" si="11"/>
        <v/>
      </c>
      <c r="V6515" s="65" t="str">
        <f t="shared" si="5"/>
        <v/>
      </c>
      <c r="W6515" s="84"/>
      <c r="X6515" s="84"/>
      <c r="Y6515" s="85"/>
      <c r="Z6515" s="85"/>
      <c r="AA6515" s="65" t="str">
        <f t="shared" si="6"/>
        <v/>
      </c>
      <c r="AB6515" s="65" t="str">
        <f t="shared" si="7"/>
        <v/>
      </c>
      <c r="AC6515" s="86"/>
      <c r="AD6515" s="87" t="str">
        <f t="shared" si="8"/>
        <v/>
      </c>
      <c r="AE6515" s="84"/>
      <c r="AF6515" s="86">
        <f>IF(AC6515&gt;0,AC6515,'⚙️ Config'!$B$10)</f>
        <v>0.0075</v>
      </c>
      <c r="AG6515" s="88">
        <f t="shared" si="9"/>
        <v>8212.248975</v>
      </c>
      <c r="AH6515" s="88">
        <f>AG6515*'⚙️ Config'!$B$11</f>
        <v>41061.24488</v>
      </c>
      <c r="AI6515" s="88">
        <f>AH6515*'⚙️ Config'!$B$12</f>
        <v>12318.37346</v>
      </c>
      <c r="AJ6515" s="64"/>
      <c r="AK6515" s="84"/>
      <c r="AL6515" s="84"/>
      <c r="AM6515" s="84"/>
      <c r="AN6515" s="84"/>
      <c r="AO6515" s="84"/>
      <c r="AP6515" s="84"/>
      <c r="AQ6515" s="84"/>
    </row>
    <row r="6516" ht="15.0" customHeight="1">
      <c r="A6516" s="103">
        <v>6513.0</v>
      </c>
      <c r="B6516" s="104" t="s">
        <v>13575</v>
      </c>
      <c r="C6516" s="103" t="s">
        <v>141</v>
      </c>
      <c r="D6516" s="103" t="s">
        <v>13576</v>
      </c>
      <c r="E6516" s="105">
        <v>33.49</v>
      </c>
      <c r="F6516" s="103" t="s">
        <v>86</v>
      </c>
      <c r="G6516" s="103" t="s">
        <v>606</v>
      </c>
      <c r="H6516" s="106">
        <v>1094155.87</v>
      </c>
      <c r="I6516" s="103">
        <v>1.0</v>
      </c>
      <c r="J6516" s="107">
        <v>4.7</v>
      </c>
      <c r="K6516" s="104">
        <v>2021.0</v>
      </c>
      <c r="L6516" s="103" t="s">
        <v>630</v>
      </c>
      <c r="M6516" s="103">
        <v>2021.0</v>
      </c>
      <c r="N6516" s="103" t="s">
        <v>161</v>
      </c>
      <c r="O6516" s="65" t="str">
        <f t="shared" si="1"/>
        <v>031293610001</v>
      </c>
      <c r="P6516" s="65">
        <f t="shared" si="2"/>
        <v>2</v>
      </c>
      <c r="Q6516" s="65">
        <f t="shared" si="3"/>
        <v>0</v>
      </c>
      <c r="R6516" s="65" t="str">
        <f t="shared" si="12"/>
        <v>03.129.361/0001-20</v>
      </c>
      <c r="S6516" s="84"/>
      <c r="T6516" s="84" t="str">
        <f t="shared" si="10"/>
        <v/>
      </c>
      <c r="U6516" s="84" t="str">
        <f t="shared" si="11"/>
        <v/>
      </c>
      <c r="V6516" s="65" t="str">
        <f t="shared" si="5"/>
        <v/>
      </c>
      <c r="W6516" s="84"/>
      <c r="X6516" s="84"/>
      <c r="Y6516" s="85"/>
      <c r="Z6516" s="85"/>
      <c r="AA6516" s="65" t="str">
        <f t="shared" si="6"/>
        <v/>
      </c>
      <c r="AB6516" s="65" t="str">
        <f t="shared" si="7"/>
        <v/>
      </c>
      <c r="AC6516" s="86"/>
      <c r="AD6516" s="87" t="str">
        <f t="shared" si="8"/>
        <v/>
      </c>
      <c r="AE6516" s="84"/>
      <c r="AF6516" s="86">
        <f>IF(AC6516&gt;0,AC6516,'⚙️ Config'!$B$10)</f>
        <v>0.0075</v>
      </c>
      <c r="AG6516" s="88">
        <f t="shared" si="9"/>
        <v>8206.169025</v>
      </c>
      <c r="AH6516" s="88">
        <f>AG6516*'⚙️ Config'!$B$11</f>
        <v>41030.84513</v>
      </c>
      <c r="AI6516" s="88">
        <f>AH6516*'⚙️ Config'!$B$12</f>
        <v>12309.25354</v>
      </c>
      <c r="AJ6516" s="64"/>
      <c r="AK6516" s="84"/>
      <c r="AL6516" s="84"/>
      <c r="AM6516" s="84"/>
      <c r="AN6516" s="84"/>
      <c r="AO6516" s="84"/>
      <c r="AP6516" s="84"/>
      <c r="AQ6516" s="84"/>
    </row>
    <row r="6517" ht="15.0" customHeight="1">
      <c r="A6517" s="103">
        <v>6514.0</v>
      </c>
      <c r="B6517" s="104" t="s">
        <v>13577</v>
      </c>
      <c r="C6517" s="103" t="s">
        <v>141</v>
      </c>
      <c r="D6517" s="103" t="s">
        <v>13578</v>
      </c>
      <c r="E6517" s="105">
        <v>33.49</v>
      </c>
      <c r="F6517" s="103" t="s">
        <v>86</v>
      </c>
      <c r="G6517" s="103" t="s">
        <v>606</v>
      </c>
      <c r="H6517" s="106">
        <v>1093857.49</v>
      </c>
      <c r="I6517" s="103">
        <v>1.0</v>
      </c>
      <c r="J6517" s="107">
        <v>4.7</v>
      </c>
      <c r="K6517" s="104">
        <v>2021.0</v>
      </c>
      <c r="L6517" s="103" t="s">
        <v>630</v>
      </c>
      <c r="M6517" s="103">
        <v>2021.0</v>
      </c>
      <c r="N6517" s="103" t="s">
        <v>161</v>
      </c>
      <c r="O6517" s="65" t="str">
        <f t="shared" si="1"/>
        <v>112249520001</v>
      </c>
      <c r="P6517" s="65">
        <f t="shared" si="2"/>
        <v>0</v>
      </c>
      <c r="Q6517" s="65">
        <f t="shared" si="3"/>
        <v>5</v>
      </c>
      <c r="R6517" s="65" t="str">
        <f t="shared" si="12"/>
        <v>11.224.952/0001-05</v>
      </c>
      <c r="S6517" s="84"/>
      <c r="T6517" s="84" t="str">
        <f t="shared" si="10"/>
        <v/>
      </c>
      <c r="U6517" s="84" t="str">
        <f t="shared" si="11"/>
        <v/>
      </c>
      <c r="V6517" s="65" t="str">
        <f t="shared" si="5"/>
        <v/>
      </c>
      <c r="W6517" s="84"/>
      <c r="X6517" s="84"/>
      <c r="Y6517" s="85"/>
      <c r="Z6517" s="85"/>
      <c r="AA6517" s="65" t="str">
        <f t="shared" si="6"/>
        <v/>
      </c>
      <c r="AB6517" s="65" t="str">
        <f t="shared" si="7"/>
        <v/>
      </c>
      <c r="AC6517" s="86"/>
      <c r="AD6517" s="87" t="str">
        <f t="shared" si="8"/>
        <v/>
      </c>
      <c r="AE6517" s="84"/>
      <c r="AF6517" s="86">
        <f>IF(AC6517&gt;0,AC6517,'⚙️ Config'!$B$10)</f>
        <v>0.0075</v>
      </c>
      <c r="AG6517" s="88">
        <f t="shared" si="9"/>
        <v>8203.931175</v>
      </c>
      <c r="AH6517" s="88">
        <f>AG6517*'⚙️ Config'!$B$11</f>
        <v>41019.65588</v>
      </c>
      <c r="AI6517" s="88">
        <f>AH6517*'⚙️ Config'!$B$12</f>
        <v>12305.89676</v>
      </c>
      <c r="AJ6517" s="64"/>
      <c r="AK6517" s="84"/>
      <c r="AL6517" s="84"/>
      <c r="AM6517" s="84"/>
      <c r="AN6517" s="84"/>
      <c r="AO6517" s="84"/>
      <c r="AP6517" s="84"/>
      <c r="AQ6517" s="84"/>
    </row>
    <row r="6518" ht="15.0" customHeight="1">
      <c r="A6518" s="103">
        <v>6515.0</v>
      </c>
      <c r="B6518" s="104" t="s">
        <v>13579</v>
      </c>
      <c r="C6518" s="103" t="s">
        <v>141</v>
      </c>
      <c r="D6518" s="103" t="s">
        <v>13580</v>
      </c>
      <c r="E6518" s="105">
        <v>33.49</v>
      </c>
      <c r="F6518" s="103" t="s">
        <v>86</v>
      </c>
      <c r="G6518" s="103" t="s">
        <v>606</v>
      </c>
      <c r="H6518" s="106">
        <v>1093280.72</v>
      </c>
      <c r="I6518" s="103">
        <v>1.0</v>
      </c>
      <c r="J6518" s="107">
        <v>4.7</v>
      </c>
      <c r="K6518" s="104">
        <v>2021.0</v>
      </c>
      <c r="L6518" s="103" t="s">
        <v>448</v>
      </c>
      <c r="M6518" s="103">
        <v>2021.0</v>
      </c>
      <c r="N6518" s="103" t="s">
        <v>161</v>
      </c>
      <c r="O6518" s="65" t="str">
        <f t="shared" si="1"/>
        <v>305480560001</v>
      </c>
      <c r="P6518" s="65">
        <f t="shared" si="2"/>
        <v>4</v>
      </c>
      <c r="Q6518" s="65">
        <f t="shared" si="3"/>
        <v>6</v>
      </c>
      <c r="R6518" s="65" t="str">
        <f t="shared" si="12"/>
        <v>30.548.056/0001-46</v>
      </c>
      <c r="S6518" s="84"/>
      <c r="T6518" s="84" t="str">
        <f t="shared" si="10"/>
        <v/>
      </c>
      <c r="U6518" s="84" t="str">
        <f t="shared" si="11"/>
        <v/>
      </c>
      <c r="V6518" s="65" t="str">
        <f t="shared" si="5"/>
        <v/>
      </c>
      <c r="W6518" s="84"/>
      <c r="X6518" s="84"/>
      <c r="Y6518" s="85"/>
      <c r="Z6518" s="85"/>
      <c r="AA6518" s="65" t="str">
        <f t="shared" si="6"/>
        <v/>
      </c>
      <c r="AB6518" s="65" t="str">
        <f t="shared" si="7"/>
        <v/>
      </c>
      <c r="AC6518" s="86"/>
      <c r="AD6518" s="87" t="str">
        <f t="shared" si="8"/>
        <v/>
      </c>
      <c r="AE6518" s="84"/>
      <c r="AF6518" s="86">
        <f>IF(AC6518&gt;0,AC6518,'⚙️ Config'!$B$10)</f>
        <v>0.0075</v>
      </c>
      <c r="AG6518" s="88">
        <f t="shared" si="9"/>
        <v>8199.6054</v>
      </c>
      <c r="AH6518" s="88">
        <f>AG6518*'⚙️ Config'!$B$11</f>
        <v>40998.027</v>
      </c>
      <c r="AI6518" s="88">
        <f>AH6518*'⚙️ Config'!$B$12</f>
        <v>12299.4081</v>
      </c>
      <c r="AJ6518" s="64"/>
      <c r="AK6518" s="84"/>
      <c r="AL6518" s="84"/>
      <c r="AM6518" s="84"/>
      <c r="AN6518" s="84"/>
      <c r="AO6518" s="84"/>
      <c r="AP6518" s="84"/>
      <c r="AQ6518" s="84"/>
    </row>
    <row r="6519" ht="15.0" customHeight="1">
      <c r="A6519" s="98">
        <v>6516.0</v>
      </c>
      <c r="B6519" s="99" t="s">
        <v>13581</v>
      </c>
      <c r="C6519" s="98" t="s">
        <v>141</v>
      </c>
      <c r="D6519" s="98" t="s">
        <v>13582</v>
      </c>
      <c r="E6519" s="100">
        <v>33.24</v>
      </c>
      <c r="F6519" s="98" t="s">
        <v>86</v>
      </c>
      <c r="G6519" s="98" t="s">
        <v>606</v>
      </c>
      <c r="H6519" s="101">
        <v>1093034.18</v>
      </c>
      <c r="I6519" s="98">
        <v>1.0</v>
      </c>
      <c r="J6519" s="102">
        <v>4.8</v>
      </c>
      <c r="K6519" s="99">
        <v>2021.0</v>
      </c>
      <c r="L6519" s="98" t="s">
        <v>177</v>
      </c>
      <c r="M6519" s="98">
        <v>2021.0</v>
      </c>
      <c r="N6519" s="98" t="s">
        <v>161</v>
      </c>
      <c r="O6519" s="65" t="str">
        <f t="shared" si="1"/>
        <v>078564100001</v>
      </c>
      <c r="P6519" s="65">
        <f t="shared" si="2"/>
        <v>8</v>
      </c>
      <c r="Q6519" s="65">
        <f t="shared" si="3"/>
        <v>8</v>
      </c>
      <c r="R6519" s="65" t="str">
        <f t="shared" si="12"/>
        <v>07.856.410/0001-88</v>
      </c>
      <c r="S6519" s="84"/>
      <c r="T6519" s="84" t="str">
        <f t="shared" si="10"/>
        <v/>
      </c>
      <c r="U6519" s="84" t="str">
        <f t="shared" si="11"/>
        <v/>
      </c>
      <c r="V6519" s="65" t="str">
        <f t="shared" si="5"/>
        <v/>
      </c>
      <c r="W6519" s="84"/>
      <c r="X6519" s="84"/>
      <c r="Y6519" s="85"/>
      <c r="Z6519" s="85"/>
      <c r="AA6519" s="65" t="str">
        <f t="shared" si="6"/>
        <v/>
      </c>
      <c r="AB6519" s="65" t="str">
        <f t="shared" si="7"/>
        <v/>
      </c>
      <c r="AC6519" s="86"/>
      <c r="AD6519" s="87" t="str">
        <f t="shared" si="8"/>
        <v/>
      </c>
      <c r="AE6519" s="84"/>
      <c r="AF6519" s="86">
        <f>IF(AC6519&gt;0,AC6519,'⚙️ Config'!$B$10)</f>
        <v>0.0075</v>
      </c>
      <c r="AG6519" s="88">
        <f t="shared" si="9"/>
        <v>8197.75635</v>
      </c>
      <c r="AH6519" s="88">
        <f>AG6519*'⚙️ Config'!$B$11</f>
        <v>40988.78175</v>
      </c>
      <c r="AI6519" s="88">
        <f>AH6519*'⚙️ Config'!$B$12</f>
        <v>12296.63453</v>
      </c>
      <c r="AJ6519" s="64"/>
      <c r="AK6519" s="84"/>
      <c r="AL6519" s="84"/>
      <c r="AM6519" s="84"/>
      <c r="AN6519" s="84"/>
      <c r="AO6519" s="84"/>
      <c r="AP6519" s="84"/>
      <c r="AQ6519" s="84"/>
    </row>
    <row r="6520" ht="15.0" customHeight="1">
      <c r="A6520" s="98">
        <v>6517.0</v>
      </c>
      <c r="B6520" s="99" t="s">
        <v>13583</v>
      </c>
      <c r="C6520" s="98" t="s">
        <v>141</v>
      </c>
      <c r="D6520" s="98" t="s">
        <v>13584</v>
      </c>
      <c r="E6520" s="100">
        <v>32.99</v>
      </c>
      <c r="F6520" s="98" t="s">
        <v>86</v>
      </c>
      <c r="G6520" s="98" t="s">
        <v>606</v>
      </c>
      <c r="H6520" s="101">
        <v>1092155.89</v>
      </c>
      <c r="I6520" s="98">
        <v>1.0</v>
      </c>
      <c r="J6520" s="102">
        <v>4.9</v>
      </c>
      <c r="K6520" s="99">
        <v>2021.0</v>
      </c>
      <c r="L6520" s="98" t="s">
        <v>630</v>
      </c>
      <c r="M6520" s="98">
        <v>2021.0</v>
      </c>
      <c r="N6520" s="98" t="s">
        <v>161</v>
      </c>
      <c r="O6520" s="65" t="str">
        <f t="shared" si="1"/>
        <v>126563210001</v>
      </c>
      <c r="P6520" s="65">
        <f t="shared" si="2"/>
        <v>2</v>
      </c>
      <c r="Q6520" s="65">
        <f t="shared" si="3"/>
        <v>8</v>
      </c>
      <c r="R6520" s="65" t="str">
        <f t="shared" si="12"/>
        <v>12.656.321/0001-28</v>
      </c>
      <c r="S6520" s="84"/>
      <c r="T6520" s="84" t="str">
        <f t="shared" si="10"/>
        <v/>
      </c>
      <c r="U6520" s="84" t="str">
        <f t="shared" si="11"/>
        <v/>
      </c>
      <c r="V6520" s="65" t="str">
        <f t="shared" si="5"/>
        <v/>
      </c>
      <c r="W6520" s="84"/>
      <c r="X6520" s="84"/>
      <c r="Y6520" s="85"/>
      <c r="Z6520" s="85"/>
      <c r="AA6520" s="65" t="str">
        <f t="shared" si="6"/>
        <v/>
      </c>
      <c r="AB6520" s="65" t="str">
        <f t="shared" si="7"/>
        <v/>
      </c>
      <c r="AC6520" s="86"/>
      <c r="AD6520" s="87" t="str">
        <f t="shared" si="8"/>
        <v/>
      </c>
      <c r="AE6520" s="84"/>
      <c r="AF6520" s="86">
        <f>IF(AC6520&gt;0,AC6520,'⚙️ Config'!$B$10)</f>
        <v>0.0075</v>
      </c>
      <c r="AG6520" s="88">
        <f t="shared" si="9"/>
        <v>8191.169175</v>
      </c>
      <c r="AH6520" s="88">
        <f>AG6520*'⚙️ Config'!$B$11</f>
        <v>40955.84588</v>
      </c>
      <c r="AI6520" s="88">
        <f>AH6520*'⚙️ Config'!$B$12</f>
        <v>12286.75376</v>
      </c>
      <c r="AJ6520" s="64"/>
      <c r="AK6520" s="84"/>
      <c r="AL6520" s="84"/>
      <c r="AM6520" s="84"/>
      <c r="AN6520" s="84"/>
      <c r="AO6520" s="84"/>
      <c r="AP6520" s="84"/>
      <c r="AQ6520" s="84"/>
    </row>
    <row r="6521" ht="15.0" customHeight="1">
      <c r="A6521" s="103">
        <v>6518.0</v>
      </c>
      <c r="B6521" s="104" t="s">
        <v>13585</v>
      </c>
      <c r="C6521" s="103" t="s">
        <v>141</v>
      </c>
      <c r="D6521" s="103" t="s">
        <v>13586</v>
      </c>
      <c r="E6521" s="105">
        <v>33.49</v>
      </c>
      <c r="F6521" s="103" t="s">
        <v>86</v>
      </c>
      <c r="G6521" s="103" t="s">
        <v>606</v>
      </c>
      <c r="H6521" s="106">
        <v>1091879.34</v>
      </c>
      <c r="I6521" s="103">
        <v>1.0</v>
      </c>
      <c r="J6521" s="107">
        <v>4.7</v>
      </c>
      <c r="K6521" s="104">
        <v>2021.0</v>
      </c>
      <c r="L6521" s="103" t="s">
        <v>448</v>
      </c>
      <c r="M6521" s="103">
        <v>2021.0</v>
      </c>
      <c r="N6521" s="103" t="s">
        <v>161</v>
      </c>
      <c r="O6521" s="65" t="str">
        <f t="shared" si="1"/>
        <v>615679960001</v>
      </c>
      <c r="P6521" s="65">
        <f t="shared" si="2"/>
        <v>0</v>
      </c>
      <c r="Q6521" s="65">
        <f t="shared" si="3"/>
        <v>6</v>
      </c>
      <c r="R6521" s="65" t="str">
        <f t="shared" si="12"/>
        <v>61.567.996/0001-06</v>
      </c>
      <c r="S6521" s="84"/>
      <c r="T6521" s="84" t="str">
        <f t="shared" si="10"/>
        <v/>
      </c>
      <c r="U6521" s="84" t="str">
        <f t="shared" si="11"/>
        <v/>
      </c>
      <c r="V6521" s="65" t="str">
        <f t="shared" si="5"/>
        <v/>
      </c>
      <c r="W6521" s="84"/>
      <c r="X6521" s="84"/>
      <c r="Y6521" s="85"/>
      <c r="Z6521" s="85"/>
      <c r="AA6521" s="65" t="str">
        <f t="shared" si="6"/>
        <v/>
      </c>
      <c r="AB6521" s="65" t="str">
        <f t="shared" si="7"/>
        <v/>
      </c>
      <c r="AC6521" s="86"/>
      <c r="AD6521" s="87" t="str">
        <f t="shared" si="8"/>
        <v/>
      </c>
      <c r="AE6521" s="84"/>
      <c r="AF6521" s="86">
        <f>IF(AC6521&gt;0,AC6521,'⚙️ Config'!$B$10)</f>
        <v>0.0075</v>
      </c>
      <c r="AG6521" s="88">
        <f t="shared" si="9"/>
        <v>8189.09505</v>
      </c>
      <c r="AH6521" s="88">
        <f>AG6521*'⚙️ Config'!$B$11</f>
        <v>40945.47525</v>
      </c>
      <c r="AI6521" s="88">
        <f>AH6521*'⚙️ Config'!$B$12</f>
        <v>12283.64258</v>
      </c>
      <c r="AJ6521" s="64"/>
      <c r="AK6521" s="84"/>
      <c r="AL6521" s="84"/>
      <c r="AM6521" s="84"/>
      <c r="AN6521" s="84"/>
      <c r="AO6521" s="84"/>
      <c r="AP6521" s="84"/>
      <c r="AQ6521" s="84"/>
    </row>
    <row r="6522" ht="15.0" customHeight="1">
      <c r="A6522" s="98">
        <v>6519.0</v>
      </c>
      <c r="B6522" s="99" t="s">
        <v>13587</v>
      </c>
      <c r="C6522" s="98" t="s">
        <v>141</v>
      </c>
      <c r="D6522" s="98" t="s">
        <v>13588</v>
      </c>
      <c r="E6522" s="100">
        <v>33.49</v>
      </c>
      <c r="F6522" s="98" t="s">
        <v>86</v>
      </c>
      <c r="G6522" s="98" t="s">
        <v>606</v>
      </c>
      <c r="H6522" s="101">
        <v>1091773.74</v>
      </c>
      <c r="I6522" s="98">
        <v>1.0</v>
      </c>
      <c r="J6522" s="102">
        <v>4.7</v>
      </c>
      <c r="K6522" s="99">
        <v>2021.0</v>
      </c>
      <c r="L6522" s="98" t="s">
        <v>630</v>
      </c>
      <c r="M6522" s="98">
        <v>2021.0</v>
      </c>
      <c r="N6522" s="98" t="s">
        <v>161</v>
      </c>
      <c r="O6522" s="65" t="str">
        <f t="shared" si="1"/>
        <v>045458710001</v>
      </c>
      <c r="P6522" s="65">
        <f t="shared" si="2"/>
        <v>4</v>
      </c>
      <c r="Q6522" s="65">
        <f t="shared" si="3"/>
        <v>1</v>
      </c>
      <c r="R6522" s="65" t="str">
        <f t="shared" si="12"/>
        <v>04.545.871/0001-41</v>
      </c>
      <c r="S6522" s="84"/>
      <c r="T6522" s="84" t="str">
        <f t="shared" si="10"/>
        <v/>
      </c>
      <c r="U6522" s="84" t="str">
        <f t="shared" si="11"/>
        <v/>
      </c>
      <c r="V6522" s="65" t="str">
        <f t="shared" si="5"/>
        <v/>
      </c>
      <c r="W6522" s="84"/>
      <c r="X6522" s="84"/>
      <c r="Y6522" s="85"/>
      <c r="Z6522" s="85"/>
      <c r="AA6522" s="65" t="str">
        <f t="shared" si="6"/>
        <v/>
      </c>
      <c r="AB6522" s="65" t="str">
        <f t="shared" si="7"/>
        <v/>
      </c>
      <c r="AC6522" s="86"/>
      <c r="AD6522" s="87" t="str">
        <f t="shared" si="8"/>
        <v/>
      </c>
      <c r="AE6522" s="84"/>
      <c r="AF6522" s="86">
        <f>IF(AC6522&gt;0,AC6522,'⚙️ Config'!$B$10)</f>
        <v>0.0075</v>
      </c>
      <c r="AG6522" s="88">
        <f t="shared" si="9"/>
        <v>8188.30305</v>
      </c>
      <c r="AH6522" s="88">
        <f>AG6522*'⚙️ Config'!$B$11</f>
        <v>40941.51525</v>
      </c>
      <c r="AI6522" s="88">
        <f>AH6522*'⚙️ Config'!$B$12</f>
        <v>12282.45458</v>
      </c>
      <c r="AJ6522" s="64"/>
      <c r="AK6522" s="84"/>
      <c r="AL6522" s="84"/>
      <c r="AM6522" s="84"/>
      <c r="AN6522" s="84"/>
      <c r="AO6522" s="84"/>
      <c r="AP6522" s="84"/>
      <c r="AQ6522" s="84"/>
    </row>
    <row r="6523" ht="15.0" customHeight="1">
      <c r="A6523" s="98">
        <v>6520.0</v>
      </c>
      <c r="B6523" s="99" t="s">
        <v>13589</v>
      </c>
      <c r="C6523" s="98" t="s">
        <v>141</v>
      </c>
      <c r="D6523" s="98" t="s">
        <v>13590</v>
      </c>
      <c r="E6523" s="100">
        <v>33.24</v>
      </c>
      <c r="F6523" s="98" t="s">
        <v>86</v>
      </c>
      <c r="G6523" s="98" t="s">
        <v>606</v>
      </c>
      <c r="H6523" s="101">
        <v>1091574.22</v>
      </c>
      <c r="I6523" s="98">
        <v>1.0</v>
      </c>
      <c r="J6523" s="102">
        <v>4.8</v>
      </c>
      <c r="K6523" s="99">
        <v>2021.0</v>
      </c>
      <c r="L6523" s="98" t="s">
        <v>630</v>
      </c>
      <c r="M6523" s="98">
        <v>2021.0</v>
      </c>
      <c r="N6523" s="98" t="s">
        <v>161</v>
      </c>
      <c r="O6523" s="65" t="str">
        <f t="shared" si="1"/>
        <v>230361150001</v>
      </c>
      <c r="P6523" s="65">
        <f t="shared" si="2"/>
        <v>3</v>
      </c>
      <c r="Q6523" s="65">
        <f t="shared" si="3"/>
        <v>1</v>
      </c>
      <c r="R6523" s="65" t="str">
        <f t="shared" si="12"/>
        <v>23.036.115/0001-31</v>
      </c>
      <c r="S6523" s="84"/>
      <c r="T6523" s="84" t="str">
        <f t="shared" si="10"/>
        <v/>
      </c>
      <c r="U6523" s="84" t="str">
        <f t="shared" si="11"/>
        <v/>
      </c>
      <c r="V6523" s="65" t="str">
        <f t="shared" si="5"/>
        <v/>
      </c>
      <c r="W6523" s="84"/>
      <c r="X6523" s="84"/>
      <c r="Y6523" s="85"/>
      <c r="Z6523" s="85"/>
      <c r="AA6523" s="65" t="str">
        <f t="shared" si="6"/>
        <v/>
      </c>
      <c r="AB6523" s="65" t="str">
        <f t="shared" si="7"/>
        <v/>
      </c>
      <c r="AC6523" s="86"/>
      <c r="AD6523" s="87" t="str">
        <f t="shared" si="8"/>
        <v/>
      </c>
      <c r="AE6523" s="84"/>
      <c r="AF6523" s="86">
        <f>IF(AC6523&gt;0,AC6523,'⚙️ Config'!$B$10)</f>
        <v>0.0075</v>
      </c>
      <c r="AG6523" s="88">
        <f t="shared" si="9"/>
        <v>8186.80665</v>
      </c>
      <c r="AH6523" s="88">
        <f>AG6523*'⚙️ Config'!$B$11</f>
        <v>40934.03325</v>
      </c>
      <c r="AI6523" s="88">
        <f>AH6523*'⚙️ Config'!$B$12</f>
        <v>12280.20998</v>
      </c>
      <c r="AJ6523" s="64"/>
      <c r="AK6523" s="84"/>
      <c r="AL6523" s="84"/>
      <c r="AM6523" s="84"/>
      <c r="AN6523" s="84"/>
      <c r="AO6523" s="84"/>
      <c r="AP6523" s="84"/>
      <c r="AQ6523" s="84"/>
    </row>
    <row r="6524" ht="15.0" customHeight="1">
      <c r="A6524" s="103">
        <v>6521.0</v>
      </c>
      <c r="B6524" s="104" t="s">
        <v>13591</v>
      </c>
      <c r="C6524" s="103" t="s">
        <v>141</v>
      </c>
      <c r="D6524" s="103" t="s">
        <v>13592</v>
      </c>
      <c r="E6524" s="105">
        <v>33.49</v>
      </c>
      <c r="F6524" s="103" t="s">
        <v>86</v>
      </c>
      <c r="G6524" s="103" t="s">
        <v>606</v>
      </c>
      <c r="H6524" s="106">
        <v>1090818.19</v>
      </c>
      <c r="I6524" s="103">
        <v>1.0</v>
      </c>
      <c r="J6524" s="107">
        <v>4.7</v>
      </c>
      <c r="K6524" s="104">
        <v>2021.0</v>
      </c>
      <c r="L6524" s="103" t="s">
        <v>630</v>
      </c>
      <c r="M6524" s="103">
        <v>2021.0</v>
      </c>
      <c r="N6524" s="103" t="s">
        <v>161</v>
      </c>
      <c r="O6524" s="65" t="str">
        <f t="shared" si="1"/>
        <v>008789570001</v>
      </c>
      <c r="P6524" s="65">
        <f t="shared" si="2"/>
        <v>3</v>
      </c>
      <c r="Q6524" s="65">
        <f t="shared" si="3"/>
        <v>5</v>
      </c>
      <c r="R6524" s="65" t="str">
        <f t="shared" si="12"/>
        <v>00.878.957/0001-35</v>
      </c>
      <c r="S6524" s="84"/>
      <c r="T6524" s="84" t="str">
        <f t="shared" si="10"/>
        <v/>
      </c>
      <c r="U6524" s="84" t="str">
        <f t="shared" si="11"/>
        <v/>
      </c>
      <c r="V6524" s="65" t="str">
        <f t="shared" si="5"/>
        <v/>
      </c>
      <c r="W6524" s="84"/>
      <c r="X6524" s="84"/>
      <c r="Y6524" s="85"/>
      <c r="Z6524" s="85"/>
      <c r="AA6524" s="65" t="str">
        <f t="shared" si="6"/>
        <v/>
      </c>
      <c r="AB6524" s="65" t="str">
        <f t="shared" si="7"/>
        <v/>
      </c>
      <c r="AC6524" s="86"/>
      <c r="AD6524" s="87" t="str">
        <f t="shared" si="8"/>
        <v/>
      </c>
      <c r="AE6524" s="84"/>
      <c r="AF6524" s="86">
        <f>IF(AC6524&gt;0,AC6524,'⚙️ Config'!$B$10)</f>
        <v>0.0075</v>
      </c>
      <c r="AG6524" s="88">
        <f t="shared" si="9"/>
        <v>8181.136425</v>
      </c>
      <c r="AH6524" s="88">
        <f>AG6524*'⚙️ Config'!$B$11</f>
        <v>40905.68213</v>
      </c>
      <c r="AI6524" s="88">
        <f>AH6524*'⚙️ Config'!$B$12</f>
        <v>12271.70464</v>
      </c>
      <c r="AJ6524" s="64"/>
      <c r="AK6524" s="84"/>
      <c r="AL6524" s="84"/>
      <c r="AM6524" s="84"/>
      <c r="AN6524" s="84"/>
      <c r="AO6524" s="84"/>
      <c r="AP6524" s="84"/>
      <c r="AQ6524" s="84"/>
    </row>
    <row r="6525" ht="15.0" customHeight="1">
      <c r="A6525" s="98">
        <v>6522.0</v>
      </c>
      <c r="B6525" s="99" t="s">
        <v>13593</v>
      </c>
      <c r="C6525" s="98" t="s">
        <v>141</v>
      </c>
      <c r="D6525" s="98" t="s">
        <v>13594</v>
      </c>
      <c r="E6525" s="100">
        <v>33.24</v>
      </c>
      <c r="F6525" s="98" t="s">
        <v>86</v>
      </c>
      <c r="G6525" s="98" t="s">
        <v>606</v>
      </c>
      <c r="H6525" s="101">
        <v>1090792.6</v>
      </c>
      <c r="I6525" s="98">
        <v>1.0</v>
      </c>
      <c r="J6525" s="102">
        <v>4.8</v>
      </c>
      <c r="K6525" s="99">
        <v>2021.0</v>
      </c>
      <c r="L6525" s="98" t="s">
        <v>630</v>
      </c>
      <c r="M6525" s="98">
        <v>2021.0</v>
      </c>
      <c r="N6525" s="98" t="s">
        <v>161</v>
      </c>
      <c r="O6525" s="65" t="str">
        <f t="shared" si="1"/>
        <v>199108400001</v>
      </c>
      <c r="P6525" s="65">
        <f t="shared" si="2"/>
        <v>1</v>
      </c>
      <c r="Q6525" s="65">
        <f t="shared" si="3"/>
        <v>0</v>
      </c>
      <c r="R6525" s="65" t="str">
        <f t="shared" si="12"/>
        <v>19.910.840/0001-10</v>
      </c>
      <c r="S6525" s="84"/>
      <c r="T6525" s="84" t="str">
        <f t="shared" si="10"/>
        <v/>
      </c>
      <c r="U6525" s="84" t="str">
        <f t="shared" si="11"/>
        <v/>
      </c>
      <c r="V6525" s="65" t="str">
        <f t="shared" si="5"/>
        <v/>
      </c>
      <c r="W6525" s="84"/>
      <c r="X6525" s="84"/>
      <c r="Y6525" s="85"/>
      <c r="Z6525" s="85"/>
      <c r="AA6525" s="65" t="str">
        <f t="shared" si="6"/>
        <v/>
      </c>
      <c r="AB6525" s="65" t="str">
        <f t="shared" si="7"/>
        <v/>
      </c>
      <c r="AC6525" s="86"/>
      <c r="AD6525" s="87" t="str">
        <f t="shared" si="8"/>
        <v/>
      </c>
      <c r="AE6525" s="84"/>
      <c r="AF6525" s="86">
        <f>IF(AC6525&gt;0,AC6525,'⚙️ Config'!$B$10)</f>
        <v>0.0075</v>
      </c>
      <c r="AG6525" s="88">
        <f t="shared" si="9"/>
        <v>8180.9445</v>
      </c>
      <c r="AH6525" s="88">
        <f>AG6525*'⚙️ Config'!$B$11</f>
        <v>40904.7225</v>
      </c>
      <c r="AI6525" s="88">
        <f>AH6525*'⚙️ Config'!$B$12</f>
        <v>12271.41675</v>
      </c>
      <c r="AJ6525" s="64"/>
      <c r="AK6525" s="84"/>
      <c r="AL6525" s="84"/>
      <c r="AM6525" s="84"/>
      <c r="AN6525" s="84"/>
      <c r="AO6525" s="84"/>
      <c r="AP6525" s="84"/>
      <c r="AQ6525" s="84"/>
    </row>
    <row r="6526" ht="15.0" customHeight="1">
      <c r="A6526" s="98">
        <v>6523.0</v>
      </c>
      <c r="B6526" s="99" t="s">
        <v>13595</v>
      </c>
      <c r="C6526" s="98" t="s">
        <v>141</v>
      </c>
      <c r="D6526" s="98" t="s">
        <v>13596</v>
      </c>
      <c r="E6526" s="100">
        <v>34.03</v>
      </c>
      <c r="F6526" s="98" t="s">
        <v>86</v>
      </c>
      <c r="G6526" s="98" t="s">
        <v>606</v>
      </c>
      <c r="H6526" s="101">
        <v>1090144.16</v>
      </c>
      <c r="I6526" s="98">
        <v>1.0</v>
      </c>
      <c r="J6526" s="102">
        <v>4.5</v>
      </c>
      <c r="K6526" s="99">
        <v>2021.0</v>
      </c>
      <c r="L6526" s="98" t="s">
        <v>630</v>
      </c>
      <c r="M6526" s="98">
        <v>2021.0</v>
      </c>
      <c r="N6526" s="98" t="s">
        <v>161</v>
      </c>
      <c r="O6526" s="65" t="str">
        <f t="shared" si="1"/>
        <v>135978380001</v>
      </c>
      <c r="P6526" s="65">
        <f t="shared" si="2"/>
        <v>5</v>
      </c>
      <c r="Q6526" s="65">
        <f t="shared" si="3"/>
        <v>6</v>
      </c>
      <c r="R6526" s="65" t="str">
        <f t="shared" si="12"/>
        <v>13.597.838/0001-56</v>
      </c>
      <c r="S6526" s="84"/>
      <c r="T6526" s="84" t="str">
        <f t="shared" si="10"/>
        <v/>
      </c>
      <c r="U6526" s="84" t="str">
        <f t="shared" si="11"/>
        <v/>
      </c>
      <c r="V6526" s="65" t="str">
        <f t="shared" si="5"/>
        <v/>
      </c>
      <c r="W6526" s="84"/>
      <c r="X6526" s="84"/>
      <c r="Y6526" s="85"/>
      <c r="Z6526" s="85"/>
      <c r="AA6526" s="65" t="str">
        <f t="shared" si="6"/>
        <v/>
      </c>
      <c r="AB6526" s="65" t="str">
        <f t="shared" si="7"/>
        <v/>
      </c>
      <c r="AC6526" s="86"/>
      <c r="AD6526" s="87" t="str">
        <f t="shared" si="8"/>
        <v/>
      </c>
      <c r="AE6526" s="84"/>
      <c r="AF6526" s="86">
        <f>IF(AC6526&gt;0,AC6526,'⚙️ Config'!$B$10)</f>
        <v>0.0075</v>
      </c>
      <c r="AG6526" s="88">
        <f t="shared" si="9"/>
        <v>8176.0812</v>
      </c>
      <c r="AH6526" s="88">
        <f>AG6526*'⚙️ Config'!$B$11</f>
        <v>40880.406</v>
      </c>
      <c r="AI6526" s="88">
        <f>AH6526*'⚙️ Config'!$B$12</f>
        <v>12264.1218</v>
      </c>
      <c r="AJ6526" s="64"/>
      <c r="AK6526" s="84"/>
      <c r="AL6526" s="84"/>
      <c r="AM6526" s="84"/>
      <c r="AN6526" s="84"/>
      <c r="AO6526" s="84"/>
      <c r="AP6526" s="84"/>
      <c r="AQ6526" s="84"/>
    </row>
    <row r="6527" ht="15.0" customHeight="1">
      <c r="A6527" s="98">
        <v>6524.0</v>
      </c>
      <c r="B6527" s="99" t="s">
        <v>13597</v>
      </c>
      <c r="C6527" s="98" t="s">
        <v>141</v>
      </c>
      <c r="D6527" s="98" t="s">
        <v>13598</v>
      </c>
      <c r="E6527" s="100">
        <v>33.24</v>
      </c>
      <c r="F6527" s="98" t="s">
        <v>86</v>
      </c>
      <c r="G6527" s="98" t="s">
        <v>606</v>
      </c>
      <c r="H6527" s="101">
        <v>1090046.82</v>
      </c>
      <c r="I6527" s="98">
        <v>1.0</v>
      </c>
      <c r="J6527" s="102">
        <v>4.8</v>
      </c>
      <c r="K6527" s="99">
        <v>2021.0</v>
      </c>
      <c r="L6527" s="98" t="s">
        <v>630</v>
      </c>
      <c r="M6527" s="98">
        <v>2021.0</v>
      </c>
      <c r="N6527" s="98" t="s">
        <v>161</v>
      </c>
      <c r="O6527" s="65" t="str">
        <f t="shared" si="1"/>
        <v>102753550001</v>
      </c>
      <c r="P6527" s="65">
        <f t="shared" si="2"/>
        <v>4</v>
      </c>
      <c r="Q6527" s="65">
        <f t="shared" si="3"/>
        <v>7</v>
      </c>
      <c r="R6527" s="65" t="str">
        <f t="shared" si="12"/>
        <v>10.275.355/0001-47</v>
      </c>
      <c r="S6527" s="84"/>
      <c r="T6527" s="84" t="str">
        <f t="shared" si="10"/>
        <v/>
      </c>
      <c r="U6527" s="84" t="str">
        <f t="shared" si="11"/>
        <v/>
      </c>
      <c r="V6527" s="65" t="str">
        <f t="shared" si="5"/>
        <v/>
      </c>
      <c r="W6527" s="84"/>
      <c r="X6527" s="84"/>
      <c r="Y6527" s="85"/>
      <c r="Z6527" s="85"/>
      <c r="AA6527" s="65" t="str">
        <f t="shared" si="6"/>
        <v/>
      </c>
      <c r="AB6527" s="65" t="str">
        <f t="shared" si="7"/>
        <v/>
      </c>
      <c r="AC6527" s="86"/>
      <c r="AD6527" s="87" t="str">
        <f t="shared" si="8"/>
        <v/>
      </c>
      <c r="AE6527" s="84"/>
      <c r="AF6527" s="86">
        <f>IF(AC6527&gt;0,AC6527,'⚙️ Config'!$B$10)</f>
        <v>0.0075</v>
      </c>
      <c r="AG6527" s="88">
        <f t="shared" si="9"/>
        <v>8175.35115</v>
      </c>
      <c r="AH6527" s="88">
        <f>AG6527*'⚙️ Config'!$B$11</f>
        <v>40876.75575</v>
      </c>
      <c r="AI6527" s="88">
        <f>AH6527*'⚙️ Config'!$B$12</f>
        <v>12263.02673</v>
      </c>
      <c r="AJ6527" s="64"/>
      <c r="AK6527" s="84"/>
      <c r="AL6527" s="84"/>
      <c r="AM6527" s="84"/>
      <c r="AN6527" s="84"/>
      <c r="AO6527" s="84"/>
      <c r="AP6527" s="84"/>
      <c r="AQ6527" s="84"/>
    </row>
    <row r="6528" ht="15.0" customHeight="1">
      <c r="A6528" s="103">
        <v>6525.0</v>
      </c>
      <c r="B6528" s="104" t="s">
        <v>13599</v>
      </c>
      <c r="C6528" s="103" t="s">
        <v>141</v>
      </c>
      <c r="D6528" s="103" t="s">
        <v>13600</v>
      </c>
      <c r="E6528" s="105">
        <v>32.76</v>
      </c>
      <c r="F6528" s="103" t="s">
        <v>86</v>
      </c>
      <c r="G6528" s="103" t="s">
        <v>606</v>
      </c>
      <c r="H6528" s="106">
        <v>1089338.4</v>
      </c>
      <c r="I6528" s="103">
        <v>1.0</v>
      </c>
      <c r="J6528" s="107">
        <v>5.0</v>
      </c>
      <c r="K6528" s="104">
        <v>2021.0</v>
      </c>
      <c r="L6528" s="103" t="s">
        <v>630</v>
      </c>
      <c r="M6528" s="103">
        <v>2021.0</v>
      </c>
      <c r="N6528" s="103" t="s">
        <v>161</v>
      </c>
      <c r="O6528" s="65" t="str">
        <f t="shared" si="1"/>
        <v>026049260001</v>
      </c>
      <c r="P6528" s="65">
        <f t="shared" si="2"/>
        <v>1</v>
      </c>
      <c r="Q6528" s="65">
        <f t="shared" si="3"/>
        <v>1</v>
      </c>
      <c r="R6528" s="65" t="str">
        <f t="shared" si="12"/>
        <v>02.604.926/0001-11</v>
      </c>
      <c r="S6528" s="84"/>
      <c r="T6528" s="84" t="str">
        <f t="shared" si="10"/>
        <v/>
      </c>
      <c r="U6528" s="84" t="str">
        <f t="shared" si="11"/>
        <v/>
      </c>
      <c r="V6528" s="65" t="str">
        <f t="shared" si="5"/>
        <v/>
      </c>
      <c r="W6528" s="84"/>
      <c r="X6528" s="84"/>
      <c r="Y6528" s="85"/>
      <c r="Z6528" s="85"/>
      <c r="AA6528" s="65" t="str">
        <f t="shared" si="6"/>
        <v/>
      </c>
      <c r="AB6528" s="65" t="str">
        <f t="shared" si="7"/>
        <v/>
      </c>
      <c r="AC6528" s="86"/>
      <c r="AD6528" s="87" t="str">
        <f t="shared" si="8"/>
        <v/>
      </c>
      <c r="AE6528" s="84"/>
      <c r="AF6528" s="86">
        <f>IF(AC6528&gt;0,AC6528,'⚙️ Config'!$B$10)</f>
        <v>0.0075</v>
      </c>
      <c r="AG6528" s="88">
        <f t="shared" si="9"/>
        <v>8170.038</v>
      </c>
      <c r="AH6528" s="88">
        <f>AG6528*'⚙️ Config'!$B$11</f>
        <v>40850.19</v>
      </c>
      <c r="AI6528" s="88">
        <f>AH6528*'⚙️ Config'!$B$12</f>
        <v>12255.057</v>
      </c>
      <c r="AJ6528" s="64"/>
      <c r="AK6528" s="84"/>
      <c r="AL6528" s="84"/>
      <c r="AM6528" s="84"/>
      <c r="AN6528" s="84"/>
      <c r="AO6528" s="84"/>
      <c r="AP6528" s="84"/>
      <c r="AQ6528" s="84"/>
    </row>
    <row r="6529" ht="15.0" customHeight="1">
      <c r="A6529" s="98">
        <v>6526.0</v>
      </c>
      <c r="B6529" s="99" t="s">
        <v>13601</v>
      </c>
      <c r="C6529" s="98" t="s">
        <v>141</v>
      </c>
      <c r="D6529" s="98" t="s">
        <v>13602</v>
      </c>
      <c r="E6529" s="100">
        <v>33.24</v>
      </c>
      <c r="F6529" s="98" t="s">
        <v>86</v>
      </c>
      <c r="G6529" s="98" t="s">
        <v>606</v>
      </c>
      <c r="H6529" s="101">
        <v>1089331.77</v>
      </c>
      <c r="I6529" s="98">
        <v>1.0</v>
      </c>
      <c r="J6529" s="102">
        <v>4.8</v>
      </c>
      <c r="K6529" s="99">
        <v>2021.0</v>
      </c>
      <c r="L6529" s="98" t="s">
        <v>202</v>
      </c>
      <c r="M6529" s="98">
        <v>2021.0</v>
      </c>
      <c r="N6529" s="98" t="s">
        <v>161</v>
      </c>
      <c r="O6529" s="65" t="str">
        <f t="shared" si="1"/>
        <v>231887190001</v>
      </c>
      <c r="P6529" s="65">
        <f t="shared" si="2"/>
        <v>0</v>
      </c>
      <c r="Q6529" s="65">
        <f t="shared" si="3"/>
        <v>1</v>
      </c>
      <c r="R6529" s="65" t="str">
        <f t="shared" si="12"/>
        <v>23.188.719/0001-01</v>
      </c>
      <c r="S6529" s="84"/>
      <c r="T6529" s="84" t="str">
        <f t="shared" si="10"/>
        <v/>
      </c>
      <c r="U6529" s="84" t="str">
        <f t="shared" si="11"/>
        <v/>
      </c>
      <c r="V6529" s="65" t="str">
        <f t="shared" si="5"/>
        <v/>
      </c>
      <c r="W6529" s="84"/>
      <c r="X6529" s="84"/>
      <c r="Y6529" s="85"/>
      <c r="Z6529" s="85"/>
      <c r="AA6529" s="65" t="str">
        <f t="shared" si="6"/>
        <v/>
      </c>
      <c r="AB6529" s="65" t="str">
        <f t="shared" si="7"/>
        <v/>
      </c>
      <c r="AC6529" s="86"/>
      <c r="AD6529" s="87" t="str">
        <f t="shared" si="8"/>
        <v/>
      </c>
      <c r="AE6529" s="84"/>
      <c r="AF6529" s="86">
        <f>IF(AC6529&gt;0,AC6529,'⚙️ Config'!$B$10)</f>
        <v>0.0075</v>
      </c>
      <c r="AG6529" s="88">
        <f t="shared" si="9"/>
        <v>8169.988275</v>
      </c>
      <c r="AH6529" s="88">
        <f>AG6529*'⚙️ Config'!$B$11</f>
        <v>40849.94138</v>
      </c>
      <c r="AI6529" s="88">
        <f>AH6529*'⚙️ Config'!$B$12</f>
        <v>12254.98241</v>
      </c>
      <c r="AJ6529" s="64"/>
      <c r="AK6529" s="84"/>
      <c r="AL6529" s="84"/>
      <c r="AM6529" s="84"/>
      <c r="AN6529" s="84"/>
      <c r="AO6529" s="84"/>
      <c r="AP6529" s="84"/>
      <c r="AQ6529" s="84"/>
    </row>
    <row r="6530" ht="15.0" customHeight="1">
      <c r="A6530" s="98">
        <v>6527.0</v>
      </c>
      <c r="B6530" s="99" t="s">
        <v>13603</v>
      </c>
      <c r="C6530" s="98" t="s">
        <v>154</v>
      </c>
      <c r="D6530" s="98" t="s">
        <v>13604</v>
      </c>
      <c r="E6530" s="100">
        <v>32.53</v>
      </c>
      <c r="F6530" s="98" t="s">
        <v>86</v>
      </c>
      <c r="G6530" s="98" t="s">
        <v>606</v>
      </c>
      <c r="H6530" s="101">
        <v>1088524.93</v>
      </c>
      <c r="I6530" s="98">
        <v>1.0</v>
      </c>
      <c r="J6530" s="102">
        <v>5.1</v>
      </c>
      <c r="K6530" s="99">
        <v>2021.0</v>
      </c>
      <c r="L6530" s="98" t="s">
        <v>630</v>
      </c>
      <c r="M6530" s="98">
        <v>2021.0</v>
      </c>
      <c r="N6530" s="98" t="s">
        <v>161</v>
      </c>
      <c r="O6530" s="65" t="str">
        <f t="shared" si="1"/>
        <v>040437720001</v>
      </c>
      <c r="P6530" s="65">
        <f t="shared" si="2"/>
        <v>6</v>
      </c>
      <c r="Q6530" s="65">
        <f t="shared" si="3"/>
        <v>1</v>
      </c>
      <c r="R6530" s="65" t="str">
        <f t="shared" si="12"/>
        <v>04.043.772/0001-61</v>
      </c>
      <c r="S6530" s="84"/>
      <c r="T6530" s="84" t="str">
        <f t="shared" si="10"/>
        <v/>
      </c>
      <c r="U6530" s="84" t="str">
        <f t="shared" si="11"/>
        <v/>
      </c>
      <c r="V6530" s="65" t="str">
        <f t="shared" si="5"/>
        <v/>
      </c>
      <c r="W6530" s="84"/>
      <c r="X6530" s="84"/>
      <c r="Y6530" s="85"/>
      <c r="Z6530" s="85"/>
      <c r="AA6530" s="65" t="str">
        <f t="shared" si="6"/>
        <v/>
      </c>
      <c r="AB6530" s="65" t="str">
        <f t="shared" si="7"/>
        <v/>
      </c>
      <c r="AC6530" s="86"/>
      <c r="AD6530" s="87" t="str">
        <f t="shared" si="8"/>
        <v/>
      </c>
      <c r="AE6530" s="84"/>
      <c r="AF6530" s="86">
        <f>IF(AC6530&gt;0,AC6530,'⚙️ Config'!$B$10)</f>
        <v>0.0075</v>
      </c>
      <c r="AG6530" s="88">
        <f t="shared" si="9"/>
        <v>8163.936975</v>
      </c>
      <c r="AH6530" s="88">
        <f>AG6530*'⚙️ Config'!$B$11</f>
        <v>40819.68488</v>
      </c>
      <c r="AI6530" s="88">
        <f>AH6530*'⚙️ Config'!$B$12</f>
        <v>12245.90546</v>
      </c>
      <c r="AJ6530" s="64"/>
      <c r="AK6530" s="84"/>
      <c r="AL6530" s="84"/>
      <c r="AM6530" s="84"/>
      <c r="AN6530" s="84"/>
      <c r="AO6530" s="84"/>
      <c r="AP6530" s="84"/>
      <c r="AQ6530" s="84"/>
    </row>
    <row r="6531" ht="15.0" customHeight="1">
      <c r="A6531" s="98">
        <v>6528.0</v>
      </c>
      <c r="B6531" s="99" t="s">
        <v>13605</v>
      </c>
      <c r="C6531" s="98" t="s">
        <v>141</v>
      </c>
      <c r="D6531" s="98" t="s">
        <v>13606</v>
      </c>
      <c r="E6531" s="100">
        <v>32.76</v>
      </c>
      <c r="F6531" s="98" t="s">
        <v>86</v>
      </c>
      <c r="G6531" s="98" t="s">
        <v>606</v>
      </c>
      <c r="H6531" s="101">
        <v>1087974.25</v>
      </c>
      <c r="I6531" s="98">
        <v>1.0</v>
      </c>
      <c r="J6531" s="102">
        <v>5.0</v>
      </c>
      <c r="K6531" s="99">
        <v>2021.0</v>
      </c>
      <c r="L6531" s="98" t="s">
        <v>630</v>
      </c>
      <c r="M6531" s="98">
        <v>2021.0</v>
      </c>
      <c r="N6531" s="98" t="s">
        <v>161</v>
      </c>
      <c r="O6531" s="65" t="str">
        <f t="shared" si="1"/>
        <v>141664690001</v>
      </c>
      <c r="P6531" s="65">
        <f t="shared" si="2"/>
        <v>0</v>
      </c>
      <c r="Q6531" s="65">
        <f t="shared" si="3"/>
        <v>0</v>
      </c>
      <c r="R6531" s="65" t="str">
        <f t="shared" si="12"/>
        <v>14.166.469/0001-00</v>
      </c>
      <c r="S6531" s="84"/>
      <c r="T6531" s="84" t="str">
        <f t="shared" si="10"/>
        <v/>
      </c>
      <c r="U6531" s="84" t="str">
        <f t="shared" si="11"/>
        <v/>
      </c>
      <c r="V6531" s="65" t="str">
        <f t="shared" si="5"/>
        <v/>
      </c>
      <c r="W6531" s="84"/>
      <c r="X6531" s="84"/>
      <c r="Y6531" s="85"/>
      <c r="Z6531" s="85"/>
      <c r="AA6531" s="65" t="str">
        <f t="shared" si="6"/>
        <v/>
      </c>
      <c r="AB6531" s="65" t="str">
        <f t="shared" si="7"/>
        <v/>
      </c>
      <c r="AC6531" s="86"/>
      <c r="AD6531" s="87" t="str">
        <f t="shared" si="8"/>
        <v/>
      </c>
      <c r="AE6531" s="84"/>
      <c r="AF6531" s="86">
        <f>IF(AC6531&gt;0,AC6531,'⚙️ Config'!$B$10)</f>
        <v>0.0075</v>
      </c>
      <c r="AG6531" s="88">
        <f t="shared" si="9"/>
        <v>8159.806875</v>
      </c>
      <c r="AH6531" s="88">
        <f>AG6531*'⚙️ Config'!$B$11</f>
        <v>40799.03438</v>
      </c>
      <c r="AI6531" s="88">
        <f>AH6531*'⚙️ Config'!$B$12</f>
        <v>12239.71031</v>
      </c>
      <c r="AJ6531" s="64"/>
      <c r="AK6531" s="84"/>
      <c r="AL6531" s="84"/>
      <c r="AM6531" s="84"/>
      <c r="AN6531" s="84"/>
      <c r="AO6531" s="84"/>
      <c r="AP6531" s="84"/>
      <c r="AQ6531" s="84"/>
    </row>
    <row r="6532" ht="15.0" customHeight="1">
      <c r="A6532" s="98">
        <v>6529.0</v>
      </c>
      <c r="B6532" s="99" t="s">
        <v>13607</v>
      </c>
      <c r="C6532" s="98" t="s">
        <v>141</v>
      </c>
      <c r="D6532" s="98" t="s">
        <v>13608</v>
      </c>
      <c r="E6532" s="100">
        <v>32.76</v>
      </c>
      <c r="F6532" s="98" t="s">
        <v>86</v>
      </c>
      <c r="G6532" s="98" t="s">
        <v>606</v>
      </c>
      <c r="H6532" s="101">
        <v>1087566.79</v>
      </c>
      <c r="I6532" s="98">
        <v>1.0</v>
      </c>
      <c r="J6532" s="102">
        <v>5.0</v>
      </c>
      <c r="K6532" s="99">
        <v>2021.0</v>
      </c>
      <c r="L6532" s="98" t="s">
        <v>630</v>
      </c>
      <c r="M6532" s="98">
        <v>2021.0</v>
      </c>
      <c r="N6532" s="98" t="s">
        <v>161</v>
      </c>
      <c r="O6532" s="65" t="str">
        <f t="shared" si="1"/>
        <v>229776280001</v>
      </c>
      <c r="P6532" s="65">
        <f t="shared" si="2"/>
        <v>8</v>
      </c>
      <c r="Q6532" s="65">
        <f t="shared" si="3"/>
        <v>4</v>
      </c>
      <c r="R6532" s="65" t="str">
        <f t="shared" si="12"/>
        <v>22.977.628/0001-84</v>
      </c>
      <c r="S6532" s="84"/>
      <c r="T6532" s="84" t="str">
        <f t="shared" si="10"/>
        <v/>
      </c>
      <c r="U6532" s="84" t="str">
        <f t="shared" si="11"/>
        <v/>
      </c>
      <c r="V6532" s="65" t="str">
        <f t="shared" si="5"/>
        <v/>
      </c>
      <c r="W6532" s="84"/>
      <c r="X6532" s="84"/>
      <c r="Y6532" s="85"/>
      <c r="Z6532" s="85"/>
      <c r="AA6532" s="65" t="str">
        <f t="shared" si="6"/>
        <v/>
      </c>
      <c r="AB6532" s="65" t="str">
        <f t="shared" si="7"/>
        <v/>
      </c>
      <c r="AC6532" s="86"/>
      <c r="AD6532" s="87" t="str">
        <f t="shared" si="8"/>
        <v/>
      </c>
      <c r="AE6532" s="84"/>
      <c r="AF6532" s="86">
        <f>IF(AC6532&gt;0,AC6532,'⚙️ Config'!$B$10)</f>
        <v>0.0075</v>
      </c>
      <c r="AG6532" s="88">
        <f t="shared" si="9"/>
        <v>8156.750925</v>
      </c>
      <c r="AH6532" s="88">
        <f>AG6532*'⚙️ Config'!$B$11</f>
        <v>40783.75463</v>
      </c>
      <c r="AI6532" s="88">
        <f>AH6532*'⚙️ Config'!$B$12</f>
        <v>12235.12639</v>
      </c>
      <c r="AJ6532" s="64"/>
      <c r="AK6532" s="84"/>
      <c r="AL6532" s="84"/>
      <c r="AM6532" s="84"/>
      <c r="AN6532" s="84"/>
      <c r="AO6532" s="84"/>
      <c r="AP6532" s="84"/>
      <c r="AQ6532" s="84"/>
    </row>
    <row r="6533" ht="15.0" customHeight="1">
      <c r="A6533" s="103">
        <v>6530.0</v>
      </c>
      <c r="B6533" s="104" t="s">
        <v>13609</v>
      </c>
      <c r="C6533" s="103" t="s">
        <v>141</v>
      </c>
      <c r="D6533" s="103" t="s">
        <v>13610</v>
      </c>
      <c r="E6533" s="105">
        <v>33.49</v>
      </c>
      <c r="F6533" s="103" t="s">
        <v>86</v>
      </c>
      <c r="G6533" s="103" t="s">
        <v>606</v>
      </c>
      <c r="H6533" s="106">
        <v>1087069.4</v>
      </c>
      <c r="I6533" s="103">
        <v>1.0</v>
      </c>
      <c r="J6533" s="107">
        <v>4.7</v>
      </c>
      <c r="K6533" s="104">
        <v>2021.0</v>
      </c>
      <c r="L6533" s="103" t="s">
        <v>202</v>
      </c>
      <c r="M6533" s="103">
        <v>2021.0</v>
      </c>
      <c r="N6533" s="103" t="s">
        <v>145</v>
      </c>
      <c r="O6533" s="65" t="str">
        <f t="shared" si="1"/>
        <v>254488830001</v>
      </c>
      <c r="P6533" s="65">
        <f t="shared" si="2"/>
        <v>2</v>
      </c>
      <c r="Q6533" s="65">
        <f t="shared" si="3"/>
        <v>8</v>
      </c>
      <c r="R6533" s="65" t="str">
        <f t="shared" si="12"/>
        <v>25.448.883/0001-28</v>
      </c>
      <c r="S6533" s="84"/>
      <c r="T6533" s="84" t="str">
        <f t="shared" si="10"/>
        <v/>
      </c>
      <c r="U6533" s="84" t="str">
        <f t="shared" si="11"/>
        <v/>
      </c>
      <c r="V6533" s="65" t="str">
        <f t="shared" si="5"/>
        <v/>
      </c>
      <c r="W6533" s="84"/>
      <c r="X6533" s="84"/>
      <c r="Y6533" s="85"/>
      <c r="Z6533" s="85"/>
      <c r="AA6533" s="65" t="str">
        <f t="shared" si="6"/>
        <v/>
      </c>
      <c r="AB6533" s="65" t="str">
        <f t="shared" si="7"/>
        <v/>
      </c>
      <c r="AC6533" s="86"/>
      <c r="AD6533" s="87" t="str">
        <f t="shared" si="8"/>
        <v/>
      </c>
      <c r="AE6533" s="84"/>
      <c r="AF6533" s="86">
        <f>IF(AC6533&gt;0,AC6533,'⚙️ Config'!$B$10)</f>
        <v>0.0075</v>
      </c>
      <c r="AG6533" s="88">
        <f t="shared" si="9"/>
        <v>8153.0205</v>
      </c>
      <c r="AH6533" s="88">
        <f>AG6533*'⚙️ Config'!$B$11</f>
        <v>40765.1025</v>
      </c>
      <c r="AI6533" s="88">
        <f>AH6533*'⚙️ Config'!$B$12</f>
        <v>12229.53075</v>
      </c>
      <c r="AJ6533" s="64"/>
      <c r="AK6533" s="84"/>
      <c r="AL6533" s="84"/>
      <c r="AM6533" s="84"/>
      <c r="AN6533" s="84"/>
      <c r="AO6533" s="84"/>
      <c r="AP6533" s="84"/>
      <c r="AQ6533" s="84"/>
    </row>
    <row r="6534" ht="15.0" customHeight="1">
      <c r="A6534" s="98">
        <v>6531.0</v>
      </c>
      <c r="B6534" s="99" t="s">
        <v>13611</v>
      </c>
      <c r="C6534" s="98" t="s">
        <v>141</v>
      </c>
      <c r="D6534" s="98" t="s">
        <v>13612</v>
      </c>
      <c r="E6534" s="100">
        <v>33.49</v>
      </c>
      <c r="F6534" s="98" t="s">
        <v>86</v>
      </c>
      <c r="G6534" s="98" t="s">
        <v>606</v>
      </c>
      <c r="H6534" s="101">
        <v>1085967.58</v>
      </c>
      <c r="I6534" s="98">
        <v>1.0</v>
      </c>
      <c r="J6534" s="102">
        <v>4.7</v>
      </c>
      <c r="K6534" s="99">
        <v>2021.0</v>
      </c>
      <c r="L6534" s="98" t="s">
        <v>458</v>
      </c>
      <c r="M6534" s="98">
        <v>2021.0</v>
      </c>
      <c r="N6534" s="98" t="s">
        <v>161</v>
      </c>
      <c r="O6534" s="65" t="str">
        <f t="shared" si="1"/>
        <v>026939670001</v>
      </c>
      <c r="P6534" s="65">
        <f t="shared" si="2"/>
        <v>2</v>
      </c>
      <c r="Q6534" s="65">
        <f t="shared" si="3"/>
        <v>1</v>
      </c>
      <c r="R6534" s="65" t="str">
        <f t="shared" si="12"/>
        <v>02.693.967/0001-21</v>
      </c>
      <c r="S6534" s="84"/>
      <c r="T6534" s="84" t="str">
        <f t="shared" si="10"/>
        <v/>
      </c>
      <c r="U6534" s="84" t="str">
        <f t="shared" si="11"/>
        <v/>
      </c>
      <c r="V6534" s="65" t="str">
        <f t="shared" si="5"/>
        <v/>
      </c>
      <c r="W6534" s="84"/>
      <c r="X6534" s="84"/>
      <c r="Y6534" s="85"/>
      <c r="Z6534" s="85"/>
      <c r="AA6534" s="65" t="str">
        <f t="shared" si="6"/>
        <v/>
      </c>
      <c r="AB6534" s="65" t="str">
        <f t="shared" si="7"/>
        <v/>
      </c>
      <c r="AC6534" s="86"/>
      <c r="AD6534" s="87" t="str">
        <f t="shared" si="8"/>
        <v/>
      </c>
      <c r="AE6534" s="84"/>
      <c r="AF6534" s="86">
        <f>IF(AC6534&gt;0,AC6534,'⚙️ Config'!$B$10)</f>
        <v>0.0075</v>
      </c>
      <c r="AG6534" s="88">
        <f t="shared" si="9"/>
        <v>8144.75685</v>
      </c>
      <c r="AH6534" s="88">
        <f>AG6534*'⚙️ Config'!$B$11</f>
        <v>40723.78425</v>
      </c>
      <c r="AI6534" s="88">
        <f>AH6534*'⚙️ Config'!$B$12</f>
        <v>12217.13528</v>
      </c>
      <c r="AJ6534" s="64"/>
      <c r="AK6534" s="84"/>
      <c r="AL6534" s="84"/>
      <c r="AM6534" s="84"/>
      <c r="AN6534" s="84"/>
      <c r="AO6534" s="84"/>
      <c r="AP6534" s="84"/>
      <c r="AQ6534" s="84"/>
    </row>
    <row r="6535" ht="15.0" customHeight="1">
      <c r="A6535" s="103">
        <v>6532.0</v>
      </c>
      <c r="B6535" s="104" t="s">
        <v>13613</v>
      </c>
      <c r="C6535" s="103" t="s">
        <v>141</v>
      </c>
      <c r="D6535" s="103" t="s">
        <v>13614</v>
      </c>
      <c r="E6535" s="105">
        <v>32.76</v>
      </c>
      <c r="F6535" s="103" t="s">
        <v>86</v>
      </c>
      <c r="G6535" s="103" t="s">
        <v>606</v>
      </c>
      <c r="H6535" s="106">
        <v>1085312.11</v>
      </c>
      <c r="I6535" s="103">
        <v>1.0</v>
      </c>
      <c r="J6535" s="107">
        <v>5.0</v>
      </c>
      <c r="K6535" s="104">
        <v>2021.0</v>
      </c>
      <c r="L6535" s="103" t="s">
        <v>630</v>
      </c>
      <c r="M6535" s="103">
        <v>2021.0</v>
      </c>
      <c r="N6535" s="103" t="s">
        <v>161</v>
      </c>
      <c r="O6535" s="65" t="str">
        <f t="shared" si="1"/>
        <v>262799820001</v>
      </c>
      <c r="P6535" s="65">
        <f t="shared" si="2"/>
        <v>9</v>
      </c>
      <c r="Q6535" s="65">
        <f t="shared" si="3"/>
        <v>6</v>
      </c>
      <c r="R6535" s="65" t="str">
        <f t="shared" si="12"/>
        <v>26.279.982/0001-96</v>
      </c>
      <c r="S6535" s="84"/>
      <c r="T6535" s="84" t="str">
        <f t="shared" si="10"/>
        <v/>
      </c>
      <c r="U6535" s="84" t="str">
        <f t="shared" si="11"/>
        <v/>
      </c>
      <c r="V6535" s="65" t="str">
        <f t="shared" si="5"/>
        <v/>
      </c>
      <c r="W6535" s="84"/>
      <c r="X6535" s="84"/>
      <c r="Y6535" s="85"/>
      <c r="Z6535" s="85"/>
      <c r="AA6535" s="65" t="str">
        <f t="shared" si="6"/>
        <v/>
      </c>
      <c r="AB6535" s="65" t="str">
        <f t="shared" si="7"/>
        <v/>
      </c>
      <c r="AC6535" s="86"/>
      <c r="AD6535" s="87" t="str">
        <f t="shared" si="8"/>
        <v/>
      </c>
      <c r="AE6535" s="84"/>
      <c r="AF6535" s="86">
        <f>IF(AC6535&gt;0,AC6535,'⚙️ Config'!$B$10)</f>
        <v>0.0075</v>
      </c>
      <c r="AG6535" s="88">
        <f t="shared" si="9"/>
        <v>8139.840825</v>
      </c>
      <c r="AH6535" s="88">
        <f>AG6535*'⚙️ Config'!$B$11</f>
        <v>40699.20413</v>
      </c>
      <c r="AI6535" s="88">
        <f>AH6535*'⚙️ Config'!$B$12</f>
        <v>12209.76124</v>
      </c>
      <c r="AJ6535" s="64"/>
      <c r="AK6535" s="84"/>
      <c r="AL6535" s="84"/>
      <c r="AM6535" s="84"/>
      <c r="AN6535" s="84"/>
      <c r="AO6535" s="84"/>
      <c r="AP6535" s="84"/>
      <c r="AQ6535" s="84"/>
    </row>
    <row r="6536" ht="15.0" customHeight="1">
      <c r="A6536" s="98">
        <v>6533.0</v>
      </c>
      <c r="B6536" s="99" t="s">
        <v>13615</v>
      </c>
      <c r="C6536" s="98" t="s">
        <v>141</v>
      </c>
      <c r="D6536" s="98" t="s">
        <v>13616</v>
      </c>
      <c r="E6536" s="100">
        <v>32.53</v>
      </c>
      <c r="F6536" s="98" t="s">
        <v>86</v>
      </c>
      <c r="G6536" s="98" t="s">
        <v>606</v>
      </c>
      <c r="H6536" s="101">
        <v>1084769.84</v>
      </c>
      <c r="I6536" s="98">
        <v>1.0</v>
      </c>
      <c r="J6536" s="102">
        <v>5.1</v>
      </c>
      <c r="K6536" s="99">
        <v>2021.0</v>
      </c>
      <c r="L6536" s="98" t="s">
        <v>268</v>
      </c>
      <c r="M6536" s="98">
        <v>2021.0</v>
      </c>
      <c r="N6536" s="98" t="s">
        <v>161</v>
      </c>
      <c r="O6536" s="65" t="str">
        <f t="shared" si="1"/>
        <v>171444800001</v>
      </c>
      <c r="P6536" s="65">
        <f t="shared" si="2"/>
        <v>6</v>
      </c>
      <c r="Q6536" s="65">
        <f t="shared" si="3"/>
        <v>7</v>
      </c>
      <c r="R6536" s="65" t="str">
        <f t="shared" si="12"/>
        <v>17.144.480/0001-67</v>
      </c>
      <c r="S6536" s="84"/>
      <c r="T6536" s="84" t="str">
        <f t="shared" si="10"/>
        <v/>
      </c>
      <c r="U6536" s="84" t="str">
        <f t="shared" si="11"/>
        <v/>
      </c>
      <c r="V6536" s="65" t="str">
        <f t="shared" si="5"/>
        <v/>
      </c>
      <c r="W6536" s="84"/>
      <c r="X6536" s="84"/>
      <c r="Y6536" s="85"/>
      <c r="Z6536" s="85"/>
      <c r="AA6536" s="65" t="str">
        <f t="shared" si="6"/>
        <v/>
      </c>
      <c r="AB6536" s="65" t="str">
        <f t="shared" si="7"/>
        <v/>
      </c>
      <c r="AC6536" s="86"/>
      <c r="AD6536" s="87" t="str">
        <f t="shared" si="8"/>
        <v/>
      </c>
      <c r="AE6536" s="84"/>
      <c r="AF6536" s="86">
        <f>IF(AC6536&gt;0,AC6536,'⚙️ Config'!$B$10)</f>
        <v>0.0075</v>
      </c>
      <c r="AG6536" s="88">
        <f t="shared" si="9"/>
        <v>8135.7738</v>
      </c>
      <c r="AH6536" s="88">
        <f>AG6536*'⚙️ Config'!$B$11</f>
        <v>40678.869</v>
      </c>
      <c r="AI6536" s="88">
        <f>AH6536*'⚙️ Config'!$B$12</f>
        <v>12203.6607</v>
      </c>
      <c r="AJ6536" s="64"/>
      <c r="AK6536" s="84"/>
      <c r="AL6536" s="84"/>
      <c r="AM6536" s="84"/>
      <c r="AN6536" s="84"/>
      <c r="AO6536" s="84"/>
      <c r="AP6536" s="84"/>
      <c r="AQ6536" s="84"/>
    </row>
    <row r="6537" ht="15.0" customHeight="1">
      <c r="A6537" s="98">
        <v>6534.0</v>
      </c>
      <c r="B6537" s="99" t="s">
        <v>13617</v>
      </c>
      <c r="C6537" s="98" t="s">
        <v>141</v>
      </c>
      <c r="D6537" s="98" t="s">
        <v>13618</v>
      </c>
      <c r="E6537" s="100">
        <v>33.24</v>
      </c>
      <c r="F6537" s="98" t="s">
        <v>86</v>
      </c>
      <c r="G6537" s="98" t="s">
        <v>606</v>
      </c>
      <c r="H6537" s="101">
        <v>1084632.03</v>
      </c>
      <c r="I6537" s="98">
        <v>1.0</v>
      </c>
      <c r="J6537" s="102">
        <v>4.8</v>
      </c>
      <c r="K6537" s="99">
        <v>2021.0</v>
      </c>
      <c r="L6537" s="98" t="s">
        <v>630</v>
      </c>
      <c r="M6537" s="98">
        <v>2021.0</v>
      </c>
      <c r="N6537" s="98" t="s">
        <v>161</v>
      </c>
      <c r="O6537" s="65" t="str">
        <f t="shared" si="1"/>
        <v>183834000001</v>
      </c>
      <c r="P6537" s="65">
        <f t="shared" si="2"/>
        <v>9</v>
      </c>
      <c r="Q6537" s="65">
        <f t="shared" si="3"/>
        <v>9</v>
      </c>
      <c r="R6537" s="65" t="str">
        <f t="shared" si="12"/>
        <v>18.383.400/0001-99</v>
      </c>
      <c r="S6537" s="84"/>
      <c r="T6537" s="84" t="str">
        <f t="shared" si="10"/>
        <v/>
      </c>
      <c r="U6537" s="84" t="str">
        <f t="shared" si="11"/>
        <v/>
      </c>
      <c r="V6537" s="65" t="str">
        <f t="shared" si="5"/>
        <v/>
      </c>
      <c r="W6537" s="84"/>
      <c r="X6537" s="84"/>
      <c r="Y6537" s="85"/>
      <c r="Z6537" s="85"/>
      <c r="AA6537" s="65" t="str">
        <f t="shared" si="6"/>
        <v/>
      </c>
      <c r="AB6537" s="65" t="str">
        <f t="shared" si="7"/>
        <v/>
      </c>
      <c r="AC6537" s="86"/>
      <c r="AD6537" s="87" t="str">
        <f t="shared" si="8"/>
        <v/>
      </c>
      <c r="AE6537" s="84"/>
      <c r="AF6537" s="86">
        <f>IF(AC6537&gt;0,AC6537,'⚙️ Config'!$B$10)</f>
        <v>0.0075</v>
      </c>
      <c r="AG6537" s="88">
        <f t="shared" si="9"/>
        <v>8134.740225</v>
      </c>
      <c r="AH6537" s="88">
        <f>AG6537*'⚙️ Config'!$B$11</f>
        <v>40673.70113</v>
      </c>
      <c r="AI6537" s="88">
        <f>AH6537*'⚙️ Config'!$B$12</f>
        <v>12202.11034</v>
      </c>
      <c r="AJ6537" s="64"/>
      <c r="AK6537" s="84"/>
      <c r="AL6537" s="84"/>
      <c r="AM6537" s="84"/>
      <c r="AN6537" s="84"/>
      <c r="AO6537" s="84"/>
      <c r="AP6537" s="84"/>
      <c r="AQ6537" s="84"/>
    </row>
    <row r="6538" ht="15.0" customHeight="1">
      <c r="A6538" s="103">
        <v>6535.0</v>
      </c>
      <c r="B6538" s="104" t="s">
        <v>13619</v>
      </c>
      <c r="C6538" s="103" t="s">
        <v>154</v>
      </c>
      <c r="D6538" s="103" t="s">
        <v>13620</v>
      </c>
      <c r="E6538" s="105">
        <v>32.76</v>
      </c>
      <c r="F6538" s="103" t="s">
        <v>86</v>
      </c>
      <c r="G6538" s="103" t="s">
        <v>606</v>
      </c>
      <c r="H6538" s="106">
        <v>1084392.74</v>
      </c>
      <c r="I6538" s="103">
        <v>1.0</v>
      </c>
      <c r="J6538" s="107">
        <v>5.0</v>
      </c>
      <c r="K6538" s="104">
        <v>2021.0</v>
      </c>
      <c r="L6538" s="103" t="s">
        <v>630</v>
      </c>
      <c r="M6538" s="103">
        <v>2021.0</v>
      </c>
      <c r="N6538" s="103" t="s">
        <v>161</v>
      </c>
      <c r="O6538" s="65" t="str">
        <f t="shared" si="1"/>
        <v>189658000001</v>
      </c>
      <c r="P6538" s="65">
        <f t="shared" si="2"/>
        <v>0</v>
      </c>
      <c r="Q6538" s="65">
        <f t="shared" si="3"/>
        <v>2</v>
      </c>
      <c r="R6538" s="65" t="str">
        <f t="shared" si="12"/>
        <v>18.965.800/0001-02</v>
      </c>
      <c r="S6538" s="84"/>
      <c r="T6538" s="84" t="str">
        <f t="shared" si="10"/>
        <v/>
      </c>
      <c r="U6538" s="84" t="str">
        <f t="shared" si="11"/>
        <v/>
      </c>
      <c r="V6538" s="65" t="str">
        <f t="shared" si="5"/>
        <v/>
      </c>
      <c r="W6538" s="84"/>
      <c r="X6538" s="84"/>
      <c r="Y6538" s="85"/>
      <c r="Z6538" s="85"/>
      <c r="AA6538" s="65" t="str">
        <f t="shared" si="6"/>
        <v/>
      </c>
      <c r="AB6538" s="65" t="str">
        <f t="shared" si="7"/>
        <v/>
      </c>
      <c r="AC6538" s="86"/>
      <c r="AD6538" s="87" t="str">
        <f t="shared" si="8"/>
        <v/>
      </c>
      <c r="AE6538" s="84"/>
      <c r="AF6538" s="86">
        <f>IF(AC6538&gt;0,AC6538,'⚙️ Config'!$B$10)</f>
        <v>0.0075</v>
      </c>
      <c r="AG6538" s="88">
        <f t="shared" si="9"/>
        <v>8132.94555</v>
      </c>
      <c r="AH6538" s="88">
        <f>AG6538*'⚙️ Config'!$B$11</f>
        <v>40664.72775</v>
      </c>
      <c r="AI6538" s="88">
        <f>AH6538*'⚙️ Config'!$B$12</f>
        <v>12199.41833</v>
      </c>
      <c r="AJ6538" s="64"/>
      <c r="AK6538" s="84"/>
      <c r="AL6538" s="84"/>
      <c r="AM6538" s="84"/>
      <c r="AN6538" s="84"/>
      <c r="AO6538" s="84"/>
      <c r="AP6538" s="84"/>
      <c r="AQ6538" s="84"/>
    </row>
    <row r="6539" ht="15.0" customHeight="1">
      <c r="A6539" s="98">
        <v>6536.0</v>
      </c>
      <c r="B6539" s="99" t="s">
        <v>13621</v>
      </c>
      <c r="C6539" s="98" t="s">
        <v>141</v>
      </c>
      <c r="D6539" s="98" t="s">
        <v>13622</v>
      </c>
      <c r="E6539" s="100">
        <v>33.24</v>
      </c>
      <c r="F6539" s="98" t="s">
        <v>86</v>
      </c>
      <c r="G6539" s="98" t="s">
        <v>606</v>
      </c>
      <c r="H6539" s="101">
        <v>1084095.34</v>
      </c>
      <c r="I6539" s="98">
        <v>1.0</v>
      </c>
      <c r="J6539" s="102">
        <v>4.8</v>
      </c>
      <c r="K6539" s="99">
        <v>2021.0</v>
      </c>
      <c r="L6539" s="98" t="s">
        <v>630</v>
      </c>
      <c r="M6539" s="98">
        <v>2021.0</v>
      </c>
      <c r="N6539" s="98" t="s">
        <v>161</v>
      </c>
      <c r="O6539" s="65" t="str">
        <f t="shared" si="1"/>
        <v>055469150001</v>
      </c>
      <c r="P6539" s="65">
        <f t="shared" si="2"/>
        <v>1</v>
      </c>
      <c r="Q6539" s="65">
        <f t="shared" si="3"/>
        <v>0</v>
      </c>
      <c r="R6539" s="65" t="str">
        <f t="shared" si="12"/>
        <v>05.546.915/0001-10</v>
      </c>
      <c r="S6539" s="84"/>
      <c r="T6539" s="84" t="str">
        <f t="shared" si="10"/>
        <v/>
      </c>
      <c r="U6539" s="84" t="str">
        <f t="shared" si="11"/>
        <v/>
      </c>
      <c r="V6539" s="65" t="str">
        <f t="shared" si="5"/>
        <v/>
      </c>
      <c r="W6539" s="84"/>
      <c r="X6539" s="84"/>
      <c r="Y6539" s="85"/>
      <c r="Z6539" s="85"/>
      <c r="AA6539" s="65" t="str">
        <f t="shared" si="6"/>
        <v/>
      </c>
      <c r="AB6539" s="65" t="str">
        <f t="shared" si="7"/>
        <v/>
      </c>
      <c r="AC6539" s="86"/>
      <c r="AD6539" s="87" t="str">
        <f t="shared" si="8"/>
        <v/>
      </c>
      <c r="AE6539" s="84"/>
      <c r="AF6539" s="86">
        <f>IF(AC6539&gt;0,AC6539,'⚙️ Config'!$B$10)</f>
        <v>0.0075</v>
      </c>
      <c r="AG6539" s="88">
        <f t="shared" si="9"/>
        <v>8130.71505</v>
      </c>
      <c r="AH6539" s="88">
        <f>AG6539*'⚙️ Config'!$B$11</f>
        <v>40653.57525</v>
      </c>
      <c r="AI6539" s="88">
        <f>AH6539*'⚙️ Config'!$B$12</f>
        <v>12196.07258</v>
      </c>
      <c r="AJ6539" s="64"/>
      <c r="AK6539" s="84"/>
      <c r="AL6539" s="84"/>
      <c r="AM6539" s="84"/>
      <c r="AN6539" s="84"/>
      <c r="AO6539" s="84"/>
      <c r="AP6539" s="84"/>
      <c r="AQ6539" s="84"/>
    </row>
    <row r="6540" ht="15.0" customHeight="1">
      <c r="A6540" s="103">
        <v>6537.0</v>
      </c>
      <c r="B6540" s="104" t="s">
        <v>13623</v>
      </c>
      <c r="C6540" s="103" t="s">
        <v>141</v>
      </c>
      <c r="D6540" s="103" t="s">
        <v>13624</v>
      </c>
      <c r="E6540" s="105">
        <v>33.24</v>
      </c>
      <c r="F6540" s="103" t="s">
        <v>86</v>
      </c>
      <c r="G6540" s="103" t="s">
        <v>606</v>
      </c>
      <c r="H6540" s="106">
        <v>1083937.17</v>
      </c>
      <c r="I6540" s="103">
        <v>1.0</v>
      </c>
      <c r="J6540" s="107">
        <v>4.8</v>
      </c>
      <c r="K6540" s="104">
        <v>2021.0</v>
      </c>
      <c r="L6540" s="103" t="s">
        <v>630</v>
      </c>
      <c r="M6540" s="103">
        <v>2021.0</v>
      </c>
      <c r="N6540" s="103" t="s">
        <v>145</v>
      </c>
      <c r="O6540" s="65" t="str">
        <f t="shared" si="1"/>
        <v>244603770001</v>
      </c>
      <c r="P6540" s="65">
        <f t="shared" si="2"/>
        <v>9</v>
      </c>
      <c r="Q6540" s="65">
        <f t="shared" si="3"/>
        <v>1</v>
      </c>
      <c r="R6540" s="65" t="str">
        <f t="shared" si="12"/>
        <v>24.460.377/0001-91</v>
      </c>
      <c r="S6540" s="84"/>
      <c r="T6540" s="84" t="str">
        <f t="shared" si="10"/>
        <v/>
      </c>
      <c r="U6540" s="84" t="str">
        <f t="shared" si="11"/>
        <v/>
      </c>
      <c r="V6540" s="65" t="str">
        <f t="shared" si="5"/>
        <v/>
      </c>
      <c r="W6540" s="84"/>
      <c r="X6540" s="84"/>
      <c r="Y6540" s="85"/>
      <c r="Z6540" s="85"/>
      <c r="AA6540" s="65" t="str">
        <f t="shared" si="6"/>
        <v/>
      </c>
      <c r="AB6540" s="65" t="str">
        <f t="shared" si="7"/>
        <v/>
      </c>
      <c r="AC6540" s="86"/>
      <c r="AD6540" s="87" t="str">
        <f t="shared" si="8"/>
        <v/>
      </c>
      <c r="AE6540" s="84"/>
      <c r="AF6540" s="86">
        <f>IF(AC6540&gt;0,AC6540,'⚙️ Config'!$B$10)</f>
        <v>0.0075</v>
      </c>
      <c r="AG6540" s="88">
        <f t="shared" si="9"/>
        <v>8129.528775</v>
      </c>
      <c r="AH6540" s="88">
        <f>AG6540*'⚙️ Config'!$B$11</f>
        <v>40647.64388</v>
      </c>
      <c r="AI6540" s="88">
        <f>AH6540*'⚙️ Config'!$B$12</f>
        <v>12194.29316</v>
      </c>
      <c r="AJ6540" s="64"/>
      <c r="AK6540" s="84"/>
      <c r="AL6540" s="84"/>
      <c r="AM6540" s="84"/>
      <c r="AN6540" s="84"/>
      <c r="AO6540" s="84"/>
      <c r="AP6540" s="84"/>
      <c r="AQ6540" s="84"/>
    </row>
    <row r="6541" ht="15.0" customHeight="1">
      <c r="A6541" s="103">
        <v>6538.0</v>
      </c>
      <c r="B6541" s="104" t="s">
        <v>13625</v>
      </c>
      <c r="C6541" s="103" t="s">
        <v>141</v>
      </c>
      <c r="D6541" s="103" t="s">
        <v>13626</v>
      </c>
      <c r="E6541" s="105">
        <v>33.49</v>
      </c>
      <c r="F6541" s="103" t="s">
        <v>86</v>
      </c>
      <c r="G6541" s="103" t="s">
        <v>606</v>
      </c>
      <c r="H6541" s="106">
        <v>1083858.25</v>
      </c>
      <c r="I6541" s="103">
        <v>1.0</v>
      </c>
      <c r="J6541" s="107">
        <v>4.7</v>
      </c>
      <c r="K6541" s="104">
        <v>2021.0</v>
      </c>
      <c r="L6541" s="103" t="s">
        <v>630</v>
      </c>
      <c r="M6541" s="103">
        <v>2021.0</v>
      </c>
      <c r="N6541" s="103" t="s">
        <v>161</v>
      </c>
      <c r="O6541" s="65" t="str">
        <f t="shared" si="1"/>
        <v>563891900001</v>
      </c>
      <c r="P6541" s="65">
        <f t="shared" si="2"/>
        <v>3</v>
      </c>
      <c r="Q6541" s="65">
        <f t="shared" si="3"/>
        <v>5</v>
      </c>
      <c r="R6541" s="65" t="str">
        <f t="shared" si="12"/>
        <v>56.389.190/0001-35</v>
      </c>
      <c r="S6541" s="84"/>
      <c r="T6541" s="84" t="str">
        <f t="shared" si="10"/>
        <v/>
      </c>
      <c r="U6541" s="84" t="str">
        <f t="shared" si="11"/>
        <v/>
      </c>
      <c r="V6541" s="65" t="str">
        <f t="shared" si="5"/>
        <v/>
      </c>
      <c r="W6541" s="84"/>
      <c r="X6541" s="84"/>
      <c r="Y6541" s="85"/>
      <c r="Z6541" s="85"/>
      <c r="AA6541" s="65" t="str">
        <f t="shared" si="6"/>
        <v/>
      </c>
      <c r="AB6541" s="65" t="str">
        <f t="shared" si="7"/>
        <v/>
      </c>
      <c r="AC6541" s="86"/>
      <c r="AD6541" s="87" t="str">
        <f t="shared" si="8"/>
        <v/>
      </c>
      <c r="AE6541" s="84"/>
      <c r="AF6541" s="86">
        <f>IF(AC6541&gt;0,AC6541,'⚙️ Config'!$B$10)</f>
        <v>0.0075</v>
      </c>
      <c r="AG6541" s="88">
        <f t="shared" si="9"/>
        <v>8128.936875</v>
      </c>
      <c r="AH6541" s="88">
        <f>AG6541*'⚙️ Config'!$B$11</f>
        <v>40644.68438</v>
      </c>
      <c r="AI6541" s="88">
        <f>AH6541*'⚙️ Config'!$B$12</f>
        <v>12193.40531</v>
      </c>
      <c r="AJ6541" s="64"/>
      <c r="AK6541" s="84"/>
      <c r="AL6541" s="84"/>
      <c r="AM6541" s="84"/>
      <c r="AN6541" s="84"/>
      <c r="AO6541" s="84"/>
      <c r="AP6541" s="84"/>
      <c r="AQ6541" s="84"/>
    </row>
    <row r="6542" ht="15.0" customHeight="1">
      <c r="A6542" s="103">
        <v>6539.0</v>
      </c>
      <c r="B6542" s="104" t="s">
        <v>13627</v>
      </c>
      <c r="C6542" s="103" t="s">
        <v>141</v>
      </c>
      <c r="D6542" s="103" t="s">
        <v>13628</v>
      </c>
      <c r="E6542" s="105">
        <v>33.24</v>
      </c>
      <c r="F6542" s="103" t="s">
        <v>86</v>
      </c>
      <c r="G6542" s="103" t="s">
        <v>606</v>
      </c>
      <c r="H6542" s="106">
        <v>1083542.06</v>
      </c>
      <c r="I6542" s="103">
        <v>1.0</v>
      </c>
      <c r="J6542" s="107">
        <v>4.8</v>
      </c>
      <c r="K6542" s="104">
        <v>2021.0</v>
      </c>
      <c r="L6542" s="103" t="s">
        <v>630</v>
      </c>
      <c r="M6542" s="103">
        <v>2021.0</v>
      </c>
      <c r="N6542" s="103" t="s">
        <v>161</v>
      </c>
      <c r="O6542" s="65" t="str">
        <f t="shared" si="1"/>
        <v>249613860001</v>
      </c>
      <c r="P6542" s="65">
        <f t="shared" si="2"/>
        <v>6</v>
      </c>
      <c r="Q6542" s="65">
        <f t="shared" si="3"/>
        <v>6</v>
      </c>
      <c r="R6542" s="65" t="str">
        <f t="shared" si="12"/>
        <v>24.961.386/0001-66</v>
      </c>
      <c r="S6542" s="84"/>
      <c r="T6542" s="84" t="str">
        <f t="shared" si="10"/>
        <v/>
      </c>
      <c r="U6542" s="84" t="str">
        <f t="shared" si="11"/>
        <v/>
      </c>
      <c r="V6542" s="65" t="str">
        <f t="shared" si="5"/>
        <v/>
      </c>
      <c r="W6542" s="84"/>
      <c r="X6542" s="84"/>
      <c r="Y6542" s="85"/>
      <c r="Z6542" s="85"/>
      <c r="AA6542" s="65" t="str">
        <f t="shared" si="6"/>
        <v/>
      </c>
      <c r="AB6542" s="65" t="str">
        <f t="shared" si="7"/>
        <v/>
      </c>
      <c r="AC6542" s="86"/>
      <c r="AD6542" s="87" t="str">
        <f t="shared" si="8"/>
        <v/>
      </c>
      <c r="AE6542" s="84"/>
      <c r="AF6542" s="86">
        <f>IF(AC6542&gt;0,AC6542,'⚙️ Config'!$B$10)</f>
        <v>0.0075</v>
      </c>
      <c r="AG6542" s="88">
        <f t="shared" si="9"/>
        <v>8126.56545</v>
      </c>
      <c r="AH6542" s="88">
        <f>AG6542*'⚙️ Config'!$B$11</f>
        <v>40632.82725</v>
      </c>
      <c r="AI6542" s="88">
        <f>AH6542*'⚙️ Config'!$B$12</f>
        <v>12189.84818</v>
      </c>
      <c r="AJ6542" s="64"/>
      <c r="AK6542" s="84"/>
      <c r="AL6542" s="84"/>
      <c r="AM6542" s="84"/>
      <c r="AN6542" s="84"/>
      <c r="AO6542" s="84"/>
      <c r="AP6542" s="84"/>
      <c r="AQ6542" s="84"/>
    </row>
    <row r="6543" ht="15.0" customHeight="1">
      <c r="A6543" s="103">
        <v>6540.0</v>
      </c>
      <c r="B6543" s="104" t="s">
        <v>13629</v>
      </c>
      <c r="C6543" s="103" t="s">
        <v>141</v>
      </c>
      <c r="D6543" s="103" t="s">
        <v>13630</v>
      </c>
      <c r="E6543" s="105">
        <v>33.24</v>
      </c>
      <c r="F6543" s="103" t="s">
        <v>86</v>
      </c>
      <c r="G6543" s="103" t="s">
        <v>606</v>
      </c>
      <c r="H6543" s="106">
        <v>1083061.33</v>
      </c>
      <c r="I6543" s="103">
        <v>1.0</v>
      </c>
      <c r="J6543" s="107">
        <v>4.8</v>
      </c>
      <c r="K6543" s="104">
        <v>2021.0</v>
      </c>
      <c r="L6543" s="103" t="s">
        <v>630</v>
      </c>
      <c r="M6543" s="103">
        <v>2021.0</v>
      </c>
      <c r="N6543" s="103" t="s">
        <v>161</v>
      </c>
      <c r="O6543" s="65" t="str">
        <f t="shared" si="1"/>
        <v>201419230001</v>
      </c>
      <c r="P6543" s="65">
        <f t="shared" si="2"/>
        <v>7</v>
      </c>
      <c r="Q6543" s="65">
        <f t="shared" si="3"/>
        <v>0</v>
      </c>
      <c r="R6543" s="65" t="str">
        <f t="shared" si="12"/>
        <v>20.141.923/0001-70</v>
      </c>
      <c r="S6543" s="84"/>
      <c r="T6543" s="84" t="str">
        <f t="shared" si="10"/>
        <v/>
      </c>
      <c r="U6543" s="84" t="str">
        <f t="shared" si="11"/>
        <v/>
      </c>
      <c r="V6543" s="65" t="str">
        <f t="shared" si="5"/>
        <v/>
      </c>
      <c r="W6543" s="84"/>
      <c r="X6543" s="84"/>
      <c r="Y6543" s="85"/>
      <c r="Z6543" s="85"/>
      <c r="AA6543" s="65" t="str">
        <f t="shared" si="6"/>
        <v/>
      </c>
      <c r="AB6543" s="65" t="str">
        <f t="shared" si="7"/>
        <v/>
      </c>
      <c r="AC6543" s="86"/>
      <c r="AD6543" s="87" t="str">
        <f t="shared" si="8"/>
        <v/>
      </c>
      <c r="AE6543" s="84"/>
      <c r="AF6543" s="86">
        <f>IF(AC6543&gt;0,AC6543,'⚙️ Config'!$B$10)</f>
        <v>0.0075</v>
      </c>
      <c r="AG6543" s="88">
        <f t="shared" si="9"/>
        <v>8122.959975</v>
      </c>
      <c r="AH6543" s="88">
        <f>AG6543*'⚙️ Config'!$B$11</f>
        <v>40614.79988</v>
      </c>
      <c r="AI6543" s="88">
        <f>AH6543*'⚙️ Config'!$B$12</f>
        <v>12184.43996</v>
      </c>
      <c r="AJ6543" s="64"/>
      <c r="AK6543" s="84"/>
      <c r="AL6543" s="84"/>
      <c r="AM6543" s="84"/>
      <c r="AN6543" s="84"/>
      <c r="AO6543" s="84"/>
      <c r="AP6543" s="84"/>
      <c r="AQ6543" s="84"/>
    </row>
    <row r="6544" ht="15.0" customHeight="1">
      <c r="A6544" s="98">
        <v>6541.0</v>
      </c>
      <c r="B6544" s="99" t="s">
        <v>13631</v>
      </c>
      <c r="C6544" s="98" t="s">
        <v>141</v>
      </c>
      <c r="D6544" s="98" t="s">
        <v>13632</v>
      </c>
      <c r="E6544" s="100">
        <v>33.49</v>
      </c>
      <c r="F6544" s="98" t="s">
        <v>86</v>
      </c>
      <c r="G6544" s="98" t="s">
        <v>606</v>
      </c>
      <c r="H6544" s="101">
        <v>1081672.86</v>
      </c>
      <c r="I6544" s="98">
        <v>1.0</v>
      </c>
      <c r="J6544" s="102">
        <v>4.7</v>
      </c>
      <c r="K6544" s="99">
        <v>2021.0</v>
      </c>
      <c r="L6544" s="98" t="s">
        <v>630</v>
      </c>
      <c r="M6544" s="98">
        <v>2021.0</v>
      </c>
      <c r="N6544" s="98" t="s">
        <v>161</v>
      </c>
      <c r="O6544" s="65" t="str">
        <f t="shared" si="1"/>
        <v>152370600001</v>
      </c>
      <c r="P6544" s="65">
        <f t="shared" si="2"/>
        <v>0</v>
      </c>
      <c r="Q6544" s="65">
        <f t="shared" si="3"/>
        <v>8</v>
      </c>
      <c r="R6544" s="65" t="str">
        <f t="shared" si="12"/>
        <v>15.237.060/0001-08</v>
      </c>
      <c r="S6544" s="84"/>
      <c r="T6544" s="84" t="str">
        <f t="shared" si="10"/>
        <v/>
      </c>
      <c r="U6544" s="84" t="str">
        <f t="shared" si="11"/>
        <v/>
      </c>
      <c r="V6544" s="65" t="str">
        <f t="shared" si="5"/>
        <v/>
      </c>
      <c r="W6544" s="84"/>
      <c r="X6544" s="84"/>
      <c r="Y6544" s="85"/>
      <c r="Z6544" s="85"/>
      <c r="AA6544" s="65" t="str">
        <f t="shared" si="6"/>
        <v/>
      </c>
      <c r="AB6544" s="65" t="str">
        <f t="shared" si="7"/>
        <v/>
      </c>
      <c r="AC6544" s="86"/>
      <c r="AD6544" s="87" t="str">
        <f t="shared" si="8"/>
        <v/>
      </c>
      <c r="AE6544" s="84"/>
      <c r="AF6544" s="86">
        <f>IF(AC6544&gt;0,AC6544,'⚙️ Config'!$B$10)</f>
        <v>0.0075</v>
      </c>
      <c r="AG6544" s="88">
        <f t="shared" si="9"/>
        <v>8112.54645</v>
      </c>
      <c r="AH6544" s="88">
        <f>AG6544*'⚙️ Config'!$B$11</f>
        <v>40562.73225</v>
      </c>
      <c r="AI6544" s="88">
        <f>AH6544*'⚙️ Config'!$B$12</f>
        <v>12168.81968</v>
      </c>
      <c r="AJ6544" s="64"/>
      <c r="AK6544" s="84"/>
      <c r="AL6544" s="84"/>
      <c r="AM6544" s="84"/>
      <c r="AN6544" s="84"/>
      <c r="AO6544" s="84"/>
      <c r="AP6544" s="84"/>
      <c r="AQ6544" s="84"/>
    </row>
    <row r="6545" ht="15.0" customHeight="1">
      <c r="A6545" s="98">
        <v>6542.0</v>
      </c>
      <c r="B6545" s="99" t="s">
        <v>13633</v>
      </c>
      <c r="C6545" s="98" t="s">
        <v>141</v>
      </c>
      <c r="D6545" s="98" t="s">
        <v>13634</v>
      </c>
      <c r="E6545" s="100">
        <v>33.49</v>
      </c>
      <c r="F6545" s="98" t="s">
        <v>86</v>
      </c>
      <c r="G6545" s="98" t="s">
        <v>606</v>
      </c>
      <c r="H6545" s="101">
        <v>1081597.16</v>
      </c>
      <c r="I6545" s="98">
        <v>1.0</v>
      </c>
      <c r="J6545" s="102">
        <v>4.7</v>
      </c>
      <c r="K6545" s="99">
        <v>2021.0</v>
      </c>
      <c r="L6545" s="98" t="s">
        <v>630</v>
      </c>
      <c r="M6545" s="98">
        <v>2021.0</v>
      </c>
      <c r="N6545" s="98" t="s">
        <v>161</v>
      </c>
      <c r="O6545" s="65" t="str">
        <f t="shared" si="1"/>
        <v>604511680001</v>
      </c>
      <c r="P6545" s="65">
        <f t="shared" si="2"/>
        <v>4</v>
      </c>
      <c r="Q6545" s="65">
        <f t="shared" si="3"/>
        <v>5</v>
      </c>
      <c r="R6545" s="65" t="str">
        <f t="shared" si="12"/>
        <v>60.451.168/0001-45</v>
      </c>
      <c r="S6545" s="84"/>
      <c r="T6545" s="84" t="str">
        <f t="shared" si="10"/>
        <v/>
      </c>
      <c r="U6545" s="84" t="str">
        <f t="shared" si="11"/>
        <v/>
      </c>
      <c r="V6545" s="65" t="str">
        <f t="shared" si="5"/>
        <v/>
      </c>
      <c r="W6545" s="84"/>
      <c r="X6545" s="84"/>
      <c r="Y6545" s="85"/>
      <c r="Z6545" s="85"/>
      <c r="AA6545" s="65" t="str">
        <f t="shared" si="6"/>
        <v/>
      </c>
      <c r="AB6545" s="65" t="str">
        <f t="shared" si="7"/>
        <v/>
      </c>
      <c r="AC6545" s="86"/>
      <c r="AD6545" s="87" t="str">
        <f t="shared" si="8"/>
        <v/>
      </c>
      <c r="AE6545" s="84"/>
      <c r="AF6545" s="86">
        <f>IF(AC6545&gt;0,AC6545,'⚙️ Config'!$B$10)</f>
        <v>0.0075</v>
      </c>
      <c r="AG6545" s="88">
        <f t="shared" si="9"/>
        <v>8111.9787</v>
      </c>
      <c r="AH6545" s="88">
        <f>AG6545*'⚙️ Config'!$B$11</f>
        <v>40559.8935</v>
      </c>
      <c r="AI6545" s="88">
        <f>AH6545*'⚙️ Config'!$B$12</f>
        <v>12167.96805</v>
      </c>
      <c r="AJ6545" s="64"/>
      <c r="AK6545" s="84"/>
      <c r="AL6545" s="84"/>
      <c r="AM6545" s="84"/>
      <c r="AN6545" s="84"/>
      <c r="AO6545" s="84"/>
      <c r="AP6545" s="84"/>
      <c r="AQ6545" s="84"/>
    </row>
    <row r="6546" ht="15.0" customHeight="1">
      <c r="A6546" s="103">
        <v>6543.0</v>
      </c>
      <c r="B6546" s="104" t="s">
        <v>13635</v>
      </c>
      <c r="C6546" s="103" t="s">
        <v>141</v>
      </c>
      <c r="D6546" s="103" t="s">
        <v>13636</v>
      </c>
      <c r="E6546" s="105">
        <v>33.49</v>
      </c>
      <c r="F6546" s="103" t="s">
        <v>86</v>
      </c>
      <c r="G6546" s="103" t="s">
        <v>606</v>
      </c>
      <c r="H6546" s="106">
        <v>1081260.33</v>
      </c>
      <c r="I6546" s="103">
        <v>1.0</v>
      </c>
      <c r="J6546" s="107">
        <v>4.7</v>
      </c>
      <c r="K6546" s="104">
        <v>2021.0</v>
      </c>
      <c r="L6546" s="103" t="s">
        <v>630</v>
      </c>
      <c r="M6546" s="103">
        <v>2021.0</v>
      </c>
      <c r="N6546" s="103" t="s">
        <v>161</v>
      </c>
      <c r="O6546" s="65" t="str">
        <f t="shared" si="1"/>
        <v>241773730001</v>
      </c>
      <c r="P6546" s="65">
        <f t="shared" si="2"/>
        <v>0</v>
      </c>
      <c r="Q6546" s="65">
        <f t="shared" si="3"/>
        <v>9</v>
      </c>
      <c r="R6546" s="65" t="str">
        <f t="shared" si="12"/>
        <v>24.177.373/0001-09</v>
      </c>
      <c r="S6546" s="84"/>
      <c r="T6546" s="84" t="str">
        <f t="shared" si="10"/>
        <v/>
      </c>
      <c r="U6546" s="84" t="str">
        <f t="shared" si="11"/>
        <v/>
      </c>
      <c r="V6546" s="65" t="str">
        <f t="shared" si="5"/>
        <v/>
      </c>
      <c r="W6546" s="84"/>
      <c r="X6546" s="84"/>
      <c r="Y6546" s="85"/>
      <c r="Z6546" s="85"/>
      <c r="AA6546" s="65" t="str">
        <f t="shared" si="6"/>
        <v/>
      </c>
      <c r="AB6546" s="65" t="str">
        <f t="shared" si="7"/>
        <v/>
      </c>
      <c r="AC6546" s="86"/>
      <c r="AD6546" s="87" t="str">
        <f t="shared" si="8"/>
        <v/>
      </c>
      <c r="AE6546" s="84"/>
      <c r="AF6546" s="86">
        <f>IF(AC6546&gt;0,AC6546,'⚙️ Config'!$B$10)</f>
        <v>0.0075</v>
      </c>
      <c r="AG6546" s="88">
        <f t="shared" si="9"/>
        <v>8109.452475</v>
      </c>
      <c r="AH6546" s="88">
        <f>AG6546*'⚙️ Config'!$B$11</f>
        <v>40547.26238</v>
      </c>
      <c r="AI6546" s="88">
        <f>AH6546*'⚙️ Config'!$B$12</f>
        <v>12164.17871</v>
      </c>
      <c r="AJ6546" s="64"/>
      <c r="AK6546" s="84"/>
      <c r="AL6546" s="84"/>
      <c r="AM6546" s="84"/>
      <c r="AN6546" s="84"/>
      <c r="AO6546" s="84"/>
      <c r="AP6546" s="84"/>
      <c r="AQ6546" s="84"/>
    </row>
    <row r="6547" ht="15.0" customHeight="1">
      <c r="A6547" s="103">
        <v>6544.0</v>
      </c>
      <c r="B6547" s="104" t="s">
        <v>13637</v>
      </c>
      <c r="C6547" s="103" t="s">
        <v>141</v>
      </c>
      <c r="D6547" s="103" t="s">
        <v>13638</v>
      </c>
      <c r="E6547" s="105">
        <v>32.76</v>
      </c>
      <c r="F6547" s="103" t="s">
        <v>86</v>
      </c>
      <c r="G6547" s="103" t="s">
        <v>606</v>
      </c>
      <c r="H6547" s="106">
        <v>1080552.92</v>
      </c>
      <c r="I6547" s="103">
        <v>1.0</v>
      </c>
      <c r="J6547" s="107">
        <v>5.0</v>
      </c>
      <c r="K6547" s="104">
        <v>2021.0</v>
      </c>
      <c r="L6547" s="103" t="s">
        <v>630</v>
      </c>
      <c r="M6547" s="103">
        <v>2021.0</v>
      </c>
      <c r="N6547" s="103" t="s">
        <v>161</v>
      </c>
      <c r="O6547" s="65" t="str">
        <f t="shared" si="1"/>
        <v>134244270001</v>
      </c>
      <c r="P6547" s="65">
        <f t="shared" si="2"/>
        <v>6</v>
      </c>
      <c r="Q6547" s="65">
        <f t="shared" si="3"/>
        <v>9</v>
      </c>
      <c r="R6547" s="65" t="str">
        <f t="shared" si="12"/>
        <v>13.424.427/0001-69</v>
      </c>
      <c r="S6547" s="84"/>
      <c r="T6547" s="84" t="str">
        <f t="shared" si="10"/>
        <v/>
      </c>
      <c r="U6547" s="84" t="str">
        <f t="shared" si="11"/>
        <v/>
      </c>
      <c r="V6547" s="65" t="str">
        <f t="shared" si="5"/>
        <v/>
      </c>
      <c r="W6547" s="84"/>
      <c r="X6547" s="84"/>
      <c r="Y6547" s="85"/>
      <c r="Z6547" s="85"/>
      <c r="AA6547" s="65" t="str">
        <f t="shared" si="6"/>
        <v/>
      </c>
      <c r="AB6547" s="65" t="str">
        <f t="shared" si="7"/>
        <v/>
      </c>
      <c r="AC6547" s="86"/>
      <c r="AD6547" s="87" t="str">
        <f t="shared" si="8"/>
        <v/>
      </c>
      <c r="AE6547" s="84"/>
      <c r="AF6547" s="86">
        <f>IF(AC6547&gt;0,AC6547,'⚙️ Config'!$B$10)</f>
        <v>0.0075</v>
      </c>
      <c r="AG6547" s="88">
        <f t="shared" si="9"/>
        <v>8104.1469</v>
      </c>
      <c r="AH6547" s="88">
        <f>AG6547*'⚙️ Config'!$B$11</f>
        <v>40520.7345</v>
      </c>
      <c r="AI6547" s="88">
        <f>AH6547*'⚙️ Config'!$B$12</f>
        <v>12156.22035</v>
      </c>
      <c r="AJ6547" s="64"/>
      <c r="AK6547" s="84"/>
      <c r="AL6547" s="84"/>
      <c r="AM6547" s="84"/>
      <c r="AN6547" s="84"/>
      <c r="AO6547" s="84"/>
      <c r="AP6547" s="84"/>
      <c r="AQ6547" s="84"/>
    </row>
    <row r="6548" ht="15.0" customHeight="1">
      <c r="A6548" s="103">
        <v>6545.0</v>
      </c>
      <c r="B6548" s="104" t="s">
        <v>13639</v>
      </c>
      <c r="C6548" s="103" t="s">
        <v>154</v>
      </c>
      <c r="D6548" s="103" t="s">
        <v>13640</v>
      </c>
      <c r="E6548" s="105">
        <v>32.76</v>
      </c>
      <c r="F6548" s="103" t="s">
        <v>86</v>
      </c>
      <c r="G6548" s="103" t="s">
        <v>606</v>
      </c>
      <c r="H6548" s="106">
        <v>1080034.65</v>
      </c>
      <c r="I6548" s="103">
        <v>1.0</v>
      </c>
      <c r="J6548" s="107">
        <v>5.0</v>
      </c>
      <c r="K6548" s="104">
        <v>2021.0</v>
      </c>
      <c r="L6548" s="103" t="s">
        <v>197</v>
      </c>
      <c r="M6548" s="103">
        <v>2021.0</v>
      </c>
      <c r="N6548" s="103" t="s">
        <v>145</v>
      </c>
      <c r="O6548" s="65" t="str">
        <f t="shared" si="1"/>
        <v>337900150001</v>
      </c>
      <c r="P6548" s="65">
        <f t="shared" si="2"/>
        <v>5</v>
      </c>
      <c r="Q6548" s="65">
        <f t="shared" si="3"/>
        <v>0</v>
      </c>
      <c r="R6548" s="65" t="str">
        <f t="shared" si="12"/>
        <v>33.790.015/0001-50</v>
      </c>
      <c r="S6548" s="84"/>
      <c r="T6548" s="84" t="str">
        <f t="shared" si="10"/>
        <v/>
      </c>
      <c r="U6548" s="84" t="str">
        <f t="shared" si="11"/>
        <v/>
      </c>
      <c r="V6548" s="65" t="str">
        <f t="shared" si="5"/>
        <v/>
      </c>
      <c r="W6548" s="84"/>
      <c r="X6548" s="84"/>
      <c r="Y6548" s="85"/>
      <c r="Z6548" s="85"/>
      <c r="AA6548" s="65" t="str">
        <f t="shared" si="6"/>
        <v/>
      </c>
      <c r="AB6548" s="65" t="str">
        <f t="shared" si="7"/>
        <v/>
      </c>
      <c r="AC6548" s="86"/>
      <c r="AD6548" s="87" t="str">
        <f t="shared" si="8"/>
        <v/>
      </c>
      <c r="AE6548" s="84"/>
      <c r="AF6548" s="86">
        <f>IF(AC6548&gt;0,AC6548,'⚙️ Config'!$B$10)</f>
        <v>0.0075</v>
      </c>
      <c r="AG6548" s="88">
        <f t="shared" si="9"/>
        <v>8100.259875</v>
      </c>
      <c r="AH6548" s="88">
        <f>AG6548*'⚙️ Config'!$B$11</f>
        <v>40501.29938</v>
      </c>
      <c r="AI6548" s="88">
        <f>AH6548*'⚙️ Config'!$B$12</f>
        <v>12150.38981</v>
      </c>
      <c r="AJ6548" s="64"/>
      <c r="AK6548" s="84"/>
      <c r="AL6548" s="84"/>
      <c r="AM6548" s="84"/>
      <c r="AN6548" s="84"/>
      <c r="AO6548" s="84"/>
      <c r="AP6548" s="84"/>
      <c r="AQ6548" s="84"/>
    </row>
    <row r="6549" ht="15.0" customHeight="1">
      <c r="A6549" s="98">
        <v>6546.0</v>
      </c>
      <c r="B6549" s="99" t="s">
        <v>13641</v>
      </c>
      <c r="C6549" s="98" t="s">
        <v>141</v>
      </c>
      <c r="D6549" s="98" t="s">
        <v>13642</v>
      </c>
      <c r="E6549" s="100">
        <v>33.49</v>
      </c>
      <c r="F6549" s="98" t="s">
        <v>86</v>
      </c>
      <c r="G6549" s="98" t="s">
        <v>606</v>
      </c>
      <c r="H6549" s="101">
        <v>1078304.08</v>
      </c>
      <c r="I6549" s="98">
        <v>1.0</v>
      </c>
      <c r="J6549" s="102">
        <v>4.7</v>
      </c>
      <c r="K6549" s="99">
        <v>2021.0</v>
      </c>
      <c r="L6549" s="98" t="s">
        <v>448</v>
      </c>
      <c r="M6549" s="98">
        <v>2021.0</v>
      </c>
      <c r="N6549" s="98" t="s">
        <v>161</v>
      </c>
      <c r="O6549" s="65" t="str">
        <f t="shared" si="1"/>
        <v>178480350001</v>
      </c>
      <c r="P6549" s="65">
        <f t="shared" si="2"/>
        <v>8</v>
      </c>
      <c r="Q6549" s="65">
        <f t="shared" si="3"/>
        <v>8</v>
      </c>
      <c r="R6549" s="65" t="str">
        <f t="shared" si="12"/>
        <v>17.848.035/0001-88</v>
      </c>
      <c r="S6549" s="84"/>
      <c r="T6549" s="84" t="str">
        <f t="shared" si="10"/>
        <v/>
      </c>
      <c r="U6549" s="84" t="str">
        <f t="shared" si="11"/>
        <v/>
      </c>
      <c r="V6549" s="65" t="str">
        <f t="shared" si="5"/>
        <v/>
      </c>
      <c r="W6549" s="84"/>
      <c r="X6549" s="84"/>
      <c r="Y6549" s="85"/>
      <c r="Z6549" s="85"/>
      <c r="AA6549" s="65" t="str">
        <f t="shared" si="6"/>
        <v/>
      </c>
      <c r="AB6549" s="65" t="str">
        <f t="shared" si="7"/>
        <v/>
      </c>
      <c r="AC6549" s="86"/>
      <c r="AD6549" s="87" t="str">
        <f t="shared" si="8"/>
        <v/>
      </c>
      <c r="AE6549" s="84"/>
      <c r="AF6549" s="86">
        <f>IF(AC6549&gt;0,AC6549,'⚙️ Config'!$B$10)</f>
        <v>0.0075</v>
      </c>
      <c r="AG6549" s="88">
        <f t="shared" si="9"/>
        <v>8087.2806</v>
      </c>
      <c r="AH6549" s="88">
        <f>AG6549*'⚙️ Config'!$B$11</f>
        <v>40436.403</v>
      </c>
      <c r="AI6549" s="88">
        <f>AH6549*'⚙️ Config'!$B$12</f>
        <v>12130.9209</v>
      </c>
      <c r="AJ6549" s="64"/>
      <c r="AK6549" s="84"/>
      <c r="AL6549" s="84"/>
      <c r="AM6549" s="84"/>
      <c r="AN6549" s="84"/>
      <c r="AO6549" s="84"/>
      <c r="AP6549" s="84"/>
      <c r="AQ6549" s="84"/>
    </row>
    <row r="6550" ht="15.0" customHeight="1">
      <c r="A6550" s="103">
        <v>6547.0</v>
      </c>
      <c r="B6550" s="104" t="s">
        <v>13643</v>
      </c>
      <c r="C6550" s="103" t="s">
        <v>141</v>
      </c>
      <c r="D6550" s="103" t="s">
        <v>13644</v>
      </c>
      <c r="E6550" s="105">
        <v>32.99</v>
      </c>
      <c r="F6550" s="103" t="s">
        <v>86</v>
      </c>
      <c r="G6550" s="103" t="s">
        <v>606</v>
      </c>
      <c r="H6550" s="106">
        <v>1078283.7</v>
      </c>
      <c r="I6550" s="103">
        <v>1.0</v>
      </c>
      <c r="J6550" s="107">
        <v>4.9</v>
      </c>
      <c r="K6550" s="104">
        <v>2021.0</v>
      </c>
      <c r="L6550" s="103" t="s">
        <v>630</v>
      </c>
      <c r="M6550" s="103">
        <v>2021.0</v>
      </c>
      <c r="N6550" s="103" t="s">
        <v>161</v>
      </c>
      <c r="O6550" s="65" t="str">
        <f t="shared" si="1"/>
        <v>065398210001</v>
      </c>
      <c r="P6550" s="65">
        <f t="shared" si="2"/>
        <v>8</v>
      </c>
      <c r="Q6550" s="65">
        <f t="shared" si="3"/>
        <v>7</v>
      </c>
      <c r="R6550" s="65" t="str">
        <f t="shared" si="12"/>
        <v>06.539.821/0001-87</v>
      </c>
      <c r="S6550" s="84"/>
      <c r="T6550" s="84" t="str">
        <f t="shared" si="10"/>
        <v/>
      </c>
      <c r="U6550" s="84" t="str">
        <f t="shared" si="11"/>
        <v/>
      </c>
      <c r="V6550" s="65" t="str">
        <f t="shared" si="5"/>
        <v/>
      </c>
      <c r="W6550" s="84"/>
      <c r="X6550" s="84"/>
      <c r="Y6550" s="85"/>
      <c r="Z6550" s="85"/>
      <c r="AA6550" s="65" t="str">
        <f t="shared" si="6"/>
        <v/>
      </c>
      <c r="AB6550" s="65" t="str">
        <f t="shared" si="7"/>
        <v/>
      </c>
      <c r="AC6550" s="86"/>
      <c r="AD6550" s="87" t="str">
        <f t="shared" si="8"/>
        <v/>
      </c>
      <c r="AE6550" s="84"/>
      <c r="AF6550" s="86">
        <f>IF(AC6550&gt;0,AC6550,'⚙️ Config'!$B$10)</f>
        <v>0.0075</v>
      </c>
      <c r="AG6550" s="88">
        <f t="shared" si="9"/>
        <v>8087.12775</v>
      </c>
      <c r="AH6550" s="88">
        <f>AG6550*'⚙️ Config'!$B$11</f>
        <v>40435.63875</v>
      </c>
      <c r="AI6550" s="88">
        <f>AH6550*'⚙️ Config'!$B$12</f>
        <v>12130.69163</v>
      </c>
      <c r="AJ6550" s="64"/>
      <c r="AK6550" s="84"/>
      <c r="AL6550" s="84"/>
      <c r="AM6550" s="84"/>
      <c r="AN6550" s="84"/>
      <c r="AO6550" s="84"/>
      <c r="AP6550" s="84"/>
      <c r="AQ6550" s="84"/>
    </row>
    <row r="6551" ht="15.0" customHeight="1">
      <c r="A6551" s="98">
        <v>6548.0</v>
      </c>
      <c r="B6551" s="99" t="s">
        <v>13645</v>
      </c>
      <c r="C6551" s="98" t="s">
        <v>141</v>
      </c>
      <c r="D6551" s="98" t="s">
        <v>13646</v>
      </c>
      <c r="E6551" s="100">
        <v>33.24</v>
      </c>
      <c r="F6551" s="98" t="s">
        <v>86</v>
      </c>
      <c r="G6551" s="98" t="s">
        <v>606</v>
      </c>
      <c r="H6551" s="101">
        <v>1078141.36</v>
      </c>
      <c r="I6551" s="98">
        <v>1.0</v>
      </c>
      <c r="J6551" s="102">
        <v>4.8</v>
      </c>
      <c r="K6551" s="99">
        <v>2021.0</v>
      </c>
      <c r="L6551" s="98" t="s">
        <v>630</v>
      </c>
      <c r="M6551" s="98">
        <v>2021.0</v>
      </c>
      <c r="N6551" s="98" t="s">
        <v>161</v>
      </c>
      <c r="O6551" s="65" t="str">
        <f t="shared" si="1"/>
        <v>088161300001</v>
      </c>
      <c r="P6551" s="65">
        <f t="shared" si="2"/>
        <v>0</v>
      </c>
      <c r="Q6551" s="65">
        <f t="shared" si="3"/>
        <v>9</v>
      </c>
      <c r="R6551" s="65" t="str">
        <f t="shared" si="12"/>
        <v>08.816.130/0001-09</v>
      </c>
      <c r="S6551" s="84"/>
      <c r="T6551" s="84" t="str">
        <f t="shared" si="10"/>
        <v/>
      </c>
      <c r="U6551" s="84" t="str">
        <f t="shared" si="11"/>
        <v/>
      </c>
      <c r="V6551" s="65" t="str">
        <f t="shared" si="5"/>
        <v/>
      </c>
      <c r="W6551" s="84"/>
      <c r="X6551" s="84"/>
      <c r="Y6551" s="85"/>
      <c r="Z6551" s="85"/>
      <c r="AA6551" s="65" t="str">
        <f t="shared" si="6"/>
        <v/>
      </c>
      <c r="AB6551" s="65" t="str">
        <f t="shared" si="7"/>
        <v/>
      </c>
      <c r="AC6551" s="86"/>
      <c r="AD6551" s="87" t="str">
        <f t="shared" si="8"/>
        <v/>
      </c>
      <c r="AE6551" s="84"/>
      <c r="AF6551" s="86">
        <f>IF(AC6551&gt;0,AC6551,'⚙️ Config'!$B$10)</f>
        <v>0.0075</v>
      </c>
      <c r="AG6551" s="88">
        <f t="shared" si="9"/>
        <v>8086.0602</v>
      </c>
      <c r="AH6551" s="88">
        <f>AG6551*'⚙️ Config'!$B$11</f>
        <v>40430.301</v>
      </c>
      <c r="AI6551" s="88">
        <f>AH6551*'⚙️ Config'!$B$12</f>
        <v>12129.0903</v>
      </c>
      <c r="AJ6551" s="64"/>
      <c r="AK6551" s="84"/>
      <c r="AL6551" s="84"/>
      <c r="AM6551" s="84"/>
      <c r="AN6551" s="84"/>
      <c r="AO6551" s="84"/>
      <c r="AP6551" s="84"/>
      <c r="AQ6551" s="84"/>
    </row>
    <row r="6552" ht="15.0" customHeight="1">
      <c r="A6552" s="103">
        <v>6549.0</v>
      </c>
      <c r="B6552" s="104" t="s">
        <v>13647</v>
      </c>
      <c r="C6552" s="103" t="s">
        <v>141</v>
      </c>
      <c r="D6552" s="103" t="s">
        <v>13648</v>
      </c>
      <c r="E6552" s="105">
        <v>33.49</v>
      </c>
      <c r="F6552" s="103" t="s">
        <v>86</v>
      </c>
      <c r="G6552" s="103" t="s">
        <v>606</v>
      </c>
      <c r="H6552" s="106">
        <v>1076794.35</v>
      </c>
      <c r="I6552" s="103">
        <v>1.0</v>
      </c>
      <c r="J6552" s="107">
        <v>4.7</v>
      </c>
      <c r="K6552" s="104">
        <v>2021.0</v>
      </c>
      <c r="L6552" s="103" t="s">
        <v>630</v>
      </c>
      <c r="M6552" s="103">
        <v>2021.0</v>
      </c>
      <c r="N6552" s="103" t="s">
        <v>161</v>
      </c>
      <c r="O6552" s="65" t="str">
        <f t="shared" si="1"/>
        <v>730536960001</v>
      </c>
      <c r="P6552" s="65">
        <f t="shared" si="2"/>
        <v>9</v>
      </c>
      <c r="Q6552" s="65">
        <f t="shared" si="3"/>
        <v>8</v>
      </c>
      <c r="R6552" s="65" t="str">
        <f t="shared" si="12"/>
        <v>73.053.696/0001-98</v>
      </c>
      <c r="S6552" s="84"/>
      <c r="T6552" s="84" t="str">
        <f t="shared" si="10"/>
        <v/>
      </c>
      <c r="U6552" s="84" t="str">
        <f t="shared" si="11"/>
        <v/>
      </c>
      <c r="V6552" s="65" t="str">
        <f t="shared" si="5"/>
        <v/>
      </c>
      <c r="W6552" s="84"/>
      <c r="X6552" s="84"/>
      <c r="Y6552" s="85"/>
      <c r="Z6552" s="85"/>
      <c r="AA6552" s="65" t="str">
        <f t="shared" si="6"/>
        <v/>
      </c>
      <c r="AB6552" s="65" t="str">
        <f t="shared" si="7"/>
        <v/>
      </c>
      <c r="AC6552" s="86"/>
      <c r="AD6552" s="87" t="str">
        <f t="shared" si="8"/>
        <v/>
      </c>
      <c r="AE6552" s="84"/>
      <c r="AF6552" s="86">
        <f>IF(AC6552&gt;0,AC6552,'⚙️ Config'!$B$10)</f>
        <v>0.0075</v>
      </c>
      <c r="AG6552" s="88">
        <f t="shared" si="9"/>
        <v>8075.957625</v>
      </c>
      <c r="AH6552" s="88">
        <f>AG6552*'⚙️ Config'!$B$11</f>
        <v>40379.78813</v>
      </c>
      <c r="AI6552" s="88">
        <f>AH6552*'⚙️ Config'!$B$12</f>
        <v>12113.93644</v>
      </c>
      <c r="AJ6552" s="64"/>
      <c r="AK6552" s="84"/>
      <c r="AL6552" s="84"/>
      <c r="AM6552" s="84"/>
      <c r="AN6552" s="84"/>
      <c r="AO6552" s="84"/>
      <c r="AP6552" s="84"/>
      <c r="AQ6552" s="84"/>
    </row>
    <row r="6553" ht="15.0" customHeight="1">
      <c r="A6553" s="103">
        <v>6550.0</v>
      </c>
      <c r="B6553" s="104" t="s">
        <v>13649</v>
      </c>
      <c r="C6553" s="103" t="s">
        <v>141</v>
      </c>
      <c r="D6553" s="103" t="s">
        <v>13650</v>
      </c>
      <c r="E6553" s="105">
        <v>33.24</v>
      </c>
      <c r="F6553" s="103" t="s">
        <v>86</v>
      </c>
      <c r="G6553" s="103" t="s">
        <v>606</v>
      </c>
      <c r="H6553" s="106">
        <v>1076693.62</v>
      </c>
      <c r="I6553" s="103">
        <v>1.0</v>
      </c>
      <c r="J6553" s="107">
        <v>4.8</v>
      </c>
      <c r="K6553" s="104">
        <v>2021.0</v>
      </c>
      <c r="L6553" s="103" t="s">
        <v>630</v>
      </c>
      <c r="M6553" s="103">
        <v>2021.0</v>
      </c>
      <c r="N6553" s="103" t="s">
        <v>161</v>
      </c>
      <c r="O6553" s="65" t="str">
        <f t="shared" si="1"/>
        <v>069818990001</v>
      </c>
      <c r="P6553" s="65">
        <f t="shared" si="2"/>
        <v>5</v>
      </c>
      <c r="Q6553" s="65">
        <f t="shared" si="3"/>
        <v>7</v>
      </c>
      <c r="R6553" s="65" t="str">
        <f t="shared" si="12"/>
        <v>06.981.899/0001-57</v>
      </c>
      <c r="S6553" s="84"/>
      <c r="T6553" s="84" t="str">
        <f t="shared" si="10"/>
        <v/>
      </c>
      <c r="U6553" s="84" t="str">
        <f t="shared" si="11"/>
        <v/>
      </c>
      <c r="V6553" s="65" t="str">
        <f t="shared" si="5"/>
        <v/>
      </c>
      <c r="W6553" s="84"/>
      <c r="X6553" s="84"/>
      <c r="Y6553" s="85"/>
      <c r="Z6553" s="85"/>
      <c r="AA6553" s="65" t="str">
        <f t="shared" si="6"/>
        <v/>
      </c>
      <c r="AB6553" s="65" t="str">
        <f t="shared" si="7"/>
        <v/>
      </c>
      <c r="AC6553" s="86"/>
      <c r="AD6553" s="87" t="str">
        <f t="shared" si="8"/>
        <v/>
      </c>
      <c r="AE6553" s="84"/>
      <c r="AF6553" s="86">
        <f>IF(AC6553&gt;0,AC6553,'⚙️ Config'!$B$10)</f>
        <v>0.0075</v>
      </c>
      <c r="AG6553" s="88">
        <f t="shared" si="9"/>
        <v>8075.20215</v>
      </c>
      <c r="AH6553" s="88">
        <f>AG6553*'⚙️ Config'!$B$11</f>
        <v>40376.01075</v>
      </c>
      <c r="AI6553" s="88">
        <f>AH6553*'⚙️ Config'!$B$12</f>
        <v>12112.80323</v>
      </c>
      <c r="AJ6553" s="64"/>
      <c r="AK6553" s="84"/>
      <c r="AL6553" s="84"/>
      <c r="AM6553" s="84"/>
      <c r="AN6553" s="84"/>
      <c r="AO6553" s="84"/>
      <c r="AP6553" s="84"/>
      <c r="AQ6553" s="84"/>
    </row>
    <row r="6554" ht="15.0" customHeight="1">
      <c r="A6554" s="98">
        <v>6551.0</v>
      </c>
      <c r="B6554" s="99" t="s">
        <v>13651</v>
      </c>
      <c r="C6554" s="98" t="s">
        <v>141</v>
      </c>
      <c r="D6554" s="98" t="s">
        <v>13652</v>
      </c>
      <c r="E6554" s="100">
        <v>32.99</v>
      </c>
      <c r="F6554" s="98" t="s">
        <v>86</v>
      </c>
      <c r="G6554" s="98" t="s">
        <v>606</v>
      </c>
      <c r="H6554" s="101">
        <v>1075999.88</v>
      </c>
      <c r="I6554" s="98">
        <v>1.0</v>
      </c>
      <c r="J6554" s="102">
        <v>4.9</v>
      </c>
      <c r="K6554" s="99">
        <v>2021.0</v>
      </c>
      <c r="L6554" s="98" t="s">
        <v>448</v>
      </c>
      <c r="M6554" s="98">
        <v>2021.0</v>
      </c>
      <c r="N6554" s="98" t="s">
        <v>161</v>
      </c>
      <c r="O6554" s="65" t="str">
        <f t="shared" si="1"/>
        <v>319859780001</v>
      </c>
      <c r="P6554" s="65">
        <f t="shared" si="2"/>
        <v>8</v>
      </c>
      <c r="Q6554" s="65">
        <f t="shared" si="3"/>
        <v>3</v>
      </c>
      <c r="R6554" s="65" t="str">
        <f t="shared" si="12"/>
        <v>31.985.978/0001-83</v>
      </c>
      <c r="S6554" s="84"/>
      <c r="T6554" s="84" t="str">
        <f t="shared" si="10"/>
        <v/>
      </c>
      <c r="U6554" s="84" t="str">
        <f t="shared" si="11"/>
        <v/>
      </c>
      <c r="V6554" s="65" t="str">
        <f t="shared" si="5"/>
        <v/>
      </c>
      <c r="W6554" s="84"/>
      <c r="X6554" s="84"/>
      <c r="Y6554" s="85"/>
      <c r="Z6554" s="85"/>
      <c r="AA6554" s="65" t="str">
        <f t="shared" si="6"/>
        <v/>
      </c>
      <c r="AB6554" s="65" t="str">
        <f t="shared" si="7"/>
        <v/>
      </c>
      <c r="AC6554" s="86"/>
      <c r="AD6554" s="87" t="str">
        <f t="shared" si="8"/>
        <v/>
      </c>
      <c r="AE6554" s="84"/>
      <c r="AF6554" s="86">
        <f>IF(AC6554&gt;0,AC6554,'⚙️ Config'!$B$10)</f>
        <v>0.0075</v>
      </c>
      <c r="AG6554" s="88">
        <f t="shared" si="9"/>
        <v>8069.9991</v>
      </c>
      <c r="AH6554" s="88">
        <f>AG6554*'⚙️ Config'!$B$11</f>
        <v>40349.9955</v>
      </c>
      <c r="AI6554" s="88">
        <f>AH6554*'⚙️ Config'!$B$12</f>
        <v>12104.99865</v>
      </c>
      <c r="AJ6554" s="64"/>
      <c r="AK6554" s="84"/>
      <c r="AL6554" s="84"/>
      <c r="AM6554" s="84"/>
      <c r="AN6554" s="84"/>
      <c r="AO6554" s="84"/>
      <c r="AP6554" s="84"/>
      <c r="AQ6554" s="84"/>
    </row>
    <row r="6555" ht="15.0" customHeight="1">
      <c r="A6555" s="98">
        <v>6552.0</v>
      </c>
      <c r="B6555" s="99" t="s">
        <v>13653</v>
      </c>
      <c r="C6555" s="98" t="s">
        <v>141</v>
      </c>
      <c r="D6555" s="98" t="s">
        <v>13654</v>
      </c>
      <c r="E6555" s="100">
        <v>32.99</v>
      </c>
      <c r="F6555" s="98" t="s">
        <v>86</v>
      </c>
      <c r="G6555" s="98" t="s">
        <v>606</v>
      </c>
      <c r="H6555" s="101">
        <v>1075569.01</v>
      </c>
      <c r="I6555" s="98">
        <v>1.0</v>
      </c>
      <c r="J6555" s="102">
        <v>4.9</v>
      </c>
      <c r="K6555" s="99">
        <v>2021.0</v>
      </c>
      <c r="L6555" s="98" t="s">
        <v>630</v>
      </c>
      <c r="M6555" s="98">
        <v>2021.0</v>
      </c>
      <c r="N6555" s="98" t="s">
        <v>342</v>
      </c>
      <c r="O6555" s="65" t="str">
        <f t="shared" si="1"/>
        <v>263181530001</v>
      </c>
      <c r="P6555" s="65">
        <f t="shared" si="2"/>
        <v>7</v>
      </c>
      <c r="Q6555" s="65">
        <f t="shared" si="3"/>
        <v>5</v>
      </c>
      <c r="R6555" s="65" t="str">
        <f t="shared" si="12"/>
        <v>26.318.153/0001-75</v>
      </c>
      <c r="S6555" s="84"/>
      <c r="T6555" s="84" t="str">
        <f t="shared" si="10"/>
        <v/>
      </c>
      <c r="U6555" s="84" t="str">
        <f t="shared" si="11"/>
        <v/>
      </c>
      <c r="V6555" s="65" t="str">
        <f t="shared" si="5"/>
        <v/>
      </c>
      <c r="W6555" s="84"/>
      <c r="X6555" s="84"/>
      <c r="Y6555" s="85"/>
      <c r="Z6555" s="85"/>
      <c r="AA6555" s="65" t="str">
        <f t="shared" si="6"/>
        <v/>
      </c>
      <c r="AB6555" s="65" t="str">
        <f t="shared" si="7"/>
        <v/>
      </c>
      <c r="AC6555" s="86"/>
      <c r="AD6555" s="87" t="str">
        <f t="shared" si="8"/>
        <v/>
      </c>
      <c r="AE6555" s="84"/>
      <c r="AF6555" s="86">
        <f>IF(AC6555&gt;0,AC6555,'⚙️ Config'!$B$10)</f>
        <v>0.0075</v>
      </c>
      <c r="AG6555" s="88">
        <f t="shared" si="9"/>
        <v>8066.767575</v>
      </c>
      <c r="AH6555" s="88">
        <f>AG6555*'⚙️ Config'!$B$11</f>
        <v>40333.83788</v>
      </c>
      <c r="AI6555" s="88">
        <f>AH6555*'⚙️ Config'!$B$12</f>
        <v>12100.15136</v>
      </c>
      <c r="AJ6555" s="64"/>
      <c r="AK6555" s="84"/>
      <c r="AL6555" s="84"/>
      <c r="AM6555" s="84"/>
      <c r="AN6555" s="84"/>
      <c r="AO6555" s="84"/>
      <c r="AP6555" s="84"/>
      <c r="AQ6555" s="84"/>
    </row>
    <row r="6556" ht="15.0" customHeight="1">
      <c r="A6556" s="103">
        <v>6553.0</v>
      </c>
      <c r="B6556" s="104" t="s">
        <v>13655</v>
      </c>
      <c r="C6556" s="103" t="s">
        <v>141</v>
      </c>
      <c r="D6556" s="103" t="s">
        <v>13656</v>
      </c>
      <c r="E6556" s="105">
        <v>33.24</v>
      </c>
      <c r="F6556" s="103" t="s">
        <v>86</v>
      </c>
      <c r="G6556" s="103" t="s">
        <v>606</v>
      </c>
      <c r="H6556" s="106">
        <v>1074503.38</v>
      </c>
      <c r="I6556" s="103">
        <v>1.0</v>
      </c>
      <c r="J6556" s="107">
        <v>4.8</v>
      </c>
      <c r="K6556" s="104">
        <v>2021.0</v>
      </c>
      <c r="L6556" s="103" t="s">
        <v>630</v>
      </c>
      <c r="M6556" s="103">
        <v>2021.0</v>
      </c>
      <c r="N6556" s="103" t="s">
        <v>145</v>
      </c>
      <c r="O6556" s="65" t="str">
        <f t="shared" si="1"/>
        <v>318533870001</v>
      </c>
      <c r="P6556" s="65">
        <f t="shared" si="2"/>
        <v>5</v>
      </c>
      <c r="Q6556" s="65">
        <f t="shared" si="3"/>
        <v>2</v>
      </c>
      <c r="R6556" s="65" t="str">
        <f t="shared" si="12"/>
        <v>31.853.387/0001-52</v>
      </c>
      <c r="S6556" s="84"/>
      <c r="T6556" s="84" t="str">
        <f t="shared" si="10"/>
        <v/>
      </c>
      <c r="U6556" s="84" t="str">
        <f t="shared" si="11"/>
        <v/>
      </c>
      <c r="V6556" s="65" t="str">
        <f t="shared" si="5"/>
        <v/>
      </c>
      <c r="W6556" s="84"/>
      <c r="X6556" s="84"/>
      <c r="Y6556" s="85"/>
      <c r="Z6556" s="85"/>
      <c r="AA6556" s="65" t="str">
        <f t="shared" si="6"/>
        <v/>
      </c>
      <c r="AB6556" s="65" t="str">
        <f t="shared" si="7"/>
        <v/>
      </c>
      <c r="AC6556" s="86"/>
      <c r="AD6556" s="87" t="str">
        <f t="shared" si="8"/>
        <v/>
      </c>
      <c r="AE6556" s="84"/>
      <c r="AF6556" s="86">
        <f>IF(AC6556&gt;0,AC6556,'⚙️ Config'!$B$10)</f>
        <v>0.0075</v>
      </c>
      <c r="AG6556" s="88">
        <f t="shared" si="9"/>
        <v>8058.77535</v>
      </c>
      <c r="AH6556" s="88">
        <f>AG6556*'⚙️ Config'!$B$11</f>
        <v>40293.87675</v>
      </c>
      <c r="AI6556" s="88">
        <f>AH6556*'⚙️ Config'!$B$12</f>
        <v>12088.16303</v>
      </c>
      <c r="AJ6556" s="64"/>
      <c r="AK6556" s="84"/>
      <c r="AL6556" s="84"/>
      <c r="AM6556" s="84"/>
      <c r="AN6556" s="84"/>
      <c r="AO6556" s="84"/>
      <c r="AP6556" s="84"/>
      <c r="AQ6556" s="84"/>
    </row>
    <row r="6557" ht="15.0" customHeight="1">
      <c r="A6557" s="98">
        <v>6554.0</v>
      </c>
      <c r="B6557" s="99" t="s">
        <v>13657</v>
      </c>
      <c r="C6557" s="98" t="s">
        <v>141</v>
      </c>
      <c r="D6557" s="98" t="s">
        <v>13658</v>
      </c>
      <c r="E6557" s="100">
        <v>32.76</v>
      </c>
      <c r="F6557" s="98" t="s">
        <v>86</v>
      </c>
      <c r="G6557" s="98" t="s">
        <v>606</v>
      </c>
      <c r="H6557" s="101">
        <v>1074456.03</v>
      </c>
      <c r="I6557" s="98">
        <v>1.0</v>
      </c>
      <c r="J6557" s="102">
        <v>5.0</v>
      </c>
      <c r="K6557" s="99">
        <v>2021.0</v>
      </c>
      <c r="L6557" s="98" t="s">
        <v>630</v>
      </c>
      <c r="M6557" s="98">
        <v>2021.0</v>
      </c>
      <c r="N6557" s="98" t="s">
        <v>161</v>
      </c>
      <c r="O6557" s="65" t="str">
        <f t="shared" si="1"/>
        <v>281575690001</v>
      </c>
      <c r="P6557" s="65">
        <f t="shared" si="2"/>
        <v>8</v>
      </c>
      <c r="Q6557" s="65">
        <f t="shared" si="3"/>
        <v>4</v>
      </c>
      <c r="R6557" s="65" t="str">
        <f t="shared" si="12"/>
        <v>28.157.569/0001-84</v>
      </c>
      <c r="S6557" s="84"/>
      <c r="T6557" s="84" t="str">
        <f t="shared" si="10"/>
        <v/>
      </c>
      <c r="U6557" s="84" t="str">
        <f t="shared" si="11"/>
        <v/>
      </c>
      <c r="V6557" s="65" t="str">
        <f t="shared" si="5"/>
        <v/>
      </c>
      <c r="W6557" s="84"/>
      <c r="X6557" s="84"/>
      <c r="Y6557" s="85"/>
      <c r="Z6557" s="85"/>
      <c r="AA6557" s="65" t="str">
        <f t="shared" si="6"/>
        <v/>
      </c>
      <c r="AB6557" s="65" t="str">
        <f t="shared" si="7"/>
        <v/>
      </c>
      <c r="AC6557" s="86"/>
      <c r="AD6557" s="87" t="str">
        <f t="shared" si="8"/>
        <v/>
      </c>
      <c r="AE6557" s="84"/>
      <c r="AF6557" s="86">
        <f>IF(AC6557&gt;0,AC6557,'⚙️ Config'!$B$10)</f>
        <v>0.0075</v>
      </c>
      <c r="AG6557" s="88">
        <f t="shared" si="9"/>
        <v>8058.420225</v>
      </c>
      <c r="AH6557" s="88">
        <f>AG6557*'⚙️ Config'!$B$11</f>
        <v>40292.10113</v>
      </c>
      <c r="AI6557" s="88">
        <f>AH6557*'⚙️ Config'!$B$12</f>
        <v>12087.63034</v>
      </c>
      <c r="AJ6557" s="64"/>
      <c r="AK6557" s="84"/>
      <c r="AL6557" s="84"/>
      <c r="AM6557" s="84"/>
      <c r="AN6557" s="84"/>
      <c r="AO6557" s="84"/>
      <c r="AP6557" s="84"/>
      <c r="AQ6557" s="84"/>
    </row>
    <row r="6558" ht="15.0" customHeight="1">
      <c r="A6558" s="98">
        <v>6555.0</v>
      </c>
      <c r="B6558" s="99" t="s">
        <v>13659</v>
      </c>
      <c r="C6558" s="98" t="s">
        <v>141</v>
      </c>
      <c r="D6558" s="98" t="s">
        <v>13660</v>
      </c>
      <c r="E6558" s="100">
        <v>33.49</v>
      </c>
      <c r="F6558" s="98" t="s">
        <v>86</v>
      </c>
      <c r="G6558" s="98" t="s">
        <v>606</v>
      </c>
      <c r="H6558" s="101">
        <v>1074224.13</v>
      </c>
      <c r="I6558" s="98">
        <v>1.0</v>
      </c>
      <c r="J6558" s="102">
        <v>4.7</v>
      </c>
      <c r="K6558" s="99">
        <v>2021.0</v>
      </c>
      <c r="L6558" s="98" t="s">
        <v>630</v>
      </c>
      <c r="M6558" s="98">
        <v>2021.0</v>
      </c>
      <c r="N6558" s="98" t="s">
        <v>161</v>
      </c>
      <c r="O6558" s="65" t="str">
        <f t="shared" si="1"/>
        <v>108639060001</v>
      </c>
      <c r="P6558" s="65">
        <f t="shared" si="2"/>
        <v>9</v>
      </c>
      <c r="Q6558" s="65">
        <f t="shared" si="3"/>
        <v>3</v>
      </c>
      <c r="R6558" s="65" t="str">
        <f t="shared" si="12"/>
        <v>10.863.906/0001-93</v>
      </c>
      <c r="S6558" s="84"/>
      <c r="T6558" s="84" t="str">
        <f t="shared" si="10"/>
        <v/>
      </c>
      <c r="U6558" s="84" t="str">
        <f t="shared" si="11"/>
        <v/>
      </c>
      <c r="V6558" s="65" t="str">
        <f t="shared" si="5"/>
        <v/>
      </c>
      <c r="W6558" s="84"/>
      <c r="X6558" s="84"/>
      <c r="Y6558" s="85"/>
      <c r="Z6558" s="85"/>
      <c r="AA6558" s="65" t="str">
        <f t="shared" si="6"/>
        <v/>
      </c>
      <c r="AB6558" s="65" t="str">
        <f t="shared" si="7"/>
        <v/>
      </c>
      <c r="AC6558" s="86"/>
      <c r="AD6558" s="87" t="str">
        <f t="shared" si="8"/>
        <v/>
      </c>
      <c r="AE6558" s="84"/>
      <c r="AF6558" s="86">
        <f>IF(AC6558&gt;0,AC6558,'⚙️ Config'!$B$10)</f>
        <v>0.0075</v>
      </c>
      <c r="AG6558" s="88">
        <f t="shared" si="9"/>
        <v>8056.680975</v>
      </c>
      <c r="AH6558" s="88">
        <f>AG6558*'⚙️ Config'!$B$11</f>
        <v>40283.40488</v>
      </c>
      <c r="AI6558" s="88">
        <f>AH6558*'⚙️ Config'!$B$12</f>
        <v>12085.02146</v>
      </c>
      <c r="AJ6558" s="64"/>
      <c r="AK6558" s="84"/>
      <c r="AL6558" s="84"/>
      <c r="AM6558" s="84"/>
      <c r="AN6558" s="84"/>
      <c r="AO6558" s="84"/>
      <c r="AP6558" s="84"/>
      <c r="AQ6558" s="84"/>
    </row>
    <row r="6559" ht="15.0" customHeight="1">
      <c r="A6559" s="103">
        <v>6556.0</v>
      </c>
      <c r="B6559" s="104" t="s">
        <v>13661</v>
      </c>
      <c r="C6559" s="103" t="s">
        <v>141</v>
      </c>
      <c r="D6559" s="103" t="s">
        <v>13662</v>
      </c>
      <c r="E6559" s="105">
        <v>33.24</v>
      </c>
      <c r="F6559" s="103" t="s">
        <v>86</v>
      </c>
      <c r="G6559" s="103" t="s">
        <v>606</v>
      </c>
      <c r="H6559" s="106">
        <v>1074006.32</v>
      </c>
      <c r="I6559" s="103">
        <v>1.0</v>
      </c>
      <c r="J6559" s="107">
        <v>4.8</v>
      </c>
      <c r="K6559" s="104">
        <v>2021.0</v>
      </c>
      <c r="L6559" s="103" t="s">
        <v>448</v>
      </c>
      <c r="M6559" s="103">
        <v>2021.0</v>
      </c>
      <c r="N6559" s="103" t="s">
        <v>161</v>
      </c>
      <c r="O6559" s="65" t="str">
        <f t="shared" si="1"/>
        <v>167547820001</v>
      </c>
      <c r="P6559" s="65">
        <f t="shared" si="2"/>
        <v>9</v>
      </c>
      <c r="Q6559" s="65">
        <f t="shared" si="3"/>
        <v>4</v>
      </c>
      <c r="R6559" s="65" t="str">
        <f t="shared" si="12"/>
        <v>16.754.782/0001-94</v>
      </c>
      <c r="S6559" s="84"/>
      <c r="T6559" s="84" t="str">
        <f t="shared" si="10"/>
        <v/>
      </c>
      <c r="U6559" s="84" t="str">
        <f t="shared" si="11"/>
        <v/>
      </c>
      <c r="V6559" s="65" t="str">
        <f t="shared" si="5"/>
        <v/>
      </c>
      <c r="W6559" s="84"/>
      <c r="X6559" s="84"/>
      <c r="Y6559" s="85"/>
      <c r="Z6559" s="85"/>
      <c r="AA6559" s="65" t="str">
        <f t="shared" si="6"/>
        <v/>
      </c>
      <c r="AB6559" s="65" t="str">
        <f t="shared" si="7"/>
        <v/>
      </c>
      <c r="AC6559" s="86"/>
      <c r="AD6559" s="87" t="str">
        <f t="shared" si="8"/>
        <v/>
      </c>
      <c r="AE6559" s="84"/>
      <c r="AF6559" s="86">
        <f>IF(AC6559&gt;0,AC6559,'⚙️ Config'!$B$10)</f>
        <v>0.0075</v>
      </c>
      <c r="AG6559" s="88">
        <f t="shared" si="9"/>
        <v>8055.0474</v>
      </c>
      <c r="AH6559" s="88">
        <f>AG6559*'⚙️ Config'!$B$11</f>
        <v>40275.237</v>
      </c>
      <c r="AI6559" s="88">
        <f>AH6559*'⚙️ Config'!$B$12</f>
        <v>12082.5711</v>
      </c>
      <c r="AJ6559" s="64"/>
      <c r="AK6559" s="84"/>
      <c r="AL6559" s="84"/>
      <c r="AM6559" s="84"/>
      <c r="AN6559" s="84"/>
      <c r="AO6559" s="84"/>
      <c r="AP6559" s="84"/>
      <c r="AQ6559" s="84"/>
    </row>
    <row r="6560" ht="15.0" customHeight="1">
      <c r="A6560" s="98">
        <v>6557.0</v>
      </c>
      <c r="B6560" s="99" t="s">
        <v>13663</v>
      </c>
      <c r="C6560" s="98" t="s">
        <v>141</v>
      </c>
      <c r="D6560" s="98" t="s">
        <v>13664</v>
      </c>
      <c r="E6560" s="100">
        <v>33.24</v>
      </c>
      <c r="F6560" s="98" t="s">
        <v>86</v>
      </c>
      <c r="G6560" s="98" t="s">
        <v>606</v>
      </c>
      <c r="H6560" s="101">
        <v>1071529.2</v>
      </c>
      <c r="I6560" s="98">
        <v>1.0</v>
      </c>
      <c r="J6560" s="102">
        <v>4.8</v>
      </c>
      <c r="K6560" s="99">
        <v>2021.0</v>
      </c>
      <c r="L6560" s="98" t="s">
        <v>630</v>
      </c>
      <c r="M6560" s="98">
        <v>2021.0</v>
      </c>
      <c r="N6560" s="98" t="s">
        <v>161</v>
      </c>
      <c r="O6560" s="65" t="str">
        <f t="shared" si="1"/>
        <v>275879110001</v>
      </c>
      <c r="P6560" s="65">
        <f t="shared" si="2"/>
        <v>1</v>
      </c>
      <c r="Q6560" s="65">
        <f t="shared" si="3"/>
        <v>3</v>
      </c>
      <c r="R6560" s="65" t="str">
        <f t="shared" si="12"/>
        <v>27.587.911/0001-13</v>
      </c>
      <c r="S6560" s="84"/>
      <c r="T6560" s="84" t="str">
        <f t="shared" si="10"/>
        <v/>
      </c>
      <c r="U6560" s="84" t="str">
        <f t="shared" si="11"/>
        <v/>
      </c>
      <c r="V6560" s="65" t="str">
        <f t="shared" si="5"/>
        <v/>
      </c>
      <c r="W6560" s="84"/>
      <c r="X6560" s="84"/>
      <c r="Y6560" s="85"/>
      <c r="Z6560" s="85"/>
      <c r="AA6560" s="65" t="str">
        <f t="shared" si="6"/>
        <v/>
      </c>
      <c r="AB6560" s="65" t="str">
        <f t="shared" si="7"/>
        <v/>
      </c>
      <c r="AC6560" s="86"/>
      <c r="AD6560" s="87" t="str">
        <f t="shared" si="8"/>
        <v/>
      </c>
      <c r="AE6560" s="84"/>
      <c r="AF6560" s="86">
        <f>IF(AC6560&gt;0,AC6560,'⚙️ Config'!$B$10)</f>
        <v>0.0075</v>
      </c>
      <c r="AG6560" s="88">
        <f t="shared" si="9"/>
        <v>8036.469</v>
      </c>
      <c r="AH6560" s="88">
        <f>AG6560*'⚙️ Config'!$B$11</f>
        <v>40182.345</v>
      </c>
      <c r="AI6560" s="88">
        <f>AH6560*'⚙️ Config'!$B$12</f>
        <v>12054.7035</v>
      </c>
      <c r="AJ6560" s="64"/>
      <c r="AK6560" s="84"/>
      <c r="AL6560" s="84"/>
      <c r="AM6560" s="84"/>
      <c r="AN6560" s="84"/>
      <c r="AO6560" s="84"/>
      <c r="AP6560" s="84"/>
      <c r="AQ6560" s="84"/>
    </row>
    <row r="6561" ht="15.0" customHeight="1">
      <c r="A6561" s="98">
        <v>6558.0</v>
      </c>
      <c r="B6561" s="99" t="s">
        <v>13665</v>
      </c>
      <c r="C6561" s="98" t="s">
        <v>141</v>
      </c>
      <c r="D6561" s="98" t="s">
        <v>13666</v>
      </c>
      <c r="E6561" s="100">
        <v>32.76</v>
      </c>
      <c r="F6561" s="98" t="s">
        <v>86</v>
      </c>
      <c r="G6561" s="98" t="s">
        <v>606</v>
      </c>
      <c r="H6561" s="101">
        <v>1071233.59</v>
      </c>
      <c r="I6561" s="98">
        <v>1.0</v>
      </c>
      <c r="J6561" s="102">
        <v>5.0</v>
      </c>
      <c r="K6561" s="99">
        <v>2021.0</v>
      </c>
      <c r="L6561" s="98" t="s">
        <v>630</v>
      </c>
      <c r="M6561" s="98">
        <v>2021.0</v>
      </c>
      <c r="N6561" s="98" t="s">
        <v>161</v>
      </c>
      <c r="O6561" s="65" t="str">
        <f t="shared" si="1"/>
        <v>283063080001</v>
      </c>
      <c r="P6561" s="65">
        <f t="shared" si="2"/>
        <v>8</v>
      </c>
      <c r="Q6561" s="65">
        <f t="shared" si="3"/>
        <v>9</v>
      </c>
      <c r="R6561" s="65" t="str">
        <f t="shared" si="12"/>
        <v>28.306.308/0001-89</v>
      </c>
      <c r="S6561" s="84"/>
      <c r="T6561" s="84" t="str">
        <f t="shared" si="10"/>
        <v/>
      </c>
      <c r="U6561" s="84" t="str">
        <f t="shared" si="11"/>
        <v/>
      </c>
      <c r="V6561" s="65" t="str">
        <f t="shared" si="5"/>
        <v/>
      </c>
      <c r="W6561" s="84"/>
      <c r="X6561" s="84"/>
      <c r="Y6561" s="85"/>
      <c r="Z6561" s="85"/>
      <c r="AA6561" s="65" t="str">
        <f t="shared" si="6"/>
        <v/>
      </c>
      <c r="AB6561" s="65" t="str">
        <f t="shared" si="7"/>
        <v/>
      </c>
      <c r="AC6561" s="86"/>
      <c r="AD6561" s="87" t="str">
        <f t="shared" si="8"/>
        <v/>
      </c>
      <c r="AE6561" s="84"/>
      <c r="AF6561" s="86">
        <f>IF(AC6561&gt;0,AC6561,'⚙️ Config'!$B$10)</f>
        <v>0.0075</v>
      </c>
      <c r="AG6561" s="88">
        <f t="shared" si="9"/>
        <v>8034.251925</v>
      </c>
      <c r="AH6561" s="88">
        <f>AG6561*'⚙️ Config'!$B$11</f>
        <v>40171.25963</v>
      </c>
      <c r="AI6561" s="88">
        <f>AH6561*'⚙️ Config'!$B$12</f>
        <v>12051.37789</v>
      </c>
      <c r="AJ6561" s="64"/>
      <c r="AK6561" s="84"/>
      <c r="AL6561" s="84"/>
      <c r="AM6561" s="84"/>
      <c r="AN6561" s="84"/>
      <c r="AO6561" s="84"/>
      <c r="AP6561" s="84"/>
      <c r="AQ6561" s="84"/>
    </row>
    <row r="6562" ht="15.0" customHeight="1">
      <c r="A6562" s="103">
        <v>6559.0</v>
      </c>
      <c r="B6562" s="104" t="s">
        <v>13667</v>
      </c>
      <c r="C6562" s="103" t="s">
        <v>141</v>
      </c>
      <c r="D6562" s="103" t="s">
        <v>13668</v>
      </c>
      <c r="E6562" s="105">
        <v>33.49</v>
      </c>
      <c r="F6562" s="103" t="s">
        <v>86</v>
      </c>
      <c r="G6562" s="103" t="s">
        <v>606</v>
      </c>
      <c r="H6562" s="106">
        <v>1070509.42</v>
      </c>
      <c r="I6562" s="103">
        <v>1.0</v>
      </c>
      <c r="J6562" s="107">
        <v>4.7</v>
      </c>
      <c r="K6562" s="104">
        <v>2021.0</v>
      </c>
      <c r="L6562" s="103" t="s">
        <v>448</v>
      </c>
      <c r="M6562" s="103">
        <v>2021.0</v>
      </c>
      <c r="N6562" s="103" t="s">
        <v>161</v>
      </c>
      <c r="O6562" s="65" t="str">
        <f t="shared" si="1"/>
        <v>124873550001</v>
      </c>
      <c r="P6562" s="65">
        <f t="shared" si="2"/>
        <v>3</v>
      </c>
      <c r="Q6562" s="65">
        <f t="shared" si="3"/>
        <v>6</v>
      </c>
      <c r="R6562" s="65" t="str">
        <f t="shared" si="12"/>
        <v>12.487.355/0001-36</v>
      </c>
      <c r="S6562" s="84"/>
      <c r="T6562" s="84" t="str">
        <f t="shared" si="10"/>
        <v/>
      </c>
      <c r="U6562" s="84" t="str">
        <f t="shared" si="11"/>
        <v/>
      </c>
      <c r="V6562" s="65" t="str">
        <f t="shared" si="5"/>
        <v/>
      </c>
      <c r="W6562" s="84"/>
      <c r="X6562" s="84"/>
      <c r="Y6562" s="85"/>
      <c r="Z6562" s="85"/>
      <c r="AA6562" s="65" t="str">
        <f t="shared" si="6"/>
        <v/>
      </c>
      <c r="AB6562" s="65" t="str">
        <f t="shared" si="7"/>
        <v/>
      </c>
      <c r="AC6562" s="86"/>
      <c r="AD6562" s="87" t="str">
        <f t="shared" si="8"/>
        <v/>
      </c>
      <c r="AE6562" s="84"/>
      <c r="AF6562" s="86">
        <f>IF(AC6562&gt;0,AC6562,'⚙️ Config'!$B$10)</f>
        <v>0.0075</v>
      </c>
      <c r="AG6562" s="88">
        <f t="shared" si="9"/>
        <v>8028.82065</v>
      </c>
      <c r="AH6562" s="88">
        <f>AG6562*'⚙️ Config'!$B$11</f>
        <v>40144.10325</v>
      </c>
      <c r="AI6562" s="88">
        <f>AH6562*'⚙️ Config'!$B$12</f>
        <v>12043.23098</v>
      </c>
      <c r="AJ6562" s="64"/>
      <c r="AK6562" s="84"/>
      <c r="AL6562" s="84"/>
      <c r="AM6562" s="84"/>
      <c r="AN6562" s="84"/>
      <c r="AO6562" s="84"/>
      <c r="AP6562" s="84"/>
      <c r="AQ6562" s="84"/>
    </row>
    <row r="6563" ht="15.0" customHeight="1">
      <c r="A6563" s="103">
        <v>6560.0</v>
      </c>
      <c r="B6563" s="104" t="s">
        <v>13669</v>
      </c>
      <c r="C6563" s="103" t="s">
        <v>141</v>
      </c>
      <c r="D6563" s="103" t="s">
        <v>13670</v>
      </c>
      <c r="E6563" s="105">
        <v>33.49</v>
      </c>
      <c r="F6563" s="103" t="s">
        <v>86</v>
      </c>
      <c r="G6563" s="103" t="s">
        <v>606</v>
      </c>
      <c r="H6563" s="106">
        <v>1070415.46</v>
      </c>
      <c r="I6563" s="103">
        <v>1.0</v>
      </c>
      <c r="J6563" s="107">
        <v>4.7</v>
      </c>
      <c r="K6563" s="104">
        <v>2021.0</v>
      </c>
      <c r="L6563" s="103" t="s">
        <v>630</v>
      </c>
      <c r="M6563" s="103">
        <v>2021.0</v>
      </c>
      <c r="N6563" s="103" t="s">
        <v>161</v>
      </c>
      <c r="O6563" s="65" t="str">
        <f t="shared" si="1"/>
        <v>059471290001</v>
      </c>
      <c r="P6563" s="65">
        <f t="shared" si="2"/>
        <v>2</v>
      </c>
      <c r="Q6563" s="65">
        <f t="shared" si="3"/>
        <v>5</v>
      </c>
      <c r="R6563" s="65" t="str">
        <f t="shared" si="12"/>
        <v>05.947.129/0001-25</v>
      </c>
      <c r="S6563" s="84"/>
      <c r="T6563" s="84" t="str">
        <f t="shared" si="10"/>
        <v/>
      </c>
      <c r="U6563" s="84" t="str">
        <f t="shared" si="11"/>
        <v/>
      </c>
      <c r="V6563" s="65" t="str">
        <f t="shared" si="5"/>
        <v/>
      </c>
      <c r="W6563" s="84"/>
      <c r="X6563" s="84"/>
      <c r="Y6563" s="85"/>
      <c r="Z6563" s="85"/>
      <c r="AA6563" s="65" t="str">
        <f t="shared" si="6"/>
        <v/>
      </c>
      <c r="AB6563" s="65" t="str">
        <f t="shared" si="7"/>
        <v/>
      </c>
      <c r="AC6563" s="86"/>
      <c r="AD6563" s="87" t="str">
        <f t="shared" si="8"/>
        <v/>
      </c>
      <c r="AE6563" s="84"/>
      <c r="AF6563" s="86">
        <f>IF(AC6563&gt;0,AC6563,'⚙️ Config'!$B$10)</f>
        <v>0.0075</v>
      </c>
      <c r="AG6563" s="88">
        <f t="shared" si="9"/>
        <v>8028.11595</v>
      </c>
      <c r="AH6563" s="88">
        <f>AG6563*'⚙️ Config'!$B$11</f>
        <v>40140.57975</v>
      </c>
      <c r="AI6563" s="88">
        <f>AH6563*'⚙️ Config'!$B$12</f>
        <v>12042.17393</v>
      </c>
      <c r="AJ6563" s="64"/>
      <c r="AK6563" s="84"/>
      <c r="AL6563" s="84"/>
      <c r="AM6563" s="84"/>
      <c r="AN6563" s="84"/>
      <c r="AO6563" s="84"/>
      <c r="AP6563" s="84"/>
      <c r="AQ6563" s="84"/>
    </row>
    <row r="6564" ht="15.0" customHeight="1">
      <c r="A6564" s="98">
        <v>6561.0</v>
      </c>
      <c r="B6564" s="99" t="s">
        <v>13671</v>
      </c>
      <c r="C6564" s="98" t="s">
        <v>141</v>
      </c>
      <c r="D6564" s="98" t="s">
        <v>13672</v>
      </c>
      <c r="E6564" s="100">
        <v>33.49</v>
      </c>
      <c r="F6564" s="98" t="s">
        <v>86</v>
      </c>
      <c r="G6564" s="98" t="s">
        <v>606</v>
      </c>
      <c r="H6564" s="101">
        <v>1069363.63</v>
      </c>
      <c r="I6564" s="98">
        <v>1.0</v>
      </c>
      <c r="J6564" s="102">
        <v>4.7</v>
      </c>
      <c r="K6564" s="99">
        <v>2021.0</v>
      </c>
      <c r="L6564" s="98" t="s">
        <v>630</v>
      </c>
      <c r="M6564" s="98">
        <v>2021.0</v>
      </c>
      <c r="N6564" s="98" t="s">
        <v>145</v>
      </c>
      <c r="O6564" s="65" t="str">
        <f t="shared" si="1"/>
        <v>200484130001</v>
      </c>
      <c r="P6564" s="65">
        <f t="shared" si="2"/>
        <v>5</v>
      </c>
      <c r="Q6564" s="65">
        <f t="shared" si="3"/>
        <v>3</v>
      </c>
      <c r="R6564" s="65" t="str">
        <f t="shared" si="12"/>
        <v>20.048.413/0001-53</v>
      </c>
      <c r="S6564" s="84"/>
      <c r="T6564" s="84" t="str">
        <f t="shared" si="10"/>
        <v/>
      </c>
      <c r="U6564" s="84" t="str">
        <f t="shared" si="11"/>
        <v/>
      </c>
      <c r="V6564" s="65" t="str">
        <f t="shared" si="5"/>
        <v/>
      </c>
      <c r="W6564" s="84"/>
      <c r="X6564" s="84"/>
      <c r="Y6564" s="85"/>
      <c r="Z6564" s="85"/>
      <c r="AA6564" s="65" t="str">
        <f t="shared" si="6"/>
        <v/>
      </c>
      <c r="AB6564" s="65" t="str">
        <f t="shared" si="7"/>
        <v/>
      </c>
      <c r="AC6564" s="86"/>
      <c r="AD6564" s="87" t="str">
        <f t="shared" si="8"/>
        <v/>
      </c>
      <c r="AE6564" s="84"/>
      <c r="AF6564" s="86">
        <f>IF(AC6564&gt;0,AC6564,'⚙️ Config'!$B$10)</f>
        <v>0.0075</v>
      </c>
      <c r="AG6564" s="88">
        <f t="shared" si="9"/>
        <v>8020.227225</v>
      </c>
      <c r="AH6564" s="88">
        <f>AG6564*'⚙️ Config'!$B$11</f>
        <v>40101.13613</v>
      </c>
      <c r="AI6564" s="88">
        <f>AH6564*'⚙️ Config'!$B$12</f>
        <v>12030.34084</v>
      </c>
      <c r="AJ6564" s="64"/>
      <c r="AK6564" s="84"/>
      <c r="AL6564" s="84"/>
      <c r="AM6564" s="84"/>
      <c r="AN6564" s="84"/>
      <c r="AO6564" s="84"/>
      <c r="AP6564" s="84"/>
      <c r="AQ6564" s="84"/>
    </row>
    <row r="6565" ht="15.0" customHeight="1">
      <c r="A6565" s="98">
        <v>6562.0</v>
      </c>
      <c r="B6565" s="99" t="s">
        <v>13673</v>
      </c>
      <c r="C6565" s="98" t="s">
        <v>141</v>
      </c>
      <c r="D6565" s="98" t="s">
        <v>13674</v>
      </c>
      <c r="E6565" s="100">
        <v>33.75</v>
      </c>
      <c r="F6565" s="98" t="s">
        <v>86</v>
      </c>
      <c r="G6565" s="98" t="s">
        <v>606</v>
      </c>
      <c r="H6565" s="101">
        <v>1069158.17</v>
      </c>
      <c r="I6565" s="98">
        <v>1.0</v>
      </c>
      <c r="J6565" s="102">
        <v>4.6</v>
      </c>
      <c r="K6565" s="99">
        <v>2021.0</v>
      </c>
      <c r="L6565" s="98" t="s">
        <v>630</v>
      </c>
      <c r="M6565" s="98">
        <v>2021.0</v>
      </c>
      <c r="N6565" s="98" t="s">
        <v>161</v>
      </c>
      <c r="O6565" s="65" t="str">
        <f t="shared" si="1"/>
        <v>143736960001</v>
      </c>
      <c r="P6565" s="65">
        <f t="shared" si="2"/>
        <v>0</v>
      </c>
      <c r="Q6565" s="65">
        <f t="shared" si="3"/>
        <v>6</v>
      </c>
      <c r="R6565" s="65" t="str">
        <f t="shared" si="12"/>
        <v>14.373.696/0001-06</v>
      </c>
      <c r="S6565" s="84"/>
      <c r="T6565" s="84" t="str">
        <f t="shared" si="10"/>
        <v/>
      </c>
      <c r="U6565" s="84" t="str">
        <f t="shared" si="11"/>
        <v/>
      </c>
      <c r="V6565" s="65" t="str">
        <f t="shared" si="5"/>
        <v/>
      </c>
      <c r="W6565" s="84"/>
      <c r="X6565" s="84"/>
      <c r="Y6565" s="85"/>
      <c r="Z6565" s="85"/>
      <c r="AA6565" s="65" t="str">
        <f t="shared" si="6"/>
        <v/>
      </c>
      <c r="AB6565" s="65" t="str">
        <f t="shared" si="7"/>
        <v/>
      </c>
      <c r="AC6565" s="86"/>
      <c r="AD6565" s="87" t="str">
        <f t="shared" si="8"/>
        <v/>
      </c>
      <c r="AE6565" s="84"/>
      <c r="AF6565" s="86">
        <f>IF(AC6565&gt;0,AC6565,'⚙️ Config'!$B$10)</f>
        <v>0.0075</v>
      </c>
      <c r="AG6565" s="88">
        <f t="shared" si="9"/>
        <v>8018.686275</v>
      </c>
      <c r="AH6565" s="88">
        <f>AG6565*'⚙️ Config'!$B$11</f>
        <v>40093.43138</v>
      </c>
      <c r="AI6565" s="88">
        <f>AH6565*'⚙️ Config'!$B$12</f>
        <v>12028.02941</v>
      </c>
      <c r="AJ6565" s="64"/>
      <c r="AK6565" s="84"/>
      <c r="AL6565" s="84"/>
      <c r="AM6565" s="84"/>
      <c r="AN6565" s="84"/>
      <c r="AO6565" s="84"/>
      <c r="AP6565" s="84"/>
      <c r="AQ6565" s="84"/>
    </row>
    <row r="6566" ht="15.0" customHeight="1">
      <c r="A6566" s="98">
        <v>6563.0</v>
      </c>
      <c r="B6566" s="99" t="s">
        <v>13675</v>
      </c>
      <c r="C6566" s="98" t="s">
        <v>141</v>
      </c>
      <c r="D6566" s="98" t="s">
        <v>13676</v>
      </c>
      <c r="E6566" s="100">
        <v>32.76</v>
      </c>
      <c r="F6566" s="98" t="s">
        <v>86</v>
      </c>
      <c r="G6566" s="98" t="s">
        <v>606</v>
      </c>
      <c r="H6566" s="101">
        <v>1068492.38</v>
      </c>
      <c r="I6566" s="98">
        <v>1.0</v>
      </c>
      <c r="J6566" s="102">
        <v>5.0</v>
      </c>
      <c r="K6566" s="99">
        <v>2021.0</v>
      </c>
      <c r="L6566" s="98" t="s">
        <v>630</v>
      </c>
      <c r="M6566" s="98">
        <v>2021.0</v>
      </c>
      <c r="N6566" s="98" t="s">
        <v>161</v>
      </c>
      <c r="O6566" s="65" t="str">
        <f t="shared" si="1"/>
        <v>025266230001</v>
      </c>
      <c r="P6566" s="65">
        <f t="shared" si="2"/>
        <v>2</v>
      </c>
      <c r="Q6566" s="65">
        <f t="shared" si="3"/>
        <v>8</v>
      </c>
      <c r="R6566" s="65" t="str">
        <f t="shared" si="12"/>
        <v>02.526.623/0001-28</v>
      </c>
      <c r="S6566" s="84"/>
      <c r="T6566" s="84" t="str">
        <f t="shared" si="10"/>
        <v/>
      </c>
      <c r="U6566" s="84" t="str">
        <f t="shared" si="11"/>
        <v/>
      </c>
      <c r="V6566" s="65" t="str">
        <f t="shared" si="5"/>
        <v/>
      </c>
      <c r="W6566" s="84"/>
      <c r="X6566" s="84"/>
      <c r="Y6566" s="85"/>
      <c r="Z6566" s="85"/>
      <c r="AA6566" s="65" t="str">
        <f t="shared" si="6"/>
        <v/>
      </c>
      <c r="AB6566" s="65" t="str">
        <f t="shared" si="7"/>
        <v/>
      </c>
      <c r="AC6566" s="86"/>
      <c r="AD6566" s="87" t="str">
        <f t="shared" si="8"/>
        <v/>
      </c>
      <c r="AE6566" s="84"/>
      <c r="AF6566" s="86">
        <f>IF(AC6566&gt;0,AC6566,'⚙️ Config'!$B$10)</f>
        <v>0.0075</v>
      </c>
      <c r="AG6566" s="88">
        <f t="shared" si="9"/>
        <v>8013.69285</v>
      </c>
      <c r="AH6566" s="88">
        <f>AG6566*'⚙️ Config'!$B$11</f>
        <v>40068.46425</v>
      </c>
      <c r="AI6566" s="88">
        <f>AH6566*'⚙️ Config'!$B$12</f>
        <v>12020.53928</v>
      </c>
      <c r="AJ6566" s="64"/>
      <c r="AK6566" s="84"/>
      <c r="AL6566" s="84"/>
      <c r="AM6566" s="84"/>
      <c r="AN6566" s="84"/>
      <c r="AO6566" s="84"/>
      <c r="AP6566" s="84"/>
      <c r="AQ6566" s="84"/>
    </row>
    <row r="6567" ht="15.0" customHeight="1">
      <c r="A6567" s="103">
        <v>6564.0</v>
      </c>
      <c r="B6567" s="104" t="s">
        <v>13677</v>
      </c>
      <c r="C6567" s="103" t="s">
        <v>141</v>
      </c>
      <c r="D6567" s="103" t="s">
        <v>13678</v>
      </c>
      <c r="E6567" s="105">
        <v>33.49</v>
      </c>
      <c r="F6567" s="103" t="s">
        <v>86</v>
      </c>
      <c r="G6567" s="103" t="s">
        <v>606</v>
      </c>
      <c r="H6567" s="106">
        <v>1066315.1</v>
      </c>
      <c r="I6567" s="103">
        <v>1.0</v>
      </c>
      <c r="J6567" s="107">
        <v>4.7</v>
      </c>
      <c r="K6567" s="104">
        <v>2021.0</v>
      </c>
      <c r="L6567" s="103" t="s">
        <v>630</v>
      </c>
      <c r="M6567" s="103">
        <v>2021.0</v>
      </c>
      <c r="N6567" s="103" t="s">
        <v>342</v>
      </c>
      <c r="O6567" s="65" t="str">
        <f t="shared" si="1"/>
        <v>138613410001</v>
      </c>
      <c r="P6567" s="65">
        <f t="shared" si="2"/>
        <v>0</v>
      </c>
      <c r="Q6567" s="65">
        <f t="shared" si="3"/>
        <v>1</v>
      </c>
      <c r="R6567" s="65" t="str">
        <f t="shared" si="12"/>
        <v>13.861.341/0001-01</v>
      </c>
      <c r="S6567" s="84"/>
      <c r="T6567" s="84" t="str">
        <f t="shared" si="10"/>
        <v/>
      </c>
      <c r="U6567" s="84" t="str">
        <f t="shared" si="11"/>
        <v/>
      </c>
      <c r="V6567" s="65" t="str">
        <f t="shared" si="5"/>
        <v/>
      </c>
      <c r="W6567" s="84"/>
      <c r="X6567" s="84"/>
      <c r="Y6567" s="85"/>
      <c r="Z6567" s="85"/>
      <c r="AA6567" s="65" t="str">
        <f t="shared" si="6"/>
        <v/>
      </c>
      <c r="AB6567" s="65" t="str">
        <f t="shared" si="7"/>
        <v/>
      </c>
      <c r="AC6567" s="86"/>
      <c r="AD6567" s="87" t="str">
        <f t="shared" si="8"/>
        <v/>
      </c>
      <c r="AE6567" s="84"/>
      <c r="AF6567" s="86">
        <f>IF(AC6567&gt;0,AC6567,'⚙️ Config'!$B$10)</f>
        <v>0.0075</v>
      </c>
      <c r="AG6567" s="88">
        <f t="shared" si="9"/>
        <v>7997.36325</v>
      </c>
      <c r="AH6567" s="88">
        <f>AG6567*'⚙️ Config'!$B$11</f>
        <v>39986.81625</v>
      </c>
      <c r="AI6567" s="88">
        <f>AH6567*'⚙️ Config'!$B$12</f>
        <v>11996.04488</v>
      </c>
      <c r="AJ6567" s="64"/>
      <c r="AK6567" s="84"/>
      <c r="AL6567" s="84"/>
      <c r="AM6567" s="84"/>
      <c r="AN6567" s="84"/>
      <c r="AO6567" s="84"/>
      <c r="AP6567" s="84"/>
      <c r="AQ6567" s="84"/>
    </row>
    <row r="6568" ht="15.0" customHeight="1">
      <c r="A6568" s="103">
        <v>6565.0</v>
      </c>
      <c r="B6568" s="104" t="s">
        <v>13679</v>
      </c>
      <c r="C6568" s="103" t="s">
        <v>141</v>
      </c>
      <c r="D6568" s="103" t="s">
        <v>13680</v>
      </c>
      <c r="E6568" s="105">
        <v>33.75</v>
      </c>
      <c r="F6568" s="103" t="s">
        <v>86</v>
      </c>
      <c r="G6568" s="103" t="s">
        <v>606</v>
      </c>
      <c r="H6568" s="106">
        <v>1066278.36</v>
      </c>
      <c r="I6568" s="103">
        <v>1.0</v>
      </c>
      <c r="J6568" s="107">
        <v>4.6</v>
      </c>
      <c r="K6568" s="104">
        <v>2021.0</v>
      </c>
      <c r="L6568" s="103" t="s">
        <v>630</v>
      </c>
      <c r="M6568" s="103">
        <v>2021.0</v>
      </c>
      <c r="N6568" s="103" t="s">
        <v>145</v>
      </c>
      <c r="O6568" s="65" t="str">
        <f t="shared" si="1"/>
        <v>116144770001</v>
      </c>
      <c r="P6568" s="65">
        <f t="shared" si="2"/>
        <v>8</v>
      </c>
      <c r="Q6568" s="65">
        <f t="shared" si="3"/>
        <v>3</v>
      </c>
      <c r="R6568" s="65" t="str">
        <f t="shared" si="12"/>
        <v>11.614.477/0001-83</v>
      </c>
      <c r="S6568" s="84"/>
      <c r="T6568" s="84" t="str">
        <f t="shared" si="10"/>
        <v/>
      </c>
      <c r="U6568" s="84" t="str">
        <f t="shared" si="11"/>
        <v/>
      </c>
      <c r="V6568" s="65" t="str">
        <f t="shared" si="5"/>
        <v/>
      </c>
      <c r="W6568" s="84"/>
      <c r="X6568" s="84"/>
      <c r="Y6568" s="85"/>
      <c r="Z6568" s="85"/>
      <c r="AA6568" s="65" t="str">
        <f t="shared" si="6"/>
        <v/>
      </c>
      <c r="AB6568" s="65" t="str">
        <f t="shared" si="7"/>
        <v/>
      </c>
      <c r="AC6568" s="86"/>
      <c r="AD6568" s="87" t="str">
        <f t="shared" si="8"/>
        <v/>
      </c>
      <c r="AE6568" s="84"/>
      <c r="AF6568" s="86">
        <f>IF(AC6568&gt;0,AC6568,'⚙️ Config'!$B$10)</f>
        <v>0.0075</v>
      </c>
      <c r="AG6568" s="88">
        <f t="shared" si="9"/>
        <v>7997.0877</v>
      </c>
      <c r="AH6568" s="88">
        <f>AG6568*'⚙️ Config'!$B$11</f>
        <v>39985.4385</v>
      </c>
      <c r="AI6568" s="88">
        <f>AH6568*'⚙️ Config'!$B$12</f>
        <v>11995.63155</v>
      </c>
      <c r="AJ6568" s="64"/>
      <c r="AK6568" s="84"/>
      <c r="AL6568" s="84"/>
      <c r="AM6568" s="84"/>
      <c r="AN6568" s="84"/>
      <c r="AO6568" s="84"/>
      <c r="AP6568" s="84"/>
      <c r="AQ6568" s="84"/>
    </row>
    <row r="6569" ht="15.0" customHeight="1">
      <c r="A6569" s="103">
        <v>6566.0</v>
      </c>
      <c r="B6569" s="104" t="s">
        <v>13681</v>
      </c>
      <c r="C6569" s="103" t="s">
        <v>141</v>
      </c>
      <c r="D6569" s="103" t="s">
        <v>13682</v>
      </c>
      <c r="E6569" s="105">
        <v>33.49</v>
      </c>
      <c r="F6569" s="103" t="s">
        <v>86</v>
      </c>
      <c r="G6569" s="103" t="s">
        <v>606</v>
      </c>
      <c r="H6569" s="106">
        <v>1065769.66</v>
      </c>
      <c r="I6569" s="103">
        <v>1.0</v>
      </c>
      <c r="J6569" s="107">
        <v>4.7</v>
      </c>
      <c r="K6569" s="104">
        <v>2021.0</v>
      </c>
      <c r="L6569" s="103" t="s">
        <v>295</v>
      </c>
      <c r="M6569" s="103">
        <v>2021.0</v>
      </c>
      <c r="N6569" s="103" t="s">
        <v>161</v>
      </c>
      <c r="O6569" s="65" t="str">
        <f t="shared" si="1"/>
        <v>690018570001</v>
      </c>
      <c r="P6569" s="65">
        <f t="shared" si="2"/>
        <v>2</v>
      </c>
      <c r="Q6569" s="65">
        <f t="shared" si="3"/>
        <v>2</v>
      </c>
      <c r="R6569" s="65" t="str">
        <f t="shared" si="12"/>
        <v>69.001.857/0001-22</v>
      </c>
      <c r="S6569" s="84"/>
      <c r="T6569" s="84" t="str">
        <f t="shared" si="10"/>
        <v/>
      </c>
      <c r="U6569" s="84" t="str">
        <f t="shared" si="11"/>
        <v/>
      </c>
      <c r="V6569" s="65" t="str">
        <f t="shared" si="5"/>
        <v/>
      </c>
      <c r="W6569" s="84"/>
      <c r="X6569" s="84"/>
      <c r="Y6569" s="85"/>
      <c r="Z6569" s="85"/>
      <c r="AA6569" s="65" t="str">
        <f t="shared" si="6"/>
        <v/>
      </c>
      <c r="AB6569" s="65" t="str">
        <f t="shared" si="7"/>
        <v/>
      </c>
      <c r="AC6569" s="86"/>
      <c r="AD6569" s="87" t="str">
        <f t="shared" si="8"/>
        <v/>
      </c>
      <c r="AE6569" s="84"/>
      <c r="AF6569" s="86">
        <f>IF(AC6569&gt;0,AC6569,'⚙️ Config'!$B$10)</f>
        <v>0.0075</v>
      </c>
      <c r="AG6569" s="88">
        <f t="shared" si="9"/>
        <v>7993.27245</v>
      </c>
      <c r="AH6569" s="88">
        <f>AG6569*'⚙️ Config'!$B$11</f>
        <v>39966.36225</v>
      </c>
      <c r="AI6569" s="88">
        <f>AH6569*'⚙️ Config'!$B$12</f>
        <v>11989.90868</v>
      </c>
      <c r="AJ6569" s="64"/>
      <c r="AK6569" s="84"/>
      <c r="AL6569" s="84"/>
      <c r="AM6569" s="84"/>
      <c r="AN6569" s="84"/>
      <c r="AO6569" s="84"/>
      <c r="AP6569" s="84"/>
      <c r="AQ6569" s="84"/>
    </row>
    <row r="6570" ht="15.0" customHeight="1">
      <c r="A6570" s="103">
        <v>6567.0</v>
      </c>
      <c r="B6570" s="104" t="s">
        <v>13683</v>
      </c>
      <c r="C6570" s="103" t="s">
        <v>141</v>
      </c>
      <c r="D6570" s="103" t="s">
        <v>13684</v>
      </c>
      <c r="E6570" s="105">
        <v>33.49</v>
      </c>
      <c r="F6570" s="103" t="s">
        <v>86</v>
      </c>
      <c r="G6570" s="103" t="s">
        <v>606</v>
      </c>
      <c r="H6570" s="106">
        <v>1065560.5</v>
      </c>
      <c r="I6570" s="103">
        <v>1.0</v>
      </c>
      <c r="J6570" s="107">
        <v>4.7</v>
      </c>
      <c r="K6570" s="104">
        <v>2021.0</v>
      </c>
      <c r="L6570" s="103" t="s">
        <v>448</v>
      </c>
      <c r="M6570" s="103">
        <v>2021.0</v>
      </c>
      <c r="N6570" s="103" t="s">
        <v>161</v>
      </c>
      <c r="O6570" s="65" t="str">
        <f t="shared" si="1"/>
        <v>130036130001</v>
      </c>
      <c r="P6570" s="65">
        <f t="shared" si="2"/>
        <v>2</v>
      </c>
      <c r="Q6570" s="65">
        <f t="shared" si="3"/>
        <v>4</v>
      </c>
      <c r="R6570" s="65" t="str">
        <f t="shared" si="12"/>
        <v>13.003.613/0001-24</v>
      </c>
      <c r="S6570" s="84"/>
      <c r="T6570" s="84" t="str">
        <f t="shared" si="10"/>
        <v/>
      </c>
      <c r="U6570" s="84" t="str">
        <f t="shared" si="11"/>
        <v/>
      </c>
      <c r="V6570" s="65" t="str">
        <f t="shared" si="5"/>
        <v/>
      </c>
      <c r="W6570" s="84"/>
      <c r="X6570" s="84"/>
      <c r="Y6570" s="85"/>
      <c r="Z6570" s="85"/>
      <c r="AA6570" s="65" t="str">
        <f t="shared" si="6"/>
        <v/>
      </c>
      <c r="AB6570" s="65" t="str">
        <f t="shared" si="7"/>
        <v/>
      </c>
      <c r="AC6570" s="86"/>
      <c r="AD6570" s="87" t="str">
        <f t="shared" si="8"/>
        <v/>
      </c>
      <c r="AE6570" s="84"/>
      <c r="AF6570" s="86">
        <f>IF(AC6570&gt;0,AC6570,'⚙️ Config'!$B$10)</f>
        <v>0.0075</v>
      </c>
      <c r="AG6570" s="88">
        <f t="shared" si="9"/>
        <v>7991.70375</v>
      </c>
      <c r="AH6570" s="88">
        <f>AG6570*'⚙️ Config'!$B$11</f>
        <v>39958.51875</v>
      </c>
      <c r="AI6570" s="88">
        <f>AH6570*'⚙️ Config'!$B$12</f>
        <v>11987.55563</v>
      </c>
      <c r="AJ6570" s="64"/>
      <c r="AK6570" s="84"/>
      <c r="AL6570" s="84"/>
      <c r="AM6570" s="84"/>
      <c r="AN6570" s="84"/>
      <c r="AO6570" s="84"/>
      <c r="AP6570" s="84"/>
      <c r="AQ6570" s="84"/>
    </row>
    <row r="6571" ht="15.0" customHeight="1">
      <c r="A6571" s="98">
        <v>6568.0</v>
      </c>
      <c r="B6571" s="99" t="s">
        <v>13685</v>
      </c>
      <c r="C6571" s="98" t="s">
        <v>141</v>
      </c>
      <c r="D6571" s="98" t="s">
        <v>13686</v>
      </c>
      <c r="E6571" s="100">
        <v>34.03</v>
      </c>
      <c r="F6571" s="98" t="s">
        <v>86</v>
      </c>
      <c r="G6571" s="98" t="s">
        <v>606</v>
      </c>
      <c r="H6571" s="101">
        <v>1065266.01</v>
      </c>
      <c r="I6571" s="98">
        <v>1.0</v>
      </c>
      <c r="J6571" s="102">
        <v>4.5</v>
      </c>
      <c r="K6571" s="99">
        <v>2021.0</v>
      </c>
      <c r="L6571" s="98" t="s">
        <v>630</v>
      </c>
      <c r="M6571" s="98">
        <v>2021.0</v>
      </c>
      <c r="N6571" s="98" t="s">
        <v>161</v>
      </c>
      <c r="O6571" s="65" t="str">
        <f t="shared" si="1"/>
        <v>214746700001</v>
      </c>
      <c r="P6571" s="65">
        <f t="shared" si="2"/>
        <v>1</v>
      </c>
      <c r="Q6571" s="65">
        <f t="shared" si="3"/>
        <v>0</v>
      </c>
      <c r="R6571" s="65" t="str">
        <f t="shared" si="12"/>
        <v>21.474.670/0001-10</v>
      </c>
      <c r="S6571" s="84"/>
      <c r="T6571" s="84" t="str">
        <f t="shared" si="10"/>
        <v/>
      </c>
      <c r="U6571" s="84" t="str">
        <f t="shared" si="11"/>
        <v/>
      </c>
      <c r="V6571" s="65" t="str">
        <f t="shared" si="5"/>
        <v/>
      </c>
      <c r="W6571" s="84"/>
      <c r="X6571" s="84"/>
      <c r="Y6571" s="85"/>
      <c r="Z6571" s="85"/>
      <c r="AA6571" s="65" t="str">
        <f t="shared" si="6"/>
        <v/>
      </c>
      <c r="AB6571" s="65" t="str">
        <f t="shared" si="7"/>
        <v/>
      </c>
      <c r="AC6571" s="86"/>
      <c r="AD6571" s="87" t="str">
        <f t="shared" si="8"/>
        <v/>
      </c>
      <c r="AE6571" s="84"/>
      <c r="AF6571" s="86">
        <f>IF(AC6571&gt;0,AC6571,'⚙️ Config'!$B$10)</f>
        <v>0.0075</v>
      </c>
      <c r="AG6571" s="88">
        <f t="shared" si="9"/>
        <v>7989.495075</v>
      </c>
      <c r="AH6571" s="88">
        <f>AG6571*'⚙️ Config'!$B$11</f>
        <v>39947.47538</v>
      </c>
      <c r="AI6571" s="88">
        <f>AH6571*'⚙️ Config'!$B$12</f>
        <v>11984.24261</v>
      </c>
      <c r="AJ6571" s="64"/>
      <c r="AK6571" s="84"/>
      <c r="AL6571" s="84"/>
      <c r="AM6571" s="84"/>
      <c r="AN6571" s="84"/>
      <c r="AO6571" s="84"/>
      <c r="AP6571" s="84"/>
      <c r="AQ6571" s="84"/>
    </row>
    <row r="6572" ht="15.0" customHeight="1">
      <c r="A6572" s="98">
        <v>6569.0</v>
      </c>
      <c r="B6572" s="99" t="s">
        <v>13687</v>
      </c>
      <c r="C6572" s="98" t="s">
        <v>141</v>
      </c>
      <c r="D6572" s="98" t="s">
        <v>13688</v>
      </c>
      <c r="E6572" s="100">
        <v>32.99</v>
      </c>
      <c r="F6572" s="98" t="s">
        <v>86</v>
      </c>
      <c r="G6572" s="98" t="s">
        <v>606</v>
      </c>
      <c r="H6572" s="101">
        <v>1063930.4</v>
      </c>
      <c r="I6572" s="98">
        <v>1.0</v>
      </c>
      <c r="J6572" s="102">
        <v>4.9</v>
      </c>
      <c r="K6572" s="99">
        <v>2021.0</v>
      </c>
      <c r="L6572" s="98" t="s">
        <v>268</v>
      </c>
      <c r="M6572" s="98">
        <v>2021.0</v>
      </c>
      <c r="N6572" s="98" t="s">
        <v>161</v>
      </c>
      <c r="O6572" s="65" t="str">
        <f t="shared" si="1"/>
        <v>245528370001</v>
      </c>
      <c r="P6572" s="65">
        <f t="shared" si="2"/>
        <v>0</v>
      </c>
      <c r="Q6572" s="65">
        <f t="shared" si="3"/>
        <v>1</v>
      </c>
      <c r="R6572" s="65" t="str">
        <f t="shared" si="12"/>
        <v>24.552.837/0001-01</v>
      </c>
      <c r="S6572" s="84"/>
      <c r="T6572" s="84" t="str">
        <f t="shared" si="10"/>
        <v/>
      </c>
      <c r="U6572" s="84" t="str">
        <f t="shared" si="11"/>
        <v/>
      </c>
      <c r="V6572" s="65" t="str">
        <f t="shared" si="5"/>
        <v/>
      </c>
      <c r="W6572" s="84"/>
      <c r="X6572" s="84"/>
      <c r="Y6572" s="85"/>
      <c r="Z6572" s="85"/>
      <c r="AA6572" s="65" t="str">
        <f t="shared" si="6"/>
        <v/>
      </c>
      <c r="AB6572" s="65" t="str">
        <f t="shared" si="7"/>
        <v/>
      </c>
      <c r="AC6572" s="86"/>
      <c r="AD6572" s="87" t="str">
        <f t="shared" si="8"/>
        <v/>
      </c>
      <c r="AE6572" s="84"/>
      <c r="AF6572" s="86">
        <f>IF(AC6572&gt;0,AC6572,'⚙️ Config'!$B$10)</f>
        <v>0.0075</v>
      </c>
      <c r="AG6572" s="88">
        <f t="shared" si="9"/>
        <v>7979.478</v>
      </c>
      <c r="AH6572" s="88">
        <f>AG6572*'⚙️ Config'!$B$11</f>
        <v>39897.39</v>
      </c>
      <c r="AI6572" s="88">
        <f>AH6572*'⚙️ Config'!$B$12</f>
        <v>11969.217</v>
      </c>
      <c r="AJ6572" s="64"/>
      <c r="AK6572" s="84"/>
      <c r="AL6572" s="84"/>
      <c r="AM6572" s="84"/>
      <c r="AN6572" s="84"/>
      <c r="AO6572" s="84"/>
      <c r="AP6572" s="84"/>
      <c r="AQ6572" s="84"/>
    </row>
    <row r="6573" ht="15.0" customHeight="1">
      <c r="A6573" s="103">
        <v>6570.0</v>
      </c>
      <c r="B6573" s="104" t="s">
        <v>13689</v>
      </c>
      <c r="C6573" s="103" t="s">
        <v>141</v>
      </c>
      <c r="D6573" s="103" t="s">
        <v>13690</v>
      </c>
      <c r="E6573" s="105">
        <v>34.03</v>
      </c>
      <c r="F6573" s="103" t="s">
        <v>86</v>
      </c>
      <c r="G6573" s="103" t="s">
        <v>606</v>
      </c>
      <c r="H6573" s="106">
        <v>1063147.51</v>
      </c>
      <c r="I6573" s="103">
        <v>1.0</v>
      </c>
      <c r="J6573" s="107">
        <v>4.5</v>
      </c>
      <c r="K6573" s="104">
        <v>2021.0</v>
      </c>
      <c r="L6573" s="103" t="s">
        <v>630</v>
      </c>
      <c r="M6573" s="103">
        <v>2021.0</v>
      </c>
      <c r="N6573" s="103" t="s">
        <v>161</v>
      </c>
      <c r="O6573" s="65" t="str">
        <f t="shared" si="1"/>
        <v>134407440001</v>
      </c>
      <c r="P6573" s="65">
        <f t="shared" si="2"/>
        <v>7</v>
      </c>
      <c r="Q6573" s="65">
        <f t="shared" si="3"/>
        <v>9</v>
      </c>
      <c r="R6573" s="65" t="str">
        <f t="shared" si="12"/>
        <v>13.440.744/0001-79</v>
      </c>
      <c r="S6573" s="84"/>
      <c r="T6573" s="84" t="str">
        <f t="shared" si="10"/>
        <v/>
      </c>
      <c r="U6573" s="84" t="str">
        <f t="shared" si="11"/>
        <v/>
      </c>
      <c r="V6573" s="65" t="str">
        <f t="shared" si="5"/>
        <v/>
      </c>
      <c r="W6573" s="84"/>
      <c r="X6573" s="84"/>
      <c r="Y6573" s="85"/>
      <c r="Z6573" s="85"/>
      <c r="AA6573" s="65" t="str">
        <f t="shared" si="6"/>
        <v/>
      </c>
      <c r="AB6573" s="65" t="str">
        <f t="shared" si="7"/>
        <v/>
      </c>
      <c r="AC6573" s="86"/>
      <c r="AD6573" s="87" t="str">
        <f t="shared" si="8"/>
        <v/>
      </c>
      <c r="AE6573" s="84"/>
      <c r="AF6573" s="86">
        <f>IF(AC6573&gt;0,AC6573,'⚙️ Config'!$B$10)</f>
        <v>0.0075</v>
      </c>
      <c r="AG6573" s="88">
        <f t="shared" si="9"/>
        <v>7973.606325</v>
      </c>
      <c r="AH6573" s="88">
        <f>AG6573*'⚙️ Config'!$B$11</f>
        <v>39868.03163</v>
      </c>
      <c r="AI6573" s="88">
        <f>AH6573*'⚙️ Config'!$B$12</f>
        <v>11960.40949</v>
      </c>
      <c r="AJ6573" s="64"/>
      <c r="AK6573" s="84"/>
      <c r="AL6573" s="84"/>
      <c r="AM6573" s="84"/>
      <c r="AN6573" s="84"/>
      <c r="AO6573" s="84"/>
      <c r="AP6573" s="84"/>
      <c r="AQ6573" s="84"/>
    </row>
    <row r="6574" ht="15.0" customHeight="1">
      <c r="A6574" s="103">
        <v>6571.0</v>
      </c>
      <c r="B6574" s="104" t="s">
        <v>13691</v>
      </c>
      <c r="C6574" s="103" t="s">
        <v>141</v>
      </c>
      <c r="D6574" s="103" t="s">
        <v>13692</v>
      </c>
      <c r="E6574" s="105">
        <v>32.76</v>
      </c>
      <c r="F6574" s="103" t="s">
        <v>86</v>
      </c>
      <c r="G6574" s="103" t="s">
        <v>606</v>
      </c>
      <c r="H6574" s="106">
        <v>1062855.79</v>
      </c>
      <c r="I6574" s="103">
        <v>1.0</v>
      </c>
      <c r="J6574" s="107">
        <v>5.0</v>
      </c>
      <c r="K6574" s="104">
        <v>2021.0</v>
      </c>
      <c r="L6574" s="103" t="s">
        <v>202</v>
      </c>
      <c r="M6574" s="103">
        <v>2021.0</v>
      </c>
      <c r="N6574" s="103" t="s">
        <v>145</v>
      </c>
      <c r="O6574" s="65" t="str">
        <f t="shared" si="1"/>
        <v>092690300001</v>
      </c>
      <c r="P6574" s="65">
        <f t="shared" si="2"/>
        <v>7</v>
      </c>
      <c r="Q6574" s="65">
        <f t="shared" si="3"/>
        <v>2</v>
      </c>
      <c r="R6574" s="65" t="str">
        <f t="shared" si="12"/>
        <v>09.269.030/0001-72</v>
      </c>
      <c r="S6574" s="84"/>
      <c r="T6574" s="84" t="str">
        <f t="shared" si="10"/>
        <v/>
      </c>
      <c r="U6574" s="84" t="str">
        <f t="shared" si="11"/>
        <v/>
      </c>
      <c r="V6574" s="65" t="str">
        <f t="shared" si="5"/>
        <v/>
      </c>
      <c r="W6574" s="84"/>
      <c r="X6574" s="84"/>
      <c r="Y6574" s="85"/>
      <c r="Z6574" s="85"/>
      <c r="AA6574" s="65" t="str">
        <f t="shared" si="6"/>
        <v/>
      </c>
      <c r="AB6574" s="65" t="str">
        <f t="shared" si="7"/>
        <v/>
      </c>
      <c r="AC6574" s="86"/>
      <c r="AD6574" s="87" t="str">
        <f t="shared" si="8"/>
        <v/>
      </c>
      <c r="AE6574" s="84"/>
      <c r="AF6574" s="86">
        <f>IF(AC6574&gt;0,AC6574,'⚙️ Config'!$B$10)</f>
        <v>0.0075</v>
      </c>
      <c r="AG6574" s="88">
        <f t="shared" si="9"/>
        <v>7971.418425</v>
      </c>
      <c r="AH6574" s="88">
        <f>AG6574*'⚙️ Config'!$B$11</f>
        <v>39857.09213</v>
      </c>
      <c r="AI6574" s="88">
        <f>AH6574*'⚙️ Config'!$B$12</f>
        <v>11957.12764</v>
      </c>
      <c r="AJ6574" s="64"/>
      <c r="AK6574" s="84"/>
      <c r="AL6574" s="84"/>
      <c r="AM6574" s="84"/>
      <c r="AN6574" s="84"/>
      <c r="AO6574" s="84"/>
      <c r="AP6574" s="84"/>
      <c r="AQ6574" s="84"/>
    </row>
    <row r="6575" ht="15.0" customHeight="1">
      <c r="A6575" s="103">
        <v>6572.0</v>
      </c>
      <c r="B6575" s="104" t="s">
        <v>13693</v>
      </c>
      <c r="C6575" s="103" t="s">
        <v>141</v>
      </c>
      <c r="D6575" s="103" t="s">
        <v>13694</v>
      </c>
      <c r="E6575" s="105">
        <v>32.53</v>
      </c>
      <c r="F6575" s="103" t="s">
        <v>86</v>
      </c>
      <c r="G6575" s="103" t="s">
        <v>606</v>
      </c>
      <c r="H6575" s="106">
        <v>1061196.79</v>
      </c>
      <c r="I6575" s="103">
        <v>1.0</v>
      </c>
      <c r="J6575" s="107">
        <v>5.1</v>
      </c>
      <c r="K6575" s="104">
        <v>2021.0</v>
      </c>
      <c r="L6575" s="103" t="s">
        <v>630</v>
      </c>
      <c r="M6575" s="103">
        <v>2021.0</v>
      </c>
      <c r="N6575" s="103" t="s">
        <v>161</v>
      </c>
      <c r="O6575" s="65" t="str">
        <f t="shared" si="1"/>
        <v>139666360001</v>
      </c>
      <c r="P6575" s="65">
        <f t="shared" si="2"/>
        <v>3</v>
      </c>
      <c r="Q6575" s="65">
        <f t="shared" si="3"/>
        <v>4</v>
      </c>
      <c r="R6575" s="65" t="str">
        <f t="shared" si="12"/>
        <v>13.966.636/0001-34</v>
      </c>
      <c r="S6575" s="84"/>
      <c r="T6575" s="84" t="str">
        <f t="shared" si="10"/>
        <v/>
      </c>
      <c r="U6575" s="84" t="str">
        <f t="shared" si="11"/>
        <v/>
      </c>
      <c r="V6575" s="65" t="str">
        <f t="shared" si="5"/>
        <v/>
      </c>
      <c r="W6575" s="84"/>
      <c r="X6575" s="84"/>
      <c r="Y6575" s="85"/>
      <c r="Z6575" s="85"/>
      <c r="AA6575" s="65" t="str">
        <f t="shared" si="6"/>
        <v/>
      </c>
      <c r="AB6575" s="65" t="str">
        <f t="shared" si="7"/>
        <v/>
      </c>
      <c r="AC6575" s="86"/>
      <c r="AD6575" s="87" t="str">
        <f t="shared" si="8"/>
        <v/>
      </c>
      <c r="AE6575" s="84"/>
      <c r="AF6575" s="86">
        <f>IF(AC6575&gt;0,AC6575,'⚙️ Config'!$B$10)</f>
        <v>0.0075</v>
      </c>
      <c r="AG6575" s="88">
        <f t="shared" si="9"/>
        <v>7958.975925</v>
      </c>
      <c r="AH6575" s="88">
        <f>AG6575*'⚙️ Config'!$B$11</f>
        <v>39794.87963</v>
      </c>
      <c r="AI6575" s="88">
        <f>AH6575*'⚙️ Config'!$B$12</f>
        <v>11938.46389</v>
      </c>
      <c r="AJ6575" s="64"/>
      <c r="AK6575" s="84"/>
      <c r="AL6575" s="84"/>
      <c r="AM6575" s="84"/>
      <c r="AN6575" s="84"/>
      <c r="AO6575" s="84"/>
      <c r="AP6575" s="84"/>
      <c r="AQ6575" s="84"/>
    </row>
    <row r="6576" ht="15.0" customHeight="1">
      <c r="A6576" s="103">
        <v>6573.0</v>
      </c>
      <c r="B6576" s="104" t="s">
        <v>13695</v>
      </c>
      <c r="C6576" s="103" t="s">
        <v>154</v>
      </c>
      <c r="D6576" s="103" t="s">
        <v>13696</v>
      </c>
      <c r="E6576" s="105">
        <v>33.24</v>
      </c>
      <c r="F6576" s="103" t="s">
        <v>86</v>
      </c>
      <c r="G6576" s="103" t="s">
        <v>606</v>
      </c>
      <c r="H6576" s="106">
        <v>1060573.75</v>
      </c>
      <c r="I6576" s="103">
        <v>1.0</v>
      </c>
      <c r="J6576" s="107">
        <v>4.8</v>
      </c>
      <c r="K6576" s="104">
        <v>2021.0</v>
      </c>
      <c r="L6576" s="103" t="s">
        <v>202</v>
      </c>
      <c r="M6576" s="103">
        <v>2021.0</v>
      </c>
      <c r="N6576" s="103" t="s">
        <v>145</v>
      </c>
      <c r="O6576" s="65" t="str">
        <f t="shared" si="1"/>
        <v>739911680001</v>
      </c>
      <c r="P6576" s="65">
        <f t="shared" si="2"/>
        <v>8</v>
      </c>
      <c r="Q6576" s="65">
        <f t="shared" si="3"/>
        <v>0</v>
      </c>
      <c r="R6576" s="65" t="str">
        <f t="shared" si="12"/>
        <v>73.991.168/0001-80</v>
      </c>
      <c r="S6576" s="84"/>
      <c r="T6576" s="84" t="str">
        <f t="shared" si="10"/>
        <v/>
      </c>
      <c r="U6576" s="84" t="str">
        <f t="shared" si="11"/>
        <v/>
      </c>
      <c r="V6576" s="65" t="str">
        <f t="shared" si="5"/>
        <v/>
      </c>
      <c r="W6576" s="84"/>
      <c r="X6576" s="84"/>
      <c r="Y6576" s="85"/>
      <c r="Z6576" s="85"/>
      <c r="AA6576" s="65" t="str">
        <f t="shared" si="6"/>
        <v/>
      </c>
      <c r="AB6576" s="65" t="str">
        <f t="shared" si="7"/>
        <v/>
      </c>
      <c r="AC6576" s="86"/>
      <c r="AD6576" s="87" t="str">
        <f t="shared" si="8"/>
        <v/>
      </c>
      <c r="AE6576" s="84"/>
      <c r="AF6576" s="86">
        <f>IF(AC6576&gt;0,AC6576,'⚙️ Config'!$B$10)</f>
        <v>0.0075</v>
      </c>
      <c r="AG6576" s="88">
        <f t="shared" si="9"/>
        <v>7954.303125</v>
      </c>
      <c r="AH6576" s="88">
        <f>AG6576*'⚙️ Config'!$B$11</f>
        <v>39771.51563</v>
      </c>
      <c r="AI6576" s="88">
        <f>AH6576*'⚙️ Config'!$B$12</f>
        <v>11931.45469</v>
      </c>
      <c r="AJ6576" s="64"/>
      <c r="AK6576" s="84"/>
      <c r="AL6576" s="84"/>
      <c r="AM6576" s="84"/>
      <c r="AN6576" s="84"/>
      <c r="AO6576" s="84"/>
      <c r="AP6576" s="84"/>
      <c r="AQ6576" s="84"/>
    </row>
    <row r="6577" ht="15.0" customHeight="1">
      <c r="A6577" s="98">
        <v>6574.0</v>
      </c>
      <c r="B6577" s="99" t="s">
        <v>13697</v>
      </c>
      <c r="C6577" s="98" t="s">
        <v>141</v>
      </c>
      <c r="D6577" s="98" t="s">
        <v>13698</v>
      </c>
      <c r="E6577" s="100">
        <v>34.03</v>
      </c>
      <c r="F6577" s="98" t="s">
        <v>86</v>
      </c>
      <c r="G6577" s="98" t="s">
        <v>606</v>
      </c>
      <c r="H6577" s="101">
        <v>1060468.99</v>
      </c>
      <c r="I6577" s="98">
        <v>1.0</v>
      </c>
      <c r="J6577" s="102">
        <v>4.5</v>
      </c>
      <c r="K6577" s="99">
        <v>2021.0</v>
      </c>
      <c r="L6577" s="98" t="s">
        <v>630</v>
      </c>
      <c r="M6577" s="98">
        <v>2021.0</v>
      </c>
      <c r="N6577" s="98" t="s">
        <v>161</v>
      </c>
      <c r="O6577" s="65" t="str">
        <f t="shared" si="1"/>
        <v>055488180001</v>
      </c>
      <c r="P6577" s="65">
        <f t="shared" si="2"/>
        <v>6</v>
      </c>
      <c r="Q6577" s="65">
        <f t="shared" si="3"/>
        <v>7</v>
      </c>
      <c r="R6577" s="65" t="str">
        <f t="shared" si="12"/>
        <v>05.548.818/0001-67</v>
      </c>
      <c r="S6577" s="84"/>
      <c r="T6577" s="84" t="str">
        <f t="shared" si="10"/>
        <v/>
      </c>
      <c r="U6577" s="84" t="str">
        <f t="shared" si="11"/>
        <v/>
      </c>
      <c r="V6577" s="65" t="str">
        <f t="shared" si="5"/>
        <v/>
      </c>
      <c r="W6577" s="84"/>
      <c r="X6577" s="84"/>
      <c r="Y6577" s="85"/>
      <c r="Z6577" s="85"/>
      <c r="AA6577" s="65" t="str">
        <f t="shared" si="6"/>
        <v/>
      </c>
      <c r="AB6577" s="65" t="str">
        <f t="shared" si="7"/>
        <v/>
      </c>
      <c r="AC6577" s="86"/>
      <c r="AD6577" s="87" t="str">
        <f t="shared" si="8"/>
        <v/>
      </c>
      <c r="AE6577" s="84"/>
      <c r="AF6577" s="86">
        <f>IF(AC6577&gt;0,AC6577,'⚙️ Config'!$B$10)</f>
        <v>0.0075</v>
      </c>
      <c r="AG6577" s="88">
        <f t="shared" si="9"/>
        <v>7953.517425</v>
      </c>
      <c r="AH6577" s="88">
        <f>AG6577*'⚙️ Config'!$B$11</f>
        <v>39767.58713</v>
      </c>
      <c r="AI6577" s="88">
        <f>AH6577*'⚙️ Config'!$B$12</f>
        <v>11930.27614</v>
      </c>
      <c r="AJ6577" s="64"/>
      <c r="AK6577" s="84"/>
      <c r="AL6577" s="84"/>
      <c r="AM6577" s="84"/>
      <c r="AN6577" s="84"/>
      <c r="AO6577" s="84"/>
      <c r="AP6577" s="84"/>
      <c r="AQ6577" s="84"/>
    </row>
    <row r="6578" ht="15.0" customHeight="1">
      <c r="A6578" s="98">
        <v>6575.0</v>
      </c>
      <c r="B6578" s="99" t="s">
        <v>13699</v>
      </c>
      <c r="C6578" s="98" t="s">
        <v>141</v>
      </c>
      <c r="D6578" s="98" t="s">
        <v>13700</v>
      </c>
      <c r="E6578" s="100">
        <v>33.49</v>
      </c>
      <c r="F6578" s="98" t="s">
        <v>86</v>
      </c>
      <c r="G6578" s="98" t="s">
        <v>606</v>
      </c>
      <c r="H6578" s="101">
        <v>1059116.25</v>
      </c>
      <c r="I6578" s="98">
        <v>1.0</v>
      </c>
      <c r="J6578" s="102">
        <v>4.7</v>
      </c>
      <c r="K6578" s="99">
        <v>2021.0</v>
      </c>
      <c r="L6578" s="98" t="s">
        <v>268</v>
      </c>
      <c r="M6578" s="98">
        <v>2021.0</v>
      </c>
      <c r="N6578" s="98" t="s">
        <v>161</v>
      </c>
      <c r="O6578" s="65" t="str">
        <f t="shared" si="1"/>
        <v>566065440001</v>
      </c>
      <c r="P6578" s="65">
        <f t="shared" si="2"/>
        <v>5</v>
      </c>
      <c r="Q6578" s="65">
        <f t="shared" si="3"/>
        <v>6</v>
      </c>
      <c r="R6578" s="65" t="str">
        <f t="shared" si="12"/>
        <v>56.606.544/0001-56</v>
      </c>
      <c r="S6578" s="84"/>
      <c r="T6578" s="84" t="str">
        <f t="shared" si="10"/>
        <v/>
      </c>
      <c r="U6578" s="84" t="str">
        <f t="shared" si="11"/>
        <v/>
      </c>
      <c r="V6578" s="65" t="str">
        <f t="shared" si="5"/>
        <v/>
      </c>
      <c r="W6578" s="84"/>
      <c r="X6578" s="84"/>
      <c r="Y6578" s="85"/>
      <c r="Z6578" s="85"/>
      <c r="AA6578" s="65" t="str">
        <f t="shared" si="6"/>
        <v/>
      </c>
      <c r="AB6578" s="65" t="str">
        <f t="shared" si="7"/>
        <v/>
      </c>
      <c r="AC6578" s="86"/>
      <c r="AD6578" s="87" t="str">
        <f t="shared" si="8"/>
        <v/>
      </c>
      <c r="AE6578" s="84"/>
      <c r="AF6578" s="86">
        <f>IF(AC6578&gt;0,AC6578,'⚙️ Config'!$B$10)</f>
        <v>0.0075</v>
      </c>
      <c r="AG6578" s="88">
        <f t="shared" si="9"/>
        <v>7943.371875</v>
      </c>
      <c r="AH6578" s="88">
        <f>AG6578*'⚙️ Config'!$B$11</f>
        <v>39716.85938</v>
      </c>
      <c r="AI6578" s="88">
        <f>AH6578*'⚙️ Config'!$B$12</f>
        <v>11915.05781</v>
      </c>
      <c r="AJ6578" s="64"/>
      <c r="AK6578" s="84"/>
      <c r="AL6578" s="84"/>
      <c r="AM6578" s="84"/>
      <c r="AN6578" s="84"/>
      <c r="AO6578" s="84"/>
      <c r="AP6578" s="84"/>
      <c r="AQ6578" s="84"/>
    </row>
    <row r="6579" ht="15.0" customHeight="1">
      <c r="A6579" s="98">
        <v>6576.0</v>
      </c>
      <c r="B6579" s="99" t="s">
        <v>13701</v>
      </c>
      <c r="C6579" s="98" t="s">
        <v>141</v>
      </c>
      <c r="D6579" s="98" t="s">
        <v>13702</v>
      </c>
      <c r="E6579" s="100">
        <v>70.43</v>
      </c>
      <c r="F6579" s="98" t="s">
        <v>86</v>
      </c>
      <c r="G6579" s="98" t="s">
        <v>606</v>
      </c>
      <c r="H6579" s="101">
        <v>1058796.46</v>
      </c>
      <c r="I6579" s="98">
        <v>1.0</v>
      </c>
      <c r="J6579" s="102">
        <v>4.8</v>
      </c>
      <c r="K6579" s="99">
        <v>2025.0</v>
      </c>
      <c r="L6579" s="98" t="s">
        <v>268</v>
      </c>
      <c r="M6579" s="98">
        <v>2021.0</v>
      </c>
      <c r="N6579" s="98" t="s">
        <v>208</v>
      </c>
      <c r="O6579" s="65" t="str">
        <f t="shared" si="1"/>
        <v>072695120001</v>
      </c>
      <c r="P6579" s="65">
        <f t="shared" si="2"/>
        <v>0</v>
      </c>
      <c r="Q6579" s="65">
        <f t="shared" si="3"/>
        <v>5</v>
      </c>
      <c r="R6579" s="65" t="str">
        <f t="shared" si="12"/>
        <v>07.269.512/0001-05</v>
      </c>
      <c r="S6579" s="84"/>
      <c r="T6579" s="84" t="str">
        <f t="shared" si="10"/>
        <v/>
      </c>
      <c r="U6579" s="84" t="str">
        <f t="shared" si="11"/>
        <v/>
      </c>
      <c r="V6579" s="65" t="str">
        <f t="shared" si="5"/>
        <v/>
      </c>
      <c r="W6579" s="84"/>
      <c r="X6579" s="84"/>
      <c r="Y6579" s="85"/>
      <c r="Z6579" s="85"/>
      <c r="AA6579" s="65" t="str">
        <f t="shared" si="6"/>
        <v/>
      </c>
      <c r="AB6579" s="65" t="str">
        <f t="shared" si="7"/>
        <v/>
      </c>
      <c r="AC6579" s="86"/>
      <c r="AD6579" s="87" t="str">
        <f t="shared" si="8"/>
        <v/>
      </c>
      <c r="AE6579" s="84"/>
      <c r="AF6579" s="86">
        <f>IF(AC6579&gt;0,AC6579,'⚙️ Config'!$B$10)</f>
        <v>0.0075</v>
      </c>
      <c r="AG6579" s="88">
        <f t="shared" si="9"/>
        <v>7940.97345</v>
      </c>
      <c r="AH6579" s="88">
        <f>AG6579*'⚙️ Config'!$B$11</f>
        <v>39704.86725</v>
      </c>
      <c r="AI6579" s="88">
        <f>AH6579*'⚙️ Config'!$B$12</f>
        <v>11911.46018</v>
      </c>
      <c r="AJ6579" s="64"/>
      <c r="AK6579" s="84"/>
      <c r="AL6579" s="84"/>
      <c r="AM6579" s="84"/>
      <c r="AN6579" s="84"/>
      <c r="AO6579" s="84"/>
      <c r="AP6579" s="84"/>
      <c r="AQ6579" s="84"/>
    </row>
    <row r="6580" ht="15.0" customHeight="1">
      <c r="A6580" s="103">
        <v>6577.0</v>
      </c>
      <c r="B6580" s="104" t="s">
        <v>13703</v>
      </c>
      <c r="C6580" s="103" t="s">
        <v>141</v>
      </c>
      <c r="D6580" s="103" t="s">
        <v>13704</v>
      </c>
      <c r="E6580" s="105">
        <v>33.49</v>
      </c>
      <c r="F6580" s="103" t="s">
        <v>86</v>
      </c>
      <c r="G6580" s="103" t="s">
        <v>606</v>
      </c>
      <c r="H6580" s="106">
        <v>1057858.68</v>
      </c>
      <c r="I6580" s="103">
        <v>1.0</v>
      </c>
      <c r="J6580" s="107">
        <v>4.7</v>
      </c>
      <c r="K6580" s="104">
        <v>2021.0</v>
      </c>
      <c r="L6580" s="103" t="s">
        <v>295</v>
      </c>
      <c r="M6580" s="103">
        <v>2021.0</v>
      </c>
      <c r="N6580" s="103" t="s">
        <v>145</v>
      </c>
      <c r="O6580" s="65" t="str">
        <f t="shared" si="1"/>
        <v>647253360001</v>
      </c>
      <c r="P6580" s="65">
        <f t="shared" si="2"/>
        <v>0</v>
      </c>
      <c r="Q6580" s="65">
        <f t="shared" si="3"/>
        <v>2</v>
      </c>
      <c r="R6580" s="65" t="str">
        <f t="shared" si="12"/>
        <v>64.725.336/0001-02</v>
      </c>
      <c r="S6580" s="84"/>
      <c r="T6580" s="84" t="str">
        <f t="shared" si="10"/>
        <v/>
      </c>
      <c r="U6580" s="84" t="str">
        <f t="shared" si="11"/>
        <v/>
      </c>
      <c r="V6580" s="65" t="str">
        <f t="shared" si="5"/>
        <v/>
      </c>
      <c r="W6580" s="84"/>
      <c r="X6580" s="84"/>
      <c r="Y6580" s="85"/>
      <c r="Z6580" s="85"/>
      <c r="AA6580" s="65" t="str">
        <f t="shared" si="6"/>
        <v/>
      </c>
      <c r="AB6580" s="65" t="str">
        <f t="shared" si="7"/>
        <v/>
      </c>
      <c r="AC6580" s="86"/>
      <c r="AD6580" s="87" t="str">
        <f t="shared" si="8"/>
        <v/>
      </c>
      <c r="AE6580" s="84"/>
      <c r="AF6580" s="86">
        <f>IF(AC6580&gt;0,AC6580,'⚙️ Config'!$B$10)</f>
        <v>0.0075</v>
      </c>
      <c r="AG6580" s="88">
        <f t="shared" si="9"/>
        <v>7933.9401</v>
      </c>
      <c r="AH6580" s="88">
        <f>AG6580*'⚙️ Config'!$B$11</f>
        <v>39669.7005</v>
      </c>
      <c r="AI6580" s="88">
        <f>AH6580*'⚙️ Config'!$B$12</f>
        <v>11900.91015</v>
      </c>
      <c r="AJ6580" s="64"/>
      <c r="AK6580" s="84"/>
      <c r="AL6580" s="84"/>
      <c r="AM6580" s="84"/>
      <c r="AN6580" s="84"/>
      <c r="AO6580" s="84"/>
      <c r="AP6580" s="84"/>
      <c r="AQ6580" s="84"/>
    </row>
    <row r="6581" ht="15.0" customHeight="1">
      <c r="A6581" s="103">
        <v>6578.0</v>
      </c>
      <c r="B6581" s="104" t="s">
        <v>13705</v>
      </c>
      <c r="C6581" s="103" t="s">
        <v>141</v>
      </c>
      <c r="D6581" s="103" t="s">
        <v>13706</v>
      </c>
      <c r="E6581" s="105">
        <v>33.75</v>
      </c>
      <c r="F6581" s="103" t="s">
        <v>86</v>
      </c>
      <c r="G6581" s="103" t="s">
        <v>606</v>
      </c>
      <c r="H6581" s="106">
        <v>1057756.82</v>
      </c>
      <c r="I6581" s="103">
        <v>1.0</v>
      </c>
      <c r="J6581" s="107">
        <v>4.6</v>
      </c>
      <c r="K6581" s="104">
        <v>2021.0</v>
      </c>
      <c r="L6581" s="103" t="s">
        <v>202</v>
      </c>
      <c r="M6581" s="103">
        <v>2021.0</v>
      </c>
      <c r="N6581" s="103" t="s">
        <v>161</v>
      </c>
      <c r="O6581" s="65" t="str">
        <f t="shared" si="1"/>
        <v>043043600001</v>
      </c>
      <c r="P6581" s="65">
        <f t="shared" si="2"/>
        <v>3</v>
      </c>
      <c r="Q6581" s="65">
        <f t="shared" si="3"/>
        <v>8</v>
      </c>
      <c r="R6581" s="65" t="str">
        <f t="shared" si="12"/>
        <v>04.304.360/0001-38</v>
      </c>
      <c r="S6581" s="84"/>
      <c r="T6581" s="84" t="str">
        <f t="shared" si="10"/>
        <v/>
      </c>
      <c r="U6581" s="84" t="str">
        <f t="shared" si="11"/>
        <v/>
      </c>
      <c r="V6581" s="65" t="str">
        <f t="shared" si="5"/>
        <v/>
      </c>
      <c r="W6581" s="84"/>
      <c r="X6581" s="84"/>
      <c r="Y6581" s="85"/>
      <c r="Z6581" s="85"/>
      <c r="AA6581" s="65" t="str">
        <f t="shared" si="6"/>
        <v/>
      </c>
      <c r="AB6581" s="65" t="str">
        <f t="shared" si="7"/>
        <v/>
      </c>
      <c r="AC6581" s="86"/>
      <c r="AD6581" s="87" t="str">
        <f t="shared" si="8"/>
        <v/>
      </c>
      <c r="AE6581" s="84"/>
      <c r="AF6581" s="86">
        <f>IF(AC6581&gt;0,AC6581,'⚙️ Config'!$B$10)</f>
        <v>0.0075</v>
      </c>
      <c r="AG6581" s="88">
        <f t="shared" si="9"/>
        <v>7933.17615</v>
      </c>
      <c r="AH6581" s="88">
        <f>AG6581*'⚙️ Config'!$B$11</f>
        <v>39665.88075</v>
      </c>
      <c r="AI6581" s="88">
        <f>AH6581*'⚙️ Config'!$B$12</f>
        <v>11899.76423</v>
      </c>
      <c r="AJ6581" s="64"/>
      <c r="AK6581" s="84"/>
      <c r="AL6581" s="84"/>
      <c r="AM6581" s="84"/>
      <c r="AN6581" s="84"/>
      <c r="AO6581" s="84"/>
      <c r="AP6581" s="84"/>
      <c r="AQ6581" s="84"/>
    </row>
    <row r="6582" ht="15.0" customHeight="1">
      <c r="A6582" s="103">
        <v>6579.0</v>
      </c>
      <c r="B6582" s="104" t="s">
        <v>13707</v>
      </c>
      <c r="C6582" s="103" t="s">
        <v>141</v>
      </c>
      <c r="D6582" s="103" t="s">
        <v>13708</v>
      </c>
      <c r="E6582" s="105">
        <v>33.24</v>
      </c>
      <c r="F6582" s="103" t="s">
        <v>86</v>
      </c>
      <c r="G6582" s="103" t="s">
        <v>606</v>
      </c>
      <c r="H6582" s="106">
        <v>1057260.42</v>
      </c>
      <c r="I6582" s="103">
        <v>1.0</v>
      </c>
      <c r="J6582" s="107">
        <v>4.8</v>
      </c>
      <c r="K6582" s="104">
        <v>2021.0</v>
      </c>
      <c r="L6582" s="103" t="s">
        <v>448</v>
      </c>
      <c r="M6582" s="103">
        <v>2021.0</v>
      </c>
      <c r="N6582" s="103" t="s">
        <v>161</v>
      </c>
      <c r="O6582" s="65" t="str">
        <f t="shared" si="1"/>
        <v>091980470001</v>
      </c>
      <c r="P6582" s="65">
        <f t="shared" si="2"/>
        <v>8</v>
      </c>
      <c r="Q6582" s="65">
        <f t="shared" si="3"/>
        <v>6</v>
      </c>
      <c r="R6582" s="65" t="str">
        <f t="shared" si="12"/>
        <v>09.198.047/0001-86</v>
      </c>
      <c r="S6582" s="84"/>
      <c r="T6582" s="84" t="str">
        <f t="shared" si="10"/>
        <v/>
      </c>
      <c r="U6582" s="84" t="str">
        <f t="shared" si="11"/>
        <v/>
      </c>
      <c r="V6582" s="65" t="str">
        <f t="shared" si="5"/>
        <v/>
      </c>
      <c r="W6582" s="84"/>
      <c r="X6582" s="84"/>
      <c r="Y6582" s="85"/>
      <c r="Z6582" s="85"/>
      <c r="AA6582" s="65" t="str">
        <f t="shared" si="6"/>
        <v/>
      </c>
      <c r="AB6582" s="65" t="str">
        <f t="shared" si="7"/>
        <v/>
      </c>
      <c r="AC6582" s="86"/>
      <c r="AD6582" s="87" t="str">
        <f t="shared" si="8"/>
        <v/>
      </c>
      <c r="AE6582" s="84"/>
      <c r="AF6582" s="86">
        <f>IF(AC6582&gt;0,AC6582,'⚙️ Config'!$B$10)</f>
        <v>0.0075</v>
      </c>
      <c r="AG6582" s="88">
        <f t="shared" si="9"/>
        <v>7929.45315</v>
      </c>
      <c r="AH6582" s="88">
        <f>AG6582*'⚙️ Config'!$B$11</f>
        <v>39647.26575</v>
      </c>
      <c r="AI6582" s="88">
        <f>AH6582*'⚙️ Config'!$B$12</f>
        <v>11894.17973</v>
      </c>
      <c r="AJ6582" s="64"/>
      <c r="AK6582" s="84"/>
      <c r="AL6582" s="84"/>
      <c r="AM6582" s="84"/>
      <c r="AN6582" s="84"/>
      <c r="AO6582" s="84"/>
      <c r="AP6582" s="84"/>
      <c r="AQ6582" s="84"/>
    </row>
    <row r="6583" ht="15.0" customHeight="1">
      <c r="A6583" s="103">
        <v>6580.0</v>
      </c>
      <c r="B6583" s="104" t="s">
        <v>13709</v>
      </c>
      <c r="C6583" s="103" t="s">
        <v>141</v>
      </c>
      <c r="D6583" s="103" t="s">
        <v>13710</v>
      </c>
      <c r="E6583" s="105">
        <v>33.49</v>
      </c>
      <c r="F6583" s="103" t="s">
        <v>86</v>
      </c>
      <c r="G6583" s="103" t="s">
        <v>606</v>
      </c>
      <c r="H6583" s="106">
        <v>1056817.17</v>
      </c>
      <c r="I6583" s="103">
        <v>1.0</v>
      </c>
      <c r="J6583" s="107">
        <v>4.7</v>
      </c>
      <c r="K6583" s="104">
        <v>2021.0</v>
      </c>
      <c r="L6583" s="103" t="s">
        <v>630</v>
      </c>
      <c r="M6583" s="103">
        <v>2021.0</v>
      </c>
      <c r="N6583" s="103" t="s">
        <v>161</v>
      </c>
      <c r="O6583" s="65" t="str">
        <f t="shared" si="1"/>
        <v>118151890001</v>
      </c>
      <c r="P6583" s="65">
        <f t="shared" si="2"/>
        <v>9</v>
      </c>
      <c r="Q6583" s="65">
        <f t="shared" si="3"/>
        <v>7</v>
      </c>
      <c r="R6583" s="65" t="str">
        <f t="shared" si="12"/>
        <v>11.815.189/0001-97</v>
      </c>
      <c r="S6583" s="84"/>
      <c r="T6583" s="84" t="str">
        <f t="shared" si="10"/>
        <v/>
      </c>
      <c r="U6583" s="84" t="str">
        <f t="shared" si="11"/>
        <v/>
      </c>
      <c r="V6583" s="65" t="str">
        <f t="shared" si="5"/>
        <v/>
      </c>
      <c r="W6583" s="84"/>
      <c r="X6583" s="84"/>
      <c r="Y6583" s="85"/>
      <c r="Z6583" s="85"/>
      <c r="AA6583" s="65" t="str">
        <f t="shared" si="6"/>
        <v/>
      </c>
      <c r="AB6583" s="65" t="str">
        <f t="shared" si="7"/>
        <v/>
      </c>
      <c r="AC6583" s="86"/>
      <c r="AD6583" s="87" t="str">
        <f t="shared" si="8"/>
        <v/>
      </c>
      <c r="AE6583" s="84"/>
      <c r="AF6583" s="86">
        <f>IF(AC6583&gt;0,AC6583,'⚙️ Config'!$B$10)</f>
        <v>0.0075</v>
      </c>
      <c r="AG6583" s="88">
        <f t="shared" si="9"/>
        <v>7926.128775</v>
      </c>
      <c r="AH6583" s="88">
        <f>AG6583*'⚙️ Config'!$B$11</f>
        <v>39630.64388</v>
      </c>
      <c r="AI6583" s="88">
        <f>AH6583*'⚙️ Config'!$B$12</f>
        <v>11889.19316</v>
      </c>
      <c r="AJ6583" s="64"/>
      <c r="AK6583" s="84"/>
      <c r="AL6583" s="84"/>
      <c r="AM6583" s="84"/>
      <c r="AN6583" s="84"/>
      <c r="AO6583" s="84"/>
      <c r="AP6583" s="84"/>
      <c r="AQ6583" s="84"/>
    </row>
    <row r="6584" ht="15.0" customHeight="1">
      <c r="A6584" s="103">
        <v>6581.0</v>
      </c>
      <c r="B6584" s="104" t="s">
        <v>13711</v>
      </c>
      <c r="C6584" s="103" t="s">
        <v>141</v>
      </c>
      <c r="D6584" s="103" t="s">
        <v>13712</v>
      </c>
      <c r="E6584" s="105">
        <v>33.49</v>
      </c>
      <c r="F6584" s="103" t="s">
        <v>86</v>
      </c>
      <c r="G6584" s="103" t="s">
        <v>606</v>
      </c>
      <c r="H6584" s="106">
        <v>1056445.76</v>
      </c>
      <c r="I6584" s="103">
        <v>1.0</v>
      </c>
      <c r="J6584" s="107">
        <v>4.7</v>
      </c>
      <c r="K6584" s="104">
        <v>2021.0</v>
      </c>
      <c r="L6584" s="103" t="s">
        <v>630</v>
      </c>
      <c r="M6584" s="103">
        <v>2021.0</v>
      </c>
      <c r="N6584" s="103" t="s">
        <v>161</v>
      </c>
      <c r="O6584" s="65" t="str">
        <f t="shared" si="1"/>
        <v>203955580001</v>
      </c>
      <c r="P6584" s="65">
        <f t="shared" si="2"/>
        <v>2</v>
      </c>
      <c r="Q6584" s="65">
        <f t="shared" si="3"/>
        <v>0</v>
      </c>
      <c r="R6584" s="65" t="str">
        <f t="shared" si="12"/>
        <v>20.395.558/0001-20</v>
      </c>
      <c r="S6584" s="84"/>
      <c r="T6584" s="84" t="str">
        <f t="shared" si="10"/>
        <v/>
      </c>
      <c r="U6584" s="84" t="str">
        <f t="shared" si="11"/>
        <v/>
      </c>
      <c r="V6584" s="65" t="str">
        <f t="shared" si="5"/>
        <v/>
      </c>
      <c r="W6584" s="84"/>
      <c r="X6584" s="84"/>
      <c r="Y6584" s="85"/>
      <c r="Z6584" s="85"/>
      <c r="AA6584" s="65" t="str">
        <f t="shared" si="6"/>
        <v/>
      </c>
      <c r="AB6584" s="65" t="str">
        <f t="shared" si="7"/>
        <v/>
      </c>
      <c r="AC6584" s="86"/>
      <c r="AD6584" s="87" t="str">
        <f t="shared" si="8"/>
        <v/>
      </c>
      <c r="AE6584" s="84"/>
      <c r="AF6584" s="86">
        <f>IF(AC6584&gt;0,AC6584,'⚙️ Config'!$B$10)</f>
        <v>0.0075</v>
      </c>
      <c r="AG6584" s="88">
        <f t="shared" si="9"/>
        <v>7923.3432</v>
      </c>
      <c r="AH6584" s="88">
        <f>AG6584*'⚙️ Config'!$B$11</f>
        <v>39616.716</v>
      </c>
      <c r="AI6584" s="88">
        <f>AH6584*'⚙️ Config'!$B$12</f>
        <v>11885.0148</v>
      </c>
      <c r="AJ6584" s="64"/>
      <c r="AK6584" s="84"/>
      <c r="AL6584" s="84"/>
      <c r="AM6584" s="84"/>
      <c r="AN6584" s="84"/>
      <c r="AO6584" s="84"/>
      <c r="AP6584" s="84"/>
      <c r="AQ6584" s="84"/>
    </row>
    <row r="6585" ht="15.0" customHeight="1">
      <c r="A6585" s="98">
        <v>6582.0</v>
      </c>
      <c r="B6585" s="99" t="s">
        <v>13713</v>
      </c>
      <c r="C6585" s="98" t="s">
        <v>141</v>
      </c>
      <c r="D6585" s="98" t="s">
        <v>13714</v>
      </c>
      <c r="E6585" s="100">
        <v>32.76</v>
      </c>
      <c r="F6585" s="98" t="s">
        <v>86</v>
      </c>
      <c r="G6585" s="98" t="s">
        <v>606</v>
      </c>
      <c r="H6585" s="101">
        <v>1055601.78</v>
      </c>
      <c r="I6585" s="98">
        <v>1.0</v>
      </c>
      <c r="J6585" s="102">
        <v>5.0</v>
      </c>
      <c r="K6585" s="99">
        <v>2021.0</v>
      </c>
      <c r="L6585" s="98" t="s">
        <v>630</v>
      </c>
      <c r="M6585" s="98">
        <v>2021.0</v>
      </c>
      <c r="N6585" s="98" t="s">
        <v>161</v>
      </c>
      <c r="O6585" s="65" t="str">
        <f t="shared" si="1"/>
        <v>186339140001</v>
      </c>
      <c r="P6585" s="65">
        <f t="shared" si="2"/>
        <v>5</v>
      </c>
      <c r="Q6585" s="65">
        <f t="shared" si="3"/>
        <v>5</v>
      </c>
      <c r="R6585" s="65" t="str">
        <f t="shared" si="12"/>
        <v>18.633.914/0001-55</v>
      </c>
      <c r="S6585" s="84"/>
      <c r="T6585" s="84" t="str">
        <f t="shared" si="10"/>
        <v/>
      </c>
      <c r="U6585" s="84" t="str">
        <f t="shared" si="11"/>
        <v/>
      </c>
      <c r="V6585" s="65" t="str">
        <f t="shared" si="5"/>
        <v/>
      </c>
      <c r="W6585" s="84"/>
      <c r="X6585" s="84"/>
      <c r="Y6585" s="85"/>
      <c r="Z6585" s="85"/>
      <c r="AA6585" s="65" t="str">
        <f t="shared" si="6"/>
        <v/>
      </c>
      <c r="AB6585" s="65" t="str">
        <f t="shared" si="7"/>
        <v/>
      </c>
      <c r="AC6585" s="86"/>
      <c r="AD6585" s="87" t="str">
        <f t="shared" si="8"/>
        <v/>
      </c>
      <c r="AE6585" s="84"/>
      <c r="AF6585" s="86">
        <f>IF(AC6585&gt;0,AC6585,'⚙️ Config'!$B$10)</f>
        <v>0.0075</v>
      </c>
      <c r="AG6585" s="88">
        <f t="shared" si="9"/>
        <v>7917.01335</v>
      </c>
      <c r="AH6585" s="88">
        <f>AG6585*'⚙️ Config'!$B$11</f>
        <v>39585.06675</v>
      </c>
      <c r="AI6585" s="88">
        <f>AH6585*'⚙️ Config'!$B$12</f>
        <v>11875.52003</v>
      </c>
      <c r="AJ6585" s="64"/>
      <c r="AK6585" s="84"/>
      <c r="AL6585" s="84"/>
      <c r="AM6585" s="84"/>
      <c r="AN6585" s="84"/>
      <c r="AO6585" s="84"/>
      <c r="AP6585" s="84"/>
      <c r="AQ6585" s="84"/>
    </row>
    <row r="6586" ht="15.0" customHeight="1">
      <c r="A6586" s="98">
        <v>6583.0</v>
      </c>
      <c r="B6586" s="99" t="s">
        <v>13715</v>
      </c>
      <c r="C6586" s="98" t="s">
        <v>141</v>
      </c>
      <c r="D6586" s="98" t="s">
        <v>13716</v>
      </c>
      <c r="E6586" s="100">
        <v>32.76</v>
      </c>
      <c r="F6586" s="98" t="s">
        <v>86</v>
      </c>
      <c r="G6586" s="98" t="s">
        <v>606</v>
      </c>
      <c r="H6586" s="101">
        <v>1054083.34</v>
      </c>
      <c r="I6586" s="98">
        <v>1.0</v>
      </c>
      <c r="J6586" s="102">
        <v>5.0</v>
      </c>
      <c r="K6586" s="99">
        <v>2021.0</v>
      </c>
      <c r="L6586" s="98" t="s">
        <v>630</v>
      </c>
      <c r="M6586" s="98">
        <v>2021.0</v>
      </c>
      <c r="N6586" s="98" t="s">
        <v>161</v>
      </c>
      <c r="O6586" s="65" t="str">
        <f t="shared" si="1"/>
        <v>130677500001</v>
      </c>
      <c r="P6586" s="65">
        <f t="shared" si="2"/>
        <v>2</v>
      </c>
      <c r="Q6586" s="65">
        <f t="shared" si="3"/>
        <v>2</v>
      </c>
      <c r="R6586" s="65" t="str">
        <f t="shared" si="12"/>
        <v>13.067.750/0001-22</v>
      </c>
      <c r="S6586" s="84"/>
      <c r="T6586" s="84" t="str">
        <f t="shared" si="10"/>
        <v/>
      </c>
      <c r="U6586" s="84" t="str">
        <f t="shared" si="11"/>
        <v/>
      </c>
      <c r="V6586" s="65" t="str">
        <f t="shared" si="5"/>
        <v/>
      </c>
      <c r="W6586" s="84"/>
      <c r="X6586" s="84"/>
      <c r="Y6586" s="85"/>
      <c r="Z6586" s="85"/>
      <c r="AA6586" s="65" t="str">
        <f t="shared" si="6"/>
        <v/>
      </c>
      <c r="AB6586" s="65" t="str">
        <f t="shared" si="7"/>
        <v/>
      </c>
      <c r="AC6586" s="86"/>
      <c r="AD6586" s="87" t="str">
        <f t="shared" si="8"/>
        <v/>
      </c>
      <c r="AE6586" s="84"/>
      <c r="AF6586" s="86">
        <f>IF(AC6586&gt;0,AC6586,'⚙️ Config'!$B$10)</f>
        <v>0.0075</v>
      </c>
      <c r="AG6586" s="88">
        <f t="shared" si="9"/>
        <v>7905.62505</v>
      </c>
      <c r="AH6586" s="88">
        <f>AG6586*'⚙️ Config'!$B$11</f>
        <v>39528.12525</v>
      </c>
      <c r="AI6586" s="88">
        <f>AH6586*'⚙️ Config'!$B$12</f>
        <v>11858.43758</v>
      </c>
      <c r="AJ6586" s="64"/>
      <c r="AK6586" s="84"/>
      <c r="AL6586" s="84"/>
      <c r="AM6586" s="84"/>
      <c r="AN6586" s="84"/>
      <c r="AO6586" s="84"/>
      <c r="AP6586" s="84"/>
      <c r="AQ6586" s="84"/>
    </row>
    <row r="6587" ht="15.0" customHeight="1">
      <c r="A6587" s="98">
        <v>6584.0</v>
      </c>
      <c r="B6587" s="99" t="s">
        <v>13717</v>
      </c>
      <c r="C6587" s="98" t="s">
        <v>141</v>
      </c>
      <c r="D6587" s="98" t="s">
        <v>13718</v>
      </c>
      <c r="E6587" s="100">
        <v>33.24</v>
      </c>
      <c r="F6587" s="98" t="s">
        <v>86</v>
      </c>
      <c r="G6587" s="98" t="s">
        <v>606</v>
      </c>
      <c r="H6587" s="101">
        <v>1053331.7</v>
      </c>
      <c r="I6587" s="98">
        <v>1.0</v>
      </c>
      <c r="J6587" s="102">
        <v>4.8</v>
      </c>
      <c r="K6587" s="99">
        <v>2021.0</v>
      </c>
      <c r="L6587" s="98" t="s">
        <v>630</v>
      </c>
      <c r="M6587" s="98">
        <v>2021.0</v>
      </c>
      <c r="N6587" s="98" t="s">
        <v>161</v>
      </c>
      <c r="O6587" s="65" t="str">
        <f t="shared" si="1"/>
        <v>149892340001</v>
      </c>
      <c r="P6587" s="65">
        <f t="shared" si="2"/>
        <v>1</v>
      </c>
      <c r="Q6587" s="65">
        <f t="shared" si="3"/>
        <v>8</v>
      </c>
      <c r="R6587" s="65" t="str">
        <f t="shared" si="12"/>
        <v>14.989.234/0001-18</v>
      </c>
      <c r="S6587" s="84"/>
      <c r="T6587" s="84" t="str">
        <f t="shared" si="10"/>
        <v/>
      </c>
      <c r="U6587" s="84" t="str">
        <f t="shared" si="11"/>
        <v/>
      </c>
      <c r="V6587" s="65" t="str">
        <f t="shared" si="5"/>
        <v/>
      </c>
      <c r="W6587" s="84"/>
      <c r="X6587" s="84"/>
      <c r="Y6587" s="85"/>
      <c r="Z6587" s="85"/>
      <c r="AA6587" s="65" t="str">
        <f t="shared" si="6"/>
        <v/>
      </c>
      <c r="AB6587" s="65" t="str">
        <f t="shared" si="7"/>
        <v/>
      </c>
      <c r="AC6587" s="86"/>
      <c r="AD6587" s="87" t="str">
        <f t="shared" si="8"/>
        <v/>
      </c>
      <c r="AE6587" s="84"/>
      <c r="AF6587" s="86">
        <f>IF(AC6587&gt;0,AC6587,'⚙️ Config'!$B$10)</f>
        <v>0.0075</v>
      </c>
      <c r="AG6587" s="88">
        <f t="shared" si="9"/>
        <v>7899.98775</v>
      </c>
      <c r="AH6587" s="88">
        <f>AG6587*'⚙️ Config'!$B$11</f>
        <v>39499.93875</v>
      </c>
      <c r="AI6587" s="88">
        <f>AH6587*'⚙️ Config'!$B$12</f>
        <v>11849.98163</v>
      </c>
      <c r="AJ6587" s="64"/>
      <c r="AK6587" s="84"/>
      <c r="AL6587" s="84"/>
      <c r="AM6587" s="84"/>
      <c r="AN6587" s="84"/>
      <c r="AO6587" s="84"/>
      <c r="AP6587" s="84"/>
      <c r="AQ6587" s="84"/>
    </row>
    <row r="6588" ht="15.0" customHeight="1">
      <c r="A6588" s="103">
        <v>6585.0</v>
      </c>
      <c r="B6588" s="104" t="s">
        <v>13719</v>
      </c>
      <c r="C6588" s="103" t="s">
        <v>141</v>
      </c>
      <c r="D6588" s="103" t="s">
        <v>13720</v>
      </c>
      <c r="E6588" s="105">
        <v>32.99</v>
      </c>
      <c r="F6588" s="103" t="s">
        <v>86</v>
      </c>
      <c r="G6588" s="103" t="s">
        <v>606</v>
      </c>
      <c r="H6588" s="106">
        <v>1052531.4</v>
      </c>
      <c r="I6588" s="103">
        <v>1.0</v>
      </c>
      <c r="J6588" s="107">
        <v>4.9</v>
      </c>
      <c r="K6588" s="104">
        <v>2021.0</v>
      </c>
      <c r="L6588" s="103" t="s">
        <v>448</v>
      </c>
      <c r="M6588" s="103">
        <v>2021.0</v>
      </c>
      <c r="N6588" s="103" t="s">
        <v>161</v>
      </c>
      <c r="O6588" s="65" t="str">
        <f t="shared" si="1"/>
        <v>246824280001</v>
      </c>
      <c r="P6588" s="65">
        <f t="shared" si="2"/>
        <v>2</v>
      </c>
      <c r="Q6588" s="65">
        <f t="shared" si="3"/>
        <v>0</v>
      </c>
      <c r="R6588" s="65" t="str">
        <f t="shared" si="12"/>
        <v>24.682.428/0001-20</v>
      </c>
      <c r="S6588" s="84"/>
      <c r="T6588" s="84" t="str">
        <f t="shared" si="10"/>
        <v/>
      </c>
      <c r="U6588" s="84" t="str">
        <f t="shared" si="11"/>
        <v/>
      </c>
      <c r="V6588" s="65" t="str">
        <f t="shared" si="5"/>
        <v/>
      </c>
      <c r="W6588" s="84"/>
      <c r="X6588" s="84"/>
      <c r="Y6588" s="85"/>
      <c r="Z6588" s="85"/>
      <c r="AA6588" s="65" t="str">
        <f t="shared" si="6"/>
        <v/>
      </c>
      <c r="AB6588" s="65" t="str">
        <f t="shared" si="7"/>
        <v/>
      </c>
      <c r="AC6588" s="86"/>
      <c r="AD6588" s="87" t="str">
        <f t="shared" si="8"/>
        <v/>
      </c>
      <c r="AE6588" s="84"/>
      <c r="AF6588" s="86">
        <f>IF(AC6588&gt;0,AC6588,'⚙️ Config'!$B$10)</f>
        <v>0.0075</v>
      </c>
      <c r="AG6588" s="88">
        <f t="shared" si="9"/>
        <v>7893.9855</v>
      </c>
      <c r="AH6588" s="88">
        <f>AG6588*'⚙️ Config'!$B$11</f>
        <v>39469.9275</v>
      </c>
      <c r="AI6588" s="88">
        <f>AH6588*'⚙️ Config'!$B$12</f>
        <v>11840.97825</v>
      </c>
      <c r="AJ6588" s="64"/>
      <c r="AK6588" s="84"/>
      <c r="AL6588" s="84"/>
      <c r="AM6588" s="84"/>
      <c r="AN6588" s="84"/>
      <c r="AO6588" s="84"/>
      <c r="AP6588" s="84"/>
      <c r="AQ6588" s="84"/>
    </row>
    <row r="6589" ht="15.0" customHeight="1">
      <c r="A6589" s="98">
        <v>6586.0</v>
      </c>
      <c r="B6589" s="99" t="s">
        <v>13721</v>
      </c>
      <c r="C6589" s="98" t="s">
        <v>141</v>
      </c>
      <c r="D6589" s="98" t="s">
        <v>13722</v>
      </c>
      <c r="E6589" s="100">
        <v>32.76</v>
      </c>
      <c r="F6589" s="98" t="s">
        <v>86</v>
      </c>
      <c r="G6589" s="98" t="s">
        <v>606</v>
      </c>
      <c r="H6589" s="101">
        <v>1050784.87</v>
      </c>
      <c r="I6589" s="98">
        <v>1.0</v>
      </c>
      <c r="J6589" s="102">
        <v>5.0</v>
      </c>
      <c r="K6589" s="99">
        <v>2021.0</v>
      </c>
      <c r="L6589" s="98" t="s">
        <v>630</v>
      </c>
      <c r="M6589" s="98">
        <v>2021.0</v>
      </c>
      <c r="N6589" s="98" t="s">
        <v>161</v>
      </c>
      <c r="O6589" s="65" t="str">
        <f t="shared" si="1"/>
        <v>126898870001</v>
      </c>
      <c r="P6589" s="65">
        <f t="shared" si="2"/>
        <v>5</v>
      </c>
      <c r="Q6589" s="65">
        <f t="shared" si="3"/>
        <v>6</v>
      </c>
      <c r="R6589" s="65" t="str">
        <f t="shared" si="12"/>
        <v>12.689.887/0001-56</v>
      </c>
      <c r="S6589" s="84"/>
      <c r="T6589" s="84" t="str">
        <f t="shared" si="10"/>
        <v/>
      </c>
      <c r="U6589" s="84" t="str">
        <f t="shared" si="11"/>
        <v/>
      </c>
      <c r="V6589" s="65" t="str">
        <f t="shared" si="5"/>
        <v/>
      </c>
      <c r="W6589" s="84"/>
      <c r="X6589" s="84"/>
      <c r="Y6589" s="85"/>
      <c r="Z6589" s="85"/>
      <c r="AA6589" s="65" t="str">
        <f t="shared" si="6"/>
        <v/>
      </c>
      <c r="AB6589" s="65" t="str">
        <f t="shared" si="7"/>
        <v/>
      </c>
      <c r="AC6589" s="86"/>
      <c r="AD6589" s="87" t="str">
        <f t="shared" si="8"/>
        <v/>
      </c>
      <c r="AE6589" s="84"/>
      <c r="AF6589" s="86">
        <f>IF(AC6589&gt;0,AC6589,'⚙️ Config'!$B$10)</f>
        <v>0.0075</v>
      </c>
      <c r="AG6589" s="88">
        <f t="shared" si="9"/>
        <v>7880.886525</v>
      </c>
      <c r="AH6589" s="88">
        <f>AG6589*'⚙️ Config'!$B$11</f>
        <v>39404.43263</v>
      </c>
      <c r="AI6589" s="88">
        <f>AH6589*'⚙️ Config'!$B$12</f>
        <v>11821.32979</v>
      </c>
      <c r="AJ6589" s="64"/>
      <c r="AK6589" s="84"/>
      <c r="AL6589" s="84"/>
      <c r="AM6589" s="84"/>
      <c r="AN6589" s="84"/>
      <c r="AO6589" s="84"/>
      <c r="AP6589" s="84"/>
      <c r="AQ6589" s="84"/>
    </row>
    <row r="6590" ht="15.0" customHeight="1">
      <c r="A6590" s="98">
        <v>6587.0</v>
      </c>
      <c r="B6590" s="99" t="s">
        <v>13723</v>
      </c>
      <c r="C6590" s="98" t="s">
        <v>141</v>
      </c>
      <c r="D6590" s="98" t="s">
        <v>13724</v>
      </c>
      <c r="E6590" s="100">
        <v>33.75</v>
      </c>
      <c r="F6590" s="98" t="s">
        <v>86</v>
      </c>
      <c r="G6590" s="98" t="s">
        <v>606</v>
      </c>
      <c r="H6590" s="101">
        <v>1050705.22</v>
      </c>
      <c r="I6590" s="98">
        <v>1.0</v>
      </c>
      <c r="J6590" s="102">
        <v>4.6</v>
      </c>
      <c r="K6590" s="99">
        <v>2021.0</v>
      </c>
      <c r="L6590" s="98" t="s">
        <v>448</v>
      </c>
      <c r="M6590" s="98">
        <v>2021.0</v>
      </c>
      <c r="N6590" s="98" t="s">
        <v>342</v>
      </c>
      <c r="O6590" s="65" t="str">
        <f t="shared" si="1"/>
        <v>470451740001</v>
      </c>
      <c r="P6590" s="65">
        <f t="shared" si="2"/>
        <v>3</v>
      </c>
      <c r="Q6590" s="65">
        <f t="shared" si="3"/>
        <v>4</v>
      </c>
      <c r="R6590" s="65" t="str">
        <f t="shared" si="12"/>
        <v>47.045.174/0001-34</v>
      </c>
      <c r="S6590" s="84"/>
      <c r="T6590" s="84" t="str">
        <f t="shared" si="10"/>
        <v/>
      </c>
      <c r="U6590" s="84" t="str">
        <f t="shared" si="11"/>
        <v/>
      </c>
      <c r="V6590" s="65" t="str">
        <f t="shared" si="5"/>
        <v/>
      </c>
      <c r="W6590" s="84"/>
      <c r="X6590" s="84"/>
      <c r="Y6590" s="85"/>
      <c r="Z6590" s="85"/>
      <c r="AA6590" s="65" t="str">
        <f t="shared" si="6"/>
        <v/>
      </c>
      <c r="AB6590" s="65" t="str">
        <f t="shared" si="7"/>
        <v/>
      </c>
      <c r="AC6590" s="86"/>
      <c r="AD6590" s="87" t="str">
        <f t="shared" si="8"/>
        <v/>
      </c>
      <c r="AE6590" s="84"/>
      <c r="AF6590" s="86">
        <f>IF(AC6590&gt;0,AC6590,'⚙️ Config'!$B$10)</f>
        <v>0.0075</v>
      </c>
      <c r="AG6590" s="88">
        <f t="shared" si="9"/>
        <v>7880.28915</v>
      </c>
      <c r="AH6590" s="88">
        <f>AG6590*'⚙️ Config'!$B$11</f>
        <v>39401.44575</v>
      </c>
      <c r="AI6590" s="88">
        <f>AH6590*'⚙️ Config'!$B$12</f>
        <v>11820.43373</v>
      </c>
      <c r="AJ6590" s="64"/>
      <c r="AK6590" s="84"/>
      <c r="AL6590" s="84"/>
      <c r="AM6590" s="84"/>
      <c r="AN6590" s="84"/>
      <c r="AO6590" s="84"/>
      <c r="AP6590" s="84"/>
      <c r="AQ6590" s="84"/>
    </row>
    <row r="6591" ht="15.0" customHeight="1">
      <c r="A6591" s="103">
        <v>6588.0</v>
      </c>
      <c r="B6591" s="104" t="s">
        <v>13725</v>
      </c>
      <c r="C6591" s="103" t="s">
        <v>141</v>
      </c>
      <c r="D6591" s="103" t="s">
        <v>13726</v>
      </c>
      <c r="E6591" s="105">
        <v>32.99</v>
      </c>
      <c r="F6591" s="103" t="s">
        <v>86</v>
      </c>
      <c r="G6591" s="103" t="s">
        <v>606</v>
      </c>
      <c r="H6591" s="106">
        <v>1050558.36</v>
      </c>
      <c r="I6591" s="103">
        <v>1.0</v>
      </c>
      <c r="J6591" s="107">
        <v>4.9</v>
      </c>
      <c r="K6591" s="104">
        <v>2021.0</v>
      </c>
      <c r="L6591" s="103" t="s">
        <v>202</v>
      </c>
      <c r="M6591" s="103">
        <v>2021.0</v>
      </c>
      <c r="N6591" s="103" t="s">
        <v>161</v>
      </c>
      <c r="O6591" s="65" t="str">
        <f t="shared" si="1"/>
        <v>264302030001</v>
      </c>
      <c r="P6591" s="65">
        <f t="shared" si="2"/>
        <v>0</v>
      </c>
      <c r="Q6591" s="65">
        <f t="shared" si="3"/>
        <v>1</v>
      </c>
      <c r="R6591" s="65" t="str">
        <f t="shared" si="12"/>
        <v>26.430.203/0001-01</v>
      </c>
      <c r="S6591" s="84"/>
      <c r="T6591" s="84" t="str">
        <f t="shared" si="10"/>
        <v/>
      </c>
      <c r="U6591" s="84" t="str">
        <f t="shared" si="11"/>
        <v/>
      </c>
      <c r="V6591" s="65" t="str">
        <f t="shared" si="5"/>
        <v/>
      </c>
      <c r="W6591" s="84"/>
      <c r="X6591" s="84"/>
      <c r="Y6591" s="85"/>
      <c r="Z6591" s="85"/>
      <c r="AA6591" s="65" t="str">
        <f t="shared" si="6"/>
        <v/>
      </c>
      <c r="AB6591" s="65" t="str">
        <f t="shared" si="7"/>
        <v/>
      </c>
      <c r="AC6591" s="86"/>
      <c r="AD6591" s="87" t="str">
        <f t="shared" si="8"/>
        <v/>
      </c>
      <c r="AE6591" s="84"/>
      <c r="AF6591" s="86">
        <f>IF(AC6591&gt;0,AC6591,'⚙️ Config'!$B$10)</f>
        <v>0.0075</v>
      </c>
      <c r="AG6591" s="88">
        <f t="shared" si="9"/>
        <v>7879.1877</v>
      </c>
      <c r="AH6591" s="88">
        <f>AG6591*'⚙️ Config'!$B$11</f>
        <v>39395.9385</v>
      </c>
      <c r="AI6591" s="88">
        <f>AH6591*'⚙️ Config'!$B$12</f>
        <v>11818.78155</v>
      </c>
      <c r="AJ6591" s="64"/>
      <c r="AK6591" s="84"/>
      <c r="AL6591" s="84"/>
      <c r="AM6591" s="84"/>
      <c r="AN6591" s="84"/>
      <c r="AO6591" s="84"/>
      <c r="AP6591" s="84"/>
      <c r="AQ6591" s="84"/>
    </row>
    <row r="6592" ht="15.0" customHeight="1">
      <c r="A6592" s="98">
        <v>6589.0</v>
      </c>
      <c r="B6592" s="99" t="s">
        <v>13727</v>
      </c>
      <c r="C6592" s="98" t="s">
        <v>141</v>
      </c>
      <c r="D6592" s="98" t="s">
        <v>13728</v>
      </c>
      <c r="E6592" s="100">
        <v>34.03</v>
      </c>
      <c r="F6592" s="98" t="s">
        <v>86</v>
      </c>
      <c r="G6592" s="98" t="s">
        <v>606</v>
      </c>
      <c r="H6592" s="101">
        <v>1050317.85</v>
      </c>
      <c r="I6592" s="98">
        <v>1.0</v>
      </c>
      <c r="J6592" s="102">
        <v>4.5</v>
      </c>
      <c r="K6592" s="99">
        <v>2021.0</v>
      </c>
      <c r="L6592" s="98" t="s">
        <v>1160</v>
      </c>
      <c r="M6592" s="98">
        <v>2021.0</v>
      </c>
      <c r="N6592" s="98" t="s">
        <v>161</v>
      </c>
      <c r="O6592" s="65" t="str">
        <f t="shared" si="1"/>
        <v>591077710001</v>
      </c>
      <c r="P6592" s="65">
        <f t="shared" si="2"/>
        <v>2</v>
      </c>
      <c r="Q6592" s="65">
        <f t="shared" si="3"/>
        <v>5</v>
      </c>
      <c r="R6592" s="65" t="str">
        <f t="shared" si="12"/>
        <v>59.107.771/0001-25</v>
      </c>
      <c r="S6592" s="84"/>
      <c r="T6592" s="84" t="str">
        <f t="shared" si="10"/>
        <v/>
      </c>
      <c r="U6592" s="84" t="str">
        <f t="shared" si="11"/>
        <v/>
      </c>
      <c r="V6592" s="65" t="str">
        <f t="shared" si="5"/>
        <v/>
      </c>
      <c r="W6592" s="84"/>
      <c r="X6592" s="84"/>
      <c r="Y6592" s="85"/>
      <c r="Z6592" s="85"/>
      <c r="AA6592" s="65" t="str">
        <f t="shared" si="6"/>
        <v/>
      </c>
      <c r="AB6592" s="65" t="str">
        <f t="shared" si="7"/>
        <v/>
      </c>
      <c r="AC6592" s="86"/>
      <c r="AD6592" s="87" t="str">
        <f t="shared" si="8"/>
        <v/>
      </c>
      <c r="AE6592" s="84"/>
      <c r="AF6592" s="86">
        <f>IF(AC6592&gt;0,AC6592,'⚙️ Config'!$B$10)</f>
        <v>0.0075</v>
      </c>
      <c r="AG6592" s="88">
        <f t="shared" si="9"/>
        <v>7877.383875</v>
      </c>
      <c r="AH6592" s="88">
        <f>AG6592*'⚙️ Config'!$B$11</f>
        <v>39386.91938</v>
      </c>
      <c r="AI6592" s="88">
        <f>AH6592*'⚙️ Config'!$B$12</f>
        <v>11816.07581</v>
      </c>
      <c r="AJ6592" s="64"/>
      <c r="AK6592" s="84"/>
      <c r="AL6592" s="84"/>
      <c r="AM6592" s="84"/>
      <c r="AN6592" s="84"/>
      <c r="AO6592" s="84"/>
      <c r="AP6592" s="84"/>
      <c r="AQ6592" s="84"/>
    </row>
    <row r="6593" ht="15.0" customHeight="1">
      <c r="A6593" s="98">
        <v>6590.0</v>
      </c>
      <c r="B6593" s="99" t="s">
        <v>13729</v>
      </c>
      <c r="C6593" s="98" t="s">
        <v>141</v>
      </c>
      <c r="D6593" s="98" t="s">
        <v>13730</v>
      </c>
      <c r="E6593" s="100">
        <v>33.24</v>
      </c>
      <c r="F6593" s="98" t="s">
        <v>86</v>
      </c>
      <c r="G6593" s="98" t="s">
        <v>606</v>
      </c>
      <c r="H6593" s="101">
        <v>1049871.73</v>
      </c>
      <c r="I6593" s="98">
        <v>1.0</v>
      </c>
      <c r="J6593" s="102">
        <v>4.8</v>
      </c>
      <c r="K6593" s="99">
        <v>2021.0</v>
      </c>
      <c r="L6593" s="98" t="s">
        <v>448</v>
      </c>
      <c r="M6593" s="98">
        <v>2021.0</v>
      </c>
      <c r="N6593" s="98" t="s">
        <v>145</v>
      </c>
      <c r="O6593" s="65" t="str">
        <f t="shared" si="1"/>
        <v>104509750001</v>
      </c>
      <c r="P6593" s="65">
        <f t="shared" si="2"/>
        <v>7</v>
      </c>
      <c r="Q6593" s="65">
        <f t="shared" si="3"/>
        <v>5</v>
      </c>
      <c r="R6593" s="65" t="str">
        <f t="shared" si="12"/>
        <v>10.450.975/0001-75</v>
      </c>
      <c r="S6593" s="84"/>
      <c r="T6593" s="84" t="str">
        <f t="shared" si="10"/>
        <v/>
      </c>
      <c r="U6593" s="84" t="str">
        <f t="shared" si="11"/>
        <v/>
      </c>
      <c r="V6593" s="65" t="str">
        <f t="shared" si="5"/>
        <v/>
      </c>
      <c r="W6593" s="84"/>
      <c r="X6593" s="84"/>
      <c r="Y6593" s="85"/>
      <c r="Z6593" s="85"/>
      <c r="AA6593" s="65" t="str">
        <f t="shared" si="6"/>
        <v/>
      </c>
      <c r="AB6593" s="65" t="str">
        <f t="shared" si="7"/>
        <v/>
      </c>
      <c r="AC6593" s="86"/>
      <c r="AD6593" s="87" t="str">
        <f t="shared" si="8"/>
        <v/>
      </c>
      <c r="AE6593" s="84"/>
      <c r="AF6593" s="86">
        <f>IF(AC6593&gt;0,AC6593,'⚙️ Config'!$B$10)</f>
        <v>0.0075</v>
      </c>
      <c r="AG6593" s="88">
        <f t="shared" si="9"/>
        <v>7874.037975</v>
      </c>
      <c r="AH6593" s="88">
        <f>AG6593*'⚙️ Config'!$B$11</f>
        <v>39370.18988</v>
      </c>
      <c r="AI6593" s="88">
        <f>AH6593*'⚙️ Config'!$B$12</f>
        <v>11811.05696</v>
      </c>
      <c r="AJ6593" s="64"/>
      <c r="AK6593" s="84"/>
      <c r="AL6593" s="84"/>
      <c r="AM6593" s="84"/>
      <c r="AN6593" s="84"/>
      <c r="AO6593" s="84"/>
      <c r="AP6593" s="84"/>
      <c r="AQ6593" s="84"/>
    </row>
    <row r="6594" ht="15.0" customHeight="1">
      <c r="A6594" s="98">
        <v>6591.0</v>
      </c>
      <c r="B6594" s="99" t="s">
        <v>13731</v>
      </c>
      <c r="C6594" s="98" t="s">
        <v>141</v>
      </c>
      <c r="D6594" s="98" t="s">
        <v>13732</v>
      </c>
      <c r="E6594" s="100">
        <v>32.76</v>
      </c>
      <c r="F6594" s="98" t="s">
        <v>86</v>
      </c>
      <c r="G6594" s="98" t="s">
        <v>606</v>
      </c>
      <c r="H6594" s="101">
        <v>1049662.2</v>
      </c>
      <c r="I6594" s="98">
        <v>1.0</v>
      </c>
      <c r="J6594" s="102">
        <v>5.0</v>
      </c>
      <c r="K6594" s="99">
        <v>2021.0</v>
      </c>
      <c r="L6594" s="98" t="s">
        <v>630</v>
      </c>
      <c r="M6594" s="98">
        <v>2021.0</v>
      </c>
      <c r="N6594" s="98" t="s">
        <v>161</v>
      </c>
      <c r="O6594" s="65" t="str">
        <f t="shared" si="1"/>
        <v>269313070001</v>
      </c>
      <c r="P6594" s="65">
        <f t="shared" si="2"/>
        <v>0</v>
      </c>
      <c r="Q6594" s="65">
        <f t="shared" si="3"/>
        <v>8</v>
      </c>
      <c r="R6594" s="65" t="str">
        <f t="shared" si="12"/>
        <v>26.931.307/0001-08</v>
      </c>
      <c r="S6594" s="84"/>
      <c r="T6594" s="84" t="str">
        <f t="shared" si="10"/>
        <v/>
      </c>
      <c r="U6594" s="84" t="str">
        <f t="shared" si="11"/>
        <v/>
      </c>
      <c r="V6594" s="65" t="str">
        <f t="shared" si="5"/>
        <v/>
      </c>
      <c r="W6594" s="84"/>
      <c r="X6594" s="84"/>
      <c r="Y6594" s="85"/>
      <c r="Z6594" s="85"/>
      <c r="AA6594" s="65" t="str">
        <f t="shared" si="6"/>
        <v/>
      </c>
      <c r="AB6594" s="65" t="str">
        <f t="shared" si="7"/>
        <v/>
      </c>
      <c r="AC6594" s="86"/>
      <c r="AD6594" s="87" t="str">
        <f t="shared" si="8"/>
        <v/>
      </c>
      <c r="AE6594" s="84"/>
      <c r="AF6594" s="86">
        <f>IF(AC6594&gt;0,AC6594,'⚙️ Config'!$B$10)</f>
        <v>0.0075</v>
      </c>
      <c r="AG6594" s="88">
        <f t="shared" si="9"/>
        <v>7872.4665</v>
      </c>
      <c r="AH6594" s="88">
        <f>AG6594*'⚙️ Config'!$B$11</f>
        <v>39362.3325</v>
      </c>
      <c r="AI6594" s="88">
        <f>AH6594*'⚙️ Config'!$B$12</f>
        <v>11808.69975</v>
      </c>
      <c r="AJ6594" s="64"/>
      <c r="AK6594" s="84"/>
      <c r="AL6594" s="84"/>
      <c r="AM6594" s="84"/>
      <c r="AN6594" s="84"/>
      <c r="AO6594" s="84"/>
      <c r="AP6594" s="84"/>
      <c r="AQ6594" s="84"/>
    </row>
    <row r="6595" ht="15.0" customHeight="1">
      <c r="A6595" s="103">
        <v>6592.0</v>
      </c>
      <c r="B6595" s="104" t="s">
        <v>13733</v>
      </c>
      <c r="C6595" s="103" t="s">
        <v>141</v>
      </c>
      <c r="D6595" s="103" t="s">
        <v>13734</v>
      </c>
      <c r="E6595" s="105">
        <v>34.03</v>
      </c>
      <c r="F6595" s="103" t="s">
        <v>86</v>
      </c>
      <c r="G6595" s="103" t="s">
        <v>606</v>
      </c>
      <c r="H6595" s="106">
        <v>1049352.39</v>
      </c>
      <c r="I6595" s="103">
        <v>1.0</v>
      </c>
      <c r="J6595" s="107">
        <v>4.5</v>
      </c>
      <c r="K6595" s="104">
        <v>2021.0</v>
      </c>
      <c r="L6595" s="103" t="s">
        <v>630</v>
      </c>
      <c r="M6595" s="103">
        <v>2021.0</v>
      </c>
      <c r="N6595" s="103" t="s">
        <v>161</v>
      </c>
      <c r="O6595" s="65" t="str">
        <f t="shared" si="1"/>
        <v>087468090001</v>
      </c>
      <c r="P6595" s="65">
        <f t="shared" si="2"/>
        <v>7</v>
      </c>
      <c r="Q6595" s="65">
        <f t="shared" si="3"/>
        <v>9</v>
      </c>
      <c r="R6595" s="65" t="str">
        <f t="shared" si="12"/>
        <v>08.746.809/0001-79</v>
      </c>
      <c r="S6595" s="84"/>
      <c r="T6595" s="84" t="str">
        <f t="shared" si="10"/>
        <v/>
      </c>
      <c r="U6595" s="84" t="str">
        <f t="shared" si="11"/>
        <v/>
      </c>
      <c r="V6595" s="65" t="str">
        <f t="shared" si="5"/>
        <v/>
      </c>
      <c r="W6595" s="84"/>
      <c r="X6595" s="84"/>
      <c r="Y6595" s="85"/>
      <c r="Z6595" s="85"/>
      <c r="AA6595" s="65" t="str">
        <f t="shared" si="6"/>
        <v/>
      </c>
      <c r="AB6595" s="65" t="str">
        <f t="shared" si="7"/>
        <v/>
      </c>
      <c r="AC6595" s="86"/>
      <c r="AD6595" s="87" t="str">
        <f t="shared" si="8"/>
        <v/>
      </c>
      <c r="AE6595" s="84"/>
      <c r="AF6595" s="86">
        <f>IF(AC6595&gt;0,AC6595,'⚙️ Config'!$B$10)</f>
        <v>0.0075</v>
      </c>
      <c r="AG6595" s="88">
        <f t="shared" si="9"/>
        <v>7870.142925</v>
      </c>
      <c r="AH6595" s="88">
        <f>AG6595*'⚙️ Config'!$B$11</f>
        <v>39350.71463</v>
      </c>
      <c r="AI6595" s="88">
        <f>AH6595*'⚙️ Config'!$B$12</f>
        <v>11805.21439</v>
      </c>
      <c r="AJ6595" s="64"/>
      <c r="AK6595" s="84"/>
      <c r="AL6595" s="84"/>
      <c r="AM6595" s="84"/>
      <c r="AN6595" s="84"/>
      <c r="AO6595" s="84"/>
      <c r="AP6595" s="84"/>
      <c r="AQ6595" s="84"/>
    </row>
    <row r="6596" ht="15.0" customHeight="1">
      <c r="A6596" s="103">
        <v>6593.0</v>
      </c>
      <c r="B6596" s="104" t="s">
        <v>13735</v>
      </c>
      <c r="C6596" s="103" t="s">
        <v>141</v>
      </c>
      <c r="D6596" s="103" t="s">
        <v>13736</v>
      </c>
      <c r="E6596" s="105">
        <v>32.99</v>
      </c>
      <c r="F6596" s="103" t="s">
        <v>86</v>
      </c>
      <c r="G6596" s="103" t="s">
        <v>606</v>
      </c>
      <c r="H6596" s="106">
        <v>1048534.36</v>
      </c>
      <c r="I6596" s="103">
        <v>1.0</v>
      </c>
      <c r="J6596" s="107">
        <v>4.9</v>
      </c>
      <c r="K6596" s="104">
        <v>2021.0</v>
      </c>
      <c r="L6596" s="103" t="s">
        <v>295</v>
      </c>
      <c r="M6596" s="103">
        <v>2021.0</v>
      </c>
      <c r="N6596" s="103" t="s">
        <v>161</v>
      </c>
      <c r="O6596" s="65" t="str">
        <f t="shared" si="1"/>
        <v>029663930001</v>
      </c>
      <c r="P6596" s="65">
        <f t="shared" si="2"/>
        <v>1</v>
      </c>
      <c r="Q6596" s="65">
        <f t="shared" si="3"/>
        <v>8</v>
      </c>
      <c r="R6596" s="65" t="str">
        <f t="shared" si="12"/>
        <v>02.966.393/0001-18</v>
      </c>
      <c r="S6596" s="84"/>
      <c r="T6596" s="84" t="str">
        <f t="shared" si="10"/>
        <v/>
      </c>
      <c r="U6596" s="84" t="str">
        <f t="shared" si="11"/>
        <v/>
      </c>
      <c r="V6596" s="65" t="str">
        <f t="shared" si="5"/>
        <v/>
      </c>
      <c r="W6596" s="84"/>
      <c r="X6596" s="84"/>
      <c r="Y6596" s="85"/>
      <c r="Z6596" s="85"/>
      <c r="AA6596" s="65" t="str">
        <f t="shared" si="6"/>
        <v/>
      </c>
      <c r="AB6596" s="65" t="str">
        <f t="shared" si="7"/>
        <v/>
      </c>
      <c r="AC6596" s="86"/>
      <c r="AD6596" s="87" t="str">
        <f t="shared" si="8"/>
        <v/>
      </c>
      <c r="AE6596" s="84"/>
      <c r="AF6596" s="86">
        <f>IF(AC6596&gt;0,AC6596,'⚙️ Config'!$B$10)</f>
        <v>0.0075</v>
      </c>
      <c r="AG6596" s="88">
        <f t="shared" si="9"/>
        <v>7864.0077</v>
      </c>
      <c r="AH6596" s="88">
        <f>AG6596*'⚙️ Config'!$B$11</f>
        <v>39320.0385</v>
      </c>
      <c r="AI6596" s="88">
        <f>AH6596*'⚙️ Config'!$B$12</f>
        <v>11796.01155</v>
      </c>
      <c r="AJ6596" s="64"/>
      <c r="AK6596" s="84"/>
      <c r="AL6596" s="84"/>
      <c r="AM6596" s="84"/>
      <c r="AN6596" s="84"/>
      <c r="AO6596" s="84"/>
      <c r="AP6596" s="84"/>
      <c r="AQ6596" s="84"/>
    </row>
    <row r="6597" ht="15.0" customHeight="1">
      <c r="A6597" s="98">
        <v>6594.0</v>
      </c>
      <c r="B6597" s="99" t="s">
        <v>13737</v>
      </c>
      <c r="C6597" s="98" t="s">
        <v>141</v>
      </c>
      <c r="D6597" s="98" t="s">
        <v>13738</v>
      </c>
      <c r="E6597" s="100">
        <v>33.49</v>
      </c>
      <c r="F6597" s="98" t="s">
        <v>86</v>
      </c>
      <c r="G6597" s="98" t="s">
        <v>606</v>
      </c>
      <c r="H6597" s="101">
        <v>1047855.45</v>
      </c>
      <c r="I6597" s="98">
        <v>1.0</v>
      </c>
      <c r="J6597" s="102">
        <v>4.7</v>
      </c>
      <c r="K6597" s="99">
        <v>2021.0</v>
      </c>
      <c r="L6597" s="98" t="s">
        <v>630</v>
      </c>
      <c r="M6597" s="98">
        <v>2021.0</v>
      </c>
      <c r="N6597" s="98" t="s">
        <v>161</v>
      </c>
      <c r="O6597" s="65" t="str">
        <f t="shared" si="1"/>
        <v>285314590001</v>
      </c>
      <c r="P6597" s="65">
        <f t="shared" si="2"/>
        <v>3</v>
      </c>
      <c r="Q6597" s="65">
        <f t="shared" si="3"/>
        <v>0</v>
      </c>
      <c r="R6597" s="65" t="str">
        <f t="shared" si="12"/>
        <v>28.531.459/0001-30</v>
      </c>
      <c r="S6597" s="84"/>
      <c r="T6597" s="84" t="str">
        <f t="shared" si="10"/>
        <v/>
      </c>
      <c r="U6597" s="84" t="str">
        <f t="shared" si="11"/>
        <v/>
      </c>
      <c r="V6597" s="65" t="str">
        <f t="shared" si="5"/>
        <v/>
      </c>
      <c r="W6597" s="84"/>
      <c r="X6597" s="84"/>
      <c r="Y6597" s="85"/>
      <c r="Z6597" s="85"/>
      <c r="AA6597" s="65" t="str">
        <f t="shared" si="6"/>
        <v/>
      </c>
      <c r="AB6597" s="65" t="str">
        <f t="shared" si="7"/>
        <v/>
      </c>
      <c r="AC6597" s="86"/>
      <c r="AD6597" s="87" t="str">
        <f t="shared" si="8"/>
        <v/>
      </c>
      <c r="AE6597" s="84"/>
      <c r="AF6597" s="86">
        <f>IF(AC6597&gt;0,AC6597,'⚙️ Config'!$B$10)</f>
        <v>0.0075</v>
      </c>
      <c r="AG6597" s="88">
        <f t="shared" si="9"/>
        <v>7858.915875</v>
      </c>
      <c r="AH6597" s="88">
        <f>AG6597*'⚙️ Config'!$B$11</f>
        <v>39294.57938</v>
      </c>
      <c r="AI6597" s="88">
        <f>AH6597*'⚙️ Config'!$B$12</f>
        <v>11788.37381</v>
      </c>
      <c r="AJ6597" s="64"/>
      <c r="AK6597" s="84"/>
      <c r="AL6597" s="84"/>
      <c r="AM6597" s="84"/>
      <c r="AN6597" s="84"/>
      <c r="AO6597" s="84"/>
      <c r="AP6597" s="84"/>
      <c r="AQ6597" s="84"/>
    </row>
    <row r="6598" ht="15.0" customHeight="1">
      <c r="A6598" s="98">
        <v>6595.0</v>
      </c>
      <c r="B6598" s="99" t="s">
        <v>13739</v>
      </c>
      <c r="C6598" s="98" t="s">
        <v>141</v>
      </c>
      <c r="D6598" s="98" t="s">
        <v>13740</v>
      </c>
      <c r="E6598" s="100">
        <v>33.49</v>
      </c>
      <c r="F6598" s="98" t="s">
        <v>86</v>
      </c>
      <c r="G6598" s="98" t="s">
        <v>606</v>
      </c>
      <c r="H6598" s="101">
        <v>1047292.26</v>
      </c>
      <c r="I6598" s="98">
        <v>1.0</v>
      </c>
      <c r="J6598" s="102">
        <v>4.7</v>
      </c>
      <c r="K6598" s="99">
        <v>2021.0</v>
      </c>
      <c r="L6598" s="98" t="s">
        <v>630</v>
      </c>
      <c r="M6598" s="98">
        <v>2021.0</v>
      </c>
      <c r="N6598" s="98" t="s">
        <v>161</v>
      </c>
      <c r="O6598" s="65" t="str">
        <f t="shared" si="1"/>
        <v>261178080001</v>
      </c>
      <c r="P6598" s="65">
        <f t="shared" si="2"/>
        <v>4</v>
      </c>
      <c r="Q6598" s="65">
        <f t="shared" si="3"/>
        <v>7</v>
      </c>
      <c r="R6598" s="65" t="str">
        <f t="shared" si="12"/>
        <v>26.117.808/0001-47</v>
      </c>
      <c r="S6598" s="84"/>
      <c r="T6598" s="84" t="str">
        <f t="shared" si="10"/>
        <v/>
      </c>
      <c r="U6598" s="84" t="str">
        <f t="shared" si="11"/>
        <v/>
      </c>
      <c r="V6598" s="65" t="str">
        <f t="shared" si="5"/>
        <v/>
      </c>
      <c r="W6598" s="84"/>
      <c r="X6598" s="84"/>
      <c r="Y6598" s="85"/>
      <c r="Z6598" s="85"/>
      <c r="AA6598" s="65" t="str">
        <f t="shared" si="6"/>
        <v/>
      </c>
      <c r="AB6598" s="65" t="str">
        <f t="shared" si="7"/>
        <v/>
      </c>
      <c r="AC6598" s="86"/>
      <c r="AD6598" s="87" t="str">
        <f t="shared" si="8"/>
        <v/>
      </c>
      <c r="AE6598" s="84"/>
      <c r="AF6598" s="86">
        <f>IF(AC6598&gt;0,AC6598,'⚙️ Config'!$B$10)</f>
        <v>0.0075</v>
      </c>
      <c r="AG6598" s="88">
        <f t="shared" si="9"/>
        <v>7854.69195</v>
      </c>
      <c r="AH6598" s="88">
        <f>AG6598*'⚙️ Config'!$B$11</f>
        <v>39273.45975</v>
      </c>
      <c r="AI6598" s="88">
        <f>AH6598*'⚙️ Config'!$B$12</f>
        <v>11782.03793</v>
      </c>
      <c r="AJ6598" s="64"/>
      <c r="AK6598" s="84"/>
      <c r="AL6598" s="84"/>
      <c r="AM6598" s="84"/>
      <c r="AN6598" s="84"/>
      <c r="AO6598" s="84"/>
      <c r="AP6598" s="84"/>
      <c r="AQ6598" s="84"/>
    </row>
    <row r="6599" ht="15.0" customHeight="1">
      <c r="A6599" s="103">
        <v>6596.0</v>
      </c>
      <c r="B6599" s="104" t="s">
        <v>13741</v>
      </c>
      <c r="C6599" s="103" t="s">
        <v>141</v>
      </c>
      <c r="D6599" s="103" t="s">
        <v>13742</v>
      </c>
      <c r="E6599" s="105">
        <v>32.76</v>
      </c>
      <c r="F6599" s="103" t="s">
        <v>86</v>
      </c>
      <c r="G6599" s="103" t="s">
        <v>606</v>
      </c>
      <c r="H6599" s="106">
        <v>1046838.46</v>
      </c>
      <c r="I6599" s="103">
        <v>1.0</v>
      </c>
      <c r="J6599" s="107">
        <v>5.0</v>
      </c>
      <c r="K6599" s="104">
        <v>2021.0</v>
      </c>
      <c r="L6599" s="103" t="s">
        <v>630</v>
      </c>
      <c r="M6599" s="103">
        <v>2021.0</v>
      </c>
      <c r="N6599" s="103" t="s">
        <v>161</v>
      </c>
      <c r="O6599" s="65" t="str">
        <f t="shared" si="1"/>
        <v>112825980001</v>
      </c>
      <c r="P6599" s="65">
        <f t="shared" si="2"/>
        <v>7</v>
      </c>
      <c r="Q6599" s="65">
        <f t="shared" si="3"/>
        <v>5</v>
      </c>
      <c r="R6599" s="65" t="str">
        <f t="shared" si="12"/>
        <v>11.282.598/0001-75</v>
      </c>
      <c r="S6599" s="84"/>
      <c r="T6599" s="84" t="str">
        <f t="shared" si="10"/>
        <v/>
      </c>
      <c r="U6599" s="84" t="str">
        <f t="shared" si="11"/>
        <v/>
      </c>
      <c r="V6599" s="65" t="str">
        <f t="shared" si="5"/>
        <v/>
      </c>
      <c r="W6599" s="84"/>
      <c r="X6599" s="84"/>
      <c r="Y6599" s="85"/>
      <c r="Z6599" s="85"/>
      <c r="AA6599" s="65" t="str">
        <f t="shared" si="6"/>
        <v/>
      </c>
      <c r="AB6599" s="65" t="str">
        <f t="shared" si="7"/>
        <v/>
      </c>
      <c r="AC6599" s="86"/>
      <c r="AD6599" s="87" t="str">
        <f t="shared" si="8"/>
        <v/>
      </c>
      <c r="AE6599" s="84"/>
      <c r="AF6599" s="86">
        <f>IF(AC6599&gt;0,AC6599,'⚙️ Config'!$B$10)</f>
        <v>0.0075</v>
      </c>
      <c r="AG6599" s="88">
        <f t="shared" si="9"/>
        <v>7851.28845</v>
      </c>
      <c r="AH6599" s="88">
        <f>AG6599*'⚙️ Config'!$B$11</f>
        <v>39256.44225</v>
      </c>
      <c r="AI6599" s="88">
        <f>AH6599*'⚙️ Config'!$B$12</f>
        <v>11776.93268</v>
      </c>
      <c r="AJ6599" s="64"/>
      <c r="AK6599" s="84"/>
      <c r="AL6599" s="84"/>
      <c r="AM6599" s="84"/>
      <c r="AN6599" s="84"/>
      <c r="AO6599" s="84"/>
      <c r="AP6599" s="84"/>
      <c r="AQ6599" s="84"/>
    </row>
    <row r="6600" ht="15.0" customHeight="1">
      <c r="A6600" s="98">
        <v>6597.0</v>
      </c>
      <c r="B6600" s="99" t="s">
        <v>13743</v>
      </c>
      <c r="C6600" s="98" t="s">
        <v>141</v>
      </c>
      <c r="D6600" s="98" t="s">
        <v>13744</v>
      </c>
      <c r="E6600" s="100">
        <v>33.49</v>
      </c>
      <c r="F6600" s="98" t="s">
        <v>86</v>
      </c>
      <c r="G6600" s="98" t="s">
        <v>606</v>
      </c>
      <c r="H6600" s="101">
        <v>1046544.63</v>
      </c>
      <c r="I6600" s="98">
        <v>1.0</v>
      </c>
      <c r="J6600" s="102">
        <v>4.7</v>
      </c>
      <c r="K6600" s="99">
        <v>2021.0</v>
      </c>
      <c r="L6600" s="98" t="s">
        <v>630</v>
      </c>
      <c r="M6600" s="98">
        <v>2021.0</v>
      </c>
      <c r="N6600" s="98" t="s">
        <v>161</v>
      </c>
      <c r="O6600" s="65" t="str">
        <f t="shared" si="1"/>
        <v>175996040001</v>
      </c>
      <c r="P6600" s="65">
        <f t="shared" si="2"/>
        <v>0</v>
      </c>
      <c r="Q6600" s="65">
        <f t="shared" si="3"/>
        <v>7</v>
      </c>
      <c r="R6600" s="65" t="str">
        <f t="shared" si="12"/>
        <v>17.599.604/0001-07</v>
      </c>
      <c r="S6600" s="84"/>
      <c r="T6600" s="84" t="str">
        <f t="shared" si="10"/>
        <v/>
      </c>
      <c r="U6600" s="84" t="str">
        <f t="shared" si="11"/>
        <v/>
      </c>
      <c r="V6600" s="65" t="str">
        <f t="shared" si="5"/>
        <v/>
      </c>
      <c r="W6600" s="84"/>
      <c r="X6600" s="84"/>
      <c r="Y6600" s="85"/>
      <c r="Z6600" s="85"/>
      <c r="AA6600" s="65" t="str">
        <f t="shared" si="6"/>
        <v/>
      </c>
      <c r="AB6600" s="65" t="str">
        <f t="shared" si="7"/>
        <v/>
      </c>
      <c r="AC6600" s="86"/>
      <c r="AD6600" s="87" t="str">
        <f t="shared" si="8"/>
        <v/>
      </c>
      <c r="AE6600" s="84"/>
      <c r="AF6600" s="86">
        <f>IF(AC6600&gt;0,AC6600,'⚙️ Config'!$B$10)</f>
        <v>0.0075</v>
      </c>
      <c r="AG6600" s="88">
        <f t="shared" si="9"/>
        <v>7849.084725</v>
      </c>
      <c r="AH6600" s="88">
        <f>AG6600*'⚙️ Config'!$B$11</f>
        <v>39245.42363</v>
      </c>
      <c r="AI6600" s="88">
        <f>AH6600*'⚙️ Config'!$B$12</f>
        <v>11773.62709</v>
      </c>
      <c r="AJ6600" s="64"/>
      <c r="AK6600" s="84"/>
      <c r="AL6600" s="84"/>
      <c r="AM6600" s="84"/>
      <c r="AN6600" s="84"/>
      <c r="AO6600" s="84"/>
      <c r="AP6600" s="84"/>
      <c r="AQ6600" s="84"/>
    </row>
    <row r="6601" ht="15.0" customHeight="1">
      <c r="A6601" s="98">
        <v>6598.0</v>
      </c>
      <c r="B6601" s="99" t="s">
        <v>13745</v>
      </c>
      <c r="C6601" s="98" t="s">
        <v>141</v>
      </c>
      <c r="D6601" s="98" t="s">
        <v>13746</v>
      </c>
      <c r="E6601" s="100">
        <v>32.99</v>
      </c>
      <c r="F6601" s="98" t="s">
        <v>86</v>
      </c>
      <c r="G6601" s="98" t="s">
        <v>606</v>
      </c>
      <c r="H6601" s="101">
        <v>1046363.96</v>
      </c>
      <c r="I6601" s="98">
        <v>1.0</v>
      </c>
      <c r="J6601" s="102">
        <v>4.9</v>
      </c>
      <c r="K6601" s="99">
        <v>2021.0</v>
      </c>
      <c r="L6601" s="98" t="s">
        <v>202</v>
      </c>
      <c r="M6601" s="98">
        <v>2021.0</v>
      </c>
      <c r="N6601" s="98" t="s">
        <v>161</v>
      </c>
      <c r="O6601" s="65" t="str">
        <f t="shared" si="1"/>
        <v>063690390001</v>
      </c>
      <c r="P6601" s="65">
        <f t="shared" si="2"/>
        <v>6</v>
      </c>
      <c r="Q6601" s="65">
        <f t="shared" si="3"/>
        <v>7</v>
      </c>
      <c r="R6601" s="65" t="str">
        <f t="shared" si="12"/>
        <v>06.369.039/0001-67</v>
      </c>
      <c r="S6601" s="84"/>
      <c r="T6601" s="84" t="str">
        <f t="shared" si="10"/>
        <v/>
      </c>
      <c r="U6601" s="84" t="str">
        <f t="shared" si="11"/>
        <v/>
      </c>
      <c r="V6601" s="65" t="str">
        <f t="shared" si="5"/>
        <v/>
      </c>
      <c r="W6601" s="84"/>
      <c r="X6601" s="84"/>
      <c r="Y6601" s="85"/>
      <c r="Z6601" s="85"/>
      <c r="AA6601" s="65" t="str">
        <f t="shared" si="6"/>
        <v/>
      </c>
      <c r="AB6601" s="65" t="str">
        <f t="shared" si="7"/>
        <v/>
      </c>
      <c r="AC6601" s="86"/>
      <c r="AD6601" s="87" t="str">
        <f t="shared" si="8"/>
        <v/>
      </c>
      <c r="AE6601" s="84"/>
      <c r="AF6601" s="86">
        <f>IF(AC6601&gt;0,AC6601,'⚙️ Config'!$B$10)</f>
        <v>0.0075</v>
      </c>
      <c r="AG6601" s="88">
        <f t="shared" si="9"/>
        <v>7847.7297</v>
      </c>
      <c r="AH6601" s="88">
        <f>AG6601*'⚙️ Config'!$B$11</f>
        <v>39238.6485</v>
      </c>
      <c r="AI6601" s="88">
        <f>AH6601*'⚙️ Config'!$B$12</f>
        <v>11771.59455</v>
      </c>
      <c r="AJ6601" s="64"/>
      <c r="AK6601" s="84"/>
      <c r="AL6601" s="84"/>
      <c r="AM6601" s="84"/>
      <c r="AN6601" s="84"/>
      <c r="AO6601" s="84"/>
      <c r="AP6601" s="84"/>
      <c r="AQ6601" s="84"/>
    </row>
    <row r="6602" ht="15.0" customHeight="1">
      <c r="A6602" s="98">
        <v>6599.0</v>
      </c>
      <c r="B6602" s="99" t="s">
        <v>13747</v>
      </c>
      <c r="C6602" s="98" t="s">
        <v>141</v>
      </c>
      <c r="D6602" s="98" t="s">
        <v>13748</v>
      </c>
      <c r="E6602" s="100">
        <v>32.99</v>
      </c>
      <c r="F6602" s="98" t="s">
        <v>86</v>
      </c>
      <c r="G6602" s="98" t="s">
        <v>606</v>
      </c>
      <c r="H6602" s="101">
        <v>1046036.98</v>
      </c>
      <c r="I6602" s="98">
        <v>1.0</v>
      </c>
      <c r="J6602" s="102">
        <v>4.9</v>
      </c>
      <c r="K6602" s="99">
        <v>2021.0</v>
      </c>
      <c r="L6602" s="98" t="s">
        <v>177</v>
      </c>
      <c r="M6602" s="98">
        <v>2021.0</v>
      </c>
      <c r="N6602" s="98" t="s">
        <v>145</v>
      </c>
      <c r="O6602" s="65" t="str">
        <f t="shared" si="1"/>
        <v>615427180001</v>
      </c>
      <c r="P6602" s="65">
        <f t="shared" si="2"/>
        <v>0</v>
      </c>
      <c r="Q6602" s="65">
        <f t="shared" si="3"/>
        <v>2</v>
      </c>
      <c r="R6602" s="65" t="str">
        <f t="shared" si="12"/>
        <v>61.542.718/0001-02</v>
      </c>
      <c r="S6602" s="84"/>
      <c r="T6602" s="84" t="str">
        <f t="shared" si="10"/>
        <v/>
      </c>
      <c r="U6602" s="84" t="str">
        <f t="shared" si="11"/>
        <v/>
      </c>
      <c r="V6602" s="65" t="str">
        <f t="shared" si="5"/>
        <v/>
      </c>
      <c r="W6602" s="84"/>
      <c r="X6602" s="84"/>
      <c r="Y6602" s="85"/>
      <c r="Z6602" s="85"/>
      <c r="AA6602" s="65" t="str">
        <f t="shared" si="6"/>
        <v/>
      </c>
      <c r="AB6602" s="65" t="str">
        <f t="shared" si="7"/>
        <v/>
      </c>
      <c r="AC6602" s="86"/>
      <c r="AD6602" s="87" t="str">
        <f t="shared" si="8"/>
        <v/>
      </c>
      <c r="AE6602" s="84"/>
      <c r="AF6602" s="86">
        <f>IF(AC6602&gt;0,AC6602,'⚙️ Config'!$B$10)</f>
        <v>0.0075</v>
      </c>
      <c r="AG6602" s="88">
        <f t="shared" si="9"/>
        <v>7845.27735</v>
      </c>
      <c r="AH6602" s="88">
        <f>AG6602*'⚙️ Config'!$B$11</f>
        <v>39226.38675</v>
      </c>
      <c r="AI6602" s="88">
        <f>AH6602*'⚙️ Config'!$B$12</f>
        <v>11767.91603</v>
      </c>
      <c r="AJ6602" s="64"/>
      <c r="AK6602" s="84"/>
      <c r="AL6602" s="84"/>
      <c r="AM6602" s="84"/>
      <c r="AN6602" s="84"/>
      <c r="AO6602" s="84"/>
      <c r="AP6602" s="84"/>
      <c r="AQ6602" s="84"/>
    </row>
    <row r="6603" ht="15.0" customHeight="1">
      <c r="A6603" s="103">
        <v>6600.0</v>
      </c>
      <c r="B6603" s="104" t="s">
        <v>13749</v>
      </c>
      <c r="C6603" s="103" t="s">
        <v>141</v>
      </c>
      <c r="D6603" s="103" t="s">
        <v>13750</v>
      </c>
      <c r="E6603" s="105">
        <v>57.58</v>
      </c>
      <c r="F6603" s="103" t="s">
        <v>86</v>
      </c>
      <c r="G6603" s="103" t="s">
        <v>606</v>
      </c>
      <c r="H6603" s="106">
        <v>1045435.16</v>
      </c>
      <c r="I6603" s="103">
        <v>1.0</v>
      </c>
      <c r="J6603" s="107">
        <v>4.8</v>
      </c>
      <c r="K6603" s="104">
        <v>2025.0</v>
      </c>
      <c r="L6603" s="103" t="s">
        <v>165</v>
      </c>
      <c r="M6603" s="103">
        <v>2021.0</v>
      </c>
      <c r="N6603" s="103" t="s">
        <v>208</v>
      </c>
      <c r="O6603" s="65" t="str">
        <f t="shared" si="1"/>
        <v>038048420001</v>
      </c>
      <c r="P6603" s="65">
        <f t="shared" si="2"/>
        <v>9</v>
      </c>
      <c r="Q6603" s="65">
        <f t="shared" si="3"/>
        <v>4</v>
      </c>
      <c r="R6603" s="65" t="str">
        <f t="shared" si="12"/>
        <v>03.804.842/0001-94</v>
      </c>
      <c r="S6603" s="84"/>
      <c r="T6603" s="84" t="str">
        <f t="shared" si="10"/>
        <v/>
      </c>
      <c r="U6603" s="84" t="str">
        <f t="shared" si="11"/>
        <v/>
      </c>
      <c r="V6603" s="65" t="str">
        <f t="shared" si="5"/>
        <v/>
      </c>
      <c r="W6603" s="84"/>
      <c r="X6603" s="84"/>
      <c r="Y6603" s="85"/>
      <c r="Z6603" s="85"/>
      <c r="AA6603" s="65" t="str">
        <f t="shared" si="6"/>
        <v/>
      </c>
      <c r="AB6603" s="65" t="str">
        <f t="shared" si="7"/>
        <v/>
      </c>
      <c r="AC6603" s="86"/>
      <c r="AD6603" s="87" t="str">
        <f t="shared" si="8"/>
        <v/>
      </c>
      <c r="AE6603" s="84"/>
      <c r="AF6603" s="86">
        <f>IF(AC6603&gt;0,AC6603,'⚙️ Config'!$B$10)</f>
        <v>0.0075</v>
      </c>
      <c r="AG6603" s="88">
        <f t="shared" si="9"/>
        <v>7840.7637</v>
      </c>
      <c r="AH6603" s="88">
        <f>AG6603*'⚙️ Config'!$B$11</f>
        <v>39203.8185</v>
      </c>
      <c r="AI6603" s="88">
        <f>AH6603*'⚙️ Config'!$B$12</f>
        <v>11761.14555</v>
      </c>
      <c r="AJ6603" s="64"/>
      <c r="AK6603" s="84"/>
      <c r="AL6603" s="84"/>
      <c r="AM6603" s="84"/>
      <c r="AN6603" s="84"/>
      <c r="AO6603" s="84"/>
      <c r="AP6603" s="84"/>
      <c r="AQ6603" s="84"/>
    </row>
    <row r="6604" ht="15.0" customHeight="1">
      <c r="A6604" s="98">
        <v>6601.0</v>
      </c>
      <c r="B6604" s="99" t="s">
        <v>13751</v>
      </c>
      <c r="C6604" s="98" t="s">
        <v>141</v>
      </c>
      <c r="D6604" s="98" t="s">
        <v>13752</v>
      </c>
      <c r="E6604" s="100">
        <v>33.49</v>
      </c>
      <c r="F6604" s="98" t="s">
        <v>86</v>
      </c>
      <c r="G6604" s="98" t="s">
        <v>606</v>
      </c>
      <c r="H6604" s="101">
        <v>1044329.58</v>
      </c>
      <c r="I6604" s="98">
        <v>1.0</v>
      </c>
      <c r="J6604" s="102">
        <v>4.7</v>
      </c>
      <c r="K6604" s="99">
        <v>2021.0</v>
      </c>
      <c r="L6604" s="98" t="s">
        <v>448</v>
      </c>
      <c r="M6604" s="98">
        <v>2021.0</v>
      </c>
      <c r="N6604" s="98" t="s">
        <v>161</v>
      </c>
      <c r="O6604" s="65" t="str">
        <f t="shared" si="1"/>
        <v>465643650001</v>
      </c>
      <c r="P6604" s="65">
        <f t="shared" si="2"/>
        <v>4</v>
      </c>
      <c r="Q6604" s="65">
        <f t="shared" si="3"/>
        <v>0</v>
      </c>
      <c r="R6604" s="65" t="str">
        <f t="shared" si="12"/>
        <v>46.564.365/0001-40</v>
      </c>
      <c r="S6604" s="84"/>
      <c r="T6604" s="84" t="str">
        <f t="shared" si="10"/>
        <v/>
      </c>
      <c r="U6604" s="84" t="str">
        <f t="shared" si="11"/>
        <v/>
      </c>
      <c r="V6604" s="65" t="str">
        <f t="shared" si="5"/>
        <v/>
      </c>
      <c r="W6604" s="84"/>
      <c r="X6604" s="84"/>
      <c r="Y6604" s="85"/>
      <c r="Z6604" s="85"/>
      <c r="AA6604" s="65" t="str">
        <f t="shared" si="6"/>
        <v/>
      </c>
      <c r="AB6604" s="65" t="str">
        <f t="shared" si="7"/>
        <v/>
      </c>
      <c r="AC6604" s="86"/>
      <c r="AD6604" s="87" t="str">
        <f t="shared" si="8"/>
        <v/>
      </c>
      <c r="AE6604" s="84"/>
      <c r="AF6604" s="86">
        <f>IF(AC6604&gt;0,AC6604,'⚙️ Config'!$B$10)</f>
        <v>0.0075</v>
      </c>
      <c r="AG6604" s="88">
        <f t="shared" si="9"/>
        <v>7832.47185</v>
      </c>
      <c r="AH6604" s="88">
        <f>AG6604*'⚙️ Config'!$B$11</f>
        <v>39162.35925</v>
      </c>
      <c r="AI6604" s="88">
        <f>AH6604*'⚙️ Config'!$B$12</f>
        <v>11748.70778</v>
      </c>
      <c r="AJ6604" s="64"/>
      <c r="AK6604" s="84"/>
      <c r="AL6604" s="84"/>
      <c r="AM6604" s="84"/>
      <c r="AN6604" s="84"/>
      <c r="AO6604" s="84"/>
      <c r="AP6604" s="84"/>
      <c r="AQ6604" s="84"/>
    </row>
    <row r="6605" ht="15.0" customHeight="1">
      <c r="A6605" s="98">
        <v>6602.0</v>
      </c>
      <c r="B6605" s="99" t="s">
        <v>13753</v>
      </c>
      <c r="C6605" s="98" t="s">
        <v>141</v>
      </c>
      <c r="D6605" s="98" t="s">
        <v>13754</v>
      </c>
      <c r="E6605" s="100">
        <v>33.24</v>
      </c>
      <c r="F6605" s="98" t="s">
        <v>86</v>
      </c>
      <c r="G6605" s="98" t="s">
        <v>606</v>
      </c>
      <c r="H6605" s="101">
        <v>1043964.26</v>
      </c>
      <c r="I6605" s="98">
        <v>1.0</v>
      </c>
      <c r="J6605" s="102">
        <v>4.8</v>
      </c>
      <c r="K6605" s="99">
        <v>2021.0</v>
      </c>
      <c r="L6605" s="98" t="s">
        <v>448</v>
      </c>
      <c r="M6605" s="98">
        <v>2021.0</v>
      </c>
      <c r="N6605" s="98" t="s">
        <v>161</v>
      </c>
      <c r="O6605" s="65" t="str">
        <f t="shared" si="1"/>
        <v>579119500001</v>
      </c>
      <c r="P6605" s="65">
        <f t="shared" si="2"/>
        <v>9</v>
      </c>
      <c r="Q6605" s="65">
        <f t="shared" si="3"/>
        <v>5</v>
      </c>
      <c r="R6605" s="65" t="str">
        <f t="shared" si="12"/>
        <v>57.911.950/0001-95</v>
      </c>
      <c r="S6605" s="84"/>
      <c r="T6605" s="84" t="str">
        <f t="shared" si="10"/>
        <v/>
      </c>
      <c r="U6605" s="84" t="str">
        <f t="shared" si="11"/>
        <v/>
      </c>
      <c r="V6605" s="65" t="str">
        <f t="shared" si="5"/>
        <v/>
      </c>
      <c r="W6605" s="84"/>
      <c r="X6605" s="84"/>
      <c r="Y6605" s="85"/>
      <c r="Z6605" s="85"/>
      <c r="AA6605" s="65" t="str">
        <f t="shared" si="6"/>
        <v/>
      </c>
      <c r="AB6605" s="65" t="str">
        <f t="shared" si="7"/>
        <v/>
      </c>
      <c r="AC6605" s="86"/>
      <c r="AD6605" s="87" t="str">
        <f t="shared" si="8"/>
        <v/>
      </c>
      <c r="AE6605" s="84"/>
      <c r="AF6605" s="86">
        <f>IF(AC6605&gt;0,AC6605,'⚙️ Config'!$B$10)</f>
        <v>0.0075</v>
      </c>
      <c r="AG6605" s="88">
        <f t="shared" si="9"/>
        <v>7829.73195</v>
      </c>
      <c r="AH6605" s="88">
        <f>AG6605*'⚙️ Config'!$B$11</f>
        <v>39148.65975</v>
      </c>
      <c r="AI6605" s="88">
        <f>AH6605*'⚙️ Config'!$B$12</f>
        <v>11744.59793</v>
      </c>
      <c r="AJ6605" s="64"/>
      <c r="AK6605" s="84"/>
      <c r="AL6605" s="84"/>
      <c r="AM6605" s="84"/>
      <c r="AN6605" s="84"/>
      <c r="AO6605" s="84"/>
      <c r="AP6605" s="84"/>
      <c r="AQ6605" s="84"/>
    </row>
    <row r="6606" ht="15.0" customHeight="1">
      <c r="A6606" s="103">
        <v>6603.0</v>
      </c>
      <c r="B6606" s="104" t="s">
        <v>13755</v>
      </c>
      <c r="C6606" s="103" t="s">
        <v>141</v>
      </c>
      <c r="D6606" s="103" t="s">
        <v>13756</v>
      </c>
      <c r="E6606" s="105">
        <v>32.76</v>
      </c>
      <c r="F6606" s="103" t="s">
        <v>86</v>
      </c>
      <c r="G6606" s="103" t="s">
        <v>606</v>
      </c>
      <c r="H6606" s="106">
        <v>1042917.7</v>
      </c>
      <c r="I6606" s="103">
        <v>1.0</v>
      </c>
      <c r="J6606" s="107">
        <v>5.0</v>
      </c>
      <c r="K6606" s="104">
        <v>2021.0</v>
      </c>
      <c r="L6606" s="103" t="s">
        <v>197</v>
      </c>
      <c r="M6606" s="103">
        <v>2021.0</v>
      </c>
      <c r="N6606" s="103" t="s">
        <v>145</v>
      </c>
      <c r="O6606" s="65" t="str">
        <f t="shared" si="1"/>
        <v>049369840001</v>
      </c>
      <c r="P6606" s="65">
        <f t="shared" si="2"/>
        <v>7</v>
      </c>
      <c r="Q6606" s="65">
        <f t="shared" si="3"/>
        <v>8</v>
      </c>
      <c r="R6606" s="65" t="str">
        <f t="shared" si="12"/>
        <v>04.936.984/0001-78</v>
      </c>
      <c r="S6606" s="84"/>
      <c r="T6606" s="84" t="str">
        <f t="shared" si="10"/>
        <v/>
      </c>
      <c r="U6606" s="84" t="str">
        <f t="shared" si="11"/>
        <v/>
      </c>
      <c r="V6606" s="65" t="str">
        <f t="shared" si="5"/>
        <v/>
      </c>
      <c r="W6606" s="84"/>
      <c r="X6606" s="84"/>
      <c r="Y6606" s="85"/>
      <c r="Z6606" s="85"/>
      <c r="AA6606" s="65" t="str">
        <f t="shared" si="6"/>
        <v/>
      </c>
      <c r="AB6606" s="65" t="str">
        <f t="shared" si="7"/>
        <v/>
      </c>
      <c r="AC6606" s="86"/>
      <c r="AD6606" s="87" t="str">
        <f t="shared" si="8"/>
        <v/>
      </c>
      <c r="AE6606" s="84"/>
      <c r="AF6606" s="86">
        <f>IF(AC6606&gt;0,AC6606,'⚙️ Config'!$B$10)</f>
        <v>0.0075</v>
      </c>
      <c r="AG6606" s="88">
        <f t="shared" si="9"/>
        <v>7821.88275</v>
      </c>
      <c r="AH6606" s="88">
        <f>AG6606*'⚙️ Config'!$B$11</f>
        <v>39109.41375</v>
      </c>
      <c r="AI6606" s="88">
        <f>AH6606*'⚙️ Config'!$B$12</f>
        <v>11732.82413</v>
      </c>
      <c r="AJ6606" s="64"/>
      <c r="AK6606" s="84"/>
      <c r="AL6606" s="84"/>
      <c r="AM6606" s="84"/>
      <c r="AN6606" s="84"/>
      <c r="AO6606" s="84"/>
      <c r="AP6606" s="84"/>
      <c r="AQ6606" s="84"/>
    </row>
    <row r="6607" ht="15.0" customHeight="1">
      <c r="A6607" s="98">
        <v>6604.0</v>
      </c>
      <c r="B6607" s="99" t="s">
        <v>13757</v>
      </c>
      <c r="C6607" s="98" t="s">
        <v>141</v>
      </c>
      <c r="D6607" s="98" t="s">
        <v>13758</v>
      </c>
      <c r="E6607" s="100">
        <v>32.76</v>
      </c>
      <c r="F6607" s="98" t="s">
        <v>86</v>
      </c>
      <c r="G6607" s="98" t="s">
        <v>606</v>
      </c>
      <c r="H6607" s="101">
        <v>1042335.69</v>
      </c>
      <c r="I6607" s="98">
        <v>1.0</v>
      </c>
      <c r="J6607" s="102">
        <v>5.0</v>
      </c>
      <c r="K6607" s="99">
        <v>2021.0</v>
      </c>
      <c r="L6607" s="98" t="s">
        <v>630</v>
      </c>
      <c r="M6607" s="98">
        <v>2021.0</v>
      </c>
      <c r="N6607" s="98" t="s">
        <v>161</v>
      </c>
      <c r="O6607" s="65" t="str">
        <f t="shared" si="1"/>
        <v>114962740001</v>
      </c>
      <c r="P6607" s="65">
        <f t="shared" si="2"/>
        <v>3</v>
      </c>
      <c r="Q6607" s="65">
        <f t="shared" si="3"/>
        <v>0</v>
      </c>
      <c r="R6607" s="65" t="str">
        <f t="shared" si="12"/>
        <v>11.496.274/0001-30</v>
      </c>
      <c r="S6607" s="84"/>
      <c r="T6607" s="84" t="str">
        <f t="shared" si="10"/>
        <v/>
      </c>
      <c r="U6607" s="84" t="str">
        <f t="shared" si="11"/>
        <v/>
      </c>
      <c r="V6607" s="65" t="str">
        <f t="shared" si="5"/>
        <v/>
      </c>
      <c r="W6607" s="84"/>
      <c r="X6607" s="84"/>
      <c r="Y6607" s="85"/>
      <c r="Z6607" s="85"/>
      <c r="AA6607" s="65" t="str">
        <f t="shared" si="6"/>
        <v/>
      </c>
      <c r="AB6607" s="65" t="str">
        <f t="shared" si="7"/>
        <v/>
      </c>
      <c r="AC6607" s="86"/>
      <c r="AD6607" s="87" t="str">
        <f t="shared" si="8"/>
        <v/>
      </c>
      <c r="AE6607" s="84"/>
      <c r="AF6607" s="86">
        <f>IF(AC6607&gt;0,AC6607,'⚙️ Config'!$B$10)</f>
        <v>0.0075</v>
      </c>
      <c r="AG6607" s="88">
        <f t="shared" si="9"/>
        <v>7817.517675</v>
      </c>
      <c r="AH6607" s="88">
        <f>AG6607*'⚙️ Config'!$B$11</f>
        <v>39087.58838</v>
      </c>
      <c r="AI6607" s="88">
        <f>AH6607*'⚙️ Config'!$B$12</f>
        <v>11726.27651</v>
      </c>
      <c r="AJ6607" s="64"/>
      <c r="AK6607" s="84"/>
      <c r="AL6607" s="84"/>
      <c r="AM6607" s="84"/>
      <c r="AN6607" s="84"/>
      <c r="AO6607" s="84"/>
      <c r="AP6607" s="84"/>
      <c r="AQ6607" s="84"/>
    </row>
    <row r="6608" ht="15.0" customHeight="1">
      <c r="A6608" s="98">
        <v>6605.0</v>
      </c>
      <c r="B6608" s="99" t="s">
        <v>13759</v>
      </c>
      <c r="C6608" s="98" t="s">
        <v>141</v>
      </c>
      <c r="D6608" s="98" t="s">
        <v>13760</v>
      </c>
      <c r="E6608" s="100">
        <v>33.49</v>
      </c>
      <c r="F6608" s="98" t="s">
        <v>86</v>
      </c>
      <c r="G6608" s="98" t="s">
        <v>606</v>
      </c>
      <c r="H6608" s="101">
        <v>1042302.54</v>
      </c>
      <c r="I6608" s="98">
        <v>1.0</v>
      </c>
      <c r="J6608" s="102">
        <v>4.7</v>
      </c>
      <c r="K6608" s="99">
        <v>2021.0</v>
      </c>
      <c r="L6608" s="98" t="s">
        <v>630</v>
      </c>
      <c r="M6608" s="98">
        <v>2021.0</v>
      </c>
      <c r="N6608" s="98" t="s">
        <v>161</v>
      </c>
      <c r="O6608" s="65" t="str">
        <f t="shared" si="1"/>
        <v>297497340001</v>
      </c>
      <c r="P6608" s="65">
        <f t="shared" si="2"/>
        <v>5</v>
      </c>
      <c r="Q6608" s="65">
        <f t="shared" si="3"/>
        <v>0</v>
      </c>
      <c r="R6608" s="65" t="str">
        <f t="shared" si="12"/>
        <v>29.749.734/0001-50</v>
      </c>
      <c r="S6608" s="84"/>
      <c r="T6608" s="84" t="str">
        <f t="shared" si="10"/>
        <v/>
      </c>
      <c r="U6608" s="84" t="str">
        <f t="shared" si="11"/>
        <v/>
      </c>
      <c r="V6608" s="65" t="str">
        <f t="shared" si="5"/>
        <v/>
      </c>
      <c r="W6608" s="84"/>
      <c r="X6608" s="84"/>
      <c r="Y6608" s="85"/>
      <c r="Z6608" s="85"/>
      <c r="AA6608" s="65" t="str">
        <f t="shared" si="6"/>
        <v/>
      </c>
      <c r="AB6608" s="65" t="str">
        <f t="shared" si="7"/>
        <v/>
      </c>
      <c r="AC6608" s="86"/>
      <c r="AD6608" s="87" t="str">
        <f t="shared" si="8"/>
        <v/>
      </c>
      <c r="AE6608" s="84"/>
      <c r="AF6608" s="86">
        <f>IF(AC6608&gt;0,AC6608,'⚙️ Config'!$B$10)</f>
        <v>0.0075</v>
      </c>
      <c r="AG6608" s="88">
        <f t="shared" si="9"/>
        <v>7817.26905</v>
      </c>
      <c r="AH6608" s="88">
        <f>AG6608*'⚙️ Config'!$B$11</f>
        <v>39086.34525</v>
      </c>
      <c r="AI6608" s="88">
        <f>AH6608*'⚙️ Config'!$B$12</f>
        <v>11725.90358</v>
      </c>
      <c r="AJ6608" s="64"/>
      <c r="AK6608" s="84"/>
      <c r="AL6608" s="84"/>
      <c r="AM6608" s="84"/>
      <c r="AN6608" s="84"/>
      <c r="AO6608" s="84"/>
      <c r="AP6608" s="84"/>
      <c r="AQ6608" s="84"/>
    </row>
    <row r="6609" ht="15.0" customHeight="1">
      <c r="A6609" s="98">
        <v>6606.0</v>
      </c>
      <c r="B6609" s="99" t="s">
        <v>13761</v>
      </c>
      <c r="C6609" s="98" t="s">
        <v>141</v>
      </c>
      <c r="D6609" s="98" t="s">
        <v>13762</v>
      </c>
      <c r="E6609" s="100">
        <v>32.99</v>
      </c>
      <c r="F6609" s="98" t="s">
        <v>86</v>
      </c>
      <c r="G6609" s="98" t="s">
        <v>606</v>
      </c>
      <c r="H6609" s="101">
        <v>1042206.03</v>
      </c>
      <c r="I6609" s="98">
        <v>1.0</v>
      </c>
      <c r="J6609" s="102">
        <v>4.9</v>
      </c>
      <c r="K6609" s="99">
        <v>2021.0</v>
      </c>
      <c r="L6609" s="98" t="s">
        <v>268</v>
      </c>
      <c r="M6609" s="98">
        <v>2021.0</v>
      </c>
      <c r="N6609" s="98" t="s">
        <v>161</v>
      </c>
      <c r="O6609" s="65" t="str">
        <f t="shared" si="1"/>
        <v>078265650001</v>
      </c>
      <c r="P6609" s="65">
        <f t="shared" si="2"/>
        <v>7</v>
      </c>
      <c r="Q6609" s="65">
        <f t="shared" si="3"/>
        <v>1</v>
      </c>
      <c r="R6609" s="65" t="str">
        <f t="shared" si="12"/>
        <v>07.826.565/0001-71</v>
      </c>
      <c r="S6609" s="84"/>
      <c r="T6609" s="84" t="str">
        <f t="shared" si="10"/>
        <v/>
      </c>
      <c r="U6609" s="84" t="str">
        <f t="shared" si="11"/>
        <v/>
      </c>
      <c r="V6609" s="65" t="str">
        <f t="shared" si="5"/>
        <v/>
      </c>
      <c r="W6609" s="84"/>
      <c r="X6609" s="84"/>
      <c r="Y6609" s="85"/>
      <c r="Z6609" s="85"/>
      <c r="AA6609" s="65" t="str">
        <f t="shared" si="6"/>
        <v/>
      </c>
      <c r="AB6609" s="65" t="str">
        <f t="shared" si="7"/>
        <v/>
      </c>
      <c r="AC6609" s="86"/>
      <c r="AD6609" s="87" t="str">
        <f t="shared" si="8"/>
        <v/>
      </c>
      <c r="AE6609" s="84"/>
      <c r="AF6609" s="86">
        <f>IF(AC6609&gt;0,AC6609,'⚙️ Config'!$B$10)</f>
        <v>0.0075</v>
      </c>
      <c r="AG6609" s="88">
        <f t="shared" si="9"/>
        <v>7816.545225</v>
      </c>
      <c r="AH6609" s="88">
        <f>AG6609*'⚙️ Config'!$B$11</f>
        <v>39082.72613</v>
      </c>
      <c r="AI6609" s="88">
        <f>AH6609*'⚙️ Config'!$B$12</f>
        <v>11724.81784</v>
      </c>
      <c r="AJ6609" s="64"/>
      <c r="AK6609" s="84"/>
      <c r="AL6609" s="84"/>
      <c r="AM6609" s="84"/>
      <c r="AN6609" s="84"/>
      <c r="AO6609" s="84"/>
      <c r="AP6609" s="84"/>
      <c r="AQ6609" s="84"/>
    </row>
    <row r="6610" ht="15.0" customHeight="1">
      <c r="A6610" s="98">
        <v>6607.0</v>
      </c>
      <c r="B6610" s="99" t="s">
        <v>13763</v>
      </c>
      <c r="C6610" s="98" t="s">
        <v>141</v>
      </c>
      <c r="D6610" s="98" t="s">
        <v>13764</v>
      </c>
      <c r="E6610" s="100">
        <v>32.99</v>
      </c>
      <c r="F6610" s="98" t="s">
        <v>86</v>
      </c>
      <c r="G6610" s="98" t="s">
        <v>606</v>
      </c>
      <c r="H6610" s="101">
        <v>1040966.8</v>
      </c>
      <c r="I6610" s="98">
        <v>1.0</v>
      </c>
      <c r="J6610" s="102">
        <v>4.9</v>
      </c>
      <c r="K6610" s="99">
        <v>2021.0</v>
      </c>
      <c r="L6610" s="98" t="s">
        <v>630</v>
      </c>
      <c r="M6610" s="98">
        <v>2021.0</v>
      </c>
      <c r="N6610" s="98" t="s">
        <v>145</v>
      </c>
      <c r="O6610" s="65" t="str">
        <f t="shared" si="1"/>
        <v>105058060001</v>
      </c>
      <c r="P6610" s="65">
        <f t="shared" si="2"/>
        <v>9</v>
      </c>
      <c r="Q6610" s="65">
        <f t="shared" si="3"/>
        <v>5</v>
      </c>
      <c r="R6610" s="65" t="str">
        <f t="shared" si="12"/>
        <v>10.505.806/0001-95</v>
      </c>
      <c r="S6610" s="84"/>
      <c r="T6610" s="84" t="str">
        <f t="shared" si="10"/>
        <v/>
      </c>
      <c r="U6610" s="84" t="str">
        <f t="shared" si="11"/>
        <v/>
      </c>
      <c r="V6610" s="65" t="str">
        <f t="shared" si="5"/>
        <v/>
      </c>
      <c r="W6610" s="84"/>
      <c r="X6610" s="84"/>
      <c r="Y6610" s="85"/>
      <c r="Z6610" s="85"/>
      <c r="AA6610" s="65" t="str">
        <f t="shared" si="6"/>
        <v/>
      </c>
      <c r="AB6610" s="65" t="str">
        <f t="shared" si="7"/>
        <v/>
      </c>
      <c r="AC6610" s="86"/>
      <c r="AD6610" s="87" t="str">
        <f t="shared" si="8"/>
        <v/>
      </c>
      <c r="AE6610" s="84"/>
      <c r="AF6610" s="86">
        <f>IF(AC6610&gt;0,AC6610,'⚙️ Config'!$B$10)</f>
        <v>0.0075</v>
      </c>
      <c r="AG6610" s="88">
        <f t="shared" si="9"/>
        <v>7807.251</v>
      </c>
      <c r="AH6610" s="88">
        <f>AG6610*'⚙️ Config'!$B$11</f>
        <v>39036.255</v>
      </c>
      <c r="AI6610" s="88">
        <f>AH6610*'⚙️ Config'!$B$12</f>
        <v>11710.8765</v>
      </c>
      <c r="AJ6610" s="64"/>
      <c r="AK6610" s="84"/>
      <c r="AL6610" s="84"/>
      <c r="AM6610" s="84"/>
      <c r="AN6610" s="84"/>
      <c r="AO6610" s="84"/>
      <c r="AP6610" s="84"/>
      <c r="AQ6610" s="84"/>
    </row>
    <row r="6611" ht="15.0" customHeight="1">
      <c r="A6611" s="98">
        <v>6608.0</v>
      </c>
      <c r="B6611" s="99" t="s">
        <v>13765</v>
      </c>
      <c r="C6611" s="98" t="s">
        <v>141</v>
      </c>
      <c r="D6611" s="98" t="s">
        <v>13766</v>
      </c>
      <c r="E6611" s="100">
        <v>33.24</v>
      </c>
      <c r="F6611" s="98" t="s">
        <v>86</v>
      </c>
      <c r="G6611" s="98" t="s">
        <v>606</v>
      </c>
      <c r="H6611" s="101">
        <v>1040349.91</v>
      </c>
      <c r="I6611" s="98">
        <v>1.0</v>
      </c>
      <c r="J6611" s="102">
        <v>4.8</v>
      </c>
      <c r="K6611" s="99">
        <v>2021.0</v>
      </c>
      <c r="L6611" s="98" t="s">
        <v>448</v>
      </c>
      <c r="M6611" s="98">
        <v>2021.0</v>
      </c>
      <c r="N6611" s="98" t="s">
        <v>161</v>
      </c>
      <c r="O6611" s="65" t="str">
        <f t="shared" si="1"/>
        <v>170333160001</v>
      </c>
      <c r="P6611" s="65">
        <f t="shared" si="2"/>
        <v>8</v>
      </c>
      <c r="Q6611" s="65">
        <f t="shared" si="3"/>
        <v>2</v>
      </c>
      <c r="R6611" s="65" t="str">
        <f t="shared" si="12"/>
        <v>17.033.316/0001-82</v>
      </c>
      <c r="S6611" s="84"/>
      <c r="T6611" s="84" t="str">
        <f t="shared" si="10"/>
        <v/>
      </c>
      <c r="U6611" s="84" t="str">
        <f t="shared" si="11"/>
        <v/>
      </c>
      <c r="V6611" s="65" t="str">
        <f t="shared" si="5"/>
        <v/>
      </c>
      <c r="W6611" s="84"/>
      <c r="X6611" s="84"/>
      <c r="Y6611" s="85"/>
      <c r="Z6611" s="85"/>
      <c r="AA6611" s="65" t="str">
        <f t="shared" si="6"/>
        <v/>
      </c>
      <c r="AB6611" s="65" t="str">
        <f t="shared" si="7"/>
        <v/>
      </c>
      <c r="AC6611" s="86"/>
      <c r="AD6611" s="87" t="str">
        <f t="shared" si="8"/>
        <v/>
      </c>
      <c r="AE6611" s="84"/>
      <c r="AF6611" s="86">
        <f>IF(AC6611&gt;0,AC6611,'⚙️ Config'!$B$10)</f>
        <v>0.0075</v>
      </c>
      <c r="AG6611" s="88">
        <f t="shared" si="9"/>
        <v>7802.624325</v>
      </c>
      <c r="AH6611" s="88">
        <f>AG6611*'⚙️ Config'!$B$11</f>
        <v>39013.12163</v>
      </c>
      <c r="AI6611" s="88">
        <f>AH6611*'⚙️ Config'!$B$12</f>
        <v>11703.93649</v>
      </c>
      <c r="AJ6611" s="64"/>
      <c r="AK6611" s="84"/>
      <c r="AL6611" s="84"/>
      <c r="AM6611" s="84"/>
      <c r="AN6611" s="84"/>
      <c r="AO6611" s="84"/>
      <c r="AP6611" s="84"/>
      <c r="AQ6611" s="84"/>
    </row>
    <row r="6612" ht="15.0" customHeight="1">
      <c r="A6612" s="103">
        <v>6609.0</v>
      </c>
      <c r="B6612" s="104" t="s">
        <v>13767</v>
      </c>
      <c r="C6612" s="103" t="s">
        <v>141</v>
      </c>
      <c r="D6612" s="103" t="s">
        <v>13768</v>
      </c>
      <c r="E6612" s="105">
        <v>33.75</v>
      </c>
      <c r="F6612" s="103" t="s">
        <v>86</v>
      </c>
      <c r="G6612" s="103" t="s">
        <v>606</v>
      </c>
      <c r="H6612" s="106">
        <v>1039917.68</v>
      </c>
      <c r="I6612" s="103">
        <v>1.0</v>
      </c>
      <c r="J6612" s="107">
        <v>4.6</v>
      </c>
      <c r="K6612" s="104">
        <v>2021.0</v>
      </c>
      <c r="L6612" s="103" t="s">
        <v>197</v>
      </c>
      <c r="M6612" s="103">
        <v>2021.0</v>
      </c>
      <c r="N6612" s="103" t="s">
        <v>161</v>
      </c>
      <c r="O6612" s="65" t="str">
        <f t="shared" si="1"/>
        <v>175225320001</v>
      </c>
      <c r="P6612" s="65">
        <f t="shared" si="2"/>
        <v>9</v>
      </c>
      <c r="Q6612" s="65">
        <f t="shared" si="3"/>
        <v>1</v>
      </c>
      <c r="R6612" s="65" t="str">
        <f t="shared" si="12"/>
        <v>17.522.532/0001-91</v>
      </c>
      <c r="S6612" s="84"/>
      <c r="T6612" s="84" t="str">
        <f t="shared" si="10"/>
        <v/>
      </c>
      <c r="U6612" s="84" t="str">
        <f t="shared" si="11"/>
        <v/>
      </c>
      <c r="V6612" s="65" t="str">
        <f t="shared" si="5"/>
        <v/>
      </c>
      <c r="W6612" s="84"/>
      <c r="X6612" s="84"/>
      <c r="Y6612" s="85"/>
      <c r="Z6612" s="85"/>
      <c r="AA6612" s="65" t="str">
        <f t="shared" si="6"/>
        <v/>
      </c>
      <c r="AB6612" s="65" t="str">
        <f t="shared" si="7"/>
        <v/>
      </c>
      <c r="AC6612" s="86"/>
      <c r="AD6612" s="87" t="str">
        <f t="shared" si="8"/>
        <v/>
      </c>
      <c r="AE6612" s="84"/>
      <c r="AF6612" s="86">
        <f>IF(AC6612&gt;0,AC6612,'⚙️ Config'!$B$10)</f>
        <v>0.0075</v>
      </c>
      <c r="AG6612" s="88">
        <f t="shared" si="9"/>
        <v>7799.3826</v>
      </c>
      <c r="AH6612" s="88">
        <f>AG6612*'⚙️ Config'!$B$11</f>
        <v>38996.913</v>
      </c>
      <c r="AI6612" s="88">
        <f>AH6612*'⚙️ Config'!$B$12</f>
        <v>11699.0739</v>
      </c>
      <c r="AJ6612" s="64"/>
      <c r="AK6612" s="84"/>
      <c r="AL6612" s="84"/>
      <c r="AM6612" s="84"/>
      <c r="AN6612" s="84"/>
      <c r="AO6612" s="84"/>
      <c r="AP6612" s="84"/>
      <c r="AQ6612" s="84"/>
    </row>
    <row r="6613" ht="15.0" customHeight="1">
      <c r="A6613" s="103">
        <v>6610.0</v>
      </c>
      <c r="B6613" s="104" t="s">
        <v>13769</v>
      </c>
      <c r="C6613" s="103" t="s">
        <v>141</v>
      </c>
      <c r="D6613" s="103" t="s">
        <v>13770</v>
      </c>
      <c r="E6613" s="105">
        <v>33.24</v>
      </c>
      <c r="F6613" s="103" t="s">
        <v>86</v>
      </c>
      <c r="G6613" s="103" t="s">
        <v>606</v>
      </c>
      <c r="H6613" s="106">
        <v>1038996.38</v>
      </c>
      <c r="I6613" s="103">
        <v>1.0</v>
      </c>
      <c r="J6613" s="107">
        <v>4.8</v>
      </c>
      <c r="K6613" s="104">
        <v>2021.0</v>
      </c>
      <c r="L6613" s="103" t="s">
        <v>630</v>
      </c>
      <c r="M6613" s="103">
        <v>2021.0</v>
      </c>
      <c r="N6613" s="103" t="s">
        <v>145</v>
      </c>
      <c r="O6613" s="65" t="str">
        <f t="shared" si="1"/>
        <v>137290480001</v>
      </c>
      <c r="P6613" s="65">
        <f t="shared" si="2"/>
        <v>8</v>
      </c>
      <c r="Q6613" s="65">
        <f t="shared" si="3"/>
        <v>7</v>
      </c>
      <c r="R6613" s="65" t="str">
        <f t="shared" si="12"/>
        <v>13.729.048/0001-87</v>
      </c>
      <c r="S6613" s="84"/>
      <c r="T6613" s="84" t="str">
        <f t="shared" si="10"/>
        <v/>
      </c>
      <c r="U6613" s="84" t="str">
        <f t="shared" si="11"/>
        <v/>
      </c>
      <c r="V6613" s="65" t="str">
        <f t="shared" si="5"/>
        <v/>
      </c>
      <c r="W6613" s="84"/>
      <c r="X6613" s="84"/>
      <c r="Y6613" s="85"/>
      <c r="Z6613" s="85"/>
      <c r="AA6613" s="65" t="str">
        <f t="shared" si="6"/>
        <v/>
      </c>
      <c r="AB6613" s="65" t="str">
        <f t="shared" si="7"/>
        <v/>
      </c>
      <c r="AC6613" s="86"/>
      <c r="AD6613" s="87" t="str">
        <f t="shared" si="8"/>
        <v/>
      </c>
      <c r="AE6613" s="84"/>
      <c r="AF6613" s="86">
        <f>IF(AC6613&gt;0,AC6613,'⚙️ Config'!$B$10)</f>
        <v>0.0075</v>
      </c>
      <c r="AG6613" s="88">
        <f t="shared" si="9"/>
        <v>7792.47285</v>
      </c>
      <c r="AH6613" s="88">
        <f>AG6613*'⚙️ Config'!$B$11</f>
        <v>38962.36425</v>
      </c>
      <c r="AI6613" s="88">
        <f>AH6613*'⚙️ Config'!$B$12</f>
        <v>11688.70928</v>
      </c>
      <c r="AJ6613" s="64"/>
      <c r="AK6613" s="84"/>
      <c r="AL6613" s="84"/>
      <c r="AM6613" s="84"/>
      <c r="AN6613" s="84"/>
      <c r="AO6613" s="84"/>
      <c r="AP6613" s="84"/>
      <c r="AQ6613" s="84"/>
    </row>
    <row r="6614" ht="15.0" customHeight="1">
      <c r="A6614" s="103">
        <v>6611.0</v>
      </c>
      <c r="B6614" s="104" t="s">
        <v>13771</v>
      </c>
      <c r="C6614" s="103" t="s">
        <v>141</v>
      </c>
      <c r="D6614" s="103" t="s">
        <v>13772</v>
      </c>
      <c r="E6614" s="105">
        <v>33.24</v>
      </c>
      <c r="F6614" s="103" t="s">
        <v>86</v>
      </c>
      <c r="G6614" s="103" t="s">
        <v>606</v>
      </c>
      <c r="H6614" s="106">
        <v>1038515.28</v>
      </c>
      <c r="I6614" s="103">
        <v>1.0</v>
      </c>
      <c r="J6614" s="107">
        <v>4.8</v>
      </c>
      <c r="K6614" s="104">
        <v>2021.0</v>
      </c>
      <c r="L6614" s="103" t="s">
        <v>1160</v>
      </c>
      <c r="M6614" s="103">
        <v>2021.0</v>
      </c>
      <c r="N6614" s="103" t="s">
        <v>161</v>
      </c>
      <c r="O6614" s="65" t="str">
        <f t="shared" si="1"/>
        <v>195655730001</v>
      </c>
      <c r="P6614" s="65">
        <f t="shared" si="2"/>
        <v>9</v>
      </c>
      <c r="Q6614" s="65">
        <f t="shared" si="3"/>
        <v>0</v>
      </c>
      <c r="R6614" s="65" t="str">
        <f t="shared" si="12"/>
        <v>19.565.573/0001-90</v>
      </c>
      <c r="S6614" s="84"/>
      <c r="T6614" s="84" t="str">
        <f t="shared" si="10"/>
        <v/>
      </c>
      <c r="U6614" s="84" t="str">
        <f t="shared" si="11"/>
        <v/>
      </c>
      <c r="V6614" s="65" t="str">
        <f t="shared" si="5"/>
        <v/>
      </c>
      <c r="W6614" s="84"/>
      <c r="X6614" s="84"/>
      <c r="Y6614" s="85"/>
      <c r="Z6614" s="85"/>
      <c r="AA6614" s="65" t="str">
        <f t="shared" si="6"/>
        <v/>
      </c>
      <c r="AB6614" s="65" t="str">
        <f t="shared" si="7"/>
        <v/>
      </c>
      <c r="AC6614" s="86"/>
      <c r="AD6614" s="87" t="str">
        <f t="shared" si="8"/>
        <v/>
      </c>
      <c r="AE6614" s="84"/>
      <c r="AF6614" s="86">
        <f>IF(AC6614&gt;0,AC6614,'⚙️ Config'!$B$10)</f>
        <v>0.0075</v>
      </c>
      <c r="AG6614" s="88">
        <f t="shared" si="9"/>
        <v>7788.8646</v>
      </c>
      <c r="AH6614" s="88">
        <f>AG6614*'⚙️ Config'!$B$11</f>
        <v>38944.323</v>
      </c>
      <c r="AI6614" s="88">
        <f>AH6614*'⚙️ Config'!$B$12</f>
        <v>11683.2969</v>
      </c>
      <c r="AJ6614" s="64"/>
      <c r="AK6614" s="84"/>
      <c r="AL6614" s="84"/>
      <c r="AM6614" s="84"/>
      <c r="AN6614" s="84"/>
      <c r="AO6614" s="84"/>
      <c r="AP6614" s="84"/>
      <c r="AQ6614" s="84"/>
    </row>
    <row r="6615" ht="15.0" customHeight="1">
      <c r="A6615" s="103">
        <v>6612.0</v>
      </c>
      <c r="B6615" s="104" t="s">
        <v>13773</v>
      </c>
      <c r="C6615" s="103" t="s">
        <v>141</v>
      </c>
      <c r="D6615" s="103" t="s">
        <v>13774</v>
      </c>
      <c r="E6615" s="105">
        <v>33.49</v>
      </c>
      <c r="F6615" s="103" t="s">
        <v>86</v>
      </c>
      <c r="G6615" s="103" t="s">
        <v>606</v>
      </c>
      <c r="H6615" s="106">
        <v>1038432.61</v>
      </c>
      <c r="I6615" s="103">
        <v>1.0</v>
      </c>
      <c r="J6615" s="107">
        <v>4.7</v>
      </c>
      <c r="K6615" s="104">
        <v>2021.0</v>
      </c>
      <c r="L6615" s="103" t="s">
        <v>6214</v>
      </c>
      <c r="M6615" s="103">
        <v>2021.0</v>
      </c>
      <c r="N6615" s="103" t="s">
        <v>161</v>
      </c>
      <c r="O6615" s="65" t="str">
        <f t="shared" si="1"/>
        <v>025094820001</v>
      </c>
      <c r="P6615" s="65">
        <f t="shared" si="2"/>
        <v>3</v>
      </c>
      <c r="Q6615" s="65">
        <f t="shared" si="3"/>
        <v>5</v>
      </c>
      <c r="R6615" s="65" t="str">
        <f t="shared" si="12"/>
        <v>02.509.482/0001-35</v>
      </c>
      <c r="S6615" s="84"/>
      <c r="T6615" s="84" t="str">
        <f t="shared" si="10"/>
        <v/>
      </c>
      <c r="U6615" s="84" t="str">
        <f t="shared" si="11"/>
        <v/>
      </c>
      <c r="V6615" s="65" t="str">
        <f t="shared" si="5"/>
        <v/>
      </c>
      <c r="W6615" s="84"/>
      <c r="X6615" s="84"/>
      <c r="Y6615" s="85"/>
      <c r="Z6615" s="85"/>
      <c r="AA6615" s="65" t="str">
        <f t="shared" si="6"/>
        <v/>
      </c>
      <c r="AB6615" s="65" t="str">
        <f t="shared" si="7"/>
        <v/>
      </c>
      <c r="AC6615" s="86"/>
      <c r="AD6615" s="87" t="str">
        <f t="shared" si="8"/>
        <v/>
      </c>
      <c r="AE6615" s="84"/>
      <c r="AF6615" s="86">
        <f>IF(AC6615&gt;0,AC6615,'⚙️ Config'!$B$10)</f>
        <v>0.0075</v>
      </c>
      <c r="AG6615" s="88">
        <f t="shared" si="9"/>
        <v>7788.244575</v>
      </c>
      <c r="AH6615" s="88">
        <f>AG6615*'⚙️ Config'!$B$11</f>
        <v>38941.22288</v>
      </c>
      <c r="AI6615" s="88">
        <f>AH6615*'⚙️ Config'!$B$12</f>
        <v>11682.36686</v>
      </c>
      <c r="AJ6615" s="64"/>
      <c r="AK6615" s="84"/>
      <c r="AL6615" s="84"/>
      <c r="AM6615" s="84"/>
      <c r="AN6615" s="84"/>
      <c r="AO6615" s="84"/>
      <c r="AP6615" s="84"/>
      <c r="AQ6615" s="84"/>
    </row>
    <row r="6616" ht="15.0" customHeight="1">
      <c r="A6616" s="103">
        <v>6613.0</v>
      </c>
      <c r="B6616" s="104" t="s">
        <v>13775</v>
      </c>
      <c r="C6616" s="103" t="s">
        <v>141</v>
      </c>
      <c r="D6616" s="103" t="s">
        <v>13776</v>
      </c>
      <c r="E6616" s="105">
        <v>34.92</v>
      </c>
      <c r="F6616" s="103" t="s">
        <v>86</v>
      </c>
      <c r="G6616" s="103" t="s">
        <v>606</v>
      </c>
      <c r="H6616" s="106">
        <v>1038194.1</v>
      </c>
      <c r="I6616" s="103">
        <v>1.0</v>
      </c>
      <c r="J6616" s="107">
        <v>4.2</v>
      </c>
      <c r="K6616" s="104">
        <v>2022.0</v>
      </c>
      <c r="L6616" s="103" t="s">
        <v>630</v>
      </c>
      <c r="M6616" s="103">
        <v>2022.0</v>
      </c>
      <c r="N6616" s="103" t="s">
        <v>161</v>
      </c>
      <c r="O6616" s="65" t="str">
        <f t="shared" si="1"/>
        <v>096456870001</v>
      </c>
      <c r="P6616" s="65">
        <f t="shared" si="2"/>
        <v>9</v>
      </c>
      <c r="Q6616" s="65">
        <f t="shared" si="3"/>
        <v>7</v>
      </c>
      <c r="R6616" s="65" t="str">
        <f t="shared" si="12"/>
        <v>09.645.687/0001-97</v>
      </c>
      <c r="S6616" s="84"/>
      <c r="T6616" s="84" t="str">
        <f t="shared" si="10"/>
        <v/>
      </c>
      <c r="U6616" s="84" t="str">
        <f t="shared" si="11"/>
        <v/>
      </c>
      <c r="V6616" s="65" t="str">
        <f t="shared" si="5"/>
        <v/>
      </c>
      <c r="W6616" s="84"/>
      <c r="X6616" s="84"/>
      <c r="Y6616" s="85"/>
      <c r="Z6616" s="85"/>
      <c r="AA6616" s="65" t="str">
        <f t="shared" si="6"/>
        <v/>
      </c>
      <c r="AB6616" s="65" t="str">
        <f t="shared" si="7"/>
        <v/>
      </c>
      <c r="AC6616" s="86"/>
      <c r="AD6616" s="87" t="str">
        <f t="shared" si="8"/>
        <v/>
      </c>
      <c r="AE6616" s="84"/>
      <c r="AF6616" s="86">
        <f>IF(AC6616&gt;0,AC6616,'⚙️ Config'!$B$10)</f>
        <v>0.0075</v>
      </c>
      <c r="AG6616" s="88">
        <f t="shared" si="9"/>
        <v>7786.45575</v>
      </c>
      <c r="AH6616" s="88">
        <f>AG6616*'⚙️ Config'!$B$11</f>
        <v>38932.27875</v>
      </c>
      <c r="AI6616" s="88">
        <f>AH6616*'⚙️ Config'!$B$12</f>
        <v>11679.68363</v>
      </c>
      <c r="AJ6616" s="64"/>
      <c r="AK6616" s="84"/>
      <c r="AL6616" s="84"/>
      <c r="AM6616" s="84"/>
      <c r="AN6616" s="84"/>
      <c r="AO6616" s="84"/>
      <c r="AP6616" s="84"/>
      <c r="AQ6616" s="84"/>
    </row>
    <row r="6617" ht="15.0" customHeight="1">
      <c r="A6617" s="103">
        <v>6614.0</v>
      </c>
      <c r="B6617" s="104" t="s">
        <v>13777</v>
      </c>
      <c r="C6617" s="103" t="s">
        <v>141</v>
      </c>
      <c r="D6617" s="103" t="s">
        <v>13778</v>
      </c>
      <c r="E6617" s="105">
        <v>33.49</v>
      </c>
      <c r="F6617" s="103" t="s">
        <v>86</v>
      </c>
      <c r="G6617" s="103" t="s">
        <v>606</v>
      </c>
      <c r="H6617" s="106">
        <v>1037946.8</v>
      </c>
      <c r="I6617" s="103">
        <v>1.0</v>
      </c>
      <c r="J6617" s="107">
        <v>4.7</v>
      </c>
      <c r="K6617" s="104">
        <v>2021.0</v>
      </c>
      <c r="L6617" s="103" t="s">
        <v>268</v>
      </c>
      <c r="M6617" s="103">
        <v>2021.0</v>
      </c>
      <c r="N6617" s="103" t="s">
        <v>161</v>
      </c>
      <c r="O6617" s="65" t="str">
        <f t="shared" si="1"/>
        <v>609441470001</v>
      </c>
      <c r="P6617" s="65">
        <f t="shared" si="2"/>
        <v>6</v>
      </c>
      <c r="Q6617" s="65">
        <f t="shared" si="3"/>
        <v>1</v>
      </c>
      <c r="R6617" s="65" t="str">
        <f t="shared" si="12"/>
        <v>60.944.147/0001-61</v>
      </c>
      <c r="S6617" s="84"/>
      <c r="T6617" s="84" t="str">
        <f t="shared" si="10"/>
        <v/>
      </c>
      <c r="U6617" s="84" t="str">
        <f t="shared" si="11"/>
        <v/>
      </c>
      <c r="V6617" s="65" t="str">
        <f t="shared" si="5"/>
        <v/>
      </c>
      <c r="W6617" s="84"/>
      <c r="X6617" s="84"/>
      <c r="Y6617" s="85"/>
      <c r="Z6617" s="85"/>
      <c r="AA6617" s="65" t="str">
        <f t="shared" si="6"/>
        <v/>
      </c>
      <c r="AB6617" s="65" t="str">
        <f t="shared" si="7"/>
        <v/>
      </c>
      <c r="AC6617" s="86"/>
      <c r="AD6617" s="87" t="str">
        <f t="shared" si="8"/>
        <v/>
      </c>
      <c r="AE6617" s="84"/>
      <c r="AF6617" s="86">
        <f>IF(AC6617&gt;0,AC6617,'⚙️ Config'!$B$10)</f>
        <v>0.0075</v>
      </c>
      <c r="AG6617" s="88">
        <f t="shared" si="9"/>
        <v>7784.601</v>
      </c>
      <c r="AH6617" s="88">
        <f>AG6617*'⚙️ Config'!$B$11</f>
        <v>38923.005</v>
      </c>
      <c r="AI6617" s="88">
        <f>AH6617*'⚙️ Config'!$B$12</f>
        <v>11676.9015</v>
      </c>
      <c r="AJ6617" s="64"/>
      <c r="AK6617" s="84"/>
      <c r="AL6617" s="84"/>
      <c r="AM6617" s="84"/>
      <c r="AN6617" s="84"/>
      <c r="AO6617" s="84"/>
      <c r="AP6617" s="84"/>
      <c r="AQ6617" s="84"/>
    </row>
    <row r="6618" ht="15.0" customHeight="1">
      <c r="A6618" s="98">
        <v>6615.0</v>
      </c>
      <c r="B6618" s="99" t="s">
        <v>13779</v>
      </c>
      <c r="C6618" s="98" t="s">
        <v>141</v>
      </c>
      <c r="D6618" s="98" t="s">
        <v>13780</v>
      </c>
      <c r="E6618" s="100">
        <v>33.49</v>
      </c>
      <c r="F6618" s="98" t="s">
        <v>86</v>
      </c>
      <c r="G6618" s="98" t="s">
        <v>606</v>
      </c>
      <c r="H6618" s="101">
        <v>1037878.57</v>
      </c>
      <c r="I6618" s="98">
        <v>1.0</v>
      </c>
      <c r="J6618" s="102">
        <v>4.7</v>
      </c>
      <c r="K6618" s="99">
        <v>2021.0</v>
      </c>
      <c r="L6618" s="98" t="s">
        <v>448</v>
      </c>
      <c r="M6618" s="98">
        <v>2021.0</v>
      </c>
      <c r="N6618" s="98" t="s">
        <v>161</v>
      </c>
      <c r="O6618" s="65" t="str">
        <f t="shared" si="1"/>
        <v>226325880001</v>
      </c>
      <c r="P6618" s="65">
        <f t="shared" si="2"/>
        <v>3</v>
      </c>
      <c r="Q6618" s="65">
        <f t="shared" si="3"/>
        <v>9</v>
      </c>
      <c r="R6618" s="65" t="str">
        <f t="shared" si="12"/>
        <v>22.632.588/0001-39</v>
      </c>
      <c r="S6618" s="84"/>
      <c r="T6618" s="84" t="str">
        <f t="shared" si="10"/>
        <v/>
      </c>
      <c r="U6618" s="84" t="str">
        <f t="shared" si="11"/>
        <v/>
      </c>
      <c r="V6618" s="65" t="str">
        <f t="shared" si="5"/>
        <v/>
      </c>
      <c r="W6618" s="84"/>
      <c r="X6618" s="84"/>
      <c r="Y6618" s="85"/>
      <c r="Z6618" s="85"/>
      <c r="AA6618" s="65" t="str">
        <f t="shared" si="6"/>
        <v/>
      </c>
      <c r="AB6618" s="65" t="str">
        <f t="shared" si="7"/>
        <v/>
      </c>
      <c r="AC6618" s="86"/>
      <c r="AD6618" s="87" t="str">
        <f t="shared" si="8"/>
        <v/>
      </c>
      <c r="AE6618" s="84"/>
      <c r="AF6618" s="86">
        <f>IF(AC6618&gt;0,AC6618,'⚙️ Config'!$B$10)</f>
        <v>0.0075</v>
      </c>
      <c r="AG6618" s="88">
        <f t="shared" si="9"/>
        <v>7784.089275</v>
      </c>
      <c r="AH6618" s="88">
        <f>AG6618*'⚙️ Config'!$B$11</f>
        <v>38920.44638</v>
      </c>
      <c r="AI6618" s="88">
        <f>AH6618*'⚙️ Config'!$B$12</f>
        <v>11676.13391</v>
      </c>
      <c r="AJ6618" s="64"/>
      <c r="AK6618" s="84"/>
      <c r="AL6618" s="84"/>
      <c r="AM6618" s="84"/>
      <c r="AN6618" s="84"/>
      <c r="AO6618" s="84"/>
      <c r="AP6618" s="84"/>
      <c r="AQ6618" s="84"/>
    </row>
    <row r="6619" ht="15.0" customHeight="1">
      <c r="A6619" s="98">
        <v>6616.0</v>
      </c>
      <c r="B6619" s="99" t="s">
        <v>13781</v>
      </c>
      <c r="C6619" s="98" t="s">
        <v>141</v>
      </c>
      <c r="D6619" s="98" t="s">
        <v>13782</v>
      </c>
      <c r="E6619" s="100">
        <v>33.75</v>
      </c>
      <c r="F6619" s="98" t="s">
        <v>86</v>
      </c>
      <c r="G6619" s="98" t="s">
        <v>606</v>
      </c>
      <c r="H6619" s="101">
        <v>1037854.58</v>
      </c>
      <c r="I6619" s="98">
        <v>1.0</v>
      </c>
      <c r="J6619" s="102">
        <v>4.6</v>
      </c>
      <c r="K6619" s="99">
        <v>2021.0</v>
      </c>
      <c r="L6619" s="98" t="s">
        <v>448</v>
      </c>
      <c r="M6619" s="98">
        <v>2021.0</v>
      </c>
      <c r="N6619" s="98" t="s">
        <v>145</v>
      </c>
      <c r="O6619" s="65" t="str">
        <f t="shared" si="1"/>
        <v>061672860001</v>
      </c>
      <c r="P6619" s="65">
        <f t="shared" si="2"/>
        <v>8</v>
      </c>
      <c r="Q6619" s="65">
        <f t="shared" si="3"/>
        <v>0</v>
      </c>
      <c r="R6619" s="65" t="str">
        <f t="shared" si="12"/>
        <v>06.167.286/0001-80</v>
      </c>
      <c r="S6619" s="84"/>
      <c r="T6619" s="84" t="str">
        <f t="shared" si="10"/>
        <v/>
      </c>
      <c r="U6619" s="84" t="str">
        <f t="shared" si="11"/>
        <v/>
      </c>
      <c r="V6619" s="65" t="str">
        <f t="shared" si="5"/>
        <v/>
      </c>
      <c r="W6619" s="84"/>
      <c r="X6619" s="84"/>
      <c r="Y6619" s="85"/>
      <c r="Z6619" s="85"/>
      <c r="AA6619" s="65" t="str">
        <f t="shared" si="6"/>
        <v/>
      </c>
      <c r="AB6619" s="65" t="str">
        <f t="shared" si="7"/>
        <v/>
      </c>
      <c r="AC6619" s="86"/>
      <c r="AD6619" s="87" t="str">
        <f t="shared" si="8"/>
        <v/>
      </c>
      <c r="AE6619" s="84"/>
      <c r="AF6619" s="86">
        <f>IF(AC6619&gt;0,AC6619,'⚙️ Config'!$B$10)</f>
        <v>0.0075</v>
      </c>
      <c r="AG6619" s="88">
        <f t="shared" si="9"/>
        <v>7783.90935</v>
      </c>
      <c r="AH6619" s="88">
        <f>AG6619*'⚙️ Config'!$B$11</f>
        <v>38919.54675</v>
      </c>
      <c r="AI6619" s="88">
        <f>AH6619*'⚙️ Config'!$B$12</f>
        <v>11675.86403</v>
      </c>
      <c r="AJ6619" s="64"/>
      <c r="AK6619" s="84"/>
      <c r="AL6619" s="84"/>
      <c r="AM6619" s="84"/>
      <c r="AN6619" s="84"/>
      <c r="AO6619" s="84"/>
      <c r="AP6619" s="84"/>
      <c r="AQ6619" s="84"/>
    </row>
    <row r="6620" ht="15.0" customHeight="1">
      <c r="A6620" s="103">
        <v>6617.0</v>
      </c>
      <c r="B6620" s="104" t="s">
        <v>13783</v>
      </c>
      <c r="C6620" s="103" t="s">
        <v>141</v>
      </c>
      <c r="D6620" s="103" t="s">
        <v>13784</v>
      </c>
      <c r="E6620" s="105">
        <v>32.76</v>
      </c>
      <c r="F6620" s="103" t="s">
        <v>86</v>
      </c>
      <c r="G6620" s="103" t="s">
        <v>606</v>
      </c>
      <c r="H6620" s="106">
        <v>1036406.46</v>
      </c>
      <c r="I6620" s="103">
        <v>1.0</v>
      </c>
      <c r="J6620" s="107">
        <v>5.0</v>
      </c>
      <c r="K6620" s="104">
        <v>2021.0</v>
      </c>
      <c r="L6620" s="103" t="s">
        <v>630</v>
      </c>
      <c r="M6620" s="103">
        <v>2021.0</v>
      </c>
      <c r="N6620" s="103" t="s">
        <v>161</v>
      </c>
      <c r="O6620" s="65" t="str">
        <f t="shared" si="1"/>
        <v>282914570001</v>
      </c>
      <c r="P6620" s="65">
        <f t="shared" si="2"/>
        <v>1</v>
      </c>
      <c r="Q6620" s="65">
        <f t="shared" si="3"/>
        <v>1</v>
      </c>
      <c r="R6620" s="65" t="str">
        <f t="shared" si="12"/>
        <v>28.291.457/0001-11</v>
      </c>
      <c r="S6620" s="84"/>
      <c r="T6620" s="84" t="str">
        <f t="shared" si="10"/>
        <v/>
      </c>
      <c r="U6620" s="84" t="str">
        <f t="shared" si="11"/>
        <v/>
      </c>
      <c r="V6620" s="65" t="str">
        <f t="shared" si="5"/>
        <v/>
      </c>
      <c r="W6620" s="84"/>
      <c r="X6620" s="84"/>
      <c r="Y6620" s="85"/>
      <c r="Z6620" s="85"/>
      <c r="AA6620" s="65" t="str">
        <f t="shared" si="6"/>
        <v/>
      </c>
      <c r="AB6620" s="65" t="str">
        <f t="shared" si="7"/>
        <v/>
      </c>
      <c r="AC6620" s="86"/>
      <c r="AD6620" s="87" t="str">
        <f t="shared" si="8"/>
        <v/>
      </c>
      <c r="AE6620" s="84"/>
      <c r="AF6620" s="86">
        <f>IF(AC6620&gt;0,AC6620,'⚙️ Config'!$B$10)</f>
        <v>0.0075</v>
      </c>
      <c r="AG6620" s="88">
        <f t="shared" si="9"/>
        <v>7773.04845</v>
      </c>
      <c r="AH6620" s="88">
        <f>AG6620*'⚙️ Config'!$B$11</f>
        <v>38865.24225</v>
      </c>
      <c r="AI6620" s="88">
        <f>AH6620*'⚙️ Config'!$B$12</f>
        <v>11659.57268</v>
      </c>
      <c r="AJ6620" s="64"/>
      <c r="AK6620" s="84"/>
      <c r="AL6620" s="84"/>
      <c r="AM6620" s="84"/>
      <c r="AN6620" s="84"/>
      <c r="AO6620" s="84"/>
      <c r="AP6620" s="84"/>
      <c r="AQ6620" s="84"/>
    </row>
    <row r="6621" ht="15.0" customHeight="1">
      <c r="A6621" s="103">
        <v>6618.0</v>
      </c>
      <c r="B6621" s="104" t="s">
        <v>13785</v>
      </c>
      <c r="C6621" s="103" t="s">
        <v>141</v>
      </c>
      <c r="D6621" s="103" t="s">
        <v>13786</v>
      </c>
      <c r="E6621" s="105">
        <v>33.75</v>
      </c>
      <c r="F6621" s="103" t="s">
        <v>86</v>
      </c>
      <c r="G6621" s="103" t="s">
        <v>606</v>
      </c>
      <c r="H6621" s="106">
        <v>1036364.79</v>
      </c>
      <c r="I6621" s="103">
        <v>1.0</v>
      </c>
      <c r="J6621" s="107">
        <v>4.6</v>
      </c>
      <c r="K6621" s="104">
        <v>2021.0</v>
      </c>
      <c r="L6621" s="103" t="s">
        <v>630</v>
      </c>
      <c r="M6621" s="103">
        <v>2021.0</v>
      </c>
      <c r="N6621" s="103" t="s">
        <v>161</v>
      </c>
      <c r="O6621" s="65" t="str">
        <f t="shared" si="1"/>
        <v>168306420001</v>
      </c>
      <c r="P6621" s="65">
        <f t="shared" si="2"/>
        <v>5</v>
      </c>
      <c r="Q6621" s="65">
        <f t="shared" si="3"/>
        <v>8</v>
      </c>
      <c r="R6621" s="65" t="str">
        <f t="shared" si="12"/>
        <v>16.830.642/0001-58</v>
      </c>
      <c r="S6621" s="84"/>
      <c r="T6621" s="84" t="str">
        <f t="shared" si="10"/>
        <v/>
      </c>
      <c r="U6621" s="84" t="str">
        <f t="shared" si="11"/>
        <v/>
      </c>
      <c r="V6621" s="65" t="str">
        <f t="shared" si="5"/>
        <v/>
      </c>
      <c r="W6621" s="84"/>
      <c r="X6621" s="84"/>
      <c r="Y6621" s="85"/>
      <c r="Z6621" s="85"/>
      <c r="AA6621" s="65" t="str">
        <f t="shared" si="6"/>
        <v/>
      </c>
      <c r="AB6621" s="65" t="str">
        <f t="shared" si="7"/>
        <v/>
      </c>
      <c r="AC6621" s="86"/>
      <c r="AD6621" s="87" t="str">
        <f t="shared" si="8"/>
        <v/>
      </c>
      <c r="AE6621" s="84"/>
      <c r="AF6621" s="86">
        <f>IF(AC6621&gt;0,AC6621,'⚙️ Config'!$B$10)</f>
        <v>0.0075</v>
      </c>
      <c r="AG6621" s="88">
        <f t="shared" si="9"/>
        <v>7772.735925</v>
      </c>
      <c r="AH6621" s="88">
        <f>AG6621*'⚙️ Config'!$B$11</f>
        <v>38863.67963</v>
      </c>
      <c r="AI6621" s="88">
        <f>AH6621*'⚙️ Config'!$B$12</f>
        <v>11659.10389</v>
      </c>
      <c r="AJ6621" s="64"/>
      <c r="AK6621" s="84"/>
      <c r="AL6621" s="84"/>
      <c r="AM6621" s="84"/>
      <c r="AN6621" s="84"/>
      <c r="AO6621" s="84"/>
      <c r="AP6621" s="84"/>
      <c r="AQ6621" s="84"/>
    </row>
    <row r="6622" ht="15.0" customHeight="1">
      <c r="A6622" s="98">
        <v>6619.0</v>
      </c>
      <c r="B6622" s="99" t="s">
        <v>13787</v>
      </c>
      <c r="C6622" s="98" t="s">
        <v>141</v>
      </c>
      <c r="D6622" s="98" t="s">
        <v>13788</v>
      </c>
      <c r="E6622" s="100">
        <v>33.24</v>
      </c>
      <c r="F6622" s="98" t="s">
        <v>86</v>
      </c>
      <c r="G6622" s="98" t="s">
        <v>606</v>
      </c>
      <c r="H6622" s="101">
        <v>1036346.54</v>
      </c>
      <c r="I6622" s="98">
        <v>1.0</v>
      </c>
      <c r="J6622" s="102">
        <v>4.8</v>
      </c>
      <c r="K6622" s="99">
        <v>2021.0</v>
      </c>
      <c r="L6622" s="98" t="s">
        <v>630</v>
      </c>
      <c r="M6622" s="98">
        <v>2021.0</v>
      </c>
      <c r="N6622" s="98" t="s">
        <v>342</v>
      </c>
      <c r="O6622" s="65" t="str">
        <f t="shared" si="1"/>
        <v>072516600001</v>
      </c>
      <c r="P6622" s="65">
        <f t="shared" si="2"/>
        <v>9</v>
      </c>
      <c r="Q6622" s="65">
        <f t="shared" si="3"/>
        <v>4</v>
      </c>
      <c r="R6622" s="65" t="str">
        <f t="shared" si="12"/>
        <v>07.251.660/0001-94</v>
      </c>
      <c r="S6622" s="84"/>
      <c r="T6622" s="84" t="str">
        <f t="shared" si="10"/>
        <v/>
      </c>
      <c r="U6622" s="84" t="str">
        <f t="shared" si="11"/>
        <v/>
      </c>
      <c r="V6622" s="65" t="str">
        <f t="shared" si="5"/>
        <v/>
      </c>
      <c r="W6622" s="84"/>
      <c r="X6622" s="84"/>
      <c r="Y6622" s="85"/>
      <c r="Z6622" s="85"/>
      <c r="AA6622" s="65" t="str">
        <f t="shared" si="6"/>
        <v/>
      </c>
      <c r="AB6622" s="65" t="str">
        <f t="shared" si="7"/>
        <v/>
      </c>
      <c r="AC6622" s="86"/>
      <c r="AD6622" s="87" t="str">
        <f t="shared" si="8"/>
        <v/>
      </c>
      <c r="AE6622" s="84"/>
      <c r="AF6622" s="86">
        <f>IF(AC6622&gt;0,AC6622,'⚙️ Config'!$B$10)</f>
        <v>0.0075</v>
      </c>
      <c r="AG6622" s="88">
        <f t="shared" si="9"/>
        <v>7772.59905</v>
      </c>
      <c r="AH6622" s="88">
        <f>AG6622*'⚙️ Config'!$B$11</f>
        <v>38862.99525</v>
      </c>
      <c r="AI6622" s="88">
        <f>AH6622*'⚙️ Config'!$B$12</f>
        <v>11658.89858</v>
      </c>
      <c r="AJ6622" s="64"/>
      <c r="AK6622" s="84"/>
      <c r="AL6622" s="84"/>
      <c r="AM6622" s="84"/>
      <c r="AN6622" s="84"/>
      <c r="AO6622" s="84"/>
      <c r="AP6622" s="84"/>
      <c r="AQ6622" s="84"/>
    </row>
    <row r="6623" ht="15.0" customHeight="1">
      <c r="A6623" s="98">
        <v>6620.0</v>
      </c>
      <c r="B6623" s="99" t="s">
        <v>13789</v>
      </c>
      <c r="C6623" s="98" t="s">
        <v>141</v>
      </c>
      <c r="D6623" s="98" t="s">
        <v>13790</v>
      </c>
      <c r="E6623" s="100">
        <v>32.76</v>
      </c>
      <c r="F6623" s="98" t="s">
        <v>86</v>
      </c>
      <c r="G6623" s="98" t="s">
        <v>606</v>
      </c>
      <c r="H6623" s="101">
        <v>1035947.2</v>
      </c>
      <c r="I6623" s="98">
        <v>1.0</v>
      </c>
      <c r="J6623" s="102">
        <v>5.0</v>
      </c>
      <c r="K6623" s="99">
        <v>2021.0</v>
      </c>
      <c r="L6623" s="98" t="s">
        <v>630</v>
      </c>
      <c r="M6623" s="98">
        <v>2021.0</v>
      </c>
      <c r="N6623" s="98" t="s">
        <v>161</v>
      </c>
      <c r="O6623" s="65" t="str">
        <f t="shared" si="1"/>
        <v>008312090001</v>
      </c>
      <c r="P6623" s="65">
        <f t="shared" si="2"/>
        <v>0</v>
      </c>
      <c r="Q6623" s="65">
        <f t="shared" si="3"/>
        <v>5</v>
      </c>
      <c r="R6623" s="65" t="str">
        <f t="shared" si="12"/>
        <v>00.831.209/0001-05</v>
      </c>
      <c r="S6623" s="84"/>
      <c r="T6623" s="84" t="str">
        <f t="shared" si="10"/>
        <v/>
      </c>
      <c r="U6623" s="84" t="str">
        <f t="shared" si="11"/>
        <v/>
      </c>
      <c r="V6623" s="65" t="str">
        <f t="shared" si="5"/>
        <v/>
      </c>
      <c r="W6623" s="84"/>
      <c r="X6623" s="84"/>
      <c r="Y6623" s="85"/>
      <c r="Z6623" s="85"/>
      <c r="AA6623" s="65" t="str">
        <f t="shared" si="6"/>
        <v/>
      </c>
      <c r="AB6623" s="65" t="str">
        <f t="shared" si="7"/>
        <v/>
      </c>
      <c r="AC6623" s="86"/>
      <c r="AD6623" s="87" t="str">
        <f t="shared" si="8"/>
        <v/>
      </c>
      <c r="AE6623" s="84"/>
      <c r="AF6623" s="86">
        <f>IF(AC6623&gt;0,AC6623,'⚙️ Config'!$B$10)</f>
        <v>0.0075</v>
      </c>
      <c r="AG6623" s="88">
        <f t="shared" si="9"/>
        <v>7769.604</v>
      </c>
      <c r="AH6623" s="88">
        <f>AG6623*'⚙️ Config'!$B$11</f>
        <v>38848.02</v>
      </c>
      <c r="AI6623" s="88">
        <f>AH6623*'⚙️ Config'!$B$12</f>
        <v>11654.406</v>
      </c>
      <c r="AJ6623" s="64"/>
      <c r="AK6623" s="84"/>
      <c r="AL6623" s="84"/>
      <c r="AM6623" s="84"/>
      <c r="AN6623" s="84"/>
      <c r="AO6623" s="84"/>
      <c r="AP6623" s="84"/>
      <c r="AQ6623" s="84"/>
    </row>
    <row r="6624" ht="15.0" customHeight="1">
      <c r="A6624" s="103">
        <v>6621.0</v>
      </c>
      <c r="B6624" s="104" t="s">
        <v>13791</v>
      </c>
      <c r="C6624" s="103" t="s">
        <v>141</v>
      </c>
      <c r="D6624" s="103" t="s">
        <v>13792</v>
      </c>
      <c r="E6624" s="105">
        <v>34.03</v>
      </c>
      <c r="F6624" s="103" t="s">
        <v>86</v>
      </c>
      <c r="G6624" s="103" t="s">
        <v>606</v>
      </c>
      <c r="H6624" s="106">
        <v>1035217.6</v>
      </c>
      <c r="I6624" s="103">
        <v>1.0</v>
      </c>
      <c r="J6624" s="107">
        <v>4.5</v>
      </c>
      <c r="K6624" s="104">
        <v>2021.0</v>
      </c>
      <c r="L6624" s="103" t="s">
        <v>630</v>
      </c>
      <c r="M6624" s="103">
        <v>2021.0</v>
      </c>
      <c r="N6624" s="103" t="s">
        <v>145</v>
      </c>
      <c r="O6624" s="65" t="str">
        <f t="shared" si="1"/>
        <v>210230550001</v>
      </c>
      <c r="P6624" s="65">
        <f t="shared" si="2"/>
        <v>9</v>
      </c>
      <c r="Q6624" s="65">
        <f t="shared" si="3"/>
        <v>7</v>
      </c>
      <c r="R6624" s="65" t="str">
        <f t="shared" si="12"/>
        <v>21.023.055/0001-97</v>
      </c>
      <c r="S6624" s="84"/>
      <c r="T6624" s="84" t="str">
        <f t="shared" si="10"/>
        <v/>
      </c>
      <c r="U6624" s="84" t="str">
        <f t="shared" si="11"/>
        <v/>
      </c>
      <c r="V6624" s="65" t="str">
        <f t="shared" si="5"/>
        <v/>
      </c>
      <c r="W6624" s="84"/>
      <c r="X6624" s="84"/>
      <c r="Y6624" s="85"/>
      <c r="Z6624" s="85"/>
      <c r="AA6624" s="65" t="str">
        <f t="shared" si="6"/>
        <v/>
      </c>
      <c r="AB6624" s="65" t="str">
        <f t="shared" si="7"/>
        <v/>
      </c>
      <c r="AC6624" s="86"/>
      <c r="AD6624" s="87" t="str">
        <f t="shared" si="8"/>
        <v/>
      </c>
      <c r="AE6624" s="84"/>
      <c r="AF6624" s="86">
        <f>IF(AC6624&gt;0,AC6624,'⚙️ Config'!$B$10)</f>
        <v>0.0075</v>
      </c>
      <c r="AG6624" s="88">
        <f t="shared" si="9"/>
        <v>7764.132</v>
      </c>
      <c r="AH6624" s="88">
        <f>AG6624*'⚙️ Config'!$B$11</f>
        <v>38820.66</v>
      </c>
      <c r="AI6624" s="88">
        <f>AH6624*'⚙️ Config'!$B$12</f>
        <v>11646.198</v>
      </c>
      <c r="AJ6624" s="64"/>
      <c r="AK6624" s="84"/>
      <c r="AL6624" s="84"/>
      <c r="AM6624" s="84"/>
      <c r="AN6624" s="84"/>
      <c r="AO6624" s="84"/>
      <c r="AP6624" s="84"/>
      <c r="AQ6624" s="84"/>
    </row>
    <row r="6625" ht="15.0" customHeight="1">
      <c r="A6625" s="103">
        <v>6622.0</v>
      </c>
      <c r="B6625" s="104" t="s">
        <v>13793</v>
      </c>
      <c r="C6625" s="103" t="s">
        <v>141</v>
      </c>
      <c r="D6625" s="103" t="s">
        <v>13794</v>
      </c>
      <c r="E6625" s="105">
        <v>32.53</v>
      </c>
      <c r="F6625" s="103" t="s">
        <v>86</v>
      </c>
      <c r="G6625" s="103" t="s">
        <v>606</v>
      </c>
      <c r="H6625" s="106">
        <v>1034971.43</v>
      </c>
      <c r="I6625" s="103">
        <v>1.0</v>
      </c>
      <c r="J6625" s="107">
        <v>5.1</v>
      </c>
      <c r="K6625" s="104">
        <v>2021.0</v>
      </c>
      <c r="L6625" s="103" t="s">
        <v>630</v>
      </c>
      <c r="M6625" s="103">
        <v>2021.0</v>
      </c>
      <c r="N6625" s="103" t="s">
        <v>161</v>
      </c>
      <c r="O6625" s="65" t="str">
        <f t="shared" si="1"/>
        <v>022784380001</v>
      </c>
      <c r="P6625" s="65">
        <f t="shared" si="2"/>
        <v>6</v>
      </c>
      <c r="Q6625" s="65">
        <f t="shared" si="3"/>
        <v>1</v>
      </c>
      <c r="R6625" s="65" t="str">
        <f t="shared" si="12"/>
        <v>02.278.438/0001-61</v>
      </c>
      <c r="S6625" s="84"/>
      <c r="T6625" s="84" t="str">
        <f t="shared" si="10"/>
        <v/>
      </c>
      <c r="U6625" s="84" t="str">
        <f t="shared" si="11"/>
        <v/>
      </c>
      <c r="V6625" s="65" t="str">
        <f t="shared" si="5"/>
        <v/>
      </c>
      <c r="W6625" s="84"/>
      <c r="X6625" s="84"/>
      <c r="Y6625" s="85"/>
      <c r="Z6625" s="85"/>
      <c r="AA6625" s="65" t="str">
        <f t="shared" si="6"/>
        <v/>
      </c>
      <c r="AB6625" s="65" t="str">
        <f t="shared" si="7"/>
        <v/>
      </c>
      <c r="AC6625" s="86"/>
      <c r="AD6625" s="87" t="str">
        <f t="shared" si="8"/>
        <v/>
      </c>
      <c r="AE6625" s="84"/>
      <c r="AF6625" s="86">
        <f>IF(AC6625&gt;0,AC6625,'⚙️ Config'!$B$10)</f>
        <v>0.0075</v>
      </c>
      <c r="AG6625" s="88">
        <f t="shared" si="9"/>
        <v>7762.285725</v>
      </c>
      <c r="AH6625" s="88">
        <f>AG6625*'⚙️ Config'!$B$11</f>
        <v>38811.42863</v>
      </c>
      <c r="AI6625" s="88">
        <f>AH6625*'⚙️ Config'!$B$12</f>
        <v>11643.42859</v>
      </c>
      <c r="AJ6625" s="64"/>
      <c r="AK6625" s="84"/>
      <c r="AL6625" s="84"/>
      <c r="AM6625" s="84"/>
      <c r="AN6625" s="84"/>
      <c r="AO6625" s="84"/>
      <c r="AP6625" s="84"/>
      <c r="AQ6625" s="84"/>
    </row>
    <row r="6626" ht="15.0" customHeight="1">
      <c r="A6626" s="103">
        <v>6623.0</v>
      </c>
      <c r="B6626" s="104" t="s">
        <v>13795</v>
      </c>
      <c r="C6626" s="103" t="s">
        <v>141</v>
      </c>
      <c r="D6626" s="103" t="s">
        <v>13796</v>
      </c>
      <c r="E6626" s="105">
        <v>32.76</v>
      </c>
      <c r="F6626" s="103" t="s">
        <v>86</v>
      </c>
      <c r="G6626" s="103" t="s">
        <v>606</v>
      </c>
      <c r="H6626" s="106">
        <v>1034876.61</v>
      </c>
      <c r="I6626" s="103">
        <v>1.0</v>
      </c>
      <c r="J6626" s="107">
        <v>5.0</v>
      </c>
      <c r="K6626" s="104">
        <v>2021.0</v>
      </c>
      <c r="L6626" s="103" t="s">
        <v>630</v>
      </c>
      <c r="M6626" s="103">
        <v>2021.0</v>
      </c>
      <c r="N6626" s="103" t="s">
        <v>161</v>
      </c>
      <c r="O6626" s="65" t="str">
        <f t="shared" si="1"/>
        <v>287439600001</v>
      </c>
      <c r="P6626" s="65">
        <f t="shared" si="2"/>
        <v>6</v>
      </c>
      <c r="Q6626" s="65">
        <f t="shared" si="3"/>
        <v>0</v>
      </c>
      <c r="R6626" s="65" t="str">
        <f t="shared" si="12"/>
        <v>28.743.960/0001-60</v>
      </c>
      <c r="S6626" s="84"/>
      <c r="T6626" s="84" t="str">
        <f t="shared" si="10"/>
        <v/>
      </c>
      <c r="U6626" s="84" t="str">
        <f t="shared" si="11"/>
        <v/>
      </c>
      <c r="V6626" s="65" t="str">
        <f t="shared" si="5"/>
        <v/>
      </c>
      <c r="W6626" s="84"/>
      <c r="X6626" s="84"/>
      <c r="Y6626" s="85"/>
      <c r="Z6626" s="85"/>
      <c r="AA6626" s="65" t="str">
        <f t="shared" si="6"/>
        <v/>
      </c>
      <c r="AB6626" s="65" t="str">
        <f t="shared" si="7"/>
        <v/>
      </c>
      <c r="AC6626" s="86"/>
      <c r="AD6626" s="87" t="str">
        <f t="shared" si="8"/>
        <v/>
      </c>
      <c r="AE6626" s="84"/>
      <c r="AF6626" s="86">
        <f>IF(AC6626&gt;0,AC6626,'⚙️ Config'!$B$10)</f>
        <v>0.0075</v>
      </c>
      <c r="AG6626" s="88">
        <f t="shared" si="9"/>
        <v>7761.574575</v>
      </c>
      <c r="AH6626" s="88">
        <f>AG6626*'⚙️ Config'!$B$11</f>
        <v>38807.87288</v>
      </c>
      <c r="AI6626" s="88">
        <f>AH6626*'⚙️ Config'!$B$12</f>
        <v>11642.36186</v>
      </c>
      <c r="AJ6626" s="64"/>
      <c r="AK6626" s="84"/>
      <c r="AL6626" s="84"/>
      <c r="AM6626" s="84"/>
      <c r="AN6626" s="84"/>
      <c r="AO6626" s="84"/>
      <c r="AP6626" s="84"/>
      <c r="AQ6626" s="84"/>
    </row>
    <row r="6627" ht="15.0" customHeight="1">
      <c r="A6627" s="98">
        <v>6624.0</v>
      </c>
      <c r="B6627" s="99" t="s">
        <v>13797</v>
      </c>
      <c r="C6627" s="98" t="s">
        <v>141</v>
      </c>
      <c r="D6627" s="98" t="s">
        <v>13798</v>
      </c>
      <c r="E6627" s="100">
        <v>33.75</v>
      </c>
      <c r="F6627" s="98" t="s">
        <v>86</v>
      </c>
      <c r="G6627" s="98" t="s">
        <v>606</v>
      </c>
      <c r="H6627" s="101">
        <v>1033375.22</v>
      </c>
      <c r="I6627" s="98">
        <v>1.0</v>
      </c>
      <c r="J6627" s="102">
        <v>4.6</v>
      </c>
      <c r="K6627" s="99">
        <v>2021.0</v>
      </c>
      <c r="L6627" s="98" t="s">
        <v>630</v>
      </c>
      <c r="M6627" s="98">
        <v>2021.0</v>
      </c>
      <c r="N6627" s="98" t="s">
        <v>161</v>
      </c>
      <c r="O6627" s="65" t="str">
        <f t="shared" si="1"/>
        <v>168597750001</v>
      </c>
      <c r="P6627" s="65">
        <f t="shared" si="2"/>
        <v>5</v>
      </c>
      <c r="Q6627" s="65">
        <f t="shared" si="3"/>
        <v>7</v>
      </c>
      <c r="R6627" s="65" t="str">
        <f t="shared" si="12"/>
        <v>16.859.775/0001-57</v>
      </c>
      <c r="S6627" s="84"/>
      <c r="T6627" s="84" t="str">
        <f t="shared" si="10"/>
        <v/>
      </c>
      <c r="U6627" s="84" t="str">
        <f t="shared" si="11"/>
        <v/>
      </c>
      <c r="V6627" s="65" t="str">
        <f t="shared" si="5"/>
        <v/>
      </c>
      <c r="W6627" s="84"/>
      <c r="X6627" s="84"/>
      <c r="Y6627" s="85"/>
      <c r="Z6627" s="85"/>
      <c r="AA6627" s="65" t="str">
        <f t="shared" si="6"/>
        <v/>
      </c>
      <c r="AB6627" s="65" t="str">
        <f t="shared" si="7"/>
        <v/>
      </c>
      <c r="AC6627" s="86"/>
      <c r="AD6627" s="87" t="str">
        <f t="shared" si="8"/>
        <v/>
      </c>
      <c r="AE6627" s="84"/>
      <c r="AF6627" s="86">
        <f>IF(AC6627&gt;0,AC6627,'⚙️ Config'!$B$10)</f>
        <v>0.0075</v>
      </c>
      <c r="AG6627" s="88">
        <f t="shared" si="9"/>
        <v>7750.31415</v>
      </c>
      <c r="AH6627" s="88">
        <f>AG6627*'⚙️ Config'!$B$11</f>
        <v>38751.57075</v>
      </c>
      <c r="AI6627" s="88">
        <f>AH6627*'⚙️ Config'!$B$12</f>
        <v>11625.47123</v>
      </c>
      <c r="AJ6627" s="64"/>
      <c r="AK6627" s="84"/>
      <c r="AL6627" s="84"/>
      <c r="AM6627" s="84"/>
      <c r="AN6627" s="84"/>
      <c r="AO6627" s="84"/>
      <c r="AP6627" s="84"/>
      <c r="AQ6627" s="84"/>
    </row>
    <row r="6628" ht="15.0" customHeight="1">
      <c r="A6628" s="103">
        <v>6625.0</v>
      </c>
      <c r="B6628" s="104" t="s">
        <v>13799</v>
      </c>
      <c r="C6628" s="103" t="s">
        <v>154</v>
      </c>
      <c r="D6628" s="103" t="s">
        <v>13800</v>
      </c>
      <c r="E6628" s="105">
        <v>32.99</v>
      </c>
      <c r="F6628" s="103" t="s">
        <v>86</v>
      </c>
      <c r="G6628" s="103" t="s">
        <v>606</v>
      </c>
      <c r="H6628" s="106">
        <v>1032875.84</v>
      </c>
      <c r="I6628" s="103">
        <v>1.0</v>
      </c>
      <c r="J6628" s="107">
        <v>4.9</v>
      </c>
      <c r="K6628" s="104">
        <v>2021.0</v>
      </c>
      <c r="L6628" s="103" t="s">
        <v>630</v>
      </c>
      <c r="M6628" s="103">
        <v>2021.0</v>
      </c>
      <c r="N6628" s="103" t="s">
        <v>161</v>
      </c>
      <c r="O6628" s="65" t="str">
        <f t="shared" si="1"/>
        <v>137426760001</v>
      </c>
      <c r="P6628" s="65">
        <f t="shared" si="2"/>
        <v>0</v>
      </c>
      <c r="Q6628" s="65">
        <f t="shared" si="3"/>
        <v>0</v>
      </c>
      <c r="R6628" s="65" t="str">
        <f t="shared" si="12"/>
        <v>13.742.676/0001-00</v>
      </c>
      <c r="S6628" s="84"/>
      <c r="T6628" s="84" t="str">
        <f t="shared" si="10"/>
        <v/>
      </c>
      <c r="U6628" s="84" t="str">
        <f t="shared" si="11"/>
        <v/>
      </c>
      <c r="V6628" s="65" t="str">
        <f t="shared" si="5"/>
        <v/>
      </c>
      <c r="W6628" s="84"/>
      <c r="X6628" s="84"/>
      <c r="Y6628" s="85"/>
      <c r="Z6628" s="85"/>
      <c r="AA6628" s="65" t="str">
        <f t="shared" si="6"/>
        <v/>
      </c>
      <c r="AB6628" s="65" t="str">
        <f t="shared" si="7"/>
        <v/>
      </c>
      <c r="AC6628" s="86"/>
      <c r="AD6628" s="87" t="str">
        <f t="shared" si="8"/>
        <v/>
      </c>
      <c r="AE6628" s="84"/>
      <c r="AF6628" s="86">
        <f>IF(AC6628&gt;0,AC6628,'⚙️ Config'!$B$10)</f>
        <v>0.0075</v>
      </c>
      <c r="AG6628" s="88">
        <f t="shared" si="9"/>
        <v>7746.5688</v>
      </c>
      <c r="AH6628" s="88">
        <f>AG6628*'⚙️ Config'!$B$11</f>
        <v>38732.844</v>
      </c>
      <c r="AI6628" s="88">
        <f>AH6628*'⚙️ Config'!$B$12</f>
        <v>11619.8532</v>
      </c>
      <c r="AJ6628" s="64"/>
      <c r="AK6628" s="84"/>
      <c r="AL6628" s="84"/>
      <c r="AM6628" s="84"/>
      <c r="AN6628" s="84"/>
      <c r="AO6628" s="84"/>
      <c r="AP6628" s="84"/>
      <c r="AQ6628" s="84"/>
    </row>
    <row r="6629" ht="15.0" customHeight="1">
      <c r="A6629" s="103">
        <v>6626.0</v>
      </c>
      <c r="B6629" s="104" t="s">
        <v>13801</v>
      </c>
      <c r="C6629" s="103" t="s">
        <v>141</v>
      </c>
      <c r="D6629" s="103" t="s">
        <v>13802</v>
      </c>
      <c r="E6629" s="105">
        <v>32.99</v>
      </c>
      <c r="F6629" s="103" t="s">
        <v>86</v>
      </c>
      <c r="G6629" s="103" t="s">
        <v>606</v>
      </c>
      <c r="H6629" s="106">
        <v>1031946.92</v>
      </c>
      <c r="I6629" s="103">
        <v>1.0</v>
      </c>
      <c r="J6629" s="107">
        <v>4.9</v>
      </c>
      <c r="K6629" s="104">
        <v>2021.0</v>
      </c>
      <c r="L6629" s="103" t="s">
        <v>448</v>
      </c>
      <c r="M6629" s="103">
        <v>2021.0</v>
      </c>
      <c r="N6629" s="103" t="s">
        <v>145</v>
      </c>
      <c r="O6629" s="65" t="str">
        <f t="shared" si="1"/>
        <v>001663640001</v>
      </c>
      <c r="P6629" s="65">
        <f t="shared" si="2"/>
        <v>4</v>
      </c>
      <c r="Q6629" s="65">
        <f t="shared" si="3"/>
        <v>6</v>
      </c>
      <c r="R6629" s="65" t="str">
        <f t="shared" si="12"/>
        <v>00.166.364/0001-46</v>
      </c>
      <c r="S6629" s="84"/>
      <c r="T6629" s="84" t="str">
        <f t="shared" si="10"/>
        <v/>
      </c>
      <c r="U6629" s="84" t="str">
        <f t="shared" si="11"/>
        <v/>
      </c>
      <c r="V6629" s="65" t="str">
        <f t="shared" si="5"/>
        <v/>
      </c>
      <c r="W6629" s="84"/>
      <c r="X6629" s="84"/>
      <c r="Y6629" s="85"/>
      <c r="Z6629" s="85"/>
      <c r="AA6629" s="65" t="str">
        <f t="shared" si="6"/>
        <v/>
      </c>
      <c r="AB6629" s="65" t="str">
        <f t="shared" si="7"/>
        <v/>
      </c>
      <c r="AC6629" s="86"/>
      <c r="AD6629" s="87" t="str">
        <f t="shared" si="8"/>
        <v/>
      </c>
      <c r="AE6629" s="84"/>
      <c r="AF6629" s="86">
        <f>IF(AC6629&gt;0,AC6629,'⚙️ Config'!$B$10)</f>
        <v>0.0075</v>
      </c>
      <c r="AG6629" s="88">
        <f t="shared" si="9"/>
        <v>7739.6019</v>
      </c>
      <c r="AH6629" s="88">
        <f>AG6629*'⚙️ Config'!$B$11</f>
        <v>38698.0095</v>
      </c>
      <c r="AI6629" s="88">
        <f>AH6629*'⚙️ Config'!$B$12</f>
        <v>11609.40285</v>
      </c>
      <c r="AJ6629" s="64"/>
      <c r="AK6629" s="84"/>
      <c r="AL6629" s="84"/>
      <c r="AM6629" s="84"/>
      <c r="AN6629" s="84"/>
      <c r="AO6629" s="84"/>
      <c r="AP6629" s="84"/>
      <c r="AQ6629" s="84"/>
    </row>
    <row r="6630" ht="15.0" customHeight="1">
      <c r="A6630" s="103">
        <v>6627.0</v>
      </c>
      <c r="B6630" s="104" t="s">
        <v>13803</v>
      </c>
      <c r="C6630" s="103" t="s">
        <v>141</v>
      </c>
      <c r="D6630" s="103" t="s">
        <v>13804</v>
      </c>
      <c r="E6630" s="105">
        <v>35.25</v>
      </c>
      <c r="F6630" s="103" t="s">
        <v>86</v>
      </c>
      <c r="G6630" s="103" t="s">
        <v>606</v>
      </c>
      <c r="H6630" s="106">
        <v>1031128.41</v>
      </c>
      <c r="I6630" s="103">
        <v>1.0</v>
      </c>
      <c r="J6630" s="107">
        <v>4.1</v>
      </c>
      <c r="K6630" s="104">
        <v>2022.0</v>
      </c>
      <c r="L6630" s="103" t="s">
        <v>448</v>
      </c>
      <c r="M6630" s="103">
        <v>2022.0</v>
      </c>
      <c r="N6630" s="103" t="s">
        <v>161</v>
      </c>
      <c r="O6630" s="65" t="str">
        <f t="shared" si="1"/>
        <v>558809340001</v>
      </c>
      <c r="P6630" s="65">
        <f t="shared" si="2"/>
        <v>5</v>
      </c>
      <c r="Q6630" s="65">
        <f t="shared" si="3"/>
        <v>7</v>
      </c>
      <c r="R6630" s="65" t="str">
        <f t="shared" si="12"/>
        <v>55.880.934/0001-57</v>
      </c>
      <c r="S6630" s="84"/>
      <c r="T6630" s="84" t="str">
        <f t="shared" si="10"/>
        <v/>
      </c>
      <c r="U6630" s="84" t="str">
        <f t="shared" si="11"/>
        <v/>
      </c>
      <c r="V6630" s="65" t="str">
        <f t="shared" si="5"/>
        <v/>
      </c>
      <c r="W6630" s="84"/>
      <c r="X6630" s="84"/>
      <c r="Y6630" s="85"/>
      <c r="Z6630" s="85"/>
      <c r="AA6630" s="65" t="str">
        <f t="shared" si="6"/>
        <v/>
      </c>
      <c r="AB6630" s="65" t="str">
        <f t="shared" si="7"/>
        <v/>
      </c>
      <c r="AC6630" s="86"/>
      <c r="AD6630" s="87" t="str">
        <f t="shared" si="8"/>
        <v/>
      </c>
      <c r="AE6630" s="84"/>
      <c r="AF6630" s="86">
        <f>IF(AC6630&gt;0,AC6630,'⚙️ Config'!$B$10)</f>
        <v>0.0075</v>
      </c>
      <c r="AG6630" s="88">
        <f t="shared" si="9"/>
        <v>7733.463075</v>
      </c>
      <c r="AH6630" s="88">
        <f>AG6630*'⚙️ Config'!$B$11</f>
        <v>38667.31538</v>
      </c>
      <c r="AI6630" s="88">
        <f>AH6630*'⚙️ Config'!$B$12</f>
        <v>11600.19461</v>
      </c>
      <c r="AJ6630" s="64"/>
      <c r="AK6630" s="84"/>
      <c r="AL6630" s="84"/>
      <c r="AM6630" s="84"/>
      <c r="AN6630" s="84"/>
      <c r="AO6630" s="84"/>
      <c r="AP6630" s="84"/>
      <c r="AQ6630" s="84"/>
    </row>
    <row r="6631" ht="15.0" customHeight="1">
      <c r="A6631" s="103">
        <v>6628.0</v>
      </c>
      <c r="B6631" s="104" t="s">
        <v>13805</v>
      </c>
      <c r="C6631" s="103" t="s">
        <v>141</v>
      </c>
      <c r="D6631" s="103" t="s">
        <v>13806</v>
      </c>
      <c r="E6631" s="105">
        <v>32.99</v>
      </c>
      <c r="F6631" s="103" t="s">
        <v>86</v>
      </c>
      <c r="G6631" s="103" t="s">
        <v>606</v>
      </c>
      <c r="H6631" s="106">
        <v>1031015.9</v>
      </c>
      <c r="I6631" s="103">
        <v>1.0</v>
      </c>
      <c r="J6631" s="107">
        <v>4.9</v>
      </c>
      <c r="K6631" s="104">
        <v>2021.0</v>
      </c>
      <c r="L6631" s="103" t="s">
        <v>448</v>
      </c>
      <c r="M6631" s="103">
        <v>2021.0</v>
      </c>
      <c r="N6631" s="103" t="s">
        <v>161</v>
      </c>
      <c r="O6631" s="65" t="str">
        <f t="shared" si="1"/>
        <v>240319120001</v>
      </c>
      <c r="P6631" s="65">
        <f t="shared" si="2"/>
        <v>9</v>
      </c>
      <c r="Q6631" s="65">
        <f t="shared" si="3"/>
        <v>9</v>
      </c>
      <c r="R6631" s="65" t="str">
        <f t="shared" si="12"/>
        <v>24.031.912/0001-99</v>
      </c>
      <c r="S6631" s="84"/>
      <c r="T6631" s="84" t="str">
        <f t="shared" si="10"/>
        <v/>
      </c>
      <c r="U6631" s="84" t="str">
        <f t="shared" si="11"/>
        <v/>
      </c>
      <c r="V6631" s="65" t="str">
        <f t="shared" si="5"/>
        <v/>
      </c>
      <c r="W6631" s="84"/>
      <c r="X6631" s="84"/>
      <c r="Y6631" s="85"/>
      <c r="Z6631" s="85"/>
      <c r="AA6631" s="65" t="str">
        <f t="shared" si="6"/>
        <v/>
      </c>
      <c r="AB6631" s="65" t="str">
        <f t="shared" si="7"/>
        <v/>
      </c>
      <c r="AC6631" s="86"/>
      <c r="AD6631" s="87" t="str">
        <f t="shared" si="8"/>
        <v/>
      </c>
      <c r="AE6631" s="84"/>
      <c r="AF6631" s="86">
        <f>IF(AC6631&gt;0,AC6631,'⚙️ Config'!$B$10)</f>
        <v>0.0075</v>
      </c>
      <c r="AG6631" s="88">
        <f t="shared" si="9"/>
        <v>7732.61925</v>
      </c>
      <c r="AH6631" s="88">
        <f>AG6631*'⚙️ Config'!$B$11</f>
        <v>38663.09625</v>
      </c>
      <c r="AI6631" s="88">
        <f>AH6631*'⚙️ Config'!$B$12</f>
        <v>11598.92888</v>
      </c>
      <c r="AJ6631" s="64"/>
      <c r="AK6631" s="84"/>
      <c r="AL6631" s="84"/>
      <c r="AM6631" s="84"/>
      <c r="AN6631" s="84"/>
      <c r="AO6631" s="84"/>
      <c r="AP6631" s="84"/>
      <c r="AQ6631" s="84"/>
    </row>
    <row r="6632" ht="15.0" customHeight="1">
      <c r="A6632" s="98">
        <v>6629.0</v>
      </c>
      <c r="B6632" s="99" t="s">
        <v>13807</v>
      </c>
      <c r="C6632" s="98" t="s">
        <v>141</v>
      </c>
      <c r="D6632" s="98" t="s">
        <v>13808</v>
      </c>
      <c r="E6632" s="100">
        <v>33.24</v>
      </c>
      <c r="F6632" s="98" t="s">
        <v>86</v>
      </c>
      <c r="G6632" s="98" t="s">
        <v>606</v>
      </c>
      <c r="H6632" s="101">
        <v>1030974.7</v>
      </c>
      <c r="I6632" s="98">
        <v>1.0</v>
      </c>
      <c r="J6632" s="102">
        <v>4.8</v>
      </c>
      <c r="K6632" s="99">
        <v>2021.0</v>
      </c>
      <c r="L6632" s="98" t="s">
        <v>630</v>
      </c>
      <c r="M6632" s="98">
        <v>2021.0</v>
      </c>
      <c r="N6632" s="98" t="s">
        <v>161</v>
      </c>
      <c r="O6632" s="65" t="str">
        <f t="shared" si="1"/>
        <v>153436280001</v>
      </c>
      <c r="P6632" s="65">
        <f t="shared" si="2"/>
        <v>6</v>
      </c>
      <c r="Q6632" s="65">
        <f t="shared" si="3"/>
        <v>7</v>
      </c>
      <c r="R6632" s="65" t="str">
        <f t="shared" si="12"/>
        <v>15.343.628/0001-67</v>
      </c>
      <c r="S6632" s="84"/>
      <c r="T6632" s="84" t="str">
        <f t="shared" si="10"/>
        <v/>
      </c>
      <c r="U6632" s="84" t="str">
        <f t="shared" si="11"/>
        <v/>
      </c>
      <c r="V6632" s="65" t="str">
        <f t="shared" si="5"/>
        <v/>
      </c>
      <c r="W6632" s="84"/>
      <c r="X6632" s="84"/>
      <c r="Y6632" s="85"/>
      <c r="Z6632" s="85"/>
      <c r="AA6632" s="65" t="str">
        <f t="shared" si="6"/>
        <v/>
      </c>
      <c r="AB6632" s="65" t="str">
        <f t="shared" si="7"/>
        <v/>
      </c>
      <c r="AC6632" s="86"/>
      <c r="AD6632" s="87" t="str">
        <f t="shared" si="8"/>
        <v/>
      </c>
      <c r="AE6632" s="84"/>
      <c r="AF6632" s="86">
        <f>IF(AC6632&gt;0,AC6632,'⚙️ Config'!$B$10)</f>
        <v>0.0075</v>
      </c>
      <c r="AG6632" s="88">
        <f t="shared" si="9"/>
        <v>7732.31025</v>
      </c>
      <c r="AH6632" s="88">
        <f>AG6632*'⚙️ Config'!$B$11</f>
        <v>38661.55125</v>
      </c>
      <c r="AI6632" s="88">
        <f>AH6632*'⚙️ Config'!$B$12</f>
        <v>11598.46538</v>
      </c>
      <c r="AJ6632" s="64"/>
      <c r="AK6632" s="84"/>
      <c r="AL6632" s="84"/>
      <c r="AM6632" s="84"/>
      <c r="AN6632" s="84"/>
      <c r="AO6632" s="84"/>
      <c r="AP6632" s="84"/>
      <c r="AQ6632" s="84"/>
    </row>
    <row r="6633" ht="15.0" customHeight="1">
      <c r="A6633" s="98">
        <v>6630.0</v>
      </c>
      <c r="B6633" s="99" t="s">
        <v>13809</v>
      </c>
      <c r="C6633" s="98" t="s">
        <v>141</v>
      </c>
      <c r="D6633" s="98" t="s">
        <v>13810</v>
      </c>
      <c r="E6633" s="100">
        <v>33.24</v>
      </c>
      <c r="F6633" s="98" t="s">
        <v>86</v>
      </c>
      <c r="G6633" s="98" t="s">
        <v>606</v>
      </c>
      <c r="H6633" s="101">
        <v>1028177.67</v>
      </c>
      <c r="I6633" s="98">
        <v>1.0</v>
      </c>
      <c r="J6633" s="102">
        <v>4.8</v>
      </c>
      <c r="K6633" s="99">
        <v>2021.0</v>
      </c>
      <c r="L6633" s="98" t="s">
        <v>630</v>
      </c>
      <c r="M6633" s="98">
        <v>2021.0</v>
      </c>
      <c r="N6633" s="98" t="s">
        <v>161</v>
      </c>
      <c r="O6633" s="65" t="str">
        <f t="shared" si="1"/>
        <v>219801400001</v>
      </c>
      <c r="P6633" s="65">
        <f t="shared" si="2"/>
        <v>4</v>
      </c>
      <c r="Q6633" s="65">
        <f t="shared" si="3"/>
        <v>3</v>
      </c>
      <c r="R6633" s="65" t="str">
        <f t="shared" si="12"/>
        <v>21.980.140/0001-43</v>
      </c>
      <c r="S6633" s="84"/>
      <c r="T6633" s="84" t="str">
        <f t="shared" si="10"/>
        <v/>
      </c>
      <c r="U6633" s="84" t="str">
        <f t="shared" si="11"/>
        <v/>
      </c>
      <c r="V6633" s="65" t="str">
        <f t="shared" si="5"/>
        <v/>
      </c>
      <c r="W6633" s="84"/>
      <c r="X6633" s="84"/>
      <c r="Y6633" s="85"/>
      <c r="Z6633" s="85"/>
      <c r="AA6633" s="65" t="str">
        <f t="shared" si="6"/>
        <v/>
      </c>
      <c r="AB6633" s="65" t="str">
        <f t="shared" si="7"/>
        <v/>
      </c>
      <c r="AC6633" s="86"/>
      <c r="AD6633" s="87" t="str">
        <f t="shared" si="8"/>
        <v/>
      </c>
      <c r="AE6633" s="84"/>
      <c r="AF6633" s="86">
        <f>IF(AC6633&gt;0,AC6633,'⚙️ Config'!$B$10)</f>
        <v>0.0075</v>
      </c>
      <c r="AG6633" s="88">
        <f t="shared" si="9"/>
        <v>7711.332525</v>
      </c>
      <c r="AH6633" s="88">
        <f>AG6633*'⚙️ Config'!$B$11</f>
        <v>38556.66263</v>
      </c>
      <c r="AI6633" s="88">
        <f>AH6633*'⚙️ Config'!$B$12</f>
        <v>11566.99879</v>
      </c>
      <c r="AJ6633" s="64"/>
      <c r="AK6633" s="84"/>
      <c r="AL6633" s="84"/>
      <c r="AM6633" s="84"/>
      <c r="AN6633" s="84"/>
      <c r="AO6633" s="84"/>
      <c r="AP6633" s="84"/>
      <c r="AQ6633" s="84"/>
    </row>
    <row r="6634" ht="15.0" customHeight="1">
      <c r="A6634" s="103">
        <v>6631.0</v>
      </c>
      <c r="B6634" s="104" t="s">
        <v>13811</v>
      </c>
      <c r="C6634" s="103" t="s">
        <v>141</v>
      </c>
      <c r="D6634" s="103" t="s">
        <v>13812</v>
      </c>
      <c r="E6634" s="105">
        <v>34.03</v>
      </c>
      <c r="F6634" s="103" t="s">
        <v>86</v>
      </c>
      <c r="G6634" s="103" t="s">
        <v>606</v>
      </c>
      <c r="H6634" s="106">
        <v>1027933.3</v>
      </c>
      <c r="I6634" s="103">
        <v>1.0</v>
      </c>
      <c r="J6634" s="107">
        <v>4.5</v>
      </c>
      <c r="K6634" s="104">
        <v>2021.0</v>
      </c>
      <c r="L6634" s="103" t="s">
        <v>400</v>
      </c>
      <c r="M6634" s="103">
        <v>2021.0</v>
      </c>
      <c r="N6634" s="103" t="s">
        <v>161</v>
      </c>
      <c r="O6634" s="65" t="str">
        <f t="shared" si="1"/>
        <v>474653800001</v>
      </c>
      <c r="P6634" s="65">
        <f t="shared" si="2"/>
        <v>0</v>
      </c>
      <c r="Q6634" s="65">
        <f t="shared" si="3"/>
        <v>1</v>
      </c>
      <c r="R6634" s="65" t="str">
        <f t="shared" si="12"/>
        <v>47.465.380/0001-01</v>
      </c>
      <c r="S6634" s="84"/>
      <c r="T6634" s="84" t="str">
        <f t="shared" si="10"/>
        <v/>
      </c>
      <c r="U6634" s="84" t="str">
        <f t="shared" si="11"/>
        <v/>
      </c>
      <c r="V6634" s="65" t="str">
        <f t="shared" si="5"/>
        <v/>
      </c>
      <c r="W6634" s="84"/>
      <c r="X6634" s="84"/>
      <c r="Y6634" s="85"/>
      <c r="Z6634" s="85"/>
      <c r="AA6634" s="65" t="str">
        <f t="shared" si="6"/>
        <v/>
      </c>
      <c r="AB6634" s="65" t="str">
        <f t="shared" si="7"/>
        <v/>
      </c>
      <c r="AC6634" s="86"/>
      <c r="AD6634" s="87" t="str">
        <f t="shared" si="8"/>
        <v/>
      </c>
      <c r="AE6634" s="84"/>
      <c r="AF6634" s="86">
        <f>IF(AC6634&gt;0,AC6634,'⚙️ Config'!$B$10)</f>
        <v>0.0075</v>
      </c>
      <c r="AG6634" s="88">
        <f t="shared" si="9"/>
        <v>7709.49975</v>
      </c>
      <c r="AH6634" s="88">
        <f>AG6634*'⚙️ Config'!$B$11</f>
        <v>38547.49875</v>
      </c>
      <c r="AI6634" s="88">
        <f>AH6634*'⚙️ Config'!$B$12</f>
        <v>11564.24963</v>
      </c>
      <c r="AJ6634" s="64"/>
      <c r="AK6634" s="84"/>
      <c r="AL6634" s="84"/>
      <c r="AM6634" s="84"/>
      <c r="AN6634" s="84"/>
      <c r="AO6634" s="84"/>
      <c r="AP6634" s="84"/>
      <c r="AQ6634" s="84"/>
    </row>
    <row r="6635" ht="15.0" customHeight="1">
      <c r="A6635" s="98">
        <v>6632.0</v>
      </c>
      <c r="B6635" s="99" t="s">
        <v>13813</v>
      </c>
      <c r="C6635" s="98" t="s">
        <v>141</v>
      </c>
      <c r="D6635" s="98" t="s">
        <v>13814</v>
      </c>
      <c r="E6635" s="100">
        <v>33.24</v>
      </c>
      <c r="F6635" s="98" t="s">
        <v>86</v>
      </c>
      <c r="G6635" s="98" t="s">
        <v>606</v>
      </c>
      <c r="H6635" s="101">
        <v>1027665.67</v>
      </c>
      <c r="I6635" s="98">
        <v>1.0</v>
      </c>
      <c r="J6635" s="102">
        <v>4.8</v>
      </c>
      <c r="K6635" s="99">
        <v>2021.0</v>
      </c>
      <c r="L6635" s="98" t="s">
        <v>630</v>
      </c>
      <c r="M6635" s="98">
        <v>2021.0</v>
      </c>
      <c r="N6635" s="98" t="s">
        <v>161</v>
      </c>
      <c r="O6635" s="65" t="str">
        <f t="shared" si="1"/>
        <v>061205530001</v>
      </c>
      <c r="P6635" s="65">
        <f t="shared" si="2"/>
        <v>6</v>
      </c>
      <c r="Q6635" s="65">
        <f t="shared" si="3"/>
        <v>4</v>
      </c>
      <c r="R6635" s="65" t="str">
        <f t="shared" si="12"/>
        <v>06.120.553/0001-64</v>
      </c>
      <c r="S6635" s="84"/>
      <c r="T6635" s="84" t="str">
        <f t="shared" si="10"/>
        <v/>
      </c>
      <c r="U6635" s="84" t="str">
        <f t="shared" si="11"/>
        <v/>
      </c>
      <c r="V6635" s="65" t="str">
        <f t="shared" si="5"/>
        <v/>
      </c>
      <c r="W6635" s="84"/>
      <c r="X6635" s="84"/>
      <c r="Y6635" s="85"/>
      <c r="Z6635" s="85"/>
      <c r="AA6635" s="65" t="str">
        <f t="shared" si="6"/>
        <v/>
      </c>
      <c r="AB6635" s="65" t="str">
        <f t="shared" si="7"/>
        <v/>
      </c>
      <c r="AC6635" s="86"/>
      <c r="AD6635" s="87" t="str">
        <f t="shared" si="8"/>
        <v/>
      </c>
      <c r="AE6635" s="84"/>
      <c r="AF6635" s="86">
        <f>IF(AC6635&gt;0,AC6635,'⚙️ Config'!$B$10)</f>
        <v>0.0075</v>
      </c>
      <c r="AG6635" s="88">
        <f t="shared" si="9"/>
        <v>7707.492525</v>
      </c>
      <c r="AH6635" s="88">
        <f>AG6635*'⚙️ Config'!$B$11</f>
        <v>38537.46263</v>
      </c>
      <c r="AI6635" s="88">
        <f>AH6635*'⚙️ Config'!$B$12</f>
        <v>11561.23879</v>
      </c>
      <c r="AJ6635" s="64"/>
      <c r="AK6635" s="84"/>
      <c r="AL6635" s="84"/>
      <c r="AM6635" s="84"/>
      <c r="AN6635" s="84"/>
      <c r="AO6635" s="84"/>
      <c r="AP6635" s="84"/>
      <c r="AQ6635" s="84"/>
    </row>
    <row r="6636" ht="15.0" customHeight="1">
      <c r="A6636" s="98">
        <v>6633.0</v>
      </c>
      <c r="B6636" s="99" t="s">
        <v>13815</v>
      </c>
      <c r="C6636" s="98" t="s">
        <v>141</v>
      </c>
      <c r="D6636" s="98" t="s">
        <v>13816</v>
      </c>
      <c r="E6636" s="100">
        <v>33.49</v>
      </c>
      <c r="F6636" s="98" t="s">
        <v>86</v>
      </c>
      <c r="G6636" s="98" t="s">
        <v>606</v>
      </c>
      <c r="H6636" s="101">
        <v>1026925.66</v>
      </c>
      <c r="I6636" s="98">
        <v>1.0</v>
      </c>
      <c r="J6636" s="102">
        <v>4.7</v>
      </c>
      <c r="K6636" s="99">
        <v>2021.0</v>
      </c>
      <c r="L6636" s="98" t="s">
        <v>197</v>
      </c>
      <c r="M6636" s="98">
        <v>2021.0</v>
      </c>
      <c r="N6636" s="98" t="s">
        <v>161</v>
      </c>
      <c r="O6636" s="65" t="str">
        <f t="shared" si="1"/>
        <v>718848030001</v>
      </c>
      <c r="P6636" s="65">
        <f t="shared" si="2"/>
        <v>0</v>
      </c>
      <c r="Q6636" s="65">
        <f t="shared" si="3"/>
        <v>2</v>
      </c>
      <c r="R6636" s="65" t="str">
        <f t="shared" si="12"/>
        <v>71.884.803/0001-02</v>
      </c>
      <c r="S6636" s="84"/>
      <c r="T6636" s="84" t="str">
        <f t="shared" si="10"/>
        <v/>
      </c>
      <c r="U6636" s="84" t="str">
        <f t="shared" si="11"/>
        <v/>
      </c>
      <c r="V6636" s="65" t="str">
        <f t="shared" si="5"/>
        <v/>
      </c>
      <c r="W6636" s="84"/>
      <c r="X6636" s="84"/>
      <c r="Y6636" s="85"/>
      <c r="Z6636" s="85"/>
      <c r="AA6636" s="65" t="str">
        <f t="shared" si="6"/>
        <v/>
      </c>
      <c r="AB6636" s="65" t="str">
        <f t="shared" si="7"/>
        <v/>
      </c>
      <c r="AC6636" s="86"/>
      <c r="AD6636" s="87" t="str">
        <f t="shared" si="8"/>
        <v/>
      </c>
      <c r="AE6636" s="84"/>
      <c r="AF6636" s="86">
        <f>IF(AC6636&gt;0,AC6636,'⚙️ Config'!$B$10)</f>
        <v>0.0075</v>
      </c>
      <c r="AG6636" s="88">
        <f t="shared" si="9"/>
        <v>7701.94245</v>
      </c>
      <c r="AH6636" s="88">
        <f>AG6636*'⚙️ Config'!$B$11</f>
        <v>38509.71225</v>
      </c>
      <c r="AI6636" s="88">
        <f>AH6636*'⚙️ Config'!$B$12</f>
        <v>11552.91368</v>
      </c>
      <c r="AJ6636" s="64"/>
      <c r="AK6636" s="84"/>
      <c r="AL6636" s="84"/>
      <c r="AM6636" s="84"/>
      <c r="AN6636" s="84"/>
      <c r="AO6636" s="84"/>
      <c r="AP6636" s="84"/>
      <c r="AQ6636" s="84"/>
    </row>
    <row r="6637" ht="15.0" customHeight="1">
      <c r="A6637" s="103">
        <v>6634.0</v>
      </c>
      <c r="B6637" s="104" t="s">
        <v>13817</v>
      </c>
      <c r="C6637" s="103" t="s">
        <v>141</v>
      </c>
      <c r="D6637" s="103" t="s">
        <v>13818</v>
      </c>
      <c r="E6637" s="105">
        <v>32.99</v>
      </c>
      <c r="F6637" s="103" t="s">
        <v>86</v>
      </c>
      <c r="G6637" s="103" t="s">
        <v>606</v>
      </c>
      <c r="H6637" s="106">
        <v>1025733.32</v>
      </c>
      <c r="I6637" s="103">
        <v>1.0</v>
      </c>
      <c r="J6637" s="107">
        <v>4.9</v>
      </c>
      <c r="K6637" s="104">
        <v>2021.0</v>
      </c>
      <c r="L6637" s="103" t="s">
        <v>448</v>
      </c>
      <c r="M6637" s="103">
        <v>2021.0</v>
      </c>
      <c r="N6637" s="103" t="s">
        <v>161</v>
      </c>
      <c r="O6637" s="65" t="str">
        <f t="shared" si="1"/>
        <v>190414630001</v>
      </c>
      <c r="P6637" s="65">
        <f t="shared" si="2"/>
        <v>2</v>
      </c>
      <c r="Q6637" s="65">
        <f t="shared" si="3"/>
        <v>0</v>
      </c>
      <c r="R6637" s="65" t="str">
        <f t="shared" si="12"/>
        <v>19.041.463/0001-20</v>
      </c>
      <c r="S6637" s="84"/>
      <c r="T6637" s="84" t="str">
        <f t="shared" si="10"/>
        <v/>
      </c>
      <c r="U6637" s="84" t="str">
        <f t="shared" si="11"/>
        <v/>
      </c>
      <c r="V6637" s="65" t="str">
        <f t="shared" si="5"/>
        <v/>
      </c>
      <c r="W6637" s="84"/>
      <c r="X6637" s="84"/>
      <c r="Y6637" s="85"/>
      <c r="Z6637" s="85"/>
      <c r="AA6637" s="65" t="str">
        <f t="shared" si="6"/>
        <v/>
      </c>
      <c r="AB6637" s="65" t="str">
        <f t="shared" si="7"/>
        <v/>
      </c>
      <c r="AC6637" s="86"/>
      <c r="AD6637" s="87" t="str">
        <f t="shared" si="8"/>
        <v/>
      </c>
      <c r="AE6637" s="84"/>
      <c r="AF6637" s="86">
        <f>IF(AC6637&gt;0,AC6637,'⚙️ Config'!$B$10)</f>
        <v>0.0075</v>
      </c>
      <c r="AG6637" s="88">
        <f t="shared" si="9"/>
        <v>7692.9999</v>
      </c>
      <c r="AH6637" s="88">
        <f>AG6637*'⚙️ Config'!$B$11</f>
        <v>38464.9995</v>
      </c>
      <c r="AI6637" s="88">
        <f>AH6637*'⚙️ Config'!$B$12</f>
        <v>11539.49985</v>
      </c>
      <c r="AJ6637" s="64"/>
      <c r="AK6637" s="84"/>
      <c r="AL6637" s="84"/>
      <c r="AM6637" s="84"/>
      <c r="AN6637" s="84"/>
      <c r="AO6637" s="84"/>
      <c r="AP6637" s="84"/>
      <c r="AQ6637" s="84"/>
    </row>
    <row r="6638" ht="15.0" customHeight="1">
      <c r="A6638" s="98">
        <v>6635.0</v>
      </c>
      <c r="B6638" s="99" t="s">
        <v>13819</v>
      </c>
      <c r="C6638" s="98" t="s">
        <v>141</v>
      </c>
      <c r="D6638" s="98" t="s">
        <v>13820</v>
      </c>
      <c r="E6638" s="100">
        <v>32.75</v>
      </c>
      <c r="F6638" s="98" t="s">
        <v>86</v>
      </c>
      <c r="G6638" s="98" t="s">
        <v>606</v>
      </c>
      <c r="H6638" s="101">
        <v>1025367.19</v>
      </c>
      <c r="I6638" s="98">
        <v>1.0</v>
      </c>
      <c r="J6638" s="102">
        <v>5.0</v>
      </c>
      <c r="K6638" s="99">
        <v>2021.0</v>
      </c>
      <c r="L6638" s="98" t="s">
        <v>202</v>
      </c>
      <c r="M6638" s="98">
        <v>2021.0</v>
      </c>
      <c r="N6638" s="98" t="s">
        <v>161</v>
      </c>
      <c r="O6638" s="65" t="str">
        <f t="shared" si="1"/>
        <v>087382850001</v>
      </c>
      <c r="P6638" s="65">
        <f t="shared" si="2"/>
        <v>7</v>
      </c>
      <c r="Q6638" s="65">
        <f t="shared" si="3"/>
        <v>4</v>
      </c>
      <c r="R6638" s="65" t="str">
        <f t="shared" si="12"/>
        <v>08.738.285/0001-74</v>
      </c>
      <c r="S6638" s="84"/>
      <c r="T6638" s="84" t="str">
        <f t="shared" si="10"/>
        <v/>
      </c>
      <c r="U6638" s="84" t="str">
        <f t="shared" si="11"/>
        <v/>
      </c>
      <c r="V6638" s="65" t="str">
        <f t="shared" si="5"/>
        <v/>
      </c>
      <c r="W6638" s="84"/>
      <c r="X6638" s="84"/>
      <c r="Y6638" s="85"/>
      <c r="Z6638" s="85"/>
      <c r="AA6638" s="65" t="str">
        <f t="shared" si="6"/>
        <v/>
      </c>
      <c r="AB6638" s="65" t="str">
        <f t="shared" si="7"/>
        <v/>
      </c>
      <c r="AC6638" s="86"/>
      <c r="AD6638" s="87" t="str">
        <f t="shared" si="8"/>
        <v/>
      </c>
      <c r="AE6638" s="84"/>
      <c r="AF6638" s="86">
        <f>IF(AC6638&gt;0,AC6638,'⚙️ Config'!$B$10)</f>
        <v>0.0075</v>
      </c>
      <c r="AG6638" s="88">
        <f t="shared" si="9"/>
        <v>7690.253925</v>
      </c>
      <c r="AH6638" s="88">
        <f>AG6638*'⚙️ Config'!$B$11</f>
        <v>38451.26963</v>
      </c>
      <c r="AI6638" s="88">
        <f>AH6638*'⚙️ Config'!$B$12</f>
        <v>11535.38089</v>
      </c>
      <c r="AJ6638" s="64"/>
      <c r="AK6638" s="84"/>
      <c r="AL6638" s="84"/>
      <c r="AM6638" s="84"/>
      <c r="AN6638" s="84"/>
      <c r="AO6638" s="84"/>
      <c r="AP6638" s="84"/>
      <c r="AQ6638" s="84"/>
    </row>
    <row r="6639" ht="15.0" customHeight="1">
      <c r="A6639" s="103">
        <v>6636.0</v>
      </c>
      <c r="B6639" s="104" t="s">
        <v>13821</v>
      </c>
      <c r="C6639" s="103" t="s">
        <v>141</v>
      </c>
      <c r="D6639" s="103" t="s">
        <v>13822</v>
      </c>
      <c r="E6639" s="105">
        <v>32.75</v>
      </c>
      <c r="F6639" s="103" t="s">
        <v>86</v>
      </c>
      <c r="G6639" s="103" t="s">
        <v>606</v>
      </c>
      <c r="H6639" s="106">
        <v>1024751.41</v>
      </c>
      <c r="I6639" s="103">
        <v>1.0</v>
      </c>
      <c r="J6639" s="107">
        <v>5.0</v>
      </c>
      <c r="K6639" s="104">
        <v>2021.0</v>
      </c>
      <c r="L6639" s="103" t="s">
        <v>202</v>
      </c>
      <c r="M6639" s="103">
        <v>2021.0</v>
      </c>
      <c r="N6639" s="103" t="s">
        <v>161</v>
      </c>
      <c r="O6639" s="65" t="str">
        <f t="shared" si="1"/>
        <v>028510160001</v>
      </c>
      <c r="P6639" s="65">
        <f t="shared" si="2"/>
        <v>3</v>
      </c>
      <c r="Q6639" s="65">
        <f t="shared" si="3"/>
        <v>3</v>
      </c>
      <c r="R6639" s="65" t="str">
        <f t="shared" si="12"/>
        <v>02.851.016/0001-33</v>
      </c>
      <c r="S6639" s="84"/>
      <c r="T6639" s="84" t="str">
        <f t="shared" si="10"/>
        <v/>
      </c>
      <c r="U6639" s="84" t="str">
        <f t="shared" si="11"/>
        <v/>
      </c>
      <c r="V6639" s="65" t="str">
        <f t="shared" si="5"/>
        <v/>
      </c>
      <c r="W6639" s="84"/>
      <c r="X6639" s="84"/>
      <c r="Y6639" s="85"/>
      <c r="Z6639" s="85"/>
      <c r="AA6639" s="65" t="str">
        <f t="shared" si="6"/>
        <v/>
      </c>
      <c r="AB6639" s="65" t="str">
        <f t="shared" si="7"/>
        <v/>
      </c>
      <c r="AC6639" s="86"/>
      <c r="AD6639" s="87" t="str">
        <f t="shared" si="8"/>
        <v/>
      </c>
      <c r="AE6639" s="84"/>
      <c r="AF6639" s="86">
        <f>IF(AC6639&gt;0,AC6639,'⚙️ Config'!$B$10)</f>
        <v>0.0075</v>
      </c>
      <c r="AG6639" s="88">
        <f t="shared" si="9"/>
        <v>7685.635575</v>
      </c>
      <c r="AH6639" s="88">
        <f>AG6639*'⚙️ Config'!$B$11</f>
        <v>38428.17788</v>
      </c>
      <c r="AI6639" s="88">
        <f>AH6639*'⚙️ Config'!$B$12</f>
        <v>11528.45336</v>
      </c>
      <c r="AJ6639" s="64"/>
      <c r="AK6639" s="84"/>
      <c r="AL6639" s="84"/>
      <c r="AM6639" s="84"/>
      <c r="AN6639" s="84"/>
      <c r="AO6639" s="84"/>
      <c r="AP6639" s="84"/>
      <c r="AQ6639" s="84"/>
    </row>
    <row r="6640" ht="15.0" customHeight="1">
      <c r="A6640" s="98">
        <v>6637.0</v>
      </c>
      <c r="B6640" s="99" t="s">
        <v>13823</v>
      </c>
      <c r="C6640" s="98" t="s">
        <v>141</v>
      </c>
      <c r="D6640" s="98" t="s">
        <v>13824</v>
      </c>
      <c r="E6640" s="100">
        <v>33.24</v>
      </c>
      <c r="F6640" s="98" t="s">
        <v>86</v>
      </c>
      <c r="G6640" s="98" t="s">
        <v>606</v>
      </c>
      <c r="H6640" s="101">
        <v>1024637.35</v>
      </c>
      <c r="I6640" s="98">
        <v>1.0</v>
      </c>
      <c r="J6640" s="102">
        <v>4.8</v>
      </c>
      <c r="K6640" s="99">
        <v>2021.0</v>
      </c>
      <c r="L6640" s="98" t="s">
        <v>448</v>
      </c>
      <c r="M6640" s="98">
        <v>2021.0</v>
      </c>
      <c r="N6640" s="98" t="s">
        <v>145</v>
      </c>
      <c r="O6640" s="65" t="str">
        <f t="shared" si="1"/>
        <v>261822390001</v>
      </c>
      <c r="P6640" s="65">
        <f t="shared" si="2"/>
        <v>1</v>
      </c>
      <c r="Q6640" s="65">
        <f t="shared" si="3"/>
        <v>3</v>
      </c>
      <c r="R6640" s="65" t="str">
        <f t="shared" si="12"/>
        <v>26.182.239/0001-13</v>
      </c>
      <c r="S6640" s="84"/>
      <c r="T6640" s="84" t="str">
        <f t="shared" si="10"/>
        <v/>
      </c>
      <c r="U6640" s="84" t="str">
        <f t="shared" si="11"/>
        <v/>
      </c>
      <c r="V6640" s="65" t="str">
        <f t="shared" si="5"/>
        <v/>
      </c>
      <c r="W6640" s="84"/>
      <c r="X6640" s="84"/>
      <c r="Y6640" s="85"/>
      <c r="Z6640" s="85"/>
      <c r="AA6640" s="65" t="str">
        <f t="shared" si="6"/>
        <v/>
      </c>
      <c r="AB6640" s="65" t="str">
        <f t="shared" si="7"/>
        <v/>
      </c>
      <c r="AC6640" s="86"/>
      <c r="AD6640" s="87" t="str">
        <f t="shared" si="8"/>
        <v/>
      </c>
      <c r="AE6640" s="84"/>
      <c r="AF6640" s="86">
        <f>IF(AC6640&gt;0,AC6640,'⚙️ Config'!$B$10)</f>
        <v>0.0075</v>
      </c>
      <c r="AG6640" s="88">
        <f t="shared" si="9"/>
        <v>7684.780125</v>
      </c>
      <c r="AH6640" s="88">
        <f>AG6640*'⚙️ Config'!$B$11</f>
        <v>38423.90063</v>
      </c>
      <c r="AI6640" s="88">
        <f>AH6640*'⚙️ Config'!$B$12</f>
        <v>11527.17019</v>
      </c>
      <c r="AJ6640" s="64"/>
      <c r="AK6640" s="84"/>
      <c r="AL6640" s="84"/>
      <c r="AM6640" s="84"/>
      <c r="AN6640" s="84"/>
      <c r="AO6640" s="84"/>
      <c r="AP6640" s="84"/>
      <c r="AQ6640" s="84"/>
    </row>
    <row r="6641" ht="15.0" customHeight="1">
      <c r="A6641" s="103">
        <v>6638.0</v>
      </c>
      <c r="B6641" s="104" t="s">
        <v>13825</v>
      </c>
      <c r="C6641" s="103" t="s">
        <v>141</v>
      </c>
      <c r="D6641" s="103" t="s">
        <v>13826</v>
      </c>
      <c r="E6641" s="105">
        <v>33.24</v>
      </c>
      <c r="F6641" s="103" t="s">
        <v>86</v>
      </c>
      <c r="G6641" s="103" t="s">
        <v>606</v>
      </c>
      <c r="H6641" s="106">
        <v>1024405.95</v>
      </c>
      <c r="I6641" s="103">
        <v>1.0</v>
      </c>
      <c r="J6641" s="107">
        <v>4.8</v>
      </c>
      <c r="K6641" s="104">
        <v>2021.0</v>
      </c>
      <c r="L6641" s="103" t="s">
        <v>295</v>
      </c>
      <c r="M6641" s="103">
        <v>2021.0</v>
      </c>
      <c r="N6641" s="103" t="s">
        <v>161</v>
      </c>
      <c r="O6641" s="65" t="str">
        <f t="shared" si="1"/>
        <v>078723990001</v>
      </c>
      <c r="P6641" s="65">
        <f t="shared" si="2"/>
        <v>4</v>
      </c>
      <c r="Q6641" s="65">
        <f t="shared" si="3"/>
        <v>0</v>
      </c>
      <c r="R6641" s="65" t="str">
        <f t="shared" si="12"/>
        <v>07.872.399/0001-40</v>
      </c>
      <c r="S6641" s="84"/>
      <c r="T6641" s="84" t="str">
        <f t="shared" si="10"/>
        <v/>
      </c>
      <c r="U6641" s="84" t="str">
        <f t="shared" si="11"/>
        <v/>
      </c>
      <c r="V6641" s="65" t="str">
        <f t="shared" si="5"/>
        <v/>
      </c>
      <c r="W6641" s="84"/>
      <c r="X6641" s="84"/>
      <c r="Y6641" s="85"/>
      <c r="Z6641" s="85"/>
      <c r="AA6641" s="65" t="str">
        <f t="shared" si="6"/>
        <v/>
      </c>
      <c r="AB6641" s="65" t="str">
        <f t="shared" si="7"/>
        <v/>
      </c>
      <c r="AC6641" s="86"/>
      <c r="AD6641" s="87" t="str">
        <f t="shared" si="8"/>
        <v/>
      </c>
      <c r="AE6641" s="84"/>
      <c r="AF6641" s="86">
        <f>IF(AC6641&gt;0,AC6641,'⚙️ Config'!$B$10)</f>
        <v>0.0075</v>
      </c>
      <c r="AG6641" s="88">
        <f t="shared" si="9"/>
        <v>7683.044625</v>
      </c>
      <c r="AH6641" s="88">
        <f>AG6641*'⚙️ Config'!$B$11</f>
        <v>38415.22313</v>
      </c>
      <c r="AI6641" s="88">
        <f>AH6641*'⚙️ Config'!$B$12</f>
        <v>11524.56694</v>
      </c>
      <c r="AJ6641" s="64"/>
      <c r="AK6641" s="84"/>
      <c r="AL6641" s="84"/>
      <c r="AM6641" s="84"/>
      <c r="AN6641" s="84"/>
      <c r="AO6641" s="84"/>
      <c r="AP6641" s="84"/>
      <c r="AQ6641" s="84"/>
    </row>
    <row r="6642" ht="15.0" customHeight="1">
      <c r="A6642" s="98">
        <v>6639.0</v>
      </c>
      <c r="B6642" s="99" t="s">
        <v>13827</v>
      </c>
      <c r="C6642" s="98" t="s">
        <v>141</v>
      </c>
      <c r="D6642" s="98" t="s">
        <v>13828</v>
      </c>
      <c r="E6642" s="100">
        <v>34.92</v>
      </c>
      <c r="F6642" s="98" t="s">
        <v>86</v>
      </c>
      <c r="G6642" s="98" t="s">
        <v>606</v>
      </c>
      <c r="H6642" s="101">
        <v>1023726.78</v>
      </c>
      <c r="I6642" s="98">
        <v>1.0</v>
      </c>
      <c r="J6642" s="102">
        <v>4.2</v>
      </c>
      <c r="K6642" s="99">
        <v>2022.0</v>
      </c>
      <c r="L6642" s="98" t="s">
        <v>177</v>
      </c>
      <c r="M6642" s="98">
        <v>2022.0</v>
      </c>
      <c r="N6642" s="98" t="s">
        <v>145</v>
      </c>
      <c r="O6642" s="65" t="str">
        <f t="shared" si="1"/>
        <v>092334160001</v>
      </c>
      <c r="P6642" s="65">
        <f t="shared" si="2"/>
        <v>2</v>
      </c>
      <c r="Q6642" s="65">
        <f t="shared" si="3"/>
        <v>4</v>
      </c>
      <c r="R6642" s="65" t="str">
        <f t="shared" si="12"/>
        <v>09.233.416/0001-24</v>
      </c>
      <c r="S6642" s="84"/>
      <c r="T6642" s="84" t="str">
        <f t="shared" si="10"/>
        <v/>
      </c>
      <c r="U6642" s="84" t="str">
        <f t="shared" si="11"/>
        <v/>
      </c>
      <c r="V6642" s="65" t="str">
        <f t="shared" si="5"/>
        <v/>
      </c>
      <c r="W6642" s="84"/>
      <c r="X6642" s="84"/>
      <c r="Y6642" s="85"/>
      <c r="Z6642" s="85"/>
      <c r="AA6642" s="65" t="str">
        <f t="shared" si="6"/>
        <v/>
      </c>
      <c r="AB6642" s="65" t="str">
        <f t="shared" si="7"/>
        <v/>
      </c>
      <c r="AC6642" s="86"/>
      <c r="AD6642" s="87" t="str">
        <f t="shared" si="8"/>
        <v/>
      </c>
      <c r="AE6642" s="84"/>
      <c r="AF6642" s="86">
        <f>IF(AC6642&gt;0,AC6642,'⚙️ Config'!$B$10)</f>
        <v>0.0075</v>
      </c>
      <c r="AG6642" s="88">
        <f t="shared" si="9"/>
        <v>7677.95085</v>
      </c>
      <c r="AH6642" s="88">
        <f>AG6642*'⚙️ Config'!$B$11</f>
        <v>38389.75425</v>
      </c>
      <c r="AI6642" s="88">
        <f>AH6642*'⚙️ Config'!$B$12</f>
        <v>11516.92628</v>
      </c>
      <c r="AJ6642" s="64"/>
      <c r="AK6642" s="84"/>
      <c r="AL6642" s="84"/>
      <c r="AM6642" s="84"/>
      <c r="AN6642" s="84"/>
      <c r="AO6642" s="84"/>
      <c r="AP6642" s="84"/>
      <c r="AQ6642" s="84"/>
    </row>
    <row r="6643" ht="15.0" customHeight="1">
      <c r="A6643" s="98">
        <v>6640.0</v>
      </c>
      <c r="B6643" s="99" t="s">
        <v>13829</v>
      </c>
      <c r="C6643" s="98" t="s">
        <v>141</v>
      </c>
      <c r="D6643" s="98" t="s">
        <v>13830</v>
      </c>
      <c r="E6643" s="100">
        <v>33.24</v>
      </c>
      <c r="F6643" s="98" t="s">
        <v>86</v>
      </c>
      <c r="G6643" s="98" t="s">
        <v>606</v>
      </c>
      <c r="H6643" s="101">
        <v>1023645.69</v>
      </c>
      <c r="I6643" s="98">
        <v>1.0</v>
      </c>
      <c r="J6643" s="102">
        <v>4.8</v>
      </c>
      <c r="K6643" s="99">
        <v>2021.0</v>
      </c>
      <c r="L6643" s="98" t="s">
        <v>630</v>
      </c>
      <c r="M6643" s="98">
        <v>2021.0</v>
      </c>
      <c r="N6643" s="98" t="s">
        <v>161</v>
      </c>
      <c r="O6643" s="65" t="str">
        <f t="shared" si="1"/>
        <v>193740640001</v>
      </c>
      <c r="P6643" s="65">
        <f t="shared" si="2"/>
        <v>8</v>
      </c>
      <c r="Q6643" s="65">
        <f t="shared" si="3"/>
        <v>0</v>
      </c>
      <c r="R6643" s="65" t="str">
        <f t="shared" si="12"/>
        <v>19.374.064/0001-80</v>
      </c>
      <c r="S6643" s="84"/>
      <c r="T6643" s="84" t="str">
        <f t="shared" si="10"/>
        <v/>
      </c>
      <c r="U6643" s="84" t="str">
        <f t="shared" si="11"/>
        <v/>
      </c>
      <c r="V6643" s="65" t="str">
        <f t="shared" si="5"/>
        <v/>
      </c>
      <c r="W6643" s="84"/>
      <c r="X6643" s="84"/>
      <c r="Y6643" s="85"/>
      <c r="Z6643" s="85"/>
      <c r="AA6643" s="65" t="str">
        <f t="shared" si="6"/>
        <v/>
      </c>
      <c r="AB6643" s="65" t="str">
        <f t="shared" si="7"/>
        <v/>
      </c>
      <c r="AC6643" s="86"/>
      <c r="AD6643" s="87" t="str">
        <f t="shared" si="8"/>
        <v/>
      </c>
      <c r="AE6643" s="84"/>
      <c r="AF6643" s="86">
        <f>IF(AC6643&gt;0,AC6643,'⚙️ Config'!$B$10)</f>
        <v>0.0075</v>
      </c>
      <c r="AG6643" s="88">
        <f t="shared" si="9"/>
        <v>7677.342675</v>
      </c>
      <c r="AH6643" s="88">
        <f>AG6643*'⚙️ Config'!$B$11</f>
        <v>38386.71338</v>
      </c>
      <c r="AI6643" s="88">
        <f>AH6643*'⚙️ Config'!$B$12</f>
        <v>11516.01401</v>
      </c>
      <c r="AJ6643" s="64"/>
      <c r="AK6643" s="84"/>
      <c r="AL6643" s="84"/>
      <c r="AM6643" s="84"/>
      <c r="AN6643" s="84"/>
      <c r="AO6643" s="84"/>
      <c r="AP6643" s="84"/>
      <c r="AQ6643" s="84"/>
    </row>
    <row r="6644" ht="15.0" customHeight="1">
      <c r="A6644" s="103">
        <v>6641.0</v>
      </c>
      <c r="B6644" s="104" t="s">
        <v>13831</v>
      </c>
      <c r="C6644" s="103" t="s">
        <v>141</v>
      </c>
      <c r="D6644" s="103" t="s">
        <v>13832</v>
      </c>
      <c r="E6644" s="105">
        <v>32.99</v>
      </c>
      <c r="F6644" s="103" t="s">
        <v>86</v>
      </c>
      <c r="G6644" s="103" t="s">
        <v>606</v>
      </c>
      <c r="H6644" s="106">
        <v>1022798.74</v>
      </c>
      <c r="I6644" s="103">
        <v>1.0</v>
      </c>
      <c r="J6644" s="107">
        <v>4.9</v>
      </c>
      <c r="K6644" s="104">
        <v>2021.0</v>
      </c>
      <c r="L6644" s="103" t="s">
        <v>448</v>
      </c>
      <c r="M6644" s="103">
        <v>2021.0</v>
      </c>
      <c r="N6644" s="103" t="s">
        <v>145</v>
      </c>
      <c r="O6644" s="65" t="str">
        <f t="shared" si="1"/>
        <v>310608510001</v>
      </c>
      <c r="P6644" s="65">
        <f t="shared" si="2"/>
        <v>5</v>
      </c>
      <c r="Q6644" s="65">
        <f t="shared" si="3"/>
        <v>3</v>
      </c>
      <c r="R6644" s="65" t="str">
        <f t="shared" si="12"/>
        <v>31.060.851/0001-53</v>
      </c>
      <c r="S6644" s="84"/>
      <c r="T6644" s="84" t="str">
        <f t="shared" si="10"/>
        <v/>
      </c>
      <c r="U6644" s="84" t="str">
        <f t="shared" si="11"/>
        <v/>
      </c>
      <c r="V6644" s="65" t="str">
        <f t="shared" si="5"/>
        <v/>
      </c>
      <c r="W6644" s="84"/>
      <c r="X6644" s="84"/>
      <c r="Y6644" s="85"/>
      <c r="Z6644" s="85"/>
      <c r="AA6644" s="65" t="str">
        <f t="shared" si="6"/>
        <v/>
      </c>
      <c r="AB6644" s="65" t="str">
        <f t="shared" si="7"/>
        <v/>
      </c>
      <c r="AC6644" s="86"/>
      <c r="AD6644" s="87" t="str">
        <f t="shared" si="8"/>
        <v/>
      </c>
      <c r="AE6644" s="84"/>
      <c r="AF6644" s="86">
        <f>IF(AC6644&gt;0,AC6644,'⚙️ Config'!$B$10)</f>
        <v>0.0075</v>
      </c>
      <c r="AG6644" s="88">
        <f t="shared" si="9"/>
        <v>7670.99055</v>
      </c>
      <c r="AH6644" s="88">
        <f>AG6644*'⚙️ Config'!$B$11</f>
        <v>38354.95275</v>
      </c>
      <c r="AI6644" s="88">
        <f>AH6644*'⚙️ Config'!$B$12</f>
        <v>11506.48583</v>
      </c>
      <c r="AJ6644" s="64"/>
      <c r="AK6644" s="84"/>
      <c r="AL6644" s="84"/>
      <c r="AM6644" s="84"/>
      <c r="AN6644" s="84"/>
      <c r="AO6644" s="84"/>
      <c r="AP6644" s="84"/>
      <c r="AQ6644" s="84"/>
    </row>
    <row r="6645" ht="15.0" customHeight="1">
      <c r="A6645" s="103">
        <v>6642.0</v>
      </c>
      <c r="B6645" s="104" t="s">
        <v>13833</v>
      </c>
      <c r="C6645" s="103" t="s">
        <v>141</v>
      </c>
      <c r="D6645" s="103" t="s">
        <v>13834</v>
      </c>
      <c r="E6645" s="105">
        <v>33.23</v>
      </c>
      <c r="F6645" s="103" t="s">
        <v>86</v>
      </c>
      <c r="G6645" s="103" t="s">
        <v>606</v>
      </c>
      <c r="H6645" s="106">
        <v>1022744.73</v>
      </c>
      <c r="I6645" s="103">
        <v>1.0</v>
      </c>
      <c r="J6645" s="107">
        <v>4.8</v>
      </c>
      <c r="K6645" s="104">
        <v>2021.0</v>
      </c>
      <c r="L6645" s="103" t="s">
        <v>630</v>
      </c>
      <c r="M6645" s="103">
        <v>2021.0</v>
      </c>
      <c r="N6645" s="103" t="s">
        <v>145</v>
      </c>
      <c r="O6645" s="65" t="str">
        <f t="shared" si="1"/>
        <v>674350990001</v>
      </c>
      <c r="P6645" s="65">
        <f t="shared" si="2"/>
        <v>2</v>
      </c>
      <c r="Q6645" s="65">
        <f t="shared" si="3"/>
        <v>5</v>
      </c>
      <c r="R6645" s="65" t="str">
        <f t="shared" si="12"/>
        <v>67.435.099/0001-25</v>
      </c>
      <c r="S6645" s="84"/>
      <c r="T6645" s="84" t="str">
        <f t="shared" si="10"/>
        <v/>
      </c>
      <c r="U6645" s="84" t="str">
        <f t="shared" si="11"/>
        <v/>
      </c>
      <c r="V6645" s="65" t="str">
        <f t="shared" si="5"/>
        <v/>
      </c>
      <c r="W6645" s="84"/>
      <c r="X6645" s="84"/>
      <c r="Y6645" s="85"/>
      <c r="Z6645" s="85"/>
      <c r="AA6645" s="65" t="str">
        <f t="shared" si="6"/>
        <v/>
      </c>
      <c r="AB6645" s="65" t="str">
        <f t="shared" si="7"/>
        <v/>
      </c>
      <c r="AC6645" s="86"/>
      <c r="AD6645" s="87" t="str">
        <f t="shared" si="8"/>
        <v/>
      </c>
      <c r="AE6645" s="84"/>
      <c r="AF6645" s="86">
        <f>IF(AC6645&gt;0,AC6645,'⚙️ Config'!$B$10)</f>
        <v>0.0075</v>
      </c>
      <c r="AG6645" s="88">
        <f t="shared" si="9"/>
        <v>7670.585475</v>
      </c>
      <c r="AH6645" s="88">
        <f>AG6645*'⚙️ Config'!$B$11</f>
        <v>38352.92738</v>
      </c>
      <c r="AI6645" s="88">
        <f>AH6645*'⚙️ Config'!$B$12</f>
        <v>11505.87821</v>
      </c>
      <c r="AJ6645" s="64"/>
      <c r="AK6645" s="84"/>
      <c r="AL6645" s="84"/>
      <c r="AM6645" s="84"/>
      <c r="AN6645" s="84"/>
      <c r="AO6645" s="84"/>
      <c r="AP6645" s="84"/>
      <c r="AQ6645" s="84"/>
    </row>
    <row r="6646" ht="15.0" customHeight="1">
      <c r="A6646" s="98">
        <v>6643.0</v>
      </c>
      <c r="B6646" s="99" t="s">
        <v>13835</v>
      </c>
      <c r="C6646" s="98" t="s">
        <v>141</v>
      </c>
      <c r="D6646" s="98" t="s">
        <v>13836</v>
      </c>
      <c r="E6646" s="100">
        <v>33.49</v>
      </c>
      <c r="F6646" s="98" t="s">
        <v>86</v>
      </c>
      <c r="G6646" s="98" t="s">
        <v>606</v>
      </c>
      <c r="H6646" s="101">
        <v>1021853.65</v>
      </c>
      <c r="I6646" s="98">
        <v>1.0</v>
      </c>
      <c r="J6646" s="102">
        <v>4.7</v>
      </c>
      <c r="K6646" s="99">
        <v>2021.0</v>
      </c>
      <c r="L6646" s="98" t="s">
        <v>202</v>
      </c>
      <c r="M6646" s="98">
        <v>2021.0</v>
      </c>
      <c r="N6646" s="98" t="s">
        <v>161</v>
      </c>
      <c r="O6646" s="65" t="str">
        <f t="shared" si="1"/>
        <v>018392840001</v>
      </c>
      <c r="P6646" s="65">
        <f t="shared" si="2"/>
        <v>7</v>
      </c>
      <c r="Q6646" s="65">
        <f t="shared" si="3"/>
        <v>7</v>
      </c>
      <c r="R6646" s="65" t="str">
        <f t="shared" si="12"/>
        <v>01.839.284/0001-77</v>
      </c>
      <c r="S6646" s="84"/>
      <c r="T6646" s="84" t="str">
        <f t="shared" si="10"/>
        <v/>
      </c>
      <c r="U6646" s="84" t="str">
        <f t="shared" si="11"/>
        <v/>
      </c>
      <c r="V6646" s="65" t="str">
        <f t="shared" si="5"/>
        <v/>
      </c>
      <c r="W6646" s="84"/>
      <c r="X6646" s="84"/>
      <c r="Y6646" s="85"/>
      <c r="Z6646" s="85"/>
      <c r="AA6646" s="65" t="str">
        <f t="shared" si="6"/>
        <v/>
      </c>
      <c r="AB6646" s="65" t="str">
        <f t="shared" si="7"/>
        <v/>
      </c>
      <c r="AC6646" s="86"/>
      <c r="AD6646" s="87" t="str">
        <f t="shared" si="8"/>
        <v/>
      </c>
      <c r="AE6646" s="84"/>
      <c r="AF6646" s="86">
        <f>IF(AC6646&gt;0,AC6646,'⚙️ Config'!$B$10)</f>
        <v>0.0075</v>
      </c>
      <c r="AG6646" s="88">
        <f t="shared" si="9"/>
        <v>7663.902375</v>
      </c>
      <c r="AH6646" s="88">
        <f>AG6646*'⚙️ Config'!$B$11</f>
        <v>38319.51188</v>
      </c>
      <c r="AI6646" s="88">
        <f>AH6646*'⚙️ Config'!$B$12</f>
        <v>11495.85356</v>
      </c>
      <c r="AJ6646" s="64"/>
      <c r="AK6646" s="84"/>
      <c r="AL6646" s="84"/>
      <c r="AM6646" s="84"/>
      <c r="AN6646" s="84"/>
      <c r="AO6646" s="84"/>
      <c r="AP6646" s="84"/>
      <c r="AQ6646" s="84"/>
    </row>
    <row r="6647" ht="15.0" customHeight="1">
      <c r="A6647" s="98">
        <v>6644.0</v>
      </c>
      <c r="B6647" s="99" t="s">
        <v>13837</v>
      </c>
      <c r="C6647" s="98" t="s">
        <v>141</v>
      </c>
      <c r="D6647" s="98" t="s">
        <v>13838</v>
      </c>
      <c r="E6647" s="100">
        <v>33.23</v>
      </c>
      <c r="F6647" s="98" t="s">
        <v>86</v>
      </c>
      <c r="G6647" s="98" t="s">
        <v>606</v>
      </c>
      <c r="H6647" s="101">
        <v>1021739.97</v>
      </c>
      <c r="I6647" s="98">
        <v>1.0</v>
      </c>
      <c r="J6647" s="102">
        <v>4.8</v>
      </c>
      <c r="K6647" s="99">
        <v>2021.0</v>
      </c>
      <c r="L6647" s="98" t="s">
        <v>448</v>
      </c>
      <c r="M6647" s="98">
        <v>2021.0</v>
      </c>
      <c r="N6647" s="98" t="s">
        <v>161</v>
      </c>
      <c r="O6647" s="65" t="str">
        <f t="shared" si="1"/>
        <v>048548960001</v>
      </c>
      <c r="P6647" s="65">
        <f t="shared" si="2"/>
        <v>2</v>
      </c>
      <c r="Q6647" s="65">
        <f t="shared" si="3"/>
        <v>7</v>
      </c>
      <c r="R6647" s="65" t="str">
        <f t="shared" si="12"/>
        <v>04.854.896/0001-27</v>
      </c>
      <c r="S6647" s="84"/>
      <c r="T6647" s="84" t="str">
        <f t="shared" si="10"/>
        <v/>
      </c>
      <c r="U6647" s="84" t="str">
        <f t="shared" si="11"/>
        <v/>
      </c>
      <c r="V6647" s="65" t="str">
        <f t="shared" si="5"/>
        <v/>
      </c>
      <c r="W6647" s="84"/>
      <c r="X6647" s="84"/>
      <c r="Y6647" s="85"/>
      <c r="Z6647" s="85"/>
      <c r="AA6647" s="65" t="str">
        <f t="shared" si="6"/>
        <v/>
      </c>
      <c r="AB6647" s="65" t="str">
        <f t="shared" si="7"/>
        <v/>
      </c>
      <c r="AC6647" s="86"/>
      <c r="AD6647" s="87" t="str">
        <f t="shared" si="8"/>
        <v/>
      </c>
      <c r="AE6647" s="84"/>
      <c r="AF6647" s="86">
        <f>IF(AC6647&gt;0,AC6647,'⚙️ Config'!$B$10)</f>
        <v>0.0075</v>
      </c>
      <c r="AG6647" s="88">
        <f t="shared" si="9"/>
        <v>7663.049775</v>
      </c>
      <c r="AH6647" s="88">
        <f>AG6647*'⚙️ Config'!$B$11</f>
        <v>38315.24888</v>
      </c>
      <c r="AI6647" s="88">
        <f>AH6647*'⚙️ Config'!$B$12</f>
        <v>11494.57466</v>
      </c>
      <c r="AJ6647" s="64"/>
      <c r="AK6647" s="84"/>
      <c r="AL6647" s="84"/>
      <c r="AM6647" s="84"/>
      <c r="AN6647" s="84"/>
      <c r="AO6647" s="84"/>
      <c r="AP6647" s="84"/>
      <c r="AQ6647" s="84"/>
    </row>
    <row r="6648" ht="15.0" customHeight="1">
      <c r="A6648" s="98">
        <v>6645.0</v>
      </c>
      <c r="B6648" s="99" t="s">
        <v>13839</v>
      </c>
      <c r="C6648" s="98" t="s">
        <v>141</v>
      </c>
      <c r="D6648" s="98" t="s">
        <v>13840</v>
      </c>
      <c r="E6648" s="100">
        <v>33.23</v>
      </c>
      <c r="F6648" s="98" t="s">
        <v>86</v>
      </c>
      <c r="G6648" s="98" t="s">
        <v>606</v>
      </c>
      <c r="H6648" s="101">
        <v>1021164.82</v>
      </c>
      <c r="I6648" s="98">
        <v>1.0</v>
      </c>
      <c r="J6648" s="102">
        <v>4.8</v>
      </c>
      <c r="K6648" s="99">
        <v>2021.0</v>
      </c>
      <c r="L6648" s="98" t="s">
        <v>630</v>
      </c>
      <c r="M6648" s="98">
        <v>2021.0</v>
      </c>
      <c r="N6648" s="98" t="s">
        <v>161</v>
      </c>
      <c r="O6648" s="65" t="str">
        <f t="shared" si="1"/>
        <v>049958640001</v>
      </c>
      <c r="P6648" s="65">
        <f t="shared" si="2"/>
        <v>4</v>
      </c>
      <c r="Q6648" s="65">
        <f t="shared" si="3"/>
        <v>1</v>
      </c>
      <c r="R6648" s="65" t="str">
        <f t="shared" si="12"/>
        <v>04.995.864/0001-41</v>
      </c>
      <c r="S6648" s="84"/>
      <c r="T6648" s="84" t="str">
        <f t="shared" si="10"/>
        <v/>
      </c>
      <c r="U6648" s="84" t="str">
        <f t="shared" si="11"/>
        <v/>
      </c>
      <c r="V6648" s="65" t="str">
        <f t="shared" si="5"/>
        <v/>
      </c>
      <c r="W6648" s="84"/>
      <c r="X6648" s="84"/>
      <c r="Y6648" s="85"/>
      <c r="Z6648" s="85"/>
      <c r="AA6648" s="65" t="str">
        <f t="shared" si="6"/>
        <v/>
      </c>
      <c r="AB6648" s="65" t="str">
        <f t="shared" si="7"/>
        <v/>
      </c>
      <c r="AC6648" s="86"/>
      <c r="AD6648" s="87" t="str">
        <f t="shared" si="8"/>
        <v/>
      </c>
      <c r="AE6648" s="84"/>
      <c r="AF6648" s="86">
        <f>IF(AC6648&gt;0,AC6648,'⚙️ Config'!$B$10)</f>
        <v>0.0075</v>
      </c>
      <c r="AG6648" s="88">
        <f t="shared" si="9"/>
        <v>7658.73615</v>
      </c>
      <c r="AH6648" s="88">
        <f>AG6648*'⚙️ Config'!$B$11</f>
        <v>38293.68075</v>
      </c>
      <c r="AI6648" s="88">
        <f>AH6648*'⚙️ Config'!$B$12</f>
        <v>11488.10423</v>
      </c>
      <c r="AJ6648" s="64"/>
      <c r="AK6648" s="84"/>
      <c r="AL6648" s="84"/>
      <c r="AM6648" s="84"/>
      <c r="AN6648" s="84"/>
      <c r="AO6648" s="84"/>
      <c r="AP6648" s="84"/>
      <c r="AQ6648" s="84"/>
    </row>
    <row r="6649" ht="15.0" customHeight="1">
      <c r="A6649" s="98">
        <v>6646.0</v>
      </c>
      <c r="B6649" s="99" t="s">
        <v>13841</v>
      </c>
      <c r="C6649" s="98" t="s">
        <v>141</v>
      </c>
      <c r="D6649" s="98" t="s">
        <v>13842</v>
      </c>
      <c r="E6649" s="100">
        <v>32.99</v>
      </c>
      <c r="F6649" s="98" t="s">
        <v>86</v>
      </c>
      <c r="G6649" s="98" t="s">
        <v>606</v>
      </c>
      <c r="H6649" s="101">
        <v>1020893.06</v>
      </c>
      <c r="I6649" s="98">
        <v>1.0</v>
      </c>
      <c r="J6649" s="102">
        <v>4.9</v>
      </c>
      <c r="K6649" s="99">
        <v>2021.0</v>
      </c>
      <c r="L6649" s="98" t="s">
        <v>630</v>
      </c>
      <c r="M6649" s="98">
        <v>2021.0</v>
      </c>
      <c r="N6649" s="98" t="s">
        <v>161</v>
      </c>
      <c r="O6649" s="65" t="str">
        <f t="shared" si="1"/>
        <v>037458510001</v>
      </c>
      <c r="P6649" s="65">
        <f t="shared" si="2"/>
        <v>5</v>
      </c>
      <c r="Q6649" s="65">
        <f t="shared" si="3"/>
        <v>1</v>
      </c>
      <c r="R6649" s="65" t="str">
        <f t="shared" si="12"/>
        <v>03.745.851/0001-51</v>
      </c>
      <c r="S6649" s="84"/>
      <c r="T6649" s="84" t="str">
        <f t="shared" si="10"/>
        <v/>
      </c>
      <c r="U6649" s="84" t="str">
        <f t="shared" si="11"/>
        <v/>
      </c>
      <c r="V6649" s="65" t="str">
        <f t="shared" si="5"/>
        <v/>
      </c>
      <c r="W6649" s="84"/>
      <c r="X6649" s="84"/>
      <c r="Y6649" s="85"/>
      <c r="Z6649" s="85"/>
      <c r="AA6649" s="65" t="str">
        <f t="shared" si="6"/>
        <v/>
      </c>
      <c r="AB6649" s="65" t="str">
        <f t="shared" si="7"/>
        <v/>
      </c>
      <c r="AC6649" s="86"/>
      <c r="AD6649" s="87" t="str">
        <f t="shared" si="8"/>
        <v/>
      </c>
      <c r="AE6649" s="84"/>
      <c r="AF6649" s="86">
        <f>IF(AC6649&gt;0,AC6649,'⚙️ Config'!$B$10)</f>
        <v>0.0075</v>
      </c>
      <c r="AG6649" s="88">
        <f t="shared" si="9"/>
        <v>7656.69795</v>
      </c>
      <c r="AH6649" s="88">
        <f>AG6649*'⚙️ Config'!$B$11</f>
        <v>38283.48975</v>
      </c>
      <c r="AI6649" s="88">
        <f>AH6649*'⚙️ Config'!$B$12</f>
        <v>11485.04693</v>
      </c>
      <c r="AJ6649" s="64"/>
      <c r="AK6649" s="84"/>
      <c r="AL6649" s="84"/>
      <c r="AM6649" s="84"/>
      <c r="AN6649" s="84"/>
      <c r="AO6649" s="84"/>
      <c r="AP6649" s="84"/>
      <c r="AQ6649" s="84"/>
    </row>
    <row r="6650" ht="15.0" customHeight="1">
      <c r="A6650" s="103">
        <v>6647.0</v>
      </c>
      <c r="B6650" s="104" t="s">
        <v>13843</v>
      </c>
      <c r="C6650" s="103" t="s">
        <v>141</v>
      </c>
      <c r="D6650" s="103" t="s">
        <v>13844</v>
      </c>
      <c r="E6650" s="105">
        <v>33.49</v>
      </c>
      <c r="F6650" s="103" t="s">
        <v>86</v>
      </c>
      <c r="G6650" s="103" t="s">
        <v>606</v>
      </c>
      <c r="H6650" s="106">
        <v>1020337.03</v>
      </c>
      <c r="I6650" s="103">
        <v>1.0</v>
      </c>
      <c r="J6650" s="107">
        <v>4.7</v>
      </c>
      <c r="K6650" s="104">
        <v>2021.0</v>
      </c>
      <c r="L6650" s="103" t="s">
        <v>630</v>
      </c>
      <c r="M6650" s="103">
        <v>2021.0</v>
      </c>
      <c r="N6650" s="103" t="s">
        <v>161</v>
      </c>
      <c r="O6650" s="65" t="str">
        <f t="shared" si="1"/>
        <v>120629580001</v>
      </c>
      <c r="P6650" s="65">
        <f t="shared" si="2"/>
        <v>9</v>
      </c>
      <c r="Q6650" s="65">
        <f t="shared" si="3"/>
        <v>6</v>
      </c>
      <c r="R6650" s="65" t="str">
        <f t="shared" si="12"/>
        <v>12.062.958/0001-96</v>
      </c>
      <c r="S6650" s="84"/>
      <c r="T6650" s="84" t="str">
        <f t="shared" si="10"/>
        <v/>
      </c>
      <c r="U6650" s="84" t="str">
        <f t="shared" si="11"/>
        <v/>
      </c>
      <c r="V6650" s="65" t="str">
        <f t="shared" si="5"/>
        <v/>
      </c>
      <c r="W6650" s="84"/>
      <c r="X6650" s="84"/>
      <c r="Y6650" s="85"/>
      <c r="Z6650" s="85"/>
      <c r="AA6650" s="65" t="str">
        <f t="shared" si="6"/>
        <v/>
      </c>
      <c r="AB6650" s="65" t="str">
        <f t="shared" si="7"/>
        <v/>
      </c>
      <c r="AC6650" s="86"/>
      <c r="AD6650" s="87" t="str">
        <f t="shared" si="8"/>
        <v/>
      </c>
      <c r="AE6650" s="84"/>
      <c r="AF6650" s="86">
        <f>IF(AC6650&gt;0,AC6650,'⚙️ Config'!$B$10)</f>
        <v>0.0075</v>
      </c>
      <c r="AG6650" s="88">
        <f t="shared" si="9"/>
        <v>7652.527725</v>
      </c>
      <c r="AH6650" s="88">
        <f>AG6650*'⚙️ Config'!$B$11</f>
        <v>38262.63863</v>
      </c>
      <c r="AI6650" s="88">
        <f>AH6650*'⚙️ Config'!$B$12</f>
        <v>11478.79159</v>
      </c>
      <c r="AJ6650" s="64"/>
      <c r="AK6650" s="84"/>
      <c r="AL6650" s="84"/>
      <c r="AM6650" s="84"/>
      <c r="AN6650" s="84"/>
      <c r="AO6650" s="84"/>
      <c r="AP6650" s="84"/>
      <c r="AQ6650" s="84"/>
    </row>
    <row r="6651" ht="15.0" customHeight="1">
      <c r="A6651" s="98">
        <v>6648.0</v>
      </c>
      <c r="B6651" s="99" t="s">
        <v>13845</v>
      </c>
      <c r="C6651" s="98" t="s">
        <v>154</v>
      </c>
      <c r="D6651" s="98" t="s">
        <v>13846</v>
      </c>
      <c r="E6651" s="100">
        <v>34.03</v>
      </c>
      <c r="F6651" s="98" t="s">
        <v>86</v>
      </c>
      <c r="G6651" s="98" t="s">
        <v>606</v>
      </c>
      <c r="H6651" s="101">
        <v>1020324.25</v>
      </c>
      <c r="I6651" s="98">
        <v>1.0</v>
      </c>
      <c r="J6651" s="102">
        <v>4.5</v>
      </c>
      <c r="K6651" s="99">
        <v>2021.0</v>
      </c>
      <c r="L6651" s="98" t="s">
        <v>630</v>
      </c>
      <c r="M6651" s="98">
        <v>2021.0</v>
      </c>
      <c r="N6651" s="98" t="s">
        <v>161</v>
      </c>
      <c r="O6651" s="65" t="str">
        <f t="shared" si="1"/>
        <v>129394140001</v>
      </c>
      <c r="P6651" s="65">
        <f t="shared" si="2"/>
        <v>6</v>
      </c>
      <c r="Q6651" s="65">
        <f t="shared" si="3"/>
        <v>0</v>
      </c>
      <c r="R6651" s="65" t="str">
        <f t="shared" si="12"/>
        <v>12.939.414/0001-60</v>
      </c>
      <c r="S6651" s="84"/>
      <c r="T6651" s="84" t="str">
        <f t="shared" si="10"/>
        <v/>
      </c>
      <c r="U6651" s="84" t="str">
        <f t="shared" si="11"/>
        <v/>
      </c>
      <c r="V6651" s="65" t="str">
        <f t="shared" si="5"/>
        <v/>
      </c>
      <c r="W6651" s="84"/>
      <c r="X6651" s="84"/>
      <c r="Y6651" s="85"/>
      <c r="Z6651" s="85"/>
      <c r="AA6651" s="65" t="str">
        <f t="shared" si="6"/>
        <v/>
      </c>
      <c r="AB6651" s="65" t="str">
        <f t="shared" si="7"/>
        <v/>
      </c>
      <c r="AC6651" s="86"/>
      <c r="AD6651" s="87" t="str">
        <f t="shared" si="8"/>
        <v/>
      </c>
      <c r="AE6651" s="84"/>
      <c r="AF6651" s="86">
        <f>IF(AC6651&gt;0,AC6651,'⚙️ Config'!$B$10)</f>
        <v>0.0075</v>
      </c>
      <c r="AG6651" s="88">
        <f t="shared" si="9"/>
        <v>7652.431875</v>
      </c>
      <c r="AH6651" s="88">
        <f>AG6651*'⚙️ Config'!$B$11</f>
        <v>38262.15938</v>
      </c>
      <c r="AI6651" s="88">
        <f>AH6651*'⚙️ Config'!$B$12</f>
        <v>11478.64781</v>
      </c>
      <c r="AJ6651" s="64"/>
      <c r="AK6651" s="84"/>
      <c r="AL6651" s="84"/>
      <c r="AM6651" s="84"/>
      <c r="AN6651" s="84"/>
      <c r="AO6651" s="84"/>
      <c r="AP6651" s="84"/>
      <c r="AQ6651" s="84"/>
    </row>
    <row r="6652" ht="15.0" customHeight="1">
      <c r="A6652" s="103">
        <v>6649.0</v>
      </c>
      <c r="B6652" s="104" t="s">
        <v>13847</v>
      </c>
      <c r="C6652" s="103" t="s">
        <v>141</v>
      </c>
      <c r="D6652" s="103" t="s">
        <v>13848</v>
      </c>
      <c r="E6652" s="105">
        <v>33.23</v>
      </c>
      <c r="F6652" s="103" t="s">
        <v>86</v>
      </c>
      <c r="G6652" s="103" t="s">
        <v>606</v>
      </c>
      <c r="H6652" s="106">
        <v>1019957.48</v>
      </c>
      <c r="I6652" s="103">
        <v>1.0</v>
      </c>
      <c r="J6652" s="107">
        <v>4.8</v>
      </c>
      <c r="K6652" s="104">
        <v>2021.0</v>
      </c>
      <c r="L6652" s="103" t="s">
        <v>630</v>
      </c>
      <c r="M6652" s="103">
        <v>2021.0</v>
      </c>
      <c r="N6652" s="103" t="s">
        <v>161</v>
      </c>
      <c r="O6652" s="65" t="str">
        <f t="shared" si="1"/>
        <v>342829490001</v>
      </c>
      <c r="P6652" s="65">
        <f t="shared" si="2"/>
        <v>4</v>
      </c>
      <c r="Q6652" s="65">
        <f t="shared" si="3"/>
        <v>3</v>
      </c>
      <c r="R6652" s="65" t="str">
        <f t="shared" si="12"/>
        <v>34.282.949/0001-43</v>
      </c>
      <c r="S6652" s="84"/>
      <c r="T6652" s="84" t="str">
        <f t="shared" si="10"/>
        <v/>
      </c>
      <c r="U6652" s="84" t="str">
        <f t="shared" si="11"/>
        <v/>
      </c>
      <c r="V6652" s="65" t="str">
        <f t="shared" si="5"/>
        <v/>
      </c>
      <c r="W6652" s="84"/>
      <c r="X6652" s="84"/>
      <c r="Y6652" s="85"/>
      <c r="Z6652" s="85"/>
      <c r="AA6652" s="65" t="str">
        <f t="shared" si="6"/>
        <v/>
      </c>
      <c r="AB6652" s="65" t="str">
        <f t="shared" si="7"/>
        <v/>
      </c>
      <c r="AC6652" s="86"/>
      <c r="AD6652" s="87" t="str">
        <f t="shared" si="8"/>
        <v/>
      </c>
      <c r="AE6652" s="84"/>
      <c r="AF6652" s="86">
        <f>IF(AC6652&gt;0,AC6652,'⚙️ Config'!$B$10)</f>
        <v>0.0075</v>
      </c>
      <c r="AG6652" s="88">
        <f t="shared" si="9"/>
        <v>7649.6811</v>
      </c>
      <c r="AH6652" s="88">
        <f>AG6652*'⚙️ Config'!$B$11</f>
        <v>38248.4055</v>
      </c>
      <c r="AI6652" s="88">
        <f>AH6652*'⚙️ Config'!$B$12</f>
        <v>11474.52165</v>
      </c>
      <c r="AJ6652" s="64"/>
      <c r="AK6652" s="84"/>
      <c r="AL6652" s="84"/>
      <c r="AM6652" s="84"/>
      <c r="AN6652" s="84"/>
      <c r="AO6652" s="84"/>
      <c r="AP6652" s="84"/>
      <c r="AQ6652" s="84"/>
    </row>
    <row r="6653" ht="15.0" customHeight="1">
      <c r="A6653" s="98">
        <v>6650.0</v>
      </c>
      <c r="B6653" s="99" t="s">
        <v>13849</v>
      </c>
      <c r="C6653" s="98" t="s">
        <v>141</v>
      </c>
      <c r="D6653" s="98" t="s">
        <v>13850</v>
      </c>
      <c r="E6653" s="100">
        <v>32.75</v>
      </c>
      <c r="F6653" s="98" t="s">
        <v>86</v>
      </c>
      <c r="G6653" s="98" t="s">
        <v>606</v>
      </c>
      <c r="H6653" s="101">
        <v>1019572.23</v>
      </c>
      <c r="I6653" s="98">
        <v>1.0</v>
      </c>
      <c r="J6653" s="102">
        <v>5.0</v>
      </c>
      <c r="K6653" s="99">
        <v>2021.0</v>
      </c>
      <c r="L6653" s="98" t="s">
        <v>630</v>
      </c>
      <c r="M6653" s="98">
        <v>2021.0</v>
      </c>
      <c r="N6653" s="98" t="s">
        <v>161</v>
      </c>
      <c r="O6653" s="65" t="str">
        <f t="shared" si="1"/>
        <v>339245670001</v>
      </c>
      <c r="P6653" s="65">
        <f t="shared" si="2"/>
        <v>0</v>
      </c>
      <c r="Q6653" s="65">
        <f t="shared" si="3"/>
        <v>3</v>
      </c>
      <c r="R6653" s="65" t="str">
        <f t="shared" si="12"/>
        <v>33.924.567/0001-03</v>
      </c>
      <c r="S6653" s="84"/>
      <c r="T6653" s="84" t="str">
        <f t="shared" si="10"/>
        <v/>
      </c>
      <c r="U6653" s="84" t="str">
        <f t="shared" si="11"/>
        <v/>
      </c>
      <c r="V6653" s="65" t="str">
        <f t="shared" si="5"/>
        <v/>
      </c>
      <c r="W6653" s="84"/>
      <c r="X6653" s="84"/>
      <c r="Y6653" s="85"/>
      <c r="Z6653" s="85"/>
      <c r="AA6653" s="65" t="str">
        <f t="shared" si="6"/>
        <v/>
      </c>
      <c r="AB6653" s="65" t="str">
        <f t="shared" si="7"/>
        <v/>
      </c>
      <c r="AC6653" s="86"/>
      <c r="AD6653" s="87" t="str">
        <f t="shared" si="8"/>
        <v/>
      </c>
      <c r="AE6653" s="84"/>
      <c r="AF6653" s="86">
        <f>IF(AC6653&gt;0,AC6653,'⚙️ Config'!$B$10)</f>
        <v>0.0075</v>
      </c>
      <c r="AG6653" s="88">
        <f t="shared" si="9"/>
        <v>7646.791725</v>
      </c>
      <c r="AH6653" s="88">
        <f>AG6653*'⚙️ Config'!$B$11</f>
        <v>38233.95863</v>
      </c>
      <c r="AI6653" s="88">
        <f>AH6653*'⚙️ Config'!$B$12</f>
        <v>11470.18759</v>
      </c>
      <c r="AJ6653" s="64"/>
      <c r="AK6653" s="84"/>
      <c r="AL6653" s="84"/>
      <c r="AM6653" s="84"/>
      <c r="AN6653" s="84"/>
      <c r="AO6653" s="84"/>
      <c r="AP6653" s="84"/>
      <c r="AQ6653" s="84"/>
    </row>
    <row r="6654" ht="15.0" customHeight="1">
      <c r="A6654" s="98">
        <v>6651.0</v>
      </c>
      <c r="B6654" s="99" t="s">
        <v>13851</v>
      </c>
      <c r="C6654" s="98" t="s">
        <v>141</v>
      </c>
      <c r="D6654" s="98" t="s">
        <v>13852</v>
      </c>
      <c r="E6654" s="100">
        <v>32.75</v>
      </c>
      <c r="F6654" s="98" t="s">
        <v>86</v>
      </c>
      <c r="G6654" s="98" t="s">
        <v>606</v>
      </c>
      <c r="H6654" s="101">
        <v>1018834.34</v>
      </c>
      <c r="I6654" s="98">
        <v>1.0</v>
      </c>
      <c r="J6654" s="102">
        <v>5.0</v>
      </c>
      <c r="K6654" s="99">
        <v>2021.0</v>
      </c>
      <c r="L6654" s="98" t="s">
        <v>630</v>
      </c>
      <c r="M6654" s="98">
        <v>2021.0</v>
      </c>
      <c r="N6654" s="98" t="s">
        <v>342</v>
      </c>
      <c r="O6654" s="65" t="str">
        <f t="shared" si="1"/>
        <v>217329650001</v>
      </c>
      <c r="P6654" s="65">
        <f t="shared" si="2"/>
        <v>4</v>
      </c>
      <c r="Q6654" s="65">
        <f t="shared" si="3"/>
        <v>9</v>
      </c>
      <c r="R6654" s="65" t="str">
        <f t="shared" si="12"/>
        <v>21.732.965/0001-49</v>
      </c>
      <c r="S6654" s="84"/>
      <c r="T6654" s="84" t="str">
        <f t="shared" si="10"/>
        <v/>
      </c>
      <c r="U6654" s="84" t="str">
        <f t="shared" si="11"/>
        <v/>
      </c>
      <c r="V6654" s="65" t="str">
        <f t="shared" si="5"/>
        <v/>
      </c>
      <c r="W6654" s="84"/>
      <c r="X6654" s="84"/>
      <c r="Y6654" s="85"/>
      <c r="Z6654" s="85"/>
      <c r="AA6654" s="65" t="str">
        <f t="shared" si="6"/>
        <v/>
      </c>
      <c r="AB6654" s="65" t="str">
        <f t="shared" si="7"/>
        <v/>
      </c>
      <c r="AC6654" s="86"/>
      <c r="AD6654" s="87" t="str">
        <f t="shared" si="8"/>
        <v/>
      </c>
      <c r="AE6654" s="84"/>
      <c r="AF6654" s="86">
        <f>IF(AC6654&gt;0,AC6654,'⚙️ Config'!$B$10)</f>
        <v>0.0075</v>
      </c>
      <c r="AG6654" s="88">
        <f t="shared" si="9"/>
        <v>7641.25755</v>
      </c>
      <c r="AH6654" s="88">
        <f>AG6654*'⚙️ Config'!$B$11</f>
        <v>38206.28775</v>
      </c>
      <c r="AI6654" s="88">
        <f>AH6654*'⚙️ Config'!$B$12</f>
        <v>11461.88633</v>
      </c>
      <c r="AJ6654" s="64"/>
      <c r="AK6654" s="84"/>
      <c r="AL6654" s="84"/>
      <c r="AM6654" s="84"/>
      <c r="AN6654" s="84"/>
      <c r="AO6654" s="84"/>
      <c r="AP6654" s="84"/>
      <c r="AQ6654" s="84"/>
    </row>
    <row r="6655" ht="15.0" customHeight="1">
      <c r="A6655" s="98">
        <v>6652.0</v>
      </c>
      <c r="B6655" s="99" t="s">
        <v>13853</v>
      </c>
      <c r="C6655" s="98" t="s">
        <v>141</v>
      </c>
      <c r="D6655" s="98" t="s">
        <v>13854</v>
      </c>
      <c r="E6655" s="100">
        <v>33.49</v>
      </c>
      <c r="F6655" s="98" t="s">
        <v>86</v>
      </c>
      <c r="G6655" s="98" t="s">
        <v>606</v>
      </c>
      <c r="H6655" s="101">
        <v>1018775.96</v>
      </c>
      <c r="I6655" s="98">
        <v>1.0</v>
      </c>
      <c r="J6655" s="102">
        <v>4.7</v>
      </c>
      <c r="K6655" s="99">
        <v>2021.0</v>
      </c>
      <c r="L6655" s="98" t="s">
        <v>630</v>
      </c>
      <c r="M6655" s="98">
        <v>2021.0</v>
      </c>
      <c r="N6655" s="98" t="s">
        <v>161</v>
      </c>
      <c r="O6655" s="65" t="str">
        <f t="shared" si="1"/>
        <v>963171690001</v>
      </c>
      <c r="P6655" s="65">
        <f t="shared" si="2"/>
        <v>4</v>
      </c>
      <c r="Q6655" s="65">
        <f t="shared" si="3"/>
        <v>9</v>
      </c>
      <c r="R6655" s="65" t="str">
        <f t="shared" si="12"/>
        <v>96.317.169/0001-49</v>
      </c>
      <c r="S6655" s="84"/>
      <c r="T6655" s="84" t="str">
        <f t="shared" si="10"/>
        <v/>
      </c>
      <c r="U6655" s="84" t="str">
        <f t="shared" si="11"/>
        <v/>
      </c>
      <c r="V6655" s="65" t="str">
        <f t="shared" si="5"/>
        <v/>
      </c>
      <c r="W6655" s="84"/>
      <c r="X6655" s="84"/>
      <c r="Y6655" s="85"/>
      <c r="Z6655" s="85"/>
      <c r="AA6655" s="65" t="str">
        <f t="shared" si="6"/>
        <v/>
      </c>
      <c r="AB6655" s="65" t="str">
        <f t="shared" si="7"/>
        <v/>
      </c>
      <c r="AC6655" s="86"/>
      <c r="AD6655" s="87" t="str">
        <f t="shared" si="8"/>
        <v/>
      </c>
      <c r="AE6655" s="84"/>
      <c r="AF6655" s="86">
        <f>IF(AC6655&gt;0,AC6655,'⚙️ Config'!$B$10)</f>
        <v>0.0075</v>
      </c>
      <c r="AG6655" s="88">
        <f t="shared" si="9"/>
        <v>7640.8197</v>
      </c>
      <c r="AH6655" s="88">
        <f>AG6655*'⚙️ Config'!$B$11</f>
        <v>38204.0985</v>
      </c>
      <c r="AI6655" s="88">
        <f>AH6655*'⚙️ Config'!$B$12</f>
        <v>11461.22955</v>
      </c>
      <c r="AJ6655" s="64"/>
      <c r="AK6655" s="84"/>
      <c r="AL6655" s="84"/>
      <c r="AM6655" s="84"/>
      <c r="AN6655" s="84"/>
      <c r="AO6655" s="84"/>
      <c r="AP6655" s="84"/>
      <c r="AQ6655" s="84"/>
    </row>
    <row r="6656" ht="15.0" customHeight="1">
      <c r="A6656" s="103">
        <v>6653.0</v>
      </c>
      <c r="B6656" s="104" t="s">
        <v>13855</v>
      </c>
      <c r="C6656" s="103" t="s">
        <v>141</v>
      </c>
      <c r="D6656" s="103" t="s">
        <v>13856</v>
      </c>
      <c r="E6656" s="105">
        <v>32.99</v>
      </c>
      <c r="F6656" s="103" t="s">
        <v>86</v>
      </c>
      <c r="G6656" s="103" t="s">
        <v>606</v>
      </c>
      <c r="H6656" s="106">
        <v>1018599.88</v>
      </c>
      <c r="I6656" s="103">
        <v>1.0</v>
      </c>
      <c r="J6656" s="107">
        <v>4.9</v>
      </c>
      <c r="K6656" s="104">
        <v>2021.0</v>
      </c>
      <c r="L6656" s="103" t="s">
        <v>630</v>
      </c>
      <c r="M6656" s="103">
        <v>2021.0</v>
      </c>
      <c r="N6656" s="103" t="s">
        <v>161</v>
      </c>
      <c r="O6656" s="65" t="str">
        <f t="shared" si="1"/>
        <v>102508990001</v>
      </c>
      <c r="P6656" s="65">
        <f t="shared" si="2"/>
        <v>5</v>
      </c>
      <c r="Q6656" s="65">
        <f t="shared" si="3"/>
        <v>4</v>
      </c>
      <c r="R6656" s="65" t="str">
        <f t="shared" si="12"/>
        <v>10.250.899/0001-54</v>
      </c>
      <c r="S6656" s="84"/>
      <c r="T6656" s="84" t="str">
        <f t="shared" si="10"/>
        <v/>
      </c>
      <c r="U6656" s="84" t="str">
        <f t="shared" si="11"/>
        <v/>
      </c>
      <c r="V6656" s="65" t="str">
        <f t="shared" si="5"/>
        <v/>
      </c>
      <c r="W6656" s="84"/>
      <c r="X6656" s="84"/>
      <c r="Y6656" s="85"/>
      <c r="Z6656" s="85"/>
      <c r="AA6656" s="65" t="str">
        <f t="shared" si="6"/>
        <v/>
      </c>
      <c r="AB6656" s="65" t="str">
        <f t="shared" si="7"/>
        <v/>
      </c>
      <c r="AC6656" s="86"/>
      <c r="AD6656" s="87" t="str">
        <f t="shared" si="8"/>
        <v/>
      </c>
      <c r="AE6656" s="84"/>
      <c r="AF6656" s="86">
        <f>IF(AC6656&gt;0,AC6656,'⚙️ Config'!$B$10)</f>
        <v>0.0075</v>
      </c>
      <c r="AG6656" s="88">
        <f t="shared" si="9"/>
        <v>7639.4991</v>
      </c>
      <c r="AH6656" s="88">
        <f>AG6656*'⚙️ Config'!$B$11</f>
        <v>38197.4955</v>
      </c>
      <c r="AI6656" s="88">
        <f>AH6656*'⚙️ Config'!$B$12</f>
        <v>11459.24865</v>
      </c>
      <c r="AJ6656" s="64"/>
      <c r="AK6656" s="84"/>
      <c r="AL6656" s="84"/>
      <c r="AM6656" s="84"/>
      <c r="AN6656" s="84"/>
      <c r="AO6656" s="84"/>
      <c r="AP6656" s="84"/>
      <c r="AQ6656" s="84"/>
    </row>
    <row r="6657" ht="15.0" customHeight="1">
      <c r="A6657" s="98">
        <v>6654.0</v>
      </c>
      <c r="B6657" s="99" t="s">
        <v>13857</v>
      </c>
      <c r="C6657" s="98" t="s">
        <v>141</v>
      </c>
      <c r="D6657" s="98" t="s">
        <v>13858</v>
      </c>
      <c r="E6657" s="100">
        <v>33.23</v>
      </c>
      <c r="F6657" s="98" t="s">
        <v>86</v>
      </c>
      <c r="G6657" s="98" t="s">
        <v>606</v>
      </c>
      <c r="H6657" s="101">
        <v>1018541.6</v>
      </c>
      <c r="I6657" s="98">
        <v>1.0</v>
      </c>
      <c r="J6657" s="102">
        <v>4.8</v>
      </c>
      <c r="K6657" s="99">
        <v>2021.0</v>
      </c>
      <c r="L6657" s="98" t="s">
        <v>630</v>
      </c>
      <c r="M6657" s="98">
        <v>2021.0</v>
      </c>
      <c r="N6657" s="98" t="s">
        <v>161</v>
      </c>
      <c r="O6657" s="65" t="str">
        <f t="shared" si="1"/>
        <v>201332500001</v>
      </c>
      <c r="P6657" s="65">
        <f t="shared" si="2"/>
        <v>0</v>
      </c>
      <c r="Q6657" s="65">
        <f t="shared" si="3"/>
        <v>7</v>
      </c>
      <c r="R6657" s="65" t="str">
        <f t="shared" si="12"/>
        <v>20.133.250/0001-07</v>
      </c>
      <c r="S6657" s="84"/>
      <c r="T6657" s="84" t="str">
        <f t="shared" si="10"/>
        <v/>
      </c>
      <c r="U6657" s="84" t="str">
        <f t="shared" si="11"/>
        <v/>
      </c>
      <c r="V6657" s="65" t="str">
        <f t="shared" si="5"/>
        <v/>
      </c>
      <c r="W6657" s="84"/>
      <c r="X6657" s="84"/>
      <c r="Y6657" s="85"/>
      <c r="Z6657" s="85"/>
      <c r="AA6657" s="65" t="str">
        <f t="shared" si="6"/>
        <v/>
      </c>
      <c r="AB6657" s="65" t="str">
        <f t="shared" si="7"/>
        <v/>
      </c>
      <c r="AC6657" s="86"/>
      <c r="AD6657" s="87" t="str">
        <f t="shared" si="8"/>
        <v/>
      </c>
      <c r="AE6657" s="84"/>
      <c r="AF6657" s="86">
        <f>IF(AC6657&gt;0,AC6657,'⚙️ Config'!$B$10)</f>
        <v>0.0075</v>
      </c>
      <c r="AG6657" s="88">
        <f t="shared" si="9"/>
        <v>7639.062</v>
      </c>
      <c r="AH6657" s="88">
        <f>AG6657*'⚙️ Config'!$B$11</f>
        <v>38195.31</v>
      </c>
      <c r="AI6657" s="88">
        <f>AH6657*'⚙️ Config'!$B$12</f>
        <v>11458.593</v>
      </c>
      <c r="AJ6657" s="64"/>
      <c r="AK6657" s="84"/>
      <c r="AL6657" s="84"/>
      <c r="AM6657" s="84"/>
      <c r="AN6657" s="84"/>
      <c r="AO6657" s="84"/>
      <c r="AP6657" s="84"/>
      <c r="AQ6657" s="84"/>
    </row>
    <row r="6658" ht="15.0" customHeight="1">
      <c r="A6658" s="103">
        <v>6655.0</v>
      </c>
      <c r="B6658" s="104" t="s">
        <v>13859</v>
      </c>
      <c r="C6658" s="103" t="s">
        <v>141</v>
      </c>
      <c r="D6658" s="103" t="s">
        <v>13860</v>
      </c>
      <c r="E6658" s="105">
        <v>33.23</v>
      </c>
      <c r="F6658" s="103" t="s">
        <v>86</v>
      </c>
      <c r="G6658" s="103" t="s">
        <v>606</v>
      </c>
      <c r="H6658" s="106">
        <v>1018533.91</v>
      </c>
      <c r="I6658" s="103">
        <v>1.0</v>
      </c>
      <c r="J6658" s="107">
        <v>4.8</v>
      </c>
      <c r="K6658" s="104">
        <v>2021.0</v>
      </c>
      <c r="L6658" s="103" t="s">
        <v>630</v>
      </c>
      <c r="M6658" s="103">
        <v>2021.0</v>
      </c>
      <c r="N6658" s="103" t="s">
        <v>161</v>
      </c>
      <c r="O6658" s="65" t="str">
        <f t="shared" si="1"/>
        <v>244955360001</v>
      </c>
      <c r="P6658" s="65">
        <f t="shared" si="2"/>
        <v>9</v>
      </c>
      <c r="Q6658" s="65">
        <f t="shared" si="3"/>
        <v>3</v>
      </c>
      <c r="R6658" s="65" t="str">
        <f t="shared" si="12"/>
        <v>24.495.536/0001-93</v>
      </c>
      <c r="S6658" s="84"/>
      <c r="T6658" s="84" t="str">
        <f t="shared" si="10"/>
        <v/>
      </c>
      <c r="U6658" s="84" t="str">
        <f t="shared" si="11"/>
        <v/>
      </c>
      <c r="V6658" s="65" t="str">
        <f t="shared" si="5"/>
        <v/>
      </c>
      <c r="W6658" s="84"/>
      <c r="X6658" s="84"/>
      <c r="Y6658" s="85"/>
      <c r="Z6658" s="85"/>
      <c r="AA6658" s="65" t="str">
        <f t="shared" si="6"/>
        <v/>
      </c>
      <c r="AB6658" s="65" t="str">
        <f t="shared" si="7"/>
        <v/>
      </c>
      <c r="AC6658" s="86"/>
      <c r="AD6658" s="87" t="str">
        <f t="shared" si="8"/>
        <v/>
      </c>
      <c r="AE6658" s="84"/>
      <c r="AF6658" s="86">
        <f>IF(AC6658&gt;0,AC6658,'⚙️ Config'!$B$10)</f>
        <v>0.0075</v>
      </c>
      <c r="AG6658" s="88">
        <f t="shared" si="9"/>
        <v>7639.004325</v>
      </c>
      <c r="AH6658" s="88">
        <f>AG6658*'⚙️ Config'!$B$11</f>
        <v>38195.02163</v>
      </c>
      <c r="AI6658" s="88">
        <f>AH6658*'⚙️ Config'!$B$12</f>
        <v>11458.50649</v>
      </c>
      <c r="AJ6658" s="64"/>
      <c r="AK6658" s="84"/>
      <c r="AL6658" s="84"/>
      <c r="AM6658" s="84"/>
      <c r="AN6658" s="84"/>
      <c r="AO6658" s="84"/>
      <c r="AP6658" s="84"/>
      <c r="AQ6658" s="84"/>
    </row>
    <row r="6659" ht="15.0" customHeight="1">
      <c r="A6659" s="103">
        <v>6656.0</v>
      </c>
      <c r="B6659" s="104" t="s">
        <v>13861</v>
      </c>
      <c r="C6659" s="103" t="s">
        <v>141</v>
      </c>
      <c r="D6659" s="103" t="s">
        <v>13862</v>
      </c>
      <c r="E6659" s="105">
        <v>33.23</v>
      </c>
      <c r="F6659" s="103" t="s">
        <v>86</v>
      </c>
      <c r="G6659" s="103" t="s">
        <v>606</v>
      </c>
      <c r="H6659" s="106">
        <v>1018433.42</v>
      </c>
      <c r="I6659" s="103">
        <v>1.0</v>
      </c>
      <c r="J6659" s="107">
        <v>4.8</v>
      </c>
      <c r="K6659" s="104">
        <v>2021.0</v>
      </c>
      <c r="L6659" s="103" t="s">
        <v>630</v>
      </c>
      <c r="M6659" s="103">
        <v>2021.0</v>
      </c>
      <c r="N6659" s="103" t="s">
        <v>161</v>
      </c>
      <c r="O6659" s="65" t="str">
        <f t="shared" si="1"/>
        <v>164180280001</v>
      </c>
      <c r="P6659" s="65">
        <f t="shared" si="2"/>
        <v>8</v>
      </c>
      <c r="Q6659" s="65">
        <f t="shared" si="3"/>
        <v>3</v>
      </c>
      <c r="R6659" s="65" t="str">
        <f t="shared" si="12"/>
        <v>16.418.028/0001-83</v>
      </c>
      <c r="S6659" s="84"/>
      <c r="T6659" s="84" t="str">
        <f t="shared" si="10"/>
        <v/>
      </c>
      <c r="U6659" s="84" t="str">
        <f t="shared" si="11"/>
        <v/>
      </c>
      <c r="V6659" s="65" t="str">
        <f t="shared" si="5"/>
        <v/>
      </c>
      <c r="W6659" s="84"/>
      <c r="X6659" s="84"/>
      <c r="Y6659" s="85"/>
      <c r="Z6659" s="85"/>
      <c r="AA6659" s="65" t="str">
        <f t="shared" si="6"/>
        <v/>
      </c>
      <c r="AB6659" s="65" t="str">
        <f t="shared" si="7"/>
        <v/>
      </c>
      <c r="AC6659" s="86"/>
      <c r="AD6659" s="87" t="str">
        <f t="shared" si="8"/>
        <v/>
      </c>
      <c r="AE6659" s="84"/>
      <c r="AF6659" s="86">
        <f>IF(AC6659&gt;0,AC6659,'⚙️ Config'!$B$10)</f>
        <v>0.0075</v>
      </c>
      <c r="AG6659" s="88">
        <f t="shared" si="9"/>
        <v>7638.25065</v>
      </c>
      <c r="AH6659" s="88">
        <f>AG6659*'⚙️ Config'!$B$11</f>
        <v>38191.25325</v>
      </c>
      <c r="AI6659" s="88">
        <f>AH6659*'⚙️ Config'!$B$12</f>
        <v>11457.37598</v>
      </c>
      <c r="AJ6659" s="64"/>
      <c r="AK6659" s="84"/>
      <c r="AL6659" s="84"/>
      <c r="AM6659" s="84"/>
      <c r="AN6659" s="84"/>
      <c r="AO6659" s="84"/>
      <c r="AP6659" s="84"/>
      <c r="AQ6659" s="84"/>
    </row>
    <row r="6660" ht="15.0" customHeight="1">
      <c r="A6660" s="98">
        <v>6657.0</v>
      </c>
      <c r="B6660" s="99" t="s">
        <v>13863</v>
      </c>
      <c r="C6660" s="98" t="s">
        <v>141</v>
      </c>
      <c r="D6660" s="98" t="s">
        <v>13864</v>
      </c>
      <c r="E6660" s="100">
        <v>32.75</v>
      </c>
      <c r="F6660" s="98" t="s">
        <v>86</v>
      </c>
      <c r="G6660" s="98" t="s">
        <v>606</v>
      </c>
      <c r="H6660" s="101">
        <v>1017688.37</v>
      </c>
      <c r="I6660" s="98">
        <v>1.0</v>
      </c>
      <c r="J6660" s="102">
        <v>5.0</v>
      </c>
      <c r="K6660" s="99">
        <v>2021.0</v>
      </c>
      <c r="L6660" s="98" t="s">
        <v>630</v>
      </c>
      <c r="M6660" s="98">
        <v>2021.0</v>
      </c>
      <c r="N6660" s="98" t="s">
        <v>145</v>
      </c>
      <c r="O6660" s="65" t="str">
        <f t="shared" si="1"/>
        <v>191084180001</v>
      </c>
      <c r="P6660" s="65">
        <f t="shared" si="2"/>
        <v>4</v>
      </c>
      <c r="Q6660" s="65">
        <f t="shared" si="3"/>
        <v>5</v>
      </c>
      <c r="R6660" s="65" t="str">
        <f t="shared" si="12"/>
        <v>19.108.418/0001-45</v>
      </c>
      <c r="S6660" s="84"/>
      <c r="T6660" s="84" t="str">
        <f t="shared" si="10"/>
        <v/>
      </c>
      <c r="U6660" s="84" t="str">
        <f t="shared" si="11"/>
        <v/>
      </c>
      <c r="V6660" s="65" t="str">
        <f t="shared" si="5"/>
        <v/>
      </c>
      <c r="W6660" s="84"/>
      <c r="X6660" s="84"/>
      <c r="Y6660" s="85"/>
      <c r="Z6660" s="85"/>
      <c r="AA6660" s="65" t="str">
        <f t="shared" si="6"/>
        <v/>
      </c>
      <c r="AB6660" s="65" t="str">
        <f t="shared" si="7"/>
        <v/>
      </c>
      <c r="AC6660" s="86"/>
      <c r="AD6660" s="87" t="str">
        <f t="shared" si="8"/>
        <v/>
      </c>
      <c r="AE6660" s="84"/>
      <c r="AF6660" s="86">
        <f>IF(AC6660&gt;0,AC6660,'⚙️ Config'!$B$10)</f>
        <v>0.0075</v>
      </c>
      <c r="AG6660" s="88">
        <f t="shared" si="9"/>
        <v>7632.662775</v>
      </c>
      <c r="AH6660" s="88">
        <f>AG6660*'⚙️ Config'!$B$11</f>
        <v>38163.31388</v>
      </c>
      <c r="AI6660" s="88">
        <f>AH6660*'⚙️ Config'!$B$12</f>
        <v>11448.99416</v>
      </c>
      <c r="AJ6660" s="64"/>
      <c r="AK6660" s="84"/>
      <c r="AL6660" s="84"/>
      <c r="AM6660" s="84"/>
      <c r="AN6660" s="84"/>
      <c r="AO6660" s="84"/>
      <c r="AP6660" s="84"/>
      <c r="AQ6660" s="84"/>
    </row>
    <row r="6661" ht="15.0" customHeight="1">
      <c r="A6661" s="103">
        <v>6658.0</v>
      </c>
      <c r="B6661" s="104" t="s">
        <v>13865</v>
      </c>
      <c r="C6661" s="103" t="s">
        <v>141</v>
      </c>
      <c r="D6661" s="103" t="s">
        <v>13866</v>
      </c>
      <c r="E6661" s="105">
        <v>33.49</v>
      </c>
      <c r="F6661" s="103" t="s">
        <v>86</v>
      </c>
      <c r="G6661" s="103" t="s">
        <v>606</v>
      </c>
      <c r="H6661" s="106">
        <v>1015659.91</v>
      </c>
      <c r="I6661" s="103">
        <v>1.0</v>
      </c>
      <c r="J6661" s="107">
        <v>4.7</v>
      </c>
      <c r="K6661" s="104">
        <v>2021.0</v>
      </c>
      <c r="L6661" s="103" t="s">
        <v>448</v>
      </c>
      <c r="M6661" s="103">
        <v>2021.0</v>
      </c>
      <c r="N6661" s="103" t="s">
        <v>161</v>
      </c>
      <c r="O6661" s="65" t="str">
        <f t="shared" si="1"/>
        <v>087913310001</v>
      </c>
      <c r="P6661" s="65">
        <f t="shared" si="2"/>
        <v>0</v>
      </c>
      <c r="Q6661" s="65">
        <f t="shared" si="3"/>
        <v>7</v>
      </c>
      <c r="R6661" s="65" t="str">
        <f t="shared" si="12"/>
        <v>08.791.331/0001-07</v>
      </c>
      <c r="S6661" s="84"/>
      <c r="T6661" s="84" t="str">
        <f t="shared" si="10"/>
        <v/>
      </c>
      <c r="U6661" s="84" t="str">
        <f t="shared" si="11"/>
        <v/>
      </c>
      <c r="V6661" s="65" t="str">
        <f t="shared" si="5"/>
        <v/>
      </c>
      <c r="W6661" s="84"/>
      <c r="X6661" s="84"/>
      <c r="Y6661" s="85"/>
      <c r="Z6661" s="85"/>
      <c r="AA6661" s="65" t="str">
        <f t="shared" si="6"/>
        <v/>
      </c>
      <c r="AB6661" s="65" t="str">
        <f t="shared" si="7"/>
        <v/>
      </c>
      <c r="AC6661" s="86"/>
      <c r="AD6661" s="87" t="str">
        <f t="shared" si="8"/>
        <v/>
      </c>
      <c r="AE6661" s="84"/>
      <c r="AF6661" s="86">
        <f>IF(AC6661&gt;0,AC6661,'⚙️ Config'!$B$10)</f>
        <v>0.0075</v>
      </c>
      <c r="AG6661" s="88">
        <f t="shared" si="9"/>
        <v>7617.449325</v>
      </c>
      <c r="AH6661" s="88">
        <f>AG6661*'⚙️ Config'!$B$11</f>
        <v>38087.24663</v>
      </c>
      <c r="AI6661" s="88">
        <f>AH6661*'⚙️ Config'!$B$12</f>
        <v>11426.17399</v>
      </c>
      <c r="AJ6661" s="64"/>
      <c r="AK6661" s="84"/>
      <c r="AL6661" s="84"/>
      <c r="AM6661" s="84"/>
      <c r="AN6661" s="84"/>
      <c r="AO6661" s="84"/>
      <c r="AP6661" s="84"/>
      <c r="AQ6661" s="84"/>
    </row>
    <row r="6662" ht="15.0" customHeight="1">
      <c r="A6662" s="98">
        <v>6659.0</v>
      </c>
      <c r="B6662" s="99" t="s">
        <v>13867</v>
      </c>
      <c r="C6662" s="98" t="s">
        <v>141</v>
      </c>
      <c r="D6662" s="98" t="s">
        <v>13868</v>
      </c>
      <c r="E6662" s="100">
        <v>32.99</v>
      </c>
      <c r="F6662" s="98" t="s">
        <v>86</v>
      </c>
      <c r="G6662" s="98" t="s">
        <v>606</v>
      </c>
      <c r="H6662" s="101">
        <v>1015244.41</v>
      </c>
      <c r="I6662" s="98">
        <v>1.0</v>
      </c>
      <c r="J6662" s="102">
        <v>4.9</v>
      </c>
      <c r="K6662" s="99">
        <v>2021.0</v>
      </c>
      <c r="L6662" s="98" t="s">
        <v>630</v>
      </c>
      <c r="M6662" s="98">
        <v>2021.0</v>
      </c>
      <c r="N6662" s="98" t="s">
        <v>342</v>
      </c>
      <c r="O6662" s="65" t="str">
        <f t="shared" si="1"/>
        <v>291982280001</v>
      </c>
      <c r="P6662" s="65">
        <f t="shared" si="2"/>
        <v>1</v>
      </c>
      <c r="Q6662" s="65">
        <f t="shared" si="3"/>
        <v>0</v>
      </c>
      <c r="R6662" s="65" t="str">
        <f t="shared" si="12"/>
        <v>29.198.228/0001-10</v>
      </c>
      <c r="S6662" s="84"/>
      <c r="T6662" s="84" t="str">
        <f t="shared" si="10"/>
        <v/>
      </c>
      <c r="U6662" s="84" t="str">
        <f t="shared" si="11"/>
        <v/>
      </c>
      <c r="V6662" s="65" t="str">
        <f t="shared" si="5"/>
        <v/>
      </c>
      <c r="W6662" s="84"/>
      <c r="X6662" s="84"/>
      <c r="Y6662" s="85"/>
      <c r="Z6662" s="85"/>
      <c r="AA6662" s="65" t="str">
        <f t="shared" si="6"/>
        <v/>
      </c>
      <c r="AB6662" s="65" t="str">
        <f t="shared" si="7"/>
        <v/>
      </c>
      <c r="AC6662" s="86"/>
      <c r="AD6662" s="87" t="str">
        <f t="shared" si="8"/>
        <v/>
      </c>
      <c r="AE6662" s="84"/>
      <c r="AF6662" s="86">
        <f>IF(AC6662&gt;0,AC6662,'⚙️ Config'!$B$10)</f>
        <v>0.0075</v>
      </c>
      <c r="AG6662" s="88">
        <f t="shared" si="9"/>
        <v>7614.333075</v>
      </c>
      <c r="AH6662" s="88">
        <f>AG6662*'⚙️ Config'!$B$11</f>
        <v>38071.66538</v>
      </c>
      <c r="AI6662" s="88">
        <f>AH6662*'⚙️ Config'!$B$12</f>
        <v>11421.49961</v>
      </c>
      <c r="AJ6662" s="64"/>
      <c r="AK6662" s="84"/>
      <c r="AL6662" s="84"/>
      <c r="AM6662" s="84"/>
      <c r="AN6662" s="84"/>
      <c r="AO6662" s="84"/>
      <c r="AP6662" s="84"/>
      <c r="AQ6662" s="84"/>
    </row>
    <row r="6663" ht="15.0" customHeight="1">
      <c r="A6663" s="98">
        <v>6660.0</v>
      </c>
      <c r="B6663" s="99" t="s">
        <v>13869</v>
      </c>
      <c r="C6663" s="98" t="s">
        <v>141</v>
      </c>
      <c r="D6663" s="98" t="s">
        <v>13870</v>
      </c>
      <c r="E6663" s="100">
        <v>33.23</v>
      </c>
      <c r="F6663" s="98" t="s">
        <v>86</v>
      </c>
      <c r="G6663" s="98" t="s">
        <v>606</v>
      </c>
      <c r="H6663" s="101">
        <v>1013968.9</v>
      </c>
      <c r="I6663" s="98">
        <v>1.0</v>
      </c>
      <c r="J6663" s="102">
        <v>4.8</v>
      </c>
      <c r="K6663" s="99">
        <v>2021.0</v>
      </c>
      <c r="L6663" s="98" t="s">
        <v>630</v>
      </c>
      <c r="M6663" s="98">
        <v>2021.0</v>
      </c>
      <c r="N6663" s="98" t="s">
        <v>161</v>
      </c>
      <c r="O6663" s="65" t="str">
        <f t="shared" si="1"/>
        <v>229487020001</v>
      </c>
      <c r="P6663" s="65">
        <f t="shared" si="2"/>
        <v>3</v>
      </c>
      <c r="Q6663" s="65">
        <f t="shared" si="3"/>
        <v>4</v>
      </c>
      <c r="R6663" s="65" t="str">
        <f t="shared" si="12"/>
        <v>22.948.702/0001-34</v>
      </c>
      <c r="S6663" s="84"/>
      <c r="T6663" s="84" t="str">
        <f t="shared" si="10"/>
        <v/>
      </c>
      <c r="U6663" s="84" t="str">
        <f t="shared" si="11"/>
        <v/>
      </c>
      <c r="V6663" s="65" t="str">
        <f t="shared" si="5"/>
        <v/>
      </c>
      <c r="W6663" s="84"/>
      <c r="X6663" s="84"/>
      <c r="Y6663" s="85"/>
      <c r="Z6663" s="85"/>
      <c r="AA6663" s="65" t="str">
        <f t="shared" si="6"/>
        <v/>
      </c>
      <c r="AB6663" s="65" t="str">
        <f t="shared" si="7"/>
        <v/>
      </c>
      <c r="AC6663" s="86"/>
      <c r="AD6663" s="87" t="str">
        <f t="shared" si="8"/>
        <v/>
      </c>
      <c r="AE6663" s="84"/>
      <c r="AF6663" s="86">
        <f>IF(AC6663&gt;0,AC6663,'⚙️ Config'!$B$10)</f>
        <v>0.0075</v>
      </c>
      <c r="AG6663" s="88">
        <f t="shared" si="9"/>
        <v>7604.76675</v>
      </c>
      <c r="AH6663" s="88">
        <f>AG6663*'⚙️ Config'!$B$11</f>
        <v>38023.83375</v>
      </c>
      <c r="AI6663" s="88">
        <f>AH6663*'⚙️ Config'!$B$12</f>
        <v>11407.15013</v>
      </c>
      <c r="AJ6663" s="64"/>
      <c r="AK6663" s="84"/>
      <c r="AL6663" s="84"/>
      <c r="AM6663" s="84"/>
      <c r="AN6663" s="84"/>
      <c r="AO6663" s="84"/>
      <c r="AP6663" s="84"/>
      <c r="AQ6663" s="84"/>
    </row>
    <row r="6664" ht="15.0" customHeight="1">
      <c r="A6664" s="103">
        <v>6661.0</v>
      </c>
      <c r="B6664" s="104" t="s">
        <v>13871</v>
      </c>
      <c r="C6664" s="103" t="s">
        <v>141</v>
      </c>
      <c r="D6664" s="103" t="s">
        <v>13872</v>
      </c>
      <c r="E6664" s="105">
        <v>33.23</v>
      </c>
      <c r="F6664" s="103" t="s">
        <v>86</v>
      </c>
      <c r="G6664" s="103" t="s">
        <v>606</v>
      </c>
      <c r="H6664" s="106">
        <v>1013812.57</v>
      </c>
      <c r="I6664" s="103">
        <v>1.0</v>
      </c>
      <c r="J6664" s="107">
        <v>4.8</v>
      </c>
      <c r="K6664" s="104">
        <v>2021.0</v>
      </c>
      <c r="L6664" s="103" t="s">
        <v>630</v>
      </c>
      <c r="M6664" s="103">
        <v>2021.0</v>
      </c>
      <c r="N6664" s="103" t="s">
        <v>161</v>
      </c>
      <c r="O6664" s="65" t="str">
        <f t="shared" si="1"/>
        <v>249336090001</v>
      </c>
      <c r="P6664" s="65">
        <f t="shared" si="2"/>
        <v>8</v>
      </c>
      <c r="Q6664" s="65">
        <f t="shared" si="3"/>
        <v>1</v>
      </c>
      <c r="R6664" s="65" t="str">
        <f t="shared" si="12"/>
        <v>24.933.609/0001-81</v>
      </c>
      <c r="S6664" s="84"/>
      <c r="T6664" s="84" t="str">
        <f t="shared" si="10"/>
        <v/>
      </c>
      <c r="U6664" s="84" t="str">
        <f t="shared" si="11"/>
        <v/>
      </c>
      <c r="V6664" s="65" t="str">
        <f t="shared" si="5"/>
        <v/>
      </c>
      <c r="W6664" s="84"/>
      <c r="X6664" s="84"/>
      <c r="Y6664" s="85"/>
      <c r="Z6664" s="85"/>
      <c r="AA6664" s="65" t="str">
        <f t="shared" si="6"/>
        <v/>
      </c>
      <c r="AB6664" s="65" t="str">
        <f t="shared" si="7"/>
        <v/>
      </c>
      <c r="AC6664" s="86"/>
      <c r="AD6664" s="87" t="str">
        <f t="shared" si="8"/>
        <v/>
      </c>
      <c r="AE6664" s="84"/>
      <c r="AF6664" s="86">
        <f>IF(AC6664&gt;0,AC6664,'⚙️ Config'!$B$10)</f>
        <v>0.0075</v>
      </c>
      <c r="AG6664" s="88">
        <f t="shared" si="9"/>
        <v>7603.594275</v>
      </c>
      <c r="AH6664" s="88">
        <f>AG6664*'⚙️ Config'!$B$11</f>
        <v>38017.97138</v>
      </c>
      <c r="AI6664" s="88">
        <f>AH6664*'⚙️ Config'!$B$12</f>
        <v>11405.39141</v>
      </c>
      <c r="AJ6664" s="64"/>
      <c r="AK6664" s="84"/>
      <c r="AL6664" s="84"/>
      <c r="AM6664" s="84"/>
      <c r="AN6664" s="84"/>
      <c r="AO6664" s="84"/>
      <c r="AP6664" s="84"/>
      <c r="AQ6664" s="84"/>
    </row>
    <row r="6665" ht="15.0" customHeight="1">
      <c r="A6665" s="98">
        <v>6662.0</v>
      </c>
      <c r="B6665" s="99" t="s">
        <v>13873</v>
      </c>
      <c r="C6665" s="98" t="s">
        <v>141</v>
      </c>
      <c r="D6665" s="98" t="s">
        <v>13874</v>
      </c>
      <c r="E6665" s="100">
        <v>33.49</v>
      </c>
      <c r="F6665" s="98" t="s">
        <v>86</v>
      </c>
      <c r="G6665" s="98" t="s">
        <v>606</v>
      </c>
      <c r="H6665" s="101">
        <v>1013681.24</v>
      </c>
      <c r="I6665" s="98">
        <v>1.0</v>
      </c>
      <c r="J6665" s="102">
        <v>4.7</v>
      </c>
      <c r="K6665" s="99">
        <v>2021.0</v>
      </c>
      <c r="L6665" s="98" t="s">
        <v>448</v>
      </c>
      <c r="M6665" s="98">
        <v>2021.0</v>
      </c>
      <c r="N6665" s="98" t="s">
        <v>161</v>
      </c>
      <c r="O6665" s="65" t="str">
        <f t="shared" si="1"/>
        <v>656289500001</v>
      </c>
      <c r="P6665" s="65">
        <f t="shared" si="2"/>
        <v>0</v>
      </c>
      <c r="Q6665" s="65">
        <f t="shared" si="3"/>
        <v>0</v>
      </c>
      <c r="R6665" s="65" t="str">
        <f t="shared" si="12"/>
        <v>65.628.950/0001-00</v>
      </c>
      <c r="S6665" s="84"/>
      <c r="T6665" s="84" t="str">
        <f t="shared" si="10"/>
        <v/>
      </c>
      <c r="U6665" s="84" t="str">
        <f t="shared" si="11"/>
        <v/>
      </c>
      <c r="V6665" s="65" t="str">
        <f t="shared" si="5"/>
        <v/>
      </c>
      <c r="W6665" s="84"/>
      <c r="X6665" s="84"/>
      <c r="Y6665" s="85"/>
      <c r="Z6665" s="85"/>
      <c r="AA6665" s="65" t="str">
        <f t="shared" si="6"/>
        <v/>
      </c>
      <c r="AB6665" s="65" t="str">
        <f t="shared" si="7"/>
        <v/>
      </c>
      <c r="AC6665" s="86"/>
      <c r="AD6665" s="87" t="str">
        <f t="shared" si="8"/>
        <v/>
      </c>
      <c r="AE6665" s="84"/>
      <c r="AF6665" s="86">
        <f>IF(AC6665&gt;0,AC6665,'⚙️ Config'!$B$10)</f>
        <v>0.0075</v>
      </c>
      <c r="AG6665" s="88">
        <f t="shared" si="9"/>
        <v>7602.6093</v>
      </c>
      <c r="AH6665" s="88">
        <f>AG6665*'⚙️ Config'!$B$11</f>
        <v>38013.0465</v>
      </c>
      <c r="AI6665" s="88">
        <f>AH6665*'⚙️ Config'!$B$12</f>
        <v>11403.91395</v>
      </c>
      <c r="AJ6665" s="64"/>
      <c r="AK6665" s="84"/>
      <c r="AL6665" s="84"/>
      <c r="AM6665" s="84"/>
      <c r="AN6665" s="84"/>
      <c r="AO6665" s="84"/>
      <c r="AP6665" s="84"/>
      <c r="AQ6665" s="84"/>
    </row>
    <row r="6666" ht="15.0" customHeight="1">
      <c r="A6666" s="103">
        <v>6663.0</v>
      </c>
      <c r="B6666" s="104" t="s">
        <v>13875</v>
      </c>
      <c r="C6666" s="103" t="s">
        <v>141</v>
      </c>
      <c r="D6666" s="103" t="s">
        <v>13876</v>
      </c>
      <c r="E6666" s="105">
        <v>33.23</v>
      </c>
      <c r="F6666" s="103" t="s">
        <v>86</v>
      </c>
      <c r="G6666" s="103" t="s">
        <v>606</v>
      </c>
      <c r="H6666" s="106">
        <v>1013539.15</v>
      </c>
      <c r="I6666" s="103">
        <v>1.0</v>
      </c>
      <c r="J6666" s="107">
        <v>4.8</v>
      </c>
      <c r="K6666" s="104">
        <v>2021.0</v>
      </c>
      <c r="L6666" s="103" t="s">
        <v>448</v>
      </c>
      <c r="M6666" s="103">
        <v>2021.0</v>
      </c>
      <c r="N6666" s="103" t="s">
        <v>145</v>
      </c>
      <c r="O6666" s="65" t="str">
        <f t="shared" si="1"/>
        <v>529828080001</v>
      </c>
      <c r="P6666" s="65">
        <f t="shared" si="2"/>
        <v>1</v>
      </c>
      <c r="Q6666" s="65">
        <f t="shared" si="3"/>
        <v>5</v>
      </c>
      <c r="R6666" s="65" t="str">
        <f t="shared" si="12"/>
        <v>52.982.808/0001-15</v>
      </c>
      <c r="S6666" s="84"/>
      <c r="T6666" s="84" t="str">
        <f t="shared" si="10"/>
        <v/>
      </c>
      <c r="U6666" s="84" t="str">
        <f t="shared" si="11"/>
        <v/>
      </c>
      <c r="V6666" s="65" t="str">
        <f t="shared" si="5"/>
        <v/>
      </c>
      <c r="W6666" s="84"/>
      <c r="X6666" s="84"/>
      <c r="Y6666" s="85"/>
      <c r="Z6666" s="85"/>
      <c r="AA6666" s="65" t="str">
        <f t="shared" si="6"/>
        <v/>
      </c>
      <c r="AB6666" s="65" t="str">
        <f t="shared" si="7"/>
        <v/>
      </c>
      <c r="AC6666" s="86"/>
      <c r="AD6666" s="87" t="str">
        <f t="shared" si="8"/>
        <v/>
      </c>
      <c r="AE6666" s="84"/>
      <c r="AF6666" s="86">
        <f>IF(AC6666&gt;0,AC6666,'⚙️ Config'!$B$10)</f>
        <v>0.0075</v>
      </c>
      <c r="AG6666" s="88">
        <f t="shared" si="9"/>
        <v>7601.543625</v>
      </c>
      <c r="AH6666" s="88">
        <f>AG6666*'⚙️ Config'!$B$11</f>
        <v>38007.71813</v>
      </c>
      <c r="AI6666" s="88">
        <f>AH6666*'⚙️ Config'!$B$12</f>
        <v>11402.31544</v>
      </c>
      <c r="AJ6666" s="64"/>
      <c r="AK6666" s="84"/>
      <c r="AL6666" s="84"/>
      <c r="AM6666" s="84"/>
      <c r="AN6666" s="84"/>
      <c r="AO6666" s="84"/>
      <c r="AP6666" s="84"/>
      <c r="AQ6666" s="84"/>
    </row>
    <row r="6667" ht="15.0" customHeight="1">
      <c r="A6667" s="103">
        <v>6664.0</v>
      </c>
      <c r="B6667" s="104" t="s">
        <v>13877</v>
      </c>
      <c r="C6667" s="103" t="s">
        <v>154</v>
      </c>
      <c r="D6667" s="103" t="s">
        <v>13878</v>
      </c>
      <c r="E6667" s="105">
        <v>33.23</v>
      </c>
      <c r="F6667" s="103" t="s">
        <v>86</v>
      </c>
      <c r="G6667" s="103" t="s">
        <v>606</v>
      </c>
      <c r="H6667" s="106">
        <v>1012560.9</v>
      </c>
      <c r="I6667" s="103">
        <v>1.0</v>
      </c>
      <c r="J6667" s="107">
        <v>4.8</v>
      </c>
      <c r="K6667" s="104">
        <v>2021.0</v>
      </c>
      <c r="L6667" s="103" t="s">
        <v>630</v>
      </c>
      <c r="M6667" s="103">
        <v>2021.0</v>
      </c>
      <c r="N6667" s="103" t="s">
        <v>161</v>
      </c>
      <c r="O6667" s="65" t="str">
        <f t="shared" si="1"/>
        <v>047366920001</v>
      </c>
      <c r="P6667" s="65">
        <f t="shared" si="2"/>
        <v>9</v>
      </c>
      <c r="Q6667" s="65">
        <f t="shared" si="3"/>
        <v>1</v>
      </c>
      <c r="R6667" s="65" t="str">
        <f t="shared" si="12"/>
        <v>04.736.692/0001-91</v>
      </c>
      <c r="S6667" s="84"/>
      <c r="T6667" s="84" t="str">
        <f t="shared" si="10"/>
        <v/>
      </c>
      <c r="U6667" s="84" t="str">
        <f t="shared" si="11"/>
        <v/>
      </c>
      <c r="V6667" s="65" t="str">
        <f t="shared" si="5"/>
        <v/>
      </c>
      <c r="W6667" s="84"/>
      <c r="X6667" s="84"/>
      <c r="Y6667" s="85"/>
      <c r="Z6667" s="85"/>
      <c r="AA6667" s="65" t="str">
        <f t="shared" si="6"/>
        <v/>
      </c>
      <c r="AB6667" s="65" t="str">
        <f t="shared" si="7"/>
        <v/>
      </c>
      <c r="AC6667" s="86"/>
      <c r="AD6667" s="87" t="str">
        <f t="shared" si="8"/>
        <v/>
      </c>
      <c r="AE6667" s="84"/>
      <c r="AF6667" s="86">
        <f>IF(AC6667&gt;0,AC6667,'⚙️ Config'!$B$10)</f>
        <v>0.0075</v>
      </c>
      <c r="AG6667" s="88">
        <f t="shared" si="9"/>
        <v>7594.20675</v>
      </c>
      <c r="AH6667" s="88">
        <f>AG6667*'⚙️ Config'!$B$11</f>
        <v>37971.03375</v>
      </c>
      <c r="AI6667" s="88">
        <f>AH6667*'⚙️ Config'!$B$12</f>
        <v>11391.31013</v>
      </c>
      <c r="AJ6667" s="64"/>
      <c r="AK6667" s="84"/>
      <c r="AL6667" s="84"/>
      <c r="AM6667" s="84"/>
      <c r="AN6667" s="84"/>
      <c r="AO6667" s="84"/>
      <c r="AP6667" s="84"/>
      <c r="AQ6667" s="84"/>
    </row>
    <row r="6668" ht="15.0" customHeight="1">
      <c r="A6668" s="103">
        <v>6665.0</v>
      </c>
      <c r="B6668" s="104" t="s">
        <v>13879</v>
      </c>
      <c r="C6668" s="103" t="s">
        <v>141</v>
      </c>
      <c r="D6668" s="103" t="s">
        <v>13880</v>
      </c>
      <c r="E6668" s="105">
        <v>32.75</v>
      </c>
      <c r="F6668" s="103" t="s">
        <v>86</v>
      </c>
      <c r="G6668" s="103" t="s">
        <v>606</v>
      </c>
      <c r="H6668" s="106">
        <v>1012281.46</v>
      </c>
      <c r="I6668" s="103">
        <v>1.0</v>
      </c>
      <c r="J6668" s="107">
        <v>5.0</v>
      </c>
      <c r="K6668" s="104">
        <v>2021.0</v>
      </c>
      <c r="L6668" s="103" t="s">
        <v>448</v>
      </c>
      <c r="M6668" s="103">
        <v>2021.0</v>
      </c>
      <c r="N6668" s="103" t="s">
        <v>145</v>
      </c>
      <c r="O6668" s="65" t="str">
        <f t="shared" si="1"/>
        <v>177630550001</v>
      </c>
      <c r="P6668" s="65">
        <f t="shared" si="2"/>
        <v>5</v>
      </c>
      <c r="Q6668" s="65">
        <f t="shared" si="3"/>
        <v>6</v>
      </c>
      <c r="R6668" s="65" t="str">
        <f t="shared" si="12"/>
        <v>17.763.055/0001-56</v>
      </c>
      <c r="S6668" s="84"/>
      <c r="T6668" s="84" t="str">
        <f t="shared" si="10"/>
        <v/>
      </c>
      <c r="U6668" s="84" t="str">
        <f t="shared" si="11"/>
        <v/>
      </c>
      <c r="V6668" s="65" t="str">
        <f t="shared" si="5"/>
        <v/>
      </c>
      <c r="W6668" s="84"/>
      <c r="X6668" s="84"/>
      <c r="Y6668" s="85"/>
      <c r="Z6668" s="85"/>
      <c r="AA6668" s="65" t="str">
        <f t="shared" si="6"/>
        <v/>
      </c>
      <c r="AB6668" s="65" t="str">
        <f t="shared" si="7"/>
        <v/>
      </c>
      <c r="AC6668" s="86"/>
      <c r="AD6668" s="87" t="str">
        <f t="shared" si="8"/>
        <v/>
      </c>
      <c r="AE6668" s="84"/>
      <c r="AF6668" s="86">
        <f>IF(AC6668&gt;0,AC6668,'⚙️ Config'!$B$10)</f>
        <v>0.0075</v>
      </c>
      <c r="AG6668" s="88">
        <f t="shared" si="9"/>
        <v>7592.11095</v>
      </c>
      <c r="AH6668" s="88">
        <f>AG6668*'⚙️ Config'!$B$11</f>
        <v>37960.55475</v>
      </c>
      <c r="AI6668" s="88">
        <f>AH6668*'⚙️ Config'!$B$12</f>
        <v>11388.16643</v>
      </c>
      <c r="AJ6668" s="64"/>
      <c r="AK6668" s="84"/>
      <c r="AL6668" s="84"/>
      <c r="AM6668" s="84"/>
      <c r="AN6668" s="84"/>
      <c r="AO6668" s="84"/>
      <c r="AP6668" s="84"/>
      <c r="AQ6668" s="84"/>
    </row>
    <row r="6669" ht="15.0" customHeight="1">
      <c r="A6669" s="98">
        <v>6666.0</v>
      </c>
      <c r="B6669" s="99" t="s">
        <v>13881</v>
      </c>
      <c r="C6669" s="98" t="s">
        <v>141</v>
      </c>
      <c r="D6669" s="98" t="s">
        <v>13882</v>
      </c>
      <c r="E6669" s="100">
        <v>33.49</v>
      </c>
      <c r="F6669" s="98" t="s">
        <v>86</v>
      </c>
      <c r="G6669" s="98" t="s">
        <v>606</v>
      </c>
      <c r="H6669" s="101">
        <v>1011522.35</v>
      </c>
      <c r="I6669" s="98">
        <v>1.0</v>
      </c>
      <c r="J6669" s="102">
        <v>4.7</v>
      </c>
      <c r="K6669" s="99">
        <v>2021.0</v>
      </c>
      <c r="L6669" s="98" t="s">
        <v>6214</v>
      </c>
      <c r="M6669" s="98">
        <v>2021.0</v>
      </c>
      <c r="N6669" s="98" t="s">
        <v>145</v>
      </c>
      <c r="O6669" s="65" t="str">
        <f t="shared" si="1"/>
        <v>042245740001</v>
      </c>
      <c r="P6669" s="65">
        <f t="shared" si="2"/>
        <v>0</v>
      </c>
      <c r="Q6669" s="65">
        <f t="shared" si="3"/>
        <v>2</v>
      </c>
      <c r="R6669" s="65" t="str">
        <f t="shared" si="12"/>
        <v>04.224.574/0001-02</v>
      </c>
      <c r="S6669" s="84"/>
      <c r="T6669" s="84" t="str">
        <f t="shared" si="10"/>
        <v/>
      </c>
      <c r="U6669" s="84" t="str">
        <f t="shared" si="11"/>
        <v/>
      </c>
      <c r="V6669" s="65" t="str">
        <f t="shared" si="5"/>
        <v/>
      </c>
      <c r="W6669" s="84"/>
      <c r="X6669" s="84"/>
      <c r="Y6669" s="85"/>
      <c r="Z6669" s="85"/>
      <c r="AA6669" s="65" t="str">
        <f t="shared" si="6"/>
        <v/>
      </c>
      <c r="AB6669" s="65" t="str">
        <f t="shared" si="7"/>
        <v/>
      </c>
      <c r="AC6669" s="86"/>
      <c r="AD6669" s="87" t="str">
        <f t="shared" si="8"/>
        <v/>
      </c>
      <c r="AE6669" s="84"/>
      <c r="AF6669" s="86">
        <f>IF(AC6669&gt;0,AC6669,'⚙️ Config'!$B$10)</f>
        <v>0.0075</v>
      </c>
      <c r="AG6669" s="88">
        <f t="shared" si="9"/>
        <v>7586.417625</v>
      </c>
      <c r="AH6669" s="88">
        <f>AG6669*'⚙️ Config'!$B$11</f>
        <v>37932.08813</v>
      </c>
      <c r="AI6669" s="88">
        <f>AH6669*'⚙️ Config'!$B$12</f>
        <v>11379.62644</v>
      </c>
      <c r="AJ6669" s="64"/>
      <c r="AK6669" s="84"/>
      <c r="AL6669" s="84"/>
      <c r="AM6669" s="84"/>
      <c r="AN6669" s="84"/>
      <c r="AO6669" s="84"/>
      <c r="AP6669" s="84"/>
      <c r="AQ6669" s="84"/>
    </row>
    <row r="6670" ht="15.0" customHeight="1">
      <c r="A6670" s="103">
        <v>6667.0</v>
      </c>
      <c r="B6670" s="104" t="s">
        <v>13883</v>
      </c>
      <c r="C6670" s="103" t="s">
        <v>141</v>
      </c>
      <c r="D6670" s="103" t="s">
        <v>13884</v>
      </c>
      <c r="E6670" s="105">
        <v>33.49</v>
      </c>
      <c r="F6670" s="103" t="s">
        <v>86</v>
      </c>
      <c r="G6670" s="103" t="s">
        <v>606</v>
      </c>
      <c r="H6670" s="106">
        <v>1010931.94</v>
      </c>
      <c r="I6670" s="103">
        <v>1.0</v>
      </c>
      <c r="J6670" s="107">
        <v>4.7</v>
      </c>
      <c r="K6670" s="104">
        <v>2021.0</v>
      </c>
      <c r="L6670" s="103" t="s">
        <v>630</v>
      </c>
      <c r="M6670" s="103">
        <v>2021.0</v>
      </c>
      <c r="N6670" s="103" t="s">
        <v>161</v>
      </c>
      <c r="O6670" s="65" t="str">
        <f t="shared" si="1"/>
        <v>266287170001</v>
      </c>
      <c r="P6670" s="65">
        <f t="shared" si="2"/>
        <v>7</v>
      </c>
      <c r="Q6670" s="65">
        <f t="shared" si="3"/>
        <v>6</v>
      </c>
      <c r="R6670" s="65" t="str">
        <f t="shared" si="12"/>
        <v>26.628.717/0001-76</v>
      </c>
      <c r="S6670" s="84"/>
      <c r="T6670" s="84" t="str">
        <f t="shared" si="10"/>
        <v/>
      </c>
      <c r="U6670" s="84" t="str">
        <f t="shared" si="11"/>
        <v/>
      </c>
      <c r="V6670" s="65" t="str">
        <f t="shared" si="5"/>
        <v/>
      </c>
      <c r="W6670" s="84"/>
      <c r="X6670" s="84"/>
      <c r="Y6670" s="85"/>
      <c r="Z6670" s="85"/>
      <c r="AA6670" s="65" t="str">
        <f t="shared" si="6"/>
        <v/>
      </c>
      <c r="AB6670" s="65" t="str">
        <f t="shared" si="7"/>
        <v/>
      </c>
      <c r="AC6670" s="86"/>
      <c r="AD6670" s="87" t="str">
        <f t="shared" si="8"/>
        <v/>
      </c>
      <c r="AE6670" s="84"/>
      <c r="AF6670" s="86">
        <f>IF(AC6670&gt;0,AC6670,'⚙️ Config'!$B$10)</f>
        <v>0.0075</v>
      </c>
      <c r="AG6670" s="88">
        <f t="shared" si="9"/>
        <v>7581.98955</v>
      </c>
      <c r="AH6670" s="88">
        <f>AG6670*'⚙️ Config'!$B$11</f>
        <v>37909.94775</v>
      </c>
      <c r="AI6670" s="88">
        <f>AH6670*'⚙️ Config'!$B$12</f>
        <v>11372.98433</v>
      </c>
      <c r="AJ6670" s="64"/>
      <c r="AK6670" s="84"/>
      <c r="AL6670" s="84"/>
      <c r="AM6670" s="84"/>
      <c r="AN6670" s="84"/>
      <c r="AO6670" s="84"/>
      <c r="AP6670" s="84"/>
      <c r="AQ6670" s="84"/>
    </row>
    <row r="6671" ht="15.0" customHeight="1">
      <c r="A6671" s="98">
        <v>6668.0</v>
      </c>
      <c r="B6671" s="99" t="s">
        <v>13885</v>
      </c>
      <c r="C6671" s="98" t="s">
        <v>141</v>
      </c>
      <c r="D6671" s="98" t="s">
        <v>13886</v>
      </c>
      <c r="E6671" s="100">
        <v>34.03</v>
      </c>
      <c r="F6671" s="98" t="s">
        <v>86</v>
      </c>
      <c r="G6671" s="98" t="s">
        <v>606</v>
      </c>
      <c r="H6671" s="101">
        <v>1010908.71</v>
      </c>
      <c r="I6671" s="98">
        <v>1.0</v>
      </c>
      <c r="J6671" s="102">
        <v>4.5</v>
      </c>
      <c r="K6671" s="99">
        <v>2021.0</v>
      </c>
      <c r="L6671" s="98" t="s">
        <v>202</v>
      </c>
      <c r="M6671" s="98">
        <v>2021.0</v>
      </c>
      <c r="N6671" s="98" t="s">
        <v>145</v>
      </c>
      <c r="O6671" s="65" t="str">
        <f t="shared" si="1"/>
        <v>237430940001</v>
      </c>
      <c r="P6671" s="65">
        <f t="shared" si="2"/>
        <v>9</v>
      </c>
      <c r="Q6671" s="65">
        <f t="shared" si="3"/>
        <v>4</v>
      </c>
      <c r="R6671" s="65" t="str">
        <f t="shared" si="12"/>
        <v>23.743.094/0001-94</v>
      </c>
      <c r="S6671" s="84"/>
      <c r="T6671" s="84" t="str">
        <f t="shared" si="10"/>
        <v/>
      </c>
      <c r="U6671" s="84" t="str">
        <f t="shared" si="11"/>
        <v/>
      </c>
      <c r="V6671" s="65" t="str">
        <f t="shared" si="5"/>
        <v/>
      </c>
      <c r="W6671" s="84"/>
      <c r="X6671" s="84"/>
      <c r="Y6671" s="85"/>
      <c r="Z6671" s="85"/>
      <c r="AA6671" s="65" t="str">
        <f t="shared" si="6"/>
        <v/>
      </c>
      <c r="AB6671" s="65" t="str">
        <f t="shared" si="7"/>
        <v/>
      </c>
      <c r="AC6671" s="86"/>
      <c r="AD6671" s="87" t="str">
        <f t="shared" si="8"/>
        <v/>
      </c>
      <c r="AE6671" s="84"/>
      <c r="AF6671" s="86">
        <f>IF(AC6671&gt;0,AC6671,'⚙️ Config'!$B$10)</f>
        <v>0.0075</v>
      </c>
      <c r="AG6671" s="88">
        <f t="shared" si="9"/>
        <v>7581.815325</v>
      </c>
      <c r="AH6671" s="88">
        <f>AG6671*'⚙️ Config'!$B$11</f>
        <v>37909.07663</v>
      </c>
      <c r="AI6671" s="88">
        <f>AH6671*'⚙️ Config'!$B$12</f>
        <v>11372.72299</v>
      </c>
      <c r="AJ6671" s="64"/>
      <c r="AK6671" s="84"/>
      <c r="AL6671" s="84"/>
      <c r="AM6671" s="84"/>
      <c r="AN6671" s="84"/>
      <c r="AO6671" s="84"/>
      <c r="AP6671" s="84"/>
      <c r="AQ6671" s="84"/>
    </row>
    <row r="6672" ht="15.0" customHeight="1">
      <c r="A6672" s="98">
        <v>6669.0</v>
      </c>
      <c r="B6672" s="99" t="s">
        <v>13887</v>
      </c>
      <c r="C6672" s="98" t="s">
        <v>141</v>
      </c>
      <c r="D6672" s="98" t="s">
        <v>13888</v>
      </c>
      <c r="E6672" s="100">
        <v>33.23</v>
      </c>
      <c r="F6672" s="98" t="s">
        <v>86</v>
      </c>
      <c r="G6672" s="98" t="s">
        <v>606</v>
      </c>
      <c r="H6672" s="101">
        <v>1010868.9</v>
      </c>
      <c r="I6672" s="98">
        <v>1.0</v>
      </c>
      <c r="J6672" s="102">
        <v>4.8</v>
      </c>
      <c r="K6672" s="99">
        <v>2021.0</v>
      </c>
      <c r="L6672" s="98" t="s">
        <v>630</v>
      </c>
      <c r="M6672" s="98">
        <v>2021.0</v>
      </c>
      <c r="N6672" s="98" t="s">
        <v>161</v>
      </c>
      <c r="O6672" s="65" t="str">
        <f t="shared" si="1"/>
        <v>260241260001</v>
      </c>
      <c r="P6672" s="65">
        <f t="shared" si="2"/>
        <v>9</v>
      </c>
      <c r="Q6672" s="65">
        <f t="shared" si="3"/>
        <v>0</v>
      </c>
      <c r="R6672" s="65" t="str">
        <f t="shared" si="12"/>
        <v>26.024.126/0001-90</v>
      </c>
      <c r="S6672" s="84"/>
      <c r="T6672" s="84" t="str">
        <f t="shared" si="10"/>
        <v/>
      </c>
      <c r="U6672" s="84" t="str">
        <f t="shared" si="11"/>
        <v/>
      </c>
      <c r="V6672" s="65" t="str">
        <f t="shared" si="5"/>
        <v/>
      </c>
      <c r="W6672" s="84"/>
      <c r="X6672" s="84"/>
      <c r="Y6672" s="85"/>
      <c r="Z6672" s="85"/>
      <c r="AA6672" s="65" t="str">
        <f t="shared" si="6"/>
        <v/>
      </c>
      <c r="AB6672" s="65" t="str">
        <f t="shared" si="7"/>
        <v/>
      </c>
      <c r="AC6672" s="86"/>
      <c r="AD6672" s="87" t="str">
        <f t="shared" si="8"/>
        <v/>
      </c>
      <c r="AE6672" s="84"/>
      <c r="AF6672" s="86">
        <f>IF(AC6672&gt;0,AC6672,'⚙️ Config'!$B$10)</f>
        <v>0.0075</v>
      </c>
      <c r="AG6672" s="88">
        <f t="shared" si="9"/>
        <v>7581.51675</v>
      </c>
      <c r="AH6672" s="88">
        <f>AG6672*'⚙️ Config'!$B$11</f>
        <v>37907.58375</v>
      </c>
      <c r="AI6672" s="88">
        <f>AH6672*'⚙️ Config'!$B$12</f>
        <v>11372.27513</v>
      </c>
      <c r="AJ6672" s="64"/>
      <c r="AK6672" s="84"/>
      <c r="AL6672" s="84"/>
      <c r="AM6672" s="84"/>
      <c r="AN6672" s="84"/>
      <c r="AO6672" s="84"/>
      <c r="AP6672" s="84"/>
      <c r="AQ6672" s="84"/>
    </row>
    <row r="6673" ht="15.0" customHeight="1">
      <c r="A6673" s="98">
        <v>6670.0</v>
      </c>
      <c r="B6673" s="99" t="s">
        <v>13889</v>
      </c>
      <c r="C6673" s="98" t="s">
        <v>141</v>
      </c>
      <c r="D6673" s="98" t="s">
        <v>13890</v>
      </c>
      <c r="E6673" s="100">
        <v>33.23</v>
      </c>
      <c r="F6673" s="98" t="s">
        <v>86</v>
      </c>
      <c r="G6673" s="98" t="s">
        <v>606</v>
      </c>
      <c r="H6673" s="101">
        <v>1010185.33</v>
      </c>
      <c r="I6673" s="98">
        <v>1.0</v>
      </c>
      <c r="J6673" s="102">
        <v>4.8</v>
      </c>
      <c r="K6673" s="99">
        <v>2021.0</v>
      </c>
      <c r="L6673" s="98" t="s">
        <v>448</v>
      </c>
      <c r="M6673" s="98">
        <v>2021.0</v>
      </c>
      <c r="N6673" s="98" t="s">
        <v>161</v>
      </c>
      <c r="O6673" s="65" t="str">
        <f t="shared" si="1"/>
        <v>588593310001</v>
      </c>
      <c r="P6673" s="65">
        <f t="shared" si="2"/>
        <v>6</v>
      </c>
      <c r="Q6673" s="65">
        <f t="shared" si="3"/>
        <v>1</v>
      </c>
      <c r="R6673" s="65" t="str">
        <f t="shared" si="12"/>
        <v>58.859.331/0001-61</v>
      </c>
      <c r="S6673" s="84"/>
      <c r="T6673" s="84" t="str">
        <f t="shared" si="10"/>
        <v/>
      </c>
      <c r="U6673" s="84" t="str">
        <f t="shared" si="11"/>
        <v/>
      </c>
      <c r="V6673" s="65" t="str">
        <f t="shared" si="5"/>
        <v/>
      </c>
      <c r="W6673" s="84"/>
      <c r="X6673" s="84"/>
      <c r="Y6673" s="85"/>
      <c r="Z6673" s="85"/>
      <c r="AA6673" s="65" t="str">
        <f t="shared" si="6"/>
        <v/>
      </c>
      <c r="AB6673" s="65" t="str">
        <f t="shared" si="7"/>
        <v/>
      </c>
      <c r="AC6673" s="86"/>
      <c r="AD6673" s="87" t="str">
        <f t="shared" si="8"/>
        <v/>
      </c>
      <c r="AE6673" s="84"/>
      <c r="AF6673" s="86">
        <f>IF(AC6673&gt;0,AC6673,'⚙️ Config'!$B$10)</f>
        <v>0.0075</v>
      </c>
      <c r="AG6673" s="88">
        <f t="shared" si="9"/>
        <v>7576.389975</v>
      </c>
      <c r="AH6673" s="88">
        <f>AG6673*'⚙️ Config'!$B$11</f>
        <v>37881.94988</v>
      </c>
      <c r="AI6673" s="88">
        <f>AH6673*'⚙️ Config'!$B$12</f>
        <v>11364.58496</v>
      </c>
      <c r="AJ6673" s="64"/>
      <c r="AK6673" s="84"/>
      <c r="AL6673" s="84"/>
      <c r="AM6673" s="84"/>
      <c r="AN6673" s="84"/>
      <c r="AO6673" s="84"/>
      <c r="AP6673" s="84"/>
      <c r="AQ6673" s="84"/>
    </row>
    <row r="6674" ht="15.0" customHeight="1">
      <c r="A6674" s="98">
        <v>6671.0</v>
      </c>
      <c r="B6674" s="99" t="s">
        <v>13891</v>
      </c>
      <c r="C6674" s="98" t="s">
        <v>141</v>
      </c>
      <c r="D6674" s="98" t="s">
        <v>13892</v>
      </c>
      <c r="E6674" s="100">
        <v>33.23</v>
      </c>
      <c r="F6674" s="98" t="s">
        <v>86</v>
      </c>
      <c r="G6674" s="98" t="s">
        <v>606</v>
      </c>
      <c r="H6674" s="101">
        <v>1009958.11</v>
      </c>
      <c r="I6674" s="98">
        <v>1.0</v>
      </c>
      <c r="J6674" s="102">
        <v>4.8</v>
      </c>
      <c r="K6674" s="99">
        <v>2021.0</v>
      </c>
      <c r="L6674" s="98" t="s">
        <v>630</v>
      </c>
      <c r="M6674" s="98">
        <v>2021.0</v>
      </c>
      <c r="N6674" s="98" t="s">
        <v>161</v>
      </c>
      <c r="O6674" s="65" t="str">
        <f t="shared" si="1"/>
        <v>249220000001</v>
      </c>
      <c r="P6674" s="65">
        <f t="shared" si="2"/>
        <v>0</v>
      </c>
      <c r="Q6674" s="65">
        <f t="shared" si="3"/>
        <v>7</v>
      </c>
      <c r="R6674" s="65" t="str">
        <f t="shared" si="12"/>
        <v>24.922.000/0001-07</v>
      </c>
      <c r="S6674" s="84"/>
      <c r="T6674" s="84" t="str">
        <f t="shared" si="10"/>
        <v/>
      </c>
      <c r="U6674" s="84" t="str">
        <f t="shared" si="11"/>
        <v/>
      </c>
      <c r="V6674" s="65" t="str">
        <f t="shared" si="5"/>
        <v/>
      </c>
      <c r="W6674" s="84"/>
      <c r="X6674" s="84"/>
      <c r="Y6674" s="85"/>
      <c r="Z6674" s="85"/>
      <c r="AA6674" s="65" t="str">
        <f t="shared" si="6"/>
        <v/>
      </c>
      <c r="AB6674" s="65" t="str">
        <f t="shared" si="7"/>
        <v/>
      </c>
      <c r="AC6674" s="86"/>
      <c r="AD6674" s="87" t="str">
        <f t="shared" si="8"/>
        <v/>
      </c>
      <c r="AE6674" s="84"/>
      <c r="AF6674" s="86">
        <f>IF(AC6674&gt;0,AC6674,'⚙️ Config'!$B$10)</f>
        <v>0.0075</v>
      </c>
      <c r="AG6674" s="88">
        <f t="shared" si="9"/>
        <v>7574.685825</v>
      </c>
      <c r="AH6674" s="88">
        <f>AG6674*'⚙️ Config'!$B$11</f>
        <v>37873.42913</v>
      </c>
      <c r="AI6674" s="88">
        <f>AH6674*'⚙️ Config'!$B$12</f>
        <v>11362.02874</v>
      </c>
      <c r="AJ6674" s="64"/>
      <c r="AK6674" s="84"/>
      <c r="AL6674" s="84"/>
      <c r="AM6674" s="84"/>
      <c r="AN6674" s="84"/>
      <c r="AO6674" s="84"/>
      <c r="AP6674" s="84"/>
      <c r="AQ6674" s="84"/>
    </row>
    <row r="6675" ht="15.0" customHeight="1">
      <c r="A6675" s="103">
        <v>6672.0</v>
      </c>
      <c r="B6675" s="104" t="s">
        <v>13893</v>
      </c>
      <c r="C6675" s="103" t="s">
        <v>141</v>
      </c>
      <c r="D6675" s="103" t="s">
        <v>13894</v>
      </c>
      <c r="E6675" s="105">
        <v>32.75</v>
      </c>
      <c r="F6675" s="103" t="s">
        <v>86</v>
      </c>
      <c r="G6675" s="103" t="s">
        <v>606</v>
      </c>
      <c r="H6675" s="106">
        <v>1008258.14</v>
      </c>
      <c r="I6675" s="103">
        <v>1.0</v>
      </c>
      <c r="J6675" s="107">
        <v>5.0</v>
      </c>
      <c r="K6675" s="104">
        <v>2021.0</v>
      </c>
      <c r="L6675" s="103" t="s">
        <v>630</v>
      </c>
      <c r="M6675" s="103">
        <v>2021.0</v>
      </c>
      <c r="N6675" s="103" t="s">
        <v>161</v>
      </c>
      <c r="O6675" s="65" t="str">
        <f t="shared" si="1"/>
        <v>242069030001</v>
      </c>
      <c r="P6675" s="65">
        <f t="shared" si="2"/>
        <v>9</v>
      </c>
      <c r="Q6675" s="65">
        <f t="shared" si="3"/>
        <v>1</v>
      </c>
      <c r="R6675" s="65" t="str">
        <f t="shared" si="12"/>
        <v>24.206.903/0001-91</v>
      </c>
      <c r="S6675" s="84"/>
      <c r="T6675" s="84" t="str">
        <f t="shared" si="10"/>
        <v/>
      </c>
      <c r="U6675" s="84" t="str">
        <f t="shared" si="11"/>
        <v/>
      </c>
      <c r="V6675" s="65" t="str">
        <f t="shared" si="5"/>
        <v/>
      </c>
      <c r="W6675" s="84"/>
      <c r="X6675" s="84"/>
      <c r="Y6675" s="85"/>
      <c r="Z6675" s="85"/>
      <c r="AA6675" s="65" t="str">
        <f t="shared" si="6"/>
        <v/>
      </c>
      <c r="AB6675" s="65" t="str">
        <f t="shared" si="7"/>
        <v/>
      </c>
      <c r="AC6675" s="86"/>
      <c r="AD6675" s="87" t="str">
        <f t="shared" si="8"/>
        <v/>
      </c>
      <c r="AE6675" s="84"/>
      <c r="AF6675" s="86">
        <f>IF(AC6675&gt;0,AC6675,'⚙️ Config'!$B$10)</f>
        <v>0.0075</v>
      </c>
      <c r="AG6675" s="88">
        <f t="shared" si="9"/>
        <v>7561.93605</v>
      </c>
      <c r="AH6675" s="88">
        <f>AG6675*'⚙️ Config'!$B$11</f>
        <v>37809.68025</v>
      </c>
      <c r="AI6675" s="88">
        <f>AH6675*'⚙️ Config'!$B$12</f>
        <v>11342.90408</v>
      </c>
      <c r="AJ6675" s="64"/>
      <c r="AK6675" s="84"/>
      <c r="AL6675" s="84"/>
      <c r="AM6675" s="84"/>
      <c r="AN6675" s="84"/>
      <c r="AO6675" s="84"/>
      <c r="AP6675" s="84"/>
      <c r="AQ6675" s="84"/>
    </row>
    <row r="6676" ht="15.0" customHeight="1">
      <c r="A6676" s="103">
        <v>6673.0</v>
      </c>
      <c r="B6676" s="104" t="s">
        <v>13895</v>
      </c>
      <c r="C6676" s="103" t="s">
        <v>141</v>
      </c>
      <c r="D6676" s="103" t="s">
        <v>13896</v>
      </c>
      <c r="E6676" s="105">
        <v>32.75</v>
      </c>
      <c r="F6676" s="103" t="s">
        <v>86</v>
      </c>
      <c r="G6676" s="103" t="s">
        <v>606</v>
      </c>
      <c r="H6676" s="106">
        <v>1006355.04</v>
      </c>
      <c r="I6676" s="103">
        <v>1.0</v>
      </c>
      <c r="J6676" s="107">
        <v>5.0</v>
      </c>
      <c r="K6676" s="104">
        <v>2021.0</v>
      </c>
      <c r="L6676" s="103" t="s">
        <v>630</v>
      </c>
      <c r="M6676" s="103">
        <v>2021.0</v>
      </c>
      <c r="N6676" s="103" t="s">
        <v>161</v>
      </c>
      <c r="O6676" s="65" t="str">
        <f t="shared" si="1"/>
        <v>122665430001</v>
      </c>
      <c r="P6676" s="65">
        <f t="shared" si="2"/>
        <v>3</v>
      </c>
      <c r="Q6676" s="65">
        <f t="shared" si="3"/>
        <v>4</v>
      </c>
      <c r="R6676" s="65" t="str">
        <f t="shared" si="12"/>
        <v>12.266.543/0001-34</v>
      </c>
      <c r="S6676" s="84"/>
      <c r="T6676" s="84" t="str">
        <f t="shared" si="10"/>
        <v/>
      </c>
      <c r="U6676" s="84" t="str">
        <f t="shared" si="11"/>
        <v/>
      </c>
      <c r="V6676" s="65" t="str">
        <f t="shared" si="5"/>
        <v/>
      </c>
      <c r="W6676" s="84"/>
      <c r="X6676" s="84"/>
      <c r="Y6676" s="85"/>
      <c r="Z6676" s="85"/>
      <c r="AA6676" s="65" t="str">
        <f t="shared" si="6"/>
        <v/>
      </c>
      <c r="AB6676" s="65" t="str">
        <f t="shared" si="7"/>
        <v/>
      </c>
      <c r="AC6676" s="86"/>
      <c r="AD6676" s="87" t="str">
        <f t="shared" si="8"/>
        <v/>
      </c>
      <c r="AE6676" s="84"/>
      <c r="AF6676" s="86">
        <f>IF(AC6676&gt;0,AC6676,'⚙️ Config'!$B$10)</f>
        <v>0.0075</v>
      </c>
      <c r="AG6676" s="88">
        <f t="shared" si="9"/>
        <v>7547.6628</v>
      </c>
      <c r="AH6676" s="88">
        <f>AG6676*'⚙️ Config'!$B$11</f>
        <v>37738.314</v>
      </c>
      <c r="AI6676" s="88">
        <f>AH6676*'⚙️ Config'!$B$12</f>
        <v>11321.4942</v>
      </c>
      <c r="AJ6676" s="64"/>
      <c r="AK6676" s="84"/>
      <c r="AL6676" s="84"/>
      <c r="AM6676" s="84"/>
      <c r="AN6676" s="84"/>
      <c r="AO6676" s="84"/>
      <c r="AP6676" s="84"/>
      <c r="AQ6676" s="84"/>
    </row>
    <row r="6677" ht="15.0" customHeight="1">
      <c r="A6677" s="103">
        <v>6674.0</v>
      </c>
      <c r="B6677" s="104" t="s">
        <v>13897</v>
      </c>
      <c r="C6677" s="103" t="s">
        <v>141</v>
      </c>
      <c r="D6677" s="103" t="s">
        <v>13898</v>
      </c>
      <c r="E6677" s="105">
        <v>33.23</v>
      </c>
      <c r="F6677" s="103" t="s">
        <v>86</v>
      </c>
      <c r="G6677" s="103" t="s">
        <v>606</v>
      </c>
      <c r="H6677" s="106">
        <v>1005840.57</v>
      </c>
      <c r="I6677" s="103">
        <v>1.0</v>
      </c>
      <c r="J6677" s="107">
        <v>4.8</v>
      </c>
      <c r="K6677" s="104">
        <v>2021.0</v>
      </c>
      <c r="L6677" s="103" t="s">
        <v>630</v>
      </c>
      <c r="M6677" s="103">
        <v>2021.0</v>
      </c>
      <c r="N6677" s="103" t="s">
        <v>161</v>
      </c>
      <c r="O6677" s="65" t="str">
        <f t="shared" si="1"/>
        <v>207782280001</v>
      </c>
      <c r="P6677" s="65">
        <f t="shared" si="2"/>
        <v>1</v>
      </c>
      <c r="Q6677" s="65">
        <f t="shared" si="3"/>
        <v>4</v>
      </c>
      <c r="R6677" s="65" t="str">
        <f t="shared" si="12"/>
        <v>20.778.228/0001-14</v>
      </c>
      <c r="S6677" s="84"/>
      <c r="T6677" s="84" t="str">
        <f t="shared" si="10"/>
        <v/>
      </c>
      <c r="U6677" s="84" t="str">
        <f t="shared" si="11"/>
        <v/>
      </c>
      <c r="V6677" s="65" t="str">
        <f t="shared" si="5"/>
        <v/>
      </c>
      <c r="W6677" s="84"/>
      <c r="X6677" s="84"/>
      <c r="Y6677" s="85"/>
      <c r="Z6677" s="85"/>
      <c r="AA6677" s="65" t="str">
        <f t="shared" si="6"/>
        <v/>
      </c>
      <c r="AB6677" s="65" t="str">
        <f t="shared" si="7"/>
        <v/>
      </c>
      <c r="AC6677" s="86"/>
      <c r="AD6677" s="87" t="str">
        <f t="shared" si="8"/>
        <v/>
      </c>
      <c r="AE6677" s="84"/>
      <c r="AF6677" s="86">
        <f>IF(AC6677&gt;0,AC6677,'⚙️ Config'!$B$10)</f>
        <v>0.0075</v>
      </c>
      <c r="AG6677" s="88">
        <f t="shared" si="9"/>
        <v>7543.804275</v>
      </c>
      <c r="AH6677" s="88">
        <f>AG6677*'⚙️ Config'!$B$11</f>
        <v>37719.02138</v>
      </c>
      <c r="AI6677" s="88">
        <f>AH6677*'⚙️ Config'!$B$12</f>
        <v>11315.70641</v>
      </c>
      <c r="AJ6677" s="64"/>
      <c r="AK6677" s="84"/>
      <c r="AL6677" s="84"/>
      <c r="AM6677" s="84"/>
      <c r="AN6677" s="84"/>
      <c r="AO6677" s="84"/>
      <c r="AP6677" s="84"/>
      <c r="AQ6677" s="84"/>
    </row>
    <row r="6678" ht="15.0" customHeight="1">
      <c r="A6678" s="98">
        <v>6675.0</v>
      </c>
      <c r="B6678" s="99" t="s">
        <v>13899</v>
      </c>
      <c r="C6678" s="98" t="s">
        <v>141</v>
      </c>
      <c r="D6678" s="98" t="s">
        <v>13900</v>
      </c>
      <c r="E6678" s="100">
        <v>32.75</v>
      </c>
      <c r="F6678" s="98" t="s">
        <v>86</v>
      </c>
      <c r="G6678" s="98" t="s">
        <v>606</v>
      </c>
      <c r="H6678" s="101">
        <v>1005384.69</v>
      </c>
      <c r="I6678" s="98">
        <v>1.0</v>
      </c>
      <c r="J6678" s="102">
        <v>5.0</v>
      </c>
      <c r="K6678" s="99">
        <v>2021.0</v>
      </c>
      <c r="L6678" s="98" t="s">
        <v>630</v>
      </c>
      <c r="M6678" s="98">
        <v>2021.0</v>
      </c>
      <c r="N6678" s="98" t="s">
        <v>161</v>
      </c>
      <c r="O6678" s="65" t="str">
        <f t="shared" si="1"/>
        <v>136406070001</v>
      </c>
      <c r="P6678" s="65">
        <f t="shared" si="2"/>
        <v>8</v>
      </c>
      <c r="Q6678" s="65">
        <f t="shared" si="3"/>
        <v>8</v>
      </c>
      <c r="R6678" s="65" t="str">
        <f t="shared" si="12"/>
        <v>13.640.607/0001-88</v>
      </c>
      <c r="S6678" s="84"/>
      <c r="T6678" s="84" t="str">
        <f t="shared" si="10"/>
        <v/>
      </c>
      <c r="U6678" s="84" t="str">
        <f t="shared" si="11"/>
        <v/>
      </c>
      <c r="V6678" s="65" t="str">
        <f t="shared" si="5"/>
        <v/>
      </c>
      <c r="W6678" s="84"/>
      <c r="X6678" s="84"/>
      <c r="Y6678" s="85"/>
      <c r="Z6678" s="85"/>
      <c r="AA6678" s="65" t="str">
        <f t="shared" si="6"/>
        <v/>
      </c>
      <c r="AB6678" s="65" t="str">
        <f t="shared" si="7"/>
        <v/>
      </c>
      <c r="AC6678" s="86"/>
      <c r="AD6678" s="87" t="str">
        <f t="shared" si="8"/>
        <v/>
      </c>
      <c r="AE6678" s="84"/>
      <c r="AF6678" s="86">
        <f>IF(AC6678&gt;0,AC6678,'⚙️ Config'!$B$10)</f>
        <v>0.0075</v>
      </c>
      <c r="AG6678" s="88">
        <f t="shared" si="9"/>
        <v>7540.385175</v>
      </c>
      <c r="AH6678" s="88">
        <f>AG6678*'⚙️ Config'!$B$11</f>
        <v>37701.92588</v>
      </c>
      <c r="AI6678" s="88">
        <f>AH6678*'⚙️ Config'!$B$12</f>
        <v>11310.57776</v>
      </c>
      <c r="AJ6678" s="64"/>
      <c r="AK6678" s="84"/>
      <c r="AL6678" s="84"/>
      <c r="AM6678" s="84"/>
      <c r="AN6678" s="84"/>
      <c r="AO6678" s="84"/>
      <c r="AP6678" s="84"/>
      <c r="AQ6678" s="84"/>
    </row>
    <row r="6679" ht="15.0" customHeight="1">
      <c r="A6679" s="103">
        <v>6676.0</v>
      </c>
      <c r="B6679" s="104" t="s">
        <v>13901</v>
      </c>
      <c r="C6679" s="103" t="s">
        <v>141</v>
      </c>
      <c r="D6679" s="103" t="s">
        <v>13902</v>
      </c>
      <c r="E6679" s="105">
        <v>33.23</v>
      </c>
      <c r="F6679" s="103" t="s">
        <v>86</v>
      </c>
      <c r="G6679" s="103" t="s">
        <v>606</v>
      </c>
      <c r="H6679" s="106">
        <v>1005277.79</v>
      </c>
      <c r="I6679" s="103">
        <v>1.0</v>
      </c>
      <c r="J6679" s="107">
        <v>4.8</v>
      </c>
      <c r="K6679" s="104">
        <v>2021.0</v>
      </c>
      <c r="L6679" s="103" t="s">
        <v>448</v>
      </c>
      <c r="M6679" s="103">
        <v>2021.0</v>
      </c>
      <c r="N6679" s="103" t="s">
        <v>145</v>
      </c>
      <c r="O6679" s="65" t="str">
        <f t="shared" si="1"/>
        <v>049305340001</v>
      </c>
      <c r="P6679" s="65">
        <f t="shared" si="2"/>
        <v>7</v>
      </c>
      <c r="Q6679" s="65">
        <f t="shared" si="3"/>
        <v>8</v>
      </c>
      <c r="R6679" s="65" t="str">
        <f t="shared" si="12"/>
        <v>04.930.534/0001-78</v>
      </c>
      <c r="S6679" s="84"/>
      <c r="T6679" s="84" t="str">
        <f t="shared" si="10"/>
        <v/>
      </c>
      <c r="U6679" s="84" t="str">
        <f t="shared" si="11"/>
        <v/>
      </c>
      <c r="V6679" s="65" t="str">
        <f t="shared" si="5"/>
        <v/>
      </c>
      <c r="W6679" s="84"/>
      <c r="X6679" s="84"/>
      <c r="Y6679" s="85"/>
      <c r="Z6679" s="85"/>
      <c r="AA6679" s="65" t="str">
        <f t="shared" si="6"/>
        <v/>
      </c>
      <c r="AB6679" s="65" t="str">
        <f t="shared" si="7"/>
        <v/>
      </c>
      <c r="AC6679" s="86"/>
      <c r="AD6679" s="87" t="str">
        <f t="shared" si="8"/>
        <v/>
      </c>
      <c r="AE6679" s="84"/>
      <c r="AF6679" s="86">
        <f>IF(AC6679&gt;0,AC6679,'⚙️ Config'!$B$10)</f>
        <v>0.0075</v>
      </c>
      <c r="AG6679" s="88">
        <f t="shared" si="9"/>
        <v>7539.583425</v>
      </c>
      <c r="AH6679" s="88">
        <f>AG6679*'⚙️ Config'!$B$11</f>
        <v>37697.91713</v>
      </c>
      <c r="AI6679" s="88">
        <f>AH6679*'⚙️ Config'!$B$12</f>
        <v>11309.37514</v>
      </c>
      <c r="AJ6679" s="64"/>
      <c r="AK6679" s="84"/>
      <c r="AL6679" s="84"/>
      <c r="AM6679" s="84"/>
      <c r="AN6679" s="84"/>
      <c r="AO6679" s="84"/>
      <c r="AP6679" s="84"/>
      <c r="AQ6679" s="84"/>
    </row>
    <row r="6680" ht="15.0" customHeight="1">
      <c r="A6680" s="103">
        <v>6677.0</v>
      </c>
      <c r="B6680" s="104" t="s">
        <v>13903</v>
      </c>
      <c r="C6680" s="103" t="s">
        <v>141</v>
      </c>
      <c r="D6680" s="103" t="s">
        <v>13904</v>
      </c>
      <c r="E6680" s="105">
        <v>33.23</v>
      </c>
      <c r="F6680" s="103" t="s">
        <v>86</v>
      </c>
      <c r="G6680" s="103" t="s">
        <v>606</v>
      </c>
      <c r="H6680" s="106">
        <v>1005219.91</v>
      </c>
      <c r="I6680" s="103">
        <v>1.0</v>
      </c>
      <c r="J6680" s="107">
        <v>4.8</v>
      </c>
      <c r="K6680" s="104">
        <v>2021.0</v>
      </c>
      <c r="L6680" s="103" t="s">
        <v>268</v>
      </c>
      <c r="M6680" s="103">
        <v>2021.0</v>
      </c>
      <c r="N6680" s="103" t="s">
        <v>145</v>
      </c>
      <c r="O6680" s="65" t="str">
        <f t="shared" si="1"/>
        <v>078906030001</v>
      </c>
      <c r="P6680" s="65">
        <f t="shared" si="2"/>
        <v>5</v>
      </c>
      <c r="Q6680" s="65">
        <f t="shared" si="3"/>
        <v>5</v>
      </c>
      <c r="R6680" s="65" t="str">
        <f t="shared" si="12"/>
        <v>07.890.603/0001-55</v>
      </c>
      <c r="S6680" s="84"/>
      <c r="T6680" s="84" t="str">
        <f t="shared" si="10"/>
        <v/>
      </c>
      <c r="U6680" s="84" t="str">
        <f t="shared" si="11"/>
        <v/>
      </c>
      <c r="V6680" s="65" t="str">
        <f t="shared" si="5"/>
        <v/>
      </c>
      <c r="W6680" s="84"/>
      <c r="X6680" s="84"/>
      <c r="Y6680" s="85"/>
      <c r="Z6680" s="85"/>
      <c r="AA6680" s="65" t="str">
        <f t="shared" si="6"/>
        <v/>
      </c>
      <c r="AB6680" s="65" t="str">
        <f t="shared" si="7"/>
        <v/>
      </c>
      <c r="AC6680" s="86"/>
      <c r="AD6680" s="87" t="str">
        <f t="shared" si="8"/>
        <v/>
      </c>
      <c r="AE6680" s="84"/>
      <c r="AF6680" s="86">
        <f>IF(AC6680&gt;0,AC6680,'⚙️ Config'!$B$10)</f>
        <v>0.0075</v>
      </c>
      <c r="AG6680" s="88">
        <f t="shared" si="9"/>
        <v>7539.149325</v>
      </c>
      <c r="AH6680" s="88">
        <f>AG6680*'⚙️ Config'!$B$11</f>
        <v>37695.74663</v>
      </c>
      <c r="AI6680" s="88">
        <f>AH6680*'⚙️ Config'!$B$12</f>
        <v>11308.72399</v>
      </c>
      <c r="AJ6680" s="64"/>
      <c r="AK6680" s="84"/>
      <c r="AL6680" s="84"/>
      <c r="AM6680" s="84"/>
      <c r="AN6680" s="84"/>
      <c r="AO6680" s="84"/>
      <c r="AP6680" s="84"/>
      <c r="AQ6680" s="84"/>
    </row>
    <row r="6681" ht="15.0" customHeight="1">
      <c r="A6681" s="98">
        <v>6678.0</v>
      </c>
      <c r="B6681" s="99" t="s">
        <v>13905</v>
      </c>
      <c r="C6681" s="98" t="s">
        <v>141</v>
      </c>
      <c r="D6681" s="98" t="s">
        <v>13906</v>
      </c>
      <c r="E6681" s="100">
        <v>32.99</v>
      </c>
      <c r="F6681" s="98" t="s">
        <v>86</v>
      </c>
      <c r="G6681" s="98" t="s">
        <v>606</v>
      </c>
      <c r="H6681" s="101">
        <v>1005127.12</v>
      </c>
      <c r="I6681" s="98">
        <v>1.0</v>
      </c>
      <c r="J6681" s="102">
        <v>4.9</v>
      </c>
      <c r="K6681" s="99">
        <v>2021.0</v>
      </c>
      <c r="L6681" s="98" t="s">
        <v>202</v>
      </c>
      <c r="M6681" s="98">
        <v>2021.0</v>
      </c>
      <c r="N6681" s="98" t="s">
        <v>161</v>
      </c>
      <c r="O6681" s="65" t="str">
        <f t="shared" si="1"/>
        <v>030129650001</v>
      </c>
      <c r="P6681" s="65">
        <f t="shared" si="2"/>
        <v>9</v>
      </c>
      <c r="Q6681" s="65">
        <f t="shared" si="3"/>
        <v>2</v>
      </c>
      <c r="R6681" s="65" t="str">
        <f t="shared" si="12"/>
        <v>03.012.965/0001-92</v>
      </c>
      <c r="S6681" s="84"/>
      <c r="T6681" s="84" t="str">
        <f t="shared" si="10"/>
        <v/>
      </c>
      <c r="U6681" s="84" t="str">
        <f t="shared" si="11"/>
        <v/>
      </c>
      <c r="V6681" s="65" t="str">
        <f t="shared" si="5"/>
        <v/>
      </c>
      <c r="W6681" s="84"/>
      <c r="X6681" s="84"/>
      <c r="Y6681" s="85"/>
      <c r="Z6681" s="85"/>
      <c r="AA6681" s="65" t="str">
        <f t="shared" si="6"/>
        <v/>
      </c>
      <c r="AB6681" s="65" t="str">
        <f t="shared" si="7"/>
        <v/>
      </c>
      <c r="AC6681" s="86"/>
      <c r="AD6681" s="87" t="str">
        <f t="shared" si="8"/>
        <v/>
      </c>
      <c r="AE6681" s="84"/>
      <c r="AF6681" s="86">
        <f>IF(AC6681&gt;0,AC6681,'⚙️ Config'!$B$10)</f>
        <v>0.0075</v>
      </c>
      <c r="AG6681" s="88">
        <f t="shared" si="9"/>
        <v>7538.4534</v>
      </c>
      <c r="AH6681" s="88">
        <f>AG6681*'⚙️ Config'!$B$11</f>
        <v>37692.267</v>
      </c>
      <c r="AI6681" s="88">
        <f>AH6681*'⚙️ Config'!$B$12</f>
        <v>11307.6801</v>
      </c>
      <c r="AJ6681" s="64"/>
      <c r="AK6681" s="84"/>
      <c r="AL6681" s="84"/>
      <c r="AM6681" s="84"/>
      <c r="AN6681" s="84"/>
      <c r="AO6681" s="84"/>
      <c r="AP6681" s="84"/>
      <c r="AQ6681" s="84"/>
    </row>
    <row r="6682" ht="15.0" customHeight="1">
      <c r="A6682" s="98">
        <v>6679.0</v>
      </c>
      <c r="B6682" s="99" t="s">
        <v>13907</v>
      </c>
      <c r="C6682" s="98" t="s">
        <v>141</v>
      </c>
      <c r="D6682" s="98" t="s">
        <v>13908</v>
      </c>
      <c r="E6682" s="100">
        <v>33.49</v>
      </c>
      <c r="F6682" s="98" t="s">
        <v>86</v>
      </c>
      <c r="G6682" s="98" t="s">
        <v>606</v>
      </c>
      <c r="H6682" s="101">
        <v>1005069.24</v>
      </c>
      <c r="I6682" s="98">
        <v>1.0</v>
      </c>
      <c r="J6682" s="102">
        <v>4.7</v>
      </c>
      <c r="K6682" s="99">
        <v>2021.0</v>
      </c>
      <c r="L6682" s="98" t="s">
        <v>202</v>
      </c>
      <c r="M6682" s="98">
        <v>2021.0</v>
      </c>
      <c r="N6682" s="98" t="s">
        <v>161</v>
      </c>
      <c r="O6682" s="65" t="str">
        <f t="shared" si="1"/>
        <v>024996380001</v>
      </c>
      <c r="P6682" s="65">
        <f t="shared" si="2"/>
        <v>4</v>
      </c>
      <c r="Q6682" s="65">
        <f t="shared" si="3"/>
        <v>4</v>
      </c>
      <c r="R6682" s="65" t="str">
        <f t="shared" si="12"/>
        <v>02.499.638/0001-44</v>
      </c>
      <c r="S6682" s="84"/>
      <c r="T6682" s="84" t="str">
        <f t="shared" si="10"/>
        <v/>
      </c>
      <c r="U6682" s="84" t="str">
        <f t="shared" si="11"/>
        <v/>
      </c>
      <c r="V6682" s="65" t="str">
        <f t="shared" si="5"/>
        <v/>
      </c>
      <c r="W6682" s="84"/>
      <c r="X6682" s="84"/>
      <c r="Y6682" s="85"/>
      <c r="Z6682" s="85"/>
      <c r="AA6682" s="65" t="str">
        <f t="shared" si="6"/>
        <v/>
      </c>
      <c r="AB6682" s="65" t="str">
        <f t="shared" si="7"/>
        <v/>
      </c>
      <c r="AC6682" s="86"/>
      <c r="AD6682" s="87" t="str">
        <f t="shared" si="8"/>
        <v/>
      </c>
      <c r="AE6682" s="84"/>
      <c r="AF6682" s="86">
        <f>IF(AC6682&gt;0,AC6682,'⚙️ Config'!$B$10)</f>
        <v>0.0075</v>
      </c>
      <c r="AG6682" s="88">
        <f t="shared" si="9"/>
        <v>7538.0193</v>
      </c>
      <c r="AH6682" s="88">
        <f>AG6682*'⚙️ Config'!$B$11</f>
        <v>37690.0965</v>
      </c>
      <c r="AI6682" s="88">
        <f>AH6682*'⚙️ Config'!$B$12</f>
        <v>11307.02895</v>
      </c>
      <c r="AJ6682" s="64"/>
      <c r="AK6682" s="84"/>
      <c r="AL6682" s="84"/>
      <c r="AM6682" s="84"/>
      <c r="AN6682" s="84"/>
      <c r="AO6682" s="84"/>
      <c r="AP6682" s="84"/>
      <c r="AQ6682" s="84"/>
    </row>
    <row r="6683" ht="15.0" customHeight="1">
      <c r="A6683" s="98">
        <v>6680.0</v>
      </c>
      <c r="B6683" s="99" t="s">
        <v>13909</v>
      </c>
      <c r="C6683" s="98" t="s">
        <v>141</v>
      </c>
      <c r="D6683" s="98" t="s">
        <v>13910</v>
      </c>
      <c r="E6683" s="100">
        <v>34.31</v>
      </c>
      <c r="F6683" s="98" t="s">
        <v>86</v>
      </c>
      <c r="G6683" s="98" t="s">
        <v>606</v>
      </c>
      <c r="H6683" s="101">
        <v>1004578.97</v>
      </c>
      <c r="I6683" s="98">
        <v>1.0</v>
      </c>
      <c r="J6683" s="102">
        <v>4.4</v>
      </c>
      <c r="K6683" s="99">
        <v>2021.0</v>
      </c>
      <c r="L6683" s="98" t="s">
        <v>197</v>
      </c>
      <c r="M6683" s="98">
        <v>2021.0</v>
      </c>
      <c r="N6683" s="98" t="s">
        <v>145</v>
      </c>
      <c r="O6683" s="65" t="str">
        <f t="shared" si="1"/>
        <v>147102730001</v>
      </c>
      <c r="P6683" s="65">
        <f t="shared" si="2"/>
        <v>3</v>
      </c>
      <c r="Q6683" s="65">
        <f t="shared" si="3"/>
        <v>4</v>
      </c>
      <c r="R6683" s="65" t="str">
        <f t="shared" si="12"/>
        <v>14.710.273/0001-34</v>
      </c>
      <c r="S6683" s="84"/>
      <c r="T6683" s="84" t="str">
        <f t="shared" si="10"/>
        <v/>
      </c>
      <c r="U6683" s="84" t="str">
        <f t="shared" si="11"/>
        <v/>
      </c>
      <c r="V6683" s="65" t="str">
        <f t="shared" si="5"/>
        <v/>
      </c>
      <c r="W6683" s="84"/>
      <c r="X6683" s="84"/>
      <c r="Y6683" s="85"/>
      <c r="Z6683" s="85"/>
      <c r="AA6683" s="65" t="str">
        <f t="shared" si="6"/>
        <v/>
      </c>
      <c r="AB6683" s="65" t="str">
        <f t="shared" si="7"/>
        <v/>
      </c>
      <c r="AC6683" s="86"/>
      <c r="AD6683" s="87" t="str">
        <f t="shared" si="8"/>
        <v/>
      </c>
      <c r="AE6683" s="84"/>
      <c r="AF6683" s="86">
        <f>IF(AC6683&gt;0,AC6683,'⚙️ Config'!$B$10)</f>
        <v>0.0075</v>
      </c>
      <c r="AG6683" s="88">
        <f t="shared" si="9"/>
        <v>7534.342275</v>
      </c>
      <c r="AH6683" s="88">
        <f>AG6683*'⚙️ Config'!$B$11</f>
        <v>37671.71138</v>
      </c>
      <c r="AI6683" s="88">
        <f>AH6683*'⚙️ Config'!$B$12</f>
        <v>11301.51341</v>
      </c>
      <c r="AJ6683" s="64"/>
      <c r="AK6683" s="84"/>
      <c r="AL6683" s="84"/>
      <c r="AM6683" s="84"/>
      <c r="AN6683" s="84"/>
      <c r="AO6683" s="84"/>
      <c r="AP6683" s="84"/>
      <c r="AQ6683" s="84"/>
    </row>
    <row r="6684" ht="15.0" customHeight="1">
      <c r="A6684" s="98">
        <v>6681.0</v>
      </c>
      <c r="B6684" s="99" t="s">
        <v>13911</v>
      </c>
      <c r="C6684" s="98" t="s">
        <v>4853</v>
      </c>
      <c r="D6684" s="98" t="s">
        <v>13912</v>
      </c>
      <c r="E6684" s="100">
        <v>33.49</v>
      </c>
      <c r="F6684" s="98" t="s">
        <v>86</v>
      </c>
      <c r="G6684" s="98" t="s">
        <v>606</v>
      </c>
      <c r="H6684" s="101">
        <v>1003221.55</v>
      </c>
      <c r="I6684" s="98">
        <v>1.0</v>
      </c>
      <c r="J6684" s="102">
        <v>4.7</v>
      </c>
      <c r="K6684" s="99">
        <v>2021.0</v>
      </c>
      <c r="L6684" s="98" t="s">
        <v>630</v>
      </c>
      <c r="M6684" s="98">
        <v>2021.0</v>
      </c>
      <c r="N6684" s="98" t="s">
        <v>161</v>
      </c>
      <c r="O6684" s="65" t="str">
        <f t="shared" si="1"/>
        <v>215974910001</v>
      </c>
      <c r="P6684" s="65">
        <f t="shared" si="2"/>
        <v>7</v>
      </c>
      <c r="Q6684" s="65">
        <f t="shared" si="3"/>
        <v>0</v>
      </c>
      <c r="R6684" s="65" t="str">
        <f t="shared" si="12"/>
        <v>21.597.491/0001-70</v>
      </c>
      <c r="S6684" s="84"/>
      <c r="T6684" s="84" t="str">
        <f t="shared" si="10"/>
        <v/>
      </c>
      <c r="U6684" s="84" t="str">
        <f t="shared" si="11"/>
        <v/>
      </c>
      <c r="V6684" s="65" t="str">
        <f t="shared" si="5"/>
        <v/>
      </c>
      <c r="W6684" s="84"/>
      <c r="X6684" s="84"/>
      <c r="Y6684" s="85"/>
      <c r="Z6684" s="85"/>
      <c r="AA6684" s="65" t="str">
        <f t="shared" si="6"/>
        <v/>
      </c>
      <c r="AB6684" s="65" t="str">
        <f t="shared" si="7"/>
        <v/>
      </c>
      <c r="AC6684" s="86"/>
      <c r="AD6684" s="87" t="str">
        <f t="shared" si="8"/>
        <v/>
      </c>
      <c r="AE6684" s="84"/>
      <c r="AF6684" s="86">
        <f>IF(AC6684&gt;0,AC6684,'⚙️ Config'!$B$10)</f>
        <v>0.0075</v>
      </c>
      <c r="AG6684" s="88">
        <f t="shared" si="9"/>
        <v>7524.161625</v>
      </c>
      <c r="AH6684" s="88">
        <f>AG6684*'⚙️ Config'!$B$11</f>
        <v>37620.80813</v>
      </c>
      <c r="AI6684" s="88">
        <f>AH6684*'⚙️ Config'!$B$12</f>
        <v>11286.24244</v>
      </c>
      <c r="AJ6684" s="64"/>
      <c r="AK6684" s="84"/>
      <c r="AL6684" s="84"/>
      <c r="AM6684" s="84"/>
      <c r="AN6684" s="84"/>
      <c r="AO6684" s="84"/>
      <c r="AP6684" s="84"/>
      <c r="AQ6684" s="84"/>
    </row>
    <row r="6685" ht="15.0" customHeight="1">
      <c r="A6685" s="98">
        <v>6682.0</v>
      </c>
      <c r="B6685" s="99" t="s">
        <v>13913</v>
      </c>
      <c r="C6685" s="98" t="s">
        <v>141</v>
      </c>
      <c r="D6685" s="98" t="s">
        <v>13914</v>
      </c>
      <c r="E6685" s="100">
        <v>33.23</v>
      </c>
      <c r="F6685" s="98" t="s">
        <v>86</v>
      </c>
      <c r="G6685" s="98" t="s">
        <v>606</v>
      </c>
      <c r="H6685" s="101">
        <v>1002532.76</v>
      </c>
      <c r="I6685" s="98">
        <v>1.0</v>
      </c>
      <c r="J6685" s="102">
        <v>4.8</v>
      </c>
      <c r="K6685" s="99">
        <v>2021.0</v>
      </c>
      <c r="L6685" s="98" t="s">
        <v>202</v>
      </c>
      <c r="M6685" s="98">
        <v>2021.0</v>
      </c>
      <c r="N6685" s="98" t="s">
        <v>161</v>
      </c>
      <c r="O6685" s="65" t="str">
        <f t="shared" si="1"/>
        <v>137041610001</v>
      </c>
      <c r="P6685" s="65">
        <f t="shared" si="2"/>
        <v>0</v>
      </c>
      <c r="Q6685" s="65">
        <f t="shared" si="3"/>
        <v>8</v>
      </c>
      <c r="R6685" s="65" t="str">
        <f t="shared" si="12"/>
        <v>13.704.161/0001-08</v>
      </c>
      <c r="S6685" s="84"/>
      <c r="T6685" s="84" t="str">
        <f t="shared" si="10"/>
        <v/>
      </c>
      <c r="U6685" s="84" t="str">
        <f t="shared" si="11"/>
        <v/>
      </c>
      <c r="V6685" s="65" t="str">
        <f t="shared" si="5"/>
        <v/>
      </c>
      <c r="W6685" s="84"/>
      <c r="X6685" s="84"/>
      <c r="Y6685" s="85"/>
      <c r="Z6685" s="85"/>
      <c r="AA6685" s="65" t="str">
        <f t="shared" si="6"/>
        <v/>
      </c>
      <c r="AB6685" s="65" t="str">
        <f t="shared" si="7"/>
        <v/>
      </c>
      <c r="AC6685" s="86"/>
      <c r="AD6685" s="87" t="str">
        <f t="shared" si="8"/>
        <v/>
      </c>
      <c r="AE6685" s="84"/>
      <c r="AF6685" s="86">
        <f>IF(AC6685&gt;0,AC6685,'⚙️ Config'!$B$10)</f>
        <v>0.0075</v>
      </c>
      <c r="AG6685" s="88">
        <f t="shared" si="9"/>
        <v>7518.9957</v>
      </c>
      <c r="AH6685" s="88">
        <f>AG6685*'⚙️ Config'!$B$11</f>
        <v>37594.9785</v>
      </c>
      <c r="AI6685" s="88">
        <f>AH6685*'⚙️ Config'!$B$12</f>
        <v>11278.49355</v>
      </c>
      <c r="AJ6685" s="64"/>
      <c r="AK6685" s="84"/>
      <c r="AL6685" s="84"/>
      <c r="AM6685" s="84"/>
      <c r="AN6685" s="84"/>
      <c r="AO6685" s="84"/>
      <c r="AP6685" s="84"/>
      <c r="AQ6685" s="84"/>
    </row>
    <row r="6686" ht="15.0" customHeight="1">
      <c r="A6686" s="103">
        <v>6683.0</v>
      </c>
      <c r="B6686" s="104" t="s">
        <v>13915</v>
      </c>
      <c r="C6686" s="103" t="s">
        <v>141</v>
      </c>
      <c r="D6686" s="103" t="s">
        <v>13916</v>
      </c>
      <c r="E6686" s="105">
        <v>32.75</v>
      </c>
      <c r="F6686" s="103" t="s">
        <v>86</v>
      </c>
      <c r="G6686" s="103" t="s">
        <v>606</v>
      </c>
      <c r="H6686" s="106">
        <v>1002236.62</v>
      </c>
      <c r="I6686" s="103">
        <v>1.0</v>
      </c>
      <c r="J6686" s="107">
        <v>5.0</v>
      </c>
      <c r="K6686" s="104">
        <v>2021.0</v>
      </c>
      <c r="L6686" s="103" t="s">
        <v>215</v>
      </c>
      <c r="M6686" s="103">
        <v>2021.0</v>
      </c>
      <c r="N6686" s="103" t="s">
        <v>161</v>
      </c>
      <c r="O6686" s="65" t="str">
        <f t="shared" si="1"/>
        <v>608778340001</v>
      </c>
      <c r="P6686" s="65">
        <f t="shared" si="2"/>
        <v>0</v>
      </c>
      <c r="Q6686" s="65">
        <f t="shared" si="3"/>
        <v>1</v>
      </c>
      <c r="R6686" s="65" t="str">
        <f t="shared" si="12"/>
        <v>60.877.834/0001-01</v>
      </c>
      <c r="S6686" s="84"/>
      <c r="T6686" s="84" t="str">
        <f t="shared" si="10"/>
        <v/>
      </c>
      <c r="U6686" s="84" t="str">
        <f t="shared" si="11"/>
        <v/>
      </c>
      <c r="V6686" s="65" t="str">
        <f t="shared" si="5"/>
        <v/>
      </c>
      <c r="W6686" s="84"/>
      <c r="X6686" s="84"/>
      <c r="Y6686" s="85"/>
      <c r="Z6686" s="85"/>
      <c r="AA6686" s="65" t="str">
        <f t="shared" si="6"/>
        <v/>
      </c>
      <c r="AB6686" s="65" t="str">
        <f t="shared" si="7"/>
        <v/>
      </c>
      <c r="AC6686" s="86"/>
      <c r="AD6686" s="87" t="str">
        <f t="shared" si="8"/>
        <v/>
      </c>
      <c r="AE6686" s="84"/>
      <c r="AF6686" s="86">
        <f>IF(AC6686&gt;0,AC6686,'⚙️ Config'!$B$10)</f>
        <v>0.0075</v>
      </c>
      <c r="AG6686" s="88">
        <f t="shared" si="9"/>
        <v>7516.77465</v>
      </c>
      <c r="AH6686" s="88">
        <f>AG6686*'⚙️ Config'!$B$11</f>
        <v>37583.87325</v>
      </c>
      <c r="AI6686" s="88">
        <f>AH6686*'⚙️ Config'!$B$12</f>
        <v>11275.16198</v>
      </c>
      <c r="AJ6686" s="64"/>
      <c r="AK6686" s="84"/>
      <c r="AL6686" s="84"/>
      <c r="AM6686" s="84"/>
      <c r="AN6686" s="84"/>
      <c r="AO6686" s="84"/>
      <c r="AP6686" s="84"/>
      <c r="AQ6686" s="84"/>
    </row>
    <row r="6687" ht="15.0" customHeight="1">
      <c r="A6687" s="103">
        <v>6684.0</v>
      </c>
      <c r="B6687" s="104" t="s">
        <v>13917</v>
      </c>
      <c r="C6687" s="103" t="s">
        <v>141</v>
      </c>
      <c r="D6687" s="103" t="s">
        <v>13918</v>
      </c>
      <c r="E6687" s="105">
        <v>32.75</v>
      </c>
      <c r="F6687" s="103" t="s">
        <v>86</v>
      </c>
      <c r="G6687" s="103" t="s">
        <v>606</v>
      </c>
      <c r="H6687" s="106">
        <v>1002016.31</v>
      </c>
      <c r="I6687" s="103">
        <v>1.0</v>
      </c>
      <c r="J6687" s="107">
        <v>5.0</v>
      </c>
      <c r="K6687" s="104">
        <v>2021.0</v>
      </c>
      <c r="L6687" s="103" t="s">
        <v>630</v>
      </c>
      <c r="M6687" s="103">
        <v>2021.0</v>
      </c>
      <c r="N6687" s="103" t="s">
        <v>145</v>
      </c>
      <c r="O6687" s="65" t="str">
        <f t="shared" si="1"/>
        <v>307042830001</v>
      </c>
      <c r="P6687" s="65">
        <f t="shared" si="2"/>
        <v>1</v>
      </c>
      <c r="Q6687" s="65">
        <f t="shared" si="3"/>
        <v>3</v>
      </c>
      <c r="R6687" s="65" t="str">
        <f t="shared" si="12"/>
        <v>30.704.283/0001-13</v>
      </c>
      <c r="S6687" s="84"/>
      <c r="T6687" s="84" t="str">
        <f t="shared" si="10"/>
        <v/>
      </c>
      <c r="U6687" s="84" t="str">
        <f t="shared" si="11"/>
        <v/>
      </c>
      <c r="V6687" s="65" t="str">
        <f t="shared" si="5"/>
        <v/>
      </c>
      <c r="W6687" s="84"/>
      <c r="X6687" s="84"/>
      <c r="Y6687" s="85"/>
      <c r="Z6687" s="85"/>
      <c r="AA6687" s="65" t="str">
        <f t="shared" si="6"/>
        <v/>
      </c>
      <c r="AB6687" s="65" t="str">
        <f t="shared" si="7"/>
        <v/>
      </c>
      <c r="AC6687" s="86"/>
      <c r="AD6687" s="87" t="str">
        <f t="shared" si="8"/>
        <v/>
      </c>
      <c r="AE6687" s="84"/>
      <c r="AF6687" s="86">
        <f>IF(AC6687&gt;0,AC6687,'⚙️ Config'!$B$10)</f>
        <v>0.0075</v>
      </c>
      <c r="AG6687" s="88">
        <f t="shared" si="9"/>
        <v>7515.122325</v>
      </c>
      <c r="AH6687" s="88">
        <f>AG6687*'⚙️ Config'!$B$11</f>
        <v>37575.61163</v>
      </c>
      <c r="AI6687" s="88">
        <f>AH6687*'⚙️ Config'!$B$12</f>
        <v>11272.68349</v>
      </c>
      <c r="AJ6687" s="64"/>
      <c r="AK6687" s="84"/>
      <c r="AL6687" s="84"/>
      <c r="AM6687" s="84"/>
      <c r="AN6687" s="84"/>
      <c r="AO6687" s="84"/>
      <c r="AP6687" s="84"/>
      <c r="AQ6687" s="84"/>
    </row>
    <row r="6688" ht="15.0" customHeight="1">
      <c r="A6688" s="98">
        <v>6685.0</v>
      </c>
      <c r="B6688" s="99" t="s">
        <v>13919</v>
      </c>
      <c r="C6688" s="98" t="s">
        <v>141</v>
      </c>
      <c r="D6688" s="98" t="s">
        <v>13920</v>
      </c>
      <c r="E6688" s="100">
        <v>33.23</v>
      </c>
      <c r="F6688" s="98" t="s">
        <v>86</v>
      </c>
      <c r="G6688" s="98" t="s">
        <v>606</v>
      </c>
      <c r="H6688" s="101">
        <v>1001565.45</v>
      </c>
      <c r="I6688" s="98">
        <v>1.0</v>
      </c>
      <c r="J6688" s="102">
        <v>4.8</v>
      </c>
      <c r="K6688" s="99">
        <v>2021.0</v>
      </c>
      <c r="L6688" s="98" t="s">
        <v>448</v>
      </c>
      <c r="M6688" s="98">
        <v>2021.0</v>
      </c>
      <c r="N6688" s="98" t="s">
        <v>145</v>
      </c>
      <c r="O6688" s="65" t="str">
        <f t="shared" si="1"/>
        <v>355545610001</v>
      </c>
      <c r="P6688" s="65">
        <f t="shared" si="2"/>
        <v>1</v>
      </c>
      <c r="Q6688" s="65">
        <f t="shared" si="3"/>
        <v>7</v>
      </c>
      <c r="R6688" s="65" t="str">
        <f t="shared" si="12"/>
        <v>35.554.561/0001-17</v>
      </c>
      <c r="S6688" s="84"/>
      <c r="T6688" s="84" t="str">
        <f t="shared" si="10"/>
        <v/>
      </c>
      <c r="U6688" s="84" t="str">
        <f t="shared" si="11"/>
        <v/>
      </c>
      <c r="V6688" s="65" t="str">
        <f t="shared" si="5"/>
        <v/>
      </c>
      <c r="W6688" s="84"/>
      <c r="X6688" s="84"/>
      <c r="Y6688" s="85"/>
      <c r="Z6688" s="85"/>
      <c r="AA6688" s="65" t="str">
        <f t="shared" si="6"/>
        <v/>
      </c>
      <c r="AB6688" s="65" t="str">
        <f t="shared" si="7"/>
        <v/>
      </c>
      <c r="AC6688" s="86"/>
      <c r="AD6688" s="87" t="str">
        <f t="shared" si="8"/>
        <v/>
      </c>
      <c r="AE6688" s="84"/>
      <c r="AF6688" s="86">
        <f>IF(AC6688&gt;0,AC6688,'⚙️ Config'!$B$10)</f>
        <v>0.0075</v>
      </c>
      <c r="AG6688" s="88">
        <f t="shared" si="9"/>
        <v>7511.740875</v>
      </c>
      <c r="AH6688" s="88">
        <f>AG6688*'⚙️ Config'!$B$11</f>
        <v>37558.70438</v>
      </c>
      <c r="AI6688" s="88">
        <f>AH6688*'⚙️ Config'!$B$12</f>
        <v>11267.61131</v>
      </c>
      <c r="AJ6688" s="64"/>
      <c r="AK6688" s="84"/>
      <c r="AL6688" s="84"/>
      <c r="AM6688" s="84"/>
      <c r="AN6688" s="84"/>
      <c r="AO6688" s="84"/>
      <c r="AP6688" s="84"/>
      <c r="AQ6688" s="84"/>
    </row>
    <row r="6689" ht="15.0" customHeight="1">
      <c r="A6689" s="98">
        <v>6686.0</v>
      </c>
      <c r="B6689" s="99" t="s">
        <v>13921</v>
      </c>
      <c r="C6689" s="98" t="s">
        <v>141</v>
      </c>
      <c r="D6689" s="98" t="s">
        <v>13922</v>
      </c>
      <c r="E6689" s="100">
        <v>32.75</v>
      </c>
      <c r="F6689" s="98" t="s">
        <v>86</v>
      </c>
      <c r="G6689" s="98" t="s">
        <v>606</v>
      </c>
      <c r="H6689" s="101">
        <v>1001472.5</v>
      </c>
      <c r="I6689" s="98">
        <v>1.0</v>
      </c>
      <c r="J6689" s="102">
        <v>5.0</v>
      </c>
      <c r="K6689" s="99">
        <v>2021.0</v>
      </c>
      <c r="L6689" s="98" t="s">
        <v>295</v>
      </c>
      <c r="M6689" s="98">
        <v>2021.0</v>
      </c>
      <c r="N6689" s="98" t="s">
        <v>161</v>
      </c>
      <c r="O6689" s="65" t="str">
        <f t="shared" si="1"/>
        <v>024814540001</v>
      </c>
      <c r="P6689" s="65">
        <f t="shared" si="2"/>
        <v>5</v>
      </c>
      <c r="Q6689" s="65">
        <f t="shared" si="3"/>
        <v>7</v>
      </c>
      <c r="R6689" s="65" t="str">
        <f t="shared" si="12"/>
        <v>02.481.454/0001-57</v>
      </c>
      <c r="S6689" s="84"/>
      <c r="T6689" s="84" t="str">
        <f t="shared" si="10"/>
        <v/>
      </c>
      <c r="U6689" s="84" t="str">
        <f t="shared" si="11"/>
        <v/>
      </c>
      <c r="V6689" s="65" t="str">
        <f t="shared" si="5"/>
        <v/>
      </c>
      <c r="W6689" s="84"/>
      <c r="X6689" s="84"/>
      <c r="Y6689" s="85"/>
      <c r="Z6689" s="85"/>
      <c r="AA6689" s="65" t="str">
        <f t="shared" si="6"/>
        <v/>
      </c>
      <c r="AB6689" s="65" t="str">
        <f t="shared" si="7"/>
        <v/>
      </c>
      <c r="AC6689" s="86"/>
      <c r="AD6689" s="87" t="str">
        <f t="shared" si="8"/>
        <v/>
      </c>
      <c r="AE6689" s="84"/>
      <c r="AF6689" s="86">
        <f>IF(AC6689&gt;0,AC6689,'⚙️ Config'!$B$10)</f>
        <v>0.0075</v>
      </c>
      <c r="AG6689" s="88">
        <f t="shared" si="9"/>
        <v>7511.04375</v>
      </c>
      <c r="AH6689" s="88">
        <f>AG6689*'⚙️ Config'!$B$11</f>
        <v>37555.21875</v>
      </c>
      <c r="AI6689" s="88">
        <f>AH6689*'⚙️ Config'!$B$12</f>
        <v>11266.56563</v>
      </c>
      <c r="AJ6689" s="64"/>
      <c r="AK6689" s="84"/>
      <c r="AL6689" s="84"/>
      <c r="AM6689" s="84"/>
      <c r="AN6689" s="84"/>
      <c r="AO6689" s="84"/>
      <c r="AP6689" s="84"/>
      <c r="AQ6689" s="84"/>
    </row>
    <row r="6690" ht="15.0" customHeight="1">
      <c r="A6690" s="103">
        <v>6687.0</v>
      </c>
      <c r="B6690" s="104" t="s">
        <v>13923</v>
      </c>
      <c r="C6690" s="103" t="s">
        <v>141</v>
      </c>
      <c r="D6690" s="103" t="s">
        <v>13924</v>
      </c>
      <c r="E6690" s="105">
        <v>33.49</v>
      </c>
      <c r="F6690" s="103" t="s">
        <v>86</v>
      </c>
      <c r="G6690" s="103" t="s">
        <v>606</v>
      </c>
      <c r="H6690" s="106">
        <v>1001055.84</v>
      </c>
      <c r="I6690" s="103">
        <v>1.0</v>
      </c>
      <c r="J6690" s="107">
        <v>4.7</v>
      </c>
      <c r="K6690" s="104">
        <v>2021.0</v>
      </c>
      <c r="L6690" s="103" t="s">
        <v>295</v>
      </c>
      <c r="M6690" s="103">
        <v>2021.0</v>
      </c>
      <c r="N6690" s="103" t="s">
        <v>161</v>
      </c>
      <c r="O6690" s="65" t="str">
        <f t="shared" si="1"/>
        <v>500934420001</v>
      </c>
      <c r="P6690" s="65">
        <f t="shared" si="2"/>
        <v>0</v>
      </c>
      <c r="Q6690" s="65">
        <f t="shared" si="3"/>
        <v>6</v>
      </c>
      <c r="R6690" s="65" t="str">
        <f t="shared" si="12"/>
        <v>50.093.442/0001-06</v>
      </c>
      <c r="S6690" s="84"/>
      <c r="T6690" s="84" t="str">
        <f t="shared" si="10"/>
        <v/>
      </c>
      <c r="U6690" s="84" t="str">
        <f t="shared" si="11"/>
        <v/>
      </c>
      <c r="V6690" s="65" t="str">
        <f t="shared" si="5"/>
        <v/>
      </c>
      <c r="W6690" s="84"/>
      <c r="X6690" s="84"/>
      <c r="Y6690" s="85"/>
      <c r="Z6690" s="85"/>
      <c r="AA6690" s="65" t="str">
        <f t="shared" si="6"/>
        <v/>
      </c>
      <c r="AB6690" s="65" t="str">
        <f t="shared" si="7"/>
        <v/>
      </c>
      <c r="AC6690" s="86"/>
      <c r="AD6690" s="87" t="str">
        <f t="shared" si="8"/>
        <v/>
      </c>
      <c r="AE6690" s="84"/>
      <c r="AF6690" s="86">
        <f>IF(AC6690&gt;0,AC6690,'⚙️ Config'!$B$10)</f>
        <v>0.0075</v>
      </c>
      <c r="AG6690" s="88">
        <f t="shared" si="9"/>
        <v>7507.9188</v>
      </c>
      <c r="AH6690" s="88">
        <f>AG6690*'⚙️ Config'!$B$11</f>
        <v>37539.594</v>
      </c>
      <c r="AI6690" s="88">
        <f>AH6690*'⚙️ Config'!$B$12</f>
        <v>11261.8782</v>
      </c>
      <c r="AJ6690" s="64"/>
      <c r="AK6690" s="84"/>
      <c r="AL6690" s="84"/>
      <c r="AM6690" s="84"/>
      <c r="AN6690" s="84"/>
      <c r="AO6690" s="84"/>
      <c r="AP6690" s="84"/>
      <c r="AQ6690" s="84"/>
    </row>
    <row r="6691" ht="15.0" customHeight="1">
      <c r="A6691" s="98">
        <v>6688.0</v>
      </c>
      <c r="B6691" s="99" t="s">
        <v>13925</v>
      </c>
      <c r="C6691" s="98" t="s">
        <v>141</v>
      </c>
      <c r="D6691" s="98" t="s">
        <v>13926</v>
      </c>
      <c r="E6691" s="100">
        <v>33.23</v>
      </c>
      <c r="F6691" s="98" t="s">
        <v>86</v>
      </c>
      <c r="G6691" s="98" t="s">
        <v>606</v>
      </c>
      <c r="H6691" s="101">
        <v>1000833.01</v>
      </c>
      <c r="I6691" s="98">
        <v>1.0</v>
      </c>
      <c r="J6691" s="102">
        <v>4.8</v>
      </c>
      <c r="K6691" s="99">
        <v>2021.0</v>
      </c>
      <c r="L6691" s="98" t="s">
        <v>268</v>
      </c>
      <c r="M6691" s="98">
        <v>2021.0</v>
      </c>
      <c r="N6691" s="98" t="s">
        <v>161</v>
      </c>
      <c r="O6691" s="65" t="str">
        <f t="shared" si="1"/>
        <v>042394290001</v>
      </c>
      <c r="P6691" s="65">
        <f t="shared" si="2"/>
        <v>9</v>
      </c>
      <c r="Q6691" s="65">
        <f t="shared" si="3"/>
        <v>7</v>
      </c>
      <c r="R6691" s="65" t="str">
        <f t="shared" si="12"/>
        <v>04.239.429/0001-97</v>
      </c>
      <c r="S6691" s="84"/>
      <c r="T6691" s="84" t="str">
        <f t="shared" si="10"/>
        <v/>
      </c>
      <c r="U6691" s="84" t="str">
        <f t="shared" si="11"/>
        <v/>
      </c>
      <c r="V6691" s="65" t="str">
        <f t="shared" si="5"/>
        <v/>
      </c>
      <c r="W6691" s="84"/>
      <c r="X6691" s="84"/>
      <c r="Y6691" s="85"/>
      <c r="Z6691" s="85"/>
      <c r="AA6691" s="65" t="str">
        <f t="shared" si="6"/>
        <v/>
      </c>
      <c r="AB6691" s="65" t="str">
        <f t="shared" si="7"/>
        <v/>
      </c>
      <c r="AC6691" s="86"/>
      <c r="AD6691" s="87" t="str">
        <f t="shared" si="8"/>
        <v/>
      </c>
      <c r="AE6691" s="84"/>
      <c r="AF6691" s="86">
        <f>IF(AC6691&gt;0,AC6691,'⚙️ Config'!$B$10)</f>
        <v>0.0075</v>
      </c>
      <c r="AG6691" s="88">
        <f t="shared" si="9"/>
        <v>7506.247575</v>
      </c>
      <c r="AH6691" s="88">
        <f>AG6691*'⚙️ Config'!$B$11</f>
        <v>37531.23788</v>
      </c>
      <c r="AI6691" s="88">
        <f>AH6691*'⚙️ Config'!$B$12</f>
        <v>11259.37136</v>
      </c>
      <c r="AJ6691" s="64"/>
      <c r="AK6691" s="84"/>
      <c r="AL6691" s="84"/>
      <c r="AM6691" s="84"/>
      <c r="AN6691" s="84"/>
      <c r="AO6691" s="84"/>
      <c r="AP6691" s="84"/>
      <c r="AQ6691" s="84"/>
    </row>
    <row r="6692" ht="15.0" customHeight="1">
      <c r="A6692" s="98">
        <v>6689.0</v>
      </c>
      <c r="B6692" s="99" t="s">
        <v>13927</v>
      </c>
      <c r="C6692" s="98" t="s">
        <v>141</v>
      </c>
      <c r="D6692" s="98" t="s">
        <v>13928</v>
      </c>
      <c r="E6692" s="100">
        <v>33.49</v>
      </c>
      <c r="F6692" s="98" t="s">
        <v>86</v>
      </c>
      <c r="G6692" s="98" t="s">
        <v>606</v>
      </c>
      <c r="H6692" s="101">
        <v>1000544.03</v>
      </c>
      <c r="I6692" s="98">
        <v>1.0</v>
      </c>
      <c r="J6692" s="102">
        <v>4.7</v>
      </c>
      <c r="K6692" s="99">
        <v>2021.0</v>
      </c>
      <c r="L6692" s="98" t="s">
        <v>202</v>
      </c>
      <c r="M6692" s="98">
        <v>2021.0</v>
      </c>
      <c r="N6692" s="98" t="s">
        <v>145</v>
      </c>
      <c r="O6692" s="65" t="str">
        <f t="shared" si="1"/>
        <v>090893700001</v>
      </c>
      <c r="P6692" s="65">
        <f t="shared" si="2"/>
        <v>1</v>
      </c>
      <c r="Q6692" s="65">
        <f t="shared" si="3"/>
        <v>1</v>
      </c>
      <c r="R6692" s="65" t="str">
        <f t="shared" si="12"/>
        <v>09.089.370/0001-11</v>
      </c>
      <c r="S6692" s="84"/>
      <c r="T6692" s="84" t="str">
        <f t="shared" si="10"/>
        <v/>
      </c>
      <c r="U6692" s="84" t="str">
        <f t="shared" si="11"/>
        <v/>
      </c>
      <c r="V6692" s="65" t="str">
        <f t="shared" si="5"/>
        <v/>
      </c>
      <c r="W6692" s="84"/>
      <c r="X6692" s="84"/>
      <c r="Y6692" s="85"/>
      <c r="Z6692" s="85"/>
      <c r="AA6692" s="65" t="str">
        <f t="shared" si="6"/>
        <v/>
      </c>
      <c r="AB6692" s="65" t="str">
        <f t="shared" si="7"/>
        <v/>
      </c>
      <c r="AC6692" s="86"/>
      <c r="AD6692" s="87" t="str">
        <f t="shared" si="8"/>
        <v/>
      </c>
      <c r="AE6692" s="84"/>
      <c r="AF6692" s="86">
        <f>IF(AC6692&gt;0,AC6692,'⚙️ Config'!$B$10)</f>
        <v>0.0075</v>
      </c>
      <c r="AG6692" s="88">
        <f t="shared" si="9"/>
        <v>7504.080225</v>
      </c>
      <c r="AH6692" s="88">
        <f>AG6692*'⚙️ Config'!$B$11</f>
        <v>37520.40113</v>
      </c>
      <c r="AI6692" s="88">
        <f>AH6692*'⚙️ Config'!$B$12</f>
        <v>11256.12034</v>
      </c>
      <c r="AJ6692" s="64"/>
      <c r="AK6692" s="84"/>
      <c r="AL6692" s="84"/>
      <c r="AM6692" s="84"/>
      <c r="AN6692" s="84"/>
      <c r="AO6692" s="84"/>
      <c r="AP6692" s="84"/>
      <c r="AQ6692" s="84"/>
    </row>
    <row r="6693" ht="15.0" customHeight="1">
      <c r="A6693" s="103">
        <v>6690.0</v>
      </c>
      <c r="B6693" s="104" t="s">
        <v>13929</v>
      </c>
      <c r="C6693" s="103" t="s">
        <v>141</v>
      </c>
      <c r="D6693" s="103" t="s">
        <v>13930</v>
      </c>
      <c r="E6693" s="105">
        <v>34.03</v>
      </c>
      <c r="F6693" s="103" t="s">
        <v>86</v>
      </c>
      <c r="G6693" s="103" t="s">
        <v>606</v>
      </c>
      <c r="H6693" s="106">
        <v>1000245.03</v>
      </c>
      <c r="I6693" s="103">
        <v>1.0</v>
      </c>
      <c r="J6693" s="107">
        <v>4.5</v>
      </c>
      <c r="K6693" s="104">
        <v>2021.0</v>
      </c>
      <c r="L6693" s="103" t="s">
        <v>630</v>
      </c>
      <c r="M6693" s="103">
        <v>2021.0</v>
      </c>
      <c r="N6693" s="103" t="s">
        <v>161</v>
      </c>
      <c r="O6693" s="65" t="str">
        <f t="shared" si="1"/>
        <v>243577730001</v>
      </c>
      <c r="P6693" s="65">
        <f t="shared" si="2"/>
        <v>9</v>
      </c>
      <c r="Q6693" s="65">
        <f t="shared" si="3"/>
        <v>8</v>
      </c>
      <c r="R6693" s="65" t="str">
        <f t="shared" si="12"/>
        <v>24.357.773/0001-98</v>
      </c>
      <c r="S6693" s="84"/>
      <c r="T6693" s="84" t="str">
        <f t="shared" si="10"/>
        <v/>
      </c>
      <c r="U6693" s="84" t="str">
        <f t="shared" si="11"/>
        <v/>
      </c>
      <c r="V6693" s="65" t="str">
        <f t="shared" si="5"/>
        <v/>
      </c>
      <c r="W6693" s="84"/>
      <c r="X6693" s="84"/>
      <c r="Y6693" s="85"/>
      <c r="Z6693" s="85"/>
      <c r="AA6693" s="65" t="str">
        <f t="shared" si="6"/>
        <v/>
      </c>
      <c r="AB6693" s="65" t="str">
        <f t="shared" si="7"/>
        <v/>
      </c>
      <c r="AC6693" s="86"/>
      <c r="AD6693" s="87" t="str">
        <f t="shared" si="8"/>
        <v/>
      </c>
      <c r="AE6693" s="84"/>
      <c r="AF6693" s="86">
        <f>IF(AC6693&gt;0,AC6693,'⚙️ Config'!$B$10)</f>
        <v>0.0075</v>
      </c>
      <c r="AG6693" s="88">
        <f t="shared" si="9"/>
        <v>7501.837725</v>
      </c>
      <c r="AH6693" s="88">
        <f>AG6693*'⚙️ Config'!$B$11</f>
        <v>37509.18863</v>
      </c>
      <c r="AI6693" s="88">
        <f>AH6693*'⚙️ Config'!$B$12</f>
        <v>11252.75659</v>
      </c>
      <c r="AJ6693" s="64"/>
      <c r="AK6693" s="84"/>
      <c r="AL6693" s="84"/>
      <c r="AM6693" s="84"/>
      <c r="AN6693" s="84"/>
      <c r="AO6693" s="84"/>
      <c r="AP6693" s="84"/>
      <c r="AQ6693" s="84"/>
    </row>
    <row r="6694" ht="15.0" customHeight="1">
      <c r="A6694" s="98">
        <v>6691.0</v>
      </c>
      <c r="B6694" s="99" t="s">
        <v>13931</v>
      </c>
      <c r="C6694" s="98" t="s">
        <v>141</v>
      </c>
      <c r="D6694" s="98" t="s">
        <v>13932</v>
      </c>
      <c r="E6694" s="100">
        <v>33.23</v>
      </c>
      <c r="F6694" s="98" t="s">
        <v>86</v>
      </c>
      <c r="G6694" s="98" t="s">
        <v>606</v>
      </c>
      <c r="H6694" s="101">
        <v>1000107.8</v>
      </c>
      <c r="I6694" s="98">
        <v>1.0</v>
      </c>
      <c r="J6694" s="102">
        <v>4.8</v>
      </c>
      <c r="K6694" s="99">
        <v>2021.0</v>
      </c>
      <c r="L6694" s="98" t="s">
        <v>197</v>
      </c>
      <c r="M6694" s="98">
        <v>2021.0</v>
      </c>
      <c r="N6694" s="98" t="s">
        <v>161</v>
      </c>
      <c r="O6694" s="65" t="str">
        <f t="shared" si="1"/>
        <v>085940310001</v>
      </c>
      <c r="P6694" s="65">
        <f t="shared" si="2"/>
        <v>2</v>
      </c>
      <c r="Q6694" s="65">
        <f t="shared" si="3"/>
        <v>0</v>
      </c>
      <c r="R6694" s="65" t="str">
        <f t="shared" si="12"/>
        <v>08.594.031/0001-20</v>
      </c>
      <c r="S6694" s="84"/>
      <c r="T6694" s="84" t="str">
        <f t="shared" si="10"/>
        <v/>
      </c>
      <c r="U6694" s="84" t="str">
        <f t="shared" si="11"/>
        <v/>
      </c>
      <c r="V6694" s="65" t="str">
        <f t="shared" si="5"/>
        <v/>
      </c>
      <c r="W6694" s="84"/>
      <c r="X6694" s="84"/>
      <c r="Y6694" s="85"/>
      <c r="Z6694" s="85"/>
      <c r="AA6694" s="65" t="str">
        <f t="shared" si="6"/>
        <v/>
      </c>
      <c r="AB6694" s="65" t="str">
        <f t="shared" si="7"/>
        <v/>
      </c>
      <c r="AC6694" s="86"/>
      <c r="AD6694" s="87" t="str">
        <f t="shared" si="8"/>
        <v/>
      </c>
      <c r="AE6694" s="84"/>
      <c r="AF6694" s="86">
        <f>IF(AC6694&gt;0,AC6694,'⚙️ Config'!$B$10)</f>
        <v>0.0075</v>
      </c>
      <c r="AG6694" s="88">
        <f t="shared" si="9"/>
        <v>7500.8085</v>
      </c>
      <c r="AH6694" s="88">
        <f>AG6694*'⚙️ Config'!$B$11</f>
        <v>37504.0425</v>
      </c>
      <c r="AI6694" s="88">
        <f>AH6694*'⚙️ Config'!$B$12</f>
        <v>11251.21275</v>
      </c>
      <c r="AJ6694" s="64"/>
      <c r="AK6694" s="84"/>
      <c r="AL6694" s="84"/>
      <c r="AM6694" s="84"/>
      <c r="AN6694" s="84"/>
      <c r="AO6694" s="84"/>
      <c r="AP6694" s="84"/>
      <c r="AQ6694" s="84"/>
    </row>
    <row r="6695" ht="15.0" customHeight="1">
      <c r="A6695" s="98">
        <v>6692.0</v>
      </c>
      <c r="B6695" s="99" t="s">
        <v>13933</v>
      </c>
      <c r="C6695" s="98" t="s">
        <v>141</v>
      </c>
      <c r="D6695" s="98" t="s">
        <v>13934</v>
      </c>
      <c r="E6695" s="100">
        <v>32.75</v>
      </c>
      <c r="F6695" s="98" t="s">
        <v>86</v>
      </c>
      <c r="G6695" s="98" t="s">
        <v>606</v>
      </c>
      <c r="H6695" s="101">
        <v>1000081.5</v>
      </c>
      <c r="I6695" s="98">
        <v>1.0</v>
      </c>
      <c r="J6695" s="102">
        <v>5.0</v>
      </c>
      <c r="K6695" s="99">
        <v>2021.0</v>
      </c>
      <c r="L6695" s="98" t="s">
        <v>630</v>
      </c>
      <c r="M6695" s="98">
        <v>2021.0</v>
      </c>
      <c r="N6695" s="98" t="s">
        <v>161</v>
      </c>
      <c r="O6695" s="65" t="str">
        <f t="shared" si="1"/>
        <v>247345620001</v>
      </c>
      <c r="P6695" s="65">
        <f t="shared" si="2"/>
        <v>2</v>
      </c>
      <c r="Q6695" s="65">
        <f t="shared" si="3"/>
        <v>7</v>
      </c>
      <c r="R6695" s="65" t="str">
        <f t="shared" si="12"/>
        <v>24.734.562/0001-27</v>
      </c>
      <c r="S6695" s="84"/>
      <c r="T6695" s="84" t="str">
        <f t="shared" si="10"/>
        <v/>
      </c>
      <c r="U6695" s="84" t="str">
        <f t="shared" si="11"/>
        <v/>
      </c>
      <c r="V6695" s="65" t="str">
        <f t="shared" si="5"/>
        <v/>
      </c>
      <c r="W6695" s="84"/>
      <c r="X6695" s="84"/>
      <c r="Y6695" s="85"/>
      <c r="Z6695" s="85"/>
      <c r="AA6695" s="65" t="str">
        <f t="shared" si="6"/>
        <v/>
      </c>
      <c r="AB6695" s="65" t="str">
        <f t="shared" si="7"/>
        <v/>
      </c>
      <c r="AC6695" s="86"/>
      <c r="AD6695" s="87" t="str">
        <f t="shared" si="8"/>
        <v/>
      </c>
      <c r="AE6695" s="84"/>
      <c r="AF6695" s="86">
        <f>IF(AC6695&gt;0,AC6695,'⚙️ Config'!$B$10)</f>
        <v>0.0075</v>
      </c>
      <c r="AG6695" s="88">
        <f t="shared" si="9"/>
        <v>7500.61125</v>
      </c>
      <c r="AH6695" s="88">
        <f>AG6695*'⚙️ Config'!$B$11</f>
        <v>37503.05625</v>
      </c>
      <c r="AI6695" s="88">
        <f>AH6695*'⚙️ Config'!$B$12</f>
        <v>11250.91688</v>
      </c>
      <c r="AJ6695" s="64"/>
      <c r="AK6695" s="84"/>
      <c r="AL6695" s="84"/>
      <c r="AM6695" s="84"/>
      <c r="AN6695" s="84"/>
      <c r="AO6695" s="84"/>
      <c r="AP6695" s="84"/>
      <c r="AQ6695" s="84"/>
    </row>
    <row r="6696" ht="15.0" customHeight="1">
      <c r="A6696" s="103">
        <v>6693.0</v>
      </c>
      <c r="B6696" s="104" t="s">
        <v>13935</v>
      </c>
      <c r="C6696" s="103" t="s">
        <v>141</v>
      </c>
      <c r="D6696" s="103" t="s">
        <v>13936</v>
      </c>
      <c r="E6696" s="105">
        <v>32.75</v>
      </c>
      <c r="F6696" s="103" t="s">
        <v>86</v>
      </c>
      <c r="G6696" s="103" t="s">
        <v>606</v>
      </c>
      <c r="H6696" s="106">
        <v>1000064.18</v>
      </c>
      <c r="I6696" s="103">
        <v>1.0</v>
      </c>
      <c r="J6696" s="107">
        <v>5.0</v>
      </c>
      <c r="K6696" s="104">
        <v>2021.0</v>
      </c>
      <c r="L6696" s="103" t="s">
        <v>630</v>
      </c>
      <c r="M6696" s="103">
        <v>2021.0</v>
      </c>
      <c r="N6696" s="103" t="s">
        <v>161</v>
      </c>
      <c r="O6696" s="65" t="str">
        <f t="shared" si="1"/>
        <v>202476940001</v>
      </c>
      <c r="P6696" s="65">
        <f t="shared" si="2"/>
        <v>7</v>
      </c>
      <c r="Q6696" s="65">
        <f t="shared" si="3"/>
        <v>3</v>
      </c>
      <c r="R6696" s="65" t="str">
        <f t="shared" si="12"/>
        <v>20.247.694/0001-73</v>
      </c>
      <c r="S6696" s="84"/>
      <c r="T6696" s="84" t="str">
        <f t="shared" si="10"/>
        <v/>
      </c>
      <c r="U6696" s="84" t="str">
        <f t="shared" si="11"/>
        <v/>
      </c>
      <c r="V6696" s="65" t="str">
        <f t="shared" si="5"/>
        <v/>
      </c>
      <c r="W6696" s="84"/>
      <c r="X6696" s="84"/>
      <c r="Y6696" s="85"/>
      <c r="Z6696" s="85"/>
      <c r="AA6696" s="65" t="str">
        <f t="shared" si="6"/>
        <v/>
      </c>
      <c r="AB6696" s="65" t="str">
        <f t="shared" si="7"/>
        <v/>
      </c>
      <c r="AC6696" s="86"/>
      <c r="AD6696" s="87" t="str">
        <f t="shared" si="8"/>
        <v/>
      </c>
      <c r="AE6696" s="84"/>
      <c r="AF6696" s="86">
        <f>IF(AC6696&gt;0,AC6696,'⚙️ Config'!$B$10)</f>
        <v>0.0075</v>
      </c>
      <c r="AG6696" s="88">
        <f t="shared" si="9"/>
        <v>7500.48135</v>
      </c>
      <c r="AH6696" s="88">
        <f>AG6696*'⚙️ Config'!$B$11</f>
        <v>37502.40675</v>
      </c>
      <c r="AI6696" s="88">
        <f>AH6696*'⚙️ Config'!$B$12</f>
        <v>11250.72203</v>
      </c>
      <c r="AJ6696" s="64"/>
      <c r="AK6696" s="84"/>
      <c r="AL6696" s="84"/>
      <c r="AM6696" s="84"/>
      <c r="AN6696" s="84"/>
      <c r="AO6696" s="84"/>
      <c r="AP6696" s="84"/>
      <c r="AQ6696" s="84"/>
    </row>
  </sheetData>
  <autoFilter ref="$A$3:$N$6696"/>
  <mergeCells count="2">
    <mergeCell ref="A1:N1"/>
    <mergeCell ref="A2:N2"/>
  </mergeCells>
  <conditionalFormatting sqref="S4:S6696">
    <cfRule type="containsText" dxfId="0" priority="1" operator="containsText" text="Cadastrou">
      <formula>NOT(ISERROR(SEARCH(("Cadastrou"),(S4))))</formula>
    </cfRule>
  </conditionalFormatting>
  <conditionalFormatting sqref="S4:S6696">
    <cfRule type="containsText" dxfId="1" priority="2" operator="containsText" text="Fora da Política">
      <formula>NOT(ISERROR(SEARCH(("Fora da Política"),(S4))))</formula>
    </cfRule>
  </conditionalFormatting>
  <conditionalFormatting sqref="S4:S6696">
    <cfRule type="containsText" dxfId="1" priority="3" operator="containsText" text="SERASA">
      <formula>NOT(ISERROR(SEARCH(("SERASA"),(S4))))</formula>
    </cfRule>
  </conditionalFormatting>
  <conditionalFormatting sqref="S4:S6696">
    <cfRule type="containsText" dxfId="2" priority="4" operator="containsText" text="Outro Corretor">
      <formula>NOT(ISERROR(SEARCH(("Outro Corretor"),(S4))))</formula>
    </cfRule>
  </conditionalFormatting>
  <conditionalFormatting sqref="S4:S6696">
    <cfRule type="containsText" dxfId="3" priority="5" operator="containsText" text="Inapta/Baixada">
      <formula>NOT(ISERROR(SEARCH(("Inapta/Baixada"),(S4))))</formula>
    </cfRule>
  </conditionalFormatting>
  <conditionalFormatting sqref="S4:V6696">
    <cfRule type="containsText" dxfId="0" priority="6" operator="containsText" text="Aprovado">
      <formula>NOT(ISERROR(SEARCH(("Aprovado"),(S4))))</formula>
    </cfRule>
  </conditionalFormatting>
  <conditionalFormatting sqref="S4:V6696">
    <cfRule type="containsText" dxfId="3" priority="7" operator="containsText" text="Descarte">
      <formula>NOT(ISERROR(SEARCH(("Descarte"),(S4))))</formula>
    </cfRule>
  </conditionalFormatting>
  <conditionalFormatting sqref="W4:W6696">
    <cfRule type="containsText" dxfId="4" priority="8" operator="containsText" text="Novo">
      <formula>NOT(ISERROR(SEARCH(("Novo"),(W4))))</formula>
    </cfRule>
  </conditionalFormatting>
  <conditionalFormatting sqref="W4:W6696">
    <cfRule type="containsText" dxfId="5" priority="9" operator="containsText" text="Consulta">
      <formula>NOT(ISERROR(SEARCH(("Consulta"),(W4))))</formula>
    </cfRule>
  </conditionalFormatting>
  <conditionalFormatting sqref="W4:W6696">
    <cfRule type="containsText" dxfId="6" priority="10" operator="containsText" text="Proposta">
      <formula>NOT(ISERROR(SEARCH(("Proposta"),(W4))))</formula>
    </cfRule>
  </conditionalFormatting>
  <conditionalFormatting sqref="W4:W6696">
    <cfRule type="containsText" dxfId="2" priority="11" operator="containsText" text="Negociação">
      <formula>NOT(ISERROR(SEARCH(("Negociação"),(W4))))</formula>
    </cfRule>
  </conditionalFormatting>
  <conditionalFormatting sqref="W4:W6696">
    <cfRule type="containsText" dxfId="0" priority="12" operator="containsText" text="Emissão">
      <formula>NOT(ISERROR(SEARCH(("Emissão"),(W4))))</formula>
    </cfRule>
  </conditionalFormatting>
  <conditionalFormatting sqref="W4:W6696">
    <cfRule type="containsText" dxfId="1" priority="13" operator="containsText" text="Perdido">
      <formula>NOT(ISERROR(SEARCH(("Perdido"),(W4))))</formula>
    </cfRule>
  </conditionalFormatting>
  <conditionalFormatting sqref="W4:W6696">
    <cfRule type="containsText" dxfId="3" priority="14" operator="containsText" text="Descarte">
      <formula>NOT(ISERROR(SEARCH(("Descarte"),(W4))))</formula>
    </cfRule>
  </conditionalFormatting>
  <conditionalFormatting sqref="AB4:AB6696">
    <cfRule type="containsText" dxfId="0" priority="15" operator="containsText" text="Em dia">
      <formula>NOT(ISERROR(SEARCH(("Em dia"),(AB4))))</formula>
    </cfRule>
  </conditionalFormatting>
  <conditionalFormatting sqref="AB4:AB6696">
    <cfRule type="containsText" dxfId="2" priority="16" operator="containsText" text="Atenção">
      <formula>NOT(ISERROR(SEARCH(("Atenção"),(AB4))))</formula>
    </cfRule>
  </conditionalFormatting>
  <conditionalFormatting sqref="AB4:AB6696">
    <cfRule type="containsText" dxfId="1" priority="17" operator="containsText" text="Atrasado">
      <formula>NOT(ISERROR(SEARCH(("Atrasado"),(AB4))))</formula>
    </cfRule>
  </conditionalFormatting>
  <conditionalFormatting sqref="AL4:AL6696">
    <cfRule type="containsText" dxfId="7" priority="18" operator="containsText" text="Sim">
      <formula>NOT(ISERROR(SEARCH(("Sim"),(AL4))))</formula>
    </cfRule>
  </conditionalFormatting>
  <conditionalFormatting sqref="AL4:AL6696">
    <cfRule type="containsText" dxfId="0" priority="19" operator="containsText" text="Não">
      <formula>NOT(ISERROR(SEARCH(("Não"),(AL4))))</formula>
    </cfRule>
  </conditionalFormatting>
  <dataValidations>
    <dataValidation type="list" allowBlank="1" showInputMessage="1" showErrorMessage="1" prompt="Estágio do Pipeline - Selecione o estágio atual desta oportunidade" sqref="W4:W6696">
      <formula1>"🆕 Novo,📞 Consulta Cia,📋 Proposta Enviada,🤝 Negociação,✅ Emissão,❌ Perdido,🗑️ Descarte"</formula1>
    </dataValidation>
    <dataValidation type="date" allowBlank="1" showInputMessage="1" showErrorMessage="1" prompt="📅 Data do Último Contato - Informe a data do contato (DD/MM/AAAA)._x000a_Não pode ser uma data futura." sqref="Y4:Y6696">
      <formula1>43831.0</formula1>
      <formula2>TODAY()</formula2>
    </dataValidation>
    <dataValidation type="decimal" allowBlank="1" showInputMessage="1" showErrorMessage="1" prompt="Taxa Real do Tomador - Informe a taxa anual (ex: 0,75% = 0,0075)._x000a_Valor entre 0% e 10%." sqref="AC4:AC6696">
      <formula1>0.0</formula1>
      <formula2>0.1</formula2>
    </dataValidation>
    <dataValidation type="list" allowBlank="1" showInputMessage="1" showErrorMessage="1" prompt="Responsável - Selecione o corretor responsável" sqref="X4:X6696">
      <formula1>"Ana Fonseca,Rodrigo Vazquez"</formula1>
    </dataValidation>
    <dataValidation type="list" allowBlank="1" showInputMessage="1" showErrorMessage="1" prompt="Porte Inválido - Selecione: ME, EPP, Médio ou Grande" sqref="AK4:AK6696">
      <formula1>"ME,EPP,Médio,Grande"</formula1>
    </dataValidation>
    <dataValidation type="date" operator="greaterThanOrEqual" allowBlank="1" showInputMessage="1" showErrorMessage="1" prompt="📅 Próximo Follow-up - Informe a data do próximo follow-up._x000a_Deve ser hoje ou uma data futura." sqref="Z4:Z6696">
      <formula1>TODAY()</formula1>
    </dataValidation>
    <dataValidation type="list" allowBlank="1" showInputMessage="1" showErrorMessage="1" prompt="Simples Nacional - A empresa é optante do Simples Nacional?" sqref="AL4:AL6696">
      <formula1>"Sim,Não"</formula1>
    </dataValidation>
    <dataValidation type="list" allowBlank="1" showInputMessage="1" showErrorMessage="1" prompt="Resultado da Consulta - Selecione o resultado da consulta à seguradora" sqref="S4:S6696">
      <formula1>"Cadastrou,Fora da Política,SERASA,Outro Corretor,Inapta/Baixada"</formula1>
    </dataValidation>
    <dataValidation type="decimal" operator="greaterThanOrEqual" allowBlank="1" showInputMessage="1" showErrorMessage="1" prompt="Valor Inválido - Capital Social deve ser um número positivo." sqref="AJ4:AJ6696">
      <formula1>0.0</formula1>
    </dataValidation>
  </dataValidations>
  <hyperlinks>
    <hyperlink r:id="rId1" ref="AN4"/>
  </hyperlinks>
  <printOptions/>
  <pageMargins bottom="1.0" footer="0.0" header="0.0" left="0.75" right="0.75" top="1.0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22222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57"/>
    <col customWidth="1" min="2" max="2" width="28.71"/>
    <col customWidth="1" min="3" max="3" width="14.71"/>
    <col customWidth="1" min="4" max="4" width="46.29"/>
    <col customWidth="1" min="5" max="5" width="5.57"/>
    <col customWidth="1" min="6" max="8" width="22.29"/>
    <col customWidth="1" min="9" max="9" width="11.14"/>
    <col customWidth="1" min="10" max="10" width="14.71"/>
    <col customWidth="1" min="11" max="11" width="126.57"/>
    <col customWidth="1" min="12" max="12" width="24.14"/>
    <col customWidth="1" min="13" max="13" width="20.29"/>
    <col customWidth="1" min="14" max="14" width="37.0"/>
    <col customWidth="1" min="15" max="26" width="8.71"/>
  </cols>
  <sheetData>
    <row r="1" ht="39.75" customHeight="1">
      <c r="A1" s="108" t="s">
        <v>13937</v>
      </c>
    </row>
    <row r="2" ht="14.25" customHeight="1">
      <c r="A2" s="29" t="s">
        <v>98</v>
      </c>
      <c r="B2" s="29" t="s">
        <v>13938</v>
      </c>
      <c r="C2" s="29" t="s">
        <v>100</v>
      </c>
      <c r="D2" s="29" t="s">
        <v>21</v>
      </c>
      <c r="E2" s="29" t="s">
        <v>99</v>
      </c>
      <c r="F2" s="29" t="s">
        <v>13939</v>
      </c>
      <c r="G2" s="29" t="s">
        <v>13940</v>
      </c>
      <c r="H2" s="29" t="s">
        <v>13941</v>
      </c>
      <c r="I2" s="29" t="s">
        <v>13942</v>
      </c>
      <c r="J2" s="29" t="s">
        <v>105</v>
      </c>
      <c r="K2" s="29" t="s">
        <v>13943</v>
      </c>
      <c r="L2" s="29" t="s">
        <v>24</v>
      </c>
      <c r="M2" s="29" t="s">
        <v>118</v>
      </c>
      <c r="N2" s="29" t="s">
        <v>13944</v>
      </c>
    </row>
    <row r="3" ht="14.25" customHeight="1">
      <c r="A3" s="65">
        <v>1.0</v>
      </c>
      <c r="B3" s="65" t="s">
        <v>13945</v>
      </c>
      <c r="C3" s="65">
        <v>2415583.0</v>
      </c>
      <c r="D3" s="65" t="s">
        <v>13946</v>
      </c>
      <c r="E3" s="65" t="s">
        <v>141</v>
      </c>
      <c r="F3" s="87">
        <v>1.04950705E8</v>
      </c>
      <c r="G3" s="87">
        <v>1.918911876E7</v>
      </c>
      <c r="H3" s="87">
        <v>1.2413982376E8</v>
      </c>
      <c r="I3" s="65">
        <v>25.0</v>
      </c>
      <c r="J3" s="65">
        <v>2025.0</v>
      </c>
      <c r="K3" s="65" t="s">
        <v>9084</v>
      </c>
      <c r="L3" s="84"/>
      <c r="M3" s="84"/>
      <c r="N3" s="84"/>
    </row>
    <row r="4" ht="14.25" customHeight="1">
      <c r="A4" s="65">
        <v>2.0</v>
      </c>
      <c r="B4" s="65" t="s">
        <v>13945</v>
      </c>
      <c r="C4" s="65">
        <v>4828667.0</v>
      </c>
      <c r="D4" s="65" t="s">
        <v>13947</v>
      </c>
      <c r="E4" s="65" t="s">
        <v>141</v>
      </c>
      <c r="F4" s="87">
        <v>1.748379262E7</v>
      </c>
      <c r="G4" s="87">
        <v>8.182530622E7</v>
      </c>
      <c r="H4" s="87">
        <v>9.930909884E7</v>
      </c>
      <c r="I4" s="65">
        <v>4.0</v>
      </c>
      <c r="J4" s="65">
        <v>2024.0</v>
      </c>
      <c r="K4" s="65" t="s">
        <v>1438</v>
      </c>
      <c r="L4" s="84"/>
      <c r="M4" s="84"/>
      <c r="N4" s="84"/>
    </row>
    <row r="5" ht="14.25" customHeight="1">
      <c r="A5" s="65">
        <v>3.0</v>
      </c>
      <c r="B5" s="65" t="s">
        <v>13945</v>
      </c>
      <c r="C5" s="65">
        <v>1.2162177E7</v>
      </c>
      <c r="D5" s="65" t="s">
        <v>13948</v>
      </c>
      <c r="E5" s="65" t="s">
        <v>141</v>
      </c>
      <c r="F5" s="87">
        <v>1.806132501E7</v>
      </c>
      <c r="G5" s="87">
        <v>3927100.02</v>
      </c>
      <c r="H5" s="87">
        <v>2.198842503E7</v>
      </c>
      <c r="I5" s="65">
        <v>7.0</v>
      </c>
      <c r="J5" s="65">
        <v>2023.0</v>
      </c>
      <c r="K5" s="65" t="s">
        <v>4532</v>
      </c>
      <c r="L5" s="84"/>
      <c r="M5" s="84"/>
      <c r="N5" s="84"/>
    </row>
    <row r="6" ht="14.25" customHeight="1">
      <c r="A6" s="65">
        <v>4.0</v>
      </c>
      <c r="B6" s="65" t="s">
        <v>13945</v>
      </c>
      <c r="C6" s="65">
        <v>4.5368016E7</v>
      </c>
      <c r="D6" s="65" t="s">
        <v>13949</v>
      </c>
      <c r="E6" s="65" t="s">
        <v>141</v>
      </c>
      <c r="F6" s="87">
        <v>5539175.74</v>
      </c>
      <c r="G6" s="87">
        <v>1.851451757E7</v>
      </c>
      <c r="H6" s="87">
        <v>2.405369331E7</v>
      </c>
      <c r="I6" s="65">
        <v>1.0</v>
      </c>
      <c r="J6" s="65">
        <v>2023.0</v>
      </c>
      <c r="K6" s="65" t="s">
        <v>13950</v>
      </c>
      <c r="L6" s="84"/>
      <c r="M6" s="84"/>
      <c r="N6" s="84"/>
    </row>
    <row r="7" ht="14.25" customHeight="1">
      <c r="A7" s="65">
        <v>5.0</v>
      </c>
      <c r="B7" s="65" t="s">
        <v>13945</v>
      </c>
      <c r="C7" s="65">
        <v>4.8410211E7</v>
      </c>
      <c r="D7" s="65" t="s">
        <v>13951</v>
      </c>
      <c r="E7" s="65" t="s">
        <v>141</v>
      </c>
      <c r="F7" s="87">
        <v>2061319.92</v>
      </c>
      <c r="G7" s="87">
        <v>1.662983394E7</v>
      </c>
      <c r="H7" s="87">
        <v>1.869115386E7</v>
      </c>
      <c r="I7" s="65">
        <v>1.0</v>
      </c>
      <c r="J7" s="65">
        <v>2025.0</v>
      </c>
      <c r="K7" s="65" t="s">
        <v>4502</v>
      </c>
      <c r="L7" s="84"/>
      <c r="M7" s="84"/>
      <c r="N7" s="84"/>
    </row>
    <row r="8" ht="14.25" customHeight="1">
      <c r="A8" s="65">
        <v>6.0</v>
      </c>
      <c r="B8" s="65" t="s">
        <v>13945</v>
      </c>
      <c r="C8" s="65">
        <v>5.6199714E7</v>
      </c>
      <c r="D8" s="65" t="s">
        <v>13952</v>
      </c>
      <c r="E8" s="65" t="s">
        <v>141</v>
      </c>
      <c r="F8" s="87">
        <v>4.457936167E7</v>
      </c>
      <c r="G8" s="87">
        <v>3560151.2</v>
      </c>
      <c r="H8" s="87">
        <v>4.813951287E7</v>
      </c>
      <c r="I8" s="65">
        <v>15.0</v>
      </c>
      <c r="J8" s="65">
        <v>2025.0</v>
      </c>
      <c r="K8" s="65" t="s">
        <v>473</v>
      </c>
      <c r="L8" s="84"/>
      <c r="M8" s="84"/>
      <c r="N8" s="84"/>
    </row>
    <row r="9" ht="14.25" customHeight="1">
      <c r="A9" s="65">
        <v>7.0</v>
      </c>
      <c r="B9" s="65" t="s">
        <v>13945</v>
      </c>
      <c r="C9" s="65">
        <v>5.7017436E7</v>
      </c>
      <c r="D9" s="65" t="s">
        <v>13953</v>
      </c>
      <c r="E9" s="65" t="s">
        <v>141</v>
      </c>
      <c r="F9" s="87">
        <v>2652451.8</v>
      </c>
      <c r="G9" s="87">
        <v>2480040.57</v>
      </c>
      <c r="H9" s="87">
        <v>5132492.37</v>
      </c>
      <c r="I9" s="65">
        <v>1.0</v>
      </c>
      <c r="J9" s="65">
        <v>2023.0</v>
      </c>
      <c r="K9" s="65" t="s">
        <v>315</v>
      </c>
      <c r="L9" s="84"/>
      <c r="M9" s="84"/>
      <c r="N9" s="84"/>
    </row>
    <row r="10" ht="14.25" customHeight="1">
      <c r="A10" s="65">
        <v>8.0</v>
      </c>
      <c r="B10" s="65" t="s">
        <v>13945</v>
      </c>
      <c r="C10" s="65">
        <v>7.3056459E7</v>
      </c>
      <c r="D10" s="65" t="s">
        <v>13954</v>
      </c>
      <c r="E10" s="65" t="s">
        <v>141</v>
      </c>
      <c r="F10" s="87">
        <v>1593185.64</v>
      </c>
      <c r="G10" s="87">
        <v>3252200.07</v>
      </c>
      <c r="H10" s="87">
        <v>4845385.71</v>
      </c>
      <c r="I10" s="65">
        <v>1.0</v>
      </c>
      <c r="J10" s="65">
        <v>2024.0</v>
      </c>
      <c r="K10" s="65" t="s">
        <v>13955</v>
      </c>
      <c r="L10" s="84"/>
      <c r="M10" s="84"/>
      <c r="N10" s="84"/>
    </row>
    <row r="11" ht="14.25" customHeight="1">
      <c r="A11" s="65">
        <v>9.0</v>
      </c>
      <c r="B11" s="65" t="s">
        <v>13956</v>
      </c>
      <c r="C11" s="65">
        <v>2102665.0</v>
      </c>
      <c r="D11" s="65" t="s">
        <v>13957</v>
      </c>
      <c r="E11" s="65" t="s">
        <v>141</v>
      </c>
      <c r="F11" s="87">
        <v>7392233.39</v>
      </c>
      <c r="G11" s="87">
        <v>1282765.2</v>
      </c>
      <c r="H11" s="87">
        <v>8674998.59</v>
      </c>
      <c r="I11" s="65">
        <v>4.0</v>
      </c>
      <c r="J11" s="65">
        <v>2025.0</v>
      </c>
      <c r="K11" s="65" t="s">
        <v>4529</v>
      </c>
      <c r="L11" s="84"/>
      <c r="M11" s="84"/>
      <c r="N11" s="84"/>
    </row>
    <row r="12" ht="14.25" customHeight="1">
      <c r="A12" s="65">
        <v>10.0</v>
      </c>
      <c r="B12" s="65" t="s">
        <v>13956</v>
      </c>
      <c r="C12" s="65">
        <v>7277575.0</v>
      </c>
      <c r="D12" s="65" t="s">
        <v>13958</v>
      </c>
      <c r="E12" s="65" t="s">
        <v>141</v>
      </c>
      <c r="F12" s="87">
        <v>1.8235484426E8</v>
      </c>
      <c r="G12" s="87">
        <v>4.326673278E7</v>
      </c>
      <c r="H12" s="87">
        <v>2.2562157704E8</v>
      </c>
      <c r="I12" s="65">
        <v>13.0</v>
      </c>
      <c r="J12" s="65">
        <v>2024.0</v>
      </c>
      <c r="K12" s="65" t="s">
        <v>1438</v>
      </c>
      <c r="L12" s="84"/>
      <c r="M12" s="84"/>
      <c r="N12" s="84"/>
    </row>
    <row r="13" ht="14.25" customHeight="1">
      <c r="A13" s="65">
        <v>11.0</v>
      </c>
      <c r="B13" s="65" t="s">
        <v>13956</v>
      </c>
      <c r="C13" s="65">
        <v>1.1210087E7</v>
      </c>
      <c r="D13" s="65" t="s">
        <v>13959</v>
      </c>
      <c r="E13" s="65" t="s">
        <v>11059</v>
      </c>
      <c r="F13" s="87">
        <v>1.258006881E7</v>
      </c>
      <c r="G13" s="87">
        <v>6092414.15</v>
      </c>
      <c r="H13" s="87">
        <v>1.867248296E7</v>
      </c>
      <c r="I13" s="65">
        <v>7.0</v>
      </c>
      <c r="J13" s="65">
        <v>2023.0</v>
      </c>
      <c r="K13" s="65" t="s">
        <v>1438</v>
      </c>
      <c r="L13" s="84"/>
      <c r="M13" s="84"/>
      <c r="N13" s="84"/>
    </row>
    <row r="14" ht="14.25" customHeight="1">
      <c r="A14" s="65">
        <v>12.0</v>
      </c>
      <c r="B14" s="65" t="s">
        <v>13956</v>
      </c>
      <c r="C14" s="65">
        <v>6.1201034E7</v>
      </c>
      <c r="D14" s="65" t="s">
        <v>13960</v>
      </c>
      <c r="E14" s="65" t="s">
        <v>141</v>
      </c>
      <c r="F14" s="87">
        <v>2052341.54</v>
      </c>
      <c r="G14" s="87">
        <v>2589053.53</v>
      </c>
      <c r="H14" s="87">
        <v>4641395.07</v>
      </c>
      <c r="I14" s="65">
        <v>1.0</v>
      </c>
      <c r="J14" s="65">
        <v>2024.0</v>
      </c>
      <c r="K14" s="65" t="s">
        <v>144</v>
      </c>
      <c r="L14" s="84"/>
      <c r="M14" s="84"/>
      <c r="N14" s="84"/>
    </row>
    <row r="15" ht="14.25" customHeight="1">
      <c r="A15" s="65">
        <v>13.0</v>
      </c>
      <c r="B15" s="65" t="s">
        <v>13961</v>
      </c>
      <c r="C15" s="65">
        <v>2582267.0</v>
      </c>
      <c r="D15" s="65" t="s">
        <v>13962</v>
      </c>
      <c r="E15" s="65" t="s">
        <v>154</v>
      </c>
      <c r="F15" s="87">
        <v>2796515.18</v>
      </c>
      <c r="G15" s="87">
        <v>1681125.18</v>
      </c>
      <c r="H15" s="87">
        <v>4477640.36</v>
      </c>
      <c r="I15" s="65">
        <v>2.0</v>
      </c>
      <c r="J15" s="65">
        <v>2025.0</v>
      </c>
      <c r="K15" s="65" t="s">
        <v>188</v>
      </c>
      <c r="L15" s="84"/>
      <c r="M15" s="84"/>
      <c r="N15" s="84"/>
    </row>
    <row r="16" ht="14.25" customHeight="1">
      <c r="A16" s="65">
        <v>14.0</v>
      </c>
      <c r="B16" s="65" t="s">
        <v>13961</v>
      </c>
      <c r="C16" s="65">
        <v>8262343.0</v>
      </c>
      <c r="D16" s="65" t="s">
        <v>13963</v>
      </c>
      <c r="E16" s="65" t="s">
        <v>141</v>
      </c>
      <c r="F16" s="87">
        <v>3.44952251E7</v>
      </c>
      <c r="G16" s="87">
        <v>9.107855784E7</v>
      </c>
      <c r="H16" s="87">
        <v>1.2557378294E8</v>
      </c>
      <c r="I16" s="65">
        <v>2.0</v>
      </c>
      <c r="J16" s="65">
        <v>2024.0</v>
      </c>
      <c r="K16" s="65" t="s">
        <v>144</v>
      </c>
      <c r="L16" s="84"/>
      <c r="M16" s="84"/>
      <c r="N16" s="84"/>
    </row>
    <row r="17" ht="14.25" customHeight="1">
      <c r="A17" s="65">
        <v>15.0</v>
      </c>
      <c r="B17" s="65" t="s">
        <v>13961</v>
      </c>
      <c r="C17" s="65">
        <v>1.1210087E7</v>
      </c>
      <c r="D17" s="65" t="s">
        <v>13959</v>
      </c>
      <c r="E17" s="65" t="s">
        <v>11059</v>
      </c>
      <c r="F17" s="87">
        <v>1.258006881E7</v>
      </c>
      <c r="G17" s="87">
        <v>6092414.15</v>
      </c>
      <c r="H17" s="87">
        <v>1.867248296E7</v>
      </c>
      <c r="I17" s="65">
        <v>7.0</v>
      </c>
      <c r="J17" s="65">
        <v>2023.0</v>
      </c>
      <c r="K17" s="65" t="s">
        <v>1438</v>
      </c>
      <c r="L17" s="84"/>
      <c r="M17" s="84"/>
      <c r="N17" s="84"/>
    </row>
    <row r="18" ht="14.25" customHeight="1">
      <c r="A18" s="65">
        <v>16.0</v>
      </c>
      <c r="B18" s="65" t="s">
        <v>13961</v>
      </c>
      <c r="C18" s="65">
        <v>4.3606714E7</v>
      </c>
      <c r="D18" s="65" t="s">
        <v>13964</v>
      </c>
      <c r="E18" s="65" t="s">
        <v>141</v>
      </c>
      <c r="F18" s="87">
        <v>3.292710663E7</v>
      </c>
      <c r="G18" s="87">
        <v>3152647.28</v>
      </c>
      <c r="H18" s="87">
        <v>3.607975391E7</v>
      </c>
      <c r="I18" s="65">
        <v>8.0</v>
      </c>
      <c r="J18" s="65">
        <v>2025.0</v>
      </c>
      <c r="K18" s="65" t="s">
        <v>4407</v>
      </c>
      <c r="L18" s="84"/>
      <c r="M18" s="84"/>
      <c r="N18" s="84"/>
    </row>
    <row r="19" ht="14.25" customHeight="1">
      <c r="A19" s="65">
        <v>17.0</v>
      </c>
      <c r="B19" s="65" t="s">
        <v>13961</v>
      </c>
      <c r="C19" s="65">
        <v>5.5334262E7</v>
      </c>
      <c r="D19" s="65" t="s">
        <v>13965</v>
      </c>
      <c r="E19" s="65" t="s">
        <v>141</v>
      </c>
      <c r="F19" s="87">
        <v>2.82793111E7</v>
      </c>
      <c r="G19" s="87">
        <v>3489822.57</v>
      </c>
      <c r="H19" s="87">
        <v>3.176913367E7</v>
      </c>
      <c r="I19" s="65">
        <v>12.0</v>
      </c>
      <c r="J19" s="65">
        <v>2024.0</v>
      </c>
      <c r="K19" s="65" t="s">
        <v>4869</v>
      </c>
      <c r="L19" s="84"/>
      <c r="M19" s="84"/>
      <c r="N19" s="84"/>
    </row>
    <row r="20" ht="14.25" customHeight="1">
      <c r="A20" s="65">
        <v>18.0</v>
      </c>
      <c r="B20" s="65" t="s">
        <v>13966</v>
      </c>
      <c r="C20" s="65">
        <v>28986.0</v>
      </c>
      <c r="D20" s="65" t="s">
        <v>13967</v>
      </c>
      <c r="E20" s="65" t="s">
        <v>141</v>
      </c>
      <c r="F20" s="87">
        <v>1.250231828E7</v>
      </c>
      <c r="G20" s="87">
        <v>8767468.47</v>
      </c>
      <c r="H20" s="87">
        <v>2.126978675E7</v>
      </c>
      <c r="I20" s="65">
        <v>2.0</v>
      </c>
      <c r="J20" s="65">
        <v>2023.0</v>
      </c>
      <c r="K20" s="65" t="s">
        <v>144</v>
      </c>
      <c r="L20" s="84"/>
      <c r="M20" s="84"/>
      <c r="N20" s="84"/>
    </row>
    <row r="21" ht="14.25" customHeight="1">
      <c r="A21" s="65">
        <v>19.0</v>
      </c>
      <c r="B21" s="65" t="s">
        <v>13966</v>
      </c>
      <c r="C21" s="65">
        <v>2591772.0</v>
      </c>
      <c r="D21" s="65" t="s">
        <v>13968</v>
      </c>
      <c r="E21" s="65" t="s">
        <v>154</v>
      </c>
      <c r="F21" s="87">
        <v>5853211.17</v>
      </c>
      <c r="G21" s="87">
        <v>7115472.1</v>
      </c>
      <c r="H21" s="87">
        <v>1.296868327E7</v>
      </c>
      <c r="I21" s="65">
        <v>2.0</v>
      </c>
      <c r="J21" s="65">
        <v>2024.0</v>
      </c>
      <c r="K21" s="65" t="s">
        <v>1438</v>
      </c>
      <c r="L21" s="84"/>
      <c r="M21" s="84"/>
      <c r="N21" s="84"/>
    </row>
    <row r="22" ht="14.25" customHeight="1">
      <c r="A22" s="65">
        <v>20.0</v>
      </c>
      <c r="B22" s="65" t="s">
        <v>13966</v>
      </c>
      <c r="C22" s="65">
        <v>8262343.0</v>
      </c>
      <c r="D22" s="65" t="s">
        <v>13963</v>
      </c>
      <c r="E22" s="65" t="s">
        <v>141</v>
      </c>
      <c r="F22" s="87">
        <v>3.44952251E7</v>
      </c>
      <c r="G22" s="87">
        <v>9.107855784E7</v>
      </c>
      <c r="H22" s="87">
        <v>1.2557378294E8</v>
      </c>
      <c r="I22" s="65">
        <v>2.0</v>
      </c>
      <c r="J22" s="65">
        <v>2024.0</v>
      </c>
      <c r="K22" s="65" t="s">
        <v>144</v>
      </c>
      <c r="L22" s="84"/>
      <c r="M22" s="84"/>
      <c r="N22" s="84"/>
    </row>
    <row r="23" ht="14.25" customHeight="1">
      <c r="A23" s="65">
        <v>21.0</v>
      </c>
      <c r="B23" s="65" t="s">
        <v>13966</v>
      </c>
      <c r="C23" s="65">
        <v>9967852.0</v>
      </c>
      <c r="D23" s="65" t="s">
        <v>13969</v>
      </c>
      <c r="E23" s="65" t="s">
        <v>141</v>
      </c>
      <c r="F23" s="87">
        <v>1.892711693E7</v>
      </c>
      <c r="G23" s="87">
        <v>5387603.84</v>
      </c>
      <c r="H23" s="87">
        <v>2.431472077E7</v>
      </c>
      <c r="I23" s="65">
        <v>2.0</v>
      </c>
      <c r="J23" s="65">
        <v>2025.0</v>
      </c>
      <c r="K23" s="65" t="s">
        <v>5013</v>
      </c>
      <c r="L23" s="84"/>
      <c r="M23" s="84"/>
      <c r="N23" s="84"/>
    </row>
    <row r="24" ht="14.25" customHeight="1">
      <c r="A24" s="65">
        <v>22.0</v>
      </c>
      <c r="B24" s="65" t="s">
        <v>13966</v>
      </c>
      <c r="C24" s="65">
        <v>1.1286404E7</v>
      </c>
      <c r="D24" s="65" t="s">
        <v>13970</v>
      </c>
      <c r="E24" s="65" t="s">
        <v>141</v>
      </c>
      <c r="F24" s="87">
        <v>3607603.05</v>
      </c>
      <c r="G24" s="87">
        <v>7074119.95</v>
      </c>
      <c r="H24" s="87">
        <v>1.0681723E7</v>
      </c>
      <c r="I24" s="65">
        <v>2.0</v>
      </c>
      <c r="J24" s="65">
        <v>2023.0</v>
      </c>
      <c r="K24" s="65" t="s">
        <v>4935</v>
      </c>
      <c r="L24" s="84"/>
      <c r="M24" s="84"/>
      <c r="N24" s="84"/>
    </row>
    <row r="25" ht="14.25" customHeight="1">
      <c r="A25" s="65">
        <v>23.0</v>
      </c>
      <c r="B25" s="65" t="s">
        <v>13966</v>
      </c>
      <c r="C25" s="65">
        <v>1.3574594E7</v>
      </c>
      <c r="D25" s="65" t="s">
        <v>13971</v>
      </c>
      <c r="E25" s="65" t="s">
        <v>141</v>
      </c>
      <c r="F25" s="87">
        <v>7699355.85</v>
      </c>
      <c r="G25" s="87">
        <v>2.808464431E7</v>
      </c>
      <c r="H25" s="87">
        <v>3.578400016E7</v>
      </c>
      <c r="I25" s="65">
        <v>2.0</v>
      </c>
      <c r="J25" s="65">
        <v>2024.0</v>
      </c>
      <c r="K25" s="65" t="s">
        <v>13972</v>
      </c>
      <c r="L25" s="84"/>
      <c r="M25" s="84"/>
      <c r="N25" s="84"/>
    </row>
    <row r="26" ht="14.25" customHeight="1">
      <c r="A26" s="65">
        <v>24.0</v>
      </c>
      <c r="B26" s="65" t="s">
        <v>13966</v>
      </c>
      <c r="C26" s="65">
        <v>3.3163908E7</v>
      </c>
      <c r="D26" s="65" t="s">
        <v>13973</v>
      </c>
      <c r="E26" s="65" t="s">
        <v>141</v>
      </c>
      <c r="F26" s="87">
        <v>4.147013013E7</v>
      </c>
      <c r="G26" s="87">
        <v>2.079939978E7</v>
      </c>
      <c r="H26" s="87">
        <v>6.226952991E7</v>
      </c>
      <c r="I26" s="65">
        <v>4.0</v>
      </c>
      <c r="J26" s="65">
        <v>2025.0</v>
      </c>
      <c r="K26" s="65" t="s">
        <v>13974</v>
      </c>
      <c r="L26" s="84"/>
      <c r="M26" s="84"/>
      <c r="N26" s="84"/>
    </row>
    <row r="27" ht="14.25" customHeight="1">
      <c r="A27" s="65">
        <v>25.0</v>
      </c>
      <c r="B27" s="65" t="s">
        <v>13966</v>
      </c>
      <c r="C27" s="65">
        <v>4.2581413E7</v>
      </c>
      <c r="D27" s="65" t="s">
        <v>13975</v>
      </c>
      <c r="E27" s="65" t="s">
        <v>141</v>
      </c>
      <c r="F27" s="87">
        <v>2368608.0</v>
      </c>
      <c r="G27" s="87">
        <v>5602238.34</v>
      </c>
      <c r="H27" s="87">
        <v>7970846.34</v>
      </c>
      <c r="I27" s="65">
        <v>1.0</v>
      </c>
      <c r="J27" s="65">
        <v>2025.0</v>
      </c>
      <c r="K27" s="65" t="s">
        <v>976</v>
      </c>
      <c r="L27" s="84"/>
      <c r="M27" s="84"/>
      <c r="N27" s="84"/>
    </row>
    <row r="28" ht="14.25" customHeight="1">
      <c r="A28" s="65">
        <v>26.0</v>
      </c>
      <c r="B28" s="65" t="s">
        <v>13966</v>
      </c>
      <c r="C28" s="65">
        <v>4.5913696E7</v>
      </c>
      <c r="D28" s="65" t="s">
        <v>13976</v>
      </c>
      <c r="E28" s="65" t="s">
        <v>141</v>
      </c>
      <c r="F28" s="87">
        <v>2763854.73</v>
      </c>
      <c r="G28" s="87">
        <v>2139046.0</v>
      </c>
      <c r="H28" s="87">
        <v>4902900.73</v>
      </c>
      <c r="I28" s="65">
        <v>1.0</v>
      </c>
      <c r="J28" s="65">
        <v>2023.0</v>
      </c>
      <c r="K28" s="65" t="s">
        <v>13977</v>
      </c>
      <c r="L28" s="84"/>
      <c r="M28" s="84"/>
      <c r="N28" s="84"/>
    </row>
    <row r="29" ht="14.25" customHeight="1">
      <c r="A29" s="65">
        <v>27.0</v>
      </c>
      <c r="B29" s="65" t="s">
        <v>13966</v>
      </c>
      <c r="C29" s="65">
        <v>6.0509239E7</v>
      </c>
      <c r="D29" s="65" t="s">
        <v>13978</v>
      </c>
      <c r="E29" s="65" t="s">
        <v>141</v>
      </c>
      <c r="F29" s="87">
        <v>9.636774306E7</v>
      </c>
      <c r="G29" s="87">
        <v>1.279335484E7</v>
      </c>
      <c r="H29" s="87">
        <v>1.091610979E8</v>
      </c>
      <c r="I29" s="65">
        <v>12.0</v>
      </c>
      <c r="J29" s="65">
        <v>2025.0</v>
      </c>
      <c r="K29" s="65" t="s">
        <v>1438</v>
      </c>
      <c r="L29" s="84"/>
      <c r="M29" s="84"/>
      <c r="N29" s="84"/>
    </row>
    <row r="30" ht="14.25" customHeight="1">
      <c r="A30" s="65">
        <v>28.0</v>
      </c>
      <c r="B30" s="65" t="s">
        <v>13966</v>
      </c>
      <c r="C30" s="65">
        <v>6.1099834E7</v>
      </c>
      <c r="D30" s="65" t="s">
        <v>13979</v>
      </c>
      <c r="E30" s="65" t="s">
        <v>141</v>
      </c>
      <c r="F30" s="87">
        <v>2.925853094E8</v>
      </c>
      <c r="G30" s="87">
        <v>9.50632077E7</v>
      </c>
      <c r="H30" s="87">
        <v>3.876485171E8</v>
      </c>
      <c r="I30" s="65">
        <v>60.0</v>
      </c>
      <c r="J30" s="65">
        <v>2025.0</v>
      </c>
      <c r="K30" s="65" t="s">
        <v>8874</v>
      </c>
      <c r="L30" s="84"/>
      <c r="M30" s="84"/>
      <c r="N30" s="84"/>
    </row>
    <row r="31" ht="14.25" customHeight="1">
      <c r="A31" s="65">
        <v>29.0</v>
      </c>
      <c r="B31" s="65" t="s">
        <v>13966</v>
      </c>
      <c r="C31" s="65">
        <v>6.1189288E7</v>
      </c>
      <c r="D31" s="65" t="s">
        <v>13980</v>
      </c>
      <c r="E31" s="65" t="s">
        <v>141</v>
      </c>
      <c r="F31" s="87">
        <v>1.413858617E7</v>
      </c>
      <c r="G31" s="87">
        <v>1399713.42</v>
      </c>
      <c r="H31" s="87">
        <v>1.553829959E7</v>
      </c>
      <c r="I31" s="65">
        <v>5.0</v>
      </c>
      <c r="J31" s="65">
        <v>2025.0</v>
      </c>
      <c r="K31" s="65" t="s">
        <v>4545</v>
      </c>
      <c r="L31" s="84"/>
      <c r="M31" s="84"/>
      <c r="N31" s="84"/>
    </row>
    <row r="32" ht="14.25" customHeight="1">
      <c r="A32" s="65">
        <v>30.0</v>
      </c>
      <c r="B32" s="65" t="s">
        <v>13966</v>
      </c>
      <c r="C32" s="65">
        <v>6.2691043E7</v>
      </c>
      <c r="D32" s="65" t="s">
        <v>13981</v>
      </c>
      <c r="E32" s="65" t="s">
        <v>141</v>
      </c>
      <c r="F32" s="87">
        <v>1.123714261E7</v>
      </c>
      <c r="G32" s="87">
        <v>1200856.05</v>
      </c>
      <c r="H32" s="87">
        <v>1.243799866E7</v>
      </c>
      <c r="I32" s="65">
        <v>5.0</v>
      </c>
      <c r="J32" s="65">
        <v>2025.0</v>
      </c>
      <c r="K32" s="65" t="s">
        <v>13982</v>
      </c>
      <c r="L32" s="84"/>
      <c r="M32" s="84"/>
      <c r="N32" s="84"/>
    </row>
    <row r="33" ht="14.25" customHeight="1">
      <c r="A33" s="65">
        <v>31.0</v>
      </c>
      <c r="B33" s="65" t="s">
        <v>13966</v>
      </c>
      <c r="C33" s="65">
        <v>8.4591064E7</v>
      </c>
      <c r="D33" s="65" t="s">
        <v>13983</v>
      </c>
      <c r="E33" s="65" t="s">
        <v>141</v>
      </c>
      <c r="F33" s="87">
        <v>2.646540194E7</v>
      </c>
      <c r="G33" s="87">
        <v>6479806.48</v>
      </c>
      <c r="H33" s="87">
        <v>3.294520842E7</v>
      </c>
      <c r="I33" s="65">
        <v>2.0</v>
      </c>
      <c r="J33" s="65">
        <v>2021.0</v>
      </c>
      <c r="K33" s="65" t="s">
        <v>13984</v>
      </c>
      <c r="L33" s="84"/>
      <c r="M33" s="84"/>
      <c r="N33" s="84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3:B33">
    <cfRule type="containsText" dxfId="8" priority="1" operator="containsText" text="Penhora">
      <formula>NOT(ISERROR(SEARCH(("Penhora"),(B3))))</formula>
    </cfRule>
  </conditionalFormatting>
  <conditionalFormatting sqref="B3:B33">
    <cfRule type="containsText" dxfId="5" priority="2" operator="containsText" text="Depósito">
      <formula>NOT(ISERROR(SEARCH(("Depósito"),(B3))))</formula>
    </cfRule>
  </conditionalFormatting>
  <conditionalFormatting sqref="B3:B33">
    <cfRule type="containsText" dxfId="0" priority="3" operator="containsText" text="Carta">
      <formula>NOT(ISERROR(SEARCH(("Carta"),(B3))))</formula>
    </cfRule>
  </conditionalFormatting>
  <conditionalFormatting sqref="B3:B33">
    <cfRule type="containsText" dxfId="2" priority="4" operator="containsText" text="Seg.Garantia">
      <formula>NOT(ISERROR(SEARCH(("Seg.Garantia"),(B3))))</formula>
    </cfRule>
  </conditionalFormatting>
  <dataValidations>
    <dataValidation type="list" allowBlank="1" showErrorMessage="1" sqref="M3:M33">
      <formula1>"Ana Fonseca,Rodrigo Vazquez"</formula1>
    </dataValidation>
    <dataValidation type="list" allowBlank="1" showErrorMessage="1" sqref="L3:L33">
      <formula1>"🆕 Novo,📞 Consulta Cia,📋 Proposta Enviada,🤝 Negociação,✅ Emissão,❌ Perdido,🗑️ Descarte"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22222"/>
    <pageSetUpPr/>
  </sheetPr>
  <sheetViews>
    <sheetView workbookViewId="0"/>
  </sheetViews>
  <sheetFormatPr customHeight="1" defaultColWidth="14.43" defaultRowHeight="15.0"/>
  <cols>
    <col customWidth="1" min="1" max="1" width="51.86"/>
    <col customWidth="1" min="2" max="2" width="20.29"/>
    <col customWidth="1" min="3" max="3" width="24.14"/>
    <col customWidth="1" min="4" max="4" width="18.57"/>
    <col customWidth="1" min="5" max="7" width="20.29"/>
    <col customWidth="1" min="8" max="26" width="8.71"/>
  </cols>
  <sheetData>
    <row r="1" ht="39.75" customHeight="1">
      <c r="A1" s="109" t="s">
        <v>13985</v>
      </c>
      <c r="B1" s="63"/>
      <c r="C1" s="63"/>
      <c r="D1" s="63"/>
      <c r="E1" s="63"/>
      <c r="F1" s="63"/>
      <c r="G1" s="63"/>
    </row>
    <row r="2" ht="14.25" customHeight="1">
      <c r="A2" s="110">
        <f>TODAY()</f>
        <v>46112</v>
      </c>
      <c r="B2" s="3"/>
      <c r="C2" s="3"/>
      <c r="D2" s="3"/>
      <c r="E2" s="3"/>
      <c r="F2" s="3"/>
      <c r="G2" s="3"/>
    </row>
    <row r="3" ht="14.25" customHeight="1"/>
    <row r="4" ht="14.25" customHeight="1">
      <c r="A4" s="111" t="s">
        <v>13986</v>
      </c>
    </row>
    <row r="5" ht="14.25" customHeight="1">
      <c r="A5" s="112" t="s">
        <v>21</v>
      </c>
      <c r="B5" s="112" t="s">
        <v>13987</v>
      </c>
      <c r="C5" s="112" t="s">
        <v>24</v>
      </c>
      <c r="D5" s="112" t="s">
        <v>13988</v>
      </c>
      <c r="E5" s="112" t="s">
        <v>13989</v>
      </c>
      <c r="F5" s="112" t="s">
        <v>13990</v>
      </c>
      <c r="G5" s="112" t="s">
        <v>36</v>
      </c>
      <c r="H5" s="29" t="s">
        <v>13991</v>
      </c>
      <c r="I5" s="29" t="s">
        <v>13992</v>
      </c>
      <c r="J5" s="29" t="s">
        <v>13993</v>
      </c>
    </row>
    <row r="6" ht="14.25" customHeight="1">
      <c r="A6" s="65" t="str">
        <f t="array" ref="A6">IFERROR(_xlws.FILTER(HSTACK('Greenfield — Em Cobrança'!B4:B6696,'Greenfield — Em Cobrança'!X4:X6696,'Greenfield — Em Cobrança'!W4:W6696,'Greenfield — Em Cobrança'!Y4:Y6696,'Greenfield — Em Cobrança'!Z4:Z6696,'Greenfield — Em Cobrança'!AA4:AA6696,'Greenfield — Em Cobrança'!H4:H6696,'Greenfield — Em Cobrança'!AO4:AO6696,'Greenfield — Em Cobrança'!AP4:AP6696,'Greenfield — Em Cobrança'!AQ4:AQ6696),('Greenfield — Em Cobrança'!AB4:AB6696="🔴 Atrasado")),"✅ Nenhum follow-up atrasado!")</f>
        <v>✅ Nenhum follow-up atrasado!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A22" s="113" t="s">
        <v>13994</v>
      </c>
    </row>
    <row r="23" ht="14.25" customHeight="1">
      <c r="A23" s="114" t="s">
        <v>21</v>
      </c>
      <c r="B23" s="114" t="s">
        <v>13987</v>
      </c>
      <c r="C23" s="114" t="s">
        <v>24</v>
      </c>
      <c r="D23" s="114" t="s">
        <v>13988</v>
      </c>
      <c r="E23" s="114" t="s">
        <v>13989</v>
      </c>
      <c r="F23" s="114" t="s">
        <v>13995</v>
      </c>
      <c r="G23" s="114" t="s">
        <v>36</v>
      </c>
      <c r="H23" s="29" t="s">
        <v>13991</v>
      </c>
      <c r="I23" s="29" t="s">
        <v>13992</v>
      </c>
      <c r="J23" s="29" t="s">
        <v>13993</v>
      </c>
    </row>
    <row r="24" ht="14.25" customHeight="1">
      <c r="A24" s="65" t="str">
        <f t="array" ref="A24">IFERROR(_xlws.FILTER(HSTACK('Greenfield — Em Cobrança'!B4:B6696,'Greenfield — Em Cobrança'!X4:X6696,'Greenfield — Em Cobrança'!W4:W6696,'Greenfield — Em Cobrança'!Y4:Y6696,'Greenfield — Em Cobrança'!Z4:Z6696,'Greenfield — Em Cobrança'!AA4:AA6696,'Greenfield — Em Cobrança'!H4:H6696,'Greenfield — Em Cobrança'!AO4:AO6696,'Greenfield — Em Cobrança'!AP4:AP6696,'Greenfield — Em Cobrança'!AQ4:AQ6696),('Greenfield — Em Cobrança'!AB4:AB6696="🟡 Atenção")),"✅ Todos os follow-ups em dia!")</f>
        <v>✅ Todos os follow-ups em dia!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>
      <c r="A40" s="113" t="s">
        <v>13996</v>
      </c>
    </row>
    <row r="41" ht="14.25" customHeight="1">
      <c r="A41" s="28" t="s">
        <v>21</v>
      </c>
      <c r="B41" s="28" t="s">
        <v>13987</v>
      </c>
      <c r="C41" s="28" t="s">
        <v>24</v>
      </c>
      <c r="D41" s="28" t="s">
        <v>99</v>
      </c>
      <c r="E41" s="28" t="s">
        <v>13997</v>
      </c>
      <c r="F41" s="28" t="s">
        <v>36</v>
      </c>
      <c r="H41" s="29" t="s">
        <v>13991</v>
      </c>
      <c r="I41" s="29" t="s">
        <v>13992</v>
      </c>
      <c r="J41" s="29" t="s">
        <v>13993</v>
      </c>
    </row>
    <row r="42" ht="14.25" customHeight="1">
      <c r="A42" s="65" t="str">
        <f t="array" ref="A42">IFERROR(_xlws.FILTER(HSTACK('Greenfield — Em Cobrança'!B4:B6696,'Greenfield — Em Cobrança'!X4:X6696,'Greenfield — Em Cobrança'!W4:W6696,'Greenfield — Em Cobrança'!E4:E6696,'Greenfield — Em Cobrança'!F4:F6696,'Greenfield — Em Cobrança'!H4:H6696,,'Greenfield — Em Cobrança'!AO4:AO6696,'Greenfield — Em Cobrança'!AP4:AP6696,'Greenfield — Em Cobrança'!AQ4:AQ6696),('Greenfield — Em Cobrança'!W4:W6696&lt;&gt;"")*('Greenfield — Em Cobrança'!Y4:Y6696="")*('Greenfield — Em Cobrança'!W4:W6696&lt;&gt;"🗑️ Descarte")*('Greenfield — Em Cobrança'!W4:W6696&lt;&gt;"❌ Perdido")),"✅ Todos os leads no pipeline já foram contatados!")</f>
        <v>✅ Todos os leads no pipeline já foram contatados!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>
      <c r="A58" s="111" t="s">
        <v>13998</v>
      </c>
    </row>
    <row r="59" ht="14.25" customHeight="1">
      <c r="A59" s="112" t="s">
        <v>21</v>
      </c>
      <c r="B59" s="112" t="s">
        <v>13987</v>
      </c>
      <c r="C59" s="112" t="s">
        <v>13999</v>
      </c>
      <c r="D59" s="112" t="s">
        <v>14000</v>
      </c>
      <c r="E59" s="112" t="s">
        <v>36</v>
      </c>
      <c r="F59" s="112" t="s">
        <v>14001</v>
      </c>
      <c r="H59" s="29" t="s">
        <v>13991</v>
      </c>
      <c r="I59" s="29" t="s">
        <v>13992</v>
      </c>
      <c r="J59" s="29" t="s">
        <v>13993</v>
      </c>
    </row>
    <row r="60" ht="14.25" customHeight="1">
      <c r="A60" s="65" t="str">
        <f t="array" ref="A60">IFERROR(_xlws.FILTER(HSTACK('Greenfield — Em Cobrança'!B4:B6696,'Greenfield — Em Cobrança'!X4:X6696,'Greenfield — Em Cobrança'!W4:W6696,'Greenfield — Em Cobrança'!Y4:Y6696,'Greenfield — Em Cobrança'!Z4:Z6696,'Greenfield — Em Cobrança'!AA4:AA6696,'Greenfield — Em Cobrança'!H4:H6696,'Greenfield — Em Cobrança'!AO4:AO6696,'Greenfield — Em Cobrança'!AP4:AP6696,'Greenfield — Em Cobrança'!AQ4:AQ6696),('Greenfield — Em Cobrança'!W4:W6696="📋 Proposta Enviada")*('Greenfield — Em Cobrança'!AA4:AA6696&gt;7)),"✅ Nenhuma proposta pendente!")</f>
        <v>✅ Nenhuma proposta pendente!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22222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57"/>
    <col customWidth="1" min="2" max="9" width="22.29"/>
    <col customWidth="1" min="10" max="26" width="8.71"/>
  </cols>
  <sheetData>
    <row r="1" ht="39.75" customHeight="1">
      <c r="A1" s="109" t="s">
        <v>14002</v>
      </c>
      <c r="B1" s="63"/>
      <c r="C1" s="63"/>
      <c r="D1" s="63"/>
      <c r="E1" s="63"/>
      <c r="F1" s="63"/>
      <c r="G1" s="63"/>
      <c r="H1" s="63"/>
      <c r="I1" s="63"/>
    </row>
    <row r="2" ht="14.25" customHeight="1"/>
    <row r="3" ht="14.25" customHeight="1">
      <c r="A3" s="111" t="s">
        <v>14003</v>
      </c>
    </row>
    <row r="4" ht="14.25" customHeight="1">
      <c r="A4" s="29" t="s">
        <v>14004</v>
      </c>
      <c r="B4" s="29" t="s">
        <v>14005</v>
      </c>
      <c r="C4" s="29" t="s">
        <v>14006</v>
      </c>
      <c r="D4" s="29" t="s">
        <v>14007</v>
      </c>
      <c r="E4" s="29" t="s">
        <v>14008</v>
      </c>
      <c r="F4" s="29" t="s">
        <v>14009</v>
      </c>
      <c r="G4" s="29" t="s">
        <v>33</v>
      </c>
      <c r="H4" s="29" t="s">
        <v>14010</v>
      </c>
      <c r="I4" s="29" t="s">
        <v>34</v>
      </c>
    </row>
    <row r="5" ht="14.25" customHeight="1">
      <c r="A5" s="115" t="s">
        <v>14011</v>
      </c>
      <c r="B5" s="65">
        <f>COUNTIF('Greenfield — Em Cobrança'!X4:X6696,A5)</f>
        <v>0</v>
      </c>
      <c r="C5" s="65">
        <f>COUNTIFS('Greenfield — Em Cobrança'!X4:X6696,A5,'Greenfield — Em Cobrança'!W4:W6696,"📞 Consulta Cia")</f>
        <v>0</v>
      </c>
      <c r="D5" s="65">
        <f>COUNTIFS('Greenfield — Em Cobrança'!X4:X6696,A5,'Greenfield — Em Cobrança'!W4:W6696,"📋 Proposta Enviada")</f>
        <v>0</v>
      </c>
      <c r="E5" s="65">
        <f>COUNTIFS('Greenfield — Em Cobrança'!X4:X6696,A5,'Greenfield — Em Cobrança'!W4:W6696,"🤝 Negociação")</f>
        <v>0</v>
      </c>
      <c r="F5" s="65">
        <f>COUNTIFS('Greenfield — Em Cobrança'!X4:X6696,A5,'Greenfield — Em Cobrança'!W4:W6696,"✅ Emissão")</f>
        <v>0</v>
      </c>
      <c r="G5" s="65">
        <f>COUNTIFS('Greenfield — Em Cobrança'!X4:X6696,A5,'Greenfield — Em Cobrança'!W4:W6696,"❌ Perdido")</f>
        <v>0</v>
      </c>
      <c r="H5" s="88">
        <f>SUMIFS('Greenfield — Em Cobrança'!AD4:AD6696,'Greenfield — Em Cobrança'!X4:X6696,A5,'Greenfield — Em Cobrança'!AC4:AC6696,"&gt;0")</f>
        <v>0</v>
      </c>
      <c r="I5" s="116" t="str">
        <f t="shared" ref="I5:I7" si="1">IF(B5=0,"-",F5/B5)</f>
        <v>-</v>
      </c>
    </row>
    <row r="6" ht="14.25" customHeight="1">
      <c r="A6" s="115" t="s">
        <v>146</v>
      </c>
      <c r="B6" s="65">
        <f>COUNTIF('Greenfield — Em Cobrança'!X4:X6696,A6)</f>
        <v>1</v>
      </c>
      <c r="C6" s="65">
        <f>COUNTIFS('Greenfield — Em Cobrança'!X4:X6696,A6,'Greenfield — Em Cobrança'!W4:W6696,"📞 Consulta Cia")</f>
        <v>0</v>
      </c>
      <c r="D6" s="65">
        <f>COUNTIFS('Greenfield — Em Cobrança'!X4:X6696,A6,'Greenfield — Em Cobrança'!W4:W6696,"📋 Proposta Enviada")</f>
        <v>0</v>
      </c>
      <c r="E6" s="65">
        <f>COUNTIFS('Greenfield — Em Cobrança'!X4:X6696,A6,'Greenfield — Em Cobrança'!W4:W6696,"🤝 Negociação")</f>
        <v>0</v>
      </c>
      <c r="F6" s="65">
        <f>COUNTIFS('Greenfield — Em Cobrança'!X4:X6696,A6,'Greenfield — Em Cobrança'!W4:W6696,"✅ Emissão")</f>
        <v>0</v>
      </c>
      <c r="G6" s="65">
        <f>COUNTIFS('Greenfield — Em Cobrança'!X4:X6696,A6,'Greenfield — Em Cobrança'!W4:W6696,"❌ Perdido")</f>
        <v>0</v>
      </c>
      <c r="H6" s="88">
        <f>SUMIFS('Greenfield — Em Cobrança'!AD4:AD6696,'Greenfield — Em Cobrança'!X4:X6696,A6,'Greenfield — Em Cobrança'!AC4:AC6696,"&gt;0")</f>
        <v>265346.2074</v>
      </c>
      <c r="I6" s="116">
        <f t="shared" si="1"/>
        <v>0</v>
      </c>
    </row>
    <row r="7" ht="14.25" customHeight="1">
      <c r="A7" s="117" t="s">
        <v>87</v>
      </c>
      <c r="B7" s="117">
        <f t="shared" ref="B7:H7" si="2">SUM(B5:B6)</f>
        <v>1</v>
      </c>
      <c r="C7" s="117">
        <f t="shared" si="2"/>
        <v>0</v>
      </c>
      <c r="D7" s="117">
        <f t="shared" si="2"/>
        <v>0</v>
      </c>
      <c r="E7" s="117">
        <f t="shared" si="2"/>
        <v>0</v>
      </c>
      <c r="F7" s="117">
        <f t="shared" si="2"/>
        <v>0</v>
      </c>
      <c r="G7" s="117">
        <f t="shared" si="2"/>
        <v>0</v>
      </c>
      <c r="H7" s="118">
        <f t="shared" si="2"/>
        <v>265346.2074</v>
      </c>
      <c r="I7" s="119">
        <f t="shared" si="1"/>
        <v>0</v>
      </c>
    </row>
    <row r="8" ht="14.25" customHeight="1"/>
    <row r="9" ht="14.25" customHeight="1">
      <c r="A9" s="111" t="s">
        <v>14012</v>
      </c>
    </row>
    <row r="10" ht="14.25" customHeight="1">
      <c r="A10" s="45" t="s">
        <v>14004</v>
      </c>
      <c r="B10" s="46" t="s">
        <v>14013</v>
      </c>
      <c r="C10" s="46" t="s">
        <v>14014</v>
      </c>
      <c r="D10" s="46" t="s">
        <v>14015</v>
      </c>
      <c r="E10" s="46" t="s">
        <v>41</v>
      </c>
    </row>
    <row r="11" ht="14.25" customHeight="1">
      <c r="A11" s="65" t="s">
        <v>14011</v>
      </c>
      <c r="B11" s="88">
        <f>'⚙️ Config'!B5</f>
        <v>500000</v>
      </c>
      <c r="C11" s="88">
        <f>SUMIFS('Greenfield — Em Cobrança'!AD4:AD6696,'Greenfield — Em Cobrança'!X4:X6696,"Ana Fonseca",'Greenfield — Em Cobrança'!W4:W6696,"✅ Emissão")</f>
        <v>0</v>
      </c>
      <c r="D11" s="116">
        <f t="shared" ref="D11:D12" si="3">IF(B11=0,0,C11/B11)</f>
        <v>0</v>
      </c>
      <c r="E11" s="65" t="str">
        <f t="shared" ref="E11:E12" si="4">IF(D11&gt;=1,"✅ Bateu!",IF(D11&gt;=0.7,"🟡 Quase lá","🔴 Abaixo"))</f>
        <v>🔴 Abaixo</v>
      </c>
    </row>
    <row r="12" ht="14.25" customHeight="1">
      <c r="A12" s="65" t="s">
        <v>146</v>
      </c>
      <c r="B12" s="88">
        <f>'⚙️ Config'!B6</f>
        <v>500000</v>
      </c>
      <c r="C12" s="88">
        <f>SUMIFS('Greenfield — Em Cobrança'!AD4:AD6696,'Greenfield — Em Cobrança'!X4:X6696,"Rodrigo Vazquez",'Greenfield — Em Cobrança'!W4:W6696,"✅ Emissão")</f>
        <v>0</v>
      </c>
      <c r="D12" s="116">
        <f t="shared" si="3"/>
        <v>0</v>
      </c>
      <c r="E12" s="65" t="str">
        <f t="shared" si="4"/>
        <v>🔴 Abaixo</v>
      </c>
    </row>
    <row r="13" ht="14.25" customHeight="1"/>
    <row r="14" ht="14.25" customHeight="1">
      <c r="A14" s="111" t="s">
        <v>14016</v>
      </c>
    </row>
    <row r="15" ht="14.25" customHeight="1">
      <c r="A15" s="45" t="s">
        <v>24</v>
      </c>
      <c r="B15" s="46" t="s">
        <v>42</v>
      </c>
      <c r="C15" s="46" t="s">
        <v>14017</v>
      </c>
      <c r="D15" s="46" t="s">
        <v>14018</v>
      </c>
    </row>
    <row r="16" ht="14.25" customHeight="1">
      <c r="A16" s="65" t="s">
        <v>46</v>
      </c>
      <c r="B16" s="65">
        <f>Dashboard!B11</f>
        <v>1</v>
      </c>
      <c r="C16" s="116">
        <f>IF(SUM(B16:B21)=0,"-",B16/SUM(B16:B21))</f>
        <v>1</v>
      </c>
      <c r="D16" s="116">
        <f>IF(B16=0,"-",(B17+B18+B19+B20)/B16)</f>
        <v>0</v>
      </c>
    </row>
    <row r="17" ht="14.25" customHeight="1">
      <c r="A17" s="65" t="s">
        <v>48</v>
      </c>
      <c r="B17" s="65">
        <f>Dashboard!B12</f>
        <v>0</v>
      </c>
      <c r="C17" s="116">
        <f>IF(SUM(B16:B21)=0,"-",B17/SUM(B16:B21))</f>
        <v>0</v>
      </c>
      <c r="D17" s="116" t="str">
        <f>IF(B17=0,"-",(B18+B19+B20)/B17)</f>
        <v>-</v>
      </c>
    </row>
    <row r="18" ht="14.25" customHeight="1">
      <c r="A18" s="65" t="s">
        <v>50</v>
      </c>
      <c r="B18" s="65">
        <f>Dashboard!B13</f>
        <v>0</v>
      </c>
      <c r="C18" s="116">
        <f>IF(SUM(B16:B21)=0,"-",B18/SUM(B16:B21))</f>
        <v>0</v>
      </c>
      <c r="D18" s="116" t="str">
        <f>IF(B18=0,"-",(B19+B20)/B18)</f>
        <v>-</v>
      </c>
    </row>
    <row r="19" ht="14.25" customHeight="1">
      <c r="A19" s="65" t="s">
        <v>52</v>
      </c>
      <c r="B19" s="65">
        <f>Dashboard!B14</f>
        <v>0</v>
      </c>
      <c r="C19" s="116">
        <f>IF(SUM(B16:B21)=0,"-",B19/SUM(B16:B21))</f>
        <v>0</v>
      </c>
      <c r="D19" s="116" t="str">
        <f>IF(B19=0,"-",B20/B19)</f>
        <v>-</v>
      </c>
    </row>
    <row r="20" ht="14.25" customHeight="1">
      <c r="A20" s="65" t="s">
        <v>53</v>
      </c>
      <c r="B20" s="65">
        <f>Dashboard!B15</f>
        <v>0</v>
      </c>
      <c r="C20" s="116">
        <f>IF(SUM(B16:B21)=0,"-",B20/SUM(B16:B21))</f>
        <v>0</v>
      </c>
      <c r="D20" s="65" t="s">
        <v>96</v>
      </c>
    </row>
    <row r="21" ht="14.25" customHeight="1">
      <c r="A21" s="65" t="s">
        <v>54</v>
      </c>
      <c r="B21" s="65">
        <f>Dashboard!B16</f>
        <v>0</v>
      </c>
      <c r="C21" s="116">
        <f>IF(SUM(B16:B21)=0,"-",B21/SUM(B16:B21))</f>
        <v>0</v>
      </c>
      <c r="D21" s="65" t="s">
        <v>96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18.0"/>
    <col customWidth="1" min="3" max="3" width="22.0"/>
    <col customWidth="1" min="4" max="4" width="30.0"/>
    <col customWidth="1" min="5" max="26" width="8.71"/>
  </cols>
  <sheetData>
    <row r="1" ht="27.75" customHeight="1">
      <c r="A1" s="120" t="s">
        <v>14019</v>
      </c>
      <c r="B1" s="38"/>
      <c r="C1" s="38"/>
      <c r="D1" s="39"/>
    </row>
    <row r="2" ht="15.75" customHeight="1">
      <c r="A2" s="121" t="s">
        <v>14020</v>
      </c>
      <c r="B2" s="121"/>
      <c r="C2" s="121"/>
      <c r="D2" s="121"/>
    </row>
    <row r="3" ht="15.75" customHeight="1">
      <c r="A3" s="122" t="s">
        <v>14021</v>
      </c>
      <c r="B3" s="122" t="s">
        <v>14022</v>
      </c>
      <c r="C3" s="122"/>
      <c r="D3" s="122" t="s">
        <v>14023</v>
      </c>
    </row>
    <row r="4" ht="15.75" customHeight="1">
      <c r="A4" s="122" t="s">
        <v>14024</v>
      </c>
      <c r="B4" s="122" t="s">
        <v>14025</v>
      </c>
      <c r="C4" s="122"/>
      <c r="D4" s="122" t="s">
        <v>14026</v>
      </c>
    </row>
    <row r="5" ht="15.75" customHeight="1">
      <c r="A5" s="122" t="s">
        <v>14027</v>
      </c>
      <c r="B5" s="122" t="s">
        <v>14028</v>
      </c>
      <c r="C5" s="122"/>
      <c r="D5" s="122" t="s">
        <v>14029</v>
      </c>
    </row>
    <row r="6" ht="15.75" customHeight="1">
      <c r="A6" s="122" t="s">
        <v>14030</v>
      </c>
      <c r="B6" s="122" t="s">
        <v>14031</v>
      </c>
      <c r="C6" s="122"/>
      <c r="D6" s="122" t="s">
        <v>14032</v>
      </c>
    </row>
    <row r="7" ht="15.75" customHeight="1">
      <c r="A7" s="122" t="s">
        <v>14033</v>
      </c>
      <c r="B7" s="122" t="s">
        <v>14034</v>
      </c>
      <c r="C7" s="122"/>
      <c r="D7" s="122"/>
    </row>
    <row r="8" ht="15.75" customHeight="1">
      <c r="A8" s="122" t="s">
        <v>14035</v>
      </c>
      <c r="B8" s="122" t="s">
        <v>14036</v>
      </c>
      <c r="C8" s="122"/>
      <c r="D8" s="122" t="s">
        <v>14037</v>
      </c>
    </row>
    <row r="9" ht="15.75" customHeight="1">
      <c r="A9" s="122" t="s">
        <v>14038</v>
      </c>
      <c r="B9" s="122" t="s">
        <v>14039</v>
      </c>
      <c r="C9" s="122"/>
      <c r="D9" s="122" t="s">
        <v>14040</v>
      </c>
    </row>
    <row r="10" ht="15.75" customHeight="1">
      <c r="A10" s="122"/>
      <c r="B10" s="122"/>
      <c r="C10" s="122"/>
      <c r="D10" s="122"/>
    </row>
    <row r="11" ht="15.75" customHeight="1">
      <c r="A11" s="121" t="s">
        <v>14041</v>
      </c>
      <c r="B11" s="121"/>
      <c r="C11" s="121"/>
      <c r="D11" s="121"/>
    </row>
    <row r="12" ht="15.75" customHeight="1">
      <c r="A12" s="122" t="s">
        <v>14042</v>
      </c>
      <c r="B12" s="122" t="s">
        <v>14043</v>
      </c>
      <c r="C12" s="122"/>
      <c r="D12" s="122"/>
    </row>
    <row r="13" ht="15.75" customHeight="1">
      <c r="A13" s="122" t="s">
        <v>14044</v>
      </c>
      <c r="B13" s="122" t="s">
        <v>14045</v>
      </c>
      <c r="C13" s="122"/>
      <c r="D13" s="122"/>
    </row>
    <row r="14" ht="15.75" customHeight="1">
      <c r="A14" s="122" t="s">
        <v>14046</v>
      </c>
      <c r="B14" s="122" t="s">
        <v>14047</v>
      </c>
      <c r="C14" s="122"/>
      <c r="D14" s="122"/>
    </row>
    <row r="15" ht="15.75" customHeight="1">
      <c r="A15" s="122"/>
      <c r="B15" s="122"/>
      <c r="C15" s="122"/>
      <c r="D15" s="122"/>
    </row>
    <row r="16" ht="15.75" customHeight="1">
      <c r="A16" s="121" t="s">
        <v>14048</v>
      </c>
      <c r="B16" s="121" t="s">
        <v>14049</v>
      </c>
      <c r="C16" s="121" t="s">
        <v>14050</v>
      </c>
      <c r="D16" s="121" t="s">
        <v>14051</v>
      </c>
    </row>
    <row r="17" ht="15.75" customHeight="1">
      <c r="A17" s="122" t="s">
        <v>14052</v>
      </c>
      <c r="B17" s="122" t="s">
        <v>14053</v>
      </c>
      <c r="C17" s="122" t="s">
        <v>14054</v>
      </c>
      <c r="D17" s="122" t="s">
        <v>14055</v>
      </c>
    </row>
    <row r="18" ht="15.75" customHeight="1">
      <c r="A18" s="122" t="s">
        <v>14056</v>
      </c>
      <c r="B18" s="122" t="s">
        <v>14057</v>
      </c>
      <c r="C18" s="122" t="s">
        <v>14058</v>
      </c>
      <c r="D18" s="122" t="s">
        <v>14059</v>
      </c>
    </row>
    <row r="19" ht="15.75" customHeight="1">
      <c r="A19" s="122" t="s">
        <v>14060</v>
      </c>
      <c r="B19" s="122" t="s">
        <v>14061</v>
      </c>
      <c r="C19" s="122" t="s">
        <v>14062</v>
      </c>
      <c r="D19" s="122" t="s">
        <v>14063</v>
      </c>
    </row>
    <row r="20" ht="15.75" customHeight="1">
      <c r="A20" s="122" t="s">
        <v>14064</v>
      </c>
      <c r="B20" s="122" t="s">
        <v>14065</v>
      </c>
      <c r="C20" s="122" t="s">
        <v>14066</v>
      </c>
      <c r="D20" s="122" t="s">
        <v>14067</v>
      </c>
    </row>
    <row r="21" ht="15.75" customHeight="1">
      <c r="A21" s="122" t="s">
        <v>14068</v>
      </c>
      <c r="B21" s="122" t="s">
        <v>14069</v>
      </c>
      <c r="C21" s="122" t="s">
        <v>14070</v>
      </c>
      <c r="D21" s="122" t="s">
        <v>14071</v>
      </c>
    </row>
    <row r="22" ht="15.75" customHeight="1">
      <c r="A22" s="122" t="s">
        <v>14072</v>
      </c>
      <c r="B22" s="122" t="s">
        <v>14073</v>
      </c>
      <c r="C22" s="122" t="s">
        <v>14074</v>
      </c>
      <c r="D22" s="122" t="s">
        <v>14075</v>
      </c>
    </row>
    <row r="23" ht="15.75" customHeight="1">
      <c r="A23" s="122" t="s">
        <v>14076</v>
      </c>
      <c r="B23" s="122" t="s">
        <v>14077</v>
      </c>
      <c r="C23" s="122" t="s">
        <v>14078</v>
      </c>
      <c r="D23" s="122" t="s">
        <v>14079</v>
      </c>
    </row>
    <row r="24" ht="15.75" customHeight="1">
      <c r="A24" s="122" t="s">
        <v>14080</v>
      </c>
      <c r="B24" s="122" t="s">
        <v>14081</v>
      </c>
      <c r="C24" s="122" t="s">
        <v>14082</v>
      </c>
      <c r="D24" s="122" t="s">
        <v>14083</v>
      </c>
    </row>
    <row r="25" ht="15.75" customHeight="1">
      <c r="A25" s="122"/>
      <c r="B25" s="122"/>
      <c r="C25" s="122"/>
      <c r="D25" s="122"/>
    </row>
    <row r="26" ht="15.75" customHeight="1">
      <c r="A26" s="123" t="s">
        <v>14084</v>
      </c>
      <c r="B26" s="123" t="s">
        <v>14049</v>
      </c>
      <c r="C26" s="123" t="s">
        <v>14085</v>
      </c>
      <c r="D26" s="123"/>
    </row>
    <row r="27" ht="15.75" customHeight="1">
      <c r="A27" s="122" t="s">
        <v>14086</v>
      </c>
      <c r="B27" s="122" t="s">
        <v>14087</v>
      </c>
      <c r="C27" s="122" t="s">
        <v>14088</v>
      </c>
      <c r="D27" s="122"/>
    </row>
    <row r="28" ht="15.75" customHeight="1">
      <c r="A28" s="122" t="s">
        <v>14089</v>
      </c>
      <c r="B28" s="122" t="s">
        <v>14090</v>
      </c>
      <c r="C28" s="122" t="s">
        <v>14091</v>
      </c>
      <c r="D28" s="122"/>
    </row>
    <row r="29" ht="15.75" customHeight="1">
      <c r="A29" s="122" t="s">
        <v>14092</v>
      </c>
      <c r="B29" s="122" t="s">
        <v>14093</v>
      </c>
      <c r="C29" s="122" t="s">
        <v>14094</v>
      </c>
      <c r="D29" s="122"/>
    </row>
    <row r="30" ht="15.75" customHeight="1">
      <c r="A30" s="122" t="s">
        <v>14095</v>
      </c>
      <c r="B30" s="122" t="s">
        <v>14096</v>
      </c>
      <c r="C30" s="122" t="s">
        <v>14097</v>
      </c>
      <c r="D30" s="122"/>
    </row>
    <row r="31" ht="15.75" customHeight="1">
      <c r="A31" s="122" t="s">
        <v>14098</v>
      </c>
      <c r="B31" s="122" t="s">
        <v>14099</v>
      </c>
      <c r="C31" s="122" t="s">
        <v>14100</v>
      </c>
      <c r="D31" s="122"/>
    </row>
    <row r="32" ht="15.75" customHeight="1">
      <c r="A32" s="122" t="s">
        <v>14101</v>
      </c>
      <c r="B32" s="122" t="s">
        <v>14102</v>
      </c>
      <c r="C32" s="122" t="s">
        <v>14103</v>
      </c>
      <c r="D32" s="122"/>
    </row>
    <row r="33" ht="15.75" customHeight="1">
      <c r="A33" s="122"/>
      <c r="B33" s="122"/>
      <c r="C33" s="122"/>
      <c r="D33" s="122"/>
    </row>
    <row r="34" ht="15.75" customHeight="1">
      <c r="A34" s="121" t="s">
        <v>14104</v>
      </c>
      <c r="B34" s="121" t="s">
        <v>14105</v>
      </c>
      <c r="C34" s="121"/>
      <c r="D34" s="121"/>
    </row>
    <row r="35" ht="15.75" customHeight="1">
      <c r="A35" s="122" t="s">
        <v>14106</v>
      </c>
      <c r="B35" s="122" t="s">
        <v>14107</v>
      </c>
      <c r="C35" s="122"/>
      <c r="D35" s="122" t="s">
        <v>14108</v>
      </c>
    </row>
    <row r="36" ht="15.75" customHeight="1">
      <c r="A36" s="122" t="s">
        <v>14109</v>
      </c>
      <c r="B36" s="122" t="s">
        <v>14110</v>
      </c>
      <c r="C36" s="122"/>
      <c r="D36" s="122" t="s">
        <v>14111</v>
      </c>
    </row>
    <row r="37" ht="15.75" customHeight="1">
      <c r="A37" s="122" t="s">
        <v>14112</v>
      </c>
      <c r="B37" s="122" t="s">
        <v>14113</v>
      </c>
      <c r="C37" s="122"/>
      <c r="D37" s="122" t="s">
        <v>14114</v>
      </c>
    </row>
    <row r="38" ht="15.75" customHeight="1">
      <c r="A38" s="122" t="s">
        <v>14115</v>
      </c>
      <c r="B38" s="122" t="s">
        <v>14116</v>
      </c>
      <c r="C38" s="122"/>
      <c r="D38" s="122" t="s">
        <v>14117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3C3C"/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3" width="24.14"/>
    <col customWidth="1" min="4" max="26" width="8.71"/>
  </cols>
  <sheetData>
    <row r="1" ht="39.75" customHeight="1">
      <c r="A1" s="109" t="s">
        <v>14118</v>
      </c>
      <c r="B1" s="63"/>
      <c r="C1" s="63"/>
    </row>
    <row r="2" ht="14.25" customHeight="1"/>
    <row r="3" ht="14.25" customHeight="1">
      <c r="A3" s="124" t="s">
        <v>14119</v>
      </c>
    </row>
    <row r="4" ht="14.25" customHeight="1">
      <c r="A4" s="45" t="s">
        <v>14120</v>
      </c>
      <c r="B4" s="45" t="s">
        <v>14013</v>
      </c>
      <c r="C4" s="45" t="s">
        <v>41</v>
      </c>
    </row>
    <row r="5" ht="14.25" customHeight="1">
      <c r="A5" s="65" t="s">
        <v>14011</v>
      </c>
      <c r="B5" s="88">
        <v>500000.0</v>
      </c>
      <c r="C5" s="84" t="s">
        <v>14121</v>
      </c>
    </row>
    <row r="6" ht="14.25" customHeight="1">
      <c r="A6" s="65" t="s">
        <v>146</v>
      </c>
      <c r="B6" s="88">
        <v>500000.0</v>
      </c>
      <c r="C6" s="84" t="s">
        <v>14121</v>
      </c>
    </row>
    <row r="7" ht="14.25" customHeight="1"/>
    <row r="8" ht="14.25" customHeight="1">
      <c r="A8" s="124" t="s">
        <v>14122</v>
      </c>
    </row>
    <row r="9" ht="14.25" customHeight="1">
      <c r="A9" s="45" t="s">
        <v>14123</v>
      </c>
      <c r="B9" s="46" t="s">
        <v>60</v>
      </c>
    </row>
    <row r="10" ht="14.25" customHeight="1">
      <c r="A10" s="125" t="s">
        <v>14124</v>
      </c>
      <c r="B10" s="126">
        <v>0.0075</v>
      </c>
    </row>
    <row r="11" ht="14.25" customHeight="1">
      <c r="A11" s="65" t="s">
        <v>14125</v>
      </c>
      <c r="B11" s="84">
        <v>5.0</v>
      </c>
    </row>
    <row r="12" ht="14.25" customHeight="1">
      <c r="A12" s="65" t="s">
        <v>14126</v>
      </c>
      <c r="B12" s="116">
        <f>B29</f>
        <v>0.3</v>
      </c>
    </row>
    <row r="13" ht="14.25" customHeight="1">
      <c r="A13" s="127"/>
      <c r="B13" s="128" t="s">
        <v>14127</v>
      </c>
    </row>
    <row r="14" ht="14.25" customHeight="1"/>
    <row r="15" ht="14.25" customHeight="1"/>
    <row r="16" ht="14.25" customHeight="1"/>
    <row r="17" ht="14.25" customHeight="1">
      <c r="A17" s="124" t="s">
        <v>14128</v>
      </c>
    </row>
    <row r="18" ht="14.25" customHeight="1">
      <c r="A18" s="45" t="s">
        <v>24</v>
      </c>
      <c r="B18" s="45" t="s">
        <v>14129</v>
      </c>
      <c r="C18" s="45" t="s">
        <v>14130</v>
      </c>
    </row>
    <row r="19" ht="14.25" customHeight="1">
      <c r="A19" s="65" t="s">
        <v>46</v>
      </c>
      <c r="B19" s="65">
        <v>3.0</v>
      </c>
      <c r="C19" s="65" t="s">
        <v>14131</v>
      </c>
    </row>
    <row r="20" ht="14.25" customHeight="1">
      <c r="A20" s="65" t="s">
        <v>48</v>
      </c>
      <c r="B20" s="65">
        <v>5.0</v>
      </c>
      <c r="C20" s="65" t="s">
        <v>14132</v>
      </c>
    </row>
    <row r="21" ht="14.25" customHeight="1">
      <c r="A21" s="65" t="s">
        <v>50</v>
      </c>
      <c r="B21" s="65">
        <v>7.0</v>
      </c>
      <c r="C21" s="65" t="s">
        <v>14133</v>
      </c>
    </row>
    <row r="22" ht="14.25" customHeight="1">
      <c r="A22" s="65" t="s">
        <v>52</v>
      </c>
      <c r="B22" s="65">
        <v>5.0</v>
      </c>
      <c r="C22" s="65" t="s">
        <v>14134</v>
      </c>
    </row>
    <row r="23" ht="14.25" customHeight="1">
      <c r="A23" s="65" t="s">
        <v>53</v>
      </c>
      <c r="B23" s="65">
        <v>30.0</v>
      </c>
      <c r="C23" s="65" t="s">
        <v>14135</v>
      </c>
    </row>
    <row r="24" ht="14.25" customHeight="1">
      <c r="A24" s="65" t="s">
        <v>54</v>
      </c>
      <c r="B24" s="65">
        <v>90.0</v>
      </c>
      <c r="C24" s="65" t="s">
        <v>14136</v>
      </c>
    </row>
    <row r="25" ht="14.25" customHeight="1">
      <c r="A25" s="65" t="s">
        <v>55</v>
      </c>
      <c r="B25" s="65">
        <v>0.0</v>
      </c>
      <c r="C25" s="65" t="s">
        <v>14137</v>
      </c>
    </row>
    <row r="26" ht="14.25" customHeight="1"/>
    <row r="27" ht="14.25" customHeight="1">
      <c r="A27" s="124" t="s">
        <v>14138</v>
      </c>
    </row>
    <row r="28" ht="14.25" customHeight="1">
      <c r="A28" s="45" t="s">
        <v>14123</v>
      </c>
      <c r="B28" s="45" t="s">
        <v>60</v>
      </c>
    </row>
    <row r="29" ht="14.25" customHeight="1">
      <c r="A29" s="65" t="s">
        <v>14139</v>
      </c>
      <c r="B29" s="116">
        <v>0.3</v>
      </c>
    </row>
    <row r="30" ht="14.25" customHeight="1">
      <c r="A30" s="65" t="s">
        <v>14140</v>
      </c>
      <c r="B30" s="116">
        <v>0.05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4.71"/>
    <col customWidth="1" min="3" max="3" width="46.29"/>
    <col customWidth="1" min="4" max="4" width="37.0"/>
    <col customWidth="1" min="5" max="5" width="64.71"/>
    <col customWidth="1" min="6" max="6" width="46.29"/>
    <col customWidth="1" min="7" max="26" width="8.71"/>
  </cols>
  <sheetData>
    <row r="1" ht="14.25" customHeight="1">
      <c r="A1" s="129" t="s">
        <v>14141</v>
      </c>
      <c r="B1" s="129" t="s">
        <v>14142</v>
      </c>
      <c r="C1" s="129" t="s">
        <v>14143</v>
      </c>
      <c r="D1" s="129" t="s">
        <v>14144</v>
      </c>
      <c r="E1" s="129" t="s">
        <v>14145</v>
      </c>
      <c r="F1" s="129" t="s">
        <v>14146</v>
      </c>
    </row>
    <row r="2" ht="14.25" customHeight="1">
      <c r="A2" s="65">
        <v>1.0</v>
      </c>
      <c r="B2" s="85">
        <v>46106.0</v>
      </c>
      <c r="C2" s="65" t="s">
        <v>14147</v>
      </c>
      <c r="D2" s="65" t="s">
        <v>14148</v>
      </c>
      <c r="E2" s="65" t="s">
        <v>14149</v>
      </c>
      <c r="F2" s="65" t="s">
        <v>14150</v>
      </c>
    </row>
    <row r="3" ht="14.25" customHeight="1">
      <c r="A3" s="65">
        <v>2.0</v>
      </c>
      <c r="B3" s="85">
        <v>46106.0</v>
      </c>
      <c r="C3" s="65" t="s">
        <v>14151</v>
      </c>
      <c r="D3" s="65" t="s">
        <v>14152</v>
      </c>
      <c r="E3" s="65" t="s">
        <v>14153</v>
      </c>
      <c r="F3" s="65" t="s">
        <v>14154</v>
      </c>
    </row>
    <row r="4" ht="14.25" customHeight="1">
      <c r="A4" s="65">
        <v>3.0</v>
      </c>
      <c r="B4" s="85">
        <v>46106.0</v>
      </c>
      <c r="C4" s="65" t="s">
        <v>14155</v>
      </c>
      <c r="D4" s="65" t="s">
        <v>14156</v>
      </c>
      <c r="E4" s="65" t="s">
        <v>14157</v>
      </c>
      <c r="F4" s="65" t="s">
        <v>14158</v>
      </c>
    </row>
    <row r="5" ht="14.25" customHeight="1">
      <c r="A5" s="65">
        <v>5.0</v>
      </c>
      <c r="B5" s="85">
        <v>46106.0</v>
      </c>
      <c r="C5" s="65" t="s">
        <v>14159</v>
      </c>
      <c r="D5" s="65" t="s">
        <v>14160</v>
      </c>
      <c r="E5" s="65" t="s">
        <v>14161</v>
      </c>
      <c r="F5" s="65" t="s">
        <v>14162</v>
      </c>
    </row>
    <row r="6" ht="14.25" customHeight="1">
      <c r="A6" s="65">
        <v>6.0</v>
      </c>
      <c r="B6" s="85">
        <v>46106.0</v>
      </c>
      <c r="C6" s="65" t="s">
        <v>14163</v>
      </c>
      <c r="D6" s="65" t="s">
        <v>14164</v>
      </c>
      <c r="E6" s="65" t="s">
        <v>14165</v>
      </c>
      <c r="F6" s="65" t="s">
        <v>14166</v>
      </c>
    </row>
    <row r="7" ht="14.25" customHeight="1">
      <c r="A7" s="65">
        <v>7.0</v>
      </c>
      <c r="B7" s="85">
        <v>46106.0</v>
      </c>
      <c r="C7" s="65" t="s">
        <v>14167</v>
      </c>
      <c r="D7" s="65" t="s">
        <v>14168</v>
      </c>
      <c r="E7" s="65" t="s">
        <v>14169</v>
      </c>
      <c r="F7" s="65" t="s">
        <v>14170</v>
      </c>
    </row>
    <row r="8" ht="14.25" customHeight="1">
      <c r="A8" s="65">
        <v>8.0</v>
      </c>
      <c r="B8" s="85">
        <v>46106.0</v>
      </c>
      <c r="C8" s="65" t="s">
        <v>14171</v>
      </c>
      <c r="D8" s="65" t="s">
        <v>14172</v>
      </c>
      <c r="E8" s="65" t="s">
        <v>14173</v>
      </c>
      <c r="F8" s="65" t="s">
        <v>14174</v>
      </c>
    </row>
    <row r="9" ht="14.25" customHeight="1">
      <c r="A9" s="65">
        <v>9.0</v>
      </c>
      <c r="B9" s="85">
        <v>46106.0</v>
      </c>
      <c r="C9" s="65" t="s">
        <v>14175</v>
      </c>
      <c r="D9" s="65" t="s">
        <v>14176</v>
      </c>
      <c r="E9" s="65" t="s">
        <v>14177</v>
      </c>
      <c r="F9" s="65" t="s">
        <v>14178</v>
      </c>
    </row>
    <row r="10" ht="14.25" customHeight="1">
      <c r="A10" s="65">
        <v>10.0</v>
      </c>
      <c r="B10" s="85">
        <v>46106.0</v>
      </c>
      <c r="C10" s="65" t="s">
        <v>14179</v>
      </c>
      <c r="D10" s="65" t="s">
        <v>14180</v>
      </c>
      <c r="E10" s="65" t="s">
        <v>14181</v>
      </c>
      <c r="F10" s="65" t="s">
        <v>14182</v>
      </c>
    </row>
    <row r="11" ht="14.25" customHeight="1">
      <c r="A11" s="65">
        <v>11.0</v>
      </c>
      <c r="B11" s="85">
        <v>46106.0</v>
      </c>
      <c r="C11" s="65" t="s">
        <v>14183</v>
      </c>
      <c r="D11" s="65" t="s">
        <v>14184</v>
      </c>
      <c r="E11" s="65" t="s">
        <v>14185</v>
      </c>
      <c r="F11" s="65" t="s">
        <v>14186</v>
      </c>
    </row>
    <row r="12" ht="14.25" customHeight="1">
      <c r="A12" s="65">
        <v>12.0</v>
      </c>
      <c r="B12" s="85">
        <v>46106.0</v>
      </c>
      <c r="C12" s="65" t="s">
        <v>14187</v>
      </c>
      <c r="D12" s="65" t="s">
        <v>14188</v>
      </c>
      <c r="E12" s="65" t="s">
        <v>14189</v>
      </c>
      <c r="F12" s="65" t="s">
        <v>14190</v>
      </c>
    </row>
    <row r="13" ht="14.25" customHeight="1">
      <c r="A13" s="65">
        <v>13.0</v>
      </c>
      <c r="B13" s="85">
        <v>46106.0</v>
      </c>
      <c r="C13" s="65" t="s">
        <v>14191</v>
      </c>
      <c r="D13" s="65" t="s">
        <v>14192</v>
      </c>
      <c r="E13" s="65" t="s">
        <v>14193</v>
      </c>
      <c r="F13" s="65" t="s">
        <v>14194</v>
      </c>
    </row>
    <row r="14" ht="14.25" customHeight="1">
      <c r="A14" s="65">
        <v>14.0</v>
      </c>
      <c r="B14" s="65" t="s">
        <v>14195</v>
      </c>
      <c r="C14" s="65" t="s">
        <v>14196</v>
      </c>
      <c r="D14" s="65" t="s">
        <v>14197</v>
      </c>
      <c r="E14" s="65" t="s">
        <v>14198</v>
      </c>
      <c r="F14" s="65" t="s">
        <v>14199</v>
      </c>
    </row>
    <row r="15" ht="14.25" customHeight="1">
      <c r="A15" s="65">
        <v>15.0</v>
      </c>
      <c r="B15" s="65" t="s">
        <v>14195</v>
      </c>
      <c r="C15" s="65" t="s">
        <v>14200</v>
      </c>
      <c r="D15" s="65" t="s">
        <v>14201</v>
      </c>
      <c r="E15" s="65" t="s">
        <v>14202</v>
      </c>
      <c r="F15" s="65" t="s">
        <v>14203</v>
      </c>
    </row>
    <row r="16" ht="14.25" customHeight="1">
      <c r="A16" s="65">
        <v>16.0</v>
      </c>
      <c r="B16" s="65" t="s">
        <v>14204</v>
      </c>
      <c r="C16" s="65" t="s">
        <v>14205</v>
      </c>
      <c r="D16" s="65" t="s">
        <v>14206</v>
      </c>
      <c r="E16" s="65" t="s">
        <v>14207</v>
      </c>
      <c r="F16" s="65" t="s">
        <v>14208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9D9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48.0"/>
    <col customWidth="1" min="3" max="3" width="5.0"/>
    <col customWidth="1" min="4" max="4" width="18.0"/>
    <col customWidth="1" min="5" max="5" width="8.0"/>
    <col customWidth="1" min="6" max="6" width="18.0"/>
    <col customWidth="1" min="7" max="7" width="8.0"/>
    <col customWidth="1" min="8" max="8" width="18.0"/>
    <col customWidth="1" min="9" max="9" width="10.0"/>
    <col customWidth="1" min="10" max="10" width="45.0"/>
    <col customWidth="1" min="11" max="26" width="8.71"/>
  </cols>
  <sheetData>
    <row r="1" ht="24.0" customHeight="1">
      <c r="A1" s="130" t="s">
        <v>14209</v>
      </c>
      <c r="B1" s="38"/>
      <c r="C1" s="38"/>
      <c r="D1" s="38"/>
      <c r="E1" s="38"/>
      <c r="F1" s="38"/>
      <c r="G1" s="38"/>
      <c r="H1" s="38"/>
      <c r="I1" s="38"/>
      <c r="J1" s="39"/>
    </row>
    <row r="2" ht="30.0" customHeight="1">
      <c r="A2" s="131" t="s">
        <v>100</v>
      </c>
      <c r="B2" s="131" t="s">
        <v>21</v>
      </c>
      <c r="C2" s="131" t="s">
        <v>99</v>
      </c>
      <c r="D2" s="131" t="s">
        <v>13939</v>
      </c>
      <c r="E2" s="131" t="s">
        <v>13942</v>
      </c>
      <c r="F2" s="131" t="s">
        <v>14210</v>
      </c>
      <c r="G2" s="131" t="s">
        <v>14211</v>
      </c>
      <c r="H2" s="131" t="s">
        <v>13941</v>
      </c>
      <c r="I2" s="131" t="s">
        <v>105</v>
      </c>
      <c r="J2" s="131" t="s">
        <v>13943</v>
      </c>
    </row>
    <row r="3" ht="15.0" customHeight="1">
      <c r="A3" s="98" t="s">
        <v>14212</v>
      </c>
      <c r="B3" s="99" t="s">
        <v>13946</v>
      </c>
      <c r="C3" s="98" t="s">
        <v>141</v>
      </c>
      <c r="D3" s="132">
        <v>1.04950705E8</v>
      </c>
      <c r="E3" s="98">
        <v>25.0</v>
      </c>
      <c r="F3" s="132">
        <v>1.918911876E7</v>
      </c>
      <c r="G3" s="98">
        <v>3.0</v>
      </c>
      <c r="H3" s="132">
        <v>1.2413982376E8</v>
      </c>
      <c r="I3" s="98">
        <v>2025.0</v>
      </c>
      <c r="J3" s="98" t="s">
        <v>9084</v>
      </c>
    </row>
    <row r="4" ht="15.0" customHeight="1">
      <c r="A4" s="133" t="s">
        <v>14213</v>
      </c>
      <c r="B4" s="134" t="s">
        <v>13947</v>
      </c>
      <c r="C4" s="133" t="s">
        <v>141</v>
      </c>
      <c r="D4" s="135">
        <v>1.748379262E7</v>
      </c>
      <c r="E4" s="133">
        <v>4.0</v>
      </c>
      <c r="F4" s="135">
        <v>8.182530622E7</v>
      </c>
      <c r="G4" s="133">
        <v>2.0</v>
      </c>
      <c r="H4" s="135">
        <v>9.930909884E7</v>
      </c>
      <c r="I4" s="133">
        <v>2024.0</v>
      </c>
      <c r="J4" s="133" t="s">
        <v>1438</v>
      </c>
    </row>
    <row r="5" ht="15.0" customHeight="1">
      <c r="A5" s="98" t="s">
        <v>14214</v>
      </c>
      <c r="B5" s="99" t="s">
        <v>13948</v>
      </c>
      <c r="C5" s="98" t="s">
        <v>141</v>
      </c>
      <c r="D5" s="132">
        <v>1.806132501E7</v>
      </c>
      <c r="E5" s="98">
        <v>7.0</v>
      </c>
      <c r="F5" s="132">
        <v>3927100.02</v>
      </c>
      <c r="G5" s="98">
        <v>3.0</v>
      </c>
      <c r="H5" s="132">
        <v>2.198842503E7</v>
      </c>
      <c r="I5" s="98">
        <v>2023.0</v>
      </c>
      <c r="J5" s="98" t="s">
        <v>4532</v>
      </c>
    </row>
    <row r="6" ht="15.0" customHeight="1">
      <c r="A6" s="133" t="s">
        <v>14215</v>
      </c>
      <c r="B6" s="134" t="s">
        <v>13949</v>
      </c>
      <c r="C6" s="133" t="s">
        <v>141</v>
      </c>
      <c r="D6" s="135">
        <v>5539175.74</v>
      </c>
      <c r="E6" s="133">
        <v>1.0</v>
      </c>
      <c r="F6" s="135">
        <v>1.851451757E7</v>
      </c>
      <c r="G6" s="133">
        <v>2.0</v>
      </c>
      <c r="H6" s="135">
        <v>2.405369331E7</v>
      </c>
      <c r="I6" s="133">
        <v>2023.0</v>
      </c>
      <c r="J6" s="133" t="s">
        <v>13950</v>
      </c>
    </row>
    <row r="7" ht="15.0" customHeight="1">
      <c r="A7" s="98" t="s">
        <v>14216</v>
      </c>
      <c r="B7" s="99" t="s">
        <v>13951</v>
      </c>
      <c r="C7" s="98" t="s">
        <v>141</v>
      </c>
      <c r="D7" s="132">
        <v>2061319.92</v>
      </c>
      <c r="E7" s="98">
        <v>1.0</v>
      </c>
      <c r="F7" s="132">
        <v>1.662983394E7</v>
      </c>
      <c r="G7" s="98">
        <v>3.0</v>
      </c>
      <c r="H7" s="132">
        <v>1.869115386E7</v>
      </c>
      <c r="I7" s="98">
        <v>2025.0</v>
      </c>
      <c r="J7" s="98" t="s">
        <v>4502</v>
      </c>
    </row>
    <row r="8" ht="15.0" customHeight="1">
      <c r="A8" s="133" t="s">
        <v>14217</v>
      </c>
      <c r="B8" s="134" t="s">
        <v>13952</v>
      </c>
      <c r="C8" s="133" t="s">
        <v>141</v>
      </c>
      <c r="D8" s="135">
        <v>4.457936167E7</v>
      </c>
      <c r="E8" s="133">
        <v>15.0</v>
      </c>
      <c r="F8" s="135">
        <v>3560151.2</v>
      </c>
      <c r="G8" s="133">
        <v>1.0</v>
      </c>
      <c r="H8" s="135">
        <v>4.813951287E7</v>
      </c>
      <c r="I8" s="133">
        <v>2025.0</v>
      </c>
      <c r="J8" s="133" t="s">
        <v>473</v>
      </c>
    </row>
    <row r="9" ht="15.0" customHeight="1">
      <c r="A9" s="98" t="s">
        <v>14218</v>
      </c>
      <c r="B9" s="99" t="s">
        <v>13953</v>
      </c>
      <c r="C9" s="98" t="s">
        <v>141</v>
      </c>
      <c r="D9" s="132">
        <v>2652451.8</v>
      </c>
      <c r="E9" s="98">
        <v>1.0</v>
      </c>
      <c r="F9" s="132">
        <v>2480040.57</v>
      </c>
      <c r="G9" s="98">
        <v>1.0</v>
      </c>
      <c r="H9" s="132">
        <v>5132492.37</v>
      </c>
      <c r="I9" s="98">
        <v>2023.0</v>
      </c>
      <c r="J9" s="98" t="s">
        <v>315</v>
      </c>
    </row>
    <row r="10" ht="15.0" customHeight="1">
      <c r="A10" s="133" t="s">
        <v>14219</v>
      </c>
      <c r="B10" s="134" t="s">
        <v>13954</v>
      </c>
      <c r="C10" s="133" t="s">
        <v>141</v>
      </c>
      <c r="D10" s="135">
        <v>1593185.64</v>
      </c>
      <c r="E10" s="133">
        <v>1.0</v>
      </c>
      <c r="F10" s="135">
        <v>3252200.07</v>
      </c>
      <c r="G10" s="133">
        <v>2.0</v>
      </c>
      <c r="H10" s="135">
        <v>4845385.71</v>
      </c>
      <c r="I10" s="133">
        <v>2024.0</v>
      </c>
      <c r="J10" s="133" t="s">
        <v>13955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9D9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48.0"/>
    <col customWidth="1" min="3" max="3" width="5.0"/>
    <col customWidth="1" min="4" max="4" width="18.0"/>
    <col customWidth="1" min="5" max="5" width="8.0"/>
    <col customWidth="1" min="6" max="6" width="18.0"/>
    <col customWidth="1" min="7" max="7" width="8.0"/>
    <col customWidth="1" min="8" max="8" width="18.0"/>
    <col customWidth="1" min="9" max="9" width="10.0"/>
    <col customWidth="1" min="10" max="10" width="45.0"/>
    <col customWidth="1" min="11" max="26" width="8.71"/>
  </cols>
  <sheetData>
    <row r="1" ht="24.0" customHeight="1">
      <c r="A1" s="136" t="s">
        <v>14220</v>
      </c>
      <c r="B1" s="38"/>
      <c r="C1" s="38"/>
      <c r="D1" s="38"/>
      <c r="E1" s="38"/>
      <c r="F1" s="38"/>
      <c r="G1" s="38"/>
      <c r="H1" s="38"/>
      <c r="I1" s="38"/>
      <c r="J1" s="39"/>
    </row>
    <row r="2" ht="30.0" customHeight="1">
      <c r="A2" s="137" t="s">
        <v>100</v>
      </c>
      <c r="B2" s="137" t="s">
        <v>21</v>
      </c>
      <c r="C2" s="137" t="s">
        <v>99</v>
      </c>
      <c r="D2" s="137" t="s">
        <v>13939</v>
      </c>
      <c r="E2" s="137" t="s">
        <v>13942</v>
      </c>
      <c r="F2" s="137" t="s">
        <v>14210</v>
      </c>
      <c r="G2" s="137" t="s">
        <v>14211</v>
      </c>
      <c r="H2" s="137" t="s">
        <v>13941</v>
      </c>
      <c r="I2" s="137" t="s">
        <v>105</v>
      </c>
      <c r="J2" s="137" t="s">
        <v>13943</v>
      </c>
    </row>
    <row r="3" ht="15.0" customHeight="1">
      <c r="A3" s="98" t="s">
        <v>14221</v>
      </c>
      <c r="B3" s="99" t="s">
        <v>13957</v>
      </c>
      <c r="C3" s="98" t="s">
        <v>141</v>
      </c>
      <c r="D3" s="132">
        <v>7392233.39</v>
      </c>
      <c r="E3" s="98">
        <v>4.0</v>
      </c>
      <c r="F3" s="132">
        <v>1282765.2</v>
      </c>
      <c r="G3" s="98">
        <v>1.0</v>
      </c>
      <c r="H3" s="132">
        <v>8674998.59</v>
      </c>
      <c r="I3" s="98">
        <v>2025.0</v>
      </c>
      <c r="J3" s="98" t="s">
        <v>4529</v>
      </c>
    </row>
    <row r="4" ht="15.0" customHeight="1">
      <c r="A4" s="138" t="s">
        <v>14222</v>
      </c>
      <c r="B4" s="139" t="s">
        <v>13958</v>
      </c>
      <c r="C4" s="138" t="s">
        <v>141</v>
      </c>
      <c r="D4" s="140">
        <v>1.8235484426E8</v>
      </c>
      <c r="E4" s="138">
        <v>13.0</v>
      </c>
      <c r="F4" s="140">
        <v>4.326673278E7</v>
      </c>
      <c r="G4" s="138">
        <v>1.0</v>
      </c>
      <c r="H4" s="140">
        <v>2.2562157704E8</v>
      </c>
      <c r="I4" s="138">
        <v>2024.0</v>
      </c>
      <c r="J4" s="138" t="s">
        <v>1438</v>
      </c>
    </row>
    <row r="5" ht="15.0" customHeight="1">
      <c r="A5" s="98" t="s">
        <v>14223</v>
      </c>
      <c r="B5" s="99" t="s">
        <v>13959</v>
      </c>
      <c r="C5" s="98" t="s">
        <v>11059</v>
      </c>
      <c r="D5" s="132">
        <v>1.258006881E7</v>
      </c>
      <c r="E5" s="98">
        <v>7.0</v>
      </c>
      <c r="F5" s="132">
        <v>6092414.15</v>
      </c>
      <c r="G5" s="98">
        <v>2.0</v>
      </c>
      <c r="H5" s="132">
        <v>1.867248296E7</v>
      </c>
      <c r="I5" s="98">
        <v>2023.0</v>
      </c>
      <c r="J5" s="98" t="s">
        <v>1438</v>
      </c>
    </row>
    <row r="6" ht="15.0" customHeight="1">
      <c r="A6" s="138" t="s">
        <v>14224</v>
      </c>
      <c r="B6" s="139" t="s">
        <v>13960</v>
      </c>
      <c r="C6" s="138" t="s">
        <v>141</v>
      </c>
      <c r="D6" s="140">
        <v>2052341.54</v>
      </c>
      <c r="E6" s="138">
        <v>1.0</v>
      </c>
      <c r="F6" s="140">
        <v>2589053.53</v>
      </c>
      <c r="G6" s="138">
        <v>1.0</v>
      </c>
      <c r="H6" s="140">
        <v>4641395.07</v>
      </c>
      <c r="I6" s="138">
        <v>2024.0</v>
      </c>
      <c r="J6" s="138" t="s">
        <v>144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9D9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48.0"/>
    <col customWidth="1" min="3" max="3" width="5.0"/>
    <col customWidth="1" min="4" max="4" width="18.0"/>
    <col customWidth="1" min="5" max="5" width="8.0"/>
    <col customWidth="1" min="6" max="6" width="18.0"/>
    <col customWidth="1" min="7" max="7" width="8.0"/>
    <col customWidth="1" min="8" max="8" width="18.0"/>
    <col customWidth="1" min="9" max="9" width="10.0"/>
    <col customWidth="1" min="10" max="10" width="45.0"/>
    <col customWidth="1" min="11" max="26" width="8.71"/>
  </cols>
  <sheetData>
    <row r="1" ht="24.0" customHeight="1">
      <c r="A1" s="141" t="s">
        <v>14225</v>
      </c>
      <c r="B1" s="38"/>
      <c r="C1" s="38"/>
      <c r="D1" s="38"/>
      <c r="E1" s="38"/>
      <c r="F1" s="38"/>
      <c r="G1" s="38"/>
      <c r="H1" s="38"/>
      <c r="I1" s="38"/>
      <c r="J1" s="39"/>
    </row>
    <row r="2" ht="30.0" customHeight="1">
      <c r="A2" s="142" t="s">
        <v>100</v>
      </c>
      <c r="B2" s="142" t="s">
        <v>21</v>
      </c>
      <c r="C2" s="142" t="s">
        <v>99</v>
      </c>
      <c r="D2" s="142" t="s">
        <v>13939</v>
      </c>
      <c r="E2" s="142" t="s">
        <v>13942</v>
      </c>
      <c r="F2" s="142" t="s">
        <v>14210</v>
      </c>
      <c r="G2" s="142" t="s">
        <v>14211</v>
      </c>
      <c r="H2" s="142" t="s">
        <v>13941</v>
      </c>
      <c r="I2" s="142" t="s">
        <v>105</v>
      </c>
      <c r="J2" s="142" t="s">
        <v>13943</v>
      </c>
    </row>
    <row r="3" ht="15.0" customHeight="1">
      <c r="A3" s="98" t="s">
        <v>14226</v>
      </c>
      <c r="B3" s="99" t="s">
        <v>13962</v>
      </c>
      <c r="C3" s="98" t="s">
        <v>154</v>
      </c>
      <c r="D3" s="132">
        <v>2796515.18</v>
      </c>
      <c r="E3" s="98">
        <v>2.0</v>
      </c>
      <c r="F3" s="132">
        <v>1681125.18</v>
      </c>
      <c r="G3" s="98">
        <v>1.0</v>
      </c>
      <c r="H3" s="132">
        <v>4477640.36</v>
      </c>
      <c r="I3" s="98">
        <v>2025.0</v>
      </c>
      <c r="J3" s="98" t="s">
        <v>188</v>
      </c>
    </row>
    <row r="4" ht="15.0" customHeight="1">
      <c r="A4" s="79" t="s">
        <v>14227</v>
      </c>
      <c r="B4" s="80" t="s">
        <v>13963</v>
      </c>
      <c r="C4" s="79" t="s">
        <v>141</v>
      </c>
      <c r="D4" s="143">
        <v>3.44952251E7</v>
      </c>
      <c r="E4" s="79">
        <v>2.0</v>
      </c>
      <c r="F4" s="143">
        <v>9.107855784E7</v>
      </c>
      <c r="G4" s="79">
        <v>3.0</v>
      </c>
      <c r="H4" s="143">
        <v>1.2557378294E8</v>
      </c>
      <c r="I4" s="79">
        <v>2024.0</v>
      </c>
      <c r="J4" s="79" t="s">
        <v>144</v>
      </c>
    </row>
    <row r="5" ht="15.0" customHeight="1">
      <c r="A5" s="98" t="s">
        <v>14223</v>
      </c>
      <c r="B5" s="99" t="s">
        <v>13959</v>
      </c>
      <c r="C5" s="98" t="s">
        <v>11059</v>
      </c>
      <c r="D5" s="132">
        <v>1.258006881E7</v>
      </c>
      <c r="E5" s="98">
        <v>7.0</v>
      </c>
      <c r="F5" s="132">
        <v>6092414.15</v>
      </c>
      <c r="G5" s="98">
        <v>2.0</v>
      </c>
      <c r="H5" s="132">
        <v>1.867248296E7</v>
      </c>
      <c r="I5" s="98">
        <v>2023.0</v>
      </c>
      <c r="J5" s="98" t="s">
        <v>1438</v>
      </c>
    </row>
    <row r="6" ht="15.0" customHeight="1">
      <c r="A6" s="79" t="s">
        <v>14228</v>
      </c>
      <c r="B6" s="80" t="s">
        <v>13964</v>
      </c>
      <c r="C6" s="79" t="s">
        <v>141</v>
      </c>
      <c r="D6" s="143">
        <v>3.292710663E7</v>
      </c>
      <c r="E6" s="79">
        <v>8.0</v>
      </c>
      <c r="F6" s="143">
        <v>3152647.28</v>
      </c>
      <c r="G6" s="79">
        <v>2.0</v>
      </c>
      <c r="H6" s="143">
        <v>3.607975391E7</v>
      </c>
      <c r="I6" s="79">
        <v>2025.0</v>
      </c>
      <c r="J6" s="79" t="s">
        <v>4407</v>
      </c>
    </row>
    <row r="7" ht="15.0" customHeight="1">
      <c r="A7" s="98" t="s">
        <v>14229</v>
      </c>
      <c r="B7" s="99" t="s">
        <v>13965</v>
      </c>
      <c r="C7" s="98" t="s">
        <v>141</v>
      </c>
      <c r="D7" s="132">
        <v>2.82793111E7</v>
      </c>
      <c r="E7" s="98">
        <v>12.0</v>
      </c>
      <c r="F7" s="132">
        <v>3489822.57</v>
      </c>
      <c r="G7" s="98">
        <v>1.0</v>
      </c>
      <c r="H7" s="132">
        <v>3.176913367E7</v>
      </c>
      <c r="I7" s="98">
        <v>2024.0</v>
      </c>
      <c r="J7" s="98" t="s">
        <v>4869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9D9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48.0"/>
    <col customWidth="1" min="3" max="3" width="5.0"/>
    <col customWidth="1" min="4" max="4" width="18.0"/>
    <col customWidth="1" min="5" max="5" width="8.0"/>
    <col customWidth="1" min="6" max="6" width="18.0"/>
    <col customWidth="1" min="7" max="7" width="8.0"/>
    <col customWidth="1" min="8" max="8" width="18.0"/>
    <col customWidth="1" min="9" max="9" width="10.0"/>
    <col customWidth="1" min="10" max="10" width="45.0"/>
    <col customWidth="1" min="11" max="26" width="8.71"/>
  </cols>
  <sheetData>
    <row r="1" ht="24.0" customHeight="1">
      <c r="A1" s="144" t="s">
        <v>14230</v>
      </c>
      <c r="B1" s="38"/>
      <c r="C1" s="38"/>
      <c r="D1" s="38"/>
      <c r="E1" s="38"/>
      <c r="F1" s="38"/>
      <c r="G1" s="38"/>
      <c r="H1" s="38"/>
      <c r="I1" s="38"/>
      <c r="J1" s="39"/>
    </row>
    <row r="2" ht="30.0" customHeight="1">
      <c r="A2" s="145" t="s">
        <v>100</v>
      </c>
      <c r="B2" s="145" t="s">
        <v>21</v>
      </c>
      <c r="C2" s="145" t="s">
        <v>99</v>
      </c>
      <c r="D2" s="145" t="s">
        <v>13939</v>
      </c>
      <c r="E2" s="145" t="s">
        <v>13942</v>
      </c>
      <c r="F2" s="145" t="s">
        <v>14210</v>
      </c>
      <c r="G2" s="145" t="s">
        <v>14211</v>
      </c>
      <c r="H2" s="145" t="s">
        <v>13941</v>
      </c>
      <c r="I2" s="145" t="s">
        <v>105</v>
      </c>
      <c r="J2" s="145" t="s">
        <v>13943</v>
      </c>
    </row>
    <row r="3" ht="15.0" customHeight="1">
      <c r="A3" s="98" t="s">
        <v>14231</v>
      </c>
      <c r="B3" s="99" t="s">
        <v>13967</v>
      </c>
      <c r="C3" s="98" t="s">
        <v>141</v>
      </c>
      <c r="D3" s="132">
        <v>1.250231828E7</v>
      </c>
      <c r="E3" s="98">
        <v>2.0</v>
      </c>
      <c r="F3" s="132">
        <v>8767468.47</v>
      </c>
      <c r="G3" s="98">
        <v>3.0</v>
      </c>
      <c r="H3" s="132">
        <v>2.126978675E7</v>
      </c>
      <c r="I3" s="98">
        <v>2023.0</v>
      </c>
      <c r="J3" s="98" t="s">
        <v>144</v>
      </c>
    </row>
    <row r="4" ht="15.0" customHeight="1">
      <c r="A4" s="146" t="s">
        <v>14232</v>
      </c>
      <c r="B4" s="147" t="s">
        <v>13968</v>
      </c>
      <c r="C4" s="146" t="s">
        <v>154</v>
      </c>
      <c r="D4" s="148">
        <v>5853211.17</v>
      </c>
      <c r="E4" s="146">
        <v>2.0</v>
      </c>
      <c r="F4" s="148">
        <v>7115472.1</v>
      </c>
      <c r="G4" s="146">
        <v>2.0</v>
      </c>
      <c r="H4" s="148">
        <v>1.296868327E7</v>
      </c>
      <c r="I4" s="146">
        <v>2024.0</v>
      </c>
      <c r="J4" s="146" t="s">
        <v>1438</v>
      </c>
    </row>
    <row r="5" ht="15.0" customHeight="1">
      <c r="A5" s="98" t="s">
        <v>14227</v>
      </c>
      <c r="B5" s="99" t="s">
        <v>13963</v>
      </c>
      <c r="C5" s="98" t="s">
        <v>141</v>
      </c>
      <c r="D5" s="132">
        <v>3.44952251E7</v>
      </c>
      <c r="E5" s="98">
        <v>2.0</v>
      </c>
      <c r="F5" s="132">
        <v>9.107855784E7</v>
      </c>
      <c r="G5" s="98">
        <v>3.0</v>
      </c>
      <c r="H5" s="132">
        <v>1.2557378294E8</v>
      </c>
      <c r="I5" s="98">
        <v>2024.0</v>
      </c>
      <c r="J5" s="98" t="s">
        <v>144</v>
      </c>
    </row>
    <row r="6" ht="15.0" customHeight="1">
      <c r="A6" s="146" t="s">
        <v>14233</v>
      </c>
      <c r="B6" s="147" t="s">
        <v>13969</v>
      </c>
      <c r="C6" s="146" t="s">
        <v>141</v>
      </c>
      <c r="D6" s="148">
        <v>1.892711693E7</v>
      </c>
      <c r="E6" s="146">
        <v>2.0</v>
      </c>
      <c r="F6" s="148">
        <v>5387603.84</v>
      </c>
      <c r="G6" s="146">
        <v>1.0</v>
      </c>
      <c r="H6" s="148">
        <v>2.431472077E7</v>
      </c>
      <c r="I6" s="146">
        <v>2025.0</v>
      </c>
      <c r="J6" s="146" t="s">
        <v>5013</v>
      </c>
    </row>
    <row r="7" ht="15.0" customHeight="1">
      <c r="A7" s="98" t="s">
        <v>14234</v>
      </c>
      <c r="B7" s="99" t="s">
        <v>13970</v>
      </c>
      <c r="C7" s="98" t="s">
        <v>141</v>
      </c>
      <c r="D7" s="132">
        <v>3607603.05</v>
      </c>
      <c r="E7" s="98">
        <v>2.0</v>
      </c>
      <c r="F7" s="132">
        <v>7074119.95</v>
      </c>
      <c r="G7" s="98">
        <v>4.0</v>
      </c>
      <c r="H7" s="132">
        <v>1.0681723E7</v>
      </c>
      <c r="I7" s="98">
        <v>2023.0</v>
      </c>
      <c r="J7" s="98" t="s">
        <v>4935</v>
      </c>
    </row>
    <row r="8" ht="15.0" customHeight="1">
      <c r="A8" s="146" t="s">
        <v>14235</v>
      </c>
      <c r="B8" s="147" t="s">
        <v>13971</v>
      </c>
      <c r="C8" s="146" t="s">
        <v>141</v>
      </c>
      <c r="D8" s="148">
        <v>7699355.85</v>
      </c>
      <c r="E8" s="146">
        <v>2.0</v>
      </c>
      <c r="F8" s="148">
        <v>2.808464431E7</v>
      </c>
      <c r="G8" s="146">
        <v>4.0</v>
      </c>
      <c r="H8" s="148">
        <v>3.578400016E7</v>
      </c>
      <c r="I8" s="146">
        <v>2024.0</v>
      </c>
      <c r="J8" s="146" t="s">
        <v>13972</v>
      </c>
    </row>
    <row r="9" ht="15.0" customHeight="1">
      <c r="A9" s="98" t="s">
        <v>14236</v>
      </c>
      <c r="B9" s="99" t="s">
        <v>13973</v>
      </c>
      <c r="C9" s="98" t="s">
        <v>141</v>
      </c>
      <c r="D9" s="132">
        <v>4.147013013E7</v>
      </c>
      <c r="E9" s="98">
        <v>4.0</v>
      </c>
      <c r="F9" s="132">
        <v>2.079939978E7</v>
      </c>
      <c r="G9" s="98">
        <v>3.0</v>
      </c>
      <c r="H9" s="132">
        <v>6.226952991E7</v>
      </c>
      <c r="I9" s="98">
        <v>2025.0</v>
      </c>
      <c r="J9" s="98" t="s">
        <v>13974</v>
      </c>
    </row>
    <row r="10" ht="15.0" customHeight="1">
      <c r="A10" s="146" t="s">
        <v>14237</v>
      </c>
      <c r="B10" s="147" t="s">
        <v>13975</v>
      </c>
      <c r="C10" s="146" t="s">
        <v>141</v>
      </c>
      <c r="D10" s="148">
        <v>2368608.0</v>
      </c>
      <c r="E10" s="146">
        <v>1.0</v>
      </c>
      <c r="F10" s="148">
        <v>5602238.34</v>
      </c>
      <c r="G10" s="146">
        <v>4.0</v>
      </c>
      <c r="H10" s="148">
        <v>7970846.34</v>
      </c>
      <c r="I10" s="146">
        <v>2025.0</v>
      </c>
      <c r="J10" s="146" t="s">
        <v>976</v>
      </c>
    </row>
    <row r="11" ht="15.0" customHeight="1">
      <c r="A11" s="98" t="s">
        <v>14238</v>
      </c>
      <c r="B11" s="99" t="s">
        <v>13976</v>
      </c>
      <c r="C11" s="98" t="s">
        <v>141</v>
      </c>
      <c r="D11" s="132">
        <v>2763854.73</v>
      </c>
      <c r="E11" s="98">
        <v>1.0</v>
      </c>
      <c r="F11" s="132">
        <v>2139046.0</v>
      </c>
      <c r="G11" s="98">
        <v>1.0</v>
      </c>
      <c r="H11" s="132">
        <v>4902900.73</v>
      </c>
      <c r="I11" s="98">
        <v>2023.0</v>
      </c>
      <c r="J11" s="98" t="s">
        <v>13977</v>
      </c>
    </row>
    <row r="12" ht="15.0" customHeight="1">
      <c r="A12" s="146" t="s">
        <v>14239</v>
      </c>
      <c r="B12" s="147" t="s">
        <v>13978</v>
      </c>
      <c r="C12" s="146" t="s">
        <v>141</v>
      </c>
      <c r="D12" s="148">
        <v>9.636774306E7</v>
      </c>
      <c r="E12" s="146">
        <v>12.0</v>
      </c>
      <c r="F12" s="148">
        <v>1.279335484E7</v>
      </c>
      <c r="G12" s="146">
        <v>2.0</v>
      </c>
      <c r="H12" s="148">
        <v>1.091610979E8</v>
      </c>
      <c r="I12" s="146">
        <v>2025.0</v>
      </c>
      <c r="J12" s="146" t="s">
        <v>1438</v>
      </c>
    </row>
    <row r="13" ht="15.0" customHeight="1">
      <c r="A13" s="98" t="s">
        <v>14240</v>
      </c>
      <c r="B13" s="99" t="s">
        <v>13979</v>
      </c>
      <c r="C13" s="98" t="s">
        <v>141</v>
      </c>
      <c r="D13" s="132">
        <v>2.925853094E8</v>
      </c>
      <c r="E13" s="98">
        <v>60.0</v>
      </c>
      <c r="F13" s="132">
        <v>9.50632077E7</v>
      </c>
      <c r="G13" s="98">
        <v>5.0</v>
      </c>
      <c r="H13" s="132">
        <v>3.876485171E8</v>
      </c>
      <c r="I13" s="98">
        <v>2025.0</v>
      </c>
      <c r="J13" s="98" t="s">
        <v>8874</v>
      </c>
    </row>
    <row r="14" ht="15.0" customHeight="1">
      <c r="A14" s="146" t="s">
        <v>14241</v>
      </c>
      <c r="B14" s="147" t="s">
        <v>13980</v>
      </c>
      <c r="C14" s="146" t="s">
        <v>141</v>
      </c>
      <c r="D14" s="148">
        <v>1.413858617E7</v>
      </c>
      <c r="E14" s="146">
        <v>5.0</v>
      </c>
      <c r="F14" s="148">
        <v>1399713.42</v>
      </c>
      <c r="G14" s="146">
        <v>1.0</v>
      </c>
      <c r="H14" s="148">
        <v>1.553829959E7</v>
      </c>
      <c r="I14" s="146">
        <v>2025.0</v>
      </c>
      <c r="J14" s="146" t="s">
        <v>4545</v>
      </c>
    </row>
    <row r="15" ht="15.0" customHeight="1">
      <c r="A15" s="98" t="s">
        <v>14242</v>
      </c>
      <c r="B15" s="99" t="s">
        <v>13981</v>
      </c>
      <c r="C15" s="98" t="s">
        <v>141</v>
      </c>
      <c r="D15" s="132">
        <v>1.123714261E7</v>
      </c>
      <c r="E15" s="98">
        <v>5.0</v>
      </c>
      <c r="F15" s="132">
        <v>1200856.05</v>
      </c>
      <c r="G15" s="98">
        <v>1.0</v>
      </c>
      <c r="H15" s="132">
        <v>1.243799866E7</v>
      </c>
      <c r="I15" s="98">
        <v>2025.0</v>
      </c>
      <c r="J15" s="98" t="s">
        <v>13982</v>
      </c>
    </row>
    <row r="16" ht="15.0" customHeight="1">
      <c r="A16" s="146" t="s">
        <v>14243</v>
      </c>
      <c r="B16" s="147" t="s">
        <v>13983</v>
      </c>
      <c r="C16" s="146" t="s">
        <v>141</v>
      </c>
      <c r="D16" s="148">
        <v>2.646540194E7</v>
      </c>
      <c r="E16" s="146">
        <v>2.0</v>
      </c>
      <c r="F16" s="148">
        <v>6479806.48</v>
      </c>
      <c r="G16" s="146">
        <v>1.0</v>
      </c>
      <c r="H16" s="148">
        <v>3.294520842E7</v>
      </c>
      <c r="I16" s="146">
        <v>2021.0</v>
      </c>
      <c r="J16" s="146" t="s">
        <v>13984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2026-03-21T16:28:20Z</dcterms:created>
  <dc:creator>openpyxl</dc:creator>
</cp:coreProperties>
</file>